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31.xml" ContentType="application/vnd.openxmlformats-officedocument.drawing+xml"/>
  <Override PartName="/xl/comments31.xml" ContentType="application/vnd.openxmlformats-officedocument.spreadsheetml.comments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32.xml" ContentType="application/vnd.openxmlformats-officedocument.drawing+xml"/>
  <Override PartName="/xl/comments32.xml" ContentType="application/vnd.openxmlformats-officedocument.spreadsheetml.comments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drawings/drawing33.xml" ContentType="application/vnd.openxmlformats-officedocument.drawing+xml"/>
  <Override PartName="/xl/comments33.xml" ContentType="application/vnd.openxmlformats-officedocument.spreadsheetml.comments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drawings/drawing34.xml" ContentType="application/vnd.openxmlformats-officedocument.drawing+xml"/>
  <Override PartName="/xl/comments34.xml" ContentType="application/vnd.openxmlformats-officedocument.spreadsheetml.comments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drawings/drawing35.xml" ContentType="application/vnd.openxmlformats-officedocument.drawing+xml"/>
  <Override PartName="/xl/comments35.xml" ContentType="application/vnd.openxmlformats-officedocument.spreadsheetml.comments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-2625" yWindow="2895" windowWidth="19425" windowHeight="10425" firstSheet="8" activeTab="31"/>
  </bookViews>
  <sheets>
    <sheet name="0" sheetId="44" r:id="rId1"/>
    <sheet name="1" sheetId="45" r:id="rId2"/>
    <sheet name="2" sheetId="46" r:id="rId3"/>
    <sheet name="3" sheetId="47" r:id="rId4"/>
    <sheet name="4" sheetId="49" r:id="rId5"/>
    <sheet name="5" sheetId="50" r:id="rId6"/>
    <sheet name="6" sheetId="51" r:id="rId7"/>
    <sheet name="7" sheetId="52" r:id="rId8"/>
    <sheet name="8" sheetId="53" r:id="rId9"/>
    <sheet name="9" sheetId="54" r:id="rId10"/>
    <sheet name="10" sheetId="55" r:id="rId11"/>
    <sheet name="11" sheetId="56" r:id="rId12"/>
    <sheet name="12" sheetId="57" r:id="rId13"/>
    <sheet name="13" sheetId="58" r:id="rId14"/>
    <sheet name="14" sheetId="60" r:id="rId15"/>
    <sheet name="15" sheetId="61" r:id="rId16"/>
    <sheet name="16" sheetId="62" r:id="rId17"/>
    <sheet name="17" sheetId="63" r:id="rId18"/>
    <sheet name="18" sheetId="64" r:id="rId19"/>
    <sheet name="19" sheetId="65" r:id="rId20"/>
    <sheet name="20" sheetId="66" r:id="rId21"/>
    <sheet name="21" sheetId="67" r:id="rId22"/>
    <sheet name="22" sheetId="68" r:id="rId23"/>
    <sheet name="23" sheetId="69" r:id="rId24"/>
    <sheet name="24" sheetId="70" r:id="rId25"/>
    <sheet name="25" sheetId="72" r:id="rId26"/>
    <sheet name="26" sheetId="74" r:id="rId27"/>
    <sheet name="27" sheetId="76" r:id="rId28"/>
    <sheet name="28" sheetId="77" r:id="rId29"/>
    <sheet name="29" sheetId="78" r:id="rId30"/>
    <sheet name="30" sheetId="79" r:id="rId31"/>
    <sheet name="31" sheetId="80" r:id="rId32"/>
    <sheet name="Asoj1" sheetId="81" r:id="rId33"/>
    <sheet name="new_sample" sheetId="73" r:id="rId34"/>
    <sheet name="sample_new_current" sheetId="18" r:id="rId35"/>
  </sheets>
  <externalReferences>
    <externalReference r:id="rId36"/>
  </externalReferences>
  <definedNames>
    <definedName name="IPP" localSheetId="0">#REF!</definedName>
    <definedName name="IPP" localSheetId="1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7">#REF!</definedName>
    <definedName name="IPP" localSheetId="18">#REF!</definedName>
    <definedName name="IPP" localSheetId="19">#REF!</definedName>
    <definedName name="IPP" localSheetId="2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24">#REF!</definedName>
    <definedName name="IPP" localSheetId="25">#REF!</definedName>
    <definedName name="IPP" localSheetId="26">#REF!</definedName>
    <definedName name="IPP" localSheetId="27">#REF!</definedName>
    <definedName name="IPP" localSheetId="28">#REF!</definedName>
    <definedName name="IPP" localSheetId="29">#REF!</definedName>
    <definedName name="IPP" localSheetId="3">#REF!</definedName>
    <definedName name="IPP" localSheetId="30">#REF!</definedName>
    <definedName name="IPP" localSheetId="31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9">#REF!</definedName>
    <definedName name="IPP" localSheetId="32">#REF!</definedName>
    <definedName name="IPP" localSheetId="33">#REF!</definedName>
    <definedName name="IPP" localSheetId="34">#REF!</definedName>
    <definedName name="IPP">#REF!</definedName>
    <definedName name="ippp" localSheetId="0">#REF!</definedName>
    <definedName name="ippp" localSheetId="1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7">#REF!</definedName>
    <definedName name="ippp" localSheetId="18">#REF!</definedName>
    <definedName name="ippp" localSheetId="19">#REF!</definedName>
    <definedName name="ippp" localSheetId="2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24">#REF!</definedName>
    <definedName name="ippp" localSheetId="25">#REF!</definedName>
    <definedName name="ippp" localSheetId="26">#REF!</definedName>
    <definedName name="ippp" localSheetId="27">#REF!</definedName>
    <definedName name="ippp" localSheetId="28">#REF!</definedName>
    <definedName name="ippp" localSheetId="29">#REF!</definedName>
    <definedName name="ippp" localSheetId="3">#REF!</definedName>
    <definedName name="ippp" localSheetId="30">#REF!</definedName>
    <definedName name="ippp" localSheetId="31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9">#REF!</definedName>
    <definedName name="ippp" localSheetId="32">#REF!</definedName>
    <definedName name="ippp" localSheetId="33">#REF!</definedName>
    <definedName name="ippp" localSheetId="34">#REF!</definedName>
    <definedName name="ippp">#REF!</definedName>
    <definedName name="sdasdf" localSheetId="0">#REF!</definedName>
    <definedName name="sdasdf" localSheetId="1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5">#REF!</definedName>
    <definedName name="sdasdf" localSheetId="16">#REF!</definedName>
    <definedName name="sdasdf" localSheetId="17">#REF!</definedName>
    <definedName name="sdasdf" localSheetId="18">#REF!</definedName>
    <definedName name="sdasdf" localSheetId="19">#REF!</definedName>
    <definedName name="sdasdf" localSheetId="2">#REF!</definedName>
    <definedName name="sdasdf" localSheetId="20">#REF!</definedName>
    <definedName name="sdasdf" localSheetId="21">#REF!</definedName>
    <definedName name="sdasdf" localSheetId="22">#REF!</definedName>
    <definedName name="sdasdf" localSheetId="23">#REF!</definedName>
    <definedName name="sdasdf" localSheetId="24">#REF!</definedName>
    <definedName name="sdasdf" localSheetId="25">#REF!</definedName>
    <definedName name="sdasdf" localSheetId="26">#REF!</definedName>
    <definedName name="sdasdf" localSheetId="27">#REF!</definedName>
    <definedName name="sdasdf" localSheetId="28">#REF!</definedName>
    <definedName name="sdasdf" localSheetId="29">#REF!</definedName>
    <definedName name="sdasdf" localSheetId="3">#REF!</definedName>
    <definedName name="sdasdf" localSheetId="30">#REF!</definedName>
    <definedName name="sdasdf" localSheetId="31">#REF!</definedName>
    <definedName name="sdasdf" localSheetId="4">#REF!</definedName>
    <definedName name="sdasdf" localSheetId="5">#REF!</definedName>
    <definedName name="sdasdf" localSheetId="6">#REF!</definedName>
    <definedName name="sdasdf" localSheetId="7">#REF!</definedName>
    <definedName name="sdasdf" localSheetId="8">#REF!</definedName>
    <definedName name="sdasdf" localSheetId="9">#REF!</definedName>
    <definedName name="sdasdf" localSheetId="32">#REF!</definedName>
    <definedName name="sdasdf" localSheetId="33">#REF!</definedName>
    <definedName name="sdasdf" localSheetId="34">#REF!</definedName>
    <definedName name="sdasdf">#REF!</definedName>
  </definedNames>
  <calcPr calcId="145621"/>
</workbook>
</file>

<file path=xl/calcChain.xml><?xml version="1.0" encoding="utf-8"?>
<calcChain xmlns="http://schemas.openxmlformats.org/spreadsheetml/2006/main">
  <c r="B70" i="80" l="1"/>
  <c r="Q3" i="74" l="1"/>
  <c r="AH96" i="81" l="1"/>
  <c r="AI96" i="81"/>
  <c r="AF235" i="81"/>
  <c r="AE235" i="81"/>
  <c r="AD235" i="81"/>
  <c r="AC235" i="81"/>
  <c r="AB235" i="81"/>
  <c r="AA235" i="81"/>
  <c r="Z235" i="81"/>
  <c r="Y235" i="81"/>
  <c r="X235" i="81"/>
  <c r="W235" i="81"/>
  <c r="V235" i="81"/>
  <c r="U235" i="81"/>
  <c r="T235" i="81"/>
  <c r="S235" i="81"/>
  <c r="R235" i="81"/>
  <c r="Q235" i="81"/>
  <c r="P235" i="81"/>
  <c r="O235" i="81"/>
  <c r="N235" i="81"/>
  <c r="M235" i="81"/>
  <c r="L235" i="81"/>
  <c r="K235" i="81"/>
  <c r="J235" i="81"/>
  <c r="I235" i="81"/>
  <c r="H235" i="81"/>
  <c r="G235" i="81"/>
  <c r="F235" i="81"/>
  <c r="E235" i="81"/>
  <c r="D235" i="81"/>
  <c r="C235" i="81"/>
  <c r="B235" i="81"/>
  <c r="A235" i="81"/>
  <c r="AF234" i="81"/>
  <c r="AE234" i="81"/>
  <c r="AD234" i="81"/>
  <c r="AC234" i="81"/>
  <c r="AB234" i="81"/>
  <c r="AA234" i="81"/>
  <c r="Z234" i="81"/>
  <c r="Y234" i="81"/>
  <c r="X234" i="81"/>
  <c r="W234" i="81"/>
  <c r="V234" i="81"/>
  <c r="U234" i="81"/>
  <c r="T234" i="81"/>
  <c r="S234" i="81"/>
  <c r="R234" i="81"/>
  <c r="Q234" i="81"/>
  <c r="P234" i="81"/>
  <c r="O234" i="81"/>
  <c r="N234" i="81"/>
  <c r="M234" i="81"/>
  <c r="L234" i="81"/>
  <c r="K234" i="81"/>
  <c r="J234" i="81"/>
  <c r="I234" i="81"/>
  <c r="H234" i="81"/>
  <c r="G234" i="81"/>
  <c r="F234" i="81"/>
  <c r="E234" i="81"/>
  <c r="D234" i="81"/>
  <c r="C234" i="81"/>
  <c r="B234" i="81"/>
  <c r="A234" i="81"/>
  <c r="AF233" i="81"/>
  <c r="AE233" i="81"/>
  <c r="AD233" i="81"/>
  <c r="AC233" i="81"/>
  <c r="AB233" i="81"/>
  <c r="AA233" i="81"/>
  <c r="Z233" i="81"/>
  <c r="Y233" i="81"/>
  <c r="X233" i="81"/>
  <c r="W233" i="81"/>
  <c r="V233" i="81"/>
  <c r="U233" i="81"/>
  <c r="T233" i="81"/>
  <c r="S233" i="81"/>
  <c r="R233" i="81"/>
  <c r="Q233" i="81"/>
  <c r="P233" i="81"/>
  <c r="O233" i="81"/>
  <c r="N233" i="81"/>
  <c r="M233" i="81"/>
  <c r="L233" i="81"/>
  <c r="K233" i="81"/>
  <c r="J233" i="81"/>
  <c r="I233" i="81"/>
  <c r="H233" i="81"/>
  <c r="G233" i="81"/>
  <c r="F233" i="81"/>
  <c r="E233" i="81"/>
  <c r="D233" i="81"/>
  <c r="C233" i="81"/>
  <c r="B233" i="81"/>
  <c r="A233" i="81"/>
  <c r="AF232" i="81"/>
  <c r="AE232" i="81"/>
  <c r="AD232" i="81"/>
  <c r="AC232" i="81"/>
  <c r="AB232" i="81"/>
  <c r="AA232" i="81"/>
  <c r="Z232" i="81"/>
  <c r="Y232" i="81"/>
  <c r="X232" i="81"/>
  <c r="W232" i="81"/>
  <c r="V232" i="81"/>
  <c r="U232" i="81"/>
  <c r="T232" i="81"/>
  <c r="S232" i="81"/>
  <c r="R232" i="81"/>
  <c r="Q232" i="81"/>
  <c r="P232" i="81"/>
  <c r="O232" i="81"/>
  <c r="N232" i="81"/>
  <c r="M232" i="81"/>
  <c r="L232" i="81"/>
  <c r="K232" i="81"/>
  <c r="J232" i="81"/>
  <c r="I232" i="81"/>
  <c r="H232" i="81"/>
  <c r="G232" i="81"/>
  <c r="F232" i="81"/>
  <c r="E232" i="81"/>
  <c r="D232" i="81"/>
  <c r="C232" i="81"/>
  <c r="B232" i="81"/>
  <c r="A232" i="81"/>
  <c r="C231" i="81"/>
  <c r="B231" i="81"/>
  <c r="S206" i="81"/>
  <c r="AG196" i="81"/>
  <c r="B196" i="81"/>
  <c r="C195" i="81"/>
  <c r="D195" i="81" s="1"/>
  <c r="E195" i="81" s="1"/>
  <c r="M194" i="81"/>
  <c r="N194" i="81" s="1"/>
  <c r="O194" i="81" s="1"/>
  <c r="P194" i="81" s="1"/>
  <c r="Q194" i="81" s="1"/>
  <c r="R194" i="81" s="1"/>
  <c r="S194" i="81" s="1"/>
  <c r="T194" i="81" s="1"/>
  <c r="U194" i="81" s="1"/>
  <c r="V194" i="81" s="1"/>
  <c r="W194" i="81" s="1"/>
  <c r="X194" i="81" s="1"/>
  <c r="Y194" i="81" s="1"/>
  <c r="Z194" i="81" s="1"/>
  <c r="AA194" i="81" s="1"/>
  <c r="AB194" i="81" s="1"/>
  <c r="AC194" i="81" s="1"/>
  <c r="AD194" i="81" s="1"/>
  <c r="AE194" i="81" s="1"/>
  <c r="AF194" i="81" s="1"/>
  <c r="E194" i="81"/>
  <c r="F194" i="81" s="1"/>
  <c r="G194" i="81" s="1"/>
  <c r="H194" i="81" s="1"/>
  <c r="I194" i="81" s="1"/>
  <c r="J194" i="81" s="1"/>
  <c r="K194" i="81" s="1"/>
  <c r="L194" i="81" s="1"/>
  <c r="D194" i="81"/>
  <c r="C194" i="81"/>
  <c r="D193" i="81"/>
  <c r="E193" i="81" s="1"/>
  <c r="F193" i="81" s="1"/>
  <c r="G193" i="81" s="1"/>
  <c r="H193" i="81" s="1"/>
  <c r="I193" i="81" s="1"/>
  <c r="J193" i="81" s="1"/>
  <c r="K193" i="81" s="1"/>
  <c r="L193" i="81" s="1"/>
  <c r="M193" i="81" s="1"/>
  <c r="N193" i="81" s="1"/>
  <c r="O193" i="81" s="1"/>
  <c r="P193" i="81" s="1"/>
  <c r="Q193" i="81" s="1"/>
  <c r="R193" i="81" s="1"/>
  <c r="S193" i="81" s="1"/>
  <c r="T193" i="81" s="1"/>
  <c r="U193" i="81" s="1"/>
  <c r="V193" i="81" s="1"/>
  <c r="W193" i="81" s="1"/>
  <c r="X193" i="81" s="1"/>
  <c r="Y193" i="81" s="1"/>
  <c r="Z193" i="81" s="1"/>
  <c r="AA193" i="81" s="1"/>
  <c r="AB193" i="81" s="1"/>
  <c r="AC193" i="81" s="1"/>
  <c r="AD193" i="81" s="1"/>
  <c r="AE193" i="81" s="1"/>
  <c r="AF193" i="81" s="1"/>
  <c r="C193" i="81"/>
  <c r="W192" i="81"/>
  <c r="X192" i="81" s="1"/>
  <c r="Y192" i="81" s="1"/>
  <c r="Z192" i="81" s="1"/>
  <c r="AA192" i="81" s="1"/>
  <c r="AB192" i="81" s="1"/>
  <c r="AC192" i="81" s="1"/>
  <c r="AD192" i="81" s="1"/>
  <c r="AE192" i="81" s="1"/>
  <c r="AF192" i="81" s="1"/>
  <c r="C192" i="81"/>
  <c r="D192" i="81" s="1"/>
  <c r="E192" i="81" s="1"/>
  <c r="F192" i="81" s="1"/>
  <c r="G192" i="81" s="1"/>
  <c r="H192" i="81" s="1"/>
  <c r="I192" i="81" s="1"/>
  <c r="J192" i="81" s="1"/>
  <c r="K192" i="81" s="1"/>
  <c r="L192" i="81" s="1"/>
  <c r="M192" i="81" s="1"/>
  <c r="N192" i="81" s="1"/>
  <c r="O192" i="81" s="1"/>
  <c r="P192" i="81" s="1"/>
  <c r="Q192" i="81" s="1"/>
  <c r="R192" i="81" s="1"/>
  <c r="S192" i="81" s="1"/>
  <c r="T192" i="81" s="1"/>
  <c r="U192" i="81" s="1"/>
  <c r="V192" i="81" s="1"/>
  <c r="F191" i="81"/>
  <c r="G191" i="81" s="1"/>
  <c r="H191" i="81" s="1"/>
  <c r="I191" i="81" s="1"/>
  <c r="J191" i="81" s="1"/>
  <c r="K191" i="81" s="1"/>
  <c r="L191" i="81" s="1"/>
  <c r="M191" i="81" s="1"/>
  <c r="N191" i="81" s="1"/>
  <c r="O191" i="81" s="1"/>
  <c r="P191" i="81" s="1"/>
  <c r="Q191" i="81" s="1"/>
  <c r="R191" i="81" s="1"/>
  <c r="S191" i="81" s="1"/>
  <c r="T191" i="81" s="1"/>
  <c r="U191" i="81" s="1"/>
  <c r="V191" i="81" s="1"/>
  <c r="W191" i="81" s="1"/>
  <c r="X191" i="81" s="1"/>
  <c r="Y191" i="81" s="1"/>
  <c r="Z191" i="81" s="1"/>
  <c r="AA191" i="81" s="1"/>
  <c r="AB191" i="81" s="1"/>
  <c r="AC191" i="81" s="1"/>
  <c r="AD191" i="81" s="1"/>
  <c r="AE191" i="81" s="1"/>
  <c r="AF191" i="81" s="1"/>
  <c r="E191" i="81"/>
  <c r="C191" i="81"/>
  <c r="D191" i="81" s="1"/>
  <c r="C190" i="81"/>
  <c r="AG188" i="81"/>
  <c r="B188" i="81"/>
  <c r="I187" i="81"/>
  <c r="J187" i="81" s="1"/>
  <c r="K187" i="81" s="1"/>
  <c r="L187" i="81" s="1"/>
  <c r="M187" i="81" s="1"/>
  <c r="N187" i="81" s="1"/>
  <c r="O187" i="81" s="1"/>
  <c r="P187" i="81" s="1"/>
  <c r="Q187" i="81" s="1"/>
  <c r="R187" i="81" s="1"/>
  <c r="S187" i="81" s="1"/>
  <c r="T187" i="81" s="1"/>
  <c r="U187" i="81" s="1"/>
  <c r="V187" i="81" s="1"/>
  <c r="W187" i="81" s="1"/>
  <c r="X187" i="81" s="1"/>
  <c r="Y187" i="81" s="1"/>
  <c r="Z187" i="81" s="1"/>
  <c r="AA187" i="81" s="1"/>
  <c r="AB187" i="81" s="1"/>
  <c r="AC187" i="81" s="1"/>
  <c r="AD187" i="81" s="1"/>
  <c r="AE187" i="81" s="1"/>
  <c r="AF187" i="81" s="1"/>
  <c r="D187" i="81"/>
  <c r="E187" i="81" s="1"/>
  <c r="F187" i="81" s="1"/>
  <c r="G187" i="81" s="1"/>
  <c r="H187" i="81" s="1"/>
  <c r="C187" i="81"/>
  <c r="G186" i="81"/>
  <c r="H186" i="81" s="1"/>
  <c r="I186" i="81" s="1"/>
  <c r="J186" i="81" s="1"/>
  <c r="K186" i="81" s="1"/>
  <c r="L186" i="81" s="1"/>
  <c r="M186" i="81" s="1"/>
  <c r="N186" i="81" s="1"/>
  <c r="O186" i="81" s="1"/>
  <c r="P186" i="81" s="1"/>
  <c r="Q186" i="81" s="1"/>
  <c r="R186" i="81" s="1"/>
  <c r="S186" i="81" s="1"/>
  <c r="T186" i="81" s="1"/>
  <c r="U186" i="81" s="1"/>
  <c r="V186" i="81" s="1"/>
  <c r="W186" i="81" s="1"/>
  <c r="X186" i="81" s="1"/>
  <c r="Y186" i="81" s="1"/>
  <c r="Z186" i="81" s="1"/>
  <c r="AA186" i="81" s="1"/>
  <c r="AB186" i="81" s="1"/>
  <c r="AC186" i="81" s="1"/>
  <c r="AD186" i="81" s="1"/>
  <c r="AE186" i="81" s="1"/>
  <c r="AF186" i="81" s="1"/>
  <c r="F186" i="81"/>
  <c r="C186" i="81"/>
  <c r="D186" i="81" s="1"/>
  <c r="E186" i="81" s="1"/>
  <c r="E185" i="81"/>
  <c r="F185" i="81" s="1"/>
  <c r="G185" i="81" s="1"/>
  <c r="H185" i="81" s="1"/>
  <c r="I185" i="81" s="1"/>
  <c r="J185" i="81" s="1"/>
  <c r="K185" i="81" s="1"/>
  <c r="L185" i="81" s="1"/>
  <c r="M185" i="81" s="1"/>
  <c r="N185" i="81" s="1"/>
  <c r="O185" i="81" s="1"/>
  <c r="P185" i="81" s="1"/>
  <c r="Q185" i="81" s="1"/>
  <c r="R185" i="81" s="1"/>
  <c r="S185" i="81" s="1"/>
  <c r="T185" i="81" s="1"/>
  <c r="U185" i="81" s="1"/>
  <c r="V185" i="81" s="1"/>
  <c r="W185" i="81" s="1"/>
  <c r="X185" i="81" s="1"/>
  <c r="Y185" i="81" s="1"/>
  <c r="Z185" i="81" s="1"/>
  <c r="AA185" i="81" s="1"/>
  <c r="AB185" i="81" s="1"/>
  <c r="AC185" i="81" s="1"/>
  <c r="AD185" i="81" s="1"/>
  <c r="AE185" i="81" s="1"/>
  <c r="AF185" i="81" s="1"/>
  <c r="D185" i="81"/>
  <c r="C185" i="81"/>
  <c r="AE184" i="81"/>
  <c r="AF184" i="81" s="1"/>
  <c r="C184" i="81"/>
  <c r="D184" i="81" s="1"/>
  <c r="E184" i="81" s="1"/>
  <c r="F184" i="81" s="1"/>
  <c r="G184" i="81" s="1"/>
  <c r="H184" i="81" s="1"/>
  <c r="I184" i="81" s="1"/>
  <c r="J184" i="81" s="1"/>
  <c r="K184" i="81" s="1"/>
  <c r="L184" i="81" s="1"/>
  <c r="M184" i="81" s="1"/>
  <c r="N184" i="81" s="1"/>
  <c r="O184" i="81" s="1"/>
  <c r="P184" i="81" s="1"/>
  <c r="Q184" i="81" s="1"/>
  <c r="R184" i="81" s="1"/>
  <c r="S184" i="81" s="1"/>
  <c r="T184" i="81" s="1"/>
  <c r="U184" i="81" s="1"/>
  <c r="V184" i="81" s="1"/>
  <c r="W184" i="81" s="1"/>
  <c r="X184" i="81" s="1"/>
  <c r="Y184" i="81" s="1"/>
  <c r="Z184" i="81" s="1"/>
  <c r="AA184" i="81" s="1"/>
  <c r="AB184" i="81" s="1"/>
  <c r="AC184" i="81" s="1"/>
  <c r="AD184" i="81" s="1"/>
  <c r="G183" i="81"/>
  <c r="H183" i="81" s="1"/>
  <c r="I183" i="81" s="1"/>
  <c r="J183" i="81" s="1"/>
  <c r="K183" i="81" s="1"/>
  <c r="L183" i="81" s="1"/>
  <c r="M183" i="81" s="1"/>
  <c r="N183" i="81" s="1"/>
  <c r="O183" i="81" s="1"/>
  <c r="P183" i="81" s="1"/>
  <c r="Q183" i="81" s="1"/>
  <c r="R183" i="81" s="1"/>
  <c r="S183" i="81" s="1"/>
  <c r="T183" i="81" s="1"/>
  <c r="U183" i="81" s="1"/>
  <c r="V183" i="81" s="1"/>
  <c r="W183" i="81" s="1"/>
  <c r="X183" i="81" s="1"/>
  <c r="Y183" i="81" s="1"/>
  <c r="Z183" i="81" s="1"/>
  <c r="AA183" i="81" s="1"/>
  <c r="AB183" i="81" s="1"/>
  <c r="AC183" i="81" s="1"/>
  <c r="AD183" i="81" s="1"/>
  <c r="AE183" i="81" s="1"/>
  <c r="AF183" i="81" s="1"/>
  <c r="E183" i="81"/>
  <c r="F183" i="81" s="1"/>
  <c r="D183" i="81"/>
  <c r="C183" i="81"/>
  <c r="S182" i="81"/>
  <c r="T182" i="81" s="1"/>
  <c r="U182" i="81" s="1"/>
  <c r="V182" i="81" s="1"/>
  <c r="W182" i="81" s="1"/>
  <c r="X182" i="81" s="1"/>
  <c r="Y182" i="81" s="1"/>
  <c r="Z182" i="81" s="1"/>
  <c r="AA182" i="81" s="1"/>
  <c r="AB182" i="81" s="1"/>
  <c r="AC182" i="81" s="1"/>
  <c r="AD182" i="81" s="1"/>
  <c r="AE182" i="81" s="1"/>
  <c r="AF182" i="81" s="1"/>
  <c r="J182" i="81"/>
  <c r="K182" i="81" s="1"/>
  <c r="L182" i="81" s="1"/>
  <c r="M182" i="81" s="1"/>
  <c r="N182" i="81" s="1"/>
  <c r="O182" i="81" s="1"/>
  <c r="P182" i="81" s="1"/>
  <c r="Q182" i="81" s="1"/>
  <c r="R182" i="81" s="1"/>
  <c r="E182" i="81"/>
  <c r="F182" i="81" s="1"/>
  <c r="G182" i="81" s="1"/>
  <c r="H182" i="81" s="1"/>
  <c r="I182" i="81" s="1"/>
  <c r="C182" i="81"/>
  <c r="D182" i="81" s="1"/>
  <c r="D181" i="81"/>
  <c r="E181" i="81" s="1"/>
  <c r="F181" i="81" s="1"/>
  <c r="G181" i="81" s="1"/>
  <c r="H181" i="81" s="1"/>
  <c r="I181" i="81" s="1"/>
  <c r="J181" i="81" s="1"/>
  <c r="K181" i="81" s="1"/>
  <c r="L181" i="81" s="1"/>
  <c r="M181" i="81" s="1"/>
  <c r="N181" i="81" s="1"/>
  <c r="O181" i="81" s="1"/>
  <c r="P181" i="81" s="1"/>
  <c r="Q181" i="81" s="1"/>
  <c r="R181" i="81" s="1"/>
  <c r="S181" i="81" s="1"/>
  <c r="T181" i="81" s="1"/>
  <c r="U181" i="81" s="1"/>
  <c r="V181" i="81" s="1"/>
  <c r="W181" i="81" s="1"/>
  <c r="X181" i="81" s="1"/>
  <c r="Y181" i="81" s="1"/>
  <c r="Z181" i="81" s="1"/>
  <c r="AA181" i="81" s="1"/>
  <c r="AB181" i="81" s="1"/>
  <c r="AC181" i="81" s="1"/>
  <c r="AD181" i="81" s="1"/>
  <c r="AE181" i="81" s="1"/>
  <c r="AF181" i="81" s="1"/>
  <c r="C181" i="81"/>
  <c r="D180" i="81"/>
  <c r="E180" i="81" s="1"/>
  <c r="F180" i="81" s="1"/>
  <c r="G180" i="81" s="1"/>
  <c r="H180" i="81" s="1"/>
  <c r="I180" i="81" s="1"/>
  <c r="J180" i="81" s="1"/>
  <c r="K180" i="81" s="1"/>
  <c r="L180" i="81" s="1"/>
  <c r="M180" i="81" s="1"/>
  <c r="N180" i="81" s="1"/>
  <c r="O180" i="81" s="1"/>
  <c r="P180" i="81" s="1"/>
  <c r="Q180" i="81" s="1"/>
  <c r="R180" i="81" s="1"/>
  <c r="S180" i="81" s="1"/>
  <c r="T180" i="81" s="1"/>
  <c r="U180" i="81" s="1"/>
  <c r="V180" i="81" s="1"/>
  <c r="W180" i="81" s="1"/>
  <c r="X180" i="81" s="1"/>
  <c r="Y180" i="81" s="1"/>
  <c r="Z180" i="81" s="1"/>
  <c r="AA180" i="81" s="1"/>
  <c r="AB180" i="81" s="1"/>
  <c r="AC180" i="81" s="1"/>
  <c r="AD180" i="81" s="1"/>
  <c r="AE180" i="81" s="1"/>
  <c r="AF180" i="81" s="1"/>
  <c r="C180" i="81"/>
  <c r="J179" i="81"/>
  <c r="K179" i="81" s="1"/>
  <c r="L179" i="81" s="1"/>
  <c r="M179" i="81" s="1"/>
  <c r="N179" i="81" s="1"/>
  <c r="O179" i="81" s="1"/>
  <c r="P179" i="81" s="1"/>
  <c r="Q179" i="81" s="1"/>
  <c r="R179" i="81" s="1"/>
  <c r="S179" i="81" s="1"/>
  <c r="T179" i="81" s="1"/>
  <c r="U179" i="81" s="1"/>
  <c r="V179" i="81" s="1"/>
  <c r="W179" i="81" s="1"/>
  <c r="X179" i="81" s="1"/>
  <c r="Y179" i="81" s="1"/>
  <c r="Z179" i="81" s="1"/>
  <c r="AA179" i="81" s="1"/>
  <c r="AB179" i="81" s="1"/>
  <c r="AC179" i="81" s="1"/>
  <c r="AD179" i="81" s="1"/>
  <c r="AE179" i="81" s="1"/>
  <c r="AF179" i="81" s="1"/>
  <c r="C179" i="81"/>
  <c r="D179" i="81" s="1"/>
  <c r="E179" i="81" s="1"/>
  <c r="F179" i="81" s="1"/>
  <c r="G179" i="81" s="1"/>
  <c r="H179" i="81" s="1"/>
  <c r="I179" i="81" s="1"/>
  <c r="K178" i="81"/>
  <c r="L178" i="81" s="1"/>
  <c r="M178" i="81" s="1"/>
  <c r="N178" i="81" s="1"/>
  <c r="O178" i="81" s="1"/>
  <c r="P178" i="81" s="1"/>
  <c r="Q178" i="81" s="1"/>
  <c r="R178" i="81" s="1"/>
  <c r="S178" i="81" s="1"/>
  <c r="T178" i="81" s="1"/>
  <c r="U178" i="81" s="1"/>
  <c r="V178" i="81" s="1"/>
  <c r="W178" i="81" s="1"/>
  <c r="X178" i="81" s="1"/>
  <c r="Y178" i="81" s="1"/>
  <c r="Z178" i="81" s="1"/>
  <c r="AA178" i="81" s="1"/>
  <c r="AB178" i="81" s="1"/>
  <c r="AC178" i="81" s="1"/>
  <c r="AD178" i="81" s="1"/>
  <c r="AE178" i="81" s="1"/>
  <c r="AF178" i="81" s="1"/>
  <c r="C178" i="81"/>
  <c r="D178" i="81" s="1"/>
  <c r="E178" i="81" s="1"/>
  <c r="F178" i="81" s="1"/>
  <c r="G178" i="81" s="1"/>
  <c r="H178" i="81" s="1"/>
  <c r="I178" i="81" s="1"/>
  <c r="J178" i="81" s="1"/>
  <c r="AA177" i="81"/>
  <c r="AB177" i="81" s="1"/>
  <c r="AC177" i="81" s="1"/>
  <c r="AD177" i="81" s="1"/>
  <c r="AE177" i="81" s="1"/>
  <c r="AF177" i="81" s="1"/>
  <c r="D177" i="81"/>
  <c r="E177" i="81" s="1"/>
  <c r="F177" i="81" s="1"/>
  <c r="G177" i="81" s="1"/>
  <c r="H177" i="81" s="1"/>
  <c r="I177" i="81" s="1"/>
  <c r="J177" i="81" s="1"/>
  <c r="K177" i="81" s="1"/>
  <c r="L177" i="81" s="1"/>
  <c r="M177" i="81" s="1"/>
  <c r="N177" i="81" s="1"/>
  <c r="O177" i="81" s="1"/>
  <c r="P177" i="81" s="1"/>
  <c r="Q177" i="81" s="1"/>
  <c r="R177" i="81" s="1"/>
  <c r="S177" i="81" s="1"/>
  <c r="T177" i="81" s="1"/>
  <c r="U177" i="81" s="1"/>
  <c r="V177" i="81" s="1"/>
  <c r="W177" i="81" s="1"/>
  <c r="X177" i="81" s="1"/>
  <c r="Y177" i="81" s="1"/>
  <c r="Z177" i="81" s="1"/>
  <c r="C177" i="81"/>
  <c r="I176" i="81"/>
  <c r="J176" i="81" s="1"/>
  <c r="K176" i="81" s="1"/>
  <c r="L176" i="81" s="1"/>
  <c r="M176" i="81" s="1"/>
  <c r="N176" i="81" s="1"/>
  <c r="O176" i="81" s="1"/>
  <c r="P176" i="81" s="1"/>
  <c r="Q176" i="81" s="1"/>
  <c r="R176" i="81" s="1"/>
  <c r="S176" i="81" s="1"/>
  <c r="T176" i="81" s="1"/>
  <c r="U176" i="81" s="1"/>
  <c r="V176" i="81" s="1"/>
  <c r="W176" i="81" s="1"/>
  <c r="X176" i="81" s="1"/>
  <c r="Y176" i="81" s="1"/>
  <c r="Z176" i="81" s="1"/>
  <c r="AA176" i="81" s="1"/>
  <c r="AB176" i="81" s="1"/>
  <c r="AC176" i="81" s="1"/>
  <c r="AD176" i="81" s="1"/>
  <c r="AE176" i="81" s="1"/>
  <c r="AF176" i="81" s="1"/>
  <c r="E176" i="81"/>
  <c r="F176" i="81" s="1"/>
  <c r="G176" i="81" s="1"/>
  <c r="H176" i="81" s="1"/>
  <c r="D176" i="81"/>
  <c r="C176" i="81"/>
  <c r="G175" i="81"/>
  <c r="H175" i="81" s="1"/>
  <c r="I175" i="81" s="1"/>
  <c r="J175" i="81" s="1"/>
  <c r="K175" i="81" s="1"/>
  <c r="L175" i="81" s="1"/>
  <c r="M175" i="81" s="1"/>
  <c r="N175" i="81" s="1"/>
  <c r="O175" i="81" s="1"/>
  <c r="P175" i="81" s="1"/>
  <c r="Q175" i="81" s="1"/>
  <c r="R175" i="81" s="1"/>
  <c r="S175" i="81" s="1"/>
  <c r="T175" i="81" s="1"/>
  <c r="U175" i="81" s="1"/>
  <c r="V175" i="81" s="1"/>
  <c r="W175" i="81" s="1"/>
  <c r="X175" i="81" s="1"/>
  <c r="Y175" i="81" s="1"/>
  <c r="Z175" i="81" s="1"/>
  <c r="AA175" i="81" s="1"/>
  <c r="AB175" i="81" s="1"/>
  <c r="AC175" i="81" s="1"/>
  <c r="AD175" i="81" s="1"/>
  <c r="AE175" i="81" s="1"/>
  <c r="AF175" i="81" s="1"/>
  <c r="C175" i="81"/>
  <c r="D175" i="81" s="1"/>
  <c r="E175" i="81" s="1"/>
  <c r="F175" i="81" s="1"/>
  <c r="K173" i="81"/>
  <c r="L173" i="81" s="1"/>
  <c r="M173" i="81" s="1"/>
  <c r="N173" i="81" s="1"/>
  <c r="O173" i="81" s="1"/>
  <c r="P173" i="81" s="1"/>
  <c r="Q173" i="81" s="1"/>
  <c r="R173" i="81" s="1"/>
  <c r="S173" i="81" s="1"/>
  <c r="T173" i="81" s="1"/>
  <c r="U173" i="81" s="1"/>
  <c r="V173" i="81" s="1"/>
  <c r="W173" i="81" s="1"/>
  <c r="X173" i="81" s="1"/>
  <c r="Y173" i="81" s="1"/>
  <c r="Z173" i="81" s="1"/>
  <c r="AA173" i="81" s="1"/>
  <c r="AB173" i="81" s="1"/>
  <c r="AC173" i="81" s="1"/>
  <c r="AD173" i="81" s="1"/>
  <c r="AE173" i="81" s="1"/>
  <c r="AF173" i="81" s="1"/>
  <c r="E173" i="81"/>
  <c r="F173" i="81" s="1"/>
  <c r="G173" i="81" s="1"/>
  <c r="H173" i="81" s="1"/>
  <c r="I173" i="81" s="1"/>
  <c r="J173" i="81" s="1"/>
  <c r="C173" i="81"/>
  <c r="D173" i="81" s="1"/>
  <c r="C172" i="81"/>
  <c r="D172" i="81" s="1"/>
  <c r="E172" i="81" s="1"/>
  <c r="F172" i="81" s="1"/>
  <c r="G172" i="81" s="1"/>
  <c r="H172" i="81" s="1"/>
  <c r="I172" i="81" s="1"/>
  <c r="J172" i="81" s="1"/>
  <c r="K172" i="81" s="1"/>
  <c r="L172" i="81" s="1"/>
  <c r="M172" i="81" s="1"/>
  <c r="N172" i="81" s="1"/>
  <c r="O172" i="81" s="1"/>
  <c r="P172" i="81" s="1"/>
  <c r="Q172" i="81" s="1"/>
  <c r="R172" i="81" s="1"/>
  <c r="S172" i="81" s="1"/>
  <c r="T172" i="81" s="1"/>
  <c r="U172" i="81" s="1"/>
  <c r="V172" i="81" s="1"/>
  <c r="W172" i="81" s="1"/>
  <c r="X172" i="81" s="1"/>
  <c r="Y172" i="81" s="1"/>
  <c r="Z172" i="81" s="1"/>
  <c r="AA172" i="81" s="1"/>
  <c r="AB172" i="81" s="1"/>
  <c r="AC172" i="81" s="1"/>
  <c r="AD172" i="81" s="1"/>
  <c r="AE172" i="81" s="1"/>
  <c r="AF172" i="81" s="1"/>
  <c r="C171" i="81"/>
  <c r="D171" i="81" s="1"/>
  <c r="E171" i="81" s="1"/>
  <c r="F171" i="81" s="1"/>
  <c r="G171" i="81" s="1"/>
  <c r="H171" i="81" s="1"/>
  <c r="I171" i="81" s="1"/>
  <c r="J171" i="81" s="1"/>
  <c r="K171" i="81" s="1"/>
  <c r="L171" i="81" s="1"/>
  <c r="M171" i="81" s="1"/>
  <c r="N171" i="81" s="1"/>
  <c r="O171" i="81" s="1"/>
  <c r="P171" i="81" s="1"/>
  <c r="Q171" i="81" s="1"/>
  <c r="R171" i="81" s="1"/>
  <c r="S171" i="81" s="1"/>
  <c r="T171" i="81" s="1"/>
  <c r="U171" i="81" s="1"/>
  <c r="V171" i="81" s="1"/>
  <c r="W171" i="81" s="1"/>
  <c r="X171" i="81" s="1"/>
  <c r="Y171" i="81" s="1"/>
  <c r="Z171" i="81" s="1"/>
  <c r="AA171" i="81" s="1"/>
  <c r="AB171" i="81" s="1"/>
  <c r="AC171" i="81" s="1"/>
  <c r="AD171" i="81" s="1"/>
  <c r="AE171" i="81" s="1"/>
  <c r="AF171" i="81" s="1"/>
  <c r="C170" i="81"/>
  <c r="D170" i="81" s="1"/>
  <c r="E170" i="81" s="1"/>
  <c r="F170" i="81" s="1"/>
  <c r="G170" i="81" s="1"/>
  <c r="H170" i="81" s="1"/>
  <c r="I170" i="81" s="1"/>
  <c r="J170" i="81" s="1"/>
  <c r="K170" i="81" s="1"/>
  <c r="L170" i="81" s="1"/>
  <c r="M170" i="81" s="1"/>
  <c r="N170" i="81" s="1"/>
  <c r="O170" i="81" s="1"/>
  <c r="P170" i="81" s="1"/>
  <c r="Q170" i="81" s="1"/>
  <c r="R170" i="81" s="1"/>
  <c r="S170" i="81" s="1"/>
  <c r="T170" i="81" s="1"/>
  <c r="U170" i="81" s="1"/>
  <c r="V170" i="81" s="1"/>
  <c r="W170" i="81" s="1"/>
  <c r="X170" i="81" s="1"/>
  <c r="Y170" i="81" s="1"/>
  <c r="Z170" i="81" s="1"/>
  <c r="AA170" i="81" s="1"/>
  <c r="AB170" i="81" s="1"/>
  <c r="AC170" i="81" s="1"/>
  <c r="AD170" i="81" s="1"/>
  <c r="AE170" i="81" s="1"/>
  <c r="AF170" i="81" s="1"/>
  <c r="R169" i="81"/>
  <c r="S169" i="81" s="1"/>
  <c r="T169" i="81" s="1"/>
  <c r="U169" i="81" s="1"/>
  <c r="V169" i="81" s="1"/>
  <c r="W169" i="81" s="1"/>
  <c r="X169" i="81" s="1"/>
  <c r="Y169" i="81" s="1"/>
  <c r="Z169" i="81" s="1"/>
  <c r="AA169" i="81" s="1"/>
  <c r="AB169" i="81" s="1"/>
  <c r="AC169" i="81" s="1"/>
  <c r="AD169" i="81" s="1"/>
  <c r="AE169" i="81" s="1"/>
  <c r="AF169" i="81" s="1"/>
  <c r="C169" i="81"/>
  <c r="D169" i="81" s="1"/>
  <c r="E169" i="81" s="1"/>
  <c r="F169" i="81" s="1"/>
  <c r="G169" i="81" s="1"/>
  <c r="H169" i="81" s="1"/>
  <c r="I169" i="81" s="1"/>
  <c r="J169" i="81" s="1"/>
  <c r="K169" i="81" s="1"/>
  <c r="L169" i="81" s="1"/>
  <c r="M169" i="81" s="1"/>
  <c r="N169" i="81" s="1"/>
  <c r="O169" i="81" s="1"/>
  <c r="P169" i="81" s="1"/>
  <c r="Q169" i="81" s="1"/>
  <c r="C168" i="81"/>
  <c r="D168" i="81" s="1"/>
  <c r="E168" i="81" s="1"/>
  <c r="F168" i="81" s="1"/>
  <c r="G168" i="81" s="1"/>
  <c r="H168" i="81" s="1"/>
  <c r="I168" i="81" s="1"/>
  <c r="J168" i="81" s="1"/>
  <c r="K168" i="81" s="1"/>
  <c r="L168" i="81" s="1"/>
  <c r="M168" i="81" s="1"/>
  <c r="N168" i="81" s="1"/>
  <c r="O168" i="81" s="1"/>
  <c r="P168" i="81" s="1"/>
  <c r="Q168" i="81" s="1"/>
  <c r="R168" i="81" s="1"/>
  <c r="S168" i="81" s="1"/>
  <c r="T168" i="81" s="1"/>
  <c r="U168" i="81" s="1"/>
  <c r="V168" i="81" s="1"/>
  <c r="W168" i="81" s="1"/>
  <c r="X168" i="81" s="1"/>
  <c r="Y168" i="81" s="1"/>
  <c r="Z168" i="81" s="1"/>
  <c r="AA168" i="81" s="1"/>
  <c r="AB168" i="81" s="1"/>
  <c r="AC168" i="81" s="1"/>
  <c r="AD168" i="81" s="1"/>
  <c r="AE168" i="81" s="1"/>
  <c r="AF168" i="81" s="1"/>
  <c r="K167" i="81"/>
  <c r="L167" i="81" s="1"/>
  <c r="M167" i="81" s="1"/>
  <c r="N167" i="81" s="1"/>
  <c r="O167" i="81" s="1"/>
  <c r="P167" i="81" s="1"/>
  <c r="Q167" i="81" s="1"/>
  <c r="R167" i="81" s="1"/>
  <c r="S167" i="81" s="1"/>
  <c r="T167" i="81" s="1"/>
  <c r="U167" i="81" s="1"/>
  <c r="V167" i="81" s="1"/>
  <c r="W167" i="81" s="1"/>
  <c r="X167" i="81" s="1"/>
  <c r="Y167" i="81" s="1"/>
  <c r="Z167" i="81" s="1"/>
  <c r="AA167" i="81" s="1"/>
  <c r="AB167" i="81" s="1"/>
  <c r="AC167" i="81" s="1"/>
  <c r="AD167" i="81" s="1"/>
  <c r="AE167" i="81" s="1"/>
  <c r="AF167" i="81" s="1"/>
  <c r="F167" i="81"/>
  <c r="G167" i="81" s="1"/>
  <c r="H167" i="81" s="1"/>
  <c r="I167" i="81" s="1"/>
  <c r="J167" i="81" s="1"/>
  <c r="C167" i="81"/>
  <c r="D167" i="81" s="1"/>
  <c r="E167" i="81" s="1"/>
  <c r="E166" i="81"/>
  <c r="F166" i="81" s="1"/>
  <c r="G166" i="81" s="1"/>
  <c r="H166" i="81" s="1"/>
  <c r="I166" i="81" s="1"/>
  <c r="J166" i="81" s="1"/>
  <c r="K166" i="81" s="1"/>
  <c r="L166" i="81" s="1"/>
  <c r="M166" i="81" s="1"/>
  <c r="N166" i="81" s="1"/>
  <c r="O166" i="81" s="1"/>
  <c r="P166" i="81" s="1"/>
  <c r="Q166" i="81" s="1"/>
  <c r="R166" i="81" s="1"/>
  <c r="S166" i="81" s="1"/>
  <c r="T166" i="81" s="1"/>
  <c r="U166" i="81" s="1"/>
  <c r="V166" i="81" s="1"/>
  <c r="W166" i="81" s="1"/>
  <c r="X166" i="81" s="1"/>
  <c r="Y166" i="81" s="1"/>
  <c r="Z166" i="81" s="1"/>
  <c r="AA166" i="81" s="1"/>
  <c r="AB166" i="81" s="1"/>
  <c r="AC166" i="81" s="1"/>
  <c r="AD166" i="81" s="1"/>
  <c r="AE166" i="81" s="1"/>
  <c r="AF166" i="81" s="1"/>
  <c r="D166" i="81"/>
  <c r="C166" i="81"/>
  <c r="C164" i="81"/>
  <c r="D164" i="81" s="1"/>
  <c r="E164" i="81" s="1"/>
  <c r="F164" i="81" s="1"/>
  <c r="G164" i="81" s="1"/>
  <c r="H164" i="81" s="1"/>
  <c r="I164" i="81" s="1"/>
  <c r="J164" i="81" s="1"/>
  <c r="K164" i="81" s="1"/>
  <c r="L164" i="81" s="1"/>
  <c r="M164" i="81" s="1"/>
  <c r="N164" i="81" s="1"/>
  <c r="O164" i="81" s="1"/>
  <c r="P164" i="81" s="1"/>
  <c r="Q164" i="81" s="1"/>
  <c r="R164" i="81" s="1"/>
  <c r="S164" i="81" s="1"/>
  <c r="T164" i="81" s="1"/>
  <c r="U164" i="81" s="1"/>
  <c r="V164" i="81" s="1"/>
  <c r="W164" i="81" s="1"/>
  <c r="X164" i="81" s="1"/>
  <c r="Y164" i="81" s="1"/>
  <c r="Z164" i="81" s="1"/>
  <c r="AA164" i="81" s="1"/>
  <c r="AB164" i="81" s="1"/>
  <c r="AC164" i="81" s="1"/>
  <c r="AD164" i="81" s="1"/>
  <c r="AE164" i="81" s="1"/>
  <c r="AF164" i="81" s="1"/>
  <c r="E163" i="81"/>
  <c r="F163" i="81" s="1"/>
  <c r="G163" i="81" s="1"/>
  <c r="H163" i="81" s="1"/>
  <c r="I163" i="81" s="1"/>
  <c r="J163" i="81" s="1"/>
  <c r="K163" i="81" s="1"/>
  <c r="L163" i="81" s="1"/>
  <c r="M163" i="81" s="1"/>
  <c r="N163" i="81" s="1"/>
  <c r="O163" i="81" s="1"/>
  <c r="P163" i="81" s="1"/>
  <c r="Q163" i="81" s="1"/>
  <c r="R163" i="81" s="1"/>
  <c r="S163" i="81" s="1"/>
  <c r="T163" i="81" s="1"/>
  <c r="U163" i="81" s="1"/>
  <c r="V163" i="81" s="1"/>
  <c r="W163" i="81" s="1"/>
  <c r="X163" i="81" s="1"/>
  <c r="Y163" i="81" s="1"/>
  <c r="Z163" i="81" s="1"/>
  <c r="AA163" i="81" s="1"/>
  <c r="AB163" i="81" s="1"/>
  <c r="AC163" i="81" s="1"/>
  <c r="AD163" i="81" s="1"/>
  <c r="AE163" i="81" s="1"/>
  <c r="AF163" i="81" s="1"/>
  <c r="C163" i="81"/>
  <c r="D163" i="81" s="1"/>
  <c r="G162" i="81"/>
  <c r="H162" i="81" s="1"/>
  <c r="I162" i="81" s="1"/>
  <c r="J162" i="81" s="1"/>
  <c r="K162" i="81" s="1"/>
  <c r="L162" i="81" s="1"/>
  <c r="M162" i="81" s="1"/>
  <c r="N162" i="81" s="1"/>
  <c r="O162" i="81" s="1"/>
  <c r="P162" i="81" s="1"/>
  <c r="Q162" i="81" s="1"/>
  <c r="R162" i="81" s="1"/>
  <c r="S162" i="81" s="1"/>
  <c r="T162" i="81" s="1"/>
  <c r="U162" i="81" s="1"/>
  <c r="V162" i="81" s="1"/>
  <c r="W162" i="81" s="1"/>
  <c r="X162" i="81" s="1"/>
  <c r="Y162" i="81" s="1"/>
  <c r="Z162" i="81" s="1"/>
  <c r="AA162" i="81" s="1"/>
  <c r="AB162" i="81" s="1"/>
  <c r="AC162" i="81" s="1"/>
  <c r="AD162" i="81" s="1"/>
  <c r="AE162" i="81" s="1"/>
  <c r="AF162" i="81" s="1"/>
  <c r="F162" i="81"/>
  <c r="C162" i="81"/>
  <c r="D162" i="81" s="1"/>
  <c r="E162" i="81" s="1"/>
  <c r="D161" i="81"/>
  <c r="E161" i="81" s="1"/>
  <c r="F161" i="81" s="1"/>
  <c r="G161" i="81" s="1"/>
  <c r="H161" i="81" s="1"/>
  <c r="I161" i="81" s="1"/>
  <c r="J161" i="81" s="1"/>
  <c r="K161" i="81" s="1"/>
  <c r="L161" i="81" s="1"/>
  <c r="M161" i="81" s="1"/>
  <c r="N161" i="81" s="1"/>
  <c r="O161" i="81" s="1"/>
  <c r="P161" i="81" s="1"/>
  <c r="Q161" i="81" s="1"/>
  <c r="R161" i="81" s="1"/>
  <c r="S161" i="81" s="1"/>
  <c r="T161" i="81" s="1"/>
  <c r="U161" i="81" s="1"/>
  <c r="V161" i="81" s="1"/>
  <c r="W161" i="81" s="1"/>
  <c r="X161" i="81" s="1"/>
  <c r="Y161" i="81" s="1"/>
  <c r="Z161" i="81" s="1"/>
  <c r="AA161" i="81" s="1"/>
  <c r="AB161" i="81" s="1"/>
  <c r="AC161" i="81" s="1"/>
  <c r="AD161" i="81" s="1"/>
  <c r="AE161" i="81" s="1"/>
  <c r="AF161" i="81" s="1"/>
  <c r="C161" i="81"/>
  <c r="T160" i="81"/>
  <c r="U160" i="81" s="1"/>
  <c r="V160" i="81" s="1"/>
  <c r="W160" i="81" s="1"/>
  <c r="X160" i="81" s="1"/>
  <c r="Y160" i="81" s="1"/>
  <c r="Z160" i="81" s="1"/>
  <c r="AA160" i="81" s="1"/>
  <c r="AB160" i="81" s="1"/>
  <c r="AC160" i="81" s="1"/>
  <c r="AD160" i="81" s="1"/>
  <c r="AE160" i="81" s="1"/>
  <c r="AF160" i="81" s="1"/>
  <c r="D160" i="81"/>
  <c r="E160" i="81" s="1"/>
  <c r="F160" i="81" s="1"/>
  <c r="G160" i="81" s="1"/>
  <c r="H160" i="81" s="1"/>
  <c r="I160" i="81" s="1"/>
  <c r="J160" i="81" s="1"/>
  <c r="K160" i="81" s="1"/>
  <c r="L160" i="81" s="1"/>
  <c r="M160" i="81" s="1"/>
  <c r="N160" i="81" s="1"/>
  <c r="O160" i="81" s="1"/>
  <c r="P160" i="81" s="1"/>
  <c r="Q160" i="81" s="1"/>
  <c r="R160" i="81" s="1"/>
  <c r="S160" i="81" s="1"/>
  <c r="C160" i="81"/>
  <c r="AC159" i="81"/>
  <c r="AD159" i="81" s="1"/>
  <c r="AE159" i="81" s="1"/>
  <c r="AF159" i="81" s="1"/>
  <c r="C159" i="81"/>
  <c r="D159" i="81" s="1"/>
  <c r="E159" i="81" s="1"/>
  <c r="F159" i="81" s="1"/>
  <c r="G159" i="81" s="1"/>
  <c r="H159" i="81" s="1"/>
  <c r="I159" i="81" s="1"/>
  <c r="J159" i="81" s="1"/>
  <c r="K159" i="81" s="1"/>
  <c r="L159" i="81" s="1"/>
  <c r="M159" i="81" s="1"/>
  <c r="N159" i="81" s="1"/>
  <c r="O159" i="81" s="1"/>
  <c r="P159" i="81" s="1"/>
  <c r="Q159" i="81" s="1"/>
  <c r="R159" i="81" s="1"/>
  <c r="S159" i="81" s="1"/>
  <c r="T159" i="81" s="1"/>
  <c r="U159" i="81" s="1"/>
  <c r="V159" i="81" s="1"/>
  <c r="W159" i="81" s="1"/>
  <c r="X159" i="81" s="1"/>
  <c r="Y159" i="81" s="1"/>
  <c r="Z159" i="81" s="1"/>
  <c r="AA159" i="81" s="1"/>
  <c r="AB159" i="81" s="1"/>
  <c r="C158" i="81"/>
  <c r="D158" i="81" s="1"/>
  <c r="E158" i="81" s="1"/>
  <c r="F158" i="81" s="1"/>
  <c r="G158" i="81" s="1"/>
  <c r="H158" i="81" s="1"/>
  <c r="I158" i="81" s="1"/>
  <c r="J158" i="81" s="1"/>
  <c r="K158" i="81" s="1"/>
  <c r="L158" i="81" s="1"/>
  <c r="M158" i="81" s="1"/>
  <c r="N158" i="81" s="1"/>
  <c r="O158" i="81" s="1"/>
  <c r="P158" i="81" s="1"/>
  <c r="Q158" i="81" s="1"/>
  <c r="R158" i="81" s="1"/>
  <c r="S158" i="81" s="1"/>
  <c r="T158" i="81" s="1"/>
  <c r="U158" i="81" s="1"/>
  <c r="V158" i="81" s="1"/>
  <c r="W158" i="81" s="1"/>
  <c r="X158" i="81" s="1"/>
  <c r="Y158" i="81" s="1"/>
  <c r="Z158" i="81" s="1"/>
  <c r="AA158" i="81" s="1"/>
  <c r="AB158" i="81" s="1"/>
  <c r="AC158" i="81" s="1"/>
  <c r="AD158" i="81" s="1"/>
  <c r="AE158" i="81" s="1"/>
  <c r="AF158" i="81" s="1"/>
  <c r="U157" i="81"/>
  <c r="V157" i="81" s="1"/>
  <c r="W157" i="81" s="1"/>
  <c r="X157" i="81" s="1"/>
  <c r="Y157" i="81" s="1"/>
  <c r="Z157" i="81" s="1"/>
  <c r="AA157" i="81" s="1"/>
  <c r="AB157" i="81" s="1"/>
  <c r="AC157" i="81" s="1"/>
  <c r="AD157" i="81" s="1"/>
  <c r="AE157" i="81" s="1"/>
  <c r="AF157" i="81" s="1"/>
  <c r="M157" i="81"/>
  <c r="N157" i="81" s="1"/>
  <c r="O157" i="81" s="1"/>
  <c r="P157" i="81" s="1"/>
  <c r="Q157" i="81" s="1"/>
  <c r="R157" i="81" s="1"/>
  <c r="S157" i="81" s="1"/>
  <c r="T157" i="81" s="1"/>
  <c r="E157" i="81"/>
  <c r="F157" i="81" s="1"/>
  <c r="G157" i="81" s="1"/>
  <c r="H157" i="81" s="1"/>
  <c r="I157" i="81" s="1"/>
  <c r="J157" i="81" s="1"/>
  <c r="K157" i="81" s="1"/>
  <c r="L157" i="81" s="1"/>
  <c r="D157" i="81"/>
  <c r="C157" i="81"/>
  <c r="S156" i="81"/>
  <c r="T156" i="81" s="1"/>
  <c r="U156" i="81" s="1"/>
  <c r="V156" i="81" s="1"/>
  <c r="W156" i="81" s="1"/>
  <c r="X156" i="81" s="1"/>
  <c r="Y156" i="81" s="1"/>
  <c r="Z156" i="81" s="1"/>
  <c r="AA156" i="81" s="1"/>
  <c r="AB156" i="81" s="1"/>
  <c r="AC156" i="81" s="1"/>
  <c r="AD156" i="81" s="1"/>
  <c r="AE156" i="81" s="1"/>
  <c r="AF156" i="81" s="1"/>
  <c r="D156" i="81"/>
  <c r="E156" i="81" s="1"/>
  <c r="F156" i="81" s="1"/>
  <c r="G156" i="81" s="1"/>
  <c r="H156" i="81" s="1"/>
  <c r="I156" i="81" s="1"/>
  <c r="J156" i="81" s="1"/>
  <c r="K156" i="81" s="1"/>
  <c r="L156" i="81" s="1"/>
  <c r="M156" i="81" s="1"/>
  <c r="N156" i="81" s="1"/>
  <c r="O156" i="81" s="1"/>
  <c r="P156" i="81" s="1"/>
  <c r="Q156" i="81" s="1"/>
  <c r="R156" i="81" s="1"/>
  <c r="C156" i="81"/>
  <c r="AF155" i="81"/>
  <c r="D155" i="81"/>
  <c r="E155" i="81" s="1"/>
  <c r="F155" i="81" s="1"/>
  <c r="G155" i="81" s="1"/>
  <c r="H155" i="81" s="1"/>
  <c r="I155" i="81" s="1"/>
  <c r="J155" i="81" s="1"/>
  <c r="K155" i="81" s="1"/>
  <c r="L155" i="81" s="1"/>
  <c r="M155" i="81" s="1"/>
  <c r="N155" i="81" s="1"/>
  <c r="O155" i="81" s="1"/>
  <c r="P155" i="81" s="1"/>
  <c r="Q155" i="81" s="1"/>
  <c r="R155" i="81" s="1"/>
  <c r="S155" i="81" s="1"/>
  <c r="T155" i="81" s="1"/>
  <c r="U155" i="81" s="1"/>
  <c r="V155" i="81" s="1"/>
  <c r="W155" i="81" s="1"/>
  <c r="X155" i="81" s="1"/>
  <c r="Y155" i="81" s="1"/>
  <c r="Z155" i="81" s="1"/>
  <c r="AA155" i="81" s="1"/>
  <c r="AB155" i="81" s="1"/>
  <c r="AC155" i="81" s="1"/>
  <c r="AD155" i="81" s="1"/>
  <c r="AE155" i="81" s="1"/>
  <c r="C155" i="81"/>
  <c r="U154" i="81"/>
  <c r="V154" i="81" s="1"/>
  <c r="W154" i="81" s="1"/>
  <c r="X154" i="81" s="1"/>
  <c r="Y154" i="81" s="1"/>
  <c r="Z154" i="81" s="1"/>
  <c r="AA154" i="81" s="1"/>
  <c r="AB154" i="81" s="1"/>
  <c r="AC154" i="81" s="1"/>
  <c r="AD154" i="81" s="1"/>
  <c r="AE154" i="81" s="1"/>
  <c r="AF154" i="81" s="1"/>
  <c r="O154" i="81"/>
  <c r="P154" i="81" s="1"/>
  <c r="Q154" i="81" s="1"/>
  <c r="R154" i="81" s="1"/>
  <c r="S154" i="81" s="1"/>
  <c r="T154" i="81" s="1"/>
  <c r="E154" i="81"/>
  <c r="F154" i="81" s="1"/>
  <c r="G154" i="81" s="1"/>
  <c r="H154" i="81" s="1"/>
  <c r="I154" i="81" s="1"/>
  <c r="J154" i="81" s="1"/>
  <c r="K154" i="81" s="1"/>
  <c r="L154" i="81" s="1"/>
  <c r="M154" i="81" s="1"/>
  <c r="N154" i="81" s="1"/>
  <c r="C154" i="81"/>
  <c r="D154" i="81" s="1"/>
  <c r="P153" i="81"/>
  <c r="Q153" i="81" s="1"/>
  <c r="R153" i="81" s="1"/>
  <c r="S153" i="81" s="1"/>
  <c r="T153" i="81" s="1"/>
  <c r="U153" i="81" s="1"/>
  <c r="V153" i="81" s="1"/>
  <c r="W153" i="81" s="1"/>
  <c r="X153" i="81" s="1"/>
  <c r="Y153" i="81" s="1"/>
  <c r="Z153" i="81" s="1"/>
  <c r="AA153" i="81" s="1"/>
  <c r="AB153" i="81" s="1"/>
  <c r="AC153" i="81" s="1"/>
  <c r="AD153" i="81" s="1"/>
  <c r="AE153" i="81" s="1"/>
  <c r="AF153" i="81" s="1"/>
  <c r="E153" i="81"/>
  <c r="F153" i="81" s="1"/>
  <c r="G153" i="81" s="1"/>
  <c r="H153" i="81" s="1"/>
  <c r="I153" i="81" s="1"/>
  <c r="J153" i="81" s="1"/>
  <c r="K153" i="81" s="1"/>
  <c r="L153" i="81" s="1"/>
  <c r="M153" i="81" s="1"/>
  <c r="N153" i="81" s="1"/>
  <c r="O153" i="81" s="1"/>
  <c r="C153" i="81"/>
  <c r="D153" i="81" s="1"/>
  <c r="C152" i="81"/>
  <c r="D152" i="81" s="1"/>
  <c r="E152" i="81" s="1"/>
  <c r="F152" i="81" s="1"/>
  <c r="G152" i="81" s="1"/>
  <c r="H152" i="81" s="1"/>
  <c r="I152" i="81" s="1"/>
  <c r="J152" i="81" s="1"/>
  <c r="K152" i="81" s="1"/>
  <c r="L152" i="81" s="1"/>
  <c r="M152" i="81" s="1"/>
  <c r="N152" i="81" s="1"/>
  <c r="O152" i="81" s="1"/>
  <c r="P152" i="81" s="1"/>
  <c r="Q152" i="81" s="1"/>
  <c r="R152" i="81" s="1"/>
  <c r="S152" i="81" s="1"/>
  <c r="T152" i="81" s="1"/>
  <c r="U152" i="81" s="1"/>
  <c r="V152" i="81" s="1"/>
  <c r="W152" i="81" s="1"/>
  <c r="X152" i="81" s="1"/>
  <c r="Y152" i="81" s="1"/>
  <c r="Z152" i="81" s="1"/>
  <c r="AA152" i="81" s="1"/>
  <c r="AB152" i="81" s="1"/>
  <c r="AC152" i="81" s="1"/>
  <c r="AD152" i="81" s="1"/>
  <c r="AE152" i="81" s="1"/>
  <c r="AF152" i="81" s="1"/>
  <c r="L150" i="81"/>
  <c r="M150" i="81" s="1"/>
  <c r="N150" i="81" s="1"/>
  <c r="O150" i="81" s="1"/>
  <c r="P150" i="81" s="1"/>
  <c r="Q150" i="81" s="1"/>
  <c r="R150" i="81" s="1"/>
  <c r="S150" i="81" s="1"/>
  <c r="T150" i="81" s="1"/>
  <c r="U150" i="81" s="1"/>
  <c r="V150" i="81" s="1"/>
  <c r="W150" i="81" s="1"/>
  <c r="X150" i="81" s="1"/>
  <c r="Y150" i="81" s="1"/>
  <c r="Z150" i="81" s="1"/>
  <c r="AA150" i="81" s="1"/>
  <c r="AB150" i="81" s="1"/>
  <c r="AC150" i="81" s="1"/>
  <c r="AD150" i="81" s="1"/>
  <c r="AE150" i="81" s="1"/>
  <c r="AF150" i="81" s="1"/>
  <c r="G150" i="81"/>
  <c r="H150" i="81" s="1"/>
  <c r="I150" i="81" s="1"/>
  <c r="J150" i="81" s="1"/>
  <c r="K150" i="81" s="1"/>
  <c r="D150" i="81"/>
  <c r="E150" i="81" s="1"/>
  <c r="F150" i="81" s="1"/>
  <c r="C150" i="81"/>
  <c r="R149" i="81"/>
  <c r="S149" i="81" s="1"/>
  <c r="T149" i="81" s="1"/>
  <c r="U149" i="81" s="1"/>
  <c r="V149" i="81" s="1"/>
  <c r="W149" i="81" s="1"/>
  <c r="X149" i="81" s="1"/>
  <c r="Y149" i="81" s="1"/>
  <c r="Z149" i="81" s="1"/>
  <c r="AA149" i="81" s="1"/>
  <c r="AB149" i="81" s="1"/>
  <c r="AC149" i="81" s="1"/>
  <c r="AD149" i="81" s="1"/>
  <c r="AE149" i="81" s="1"/>
  <c r="AF149" i="81" s="1"/>
  <c r="M149" i="81"/>
  <c r="N149" i="81" s="1"/>
  <c r="O149" i="81" s="1"/>
  <c r="P149" i="81" s="1"/>
  <c r="Q149" i="81" s="1"/>
  <c r="C149" i="81"/>
  <c r="D149" i="81" s="1"/>
  <c r="E149" i="81" s="1"/>
  <c r="F149" i="81" s="1"/>
  <c r="G149" i="81" s="1"/>
  <c r="H149" i="81" s="1"/>
  <c r="I149" i="81" s="1"/>
  <c r="J149" i="81" s="1"/>
  <c r="K149" i="81" s="1"/>
  <c r="L149" i="81" s="1"/>
  <c r="X148" i="81"/>
  <c r="Y148" i="81" s="1"/>
  <c r="Z148" i="81" s="1"/>
  <c r="AA148" i="81" s="1"/>
  <c r="AB148" i="81" s="1"/>
  <c r="AC148" i="81" s="1"/>
  <c r="AD148" i="81" s="1"/>
  <c r="AE148" i="81" s="1"/>
  <c r="AF148" i="81" s="1"/>
  <c r="C148" i="81"/>
  <c r="D148" i="81" s="1"/>
  <c r="E148" i="81" s="1"/>
  <c r="F148" i="81" s="1"/>
  <c r="G148" i="81" s="1"/>
  <c r="H148" i="81" s="1"/>
  <c r="I148" i="81" s="1"/>
  <c r="J148" i="81" s="1"/>
  <c r="K148" i="81" s="1"/>
  <c r="L148" i="81" s="1"/>
  <c r="M148" i="81" s="1"/>
  <c r="N148" i="81" s="1"/>
  <c r="O148" i="81" s="1"/>
  <c r="P148" i="81" s="1"/>
  <c r="Q148" i="81" s="1"/>
  <c r="R148" i="81" s="1"/>
  <c r="S148" i="81" s="1"/>
  <c r="T148" i="81" s="1"/>
  <c r="U148" i="81" s="1"/>
  <c r="V148" i="81" s="1"/>
  <c r="W148" i="81" s="1"/>
  <c r="N147" i="81"/>
  <c r="O147" i="81" s="1"/>
  <c r="P147" i="81" s="1"/>
  <c r="Q147" i="81" s="1"/>
  <c r="R147" i="81" s="1"/>
  <c r="S147" i="81" s="1"/>
  <c r="T147" i="81" s="1"/>
  <c r="U147" i="81" s="1"/>
  <c r="V147" i="81" s="1"/>
  <c r="W147" i="81" s="1"/>
  <c r="X147" i="81" s="1"/>
  <c r="Y147" i="81" s="1"/>
  <c r="Z147" i="81" s="1"/>
  <c r="AA147" i="81" s="1"/>
  <c r="AB147" i="81" s="1"/>
  <c r="AC147" i="81" s="1"/>
  <c r="AD147" i="81" s="1"/>
  <c r="AE147" i="81" s="1"/>
  <c r="AF147" i="81" s="1"/>
  <c r="C147" i="81"/>
  <c r="D147" i="81" s="1"/>
  <c r="E147" i="81" s="1"/>
  <c r="F147" i="81" s="1"/>
  <c r="G147" i="81" s="1"/>
  <c r="H147" i="81" s="1"/>
  <c r="I147" i="81" s="1"/>
  <c r="J147" i="81" s="1"/>
  <c r="K147" i="81" s="1"/>
  <c r="L147" i="81" s="1"/>
  <c r="M147" i="81" s="1"/>
  <c r="L145" i="81"/>
  <c r="M145" i="81" s="1"/>
  <c r="N145" i="81" s="1"/>
  <c r="O145" i="81" s="1"/>
  <c r="P145" i="81" s="1"/>
  <c r="Q145" i="81" s="1"/>
  <c r="R145" i="81" s="1"/>
  <c r="S145" i="81" s="1"/>
  <c r="T145" i="81" s="1"/>
  <c r="U145" i="81" s="1"/>
  <c r="V145" i="81" s="1"/>
  <c r="W145" i="81" s="1"/>
  <c r="X145" i="81" s="1"/>
  <c r="Y145" i="81" s="1"/>
  <c r="Z145" i="81" s="1"/>
  <c r="AA145" i="81" s="1"/>
  <c r="AB145" i="81" s="1"/>
  <c r="AC145" i="81" s="1"/>
  <c r="AD145" i="81" s="1"/>
  <c r="AE145" i="81" s="1"/>
  <c r="AF145" i="81" s="1"/>
  <c r="I145" i="81"/>
  <c r="J145" i="81" s="1"/>
  <c r="K145" i="81" s="1"/>
  <c r="D145" i="81"/>
  <c r="E145" i="81" s="1"/>
  <c r="F145" i="81" s="1"/>
  <c r="G145" i="81" s="1"/>
  <c r="H145" i="81" s="1"/>
  <c r="C145" i="81"/>
  <c r="X144" i="81"/>
  <c r="Y144" i="81" s="1"/>
  <c r="Z144" i="81" s="1"/>
  <c r="AA144" i="81" s="1"/>
  <c r="AB144" i="81" s="1"/>
  <c r="AC144" i="81" s="1"/>
  <c r="AD144" i="81" s="1"/>
  <c r="AE144" i="81" s="1"/>
  <c r="AF144" i="81" s="1"/>
  <c r="J144" i="81"/>
  <c r="K144" i="81" s="1"/>
  <c r="L144" i="81" s="1"/>
  <c r="M144" i="81" s="1"/>
  <c r="N144" i="81" s="1"/>
  <c r="O144" i="81" s="1"/>
  <c r="P144" i="81" s="1"/>
  <c r="Q144" i="81" s="1"/>
  <c r="R144" i="81" s="1"/>
  <c r="S144" i="81" s="1"/>
  <c r="T144" i="81" s="1"/>
  <c r="U144" i="81" s="1"/>
  <c r="V144" i="81" s="1"/>
  <c r="W144" i="81" s="1"/>
  <c r="G144" i="81"/>
  <c r="H144" i="81" s="1"/>
  <c r="I144" i="81" s="1"/>
  <c r="C144" i="81"/>
  <c r="D144" i="81" s="1"/>
  <c r="E144" i="81" s="1"/>
  <c r="F144" i="81" s="1"/>
  <c r="M142" i="81"/>
  <c r="N142" i="81" s="1"/>
  <c r="O142" i="81" s="1"/>
  <c r="P142" i="81" s="1"/>
  <c r="Q142" i="81" s="1"/>
  <c r="R142" i="81" s="1"/>
  <c r="S142" i="81" s="1"/>
  <c r="T142" i="81" s="1"/>
  <c r="U142" i="81" s="1"/>
  <c r="V142" i="81" s="1"/>
  <c r="W142" i="81" s="1"/>
  <c r="X142" i="81" s="1"/>
  <c r="Y142" i="81" s="1"/>
  <c r="Z142" i="81" s="1"/>
  <c r="AA142" i="81" s="1"/>
  <c r="AB142" i="81" s="1"/>
  <c r="AC142" i="81" s="1"/>
  <c r="AD142" i="81" s="1"/>
  <c r="AE142" i="81" s="1"/>
  <c r="AF142" i="81" s="1"/>
  <c r="F142" i="81"/>
  <c r="G142" i="81" s="1"/>
  <c r="H142" i="81" s="1"/>
  <c r="I142" i="81" s="1"/>
  <c r="J142" i="81" s="1"/>
  <c r="K142" i="81" s="1"/>
  <c r="L142" i="81" s="1"/>
  <c r="D142" i="81"/>
  <c r="E142" i="81" s="1"/>
  <c r="C142" i="81"/>
  <c r="I141" i="81"/>
  <c r="J141" i="81" s="1"/>
  <c r="K141" i="81" s="1"/>
  <c r="L141" i="81" s="1"/>
  <c r="M141" i="81" s="1"/>
  <c r="N141" i="81" s="1"/>
  <c r="O141" i="81" s="1"/>
  <c r="P141" i="81" s="1"/>
  <c r="Q141" i="81" s="1"/>
  <c r="R141" i="81" s="1"/>
  <c r="S141" i="81" s="1"/>
  <c r="T141" i="81" s="1"/>
  <c r="U141" i="81" s="1"/>
  <c r="V141" i="81" s="1"/>
  <c r="W141" i="81" s="1"/>
  <c r="X141" i="81" s="1"/>
  <c r="Y141" i="81" s="1"/>
  <c r="Z141" i="81" s="1"/>
  <c r="AA141" i="81" s="1"/>
  <c r="AB141" i="81" s="1"/>
  <c r="AC141" i="81" s="1"/>
  <c r="AD141" i="81" s="1"/>
  <c r="AE141" i="81" s="1"/>
  <c r="AF141" i="81" s="1"/>
  <c r="D141" i="81"/>
  <c r="E141" i="81" s="1"/>
  <c r="F141" i="81" s="1"/>
  <c r="G141" i="81" s="1"/>
  <c r="H141" i="81" s="1"/>
  <c r="C141" i="81"/>
  <c r="I140" i="81"/>
  <c r="J140" i="81" s="1"/>
  <c r="K140" i="81" s="1"/>
  <c r="L140" i="81" s="1"/>
  <c r="M140" i="81" s="1"/>
  <c r="N140" i="81" s="1"/>
  <c r="O140" i="81" s="1"/>
  <c r="P140" i="81" s="1"/>
  <c r="Q140" i="81" s="1"/>
  <c r="R140" i="81" s="1"/>
  <c r="S140" i="81" s="1"/>
  <c r="T140" i="81" s="1"/>
  <c r="U140" i="81" s="1"/>
  <c r="V140" i="81" s="1"/>
  <c r="W140" i="81" s="1"/>
  <c r="X140" i="81" s="1"/>
  <c r="Y140" i="81" s="1"/>
  <c r="Z140" i="81" s="1"/>
  <c r="AA140" i="81" s="1"/>
  <c r="AB140" i="81" s="1"/>
  <c r="AC140" i="81" s="1"/>
  <c r="AD140" i="81" s="1"/>
  <c r="AE140" i="81" s="1"/>
  <c r="AF140" i="81" s="1"/>
  <c r="D140" i="81"/>
  <c r="E140" i="81" s="1"/>
  <c r="F140" i="81" s="1"/>
  <c r="G140" i="81" s="1"/>
  <c r="H140" i="81" s="1"/>
  <c r="C140" i="81"/>
  <c r="V139" i="81"/>
  <c r="W139" i="81" s="1"/>
  <c r="X139" i="81" s="1"/>
  <c r="Y139" i="81" s="1"/>
  <c r="Z139" i="81" s="1"/>
  <c r="AA139" i="81" s="1"/>
  <c r="AB139" i="81" s="1"/>
  <c r="AC139" i="81" s="1"/>
  <c r="AD139" i="81" s="1"/>
  <c r="AE139" i="81" s="1"/>
  <c r="AF139" i="81" s="1"/>
  <c r="H139" i="81"/>
  <c r="I139" i="81" s="1"/>
  <c r="J139" i="81" s="1"/>
  <c r="K139" i="81" s="1"/>
  <c r="L139" i="81" s="1"/>
  <c r="M139" i="81" s="1"/>
  <c r="N139" i="81" s="1"/>
  <c r="O139" i="81" s="1"/>
  <c r="P139" i="81" s="1"/>
  <c r="Q139" i="81" s="1"/>
  <c r="R139" i="81" s="1"/>
  <c r="S139" i="81" s="1"/>
  <c r="T139" i="81" s="1"/>
  <c r="U139" i="81" s="1"/>
  <c r="C139" i="81"/>
  <c r="D139" i="81" s="1"/>
  <c r="E139" i="81" s="1"/>
  <c r="F139" i="81" s="1"/>
  <c r="G139" i="81" s="1"/>
  <c r="C138" i="81"/>
  <c r="D138" i="81" s="1"/>
  <c r="E138" i="81" s="1"/>
  <c r="F138" i="81" s="1"/>
  <c r="G138" i="81" s="1"/>
  <c r="H138" i="81" s="1"/>
  <c r="I138" i="81" s="1"/>
  <c r="J138" i="81" s="1"/>
  <c r="K138" i="81" s="1"/>
  <c r="L138" i="81" s="1"/>
  <c r="M138" i="81" s="1"/>
  <c r="N138" i="81" s="1"/>
  <c r="O138" i="81" s="1"/>
  <c r="P138" i="81" s="1"/>
  <c r="Q138" i="81" s="1"/>
  <c r="R138" i="81" s="1"/>
  <c r="S138" i="81" s="1"/>
  <c r="T138" i="81" s="1"/>
  <c r="U138" i="81" s="1"/>
  <c r="V138" i="81" s="1"/>
  <c r="W138" i="81" s="1"/>
  <c r="X138" i="81" s="1"/>
  <c r="Y138" i="81" s="1"/>
  <c r="Z138" i="81" s="1"/>
  <c r="AA138" i="81" s="1"/>
  <c r="AB138" i="81" s="1"/>
  <c r="AC138" i="81" s="1"/>
  <c r="AD138" i="81" s="1"/>
  <c r="AE138" i="81" s="1"/>
  <c r="AF138" i="81" s="1"/>
  <c r="C137" i="81"/>
  <c r="D137" i="81" s="1"/>
  <c r="E137" i="81" s="1"/>
  <c r="F137" i="81" s="1"/>
  <c r="G137" i="81" s="1"/>
  <c r="H137" i="81" s="1"/>
  <c r="I137" i="81" s="1"/>
  <c r="J137" i="81" s="1"/>
  <c r="K137" i="81" s="1"/>
  <c r="L137" i="81" s="1"/>
  <c r="M137" i="81" s="1"/>
  <c r="N137" i="81" s="1"/>
  <c r="O137" i="81" s="1"/>
  <c r="P137" i="81" s="1"/>
  <c r="Q137" i="81" s="1"/>
  <c r="R137" i="81" s="1"/>
  <c r="S137" i="81" s="1"/>
  <c r="T137" i="81" s="1"/>
  <c r="U137" i="81" s="1"/>
  <c r="V137" i="81" s="1"/>
  <c r="W137" i="81" s="1"/>
  <c r="X137" i="81" s="1"/>
  <c r="Y137" i="81" s="1"/>
  <c r="Z137" i="81" s="1"/>
  <c r="AA137" i="81" s="1"/>
  <c r="AB137" i="81" s="1"/>
  <c r="AC137" i="81" s="1"/>
  <c r="AD137" i="81" s="1"/>
  <c r="AE137" i="81" s="1"/>
  <c r="AF137" i="81" s="1"/>
  <c r="D136" i="81"/>
  <c r="E136" i="81" s="1"/>
  <c r="F136" i="81" s="1"/>
  <c r="G136" i="81" s="1"/>
  <c r="H136" i="81" s="1"/>
  <c r="I136" i="81" s="1"/>
  <c r="J136" i="81" s="1"/>
  <c r="K136" i="81" s="1"/>
  <c r="L136" i="81" s="1"/>
  <c r="M136" i="81" s="1"/>
  <c r="N136" i="81" s="1"/>
  <c r="O136" i="81" s="1"/>
  <c r="P136" i="81" s="1"/>
  <c r="Q136" i="81" s="1"/>
  <c r="R136" i="81" s="1"/>
  <c r="S136" i="81" s="1"/>
  <c r="T136" i="81" s="1"/>
  <c r="U136" i="81" s="1"/>
  <c r="V136" i="81" s="1"/>
  <c r="W136" i="81" s="1"/>
  <c r="X136" i="81" s="1"/>
  <c r="Y136" i="81" s="1"/>
  <c r="Z136" i="81" s="1"/>
  <c r="AA136" i="81" s="1"/>
  <c r="AB136" i="81" s="1"/>
  <c r="AC136" i="81" s="1"/>
  <c r="AD136" i="81" s="1"/>
  <c r="AE136" i="81" s="1"/>
  <c r="AF136" i="81" s="1"/>
  <c r="C136" i="81"/>
  <c r="D134" i="81"/>
  <c r="E134" i="81" s="1"/>
  <c r="F134" i="81" s="1"/>
  <c r="G134" i="81" s="1"/>
  <c r="H134" i="81" s="1"/>
  <c r="I134" i="81" s="1"/>
  <c r="J134" i="81" s="1"/>
  <c r="K134" i="81" s="1"/>
  <c r="L134" i="81" s="1"/>
  <c r="M134" i="81" s="1"/>
  <c r="N134" i="81" s="1"/>
  <c r="O134" i="81" s="1"/>
  <c r="P134" i="81" s="1"/>
  <c r="Q134" i="81" s="1"/>
  <c r="R134" i="81" s="1"/>
  <c r="S134" i="81" s="1"/>
  <c r="T134" i="81" s="1"/>
  <c r="U134" i="81" s="1"/>
  <c r="V134" i="81" s="1"/>
  <c r="W134" i="81" s="1"/>
  <c r="X134" i="81" s="1"/>
  <c r="Y134" i="81" s="1"/>
  <c r="Z134" i="81" s="1"/>
  <c r="AA134" i="81" s="1"/>
  <c r="AB134" i="81" s="1"/>
  <c r="AC134" i="81" s="1"/>
  <c r="AD134" i="81" s="1"/>
  <c r="AE134" i="81" s="1"/>
  <c r="AF134" i="81" s="1"/>
  <c r="C134" i="81"/>
  <c r="H133" i="81"/>
  <c r="I133" i="81" s="1"/>
  <c r="J133" i="81" s="1"/>
  <c r="K133" i="81" s="1"/>
  <c r="L133" i="81" s="1"/>
  <c r="M133" i="81" s="1"/>
  <c r="N133" i="81" s="1"/>
  <c r="O133" i="81" s="1"/>
  <c r="P133" i="81" s="1"/>
  <c r="Q133" i="81" s="1"/>
  <c r="R133" i="81" s="1"/>
  <c r="S133" i="81" s="1"/>
  <c r="T133" i="81" s="1"/>
  <c r="U133" i="81" s="1"/>
  <c r="V133" i="81" s="1"/>
  <c r="W133" i="81" s="1"/>
  <c r="X133" i="81" s="1"/>
  <c r="Y133" i="81" s="1"/>
  <c r="Z133" i="81" s="1"/>
  <c r="AA133" i="81" s="1"/>
  <c r="AB133" i="81" s="1"/>
  <c r="AC133" i="81" s="1"/>
  <c r="AD133" i="81" s="1"/>
  <c r="AE133" i="81" s="1"/>
  <c r="AF133" i="81" s="1"/>
  <c r="D133" i="81"/>
  <c r="E133" i="81" s="1"/>
  <c r="F133" i="81" s="1"/>
  <c r="G133" i="81" s="1"/>
  <c r="C133" i="81"/>
  <c r="Q132" i="81"/>
  <c r="R132" i="81" s="1"/>
  <c r="S132" i="81" s="1"/>
  <c r="T132" i="81" s="1"/>
  <c r="U132" i="81" s="1"/>
  <c r="V132" i="81" s="1"/>
  <c r="W132" i="81" s="1"/>
  <c r="X132" i="81" s="1"/>
  <c r="Y132" i="81" s="1"/>
  <c r="Z132" i="81" s="1"/>
  <c r="AA132" i="81" s="1"/>
  <c r="AB132" i="81" s="1"/>
  <c r="AC132" i="81" s="1"/>
  <c r="AD132" i="81" s="1"/>
  <c r="AE132" i="81" s="1"/>
  <c r="AF132" i="81" s="1"/>
  <c r="C132" i="81"/>
  <c r="D132" i="81" s="1"/>
  <c r="E132" i="81" s="1"/>
  <c r="F132" i="81" s="1"/>
  <c r="G132" i="81" s="1"/>
  <c r="H132" i="81" s="1"/>
  <c r="I132" i="81" s="1"/>
  <c r="J132" i="81" s="1"/>
  <c r="K132" i="81" s="1"/>
  <c r="L132" i="81" s="1"/>
  <c r="M132" i="81" s="1"/>
  <c r="N132" i="81" s="1"/>
  <c r="O132" i="81" s="1"/>
  <c r="P132" i="81" s="1"/>
  <c r="D131" i="81"/>
  <c r="E131" i="81" s="1"/>
  <c r="F131" i="81" s="1"/>
  <c r="G131" i="81" s="1"/>
  <c r="H131" i="81" s="1"/>
  <c r="I131" i="81" s="1"/>
  <c r="J131" i="81" s="1"/>
  <c r="K131" i="81" s="1"/>
  <c r="L131" i="81" s="1"/>
  <c r="M131" i="81" s="1"/>
  <c r="N131" i="81" s="1"/>
  <c r="O131" i="81" s="1"/>
  <c r="P131" i="81" s="1"/>
  <c r="Q131" i="81" s="1"/>
  <c r="R131" i="81" s="1"/>
  <c r="S131" i="81" s="1"/>
  <c r="T131" i="81" s="1"/>
  <c r="U131" i="81" s="1"/>
  <c r="V131" i="81" s="1"/>
  <c r="W131" i="81" s="1"/>
  <c r="X131" i="81" s="1"/>
  <c r="Y131" i="81" s="1"/>
  <c r="Z131" i="81" s="1"/>
  <c r="AA131" i="81" s="1"/>
  <c r="AB131" i="81" s="1"/>
  <c r="AC131" i="81" s="1"/>
  <c r="AD131" i="81" s="1"/>
  <c r="AE131" i="81" s="1"/>
  <c r="AF131" i="81" s="1"/>
  <c r="C131" i="81"/>
  <c r="D130" i="81"/>
  <c r="E130" i="81" s="1"/>
  <c r="F130" i="81" s="1"/>
  <c r="G130" i="81" s="1"/>
  <c r="H130" i="81" s="1"/>
  <c r="I130" i="81" s="1"/>
  <c r="J130" i="81" s="1"/>
  <c r="K130" i="81" s="1"/>
  <c r="L130" i="81" s="1"/>
  <c r="M130" i="81" s="1"/>
  <c r="N130" i="81" s="1"/>
  <c r="O130" i="81" s="1"/>
  <c r="P130" i="81" s="1"/>
  <c r="Q130" i="81" s="1"/>
  <c r="R130" i="81" s="1"/>
  <c r="S130" i="81" s="1"/>
  <c r="T130" i="81" s="1"/>
  <c r="U130" i="81" s="1"/>
  <c r="V130" i="81" s="1"/>
  <c r="W130" i="81" s="1"/>
  <c r="X130" i="81" s="1"/>
  <c r="Y130" i="81" s="1"/>
  <c r="Z130" i="81" s="1"/>
  <c r="AA130" i="81" s="1"/>
  <c r="AB130" i="81" s="1"/>
  <c r="AC130" i="81" s="1"/>
  <c r="AD130" i="81" s="1"/>
  <c r="AE130" i="81" s="1"/>
  <c r="AF130" i="81" s="1"/>
  <c r="C130" i="81"/>
  <c r="D129" i="81"/>
  <c r="E129" i="81" s="1"/>
  <c r="F129" i="81" s="1"/>
  <c r="G129" i="81" s="1"/>
  <c r="H129" i="81" s="1"/>
  <c r="I129" i="81" s="1"/>
  <c r="J129" i="81" s="1"/>
  <c r="K129" i="81" s="1"/>
  <c r="L129" i="81" s="1"/>
  <c r="M129" i="81" s="1"/>
  <c r="N129" i="81" s="1"/>
  <c r="O129" i="81" s="1"/>
  <c r="P129" i="81" s="1"/>
  <c r="Q129" i="81" s="1"/>
  <c r="R129" i="81" s="1"/>
  <c r="S129" i="81" s="1"/>
  <c r="T129" i="81" s="1"/>
  <c r="U129" i="81" s="1"/>
  <c r="V129" i="81" s="1"/>
  <c r="W129" i="81" s="1"/>
  <c r="X129" i="81" s="1"/>
  <c r="Y129" i="81" s="1"/>
  <c r="Z129" i="81" s="1"/>
  <c r="AA129" i="81" s="1"/>
  <c r="AB129" i="81" s="1"/>
  <c r="AC129" i="81" s="1"/>
  <c r="AD129" i="81" s="1"/>
  <c r="AE129" i="81" s="1"/>
  <c r="AF129" i="81" s="1"/>
  <c r="C129" i="81"/>
  <c r="C128" i="81"/>
  <c r="D128" i="81" s="1"/>
  <c r="E128" i="81" s="1"/>
  <c r="F128" i="81" s="1"/>
  <c r="G128" i="81" s="1"/>
  <c r="H128" i="81" s="1"/>
  <c r="I128" i="81" s="1"/>
  <c r="J128" i="81" s="1"/>
  <c r="K128" i="81" s="1"/>
  <c r="L128" i="81" s="1"/>
  <c r="M128" i="81" s="1"/>
  <c r="N128" i="81" s="1"/>
  <c r="O128" i="81" s="1"/>
  <c r="P128" i="81" s="1"/>
  <c r="Q128" i="81" s="1"/>
  <c r="R128" i="81" s="1"/>
  <c r="S128" i="81" s="1"/>
  <c r="T128" i="81" s="1"/>
  <c r="U128" i="81" s="1"/>
  <c r="V128" i="81" s="1"/>
  <c r="W128" i="81" s="1"/>
  <c r="X128" i="81" s="1"/>
  <c r="Y128" i="81" s="1"/>
  <c r="Z128" i="81" s="1"/>
  <c r="AA128" i="81" s="1"/>
  <c r="AB128" i="81" s="1"/>
  <c r="AC128" i="81" s="1"/>
  <c r="AD128" i="81" s="1"/>
  <c r="AE128" i="81" s="1"/>
  <c r="AF128" i="81" s="1"/>
  <c r="D127" i="81"/>
  <c r="E127" i="81" s="1"/>
  <c r="F127" i="81" s="1"/>
  <c r="G127" i="81" s="1"/>
  <c r="H127" i="81" s="1"/>
  <c r="I127" i="81" s="1"/>
  <c r="J127" i="81" s="1"/>
  <c r="K127" i="81" s="1"/>
  <c r="L127" i="81" s="1"/>
  <c r="M127" i="81" s="1"/>
  <c r="N127" i="81" s="1"/>
  <c r="O127" i="81" s="1"/>
  <c r="P127" i="81" s="1"/>
  <c r="Q127" i="81" s="1"/>
  <c r="R127" i="81" s="1"/>
  <c r="S127" i="81" s="1"/>
  <c r="T127" i="81" s="1"/>
  <c r="U127" i="81" s="1"/>
  <c r="V127" i="81" s="1"/>
  <c r="W127" i="81" s="1"/>
  <c r="X127" i="81" s="1"/>
  <c r="Y127" i="81" s="1"/>
  <c r="Z127" i="81" s="1"/>
  <c r="AA127" i="81" s="1"/>
  <c r="AB127" i="81" s="1"/>
  <c r="AC127" i="81" s="1"/>
  <c r="AD127" i="81" s="1"/>
  <c r="AE127" i="81" s="1"/>
  <c r="AF127" i="81" s="1"/>
  <c r="C127" i="81"/>
  <c r="D125" i="81"/>
  <c r="E125" i="81" s="1"/>
  <c r="F125" i="81" s="1"/>
  <c r="G125" i="81" s="1"/>
  <c r="H125" i="81" s="1"/>
  <c r="I125" i="81" s="1"/>
  <c r="J125" i="81" s="1"/>
  <c r="K125" i="81" s="1"/>
  <c r="L125" i="81" s="1"/>
  <c r="M125" i="81" s="1"/>
  <c r="N125" i="81" s="1"/>
  <c r="O125" i="81" s="1"/>
  <c r="P125" i="81" s="1"/>
  <c r="Q125" i="81" s="1"/>
  <c r="R125" i="81" s="1"/>
  <c r="S125" i="81" s="1"/>
  <c r="T125" i="81" s="1"/>
  <c r="U125" i="81" s="1"/>
  <c r="V125" i="81" s="1"/>
  <c r="W125" i="81" s="1"/>
  <c r="X125" i="81" s="1"/>
  <c r="Y125" i="81" s="1"/>
  <c r="Z125" i="81" s="1"/>
  <c r="AA125" i="81" s="1"/>
  <c r="AB125" i="81" s="1"/>
  <c r="AC125" i="81" s="1"/>
  <c r="AD125" i="81" s="1"/>
  <c r="AE125" i="81" s="1"/>
  <c r="AF125" i="81" s="1"/>
  <c r="C125" i="81"/>
  <c r="C124" i="81"/>
  <c r="D124" i="81" s="1"/>
  <c r="E124" i="81" s="1"/>
  <c r="F124" i="81" s="1"/>
  <c r="G124" i="81" s="1"/>
  <c r="H124" i="81" s="1"/>
  <c r="I124" i="81" s="1"/>
  <c r="J124" i="81" s="1"/>
  <c r="K124" i="81" s="1"/>
  <c r="L124" i="81" s="1"/>
  <c r="M124" i="81" s="1"/>
  <c r="N124" i="81" s="1"/>
  <c r="O124" i="81" s="1"/>
  <c r="P124" i="81" s="1"/>
  <c r="Q124" i="81" s="1"/>
  <c r="R124" i="81" s="1"/>
  <c r="S124" i="81" s="1"/>
  <c r="T124" i="81" s="1"/>
  <c r="U124" i="81" s="1"/>
  <c r="V124" i="81" s="1"/>
  <c r="W124" i="81" s="1"/>
  <c r="X124" i="81" s="1"/>
  <c r="Y124" i="81" s="1"/>
  <c r="Z124" i="81" s="1"/>
  <c r="AA124" i="81" s="1"/>
  <c r="AB124" i="81" s="1"/>
  <c r="AC124" i="81" s="1"/>
  <c r="AD124" i="81" s="1"/>
  <c r="AE124" i="81" s="1"/>
  <c r="AF124" i="81" s="1"/>
  <c r="H123" i="81"/>
  <c r="I123" i="81" s="1"/>
  <c r="J123" i="81" s="1"/>
  <c r="K123" i="81" s="1"/>
  <c r="L123" i="81" s="1"/>
  <c r="M123" i="81" s="1"/>
  <c r="N123" i="81" s="1"/>
  <c r="O123" i="81" s="1"/>
  <c r="P123" i="81" s="1"/>
  <c r="Q123" i="81" s="1"/>
  <c r="R123" i="81" s="1"/>
  <c r="S123" i="81" s="1"/>
  <c r="T123" i="81" s="1"/>
  <c r="U123" i="81" s="1"/>
  <c r="V123" i="81" s="1"/>
  <c r="W123" i="81" s="1"/>
  <c r="X123" i="81" s="1"/>
  <c r="Y123" i="81" s="1"/>
  <c r="Z123" i="81" s="1"/>
  <c r="AA123" i="81" s="1"/>
  <c r="AB123" i="81" s="1"/>
  <c r="AC123" i="81" s="1"/>
  <c r="AD123" i="81" s="1"/>
  <c r="AE123" i="81" s="1"/>
  <c r="AF123" i="81" s="1"/>
  <c r="C123" i="81"/>
  <c r="D123" i="81" s="1"/>
  <c r="E123" i="81" s="1"/>
  <c r="F123" i="81" s="1"/>
  <c r="G123" i="81" s="1"/>
  <c r="D122" i="81"/>
  <c r="C122" i="81"/>
  <c r="F121" i="81"/>
  <c r="G121" i="81" s="1"/>
  <c r="H121" i="81" s="1"/>
  <c r="I121" i="81" s="1"/>
  <c r="J121" i="81" s="1"/>
  <c r="K121" i="81" s="1"/>
  <c r="L121" i="81" s="1"/>
  <c r="M121" i="81" s="1"/>
  <c r="N121" i="81" s="1"/>
  <c r="O121" i="81" s="1"/>
  <c r="P121" i="81" s="1"/>
  <c r="Q121" i="81" s="1"/>
  <c r="R121" i="81" s="1"/>
  <c r="S121" i="81" s="1"/>
  <c r="T121" i="81" s="1"/>
  <c r="U121" i="81" s="1"/>
  <c r="V121" i="81" s="1"/>
  <c r="W121" i="81" s="1"/>
  <c r="X121" i="81" s="1"/>
  <c r="Y121" i="81" s="1"/>
  <c r="Z121" i="81" s="1"/>
  <c r="AA121" i="81" s="1"/>
  <c r="AB121" i="81" s="1"/>
  <c r="AC121" i="81" s="1"/>
  <c r="AD121" i="81" s="1"/>
  <c r="AE121" i="81" s="1"/>
  <c r="AF121" i="81" s="1"/>
  <c r="D121" i="81"/>
  <c r="E121" i="81" s="1"/>
  <c r="C121" i="81"/>
  <c r="E120" i="81"/>
  <c r="F120" i="81" s="1"/>
  <c r="G120" i="81" s="1"/>
  <c r="H120" i="81" s="1"/>
  <c r="I120" i="81" s="1"/>
  <c r="J120" i="81" s="1"/>
  <c r="K120" i="81" s="1"/>
  <c r="L120" i="81" s="1"/>
  <c r="M120" i="81" s="1"/>
  <c r="N120" i="81" s="1"/>
  <c r="O120" i="81" s="1"/>
  <c r="P120" i="81" s="1"/>
  <c r="Q120" i="81" s="1"/>
  <c r="R120" i="81" s="1"/>
  <c r="S120" i="81" s="1"/>
  <c r="T120" i="81" s="1"/>
  <c r="U120" i="81" s="1"/>
  <c r="V120" i="81" s="1"/>
  <c r="W120" i="81" s="1"/>
  <c r="X120" i="81" s="1"/>
  <c r="Y120" i="81" s="1"/>
  <c r="Z120" i="81" s="1"/>
  <c r="AA120" i="81" s="1"/>
  <c r="AB120" i="81" s="1"/>
  <c r="AC120" i="81" s="1"/>
  <c r="AD120" i="81" s="1"/>
  <c r="AE120" i="81" s="1"/>
  <c r="AF120" i="81" s="1"/>
  <c r="C120" i="81"/>
  <c r="D120" i="81" s="1"/>
  <c r="C119" i="81"/>
  <c r="D119" i="81" s="1"/>
  <c r="E119" i="81" s="1"/>
  <c r="F119" i="81" s="1"/>
  <c r="G119" i="81" s="1"/>
  <c r="H119" i="81" s="1"/>
  <c r="I119" i="81" s="1"/>
  <c r="J119" i="81" s="1"/>
  <c r="K119" i="81" s="1"/>
  <c r="L119" i="81" s="1"/>
  <c r="M119" i="81" s="1"/>
  <c r="N119" i="81" s="1"/>
  <c r="O119" i="81" s="1"/>
  <c r="P119" i="81" s="1"/>
  <c r="Q119" i="81" s="1"/>
  <c r="R119" i="81" s="1"/>
  <c r="S119" i="81" s="1"/>
  <c r="T119" i="81" s="1"/>
  <c r="U119" i="81" s="1"/>
  <c r="V119" i="81" s="1"/>
  <c r="W119" i="81" s="1"/>
  <c r="X119" i="81" s="1"/>
  <c r="Y119" i="81" s="1"/>
  <c r="Z119" i="81" s="1"/>
  <c r="AA119" i="81" s="1"/>
  <c r="AB119" i="81" s="1"/>
  <c r="AC119" i="81" s="1"/>
  <c r="AD119" i="81" s="1"/>
  <c r="AE119" i="81" s="1"/>
  <c r="AF119" i="81" s="1"/>
  <c r="F118" i="81"/>
  <c r="G118" i="81" s="1"/>
  <c r="H118" i="81" s="1"/>
  <c r="I118" i="81" s="1"/>
  <c r="J118" i="81" s="1"/>
  <c r="K118" i="81" s="1"/>
  <c r="L118" i="81" s="1"/>
  <c r="M118" i="81" s="1"/>
  <c r="N118" i="81" s="1"/>
  <c r="O118" i="81" s="1"/>
  <c r="P118" i="81" s="1"/>
  <c r="Q118" i="81" s="1"/>
  <c r="R118" i="81" s="1"/>
  <c r="S118" i="81" s="1"/>
  <c r="T118" i="81" s="1"/>
  <c r="U118" i="81" s="1"/>
  <c r="V118" i="81" s="1"/>
  <c r="W118" i="81" s="1"/>
  <c r="X118" i="81" s="1"/>
  <c r="Y118" i="81" s="1"/>
  <c r="Z118" i="81" s="1"/>
  <c r="AA118" i="81" s="1"/>
  <c r="AB118" i="81" s="1"/>
  <c r="AC118" i="81" s="1"/>
  <c r="AD118" i="81" s="1"/>
  <c r="AE118" i="81" s="1"/>
  <c r="AF118" i="81" s="1"/>
  <c r="E118" i="81"/>
  <c r="D118" i="81"/>
  <c r="C118" i="81"/>
  <c r="N117" i="81"/>
  <c r="O117" i="81" s="1"/>
  <c r="P117" i="81" s="1"/>
  <c r="Q117" i="81" s="1"/>
  <c r="R117" i="81" s="1"/>
  <c r="S117" i="81" s="1"/>
  <c r="T117" i="81" s="1"/>
  <c r="U117" i="81" s="1"/>
  <c r="V117" i="81" s="1"/>
  <c r="W117" i="81" s="1"/>
  <c r="X117" i="81" s="1"/>
  <c r="Y117" i="81" s="1"/>
  <c r="Z117" i="81" s="1"/>
  <c r="AA117" i="81" s="1"/>
  <c r="AB117" i="81" s="1"/>
  <c r="AC117" i="81" s="1"/>
  <c r="AD117" i="81" s="1"/>
  <c r="AE117" i="81" s="1"/>
  <c r="AF117" i="81" s="1"/>
  <c r="E117" i="81"/>
  <c r="F117" i="81" s="1"/>
  <c r="G117" i="81" s="1"/>
  <c r="H117" i="81" s="1"/>
  <c r="I117" i="81" s="1"/>
  <c r="J117" i="81" s="1"/>
  <c r="K117" i="81" s="1"/>
  <c r="L117" i="81" s="1"/>
  <c r="M117" i="81" s="1"/>
  <c r="C117" i="81"/>
  <c r="D117" i="81" s="1"/>
  <c r="C116" i="81"/>
  <c r="D116" i="81" s="1"/>
  <c r="E116" i="81" s="1"/>
  <c r="F116" i="81" s="1"/>
  <c r="G116" i="81" s="1"/>
  <c r="H116" i="81" s="1"/>
  <c r="I116" i="81" s="1"/>
  <c r="J116" i="81" s="1"/>
  <c r="K116" i="81" s="1"/>
  <c r="L116" i="81" s="1"/>
  <c r="M116" i="81" s="1"/>
  <c r="N116" i="81" s="1"/>
  <c r="O116" i="81" s="1"/>
  <c r="P116" i="81" s="1"/>
  <c r="Q116" i="81" s="1"/>
  <c r="R116" i="81" s="1"/>
  <c r="S116" i="81" s="1"/>
  <c r="T116" i="81" s="1"/>
  <c r="U116" i="81" s="1"/>
  <c r="V116" i="81" s="1"/>
  <c r="W116" i="81" s="1"/>
  <c r="X116" i="81" s="1"/>
  <c r="Y116" i="81" s="1"/>
  <c r="Z116" i="81" s="1"/>
  <c r="AA116" i="81" s="1"/>
  <c r="AB116" i="81" s="1"/>
  <c r="AC116" i="81" s="1"/>
  <c r="AD116" i="81" s="1"/>
  <c r="AE116" i="81" s="1"/>
  <c r="AF116" i="81" s="1"/>
  <c r="C115" i="81"/>
  <c r="D115" i="81" s="1"/>
  <c r="E115" i="81" s="1"/>
  <c r="F115" i="81" s="1"/>
  <c r="G115" i="81" s="1"/>
  <c r="H115" i="81" s="1"/>
  <c r="I115" i="81" s="1"/>
  <c r="J115" i="81" s="1"/>
  <c r="K115" i="81" s="1"/>
  <c r="L115" i="81" s="1"/>
  <c r="M115" i="81" s="1"/>
  <c r="N115" i="81" s="1"/>
  <c r="O115" i="81" s="1"/>
  <c r="P115" i="81" s="1"/>
  <c r="Q115" i="81" s="1"/>
  <c r="R115" i="81" s="1"/>
  <c r="S115" i="81" s="1"/>
  <c r="T115" i="81" s="1"/>
  <c r="U115" i="81" s="1"/>
  <c r="V115" i="81" s="1"/>
  <c r="W115" i="81" s="1"/>
  <c r="X115" i="81" s="1"/>
  <c r="Y115" i="81" s="1"/>
  <c r="Z115" i="81" s="1"/>
  <c r="AA115" i="81" s="1"/>
  <c r="AB115" i="81" s="1"/>
  <c r="AC115" i="81" s="1"/>
  <c r="AD115" i="81" s="1"/>
  <c r="AE115" i="81" s="1"/>
  <c r="AF115" i="81" s="1"/>
  <c r="C114" i="81"/>
  <c r="D114" i="81" s="1"/>
  <c r="E114" i="81" s="1"/>
  <c r="F114" i="81" s="1"/>
  <c r="G114" i="81" s="1"/>
  <c r="H114" i="81" s="1"/>
  <c r="I114" i="81" s="1"/>
  <c r="J114" i="81" s="1"/>
  <c r="K114" i="81" s="1"/>
  <c r="L114" i="81" s="1"/>
  <c r="M114" i="81" s="1"/>
  <c r="N114" i="81" s="1"/>
  <c r="O114" i="81" s="1"/>
  <c r="P114" i="81" s="1"/>
  <c r="Q114" i="81" s="1"/>
  <c r="R114" i="81" s="1"/>
  <c r="S114" i="81" s="1"/>
  <c r="T114" i="81" s="1"/>
  <c r="U114" i="81" s="1"/>
  <c r="V114" i="81" s="1"/>
  <c r="W114" i="81" s="1"/>
  <c r="X114" i="81" s="1"/>
  <c r="Y114" i="81" s="1"/>
  <c r="Z114" i="81" s="1"/>
  <c r="AA114" i="81" s="1"/>
  <c r="AB114" i="81" s="1"/>
  <c r="AC114" i="81" s="1"/>
  <c r="AD114" i="81" s="1"/>
  <c r="AE114" i="81" s="1"/>
  <c r="AF114" i="81" s="1"/>
  <c r="G113" i="81"/>
  <c r="H113" i="81" s="1"/>
  <c r="I113" i="81" s="1"/>
  <c r="J113" i="81" s="1"/>
  <c r="K113" i="81" s="1"/>
  <c r="L113" i="81" s="1"/>
  <c r="M113" i="81" s="1"/>
  <c r="N113" i="81" s="1"/>
  <c r="O113" i="81" s="1"/>
  <c r="P113" i="81" s="1"/>
  <c r="Q113" i="81" s="1"/>
  <c r="R113" i="81" s="1"/>
  <c r="S113" i="81" s="1"/>
  <c r="T113" i="81" s="1"/>
  <c r="U113" i="81" s="1"/>
  <c r="V113" i="81" s="1"/>
  <c r="W113" i="81" s="1"/>
  <c r="X113" i="81" s="1"/>
  <c r="Y113" i="81" s="1"/>
  <c r="Z113" i="81" s="1"/>
  <c r="AA113" i="81" s="1"/>
  <c r="AB113" i="81" s="1"/>
  <c r="AC113" i="81" s="1"/>
  <c r="AD113" i="81" s="1"/>
  <c r="AE113" i="81" s="1"/>
  <c r="AF113" i="81" s="1"/>
  <c r="F113" i="81"/>
  <c r="C113" i="81"/>
  <c r="D113" i="81" s="1"/>
  <c r="E113" i="81" s="1"/>
  <c r="O112" i="81"/>
  <c r="P112" i="81" s="1"/>
  <c r="Q112" i="81" s="1"/>
  <c r="R112" i="81" s="1"/>
  <c r="S112" i="81" s="1"/>
  <c r="T112" i="81" s="1"/>
  <c r="U112" i="81" s="1"/>
  <c r="V112" i="81" s="1"/>
  <c r="W112" i="81" s="1"/>
  <c r="X112" i="81" s="1"/>
  <c r="Y112" i="81" s="1"/>
  <c r="Z112" i="81" s="1"/>
  <c r="AA112" i="81" s="1"/>
  <c r="AB112" i="81" s="1"/>
  <c r="AC112" i="81" s="1"/>
  <c r="AD112" i="81" s="1"/>
  <c r="AE112" i="81" s="1"/>
  <c r="AF112" i="81" s="1"/>
  <c r="G112" i="81"/>
  <c r="H112" i="81" s="1"/>
  <c r="I112" i="81" s="1"/>
  <c r="J112" i="81" s="1"/>
  <c r="K112" i="81" s="1"/>
  <c r="L112" i="81" s="1"/>
  <c r="M112" i="81" s="1"/>
  <c r="N112" i="81" s="1"/>
  <c r="E112" i="81"/>
  <c r="F112" i="81" s="1"/>
  <c r="D112" i="81"/>
  <c r="C112" i="81"/>
  <c r="F111" i="81"/>
  <c r="G111" i="81" s="1"/>
  <c r="H111" i="81" s="1"/>
  <c r="I111" i="81" s="1"/>
  <c r="J111" i="81" s="1"/>
  <c r="K111" i="81" s="1"/>
  <c r="L111" i="81" s="1"/>
  <c r="M111" i="81" s="1"/>
  <c r="N111" i="81" s="1"/>
  <c r="O111" i="81" s="1"/>
  <c r="P111" i="81" s="1"/>
  <c r="Q111" i="81" s="1"/>
  <c r="R111" i="81" s="1"/>
  <c r="S111" i="81" s="1"/>
  <c r="T111" i="81" s="1"/>
  <c r="U111" i="81" s="1"/>
  <c r="V111" i="81" s="1"/>
  <c r="W111" i="81" s="1"/>
  <c r="X111" i="81" s="1"/>
  <c r="Y111" i="81" s="1"/>
  <c r="Z111" i="81" s="1"/>
  <c r="AA111" i="81" s="1"/>
  <c r="AB111" i="81" s="1"/>
  <c r="AC111" i="81" s="1"/>
  <c r="AD111" i="81" s="1"/>
  <c r="AE111" i="81" s="1"/>
  <c r="AF111" i="81" s="1"/>
  <c r="E111" i="81"/>
  <c r="C111" i="81"/>
  <c r="D111" i="81" s="1"/>
  <c r="K110" i="81"/>
  <c r="L110" i="81" s="1"/>
  <c r="M110" i="81" s="1"/>
  <c r="N110" i="81" s="1"/>
  <c r="O110" i="81" s="1"/>
  <c r="P110" i="81" s="1"/>
  <c r="Q110" i="81" s="1"/>
  <c r="R110" i="81" s="1"/>
  <c r="S110" i="81" s="1"/>
  <c r="T110" i="81" s="1"/>
  <c r="U110" i="81" s="1"/>
  <c r="V110" i="81" s="1"/>
  <c r="W110" i="81" s="1"/>
  <c r="X110" i="81" s="1"/>
  <c r="Y110" i="81" s="1"/>
  <c r="Z110" i="81" s="1"/>
  <c r="AA110" i="81" s="1"/>
  <c r="AB110" i="81" s="1"/>
  <c r="AC110" i="81" s="1"/>
  <c r="AD110" i="81" s="1"/>
  <c r="AE110" i="81" s="1"/>
  <c r="AF110" i="81" s="1"/>
  <c r="J110" i="81"/>
  <c r="C110" i="81"/>
  <c r="D110" i="81" s="1"/>
  <c r="E110" i="81" s="1"/>
  <c r="F110" i="81" s="1"/>
  <c r="G110" i="81" s="1"/>
  <c r="H110" i="81" s="1"/>
  <c r="E109" i="81"/>
  <c r="F109" i="81" s="1"/>
  <c r="G109" i="81" s="1"/>
  <c r="H109" i="81" s="1"/>
  <c r="I109" i="81" s="1"/>
  <c r="J109" i="81" s="1"/>
  <c r="K109" i="81" s="1"/>
  <c r="L109" i="81" s="1"/>
  <c r="M109" i="81" s="1"/>
  <c r="N109" i="81" s="1"/>
  <c r="O109" i="81" s="1"/>
  <c r="P109" i="81" s="1"/>
  <c r="Q109" i="81" s="1"/>
  <c r="R109" i="81" s="1"/>
  <c r="S109" i="81" s="1"/>
  <c r="T109" i="81" s="1"/>
  <c r="U109" i="81" s="1"/>
  <c r="V109" i="81" s="1"/>
  <c r="W109" i="81" s="1"/>
  <c r="X109" i="81" s="1"/>
  <c r="Y109" i="81" s="1"/>
  <c r="Z109" i="81" s="1"/>
  <c r="AA109" i="81" s="1"/>
  <c r="AB109" i="81" s="1"/>
  <c r="AC109" i="81" s="1"/>
  <c r="AD109" i="81" s="1"/>
  <c r="AE109" i="81" s="1"/>
  <c r="AF109" i="81" s="1"/>
  <c r="C109" i="81"/>
  <c r="D109" i="81" s="1"/>
  <c r="C108" i="81"/>
  <c r="D108" i="81" s="1"/>
  <c r="E108" i="81" s="1"/>
  <c r="F108" i="81" s="1"/>
  <c r="G108" i="81" s="1"/>
  <c r="H108" i="81" s="1"/>
  <c r="I108" i="81" s="1"/>
  <c r="J108" i="81" s="1"/>
  <c r="K108" i="81" s="1"/>
  <c r="L108" i="81" s="1"/>
  <c r="M108" i="81" s="1"/>
  <c r="N108" i="81" s="1"/>
  <c r="O108" i="81" s="1"/>
  <c r="P108" i="81" s="1"/>
  <c r="Q108" i="81" s="1"/>
  <c r="R108" i="81" s="1"/>
  <c r="S108" i="81" s="1"/>
  <c r="T108" i="81" s="1"/>
  <c r="U108" i="81" s="1"/>
  <c r="V108" i="81" s="1"/>
  <c r="W108" i="81" s="1"/>
  <c r="X108" i="81" s="1"/>
  <c r="Y108" i="81" s="1"/>
  <c r="Z108" i="81" s="1"/>
  <c r="AA108" i="81" s="1"/>
  <c r="AB108" i="81" s="1"/>
  <c r="AC108" i="81" s="1"/>
  <c r="AD108" i="81" s="1"/>
  <c r="AE108" i="81" s="1"/>
  <c r="AF108" i="81" s="1"/>
  <c r="J106" i="81"/>
  <c r="K106" i="81" s="1"/>
  <c r="L106" i="81" s="1"/>
  <c r="M106" i="81" s="1"/>
  <c r="N106" i="81" s="1"/>
  <c r="O106" i="81" s="1"/>
  <c r="P106" i="81" s="1"/>
  <c r="Q106" i="81" s="1"/>
  <c r="R106" i="81" s="1"/>
  <c r="S106" i="81" s="1"/>
  <c r="T106" i="81" s="1"/>
  <c r="U106" i="81" s="1"/>
  <c r="V106" i="81" s="1"/>
  <c r="W106" i="81" s="1"/>
  <c r="X106" i="81" s="1"/>
  <c r="Y106" i="81" s="1"/>
  <c r="Z106" i="81" s="1"/>
  <c r="AA106" i="81" s="1"/>
  <c r="AB106" i="81" s="1"/>
  <c r="AC106" i="81" s="1"/>
  <c r="AD106" i="81" s="1"/>
  <c r="AE106" i="81" s="1"/>
  <c r="AF106" i="81" s="1"/>
  <c r="E106" i="81"/>
  <c r="F106" i="81" s="1"/>
  <c r="G106" i="81" s="1"/>
  <c r="H106" i="81" s="1"/>
  <c r="I106" i="81" s="1"/>
  <c r="D106" i="81"/>
  <c r="C106" i="81"/>
  <c r="K105" i="81"/>
  <c r="L105" i="81" s="1"/>
  <c r="M105" i="81" s="1"/>
  <c r="N105" i="81" s="1"/>
  <c r="O105" i="81" s="1"/>
  <c r="P105" i="81" s="1"/>
  <c r="Q105" i="81" s="1"/>
  <c r="R105" i="81" s="1"/>
  <c r="S105" i="81" s="1"/>
  <c r="T105" i="81" s="1"/>
  <c r="U105" i="81" s="1"/>
  <c r="V105" i="81" s="1"/>
  <c r="W105" i="81" s="1"/>
  <c r="X105" i="81" s="1"/>
  <c r="Y105" i="81" s="1"/>
  <c r="Z105" i="81" s="1"/>
  <c r="AA105" i="81" s="1"/>
  <c r="AB105" i="81" s="1"/>
  <c r="AC105" i="81" s="1"/>
  <c r="AD105" i="81" s="1"/>
  <c r="AE105" i="81" s="1"/>
  <c r="AF105" i="81" s="1"/>
  <c r="J105" i="81"/>
  <c r="D105" i="81"/>
  <c r="E105" i="81" s="1"/>
  <c r="F105" i="81" s="1"/>
  <c r="G105" i="81" s="1"/>
  <c r="H105" i="81" s="1"/>
  <c r="I105" i="81" s="1"/>
  <c r="C105" i="81"/>
  <c r="I103" i="81"/>
  <c r="J103" i="81" s="1"/>
  <c r="K103" i="81" s="1"/>
  <c r="L103" i="81" s="1"/>
  <c r="M103" i="81" s="1"/>
  <c r="N103" i="81" s="1"/>
  <c r="O103" i="81" s="1"/>
  <c r="P103" i="81" s="1"/>
  <c r="Q103" i="81" s="1"/>
  <c r="R103" i="81" s="1"/>
  <c r="S103" i="81" s="1"/>
  <c r="T103" i="81" s="1"/>
  <c r="U103" i="81" s="1"/>
  <c r="V103" i="81" s="1"/>
  <c r="W103" i="81" s="1"/>
  <c r="X103" i="81" s="1"/>
  <c r="Y103" i="81" s="1"/>
  <c r="Z103" i="81" s="1"/>
  <c r="AA103" i="81" s="1"/>
  <c r="AB103" i="81" s="1"/>
  <c r="AC103" i="81" s="1"/>
  <c r="AD103" i="81" s="1"/>
  <c r="AE103" i="81" s="1"/>
  <c r="AF103" i="81" s="1"/>
  <c r="H103" i="81"/>
  <c r="C103" i="81"/>
  <c r="D103" i="81" s="1"/>
  <c r="E103" i="81" s="1"/>
  <c r="F103" i="81" s="1"/>
  <c r="G103" i="81" s="1"/>
  <c r="F102" i="81"/>
  <c r="G102" i="81" s="1"/>
  <c r="H102" i="81" s="1"/>
  <c r="I102" i="81" s="1"/>
  <c r="J102" i="81" s="1"/>
  <c r="K102" i="81" s="1"/>
  <c r="L102" i="81" s="1"/>
  <c r="M102" i="81" s="1"/>
  <c r="N102" i="81" s="1"/>
  <c r="O102" i="81" s="1"/>
  <c r="P102" i="81" s="1"/>
  <c r="Q102" i="81" s="1"/>
  <c r="R102" i="81" s="1"/>
  <c r="S102" i="81" s="1"/>
  <c r="T102" i="81" s="1"/>
  <c r="U102" i="81" s="1"/>
  <c r="V102" i="81" s="1"/>
  <c r="W102" i="81" s="1"/>
  <c r="X102" i="81" s="1"/>
  <c r="Y102" i="81" s="1"/>
  <c r="Z102" i="81" s="1"/>
  <c r="AA102" i="81" s="1"/>
  <c r="AB102" i="81" s="1"/>
  <c r="AC102" i="81" s="1"/>
  <c r="AD102" i="81" s="1"/>
  <c r="AE102" i="81" s="1"/>
  <c r="AF102" i="81" s="1"/>
  <c r="C102" i="81"/>
  <c r="D102" i="81" s="1"/>
  <c r="E102" i="81" s="1"/>
  <c r="D101" i="81"/>
  <c r="E101" i="81" s="1"/>
  <c r="F101" i="81" s="1"/>
  <c r="G101" i="81" s="1"/>
  <c r="H101" i="81" s="1"/>
  <c r="I101" i="81" s="1"/>
  <c r="J101" i="81" s="1"/>
  <c r="K101" i="81" s="1"/>
  <c r="L101" i="81" s="1"/>
  <c r="M101" i="81" s="1"/>
  <c r="N101" i="81" s="1"/>
  <c r="O101" i="81" s="1"/>
  <c r="P101" i="81" s="1"/>
  <c r="Q101" i="81" s="1"/>
  <c r="R101" i="81" s="1"/>
  <c r="S101" i="81" s="1"/>
  <c r="T101" i="81" s="1"/>
  <c r="U101" i="81" s="1"/>
  <c r="V101" i="81" s="1"/>
  <c r="W101" i="81" s="1"/>
  <c r="X101" i="81" s="1"/>
  <c r="Y101" i="81" s="1"/>
  <c r="Z101" i="81" s="1"/>
  <c r="AA101" i="81" s="1"/>
  <c r="AB101" i="81" s="1"/>
  <c r="AC101" i="81" s="1"/>
  <c r="AD101" i="81" s="1"/>
  <c r="AE101" i="81" s="1"/>
  <c r="AF101" i="81" s="1"/>
  <c r="C101" i="81"/>
  <c r="D100" i="81"/>
  <c r="E100" i="81" s="1"/>
  <c r="F100" i="81" s="1"/>
  <c r="G100" i="81" s="1"/>
  <c r="H100" i="81" s="1"/>
  <c r="I100" i="81" s="1"/>
  <c r="J100" i="81" s="1"/>
  <c r="K100" i="81" s="1"/>
  <c r="L100" i="81" s="1"/>
  <c r="M100" i="81" s="1"/>
  <c r="N100" i="81" s="1"/>
  <c r="O100" i="81" s="1"/>
  <c r="P100" i="81" s="1"/>
  <c r="Q100" i="81" s="1"/>
  <c r="R100" i="81" s="1"/>
  <c r="S100" i="81" s="1"/>
  <c r="T100" i="81" s="1"/>
  <c r="U100" i="81" s="1"/>
  <c r="V100" i="81" s="1"/>
  <c r="W100" i="81" s="1"/>
  <c r="X100" i="81" s="1"/>
  <c r="Y100" i="81" s="1"/>
  <c r="Z100" i="81" s="1"/>
  <c r="AA100" i="81" s="1"/>
  <c r="AB100" i="81" s="1"/>
  <c r="AC100" i="81" s="1"/>
  <c r="AD100" i="81" s="1"/>
  <c r="AE100" i="81" s="1"/>
  <c r="AF100" i="81" s="1"/>
  <c r="C100" i="81"/>
  <c r="C99" i="81"/>
  <c r="D99" i="81" s="1"/>
  <c r="E99" i="81" s="1"/>
  <c r="D98" i="81"/>
  <c r="C98" i="81"/>
  <c r="AH95" i="81"/>
  <c r="AI95" i="81" s="1"/>
  <c r="AH94" i="81"/>
  <c r="AI94" i="81" s="1"/>
  <c r="AH93" i="81"/>
  <c r="AI93" i="81" s="1"/>
  <c r="AH92" i="81"/>
  <c r="AI92" i="81" s="1"/>
  <c r="AH91" i="81"/>
  <c r="AI91" i="81" s="1"/>
  <c r="C90" i="81"/>
  <c r="B90" i="81"/>
  <c r="AI88" i="81"/>
  <c r="AH88" i="81"/>
  <c r="AI87" i="81"/>
  <c r="AH87" i="81"/>
  <c r="AI86" i="81"/>
  <c r="AH86" i="81"/>
  <c r="AI85" i="81"/>
  <c r="AH85" i="81"/>
  <c r="AI84" i="81"/>
  <c r="AH84" i="81"/>
  <c r="AI83" i="81"/>
  <c r="AH83" i="81"/>
  <c r="AI82" i="81"/>
  <c r="AH82" i="81"/>
  <c r="AI81" i="81"/>
  <c r="AH81" i="81"/>
  <c r="AG79" i="81"/>
  <c r="AF79" i="81"/>
  <c r="AE79" i="81"/>
  <c r="AD79" i="81"/>
  <c r="AC79" i="81"/>
  <c r="AB79" i="81"/>
  <c r="AA79" i="81"/>
  <c r="Z79" i="81"/>
  <c r="Y79" i="81"/>
  <c r="X79" i="81"/>
  <c r="W79" i="81"/>
  <c r="V79" i="81"/>
  <c r="U79" i="81"/>
  <c r="T79" i="81"/>
  <c r="S79" i="81"/>
  <c r="R79" i="81"/>
  <c r="Q79" i="81"/>
  <c r="P79" i="81"/>
  <c r="O79" i="81"/>
  <c r="N79" i="81"/>
  <c r="M79" i="81"/>
  <c r="L79" i="81"/>
  <c r="K79" i="81"/>
  <c r="J79" i="81"/>
  <c r="I79" i="81"/>
  <c r="H79" i="81"/>
  <c r="G79" i="81"/>
  <c r="F79" i="81"/>
  <c r="E79" i="81"/>
  <c r="D79" i="81"/>
  <c r="C79" i="81"/>
  <c r="B79" i="81"/>
  <c r="AH79" i="81" s="1"/>
  <c r="AI78" i="81"/>
  <c r="AH78" i="81"/>
  <c r="AI77" i="81"/>
  <c r="AH77" i="81"/>
  <c r="AI76" i="81"/>
  <c r="AH76" i="81"/>
  <c r="AI75" i="81"/>
  <c r="AH75" i="81"/>
  <c r="AI74" i="81"/>
  <c r="AH74" i="81"/>
  <c r="AI73" i="81"/>
  <c r="AH73" i="81"/>
  <c r="L72" i="81"/>
  <c r="AD210" i="81" s="1"/>
  <c r="AI71" i="81"/>
  <c r="AH71" i="81"/>
  <c r="M70" i="81"/>
  <c r="M80" i="81" s="1"/>
  <c r="L70" i="81"/>
  <c r="L80" i="81" s="1"/>
  <c r="E70" i="81"/>
  <c r="E80" i="81" s="1"/>
  <c r="AG69" i="81"/>
  <c r="AF69" i="81"/>
  <c r="AE69" i="81"/>
  <c r="AD69" i="81"/>
  <c r="AC69" i="81"/>
  <c r="AB69" i="81"/>
  <c r="AA69" i="81"/>
  <c r="Z69" i="81"/>
  <c r="Y69" i="81"/>
  <c r="Y72" i="81" s="1"/>
  <c r="X69" i="81"/>
  <c r="W69" i="81"/>
  <c r="V69" i="81"/>
  <c r="U69" i="81"/>
  <c r="T69" i="81"/>
  <c r="S69" i="81"/>
  <c r="S72" i="81" s="1"/>
  <c r="R69" i="81"/>
  <c r="Q69" i="81"/>
  <c r="Q72" i="81" s="1"/>
  <c r="P69" i="81"/>
  <c r="P72" i="81" s="1"/>
  <c r="O69" i="81"/>
  <c r="N69" i="81"/>
  <c r="M69" i="81"/>
  <c r="L69" i="81"/>
  <c r="K69" i="81"/>
  <c r="K72" i="81" s="1"/>
  <c r="J69" i="81"/>
  <c r="I69" i="81"/>
  <c r="I72" i="81" s="1"/>
  <c r="H69" i="81"/>
  <c r="G69" i="81"/>
  <c r="F69" i="81"/>
  <c r="E69" i="81"/>
  <c r="D69" i="81"/>
  <c r="C69" i="81"/>
  <c r="B69" i="81"/>
  <c r="AH69" i="81" s="1"/>
  <c r="AI68" i="81"/>
  <c r="AH68" i="81"/>
  <c r="AI67" i="81"/>
  <c r="AH67" i="81"/>
  <c r="AI66" i="81"/>
  <c r="AH66" i="81"/>
  <c r="AG65" i="81"/>
  <c r="AF65" i="81"/>
  <c r="AE65" i="81"/>
  <c r="AD65" i="81"/>
  <c r="AC65" i="81"/>
  <c r="AB65" i="81"/>
  <c r="AA65" i="81"/>
  <c r="Z65" i="81"/>
  <c r="Y65" i="81"/>
  <c r="Y5" i="81" s="1"/>
  <c r="X65" i="81"/>
  <c r="W65" i="81"/>
  <c r="V65" i="81"/>
  <c r="U65" i="81"/>
  <c r="T65" i="81"/>
  <c r="S65" i="81"/>
  <c r="R65" i="81"/>
  <c r="Q65" i="81"/>
  <c r="Q5" i="81" s="1"/>
  <c r="P65" i="81"/>
  <c r="O65" i="81"/>
  <c r="N65" i="81"/>
  <c r="M65" i="81"/>
  <c r="L65" i="81"/>
  <c r="K65" i="81"/>
  <c r="J65" i="81"/>
  <c r="I65" i="81"/>
  <c r="I70" i="81" s="1"/>
  <c r="H65" i="81"/>
  <c r="H70" i="81" s="1"/>
  <c r="H80" i="81" s="1"/>
  <c r="G65" i="81"/>
  <c r="G70" i="81" s="1"/>
  <c r="F65" i="81"/>
  <c r="F70" i="81" s="1"/>
  <c r="E65" i="81"/>
  <c r="D65" i="81"/>
  <c r="D5" i="81" s="1"/>
  <c r="C65" i="81"/>
  <c r="B65" i="81"/>
  <c r="AI64" i="81"/>
  <c r="AH64" i="81"/>
  <c r="AI63" i="81"/>
  <c r="AH63" i="81"/>
  <c r="AI62" i="81"/>
  <c r="AH62" i="81"/>
  <c r="AI61" i="81"/>
  <c r="AH61" i="81"/>
  <c r="AI60" i="81"/>
  <c r="AH60" i="81"/>
  <c r="AI59" i="81"/>
  <c r="AH59" i="81"/>
  <c r="AI58" i="81"/>
  <c r="AH58" i="81"/>
  <c r="AI57" i="81"/>
  <c r="AH57" i="81"/>
  <c r="AI56" i="81"/>
  <c r="AH56" i="81"/>
  <c r="AI55" i="81"/>
  <c r="AH55" i="81"/>
  <c r="AI54" i="81"/>
  <c r="AH54" i="81"/>
  <c r="AG53" i="81"/>
  <c r="AG4" i="81" s="1"/>
  <c r="AF53" i="81"/>
  <c r="AE53" i="81"/>
  <c r="AD53" i="81"/>
  <c r="AC53" i="81"/>
  <c r="AB53" i="81"/>
  <c r="AA53" i="81"/>
  <c r="Z53" i="81"/>
  <c r="Y53" i="81"/>
  <c r="X53" i="81"/>
  <c r="W53" i="81"/>
  <c r="V53" i="81"/>
  <c r="U53" i="81"/>
  <c r="T53" i="81"/>
  <c r="S53" i="81"/>
  <c r="R53" i="81"/>
  <c r="Q53" i="81"/>
  <c r="P53" i="81"/>
  <c r="O53" i="81"/>
  <c r="O70" i="81" s="1"/>
  <c r="N53" i="81"/>
  <c r="M53" i="81"/>
  <c r="L53" i="81"/>
  <c r="K53" i="81"/>
  <c r="J53" i="81"/>
  <c r="I53" i="81"/>
  <c r="H53" i="81"/>
  <c r="G53" i="81"/>
  <c r="F53" i="81"/>
  <c r="E53" i="81"/>
  <c r="D53" i="81"/>
  <c r="C53" i="81"/>
  <c r="B53" i="81"/>
  <c r="AH53" i="81" s="1"/>
  <c r="AI52" i="81"/>
  <c r="AH52" i="81"/>
  <c r="AI51" i="81"/>
  <c r="AH51" i="81"/>
  <c r="AI50" i="81"/>
  <c r="AH50" i="81"/>
  <c r="Y49" i="81"/>
  <c r="S49" i="81"/>
  <c r="R49" i="81"/>
  <c r="Q49" i="81"/>
  <c r="P49" i="81"/>
  <c r="P70" i="81" s="1"/>
  <c r="O49" i="81"/>
  <c r="N49" i="81"/>
  <c r="M49" i="81"/>
  <c r="L49" i="81"/>
  <c r="K49" i="81"/>
  <c r="J49" i="81"/>
  <c r="I49" i="81"/>
  <c r="H49" i="81"/>
  <c r="H72" i="81" s="1"/>
  <c r="G49" i="81"/>
  <c r="F49" i="81"/>
  <c r="E49" i="81"/>
  <c r="D49" i="81"/>
  <c r="C49" i="81"/>
  <c r="B49" i="81"/>
  <c r="AG48" i="81"/>
  <c r="AG49" i="81" s="1"/>
  <c r="AG3" i="81" s="1"/>
  <c r="AI47" i="81"/>
  <c r="AH47" i="81"/>
  <c r="AI46" i="81"/>
  <c r="AH46" i="81"/>
  <c r="AI45" i="81"/>
  <c r="AH45" i="81"/>
  <c r="AI44" i="81"/>
  <c r="AH44" i="81"/>
  <c r="AI43" i="81"/>
  <c r="AH43" i="81"/>
  <c r="AI42" i="81"/>
  <c r="AH42" i="81"/>
  <c r="AI41" i="81"/>
  <c r="AH41" i="81"/>
  <c r="AI40" i="81"/>
  <c r="AH40" i="81"/>
  <c r="AI39" i="81"/>
  <c r="AH39" i="81"/>
  <c r="AI38" i="81"/>
  <c r="AH38" i="81"/>
  <c r="AI37" i="81"/>
  <c r="AH37" i="81"/>
  <c r="AI36" i="81"/>
  <c r="AH36" i="81"/>
  <c r="AG35" i="81"/>
  <c r="AF35" i="81"/>
  <c r="AE35" i="81"/>
  <c r="AD35" i="81"/>
  <c r="AC35" i="81"/>
  <c r="AB35" i="81"/>
  <c r="AA35" i="81"/>
  <c r="Z35" i="81"/>
  <c r="Y35" i="81"/>
  <c r="X35" i="81"/>
  <c r="W35" i="81"/>
  <c r="V35" i="81"/>
  <c r="U35" i="81"/>
  <c r="T35" i="81"/>
  <c r="S35" i="81"/>
  <c r="R35" i="81"/>
  <c r="Q35" i="81"/>
  <c r="P35" i="81"/>
  <c r="O35" i="81"/>
  <c r="N35" i="81"/>
  <c r="M35" i="81"/>
  <c r="M72" i="81" s="1"/>
  <c r="L35" i="81"/>
  <c r="K35" i="81"/>
  <c r="J35" i="81"/>
  <c r="I35" i="81"/>
  <c r="H35" i="81"/>
  <c r="G35" i="81"/>
  <c r="F35" i="81"/>
  <c r="E35" i="81"/>
  <c r="E72" i="81" s="1"/>
  <c r="D35" i="81"/>
  <c r="C35" i="81"/>
  <c r="B35" i="81"/>
  <c r="AI34" i="81"/>
  <c r="AH34" i="81"/>
  <c r="AI33" i="81"/>
  <c r="AH33" i="81"/>
  <c r="AI32" i="81"/>
  <c r="AH32" i="81"/>
  <c r="AI31" i="81"/>
  <c r="AH31" i="81"/>
  <c r="AI30" i="81"/>
  <c r="AH30" i="81"/>
  <c r="AI29" i="81"/>
  <c r="AH29" i="81"/>
  <c r="AI28" i="81"/>
  <c r="AH28" i="81"/>
  <c r="AI27" i="81"/>
  <c r="AH27" i="81"/>
  <c r="AI26" i="81"/>
  <c r="AH26" i="81"/>
  <c r="AI25" i="81"/>
  <c r="AH25" i="81"/>
  <c r="AI24" i="81"/>
  <c r="AH24" i="81"/>
  <c r="AI23" i="81"/>
  <c r="AH23" i="81"/>
  <c r="AI22" i="81"/>
  <c r="AH22" i="81"/>
  <c r="AI21" i="81"/>
  <c r="AH21" i="81"/>
  <c r="AI20" i="81"/>
  <c r="AH20" i="81"/>
  <c r="AI19" i="81"/>
  <c r="AH19" i="81"/>
  <c r="AI18" i="81"/>
  <c r="AH18" i="81"/>
  <c r="AI17" i="81"/>
  <c r="AH17" i="81"/>
  <c r="AI16" i="81"/>
  <c r="AH16" i="81"/>
  <c r="AI15" i="81"/>
  <c r="AH15" i="81"/>
  <c r="AI14" i="81"/>
  <c r="AH14" i="81"/>
  <c r="AI13" i="81"/>
  <c r="AH13" i="81"/>
  <c r="AI12" i="81"/>
  <c r="AH12" i="81"/>
  <c r="AI11" i="81"/>
  <c r="AH11" i="81"/>
  <c r="AF5" i="81"/>
  <c r="AE5" i="81"/>
  <c r="AD5" i="81"/>
  <c r="AC5" i="81"/>
  <c r="AB5" i="81"/>
  <c r="AA5" i="81"/>
  <c r="X5" i="81"/>
  <c r="W5" i="81"/>
  <c r="V5" i="81"/>
  <c r="U5" i="81"/>
  <c r="T5" i="81"/>
  <c r="S5" i="81"/>
  <c r="P5" i="81"/>
  <c r="O5" i="81"/>
  <c r="N5" i="81"/>
  <c r="M5" i="81"/>
  <c r="L5" i="81"/>
  <c r="K5" i="81"/>
  <c r="H5" i="81"/>
  <c r="G5" i="81"/>
  <c r="F5" i="81"/>
  <c r="E5" i="81"/>
  <c r="C5" i="81"/>
  <c r="K4" i="81"/>
  <c r="B4" i="81"/>
  <c r="AG2" i="81"/>
  <c r="AA53" i="80"/>
  <c r="X65" i="80"/>
  <c r="E4" i="81"/>
  <c r="D72" i="81" l="1"/>
  <c r="V210" i="81" s="1"/>
  <c r="AI65" i="81"/>
  <c r="D70" i="81"/>
  <c r="D80" i="81" s="1"/>
  <c r="C72" i="81"/>
  <c r="U210" i="81" s="1"/>
  <c r="AI35" i="81"/>
  <c r="H4" i="81"/>
  <c r="AH210" i="81"/>
  <c r="P7" i="81"/>
  <c r="AG6" i="81"/>
  <c r="AA210" i="81"/>
  <c r="I7" i="81"/>
  <c r="AI210" i="81"/>
  <c r="Q7" i="81"/>
  <c r="AQ210" i="81"/>
  <c r="Y7" i="81"/>
  <c r="AG72" i="81"/>
  <c r="Z210" i="81"/>
  <c r="H7" i="81"/>
  <c r="P80" i="81"/>
  <c r="I80" i="81"/>
  <c r="AC210" i="81"/>
  <c r="K7" i="81"/>
  <c r="AK210" i="81"/>
  <c r="S7" i="81"/>
  <c r="D207" i="81"/>
  <c r="S207" i="81"/>
  <c r="L7" i="81"/>
  <c r="S70" i="81"/>
  <c r="AI69" i="81"/>
  <c r="K80" i="81"/>
  <c r="R70" i="81"/>
  <c r="AI53" i="81"/>
  <c r="C70" i="81"/>
  <c r="K70" i="81"/>
  <c r="D7" i="81"/>
  <c r="B70" i="81"/>
  <c r="AH65" i="81"/>
  <c r="J72" i="81"/>
  <c r="AH35" i="81"/>
  <c r="N70" i="81"/>
  <c r="F72" i="81"/>
  <c r="N80" i="81"/>
  <c r="N72" i="81"/>
  <c r="AI79" i="81"/>
  <c r="E122" i="81"/>
  <c r="F122" i="81" s="1"/>
  <c r="G122" i="81" s="1"/>
  <c r="H122" i="81" s="1"/>
  <c r="I122" i="81" s="1"/>
  <c r="J122" i="81" s="1"/>
  <c r="K122" i="81" s="1"/>
  <c r="L122" i="81" s="1"/>
  <c r="M122" i="81" s="1"/>
  <c r="N122" i="81" s="1"/>
  <c r="O122" i="81" s="1"/>
  <c r="P122" i="81" s="1"/>
  <c r="Q122" i="81" s="1"/>
  <c r="R122" i="81" s="1"/>
  <c r="S122" i="81" s="1"/>
  <c r="T122" i="81" s="1"/>
  <c r="U122" i="81" s="1"/>
  <c r="V122" i="81" s="1"/>
  <c r="W122" i="81" s="1"/>
  <c r="X122" i="81" s="1"/>
  <c r="Y122" i="81" s="1"/>
  <c r="Z122" i="81" s="1"/>
  <c r="AA122" i="81" s="1"/>
  <c r="AB122" i="81" s="1"/>
  <c r="AC122" i="81" s="1"/>
  <c r="AD122" i="81" s="1"/>
  <c r="AE122" i="81" s="1"/>
  <c r="AF122" i="81" s="1"/>
  <c r="D90" i="81"/>
  <c r="J70" i="81"/>
  <c r="R72" i="81"/>
  <c r="I5" i="81"/>
  <c r="G72" i="81"/>
  <c r="O72" i="81"/>
  <c r="S80" i="81"/>
  <c r="F99" i="81"/>
  <c r="B5" i="81"/>
  <c r="J5" i="81"/>
  <c r="R5" i="81"/>
  <c r="Z5" i="81"/>
  <c r="W210" i="81"/>
  <c r="E7" i="81"/>
  <c r="AE210" i="81"/>
  <c r="M7" i="81"/>
  <c r="Q70" i="81"/>
  <c r="Q80" i="81" s="1"/>
  <c r="Y70" i="81"/>
  <c r="Y80" i="81" s="1"/>
  <c r="AG70" i="81"/>
  <c r="AG80" i="81" s="1"/>
  <c r="C188" i="81"/>
  <c r="D188" i="81"/>
  <c r="E98" i="81"/>
  <c r="E231" i="81"/>
  <c r="F195" i="81"/>
  <c r="C196" i="81"/>
  <c r="D231" i="81"/>
  <c r="D190" i="81"/>
  <c r="C80" i="81" l="1"/>
  <c r="C7" i="81"/>
  <c r="X210" i="81"/>
  <c r="C205" i="81"/>
  <c r="B205" i="81"/>
  <c r="K6" i="81" s="1"/>
  <c r="F7" i="81"/>
  <c r="AB210" i="81"/>
  <c r="J7" i="81"/>
  <c r="AJ210" i="81"/>
  <c r="R7" i="81"/>
  <c r="F80" i="81"/>
  <c r="J80" i="81"/>
  <c r="D196" i="81"/>
  <c r="E190" i="81"/>
  <c r="F231" i="81"/>
  <c r="G195" i="81"/>
  <c r="G99" i="81"/>
  <c r="R80" i="81"/>
  <c r="AG210" i="81"/>
  <c r="O7" i="81"/>
  <c r="E188" i="81"/>
  <c r="F98" i="81"/>
  <c r="O80" i="81"/>
  <c r="B72" i="81"/>
  <c r="Y210" i="81"/>
  <c r="G7" i="81"/>
  <c r="G80" i="81"/>
  <c r="AF210" i="81"/>
  <c r="N7" i="81"/>
  <c r="G231" i="81" l="1"/>
  <c r="H195" i="81"/>
  <c r="F188" i="81"/>
  <c r="G98" i="81"/>
  <c r="E196" i="81"/>
  <c r="F190" i="81"/>
  <c r="E90" i="81"/>
  <c r="T210" i="81"/>
  <c r="B7" i="81"/>
  <c r="B80" i="81"/>
  <c r="H99" i="81"/>
  <c r="F196" i="81" l="1"/>
  <c r="G190" i="81"/>
  <c r="F90" i="81"/>
  <c r="I99" i="81"/>
  <c r="G188" i="81"/>
  <c r="H98" i="81"/>
  <c r="H231" i="81"/>
  <c r="I195" i="81"/>
  <c r="H190" i="81" l="1"/>
  <c r="G196" i="81"/>
  <c r="G90" i="81"/>
  <c r="H188" i="81"/>
  <c r="I98" i="81"/>
  <c r="J195" i="81"/>
  <c r="I231" i="81"/>
  <c r="J99" i="81"/>
  <c r="K195" i="81" l="1"/>
  <c r="J231" i="81"/>
  <c r="K99" i="81"/>
  <c r="I190" i="81"/>
  <c r="H196" i="81"/>
  <c r="H90" i="81"/>
  <c r="I188" i="81"/>
  <c r="J98" i="81"/>
  <c r="J190" i="81" l="1"/>
  <c r="I196" i="81"/>
  <c r="I90" i="81"/>
  <c r="L99" i="81"/>
  <c r="J188" i="81"/>
  <c r="K98" i="81"/>
  <c r="L195" i="81"/>
  <c r="K231" i="81"/>
  <c r="L231" i="81" l="1"/>
  <c r="M195" i="81"/>
  <c r="K188" i="81"/>
  <c r="L98" i="81"/>
  <c r="M99" i="81"/>
  <c r="J196" i="81"/>
  <c r="K190" i="81"/>
  <c r="J90" i="81"/>
  <c r="N195" i="81" l="1"/>
  <c r="M231" i="81"/>
  <c r="K196" i="81"/>
  <c r="L190" i="81"/>
  <c r="K90" i="81"/>
  <c r="N99" i="81"/>
  <c r="L188" i="81"/>
  <c r="M98" i="81"/>
  <c r="O99" i="81" l="1"/>
  <c r="L196" i="81"/>
  <c r="M190" i="81"/>
  <c r="L90" i="81"/>
  <c r="M188" i="81"/>
  <c r="N98" i="81"/>
  <c r="O195" i="81"/>
  <c r="N231" i="81"/>
  <c r="O231" i="81" l="1"/>
  <c r="P195" i="81"/>
  <c r="N188" i="81"/>
  <c r="O98" i="81"/>
  <c r="M196" i="81"/>
  <c r="N190" i="81"/>
  <c r="M90" i="81"/>
  <c r="P99" i="81"/>
  <c r="Q99" i="81" l="1"/>
  <c r="O188" i="81"/>
  <c r="P98" i="81"/>
  <c r="P231" i="81"/>
  <c r="Q195" i="81"/>
  <c r="O190" i="81"/>
  <c r="N196" i="81"/>
  <c r="N90" i="81"/>
  <c r="P190" i="81" l="1"/>
  <c r="O196" i="81"/>
  <c r="O90" i="81"/>
  <c r="R195" i="81"/>
  <c r="Q231" i="81"/>
  <c r="P188" i="81"/>
  <c r="Q98" i="81"/>
  <c r="R99" i="81"/>
  <c r="S99" i="81" l="1"/>
  <c r="Q188" i="81"/>
  <c r="R98" i="81"/>
  <c r="S195" i="81"/>
  <c r="R231" i="81"/>
  <c r="Q190" i="81"/>
  <c r="P196" i="81"/>
  <c r="P90" i="81"/>
  <c r="R190" i="81" l="1"/>
  <c r="Q196" i="81"/>
  <c r="Q90" i="81"/>
  <c r="R188" i="81"/>
  <c r="S98" i="81"/>
  <c r="T195" i="81"/>
  <c r="S231" i="81"/>
  <c r="T99" i="81"/>
  <c r="T231" i="81" l="1"/>
  <c r="U195" i="81"/>
  <c r="U99" i="81"/>
  <c r="S188" i="81"/>
  <c r="T98" i="81"/>
  <c r="R196" i="81"/>
  <c r="S190" i="81"/>
  <c r="R90" i="81"/>
  <c r="V99" i="81" l="1"/>
  <c r="S196" i="81"/>
  <c r="T190" i="81"/>
  <c r="S90" i="81"/>
  <c r="T188" i="81"/>
  <c r="U98" i="81"/>
  <c r="V195" i="81"/>
  <c r="U231" i="81"/>
  <c r="T196" i="81" l="1"/>
  <c r="T48" i="81" s="1"/>
  <c r="U190" i="81"/>
  <c r="T90" i="81"/>
  <c r="W195" i="81"/>
  <c r="V231" i="81"/>
  <c r="U188" i="81"/>
  <c r="V98" i="81"/>
  <c r="W99" i="81"/>
  <c r="X99" i="81" l="1"/>
  <c r="V188" i="81"/>
  <c r="W98" i="81"/>
  <c r="W231" i="81"/>
  <c r="X195" i="81"/>
  <c r="U196" i="81"/>
  <c r="U48" i="81" s="1"/>
  <c r="U49" i="81" s="1"/>
  <c r="V190" i="81"/>
  <c r="U90" i="81"/>
  <c r="T49" i="81"/>
  <c r="W188" i="81" l="1"/>
  <c r="X98" i="81"/>
  <c r="V196" i="81"/>
  <c r="V48" i="81" s="1"/>
  <c r="V49" i="81" s="1"/>
  <c r="W190" i="81"/>
  <c r="V90" i="81"/>
  <c r="U72" i="81"/>
  <c r="U70" i="81"/>
  <c r="U80" i="81" s="1"/>
  <c r="X231" i="81"/>
  <c r="Y195" i="81"/>
  <c r="T72" i="81"/>
  <c r="T70" i="81"/>
  <c r="Y99" i="81"/>
  <c r="X190" i="81" l="1"/>
  <c r="W196" i="81"/>
  <c r="W48" i="81" s="1"/>
  <c r="W90" i="81"/>
  <c r="V72" i="81"/>
  <c r="V70" i="81"/>
  <c r="V80" i="81" s="1"/>
  <c r="AL210" i="81"/>
  <c r="T7" i="81"/>
  <c r="X188" i="81"/>
  <c r="Y98" i="81"/>
  <c r="AM210" i="81"/>
  <c r="U7" i="81"/>
  <c r="Z195" i="81"/>
  <c r="Y231" i="81"/>
  <c r="Z99" i="81"/>
  <c r="T80" i="81"/>
  <c r="AA195" i="81" l="1"/>
  <c r="Z231" i="81"/>
  <c r="AN210" i="81"/>
  <c r="V7" i="81"/>
  <c r="Y188" i="81"/>
  <c r="Z98" i="81"/>
  <c r="AA99" i="81"/>
  <c r="W49" i="81"/>
  <c r="Y190" i="81"/>
  <c r="X196" i="81"/>
  <c r="X48" i="81" s="1"/>
  <c r="X90" i="81"/>
  <c r="W70" i="81" l="1"/>
  <c r="W72" i="81"/>
  <c r="Z188" i="81"/>
  <c r="AA98" i="81"/>
  <c r="X49" i="81"/>
  <c r="AB195" i="81"/>
  <c r="AA231" i="81"/>
  <c r="AB99" i="81"/>
  <c r="Z190" i="81"/>
  <c r="Y196" i="81"/>
  <c r="Y90" i="81"/>
  <c r="AC99" i="81" l="1"/>
  <c r="AO210" i="81"/>
  <c r="W7" i="81"/>
  <c r="X70" i="81"/>
  <c r="X72" i="81"/>
  <c r="AC195" i="81"/>
  <c r="AB231" i="81"/>
  <c r="W80" i="81"/>
  <c r="AA188" i="81"/>
  <c r="AB98" i="81"/>
  <c r="AA190" i="81"/>
  <c r="Z196" i="81"/>
  <c r="Z48" i="81" s="1"/>
  <c r="Z90" i="81"/>
  <c r="AB188" i="81" l="1"/>
  <c r="AC98" i="81"/>
  <c r="AP210" i="81"/>
  <c r="X7" i="81"/>
  <c r="Z49" i="81"/>
  <c r="AD195" i="81"/>
  <c r="AC231" i="81"/>
  <c r="AD99" i="81"/>
  <c r="X80" i="81"/>
  <c r="AA196" i="81"/>
  <c r="AA48" i="81" s="1"/>
  <c r="AA49" i="81" s="1"/>
  <c r="AB190" i="81"/>
  <c r="AA90" i="81"/>
  <c r="AE99" i="81" l="1"/>
  <c r="AD231" i="81"/>
  <c r="AE195" i="81"/>
  <c r="AB196" i="81"/>
  <c r="AB48" i="81" s="1"/>
  <c r="AB49" i="81" s="1"/>
  <c r="AC190" i="81"/>
  <c r="AB90" i="81"/>
  <c r="AC188" i="81"/>
  <c r="AD98" i="81"/>
  <c r="AA72" i="81"/>
  <c r="AA70" i="81"/>
  <c r="AA80" i="81" s="1"/>
  <c r="Z72" i="81"/>
  <c r="Z70" i="81"/>
  <c r="AR210" i="81" l="1"/>
  <c r="Z7" i="81"/>
  <c r="Z80" i="81"/>
  <c r="AE231" i="81"/>
  <c r="AF195" i="81"/>
  <c r="AF231" i="81" s="1"/>
  <c r="AS210" i="81"/>
  <c r="AA7" i="81"/>
  <c r="AC196" i="81"/>
  <c r="AC48" i="81" s="1"/>
  <c r="AC49" i="81" s="1"/>
  <c r="AD190" i="81"/>
  <c r="AC90" i="81"/>
  <c r="AD188" i="81"/>
  <c r="AE98" i="81"/>
  <c r="AF99" i="81"/>
  <c r="AB72" i="81"/>
  <c r="AB70" i="81"/>
  <c r="AB80" i="81" s="1"/>
  <c r="AT210" i="81" l="1"/>
  <c r="AB7" i="81"/>
  <c r="AC72" i="81"/>
  <c r="AC70" i="81"/>
  <c r="AC80" i="81" s="1"/>
  <c r="AE188" i="81"/>
  <c r="AF98" i="81"/>
  <c r="AF188" i="81" s="1"/>
  <c r="AD196" i="81"/>
  <c r="AD48" i="81" s="1"/>
  <c r="AD49" i="81" s="1"/>
  <c r="AE190" i="81"/>
  <c r="AD90" i="81"/>
  <c r="AU210" i="81" l="1"/>
  <c r="AC7" i="81"/>
  <c r="AF190" i="81"/>
  <c r="AE196" i="81"/>
  <c r="AE48" i="81" s="1"/>
  <c r="AE49" i="81" s="1"/>
  <c r="AE90" i="81"/>
  <c r="AD70" i="81"/>
  <c r="AD72" i="81"/>
  <c r="AV210" i="81" l="1"/>
  <c r="AD7" i="81"/>
  <c r="AD80" i="81"/>
  <c r="AE70" i="81"/>
  <c r="AE72" i="81"/>
  <c r="AF196" i="81"/>
  <c r="AF48" i="81" s="1"/>
  <c r="AF90" i="81"/>
  <c r="AH90" i="81" l="1"/>
  <c r="AI90" i="81"/>
  <c r="AF49" i="81"/>
  <c r="AI48" i="81"/>
  <c r="AH48" i="81"/>
  <c r="AE80" i="81"/>
  <c r="AW210" i="81"/>
  <c r="AE7" i="81"/>
  <c r="AF70" i="81" l="1"/>
  <c r="AF72" i="81"/>
  <c r="AH49" i="81"/>
  <c r="AI49" i="81"/>
  <c r="AX210" i="81" l="1"/>
  <c r="AF7" i="81"/>
  <c r="A7" i="81" s="1"/>
  <c r="AH72" i="81"/>
  <c r="AI72" i="81"/>
  <c r="AF80" i="81"/>
  <c r="AI70" i="81"/>
  <c r="AH70" i="81"/>
  <c r="AH80" i="81" l="1"/>
  <c r="AI80" i="81"/>
  <c r="T34" i="80" l="1"/>
  <c r="R34" i="80"/>
  <c r="Q34" i="80"/>
  <c r="P34" i="80" l="1"/>
  <c r="O34" i="80"/>
  <c r="N92" i="80"/>
  <c r="N34" i="80"/>
  <c r="M34" i="80"/>
  <c r="L34" i="80"/>
  <c r="K34" i="80"/>
  <c r="J34" i="80"/>
  <c r="H34" i="80"/>
  <c r="G34" i="80" l="1"/>
  <c r="AK13" i="80"/>
  <c r="AL13" i="80" s="1"/>
  <c r="AK14" i="80"/>
  <c r="AL14" i="80" s="1"/>
  <c r="AK12" i="80"/>
  <c r="AL12" i="80" s="1"/>
  <c r="AK11" i="80"/>
  <c r="AL11" i="80" s="1"/>
  <c r="E34" i="80"/>
  <c r="C73" i="80"/>
  <c r="D73" i="80"/>
  <c r="E73" i="80"/>
  <c r="F73" i="80"/>
  <c r="G73" i="80"/>
  <c r="H73" i="80"/>
  <c r="I73" i="80"/>
  <c r="J73" i="80"/>
  <c r="K73" i="80"/>
  <c r="L73" i="80"/>
  <c r="M73" i="80"/>
  <c r="N73" i="80"/>
  <c r="O73" i="80"/>
  <c r="P73" i="80"/>
  <c r="Q73" i="80"/>
  <c r="R73" i="80"/>
  <c r="S73" i="80"/>
  <c r="T73" i="80"/>
  <c r="U73" i="80"/>
  <c r="V73" i="80"/>
  <c r="W73" i="80"/>
  <c r="X73" i="80"/>
  <c r="Y73" i="80"/>
  <c r="Y79" i="80" s="1"/>
  <c r="Z73" i="80"/>
  <c r="AA73" i="80"/>
  <c r="AB73" i="80"/>
  <c r="AC73" i="80"/>
  <c r="AD73" i="80"/>
  <c r="AE73" i="80"/>
  <c r="AF73" i="80"/>
  <c r="C74" i="80"/>
  <c r="D74" i="80"/>
  <c r="E74" i="80"/>
  <c r="F74" i="80"/>
  <c r="G74" i="80"/>
  <c r="H74" i="80"/>
  <c r="I74" i="80"/>
  <c r="J74" i="80"/>
  <c r="K74" i="80"/>
  <c r="L74" i="80"/>
  <c r="M74" i="80"/>
  <c r="N74" i="80"/>
  <c r="O74" i="80"/>
  <c r="P74" i="80"/>
  <c r="Q74" i="80"/>
  <c r="R74" i="80"/>
  <c r="S74" i="80"/>
  <c r="T74" i="80"/>
  <c r="U74" i="80"/>
  <c r="V74" i="80"/>
  <c r="W74" i="80"/>
  <c r="X74" i="80"/>
  <c r="Y74" i="80"/>
  <c r="Z74" i="80"/>
  <c r="AI74" i="80" s="1"/>
  <c r="AA74" i="80"/>
  <c r="AB74" i="80"/>
  <c r="AC74" i="80"/>
  <c r="AD74" i="80"/>
  <c r="AE74" i="80"/>
  <c r="AF74" i="80"/>
  <c r="C75" i="80"/>
  <c r="D75" i="80"/>
  <c r="E75" i="80"/>
  <c r="F75" i="80"/>
  <c r="G75" i="80"/>
  <c r="H75" i="80"/>
  <c r="I75" i="80"/>
  <c r="J75" i="80"/>
  <c r="K75" i="80"/>
  <c r="L75" i="80"/>
  <c r="M75" i="80"/>
  <c r="N75" i="80"/>
  <c r="O75" i="80"/>
  <c r="P75" i="80"/>
  <c r="Q75" i="80"/>
  <c r="R75" i="80"/>
  <c r="S75" i="80"/>
  <c r="T75" i="80"/>
  <c r="U75" i="80"/>
  <c r="V75" i="80"/>
  <c r="W75" i="80"/>
  <c r="X75" i="80"/>
  <c r="Y75" i="80"/>
  <c r="Z75" i="80"/>
  <c r="AA75" i="80"/>
  <c r="AB75" i="80"/>
  <c r="AC75" i="80"/>
  <c r="AD75" i="80"/>
  <c r="AE75" i="80"/>
  <c r="AF75" i="80"/>
  <c r="B73" i="80"/>
  <c r="B74" i="80"/>
  <c r="B75" i="80"/>
  <c r="C76" i="80"/>
  <c r="D76" i="80"/>
  <c r="E76" i="80"/>
  <c r="F76" i="80"/>
  <c r="G76" i="80"/>
  <c r="H76" i="80"/>
  <c r="I76" i="80"/>
  <c r="J76" i="80"/>
  <c r="K76" i="80"/>
  <c r="L76" i="80"/>
  <c r="M76" i="80"/>
  <c r="N76" i="80"/>
  <c r="O76" i="80"/>
  <c r="P76" i="80"/>
  <c r="Q76" i="80"/>
  <c r="R76" i="80"/>
  <c r="S76" i="80"/>
  <c r="T76" i="80"/>
  <c r="U76" i="80"/>
  <c r="V76" i="80"/>
  <c r="W76" i="80"/>
  <c r="X76" i="80"/>
  <c r="Y76" i="80"/>
  <c r="Z76" i="80"/>
  <c r="AA76" i="80"/>
  <c r="AB76" i="80"/>
  <c r="AC76" i="80"/>
  <c r="AD76" i="80"/>
  <c r="AE76" i="80"/>
  <c r="AF76" i="80"/>
  <c r="C77" i="80"/>
  <c r="D77" i="80"/>
  <c r="E77" i="80"/>
  <c r="F77" i="80"/>
  <c r="G77" i="80"/>
  <c r="H77" i="80"/>
  <c r="I77" i="80"/>
  <c r="J77" i="80"/>
  <c r="K77" i="80"/>
  <c r="L77" i="80"/>
  <c r="M77" i="80"/>
  <c r="N77" i="80"/>
  <c r="O77" i="80"/>
  <c r="P77" i="80"/>
  <c r="Q77" i="80"/>
  <c r="R77" i="80"/>
  <c r="S77" i="80"/>
  <c r="T77" i="80"/>
  <c r="U77" i="80"/>
  <c r="V77" i="80"/>
  <c r="W77" i="80"/>
  <c r="X77" i="80"/>
  <c r="Y77" i="80"/>
  <c r="Z77" i="80"/>
  <c r="AA77" i="80"/>
  <c r="AB77" i="80"/>
  <c r="AC77" i="80"/>
  <c r="AD77" i="80"/>
  <c r="AE77" i="80"/>
  <c r="AF77" i="80"/>
  <c r="C78" i="80"/>
  <c r="D78" i="80"/>
  <c r="E78" i="80"/>
  <c r="F78" i="80"/>
  <c r="G78" i="80"/>
  <c r="H78" i="80"/>
  <c r="I78" i="80"/>
  <c r="J78" i="80"/>
  <c r="K78" i="80"/>
  <c r="L78" i="80"/>
  <c r="M78" i="80"/>
  <c r="N78" i="80"/>
  <c r="O78" i="80"/>
  <c r="P78" i="80"/>
  <c r="Q78" i="80"/>
  <c r="R78" i="80"/>
  <c r="S78" i="80"/>
  <c r="T78" i="80"/>
  <c r="U78" i="80"/>
  <c r="V78" i="80"/>
  <c r="W78" i="80"/>
  <c r="X78" i="80"/>
  <c r="Y78" i="80"/>
  <c r="Z78" i="80"/>
  <c r="AA78" i="80"/>
  <c r="AB78" i="80"/>
  <c r="AC78" i="80"/>
  <c r="AD78" i="80"/>
  <c r="AE78" i="80"/>
  <c r="AF78" i="80"/>
  <c r="B78" i="80"/>
  <c r="B77" i="80"/>
  <c r="B76" i="80"/>
  <c r="D34" i="80"/>
  <c r="AH96" i="80"/>
  <c r="AI96" i="80" s="1"/>
  <c r="AF48" i="79"/>
  <c r="AF49" i="79"/>
  <c r="AF53" i="79"/>
  <c r="AF235" i="80"/>
  <c r="AE235" i="80"/>
  <c r="AD235" i="80"/>
  <c r="AC235" i="80"/>
  <c r="AB235" i="80"/>
  <c r="AA235" i="80"/>
  <c r="Z235" i="80"/>
  <c r="Y235" i="80"/>
  <c r="X235" i="80"/>
  <c r="W235" i="80"/>
  <c r="V235" i="80"/>
  <c r="U235" i="80"/>
  <c r="T235" i="80"/>
  <c r="S235" i="80"/>
  <c r="R235" i="80"/>
  <c r="Q235" i="80"/>
  <c r="P235" i="80"/>
  <c r="O235" i="80"/>
  <c r="N235" i="80"/>
  <c r="M235" i="80"/>
  <c r="L235" i="80"/>
  <c r="K235" i="80"/>
  <c r="J235" i="80"/>
  <c r="I235" i="80"/>
  <c r="H235" i="80"/>
  <c r="G235" i="80"/>
  <c r="F235" i="80"/>
  <c r="E235" i="80"/>
  <c r="D235" i="80"/>
  <c r="C235" i="80"/>
  <c r="B235" i="80"/>
  <c r="A235" i="80"/>
  <c r="AF234" i="80"/>
  <c r="AE234" i="80"/>
  <c r="AD234" i="80"/>
  <c r="AC234" i="80"/>
  <c r="AB234" i="80"/>
  <c r="AA234" i="80"/>
  <c r="Z234" i="80"/>
  <c r="Y234" i="80"/>
  <c r="X234" i="80"/>
  <c r="W234" i="80"/>
  <c r="V234" i="80"/>
  <c r="U234" i="80"/>
  <c r="T234" i="80"/>
  <c r="S234" i="80"/>
  <c r="R234" i="80"/>
  <c r="Q234" i="80"/>
  <c r="P234" i="80"/>
  <c r="O234" i="80"/>
  <c r="N234" i="80"/>
  <c r="M234" i="80"/>
  <c r="L234" i="80"/>
  <c r="K234" i="80"/>
  <c r="J234" i="80"/>
  <c r="I234" i="80"/>
  <c r="H234" i="80"/>
  <c r="G234" i="80"/>
  <c r="F234" i="80"/>
  <c r="E234" i="80"/>
  <c r="D234" i="80"/>
  <c r="C234" i="80"/>
  <c r="B234" i="80"/>
  <c r="A234" i="80"/>
  <c r="AF233" i="80"/>
  <c r="AE233" i="80"/>
  <c r="AD233" i="80"/>
  <c r="AC233" i="80"/>
  <c r="AB233" i="80"/>
  <c r="AA233" i="80"/>
  <c r="Z233" i="80"/>
  <c r="Y233" i="80"/>
  <c r="X233" i="80"/>
  <c r="W233" i="80"/>
  <c r="V233" i="80"/>
  <c r="U233" i="80"/>
  <c r="T233" i="80"/>
  <c r="S233" i="80"/>
  <c r="R233" i="80"/>
  <c r="Q233" i="80"/>
  <c r="P233" i="80"/>
  <c r="O233" i="80"/>
  <c r="N233" i="80"/>
  <c r="M233" i="80"/>
  <c r="L233" i="80"/>
  <c r="K233" i="80"/>
  <c r="J233" i="80"/>
  <c r="I233" i="80"/>
  <c r="H233" i="80"/>
  <c r="G233" i="80"/>
  <c r="F233" i="80"/>
  <c r="E233" i="80"/>
  <c r="D233" i="80"/>
  <c r="C233" i="80"/>
  <c r="B233" i="80"/>
  <c r="A233" i="80"/>
  <c r="AF232" i="80"/>
  <c r="AE232" i="80"/>
  <c r="AD232" i="80"/>
  <c r="AC232" i="80"/>
  <c r="AB232" i="80"/>
  <c r="AA232" i="80"/>
  <c r="Z232" i="80"/>
  <c r="Y232" i="80"/>
  <c r="X232" i="80"/>
  <c r="W232" i="80"/>
  <c r="V232" i="80"/>
  <c r="U232" i="80"/>
  <c r="T232" i="80"/>
  <c r="S232" i="80"/>
  <c r="R232" i="80"/>
  <c r="Q232" i="80"/>
  <c r="P232" i="80"/>
  <c r="O232" i="80"/>
  <c r="N232" i="80"/>
  <c r="M232" i="80"/>
  <c r="L232" i="80"/>
  <c r="K232" i="80"/>
  <c r="J232" i="80"/>
  <c r="I232" i="80"/>
  <c r="H232" i="80"/>
  <c r="G232" i="80"/>
  <c r="F232" i="80"/>
  <c r="E232" i="80"/>
  <c r="D232" i="80"/>
  <c r="C232" i="80"/>
  <c r="B232" i="80"/>
  <c r="A232" i="80"/>
  <c r="D231" i="80"/>
  <c r="C231" i="80"/>
  <c r="B231" i="80"/>
  <c r="S206" i="80"/>
  <c r="AG196" i="80"/>
  <c r="B196" i="80"/>
  <c r="E195" i="80"/>
  <c r="D195" i="80"/>
  <c r="C195" i="80"/>
  <c r="G194" i="80"/>
  <c r="H194" i="80" s="1"/>
  <c r="I194" i="80" s="1"/>
  <c r="J194" i="80" s="1"/>
  <c r="K194" i="80" s="1"/>
  <c r="L194" i="80" s="1"/>
  <c r="M194" i="80" s="1"/>
  <c r="N194" i="80" s="1"/>
  <c r="O194" i="80" s="1"/>
  <c r="P194" i="80" s="1"/>
  <c r="Q194" i="80" s="1"/>
  <c r="R194" i="80" s="1"/>
  <c r="S194" i="80" s="1"/>
  <c r="T194" i="80" s="1"/>
  <c r="U194" i="80" s="1"/>
  <c r="V194" i="80" s="1"/>
  <c r="W194" i="80" s="1"/>
  <c r="X194" i="80" s="1"/>
  <c r="Y194" i="80" s="1"/>
  <c r="Z194" i="80" s="1"/>
  <c r="AA194" i="80" s="1"/>
  <c r="AB194" i="80" s="1"/>
  <c r="AC194" i="80" s="1"/>
  <c r="AD194" i="80" s="1"/>
  <c r="AE194" i="80" s="1"/>
  <c r="AF194" i="80" s="1"/>
  <c r="C194" i="80"/>
  <c r="D194" i="80" s="1"/>
  <c r="E194" i="80" s="1"/>
  <c r="F194" i="80" s="1"/>
  <c r="N193" i="80"/>
  <c r="O193" i="80" s="1"/>
  <c r="P193" i="80" s="1"/>
  <c r="Q193" i="80" s="1"/>
  <c r="R193" i="80" s="1"/>
  <c r="S193" i="80" s="1"/>
  <c r="T193" i="80" s="1"/>
  <c r="U193" i="80" s="1"/>
  <c r="V193" i="80" s="1"/>
  <c r="W193" i="80" s="1"/>
  <c r="X193" i="80" s="1"/>
  <c r="Y193" i="80" s="1"/>
  <c r="Z193" i="80" s="1"/>
  <c r="AA193" i="80" s="1"/>
  <c r="AB193" i="80" s="1"/>
  <c r="AC193" i="80" s="1"/>
  <c r="AD193" i="80" s="1"/>
  <c r="AE193" i="80" s="1"/>
  <c r="AF193" i="80" s="1"/>
  <c r="C193" i="80"/>
  <c r="D193" i="80" s="1"/>
  <c r="E193" i="80" s="1"/>
  <c r="F193" i="80" s="1"/>
  <c r="G193" i="80" s="1"/>
  <c r="H193" i="80" s="1"/>
  <c r="I193" i="80" s="1"/>
  <c r="J193" i="80" s="1"/>
  <c r="K193" i="80" s="1"/>
  <c r="L193" i="80" s="1"/>
  <c r="M193" i="80" s="1"/>
  <c r="C192" i="80"/>
  <c r="D192" i="80" s="1"/>
  <c r="E192" i="80" s="1"/>
  <c r="F192" i="80" s="1"/>
  <c r="G192" i="80" s="1"/>
  <c r="H192" i="80" s="1"/>
  <c r="I192" i="80" s="1"/>
  <c r="J192" i="80" s="1"/>
  <c r="K192" i="80" s="1"/>
  <c r="L192" i="80" s="1"/>
  <c r="M192" i="80" s="1"/>
  <c r="N192" i="80" s="1"/>
  <c r="O192" i="80" s="1"/>
  <c r="P192" i="80" s="1"/>
  <c r="Q192" i="80" s="1"/>
  <c r="R192" i="80" s="1"/>
  <c r="S192" i="80" s="1"/>
  <c r="T192" i="80" s="1"/>
  <c r="U192" i="80" s="1"/>
  <c r="V192" i="80" s="1"/>
  <c r="W192" i="80" s="1"/>
  <c r="X192" i="80" s="1"/>
  <c r="Y192" i="80" s="1"/>
  <c r="Z192" i="80" s="1"/>
  <c r="AA192" i="80" s="1"/>
  <c r="AB192" i="80" s="1"/>
  <c r="AC192" i="80" s="1"/>
  <c r="AD192" i="80" s="1"/>
  <c r="AE192" i="80" s="1"/>
  <c r="AF192" i="80" s="1"/>
  <c r="G191" i="80"/>
  <c r="H191" i="80" s="1"/>
  <c r="I191" i="80" s="1"/>
  <c r="J191" i="80" s="1"/>
  <c r="K191" i="80" s="1"/>
  <c r="L191" i="80" s="1"/>
  <c r="M191" i="80" s="1"/>
  <c r="N191" i="80" s="1"/>
  <c r="O191" i="80" s="1"/>
  <c r="P191" i="80" s="1"/>
  <c r="Q191" i="80" s="1"/>
  <c r="R191" i="80" s="1"/>
  <c r="S191" i="80" s="1"/>
  <c r="T191" i="80" s="1"/>
  <c r="U191" i="80" s="1"/>
  <c r="V191" i="80" s="1"/>
  <c r="W191" i="80" s="1"/>
  <c r="X191" i="80" s="1"/>
  <c r="Y191" i="80" s="1"/>
  <c r="Z191" i="80" s="1"/>
  <c r="AA191" i="80" s="1"/>
  <c r="AB191" i="80" s="1"/>
  <c r="AC191" i="80" s="1"/>
  <c r="AD191" i="80" s="1"/>
  <c r="AE191" i="80" s="1"/>
  <c r="AF191" i="80" s="1"/>
  <c r="E191" i="80"/>
  <c r="F191" i="80" s="1"/>
  <c r="D191" i="80"/>
  <c r="C191" i="80"/>
  <c r="C190" i="80"/>
  <c r="AG188" i="80"/>
  <c r="B188" i="80"/>
  <c r="AC187" i="80"/>
  <c r="AD187" i="80" s="1"/>
  <c r="AE187" i="80" s="1"/>
  <c r="AF187" i="80" s="1"/>
  <c r="F187" i="80"/>
  <c r="G187" i="80" s="1"/>
  <c r="H187" i="80" s="1"/>
  <c r="I187" i="80" s="1"/>
  <c r="J187" i="80" s="1"/>
  <c r="K187" i="80" s="1"/>
  <c r="L187" i="80" s="1"/>
  <c r="M187" i="80" s="1"/>
  <c r="N187" i="80" s="1"/>
  <c r="O187" i="80" s="1"/>
  <c r="P187" i="80" s="1"/>
  <c r="Q187" i="80" s="1"/>
  <c r="R187" i="80" s="1"/>
  <c r="S187" i="80" s="1"/>
  <c r="T187" i="80" s="1"/>
  <c r="U187" i="80" s="1"/>
  <c r="V187" i="80" s="1"/>
  <c r="W187" i="80" s="1"/>
  <c r="X187" i="80" s="1"/>
  <c r="Y187" i="80" s="1"/>
  <c r="Z187" i="80" s="1"/>
  <c r="AA187" i="80" s="1"/>
  <c r="AB187" i="80" s="1"/>
  <c r="E187" i="80"/>
  <c r="C187" i="80"/>
  <c r="D187" i="80" s="1"/>
  <c r="D186" i="80"/>
  <c r="E186" i="80" s="1"/>
  <c r="F186" i="80" s="1"/>
  <c r="G186" i="80" s="1"/>
  <c r="H186" i="80" s="1"/>
  <c r="I186" i="80" s="1"/>
  <c r="J186" i="80" s="1"/>
  <c r="K186" i="80" s="1"/>
  <c r="L186" i="80" s="1"/>
  <c r="M186" i="80" s="1"/>
  <c r="N186" i="80" s="1"/>
  <c r="O186" i="80" s="1"/>
  <c r="P186" i="80" s="1"/>
  <c r="Q186" i="80" s="1"/>
  <c r="R186" i="80" s="1"/>
  <c r="S186" i="80" s="1"/>
  <c r="T186" i="80" s="1"/>
  <c r="U186" i="80" s="1"/>
  <c r="V186" i="80" s="1"/>
  <c r="W186" i="80" s="1"/>
  <c r="X186" i="80" s="1"/>
  <c r="Y186" i="80" s="1"/>
  <c r="Z186" i="80" s="1"/>
  <c r="AA186" i="80" s="1"/>
  <c r="AB186" i="80" s="1"/>
  <c r="AC186" i="80" s="1"/>
  <c r="AD186" i="80" s="1"/>
  <c r="AE186" i="80" s="1"/>
  <c r="AF186" i="80" s="1"/>
  <c r="C186" i="80"/>
  <c r="U185" i="80"/>
  <c r="V185" i="80" s="1"/>
  <c r="W185" i="80" s="1"/>
  <c r="X185" i="80" s="1"/>
  <c r="Y185" i="80" s="1"/>
  <c r="Z185" i="80" s="1"/>
  <c r="AA185" i="80" s="1"/>
  <c r="AB185" i="80" s="1"/>
  <c r="AC185" i="80" s="1"/>
  <c r="AD185" i="80" s="1"/>
  <c r="AE185" i="80" s="1"/>
  <c r="AF185" i="80" s="1"/>
  <c r="E185" i="80"/>
  <c r="F185" i="80" s="1"/>
  <c r="G185" i="80" s="1"/>
  <c r="H185" i="80" s="1"/>
  <c r="I185" i="80" s="1"/>
  <c r="J185" i="80" s="1"/>
  <c r="K185" i="80" s="1"/>
  <c r="L185" i="80" s="1"/>
  <c r="M185" i="80" s="1"/>
  <c r="N185" i="80" s="1"/>
  <c r="O185" i="80" s="1"/>
  <c r="P185" i="80" s="1"/>
  <c r="Q185" i="80" s="1"/>
  <c r="R185" i="80" s="1"/>
  <c r="S185" i="80" s="1"/>
  <c r="T185" i="80" s="1"/>
  <c r="D185" i="80"/>
  <c r="C185" i="80"/>
  <c r="G184" i="80"/>
  <c r="H184" i="80" s="1"/>
  <c r="I184" i="80" s="1"/>
  <c r="J184" i="80" s="1"/>
  <c r="K184" i="80" s="1"/>
  <c r="L184" i="80" s="1"/>
  <c r="M184" i="80" s="1"/>
  <c r="N184" i="80" s="1"/>
  <c r="O184" i="80" s="1"/>
  <c r="P184" i="80" s="1"/>
  <c r="Q184" i="80" s="1"/>
  <c r="R184" i="80" s="1"/>
  <c r="S184" i="80" s="1"/>
  <c r="T184" i="80" s="1"/>
  <c r="U184" i="80" s="1"/>
  <c r="V184" i="80" s="1"/>
  <c r="W184" i="80" s="1"/>
  <c r="X184" i="80" s="1"/>
  <c r="Y184" i="80" s="1"/>
  <c r="Z184" i="80" s="1"/>
  <c r="AA184" i="80" s="1"/>
  <c r="AB184" i="80" s="1"/>
  <c r="AC184" i="80" s="1"/>
  <c r="AD184" i="80" s="1"/>
  <c r="AE184" i="80" s="1"/>
  <c r="AF184" i="80" s="1"/>
  <c r="E184" i="80"/>
  <c r="F184" i="80" s="1"/>
  <c r="D184" i="80"/>
  <c r="C184" i="80"/>
  <c r="I183" i="80"/>
  <c r="J183" i="80" s="1"/>
  <c r="K183" i="80" s="1"/>
  <c r="L183" i="80" s="1"/>
  <c r="M183" i="80" s="1"/>
  <c r="N183" i="80" s="1"/>
  <c r="O183" i="80" s="1"/>
  <c r="P183" i="80" s="1"/>
  <c r="Q183" i="80" s="1"/>
  <c r="R183" i="80" s="1"/>
  <c r="S183" i="80" s="1"/>
  <c r="T183" i="80" s="1"/>
  <c r="U183" i="80" s="1"/>
  <c r="V183" i="80" s="1"/>
  <c r="W183" i="80" s="1"/>
  <c r="X183" i="80" s="1"/>
  <c r="Y183" i="80" s="1"/>
  <c r="Z183" i="80" s="1"/>
  <c r="AA183" i="80" s="1"/>
  <c r="AB183" i="80" s="1"/>
  <c r="AC183" i="80" s="1"/>
  <c r="AD183" i="80" s="1"/>
  <c r="AE183" i="80" s="1"/>
  <c r="AF183" i="80" s="1"/>
  <c r="H183" i="80"/>
  <c r="G183" i="80"/>
  <c r="C183" i="80"/>
  <c r="D183" i="80" s="1"/>
  <c r="E183" i="80" s="1"/>
  <c r="F183" i="80" s="1"/>
  <c r="C182" i="80"/>
  <c r="D182" i="80" s="1"/>
  <c r="E182" i="80" s="1"/>
  <c r="F182" i="80" s="1"/>
  <c r="G182" i="80" s="1"/>
  <c r="H182" i="80" s="1"/>
  <c r="I182" i="80" s="1"/>
  <c r="J182" i="80" s="1"/>
  <c r="K182" i="80" s="1"/>
  <c r="L182" i="80" s="1"/>
  <c r="M182" i="80" s="1"/>
  <c r="N182" i="80" s="1"/>
  <c r="O182" i="80" s="1"/>
  <c r="P182" i="80" s="1"/>
  <c r="Q182" i="80" s="1"/>
  <c r="R182" i="80" s="1"/>
  <c r="S182" i="80" s="1"/>
  <c r="T182" i="80" s="1"/>
  <c r="U182" i="80" s="1"/>
  <c r="V182" i="80" s="1"/>
  <c r="W182" i="80" s="1"/>
  <c r="X182" i="80" s="1"/>
  <c r="Y182" i="80" s="1"/>
  <c r="Z182" i="80" s="1"/>
  <c r="AA182" i="80" s="1"/>
  <c r="AB182" i="80" s="1"/>
  <c r="AC182" i="80" s="1"/>
  <c r="AD182" i="80" s="1"/>
  <c r="AE182" i="80" s="1"/>
  <c r="AF182" i="80" s="1"/>
  <c r="M181" i="80"/>
  <c r="N181" i="80" s="1"/>
  <c r="O181" i="80" s="1"/>
  <c r="P181" i="80" s="1"/>
  <c r="Q181" i="80" s="1"/>
  <c r="R181" i="80" s="1"/>
  <c r="S181" i="80" s="1"/>
  <c r="T181" i="80" s="1"/>
  <c r="U181" i="80" s="1"/>
  <c r="V181" i="80" s="1"/>
  <c r="W181" i="80" s="1"/>
  <c r="X181" i="80" s="1"/>
  <c r="Y181" i="80" s="1"/>
  <c r="Z181" i="80" s="1"/>
  <c r="AA181" i="80" s="1"/>
  <c r="AB181" i="80" s="1"/>
  <c r="AC181" i="80" s="1"/>
  <c r="AD181" i="80" s="1"/>
  <c r="AE181" i="80" s="1"/>
  <c r="AF181" i="80" s="1"/>
  <c r="C181" i="80"/>
  <c r="D181" i="80" s="1"/>
  <c r="E181" i="80" s="1"/>
  <c r="F181" i="80" s="1"/>
  <c r="G181" i="80" s="1"/>
  <c r="H181" i="80" s="1"/>
  <c r="I181" i="80" s="1"/>
  <c r="J181" i="80" s="1"/>
  <c r="K181" i="80" s="1"/>
  <c r="L181" i="80" s="1"/>
  <c r="E180" i="80"/>
  <c r="F180" i="80" s="1"/>
  <c r="G180" i="80" s="1"/>
  <c r="H180" i="80" s="1"/>
  <c r="I180" i="80" s="1"/>
  <c r="J180" i="80" s="1"/>
  <c r="K180" i="80" s="1"/>
  <c r="L180" i="80" s="1"/>
  <c r="M180" i="80" s="1"/>
  <c r="N180" i="80" s="1"/>
  <c r="O180" i="80" s="1"/>
  <c r="P180" i="80" s="1"/>
  <c r="Q180" i="80" s="1"/>
  <c r="R180" i="80" s="1"/>
  <c r="S180" i="80" s="1"/>
  <c r="T180" i="80" s="1"/>
  <c r="U180" i="80" s="1"/>
  <c r="V180" i="80" s="1"/>
  <c r="W180" i="80" s="1"/>
  <c r="X180" i="80" s="1"/>
  <c r="Y180" i="80" s="1"/>
  <c r="Z180" i="80" s="1"/>
  <c r="AA180" i="80" s="1"/>
  <c r="AB180" i="80" s="1"/>
  <c r="AC180" i="80" s="1"/>
  <c r="AD180" i="80" s="1"/>
  <c r="AE180" i="80" s="1"/>
  <c r="AF180" i="80" s="1"/>
  <c r="D180" i="80"/>
  <c r="C180" i="80"/>
  <c r="H179" i="80"/>
  <c r="I179" i="80" s="1"/>
  <c r="J179" i="80" s="1"/>
  <c r="K179" i="80" s="1"/>
  <c r="L179" i="80" s="1"/>
  <c r="M179" i="80" s="1"/>
  <c r="N179" i="80" s="1"/>
  <c r="O179" i="80" s="1"/>
  <c r="P179" i="80" s="1"/>
  <c r="Q179" i="80" s="1"/>
  <c r="R179" i="80" s="1"/>
  <c r="S179" i="80" s="1"/>
  <c r="T179" i="80" s="1"/>
  <c r="U179" i="80" s="1"/>
  <c r="V179" i="80" s="1"/>
  <c r="W179" i="80" s="1"/>
  <c r="X179" i="80" s="1"/>
  <c r="Y179" i="80" s="1"/>
  <c r="Z179" i="80" s="1"/>
  <c r="AA179" i="80" s="1"/>
  <c r="AB179" i="80" s="1"/>
  <c r="AC179" i="80" s="1"/>
  <c r="AD179" i="80" s="1"/>
  <c r="AE179" i="80" s="1"/>
  <c r="AF179" i="80" s="1"/>
  <c r="C179" i="80"/>
  <c r="D179" i="80" s="1"/>
  <c r="E179" i="80" s="1"/>
  <c r="F179" i="80" s="1"/>
  <c r="G179" i="80" s="1"/>
  <c r="V178" i="80"/>
  <c r="W178" i="80" s="1"/>
  <c r="X178" i="80" s="1"/>
  <c r="Y178" i="80" s="1"/>
  <c r="Z178" i="80" s="1"/>
  <c r="AA178" i="80" s="1"/>
  <c r="AB178" i="80" s="1"/>
  <c r="AC178" i="80" s="1"/>
  <c r="AD178" i="80" s="1"/>
  <c r="AE178" i="80" s="1"/>
  <c r="AF178" i="80" s="1"/>
  <c r="F178" i="80"/>
  <c r="G178" i="80" s="1"/>
  <c r="H178" i="80" s="1"/>
  <c r="I178" i="80" s="1"/>
  <c r="J178" i="80" s="1"/>
  <c r="K178" i="80" s="1"/>
  <c r="L178" i="80" s="1"/>
  <c r="M178" i="80" s="1"/>
  <c r="N178" i="80" s="1"/>
  <c r="O178" i="80" s="1"/>
  <c r="P178" i="80" s="1"/>
  <c r="Q178" i="80" s="1"/>
  <c r="R178" i="80" s="1"/>
  <c r="S178" i="80" s="1"/>
  <c r="T178" i="80" s="1"/>
  <c r="U178" i="80" s="1"/>
  <c r="D178" i="80"/>
  <c r="E178" i="80" s="1"/>
  <c r="C178" i="80"/>
  <c r="G177" i="80"/>
  <c r="H177" i="80" s="1"/>
  <c r="I177" i="80" s="1"/>
  <c r="J177" i="80" s="1"/>
  <c r="K177" i="80" s="1"/>
  <c r="L177" i="80" s="1"/>
  <c r="M177" i="80" s="1"/>
  <c r="N177" i="80" s="1"/>
  <c r="O177" i="80" s="1"/>
  <c r="P177" i="80" s="1"/>
  <c r="Q177" i="80" s="1"/>
  <c r="R177" i="80" s="1"/>
  <c r="S177" i="80" s="1"/>
  <c r="T177" i="80" s="1"/>
  <c r="U177" i="80" s="1"/>
  <c r="V177" i="80" s="1"/>
  <c r="W177" i="80" s="1"/>
  <c r="X177" i="80" s="1"/>
  <c r="Y177" i="80" s="1"/>
  <c r="Z177" i="80" s="1"/>
  <c r="AA177" i="80" s="1"/>
  <c r="AB177" i="80" s="1"/>
  <c r="AC177" i="80" s="1"/>
  <c r="AD177" i="80" s="1"/>
  <c r="AE177" i="80" s="1"/>
  <c r="AF177" i="80" s="1"/>
  <c r="E177" i="80"/>
  <c r="F177" i="80" s="1"/>
  <c r="D177" i="80"/>
  <c r="C177" i="80"/>
  <c r="G176" i="80"/>
  <c r="H176" i="80" s="1"/>
  <c r="I176" i="80" s="1"/>
  <c r="J176" i="80" s="1"/>
  <c r="K176" i="80" s="1"/>
  <c r="L176" i="80" s="1"/>
  <c r="M176" i="80" s="1"/>
  <c r="N176" i="80" s="1"/>
  <c r="O176" i="80" s="1"/>
  <c r="P176" i="80" s="1"/>
  <c r="Q176" i="80" s="1"/>
  <c r="R176" i="80" s="1"/>
  <c r="S176" i="80" s="1"/>
  <c r="T176" i="80" s="1"/>
  <c r="U176" i="80" s="1"/>
  <c r="V176" i="80" s="1"/>
  <c r="W176" i="80" s="1"/>
  <c r="X176" i="80" s="1"/>
  <c r="Y176" i="80" s="1"/>
  <c r="Z176" i="80" s="1"/>
  <c r="AA176" i="80" s="1"/>
  <c r="AB176" i="80" s="1"/>
  <c r="AC176" i="80" s="1"/>
  <c r="AD176" i="80" s="1"/>
  <c r="AE176" i="80" s="1"/>
  <c r="AF176" i="80" s="1"/>
  <c r="C176" i="80"/>
  <c r="D176" i="80" s="1"/>
  <c r="E176" i="80" s="1"/>
  <c r="F176" i="80" s="1"/>
  <c r="C175" i="80"/>
  <c r="D175" i="80" s="1"/>
  <c r="E175" i="80" s="1"/>
  <c r="F175" i="80" s="1"/>
  <c r="G175" i="80" s="1"/>
  <c r="H175" i="80" s="1"/>
  <c r="I175" i="80" s="1"/>
  <c r="J175" i="80" s="1"/>
  <c r="K175" i="80" s="1"/>
  <c r="L175" i="80" s="1"/>
  <c r="M175" i="80" s="1"/>
  <c r="N175" i="80" s="1"/>
  <c r="O175" i="80" s="1"/>
  <c r="P175" i="80" s="1"/>
  <c r="Q175" i="80" s="1"/>
  <c r="R175" i="80" s="1"/>
  <c r="S175" i="80" s="1"/>
  <c r="T175" i="80" s="1"/>
  <c r="U175" i="80" s="1"/>
  <c r="V175" i="80" s="1"/>
  <c r="W175" i="80" s="1"/>
  <c r="X175" i="80" s="1"/>
  <c r="Y175" i="80" s="1"/>
  <c r="Z175" i="80" s="1"/>
  <c r="AA175" i="80" s="1"/>
  <c r="AB175" i="80" s="1"/>
  <c r="AC175" i="80" s="1"/>
  <c r="AD175" i="80" s="1"/>
  <c r="AE175" i="80" s="1"/>
  <c r="AF175" i="80" s="1"/>
  <c r="D173" i="80"/>
  <c r="E173" i="80" s="1"/>
  <c r="F173" i="80" s="1"/>
  <c r="G173" i="80" s="1"/>
  <c r="H173" i="80" s="1"/>
  <c r="I173" i="80" s="1"/>
  <c r="J173" i="80" s="1"/>
  <c r="K173" i="80" s="1"/>
  <c r="L173" i="80" s="1"/>
  <c r="M173" i="80" s="1"/>
  <c r="N173" i="80" s="1"/>
  <c r="O173" i="80" s="1"/>
  <c r="P173" i="80" s="1"/>
  <c r="Q173" i="80" s="1"/>
  <c r="R173" i="80" s="1"/>
  <c r="S173" i="80" s="1"/>
  <c r="T173" i="80" s="1"/>
  <c r="U173" i="80" s="1"/>
  <c r="V173" i="80" s="1"/>
  <c r="W173" i="80" s="1"/>
  <c r="X173" i="80" s="1"/>
  <c r="Y173" i="80" s="1"/>
  <c r="Z173" i="80" s="1"/>
  <c r="AA173" i="80" s="1"/>
  <c r="AB173" i="80" s="1"/>
  <c r="AC173" i="80" s="1"/>
  <c r="AD173" i="80" s="1"/>
  <c r="AE173" i="80" s="1"/>
  <c r="AF173" i="80" s="1"/>
  <c r="C173" i="80"/>
  <c r="I172" i="80"/>
  <c r="J172" i="80" s="1"/>
  <c r="K172" i="80" s="1"/>
  <c r="L172" i="80" s="1"/>
  <c r="M172" i="80" s="1"/>
  <c r="N172" i="80" s="1"/>
  <c r="O172" i="80" s="1"/>
  <c r="P172" i="80" s="1"/>
  <c r="Q172" i="80" s="1"/>
  <c r="R172" i="80" s="1"/>
  <c r="S172" i="80" s="1"/>
  <c r="T172" i="80" s="1"/>
  <c r="U172" i="80" s="1"/>
  <c r="V172" i="80" s="1"/>
  <c r="W172" i="80" s="1"/>
  <c r="X172" i="80" s="1"/>
  <c r="Y172" i="80" s="1"/>
  <c r="Z172" i="80" s="1"/>
  <c r="AA172" i="80" s="1"/>
  <c r="AB172" i="80" s="1"/>
  <c r="AC172" i="80" s="1"/>
  <c r="AD172" i="80" s="1"/>
  <c r="AE172" i="80" s="1"/>
  <c r="AF172" i="80" s="1"/>
  <c r="F172" i="80"/>
  <c r="G172" i="80" s="1"/>
  <c r="H172" i="80" s="1"/>
  <c r="C172" i="80"/>
  <c r="D172" i="80" s="1"/>
  <c r="E172" i="80" s="1"/>
  <c r="D171" i="80"/>
  <c r="E171" i="80" s="1"/>
  <c r="F171" i="80" s="1"/>
  <c r="G171" i="80" s="1"/>
  <c r="H171" i="80" s="1"/>
  <c r="I171" i="80" s="1"/>
  <c r="J171" i="80" s="1"/>
  <c r="K171" i="80" s="1"/>
  <c r="L171" i="80" s="1"/>
  <c r="M171" i="80" s="1"/>
  <c r="N171" i="80" s="1"/>
  <c r="O171" i="80" s="1"/>
  <c r="P171" i="80" s="1"/>
  <c r="Q171" i="80" s="1"/>
  <c r="R171" i="80" s="1"/>
  <c r="S171" i="80" s="1"/>
  <c r="T171" i="80" s="1"/>
  <c r="U171" i="80" s="1"/>
  <c r="V171" i="80" s="1"/>
  <c r="W171" i="80" s="1"/>
  <c r="X171" i="80" s="1"/>
  <c r="Y171" i="80" s="1"/>
  <c r="Z171" i="80" s="1"/>
  <c r="AA171" i="80" s="1"/>
  <c r="AB171" i="80" s="1"/>
  <c r="AC171" i="80" s="1"/>
  <c r="AD171" i="80" s="1"/>
  <c r="AE171" i="80" s="1"/>
  <c r="AF171" i="80" s="1"/>
  <c r="C171" i="80"/>
  <c r="AD170" i="80"/>
  <c r="AE170" i="80" s="1"/>
  <c r="AF170" i="80" s="1"/>
  <c r="D170" i="80"/>
  <c r="E170" i="80" s="1"/>
  <c r="F170" i="80" s="1"/>
  <c r="G170" i="80" s="1"/>
  <c r="H170" i="80" s="1"/>
  <c r="I170" i="80" s="1"/>
  <c r="J170" i="80" s="1"/>
  <c r="K170" i="80" s="1"/>
  <c r="L170" i="80" s="1"/>
  <c r="M170" i="80" s="1"/>
  <c r="N170" i="80" s="1"/>
  <c r="O170" i="80" s="1"/>
  <c r="P170" i="80" s="1"/>
  <c r="Q170" i="80" s="1"/>
  <c r="R170" i="80" s="1"/>
  <c r="S170" i="80" s="1"/>
  <c r="T170" i="80" s="1"/>
  <c r="U170" i="80" s="1"/>
  <c r="V170" i="80" s="1"/>
  <c r="W170" i="80" s="1"/>
  <c r="X170" i="80" s="1"/>
  <c r="Y170" i="80" s="1"/>
  <c r="Z170" i="80" s="1"/>
  <c r="AA170" i="80" s="1"/>
  <c r="AB170" i="80" s="1"/>
  <c r="AC170" i="80" s="1"/>
  <c r="C170" i="80"/>
  <c r="M169" i="80"/>
  <c r="N169" i="80" s="1"/>
  <c r="O169" i="80" s="1"/>
  <c r="P169" i="80" s="1"/>
  <c r="Q169" i="80" s="1"/>
  <c r="R169" i="80" s="1"/>
  <c r="S169" i="80" s="1"/>
  <c r="T169" i="80" s="1"/>
  <c r="U169" i="80" s="1"/>
  <c r="V169" i="80" s="1"/>
  <c r="W169" i="80" s="1"/>
  <c r="X169" i="80" s="1"/>
  <c r="Y169" i="80" s="1"/>
  <c r="Z169" i="80" s="1"/>
  <c r="AA169" i="80" s="1"/>
  <c r="AB169" i="80" s="1"/>
  <c r="AC169" i="80" s="1"/>
  <c r="AD169" i="80" s="1"/>
  <c r="AE169" i="80" s="1"/>
  <c r="AF169" i="80" s="1"/>
  <c r="C169" i="80"/>
  <c r="D169" i="80" s="1"/>
  <c r="E169" i="80" s="1"/>
  <c r="F169" i="80" s="1"/>
  <c r="G169" i="80" s="1"/>
  <c r="H169" i="80" s="1"/>
  <c r="I169" i="80" s="1"/>
  <c r="J169" i="80" s="1"/>
  <c r="K169" i="80" s="1"/>
  <c r="L169" i="80" s="1"/>
  <c r="N168" i="80"/>
  <c r="O168" i="80" s="1"/>
  <c r="P168" i="80" s="1"/>
  <c r="Q168" i="80" s="1"/>
  <c r="R168" i="80" s="1"/>
  <c r="S168" i="80" s="1"/>
  <c r="T168" i="80" s="1"/>
  <c r="U168" i="80" s="1"/>
  <c r="V168" i="80" s="1"/>
  <c r="W168" i="80" s="1"/>
  <c r="X168" i="80" s="1"/>
  <c r="Y168" i="80" s="1"/>
  <c r="Z168" i="80" s="1"/>
  <c r="AA168" i="80" s="1"/>
  <c r="AB168" i="80" s="1"/>
  <c r="AC168" i="80" s="1"/>
  <c r="AD168" i="80" s="1"/>
  <c r="AE168" i="80" s="1"/>
  <c r="AF168" i="80" s="1"/>
  <c r="C168" i="80"/>
  <c r="D168" i="80" s="1"/>
  <c r="E168" i="80" s="1"/>
  <c r="F168" i="80" s="1"/>
  <c r="G168" i="80" s="1"/>
  <c r="H168" i="80" s="1"/>
  <c r="I168" i="80" s="1"/>
  <c r="J168" i="80" s="1"/>
  <c r="K168" i="80" s="1"/>
  <c r="L168" i="80" s="1"/>
  <c r="M168" i="80" s="1"/>
  <c r="D167" i="80"/>
  <c r="E167" i="80" s="1"/>
  <c r="F167" i="80" s="1"/>
  <c r="G167" i="80" s="1"/>
  <c r="H167" i="80" s="1"/>
  <c r="I167" i="80" s="1"/>
  <c r="J167" i="80" s="1"/>
  <c r="K167" i="80" s="1"/>
  <c r="L167" i="80" s="1"/>
  <c r="M167" i="80" s="1"/>
  <c r="N167" i="80" s="1"/>
  <c r="O167" i="80" s="1"/>
  <c r="P167" i="80" s="1"/>
  <c r="Q167" i="80" s="1"/>
  <c r="R167" i="80" s="1"/>
  <c r="S167" i="80" s="1"/>
  <c r="T167" i="80" s="1"/>
  <c r="U167" i="80" s="1"/>
  <c r="V167" i="80" s="1"/>
  <c r="W167" i="80" s="1"/>
  <c r="X167" i="80" s="1"/>
  <c r="Y167" i="80" s="1"/>
  <c r="Z167" i="80" s="1"/>
  <c r="AA167" i="80" s="1"/>
  <c r="AB167" i="80" s="1"/>
  <c r="AC167" i="80" s="1"/>
  <c r="AD167" i="80" s="1"/>
  <c r="AE167" i="80" s="1"/>
  <c r="AF167" i="80" s="1"/>
  <c r="C167" i="80"/>
  <c r="I166" i="80"/>
  <c r="J166" i="80" s="1"/>
  <c r="K166" i="80" s="1"/>
  <c r="L166" i="80" s="1"/>
  <c r="M166" i="80" s="1"/>
  <c r="N166" i="80" s="1"/>
  <c r="O166" i="80" s="1"/>
  <c r="P166" i="80" s="1"/>
  <c r="Q166" i="80" s="1"/>
  <c r="R166" i="80" s="1"/>
  <c r="S166" i="80" s="1"/>
  <c r="T166" i="80" s="1"/>
  <c r="U166" i="80" s="1"/>
  <c r="V166" i="80" s="1"/>
  <c r="W166" i="80" s="1"/>
  <c r="X166" i="80" s="1"/>
  <c r="Y166" i="80" s="1"/>
  <c r="Z166" i="80" s="1"/>
  <c r="AA166" i="80" s="1"/>
  <c r="AB166" i="80" s="1"/>
  <c r="AC166" i="80" s="1"/>
  <c r="AD166" i="80" s="1"/>
  <c r="AE166" i="80" s="1"/>
  <c r="AF166" i="80" s="1"/>
  <c r="C166" i="80"/>
  <c r="D166" i="80" s="1"/>
  <c r="E166" i="80" s="1"/>
  <c r="F166" i="80" s="1"/>
  <c r="G166" i="80" s="1"/>
  <c r="H166" i="80" s="1"/>
  <c r="K164" i="80"/>
  <c r="L164" i="80" s="1"/>
  <c r="M164" i="80" s="1"/>
  <c r="N164" i="80" s="1"/>
  <c r="O164" i="80" s="1"/>
  <c r="P164" i="80" s="1"/>
  <c r="Q164" i="80" s="1"/>
  <c r="R164" i="80" s="1"/>
  <c r="S164" i="80" s="1"/>
  <c r="T164" i="80" s="1"/>
  <c r="U164" i="80" s="1"/>
  <c r="V164" i="80" s="1"/>
  <c r="W164" i="80" s="1"/>
  <c r="X164" i="80" s="1"/>
  <c r="Y164" i="80" s="1"/>
  <c r="Z164" i="80" s="1"/>
  <c r="AA164" i="80" s="1"/>
  <c r="AB164" i="80" s="1"/>
  <c r="AC164" i="80" s="1"/>
  <c r="AD164" i="80" s="1"/>
  <c r="AE164" i="80" s="1"/>
  <c r="AF164" i="80" s="1"/>
  <c r="C164" i="80"/>
  <c r="D164" i="80" s="1"/>
  <c r="E164" i="80" s="1"/>
  <c r="F164" i="80" s="1"/>
  <c r="G164" i="80" s="1"/>
  <c r="H164" i="80" s="1"/>
  <c r="I164" i="80" s="1"/>
  <c r="J164" i="80" s="1"/>
  <c r="C163" i="80"/>
  <c r="D163" i="80" s="1"/>
  <c r="E163" i="80" s="1"/>
  <c r="F163" i="80" s="1"/>
  <c r="G163" i="80" s="1"/>
  <c r="H163" i="80" s="1"/>
  <c r="I163" i="80" s="1"/>
  <c r="J163" i="80" s="1"/>
  <c r="K163" i="80" s="1"/>
  <c r="L163" i="80" s="1"/>
  <c r="M163" i="80" s="1"/>
  <c r="N163" i="80" s="1"/>
  <c r="O163" i="80" s="1"/>
  <c r="P163" i="80" s="1"/>
  <c r="Q163" i="80" s="1"/>
  <c r="R163" i="80" s="1"/>
  <c r="S163" i="80" s="1"/>
  <c r="T163" i="80" s="1"/>
  <c r="U163" i="80" s="1"/>
  <c r="V163" i="80" s="1"/>
  <c r="W163" i="80" s="1"/>
  <c r="X163" i="80" s="1"/>
  <c r="Y163" i="80" s="1"/>
  <c r="Z163" i="80" s="1"/>
  <c r="AA163" i="80" s="1"/>
  <c r="AB163" i="80" s="1"/>
  <c r="AC163" i="80" s="1"/>
  <c r="AD163" i="80" s="1"/>
  <c r="AE163" i="80" s="1"/>
  <c r="AF163" i="80" s="1"/>
  <c r="Q162" i="80"/>
  <c r="R162" i="80" s="1"/>
  <c r="S162" i="80" s="1"/>
  <c r="T162" i="80" s="1"/>
  <c r="U162" i="80" s="1"/>
  <c r="V162" i="80" s="1"/>
  <c r="W162" i="80" s="1"/>
  <c r="X162" i="80" s="1"/>
  <c r="Y162" i="80" s="1"/>
  <c r="Z162" i="80" s="1"/>
  <c r="AA162" i="80" s="1"/>
  <c r="AB162" i="80" s="1"/>
  <c r="AC162" i="80" s="1"/>
  <c r="AD162" i="80" s="1"/>
  <c r="AE162" i="80" s="1"/>
  <c r="AF162" i="80" s="1"/>
  <c r="G162" i="80"/>
  <c r="H162" i="80" s="1"/>
  <c r="I162" i="80" s="1"/>
  <c r="J162" i="80" s="1"/>
  <c r="K162" i="80" s="1"/>
  <c r="L162" i="80" s="1"/>
  <c r="M162" i="80" s="1"/>
  <c r="N162" i="80" s="1"/>
  <c r="O162" i="80" s="1"/>
  <c r="P162" i="80" s="1"/>
  <c r="C162" i="80"/>
  <c r="D162" i="80" s="1"/>
  <c r="E162" i="80" s="1"/>
  <c r="F162" i="80" s="1"/>
  <c r="C161" i="80"/>
  <c r="D161" i="80" s="1"/>
  <c r="E161" i="80" s="1"/>
  <c r="F161" i="80" s="1"/>
  <c r="G161" i="80" s="1"/>
  <c r="H161" i="80" s="1"/>
  <c r="I161" i="80" s="1"/>
  <c r="J161" i="80" s="1"/>
  <c r="K161" i="80" s="1"/>
  <c r="L161" i="80" s="1"/>
  <c r="M161" i="80" s="1"/>
  <c r="N161" i="80" s="1"/>
  <c r="O161" i="80" s="1"/>
  <c r="P161" i="80" s="1"/>
  <c r="Q161" i="80" s="1"/>
  <c r="R161" i="80" s="1"/>
  <c r="S161" i="80" s="1"/>
  <c r="T161" i="80" s="1"/>
  <c r="U161" i="80" s="1"/>
  <c r="V161" i="80" s="1"/>
  <c r="W161" i="80" s="1"/>
  <c r="X161" i="80" s="1"/>
  <c r="Y161" i="80" s="1"/>
  <c r="Z161" i="80" s="1"/>
  <c r="AA161" i="80" s="1"/>
  <c r="AB161" i="80" s="1"/>
  <c r="AC161" i="80" s="1"/>
  <c r="AD161" i="80" s="1"/>
  <c r="AE161" i="80" s="1"/>
  <c r="AF161" i="80" s="1"/>
  <c r="V160" i="80"/>
  <c r="W160" i="80" s="1"/>
  <c r="X160" i="80" s="1"/>
  <c r="Y160" i="80" s="1"/>
  <c r="Z160" i="80" s="1"/>
  <c r="AA160" i="80" s="1"/>
  <c r="AB160" i="80" s="1"/>
  <c r="AC160" i="80" s="1"/>
  <c r="AD160" i="80" s="1"/>
  <c r="AE160" i="80" s="1"/>
  <c r="AF160" i="80" s="1"/>
  <c r="M160" i="80"/>
  <c r="N160" i="80" s="1"/>
  <c r="O160" i="80" s="1"/>
  <c r="P160" i="80" s="1"/>
  <c r="Q160" i="80" s="1"/>
  <c r="R160" i="80" s="1"/>
  <c r="S160" i="80" s="1"/>
  <c r="T160" i="80" s="1"/>
  <c r="U160" i="80" s="1"/>
  <c r="C160" i="80"/>
  <c r="D160" i="80" s="1"/>
  <c r="E160" i="80" s="1"/>
  <c r="F160" i="80" s="1"/>
  <c r="G160" i="80" s="1"/>
  <c r="H160" i="80" s="1"/>
  <c r="I160" i="80" s="1"/>
  <c r="J160" i="80" s="1"/>
  <c r="K160" i="80" s="1"/>
  <c r="L160" i="80" s="1"/>
  <c r="D159" i="80"/>
  <c r="E159" i="80" s="1"/>
  <c r="F159" i="80" s="1"/>
  <c r="G159" i="80" s="1"/>
  <c r="H159" i="80" s="1"/>
  <c r="I159" i="80" s="1"/>
  <c r="J159" i="80" s="1"/>
  <c r="K159" i="80" s="1"/>
  <c r="L159" i="80" s="1"/>
  <c r="M159" i="80" s="1"/>
  <c r="N159" i="80" s="1"/>
  <c r="O159" i="80" s="1"/>
  <c r="P159" i="80" s="1"/>
  <c r="Q159" i="80" s="1"/>
  <c r="R159" i="80" s="1"/>
  <c r="S159" i="80" s="1"/>
  <c r="T159" i="80" s="1"/>
  <c r="U159" i="80" s="1"/>
  <c r="V159" i="80" s="1"/>
  <c r="W159" i="80" s="1"/>
  <c r="X159" i="80" s="1"/>
  <c r="Y159" i="80" s="1"/>
  <c r="Z159" i="80" s="1"/>
  <c r="AA159" i="80" s="1"/>
  <c r="AB159" i="80" s="1"/>
  <c r="AC159" i="80" s="1"/>
  <c r="AD159" i="80" s="1"/>
  <c r="AE159" i="80" s="1"/>
  <c r="AF159" i="80" s="1"/>
  <c r="C159" i="80"/>
  <c r="AB158" i="80"/>
  <c r="AC158" i="80" s="1"/>
  <c r="AD158" i="80" s="1"/>
  <c r="AE158" i="80" s="1"/>
  <c r="AF158" i="80" s="1"/>
  <c r="T158" i="80"/>
  <c r="U158" i="80" s="1"/>
  <c r="V158" i="80" s="1"/>
  <c r="W158" i="80" s="1"/>
  <c r="X158" i="80" s="1"/>
  <c r="Y158" i="80" s="1"/>
  <c r="Z158" i="80" s="1"/>
  <c r="AA158" i="80" s="1"/>
  <c r="L158" i="80"/>
  <c r="M158" i="80" s="1"/>
  <c r="N158" i="80" s="1"/>
  <c r="O158" i="80" s="1"/>
  <c r="P158" i="80" s="1"/>
  <c r="Q158" i="80" s="1"/>
  <c r="R158" i="80" s="1"/>
  <c r="S158" i="80" s="1"/>
  <c r="D158" i="80"/>
  <c r="E158" i="80" s="1"/>
  <c r="F158" i="80" s="1"/>
  <c r="G158" i="80" s="1"/>
  <c r="H158" i="80" s="1"/>
  <c r="I158" i="80" s="1"/>
  <c r="J158" i="80" s="1"/>
  <c r="K158" i="80" s="1"/>
  <c r="C158" i="80"/>
  <c r="C157" i="80"/>
  <c r="D157" i="80" s="1"/>
  <c r="E157" i="80" s="1"/>
  <c r="F157" i="80" s="1"/>
  <c r="G157" i="80" s="1"/>
  <c r="H157" i="80" s="1"/>
  <c r="I157" i="80" s="1"/>
  <c r="J157" i="80" s="1"/>
  <c r="K157" i="80" s="1"/>
  <c r="L157" i="80" s="1"/>
  <c r="M157" i="80" s="1"/>
  <c r="N157" i="80" s="1"/>
  <c r="O157" i="80" s="1"/>
  <c r="P157" i="80" s="1"/>
  <c r="Q157" i="80" s="1"/>
  <c r="R157" i="80" s="1"/>
  <c r="S157" i="80" s="1"/>
  <c r="T157" i="80" s="1"/>
  <c r="U157" i="80" s="1"/>
  <c r="V157" i="80" s="1"/>
  <c r="W157" i="80" s="1"/>
  <c r="X157" i="80" s="1"/>
  <c r="Y157" i="80" s="1"/>
  <c r="Z157" i="80" s="1"/>
  <c r="AA157" i="80" s="1"/>
  <c r="AB157" i="80" s="1"/>
  <c r="AC157" i="80" s="1"/>
  <c r="AD157" i="80" s="1"/>
  <c r="AE157" i="80" s="1"/>
  <c r="AF157" i="80" s="1"/>
  <c r="H156" i="80"/>
  <c r="I156" i="80" s="1"/>
  <c r="J156" i="80" s="1"/>
  <c r="K156" i="80" s="1"/>
  <c r="L156" i="80" s="1"/>
  <c r="M156" i="80" s="1"/>
  <c r="N156" i="80" s="1"/>
  <c r="O156" i="80" s="1"/>
  <c r="P156" i="80" s="1"/>
  <c r="Q156" i="80" s="1"/>
  <c r="R156" i="80" s="1"/>
  <c r="S156" i="80" s="1"/>
  <c r="T156" i="80" s="1"/>
  <c r="U156" i="80" s="1"/>
  <c r="V156" i="80" s="1"/>
  <c r="W156" i="80" s="1"/>
  <c r="X156" i="80" s="1"/>
  <c r="Y156" i="80" s="1"/>
  <c r="Z156" i="80" s="1"/>
  <c r="AA156" i="80" s="1"/>
  <c r="AB156" i="80" s="1"/>
  <c r="AC156" i="80" s="1"/>
  <c r="AD156" i="80" s="1"/>
  <c r="AE156" i="80" s="1"/>
  <c r="AF156" i="80" s="1"/>
  <c r="C156" i="80"/>
  <c r="D156" i="80" s="1"/>
  <c r="E156" i="80" s="1"/>
  <c r="F156" i="80" s="1"/>
  <c r="G156" i="80" s="1"/>
  <c r="N155" i="80"/>
  <c r="O155" i="80" s="1"/>
  <c r="P155" i="80" s="1"/>
  <c r="Q155" i="80" s="1"/>
  <c r="R155" i="80" s="1"/>
  <c r="S155" i="80" s="1"/>
  <c r="T155" i="80" s="1"/>
  <c r="U155" i="80" s="1"/>
  <c r="V155" i="80" s="1"/>
  <c r="W155" i="80" s="1"/>
  <c r="X155" i="80" s="1"/>
  <c r="Y155" i="80" s="1"/>
  <c r="Z155" i="80" s="1"/>
  <c r="AA155" i="80" s="1"/>
  <c r="AB155" i="80" s="1"/>
  <c r="AC155" i="80" s="1"/>
  <c r="AD155" i="80" s="1"/>
  <c r="AE155" i="80" s="1"/>
  <c r="AF155" i="80" s="1"/>
  <c r="F155" i="80"/>
  <c r="G155" i="80" s="1"/>
  <c r="H155" i="80" s="1"/>
  <c r="I155" i="80" s="1"/>
  <c r="J155" i="80" s="1"/>
  <c r="K155" i="80" s="1"/>
  <c r="L155" i="80" s="1"/>
  <c r="M155" i="80" s="1"/>
  <c r="D155" i="80"/>
  <c r="E155" i="80" s="1"/>
  <c r="C155" i="80"/>
  <c r="L154" i="80"/>
  <c r="M154" i="80" s="1"/>
  <c r="N154" i="80" s="1"/>
  <c r="O154" i="80" s="1"/>
  <c r="P154" i="80" s="1"/>
  <c r="Q154" i="80" s="1"/>
  <c r="R154" i="80" s="1"/>
  <c r="S154" i="80" s="1"/>
  <c r="T154" i="80" s="1"/>
  <c r="U154" i="80" s="1"/>
  <c r="V154" i="80" s="1"/>
  <c r="W154" i="80" s="1"/>
  <c r="X154" i="80" s="1"/>
  <c r="Y154" i="80" s="1"/>
  <c r="Z154" i="80" s="1"/>
  <c r="AA154" i="80" s="1"/>
  <c r="AB154" i="80" s="1"/>
  <c r="AC154" i="80" s="1"/>
  <c r="AD154" i="80" s="1"/>
  <c r="AE154" i="80" s="1"/>
  <c r="AF154" i="80" s="1"/>
  <c r="D154" i="80"/>
  <c r="E154" i="80" s="1"/>
  <c r="F154" i="80" s="1"/>
  <c r="G154" i="80" s="1"/>
  <c r="H154" i="80" s="1"/>
  <c r="I154" i="80" s="1"/>
  <c r="J154" i="80" s="1"/>
  <c r="K154" i="80" s="1"/>
  <c r="C154" i="80"/>
  <c r="C153" i="80"/>
  <c r="D153" i="80" s="1"/>
  <c r="E153" i="80" s="1"/>
  <c r="F153" i="80" s="1"/>
  <c r="G153" i="80" s="1"/>
  <c r="H153" i="80" s="1"/>
  <c r="I153" i="80" s="1"/>
  <c r="J153" i="80" s="1"/>
  <c r="K153" i="80" s="1"/>
  <c r="L153" i="80" s="1"/>
  <c r="M153" i="80" s="1"/>
  <c r="N153" i="80" s="1"/>
  <c r="O153" i="80" s="1"/>
  <c r="P153" i="80" s="1"/>
  <c r="Q153" i="80" s="1"/>
  <c r="R153" i="80" s="1"/>
  <c r="S153" i="80" s="1"/>
  <c r="T153" i="80" s="1"/>
  <c r="U153" i="80" s="1"/>
  <c r="V153" i="80" s="1"/>
  <c r="W153" i="80" s="1"/>
  <c r="X153" i="80" s="1"/>
  <c r="Y153" i="80" s="1"/>
  <c r="Z153" i="80" s="1"/>
  <c r="AA153" i="80" s="1"/>
  <c r="AB153" i="80" s="1"/>
  <c r="AC153" i="80" s="1"/>
  <c r="AD153" i="80" s="1"/>
  <c r="AE153" i="80" s="1"/>
  <c r="AF153" i="80" s="1"/>
  <c r="AA152" i="80"/>
  <c r="AB152" i="80" s="1"/>
  <c r="AC152" i="80" s="1"/>
  <c r="AD152" i="80" s="1"/>
  <c r="AE152" i="80" s="1"/>
  <c r="AF152" i="80" s="1"/>
  <c r="H152" i="80"/>
  <c r="I152" i="80" s="1"/>
  <c r="J152" i="80" s="1"/>
  <c r="K152" i="80" s="1"/>
  <c r="L152" i="80" s="1"/>
  <c r="M152" i="80" s="1"/>
  <c r="N152" i="80" s="1"/>
  <c r="O152" i="80" s="1"/>
  <c r="P152" i="80" s="1"/>
  <c r="Q152" i="80" s="1"/>
  <c r="R152" i="80" s="1"/>
  <c r="S152" i="80" s="1"/>
  <c r="T152" i="80" s="1"/>
  <c r="U152" i="80" s="1"/>
  <c r="V152" i="80" s="1"/>
  <c r="W152" i="80" s="1"/>
  <c r="X152" i="80" s="1"/>
  <c r="Y152" i="80" s="1"/>
  <c r="Z152" i="80" s="1"/>
  <c r="C152" i="80"/>
  <c r="D152" i="80" s="1"/>
  <c r="E152" i="80" s="1"/>
  <c r="F152" i="80" s="1"/>
  <c r="G152" i="80" s="1"/>
  <c r="F150" i="80"/>
  <c r="G150" i="80" s="1"/>
  <c r="H150" i="80" s="1"/>
  <c r="I150" i="80" s="1"/>
  <c r="J150" i="80" s="1"/>
  <c r="K150" i="80" s="1"/>
  <c r="L150" i="80" s="1"/>
  <c r="M150" i="80" s="1"/>
  <c r="N150" i="80" s="1"/>
  <c r="O150" i="80" s="1"/>
  <c r="P150" i="80" s="1"/>
  <c r="Q150" i="80" s="1"/>
  <c r="R150" i="80" s="1"/>
  <c r="S150" i="80" s="1"/>
  <c r="T150" i="80" s="1"/>
  <c r="U150" i="80" s="1"/>
  <c r="V150" i="80" s="1"/>
  <c r="W150" i="80" s="1"/>
  <c r="X150" i="80" s="1"/>
  <c r="Y150" i="80" s="1"/>
  <c r="Z150" i="80" s="1"/>
  <c r="AA150" i="80" s="1"/>
  <c r="AB150" i="80" s="1"/>
  <c r="AC150" i="80" s="1"/>
  <c r="AD150" i="80" s="1"/>
  <c r="AE150" i="80" s="1"/>
  <c r="AF150" i="80" s="1"/>
  <c r="E150" i="80"/>
  <c r="D150" i="80"/>
  <c r="C150" i="80"/>
  <c r="U149" i="80"/>
  <c r="V149" i="80" s="1"/>
  <c r="W149" i="80" s="1"/>
  <c r="X149" i="80" s="1"/>
  <c r="Y149" i="80" s="1"/>
  <c r="Z149" i="80" s="1"/>
  <c r="AA149" i="80" s="1"/>
  <c r="AB149" i="80" s="1"/>
  <c r="AC149" i="80" s="1"/>
  <c r="AD149" i="80" s="1"/>
  <c r="AE149" i="80" s="1"/>
  <c r="AF149" i="80" s="1"/>
  <c r="G149" i="80"/>
  <c r="H149" i="80" s="1"/>
  <c r="I149" i="80" s="1"/>
  <c r="J149" i="80" s="1"/>
  <c r="K149" i="80" s="1"/>
  <c r="L149" i="80" s="1"/>
  <c r="M149" i="80" s="1"/>
  <c r="N149" i="80" s="1"/>
  <c r="O149" i="80" s="1"/>
  <c r="P149" i="80" s="1"/>
  <c r="Q149" i="80" s="1"/>
  <c r="R149" i="80" s="1"/>
  <c r="S149" i="80" s="1"/>
  <c r="T149" i="80" s="1"/>
  <c r="F149" i="80"/>
  <c r="E149" i="80"/>
  <c r="D149" i="80"/>
  <c r="C149" i="80"/>
  <c r="D148" i="80"/>
  <c r="E148" i="80" s="1"/>
  <c r="F148" i="80" s="1"/>
  <c r="G148" i="80" s="1"/>
  <c r="H148" i="80" s="1"/>
  <c r="I148" i="80" s="1"/>
  <c r="J148" i="80" s="1"/>
  <c r="K148" i="80" s="1"/>
  <c r="L148" i="80" s="1"/>
  <c r="M148" i="80" s="1"/>
  <c r="N148" i="80" s="1"/>
  <c r="O148" i="80" s="1"/>
  <c r="P148" i="80" s="1"/>
  <c r="Q148" i="80" s="1"/>
  <c r="R148" i="80" s="1"/>
  <c r="S148" i="80" s="1"/>
  <c r="T148" i="80" s="1"/>
  <c r="U148" i="80" s="1"/>
  <c r="V148" i="80" s="1"/>
  <c r="W148" i="80" s="1"/>
  <c r="X148" i="80" s="1"/>
  <c r="Y148" i="80" s="1"/>
  <c r="Z148" i="80" s="1"/>
  <c r="AA148" i="80" s="1"/>
  <c r="AB148" i="80" s="1"/>
  <c r="AC148" i="80" s="1"/>
  <c r="AD148" i="80" s="1"/>
  <c r="AE148" i="80" s="1"/>
  <c r="AF148" i="80" s="1"/>
  <c r="C148" i="80"/>
  <c r="D147" i="80"/>
  <c r="E147" i="80" s="1"/>
  <c r="F147" i="80" s="1"/>
  <c r="G147" i="80" s="1"/>
  <c r="H147" i="80" s="1"/>
  <c r="I147" i="80" s="1"/>
  <c r="J147" i="80" s="1"/>
  <c r="K147" i="80" s="1"/>
  <c r="L147" i="80" s="1"/>
  <c r="M147" i="80" s="1"/>
  <c r="N147" i="80" s="1"/>
  <c r="O147" i="80" s="1"/>
  <c r="P147" i="80" s="1"/>
  <c r="Q147" i="80" s="1"/>
  <c r="R147" i="80" s="1"/>
  <c r="S147" i="80" s="1"/>
  <c r="T147" i="80" s="1"/>
  <c r="U147" i="80" s="1"/>
  <c r="V147" i="80" s="1"/>
  <c r="W147" i="80" s="1"/>
  <c r="X147" i="80" s="1"/>
  <c r="Y147" i="80" s="1"/>
  <c r="Z147" i="80" s="1"/>
  <c r="AA147" i="80" s="1"/>
  <c r="AB147" i="80" s="1"/>
  <c r="AC147" i="80" s="1"/>
  <c r="AD147" i="80" s="1"/>
  <c r="AE147" i="80" s="1"/>
  <c r="AF147" i="80" s="1"/>
  <c r="C147" i="80"/>
  <c r="D145" i="80"/>
  <c r="E145" i="80" s="1"/>
  <c r="F145" i="80" s="1"/>
  <c r="G145" i="80" s="1"/>
  <c r="H145" i="80" s="1"/>
  <c r="I145" i="80" s="1"/>
  <c r="J145" i="80" s="1"/>
  <c r="K145" i="80" s="1"/>
  <c r="L145" i="80" s="1"/>
  <c r="M145" i="80" s="1"/>
  <c r="N145" i="80" s="1"/>
  <c r="O145" i="80" s="1"/>
  <c r="P145" i="80" s="1"/>
  <c r="Q145" i="80" s="1"/>
  <c r="R145" i="80" s="1"/>
  <c r="S145" i="80" s="1"/>
  <c r="T145" i="80" s="1"/>
  <c r="U145" i="80" s="1"/>
  <c r="V145" i="80" s="1"/>
  <c r="W145" i="80" s="1"/>
  <c r="X145" i="80" s="1"/>
  <c r="Y145" i="80" s="1"/>
  <c r="Z145" i="80" s="1"/>
  <c r="AA145" i="80" s="1"/>
  <c r="AB145" i="80" s="1"/>
  <c r="AC145" i="80" s="1"/>
  <c r="AD145" i="80" s="1"/>
  <c r="AE145" i="80" s="1"/>
  <c r="AF145" i="80" s="1"/>
  <c r="C145" i="80"/>
  <c r="E144" i="80"/>
  <c r="F144" i="80" s="1"/>
  <c r="G144" i="80" s="1"/>
  <c r="H144" i="80" s="1"/>
  <c r="I144" i="80" s="1"/>
  <c r="J144" i="80" s="1"/>
  <c r="K144" i="80" s="1"/>
  <c r="L144" i="80" s="1"/>
  <c r="M144" i="80" s="1"/>
  <c r="N144" i="80" s="1"/>
  <c r="O144" i="80" s="1"/>
  <c r="P144" i="80" s="1"/>
  <c r="Q144" i="80" s="1"/>
  <c r="R144" i="80" s="1"/>
  <c r="S144" i="80" s="1"/>
  <c r="T144" i="80" s="1"/>
  <c r="U144" i="80" s="1"/>
  <c r="V144" i="80" s="1"/>
  <c r="W144" i="80" s="1"/>
  <c r="X144" i="80" s="1"/>
  <c r="Y144" i="80" s="1"/>
  <c r="Z144" i="80" s="1"/>
  <c r="AA144" i="80" s="1"/>
  <c r="AB144" i="80" s="1"/>
  <c r="AC144" i="80" s="1"/>
  <c r="AD144" i="80" s="1"/>
  <c r="AE144" i="80" s="1"/>
  <c r="AF144" i="80" s="1"/>
  <c r="D144" i="80"/>
  <c r="C144" i="80"/>
  <c r="C142" i="80"/>
  <c r="D142" i="80" s="1"/>
  <c r="E142" i="80" s="1"/>
  <c r="F142" i="80" s="1"/>
  <c r="G142" i="80" s="1"/>
  <c r="H142" i="80" s="1"/>
  <c r="I142" i="80" s="1"/>
  <c r="J142" i="80" s="1"/>
  <c r="K142" i="80" s="1"/>
  <c r="L142" i="80" s="1"/>
  <c r="M142" i="80" s="1"/>
  <c r="N142" i="80" s="1"/>
  <c r="O142" i="80" s="1"/>
  <c r="P142" i="80" s="1"/>
  <c r="Q142" i="80" s="1"/>
  <c r="R142" i="80" s="1"/>
  <c r="S142" i="80" s="1"/>
  <c r="T142" i="80" s="1"/>
  <c r="U142" i="80" s="1"/>
  <c r="V142" i="80" s="1"/>
  <c r="W142" i="80" s="1"/>
  <c r="X142" i="80" s="1"/>
  <c r="Y142" i="80" s="1"/>
  <c r="Z142" i="80" s="1"/>
  <c r="AA142" i="80" s="1"/>
  <c r="AB142" i="80" s="1"/>
  <c r="AC142" i="80" s="1"/>
  <c r="AD142" i="80" s="1"/>
  <c r="AE142" i="80" s="1"/>
  <c r="AF142" i="80" s="1"/>
  <c r="Z141" i="80"/>
  <c r="AA141" i="80" s="1"/>
  <c r="AB141" i="80" s="1"/>
  <c r="AC141" i="80" s="1"/>
  <c r="AD141" i="80" s="1"/>
  <c r="AE141" i="80" s="1"/>
  <c r="AF141" i="80" s="1"/>
  <c r="H141" i="80"/>
  <c r="I141" i="80" s="1"/>
  <c r="J141" i="80" s="1"/>
  <c r="K141" i="80" s="1"/>
  <c r="L141" i="80" s="1"/>
  <c r="M141" i="80" s="1"/>
  <c r="N141" i="80" s="1"/>
  <c r="O141" i="80" s="1"/>
  <c r="P141" i="80" s="1"/>
  <c r="Q141" i="80" s="1"/>
  <c r="R141" i="80" s="1"/>
  <c r="S141" i="80" s="1"/>
  <c r="T141" i="80" s="1"/>
  <c r="U141" i="80" s="1"/>
  <c r="V141" i="80" s="1"/>
  <c r="W141" i="80" s="1"/>
  <c r="X141" i="80" s="1"/>
  <c r="Y141" i="80" s="1"/>
  <c r="D141" i="80"/>
  <c r="E141" i="80" s="1"/>
  <c r="F141" i="80" s="1"/>
  <c r="G141" i="80" s="1"/>
  <c r="C141" i="80"/>
  <c r="AF140" i="80"/>
  <c r="F140" i="80"/>
  <c r="G140" i="80" s="1"/>
  <c r="H140" i="80" s="1"/>
  <c r="I140" i="80" s="1"/>
  <c r="J140" i="80" s="1"/>
  <c r="K140" i="80" s="1"/>
  <c r="L140" i="80" s="1"/>
  <c r="M140" i="80" s="1"/>
  <c r="N140" i="80" s="1"/>
  <c r="O140" i="80" s="1"/>
  <c r="P140" i="80" s="1"/>
  <c r="Q140" i="80" s="1"/>
  <c r="R140" i="80" s="1"/>
  <c r="S140" i="80" s="1"/>
  <c r="T140" i="80" s="1"/>
  <c r="U140" i="80" s="1"/>
  <c r="V140" i="80" s="1"/>
  <c r="W140" i="80" s="1"/>
  <c r="X140" i="80" s="1"/>
  <c r="Y140" i="80" s="1"/>
  <c r="Z140" i="80" s="1"/>
  <c r="AA140" i="80" s="1"/>
  <c r="AB140" i="80" s="1"/>
  <c r="AC140" i="80" s="1"/>
  <c r="AD140" i="80" s="1"/>
  <c r="AE140" i="80" s="1"/>
  <c r="E140" i="80"/>
  <c r="D140" i="80"/>
  <c r="C140" i="80"/>
  <c r="L139" i="80"/>
  <c r="M139" i="80" s="1"/>
  <c r="N139" i="80" s="1"/>
  <c r="O139" i="80" s="1"/>
  <c r="P139" i="80" s="1"/>
  <c r="Q139" i="80" s="1"/>
  <c r="R139" i="80" s="1"/>
  <c r="S139" i="80" s="1"/>
  <c r="T139" i="80" s="1"/>
  <c r="U139" i="80" s="1"/>
  <c r="V139" i="80" s="1"/>
  <c r="W139" i="80" s="1"/>
  <c r="X139" i="80" s="1"/>
  <c r="Y139" i="80" s="1"/>
  <c r="Z139" i="80" s="1"/>
  <c r="AA139" i="80" s="1"/>
  <c r="AB139" i="80" s="1"/>
  <c r="AC139" i="80" s="1"/>
  <c r="AD139" i="80" s="1"/>
  <c r="AE139" i="80" s="1"/>
  <c r="AF139" i="80" s="1"/>
  <c r="F139" i="80"/>
  <c r="G139" i="80" s="1"/>
  <c r="H139" i="80" s="1"/>
  <c r="I139" i="80" s="1"/>
  <c r="J139" i="80" s="1"/>
  <c r="K139" i="80" s="1"/>
  <c r="D139" i="80"/>
  <c r="E139" i="80" s="1"/>
  <c r="C139" i="80"/>
  <c r="L138" i="80"/>
  <c r="M138" i="80" s="1"/>
  <c r="N138" i="80" s="1"/>
  <c r="O138" i="80" s="1"/>
  <c r="P138" i="80" s="1"/>
  <c r="Q138" i="80" s="1"/>
  <c r="R138" i="80" s="1"/>
  <c r="S138" i="80" s="1"/>
  <c r="T138" i="80" s="1"/>
  <c r="U138" i="80" s="1"/>
  <c r="V138" i="80" s="1"/>
  <c r="W138" i="80" s="1"/>
  <c r="X138" i="80" s="1"/>
  <c r="Y138" i="80" s="1"/>
  <c r="Z138" i="80" s="1"/>
  <c r="AA138" i="80" s="1"/>
  <c r="AB138" i="80" s="1"/>
  <c r="AC138" i="80" s="1"/>
  <c r="AD138" i="80" s="1"/>
  <c r="AE138" i="80" s="1"/>
  <c r="AF138" i="80" s="1"/>
  <c r="J138" i="80"/>
  <c r="K138" i="80" s="1"/>
  <c r="D138" i="80"/>
  <c r="E138" i="80" s="1"/>
  <c r="F138" i="80" s="1"/>
  <c r="G138" i="80" s="1"/>
  <c r="H138" i="80" s="1"/>
  <c r="I138" i="80" s="1"/>
  <c r="C138" i="80"/>
  <c r="P137" i="80"/>
  <c r="Q137" i="80" s="1"/>
  <c r="R137" i="80" s="1"/>
  <c r="S137" i="80" s="1"/>
  <c r="T137" i="80" s="1"/>
  <c r="U137" i="80" s="1"/>
  <c r="V137" i="80" s="1"/>
  <c r="W137" i="80" s="1"/>
  <c r="X137" i="80" s="1"/>
  <c r="Y137" i="80" s="1"/>
  <c r="Z137" i="80" s="1"/>
  <c r="AA137" i="80" s="1"/>
  <c r="AB137" i="80" s="1"/>
  <c r="AC137" i="80" s="1"/>
  <c r="AD137" i="80" s="1"/>
  <c r="AE137" i="80" s="1"/>
  <c r="AF137" i="80" s="1"/>
  <c r="L137" i="80"/>
  <c r="M137" i="80" s="1"/>
  <c r="N137" i="80" s="1"/>
  <c r="O137" i="80" s="1"/>
  <c r="J137" i="80"/>
  <c r="K137" i="80" s="1"/>
  <c r="H137" i="80"/>
  <c r="I137" i="80" s="1"/>
  <c r="D137" i="80"/>
  <c r="E137" i="80" s="1"/>
  <c r="F137" i="80" s="1"/>
  <c r="G137" i="80" s="1"/>
  <c r="C137" i="80"/>
  <c r="Z136" i="80"/>
  <c r="AA136" i="80" s="1"/>
  <c r="AB136" i="80" s="1"/>
  <c r="AC136" i="80" s="1"/>
  <c r="AD136" i="80" s="1"/>
  <c r="AE136" i="80" s="1"/>
  <c r="AF136" i="80" s="1"/>
  <c r="F136" i="80"/>
  <c r="G136" i="80" s="1"/>
  <c r="H136" i="80" s="1"/>
  <c r="I136" i="80" s="1"/>
  <c r="J136" i="80" s="1"/>
  <c r="K136" i="80" s="1"/>
  <c r="L136" i="80" s="1"/>
  <c r="M136" i="80" s="1"/>
  <c r="N136" i="80" s="1"/>
  <c r="O136" i="80" s="1"/>
  <c r="P136" i="80" s="1"/>
  <c r="Q136" i="80" s="1"/>
  <c r="R136" i="80" s="1"/>
  <c r="S136" i="80" s="1"/>
  <c r="T136" i="80" s="1"/>
  <c r="U136" i="80" s="1"/>
  <c r="V136" i="80" s="1"/>
  <c r="W136" i="80" s="1"/>
  <c r="X136" i="80" s="1"/>
  <c r="Y136" i="80" s="1"/>
  <c r="D136" i="80"/>
  <c r="E136" i="80" s="1"/>
  <c r="C136" i="80"/>
  <c r="D134" i="80"/>
  <c r="E134" i="80" s="1"/>
  <c r="F134" i="80" s="1"/>
  <c r="G134" i="80" s="1"/>
  <c r="H134" i="80" s="1"/>
  <c r="I134" i="80" s="1"/>
  <c r="J134" i="80" s="1"/>
  <c r="K134" i="80" s="1"/>
  <c r="L134" i="80" s="1"/>
  <c r="M134" i="80" s="1"/>
  <c r="N134" i="80" s="1"/>
  <c r="O134" i="80" s="1"/>
  <c r="P134" i="80" s="1"/>
  <c r="Q134" i="80" s="1"/>
  <c r="R134" i="80" s="1"/>
  <c r="S134" i="80" s="1"/>
  <c r="T134" i="80" s="1"/>
  <c r="U134" i="80" s="1"/>
  <c r="V134" i="80" s="1"/>
  <c r="W134" i="80" s="1"/>
  <c r="X134" i="80" s="1"/>
  <c r="Y134" i="80" s="1"/>
  <c r="Z134" i="80" s="1"/>
  <c r="AA134" i="80" s="1"/>
  <c r="AB134" i="80" s="1"/>
  <c r="AC134" i="80" s="1"/>
  <c r="AD134" i="80" s="1"/>
  <c r="AE134" i="80" s="1"/>
  <c r="AF134" i="80" s="1"/>
  <c r="C134" i="80"/>
  <c r="D133" i="80"/>
  <c r="E133" i="80" s="1"/>
  <c r="F133" i="80" s="1"/>
  <c r="G133" i="80" s="1"/>
  <c r="H133" i="80" s="1"/>
  <c r="I133" i="80" s="1"/>
  <c r="J133" i="80" s="1"/>
  <c r="K133" i="80" s="1"/>
  <c r="L133" i="80" s="1"/>
  <c r="M133" i="80" s="1"/>
  <c r="N133" i="80" s="1"/>
  <c r="O133" i="80" s="1"/>
  <c r="P133" i="80" s="1"/>
  <c r="Q133" i="80" s="1"/>
  <c r="R133" i="80" s="1"/>
  <c r="S133" i="80" s="1"/>
  <c r="T133" i="80" s="1"/>
  <c r="U133" i="80" s="1"/>
  <c r="V133" i="80" s="1"/>
  <c r="W133" i="80" s="1"/>
  <c r="X133" i="80" s="1"/>
  <c r="Y133" i="80" s="1"/>
  <c r="Z133" i="80" s="1"/>
  <c r="AA133" i="80" s="1"/>
  <c r="AB133" i="80" s="1"/>
  <c r="AC133" i="80" s="1"/>
  <c r="AD133" i="80" s="1"/>
  <c r="AE133" i="80" s="1"/>
  <c r="AF133" i="80" s="1"/>
  <c r="C133" i="80"/>
  <c r="C132" i="80"/>
  <c r="D132" i="80" s="1"/>
  <c r="E132" i="80" s="1"/>
  <c r="F132" i="80" s="1"/>
  <c r="G132" i="80" s="1"/>
  <c r="H132" i="80" s="1"/>
  <c r="I132" i="80" s="1"/>
  <c r="J132" i="80" s="1"/>
  <c r="K132" i="80" s="1"/>
  <c r="L132" i="80" s="1"/>
  <c r="M132" i="80" s="1"/>
  <c r="N132" i="80" s="1"/>
  <c r="O132" i="80" s="1"/>
  <c r="P132" i="80" s="1"/>
  <c r="Q132" i="80" s="1"/>
  <c r="R132" i="80" s="1"/>
  <c r="S132" i="80" s="1"/>
  <c r="T132" i="80" s="1"/>
  <c r="U132" i="80" s="1"/>
  <c r="V132" i="80" s="1"/>
  <c r="W132" i="80" s="1"/>
  <c r="X132" i="80" s="1"/>
  <c r="Y132" i="80" s="1"/>
  <c r="Z132" i="80" s="1"/>
  <c r="AA132" i="80" s="1"/>
  <c r="AB132" i="80" s="1"/>
  <c r="AC132" i="80" s="1"/>
  <c r="AD132" i="80" s="1"/>
  <c r="AE132" i="80" s="1"/>
  <c r="AF132" i="80" s="1"/>
  <c r="P131" i="80"/>
  <c r="Q131" i="80" s="1"/>
  <c r="R131" i="80" s="1"/>
  <c r="S131" i="80" s="1"/>
  <c r="T131" i="80" s="1"/>
  <c r="U131" i="80" s="1"/>
  <c r="V131" i="80" s="1"/>
  <c r="W131" i="80" s="1"/>
  <c r="X131" i="80" s="1"/>
  <c r="Y131" i="80" s="1"/>
  <c r="Z131" i="80" s="1"/>
  <c r="AA131" i="80" s="1"/>
  <c r="AB131" i="80" s="1"/>
  <c r="AC131" i="80" s="1"/>
  <c r="AD131" i="80" s="1"/>
  <c r="AE131" i="80" s="1"/>
  <c r="AF131" i="80" s="1"/>
  <c r="F131" i="80"/>
  <c r="G131" i="80" s="1"/>
  <c r="H131" i="80" s="1"/>
  <c r="I131" i="80" s="1"/>
  <c r="J131" i="80" s="1"/>
  <c r="K131" i="80" s="1"/>
  <c r="L131" i="80" s="1"/>
  <c r="M131" i="80" s="1"/>
  <c r="N131" i="80" s="1"/>
  <c r="O131" i="80" s="1"/>
  <c r="D131" i="80"/>
  <c r="E131" i="80" s="1"/>
  <c r="C131" i="80"/>
  <c r="D130" i="80"/>
  <c r="E130" i="80" s="1"/>
  <c r="F130" i="80" s="1"/>
  <c r="G130" i="80" s="1"/>
  <c r="H130" i="80" s="1"/>
  <c r="I130" i="80" s="1"/>
  <c r="J130" i="80" s="1"/>
  <c r="K130" i="80" s="1"/>
  <c r="L130" i="80" s="1"/>
  <c r="M130" i="80" s="1"/>
  <c r="N130" i="80" s="1"/>
  <c r="O130" i="80" s="1"/>
  <c r="P130" i="80" s="1"/>
  <c r="Q130" i="80" s="1"/>
  <c r="R130" i="80" s="1"/>
  <c r="S130" i="80" s="1"/>
  <c r="T130" i="80" s="1"/>
  <c r="U130" i="80" s="1"/>
  <c r="V130" i="80" s="1"/>
  <c r="W130" i="80" s="1"/>
  <c r="X130" i="80" s="1"/>
  <c r="Y130" i="80" s="1"/>
  <c r="Z130" i="80" s="1"/>
  <c r="AA130" i="80" s="1"/>
  <c r="AB130" i="80" s="1"/>
  <c r="AC130" i="80" s="1"/>
  <c r="AD130" i="80" s="1"/>
  <c r="AE130" i="80" s="1"/>
  <c r="AF130" i="80" s="1"/>
  <c r="C130" i="80"/>
  <c r="R129" i="80"/>
  <c r="S129" i="80" s="1"/>
  <c r="T129" i="80" s="1"/>
  <c r="U129" i="80" s="1"/>
  <c r="V129" i="80" s="1"/>
  <c r="W129" i="80" s="1"/>
  <c r="X129" i="80" s="1"/>
  <c r="Y129" i="80" s="1"/>
  <c r="Z129" i="80" s="1"/>
  <c r="AA129" i="80" s="1"/>
  <c r="AB129" i="80" s="1"/>
  <c r="AC129" i="80" s="1"/>
  <c r="AD129" i="80" s="1"/>
  <c r="AE129" i="80" s="1"/>
  <c r="AF129" i="80" s="1"/>
  <c r="D129" i="80"/>
  <c r="E129" i="80" s="1"/>
  <c r="F129" i="80" s="1"/>
  <c r="G129" i="80" s="1"/>
  <c r="H129" i="80" s="1"/>
  <c r="I129" i="80" s="1"/>
  <c r="J129" i="80" s="1"/>
  <c r="K129" i="80" s="1"/>
  <c r="L129" i="80" s="1"/>
  <c r="M129" i="80" s="1"/>
  <c r="N129" i="80" s="1"/>
  <c r="O129" i="80" s="1"/>
  <c r="P129" i="80" s="1"/>
  <c r="Q129" i="80" s="1"/>
  <c r="C129" i="80"/>
  <c r="R128" i="80"/>
  <c r="S128" i="80" s="1"/>
  <c r="T128" i="80" s="1"/>
  <c r="U128" i="80" s="1"/>
  <c r="V128" i="80" s="1"/>
  <c r="W128" i="80" s="1"/>
  <c r="X128" i="80" s="1"/>
  <c r="Y128" i="80" s="1"/>
  <c r="Z128" i="80" s="1"/>
  <c r="AA128" i="80" s="1"/>
  <c r="AB128" i="80" s="1"/>
  <c r="AC128" i="80" s="1"/>
  <c r="AD128" i="80" s="1"/>
  <c r="AE128" i="80" s="1"/>
  <c r="AF128" i="80" s="1"/>
  <c r="C128" i="80"/>
  <c r="D128" i="80" s="1"/>
  <c r="E128" i="80" s="1"/>
  <c r="F128" i="80" s="1"/>
  <c r="G128" i="80" s="1"/>
  <c r="H128" i="80" s="1"/>
  <c r="I128" i="80" s="1"/>
  <c r="J128" i="80" s="1"/>
  <c r="K128" i="80" s="1"/>
  <c r="L128" i="80" s="1"/>
  <c r="M128" i="80" s="1"/>
  <c r="N128" i="80" s="1"/>
  <c r="O128" i="80" s="1"/>
  <c r="P128" i="80" s="1"/>
  <c r="Q128" i="80" s="1"/>
  <c r="Q127" i="80"/>
  <c r="R127" i="80" s="1"/>
  <c r="S127" i="80" s="1"/>
  <c r="T127" i="80" s="1"/>
  <c r="U127" i="80" s="1"/>
  <c r="V127" i="80" s="1"/>
  <c r="W127" i="80" s="1"/>
  <c r="X127" i="80" s="1"/>
  <c r="Y127" i="80" s="1"/>
  <c r="Z127" i="80" s="1"/>
  <c r="AA127" i="80" s="1"/>
  <c r="AB127" i="80" s="1"/>
  <c r="AC127" i="80" s="1"/>
  <c r="AD127" i="80" s="1"/>
  <c r="AE127" i="80" s="1"/>
  <c r="AF127" i="80" s="1"/>
  <c r="D127" i="80"/>
  <c r="E127" i="80" s="1"/>
  <c r="F127" i="80" s="1"/>
  <c r="G127" i="80" s="1"/>
  <c r="H127" i="80" s="1"/>
  <c r="I127" i="80" s="1"/>
  <c r="J127" i="80" s="1"/>
  <c r="K127" i="80" s="1"/>
  <c r="L127" i="80" s="1"/>
  <c r="M127" i="80" s="1"/>
  <c r="N127" i="80" s="1"/>
  <c r="O127" i="80" s="1"/>
  <c r="P127" i="80" s="1"/>
  <c r="C127" i="80"/>
  <c r="D125" i="80"/>
  <c r="E125" i="80" s="1"/>
  <c r="F125" i="80" s="1"/>
  <c r="G125" i="80" s="1"/>
  <c r="H125" i="80" s="1"/>
  <c r="I125" i="80" s="1"/>
  <c r="J125" i="80" s="1"/>
  <c r="K125" i="80" s="1"/>
  <c r="L125" i="80" s="1"/>
  <c r="M125" i="80" s="1"/>
  <c r="N125" i="80" s="1"/>
  <c r="O125" i="80" s="1"/>
  <c r="P125" i="80" s="1"/>
  <c r="Q125" i="80" s="1"/>
  <c r="R125" i="80" s="1"/>
  <c r="S125" i="80" s="1"/>
  <c r="T125" i="80" s="1"/>
  <c r="U125" i="80" s="1"/>
  <c r="V125" i="80" s="1"/>
  <c r="W125" i="80" s="1"/>
  <c r="X125" i="80" s="1"/>
  <c r="Y125" i="80" s="1"/>
  <c r="Z125" i="80" s="1"/>
  <c r="AA125" i="80" s="1"/>
  <c r="AB125" i="80" s="1"/>
  <c r="AC125" i="80" s="1"/>
  <c r="AD125" i="80" s="1"/>
  <c r="AE125" i="80" s="1"/>
  <c r="AF125" i="80" s="1"/>
  <c r="C125" i="80"/>
  <c r="P124" i="80"/>
  <c r="Q124" i="80" s="1"/>
  <c r="R124" i="80" s="1"/>
  <c r="S124" i="80" s="1"/>
  <c r="T124" i="80" s="1"/>
  <c r="U124" i="80" s="1"/>
  <c r="V124" i="80" s="1"/>
  <c r="W124" i="80" s="1"/>
  <c r="X124" i="80" s="1"/>
  <c r="Y124" i="80" s="1"/>
  <c r="Z124" i="80" s="1"/>
  <c r="AA124" i="80" s="1"/>
  <c r="AB124" i="80" s="1"/>
  <c r="AC124" i="80" s="1"/>
  <c r="AD124" i="80" s="1"/>
  <c r="AE124" i="80" s="1"/>
  <c r="AF124" i="80" s="1"/>
  <c r="D124" i="80"/>
  <c r="E124" i="80" s="1"/>
  <c r="F124" i="80" s="1"/>
  <c r="G124" i="80" s="1"/>
  <c r="H124" i="80" s="1"/>
  <c r="I124" i="80" s="1"/>
  <c r="J124" i="80" s="1"/>
  <c r="K124" i="80" s="1"/>
  <c r="L124" i="80" s="1"/>
  <c r="M124" i="80" s="1"/>
  <c r="N124" i="80" s="1"/>
  <c r="O124" i="80" s="1"/>
  <c r="C124" i="80"/>
  <c r="C123" i="80"/>
  <c r="D123" i="80" s="1"/>
  <c r="E123" i="80" s="1"/>
  <c r="F123" i="80" s="1"/>
  <c r="G123" i="80" s="1"/>
  <c r="H123" i="80" s="1"/>
  <c r="I123" i="80" s="1"/>
  <c r="J123" i="80" s="1"/>
  <c r="K123" i="80" s="1"/>
  <c r="L123" i="80" s="1"/>
  <c r="M123" i="80" s="1"/>
  <c r="N123" i="80" s="1"/>
  <c r="O123" i="80" s="1"/>
  <c r="P123" i="80" s="1"/>
  <c r="Q123" i="80" s="1"/>
  <c r="R123" i="80" s="1"/>
  <c r="S123" i="80" s="1"/>
  <c r="T123" i="80" s="1"/>
  <c r="U123" i="80" s="1"/>
  <c r="V123" i="80" s="1"/>
  <c r="W123" i="80" s="1"/>
  <c r="X123" i="80" s="1"/>
  <c r="Y123" i="80" s="1"/>
  <c r="Z123" i="80" s="1"/>
  <c r="AA123" i="80" s="1"/>
  <c r="AB123" i="80" s="1"/>
  <c r="AC123" i="80" s="1"/>
  <c r="AD123" i="80" s="1"/>
  <c r="AE123" i="80" s="1"/>
  <c r="AF123" i="80" s="1"/>
  <c r="H122" i="80"/>
  <c r="I122" i="80" s="1"/>
  <c r="J122" i="80" s="1"/>
  <c r="K122" i="80" s="1"/>
  <c r="L122" i="80" s="1"/>
  <c r="M122" i="80" s="1"/>
  <c r="N122" i="80" s="1"/>
  <c r="O122" i="80" s="1"/>
  <c r="P122" i="80" s="1"/>
  <c r="Q122" i="80" s="1"/>
  <c r="R122" i="80" s="1"/>
  <c r="S122" i="80" s="1"/>
  <c r="T122" i="80" s="1"/>
  <c r="U122" i="80" s="1"/>
  <c r="V122" i="80" s="1"/>
  <c r="W122" i="80" s="1"/>
  <c r="X122" i="80" s="1"/>
  <c r="Y122" i="80" s="1"/>
  <c r="Z122" i="80" s="1"/>
  <c r="AA122" i="80" s="1"/>
  <c r="AB122" i="80" s="1"/>
  <c r="AC122" i="80" s="1"/>
  <c r="AD122" i="80" s="1"/>
  <c r="AE122" i="80" s="1"/>
  <c r="AF122" i="80" s="1"/>
  <c r="C122" i="80"/>
  <c r="D122" i="80" s="1"/>
  <c r="E122" i="80" s="1"/>
  <c r="F122" i="80" s="1"/>
  <c r="G122" i="80" s="1"/>
  <c r="F121" i="80"/>
  <c r="G121" i="80" s="1"/>
  <c r="H121" i="80" s="1"/>
  <c r="I121" i="80" s="1"/>
  <c r="J121" i="80" s="1"/>
  <c r="K121" i="80" s="1"/>
  <c r="L121" i="80" s="1"/>
  <c r="M121" i="80" s="1"/>
  <c r="N121" i="80" s="1"/>
  <c r="O121" i="80" s="1"/>
  <c r="P121" i="80" s="1"/>
  <c r="Q121" i="80" s="1"/>
  <c r="R121" i="80" s="1"/>
  <c r="S121" i="80" s="1"/>
  <c r="T121" i="80" s="1"/>
  <c r="U121" i="80" s="1"/>
  <c r="V121" i="80" s="1"/>
  <c r="W121" i="80" s="1"/>
  <c r="X121" i="80" s="1"/>
  <c r="Y121" i="80" s="1"/>
  <c r="Z121" i="80" s="1"/>
  <c r="AA121" i="80" s="1"/>
  <c r="AB121" i="80" s="1"/>
  <c r="AC121" i="80" s="1"/>
  <c r="AD121" i="80" s="1"/>
  <c r="AE121" i="80" s="1"/>
  <c r="AF121" i="80" s="1"/>
  <c r="D121" i="80"/>
  <c r="E121" i="80" s="1"/>
  <c r="C121" i="80"/>
  <c r="L120" i="80"/>
  <c r="M120" i="80" s="1"/>
  <c r="N120" i="80" s="1"/>
  <c r="O120" i="80" s="1"/>
  <c r="P120" i="80" s="1"/>
  <c r="Q120" i="80" s="1"/>
  <c r="R120" i="80" s="1"/>
  <c r="S120" i="80" s="1"/>
  <c r="T120" i="80" s="1"/>
  <c r="U120" i="80" s="1"/>
  <c r="V120" i="80" s="1"/>
  <c r="W120" i="80" s="1"/>
  <c r="X120" i="80" s="1"/>
  <c r="Y120" i="80" s="1"/>
  <c r="Z120" i="80" s="1"/>
  <c r="AA120" i="80" s="1"/>
  <c r="AB120" i="80" s="1"/>
  <c r="AC120" i="80" s="1"/>
  <c r="AD120" i="80" s="1"/>
  <c r="AE120" i="80" s="1"/>
  <c r="AF120" i="80" s="1"/>
  <c r="G120" i="80"/>
  <c r="H120" i="80" s="1"/>
  <c r="I120" i="80" s="1"/>
  <c r="J120" i="80" s="1"/>
  <c r="K120" i="80" s="1"/>
  <c r="D120" i="80"/>
  <c r="E120" i="80" s="1"/>
  <c r="F120" i="80" s="1"/>
  <c r="C120" i="80"/>
  <c r="C119" i="80"/>
  <c r="D119" i="80" s="1"/>
  <c r="E119" i="80" s="1"/>
  <c r="F119" i="80" s="1"/>
  <c r="G119" i="80" s="1"/>
  <c r="H119" i="80" s="1"/>
  <c r="I119" i="80" s="1"/>
  <c r="J119" i="80" s="1"/>
  <c r="K119" i="80" s="1"/>
  <c r="L119" i="80" s="1"/>
  <c r="M119" i="80" s="1"/>
  <c r="N119" i="80" s="1"/>
  <c r="O119" i="80" s="1"/>
  <c r="P119" i="80" s="1"/>
  <c r="Q119" i="80" s="1"/>
  <c r="R119" i="80" s="1"/>
  <c r="S119" i="80" s="1"/>
  <c r="T119" i="80" s="1"/>
  <c r="U119" i="80" s="1"/>
  <c r="V119" i="80" s="1"/>
  <c r="W119" i="80" s="1"/>
  <c r="X119" i="80" s="1"/>
  <c r="Y119" i="80" s="1"/>
  <c r="Z119" i="80" s="1"/>
  <c r="AA119" i="80" s="1"/>
  <c r="AB119" i="80" s="1"/>
  <c r="AC119" i="80" s="1"/>
  <c r="AD119" i="80" s="1"/>
  <c r="AE119" i="80" s="1"/>
  <c r="AF119" i="80" s="1"/>
  <c r="C118" i="80"/>
  <c r="D118" i="80" s="1"/>
  <c r="E118" i="80" s="1"/>
  <c r="F118" i="80" s="1"/>
  <c r="G118" i="80" s="1"/>
  <c r="H118" i="80" s="1"/>
  <c r="I118" i="80" s="1"/>
  <c r="J118" i="80" s="1"/>
  <c r="K118" i="80" s="1"/>
  <c r="L118" i="80" s="1"/>
  <c r="M118" i="80" s="1"/>
  <c r="N118" i="80" s="1"/>
  <c r="O118" i="80" s="1"/>
  <c r="P118" i="80" s="1"/>
  <c r="Q118" i="80" s="1"/>
  <c r="R118" i="80" s="1"/>
  <c r="S118" i="80" s="1"/>
  <c r="T118" i="80" s="1"/>
  <c r="U118" i="80" s="1"/>
  <c r="V118" i="80" s="1"/>
  <c r="W118" i="80" s="1"/>
  <c r="X118" i="80" s="1"/>
  <c r="Y118" i="80" s="1"/>
  <c r="Z118" i="80" s="1"/>
  <c r="AA118" i="80" s="1"/>
  <c r="AB118" i="80" s="1"/>
  <c r="AC118" i="80" s="1"/>
  <c r="AD118" i="80" s="1"/>
  <c r="AE118" i="80" s="1"/>
  <c r="AF118" i="80" s="1"/>
  <c r="D117" i="80"/>
  <c r="E117" i="80" s="1"/>
  <c r="F117" i="80" s="1"/>
  <c r="G117" i="80" s="1"/>
  <c r="H117" i="80" s="1"/>
  <c r="I117" i="80" s="1"/>
  <c r="J117" i="80" s="1"/>
  <c r="K117" i="80" s="1"/>
  <c r="L117" i="80" s="1"/>
  <c r="M117" i="80" s="1"/>
  <c r="N117" i="80" s="1"/>
  <c r="O117" i="80" s="1"/>
  <c r="P117" i="80" s="1"/>
  <c r="Q117" i="80" s="1"/>
  <c r="R117" i="80" s="1"/>
  <c r="S117" i="80" s="1"/>
  <c r="T117" i="80" s="1"/>
  <c r="U117" i="80" s="1"/>
  <c r="V117" i="80" s="1"/>
  <c r="W117" i="80" s="1"/>
  <c r="X117" i="80" s="1"/>
  <c r="Y117" i="80" s="1"/>
  <c r="Z117" i="80" s="1"/>
  <c r="AA117" i="80" s="1"/>
  <c r="AB117" i="80" s="1"/>
  <c r="AC117" i="80" s="1"/>
  <c r="AD117" i="80" s="1"/>
  <c r="AE117" i="80" s="1"/>
  <c r="AF117" i="80" s="1"/>
  <c r="C117" i="80"/>
  <c r="G116" i="80"/>
  <c r="H116" i="80" s="1"/>
  <c r="I116" i="80" s="1"/>
  <c r="J116" i="80" s="1"/>
  <c r="K116" i="80" s="1"/>
  <c r="L116" i="80" s="1"/>
  <c r="M116" i="80" s="1"/>
  <c r="N116" i="80" s="1"/>
  <c r="O116" i="80" s="1"/>
  <c r="P116" i="80" s="1"/>
  <c r="Q116" i="80" s="1"/>
  <c r="R116" i="80" s="1"/>
  <c r="S116" i="80" s="1"/>
  <c r="T116" i="80" s="1"/>
  <c r="U116" i="80" s="1"/>
  <c r="V116" i="80" s="1"/>
  <c r="W116" i="80" s="1"/>
  <c r="X116" i="80" s="1"/>
  <c r="Y116" i="80" s="1"/>
  <c r="Z116" i="80" s="1"/>
  <c r="AA116" i="80" s="1"/>
  <c r="AB116" i="80" s="1"/>
  <c r="AC116" i="80" s="1"/>
  <c r="AD116" i="80" s="1"/>
  <c r="AE116" i="80" s="1"/>
  <c r="AF116" i="80" s="1"/>
  <c r="D116" i="80"/>
  <c r="E116" i="80" s="1"/>
  <c r="F116" i="80" s="1"/>
  <c r="C116" i="80"/>
  <c r="C115" i="80"/>
  <c r="D115" i="80" s="1"/>
  <c r="E115" i="80" s="1"/>
  <c r="F115" i="80" s="1"/>
  <c r="G115" i="80" s="1"/>
  <c r="H115" i="80" s="1"/>
  <c r="I115" i="80" s="1"/>
  <c r="J115" i="80" s="1"/>
  <c r="K115" i="80" s="1"/>
  <c r="L115" i="80" s="1"/>
  <c r="M115" i="80" s="1"/>
  <c r="N115" i="80" s="1"/>
  <c r="O115" i="80" s="1"/>
  <c r="P115" i="80" s="1"/>
  <c r="Q115" i="80" s="1"/>
  <c r="R115" i="80" s="1"/>
  <c r="S115" i="80" s="1"/>
  <c r="T115" i="80" s="1"/>
  <c r="U115" i="80" s="1"/>
  <c r="V115" i="80" s="1"/>
  <c r="W115" i="80" s="1"/>
  <c r="X115" i="80" s="1"/>
  <c r="Y115" i="80" s="1"/>
  <c r="Z115" i="80" s="1"/>
  <c r="AA115" i="80" s="1"/>
  <c r="AB115" i="80" s="1"/>
  <c r="AC115" i="80" s="1"/>
  <c r="AD115" i="80" s="1"/>
  <c r="AE115" i="80" s="1"/>
  <c r="AF115" i="80" s="1"/>
  <c r="C114" i="80"/>
  <c r="D114" i="80" s="1"/>
  <c r="E114" i="80" s="1"/>
  <c r="F114" i="80" s="1"/>
  <c r="G114" i="80" s="1"/>
  <c r="H114" i="80" s="1"/>
  <c r="I114" i="80" s="1"/>
  <c r="J114" i="80" s="1"/>
  <c r="K114" i="80" s="1"/>
  <c r="L114" i="80" s="1"/>
  <c r="M114" i="80" s="1"/>
  <c r="N114" i="80" s="1"/>
  <c r="O114" i="80" s="1"/>
  <c r="P114" i="80" s="1"/>
  <c r="Q114" i="80" s="1"/>
  <c r="R114" i="80" s="1"/>
  <c r="S114" i="80" s="1"/>
  <c r="T114" i="80" s="1"/>
  <c r="U114" i="80" s="1"/>
  <c r="V114" i="80" s="1"/>
  <c r="W114" i="80" s="1"/>
  <c r="X114" i="80" s="1"/>
  <c r="Y114" i="80" s="1"/>
  <c r="Z114" i="80" s="1"/>
  <c r="AA114" i="80" s="1"/>
  <c r="AB114" i="80" s="1"/>
  <c r="AC114" i="80" s="1"/>
  <c r="AD114" i="80" s="1"/>
  <c r="AE114" i="80" s="1"/>
  <c r="AF114" i="80" s="1"/>
  <c r="D113" i="80"/>
  <c r="E113" i="80" s="1"/>
  <c r="F113" i="80" s="1"/>
  <c r="G113" i="80" s="1"/>
  <c r="H113" i="80" s="1"/>
  <c r="I113" i="80" s="1"/>
  <c r="J113" i="80" s="1"/>
  <c r="K113" i="80" s="1"/>
  <c r="L113" i="80" s="1"/>
  <c r="M113" i="80" s="1"/>
  <c r="N113" i="80" s="1"/>
  <c r="O113" i="80" s="1"/>
  <c r="P113" i="80" s="1"/>
  <c r="Q113" i="80" s="1"/>
  <c r="R113" i="80" s="1"/>
  <c r="S113" i="80" s="1"/>
  <c r="T113" i="80" s="1"/>
  <c r="U113" i="80" s="1"/>
  <c r="V113" i="80" s="1"/>
  <c r="W113" i="80" s="1"/>
  <c r="X113" i="80" s="1"/>
  <c r="Y113" i="80" s="1"/>
  <c r="Z113" i="80" s="1"/>
  <c r="AA113" i="80" s="1"/>
  <c r="AB113" i="80" s="1"/>
  <c r="AC113" i="80" s="1"/>
  <c r="AD113" i="80" s="1"/>
  <c r="AE113" i="80" s="1"/>
  <c r="AF113" i="80" s="1"/>
  <c r="C113" i="80"/>
  <c r="G112" i="80"/>
  <c r="H112" i="80" s="1"/>
  <c r="I112" i="80" s="1"/>
  <c r="J112" i="80" s="1"/>
  <c r="K112" i="80" s="1"/>
  <c r="L112" i="80" s="1"/>
  <c r="M112" i="80" s="1"/>
  <c r="N112" i="80" s="1"/>
  <c r="O112" i="80" s="1"/>
  <c r="P112" i="80" s="1"/>
  <c r="Q112" i="80" s="1"/>
  <c r="R112" i="80" s="1"/>
  <c r="S112" i="80" s="1"/>
  <c r="T112" i="80" s="1"/>
  <c r="U112" i="80" s="1"/>
  <c r="V112" i="80" s="1"/>
  <c r="W112" i="80" s="1"/>
  <c r="X112" i="80" s="1"/>
  <c r="Y112" i="80" s="1"/>
  <c r="Z112" i="80" s="1"/>
  <c r="AA112" i="80" s="1"/>
  <c r="AB112" i="80" s="1"/>
  <c r="AC112" i="80" s="1"/>
  <c r="AD112" i="80" s="1"/>
  <c r="AE112" i="80" s="1"/>
  <c r="AF112" i="80" s="1"/>
  <c r="D112" i="80"/>
  <c r="E112" i="80" s="1"/>
  <c r="F112" i="80" s="1"/>
  <c r="C112" i="80"/>
  <c r="E111" i="80"/>
  <c r="F111" i="80" s="1"/>
  <c r="G111" i="80" s="1"/>
  <c r="H111" i="80" s="1"/>
  <c r="I111" i="80" s="1"/>
  <c r="J111" i="80" s="1"/>
  <c r="K111" i="80" s="1"/>
  <c r="L111" i="80" s="1"/>
  <c r="M111" i="80" s="1"/>
  <c r="N111" i="80" s="1"/>
  <c r="O111" i="80" s="1"/>
  <c r="P111" i="80" s="1"/>
  <c r="Q111" i="80" s="1"/>
  <c r="R111" i="80" s="1"/>
  <c r="S111" i="80" s="1"/>
  <c r="T111" i="80" s="1"/>
  <c r="U111" i="80" s="1"/>
  <c r="V111" i="80" s="1"/>
  <c r="W111" i="80" s="1"/>
  <c r="X111" i="80" s="1"/>
  <c r="Y111" i="80" s="1"/>
  <c r="Z111" i="80" s="1"/>
  <c r="AA111" i="80" s="1"/>
  <c r="AB111" i="80" s="1"/>
  <c r="AC111" i="80" s="1"/>
  <c r="AD111" i="80" s="1"/>
  <c r="AE111" i="80" s="1"/>
  <c r="AF111" i="80" s="1"/>
  <c r="C111" i="80"/>
  <c r="D111" i="80" s="1"/>
  <c r="P110" i="80"/>
  <c r="Q110" i="80" s="1"/>
  <c r="R110" i="80" s="1"/>
  <c r="S110" i="80" s="1"/>
  <c r="T110" i="80" s="1"/>
  <c r="U110" i="80" s="1"/>
  <c r="V110" i="80" s="1"/>
  <c r="W110" i="80" s="1"/>
  <c r="X110" i="80" s="1"/>
  <c r="Y110" i="80" s="1"/>
  <c r="Z110" i="80" s="1"/>
  <c r="AA110" i="80" s="1"/>
  <c r="AB110" i="80" s="1"/>
  <c r="AC110" i="80" s="1"/>
  <c r="AD110" i="80" s="1"/>
  <c r="AE110" i="80" s="1"/>
  <c r="AF110" i="80" s="1"/>
  <c r="N110" i="80"/>
  <c r="O110" i="80" s="1"/>
  <c r="K110" i="80"/>
  <c r="L110" i="80" s="1"/>
  <c r="M110" i="80" s="1"/>
  <c r="J110" i="80"/>
  <c r="E110" i="80"/>
  <c r="F110" i="80" s="1"/>
  <c r="G110" i="80" s="1"/>
  <c r="H110" i="80" s="1"/>
  <c r="C110" i="80"/>
  <c r="D110" i="80" s="1"/>
  <c r="C109" i="80"/>
  <c r="D109" i="80" s="1"/>
  <c r="E109" i="80" s="1"/>
  <c r="F109" i="80" s="1"/>
  <c r="G109" i="80" s="1"/>
  <c r="H109" i="80" s="1"/>
  <c r="I109" i="80" s="1"/>
  <c r="J109" i="80" s="1"/>
  <c r="K109" i="80" s="1"/>
  <c r="L109" i="80" s="1"/>
  <c r="M109" i="80" s="1"/>
  <c r="N109" i="80" s="1"/>
  <c r="O109" i="80" s="1"/>
  <c r="P109" i="80" s="1"/>
  <c r="Q109" i="80" s="1"/>
  <c r="R109" i="80" s="1"/>
  <c r="S109" i="80" s="1"/>
  <c r="T109" i="80" s="1"/>
  <c r="U109" i="80" s="1"/>
  <c r="V109" i="80" s="1"/>
  <c r="W109" i="80" s="1"/>
  <c r="X109" i="80" s="1"/>
  <c r="Y109" i="80" s="1"/>
  <c r="Z109" i="80" s="1"/>
  <c r="AA109" i="80" s="1"/>
  <c r="AB109" i="80" s="1"/>
  <c r="AC109" i="80" s="1"/>
  <c r="AD109" i="80" s="1"/>
  <c r="AE109" i="80" s="1"/>
  <c r="AF109" i="80" s="1"/>
  <c r="D108" i="80"/>
  <c r="E108" i="80" s="1"/>
  <c r="F108" i="80" s="1"/>
  <c r="G108" i="80" s="1"/>
  <c r="H108" i="80" s="1"/>
  <c r="I108" i="80" s="1"/>
  <c r="J108" i="80" s="1"/>
  <c r="K108" i="80" s="1"/>
  <c r="L108" i="80" s="1"/>
  <c r="M108" i="80" s="1"/>
  <c r="N108" i="80" s="1"/>
  <c r="O108" i="80" s="1"/>
  <c r="P108" i="80" s="1"/>
  <c r="Q108" i="80" s="1"/>
  <c r="R108" i="80" s="1"/>
  <c r="S108" i="80" s="1"/>
  <c r="T108" i="80" s="1"/>
  <c r="U108" i="80" s="1"/>
  <c r="V108" i="80" s="1"/>
  <c r="W108" i="80" s="1"/>
  <c r="X108" i="80" s="1"/>
  <c r="Y108" i="80" s="1"/>
  <c r="Z108" i="80" s="1"/>
  <c r="AA108" i="80" s="1"/>
  <c r="AB108" i="80" s="1"/>
  <c r="AC108" i="80" s="1"/>
  <c r="AD108" i="80" s="1"/>
  <c r="AE108" i="80" s="1"/>
  <c r="AF108" i="80" s="1"/>
  <c r="C108" i="80"/>
  <c r="D106" i="80"/>
  <c r="E106" i="80" s="1"/>
  <c r="F106" i="80" s="1"/>
  <c r="G106" i="80" s="1"/>
  <c r="H106" i="80" s="1"/>
  <c r="I106" i="80" s="1"/>
  <c r="J106" i="80" s="1"/>
  <c r="K106" i="80" s="1"/>
  <c r="L106" i="80" s="1"/>
  <c r="M106" i="80" s="1"/>
  <c r="N106" i="80" s="1"/>
  <c r="O106" i="80" s="1"/>
  <c r="P106" i="80" s="1"/>
  <c r="Q106" i="80" s="1"/>
  <c r="R106" i="80" s="1"/>
  <c r="S106" i="80" s="1"/>
  <c r="T106" i="80" s="1"/>
  <c r="U106" i="80" s="1"/>
  <c r="V106" i="80" s="1"/>
  <c r="W106" i="80" s="1"/>
  <c r="X106" i="80" s="1"/>
  <c r="Y106" i="80" s="1"/>
  <c r="Z106" i="80" s="1"/>
  <c r="AA106" i="80" s="1"/>
  <c r="AB106" i="80" s="1"/>
  <c r="AC106" i="80" s="1"/>
  <c r="AD106" i="80" s="1"/>
  <c r="AE106" i="80" s="1"/>
  <c r="AF106" i="80" s="1"/>
  <c r="C106" i="80"/>
  <c r="C105" i="80"/>
  <c r="D105" i="80" s="1"/>
  <c r="E105" i="80" s="1"/>
  <c r="F105" i="80" s="1"/>
  <c r="G105" i="80" s="1"/>
  <c r="H105" i="80" s="1"/>
  <c r="I105" i="80" s="1"/>
  <c r="J105" i="80" s="1"/>
  <c r="K105" i="80" s="1"/>
  <c r="L105" i="80" s="1"/>
  <c r="M105" i="80" s="1"/>
  <c r="N105" i="80" s="1"/>
  <c r="O105" i="80" s="1"/>
  <c r="P105" i="80" s="1"/>
  <c r="Q105" i="80" s="1"/>
  <c r="R105" i="80" s="1"/>
  <c r="S105" i="80" s="1"/>
  <c r="T105" i="80" s="1"/>
  <c r="U105" i="80" s="1"/>
  <c r="V105" i="80" s="1"/>
  <c r="W105" i="80" s="1"/>
  <c r="X105" i="80" s="1"/>
  <c r="Y105" i="80" s="1"/>
  <c r="Z105" i="80" s="1"/>
  <c r="AA105" i="80" s="1"/>
  <c r="AB105" i="80" s="1"/>
  <c r="AC105" i="80" s="1"/>
  <c r="AD105" i="80" s="1"/>
  <c r="AE105" i="80" s="1"/>
  <c r="AF105" i="80" s="1"/>
  <c r="C103" i="80"/>
  <c r="D103" i="80" s="1"/>
  <c r="E103" i="80" s="1"/>
  <c r="F103" i="80" s="1"/>
  <c r="G103" i="80" s="1"/>
  <c r="H103" i="80" s="1"/>
  <c r="I103" i="80" s="1"/>
  <c r="J103" i="80" s="1"/>
  <c r="K103" i="80" s="1"/>
  <c r="L103" i="80" s="1"/>
  <c r="M103" i="80" s="1"/>
  <c r="N103" i="80" s="1"/>
  <c r="O103" i="80" s="1"/>
  <c r="P103" i="80" s="1"/>
  <c r="Q103" i="80" s="1"/>
  <c r="R103" i="80" s="1"/>
  <c r="S103" i="80" s="1"/>
  <c r="T103" i="80" s="1"/>
  <c r="U103" i="80" s="1"/>
  <c r="V103" i="80" s="1"/>
  <c r="W103" i="80" s="1"/>
  <c r="X103" i="80" s="1"/>
  <c r="Y103" i="80" s="1"/>
  <c r="Z103" i="80" s="1"/>
  <c r="AA103" i="80" s="1"/>
  <c r="AB103" i="80" s="1"/>
  <c r="AC103" i="80" s="1"/>
  <c r="AD103" i="80" s="1"/>
  <c r="AE103" i="80" s="1"/>
  <c r="AF103" i="80" s="1"/>
  <c r="E102" i="80"/>
  <c r="F102" i="80" s="1"/>
  <c r="G102" i="80" s="1"/>
  <c r="H102" i="80" s="1"/>
  <c r="I102" i="80" s="1"/>
  <c r="J102" i="80" s="1"/>
  <c r="K102" i="80" s="1"/>
  <c r="L102" i="80" s="1"/>
  <c r="M102" i="80" s="1"/>
  <c r="N102" i="80" s="1"/>
  <c r="O102" i="80" s="1"/>
  <c r="P102" i="80" s="1"/>
  <c r="Q102" i="80" s="1"/>
  <c r="R102" i="80" s="1"/>
  <c r="S102" i="80" s="1"/>
  <c r="T102" i="80" s="1"/>
  <c r="U102" i="80" s="1"/>
  <c r="V102" i="80" s="1"/>
  <c r="W102" i="80" s="1"/>
  <c r="X102" i="80" s="1"/>
  <c r="Y102" i="80" s="1"/>
  <c r="Z102" i="80" s="1"/>
  <c r="AA102" i="80" s="1"/>
  <c r="AB102" i="80" s="1"/>
  <c r="AC102" i="80" s="1"/>
  <c r="AD102" i="80" s="1"/>
  <c r="AE102" i="80" s="1"/>
  <c r="AF102" i="80" s="1"/>
  <c r="D102" i="80"/>
  <c r="C102" i="80"/>
  <c r="D101" i="80"/>
  <c r="E101" i="80" s="1"/>
  <c r="F101" i="80" s="1"/>
  <c r="G101" i="80" s="1"/>
  <c r="H101" i="80" s="1"/>
  <c r="I101" i="80" s="1"/>
  <c r="J101" i="80" s="1"/>
  <c r="K101" i="80" s="1"/>
  <c r="L101" i="80" s="1"/>
  <c r="M101" i="80" s="1"/>
  <c r="N101" i="80" s="1"/>
  <c r="O101" i="80" s="1"/>
  <c r="P101" i="80" s="1"/>
  <c r="Q101" i="80" s="1"/>
  <c r="R101" i="80" s="1"/>
  <c r="S101" i="80" s="1"/>
  <c r="T101" i="80" s="1"/>
  <c r="U101" i="80" s="1"/>
  <c r="V101" i="80" s="1"/>
  <c r="W101" i="80" s="1"/>
  <c r="X101" i="80" s="1"/>
  <c r="Y101" i="80" s="1"/>
  <c r="Z101" i="80" s="1"/>
  <c r="AA101" i="80" s="1"/>
  <c r="AB101" i="80" s="1"/>
  <c r="AC101" i="80" s="1"/>
  <c r="AD101" i="80" s="1"/>
  <c r="AE101" i="80" s="1"/>
  <c r="AF101" i="80" s="1"/>
  <c r="C101" i="80"/>
  <c r="D100" i="80"/>
  <c r="E100" i="80" s="1"/>
  <c r="F100" i="80" s="1"/>
  <c r="G100" i="80" s="1"/>
  <c r="H100" i="80" s="1"/>
  <c r="I100" i="80" s="1"/>
  <c r="J100" i="80" s="1"/>
  <c r="K100" i="80" s="1"/>
  <c r="L100" i="80" s="1"/>
  <c r="M100" i="80" s="1"/>
  <c r="N100" i="80" s="1"/>
  <c r="O100" i="80" s="1"/>
  <c r="P100" i="80" s="1"/>
  <c r="Q100" i="80" s="1"/>
  <c r="R100" i="80" s="1"/>
  <c r="S100" i="80" s="1"/>
  <c r="T100" i="80" s="1"/>
  <c r="U100" i="80" s="1"/>
  <c r="V100" i="80" s="1"/>
  <c r="W100" i="80" s="1"/>
  <c r="X100" i="80" s="1"/>
  <c r="Y100" i="80" s="1"/>
  <c r="Z100" i="80" s="1"/>
  <c r="AA100" i="80" s="1"/>
  <c r="AB100" i="80" s="1"/>
  <c r="AC100" i="80" s="1"/>
  <c r="AD100" i="80" s="1"/>
  <c r="AE100" i="80" s="1"/>
  <c r="AF100" i="80" s="1"/>
  <c r="C100" i="80"/>
  <c r="C99" i="80"/>
  <c r="D99" i="80" s="1"/>
  <c r="C98" i="80"/>
  <c r="AH95" i="80"/>
  <c r="AI95" i="80" s="1"/>
  <c r="AH94" i="80"/>
  <c r="AI94" i="80" s="1"/>
  <c r="AH93" i="80"/>
  <c r="AI93" i="80" s="1"/>
  <c r="AH92" i="80"/>
  <c r="AI92" i="80" s="1"/>
  <c r="AH91" i="80"/>
  <c r="AI91" i="80" s="1"/>
  <c r="B90" i="80"/>
  <c r="AI88" i="80"/>
  <c r="AH88" i="80"/>
  <c r="AI87" i="80"/>
  <c r="AH87" i="80"/>
  <c r="AI86" i="80"/>
  <c r="AH86" i="80"/>
  <c r="AI85" i="80"/>
  <c r="AH85" i="80"/>
  <c r="AI84" i="80"/>
  <c r="AH84" i="80"/>
  <c r="AI83" i="80"/>
  <c r="AH83" i="80"/>
  <c r="AI82" i="80"/>
  <c r="AH82" i="80"/>
  <c r="AI81" i="80"/>
  <c r="AH81" i="80"/>
  <c r="AG79" i="80"/>
  <c r="AE79" i="80"/>
  <c r="AC79" i="80"/>
  <c r="U79" i="80"/>
  <c r="S79" i="80"/>
  <c r="R79" i="80"/>
  <c r="O79" i="80"/>
  <c r="N79" i="80"/>
  <c r="M79" i="80"/>
  <c r="K79" i="80"/>
  <c r="J79" i="80"/>
  <c r="I79" i="80"/>
  <c r="F79" i="80"/>
  <c r="E79" i="80"/>
  <c r="D79" i="80"/>
  <c r="C79" i="80"/>
  <c r="AI71" i="80"/>
  <c r="AH71" i="80"/>
  <c r="AG69" i="80"/>
  <c r="AF69" i="80"/>
  <c r="AE69" i="80"/>
  <c r="AD69" i="80"/>
  <c r="AC69" i="80"/>
  <c r="AB69" i="80"/>
  <c r="AA69" i="80"/>
  <c r="Z69" i="80"/>
  <c r="Y69" i="80"/>
  <c r="X69" i="80"/>
  <c r="W69" i="80"/>
  <c r="V69" i="80"/>
  <c r="U69" i="80"/>
  <c r="T69" i="80"/>
  <c r="S69" i="80"/>
  <c r="R69" i="80"/>
  <c r="Q69" i="80"/>
  <c r="P69" i="80"/>
  <c r="O69" i="80"/>
  <c r="N69" i="80"/>
  <c r="M69" i="80"/>
  <c r="L69" i="80"/>
  <c r="K69" i="80"/>
  <c r="J69" i="80"/>
  <c r="I69" i="80"/>
  <c r="H69" i="80"/>
  <c r="G69" i="80"/>
  <c r="F69" i="80"/>
  <c r="E69" i="80"/>
  <c r="D69" i="80"/>
  <c r="C69" i="80"/>
  <c r="B69" i="80"/>
  <c r="AI69" i="80" s="1"/>
  <c r="AI68" i="80"/>
  <c r="AH68" i="80"/>
  <c r="AI67" i="80"/>
  <c r="AH67" i="80"/>
  <c r="AI66" i="80"/>
  <c r="AH66" i="80"/>
  <c r="AG65" i="80"/>
  <c r="AF65" i="80"/>
  <c r="AF5" i="80" s="1"/>
  <c r="AE65" i="80"/>
  <c r="AE5" i="80" s="1"/>
  <c r="AD65" i="80"/>
  <c r="AC65" i="80"/>
  <c r="AB65" i="80"/>
  <c r="AB5" i="80" s="1"/>
  <c r="AA65" i="80"/>
  <c r="AA5" i="80" s="1"/>
  <c r="Z65" i="80"/>
  <c r="Z5" i="80" s="1"/>
  <c r="Y65" i="80"/>
  <c r="X5" i="80"/>
  <c r="W65" i="80"/>
  <c r="W5" i="80" s="1"/>
  <c r="V65" i="80"/>
  <c r="U65" i="80"/>
  <c r="T65" i="80"/>
  <c r="T5" i="80" s="1"/>
  <c r="S65" i="80"/>
  <c r="S5" i="80" s="1"/>
  <c r="R65" i="80"/>
  <c r="Q65" i="80"/>
  <c r="Q5" i="80" s="1"/>
  <c r="P65" i="80"/>
  <c r="P5" i="80" s="1"/>
  <c r="O65" i="80"/>
  <c r="O5" i="80" s="1"/>
  <c r="N65" i="80"/>
  <c r="N5" i="80" s="1"/>
  <c r="M65" i="80"/>
  <c r="L65" i="80"/>
  <c r="K65" i="80"/>
  <c r="J65" i="80"/>
  <c r="J5" i="80" s="1"/>
  <c r="I65" i="80"/>
  <c r="I5" i="80" s="1"/>
  <c r="H65" i="80"/>
  <c r="H5" i="80" s="1"/>
  <c r="G65" i="80"/>
  <c r="G5" i="80" s="1"/>
  <c r="F65" i="80"/>
  <c r="E65" i="80"/>
  <c r="E5" i="80" s="1"/>
  <c r="D65" i="80"/>
  <c r="D5" i="80" s="1"/>
  <c r="C65" i="80"/>
  <c r="C5" i="80" s="1"/>
  <c r="B65" i="80"/>
  <c r="B5" i="80" s="1"/>
  <c r="AI64" i="80"/>
  <c r="AH64" i="80"/>
  <c r="AI63" i="80"/>
  <c r="AH63" i="80"/>
  <c r="AI62" i="80"/>
  <c r="AH62" i="80"/>
  <c r="AI61" i="80"/>
  <c r="AH61" i="80"/>
  <c r="AI60" i="80"/>
  <c r="AH60" i="80"/>
  <c r="AI59" i="80"/>
  <c r="AH59" i="80"/>
  <c r="AI58" i="80"/>
  <c r="AH58" i="80"/>
  <c r="AI57" i="80"/>
  <c r="AH57" i="80"/>
  <c r="AI56" i="80"/>
  <c r="AH56" i="80"/>
  <c r="AI55" i="80"/>
  <c r="AH55" i="80"/>
  <c r="AI54" i="80"/>
  <c r="AH54" i="80"/>
  <c r="AG53" i="80"/>
  <c r="AF53" i="80"/>
  <c r="AE53" i="80"/>
  <c r="AD53" i="80"/>
  <c r="AC53" i="80"/>
  <c r="AB53" i="80"/>
  <c r="Z53" i="80"/>
  <c r="Y53" i="80"/>
  <c r="X53" i="80"/>
  <c r="W53" i="80"/>
  <c r="V53" i="80"/>
  <c r="U53" i="80"/>
  <c r="T53" i="80"/>
  <c r="S53" i="80"/>
  <c r="R53" i="80"/>
  <c r="Q53" i="80"/>
  <c r="P53" i="80"/>
  <c r="O53" i="80"/>
  <c r="N53" i="80"/>
  <c r="M53" i="80"/>
  <c r="L53" i="80"/>
  <c r="K53" i="80"/>
  <c r="J53" i="80"/>
  <c r="I53" i="80"/>
  <c r="H53" i="80"/>
  <c r="G53" i="80"/>
  <c r="F53" i="80"/>
  <c r="E53" i="80"/>
  <c r="D53" i="80"/>
  <c r="C53" i="80"/>
  <c r="B53" i="80"/>
  <c r="AI52" i="80"/>
  <c r="AH52" i="80"/>
  <c r="AI51" i="80"/>
  <c r="AH51" i="80"/>
  <c r="AI50" i="80"/>
  <c r="AH50" i="80"/>
  <c r="Y49" i="80"/>
  <c r="S49" i="80"/>
  <c r="R49" i="80"/>
  <c r="Q49" i="80"/>
  <c r="P49" i="80"/>
  <c r="O49" i="80"/>
  <c r="N49" i="80"/>
  <c r="M49" i="80"/>
  <c r="L49" i="80"/>
  <c r="K49" i="80"/>
  <c r="J49" i="80"/>
  <c r="I49" i="80"/>
  <c r="H49" i="80"/>
  <c r="G49" i="80"/>
  <c r="F49" i="80"/>
  <c r="E49" i="80"/>
  <c r="D49" i="80"/>
  <c r="C49" i="80"/>
  <c r="B49" i="80"/>
  <c r="AG48" i="80"/>
  <c r="AG49" i="80" s="1"/>
  <c r="AI47" i="80"/>
  <c r="AH47" i="80"/>
  <c r="AI46" i="80"/>
  <c r="AH46" i="80"/>
  <c r="AI45" i="80"/>
  <c r="AH45" i="80"/>
  <c r="AI44" i="80"/>
  <c r="AH44" i="80"/>
  <c r="AI43" i="80"/>
  <c r="AH43" i="80"/>
  <c r="AI42" i="80"/>
  <c r="AH42" i="80"/>
  <c r="AI41" i="80"/>
  <c r="AH41" i="80"/>
  <c r="AI40" i="80"/>
  <c r="AH40" i="80"/>
  <c r="AI39" i="80"/>
  <c r="AH39" i="80"/>
  <c r="AI38" i="80"/>
  <c r="AH38" i="80"/>
  <c r="AI37" i="80"/>
  <c r="AH37" i="80"/>
  <c r="AI36" i="80"/>
  <c r="AH36" i="80"/>
  <c r="AG35" i="80"/>
  <c r="AG2" i="80" s="1"/>
  <c r="AF35" i="80"/>
  <c r="AE35" i="80"/>
  <c r="AD35" i="80"/>
  <c r="AC35" i="80"/>
  <c r="AB35" i="80"/>
  <c r="AA35" i="80"/>
  <c r="Z35" i="80"/>
  <c r="Y35" i="80"/>
  <c r="Y70" i="80" s="1"/>
  <c r="X35" i="80"/>
  <c r="W35" i="80"/>
  <c r="V35" i="80"/>
  <c r="U35" i="80"/>
  <c r="T35" i="80"/>
  <c r="S35" i="80"/>
  <c r="R35" i="80"/>
  <c r="Q35" i="80"/>
  <c r="P35" i="80"/>
  <c r="O35" i="80"/>
  <c r="N35" i="80"/>
  <c r="M35" i="80"/>
  <c r="M72" i="80" s="1"/>
  <c r="L35" i="80"/>
  <c r="K35" i="80"/>
  <c r="J35" i="80"/>
  <c r="I35" i="80"/>
  <c r="H35" i="80"/>
  <c r="G35" i="80"/>
  <c r="F35" i="80"/>
  <c r="E35" i="80"/>
  <c r="D35" i="80"/>
  <c r="C35" i="80"/>
  <c r="B35" i="80"/>
  <c r="AI34" i="80"/>
  <c r="AH34" i="80"/>
  <c r="AI33" i="80"/>
  <c r="AH33" i="80"/>
  <c r="AI32" i="80"/>
  <c r="AH32" i="80"/>
  <c r="AI31" i="80"/>
  <c r="AH31" i="80"/>
  <c r="AI30" i="80"/>
  <c r="AH30" i="80"/>
  <c r="AI29" i="80"/>
  <c r="AH29" i="80"/>
  <c r="AI28" i="80"/>
  <c r="AH28" i="80"/>
  <c r="AI27" i="80"/>
  <c r="AH27" i="80"/>
  <c r="AI26" i="80"/>
  <c r="AH26" i="80"/>
  <c r="AI25" i="80"/>
  <c r="AH25" i="80"/>
  <c r="AI24" i="80"/>
  <c r="AH24" i="80"/>
  <c r="AI23" i="80"/>
  <c r="AH23" i="80"/>
  <c r="AI22" i="80"/>
  <c r="AH22" i="80"/>
  <c r="AI21" i="80"/>
  <c r="AH21" i="80"/>
  <c r="AI20" i="80"/>
  <c r="AH20" i="80"/>
  <c r="AI19" i="80"/>
  <c r="AH19" i="80"/>
  <c r="AI18" i="80"/>
  <c r="AH18" i="80"/>
  <c r="AI17" i="80"/>
  <c r="AH17" i="80"/>
  <c r="AI16" i="80"/>
  <c r="AH16" i="80"/>
  <c r="AI15" i="80"/>
  <c r="AH15" i="80"/>
  <c r="AI14" i="80"/>
  <c r="AH14" i="80"/>
  <c r="AI13" i="80"/>
  <c r="AH13" i="80"/>
  <c r="AI12" i="80"/>
  <c r="AH12" i="80"/>
  <c r="AI11" i="80"/>
  <c r="AH11" i="80"/>
  <c r="AD5" i="80"/>
  <c r="AC5" i="80"/>
  <c r="Y5" i="80"/>
  <c r="V5" i="80"/>
  <c r="U5" i="80"/>
  <c r="M5" i="80"/>
  <c r="L5" i="80"/>
  <c r="K5" i="80"/>
  <c r="F5" i="80"/>
  <c r="AG4" i="80"/>
  <c r="K4" i="80"/>
  <c r="B4" i="80"/>
  <c r="E4" i="80"/>
  <c r="AF79" i="80" l="1"/>
  <c r="AD79" i="80"/>
  <c r="AI77" i="80"/>
  <c r="AI76" i="80"/>
  <c r="AB79" i="80"/>
  <c r="AA79" i="80"/>
  <c r="AH74" i="80"/>
  <c r="Z79" i="80"/>
  <c r="X79" i="80"/>
  <c r="W79" i="80"/>
  <c r="AH77" i="80"/>
  <c r="Y72" i="80"/>
  <c r="Y80" i="80" s="1"/>
  <c r="V79" i="80"/>
  <c r="T79" i="80"/>
  <c r="S70" i="80"/>
  <c r="R70" i="80"/>
  <c r="AI78" i="80"/>
  <c r="R5" i="80"/>
  <c r="R72" i="80"/>
  <c r="AJ210" i="80" s="1"/>
  <c r="Q79" i="80"/>
  <c r="Q70" i="80"/>
  <c r="Q72" i="80"/>
  <c r="AI210" i="80" s="1"/>
  <c r="P79" i="80"/>
  <c r="N72" i="80"/>
  <c r="AF210" i="80" s="1"/>
  <c r="N70" i="80"/>
  <c r="N80" i="80" s="1"/>
  <c r="M70" i="80"/>
  <c r="L79" i="80"/>
  <c r="L70" i="80"/>
  <c r="J72" i="80"/>
  <c r="AB210" i="80" s="1"/>
  <c r="AI73" i="80"/>
  <c r="I70" i="80"/>
  <c r="J70" i="80"/>
  <c r="K70" i="80"/>
  <c r="I72" i="80"/>
  <c r="AA210" i="80" s="1"/>
  <c r="AH78" i="80"/>
  <c r="AI75" i="80"/>
  <c r="H79" i="80"/>
  <c r="AH76" i="80"/>
  <c r="G79" i="80"/>
  <c r="AH73" i="80"/>
  <c r="AI53" i="80"/>
  <c r="F70" i="80"/>
  <c r="F72" i="80"/>
  <c r="F7" i="80" s="1"/>
  <c r="E72" i="80"/>
  <c r="E70" i="80"/>
  <c r="M80" i="80"/>
  <c r="AH75" i="80"/>
  <c r="I80" i="80"/>
  <c r="B79" i="80"/>
  <c r="AH35" i="80"/>
  <c r="AI35" i="80"/>
  <c r="D70" i="80"/>
  <c r="C70" i="80"/>
  <c r="B72" i="80"/>
  <c r="H4" i="80"/>
  <c r="AE210" i="80"/>
  <c r="M7" i="80"/>
  <c r="AG3" i="80"/>
  <c r="AG70" i="80"/>
  <c r="AG72" i="80"/>
  <c r="AG6" i="80"/>
  <c r="D90" i="80"/>
  <c r="E99" i="80"/>
  <c r="G70" i="80"/>
  <c r="O70" i="80"/>
  <c r="C72" i="80"/>
  <c r="K72" i="80"/>
  <c r="S72" i="80"/>
  <c r="AH53" i="80"/>
  <c r="AH65" i="80"/>
  <c r="AH69" i="80"/>
  <c r="H70" i="80"/>
  <c r="P70" i="80"/>
  <c r="D72" i="80"/>
  <c r="L72" i="80"/>
  <c r="D207" i="80"/>
  <c r="S207" i="80"/>
  <c r="AI65" i="80"/>
  <c r="C90" i="80"/>
  <c r="J7" i="80"/>
  <c r="C188" i="80"/>
  <c r="G72" i="80"/>
  <c r="O72" i="80"/>
  <c r="D98" i="80"/>
  <c r="N7" i="80"/>
  <c r="H72" i="80"/>
  <c r="P72" i="80"/>
  <c r="E231" i="80"/>
  <c r="F195" i="80"/>
  <c r="C196" i="80"/>
  <c r="D190" i="80"/>
  <c r="AQ210" i="80" l="1"/>
  <c r="Y7" i="80"/>
  <c r="R7" i="80"/>
  <c r="R80" i="80"/>
  <c r="AI79" i="80"/>
  <c r="Q7" i="80"/>
  <c r="Q80" i="80"/>
  <c r="P80" i="80"/>
  <c r="J80" i="80"/>
  <c r="I7" i="80"/>
  <c r="H80" i="80"/>
  <c r="AH79" i="80"/>
  <c r="F80" i="80"/>
  <c r="X210" i="80"/>
  <c r="E80" i="80"/>
  <c r="W210" i="80"/>
  <c r="E7" i="80"/>
  <c r="C80" i="80"/>
  <c r="Y210" i="80"/>
  <c r="G7" i="80"/>
  <c r="O80" i="80"/>
  <c r="T210" i="80"/>
  <c r="B7" i="80"/>
  <c r="D196" i="80"/>
  <c r="E190" i="80"/>
  <c r="E90" i="80"/>
  <c r="F99" i="80"/>
  <c r="AG80" i="80"/>
  <c r="G80" i="80"/>
  <c r="B80" i="80"/>
  <c r="AK210" i="80"/>
  <c r="S7" i="80"/>
  <c r="V210" i="80"/>
  <c r="D7" i="80"/>
  <c r="AC210" i="80"/>
  <c r="K7" i="80"/>
  <c r="C205" i="80"/>
  <c r="U210" i="80"/>
  <c r="C7" i="80"/>
  <c r="AH210" i="80"/>
  <c r="P7" i="80"/>
  <c r="Z210" i="80"/>
  <c r="H7" i="80"/>
  <c r="F231" i="80"/>
  <c r="G195" i="80"/>
  <c r="D188" i="80"/>
  <c r="E98" i="80"/>
  <c r="B205" i="80"/>
  <c r="S80" i="80"/>
  <c r="D80" i="80"/>
  <c r="AG210" i="80"/>
  <c r="O7" i="80"/>
  <c r="AD210" i="80"/>
  <c r="L7" i="80"/>
  <c r="K80" i="80"/>
  <c r="L80" i="80"/>
  <c r="K6" i="80" l="1"/>
  <c r="F190" i="80"/>
  <c r="E196" i="80"/>
  <c r="E188" i="80"/>
  <c r="F98" i="80"/>
  <c r="F90" i="80"/>
  <c r="G99" i="80"/>
  <c r="H195" i="80"/>
  <c r="G231" i="80"/>
  <c r="H99" i="80" l="1"/>
  <c r="G90" i="80"/>
  <c r="F188" i="80"/>
  <c r="G98" i="80"/>
  <c r="G190" i="80"/>
  <c r="F196" i="80"/>
  <c r="I195" i="80"/>
  <c r="H231" i="80"/>
  <c r="I231" i="80" l="1"/>
  <c r="J195" i="80"/>
  <c r="G188" i="80"/>
  <c r="H98" i="80"/>
  <c r="I99" i="80"/>
  <c r="H90" i="80"/>
  <c r="G196" i="80"/>
  <c r="H190" i="80"/>
  <c r="I190" i="80" l="1"/>
  <c r="H196" i="80"/>
  <c r="J99" i="80"/>
  <c r="I90" i="80"/>
  <c r="H188" i="80"/>
  <c r="I98" i="80"/>
  <c r="J231" i="80"/>
  <c r="K195" i="80"/>
  <c r="L195" i="80" l="1"/>
  <c r="K231" i="80"/>
  <c r="I188" i="80"/>
  <c r="J98" i="80"/>
  <c r="K99" i="80"/>
  <c r="J90" i="80"/>
  <c r="I196" i="80"/>
  <c r="J190" i="80"/>
  <c r="L99" i="80" l="1"/>
  <c r="J188" i="80"/>
  <c r="K98" i="80"/>
  <c r="J196" i="80"/>
  <c r="K190" i="80"/>
  <c r="M195" i="80"/>
  <c r="L231" i="80"/>
  <c r="M231" i="80" l="1"/>
  <c r="N195" i="80"/>
  <c r="L190" i="80"/>
  <c r="K196" i="80"/>
  <c r="K90" i="80"/>
  <c r="K188" i="80"/>
  <c r="L98" i="80"/>
  <c r="L90" i="80"/>
  <c r="M99" i="80"/>
  <c r="L196" i="80" l="1"/>
  <c r="M190" i="80"/>
  <c r="N231" i="80"/>
  <c r="O195" i="80"/>
  <c r="L188" i="80"/>
  <c r="M98" i="80"/>
  <c r="M90" i="80"/>
  <c r="N99" i="80"/>
  <c r="O99" i="80" l="1"/>
  <c r="P195" i="80"/>
  <c r="O231" i="80"/>
  <c r="N190" i="80"/>
  <c r="M196" i="80"/>
  <c r="M188" i="80"/>
  <c r="N98" i="80"/>
  <c r="Q195" i="80" l="1"/>
  <c r="P231" i="80"/>
  <c r="N188" i="80"/>
  <c r="O98" i="80"/>
  <c r="N196" i="80"/>
  <c r="O190" i="80"/>
  <c r="O90" i="80"/>
  <c r="P99" i="80"/>
  <c r="N90" i="80"/>
  <c r="P190" i="80" l="1"/>
  <c r="O196" i="80"/>
  <c r="O188" i="80"/>
  <c r="P98" i="80"/>
  <c r="Q99" i="80"/>
  <c r="P90" i="80"/>
  <c r="Q231" i="80"/>
  <c r="R195" i="80"/>
  <c r="R231" i="80" l="1"/>
  <c r="S195" i="80"/>
  <c r="R99" i="80"/>
  <c r="Q90" i="80"/>
  <c r="P188" i="80"/>
  <c r="Q98" i="80"/>
  <c r="P196" i="80"/>
  <c r="Q190" i="80"/>
  <c r="Q196" i="80" l="1"/>
  <c r="R190" i="80"/>
  <c r="Q188" i="80"/>
  <c r="R98" i="80"/>
  <c r="S231" i="80"/>
  <c r="T195" i="80"/>
  <c r="S99" i="80"/>
  <c r="R90" i="80"/>
  <c r="T231" i="80" l="1"/>
  <c r="U195" i="80"/>
  <c r="T99" i="80"/>
  <c r="R188" i="80"/>
  <c r="S98" i="80"/>
  <c r="R196" i="80"/>
  <c r="S190" i="80"/>
  <c r="S196" i="80" l="1"/>
  <c r="T190" i="80"/>
  <c r="S188" i="80"/>
  <c r="T98" i="80"/>
  <c r="U231" i="80"/>
  <c r="V195" i="80"/>
  <c r="S90" i="80"/>
  <c r="U99" i="80"/>
  <c r="T90" i="80"/>
  <c r="V99" i="80" l="1"/>
  <c r="V231" i="80"/>
  <c r="W195" i="80"/>
  <c r="T196" i="80"/>
  <c r="T48" i="80" s="1"/>
  <c r="U190" i="80"/>
  <c r="T188" i="80"/>
  <c r="U98" i="80"/>
  <c r="U188" i="80" l="1"/>
  <c r="V98" i="80"/>
  <c r="V190" i="80"/>
  <c r="U196" i="80"/>
  <c r="U48" i="80" s="1"/>
  <c r="U49" i="80" s="1"/>
  <c r="T49" i="80"/>
  <c r="V90" i="80"/>
  <c r="W99" i="80"/>
  <c r="X195" i="80"/>
  <c r="W231" i="80"/>
  <c r="U90" i="80"/>
  <c r="T72" i="80" l="1"/>
  <c r="T70" i="80"/>
  <c r="V196" i="80"/>
  <c r="V48" i="80" s="1"/>
  <c r="W190" i="80"/>
  <c r="Y195" i="80"/>
  <c r="X231" i="80"/>
  <c r="V188" i="80"/>
  <c r="W98" i="80"/>
  <c r="U72" i="80"/>
  <c r="U70" i="80"/>
  <c r="U80" i="80" s="1"/>
  <c r="X99" i="80"/>
  <c r="W90" i="80"/>
  <c r="Z195" i="80" l="1"/>
  <c r="Y231" i="80"/>
  <c r="V49" i="80"/>
  <c r="T80" i="80"/>
  <c r="W196" i="80"/>
  <c r="W48" i="80" s="1"/>
  <c r="W49" i="80" s="1"/>
  <c r="X190" i="80"/>
  <c r="Y99" i="80"/>
  <c r="X90" i="80"/>
  <c r="W188" i="80"/>
  <c r="X98" i="80"/>
  <c r="AM210" i="80"/>
  <c r="U7" i="80"/>
  <c r="AL210" i="80"/>
  <c r="T7" i="80"/>
  <c r="X188" i="80" l="1"/>
  <c r="Y98" i="80"/>
  <c r="Z99" i="80"/>
  <c r="Y90" i="80"/>
  <c r="V70" i="80"/>
  <c r="V72" i="80"/>
  <c r="X196" i="80"/>
  <c r="X48" i="80" s="1"/>
  <c r="Y190" i="80"/>
  <c r="W70" i="80"/>
  <c r="W72" i="80"/>
  <c r="Z231" i="80"/>
  <c r="AA195" i="80"/>
  <c r="W80" i="80" l="1"/>
  <c r="V80" i="80"/>
  <c r="AO210" i="80"/>
  <c r="W7" i="80"/>
  <c r="AA99" i="80"/>
  <c r="Z90" i="80"/>
  <c r="Y196" i="80"/>
  <c r="Z190" i="80"/>
  <c r="X49" i="80"/>
  <c r="Y188" i="80"/>
  <c r="Z98" i="80"/>
  <c r="AA231" i="80"/>
  <c r="AB195" i="80"/>
  <c r="AN210" i="80"/>
  <c r="V7" i="80"/>
  <c r="Z188" i="80" l="1"/>
  <c r="AA98" i="80"/>
  <c r="AB231" i="80"/>
  <c r="AC195" i="80"/>
  <c r="AB99" i="80"/>
  <c r="AA90" i="80"/>
  <c r="X72" i="80"/>
  <c r="X70" i="80"/>
  <c r="Z196" i="80"/>
  <c r="Z48" i="80" s="1"/>
  <c r="AA190" i="80"/>
  <c r="AP210" i="80" l="1"/>
  <c r="X7" i="80"/>
  <c r="AC99" i="80"/>
  <c r="AB90" i="80"/>
  <c r="AC231" i="80"/>
  <c r="AD195" i="80"/>
  <c r="AA188" i="80"/>
  <c r="AB98" i="80"/>
  <c r="AA196" i="80"/>
  <c r="AA48" i="80" s="1"/>
  <c r="AA49" i="80" s="1"/>
  <c r="AB190" i="80"/>
  <c r="Z49" i="80"/>
  <c r="X80" i="80"/>
  <c r="AD231" i="80" l="1"/>
  <c r="AE195" i="80"/>
  <c r="Z72" i="80"/>
  <c r="Z70" i="80"/>
  <c r="AA70" i="80"/>
  <c r="AA72" i="80"/>
  <c r="AB188" i="80"/>
  <c r="AC98" i="80"/>
  <c r="AD99" i="80"/>
  <c r="AC90" i="80"/>
  <c r="AB196" i="80"/>
  <c r="AB48" i="80" s="1"/>
  <c r="AC190" i="80"/>
  <c r="AA80" i="80" l="1"/>
  <c r="Z80" i="80"/>
  <c r="AD190" i="80"/>
  <c r="AC196" i="80"/>
  <c r="AC48" i="80" s="1"/>
  <c r="AC49" i="80" s="1"/>
  <c r="AB49" i="80"/>
  <c r="AR210" i="80"/>
  <c r="Z7" i="80"/>
  <c r="AC188" i="80"/>
  <c r="AD98" i="80"/>
  <c r="AF195" i="80"/>
  <c r="AF231" i="80" s="1"/>
  <c r="AE231" i="80"/>
  <c r="AD90" i="80"/>
  <c r="AE99" i="80"/>
  <c r="AS210" i="80"/>
  <c r="AA7" i="80"/>
  <c r="AF99" i="80" l="1"/>
  <c r="AD188" i="80"/>
  <c r="AE98" i="80"/>
  <c r="AB72" i="80"/>
  <c r="AB70" i="80"/>
  <c r="AB80" i="80" s="1"/>
  <c r="AD196" i="80"/>
  <c r="AD48" i="80" s="1"/>
  <c r="AD49" i="80" s="1"/>
  <c r="AE190" i="80"/>
  <c r="AC72" i="80"/>
  <c r="AC70" i="80"/>
  <c r="AC80" i="80" l="1"/>
  <c r="AD72" i="80"/>
  <c r="AD70" i="80"/>
  <c r="AD80" i="80" s="1"/>
  <c r="AT210" i="80"/>
  <c r="AB7" i="80"/>
  <c r="AF90" i="80"/>
  <c r="AF190" i="80"/>
  <c r="AF196" i="80" s="1"/>
  <c r="AF48" i="80" s="1"/>
  <c r="AE196" i="80"/>
  <c r="AE48" i="80" s="1"/>
  <c r="AE49" i="80" s="1"/>
  <c r="AE188" i="80"/>
  <c r="AF98" i="80"/>
  <c r="AF188" i="80" s="1"/>
  <c r="AU210" i="80"/>
  <c r="AC7" i="80"/>
  <c r="AE90" i="80"/>
  <c r="AF49" i="80" l="1"/>
  <c r="AI48" i="80"/>
  <c r="AH48" i="80"/>
  <c r="AE70" i="80"/>
  <c r="AE72" i="80"/>
  <c r="AI90" i="80"/>
  <c r="AH90" i="80"/>
  <c r="AV210" i="80"/>
  <c r="AD7" i="80"/>
  <c r="AE80" i="80" l="1"/>
  <c r="AW210" i="80"/>
  <c r="AE7" i="80"/>
  <c r="AF72" i="80"/>
  <c r="AF70" i="80"/>
  <c r="AI49" i="80"/>
  <c r="AH49" i="80"/>
  <c r="AF80" i="80" l="1"/>
  <c r="AI70" i="80"/>
  <c r="AH70" i="80"/>
  <c r="AX210" i="80"/>
  <c r="AF7" i="80"/>
  <c r="A7" i="80" s="1"/>
  <c r="AH72" i="80"/>
  <c r="AI72" i="80"/>
  <c r="AI80" i="80" l="1"/>
  <c r="AH80" i="80"/>
  <c r="Q49" i="79" l="1"/>
  <c r="R49" i="79"/>
  <c r="S49" i="79"/>
  <c r="R34" i="79"/>
  <c r="Q34" i="79" l="1"/>
  <c r="P34" i="79"/>
  <c r="O34" i="79"/>
  <c r="N92" i="79"/>
  <c r="N34" i="79"/>
  <c r="K92" i="79"/>
  <c r="I92" i="79"/>
  <c r="J92" i="79"/>
  <c r="D92" i="79"/>
  <c r="H92" i="79"/>
  <c r="G92" i="79"/>
  <c r="F92" i="79"/>
  <c r="E92" i="79"/>
  <c r="AH96" i="79"/>
  <c r="AI96" i="79" s="1"/>
  <c r="C73" i="79"/>
  <c r="D73" i="79"/>
  <c r="E73" i="79"/>
  <c r="F73" i="79"/>
  <c r="G73" i="79"/>
  <c r="H73" i="79"/>
  <c r="I73" i="79"/>
  <c r="J73" i="79"/>
  <c r="K73" i="79"/>
  <c r="L73" i="79"/>
  <c r="M73" i="79"/>
  <c r="N73" i="79"/>
  <c r="O73" i="79"/>
  <c r="P73" i="79"/>
  <c r="Q73" i="79"/>
  <c r="R73" i="79"/>
  <c r="S73" i="79"/>
  <c r="T73" i="79"/>
  <c r="U73" i="79"/>
  <c r="V73" i="79"/>
  <c r="W73" i="79"/>
  <c r="X73" i="79"/>
  <c r="Y73" i="79"/>
  <c r="Z73" i="79"/>
  <c r="AA73" i="79"/>
  <c r="AB73" i="79"/>
  <c r="AC73" i="79"/>
  <c r="AD73" i="79"/>
  <c r="AE73" i="79"/>
  <c r="AF73" i="79"/>
  <c r="C74" i="79"/>
  <c r="D74" i="79"/>
  <c r="E74" i="79"/>
  <c r="F74" i="79"/>
  <c r="G74" i="79"/>
  <c r="H74" i="79"/>
  <c r="I74" i="79"/>
  <c r="J74" i="79"/>
  <c r="K74" i="79"/>
  <c r="L74" i="79"/>
  <c r="M74" i="79"/>
  <c r="N74" i="79"/>
  <c r="O74" i="79"/>
  <c r="P74" i="79"/>
  <c r="Q74" i="79"/>
  <c r="R74" i="79"/>
  <c r="S74" i="79"/>
  <c r="T74" i="79"/>
  <c r="U74" i="79"/>
  <c r="V74" i="79"/>
  <c r="W74" i="79"/>
  <c r="X74" i="79"/>
  <c r="Y74" i="79"/>
  <c r="Z74" i="79"/>
  <c r="AA74" i="79"/>
  <c r="AB74" i="79"/>
  <c r="AC74" i="79"/>
  <c r="AD74" i="79"/>
  <c r="AE74" i="79"/>
  <c r="AE79" i="79" s="1"/>
  <c r="AF74" i="79"/>
  <c r="C76" i="79"/>
  <c r="C79" i="79" s="1"/>
  <c r="D76" i="79"/>
  <c r="E76" i="79"/>
  <c r="F76" i="79"/>
  <c r="G76" i="79"/>
  <c r="H76" i="79"/>
  <c r="I76" i="79"/>
  <c r="J76" i="79"/>
  <c r="K76" i="79"/>
  <c r="K79" i="79" s="1"/>
  <c r="L76" i="79"/>
  <c r="L79" i="79" s="1"/>
  <c r="M76" i="79"/>
  <c r="M79" i="79" s="1"/>
  <c r="N76" i="79"/>
  <c r="O76" i="79"/>
  <c r="P76" i="79"/>
  <c r="Q76" i="79"/>
  <c r="R76" i="79"/>
  <c r="S76" i="79"/>
  <c r="T76" i="79"/>
  <c r="U76" i="79"/>
  <c r="V76" i="79"/>
  <c r="W76" i="79"/>
  <c r="W79" i="79" s="1"/>
  <c r="X76" i="79"/>
  <c r="Y76" i="79"/>
  <c r="Z76" i="79"/>
  <c r="AA76" i="79"/>
  <c r="AB76" i="79"/>
  <c r="AC76" i="79"/>
  <c r="AD76" i="79"/>
  <c r="AE76" i="79"/>
  <c r="AF76" i="79"/>
  <c r="B90" i="79"/>
  <c r="B65" i="79"/>
  <c r="B53" i="79"/>
  <c r="B49" i="79"/>
  <c r="B35" i="79"/>
  <c r="B76" i="79"/>
  <c r="B79" i="79" s="1"/>
  <c r="B74" i="79"/>
  <c r="B73" i="79"/>
  <c r="B69" i="79"/>
  <c r="B48" i="79"/>
  <c r="AF235" i="79"/>
  <c r="AE235" i="79"/>
  <c r="AD235" i="79"/>
  <c r="AC235" i="79"/>
  <c r="AB235" i="79"/>
  <c r="AA235" i="79"/>
  <c r="Z235" i="79"/>
  <c r="Y235" i="79"/>
  <c r="X235" i="79"/>
  <c r="W235" i="79"/>
  <c r="V235" i="79"/>
  <c r="U235" i="79"/>
  <c r="T235" i="79"/>
  <c r="S235" i="79"/>
  <c r="R235" i="79"/>
  <c r="Q235" i="79"/>
  <c r="P235" i="79"/>
  <c r="O235" i="79"/>
  <c r="N235" i="79"/>
  <c r="M235" i="79"/>
  <c r="L235" i="79"/>
  <c r="K235" i="79"/>
  <c r="J235" i="79"/>
  <c r="I235" i="79"/>
  <c r="H235" i="79"/>
  <c r="G235" i="79"/>
  <c r="F235" i="79"/>
  <c r="E235" i="79"/>
  <c r="D235" i="79"/>
  <c r="C235" i="79"/>
  <c r="B235" i="79"/>
  <c r="A235" i="79"/>
  <c r="AF234" i="79"/>
  <c r="AE234" i="79"/>
  <c r="AD234" i="79"/>
  <c r="AC234" i="79"/>
  <c r="AB234" i="79"/>
  <c r="AA234" i="79"/>
  <c r="Z234" i="79"/>
  <c r="Y234" i="79"/>
  <c r="X234" i="79"/>
  <c r="W234" i="79"/>
  <c r="V234" i="79"/>
  <c r="U234" i="79"/>
  <c r="T234" i="79"/>
  <c r="S234" i="79"/>
  <c r="R234" i="79"/>
  <c r="Q234" i="79"/>
  <c r="P234" i="79"/>
  <c r="O234" i="79"/>
  <c r="N234" i="79"/>
  <c r="M234" i="79"/>
  <c r="L234" i="79"/>
  <c r="K234" i="79"/>
  <c r="J234" i="79"/>
  <c r="I234" i="79"/>
  <c r="H234" i="79"/>
  <c r="G234" i="79"/>
  <c r="F234" i="79"/>
  <c r="E234" i="79"/>
  <c r="D234" i="79"/>
  <c r="C234" i="79"/>
  <c r="B234" i="79"/>
  <c r="A234" i="79"/>
  <c r="AF233" i="79"/>
  <c r="AE233" i="79"/>
  <c r="AD233" i="79"/>
  <c r="AC233" i="79"/>
  <c r="AB233" i="79"/>
  <c r="AA233" i="79"/>
  <c r="Z233" i="79"/>
  <c r="Y233" i="79"/>
  <c r="X233" i="79"/>
  <c r="W233" i="79"/>
  <c r="V233" i="79"/>
  <c r="U233" i="79"/>
  <c r="T233" i="79"/>
  <c r="S233" i="79"/>
  <c r="R233" i="79"/>
  <c r="Q233" i="79"/>
  <c r="P233" i="79"/>
  <c r="O233" i="79"/>
  <c r="N233" i="79"/>
  <c r="M233" i="79"/>
  <c r="L233" i="79"/>
  <c r="K233" i="79"/>
  <c r="J233" i="79"/>
  <c r="I233" i="79"/>
  <c r="H233" i="79"/>
  <c r="G233" i="79"/>
  <c r="F233" i="79"/>
  <c r="E233" i="79"/>
  <c r="D233" i="79"/>
  <c r="C233" i="79"/>
  <c r="B233" i="79"/>
  <c r="A233" i="79"/>
  <c r="AF232" i="79"/>
  <c r="AE232" i="79"/>
  <c r="AD232" i="79"/>
  <c r="AC232" i="79"/>
  <c r="AB232" i="79"/>
  <c r="AA232" i="79"/>
  <c r="Z232" i="79"/>
  <c r="Y232" i="79"/>
  <c r="X232" i="79"/>
  <c r="W232" i="79"/>
  <c r="V232" i="79"/>
  <c r="U232" i="79"/>
  <c r="T232" i="79"/>
  <c r="S232" i="79"/>
  <c r="R232" i="79"/>
  <c r="Q232" i="79"/>
  <c r="P232" i="79"/>
  <c r="O232" i="79"/>
  <c r="N232" i="79"/>
  <c r="M232" i="79"/>
  <c r="L232" i="79"/>
  <c r="K232" i="79"/>
  <c r="J232" i="79"/>
  <c r="I232" i="79"/>
  <c r="H232" i="79"/>
  <c r="G232" i="79"/>
  <c r="F232" i="79"/>
  <c r="E232" i="79"/>
  <c r="D232" i="79"/>
  <c r="C232" i="79"/>
  <c r="B232" i="79"/>
  <c r="A232" i="79"/>
  <c r="B231" i="79"/>
  <c r="S206" i="79"/>
  <c r="AG196" i="79"/>
  <c r="B196" i="79"/>
  <c r="C195" i="79"/>
  <c r="AB194" i="79"/>
  <c r="AC194" i="79" s="1"/>
  <c r="AD194" i="79" s="1"/>
  <c r="AE194" i="79" s="1"/>
  <c r="AF194" i="79" s="1"/>
  <c r="C194" i="79"/>
  <c r="D194" i="79" s="1"/>
  <c r="E194" i="79" s="1"/>
  <c r="F194" i="79" s="1"/>
  <c r="G194" i="79" s="1"/>
  <c r="H194" i="79" s="1"/>
  <c r="I194" i="79" s="1"/>
  <c r="J194" i="79" s="1"/>
  <c r="K194" i="79" s="1"/>
  <c r="L194" i="79" s="1"/>
  <c r="M194" i="79" s="1"/>
  <c r="N194" i="79" s="1"/>
  <c r="O194" i="79" s="1"/>
  <c r="P194" i="79" s="1"/>
  <c r="Q194" i="79" s="1"/>
  <c r="R194" i="79" s="1"/>
  <c r="S194" i="79" s="1"/>
  <c r="T194" i="79" s="1"/>
  <c r="U194" i="79" s="1"/>
  <c r="V194" i="79" s="1"/>
  <c r="W194" i="79" s="1"/>
  <c r="X194" i="79" s="1"/>
  <c r="Y194" i="79" s="1"/>
  <c r="Z194" i="79" s="1"/>
  <c r="AA194" i="79" s="1"/>
  <c r="C193" i="79"/>
  <c r="D193" i="79" s="1"/>
  <c r="E193" i="79" s="1"/>
  <c r="F193" i="79" s="1"/>
  <c r="G193" i="79" s="1"/>
  <c r="H193" i="79" s="1"/>
  <c r="I193" i="79" s="1"/>
  <c r="J193" i="79" s="1"/>
  <c r="K193" i="79" s="1"/>
  <c r="L193" i="79" s="1"/>
  <c r="M193" i="79" s="1"/>
  <c r="N193" i="79" s="1"/>
  <c r="O193" i="79" s="1"/>
  <c r="P193" i="79" s="1"/>
  <c r="Q193" i="79" s="1"/>
  <c r="R193" i="79" s="1"/>
  <c r="S193" i="79" s="1"/>
  <c r="T193" i="79" s="1"/>
  <c r="U193" i="79" s="1"/>
  <c r="V193" i="79" s="1"/>
  <c r="W193" i="79" s="1"/>
  <c r="X193" i="79" s="1"/>
  <c r="Y193" i="79" s="1"/>
  <c r="Z193" i="79" s="1"/>
  <c r="AA193" i="79" s="1"/>
  <c r="AB193" i="79" s="1"/>
  <c r="AC193" i="79" s="1"/>
  <c r="AD193" i="79" s="1"/>
  <c r="AE193" i="79" s="1"/>
  <c r="AF193" i="79" s="1"/>
  <c r="O192" i="79"/>
  <c r="P192" i="79" s="1"/>
  <c r="Q192" i="79" s="1"/>
  <c r="R192" i="79" s="1"/>
  <c r="S192" i="79" s="1"/>
  <c r="T192" i="79" s="1"/>
  <c r="U192" i="79" s="1"/>
  <c r="V192" i="79" s="1"/>
  <c r="W192" i="79" s="1"/>
  <c r="X192" i="79" s="1"/>
  <c r="Y192" i="79" s="1"/>
  <c r="Z192" i="79" s="1"/>
  <c r="AA192" i="79" s="1"/>
  <c r="AB192" i="79" s="1"/>
  <c r="AC192" i="79" s="1"/>
  <c r="AD192" i="79" s="1"/>
  <c r="AE192" i="79" s="1"/>
  <c r="AF192" i="79" s="1"/>
  <c r="K192" i="79"/>
  <c r="L192" i="79" s="1"/>
  <c r="M192" i="79" s="1"/>
  <c r="N192" i="79" s="1"/>
  <c r="F192" i="79"/>
  <c r="G192" i="79" s="1"/>
  <c r="H192" i="79" s="1"/>
  <c r="I192" i="79" s="1"/>
  <c r="J192" i="79" s="1"/>
  <c r="E192" i="79"/>
  <c r="C192" i="79"/>
  <c r="D192" i="79" s="1"/>
  <c r="Q191" i="79"/>
  <c r="R191" i="79" s="1"/>
  <c r="S191" i="79" s="1"/>
  <c r="T191" i="79" s="1"/>
  <c r="U191" i="79" s="1"/>
  <c r="V191" i="79" s="1"/>
  <c r="W191" i="79" s="1"/>
  <c r="X191" i="79" s="1"/>
  <c r="Y191" i="79" s="1"/>
  <c r="Z191" i="79" s="1"/>
  <c r="AA191" i="79" s="1"/>
  <c r="AB191" i="79" s="1"/>
  <c r="AC191" i="79" s="1"/>
  <c r="AD191" i="79" s="1"/>
  <c r="AE191" i="79" s="1"/>
  <c r="AF191" i="79" s="1"/>
  <c r="N191" i="79"/>
  <c r="O191" i="79" s="1"/>
  <c r="P191" i="79" s="1"/>
  <c r="H191" i="79"/>
  <c r="I191" i="79" s="1"/>
  <c r="J191" i="79" s="1"/>
  <c r="K191" i="79" s="1"/>
  <c r="L191" i="79" s="1"/>
  <c r="M191" i="79" s="1"/>
  <c r="E191" i="79"/>
  <c r="F191" i="79" s="1"/>
  <c r="G191" i="79" s="1"/>
  <c r="D191" i="79"/>
  <c r="C191" i="79"/>
  <c r="C190" i="79"/>
  <c r="AG188" i="79"/>
  <c r="B188" i="79"/>
  <c r="Z187" i="79"/>
  <c r="AA187" i="79" s="1"/>
  <c r="AB187" i="79" s="1"/>
  <c r="AC187" i="79" s="1"/>
  <c r="AD187" i="79" s="1"/>
  <c r="AE187" i="79" s="1"/>
  <c r="AF187" i="79" s="1"/>
  <c r="H187" i="79"/>
  <c r="I187" i="79" s="1"/>
  <c r="J187" i="79" s="1"/>
  <c r="K187" i="79" s="1"/>
  <c r="L187" i="79" s="1"/>
  <c r="M187" i="79" s="1"/>
  <c r="N187" i="79" s="1"/>
  <c r="O187" i="79" s="1"/>
  <c r="P187" i="79" s="1"/>
  <c r="Q187" i="79" s="1"/>
  <c r="R187" i="79" s="1"/>
  <c r="S187" i="79" s="1"/>
  <c r="T187" i="79" s="1"/>
  <c r="U187" i="79" s="1"/>
  <c r="V187" i="79" s="1"/>
  <c r="W187" i="79" s="1"/>
  <c r="X187" i="79" s="1"/>
  <c r="Y187" i="79" s="1"/>
  <c r="E187" i="79"/>
  <c r="F187" i="79" s="1"/>
  <c r="G187" i="79" s="1"/>
  <c r="D187" i="79"/>
  <c r="C187" i="79"/>
  <c r="U186" i="79"/>
  <c r="V186" i="79" s="1"/>
  <c r="W186" i="79" s="1"/>
  <c r="X186" i="79" s="1"/>
  <c r="Y186" i="79" s="1"/>
  <c r="Z186" i="79" s="1"/>
  <c r="AA186" i="79" s="1"/>
  <c r="AB186" i="79" s="1"/>
  <c r="AC186" i="79" s="1"/>
  <c r="AD186" i="79" s="1"/>
  <c r="AE186" i="79" s="1"/>
  <c r="AF186" i="79" s="1"/>
  <c r="C186" i="79"/>
  <c r="D186" i="79" s="1"/>
  <c r="E186" i="79" s="1"/>
  <c r="F186" i="79" s="1"/>
  <c r="G186" i="79" s="1"/>
  <c r="H186" i="79" s="1"/>
  <c r="I186" i="79" s="1"/>
  <c r="J186" i="79" s="1"/>
  <c r="K186" i="79" s="1"/>
  <c r="L186" i="79" s="1"/>
  <c r="M186" i="79" s="1"/>
  <c r="N186" i="79" s="1"/>
  <c r="O186" i="79" s="1"/>
  <c r="P186" i="79" s="1"/>
  <c r="Q186" i="79" s="1"/>
  <c r="R186" i="79" s="1"/>
  <c r="S186" i="79" s="1"/>
  <c r="T186" i="79" s="1"/>
  <c r="E185" i="79"/>
  <c r="F185" i="79" s="1"/>
  <c r="G185" i="79" s="1"/>
  <c r="H185" i="79" s="1"/>
  <c r="I185" i="79" s="1"/>
  <c r="J185" i="79" s="1"/>
  <c r="K185" i="79" s="1"/>
  <c r="L185" i="79" s="1"/>
  <c r="M185" i="79" s="1"/>
  <c r="N185" i="79" s="1"/>
  <c r="O185" i="79" s="1"/>
  <c r="P185" i="79" s="1"/>
  <c r="Q185" i="79" s="1"/>
  <c r="R185" i="79" s="1"/>
  <c r="S185" i="79" s="1"/>
  <c r="T185" i="79" s="1"/>
  <c r="U185" i="79" s="1"/>
  <c r="V185" i="79" s="1"/>
  <c r="W185" i="79" s="1"/>
  <c r="X185" i="79" s="1"/>
  <c r="Y185" i="79" s="1"/>
  <c r="Z185" i="79" s="1"/>
  <c r="AA185" i="79" s="1"/>
  <c r="AB185" i="79" s="1"/>
  <c r="AC185" i="79" s="1"/>
  <c r="AD185" i="79" s="1"/>
  <c r="AE185" i="79" s="1"/>
  <c r="AF185" i="79" s="1"/>
  <c r="D185" i="79"/>
  <c r="C185" i="79"/>
  <c r="U184" i="79"/>
  <c r="V184" i="79" s="1"/>
  <c r="W184" i="79" s="1"/>
  <c r="X184" i="79" s="1"/>
  <c r="Y184" i="79" s="1"/>
  <c r="Z184" i="79" s="1"/>
  <c r="AA184" i="79" s="1"/>
  <c r="AB184" i="79" s="1"/>
  <c r="AC184" i="79" s="1"/>
  <c r="AD184" i="79" s="1"/>
  <c r="AE184" i="79" s="1"/>
  <c r="AF184" i="79" s="1"/>
  <c r="M184" i="79"/>
  <c r="N184" i="79" s="1"/>
  <c r="O184" i="79" s="1"/>
  <c r="P184" i="79" s="1"/>
  <c r="Q184" i="79" s="1"/>
  <c r="R184" i="79" s="1"/>
  <c r="S184" i="79" s="1"/>
  <c r="T184" i="79" s="1"/>
  <c r="C184" i="79"/>
  <c r="D184" i="79" s="1"/>
  <c r="E184" i="79" s="1"/>
  <c r="F184" i="79" s="1"/>
  <c r="G184" i="79" s="1"/>
  <c r="H184" i="79" s="1"/>
  <c r="I184" i="79" s="1"/>
  <c r="J184" i="79" s="1"/>
  <c r="K184" i="79" s="1"/>
  <c r="L184" i="79" s="1"/>
  <c r="O183" i="79"/>
  <c r="P183" i="79" s="1"/>
  <c r="Q183" i="79" s="1"/>
  <c r="R183" i="79" s="1"/>
  <c r="S183" i="79" s="1"/>
  <c r="T183" i="79" s="1"/>
  <c r="U183" i="79" s="1"/>
  <c r="V183" i="79" s="1"/>
  <c r="W183" i="79" s="1"/>
  <c r="X183" i="79" s="1"/>
  <c r="Y183" i="79" s="1"/>
  <c r="Z183" i="79" s="1"/>
  <c r="AA183" i="79" s="1"/>
  <c r="AB183" i="79" s="1"/>
  <c r="AC183" i="79" s="1"/>
  <c r="AD183" i="79" s="1"/>
  <c r="AE183" i="79" s="1"/>
  <c r="AF183" i="79" s="1"/>
  <c r="G183" i="79"/>
  <c r="H183" i="79" s="1"/>
  <c r="I183" i="79" s="1"/>
  <c r="J183" i="79" s="1"/>
  <c r="K183" i="79" s="1"/>
  <c r="L183" i="79" s="1"/>
  <c r="M183" i="79" s="1"/>
  <c r="N183" i="79" s="1"/>
  <c r="E183" i="79"/>
  <c r="F183" i="79" s="1"/>
  <c r="C183" i="79"/>
  <c r="D183" i="79" s="1"/>
  <c r="AA182" i="79"/>
  <c r="AB182" i="79" s="1"/>
  <c r="AC182" i="79" s="1"/>
  <c r="AD182" i="79" s="1"/>
  <c r="AE182" i="79" s="1"/>
  <c r="AF182" i="79" s="1"/>
  <c r="U182" i="79"/>
  <c r="V182" i="79" s="1"/>
  <c r="W182" i="79" s="1"/>
  <c r="X182" i="79" s="1"/>
  <c r="Y182" i="79" s="1"/>
  <c r="Z182" i="79" s="1"/>
  <c r="I182" i="79"/>
  <c r="J182" i="79" s="1"/>
  <c r="K182" i="79" s="1"/>
  <c r="L182" i="79" s="1"/>
  <c r="M182" i="79" s="1"/>
  <c r="N182" i="79" s="1"/>
  <c r="O182" i="79" s="1"/>
  <c r="P182" i="79" s="1"/>
  <c r="Q182" i="79" s="1"/>
  <c r="R182" i="79" s="1"/>
  <c r="S182" i="79" s="1"/>
  <c r="T182" i="79" s="1"/>
  <c r="C182" i="79"/>
  <c r="D182" i="79" s="1"/>
  <c r="E182" i="79" s="1"/>
  <c r="F182" i="79" s="1"/>
  <c r="G182" i="79" s="1"/>
  <c r="H182" i="79" s="1"/>
  <c r="C181" i="79"/>
  <c r="D181" i="79" s="1"/>
  <c r="E181" i="79" s="1"/>
  <c r="F181" i="79" s="1"/>
  <c r="G181" i="79" s="1"/>
  <c r="H181" i="79" s="1"/>
  <c r="I181" i="79" s="1"/>
  <c r="J181" i="79" s="1"/>
  <c r="K181" i="79" s="1"/>
  <c r="L181" i="79" s="1"/>
  <c r="M181" i="79" s="1"/>
  <c r="N181" i="79" s="1"/>
  <c r="O181" i="79" s="1"/>
  <c r="P181" i="79" s="1"/>
  <c r="Q181" i="79" s="1"/>
  <c r="R181" i="79" s="1"/>
  <c r="S181" i="79" s="1"/>
  <c r="T181" i="79" s="1"/>
  <c r="U181" i="79" s="1"/>
  <c r="V181" i="79" s="1"/>
  <c r="W181" i="79" s="1"/>
  <c r="X181" i="79" s="1"/>
  <c r="Y181" i="79" s="1"/>
  <c r="Z181" i="79" s="1"/>
  <c r="AA181" i="79" s="1"/>
  <c r="AB181" i="79" s="1"/>
  <c r="AC181" i="79" s="1"/>
  <c r="AD181" i="79" s="1"/>
  <c r="AE181" i="79" s="1"/>
  <c r="AF181" i="79" s="1"/>
  <c r="I180" i="79"/>
  <c r="J180" i="79" s="1"/>
  <c r="K180" i="79" s="1"/>
  <c r="L180" i="79" s="1"/>
  <c r="M180" i="79" s="1"/>
  <c r="N180" i="79" s="1"/>
  <c r="O180" i="79" s="1"/>
  <c r="P180" i="79" s="1"/>
  <c r="Q180" i="79" s="1"/>
  <c r="R180" i="79" s="1"/>
  <c r="S180" i="79" s="1"/>
  <c r="T180" i="79" s="1"/>
  <c r="U180" i="79" s="1"/>
  <c r="V180" i="79" s="1"/>
  <c r="W180" i="79" s="1"/>
  <c r="X180" i="79" s="1"/>
  <c r="Y180" i="79" s="1"/>
  <c r="Z180" i="79" s="1"/>
  <c r="AA180" i="79" s="1"/>
  <c r="AB180" i="79" s="1"/>
  <c r="AC180" i="79" s="1"/>
  <c r="AD180" i="79" s="1"/>
  <c r="AE180" i="79" s="1"/>
  <c r="AF180" i="79" s="1"/>
  <c r="E180" i="79"/>
  <c r="F180" i="79" s="1"/>
  <c r="G180" i="79" s="1"/>
  <c r="H180" i="79" s="1"/>
  <c r="D180" i="79"/>
  <c r="C180" i="79"/>
  <c r="C179" i="79"/>
  <c r="D179" i="79" s="1"/>
  <c r="E179" i="79" s="1"/>
  <c r="F179" i="79" s="1"/>
  <c r="G179" i="79" s="1"/>
  <c r="H179" i="79" s="1"/>
  <c r="I179" i="79" s="1"/>
  <c r="J179" i="79" s="1"/>
  <c r="K179" i="79" s="1"/>
  <c r="L179" i="79" s="1"/>
  <c r="M179" i="79" s="1"/>
  <c r="N179" i="79" s="1"/>
  <c r="O179" i="79" s="1"/>
  <c r="P179" i="79" s="1"/>
  <c r="Q179" i="79" s="1"/>
  <c r="R179" i="79" s="1"/>
  <c r="S179" i="79" s="1"/>
  <c r="T179" i="79" s="1"/>
  <c r="U179" i="79" s="1"/>
  <c r="V179" i="79" s="1"/>
  <c r="W179" i="79" s="1"/>
  <c r="X179" i="79" s="1"/>
  <c r="Y179" i="79" s="1"/>
  <c r="Z179" i="79" s="1"/>
  <c r="AA179" i="79" s="1"/>
  <c r="AB179" i="79" s="1"/>
  <c r="AC179" i="79" s="1"/>
  <c r="AD179" i="79" s="1"/>
  <c r="AE179" i="79" s="1"/>
  <c r="AF179" i="79" s="1"/>
  <c r="J178" i="79"/>
  <c r="K178" i="79" s="1"/>
  <c r="L178" i="79" s="1"/>
  <c r="M178" i="79" s="1"/>
  <c r="N178" i="79" s="1"/>
  <c r="O178" i="79" s="1"/>
  <c r="P178" i="79" s="1"/>
  <c r="Q178" i="79" s="1"/>
  <c r="R178" i="79" s="1"/>
  <c r="S178" i="79" s="1"/>
  <c r="T178" i="79" s="1"/>
  <c r="U178" i="79" s="1"/>
  <c r="V178" i="79" s="1"/>
  <c r="W178" i="79" s="1"/>
  <c r="X178" i="79" s="1"/>
  <c r="Y178" i="79" s="1"/>
  <c r="Z178" i="79" s="1"/>
  <c r="AA178" i="79" s="1"/>
  <c r="AB178" i="79" s="1"/>
  <c r="AC178" i="79" s="1"/>
  <c r="AD178" i="79" s="1"/>
  <c r="AE178" i="79" s="1"/>
  <c r="AF178" i="79" s="1"/>
  <c r="E178" i="79"/>
  <c r="F178" i="79" s="1"/>
  <c r="G178" i="79" s="1"/>
  <c r="H178" i="79" s="1"/>
  <c r="I178" i="79" s="1"/>
  <c r="C178" i="79"/>
  <c r="D178" i="79" s="1"/>
  <c r="D177" i="79"/>
  <c r="E177" i="79" s="1"/>
  <c r="F177" i="79" s="1"/>
  <c r="G177" i="79" s="1"/>
  <c r="H177" i="79" s="1"/>
  <c r="I177" i="79" s="1"/>
  <c r="J177" i="79" s="1"/>
  <c r="K177" i="79" s="1"/>
  <c r="L177" i="79" s="1"/>
  <c r="M177" i="79" s="1"/>
  <c r="N177" i="79" s="1"/>
  <c r="O177" i="79" s="1"/>
  <c r="P177" i="79" s="1"/>
  <c r="Q177" i="79" s="1"/>
  <c r="R177" i="79" s="1"/>
  <c r="S177" i="79" s="1"/>
  <c r="T177" i="79" s="1"/>
  <c r="U177" i="79" s="1"/>
  <c r="V177" i="79" s="1"/>
  <c r="W177" i="79" s="1"/>
  <c r="X177" i="79" s="1"/>
  <c r="Y177" i="79" s="1"/>
  <c r="Z177" i="79" s="1"/>
  <c r="AA177" i="79" s="1"/>
  <c r="AB177" i="79" s="1"/>
  <c r="AC177" i="79" s="1"/>
  <c r="AD177" i="79" s="1"/>
  <c r="AE177" i="79" s="1"/>
  <c r="AF177" i="79" s="1"/>
  <c r="C177" i="79"/>
  <c r="I176" i="79"/>
  <c r="J176" i="79" s="1"/>
  <c r="K176" i="79" s="1"/>
  <c r="L176" i="79" s="1"/>
  <c r="M176" i="79" s="1"/>
  <c r="N176" i="79" s="1"/>
  <c r="O176" i="79" s="1"/>
  <c r="P176" i="79" s="1"/>
  <c r="Q176" i="79" s="1"/>
  <c r="R176" i="79" s="1"/>
  <c r="S176" i="79" s="1"/>
  <c r="T176" i="79" s="1"/>
  <c r="U176" i="79" s="1"/>
  <c r="V176" i="79" s="1"/>
  <c r="W176" i="79" s="1"/>
  <c r="X176" i="79" s="1"/>
  <c r="Y176" i="79" s="1"/>
  <c r="Z176" i="79" s="1"/>
  <c r="AA176" i="79" s="1"/>
  <c r="AB176" i="79" s="1"/>
  <c r="AC176" i="79" s="1"/>
  <c r="AD176" i="79" s="1"/>
  <c r="AE176" i="79" s="1"/>
  <c r="AF176" i="79" s="1"/>
  <c r="E176" i="79"/>
  <c r="F176" i="79" s="1"/>
  <c r="G176" i="79" s="1"/>
  <c r="H176" i="79" s="1"/>
  <c r="C176" i="79"/>
  <c r="D176" i="79" s="1"/>
  <c r="W175" i="79"/>
  <c r="X175" i="79" s="1"/>
  <c r="Y175" i="79" s="1"/>
  <c r="Z175" i="79" s="1"/>
  <c r="AA175" i="79" s="1"/>
  <c r="AB175" i="79" s="1"/>
  <c r="AC175" i="79" s="1"/>
  <c r="AD175" i="79" s="1"/>
  <c r="AE175" i="79" s="1"/>
  <c r="AF175" i="79" s="1"/>
  <c r="C175" i="79"/>
  <c r="D175" i="79" s="1"/>
  <c r="E175" i="79" s="1"/>
  <c r="F175" i="79" s="1"/>
  <c r="G175" i="79" s="1"/>
  <c r="H175" i="79" s="1"/>
  <c r="I175" i="79" s="1"/>
  <c r="J175" i="79" s="1"/>
  <c r="K175" i="79" s="1"/>
  <c r="L175" i="79" s="1"/>
  <c r="M175" i="79" s="1"/>
  <c r="N175" i="79" s="1"/>
  <c r="O175" i="79" s="1"/>
  <c r="P175" i="79" s="1"/>
  <c r="Q175" i="79" s="1"/>
  <c r="R175" i="79" s="1"/>
  <c r="S175" i="79" s="1"/>
  <c r="T175" i="79" s="1"/>
  <c r="U175" i="79" s="1"/>
  <c r="V175" i="79" s="1"/>
  <c r="K173" i="79"/>
  <c r="L173" i="79" s="1"/>
  <c r="M173" i="79" s="1"/>
  <c r="N173" i="79" s="1"/>
  <c r="O173" i="79" s="1"/>
  <c r="P173" i="79" s="1"/>
  <c r="Q173" i="79" s="1"/>
  <c r="R173" i="79" s="1"/>
  <c r="S173" i="79" s="1"/>
  <c r="T173" i="79" s="1"/>
  <c r="U173" i="79" s="1"/>
  <c r="V173" i="79" s="1"/>
  <c r="W173" i="79" s="1"/>
  <c r="X173" i="79" s="1"/>
  <c r="Y173" i="79" s="1"/>
  <c r="Z173" i="79" s="1"/>
  <c r="AA173" i="79" s="1"/>
  <c r="AB173" i="79" s="1"/>
  <c r="AC173" i="79" s="1"/>
  <c r="AD173" i="79" s="1"/>
  <c r="AE173" i="79" s="1"/>
  <c r="AF173" i="79" s="1"/>
  <c r="D173" i="79"/>
  <c r="E173" i="79" s="1"/>
  <c r="F173" i="79" s="1"/>
  <c r="G173" i="79" s="1"/>
  <c r="H173" i="79" s="1"/>
  <c r="I173" i="79" s="1"/>
  <c r="J173" i="79" s="1"/>
  <c r="C173" i="79"/>
  <c r="C172" i="79"/>
  <c r="D172" i="79" s="1"/>
  <c r="E172" i="79" s="1"/>
  <c r="F172" i="79" s="1"/>
  <c r="G172" i="79" s="1"/>
  <c r="H172" i="79" s="1"/>
  <c r="I172" i="79" s="1"/>
  <c r="J172" i="79" s="1"/>
  <c r="K172" i="79" s="1"/>
  <c r="L172" i="79" s="1"/>
  <c r="M172" i="79" s="1"/>
  <c r="N172" i="79" s="1"/>
  <c r="O172" i="79" s="1"/>
  <c r="P172" i="79" s="1"/>
  <c r="Q172" i="79" s="1"/>
  <c r="R172" i="79" s="1"/>
  <c r="S172" i="79" s="1"/>
  <c r="T172" i="79" s="1"/>
  <c r="U172" i="79" s="1"/>
  <c r="V172" i="79" s="1"/>
  <c r="W172" i="79" s="1"/>
  <c r="X172" i="79" s="1"/>
  <c r="Y172" i="79" s="1"/>
  <c r="Z172" i="79" s="1"/>
  <c r="AA172" i="79" s="1"/>
  <c r="AB172" i="79" s="1"/>
  <c r="AC172" i="79" s="1"/>
  <c r="AD172" i="79" s="1"/>
  <c r="AE172" i="79" s="1"/>
  <c r="AF172" i="79" s="1"/>
  <c r="E171" i="79"/>
  <c r="F171" i="79" s="1"/>
  <c r="G171" i="79" s="1"/>
  <c r="H171" i="79" s="1"/>
  <c r="I171" i="79" s="1"/>
  <c r="J171" i="79" s="1"/>
  <c r="K171" i="79" s="1"/>
  <c r="L171" i="79" s="1"/>
  <c r="M171" i="79" s="1"/>
  <c r="N171" i="79" s="1"/>
  <c r="O171" i="79" s="1"/>
  <c r="P171" i="79" s="1"/>
  <c r="Q171" i="79" s="1"/>
  <c r="R171" i="79" s="1"/>
  <c r="S171" i="79" s="1"/>
  <c r="T171" i="79" s="1"/>
  <c r="U171" i="79" s="1"/>
  <c r="V171" i="79" s="1"/>
  <c r="W171" i="79" s="1"/>
  <c r="X171" i="79" s="1"/>
  <c r="Y171" i="79" s="1"/>
  <c r="Z171" i="79" s="1"/>
  <c r="AA171" i="79" s="1"/>
  <c r="AB171" i="79" s="1"/>
  <c r="AC171" i="79" s="1"/>
  <c r="AD171" i="79" s="1"/>
  <c r="AE171" i="79" s="1"/>
  <c r="AF171" i="79" s="1"/>
  <c r="D171" i="79"/>
  <c r="C171" i="79"/>
  <c r="U170" i="79"/>
  <c r="V170" i="79" s="1"/>
  <c r="W170" i="79" s="1"/>
  <c r="X170" i="79" s="1"/>
  <c r="Y170" i="79" s="1"/>
  <c r="Z170" i="79" s="1"/>
  <c r="AA170" i="79" s="1"/>
  <c r="AB170" i="79" s="1"/>
  <c r="AC170" i="79" s="1"/>
  <c r="AD170" i="79" s="1"/>
  <c r="AE170" i="79" s="1"/>
  <c r="AF170" i="79" s="1"/>
  <c r="D170" i="79"/>
  <c r="E170" i="79" s="1"/>
  <c r="F170" i="79" s="1"/>
  <c r="G170" i="79" s="1"/>
  <c r="H170" i="79" s="1"/>
  <c r="I170" i="79" s="1"/>
  <c r="J170" i="79" s="1"/>
  <c r="K170" i="79" s="1"/>
  <c r="L170" i="79" s="1"/>
  <c r="M170" i="79" s="1"/>
  <c r="N170" i="79" s="1"/>
  <c r="O170" i="79" s="1"/>
  <c r="P170" i="79" s="1"/>
  <c r="Q170" i="79" s="1"/>
  <c r="R170" i="79" s="1"/>
  <c r="S170" i="79" s="1"/>
  <c r="T170" i="79" s="1"/>
  <c r="C170" i="79"/>
  <c r="E169" i="79"/>
  <c r="F169" i="79" s="1"/>
  <c r="G169" i="79" s="1"/>
  <c r="H169" i="79" s="1"/>
  <c r="I169" i="79" s="1"/>
  <c r="J169" i="79" s="1"/>
  <c r="K169" i="79" s="1"/>
  <c r="L169" i="79" s="1"/>
  <c r="M169" i="79" s="1"/>
  <c r="N169" i="79" s="1"/>
  <c r="O169" i="79" s="1"/>
  <c r="P169" i="79" s="1"/>
  <c r="Q169" i="79" s="1"/>
  <c r="R169" i="79" s="1"/>
  <c r="S169" i="79" s="1"/>
  <c r="T169" i="79" s="1"/>
  <c r="U169" i="79" s="1"/>
  <c r="V169" i="79" s="1"/>
  <c r="W169" i="79" s="1"/>
  <c r="X169" i="79" s="1"/>
  <c r="Y169" i="79" s="1"/>
  <c r="Z169" i="79" s="1"/>
  <c r="AA169" i="79" s="1"/>
  <c r="AB169" i="79" s="1"/>
  <c r="AC169" i="79" s="1"/>
  <c r="AD169" i="79" s="1"/>
  <c r="AE169" i="79" s="1"/>
  <c r="AF169" i="79" s="1"/>
  <c r="C169" i="79"/>
  <c r="D169" i="79" s="1"/>
  <c r="H168" i="79"/>
  <c r="I168" i="79" s="1"/>
  <c r="J168" i="79" s="1"/>
  <c r="K168" i="79" s="1"/>
  <c r="L168" i="79" s="1"/>
  <c r="M168" i="79" s="1"/>
  <c r="N168" i="79" s="1"/>
  <c r="O168" i="79" s="1"/>
  <c r="P168" i="79" s="1"/>
  <c r="Q168" i="79" s="1"/>
  <c r="R168" i="79" s="1"/>
  <c r="S168" i="79" s="1"/>
  <c r="T168" i="79" s="1"/>
  <c r="U168" i="79" s="1"/>
  <c r="V168" i="79" s="1"/>
  <c r="W168" i="79" s="1"/>
  <c r="X168" i="79" s="1"/>
  <c r="Y168" i="79" s="1"/>
  <c r="Z168" i="79" s="1"/>
  <c r="AA168" i="79" s="1"/>
  <c r="AB168" i="79" s="1"/>
  <c r="AC168" i="79" s="1"/>
  <c r="AD168" i="79" s="1"/>
  <c r="AE168" i="79" s="1"/>
  <c r="AF168" i="79" s="1"/>
  <c r="C168" i="79"/>
  <c r="D168" i="79" s="1"/>
  <c r="E168" i="79" s="1"/>
  <c r="F168" i="79" s="1"/>
  <c r="G168" i="79" s="1"/>
  <c r="V167" i="79"/>
  <c r="W167" i="79" s="1"/>
  <c r="X167" i="79" s="1"/>
  <c r="Y167" i="79" s="1"/>
  <c r="Z167" i="79" s="1"/>
  <c r="AA167" i="79" s="1"/>
  <c r="AB167" i="79" s="1"/>
  <c r="AC167" i="79" s="1"/>
  <c r="AD167" i="79" s="1"/>
  <c r="AE167" i="79" s="1"/>
  <c r="AF167" i="79" s="1"/>
  <c r="F167" i="79"/>
  <c r="G167" i="79" s="1"/>
  <c r="H167" i="79" s="1"/>
  <c r="I167" i="79" s="1"/>
  <c r="J167" i="79" s="1"/>
  <c r="K167" i="79" s="1"/>
  <c r="L167" i="79" s="1"/>
  <c r="M167" i="79" s="1"/>
  <c r="N167" i="79" s="1"/>
  <c r="O167" i="79" s="1"/>
  <c r="P167" i="79" s="1"/>
  <c r="Q167" i="79" s="1"/>
  <c r="R167" i="79" s="1"/>
  <c r="S167" i="79" s="1"/>
  <c r="T167" i="79" s="1"/>
  <c r="U167" i="79" s="1"/>
  <c r="D167" i="79"/>
  <c r="E167" i="79" s="1"/>
  <c r="C167" i="79"/>
  <c r="AB166" i="79"/>
  <c r="AC166" i="79" s="1"/>
  <c r="AD166" i="79" s="1"/>
  <c r="AE166" i="79" s="1"/>
  <c r="AF166" i="79" s="1"/>
  <c r="L166" i="79"/>
  <c r="M166" i="79" s="1"/>
  <c r="N166" i="79" s="1"/>
  <c r="O166" i="79" s="1"/>
  <c r="P166" i="79" s="1"/>
  <c r="Q166" i="79" s="1"/>
  <c r="R166" i="79" s="1"/>
  <c r="S166" i="79" s="1"/>
  <c r="T166" i="79" s="1"/>
  <c r="U166" i="79" s="1"/>
  <c r="V166" i="79" s="1"/>
  <c r="W166" i="79" s="1"/>
  <c r="X166" i="79" s="1"/>
  <c r="Y166" i="79" s="1"/>
  <c r="Z166" i="79" s="1"/>
  <c r="AA166" i="79" s="1"/>
  <c r="G166" i="79"/>
  <c r="H166" i="79" s="1"/>
  <c r="I166" i="79" s="1"/>
  <c r="J166" i="79" s="1"/>
  <c r="K166" i="79" s="1"/>
  <c r="D166" i="79"/>
  <c r="E166" i="79" s="1"/>
  <c r="F166" i="79" s="1"/>
  <c r="C166" i="79"/>
  <c r="M164" i="79"/>
  <c r="N164" i="79" s="1"/>
  <c r="O164" i="79" s="1"/>
  <c r="P164" i="79" s="1"/>
  <c r="Q164" i="79" s="1"/>
  <c r="R164" i="79" s="1"/>
  <c r="S164" i="79" s="1"/>
  <c r="T164" i="79" s="1"/>
  <c r="U164" i="79" s="1"/>
  <c r="V164" i="79" s="1"/>
  <c r="W164" i="79" s="1"/>
  <c r="X164" i="79" s="1"/>
  <c r="Y164" i="79" s="1"/>
  <c r="Z164" i="79" s="1"/>
  <c r="AA164" i="79" s="1"/>
  <c r="AB164" i="79" s="1"/>
  <c r="AC164" i="79" s="1"/>
  <c r="AD164" i="79" s="1"/>
  <c r="AE164" i="79" s="1"/>
  <c r="AF164" i="79" s="1"/>
  <c r="J164" i="79"/>
  <c r="K164" i="79" s="1"/>
  <c r="L164" i="79" s="1"/>
  <c r="E164" i="79"/>
  <c r="F164" i="79" s="1"/>
  <c r="G164" i="79" s="1"/>
  <c r="H164" i="79" s="1"/>
  <c r="I164" i="79" s="1"/>
  <c r="C164" i="79"/>
  <c r="D164" i="79" s="1"/>
  <c r="P163" i="79"/>
  <c r="Q163" i="79" s="1"/>
  <c r="R163" i="79" s="1"/>
  <c r="S163" i="79" s="1"/>
  <c r="T163" i="79" s="1"/>
  <c r="U163" i="79" s="1"/>
  <c r="V163" i="79" s="1"/>
  <c r="W163" i="79" s="1"/>
  <c r="X163" i="79" s="1"/>
  <c r="Y163" i="79" s="1"/>
  <c r="Z163" i="79" s="1"/>
  <c r="AA163" i="79" s="1"/>
  <c r="AB163" i="79" s="1"/>
  <c r="AC163" i="79" s="1"/>
  <c r="AD163" i="79" s="1"/>
  <c r="AE163" i="79" s="1"/>
  <c r="AF163" i="79" s="1"/>
  <c r="K163" i="79"/>
  <c r="L163" i="79" s="1"/>
  <c r="M163" i="79" s="1"/>
  <c r="N163" i="79" s="1"/>
  <c r="O163" i="79" s="1"/>
  <c r="H163" i="79"/>
  <c r="I163" i="79" s="1"/>
  <c r="J163" i="79" s="1"/>
  <c r="C163" i="79"/>
  <c r="D163" i="79" s="1"/>
  <c r="E163" i="79" s="1"/>
  <c r="F163" i="79" s="1"/>
  <c r="G163" i="79" s="1"/>
  <c r="N162" i="79"/>
  <c r="O162" i="79" s="1"/>
  <c r="P162" i="79" s="1"/>
  <c r="Q162" i="79" s="1"/>
  <c r="R162" i="79" s="1"/>
  <c r="S162" i="79" s="1"/>
  <c r="T162" i="79" s="1"/>
  <c r="U162" i="79" s="1"/>
  <c r="V162" i="79" s="1"/>
  <c r="W162" i="79" s="1"/>
  <c r="X162" i="79" s="1"/>
  <c r="Y162" i="79" s="1"/>
  <c r="Z162" i="79" s="1"/>
  <c r="AA162" i="79" s="1"/>
  <c r="AB162" i="79" s="1"/>
  <c r="AC162" i="79" s="1"/>
  <c r="AD162" i="79" s="1"/>
  <c r="AE162" i="79" s="1"/>
  <c r="AF162" i="79" s="1"/>
  <c r="I162" i="79"/>
  <c r="J162" i="79" s="1"/>
  <c r="K162" i="79" s="1"/>
  <c r="L162" i="79" s="1"/>
  <c r="M162" i="79" s="1"/>
  <c r="F162" i="79"/>
  <c r="G162" i="79" s="1"/>
  <c r="H162" i="79" s="1"/>
  <c r="D162" i="79"/>
  <c r="E162" i="79" s="1"/>
  <c r="C162" i="79"/>
  <c r="D161" i="79"/>
  <c r="E161" i="79" s="1"/>
  <c r="F161" i="79" s="1"/>
  <c r="G161" i="79" s="1"/>
  <c r="H161" i="79" s="1"/>
  <c r="I161" i="79" s="1"/>
  <c r="J161" i="79" s="1"/>
  <c r="K161" i="79" s="1"/>
  <c r="L161" i="79" s="1"/>
  <c r="M161" i="79" s="1"/>
  <c r="N161" i="79" s="1"/>
  <c r="O161" i="79" s="1"/>
  <c r="P161" i="79" s="1"/>
  <c r="Q161" i="79" s="1"/>
  <c r="R161" i="79" s="1"/>
  <c r="S161" i="79" s="1"/>
  <c r="T161" i="79" s="1"/>
  <c r="U161" i="79" s="1"/>
  <c r="V161" i="79" s="1"/>
  <c r="W161" i="79" s="1"/>
  <c r="X161" i="79" s="1"/>
  <c r="Y161" i="79" s="1"/>
  <c r="Z161" i="79" s="1"/>
  <c r="AA161" i="79" s="1"/>
  <c r="AB161" i="79" s="1"/>
  <c r="AC161" i="79" s="1"/>
  <c r="AD161" i="79" s="1"/>
  <c r="AE161" i="79" s="1"/>
  <c r="AF161" i="79" s="1"/>
  <c r="C161" i="79"/>
  <c r="X160" i="79"/>
  <c r="Y160" i="79" s="1"/>
  <c r="Z160" i="79" s="1"/>
  <c r="AA160" i="79" s="1"/>
  <c r="AB160" i="79" s="1"/>
  <c r="AC160" i="79" s="1"/>
  <c r="AD160" i="79" s="1"/>
  <c r="AE160" i="79" s="1"/>
  <c r="AF160" i="79" s="1"/>
  <c r="M160" i="79"/>
  <c r="N160" i="79" s="1"/>
  <c r="O160" i="79" s="1"/>
  <c r="P160" i="79" s="1"/>
  <c r="Q160" i="79" s="1"/>
  <c r="R160" i="79" s="1"/>
  <c r="S160" i="79" s="1"/>
  <c r="T160" i="79" s="1"/>
  <c r="U160" i="79" s="1"/>
  <c r="V160" i="79" s="1"/>
  <c r="W160" i="79" s="1"/>
  <c r="J160" i="79"/>
  <c r="K160" i="79" s="1"/>
  <c r="L160" i="79" s="1"/>
  <c r="H160" i="79"/>
  <c r="I160" i="79" s="1"/>
  <c r="E160" i="79"/>
  <c r="F160" i="79" s="1"/>
  <c r="G160" i="79" s="1"/>
  <c r="D160" i="79"/>
  <c r="C160" i="79"/>
  <c r="AA159" i="79"/>
  <c r="AB159" i="79" s="1"/>
  <c r="AC159" i="79" s="1"/>
  <c r="AD159" i="79" s="1"/>
  <c r="AE159" i="79" s="1"/>
  <c r="AF159" i="79" s="1"/>
  <c r="P159" i="79"/>
  <c r="Q159" i="79" s="1"/>
  <c r="R159" i="79" s="1"/>
  <c r="S159" i="79" s="1"/>
  <c r="T159" i="79" s="1"/>
  <c r="U159" i="79" s="1"/>
  <c r="V159" i="79" s="1"/>
  <c r="W159" i="79" s="1"/>
  <c r="X159" i="79" s="1"/>
  <c r="Y159" i="79" s="1"/>
  <c r="Z159" i="79" s="1"/>
  <c r="H159" i="79"/>
  <c r="I159" i="79" s="1"/>
  <c r="J159" i="79" s="1"/>
  <c r="K159" i="79" s="1"/>
  <c r="L159" i="79" s="1"/>
  <c r="M159" i="79" s="1"/>
  <c r="N159" i="79" s="1"/>
  <c r="O159" i="79" s="1"/>
  <c r="F159" i="79"/>
  <c r="G159" i="79" s="1"/>
  <c r="D159" i="79"/>
  <c r="E159" i="79" s="1"/>
  <c r="C159" i="79"/>
  <c r="N158" i="79"/>
  <c r="O158" i="79" s="1"/>
  <c r="P158" i="79" s="1"/>
  <c r="Q158" i="79" s="1"/>
  <c r="R158" i="79" s="1"/>
  <c r="S158" i="79" s="1"/>
  <c r="T158" i="79" s="1"/>
  <c r="U158" i="79" s="1"/>
  <c r="V158" i="79" s="1"/>
  <c r="W158" i="79" s="1"/>
  <c r="X158" i="79" s="1"/>
  <c r="Y158" i="79" s="1"/>
  <c r="Z158" i="79" s="1"/>
  <c r="AA158" i="79" s="1"/>
  <c r="AB158" i="79" s="1"/>
  <c r="AC158" i="79" s="1"/>
  <c r="AD158" i="79" s="1"/>
  <c r="AE158" i="79" s="1"/>
  <c r="AF158" i="79" s="1"/>
  <c r="F158" i="79"/>
  <c r="G158" i="79" s="1"/>
  <c r="H158" i="79" s="1"/>
  <c r="I158" i="79" s="1"/>
  <c r="J158" i="79" s="1"/>
  <c r="K158" i="79" s="1"/>
  <c r="L158" i="79" s="1"/>
  <c r="M158" i="79" s="1"/>
  <c r="D158" i="79"/>
  <c r="E158" i="79" s="1"/>
  <c r="C158" i="79"/>
  <c r="F157" i="79"/>
  <c r="G157" i="79" s="1"/>
  <c r="H157" i="79" s="1"/>
  <c r="I157" i="79" s="1"/>
  <c r="J157" i="79" s="1"/>
  <c r="K157" i="79" s="1"/>
  <c r="L157" i="79" s="1"/>
  <c r="M157" i="79" s="1"/>
  <c r="N157" i="79" s="1"/>
  <c r="O157" i="79" s="1"/>
  <c r="P157" i="79" s="1"/>
  <c r="Q157" i="79" s="1"/>
  <c r="R157" i="79" s="1"/>
  <c r="S157" i="79" s="1"/>
  <c r="T157" i="79" s="1"/>
  <c r="U157" i="79" s="1"/>
  <c r="V157" i="79" s="1"/>
  <c r="W157" i="79" s="1"/>
  <c r="X157" i="79" s="1"/>
  <c r="Y157" i="79" s="1"/>
  <c r="Z157" i="79" s="1"/>
  <c r="AA157" i="79" s="1"/>
  <c r="AB157" i="79" s="1"/>
  <c r="AC157" i="79" s="1"/>
  <c r="AD157" i="79" s="1"/>
  <c r="AE157" i="79" s="1"/>
  <c r="AF157" i="79" s="1"/>
  <c r="D157" i="79"/>
  <c r="E157" i="79" s="1"/>
  <c r="C157" i="79"/>
  <c r="H156" i="79"/>
  <c r="I156" i="79" s="1"/>
  <c r="J156" i="79" s="1"/>
  <c r="K156" i="79" s="1"/>
  <c r="L156" i="79" s="1"/>
  <c r="M156" i="79" s="1"/>
  <c r="N156" i="79" s="1"/>
  <c r="O156" i="79" s="1"/>
  <c r="P156" i="79" s="1"/>
  <c r="Q156" i="79" s="1"/>
  <c r="R156" i="79" s="1"/>
  <c r="S156" i="79" s="1"/>
  <c r="T156" i="79" s="1"/>
  <c r="U156" i="79" s="1"/>
  <c r="V156" i="79" s="1"/>
  <c r="W156" i="79" s="1"/>
  <c r="X156" i="79" s="1"/>
  <c r="Y156" i="79" s="1"/>
  <c r="Z156" i="79" s="1"/>
  <c r="AA156" i="79" s="1"/>
  <c r="AB156" i="79" s="1"/>
  <c r="AC156" i="79" s="1"/>
  <c r="AD156" i="79" s="1"/>
  <c r="AE156" i="79" s="1"/>
  <c r="AF156" i="79" s="1"/>
  <c r="C156" i="79"/>
  <c r="D156" i="79" s="1"/>
  <c r="E156" i="79" s="1"/>
  <c r="F156" i="79" s="1"/>
  <c r="G156" i="79" s="1"/>
  <c r="F155" i="79"/>
  <c r="G155" i="79" s="1"/>
  <c r="H155" i="79" s="1"/>
  <c r="I155" i="79" s="1"/>
  <c r="J155" i="79" s="1"/>
  <c r="K155" i="79" s="1"/>
  <c r="L155" i="79" s="1"/>
  <c r="M155" i="79" s="1"/>
  <c r="N155" i="79" s="1"/>
  <c r="O155" i="79" s="1"/>
  <c r="P155" i="79" s="1"/>
  <c r="Q155" i="79" s="1"/>
  <c r="R155" i="79" s="1"/>
  <c r="S155" i="79" s="1"/>
  <c r="T155" i="79" s="1"/>
  <c r="U155" i="79" s="1"/>
  <c r="V155" i="79" s="1"/>
  <c r="W155" i="79" s="1"/>
  <c r="X155" i="79" s="1"/>
  <c r="Y155" i="79" s="1"/>
  <c r="Z155" i="79" s="1"/>
  <c r="AA155" i="79" s="1"/>
  <c r="AB155" i="79" s="1"/>
  <c r="AC155" i="79" s="1"/>
  <c r="AD155" i="79" s="1"/>
  <c r="AE155" i="79" s="1"/>
  <c r="AF155" i="79" s="1"/>
  <c r="D155" i="79"/>
  <c r="E155" i="79" s="1"/>
  <c r="C155" i="79"/>
  <c r="H154" i="79"/>
  <c r="I154" i="79" s="1"/>
  <c r="J154" i="79" s="1"/>
  <c r="K154" i="79" s="1"/>
  <c r="L154" i="79" s="1"/>
  <c r="M154" i="79" s="1"/>
  <c r="N154" i="79" s="1"/>
  <c r="O154" i="79" s="1"/>
  <c r="P154" i="79" s="1"/>
  <c r="Q154" i="79" s="1"/>
  <c r="R154" i="79" s="1"/>
  <c r="S154" i="79" s="1"/>
  <c r="T154" i="79" s="1"/>
  <c r="U154" i="79" s="1"/>
  <c r="V154" i="79" s="1"/>
  <c r="W154" i="79" s="1"/>
  <c r="X154" i="79" s="1"/>
  <c r="Y154" i="79" s="1"/>
  <c r="Z154" i="79" s="1"/>
  <c r="AA154" i="79" s="1"/>
  <c r="AB154" i="79" s="1"/>
  <c r="AC154" i="79" s="1"/>
  <c r="AD154" i="79" s="1"/>
  <c r="AE154" i="79" s="1"/>
  <c r="AF154" i="79" s="1"/>
  <c r="G154" i="79"/>
  <c r="D154" i="79"/>
  <c r="E154" i="79" s="1"/>
  <c r="F154" i="79" s="1"/>
  <c r="C154" i="79"/>
  <c r="L153" i="79"/>
  <c r="M153" i="79" s="1"/>
  <c r="N153" i="79" s="1"/>
  <c r="O153" i="79" s="1"/>
  <c r="P153" i="79" s="1"/>
  <c r="Q153" i="79" s="1"/>
  <c r="R153" i="79" s="1"/>
  <c r="S153" i="79" s="1"/>
  <c r="T153" i="79" s="1"/>
  <c r="U153" i="79" s="1"/>
  <c r="V153" i="79" s="1"/>
  <c r="W153" i="79" s="1"/>
  <c r="X153" i="79" s="1"/>
  <c r="Y153" i="79" s="1"/>
  <c r="Z153" i="79" s="1"/>
  <c r="AA153" i="79" s="1"/>
  <c r="AB153" i="79" s="1"/>
  <c r="AC153" i="79" s="1"/>
  <c r="AD153" i="79" s="1"/>
  <c r="AE153" i="79" s="1"/>
  <c r="AF153" i="79" s="1"/>
  <c r="D153" i="79"/>
  <c r="E153" i="79" s="1"/>
  <c r="F153" i="79" s="1"/>
  <c r="G153" i="79" s="1"/>
  <c r="H153" i="79" s="1"/>
  <c r="I153" i="79" s="1"/>
  <c r="J153" i="79" s="1"/>
  <c r="K153" i="79" s="1"/>
  <c r="C153" i="79"/>
  <c r="F152" i="79"/>
  <c r="G152" i="79" s="1"/>
  <c r="H152" i="79" s="1"/>
  <c r="I152" i="79" s="1"/>
  <c r="J152" i="79" s="1"/>
  <c r="K152" i="79" s="1"/>
  <c r="L152" i="79" s="1"/>
  <c r="M152" i="79" s="1"/>
  <c r="N152" i="79" s="1"/>
  <c r="O152" i="79" s="1"/>
  <c r="P152" i="79" s="1"/>
  <c r="Q152" i="79" s="1"/>
  <c r="R152" i="79" s="1"/>
  <c r="S152" i="79" s="1"/>
  <c r="T152" i="79" s="1"/>
  <c r="U152" i="79" s="1"/>
  <c r="V152" i="79" s="1"/>
  <c r="W152" i="79" s="1"/>
  <c r="X152" i="79" s="1"/>
  <c r="Y152" i="79" s="1"/>
  <c r="Z152" i="79" s="1"/>
  <c r="AA152" i="79" s="1"/>
  <c r="AB152" i="79" s="1"/>
  <c r="AC152" i="79" s="1"/>
  <c r="AD152" i="79" s="1"/>
  <c r="AE152" i="79" s="1"/>
  <c r="AF152" i="79" s="1"/>
  <c r="E152" i="79"/>
  <c r="D152" i="79"/>
  <c r="C152" i="79"/>
  <c r="S150" i="79"/>
  <c r="T150" i="79" s="1"/>
  <c r="U150" i="79" s="1"/>
  <c r="V150" i="79" s="1"/>
  <c r="W150" i="79" s="1"/>
  <c r="X150" i="79" s="1"/>
  <c r="Y150" i="79" s="1"/>
  <c r="Z150" i="79" s="1"/>
  <c r="AA150" i="79" s="1"/>
  <c r="AB150" i="79" s="1"/>
  <c r="AC150" i="79" s="1"/>
  <c r="AD150" i="79" s="1"/>
  <c r="AE150" i="79" s="1"/>
  <c r="AF150" i="79" s="1"/>
  <c r="H150" i="79"/>
  <c r="I150" i="79" s="1"/>
  <c r="J150" i="79" s="1"/>
  <c r="K150" i="79" s="1"/>
  <c r="L150" i="79" s="1"/>
  <c r="M150" i="79" s="1"/>
  <c r="N150" i="79" s="1"/>
  <c r="O150" i="79" s="1"/>
  <c r="P150" i="79" s="1"/>
  <c r="Q150" i="79" s="1"/>
  <c r="R150" i="79" s="1"/>
  <c r="C150" i="79"/>
  <c r="D150" i="79" s="1"/>
  <c r="E150" i="79" s="1"/>
  <c r="F150" i="79" s="1"/>
  <c r="G150" i="79" s="1"/>
  <c r="F149" i="79"/>
  <c r="G149" i="79" s="1"/>
  <c r="H149" i="79" s="1"/>
  <c r="I149" i="79" s="1"/>
  <c r="J149" i="79" s="1"/>
  <c r="K149" i="79" s="1"/>
  <c r="L149" i="79" s="1"/>
  <c r="M149" i="79" s="1"/>
  <c r="N149" i="79" s="1"/>
  <c r="O149" i="79" s="1"/>
  <c r="P149" i="79" s="1"/>
  <c r="Q149" i="79" s="1"/>
  <c r="R149" i="79" s="1"/>
  <c r="S149" i="79" s="1"/>
  <c r="T149" i="79" s="1"/>
  <c r="U149" i="79" s="1"/>
  <c r="V149" i="79" s="1"/>
  <c r="W149" i="79" s="1"/>
  <c r="X149" i="79" s="1"/>
  <c r="Y149" i="79" s="1"/>
  <c r="Z149" i="79" s="1"/>
  <c r="AA149" i="79" s="1"/>
  <c r="AB149" i="79" s="1"/>
  <c r="AC149" i="79" s="1"/>
  <c r="AD149" i="79" s="1"/>
  <c r="AE149" i="79" s="1"/>
  <c r="AF149" i="79" s="1"/>
  <c r="E149" i="79"/>
  <c r="C149" i="79"/>
  <c r="D149" i="79" s="1"/>
  <c r="G148" i="79"/>
  <c r="H148" i="79" s="1"/>
  <c r="I148" i="79" s="1"/>
  <c r="J148" i="79" s="1"/>
  <c r="K148" i="79" s="1"/>
  <c r="L148" i="79" s="1"/>
  <c r="M148" i="79" s="1"/>
  <c r="N148" i="79" s="1"/>
  <c r="O148" i="79" s="1"/>
  <c r="P148" i="79" s="1"/>
  <c r="Q148" i="79" s="1"/>
  <c r="R148" i="79" s="1"/>
  <c r="S148" i="79" s="1"/>
  <c r="T148" i="79" s="1"/>
  <c r="U148" i="79" s="1"/>
  <c r="V148" i="79" s="1"/>
  <c r="W148" i="79" s="1"/>
  <c r="X148" i="79" s="1"/>
  <c r="Y148" i="79" s="1"/>
  <c r="Z148" i="79" s="1"/>
  <c r="AA148" i="79" s="1"/>
  <c r="AB148" i="79" s="1"/>
  <c r="AC148" i="79" s="1"/>
  <c r="AD148" i="79" s="1"/>
  <c r="AE148" i="79" s="1"/>
  <c r="AF148" i="79" s="1"/>
  <c r="D148" i="79"/>
  <c r="E148" i="79" s="1"/>
  <c r="F148" i="79" s="1"/>
  <c r="C148" i="79"/>
  <c r="W147" i="79"/>
  <c r="X147" i="79" s="1"/>
  <c r="Y147" i="79" s="1"/>
  <c r="Z147" i="79" s="1"/>
  <c r="AA147" i="79" s="1"/>
  <c r="AB147" i="79" s="1"/>
  <c r="AC147" i="79" s="1"/>
  <c r="AD147" i="79" s="1"/>
  <c r="AE147" i="79" s="1"/>
  <c r="AF147" i="79" s="1"/>
  <c r="E147" i="79"/>
  <c r="F147" i="79" s="1"/>
  <c r="G147" i="79" s="1"/>
  <c r="H147" i="79" s="1"/>
  <c r="I147" i="79" s="1"/>
  <c r="J147" i="79" s="1"/>
  <c r="K147" i="79" s="1"/>
  <c r="L147" i="79" s="1"/>
  <c r="M147" i="79" s="1"/>
  <c r="N147" i="79" s="1"/>
  <c r="O147" i="79" s="1"/>
  <c r="P147" i="79" s="1"/>
  <c r="Q147" i="79" s="1"/>
  <c r="R147" i="79" s="1"/>
  <c r="S147" i="79" s="1"/>
  <c r="T147" i="79" s="1"/>
  <c r="U147" i="79" s="1"/>
  <c r="V147" i="79" s="1"/>
  <c r="D147" i="79"/>
  <c r="C147" i="79"/>
  <c r="S145" i="79"/>
  <c r="T145" i="79" s="1"/>
  <c r="U145" i="79" s="1"/>
  <c r="V145" i="79" s="1"/>
  <c r="W145" i="79" s="1"/>
  <c r="X145" i="79" s="1"/>
  <c r="Y145" i="79" s="1"/>
  <c r="Z145" i="79" s="1"/>
  <c r="AA145" i="79" s="1"/>
  <c r="AB145" i="79" s="1"/>
  <c r="AC145" i="79" s="1"/>
  <c r="AD145" i="79" s="1"/>
  <c r="AE145" i="79" s="1"/>
  <c r="AF145" i="79" s="1"/>
  <c r="K145" i="79"/>
  <c r="L145" i="79" s="1"/>
  <c r="M145" i="79" s="1"/>
  <c r="N145" i="79" s="1"/>
  <c r="O145" i="79" s="1"/>
  <c r="P145" i="79" s="1"/>
  <c r="Q145" i="79" s="1"/>
  <c r="R145" i="79" s="1"/>
  <c r="E145" i="79"/>
  <c r="F145" i="79" s="1"/>
  <c r="G145" i="79" s="1"/>
  <c r="H145" i="79" s="1"/>
  <c r="I145" i="79" s="1"/>
  <c r="J145" i="79" s="1"/>
  <c r="D145" i="79"/>
  <c r="C145" i="79"/>
  <c r="J144" i="79"/>
  <c r="K144" i="79" s="1"/>
  <c r="L144" i="79" s="1"/>
  <c r="M144" i="79" s="1"/>
  <c r="N144" i="79" s="1"/>
  <c r="O144" i="79" s="1"/>
  <c r="P144" i="79" s="1"/>
  <c r="Q144" i="79" s="1"/>
  <c r="R144" i="79" s="1"/>
  <c r="S144" i="79" s="1"/>
  <c r="T144" i="79" s="1"/>
  <c r="U144" i="79" s="1"/>
  <c r="V144" i="79" s="1"/>
  <c r="W144" i="79" s="1"/>
  <c r="X144" i="79" s="1"/>
  <c r="Y144" i="79" s="1"/>
  <c r="Z144" i="79" s="1"/>
  <c r="AA144" i="79" s="1"/>
  <c r="AB144" i="79" s="1"/>
  <c r="AC144" i="79" s="1"/>
  <c r="AD144" i="79" s="1"/>
  <c r="AE144" i="79" s="1"/>
  <c r="AF144" i="79" s="1"/>
  <c r="C144" i="79"/>
  <c r="D144" i="79" s="1"/>
  <c r="E144" i="79" s="1"/>
  <c r="F144" i="79" s="1"/>
  <c r="G144" i="79" s="1"/>
  <c r="H144" i="79" s="1"/>
  <c r="I144" i="79" s="1"/>
  <c r="G142" i="79"/>
  <c r="H142" i="79" s="1"/>
  <c r="I142" i="79" s="1"/>
  <c r="J142" i="79" s="1"/>
  <c r="K142" i="79" s="1"/>
  <c r="L142" i="79" s="1"/>
  <c r="M142" i="79" s="1"/>
  <c r="N142" i="79" s="1"/>
  <c r="O142" i="79" s="1"/>
  <c r="P142" i="79" s="1"/>
  <c r="Q142" i="79" s="1"/>
  <c r="R142" i="79" s="1"/>
  <c r="S142" i="79" s="1"/>
  <c r="T142" i="79" s="1"/>
  <c r="U142" i="79" s="1"/>
  <c r="V142" i="79" s="1"/>
  <c r="W142" i="79" s="1"/>
  <c r="X142" i="79" s="1"/>
  <c r="Y142" i="79" s="1"/>
  <c r="Z142" i="79" s="1"/>
  <c r="AA142" i="79" s="1"/>
  <c r="AB142" i="79" s="1"/>
  <c r="AC142" i="79" s="1"/>
  <c r="AD142" i="79" s="1"/>
  <c r="AE142" i="79" s="1"/>
  <c r="AF142" i="79" s="1"/>
  <c r="D142" i="79"/>
  <c r="E142" i="79" s="1"/>
  <c r="F142" i="79" s="1"/>
  <c r="C142" i="79"/>
  <c r="F141" i="79"/>
  <c r="G141" i="79" s="1"/>
  <c r="H141" i="79" s="1"/>
  <c r="I141" i="79" s="1"/>
  <c r="J141" i="79" s="1"/>
  <c r="K141" i="79" s="1"/>
  <c r="L141" i="79" s="1"/>
  <c r="M141" i="79" s="1"/>
  <c r="N141" i="79" s="1"/>
  <c r="O141" i="79" s="1"/>
  <c r="P141" i="79" s="1"/>
  <c r="Q141" i="79" s="1"/>
  <c r="R141" i="79" s="1"/>
  <c r="S141" i="79" s="1"/>
  <c r="T141" i="79" s="1"/>
  <c r="U141" i="79" s="1"/>
  <c r="V141" i="79" s="1"/>
  <c r="W141" i="79" s="1"/>
  <c r="X141" i="79" s="1"/>
  <c r="Y141" i="79" s="1"/>
  <c r="Z141" i="79" s="1"/>
  <c r="AA141" i="79" s="1"/>
  <c r="AB141" i="79" s="1"/>
  <c r="AC141" i="79" s="1"/>
  <c r="AD141" i="79" s="1"/>
  <c r="AE141" i="79" s="1"/>
  <c r="AF141" i="79" s="1"/>
  <c r="E141" i="79"/>
  <c r="C141" i="79"/>
  <c r="D141" i="79" s="1"/>
  <c r="D140" i="79"/>
  <c r="E140" i="79" s="1"/>
  <c r="F140" i="79" s="1"/>
  <c r="G140" i="79" s="1"/>
  <c r="H140" i="79" s="1"/>
  <c r="I140" i="79" s="1"/>
  <c r="J140" i="79" s="1"/>
  <c r="K140" i="79" s="1"/>
  <c r="L140" i="79" s="1"/>
  <c r="M140" i="79" s="1"/>
  <c r="N140" i="79" s="1"/>
  <c r="O140" i="79" s="1"/>
  <c r="P140" i="79" s="1"/>
  <c r="Q140" i="79" s="1"/>
  <c r="R140" i="79" s="1"/>
  <c r="S140" i="79" s="1"/>
  <c r="T140" i="79" s="1"/>
  <c r="U140" i="79" s="1"/>
  <c r="V140" i="79" s="1"/>
  <c r="W140" i="79" s="1"/>
  <c r="X140" i="79" s="1"/>
  <c r="Y140" i="79" s="1"/>
  <c r="Z140" i="79" s="1"/>
  <c r="AA140" i="79" s="1"/>
  <c r="AB140" i="79" s="1"/>
  <c r="AC140" i="79" s="1"/>
  <c r="AD140" i="79" s="1"/>
  <c r="AE140" i="79" s="1"/>
  <c r="AF140" i="79" s="1"/>
  <c r="C140" i="79"/>
  <c r="Q139" i="79"/>
  <c r="R139" i="79" s="1"/>
  <c r="S139" i="79" s="1"/>
  <c r="T139" i="79" s="1"/>
  <c r="U139" i="79" s="1"/>
  <c r="V139" i="79" s="1"/>
  <c r="W139" i="79" s="1"/>
  <c r="X139" i="79" s="1"/>
  <c r="Y139" i="79" s="1"/>
  <c r="Z139" i="79" s="1"/>
  <c r="AA139" i="79" s="1"/>
  <c r="AB139" i="79" s="1"/>
  <c r="AC139" i="79" s="1"/>
  <c r="AD139" i="79" s="1"/>
  <c r="AE139" i="79" s="1"/>
  <c r="AF139" i="79" s="1"/>
  <c r="I139" i="79"/>
  <c r="J139" i="79" s="1"/>
  <c r="K139" i="79" s="1"/>
  <c r="L139" i="79" s="1"/>
  <c r="M139" i="79" s="1"/>
  <c r="N139" i="79" s="1"/>
  <c r="O139" i="79" s="1"/>
  <c r="P139" i="79" s="1"/>
  <c r="C139" i="79"/>
  <c r="D139" i="79" s="1"/>
  <c r="E139" i="79" s="1"/>
  <c r="F139" i="79" s="1"/>
  <c r="G139" i="79" s="1"/>
  <c r="H139" i="79" s="1"/>
  <c r="H138" i="79"/>
  <c r="I138" i="79" s="1"/>
  <c r="J138" i="79" s="1"/>
  <c r="K138" i="79" s="1"/>
  <c r="L138" i="79" s="1"/>
  <c r="M138" i="79" s="1"/>
  <c r="N138" i="79" s="1"/>
  <c r="O138" i="79" s="1"/>
  <c r="P138" i="79" s="1"/>
  <c r="Q138" i="79" s="1"/>
  <c r="R138" i="79" s="1"/>
  <c r="S138" i="79" s="1"/>
  <c r="T138" i="79" s="1"/>
  <c r="U138" i="79" s="1"/>
  <c r="V138" i="79" s="1"/>
  <c r="W138" i="79" s="1"/>
  <c r="X138" i="79" s="1"/>
  <c r="Y138" i="79" s="1"/>
  <c r="Z138" i="79" s="1"/>
  <c r="AA138" i="79" s="1"/>
  <c r="AB138" i="79" s="1"/>
  <c r="AC138" i="79" s="1"/>
  <c r="AD138" i="79" s="1"/>
  <c r="AE138" i="79" s="1"/>
  <c r="AF138" i="79" s="1"/>
  <c r="C138" i="79"/>
  <c r="D138" i="79" s="1"/>
  <c r="E138" i="79" s="1"/>
  <c r="F138" i="79" s="1"/>
  <c r="G138" i="79" s="1"/>
  <c r="E137" i="79"/>
  <c r="F137" i="79" s="1"/>
  <c r="G137" i="79" s="1"/>
  <c r="H137" i="79" s="1"/>
  <c r="I137" i="79" s="1"/>
  <c r="J137" i="79" s="1"/>
  <c r="K137" i="79" s="1"/>
  <c r="L137" i="79" s="1"/>
  <c r="M137" i="79" s="1"/>
  <c r="N137" i="79" s="1"/>
  <c r="O137" i="79" s="1"/>
  <c r="P137" i="79" s="1"/>
  <c r="Q137" i="79" s="1"/>
  <c r="R137" i="79" s="1"/>
  <c r="S137" i="79" s="1"/>
  <c r="T137" i="79" s="1"/>
  <c r="U137" i="79" s="1"/>
  <c r="V137" i="79" s="1"/>
  <c r="W137" i="79" s="1"/>
  <c r="X137" i="79" s="1"/>
  <c r="Y137" i="79" s="1"/>
  <c r="Z137" i="79" s="1"/>
  <c r="AA137" i="79" s="1"/>
  <c r="AB137" i="79" s="1"/>
  <c r="AC137" i="79" s="1"/>
  <c r="AD137" i="79" s="1"/>
  <c r="AE137" i="79" s="1"/>
  <c r="AF137" i="79" s="1"/>
  <c r="C137" i="79"/>
  <c r="D137" i="79" s="1"/>
  <c r="S136" i="79"/>
  <c r="T136" i="79" s="1"/>
  <c r="U136" i="79" s="1"/>
  <c r="V136" i="79" s="1"/>
  <c r="W136" i="79" s="1"/>
  <c r="X136" i="79" s="1"/>
  <c r="Y136" i="79" s="1"/>
  <c r="Z136" i="79" s="1"/>
  <c r="AA136" i="79" s="1"/>
  <c r="AB136" i="79" s="1"/>
  <c r="AC136" i="79" s="1"/>
  <c r="AD136" i="79" s="1"/>
  <c r="AE136" i="79" s="1"/>
  <c r="AF136" i="79" s="1"/>
  <c r="K136" i="79"/>
  <c r="L136" i="79" s="1"/>
  <c r="M136" i="79" s="1"/>
  <c r="N136" i="79" s="1"/>
  <c r="O136" i="79" s="1"/>
  <c r="P136" i="79" s="1"/>
  <c r="Q136" i="79" s="1"/>
  <c r="R136" i="79" s="1"/>
  <c r="E136" i="79"/>
  <c r="F136" i="79" s="1"/>
  <c r="G136" i="79" s="1"/>
  <c r="H136" i="79" s="1"/>
  <c r="I136" i="79" s="1"/>
  <c r="J136" i="79" s="1"/>
  <c r="C136" i="79"/>
  <c r="D136" i="79" s="1"/>
  <c r="C134" i="79"/>
  <c r="D134" i="79" s="1"/>
  <c r="E134" i="79" s="1"/>
  <c r="F134" i="79" s="1"/>
  <c r="G134" i="79" s="1"/>
  <c r="H134" i="79" s="1"/>
  <c r="I134" i="79" s="1"/>
  <c r="J134" i="79" s="1"/>
  <c r="K134" i="79" s="1"/>
  <c r="L134" i="79" s="1"/>
  <c r="M134" i="79" s="1"/>
  <c r="N134" i="79" s="1"/>
  <c r="O134" i="79" s="1"/>
  <c r="P134" i="79" s="1"/>
  <c r="Q134" i="79" s="1"/>
  <c r="R134" i="79" s="1"/>
  <c r="S134" i="79" s="1"/>
  <c r="T134" i="79" s="1"/>
  <c r="U134" i="79" s="1"/>
  <c r="V134" i="79" s="1"/>
  <c r="W134" i="79" s="1"/>
  <c r="X134" i="79" s="1"/>
  <c r="Y134" i="79" s="1"/>
  <c r="Z134" i="79" s="1"/>
  <c r="AA134" i="79" s="1"/>
  <c r="AB134" i="79" s="1"/>
  <c r="AC134" i="79" s="1"/>
  <c r="AD134" i="79" s="1"/>
  <c r="AE134" i="79" s="1"/>
  <c r="AF134" i="79" s="1"/>
  <c r="E133" i="79"/>
  <c r="F133" i="79" s="1"/>
  <c r="G133" i="79" s="1"/>
  <c r="H133" i="79" s="1"/>
  <c r="I133" i="79" s="1"/>
  <c r="J133" i="79" s="1"/>
  <c r="K133" i="79" s="1"/>
  <c r="L133" i="79" s="1"/>
  <c r="M133" i="79" s="1"/>
  <c r="N133" i="79" s="1"/>
  <c r="O133" i="79" s="1"/>
  <c r="P133" i="79" s="1"/>
  <c r="Q133" i="79" s="1"/>
  <c r="R133" i="79" s="1"/>
  <c r="S133" i="79" s="1"/>
  <c r="T133" i="79" s="1"/>
  <c r="U133" i="79" s="1"/>
  <c r="V133" i="79" s="1"/>
  <c r="W133" i="79" s="1"/>
  <c r="X133" i="79" s="1"/>
  <c r="Y133" i="79" s="1"/>
  <c r="Z133" i="79" s="1"/>
  <c r="AA133" i="79" s="1"/>
  <c r="AB133" i="79" s="1"/>
  <c r="AC133" i="79" s="1"/>
  <c r="AD133" i="79" s="1"/>
  <c r="AE133" i="79" s="1"/>
  <c r="AF133" i="79" s="1"/>
  <c r="C133" i="79"/>
  <c r="D133" i="79" s="1"/>
  <c r="J132" i="79"/>
  <c r="K132" i="79" s="1"/>
  <c r="L132" i="79" s="1"/>
  <c r="M132" i="79" s="1"/>
  <c r="N132" i="79" s="1"/>
  <c r="O132" i="79" s="1"/>
  <c r="P132" i="79" s="1"/>
  <c r="Q132" i="79" s="1"/>
  <c r="R132" i="79" s="1"/>
  <c r="S132" i="79" s="1"/>
  <c r="T132" i="79" s="1"/>
  <c r="U132" i="79" s="1"/>
  <c r="V132" i="79" s="1"/>
  <c r="W132" i="79" s="1"/>
  <c r="X132" i="79" s="1"/>
  <c r="Y132" i="79" s="1"/>
  <c r="Z132" i="79" s="1"/>
  <c r="AA132" i="79" s="1"/>
  <c r="AB132" i="79" s="1"/>
  <c r="AC132" i="79" s="1"/>
  <c r="AD132" i="79" s="1"/>
  <c r="AE132" i="79" s="1"/>
  <c r="AF132" i="79" s="1"/>
  <c r="F132" i="79"/>
  <c r="G132" i="79" s="1"/>
  <c r="H132" i="79" s="1"/>
  <c r="I132" i="79" s="1"/>
  <c r="C132" i="79"/>
  <c r="D132" i="79" s="1"/>
  <c r="E132" i="79" s="1"/>
  <c r="E131" i="79"/>
  <c r="F131" i="79" s="1"/>
  <c r="G131" i="79" s="1"/>
  <c r="H131" i="79" s="1"/>
  <c r="I131" i="79" s="1"/>
  <c r="J131" i="79" s="1"/>
  <c r="K131" i="79" s="1"/>
  <c r="L131" i="79" s="1"/>
  <c r="M131" i="79" s="1"/>
  <c r="N131" i="79" s="1"/>
  <c r="O131" i="79" s="1"/>
  <c r="P131" i="79" s="1"/>
  <c r="Q131" i="79" s="1"/>
  <c r="R131" i="79" s="1"/>
  <c r="S131" i="79" s="1"/>
  <c r="T131" i="79" s="1"/>
  <c r="U131" i="79" s="1"/>
  <c r="V131" i="79" s="1"/>
  <c r="W131" i="79" s="1"/>
  <c r="X131" i="79" s="1"/>
  <c r="Y131" i="79" s="1"/>
  <c r="Z131" i="79" s="1"/>
  <c r="AA131" i="79" s="1"/>
  <c r="AB131" i="79" s="1"/>
  <c r="AC131" i="79" s="1"/>
  <c r="AD131" i="79" s="1"/>
  <c r="AE131" i="79" s="1"/>
  <c r="AF131" i="79" s="1"/>
  <c r="C131" i="79"/>
  <c r="D131" i="79" s="1"/>
  <c r="E130" i="79"/>
  <c r="F130" i="79" s="1"/>
  <c r="G130" i="79" s="1"/>
  <c r="H130" i="79" s="1"/>
  <c r="I130" i="79" s="1"/>
  <c r="J130" i="79" s="1"/>
  <c r="K130" i="79" s="1"/>
  <c r="L130" i="79" s="1"/>
  <c r="M130" i="79" s="1"/>
  <c r="N130" i="79" s="1"/>
  <c r="O130" i="79" s="1"/>
  <c r="P130" i="79" s="1"/>
  <c r="Q130" i="79" s="1"/>
  <c r="R130" i="79" s="1"/>
  <c r="S130" i="79" s="1"/>
  <c r="T130" i="79" s="1"/>
  <c r="U130" i="79" s="1"/>
  <c r="V130" i="79" s="1"/>
  <c r="W130" i="79" s="1"/>
  <c r="X130" i="79" s="1"/>
  <c r="Y130" i="79" s="1"/>
  <c r="Z130" i="79" s="1"/>
  <c r="AA130" i="79" s="1"/>
  <c r="AB130" i="79" s="1"/>
  <c r="AC130" i="79" s="1"/>
  <c r="AD130" i="79" s="1"/>
  <c r="AE130" i="79" s="1"/>
  <c r="AF130" i="79" s="1"/>
  <c r="C130" i="79"/>
  <c r="D130" i="79" s="1"/>
  <c r="C129" i="79"/>
  <c r="D129" i="79" s="1"/>
  <c r="E129" i="79" s="1"/>
  <c r="F129" i="79" s="1"/>
  <c r="G129" i="79" s="1"/>
  <c r="H129" i="79" s="1"/>
  <c r="I129" i="79" s="1"/>
  <c r="J129" i="79" s="1"/>
  <c r="K129" i="79" s="1"/>
  <c r="L129" i="79" s="1"/>
  <c r="M129" i="79" s="1"/>
  <c r="N129" i="79" s="1"/>
  <c r="O129" i="79" s="1"/>
  <c r="P129" i="79" s="1"/>
  <c r="Q129" i="79" s="1"/>
  <c r="R129" i="79" s="1"/>
  <c r="S129" i="79" s="1"/>
  <c r="T129" i="79" s="1"/>
  <c r="U129" i="79" s="1"/>
  <c r="V129" i="79" s="1"/>
  <c r="W129" i="79" s="1"/>
  <c r="X129" i="79" s="1"/>
  <c r="Y129" i="79" s="1"/>
  <c r="Z129" i="79" s="1"/>
  <c r="AA129" i="79" s="1"/>
  <c r="AB129" i="79" s="1"/>
  <c r="AC129" i="79" s="1"/>
  <c r="AD129" i="79" s="1"/>
  <c r="AE129" i="79" s="1"/>
  <c r="AF129" i="79" s="1"/>
  <c r="L128" i="79"/>
  <c r="M128" i="79" s="1"/>
  <c r="N128" i="79" s="1"/>
  <c r="O128" i="79" s="1"/>
  <c r="P128" i="79" s="1"/>
  <c r="Q128" i="79" s="1"/>
  <c r="R128" i="79" s="1"/>
  <c r="S128" i="79" s="1"/>
  <c r="T128" i="79" s="1"/>
  <c r="U128" i="79" s="1"/>
  <c r="V128" i="79" s="1"/>
  <c r="W128" i="79" s="1"/>
  <c r="X128" i="79" s="1"/>
  <c r="Y128" i="79" s="1"/>
  <c r="Z128" i="79" s="1"/>
  <c r="AA128" i="79" s="1"/>
  <c r="AB128" i="79" s="1"/>
  <c r="AC128" i="79" s="1"/>
  <c r="AD128" i="79" s="1"/>
  <c r="AE128" i="79" s="1"/>
  <c r="AF128" i="79" s="1"/>
  <c r="C128" i="79"/>
  <c r="D128" i="79" s="1"/>
  <c r="E128" i="79" s="1"/>
  <c r="F128" i="79" s="1"/>
  <c r="G128" i="79" s="1"/>
  <c r="H128" i="79" s="1"/>
  <c r="I128" i="79" s="1"/>
  <c r="J128" i="79" s="1"/>
  <c r="K128" i="79" s="1"/>
  <c r="J127" i="79"/>
  <c r="K127" i="79" s="1"/>
  <c r="L127" i="79" s="1"/>
  <c r="M127" i="79" s="1"/>
  <c r="N127" i="79" s="1"/>
  <c r="O127" i="79" s="1"/>
  <c r="P127" i="79" s="1"/>
  <c r="Q127" i="79" s="1"/>
  <c r="R127" i="79" s="1"/>
  <c r="S127" i="79" s="1"/>
  <c r="T127" i="79" s="1"/>
  <c r="U127" i="79" s="1"/>
  <c r="V127" i="79" s="1"/>
  <c r="W127" i="79" s="1"/>
  <c r="X127" i="79" s="1"/>
  <c r="Y127" i="79" s="1"/>
  <c r="Z127" i="79" s="1"/>
  <c r="AA127" i="79" s="1"/>
  <c r="AB127" i="79" s="1"/>
  <c r="AC127" i="79" s="1"/>
  <c r="AD127" i="79" s="1"/>
  <c r="AE127" i="79" s="1"/>
  <c r="AF127" i="79" s="1"/>
  <c r="C127" i="79"/>
  <c r="D127" i="79" s="1"/>
  <c r="E127" i="79" s="1"/>
  <c r="F127" i="79" s="1"/>
  <c r="G127" i="79" s="1"/>
  <c r="H127" i="79" s="1"/>
  <c r="I127" i="79" s="1"/>
  <c r="K125" i="79"/>
  <c r="L125" i="79" s="1"/>
  <c r="M125" i="79" s="1"/>
  <c r="N125" i="79" s="1"/>
  <c r="O125" i="79" s="1"/>
  <c r="P125" i="79" s="1"/>
  <c r="Q125" i="79" s="1"/>
  <c r="R125" i="79" s="1"/>
  <c r="S125" i="79" s="1"/>
  <c r="T125" i="79" s="1"/>
  <c r="U125" i="79" s="1"/>
  <c r="V125" i="79" s="1"/>
  <c r="W125" i="79" s="1"/>
  <c r="X125" i="79" s="1"/>
  <c r="Y125" i="79" s="1"/>
  <c r="Z125" i="79" s="1"/>
  <c r="AA125" i="79" s="1"/>
  <c r="AB125" i="79" s="1"/>
  <c r="AC125" i="79" s="1"/>
  <c r="AD125" i="79" s="1"/>
  <c r="AE125" i="79" s="1"/>
  <c r="AF125" i="79" s="1"/>
  <c r="C125" i="79"/>
  <c r="D125" i="79" s="1"/>
  <c r="E125" i="79" s="1"/>
  <c r="F125" i="79" s="1"/>
  <c r="G125" i="79" s="1"/>
  <c r="H125" i="79" s="1"/>
  <c r="I125" i="79" s="1"/>
  <c r="J125" i="79" s="1"/>
  <c r="Y124" i="79"/>
  <c r="Z124" i="79" s="1"/>
  <c r="AA124" i="79" s="1"/>
  <c r="AB124" i="79" s="1"/>
  <c r="AC124" i="79" s="1"/>
  <c r="AD124" i="79" s="1"/>
  <c r="AE124" i="79" s="1"/>
  <c r="AF124" i="79" s="1"/>
  <c r="I124" i="79"/>
  <c r="J124" i="79" s="1"/>
  <c r="K124" i="79" s="1"/>
  <c r="L124" i="79" s="1"/>
  <c r="M124" i="79" s="1"/>
  <c r="N124" i="79" s="1"/>
  <c r="O124" i="79" s="1"/>
  <c r="P124" i="79" s="1"/>
  <c r="Q124" i="79" s="1"/>
  <c r="R124" i="79" s="1"/>
  <c r="S124" i="79" s="1"/>
  <c r="T124" i="79" s="1"/>
  <c r="U124" i="79" s="1"/>
  <c r="V124" i="79" s="1"/>
  <c r="W124" i="79" s="1"/>
  <c r="X124" i="79" s="1"/>
  <c r="F124" i="79"/>
  <c r="G124" i="79" s="1"/>
  <c r="H124" i="79" s="1"/>
  <c r="E124" i="79"/>
  <c r="C124" i="79"/>
  <c r="D124" i="79" s="1"/>
  <c r="G123" i="79"/>
  <c r="H123" i="79" s="1"/>
  <c r="I123" i="79" s="1"/>
  <c r="J123" i="79" s="1"/>
  <c r="K123" i="79" s="1"/>
  <c r="L123" i="79" s="1"/>
  <c r="M123" i="79" s="1"/>
  <c r="N123" i="79" s="1"/>
  <c r="O123" i="79" s="1"/>
  <c r="P123" i="79" s="1"/>
  <c r="Q123" i="79" s="1"/>
  <c r="R123" i="79" s="1"/>
  <c r="S123" i="79" s="1"/>
  <c r="T123" i="79" s="1"/>
  <c r="U123" i="79" s="1"/>
  <c r="V123" i="79" s="1"/>
  <c r="W123" i="79" s="1"/>
  <c r="X123" i="79" s="1"/>
  <c r="Y123" i="79" s="1"/>
  <c r="Z123" i="79" s="1"/>
  <c r="AA123" i="79" s="1"/>
  <c r="AB123" i="79" s="1"/>
  <c r="AC123" i="79" s="1"/>
  <c r="AD123" i="79" s="1"/>
  <c r="AE123" i="79" s="1"/>
  <c r="AF123" i="79" s="1"/>
  <c r="D123" i="79"/>
  <c r="E123" i="79" s="1"/>
  <c r="F123" i="79" s="1"/>
  <c r="C123" i="79"/>
  <c r="E122" i="79"/>
  <c r="F122" i="79" s="1"/>
  <c r="G122" i="79" s="1"/>
  <c r="H122" i="79" s="1"/>
  <c r="I122" i="79" s="1"/>
  <c r="J122" i="79" s="1"/>
  <c r="K122" i="79" s="1"/>
  <c r="L122" i="79" s="1"/>
  <c r="M122" i="79" s="1"/>
  <c r="N122" i="79" s="1"/>
  <c r="O122" i="79" s="1"/>
  <c r="P122" i="79" s="1"/>
  <c r="Q122" i="79" s="1"/>
  <c r="R122" i="79" s="1"/>
  <c r="S122" i="79" s="1"/>
  <c r="T122" i="79" s="1"/>
  <c r="U122" i="79" s="1"/>
  <c r="V122" i="79" s="1"/>
  <c r="W122" i="79" s="1"/>
  <c r="X122" i="79" s="1"/>
  <c r="Y122" i="79" s="1"/>
  <c r="Z122" i="79" s="1"/>
  <c r="AA122" i="79" s="1"/>
  <c r="AB122" i="79" s="1"/>
  <c r="AC122" i="79" s="1"/>
  <c r="AD122" i="79" s="1"/>
  <c r="AE122" i="79" s="1"/>
  <c r="AF122" i="79" s="1"/>
  <c r="C122" i="79"/>
  <c r="D122" i="79" s="1"/>
  <c r="C121" i="79"/>
  <c r="D121" i="79" s="1"/>
  <c r="E121" i="79" s="1"/>
  <c r="F121" i="79" s="1"/>
  <c r="G121" i="79" s="1"/>
  <c r="H121" i="79" s="1"/>
  <c r="I121" i="79" s="1"/>
  <c r="J121" i="79" s="1"/>
  <c r="K121" i="79" s="1"/>
  <c r="L121" i="79" s="1"/>
  <c r="M121" i="79" s="1"/>
  <c r="N121" i="79" s="1"/>
  <c r="O121" i="79" s="1"/>
  <c r="P121" i="79" s="1"/>
  <c r="Q121" i="79" s="1"/>
  <c r="R121" i="79" s="1"/>
  <c r="S121" i="79" s="1"/>
  <c r="T121" i="79" s="1"/>
  <c r="U121" i="79" s="1"/>
  <c r="V121" i="79" s="1"/>
  <c r="W121" i="79" s="1"/>
  <c r="X121" i="79" s="1"/>
  <c r="Y121" i="79" s="1"/>
  <c r="Z121" i="79" s="1"/>
  <c r="AA121" i="79" s="1"/>
  <c r="AB121" i="79" s="1"/>
  <c r="AC121" i="79" s="1"/>
  <c r="AD121" i="79" s="1"/>
  <c r="AE121" i="79" s="1"/>
  <c r="AF121" i="79" s="1"/>
  <c r="N120" i="79"/>
  <c r="O120" i="79" s="1"/>
  <c r="P120" i="79" s="1"/>
  <c r="Q120" i="79" s="1"/>
  <c r="R120" i="79" s="1"/>
  <c r="S120" i="79" s="1"/>
  <c r="T120" i="79" s="1"/>
  <c r="U120" i="79" s="1"/>
  <c r="V120" i="79" s="1"/>
  <c r="W120" i="79" s="1"/>
  <c r="X120" i="79" s="1"/>
  <c r="Y120" i="79" s="1"/>
  <c r="Z120" i="79" s="1"/>
  <c r="AA120" i="79" s="1"/>
  <c r="AB120" i="79" s="1"/>
  <c r="AC120" i="79" s="1"/>
  <c r="AD120" i="79" s="1"/>
  <c r="AE120" i="79" s="1"/>
  <c r="AF120" i="79" s="1"/>
  <c r="E120" i="79"/>
  <c r="F120" i="79" s="1"/>
  <c r="G120" i="79" s="1"/>
  <c r="H120" i="79" s="1"/>
  <c r="I120" i="79" s="1"/>
  <c r="J120" i="79" s="1"/>
  <c r="K120" i="79" s="1"/>
  <c r="L120" i="79" s="1"/>
  <c r="M120" i="79" s="1"/>
  <c r="C120" i="79"/>
  <c r="D120" i="79" s="1"/>
  <c r="G119" i="79"/>
  <c r="H119" i="79" s="1"/>
  <c r="I119" i="79" s="1"/>
  <c r="J119" i="79" s="1"/>
  <c r="K119" i="79" s="1"/>
  <c r="L119" i="79" s="1"/>
  <c r="M119" i="79" s="1"/>
  <c r="N119" i="79" s="1"/>
  <c r="O119" i="79" s="1"/>
  <c r="P119" i="79" s="1"/>
  <c r="Q119" i="79" s="1"/>
  <c r="R119" i="79" s="1"/>
  <c r="S119" i="79" s="1"/>
  <c r="T119" i="79" s="1"/>
  <c r="U119" i="79" s="1"/>
  <c r="V119" i="79" s="1"/>
  <c r="W119" i="79" s="1"/>
  <c r="X119" i="79" s="1"/>
  <c r="Y119" i="79" s="1"/>
  <c r="Z119" i="79" s="1"/>
  <c r="AA119" i="79" s="1"/>
  <c r="AB119" i="79" s="1"/>
  <c r="AC119" i="79" s="1"/>
  <c r="AD119" i="79" s="1"/>
  <c r="AE119" i="79" s="1"/>
  <c r="AF119" i="79" s="1"/>
  <c r="E119" i="79"/>
  <c r="F119" i="79" s="1"/>
  <c r="D119" i="79"/>
  <c r="C119" i="79"/>
  <c r="E118" i="79"/>
  <c r="F118" i="79" s="1"/>
  <c r="G118" i="79" s="1"/>
  <c r="H118" i="79" s="1"/>
  <c r="I118" i="79" s="1"/>
  <c r="J118" i="79" s="1"/>
  <c r="K118" i="79" s="1"/>
  <c r="L118" i="79" s="1"/>
  <c r="M118" i="79" s="1"/>
  <c r="N118" i="79" s="1"/>
  <c r="O118" i="79" s="1"/>
  <c r="P118" i="79" s="1"/>
  <c r="Q118" i="79" s="1"/>
  <c r="R118" i="79" s="1"/>
  <c r="S118" i="79" s="1"/>
  <c r="T118" i="79" s="1"/>
  <c r="U118" i="79" s="1"/>
  <c r="V118" i="79" s="1"/>
  <c r="W118" i="79" s="1"/>
  <c r="X118" i="79" s="1"/>
  <c r="Y118" i="79" s="1"/>
  <c r="Z118" i="79" s="1"/>
  <c r="AA118" i="79" s="1"/>
  <c r="AB118" i="79" s="1"/>
  <c r="AC118" i="79" s="1"/>
  <c r="AD118" i="79" s="1"/>
  <c r="AE118" i="79" s="1"/>
  <c r="AF118" i="79" s="1"/>
  <c r="C118" i="79"/>
  <c r="D118" i="79" s="1"/>
  <c r="N117" i="79"/>
  <c r="O117" i="79" s="1"/>
  <c r="P117" i="79" s="1"/>
  <c r="Q117" i="79" s="1"/>
  <c r="R117" i="79" s="1"/>
  <c r="S117" i="79" s="1"/>
  <c r="T117" i="79" s="1"/>
  <c r="U117" i="79" s="1"/>
  <c r="V117" i="79" s="1"/>
  <c r="W117" i="79" s="1"/>
  <c r="X117" i="79" s="1"/>
  <c r="Y117" i="79" s="1"/>
  <c r="Z117" i="79" s="1"/>
  <c r="AA117" i="79" s="1"/>
  <c r="AB117" i="79" s="1"/>
  <c r="AC117" i="79" s="1"/>
  <c r="AD117" i="79" s="1"/>
  <c r="AE117" i="79" s="1"/>
  <c r="AF117" i="79" s="1"/>
  <c r="E117" i="79"/>
  <c r="F117" i="79" s="1"/>
  <c r="G117" i="79" s="1"/>
  <c r="H117" i="79" s="1"/>
  <c r="I117" i="79" s="1"/>
  <c r="J117" i="79" s="1"/>
  <c r="K117" i="79" s="1"/>
  <c r="L117" i="79" s="1"/>
  <c r="M117" i="79" s="1"/>
  <c r="D117" i="79"/>
  <c r="C117" i="79"/>
  <c r="C116" i="79"/>
  <c r="D116" i="79" s="1"/>
  <c r="E116" i="79" s="1"/>
  <c r="F116" i="79" s="1"/>
  <c r="G116" i="79" s="1"/>
  <c r="H116" i="79" s="1"/>
  <c r="I116" i="79" s="1"/>
  <c r="J116" i="79" s="1"/>
  <c r="K116" i="79" s="1"/>
  <c r="L116" i="79" s="1"/>
  <c r="M116" i="79" s="1"/>
  <c r="N116" i="79" s="1"/>
  <c r="O116" i="79" s="1"/>
  <c r="P116" i="79" s="1"/>
  <c r="Q116" i="79" s="1"/>
  <c r="R116" i="79" s="1"/>
  <c r="S116" i="79" s="1"/>
  <c r="T116" i="79" s="1"/>
  <c r="U116" i="79" s="1"/>
  <c r="V116" i="79" s="1"/>
  <c r="W116" i="79" s="1"/>
  <c r="X116" i="79" s="1"/>
  <c r="Y116" i="79" s="1"/>
  <c r="Z116" i="79" s="1"/>
  <c r="AA116" i="79" s="1"/>
  <c r="AB116" i="79" s="1"/>
  <c r="AC116" i="79" s="1"/>
  <c r="AD116" i="79" s="1"/>
  <c r="AE116" i="79" s="1"/>
  <c r="AF116" i="79" s="1"/>
  <c r="J115" i="79"/>
  <c r="K115" i="79" s="1"/>
  <c r="L115" i="79" s="1"/>
  <c r="M115" i="79" s="1"/>
  <c r="N115" i="79" s="1"/>
  <c r="O115" i="79" s="1"/>
  <c r="P115" i="79" s="1"/>
  <c r="Q115" i="79" s="1"/>
  <c r="R115" i="79" s="1"/>
  <c r="S115" i="79" s="1"/>
  <c r="T115" i="79" s="1"/>
  <c r="U115" i="79" s="1"/>
  <c r="V115" i="79" s="1"/>
  <c r="W115" i="79" s="1"/>
  <c r="X115" i="79" s="1"/>
  <c r="Y115" i="79" s="1"/>
  <c r="Z115" i="79" s="1"/>
  <c r="AA115" i="79" s="1"/>
  <c r="AB115" i="79" s="1"/>
  <c r="AC115" i="79" s="1"/>
  <c r="AD115" i="79" s="1"/>
  <c r="AE115" i="79" s="1"/>
  <c r="AF115" i="79" s="1"/>
  <c r="C115" i="79"/>
  <c r="D115" i="79" s="1"/>
  <c r="E115" i="79" s="1"/>
  <c r="F115" i="79" s="1"/>
  <c r="G115" i="79" s="1"/>
  <c r="H115" i="79" s="1"/>
  <c r="I115" i="79" s="1"/>
  <c r="C114" i="79"/>
  <c r="D114" i="79" s="1"/>
  <c r="E114" i="79" s="1"/>
  <c r="F114" i="79" s="1"/>
  <c r="G114" i="79" s="1"/>
  <c r="H114" i="79" s="1"/>
  <c r="I114" i="79" s="1"/>
  <c r="J114" i="79" s="1"/>
  <c r="K114" i="79" s="1"/>
  <c r="L114" i="79" s="1"/>
  <c r="M114" i="79" s="1"/>
  <c r="N114" i="79" s="1"/>
  <c r="O114" i="79" s="1"/>
  <c r="P114" i="79" s="1"/>
  <c r="Q114" i="79" s="1"/>
  <c r="R114" i="79" s="1"/>
  <c r="S114" i="79" s="1"/>
  <c r="T114" i="79" s="1"/>
  <c r="U114" i="79" s="1"/>
  <c r="V114" i="79" s="1"/>
  <c r="W114" i="79" s="1"/>
  <c r="X114" i="79" s="1"/>
  <c r="Y114" i="79" s="1"/>
  <c r="Z114" i="79" s="1"/>
  <c r="AA114" i="79" s="1"/>
  <c r="AB114" i="79" s="1"/>
  <c r="AC114" i="79" s="1"/>
  <c r="AD114" i="79" s="1"/>
  <c r="AE114" i="79" s="1"/>
  <c r="AF114" i="79" s="1"/>
  <c r="F113" i="79"/>
  <c r="G113" i="79" s="1"/>
  <c r="H113" i="79" s="1"/>
  <c r="I113" i="79" s="1"/>
  <c r="J113" i="79" s="1"/>
  <c r="K113" i="79" s="1"/>
  <c r="L113" i="79" s="1"/>
  <c r="M113" i="79" s="1"/>
  <c r="N113" i="79" s="1"/>
  <c r="O113" i="79" s="1"/>
  <c r="P113" i="79" s="1"/>
  <c r="Q113" i="79" s="1"/>
  <c r="R113" i="79" s="1"/>
  <c r="S113" i="79" s="1"/>
  <c r="T113" i="79" s="1"/>
  <c r="U113" i="79" s="1"/>
  <c r="V113" i="79" s="1"/>
  <c r="W113" i="79" s="1"/>
  <c r="X113" i="79" s="1"/>
  <c r="Y113" i="79" s="1"/>
  <c r="Z113" i="79" s="1"/>
  <c r="AA113" i="79" s="1"/>
  <c r="AB113" i="79" s="1"/>
  <c r="AC113" i="79" s="1"/>
  <c r="AD113" i="79" s="1"/>
  <c r="AE113" i="79" s="1"/>
  <c r="AF113" i="79" s="1"/>
  <c r="D113" i="79"/>
  <c r="E113" i="79" s="1"/>
  <c r="C113" i="79"/>
  <c r="C112" i="79"/>
  <c r="D112" i="79" s="1"/>
  <c r="E112" i="79" s="1"/>
  <c r="F112" i="79" s="1"/>
  <c r="G112" i="79" s="1"/>
  <c r="H112" i="79" s="1"/>
  <c r="I112" i="79" s="1"/>
  <c r="J112" i="79" s="1"/>
  <c r="K112" i="79" s="1"/>
  <c r="L112" i="79" s="1"/>
  <c r="M112" i="79" s="1"/>
  <c r="N112" i="79" s="1"/>
  <c r="O112" i="79" s="1"/>
  <c r="P112" i="79" s="1"/>
  <c r="Q112" i="79" s="1"/>
  <c r="R112" i="79" s="1"/>
  <c r="S112" i="79" s="1"/>
  <c r="T112" i="79" s="1"/>
  <c r="U112" i="79" s="1"/>
  <c r="V112" i="79" s="1"/>
  <c r="W112" i="79" s="1"/>
  <c r="X112" i="79" s="1"/>
  <c r="Y112" i="79" s="1"/>
  <c r="Z112" i="79" s="1"/>
  <c r="AA112" i="79" s="1"/>
  <c r="AB112" i="79" s="1"/>
  <c r="AC112" i="79" s="1"/>
  <c r="AD112" i="79" s="1"/>
  <c r="AE112" i="79" s="1"/>
  <c r="AF112" i="79" s="1"/>
  <c r="E111" i="79"/>
  <c r="F111" i="79" s="1"/>
  <c r="G111" i="79" s="1"/>
  <c r="H111" i="79" s="1"/>
  <c r="I111" i="79" s="1"/>
  <c r="J111" i="79" s="1"/>
  <c r="K111" i="79" s="1"/>
  <c r="L111" i="79" s="1"/>
  <c r="M111" i="79" s="1"/>
  <c r="N111" i="79" s="1"/>
  <c r="O111" i="79" s="1"/>
  <c r="P111" i="79" s="1"/>
  <c r="Q111" i="79" s="1"/>
  <c r="R111" i="79" s="1"/>
  <c r="S111" i="79" s="1"/>
  <c r="T111" i="79" s="1"/>
  <c r="U111" i="79" s="1"/>
  <c r="V111" i="79" s="1"/>
  <c r="W111" i="79" s="1"/>
  <c r="X111" i="79" s="1"/>
  <c r="Y111" i="79" s="1"/>
  <c r="Z111" i="79" s="1"/>
  <c r="AA111" i="79" s="1"/>
  <c r="AB111" i="79" s="1"/>
  <c r="AC111" i="79" s="1"/>
  <c r="AD111" i="79" s="1"/>
  <c r="AE111" i="79" s="1"/>
  <c r="AF111" i="79" s="1"/>
  <c r="D111" i="79"/>
  <c r="C111" i="79"/>
  <c r="K110" i="79"/>
  <c r="L110" i="79" s="1"/>
  <c r="M110" i="79" s="1"/>
  <c r="N110" i="79" s="1"/>
  <c r="O110" i="79" s="1"/>
  <c r="P110" i="79" s="1"/>
  <c r="Q110" i="79" s="1"/>
  <c r="R110" i="79" s="1"/>
  <c r="S110" i="79" s="1"/>
  <c r="T110" i="79" s="1"/>
  <c r="U110" i="79" s="1"/>
  <c r="V110" i="79" s="1"/>
  <c r="W110" i="79" s="1"/>
  <c r="X110" i="79" s="1"/>
  <c r="Y110" i="79" s="1"/>
  <c r="Z110" i="79" s="1"/>
  <c r="AA110" i="79" s="1"/>
  <c r="AB110" i="79" s="1"/>
  <c r="AC110" i="79" s="1"/>
  <c r="AD110" i="79" s="1"/>
  <c r="AE110" i="79" s="1"/>
  <c r="AF110" i="79" s="1"/>
  <c r="J110" i="79"/>
  <c r="D110" i="79"/>
  <c r="E110" i="79" s="1"/>
  <c r="F110" i="79" s="1"/>
  <c r="G110" i="79" s="1"/>
  <c r="H110" i="79" s="1"/>
  <c r="C110" i="79"/>
  <c r="G109" i="79"/>
  <c r="H109" i="79" s="1"/>
  <c r="I109" i="79" s="1"/>
  <c r="J109" i="79" s="1"/>
  <c r="K109" i="79" s="1"/>
  <c r="L109" i="79" s="1"/>
  <c r="M109" i="79" s="1"/>
  <c r="N109" i="79" s="1"/>
  <c r="O109" i="79" s="1"/>
  <c r="P109" i="79" s="1"/>
  <c r="Q109" i="79" s="1"/>
  <c r="R109" i="79" s="1"/>
  <c r="S109" i="79" s="1"/>
  <c r="T109" i="79" s="1"/>
  <c r="U109" i="79" s="1"/>
  <c r="V109" i="79" s="1"/>
  <c r="W109" i="79" s="1"/>
  <c r="X109" i="79" s="1"/>
  <c r="Y109" i="79" s="1"/>
  <c r="Z109" i="79" s="1"/>
  <c r="AA109" i="79" s="1"/>
  <c r="AB109" i="79" s="1"/>
  <c r="AC109" i="79" s="1"/>
  <c r="AD109" i="79" s="1"/>
  <c r="AE109" i="79" s="1"/>
  <c r="AF109" i="79" s="1"/>
  <c r="C109" i="79"/>
  <c r="D109" i="79" s="1"/>
  <c r="E109" i="79" s="1"/>
  <c r="F109" i="79" s="1"/>
  <c r="D108" i="79"/>
  <c r="E108" i="79" s="1"/>
  <c r="F108" i="79" s="1"/>
  <c r="G108" i="79" s="1"/>
  <c r="H108" i="79" s="1"/>
  <c r="I108" i="79" s="1"/>
  <c r="J108" i="79" s="1"/>
  <c r="K108" i="79" s="1"/>
  <c r="L108" i="79" s="1"/>
  <c r="M108" i="79" s="1"/>
  <c r="N108" i="79" s="1"/>
  <c r="O108" i="79" s="1"/>
  <c r="P108" i="79" s="1"/>
  <c r="Q108" i="79" s="1"/>
  <c r="R108" i="79" s="1"/>
  <c r="S108" i="79" s="1"/>
  <c r="T108" i="79" s="1"/>
  <c r="U108" i="79" s="1"/>
  <c r="V108" i="79" s="1"/>
  <c r="W108" i="79" s="1"/>
  <c r="X108" i="79" s="1"/>
  <c r="Y108" i="79" s="1"/>
  <c r="Z108" i="79" s="1"/>
  <c r="AA108" i="79" s="1"/>
  <c r="AB108" i="79" s="1"/>
  <c r="AC108" i="79" s="1"/>
  <c r="AD108" i="79" s="1"/>
  <c r="AE108" i="79" s="1"/>
  <c r="AF108" i="79" s="1"/>
  <c r="C108" i="79"/>
  <c r="C106" i="79"/>
  <c r="D106" i="79" s="1"/>
  <c r="E106" i="79" s="1"/>
  <c r="F106" i="79" s="1"/>
  <c r="G106" i="79" s="1"/>
  <c r="H106" i="79" s="1"/>
  <c r="I106" i="79" s="1"/>
  <c r="J106" i="79" s="1"/>
  <c r="K106" i="79" s="1"/>
  <c r="L106" i="79" s="1"/>
  <c r="M106" i="79" s="1"/>
  <c r="N106" i="79" s="1"/>
  <c r="O106" i="79" s="1"/>
  <c r="P106" i="79" s="1"/>
  <c r="Q106" i="79" s="1"/>
  <c r="R106" i="79" s="1"/>
  <c r="S106" i="79" s="1"/>
  <c r="T106" i="79" s="1"/>
  <c r="U106" i="79" s="1"/>
  <c r="V106" i="79" s="1"/>
  <c r="W106" i="79" s="1"/>
  <c r="X106" i="79" s="1"/>
  <c r="Y106" i="79" s="1"/>
  <c r="Z106" i="79" s="1"/>
  <c r="AA106" i="79" s="1"/>
  <c r="AB106" i="79" s="1"/>
  <c r="AC106" i="79" s="1"/>
  <c r="AD106" i="79" s="1"/>
  <c r="AE106" i="79" s="1"/>
  <c r="AF106" i="79" s="1"/>
  <c r="F105" i="79"/>
  <c r="G105" i="79" s="1"/>
  <c r="H105" i="79" s="1"/>
  <c r="I105" i="79" s="1"/>
  <c r="J105" i="79" s="1"/>
  <c r="K105" i="79" s="1"/>
  <c r="L105" i="79" s="1"/>
  <c r="M105" i="79" s="1"/>
  <c r="N105" i="79" s="1"/>
  <c r="O105" i="79" s="1"/>
  <c r="P105" i="79" s="1"/>
  <c r="Q105" i="79" s="1"/>
  <c r="R105" i="79" s="1"/>
  <c r="S105" i="79" s="1"/>
  <c r="T105" i="79" s="1"/>
  <c r="U105" i="79" s="1"/>
  <c r="V105" i="79" s="1"/>
  <c r="W105" i="79" s="1"/>
  <c r="X105" i="79" s="1"/>
  <c r="Y105" i="79" s="1"/>
  <c r="Z105" i="79" s="1"/>
  <c r="AA105" i="79" s="1"/>
  <c r="AB105" i="79" s="1"/>
  <c r="AC105" i="79" s="1"/>
  <c r="AD105" i="79" s="1"/>
  <c r="AE105" i="79" s="1"/>
  <c r="AF105" i="79" s="1"/>
  <c r="D105" i="79"/>
  <c r="E105" i="79" s="1"/>
  <c r="C105" i="79"/>
  <c r="J103" i="79"/>
  <c r="K103" i="79" s="1"/>
  <c r="L103" i="79" s="1"/>
  <c r="M103" i="79" s="1"/>
  <c r="N103" i="79" s="1"/>
  <c r="O103" i="79" s="1"/>
  <c r="P103" i="79" s="1"/>
  <c r="Q103" i="79" s="1"/>
  <c r="R103" i="79" s="1"/>
  <c r="S103" i="79" s="1"/>
  <c r="T103" i="79" s="1"/>
  <c r="U103" i="79" s="1"/>
  <c r="V103" i="79" s="1"/>
  <c r="W103" i="79" s="1"/>
  <c r="X103" i="79" s="1"/>
  <c r="Y103" i="79" s="1"/>
  <c r="Z103" i="79" s="1"/>
  <c r="AA103" i="79" s="1"/>
  <c r="AB103" i="79" s="1"/>
  <c r="AC103" i="79" s="1"/>
  <c r="AD103" i="79" s="1"/>
  <c r="AE103" i="79" s="1"/>
  <c r="AF103" i="79" s="1"/>
  <c r="D103" i="79"/>
  <c r="E103" i="79" s="1"/>
  <c r="F103" i="79" s="1"/>
  <c r="G103" i="79" s="1"/>
  <c r="H103" i="79" s="1"/>
  <c r="I103" i="79" s="1"/>
  <c r="C103" i="79"/>
  <c r="F102" i="79"/>
  <c r="G102" i="79" s="1"/>
  <c r="H102" i="79" s="1"/>
  <c r="I102" i="79" s="1"/>
  <c r="J102" i="79" s="1"/>
  <c r="K102" i="79" s="1"/>
  <c r="L102" i="79" s="1"/>
  <c r="M102" i="79" s="1"/>
  <c r="N102" i="79" s="1"/>
  <c r="O102" i="79" s="1"/>
  <c r="P102" i="79" s="1"/>
  <c r="Q102" i="79" s="1"/>
  <c r="R102" i="79" s="1"/>
  <c r="S102" i="79" s="1"/>
  <c r="T102" i="79" s="1"/>
  <c r="U102" i="79" s="1"/>
  <c r="V102" i="79" s="1"/>
  <c r="W102" i="79" s="1"/>
  <c r="X102" i="79" s="1"/>
  <c r="Y102" i="79" s="1"/>
  <c r="Z102" i="79" s="1"/>
  <c r="AA102" i="79" s="1"/>
  <c r="AB102" i="79" s="1"/>
  <c r="AC102" i="79" s="1"/>
  <c r="AD102" i="79" s="1"/>
  <c r="AE102" i="79" s="1"/>
  <c r="AF102" i="79" s="1"/>
  <c r="C102" i="79"/>
  <c r="D102" i="79" s="1"/>
  <c r="E102" i="79" s="1"/>
  <c r="C101" i="79"/>
  <c r="D101" i="79" s="1"/>
  <c r="E101" i="79" s="1"/>
  <c r="F101" i="79" s="1"/>
  <c r="G101" i="79" s="1"/>
  <c r="H101" i="79" s="1"/>
  <c r="I101" i="79" s="1"/>
  <c r="J101" i="79" s="1"/>
  <c r="K101" i="79" s="1"/>
  <c r="L101" i="79" s="1"/>
  <c r="M101" i="79" s="1"/>
  <c r="N101" i="79" s="1"/>
  <c r="O101" i="79" s="1"/>
  <c r="P101" i="79" s="1"/>
  <c r="Q101" i="79" s="1"/>
  <c r="R101" i="79" s="1"/>
  <c r="S101" i="79" s="1"/>
  <c r="T101" i="79" s="1"/>
  <c r="U101" i="79" s="1"/>
  <c r="V101" i="79" s="1"/>
  <c r="W101" i="79" s="1"/>
  <c r="X101" i="79" s="1"/>
  <c r="Y101" i="79" s="1"/>
  <c r="Z101" i="79" s="1"/>
  <c r="AA101" i="79" s="1"/>
  <c r="AB101" i="79" s="1"/>
  <c r="AC101" i="79" s="1"/>
  <c r="AD101" i="79" s="1"/>
  <c r="AE101" i="79" s="1"/>
  <c r="AF101" i="79" s="1"/>
  <c r="H100" i="79"/>
  <c r="I100" i="79" s="1"/>
  <c r="J100" i="79" s="1"/>
  <c r="K100" i="79" s="1"/>
  <c r="L100" i="79" s="1"/>
  <c r="M100" i="79" s="1"/>
  <c r="N100" i="79" s="1"/>
  <c r="O100" i="79" s="1"/>
  <c r="P100" i="79" s="1"/>
  <c r="Q100" i="79" s="1"/>
  <c r="R100" i="79" s="1"/>
  <c r="S100" i="79" s="1"/>
  <c r="T100" i="79" s="1"/>
  <c r="U100" i="79" s="1"/>
  <c r="V100" i="79" s="1"/>
  <c r="W100" i="79" s="1"/>
  <c r="X100" i="79" s="1"/>
  <c r="Y100" i="79" s="1"/>
  <c r="Z100" i="79" s="1"/>
  <c r="AA100" i="79" s="1"/>
  <c r="AB100" i="79" s="1"/>
  <c r="AC100" i="79" s="1"/>
  <c r="AD100" i="79" s="1"/>
  <c r="AE100" i="79" s="1"/>
  <c r="AF100" i="79" s="1"/>
  <c r="D100" i="79"/>
  <c r="E100" i="79" s="1"/>
  <c r="F100" i="79" s="1"/>
  <c r="G100" i="79" s="1"/>
  <c r="C100" i="79"/>
  <c r="C99" i="79"/>
  <c r="E98" i="79"/>
  <c r="C98" i="79"/>
  <c r="D98" i="79" s="1"/>
  <c r="AH95" i="79"/>
  <c r="AI95" i="79" s="1"/>
  <c r="AH94" i="79"/>
  <c r="AI94" i="79" s="1"/>
  <c r="AH93" i="79"/>
  <c r="AI93" i="79" s="1"/>
  <c r="AH92" i="79"/>
  <c r="AI92" i="79" s="1"/>
  <c r="AH91" i="79"/>
  <c r="AI91" i="79" s="1"/>
  <c r="AI88" i="79"/>
  <c r="AH88" i="79"/>
  <c r="AI87" i="79"/>
  <c r="AH87" i="79"/>
  <c r="AI86" i="79"/>
  <c r="AH86" i="79"/>
  <c r="AI85" i="79"/>
  <c r="AH85" i="79"/>
  <c r="AI84" i="79"/>
  <c r="AH84" i="79"/>
  <c r="AI83" i="79"/>
  <c r="AH83" i="79"/>
  <c r="AI82" i="79"/>
  <c r="AH82" i="79"/>
  <c r="AI81" i="79"/>
  <c r="AH81" i="79"/>
  <c r="AG79" i="79"/>
  <c r="AF79" i="79"/>
  <c r="AC79" i="79"/>
  <c r="AB79" i="79"/>
  <c r="AA79" i="79"/>
  <c r="Z79" i="79"/>
  <c r="Y79" i="79"/>
  <c r="X79" i="79"/>
  <c r="U79" i="79"/>
  <c r="T79" i="79"/>
  <c r="S79" i="79"/>
  <c r="R79" i="79"/>
  <c r="Q79" i="79"/>
  <c r="P79" i="79"/>
  <c r="O79" i="79"/>
  <c r="N79" i="79"/>
  <c r="J79" i="79"/>
  <c r="I79" i="79"/>
  <c r="H79" i="79"/>
  <c r="G79" i="79"/>
  <c r="E79" i="79"/>
  <c r="D79" i="79"/>
  <c r="AI78" i="79"/>
  <c r="AH78" i="79"/>
  <c r="AI77" i="79"/>
  <c r="AH77" i="79"/>
  <c r="AI75" i="79"/>
  <c r="AH75" i="79"/>
  <c r="AI73" i="79"/>
  <c r="AH73" i="79"/>
  <c r="AI71" i="79"/>
  <c r="AH71" i="79"/>
  <c r="AG69" i="79"/>
  <c r="AF69" i="79"/>
  <c r="AE69" i="79"/>
  <c r="AD69" i="79"/>
  <c r="AC69" i="79"/>
  <c r="AB69" i="79"/>
  <c r="AA69" i="79"/>
  <c r="Z69" i="79"/>
  <c r="Y69" i="79"/>
  <c r="X69" i="79"/>
  <c r="W69" i="79"/>
  <c r="V69" i="79"/>
  <c r="U69" i="79"/>
  <c r="T69" i="79"/>
  <c r="S69" i="79"/>
  <c r="R69" i="79"/>
  <c r="Q69" i="79"/>
  <c r="P69" i="79"/>
  <c r="O69" i="79"/>
  <c r="N69" i="79"/>
  <c r="M69" i="79"/>
  <c r="L69" i="79"/>
  <c r="K69" i="79"/>
  <c r="J69" i="79"/>
  <c r="I69" i="79"/>
  <c r="H69" i="79"/>
  <c r="G69" i="79"/>
  <c r="F69" i="79"/>
  <c r="E69" i="79"/>
  <c r="D69" i="79"/>
  <c r="C69" i="79"/>
  <c r="AI68" i="79"/>
  <c r="AH68" i="79"/>
  <c r="AI67" i="79"/>
  <c r="AH67" i="79"/>
  <c r="AI66" i="79"/>
  <c r="AH66" i="79"/>
  <c r="AG65" i="79"/>
  <c r="AF65" i="79"/>
  <c r="AE65" i="79"/>
  <c r="AE5" i="79" s="1"/>
  <c r="AD65" i="79"/>
  <c r="AD5" i="79" s="1"/>
  <c r="AC65" i="79"/>
  <c r="AC5" i="79" s="1"/>
  <c r="AB65" i="79"/>
  <c r="AB5" i="79" s="1"/>
  <c r="AA65" i="79"/>
  <c r="AA5" i="79" s="1"/>
  <c r="Z65" i="79"/>
  <c r="Z5" i="79" s="1"/>
  <c r="Y65" i="79"/>
  <c r="X65" i="79"/>
  <c r="X5" i="79" s="1"/>
  <c r="W65" i="79"/>
  <c r="W5" i="79" s="1"/>
  <c r="V65" i="79"/>
  <c r="V5" i="79" s="1"/>
  <c r="U65" i="79"/>
  <c r="T65" i="79"/>
  <c r="T5" i="79" s="1"/>
  <c r="S65" i="79"/>
  <c r="S5" i="79" s="1"/>
  <c r="R65" i="79"/>
  <c r="R5" i="79" s="1"/>
  <c r="Q65" i="79"/>
  <c r="Q5" i="79" s="1"/>
  <c r="P65" i="79"/>
  <c r="P5" i="79" s="1"/>
  <c r="O65" i="79"/>
  <c r="O5" i="79" s="1"/>
  <c r="N65" i="79"/>
  <c r="N5" i="79" s="1"/>
  <c r="M65" i="79"/>
  <c r="L65" i="79"/>
  <c r="K65" i="79"/>
  <c r="J65" i="79"/>
  <c r="I65" i="79"/>
  <c r="H65" i="79"/>
  <c r="H5" i="79" s="1"/>
  <c r="G65" i="79"/>
  <c r="G5" i="79" s="1"/>
  <c r="F65" i="79"/>
  <c r="F5" i="79" s="1"/>
  <c r="E65" i="79"/>
  <c r="D65" i="79"/>
  <c r="D5" i="79" s="1"/>
  <c r="C65" i="79"/>
  <c r="AI64" i="79"/>
  <c r="AH64" i="79"/>
  <c r="AI63" i="79"/>
  <c r="AH63" i="79"/>
  <c r="AI62" i="79"/>
  <c r="AH62" i="79"/>
  <c r="AI61" i="79"/>
  <c r="AH61" i="79"/>
  <c r="AI60" i="79"/>
  <c r="AH60" i="79"/>
  <c r="AI59" i="79"/>
  <c r="AH59" i="79"/>
  <c r="AI58" i="79"/>
  <c r="AH58" i="79"/>
  <c r="AI57" i="79"/>
  <c r="AH57" i="79"/>
  <c r="AI56" i="79"/>
  <c r="AH56" i="79"/>
  <c r="AI55" i="79"/>
  <c r="AH55" i="79"/>
  <c r="AI54" i="79"/>
  <c r="AH54" i="79"/>
  <c r="AG53" i="79"/>
  <c r="AE53" i="79"/>
  <c r="AD53" i="79"/>
  <c r="AC53" i="79"/>
  <c r="AB53" i="79"/>
  <c r="AA53" i="79"/>
  <c r="Z53" i="79"/>
  <c r="Y53" i="79"/>
  <c r="X53" i="79"/>
  <c r="W53" i="79"/>
  <c r="V53" i="79"/>
  <c r="U53" i="79"/>
  <c r="T53" i="79"/>
  <c r="S53" i="79"/>
  <c r="R53" i="79"/>
  <c r="Q53" i="79"/>
  <c r="P53" i="79"/>
  <c r="O53" i="79"/>
  <c r="N53" i="79"/>
  <c r="M53" i="79"/>
  <c r="L53" i="79"/>
  <c r="K53" i="79"/>
  <c r="J53" i="79"/>
  <c r="I53" i="79"/>
  <c r="H53" i="79"/>
  <c r="G53" i="79"/>
  <c r="F53" i="79"/>
  <c r="E53" i="79"/>
  <c r="D53" i="79"/>
  <c r="C53" i="79"/>
  <c r="AI52" i="79"/>
  <c r="AH52" i="79"/>
  <c r="AI51" i="79"/>
  <c r="AH51" i="79"/>
  <c r="AI50" i="79"/>
  <c r="AH50" i="79"/>
  <c r="Y49" i="79"/>
  <c r="P49" i="79"/>
  <c r="O49" i="79"/>
  <c r="N49" i="79"/>
  <c r="M49" i="79"/>
  <c r="L49" i="79"/>
  <c r="K49" i="79"/>
  <c r="J49" i="79"/>
  <c r="I49" i="79"/>
  <c r="H49" i="79"/>
  <c r="G49" i="79"/>
  <c r="F49" i="79"/>
  <c r="E49" i="79"/>
  <c r="D49" i="79"/>
  <c r="C49" i="79"/>
  <c r="AG48" i="79"/>
  <c r="AG49" i="79" s="1"/>
  <c r="AI47" i="79"/>
  <c r="AH47" i="79"/>
  <c r="AI46" i="79"/>
  <c r="AH46" i="79"/>
  <c r="AI45" i="79"/>
  <c r="AH45" i="79"/>
  <c r="AI44" i="79"/>
  <c r="AH44" i="79"/>
  <c r="AI43" i="79"/>
  <c r="AH43" i="79"/>
  <c r="AI42" i="79"/>
  <c r="AH42" i="79"/>
  <c r="AI41" i="79"/>
  <c r="AH41" i="79"/>
  <c r="AI40" i="79"/>
  <c r="AH40" i="79"/>
  <c r="AI39" i="79"/>
  <c r="AH39" i="79"/>
  <c r="AI38" i="79"/>
  <c r="AH38" i="79"/>
  <c r="AI37" i="79"/>
  <c r="AH37" i="79"/>
  <c r="AI36" i="79"/>
  <c r="AH36" i="79"/>
  <c r="AG35" i="79"/>
  <c r="AF35" i="79"/>
  <c r="AE35" i="79"/>
  <c r="AD35" i="79"/>
  <c r="AC35" i="79"/>
  <c r="AB35" i="79"/>
  <c r="AA35" i="79"/>
  <c r="Z35" i="79"/>
  <c r="Y35" i="79"/>
  <c r="X35" i="79"/>
  <c r="W35" i="79"/>
  <c r="V35" i="79"/>
  <c r="U35" i="79"/>
  <c r="T35" i="79"/>
  <c r="S35" i="79"/>
  <c r="R35" i="79"/>
  <c r="Q35" i="79"/>
  <c r="P35" i="79"/>
  <c r="O35" i="79"/>
  <c r="N35" i="79"/>
  <c r="M35" i="79"/>
  <c r="L35" i="79"/>
  <c r="K35" i="79"/>
  <c r="J35" i="79"/>
  <c r="I35" i="79"/>
  <c r="H35" i="79"/>
  <c r="G35" i="79"/>
  <c r="F35" i="79"/>
  <c r="E35" i="79"/>
  <c r="D35" i="79"/>
  <c r="C35" i="79"/>
  <c r="AI34" i="79"/>
  <c r="AH34" i="79"/>
  <c r="AI33" i="79"/>
  <c r="AH33" i="79"/>
  <c r="AI32" i="79"/>
  <c r="AH32" i="79"/>
  <c r="AI31" i="79"/>
  <c r="AH31" i="79"/>
  <c r="AI30" i="79"/>
  <c r="AH30" i="79"/>
  <c r="AI29" i="79"/>
  <c r="AH29" i="79"/>
  <c r="AI28" i="79"/>
  <c r="AH28" i="79"/>
  <c r="AI27" i="79"/>
  <c r="AH27" i="79"/>
  <c r="AI26" i="79"/>
  <c r="AH26" i="79"/>
  <c r="AI25" i="79"/>
  <c r="AH25" i="79"/>
  <c r="AI24" i="79"/>
  <c r="AH24" i="79"/>
  <c r="AI23" i="79"/>
  <c r="AH23" i="79"/>
  <c r="AI22" i="79"/>
  <c r="AH22" i="79"/>
  <c r="AI21" i="79"/>
  <c r="AH21" i="79"/>
  <c r="AI20" i="79"/>
  <c r="AH20" i="79"/>
  <c r="AI19" i="79"/>
  <c r="AH19" i="79"/>
  <c r="AI18" i="79"/>
  <c r="AH18" i="79"/>
  <c r="AI17" i="79"/>
  <c r="AH17" i="79"/>
  <c r="AI16" i="79"/>
  <c r="AH16" i="79"/>
  <c r="AI15" i="79"/>
  <c r="AH15" i="79"/>
  <c r="AI14" i="79"/>
  <c r="AH14" i="79"/>
  <c r="AI13" i="79"/>
  <c r="AH13" i="79"/>
  <c r="AI12" i="79"/>
  <c r="AH12" i="79"/>
  <c r="AI11" i="79"/>
  <c r="AH11" i="79"/>
  <c r="AF5" i="79"/>
  <c r="Y5" i="79"/>
  <c r="U5" i="79"/>
  <c r="M5" i="79"/>
  <c r="L5" i="79"/>
  <c r="K5" i="79"/>
  <c r="J5" i="79"/>
  <c r="I5" i="79"/>
  <c r="E5" i="79"/>
  <c r="B5" i="79"/>
  <c r="AG4" i="79"/>
  <c r="K4" i="79"/>
  <c r="B4" i="79"/>
  <c r="AG2" i="79"/>
  <c r="AD92" i="78"/>
  <c r="AC92" i="78"/>
  <c r="AB92" i="78"/>
  <c r="E4" i="79"/>
  <c r="AD79" i="79" l="1"/>
  <c r="AH74" i="79"/>
  <c r="Y72" i="79"/>
  <c r="V79" i="79"/>
  <c r="AI74" i="79"/>
  <c r="S72" i="79"/>
  <c r="P72" i="79"/>
  <c r="O70" i="79"/>
  <c r="AH53" i="79"/>
  <c r="M70" i="79"/>
  <c r="L70" i="79"/>
  <c r="AH76" i="79"/>
  <c r="L72" i="79"/>
  <c r="L7" i="79" s="1"/>
  <c r="I72" i="79"/>
  <c r="K72" i="79"/>
  <c r="AC210" i="79" s="1"/>
  <c r="D70" i="79"/>
  <c r="D72" i="79"/>
  <c r="V210" i="79" s="1"/>
  <c r="H72" i="79"/>
  <c r="Z210" i="79" s="1"/>
  <c r="G70" i="79"/>
  <c r="F79" i="79"/>
  <c r="AH79" i="79" s="1"/>
  <c r="AI35" i="79"/>
  <c r="AI65" i="79"/>
  <c r="E70" i="79"/>
  <c r="C5" i="79"/>
  <c r="C72" i="79"/>
  <c r="U210" i="79" s="1"/>
  <c r="AI76" i="79"/>
  <c r="B72" i="79"/>
  <c r="B70" i="79"/>
  <c r="B80" i="79" s="1"/>
  <c r="AI79" i="79"/>
  <c r="H4" i="79"/>
  <c r="AQ210" i="79"/>
  <c r="Y7" i="79"/>
  <c r="AG80" i="79"/>
  <c r="AG3" i="79"/>
  <c r="AG6" i="79" s="1"/>
  <c r="AG72" i="79"/>
  <c r="AK210" i="79"/>
  <c r="S7" i="79"/>
  <c r="AA210" i="79"/>
  <c r="I7" i="79"/>
  <c r="J70" i="79"/>
  <c r="R70" i="79"/>
  <c r="AH65" i="79"/>
  <c r="AI69" i="79"/>
  <c r="J72" i="79"/>
  <c r="R72" i="79"/>
  <c r="AH69" i="79"/>
  <c r="AI53" i="79"/>
  <c r="C70" i="79"/>
  <c r="K70" i="79"/>
  <c r="K80" i="79" s="1"/>
  <c r="S70" i="79"/>
  <c r="S80" i="79" s="1"/>
  <c r="D188" i="79"/>
  <c r="C90" i="79"/>
  <c r="D99" i="79"/>
  <c r="F98" i="79"/>
  <c r="H70" i="79"/>
  <c r="F70" i="79"/>
  <c r="N70" i="79"/>
  <c r="F72" i="79"/>
  <c r="F80" i="79" s="1"/>
  <c r="N72" i="79"/>
  <c r="Q72" i="79"/>
  <c r="AH210" i="79"/>
  <c r="P7" i="79"/>
  <c r="G72" i="79"/>
  <c r="O72" i="79"/>
  <c r="P70" i="79"/>
  <c r="P80" i="79" s="1"/>
  <c r="K7" i="79"/>
  <c r="AH35" i="79"/>
  <c r="I70" i="79"/>
  <c r="I80" i="79" s="1"/>
  <c r="Q70" i="79"/>
  <c r="Y70" i="79"/>
  <c r="Y80" i="79" s="1"/>
  <c r="AG70" i="79"/>
  <c r="S207" i="79"/>
  <c r="D207" i="79"/>
  <c r="E72" i="79"/>
  <c r="M72" i="79"/>
  <c r="M80" i="79" s="1"/>
  <c r="C188" i="79"/>
  <c r="C231" i="79"/>
  <c r="D195" i="79"/>
  <c r="C196" i="79"/>
  <c r="D190" i="79"/>
  <c r="R80" i="79" l="1"/>
  <c r="Q80" i="79"/>
  <c r="N80" i="79"/>
  <c r="AD210" i="79"/>
  <c r="L80" i="79"/>
  <c r="J80" i="79"/>
  <c r="D7" i="79"/>
  <c r="D80" i="79"/>
  <c r="H7" i="79"/>
  <c r="H80" i="79"/>
  <c r="E80" i="79"/>
  <c r="C80" i="79"/>
  <c r="C7" i="79"/>
  <c r="AI210" i="79"/>
  <c r="Q7" i="79"/>
  <c r="E195" i="79"/>
  <c r="D231" i="79"/>
  <c r="Y210" i="79"/>
  <c r="G7" i="79"/>
  <c r="AJ210" i="79"/>
  <c r="R7" i="79"/>
  <c r="AG210" i="79"/>
  <c r="O7" i="79"/>
  <c r="G80" i="79"/>
  <c r="AF210" i="79"/>
  <c r="N7" i="79"/>
  <c r="G98" i="79"/>
  <c r="AE210" i="79"/>
  <c r="M7" i="79"/>
  <c r="O80" i="79"/>
  <c r="AB210" i="79"/>
  <c r="J7" i="79"/>
  <c r="E190" i="79"/>
  <c r="D196" i="79"/>
  <c r="W210" i="79"/>
  <c r="E7" i="79"/>
  <c r="X210" i="79"/>
  <c r="C205" i="79"/>
  <c r="B205" i="79"/>
  <c r="F7" i="79"/>
  <c r="D90" i="79"/>
  <c r="E99" i="79"/>
  <c r="K6" i="79" l="1"/>
  <c r="T210" i="79"/>
  <c r="B7" i="79"/>
  <c r="F195" i="79"/>
  <c r="E231" i="79"/>
  <c r="H98" i="79"/>
  <c r="E90" i="79"/>
  <c r="F99" i="79"/>
  <c r="E188" i="79"/>
  <c r="E196" i="79"/>
  <c r="F190" i="79"/>
  <c r="F231" i="79" l="1"/>
  <c r="G195" i="79"/>
  <c r="F196" i="79"/>
  <c r="G190" i="79"/>
  <c r="G99" i="79"/>
  <c r="F90" i="79"/>
  <c r="F188" i="79"/>
  <c r="I98" i="79"/>
  <c r="H99" i="79" l="1"/>
  <c r="G90" i="79"/>
  <c r="G188" i="79"/>
  <c r="H190" i="79"/>
  <c r="G196" i="79"/>
  <c r="J98" i="79"/>
  <c r="G231" i="79"/>
  <c r="H195" i="79"/>
  <c r="K98" i="79" l="1"/>
  <c r="I190" i="79"/>
  <c r="H196" i="79"/>
  <c r="H231" i="79"/>
  <c r="I195" i="79"/>
  <c r="I99" i="79"/>
  <c r="H90" i="79"/>
  <c r="H188" i="79"/>
  <c r="J99" i="79" l="1"/>
  <c r="I90" i="79"/>
  <c r="I188" i="79"/>
  <c r="I196" i="79"/>
  <c r="J190" i="79"/>
  <c r="L98" i="79"/>
  <c r="J195" i="79"/>
  <c r="I231" i="79"/>
  <c r="J231" i="79" l="1"/>
  <c r="K195" i="79"/>
  <c r="M98" i="79"/>
  <c r="J196" i="79"/>
  <c r="K190" i="79"/>
  <c r="K99" i="79"/>
  <c r="J90" i="79"/>
  <c r="J188" i="79"/>
  <c r="K90" i="79" l="1"/>
  <c r="L99" i="79"/>
  <c r="K188" i="79"/>
  <c r="K196" i="79"/>
  <c r="L190" i="79"/>
  <c r="N98" i="79"/>
  <c r="K231" i="79"/>
  <c r="L195" i="79"/>
  <c r="O98" i="79" l="1"/>
  <c r="M190" i="79"/>
  <c r="L196" i="79"/>
  <c r="L90" i="79"/>
  <c r="M99" i="79"/>
  <c r="L188" i="79"/>
  <c r="L231" i="79"/>
  <c r="M195" i="79"/>
  <c r="M90" i="79" l="1"/>
  <c r="N99" i="79"/>
  <c r="M188" i="79"/>
  <c r="N190" i="79"/>
  <c r="M196" i="79"/>
  <c r="P98" i="79"/>
  <c r="M231" i="79"/>
  <c r="N195" i="79"/>
  <c r="N231" i="79" l="1"/>
  <c r="O195" i="79"/>
  <c r="Q98" i="79"/>
  <c r="N196" i="79"/>
  <c r="O190" i="79"/>
  <c r="N90" i="79"/>
  <c r="O99" i="79"/>
  <c r="N188" i="79"/>
  <c r="P190" i="79" l="1"/>
  <c r="O196" i="79"/>
  <c r="R98" i="79"/>
  <c r="O231" i="79"/>
  <c r="P195" i="79"/>
  <c r="P99" i="79"/>
  <c r="O90" i="79"/>
  <c r="O188" i="79"/>
  <c r="Q99" i="79" l="1"/>
  <c r="P90" i="79"/>
  <c r="P188" i="79"/>
  <c r="P231" i="79"/>
  <c r="Q195" i="79"/>
  <c r="S98" i="79"/>
  <c r="P196" i="79"/>
  <c r="Q190" i="79"/>
  <c r="R195" i="79" l="1"/>
  <c r="Q231" i="79"/>
  <c r="T98" i="79"/>
  <c r="R190" i="79"/>
  <c r="Q196" i="79"/>
  <c r="R99" i="79"/>
  <c r="Q90" i="79"/>
  <c r="Q188" i="79"/>
  <c r="U98" i="79" l="1"/>
  <c r="R196" i="79"/>
  <c r="S190" i="79"/>
  <c r="S99" i="79"/>
  <c r="R90" i="79"/>
  <c r="R188" i="79"/>
  <c r="S195" i="79"/>
  <c r="R231" i="79"/>
  <c r="S90" i="79" l="1"/>
  <c r="T99" i="79"/>
  <c r="S188" i="79"/>
  <c r="S196" i="79"/>
  <c r="T190" i="79"/>
  <c r="V98" i="79"/>
  <c r="S231" i="79"/>
  <c r="T195" i="79"/>
  <c r="U190" i="79" l="1"/>
  <c r="T196" i="79"/>
  <c r="T48" i="79" s="1"/>
  <c r="W98" i="79"/>
  <c r="T90" i="79"/>
  <c r="U99" i="79"/>
  <c r="T188" i="79"/>
  <c r="T231" i="79"/>
  <c r="U195" i="79"/>
  <c r="U90" i="79" l="1"/>
  <c r="V99" i="79"/>
  <c r="U188" i="79"/>
  <c r="X98" i="79"/>
  <c r="T49" i="79"/>
  <c r="U231" i="79"/>
  <c r="V195" i="79"/>
  <c r="V190" i="79"/>
  <c r="U196" i="79"/>
  <c r="U48" i="79" s="1"/>
  <c r="U49" i="79" s="1"/>
  <c r="T70" i="79" l="1"/>
  <c r="T72" i="79"/>
  <c r="Y98" i="79"/>
  <c r="V231" i="79"/>
  <c r="W195" i="79"/>
  <c r="W99" i="79"/>
  <c r="V90" i="79"/>
  <c r="V188" i="79"/>
  <c r="U70" i="79"/>
  <c r="U72" i="79"/>
  <c r="W190" i="79"/>
  <c r="V196" i="79"/>
  <c r="V48" i="79" s="1"/>
  <c r="Z98" i="79" l="1"/>
  <c r="AM210" i="79"/>
  <c r="U7" i="79"/>
  <c r="V49" i="79"/>
  <c r="U80" i="79"/>
  <c r="X190" i="79"/>
  <c r="W196" i="79"/>
  <c r="W48" i="79" s="1"/>
  <c r="W49" i="79" s="1"/>
  <c r="W231" i="79"/>
  <c r="X195" i="79"/>
  <c r="AL210" i="79"/>
  <c r="T7" i="79"/>
  <c r="X99" i="79"/>
  <c r="W90" i="79"/>
  <c r="W188" i="79"/>
  <c r="T80" i="79"/>
  <c r="X231" i="79" l="1"/>
  <c r="Y195" i="79"/>
  <c r="V72" i="79"/>
  <c r="V70" i="79"/>
  <c r="AA98" i="79"/>
  <c r="W70" i="79"/>
  <c r="W72" i="79"/>
  <c r="Y99" i="79"/>
  <c r="X90" i="79"/>
  <c r="X188" i="79"/>
  <c r="X196" i="79"/>
  <c r="X48" i="79" s="1"/>
  <c r="Y190" i="79"/>
  <c r="Z99" i="79" l="1"/>
  <c r="Y90" i="79"/>
  <c r="Y188" i="79"/>
  <c r="V80" i="79"/>
  <c r="AB98" i="79"/>
  <c r="AO210" i="79"/>
  <c r="W7" i="79"/>
  <c r="AN210" i="79"/>
  <c r="V7" i="79"/>
  <c r="W80" i="79"/>
  <c r="Z195" i="79"/>
  <c r="Y231" i="79"/>
  <c r="Y196" i="79"/>
  <c r="Z190" i="79"/>
  <c r="X49" i="79"/>
  <c r="AC98" i="79" l="1"/>
  <c r="Z196" i="79"/>
  <c r="Z48" i="79" s="1"/>
  <c r="AA190" i="79"/>
  <c r="AA195" i="79"/>
  <c r="Z231" i="79"/>
  <c r="X72" i="79"/>
  <c r="X70" i="79"/>
  <c r="AA99" i="79"/>
  <c r="Z90" i="79"/>
  <c r="Z188" i="79"/>
  <c r="Z49" i="79" l="1"/>
  <c r="AA196" i="79"/>
  <c r="AA48" i="79" s="1"/>
  <c r="AA49" i="79" s="1"/>
  <c r="AB190" i="79"/>
  <c r="X80" i="79"/>
  <c r="AA231" i="79"/>
  <c r="AB195" i="79"/>
  <c r="AB99" i="79"/>
  <c r="AA90" i="79"/>
  <c r="AA188" i="79"/>
  <c r="AP210" i="79"/>
  <c r="X7" i="79"/>
  <c r="AD98" i="79"/>
  <c r="AB90" i="79" l="1"/>
  <c r="AC99" i="79"/>
  <c r="AB188" i="79"/>
  <c r="AA72" i="79"/>
  <c r="AA70" i="79"/>
  <c r="AA80" i="79" s="1"/>
  <c r="AE98" i="79"/>
  <c r="AB231" i="79"/>
  <c r="AC195" i="79"/>
  <c r="AB196" i="79"/>
  <c r="AB48" i="79" s="1"/>
  <c r="AB49" i="79" s="1"/>
  <c r="AC190" i="79"/>
  <c r="Z70" i="79"/>
  <c r="Z72" i="79"/>
  <c r="AS210" i="79" l="1"/>
  <c r="AA7" i="79"/>
  <c r="AD190" i="79"/>
  <c r="AC196" i="79"/>
  <c r="AC48" i="79" s="1"/>
  <c r="AC49" i="79" s="1"/>
  <c r="AB70" i="79"/>
  <c r="AB72" i="79"/>
  <c r="AC90" i="79"/>
  <c r="AD99" i="79"/>
  <c r="AC188" i="79"/>
  <c r="Z80" i="79"/>
  <c r="AC231" i="79"/>
  <c r="AD195" i="79"/>
  <c r="AR210" i="79"/>
  <c r="Z7" i="79"/>
  <c r="AF98" i="79"/>
  <c r="AE99" i="79" l="1"/>
  <c r="AD90" i="79"/>
  <c r="AD188" i="79"/>
  <c r="AT210" i="79"/>
  <c r="AB7" i="79"/>
  <c r="AB80" i="79"/>
  <c r="AC70" i="79"/>
  <c r="AC72" i="79"/>
  <c r="AE190" i="79"/>
  <c r="AD196" i="79"/>
  <c r="AD48" i="79" s="1"/>
  <c r="AD49" i="79" s="1"/>
  <c r="AD231" i="79"/>
  <c r="AE195" i="79"/>
  <c r="AU210" i="79" l="1"/>
  <c r="AC7" i="79"/>
  <c r="AE231" i="79"/>
  <c r="AF195" i="79"/>
  <c r="AF231" i="79" s="1"/>
  <c r="AC80" i="79"/>
  <c r="AD70" i="79"/>
  <c r="AD72" i="79"/>
  <c r="AF190" i="79"/>
  <c r="AF196" i="79" s="1"/>
  <c r="AE196" i="79"/>
  <c r="AE48" i="79" s="1"/>
  <c r="AE49" i="79" s="1"/>
  <c r="AF99" i="79"/>
  <c r="AE90" i="79"/>
  <c r="AE188" i="79"/>
  <c r="AV210" i="79" l="1"/>
  <c r="AD7" i="79"/>
  <c r="AD80" i="79"/>
  <c r="AF90" i="79"/>
  <c r="AF188" i="79"/>
  <c r="AI48" i="79"/>
  <c r="AH48" i="79"/>
  <c r="AE70" i="79"/>
  <c r="AE72" i="79"/>
  <c r="AE80" i="79" l="1"/>
  <c r="AF72" i="79"/>
  <c r="AF70" i="79"/>
  <c r="AI49" i="79"/>
  <c r="AH49" i="79"/>
  <c r="AI90" i="79"/>
  <c r="AH90" i="79"/>
  <c r="AW210" i="79"/>
  <c r="AE7" i="79"/>
  <c r="AF80" i="79" l="1"/>
  <c r="AI70" i="79"/>
  <c r="AH70" i="79"/>
  <c r="AX210" i="79"/>
  <c r="AF7" i="79"/>
  <c r="A7" i="79" s="1"/>
  <c r="AI72" i="79"/>
  <c r="AH72" i="79"/>
  <c r="AI80" i="79" l="1"/>
  <c r="AH80" i="79"/>
  <c r="S49" i="78" l="1"/>
  <c r="S35" i="78"/>
  <c r="Q34" i="78"/>
  <c r="O34" i="78"/>
  <c r="P34" i="78"/>
  <c r="M34" i="78" l="1"/>
  <c r="D73" i="78"/>
  <c r="D79" i="78" s="1"/>
  <c r="E73" i="78"/>
  <c r="F73" i="78"/>
  <c r="G73" i="78"/>
  <c r="H73" i="78"/>
  <c r="I73" i="78"/>
  <c r="J73" i="78"/>
  <c r="K73" i="78"/>
  <c r="L73" i="78"/>
  <c r="L79" i="78" s="1"/>
  <c r="M73" i="78"/>
  <c r="M79" i="78" s="1"/>
  <c r="N73" i="78"/>
  <c r="O73" i="78"/>
  <c r="P73" i="78"/>
  <c r="Q73" i="78"/>
  <c r="R73" i="78"/>
  <c r="S73" i="78"/>
  <c r="T73" i="78"/>
  <c r="U73" i="78"/>
  <c r="V73" i="78"/>
  <c r="W73" i="78"/>
  <c r="X73" i="78"/>
  <c r="Y73" i="78"/>
  <c r="Z73" i="78"/>
  <c r="AA73" i="78"/>
  <c r="AB73" i="78"/>
  <c r="AC73" i="78"/>
  <c r="AD73" i="78"/>
  <c r="AE73" i="78"/>
  <c r="AF73" i="78"/>
  <c r="D74" i="78"/>
  <c r="E74" i="78"/>
  <c r="F74" i="78"/>
  <c r="F79" i="78" s="1"/>
  <c r="G74" i="78"/>
  <c r="G79" i="78" s="1"/>
  <c r="H74" i="78"/>
  <c r="I74" i="78"/>
  <c r="J74" i="78"/>
  <c r="K74" i="78"/>
  <c r="L74" i="78"/>
  <c r="M74" i="78"/>
  <c r="N74" i="78"/>
  <c r="O74" i="78"/>
  <c r="O79" i="78" s="1"/>
  <c r="P74" i="78"/>
  <c r="Q74" i="78"/>
  <c r="R74" i="78"/>
  <c r="S74" i="78"/>
  <c r="T74" i="78"/>
  <c r="U74" i="78"/>
  <c r="V74" i="78"/>
  <c r="W74" i="78"/>
  <c r="X74" i="78"/>
  <c r="Y74" i="78"/>
  <c r="Z74" i="78"/>
  <c r="AA74" i="78"/>
  <c r="AB74" i="78"/>
  <c r="AC74" i="78"/>
  <c r="AD74" i="78"/>
  <c r="AE74" i="78"/>
  <c r="AF74" i="78"/>
  <c r="D76" i="78"/>
  <c r="E76" i="78"/>
  <c r="F76" i="78"/>
  <c r="G76" i="78"/>
  <c r="H76" i="78"/>
  <c r="I76" i="78"/>
  <c r="J76" i="78"/>
  <c r="J79" i="78" s="1"/>
  <c r="K76" i="78"/>
  <c r="L76" i="78"/>
  <c r="M76" i="78"/>
  <c r="N76" i="78"/>
  <c r="O76" i="78"/>
  <c r="P76" i="78"/>
  <c r="Q76" i="78"/>
  <c r="R76" i="78"/>
  <c r="S76" i="78"/>
  <c r="T76" i="78"/>
  <c r="U76" i="78"/>
  <c r="V76" i="78"/>
  <c r="W76" i="78"/>
  <c r="X76" i="78"/>
  <c r="Y76" i="78"/>
  <c r="Z76" i="78"/>
  <c r="AA76" i="78"/>
  <c r="AB76" i="78"/>
  <c r="AC76" i="78"/>
  <c r="AD76" i="78"/>
  <c r="AE76" i="78"/>
  <c r="AF76" i="78"/>
  <c r="AF79" i="78" s="1"/>
  <c r="C73" i="78"/>
  <c r="C74" i="78"/>
  <c r="C76" i="78"/>
  <c r="C35" i="78"/>
  <c r="B76" i="78"/>
  <c r="B74" i="78"/>
  <c r="B73" i="78"/>
  <c r="AH96" i="78"/>
  <c r="AI96" i="78" s="1"/>
  <c r="B48" i="78"/>
  <c r="AF235" i="78"/>
  <c r="AE235" i="78"/>
  <c r="AD235" i="78"/>
  <c r="AC235" i="78"/>
  <c r="AB235" i="78"/>
  <c r="AA235" i="78"/>
  <c r="Z235" i="78"/>
  <c r="Y235" i="78"/>
  <c r="X235" i="78"/>
  <c r="W235" i="78"/>
  <c r="V235" i="78"/>
  <c r="U235" i="78"/>
  <c r="T235" i="78"/>
  <c r="S235" i="78"/>
  <c r="R235" i="78"/>
  <c r="Q235" i="78"/>
  <c r="P235" i="78"/>
  <c r="O235" i="78"/>
  <c r="N235" i="78"/>
  <c r="M235" i="78"/>
  <c r="L235" i="78"/>
  <c r="K235" i="78"/>
  <c r="J235" i="78"/>
  <c r="I235" i="78"/>
  <c r="H235" i="78"/>
  <c r="G235" i="78"/>
  <c r="F235" i="78"/>
  <c r="E235" i="78"/>
  <c r="D235" i="78"/>
  <c r="C235" i="78"/>
  <c r="B235" i="78"/>
  <c r="A235" i="78"/>
  <c r="AF234" i="78"/>
  <c r="AE234" i="78"/>
  <c r="AD234" i="78"/>
  <c r="AC234" i="78"/>
  <c r="AB234" i="78"/>
  <c r="AA234" i="78"/>
  <c r="Z234" i="78"/>
  <c r="Y234" i="78"/>
  <c r="X234" i="78"/>
  <c r="W234" i="78"/>
  <c r="V234" i="78"/>
  <c r="U234" i="78"/>
  <c r="T234" i="78"/>
  <c r="S234" i="78"/>
  <c r="R234" i="78"/>
  <c r="Q234" i="78"/>
  <c r="P234" i="78"/>
  <c r="O234" i="78"/>
  <c r="N234" i="78"/>
  <c r="M234" i="78"/>
  <c r="L234" i="78"/>
  <c r="K234" i="78"/>
  <c r="J234" i="78"/>
  <c r="I234" i="78"/>
  <c r="H234" i="78"/>
  <c r="G234" i="78"/>
  <c r="F234" i="78"/>
  <c r="E234" i="78"/>
  <c r="D234" i="78"/>
  <c r="C234" i="78"/>
  <c r="B234" i="78"/>
  <c r="A234" i="78"/>
  <c r="AF233" i="78"/>
  <c r="AE233" i="78"/>
  <c r="AD233" i="78"/>
  <c r="AC233" i="78"/>
  <c r="AB233" i="78"/>
  <c r="AA233" i="78"/>
  <c r="Z233" i="78"/>
  <c r="Y233" i="78"/>
  <c r="X233" i="78"/>
  <c r="W233" i="78"/>
  <c r="V233" i="78"/>
  <c r="U233" i="78"/>
  <c r="T233" i="78"/>
  <c r="S233" i="78"/>
  <c r="R233" i="78"/>
  <c r="Q233" i="78"/>
  <c r="P233" i="78"/>
  <c r="O233" i="78"/>
  <c r="N233" i="78"/>
  <c r="M233" i="78"/>
  <c r="L233" i="78"/>
  <c r="K233" i="78"/>
  <c r="J233" i="78"/>
  <c r="I233" i="78"/>
  <c r="H233" i="78"/>
  <c r="G233" i="78"/>
  <c r="F233" i="78"/>
  <c r="E233" i="78"/>
  <c r="D233" i="78"/>
  <c r="C233" i="78"/>
  <c r="B233" i="78"/>
  <c r="A233" i="78"/>
  <c r="AF232" i="78"/>
  <c r="AE232" i="78"/>
  <c r="AD232" i="78"/>
  <c r="AC232" i="78"/>
  <c r="AB232" i="78"/>
  <c r="AA232" i="78"/>
  <c r="Z232" i="78"/>
  <c r="Y232" i="78"/>
  <c r="X232" i="78"/>
  <c r="W232" i="78"/>
  <c r="V232" i="78"/>
  <c r="U232" i="78"/>
  <c r="T232" i="78"/>
  <c r="S232" i="78"/>
  <c r="R232" i="78"/>
  <c r="Q232" i="78"/>
  <c r="P232" i="78"/>
  <c r="O232" i="78"/>
  <c r="N232" i="78"/>
  <c r="M232" i="78"/>
  <c r="L232" i="78"/>
  <c r="K232" i="78"/>
  <c r="J232" i="78"/>
  <c r="I232" i="78"/>
  <c r="H232" i="78"/>
  <c r="G232" i="78"/>
  <c r="F232" i="78"/>
  <c r="E232" i="78"/>
  <c r="D232" i="78"/>
  <c r="C232" i="78"/>
  <c r="B232" i="78"/>
  <c r="A232" i="78"/>
  <c r="B231" i="78"/>
  <c r="S206" i="78"/>
  <c r="AG196" i="78"/>
  <c r="B196" i="78"/>
  <c r="C195" i="78"/>
  <c r="C231" i="78" s="1"/>
  <c r="C194" i="78"/>
  <c r="D194" i="78" s="1"/>
  <c r="E194" i="78" s="1"/>
  <c r="F194" i="78" s="1"/>
  <c r="G194" i="78" s="1"/>
  <c r="H194" i="78" s="1"/>
  <c r="I194" i="78" s="1"/>
  <c r="J194" i="78" s="1"/>
  <c r="K194" i="78" s="1"/>
  <c r="L194" i="78" s="1"/>
  <c r="M194" i="78" s="1"/>
  <c r="N194" i="78" s="1"/>
  <c r="O194" i="78" s="1"/>
  <c r="P194" i="78" s="1"/>
  <c r="Q194" i="78" s="1"/>
  <c r="R194" i="78" s="1"/>
  <c r="S194" i="78" s="1"/>
  <c r="T194" i="78" s="1"/>
  <c r="U194" i="78" s="1"/>
  <c r="V194" i="78" s="1"/>
  <c r="W194" i="78" s="1"/>
  <c r="X194" i="78" s="1"/>
  <c r="Y194" i="78" s="1"/>
  <c r="Z194" i="78" s="1"/>
  <c r="AA194" i="78" s="1"/>
  <c r="AB194" i="78" s="1"/>
  <c r="AC194" i="78" s="1"/>
  <c r="AD194" i="78" s="1"/>
  <c r="AE194" i="78" s="1"/>
  <c r="AF194" i="78" s="1"/>
  <c r="C193" i="78"/>
  <c r="D193" i="78" s="1"/>
  <c r="E193" i="78" s="1"/>
  <c r="F193" i="78" s="1"/>
  <c r="G193" i="78" s="1"/>
  <c r="H193" i="78" s="1"/>
  <c r="I193" i="78" s="1"/>
  <c r="J193" i="78" s="1"/>
  <c r="K193" i="78" s="1"/>
  <c r="L193" i="78" s="1"/>
  <c r="M193" i="78" s="1"/>
  <c r="N193" i="78" s="1"/>
  <c r="O193" i="78" s="1"/>
  <c r="P193" i="78" s="1"/>
  <c r="Q193" i="78" s="1"/>
  <c r="R193" i="78" s="1"/>
  <c r="S193" i="78" s="1"/>
  <c r="T193" i="78" s="1"/>
  <c r="U193" i="78" s="1"/>
  <c r="V193" i="78" s="1"/>
  <c r="W193" i="78" s="1"/>
  <c r="X193" i="78" s="1"/>
  <c r="Y193" i="78" s="1"/>
  <c r="Z193" i="78" s="1"/>
  <c r="AA193" i="78" s="1"/>
  <c r="AB193" i="78" s="1"/>
  <c r="AC193" i="78" s="1"/>
  <c r="AD193" i="78" s="1"/>
  <c r="AE193" i="78" s="1"/>
  <c r="AF193" i="78" s="1"/>
  <c r="G192" i="78"/>
  <c r="H192" i="78" s="1"/>
  <c r="I192" i="78" s="1"/>
  <c r="J192" i="78" s="1"/>
  <c r="K192" i="78" s="1"/>
  <c r="L192" i="78" s="1"/>
  <c r="M192" i="78" s="1"/>
  <c r="N192" i="78" s="1"/>
  <c r="O192" i="78" s="1"/>
  <c r="P192" i="78" s="1"/>
  <c r="Q192" i="78" s="1"/>
  <c r="R192" i="78" s="1"/>
  <c r="S192" i="78" s="1"/>
  <c r="T192" i="78" s="1"/>
  <c r="U192" i="78" s="1"/>
  <c r="V192" i="78" s="1"/>
  <c r="W192" i="78" s="1"/>
  <c r="X192" i="78" s="1"/>
  <c r="Y192" i="78" s="1"/>
  <c r="Z192" i="78" s="1"/>
  <c r="AA192" i="78" s="1"/>
  <c r="AB192" i="78" s="1"/>
  <c r="AC192" i="78" s="1"/>
  <c r="AD192" i="78" s="1"/>
  <c r="AE192" i="78" s="1"/>
  <c r="AF192" i="78" s="1"/>
  <c r="D192" i="78"/>
  <c r="E192" i="78" s="1"/>
  <c r="F192" i="78" s="1"/>
  <c r="C192" i="78"/>
  <c r="C191" i="78"/>
  <c r="D191" i="78" s="1"/>
  <c r="E191" i="78" s="1"/>
  <c r="F191" i="78" s="1"/>
  <c r="G191" i="78" s="1"/>
  <c r="H191" i="78" s="1"/>
  <c r="I191" i="78" s="1"/>
  <c r="J191" i="78" s="1"/>
  <c r="K191" i="78" s="1"/>
  <c r="L191" i="78" s="1"/>
  <c r="M191" i="78" s="1"/>
  <c r="N191" i="78" s="1"/>
  <c r="O191" i="78" s="1"/>
  <c r="P191" i="78" s="1"/>
  <c r="Q191" i="78" s="1"/>
  <c r="R191" i="78" s="1"/>
  <c r="S191" i="78" s="1"/>
  <c r="T191" i="78" s="1"/>
  <c r="U191" i="78" s="1"/>
  <c r="V191" i="78" s="1"/>
  <c r="W191" i="78" s="1"/>
  <c r="X191" i="78" s="1"/>
  <c r="Y191" i="78" s="1"/>
  <c r="Z191" i="78" s="1"/>
  <c r="AA191" i="78" s="1"/>
  <c r="AB191" i="78" s="1"/>
  <c r="AC191" i="78" s="1"/>
  <c r="AD191" i="78" s="1"/>
  <c r="AE191" i="78" s="1"/>
  <c r="AF191" i="78" s="1"/>
  <c r="C190" i="78"/>
  <c r="D190" i="78" s="1"/>
  <c r="AG188" i="78"/>
  <c r="B188" i="78"/>
  <c r="D187" i="78"/>
  <c r="E187" i="78" s="1"/>
  <c r="F187" i="78" s="1"/>
  <c r="G187" i="78" s="1"/>
  <c r="H187" i="78" s="1"/>
  <c r="I187" i="78" s="1"/>
  <c r="J187" i="78" s="1"/>
  <c r="K187" i="78" s="1"/>
  <c r="L187" i="78" s="1"/>
  <c r="M187" i="78" s="1"/>
  <c r="N187" i="78" s="1"/>
  <c r="O187" i="78" s="1"/>
  <c r="P187" i="78" s="1"/>
  <c r="Q187" i="78" s="1"/>
  <c r="R187" i="78" s="1"/>
  <c r="S187" i="78" s="1"/>
  <c r="T187" i="78" s="1"/>
  <c r="U187" i="78" s="1"/>
  <c r="V187" i="78" s="1"/>
  <c r="W187" i="78" s="1"/>
  <c r="X187" i="78" s="1"/>
  <c r="Y187" i="78" s="1"/>
  <c r="Z187" i="78" s="1"/>
  <c r="AA187" i="78" s="1"/>
  <c r="AB187" i="78" s="1"/>
  <c r="AC187" i="78" s="1"/>
  <c r="AD187" i="78" s="1"/>
  <c r="AE187" i="78" s="1"/>
  <c r="AF187" i="78" s="1"/>
  <c r="C187" i="78"/>
  <c r="C186" i="78"/>
  <c r="D186" i="78" s="1"/>
  <c r="E186" i="78" s="1"/>
  <c r="F186" i="78" s="1"/>
  <c r="G186" i="78" s="1"/>
  <c r="H186" i="78" s="1"/>
  <c r="I186" i="78" s="1"/>
  <c r="J186" i="78" s="1"/>
  <c r="K186" i="78" s="1"/>
  <c r="L186" i="78" s="1"/>
  <c r="M186" i="78" s="1"/>
  <c r="N186" i="78" s="1"/>
  <c r="O186" i="78" s="1"/>
  <c r="P186" i="78" s="1"/>
  <c r="Q186" i="78" s="1"/>
  <c r="R186" i="78" s="1"/>
  <c r="S186" i="78" s="1"/>
  <c r="T186" i="78" s="1"/>
  <c r="U186" i="78" s="1"/>
  <c r="V186" i="78" s="1"/>
  <c r="W186" i="78" s="1"/>
  <c r="X186" i="78" s="1"/>
  <c r="Y186" i="78" s="1"/>
  <c r="Z186" i="78" s="1"/>
  <c r="AA186" i="78" s="1"/>
  <c r="AB186" i="78" s="1"/>
  <c r="AC186" i="78" s="1"/>
  <c r="AD186" i="78" s="1"/>
  <c r="AE186" i="78" s="1"/>
  <c r="AF186" i="78" s="1"/>
  <c r="C185" i="78"/>
  <c r="D185" i="78" s="1"/>
  <c r="E185" i="78" s="1"/>
  <c r="F185" i="78" s="1"/>
  <c r="G185" i="78" s="1"/>
  <c r="H185" i="78" s="1"/>
  <c r="I185" i="78" s="1"/>
  <c r="J185" i="78" s="1"/>
  <c r="K185" i="78" s="1"/>
  <c r="L185" i="78" s="1"/>
  <c r="M185" i="78" s="1"/>
  <c r="N185" i="78" s="1"/>
  <c r="O185" i="78" s="1"/>
  <c r="P185" i="78" s="1"/>
  <c r="Q185" i="78" s="1"/>
  <c r="R185" i="78" s="1"/>
  <c r="S185" i="78" s="1"/>
  <c r="T185" i="78" s="1"/>
  <c r="U185" i="78" s="1"/>
  <c r="V185" i="78" s="1"/>
  <c r="W185" i="78" s="1"/>
  <c r="X185" i="78" s="1"/>
  <c r="Y185" i="78" s="1"/>
  <c r="Z185" i="78" s="1"/>
  <c r="AA185" i="78" s="1"/>
  <c r="AB185" i="78" s="1"/>
  <c r="AC185" i="78" s="1"/>
  <c r="AD185" i="78" s="1"/>
  <c r="AE185" i="78" s="1"/>
  <c r="AF185" i="78" s="1"/>
  <c r="D184" i="78"/>
  <c r="E184" i="78" s="1"/>
  <c r="F184" i="78" s="1"/>
  <c r="G184" i="78" s="1"/>
  <c r="H184" i="78" s="1"/>
  <c r="I184" i="78" s="1"/>
  <c r="J184" i="78" s="1"/>
  <c r="K184" i="78" s="1"/>
  <c r="L184" i="78" s="1"/>
  <c r="M184" i="78" s="1"/>
  <c r="N184" i="78" s="1"/>
  <c r="O184" i="78" s="1"/>
  <c r="P184" i="78" s="1"/>
  <c r="Q184" i="78" s="1"/>
  <c r="R184" i="78" s="1"/>
  <c r="S184" i="78" s="1"/>
  <c r="T184" i="78" s="1"/>
  <c r="U184" i="78" s="1"/>
  <c r="V184" i="78" s="1"/>
  <c r="W184" i="78" s="1"/>
  <c r="X184" i="78" s="1"/>
  <c r="Y184" i="78" s="1"/>
  <c r="Z184" i="78" s="1"/>
  <c r="AA184" i="78" s="1"/>
  <c r="AB184" i="78" s="1"/>
  <c r="AC184" i="78" s="1"/>
  <c r="AD184" i="78" s="1"/>
  <c r="AE184" i="78" s="1"/>
  <c r="AF184" i="78" s="1"/>
  <c r="C184" i="78"/>
  <c r="C183" i="78"/>
  <c r="D183" i="78" s="1"/>
  <c r="E183" i="78" s="1"/>
  <c r="F183" i="78" s="1"/>
  <c r="G183" i="78" s="1"/>
  <c r="H183" i="78" s="1"/>
  <c r="I183" i="78" s="1"/>
  <c r="J183" i="78" s="1"/>
  <c r="K183" i="78" s="1"/>
  <c r="L183" i="78" s="1"/>
  <c r="M183" i="78" s="1"/>
  <c r="N183" i="78" s="1"/>
  <c r="O183" i="78" s="1"/>
  <c r="P183" i="78" s="1"/>
  <c r="Q183" i="78" s="1"/>
  <c r="R183" i="78" s="1"/>
  <c r="S183" i="78" s="1"/>
  <c r="T183" i="78" s="1"/>
  <c r="U183" i="78" s="1"/>
  <c r="V183" i="78" s="1"/>
  <c r="W183" i="78" s="1"/>
  <c r="X183" i="78" s="1"/>
  <c r="Y183" i="78" s="1"/>
  <c r="Z183" i="78" s="1"/>
  <c r="AA183" i="78" s="1"/>
  <c r="AB183" i="78" s="1"/>
  <c r="AC183" i="78" s="1"/>
  <c r="AD183" i="78" s="1"/>
  <c r="AE183" i="78" s="1"/>
  <c r="AF183" i="78" s="1"/>
  <c r="C182" i="78"/>
  <c r="D182" i="78" s="1"/>
  <c r="E182" i="78" s="1"/>
  <c r="F182" i="78" s="1"/>
  <c r="G182" i="78" s="1"/>
  <c r="H182" i="78" s="1"/>
  <c r="I182" i="78" s="1"/>
  <c r="J182" i="78" s="1"/>
  <c r="K182" i="78" s="1"/>
  <c r="L182" i="78" s="1"/>
  <c r="M182" i="78" s="1"/>
  <c r="N182" i="78" s="1"/>
  <c r="O182" i="78" s="1"/>
  <c r="P182" i="78" s="1"/>
  <c r="Q182" i="78" s="1"/>
  <c r="R182" i="78" s="1"/>
  <c r="S182" i="78" s="1"/>
  <c r="T182" i="78" s="1"/>
  <c r="U182" i="78" s="1"/>
  <c r="V182" i="78" s="1"/>
  <c r="W182" i="78" s="1"/>
  <c r="X182" i="78" s="1"/>
  <c r="Y182" i="78" s="1"/>
  <c r="Z182" i="78" s="1"/>
  <c r="AA182" i="78" s="1"/>
  <c r="AB182" i="78" s="1"/>
  <c r="AC182" i="78" s="1"/>
  <c r="AD182" i="78" s="1"/>
  <c r="AE182" i="78" s="1"/>
  <c r="AF182" i="78" s="1"/>
  <c r="G181" i="78"/>
  <c r="H181" i="78" s="1"/>
  <c r="I181" i="78" s="1"/>
  <c r="J181" i="78" s="1"/>
  <c r="K181" i="78" s="1"/>
  <c r="L181" i="78" s="1"/>
  <c r="M181" i="78" s="1"/>
  <c r="N181" i="78" s="1"/>
  <c r="O181" i="78" s="1"/>
  <c r="P181" i="78" s="1"/>
  <c r="Q181" i="78" s="1"/>
  <c r="R181" i="78" s="1"/>
  <c r="S181" i="78" s="1"/>
  <c r="T181" i="78" s="1"/>
  <c r="U181" i="78" s="1"/>
  <c r="V181" i="78" s="1"/>
  <c r="W181" i="78" s="1"/>
  <c r="X181" i="78" s="1"/>
  <c r="Y181" i="78" s="1"/>
  <c r="Z181" i="78" s="1"/>
  <c r="AA181" i="78" s="1"/>
  <c r="AB181" i="78" s="1"/>
  <c r="AC181" i="78" s="1"/>
  <c r="AD181" i="78" s="1"/>
  <c r="AE181" i="78" s="1"/>
  <c r="AF181" i="78" s="1"/>
  <c r="D181" i="78"/>
  <c r="E181" i="78" s="1"/>
  <c r="F181" i="78" s="1"/>
  <c r="C181" i="78"/>
  <c r="C180" i="78"/>
  <c r="D180" i="78" s="1"/>
  <c r="E180" i="78" s="1"/>
  <c r="F180" i="78" s="1"/>
  <c r="G180" i="78" s="1"/>
  <c r="H180" i="78" s="1"/>
  <c r="I180" i="78" s="1"/>
  <c r="J180" i="78" s="1"/>
  <c r="K180" i="78" s="1"/>
  <c r="L180" i="78" s="1"/>
  <c r="M180" i="78" s="1"/>
  <c r="N180" i="78" s="1"/>
  <c r="O180" i="78" s="1"/>
  <c r="P180" i="78" s="1"/>
  <c r="Q180" i="78" s="1"/>
  <c r="R180" i="78" s="1"/>
  <c r="S180" i="78" s="1"/>
  <c r="T180" i="78" s="1"/>
  <c r="U180" i="78" s="1"/>
  <c r="V180" i="78" s="1"/>
  <c r="W180" i="78" s="1"/>
  <c r="X180" i="78" s="1"/>
  <c r="Y180" i="78" s="1"/>
  <c r="Z180" i="78" s="1"/>
  <c r="AA180" i="78" s="1"/>
  <c r="AB180" i="78" s="1"/>
  <c r="AC180" i="78" s="1"/>
  <c r="AD180" i="78" s="1"/>
  <c r="AE180" i="78" s="1"/>
  <c r="AF180" i="78" s="1"/>
  <c r="C179" i="78"/>
  <c r="D179" i="78" s="1"/>
  <c r="E179" i="78" s="1"/>
  <c r="F179" i="78" s="1"/>
  <c r="G179" i="78" s="1"/>
  <c r="H179" i="78" s="1"/>
  <c r="I179" i="78" s="1"/>
  <c r="J179" i="78" s="1"/>
  <c r="K179" i="78" s="1"/>
  <c r="L179" i="78" s="1"/>
  <c r="M179" i="78" s="1"/>
  <c r="N179" i="78" s="1"/>
  <c r="O179" i="78" s="1"/>
  <c r="P179" i="78" s="1"/>
  <c r="Q179" i="78" s="1"/>
  <c r="R179" i="78" s="1"/>
  <c r="S179" i="78" s="1"/>
  <c r="T179" i="78" s="1"/>
  <c r="U179" i="78" s="1"/>
  <c r="V179" i="78" s="1"/>
  <c r="W179" i="78" s="1"/>
  <c r="X179" i="78" s="1"/>
  <c r="Y179" i="78" s="1"/>
  <c r="Z179" i="78" s="1"/>
  <c r="AA179" i="78" s="1"/>
  <c r="AB179" i="78" s="1"/>
  <c r="AC179" i="78" s="1"/>
  <c r="AD179" i="78" s="1"/>
  <c r="AE179" i="78" s="1"/>
  <c r="AF179" i="78" s="1"/>
  <c r="F178" i="78"/>
  <c r="G178" i="78" s="1"/>
  <c r="H178" i="78" s="1"/>
  <c r="I178" i="78" s="1"/>
  <c r="J178" i="78" s="1"/>
  <c r="K178" i="78" s="1"/>
  <c r="L178" i="78" s="1"/>
  <c r="M178" i="78" s="1"/>
  <c r="N178" i="78" s="1"/>
  <c r="O178" i="78" s="1"/>
  <c r="P178" i="78" s="1"/>
  <c r="Q178" i="78" s="1"/>
  <c r="R178" i="78" s="1"/>
  <c r="S178" i="78" s="1"/>
  <c r="T178" i="78" s="1"/>
  <c r="U178" i="78" s="1"/>
  <c r="V178" i="78" s="1"/>
  <c r="W178" i="78" s="1"/>
  <c r="X178" i="78" s="1"/>
  <c r="Y178" i="78" s="1"/>
  <c r="Z178" i="78" s="1"/>
  <c r="AA178" i="78" s="1"/>
  <c r="AB178" i="78" s="1"/>
  <c r="AC178" i="78" s="1"/>
  <c r="AD178" i="78" s="1"/>
  <c r="AE178" i="78" s="1"/>
  <c r="AF178" i="78" s="1"/>
  <c r="D178" i="78"/>
  <c r="E178" i="78" s="1"/>
  <c r="C178" i="78"/>
  <c r="C177" i="78"/>
  <c r="D177" i="78" s="1"/>
  <c r="E177" i="78" s="1"/>
  <c r="F177" i="78" s="1"/>
  <c r="G177" i="78" s="1"/>
  <c r="H177" i="78" s="1"/>
  <c r="I177" i="78" s="1"/>
  <c r="J177" i="78" s="1"/>
  <c r="K177" i="78" s="1"/>
  <c r="L177" i="78" s="1"/>
  <c r="M177" i="78" s="1"/>
  <c r="N177" i="78" s="1"/>
  <c r="O177" i="78" s="1"/>
  <c r="P177" i="78" s="1"/>
  <c r="Q177" i="78" s="1"/>
  <c r="R177" i="78" s="1"/>
  <c r="S177" i="78" s="1"/>
  <c r="T177" i="78" s="1"/>
  <c r="U177" i="78" s="1"/>
  <c r="V177" i="78" s="1"/>
  <c r="W177" i="78" s="1"/>
  <c r="X177" i="78" s="1"/>
  <c r="Y177" i="78" s="1"/>
  <c r="Z177" i="78" s="1"/>
  <c r="AA177" i="78" s="1"/>
  <c r="AB177" i="78" s="1"/>
  <c r="AC177" i="78" s="1"/>
  <c r="AD177" i="78" s="1"/>
  <c r="AE177" i="78" s="1"/>
  <c r="AF177" i="78" s="1"/>
  <c r="I176" i="78"/>
  <c r="J176" i="78" s="1"/>
  <c r="K176" i="78" s="1"/>
  <c r="L176" i="78" s="1"/>
  <c r="M176" i="78" s="1"/>
  <c r="N176" i="78" s="1"/>
  <c r="O176" i="78" s="1"/>
  <c r="P176" i="78" s="1"/>
  <c r="Q176" i="78" s="1"/>
  <c r="R176" i="78" s="1"/>
  <c r="S176" i="78" s="1"/>
  <c r="T176" i="78" s="1"/>
  <c r="U176" i="78" s="1"/>
  <c r="V176" i="78" s="1"/>
  <c r="W176" i="78" s="1"/>
  <c r="X176" i="78" s="1"/>
  <c r="Y176" i="78" s="1"/>
  <c r="Z176" i="78" s="1"/>
  <c r="AA176" i="78" s="1"/>
  <c r="AB176" i="78" s="1"/>
  <c r="AC176" i="78" s="1"/>
  <c r="AD176" i="78" s="1"/>
  <c r="AE176" i="78" s="1"/>
  <c r="AF176" i="78" s="1"/>
  <c r="C176" i="78"/>
  <c r="D176" i="78" s="1"/>
  <c r="E176" i="78" s="1"/>
  <c r="F176" i="78" s="1"/>
  <c r="G176" i="78" s="1"/>
  <c r="H176" i="78" s="1"/>
  <c r="C175" i="78"/>
  <c r="D175" i="78" s="1"/>
  <c r="E175" i="78" s="1"/>
  <c r="F175" i="78" s="1"/>
  <c r="G175" i="78" s="1"/>
  <c r="H175" i="78" s="1"/>
  <c r="I175" i="78" s="1"/>
  <c r="J175" i="78" s="1"/>
  <c r="K175" i="78" s="1"/>
  <c r="L175" i="78" s="1"/>
  <c r="M175" i="78" s="1"/>
  <c r="N175" i="78" s="1"/>
  <c r="O175" i="78" s="1"/>
  <c r="P175" i="78" s="1"/>
  <c r="Q175" i="78" s="1"/>
  <c r="R175" i="78" s="1"/>
  <c r="S175" i="78" s="1"/>
  <c r="T175" i="78" s="1"/>
  <c r="U175" i="78" s="1"/>
  <c r="V175" i="78" s="1"/>
  <c r="W175" i="78" s="1"/>
  <c r="X175" i="78" s="1"/>
  <c r="Y175" i="78" s="1"/>
  <c r="Z175" i="78" s="1"/>
  <c r="AA175" i="78" s="1"/>
  <c r="AB175" i="78" s="1"/>
  <c r="AC175" i="78" s="1"/>
  <c r="AD175" i="78" s="1"/>
  <c r="AE175" i="78" s="1"/>
  <c r="AF175" i="78" s="1"/>
  <c r="N173" i="78"/>
  <c r="O173" i="78" s="1"/>
  <c r="P173" i="78" s="1"/>
  <c r="Q173" i="78" s="1"/>
  <c r="R173" i="78" s="1"/>
  <c r="S173" i="78" s="1"/>
  <c r="T173" i="78" s="1"/>
  <c r="U173" i="78" s="1"/>
  <c r="V173" i="78" s="1"/>
  <c r="W173" i="78" s="1"/>
  <c r="X173" i="78" s="1"/>
  <c r="Y173" i="78" s="1"/>
  <c r="Z173" i="78" s="1"/>
  <c r="AA173" i="78" s="1"/>
  <c r="AB173" i="78" s="1"/>
  <c r="AC173" i="78" s="1"/>
  <c r="AD173" i="78" s="1"/>
  <c r="AE173" i="78" s="1"/>
  <c r="AF173" i="78" s="1"/>
  <c r="I173" i="78"/>
  <c r="J173" i="78" s="1"/>
  <c r="K173" i="78" s="1"/>
  <c r="L173" i="78" s="1"/>
  <c r="M173" i="78" s="1"/>
  <c r="C173" i="78"/>
  <c r="D173" i="78" s="1"/>
  <c r="E173" i="78" s="1"/>
  <c r="F173" i="78" s="1"/>
  <c r="G173" i="78" s="1"/>
  <c r="H173" i="78" s="1"/>
  <c r="C172" i="78"/>
  <c r="D172" i="78" s="1"/>
  <c r="E172" i="78" s="1"/>
  <c r="F172" i="78" s="1"/>
  <c r="G172" i="78" s="1"/>
  <c r="H172" i="78" s="1"/>
  <c r="I172" i="78" s="1"/>
  <c r="J172" i="78" s="1"/>
  <c r="K172" i="78" s="1"/>
  <c r="L172" i="78" s="1"/>
  <c r="M172" i="78" s="1"/>
  <c r="N172" i="78" s="1"/>
  <c r="O172" i="78" s="1"/>
  <c r="P172" i="78" s="1"/>
  <c r="Q172" i="78" s="1"/>
  <c r="R172" i="78" s="1"/>
  <c r="S172" i="78" s="1"/>
  <c r="T172" i="78" s="1"/>
  <c r="U172" i="78" s="1"/>
  <c r="V172" i="78" s="1"/>
  <c r="W172" i="78" s="1"/>
  <c r="X172" i="78" s="1"/>
  <c r="Y172" i="78" s="1"/>
  <c r="Z172" i="78" s="1"/>
  <c r="AA172" i="78" s="1"/>
  <c r="AB172" i="78" s="1"/>
  <c r="AC172" i="78" s="1"/>
  <c r="AD172" i="78" s="1"/>
  <c r="AE172" i="78" s="1"/>
  <c r="AF172" i="78" s="1"/>
  <c r="C171" i="78"/>
  <c r="D171" i="78" s="1"/>
  <c r="E171" i="78" s="1"/>
  <c r="F171" i="78" s="1"/>
  <c r="G171" i="78" s="1"/>
  <c r="H171" i="78" s="1"/>
  <c r="I171" i="78" s="1"/>
  <c r="J171" i="78" s="1"/>
  <c r="K171" i="78" s="1"/>
  <c r="L171" i="78" s="1"/>
  <c r="M171" i="78" s="1"/>
  <c r="N171" i="78" s="1"/>
  <c r="O171" i="78" s="1"/>
  <c r="P171" i="78" s="1"/>
  <c r="Q171" i="78" s="1"/>
  <c r="R171" i="78" s="1"/>
  <c r="S171" i="78" s="1"/>
  <c r="T171" i="78" s="1"/>
  <c r="U171" i="78" s="1"/>
  <c r="V171" i="78" s="1"/>
  <c r="W171" i="78" s="1"/>
  <c r="X171" i="78" s="1"/>
  <c r="Y171" i="78" s="1"/>
  <c r="Z171" i="78" s="1"/>
  <c r="AA171" i="78" s="1"/>
  <c r="AB171" i="78" s="1"/>
  <c r="AC171" i="78" s="1"/>
  <c r="AD171" i="78" s="1"/>
  <c r="AE171" i="78" s="1"/>
  <c r="AF171" i="78" s="1"/>
  <c r="C170" i="78"/>
  <c r="D170" i="78" s="1"/>
  <c r="E170" i="78" s="1"/>
  <c r="F170" i="78" s="1"/>
  <c r="G170" i="78" s="1"/>
  <c r="H170" i="78" s="1"/>
  <c r="I170" i="78" s="1"/>
  <c r="J170" i="78" s="1"/>
  <c r="K170" i="78" s="1"/>
  <c r="L170" i="78" s="1"/>
  <c r="M170" i="78" s="1"/>
  <c r="N170" i="78" s="1"/>
  <c r="O170" i="78" s="1"/>
  <c r="P170" i="78" s="1"/>
  <c r="Q170" i="78" s="1"/>
  <c r="R170" i="78" s="1"/>
  <c r="S170" i="78" s="1"/>
  <c r="T170" i="78" s="1"/>
  <c r="U170" i="78" s="1"/>
  <c r="V170" i="78" s="1"/>
  <c r="W170" i="78" s="1"/>
  <c r="X170" i="78" s="1"/>
  <c r="Y170" i="78" s="1"/>
  <c r="Z170" i="78" s="1"/>
  <c r="AA170" i="78" s="1"/>
  <c r="AB170" i="78" s="1"/>
  <c r="AC170" i="78" s="1"/>
  <c r="AD170" i="78" s="1"/>
  <c r="AE170" i="78" s="1"/>
  <c r="AF170" i="78" s="1"/>
  <c r="C169" i="78"/>
  <c r="D169" i="78" s="1"/>
  <c r="E169" i="78" s="1"/>
  <c r="F169" i="78" s="1"/>
  <c r="G169" i="78" s="1"/>
  <c r="H169" i="78" s="1"/>
  <c r="I169" i="78" s="1"/>
  <c r="J169" i="78" s="1"/>
  <c r="K169" i="78" s="1"/>
  <c r="L169" i="78" s="1"/>
  <c r="M169" i="78" s="1"/>
  <c r="N169" i="78" s="1"/>
  <c r="O169" i="78" s="1"/>
  <c r="P169" i="78" s="1"/>
  <c r="Q169" i="78" s="1"/>
  <c r="R169" i="78" s="1"/>
  <c r="S169" i="78" s="1"/>
  <c r="T169" i="78" s="1"/>
  <c r="U169" i="78" s="1"/>
  <c r="V169" i="78" s="1"/>
  <c r="W169" i="78" s="1"/>
  <c r="X169" i="78" s="1"/>
  <c r="Y169" i="78" s="1"/>
  <c r="Z169" i="78" s="1"/>
  <c r="AA169" i="78" s="1"/>
  <c r="AB169" i="78" s="1"/>
  <c r="AC169" i="78" s="1"/>
  <c r="AD169" i="78" s="1"/>
  <c r="AE169" i="78" s="1"/>
  <c r="AF169" i="78" s="1"/>
  <c r="C168" i="78"/>
  <c r="D168" i="78" s="1"/>
  <c r="E168" i="78" s="1"/>
  <c r="F168" i="78" s="1"/>
  <c r="G168" i="78" s="1"/>
  <c r="H168" i="78" s="1"/>
  <c r="I168" i="78" s="1"/>
  <c r="J168" i="78" s="1"/>
  <c r="K168" i="78" s="1"/>
  <c r="L168" i="78" s="1"/>
  <c r="M168" i="78" s="1"/>
  <c r="N168" i="78" s="1"/>
  <c r="O168" i="78" s="1"/>
  <c r="P168" i="78" s="1"/>
  <c r="Q168" i="78" s="1"/>
  <c r="R168" i="78" s="1"/>
  <c r="S168" i="78" s="1"/>
  <c r="T168" i="78" s="1"/>
  <c r="U168" i="78" s="1"/>
  <c r="V168" i="78" s="1"/>
  <c r="W168" i="78" s="1"/>
  <c r="X168" i="78" s="1"/>
  <c r="Y168" i="78" s="1"/>
  <c r="Z168" i="78" s="1"/>
  <c r="AA168" i="78" s="1"/>
  <c r="AB168" i="78" s="1"/>
  <c r="AC168" i="78" s="1"/>
  <c r="AD168" i="78" s="1"/>
  <c r="AE168" i="78" s="1"/>
  <c r="AF168" i="78" s="1"/>
  <c r="G167" i="78"/>
  <c r="H167" i="78" s="1"/>
  <c r="I167" i="78" s="1"/>
  <c r="J167" i="78" s="1"/>
  <c r="K167" i="78" s="1"/>
  <c r="L167" i="78" s="1"/>
  <c r="M167" i="78" s="1"/>
  <c r="N167" i="78" s="1"/>
  <c r="O167" i="78" s="1"/>
  <c r="P167" i="78" s="1"/>
  <c r="Q167" i="78" s="1"/>
  <c r="R167" i="78" s="1"/>
  <c r="S167" i="78" s="1"/>
  <c r="T167" i="78" s="1"/>
  <c r="U167" i="78" s="1"/>
  <c r="V167" i="78" s="1"/>
  <c r="W167" i="78" s="1"/>
  <c r="X167" i="78" s="1"/>
  <c r="Y167" i="78" s="1"/>
  <c r="Z167" i="78" s="1"/>
  <c r="AA167" i="78" s="1"/>
  <c r="AB167" i="78" s="1"/>
  <c r="AC167" i="78" s="1"/>
  <c r="AD167" i="78" s="1"/>
  <c r="AE167" i="78" s="1"/>
  <c r="AF167" i="78" s="1"/>
  <c r="C167" i="78"/>
  <c r="D167" i="78" s="1"/>
  <c r="E167" i="78" s="1"/>
  <c r="F167" i="78" s="1"/>
  <c r="C166" i="78"/>
  <c r="D166" i="78" s="1"/>
  <c r="E166" i="78" s="1"/>
  <c r="F166" i="78" s="1"/>
  <c r="G166" i="78" s="1"/>
  <c r="H166" i="78" s="1"/>
  <c r="I166" i="78" s="1"/>
  <c r="J166" i="78" s="1"/>
  <c r="K166" i="78" s="1"/>
  <c r="L166" i="78" s="1"/>
  <c r="M166" i="78" s="1"/>
  <c r="N166" i="78" s="1"/>
  <c r="O166" i="78" s="1"/>
  <c r="P166" i="78" s="1"/>
  <c r="Q166" i="78" s="1"/>
  <c r="R166" i="78" s="1"/>
  <c r="S166" i="78" s="1"/>
  <c r="T166" i="78" s="1"/>
  <c r="U166" i="78" s="1"/>
  <c r="V166" i="78" s="1"/>
  <c r="W166" i="78" s="1"/>
  <c r="X166" i="78" s="1"/>
  <c r="Y166" i="78" s="1"/>
  <c r="Z166" i="78" s="1"/>
  <c r="AA166" i="78" s="1"/>
  <c r="AB166" i="78" s="1"/>
  <c r="AC166" i="78" s="1"/>
  <c r="AD166" i="78" s="1"/>
  <c r="AE166" i="78" s="1"/>
  <c r="AF166" i="78" s="1"/>
  <c r="C164" i="78"/>
  <c r="D164" i="78" s="1"/>
  <c r="E164" i="78" s="1"/>
  <c r="F164" i="78" s="1"/>
  <c r="G164" i="78" s="1"/>
  <c r="H164" i="78" s="1"/>
  <c r="I164" i="78" s="1"/>
  <c r="J164" i="78" s="1"/>
  <c r="K164" i="78" s="1"/>
  <c r="L164" i="78" s="1"/>
  <c r="M164" i="78" s="1"/>
  <c r="N164" i="78" s="1"/>
  <c r="O164" i="78" s="1"/>
  <c r="P164" i="78" s="1"/>
  <c r="Q164" i="78" s="1"/>
  <c r="R164" i="78" s="1"/>
  <c r="S164" i="78" s="1"/>
  <c r="T164" i="78" s="1"/>
  <c r="U164" i="78" s="1"/>
  <c r="V164" i="78" s="1"/>
  <c r="W164" i="78" s="1"/>
  <c r="X164" i="78" s="1"/>
  <c r="Y164" i="78" s="1"/>
  <c r="Z164" i="78" s="1"/>
  <c r="AA164" i="78" s="1"/>
  <c r="AB164" i="78" s="1"/>
  <c r="AC164" i="78" s="1"/>
  <c r="AD164" i="78" s="1"/>
  <c r="AE164" i="78" s="1"/>
  <c r="AF164" i="78" s="1"/>
  <c r="C163" i="78"/>
  <c r="D163" i="78" s="1"/>
  <c r="E163" i="78" s="1"/>
  <c r="F163" i="78" s="1"/>
  <c r="G163" i="78" s="1"/>
  <c r="H163" i="78" s="1"/>
  <c r="I163" i="78" s="1"/>
  <c r="J163" i="78" s="1"/>
  <c r="K163" i="78" s="1"/>
  <c r="L163" i="78" s="1"/>
  <c r="M163" i="78" s="1"/>
  <c r="N163" i="78" s="1"/>
  <c r="O163" i="78" s="1"/>
  <c r="P163" i="78" s="1"/>
  <c r="Q163" i="78" s="1"/>
  <c r="R163" i="78" s="1"/>
  <c r="S163" i="78" s="1"/>
  <c r="T163" i="78" s="1"/>
  <c r="U163" i="78" s="1"/>
  <c r="V163" i="78" s="1"/>
  <c r="W163" i="78" s="1"/>
  <c r="X163" i="78" s="1"/>
  <c r="Y163" i="78" s="1"/>
  <c r="Z163" i="78" s="1"/>
  <c r="AA163" i="78" s="1"/>
  <c r="AB163" i="78" s="1"/>
  <c r="AC163" i="78" s="1"/>
  <c r="AD163" i="78" s="1"/>
  <c r="AE163" i="78" s="1"/>
  <c r="AF163" i="78" s="1"/>
  <c r="C162" i="78"/>
  <c r="D162" i="78" s="1"/>
  <c r="E162" i="78" s="1"/>
  <c r="F162" i="78" s="1"/>
  <c r="G162" i="78" s="1"/>
  <c r="H162" i="78" s="1"/>
  <c r="I162" i="78" s="1"/>
  <c r="J162" i="78" s="1"/>
  <c r="K162" i="78" s="1"/>
  <c r="L162" i="78" s="1"/>
  <c r="M162" i="78" s="1"/>
  <c r="N162" i="78" s="1"/>
  <c r="O162" i="78" s="1"/>
  <c r="P162" i="78" s="1"/>
  <c r="Q162" i="78" s="1"/>
  <c r="R162" i="78" s="1"/>
  <c r="S162" i="78" s="1"/>
  <c r="T162" i="78" s="1"/>
  <c r="U162" i="78" s="1"/>
  <c r="V162" i="78" s="1"/>
  <c r="W162" i="78" s="1"/>
  <c r="X162" i="78" s="1"/>
  <c r="Y162" i="78" s="1"/>
  <c r="Z162" i="78" s="1"/>
  <c r="AA162" i="78" s="1"/>
  <c r="AB162" i="78" s="1"/>
  <c r="AC162" i="78" s="1"/>
  <c r="AD162" i="78" s="1"/>
  <c r="AE162" i="78" s="1"/>
  <c r="AF162" i="78" s="1"/>
  <c r="U161" i="78"/>
  <c r="V161" i="78" s="1"/>
  <c r="W161" i="78" s="1"/>
  <c r="X161" i="78" s="1"/>
  <c r="Y161" i="78" s="1"/>
  <c r="Z161" i="78" s="1"/>
  <c r="AA161" i="78" s="1"/>
  <c r="AB161" i="78" s="1"/>
  <c r="AC161" i="78" s="1"/>
  <c r="AD161" i="78" s="1"/>
  <c r="AE161" i="78" s="1"/>
  <c r="AF161" i="78" s="1"/>
  <c r="C161" i="78"/>
  <c r="D161" i="78" s="1"/>
  <c r="E161" i="78" s="1"/>
  <c r="F161" i="78" s="1"/>
  <c r="G161" i="78" s="1"/>
  <c r="H161" i="78" s="1"/>
  <c r="I161" i="78" s="1"/>
  <c r="J161" i="78" s="1"/>
  <c r="K161" i="78" s="1"/>
  <c r="L161" i="78" s="1"/>
  <c r="M161" i="78" s="1"/>
  <c r="N161" i="78" s="1"/>
  <c r="O161" i="78" s="1"/>
  <c r="P161" i="78" s="1"/>
  <c r="Q161" i="78" s="1"/>
  <c r="R161" i="78" s="1"/>
  <c r="S161" i="78" s="1"/>
  <c r="T161" i="78" s="1"/>
  <c r="K160" i="78"/>
  <c r="L160" i="78" s="1"/>
  <c r="M160" i="78" s="1"/>
  <c r="N160" i="78" s="1"/>
  <c r="O160" i="78" s="1"/>
  <c r="P160" i="78" s="1"/>
  <c r="Q160" i="78" s="1"/>
  <c r="R160" i="78" s="1"/>
  <c r="S160" i="78" s="1"/>
  <c r="T160" i="78" s="1"/>
  <c r="U160" i="78" s="1"/>
  <c r="V160" i="78" s="1"/>
  <c r="W160" i="78" s="1"/>
  <c r="X160" i="78" s="1"/>
  <c r="Y160" i="78" s="1"/>
  <c r="Z160" i="78" s="1"/>
  <c r="AA160" i="78" s="1"/>
  <c r="AB160" i="78" s="1"/>
  <c r="AC160" i="78" s="1"/>
  <c r="AD160" i="78" s="1"/>
  <c r="AE160" i="78" s="1"/>
  <c r="AF160" i="78" s="1"/>
  <c r="D160" i="78"/>
  <c r="E160" i="78" s="1"/>
  <c r="F160" i="78" s="1"/>
  <c r="G160" i="78" s="1"/>
  <c r="H160" i="78" s="1"/>
  <c r="I160" i="78" s="1"/>
  <c r="J160" i="78" s="1"/>
  <c r="C160" i="78"/>
  <c r="E159" i="78"/>
  <c r="F159" i="78" s="1"/>
  <c r="G159" i="78" s="1"/>
  <c r="H159" i="78" s="1"/>
  <c r="I159" i="78" s="1"/>
  <c r="J159" i="78" s="1"/>
  <c r="K159" i="78" s="1"/>
  <c r="L159" i="78" s="1"/>
  <c r="M159" i="78" s="1"/>
  <c r="N159" i="78" s="1"/>
  <c r="O159" i="78" s="1"/>
  <c r="P159" i="78" s="1"/>
  <c r="Q159" i="78" s="1"/>
  <c r="R159" i="78" s="1"/>
  <c r="S159" i="78" s="1"/>
  <c r="T159" i="78" s="1"/>
  <c r="U159" i="78" s="1"/>
  <c r="V159" i="78" s="1"/>
  <c r="W159" i="78" s="1"/>
  <c r="X159" i="78" s="1"/>
  <c r="Y159" i="78" s="1"/>
  <c r="Z159" i="78" s="1"/>
  <c r="AA159" i="78" s="1"/>
  <c r="AB159" i="78" s="1"/>
  <c r="AC159" i="78" s="1"/>
  <c r="AD159" i="78" s="1"/>
  <c r="AE159" i="78" s="1"/>
  <c r="AF159" i="78" s="1"/>
  <c r="D159" i="78"/>
  <c r="C159" i="78"/>
  <c r="G158" i="78"/>
  <c r="H158" i="78" s="1"/>
  <c r="I158" i="78" s="1"/>
  <c r="J158" i="78" s="1"/>
  <c r="K158" i="78" s="1"/>
  <c r="L158" i="78" s="1"/>
  <c r="M158" i="78" s="1"/>
  <c r="N158" i="78" s="1"/>
  <c r="O158" i="78" s="1"/>
  <c r="P158" i="78" s="1"/>
  <c r="Q158" i="78" s="1"/>
  <c r="R158" i="78" s="1"/>
  <c r="S158" i="78" s="1"/>
  <c r="T158" i="78" s="1"/>
  <c r="U158" i="78" s="1"/>
  <c r="V158" i="78" s="1"/>
  <c r="W158" i="78" s="1"/>
  <c r="X158" i="78" s="1"/>
  <c r="Y158" i="78" s="1"/>
  <c r="Z158" i="78" s="1"/>
  <c r="AA158" i="78" s="1"/>
  <c r="AB158" i="78" s="1"/>
  <c r="AC158" i="78" s="1"/>
  <c r="AD158" i="78" s="1"/>
  <c r="AE158" i="78" s="1"/>
  <c r="AF158" i="78" s="1"/>
  <c r="C158" i="78"/>
  <c r="D158" i="78" s="1"/>
  <c r="E158" i="78" s="1"/>
  <c r="F158" i="78" s="1"/>
  <c r="C157" i="78"/>
  <c r="D157" i="78" s="1"/>
  <c r="E157" i="78" s="1"/>
  <c r="F157" i="78" s="1"/>
  <c r="G157" i="78" s="1"/>
  <c r="H157" i="78" s="1"/>
  <c r="I157" i="78" s="1"/>
  <c r="J157" i="78" s="1"/>
  <c r="K157" i="78" s="1"/>
  <c r="L157" i="78" s="1"/>
  <c r="M157" i="78" s="1"/>
  <c r="N157" i="78" s="1"/>
  <c r="O157" i="78" s="1"/>
  <c r="P157" i="78" s="1"/>
  <c r="Q157" i="78" s="1"/>
  <c r="R157" i="78" s="1"/>
  <c r="S157" i="78" s="1"/>
  <c r="T157" i="78" s="1"/>
  <c r="U157" i="78" s="1"/>
  <c r="V157" i="78" s="1"/>
  <c r="W157" i="78" s="1"/>
  <c r="X157" i="78" s="1"/>
  <c r="Y157" i="78" s="1"/>
  <c r="Z157" i="78" s="1"/>
  <c r="AA157" i="78" s="1"/>
  <c r="AB157" i="78" s="1"/>
  <c r="AC157" i="78" s="1"/>
  <c r="AD157" i="78" s="1"/>
  <c r="AE157" i="78" s="1"/>
  <c r="AF157" i="78" s="1"/>
  <c r="C156" i="78"/>
  <c r="D156" i="78" s="1"/>
  <c r="E156" i="78" s="1"/>
  <c r="F156" i="78" s="1"/>
  <c r="G156" i="78" s="1"/>
  <c r="H156" i="78" s="1"/>
  <c r="I156" i="78" s="1"/>
  <c r="J156" i="78" s="1"/>
  <c r="K156" i="78" s="1"/>
  <c r="L156" i="78" s="1"/>
  <c r="M156" i="78" s="1"/>
  <c r="N156" i="78" s="1"/>
  <c r="O156" i="78" s="1"/>
  <c r="P156" i="78" s="1"/>
  <c r="Q156" i="78" s="1"/>
  <c r="R156" i="78" s="1"/>
  <c r="S156" i="78" s="1"/>
  <c r="T156" i="78" s="1"/>
  <c r="U156" i="78" s="1"/>
  <c r="V156" i="78" s="1"/>
  <c r="W156" i="78" s="1"/>
  <c r="X156" i="78" s="1"/>
  <c r="Y156" i="78" s="1"/>
  <c r="Z156" i="78" s="1"/>
  <c r="AA156" i="78" s="1"/>
  <c r="AB156" i="78" s="1"/>
  <c r="AC156" i="78" s="1"/>
  <c r="AD156" i="78" s="1"/>
  <c r="AE156" i="78" s="1"/>
  <c r="AF156" i="78" s="1"/>
  <c r="I155" i="78"/>
  <c r="J155" i="78" s="1"/>
  <c r="K155" i="78" s="1"/>
  <c r="L155" i="78" s="1"/>
  <c r="M155" i="78" s="1"/>
  <c r="N155" i="78" s="1"/>
  <c r="O155" i="78" s="1"/>
  <c r="P155" i="78" s="1"/>
  <c r="Q155" i="78" s="1"/>
  <c r="R155" i="78" s="1"/>
  <c r="S155" i="78" s="1"/>
  <c r="T155" i="78" s="1"/>
  <c r="U155" i="78" s="1"/>
  <c r="V155" i="78" s="1"/>
  <c r="W155" i="78" s="1"/>
  <c r="X155" i="78" s="1"/>
  <c r="Y155" i="78" s="1"/>
  <c r="Z155" i="78" s="1"/>
  <c r="AA155" i="78" s="1"/>
  <c r="AB155" i="78" s="1"/>
  <c r="AC155" i="78" s="1"/>
  <c r="AD155" i="78" s="1"/>
  <c r="AE155" i="78" s="1"/>
  <c r="AF155" i="78" s="1"/>
  <c r="D155" i="78"/>
  <c r="E155" i="78" s="1"/>
  <c r="F155" i="78" s="1"/>
  <c r="G155" i="78" s="1"/>
  <c r="H155" i="78" s="1"/>
  <c r="C155" i="78"/>
  <c r="C154" i="78"/>
  <c r="D154" i="78" s="1"/>
  <c r="E154" i="78" s="1"/>
  <c r="F154" i="78" s="1"/>
  <c r="G154" i="78" s="1"/>
  <c r="H154" i="78" s="1"/>
  <c r="I154" i="78" s="1"/>
  <c r="J154" i="78" s="1"/>
  <c r="K154" i="78" s="1"/>
  <c r="L154" i="78" s="1"/>
  <c r="M154" i="78" s="1"/>
  <c r="N154" i="78" s="1"/>
  <c r="O154" i="78" s="1"/>
  <c r="P154" i="78" s="1"/>
  <c r="Q154" i="78" s="1"/>
  <c r="R154" i="78" s="1"/>
  <c r="S154" i="78" s="1"/>
  <c r="T154" i="78" s="1"/>
  <c r="U154" i="78" s="1"/>
  <c r="V154" i="78" s="1"/>
  <c r="W154" i="78" s="1"/>
  <c r="X154" i="78" s="1"/>
  <c r="Y154" i="78" s="1"/>
  <c r="Z154" i="78" s="1"/>
  <c r="AA154" i="78" s="1"/>
  <c r="AB154" i="78" s="1"/>
  <c r="AC154" i="78" s="1"/>
  <c r="AD154" i="78" s="1"/>
  <c r="AE154" i="78" s="1"/>
  <c r="AF154" i="78" s="1"/>
  <c r="C153" i="78"/>
  <c r="D153" i="78" s="1"/>
  <c r="E153" i="78" s="1"/>
  <c r="F153" i="78" s="1"/>
  <c r="G153" i="78" s="1"/>
  <c r="H153" i="78" s="1"/>
  <c r="I153" i="78" s="1"/>
  <c r="J153" i="78" s="1"/>
  <c r="K153" i="78" s="1"/>
  <c r="L153" i="78" s="1"/>
  <c r="M153" i="78" s="1"/>
  <c r="N153" i="78" s="1"/>
  <c r="O153" i="78" s="1"/>
  <c r="P153" i="78" s="1"/>
  <c r="Q153" i="78" s="1"/>
  <c r="R153" i="78" s="1"/>
  <c r="S153" i="78" s="1"/>
  <c r="T153" i="78" s="1"/>
  <c r="U153" i="78" s="1"/>
  <c r="V153" i="78" s="1"/>
  <c r="W153" i="78" s="1"/>
  <c r="X153" i="78" s="1"/>
  <c r="Y153" i="78" s="1"/>
  <c r="Z153" i="78" s="1"/>
  <c r="AA153" i="78" s="1"/>
  <c r="AB153" i="78" s="1"/>
  <c r="AC153" i="78" s="1"/>
  <c r="AD153" i="78" s="1"/>
  <c r="AE153" i="78" s="1"/>
  <c r="AF153" i="78" s="1"/>
  <c r="C152" i="78"/>
  <c r="D152" i="78" s="1"/>
  <c r="E152" i="78" s="1"/>
  <c r="F152" i="78" s="1"/>
  <c r="G152" i="78" s="1"/>
  <c r="H152" i="78" s="1"/>
  <c r="I152" i="78" s="1"/>
  <c r="J152" i="78" s="1"/>
  <c r="K152" i="78" s="1"/>
  <c r="L152" i="78" s="1"/>
  <c r="M152" i="78" s="1"/>
  <c r="N152" i="78" s="1"/>
  <c r="O152" i="78" s="1"/>
  <c r="P152" i="78" s="1"/>
  <c r="Q152" i="78" s="1"/>
  <c r="R152" i="78" s="1"/>
  <c r="S152" i="78" s="1"/>
  <c r="T152" i="78" s="1"/>
  <c r="U152" i="78" s="1"/>
  <c r="V152" i="78" s="1"/>
  <c r="W152" i="78" s="1"/>
  <c r="X152" i="78" s="1"/>
  <c r="Y152" i="78" s="1"/>
  <c r="Z152" i="78" s="1"/>
  <c r="AA152" i="78" s="1"/>
  <c r="AB152" i="78" s="1"/>
  <c r="AC152" i="78" s="1"/>
  <c r="AD152" i="78" s="1"/>
  <c r="AE152" i="78" s="1"/>
  <c r="AF152" i="78" s="1"/>
  <c r="E150" i="78"/>
  <c r="F150" i="78" s="1"/>
  <c r="G150" i="78" s="1"/>
  <c r="H150" i="78" s="1"/>
  <c r="I150" i="78" s="1"/>
  <c r="J150" i="78" s="1"/>
  <c r="K150" i="78" s="1"/>
  <c r="L150" i="78" s="1"/>
  <c r="M150" i="78" s="1"/>
  <c r="N150" i="78" s="1"/>
  <c r="O150" i="78" s="1"/>
  <c r="P150" i="78" s="1"/>
  <c r="Q150" i="78" s="1"/>
  <c r="R150" i="78" s="1"/>
  <c r="S150" i="78" s="1"/>
  <c r="T150" i="78" s="1"/>
  <c r="U150" i="78" s="1"/>
  <c r="V150" i="78" s="1"/>
  <c r="W150" i="78" s="1"/>
  <c r="X150" i="78" s="1"/>
  <c r="Y150" i="78" s="1"/>
  <c r="Z150" i="78" s="1"/>
  <c r="AA150" i="78" s="1"/>
  <c r="AB150" i="78" s="1"/>
  <c r="AC150" i="78" s="1"/>
  <c r="AD150" i="78" s="1"/>
  <c r="AE150" i="78" s="1"/>
  <c r="AF150" i="78" s="1"/>
  <c r="D150" i="78"/>
  <c r="C150" i="78"/>
  <c r="K149" i="78"/>
  <c r="L149" i="78" s="1"/>
  <c r="M149" i="78" s="1"/>
  <c r="N149" i="78" s="1"/>
  <c r="O149" i="78" s="1"/>
  <c r="P149" i="78" s="1"/>
  <c r="Q149" i="78" s="1"/>
  <c r="R149" i="78" s="1"/>
  <c r="S149" i="78" s="1"/>
  <c r="T149" i="78" s="1"/>
  <c r="U149" i="78" s="1"/>
  <c r="V149" i="78" s="1"/>
  <c r="W149" i="78" s="1"/>
  <c r="X149" i="78" s="1"/>
  <c r="Y149" i="78" s="1"/>
  <c r="Z149" i="78" s="1"/>
  <c r="AA149" i="78" s="1"/>
  <c r="AB149" i="78" s="1"/>
  <c r="AC149" i="78" s="1"/>
  <c r="AD149" i="78" s="1"/>
  <c r="AE149" i="78" s="1"/>
  <c r="AF149" i="78" s="1"/>
  <c r="C149" i="78"/>
  <c r="D149" i="78" s="1"/>
  <c r="E149" i="78" s="1"/>
  <c r="F149" i="78" s="1"/>
  <c r="G149" i="78" s="1"/>
  <c r="H149" i="78" s="1"/>
  <c r="I149" i="78" s="1"/>
  <c r="J149" i="78" s="1"/>
  <c r="C148" i="78"/>
  <c r="D148" i="78" s="1"/>
  <c r="E148" i="78" s="1"/>
  <c r="F148" i="78" s="1"/>
  <c r="G148" i="78" s="1"/>
  <c r="H148" i="78" s="1"/>
  <c r="I148" i="78" s="1"/>
  <c r="J148" i="78" s="1"/>
  <c r="K148" i="78" s="1"/>
  <c r="L148" i="78" s="1"/>
  <c r="M148" i="78" s="1"/>
  <c r="N148" i="78" s="1"/>
  <c r="O148" i="78" s="1"/>
  <c r="P148" i="78" s="1"/>
  <c r="Q148" i="78" s="1"/>
  <c r="R148" i="78" s="1"/>
  <c r="S148" i="78" s="1"/>
  <c r="T148" i="78" s="1"/>
  <c r="U148" i="78" s="1"/>
  <c r="V148" i="78" s="1"/>
  <c r="W148" i="78" s="1"/>
  <c r="X148" i="78" s="1"/>
  <c r="Y148" i="78" s="1"/>
  <c r="Z148" i="78" s="1"/>
  <c r="AA148" i="78" s="1"/>
  <c r="AB148" i="78" s="1"/>
  <c r="AC148" i="78" s="1"/>
  <c r="AD148" i="78" s="1"/>
  <c r="AE148" i="78" s="1"/>
  <c r="AF148" i="78" s="1"/>
  <c r="C147" i="78"/>
  <c r="D147" i="78" s="1"/>
  <c r="E147" i="78" s="1"/>
  <c r="F147" i="78" s="1"/>
  <c r="G147" i="78" s="1"/>
  <c r="H147" i="78" s="1"/>
  <c r="I147" i="78" s="1"/>
  <c r="J147" i="78" s="1"/>
  <c r="K147" i="78" s="1"/>
  <c r="L147" i="78" s="1"/>
  <c r="M147" i="78" s="1"/>
  <c r="N147" i="78" s="1"/>
  <c r="O147" i="78" s="1"/>
  <c r="P147" i="78" s="1"/>
  <c r="Q147" i="78" s="1"/>
  <c r="R147" i="78" s="1"/>
  <c r="S147" i="78" s="1"/>
  <c r="T147" i="78" s="1"/>
  <c r="U147" i="78" s="1"/>
  <c r="V147" i="78" s="1"/>
  <c r="W147" i="78" s="1"/>
  <c r="X147" i="78" s="1"/>
  <c r="Y147" i="78" s="1"/>
  <c r="Z147" i="78" s="1"/>
  <c r="AA147" i="78" s="1"/>
  <c r="AB147" i="78" s="1"/>
  <c r="AC147" i="78" s="1"/>
  <c r="AD147" i="78" s="1"/>
  <c r="AE147" i="78" s="1"/>
  <c r="AF147" i="78" s="1"/>
  <c r="E145" i="78"/>
  <c r="F145" i="78" s="1"/>
  <c r="G145" i="78" s="1"/>
  <c r="H145" i="78" s="1"/>
  <c r="I145" i="78" s="1"/>
  <c r="J145" i="78" s="1"/>
  <c r="K145" i="78" s="1"/>
  <c r="L145" i="78" s="1"/>
  <c r="M145" i="78" s="1"/>
  <c r="N145" i="78" s="1"/>
  <c r="O145" i="78" s="1"/>
  <c r="P145" i="78" s="1"/>
  <c r="Q145" i="78" s="1"/>
  <c r="R145" i="78" s="1"/>
  <c r="S145" i="78" s="1"/>
  <c r="T145" i="78" s="1"/>
  <c r="U145" i="78" s="1"/>
  <c r="V145" i="78" s="1"/>
  <c r="W145" i="78" s="1"/>
  <c r="X145" i="78" s="1"/>
  <c r="Y145" i="78" s="1"/>
  <c r="Z145" i="78" s="1"/>
  <c r="AA145" i="78" s="1"/>
  <c r="AB145" i="78" s="1"/>
  <c r="AC145" i="78" s="1"/>
  <c r="AD145" i="78" s="1"/>
  <c r="AE145" i="78" s="1"/>
  <c r="AF145" i="78" s="1"/>
  <c r="D145" i="78"/>
  <c r="C145" i="78"/>
  <c r="C144" i="78"/>
  <c r="D144" i="78" s="1"/>
  <c r="E144" i="78" s="1"/>
  <c r="F144" i="78" s="1"/>
  <c r="G144" i="78" s="1"/>
  <c r="H144" i="78" s="1"/>
  <c r="I144" i="78" s="1"/>
  <c r="J144" i="78" s="1"/>
  <c r="K144" i="78" s="1"/>
  <c r="L144" i="78" s="1"/>
  <c r="M144" i="78" s="1"/>
  <c r="N144" i="78" s="1"/>
  <c r="O144" i="78" s="1"/>
  <c r="P144" i="78" s="1"/>
  <c r="Q144" i="78" s="1"/>
  <c r="R144" i="78" s="1"/>
  <c r="S144" i="78" s="1"/>
  <c r="T144" i="78" s="1"/>
  <c r="U144" i="78" s="1"/>
  <c r="V144" i="78" s="1"/>
  <c r="W144" i="78" s="1"/>
  <c r="X144" i="78" s="1"/>
  <c r="Y144" i="78" s="1"/>
  <c r="Z144" i="78" s="1"/>
  <c r="AA144" i="78" s="1"/>
  <c r="AB144" i="78" s="1"/>
  <c r="AC144" i="78" s="1"/>
  <c r="AD144" i="78" s="1"/>
  <c r="AE144" i="78" s="1"/>
  <c r="AF144" i="78" s="1"/>
  <c r="C142" i="78"/>
  <c r="D142" i="78" s="1"/>
  <c r="E142" i="78" s="1"/>
  <c r="F142" i="78" s="1"/>
  <c r="G142" i="78" s="1"/>
  <c r="H142" i="78" s="1"/>
  <c r="I142" i="78" s="1"/>
  <c r="J142" i="78" s="1"/>
  <c r="K142" i="78" s="1"/>
  <c r="L142" i="78" s="1"/>
  <c r="M142" i="78" s="1"/>
  <c r="N142" i="78" s="1"/>
  <c r="O142" i="78" s="1"/>
  <c r="P142" i="78" s="1"/>
  <c r="Q142" i="78" s="1"/>
  <c r="R142" i="78" s="1"/>
  <c r="S142" i="78" s="1"/>
  <c r="T142" i="78" s="1"/>
  <c r="U142" i="78" s="1"/>
  <c r="V142" i="78" s="1"/>
  <c r="W142" i="78" s="1"/>
  <c r="X142" i="78" s="1"/>
  <c r="Y142" i="78" s="1"/>
  <c r="Z142" i="78" s="1"/>
  <c r="AA142" i="78" s="1"/>
  <c r="AB142" i="78" s="1"/>
  <c r="AC142" i="78" s="1"/>
  <c r="AD142" i="78" s="1"/>
  <c r="AE142" i="78" s="1"/>
  <c r="AF142" i="78" s="1"/>
  <c r="K141" i="78"/>
  <c r="L141" i="78" s="1"/>
  <c r="M141" i="78" s="1"/>
  <c r="N141" i="78" s="1"/>
  <c r="O141" i="78" s="1"/>
  <c r="P141" i="78" s="1"/>
  <c r="Q141" i="78" s="1"/>
  <c r="R141" i="78" s="1"/>
  <c r="S141" i="78" s="1"/>
  <c r="T141" i="78" s="1"/>
  <c r="U141" i="78" s="1"/>
  <c r="V141" i="78" s="1"/>
  <c r="W141" i="78" s="1"/>
  <c r="X141" i="78" s="1"/>
  <c r="Y141" i="78" s="1"/>
  <c r="Z141" i="78" s="1"/>
  <c r="AA141" i="78" s="1"/>
  <c r="AB141" i="78" s="1"/>
  <c r="AC141" i="78" s="1"/>
  <c r="AD141" i="78" s="1"/>
  <c r="AE141" i="78" s="1"/>
  <c r="AF141" i="78" s="1"/>
  <c r="C141" i="78"/>
  <c r="D141" i="78" s="1"/>
  <c r="E141" i="78" s="1"/>
  <c r="F141" i="78" s="1"/>
  <c r="G141" i="78" s="1"/>
  <c r="H141" i="78" s="1"/>
  <c r="I141" i="78" s="1"/>
  <c r="J141" i="78" s="1"/>
  <c r="D140" i="78"/>
  <c r="E140" i="78" s="1"/>
  <c r="F140" i="78" s="1"/>
  <c r="G140" i="78" s="1"/>
  <c r="H140" i="78" s="1"/>
  <c r="I140" i="78" s="1"/>
  <c r="J140" i="78" s="1"/>
  <c r="K140" i="78" s="1"/>
  <c r="L140" i="78" s="1"/>
  <c r="M140" i="78" s="1"/>
  <c r="N140" i="78" s="1"/>
  <c r="O140" i="78" s="1"/>
  <c r="P140" i="78" s="1"/>
  <c r="Q140" i="78" s="1"/>
  <c r="R140" i="78" s="1"/>
  <c r="S140" i="78" s="1"/>
  <c r="T140" i="78" s="1"/>
  <c r="U140" i="78" s="1"/>
  <c r="V140" i="78" s="1"/>
  <c r="W140" i="78" s="1"/>
  <c r="X140" i="78" s="1"/>
  <c r="Y140" i="78" s="1"/>
  <c r="Z140" i="78" s="1"/>
  <c r="AA140" i="78" s="1"/>
  <c r="AB140" i="78" s="1"/>
  <c r="AC140" i="78" s="1"/>
  <c r="AD140" i="78" s="1"/>
  <c r="AE140" i="78" s="1"/>
  <c r="AF140" i="78" s="1"/>
  <c r="C140" i="78"/>
  <c r="G139" i="78"/>
  <c r="H139" i="78" s="1"/>
  <c r="I139" i="78" s="1"/>
  <c r="J139" i="78" s="1"/>
  <c r="K139" i="78" s="1"/>
  <c r="L139" i="78" s="1"/>
  <c r="M139" i="78" s="1"/>
  <c r="N139" i="78" s="1"/>
  <c r="O139" i="78" s="1"/>
  <c r="P139" i="78" s="1"/>
  <c r="Q139" i="78" s="1"/>
  <c r="R139" i="78" s="1"/>
  <c r="S139" i="78" s="1"/>
  <c r="T139" i="78" s="1"/>
  <c r="U139" i="78" s="1"/>
  <c r="V139" i="78" s="1"/>
  <c r="W139" i="78" s="1"/>
  <c r="X139" i="78" s="1"/>
  <c r="Y139" i="78" s="1"/>
  <c r="Z139" i="78" s="1"/>
  <c r="AA139" i="78" s="1"/>
  <c r="AB139" i="78" s="1"/>
  <c r="AC139" i="78" s="1"/>
  <c r="AD139" i="78" s="1"/>
  <c r="AE139" i="78" s="1"/>
  <c r="AF139" i="78" s="1"/>
  <c r="C139" i="78"/>
  <c r="D139" i="78" s="1"/>
  <c r="E139" i="78" s="1"/>
  <c r="F139" i="78" s="1"/>
  <c r="M138" i="78"/>
  <c r="N138" i="78" s="1"/>
  <c r="O138" i="78" s="1"/>
  <c r="P138" i="78" s="1"/>
  <c r="Q138" i="78" s="1"/>
  <c r="R138" i="78" s="1"/>
  <c r="S138" i="78" s="1"/>
  <c r="T138" i="78" s="1"/>
  <c r="U138" i="78" s="1"/>
  <c r="V138" i="78" s="1"/>
  <c r="W138" i="78" s="1"/>
  <c r="X138" i="78" s="1"/>
  <c r="Y138" i="78" s="1"/>
  <c r="Z138" i="78" s="1"/>
  <c r="AA138" i="78" s="1"/>
  <c r="AB138" i="78" s="1"/>
  <c r="AC138" i="78" s="1"/>
  <c r="AD138" i="78" s="1"/>
  <c r="AE138" i="78" s="1"/>
  <c r="AF138" i="78" s="1"/>
  <c r="E138" i="78"/>
  <c r="F138" i="78" s="1"/>
  <c r="G138" i="78" s="1"/>
  <c r="H138" i="78" s="1"/>
  <c r="I138" i="78" s="1"/>
  <c r="J138" i="78" s="1"/>
  <c r="K138" i="78" s="1"/>
  <c r="L138" i="78" s="1"/>
  <c r="C138" i="78"/>
  <c r="D138" i="78" s="1"/>
  <c r="D137" i="78"/>
  <c r="E137" i="78" s="1"/>
  <c r="F137" i="78" s="1"/>
  <c r="G137" i="78" s="1"/>
  <c r="H137" i="78" s="1"/>
  <c r="I137" i="78" s="1"/>
  <c r="J137" i="78" s="1"/>
  <c r="K137" i="78" s="1"/>
  <c r="L137" i="78" s="1"/>
  <c r="M137" i="78" s="1"/>
  <c r="N137" i="78" s="1"/>
  <c r="O137" i="78" s="1"/>
  <c r="P137" i="78" s="1"/>
  <c r="Q137" i="78" s="1"/>
  <c r="R137" i="78" s="1"/>
  <c r="S137" i="78" s="1"/>
  <c r="T137" i="78" s="1"/>
  <c r="U137" i="78" s="1"/>
  <c r="V137" i="78" s="1"/>
  <c r="W137" i="78" s="1"/>
  <c r="X137" i="78" s="1"/>
  <c r="Y137" i="78" s="1"/>
  <c r="Z137" i="78" s="1"/>
  <c r="AA137" i="78" s="1"/>
  <c r="AB137" i="78" s="1"/>
  <c r="AC137" i="78" s="1"/>
  <c r="AD137" i="78" s="1"/>
  <c r="AE137" i="78" s="1"/>
  <c r="AF137" i="78" s="1"/>
  <c r="C137" i="78"/>
  <c r="L136" i="78"/>
  <c r="M136" i="78" s="1"/>
  <c r="N136" i="78" s="1"/>
  <c r="O136" i="78" s="1"/>
  <c r="P136" i="78" s="1"/>
  <c r="Q136" i="78" s="1"/>
  <c r="R136" i="78" s="1"/>
  <c r="S136" i="78" s="1"/>
  <c r="T136" i="78" s="1"/>
  <c r="U136" i="78" s="1"/>
  <c r="V136" i="78" s="1"/>
  <c r="W136" i="78" s="1"/>
  <c r="X136" i="78" s="1"/>
  <c r="Y136" i="78" s="1"/>
  <c r="Z136" i="78" s="1"/>
  <c r="AA136" i="78" s="1"/>
  <c r="AB136" i="78" s="1"/>
  <c r="AC136" i="78" s="1"/>
  <c r="AD136" i="78" s="1"/>
  <c r="AE136" i="78" s="1"/>
  <c r="AF136" i="78" s="1"/>
  <c r="E136" i="78"/>
  <c r="F136" i="78" s="1"/>
  <c r="G136" i="78" s="1"/>
  <c r="H136" i="78" s="1"/>
  <c r="I136" i="78" s="1"/>
  <c r="J136" i="78" s="1"/>
  <c r="K136" i="78" s="1"/>
  <c r="D136" i="78"/>
  <c r="C136" i="78"/>
  <c r="E134" i="78"/>
  <c r="F134" i="78" s="1"/>
  <c r="G134" i="78" s="1"/>
  <c r="H134" i="78" s="1"/>
  <c r="I134" i="78" s="1"/>
  <c r="J134" i="78" s="1"/>
  <c r="K134" i="78" s="1"/>
  <c r="L134" i="78" s="1"/>
  <c r="M134" i="78" s="1"/>
  <c r="N134" i="78" s="1"/>
  <c r="O134" i="78" s="1"/>
  <c r="P134" i="78" s="1"/>
  <c r="Q134" i="78" s="1"/>
  <c r="R134" i="78" s="1"/>
  <c r="S134" i="78" s="1"/>
  <c r="T134" i="78" s="1"/>
  <c r="U134" i="78" s="1"/>
  <c r="V134" i="78" s="1"/>
  <c r="W134" i="78" s="1"/>
  <c r="X134" i="78" s="1"/>
  <c r="Y134" i="78" s="1"/>
  <c r="Z134" i="78" s="1"/>
  <c r="AA134" i="78" s="1"/>
  <c r="AB134" i="78" s="1"/>
  <c r="AC134" i="78" s="1"/>
  <c r="AD134" i="78" s="1"/>
  <c r="AE134" i="78" s="1"/>
  <c r="AF134" i="78" s="1"/>
  <c r="C134" i="78"/>
  <c r="D134" i="78" s="1"/>
  <c r="E133" i="78"/>
  <c r="F133" i="78" s="1"/>
  <c r="G133" i="78" s="1"/>
  <c r="H133" i="78" s="1"/>
  <c r="I133" i="78" s="1"/>
  <c r="J133" i="78" s="1"/>
  <c r="K133" i="78" s="1"/>
  <c r="L133" i="78" s="1"/>
  <c r="M133" i="78" s="1"/>
  <c r="N133" i="78" s="1"/>
  <c r="O133" i="78" s="1"/>
  <c r="P133" i="78" s="1"/>
  <c r="Q133" i="78" s="1"/>
  <c r="R133" i="78" s="1"/>
  <c r="S133" i="78" s="1"/>
  <c r="T133" i="78" s="1"/>
  <c r="U133" i="78" s="1"/>
  <c r="V133" i="78" s="1"/>
  <c r="W133" i="78" s="1"/>
  <c r="X133" i="78" s="1"/>
  <c r="Y133" i="78" s="1"/>
  <c r="Z133" i="78" s="1"/>
  <c r="AA133" i="78" s="1"/>
  <c r="AB133" i="78" s="1"/>
  <c r="AC133" i="78" s="1"/>
  <c r="AD133" i="78" s="1"/>
  <c r="AE133" i="78" s="1"/>
  <c r="AF133" i="78" s="1"/>
  <c r="C133" i="78"/>
  <c r="D133" i="78" s="1"/>
  <c r="C132" i="78"/>
  <c r="D132" i="78" s="1"/>
  <c r="E132" i="78" s="1"/>
  <c r="F132" i="78" s="1"/>
  <c r="G132" i="78" s="1"/>
  <c r="H132" i="78" s="1"/>
  <c r="I132" i="78" s="1"/>
  <c r="J132" i="78" s="1"/>
  <c r="K132" i="78" s="1"/>
  <c r="L132" i="78" s="1"/>
  <c r="M132" i="78" s="1"/>
  <c r="N132" i="78" s="1"/>
  <c r="O132" i="78" s="1"/>
  <c r="P132" i="78" s="1"/>
  <c r="Q132" i="78" s="1"/>
  <c r="R132" i="78" s="1"/>
  <c r="S132" i="78" s="1"/>
  <c r="T132" i="78" s="1"/>
  <c r="U132" i="78" s="1"/>
  <c r="V132" i="78" s="1"/>
  <c r="W132" i="78" s="1"/>
  <c r="X132" i="78" s="1"/>
  <c r="Y132" i="78" s="1"/>
  <c r="Z132" i="78" s="1"/>
  <c r="AA132" i="78" s="1"/>
  <c r="AB132" i="78" s="1"/>
  <c r="AC132" i="78" s="1"/>
  <c r="AD132" i="78" s="1"/>
  <c r="AE132" i="78" s="1"/>
  <c r="AF132" i="78" s="1"/>
  <c r="C131" i="78"/>
  <c r="D131" i="78" s="1"/>
  <c r="E131" i="78" s="1"/>
  <c r="F131" i="78" s="1"/>
  <c r="G131" i="78" s="1"/>
  <c r="H131" i="78" s="1"/>
  <c r="I131" i="78" s="1"/>
  <c r="J131" i="78" s="1"/>
  <c r="K131" i="78" s="1"/>
  <c r="L131" i="78" s="1"/>
  <c r="M131" i="78" s="1"/>
  <c r="N131" i="78" s="1"/>
  <c r="O131" i="78" s="1"/>
  <c r="P131" i="78" s="1"/>
  <c r="Q131" i="78" s="1"/>
  <c r="R131" i="78" s="1"/>
  <c r="S131" i="78" s="1"/>
  <c r="T131" i="78" s="1"/>
  <c r="U131" i="78" s="1"/>
  <c r="V131" i="78" s="1"/>
  <c r="W131" i="78" s="1"/>
  <c r="X131" i="78" s="1"/>
  <c r="Y131" i="78" s="1"/>
  <c r="Z131" i="78" s="1"/>
  <c r="AA131" i="78" s="1"/>
  <c r="AB131" i="78" s="1"/>
  <c r="AC131" i="78" s="1"/>
  <c r="AD131" i="78" s="1"/>
  <c r="AE131" i="78" s="1"/>
  <c r="AF131" i="78" s="1"/>
  <c r="L130" i="78"/>
  <c r="M130" i="78" s="1"/>
  <c r="N130" i="78" s="1"/>
  <c r="O130" i="78" s="1"/>
  <c r="P130" i="78" s="1"/>
  <c r="Q130" i="78" s="1"/>
  <c r="R130" i="78" s="1"/>
  <c r="S130" i="78" s="1"/>
  <c r="T130" i="78" s="1"/>
  <c r="U130" i="78" s="1"/>
  <c r="V130" i="78" s="1"/>
  <c r="W130" i="78" s="1"/>
  <c r="X130" i="78" s="1"/>
  <c r="Y130" i="78" s="1"/>
  <c r="Z130" i="78" s="1"/>
  <c r="AA130" i="78" s="1"/>
  <c r="AB130" i="78" s="1"/>
  <c r="AC130" i="78" s="1"/>
  <c r="AD130" i="78" s="1"/>
  <c r="AE130" i="78" s="1"/>
  <c r="AF130" i="78" s="1"/>
  <c r="K130" i="78"/>
  <c r="C130" i="78"/>
  <c r="D130" i="78" s="1"/>
  <c r="E130" i="78" s="1"/>
  <c r="F130" i="78" s="1"/>
  <c r="G130" i="78" s="1"/>
  <c r="H130" i="78" s="1"/>
  <c r="I130" i="78" s="1"/>
  <c r="J130" i="78" s="1"/>
  <c r="C129" i="78"/>
  <c r="D129" i="78" s="1"/>
  <c r="E129" i="78" s="1"/>
  <c r="F129" i="78" s="1"/>
  <c r="G129" i="78" s="1"/>
  <c r="H129" i="78" s="1"/>
  <c r="I129" i="78" s="1"/>
  <c r="J129" i="78" s="1"/>
  <c r="K129" i="78" s="1"/>
  <c r="L129" i="78" s="1"/>
  <c r="M129" i="78" s="1"/>
  <c r="N129" i="78" s="1"/>
  <c r="O129" i="78" s="1"/>
  <c r="P129" i="78" s="1"/>
  <c r="Q129" i="78" s="1"/>
  <c r="R129" i="78" s="1"/>
  <c r="S129" i="78" s="1"/>
  <c r="T129" i="78" s="1"/>
  <c r="U129" i="78" s="1"/>
  <c r="V129" i="78" s="1"/>
  <c r="W129" i="78" s="1"/>
  <c r="X129" i="78" s="1"/>
  <c r="Y129" i="78" s="1"/>
  <c r="Z129" i="78" s="1"/>
  <c r="AA129" i="78" s="1"/>
  <c r="AB129" i="78" s="1"/>
  <c r="AC129" i="78" s="1"/>
  <c r="AD129" i="78" s="1"/>
  <c r="AE129" i="78" s="1"/>
  <c r="AF129" i="78" s="1"/>
  <c r="G128" i="78"/>
  <c r="H128" i="78" s="1"/>
  <c r="I128" i="78" s="1"/>
  <c r="J128" i="78" s="1"/>
  <c r="K128" i="78" s="1"/>
  <c r="L128" i="78" s="1"/>
  <c r="M128" i="78" s="1"/>
  <c r="N128" i="78" s="1"/>
  <c r="O128" i="78" s="1"/>
  <c r="P128" i="78" s="1"/>
  <c r="Q128" i="78" s="1"/>
  <c r="R128" i="78" s="1"/>
  <c r="S128" i="78" s="1"/>
  <c r="T128" i="78" s="1"/>
  <c r="U128" i="78" s="1"/>
  <c r="V128" i="78" s="1"/>
  <c r="W128" i="78" s="1"/>
  <c r="X128" i="78" s="1"/>
  <c r="Y128" i="78" s="1"/>
  <c r="Z128" i="78" s="1"/>
  <c r="AA128" i="78" s="1"/>
  <c r="AB128" i="78" s="1"/>
  <c r="AC128" i="78" s="1"/>
  <c r="AD128" i="78" s="1"/>
  <c r="AE128" i="78" s="1"/>
  <c r="AF128" i="78" s="1"/>
  <c r="C128" i="78"/>
  <c r="D128" i="78" s="1"/>
  <c r="E128" i="78" s="1"/>
  <c r="F128" i="78" s="1"/>
  <c r="T127" i="78"/>
  <c r="U127" i="78" s="1"/>
  <c r="V127" i="78" s="1"/>
  <c r="W127" i="78" s="1"/>
  <c r="X127" i="78" s="1"/>
  <c r="Y127" i="78" s="1"/>
  <c r="Z127" i="78" s="1"/>
  <c r="AA127" i="78" s="1"/>
  <c r="AB127" i="78" s="1"/>
  <c r="AC127" i="78" s="1"/>
  <c r="AD127" i="78" s="1"/>
  <c r="AE127" i="78" s="1"/>
  <c r="AF127" i="78" s="1"/>
  <c r="E127" i="78"/>
  <c r="F127" i="78" s="1"/>
  <c r="G127" i="78" s="1"/>
  <c r="H127" i="78" s="1"/>
  <c r="I127" i="78" s="1"/>
  <c r="J127" i="78" s="1"/>
  <c r="K127" i="78" s="1"/>
  <c r="L127" i="78" s="1"/>
  <c r="M127" i="78" s="1"/>
  <c r="N127" i="78" s="1"/>
  <c r="O127" i="78" s="1"/>
  <c r="P127" i="78" s="1"/>
  <c r="Q127" i="78" s="1"/>
  <c r="R127" i="78" s="1"/>
  <c r="S127" i="78" s="1"/>
  <c r="D127" i="78"/>
  <c r="C127" i="78"/>
  <c r="C125" i="78"/>
  <c r="D125" i="78" s="1"/>
  <c r="E125" i="78" s="1"/>
  <c r="F125" i="78" s="1"/>
  <c r="G125" i="78" s="1"/>
  <c r="H125" i="78" s="1"/>
  <c r="I125" i="78" s="1"/>
  <c r="J125" i="78" s="1"/>
  <c r="K125" i="78" s="1"/>
  <c r="L125" i="78" s="1"/>
  <c r="M125" i="78" s="1"/>
  <c r="N125" i="78" s="1"/>
  <c r="O125" i="78" s="1"/>
  <c r="P125" i="78" s="1"/>
  <c r="Q125" i="78" s="1"/>
  <c r="R125" i="78" s="1"/>
  <c r="S125" i="78" s="1"/>
  <c r="T125" i="78" s="1"/>
  <c r="U125" i="78" s="1"/>
  <c r="V125" i="78" s="1"/>
  <c r="W125" i="78" s="1"/>
  <c r="X125" i="78" s="1"/>
  <c r="Y125" i="78" s="1"/>
  <c r="Z125" i="78" s="1"/>
  <c r="AA125" i="78" s="1"/>
  <c r="AB125" i="78" s="1"/>
  <c r="AC125" i="78" s="1"/>
  <c r="AD125" i="78" s="1"/>
  <c r="AE125" i="78" s="1"/>
  <c r="AF125" i="78" s="1"/>
  <c r="C124" i="78"/>
  <c r="D124" i="78" s="1"/>
  <c r="E124" i="78" s="1"/>
  <c r="F124" i="78" s="1"/>
  <c r="G124" i="78" s="1"/>
  <c r="H124" i="78" s="1"/>
  <c r="I124" i="78" s="1"/>
  <c r="J124" i="78" s="1"/>
  <c r="K124" i="78" s="1"/>
  <c r="L124" i="78" s="1"/>
  <c r="M124" i="78" s="1"/>
  <c r="N124" i="78" s="1"/>
  <c r="O124" i="78" s="1"/>
  <c r="P124" i="78" s="1"/>
  <c r="Q124" i="78" s="1"/>
  <c r="R124" i="78" s="1"/>
  <c r="S124" i="78" s="1"/>
  <c r="T124" i="78" s="1"/>
  <c r="U124" i="78" s="1"/>
  <c r="V124" i="78" s="1"/>
  <c r="W124" i="78" s="1"/>
  <c r="X124" i="78" s="1"/>
  <c r="Y124" i="78" s="1"/>
  <c r="Z124" i="78" s="1"/>
  <c r="AA124" i="78" s="1"/>
  <c r="AB124" i="78" s="1"/>
  <c r="AC124" i="78" s="1"/>
  <c r="AD124" i="78" s="1"/>
  <c r="AE124" i="78" s="1"/>
  <c r="AF124" i="78" s="1"/>
  <c r="E123" i="78"/>
  <c r="F123" i="78" s="1"/>
  <c r="G123" i="78" s="1"/>
  <c r="H123" i="78" s="1"/>
  <c r="I123" i="78" s="1"/>
  <c r="J123" i="78" s="1"/>
  <c r="K123" i="78" s="1"/>
  <c r="L123" i="78" s="1"/>
  <c r="M123" i="78" s="1"/>
  <c r="N123" i="78" s="1"/>
  <c r="O123" i="78" s="1"/>
  <c r="P123" i="78" s="1"/>
  <c r="Q123" i="78" s="1"/>
  <c r="R123" i="78" s="1"/>
  <c r="S123" i="78" s="1"/>
  <c r="T123" i="78" s="1"/>
  <c r="U123" i="78" s="1"/>
  <c r="V123" i="78" s="1"/>
  <c r="W123" i="78" s="1"/>
  <c r="X123" i="78" s="1"/>
  <c r="Y123" i="78" s="1"/>
  <c r="Z123" i="78" s="1"/>
  <c r="AA123" i="78" s="1"/>
  <c r="AB123" i="78" s="1"/>
  <c r="AC123" i="78" s="1"/>
  <c r="AD123" i="78" s="1"/>
  <c r="AE123" i="78" s="1"/>
  <c r="AF123" i="78" s="1"/>
  <c r="D123" i="78"/>
  <c r="C123" i="78"/>
  <c r="C122" i="78"/>
  <c r="D122" i="78" s="1"/>
  <c r="E122" i="78" s="1"/>
  <c r="F122" i="78" s="1"/>
  <c r="G122" i="78" s="1"/>
  <c r="H122" i="78" s="1"/>
  <c r="I122" i="78" s="1"/>
  <c r="J122" i="78" s="1"/>
  <c r="K122" i="78" s="1"/>
  <c r="L122" i="78" s="1"/>
  <c r="M122" i="78" s="1"/>
  <c r="N122" i="78" s="1"/>
  <c r="O122" i="78" s="1"/>
  <c r="P122" i="78" s="1"/>
  <c r="Q122" i="78" s="1"/>
  <c r="R122" i="78" s="1"/>
  <c r="S122" i="78" s="1"/>
  <c r="T122" i="78" s="1"/>
  <c r="U122" i="78" s="1"/>
  <c r="V122" i="78" s="1"/>
  <c r="W122" i="78" s="1"/>
  <c r="X122" i="78" s="1"/>
  <c r="Y122" i="78" s="1"/>
  <c r="Z122" i="78" s="1"/>
  <c r="AA122" i="78" s="1"/>
  <c r="AB122" i="78" s="1"/>
  <c r="AC122" i="78" s="1"/>
  <c r="AD122" i="78" s="1"/>
  <c r="AE122" i="78" s="1"/>
  <c r="AF122" i="78" s="1"/>
  <c r="F121" i="78"/>
  <c r="G121" i="78" s="1"/>
  <c r="H121" i="78" s="1"/>
  <c r="I121" i="78" s="1"/>
  <c r="J121" i="78" s="1"/>
  <c r="K121" i="78" s="1"/>
  <c r="L121" i="78" s="1"/>
  <c r="M121" i="78" s="1"/>
  <c r="N121" i="78" s="1"/>
  <c r="O121" i="78" s="1"/>
  <c r="P121" i="78" s="1"/>
  <c r="Q121" i="78" s="1"/>
  <c r="R121" i="78" s="1"/>
  <c r="S121" i="78" s="1"/>
  <c r="T121" i="78" s="1"/>
  <c r="U121" i="78" s="1"/>
  <c r="V121" i="78" s="1"/>
  <c r="W121" i="78" s="1"/>
  <c r="X121" i="78" s="1"/>
  <c r="Y121" i="78" s="1"/>
  <c r="Z121" i="78" s="1"/>
  <c r="AA121" i="78" s="1"/>
  <c r="AB121" i="78" s="1"/>
  <c r="AC121" i="78" s="1"/>
  <c r="AD121" i="78" s="1"/>
  <c r="AE121" i="78" s="1"/>
  <c r="AF121" i="78" s="1"/>
  <c r="C121" i="78"/>
  <c r="D121" i="78" s="1"/>
  <c r="E121" i="78" s="1"/>
  <c r="K120" i="78"/>
  <c r="L120" i="78" s="1"/>
  <c r="M120" i="78" s="1"/>
  <c r="N120" i="78" s="1"/>
  <c r="O120" i="78" s="1"/>
  <c r="P120" i="78" s="1"/>
  <c r="Q120" i="78" s="1"/>
  <c r="R120" i="78" s="1"/>
  <c r="S120" i="78" s="1"/>
  <c r="T120" i="78" s="1"/>
  <c r="U120" i="78" s="1"/>
  <c r="V120" i="78" s="1"/>
  <c r="W120" i="78" s="1"/>
  <c r="X120" i="78" s="1"/>
  <c r="Y120" i="78" s="1"/>
  <c r="Z120" i="78" s="1"/>
  <c r="AA120" i="78" s="1"/>
  <c r="AB120" i="78" s="1"/>
  <c r="AC120" i="78" s="1"/>
  <c r="AD120" i="78" s="1"/>
  <c r="AE120" i="78" s="1"/>
  <c r="AF120" i="78" s="1"/>
  <c r="C120" i="78"/>
  <c r="D120" i="78" s="1"/>
  <c r="E120" i="78" s="1"/>
  <c r="F120" i="78" s="1"/>
  <c r="G120" i="78" s="1"/>
  <c r="H120" i="78" s="1"/>
  <c r="I120" i="78" s="1"/>
  <c r="J120" i="78" s="1"/>
  <c r="C119" i="78"/>
  <c r="D119" i="78" s="1"/>
  <c r="E119" i="78" s="1"/>
  <c r="F119" i="78" s="1"/>
  <c r="G119" i="78" s="1"/>
  <c r="H119" i="78" s="1"/>
  <c r="I119" i="78" s="1"/>
  <c r="J119" i="78" s="1"/>
  <c r="K119" i="78" s="1"/>
  <c r="L119" i="78" s="1"/>
  <c r="M119" i="78" s="1"/>
  <c r="N119" i="78" s="1"/>
  <c r="O119" i="78" s="1"/>
  <c r="P119" i="78" s="1"/>
  <c r="Q119" i="78" s="1"/>
  <c r="R119" i="78" s="1"/>
  <c r="S119" i="78" s="1"/>
  <c r="T119" i="78" s="1"/>
  <c r="U119" i="78" s="1"/>
  <c r="V119" i="78" s="1"/>
  <c r="W119" i="78" s="1"/>
  <c r="X119" i="78" s="1"/>
  <c r="Y119" i="78" s="1"/>
  <c r="Z119" i="78" s="1"/>
  <c r="AA119" i="78" s="1"/>
  <c r="AB119" i="78" s="1"/>
  <c r="AC119" i="78" s="1"/>
  <c r="AD119" i="78" s="1"/>
  <c r="AE119" i="78" s="1"/>
  <c r="AF119" i="78" s="1"/>
  <c r="C118" i="78"/>
  <c r="D118" i="78" s="1"/>
  <c r="E118" i="78" s="1"/>
  <c r="F118" i="78" s="1"/>
  <c r="G118" i="78" s="1"/>
  <c r="H118" i="78" s="1"/>
  <c r="I118" i="78" s="1"/>
  <c r="J118" i="78" s="1"/>
  <c r="K118" i="78" s="1"/>
  <c r="L118" i="78" s="1"/>
  <c r="M118" i="78" s="1"/>
  <c r="N118" i="78" s="1"/>
  <c r="O118" i="78" s="1"/>
  <c r="P118" i="78" s="1"/>
  <c r="Q118" i="78" s="1"/>
  <c r="R118" i="78" s="1"/>
  <c r="S118" i="78" s="1"/>
  <c r="T118" i="78" s="1"/>
  <c r="U118" i="78" s="1"/>
  <c r="V118" i="78" s="1"/>
  <c r="W118" i="78" s="1"/>
  <c r="X118" i="78" s="1"/>
  <c r="Y118" i="78" s="1"/>
  <c r="Z118" i="78" s="1"/>
  <c r="AA118" i="78" s="1"/>
  <c r="AB118" i="78" s="1"/>
  <c r="AC118" i="78" s="1"/>
  <c r="AD118" i="78" s="1"/>
  <c r="AE118" i="78" s="1"/>
  <c r="AF118" i="78" s="1"/>
  <c r="E117" i="78"/>
  <c r="F117" i="78" s="1"/>
  <c r="G117" i="78" s="1"/>
  <c r="H117" i="78" s="1"/>
  <c r="I117" i="78" s="1"/>
  <c r="J117" i="78" s="1"/>
  <c r="K117" i="78" s="1"/>
  <c r="L117" i="78" s="1"/>
  <c r="M117" i="78" s="1"/>
  <c r="N117" i="78" s="1"/>
  <c r="O117" i="78" s="1"/>
  <c r="P117" i="78" s="1"/>
  <c r="Q117" i="78" s="1"/>
  <c r="R117" i="78" s="1"/>
  <c r="S117" i="78" s="1"/>
  <c r="T117" i="78" s="1"/>
  <c r="U117" i="78" s="1"/>
  <c r="V117" i="78" s="1"/>
  <c r="W117" i="78" s="1"/>
  <c r="X117" i="78" s="1"/>
  <c r="Y117" i="78" s="1"/>
  <c r="Z117" i="78" s="1"/>
  <c r="AA117" i="78" s="1"/>
  <c r="AB117" i="78" s="1"/>
  <c r="AC117" i="78" s="1"/>
  <c r="AD117" i="78" s="1"/>
  <c r="AE117" i="78" s="1"/>
  <c r="AF117" i="78" s="1"/>
  <c r="C117" i="78"/>
  <c r="D117" i="78" s="1"/>
  <c r="C116" i="78"/>
  <c r="D116" i="78" s="1"/>
  <c r="E116" i="78" s="1"/>
  <c r="F116" i="78" s="1"/>
  <c r="G116" i="78" s="1"/>
  <c r="H116" i="78" s="1"/>
  <c r="I116" i="78" s="1"/>
  <c r="J116" i="78" s="1"/>
  <c r="K116" i="78" s="1"/>
  <c r="L116" i="78" s="1"/>
  <c r="M116" i="78" s="1"/>
  <c r="N116" i="78" s="1"/>
  <c r="O116" i="78" s="1"/>
  <c r="P116" i="78" s="1"/>
  <c r="Q116" i="78" s="1"/>
  <c r="R116" i="78" s="1"/>
  <c r="S116" i="78" s="1"/>
  <c r="T116" i="78" s="1"/>
  <c r="U116" i="78" s="1"/>
  <c r="V116" i="78" s="1"/>
  <c r="W116" i="78" s="1"/>
  <c r="X116" i="78" s="1"/>
  <c r="Y116" i="78" s="1"/>
  <c r="Z116" i="78" s="1"/>
  <c r="AA116" i="78" s="1"/>
  <c r="AB116" i="78" s="1"/>
  <c r="AC116" i="78" s="1"/>
  <c r="AD116" i="78" s="1"/>
  <c r="AE116" i="78" s="1"/>
  <c r="AF116" i="78" s="1"/>
  <c r="D115" i="78"/>
  <c r="E115" i="78" s="1"/>
  <c r="F115" i="78" s="1"/>
  <c r="G115" i="78" s="1"/>
  <c r="H115" i="78" s="1"/>
  <c r="I115" i="78" s="1"/>
  <c r="J115" i="78" s="1"/>
  <c r="K115" i="78" s="1"/>
  <c r="L115" i="78" s="1"/>
  <c r="M115" i="78" s="1"/>
  <c r="N115" i="78" s="1"/>
  <c r="O115" i="78" s="1"/>
  <c r="P115" i="78" s="1"/>
  <c r="Q115" i="78" s="1"/>
  <c r="R115" i="78" s="1"/>
  <c r="S115" i="78" s="1"/>
  <c r="T115" i="78" s="1"/>
  <c r="U115" i="78" s="1"/>
  <c r="V115" i="78" s="1"/>
  <c r="W115" i="78" s="1"/>
  <c r="X115" i="78" s="1"/>
  <c r="Y115" i="78" s="1"/>
  <c r="Z115" i="78" s="1"/>
  <c r="AA115" i="78" s="1"/>
  <c r="AB115" i="78" s="1"/>
  <c r="AC115" i="78" s="1"/>
  <c r="AD115" i="78" s="1"/>
  <c r="AE115" i="78" s="1"/>
  <c r="AF115" i="78" s="1"/>
  <c r="C115" i="78"/>
  <c r="J114" i="78"/>
  <c r="K114" i="78" s="1"/>
  <c r="L114" i="78" s="1"/>
  <c r="M114" i="78" s="1"/>
  <c r="N114" i="78" s="1"/>
  <c r="O114" i="78" s="1"/>
  <c r="P114" i="78" s="1"/>
  <c r="Q114" i="78" s="1"/>
  <c r="R114" i="78" s="1"/>
  <c r="S114" i="78" s="1"/>
  <c r="T114" i="78" s="1"/>
  <c r="U114" i="78" s="1"/>
  <c r="V114" i="78" s="1"/>
  <c r="W114" i="78" s="1"/>
  <c r="X114" i="78" s="1"/>
  <c r="Y114" i="78" s="1"/>
  <c r="Z114" i="78" s="1"/>
  <c r="AA114" i="78" s="1"/>
  <c r="AB114" i="78" s="1"/>
  <c r="AC114" i="78" s="1"/>
  <c r="AD114" i="78" s="1"/>
  <c r="AE114" i="78" s="1"/>
  <c r="AF114" i="78" s="1"/>
  <c r="H114" i="78"/>
  <c r="I114" i="78" s="1"/>
  <c r="C114" i="78"/>
  <c r="D114" i="78" s="1"/>
  <c r="E114" i="78" s="1"/>
  <c r="F114" i="78" s="1"/>
  <c r="G114" i="78" s="1"/>
  <c r="G113" i="78"/>
  <c r="H113" i="78" s="1"/>
  <c r="I113" i="78" s="1"/>
  <c r="J113" i="78" s="1"/>
  <c r="K113" i="78" s="1"/>
  <c r="L113" i="78" s="1"/>
  <c r="M113" i="78" s="1"/>
  <c r="N113" i="78" s="1"/>
  <c r="O113" i="78" s="1"/>
  <c r="P113" i="78" s="1"/>
  <c r="Q113" i="78" s="1"/>
  <c r="R113" i="78" s="1"/>
  <c r="S113" i="78" s="1"/>
  <c r="T113" i="78" s="1"/>
  <c r="U113" i="78" s="1"/>
  <c r="V113" i="78" s="1"/>
  <c r="W113" i="78" s="1"/>
  <c r="X113" i="78" s="1"/>
  <c r="Y113" i="78" s="1"/>
  <c r="Z113" i="78" s="1"/>
  <c r="AA113" i="78" s="1"/>
  <c r="AB113" i="78" s="1"/>
  <c r="AC113" i="78" s="1"/>
  <c r="AD113" i="78" s="1"/>
  <c r="AE113" i="78" s="1"/>
  <c r="AF113" i="78" s="1"/>
  <c r="C113" i="78"/>
  <c r="D113" i="78" s="1"/>
  <c r="E113" i="78" s="1"/>
  <c r="F113" i="78" s="1"/>
  <c r="D112" i="78"/>
  <c r="E112" i="78" s="1"/>
  <c r="F112" i="78" s="1"/>
  <c r="G112" i="78" s="1"/>
  <c r="H112" i="78" s="1"/>
  <c r="I112" i="78" s="1"/>
  <c r="J112" i="78" s="1"/>
  <c r="K112" i="78" s="1"/>
  <c r="L112" i="78" s="1"/>
  <c r="M112" i="78" s="1"/>
  <c r="N112" i="78" s="1"/>
  <c r="O112" i="78" s="1"/>
  <c r="P112" i="78" s="1"/>
  <c r="Q112" i="78" s="1"/>
  <c r="R112" i="78" s="1"/>
  <c r="S112" i="78" s="1"/>
  <c r="T112" i="78" s="1"/>
  <c r="U112" i="78" s="1"/>
  <c r="V112" i="78" s="1"/>
  <c r="W112" i="78" s="1"/>
  <c r="X112" i="78" s="1"/>
  <c r="Y112" i="78" s="1"/>
  <c r="Z112" i="78" s="1"/>
  <c r="AA112" i="78" s="1"/>
  <c r="AB112" i="78" s="1"/>
  <c r="AC112" i="78" s="1"/>
  <c r="AD112" i="78" s="1"/>
  <c r="AE112" i="78" s="1"/>
  <c r="AF112" i="78" s="1"/>
  <c r="C112" i="78"/>
  <c r="L111" i="78"/>
  <c r="M111" i="78" s="1"/>
  <c r="N111" i="78" s="1"/>
  <c r="O111" i="78" s="1"/>
  <c r="P111" i="78" s="1"/>
  <c r="Q111" i="78" s="1"/>
  <c r="R111" i="78" s="1"/>
  <c r="S111" i="78" s="1"/>
  <c r="T111" i="78" s="1"/>
  <c r="U111" i="78" s="1"/>
  <c r="V111" i="78" s="1"/>
  <c r="W111" i="78" s="1"/>
  <c r="X111" i="78" s="1"/>
  <c r="Y111" i="78" s="1"/>
  <c r="Z111" i="78" s="1"/>
  <c r="AA111" i="78" s="1"/>
  <c r="AB111" i="78" s="1"/>
  <c r="AC111" i="78" s="1"/>
  <c r="AD111" i="78" s="1"/>
  <c r="AE111" i="78" s="1"/>
  <c r="AF111" i="78" s="1"/>
  <c r="D111" i="78"/>
  <c r="E111" i="78" s="1"/>
  <c r="F111" i="78" s="1"/>
  <c r="G111" i="78" s="1"/>
  <c r="H111" i="78" s="1"/>
  <c r="I111" i="78" s="1"/>
  <c r="J111" i="78" s="1"/>
  <c r="K111" i="78" s="1"/>
  <c r="C111" i="78"/>
  <c r="O110" i="78"/>
  <c r="P110" i="78" s="1"/>
  <c r="Q110" i="78" s="1"/>
  <c r="R110" i="78" s="1"/>
  <c r="S110" i="78" s="1"/>
  <c r="T110" i="78" s="1"/>
  <c r="U110" i="78" s="1"/>
  <c r="V110" i="78" s="1"/>
  <c r="W110" i="78" s="1"/>
  <c r="X110" i="78" s="1"/>
  <c r="Y110" i="78" s="1"/>
  <c r="Z110" i="78" s="1"/>
  <c r="AA110" i="78" s="1"/>
  <c r="AB110" i="78" s="1"/>
  <c r="AC110" i="78" s="1"/>
  <c r="AD110" i="78" s="1"/>
  <c r="AE110" i="78" s="1"/>
  <c r="AF110" i="78" s="1"/>
  <c r="J110" i="78"/>
  <c r="K110" i="78" s="1"/>
  <c r="L110" i="78" s="1"/>
  <c r="M110" i="78" s="1"/>
  <c r="N110" i="78" s="1"/>
  <c r="D110" i="78"/>
  <c r="E110" i="78" s="1"/>
  <c r="F110" i="78" s="1"/>
  <c r="G110" i="78" s="1"/>
  <c r="H110" i="78" s="1"/>
  <c r="C110" i="78"/>
  <c r="G109" i="78"/>
  <c r="H109" i="78" s="1"/>
  <c r="I109" i="78" s="1"/>
  <c r="J109" i="78" s="1"/>
  <c r="K109" i="78" s="1"/>
  <c r="L109" i="78" s="1"/>
  <c r="M109" i="78" s="1"/>
  <c r="N109" i="78" s="1"/>
  <c r="O109" i="78" s="1"/>
  <c r="P109" i="78" s="1"/>
  <c r="Q109" i="78" s="1"/>
  <c r="R109" i="78" s="1"/>
  <c r="S109" i="78" s="1"/>
  <c r="T109" i="78" s="1"/>
  <c r="U109" i="78" s="1"/>
  <c r="V109" i="78" s="1"/>
  <c r="W109" i="78" s="1"/>
  <c r="X109" i="78" s="1"/>
  <c r="Y109" i="78" s="1"/>
  <c r="Z109" i="78" s="1"/>
  <c r="AA109" i="78" s="1"/>
  <c r="AB109" i="78" s="1"/>
  <c r="AC109" i="78" s="1"/>
  <c r="AD109" i="78" s="1"/>
  <c r="AE109" i="78" s="1"/>
  <c r="AF109" i="78" s="1"/>
  <c r="D109" i="78"/>
  <c r="E109" i="78" s="1"/>
  <c r="F109" i="78" s="1"/>
  <c r="C109" i="78"/>
  <c r="K108" i="78"/>
  <c r="L108" i="78" s="1"/>
  <c r="M108" i="78" s="1"/>
  <c r="N108" i="78" s="1"/>
  <c r="O108" i="78" s="1"/>
  <c r="P108" i="78" s="1"/>
  <c r="Q108" i="78" s="1"/>
  <c r="R108" i="78" s="1"/>
  <c r="S108" i="78" s="1"/>
  <c r="T108" i="78" s="1"/>
  <c r="U108" i="78" s="1"/>
  <c r="V108" i="78" s="1"/>
  <c r="W108" i="78" s="1"/>
  <c r="X108" i="78" s="1"/>
  <c r="Y108" i="78" s="1"/>
  <c r="Z108" i="78" s="1"/>
  <c r="AA108" i="78" s="1"/>
  <c r="AB108" i="78" s="1"/>
  <c r="AC108" i="78" s="1"/>
  <c r="AD108" i="78" s="1"/>
  <c r="AE108" i="78" s="1"/>
  <c r="AF108" i="78" s="1"/>
  <c r="C108" i="78"/>
  <c r="D108" i="78" s="1"/>
  <c r="E108" i="78" s="1"/>
  <c r="F108" i="78" s="1"/>
  <c r="G108" i="78" s="1"/>
  <c r="H108" i="78" s="1"/>
  <c r="I108" i="78" s="1"/>
  <c r="J108" i="78" s="1"/>
  <c r="C106" i="78"/>
  <c r="D106" i="78" s="1"/>
  <c r="E106" i="78" s="1"/>
  <c r="F106" i="78" s="1"/>
  <c r="G106" i="78" s="1"/>
  <c r="H106" i="78" s="1"/>
  <c r="I106" i="78" s="1"/>
  <c r="J106" i="78" s="1"/>
  <c r="K106" i="78" s="1"/>
  <c r="L106" i="78" s="1"/>
  <c r="M106" i="78" s="1"/>
  <c r="N106" i="78" s="1"/>
  <c r="O106" i="78" s="1"/>
  <c r="P106" i="78" s="1"/>
  <c r="Q106" i="78" s="1"/>
  <c r="R106" i="78" s="1"/>
  <c r="S106" i="78" s="1"/>
  <c r="T106" i="78" s="1"/>
  <c r="U106" i="78" s="1"/>
  <c r="V106" i="78" s="1"/>
  <c r="W106" i="78" s="1"/>
  <c r="X106" i="78" s="1"/>
  <c r="Y106" i="78" s="1"/>
  <c r="Z106" i="78" s="1"/>
  <c r="AA106" i="78" s="1"/>
  <c r="AB106" i="78" s="1"/>
  <c r="AC106" i="78" s="1"/>
  <c r="AD106" i="78" s="1"/>
  <c r="AE106" i="78" s="1"/>
  <c r="AF106" i="78" s="1"/>
  <c r="I105" i="78"/>
  <c r="J105" i="78" s="1"/>
  <c r="K105" i="78" s="1"/>
  <c r="L105" i="78" s="1"/>
  <c r="M105" i="78" s="1"/>
  <c r="N105" i="78" s="1"/>
  <c r="O105" i="78" s="1"/>
  <c r="P105" i="78" s="1"/>
  <c r="Q105" i="78" s="1"/>
  <c r="R105" i="78" s="1"/>
  <c r="S105" i="78" s="1"/>
  <c r="T105" i="78" s="1"/>
  <c r="U105" i="78" s="1"/>
  <c r="V105" i="78" s="1"/>
  <c r="W105" i="78" s="1"/>
  <c r="X105" i="78" s="1"/>
  <c r="Y105" i="78" s="1"/>
  <c r="Z105" i="78" s="1"/>
  <c r="AA105" i="78" s="1"/>
  <c r="AB105" i="78" s="1"/>
  <c r="AC105" i="78" s="1"/>
  <c r="AD105" i="78" s="1"/>
  <c r="AE105" i="78" s="1"/>
  <c r="AF105" i="78" s="1"/>
  <c r="E105" i="78"/>
  <c r="F105" i="78" s="1"/>
  <c r="G105" i="78" s="1"/>
  <c r="H105" i="78" s="1"/>
  <c r="D105" i="78"/>
  <c r="C105" i="78"/>
  <c r="C103" i="78"/>
  <c r="D103" i="78" s="1"/>
  <c r="E103" i="78" s="1"/>
  <c r="F103" i="78" s="1"/>
  <c r="G103" i="78" s="1"/>
  <c r="H103" i="78" s="1"/>
  <c r="I103" i="78" s="1"/>
  <c r="J103" i="78" s="1"/>
  <c r="K103" i="78" s="1"/>
  <c r="L103" i="78" s="1"/>
  <c r="M103" i="78" s="1"/>
  <c r="N103" i="78" s="1"/>
  <c r="O103" i="78" s="1"/>
  <c r="P103" i="78" s="1"/>
  <c r="Q103" i="78" s="1"/>
  <c r="R103" i="78" s="1"/>
  <c r="S103" i="78" s="1"/>
  <c r="T103" i="78" s="1"/>
  <c r="U103" i="78" s="1"/>
  <c r="V103" i="78" s="1"/>
  <c r="W103" i="78" s="1"/>
  <c r="X103" i="78" s="1"/>
  <c r="Y103" i="78" s="1"/>
  <c r="Z103" i="78" s="1"/>
  <c r="AA103" i="78" s="1"/>
  <c r="AB103" i="78" s="1"/>
  <c r="AC103" i="78" s="1"/>
  <c r="AD103" i="78" s="1"/>
  <c r="AE103" i="78" s="1"/>
  <c r="AF103" i="78" s="1"/>
  <c r="E102" i="78"/>
  <c r="F102" i="78" s="1"/>
  <c r="G102" i="78" s="1"/>
  <c r="H102" i="78" s="1"/>
  <c r="I102" i="78" s="1"/>
  <c r="J102" i="78" s="1"/>
  <c r="K102" i="78" s="1"/>
  <c r="L102" i="78" s="1"/>
  <c r="M102" i="78" s="1"/>
  <c r="N102" i="78" s="1"/>
  <c r="O102" i="78" s="1"/>
  <c r="P102" i="78" s="1"/>
  <c r="Q102" i="78" s="1"/>
  <c r="R102" i="78" s="1"/>
  <c r="S102" i="78" s="1"/>
  <c r="T102" i="78" s="1"/>
  <c r="U102" i="78" s="1"/>
  <c r="V102" i="78" s="1"/>
  <c r="W102" i="78" s="1"/>
  <c r="X102" i="78" s="1"/>
  <c r="Y102" i="78" s="1"/>
  <c r="Z102" i="78" s="1"/>
  <c r="AA102" i="78" s="1"/>
  <c r="AB102" i="78" s="1"/>
  <c r="AC102" i="78" s="1"/>
  <c r="AD102" i="78" s="1"/>
  <c r="AE102" i="78" s="1"/>
  <c r="AF102" i="78" s="1"/>
  <c r="C102" i="78"/>
  <c r="D102" i="78" s="1"/>
  <c r="C101" i="78"/>
  <c r="D101" i="78" s="1"/>
  <c r="E101" i="78" s="1"/>
  <c r="F101" i="78" s="1"/>
  <c r="G101" i="78" s="1"/>
  <c r="H101" i="78" s="1"/>
  <c r="I101" i="78" s="1"/>
  <c r="J101" i="78" s="1"/>
  <c r="K101" i="78" s="1"/>
  <c r="L101" i="78" s="1"/>
  <c r="M101" i="78" s="1"/>
  <c r="N101" i="78" s="1"/>
  <c r="O101" i="78" s="1"/>
  <c r="P101" i="78" s="1"/>
  <c r="Q101" i="78" s="1"/>
  <c r="R101" i="78" s="1"/>
  <c r="S101" i="78" s="1"/>
  <c r="T101" i="78" s="1"/>
  <c r="U101" i="78" s="1"/>
  <c r="V101" i="78" s="1"/>
  <c r="W101" i="78" s="1"/>
  <c r="X101" i="78" s="1"/>
  <c r="Y101" i="78" s="1"/>
  <c r="Z101" i="78" s="1"/>
  <c r="AA101" i="78" s="1"/>
  <c r="AB101" i="78" s="1"/>
  <c r="AC101" i="78" s="1"/>
  <c r="AD101" i="78" s="1"/>
  <c r="AE101" i="78" s="1"/>
  <c r="AF101" i="78" s="1"/>
  <c r="I100" i="78"/>
  <c r="J100" i="78" s="1"/>
  <c r="K100" i="78" s="1"/>
  <c r="L100" i="78" s="1"/>
  <c r="M100" i="78" s="1"/>
  <c r="N100" i="78" s="1"/>
  <c r="O100" i="78" s="1"/>
  <c r="P100" i="78" s="1"/>
  <c r="Q100" i="78" s="1"/>
  <c r="R100" i="78" s="1"/>
  <c r="S100" i="78" s="1"/>
  <c r="T100" i="78" s="1"/>
  <c r="U100" i="78" s="1"/>
  <c r="V100" i="78" s="1"/>
  <c r="W100" i="78" s="1"/>
  <c r="X100" i="78" s="1"/>
  <c r="Y100" i="78" s="1"/>
  <c r="Z100" i="78" s="1"/>
  <c r="AA100" i="78" s="1"/>
  <c r="AB100" i="78" s="1"/>
  <c r="AC100" i="78" s="1"/>
  <c r="AD100" i="78" s="1"/>
  <c r="AE100" i="78" s="1"/>
  <c r="AF100" i="78" s="1"/>
  <c r="E100" i="78"/>
  <c r="F100" i="78" s="1"/>
  <c r="G100" i="78" s="1"/>
  <c r="H100" i="78" s="1"/>
  <c r="D100" i="78"/>
  <c r="C100" i="78"/>
  <c r="C99" i="78"/>
  <c r="D99" i="78" s="1"/>
  <c r="C98" i="78"/>
  <c r="AH95" i="78"/>
  <c r="AI95" i="78" s="1"/>
  <c r="AH94" i="78"/>
  <c r="AI94" i="78" s="1"/>
  <c r="AH93" i="78"/>
  <c r="AI93" i="78" s="1"/>
  <c r="AH92" i="78"/>
  <c r="AI92" i="78" s="1"/>
  <c r="AH91" i="78"/>
  <c r="AI91" i="78" s="1"/>
  <c r="B90" i="78"/>
  <c r="AI88" i="78"/>
  <c r="AH88" i="78"/>
  <c r="AI87" i="78"/>
  <c r="AH87" i="78"/>
  <c r="AI86" i="78"/>
  <c r="AH86" i="78"/>
  <c r="AI85" i="78"/>
  <c r="AH85" i="78"/>
  <c r="AI84" i="78"/>
  <c r="AH84" i="78"/>
  <c r="AI83" i="78"/>
  <c r="AH83" i="78"/>
  <c r="AI82" i="78"/>
  <c r="AH82" i="78"/>
  <c r="AI81" i="78"/>
  <c r="AH81" i="78"/>
  <c r="AG79" i="78"/>
  <c r="AC79" i="78"/>
  <c r="X79" i="78"/>
  <c r="U79" i="78"/>
  <c r="P79" i="78"/>
  <c r="E79" i="78"/>
  <c r="C79" i="78"/>
  <c r="B79" i="78"/>
  <c r="AI78" i="78"/>
  <c r="AH78" i="78"/>
  <c r="AI77" i="78"/>
  <c r="AH77" i="78"/>
  <c r="AI75" i="78"/>
  <c r="AH75" i="78"/>
  <c r="AI71" i="78"/>
  <c r="AH71" i="78"/>
  <c r="AG69" i="78"/>
  <c r="AF69" i="78"/>
  <c r="AE69" i="78"/>
  <c r="AD69" i="78"/>
  <c r="AC69" i="78"/>
  <c r="AB69" i="78"/>
  <c r="AA69" i="78"/>
  <c r="Z69" i="78"/>
  <c r="Y69" i="78"/>
  <c r="X69" i="78"/>
  <c r="W69" i="78"/>
  <c r="V69" i="78"/>
  <c r="U69" i="78"/>
  <c r="T69" i="78"/>
  <c r="S69" i="78"/>
  <c r="R69" i="78"/>
  <c r="Q69" i="78"/>
  <c r="P69" i="78"/>
  <c r="O69" i="78"/>
  <c r="N69" i="78"/>
  <c r="M69" i="78"/>
  <c r="L69" i="78"/>
  <c r="K69" i="78"/>
  <c r="J69" i="78"/>
  <c r="I69" i="78"/>
  <c r="H69" i="78"/>
  <c r="G69" i="78"/>
  <c r="F69" i="78"/>
  <c r="E69" i="78"/>
  <c r="D69" i="78"/>
  <c r="C69" i="78"/>
  <c r="B69" i="78"/>
  <c r="AI68" i="78"/>
  <c r="AH68" i="78"/>
  <c r="AI67" i="78"/>
  <c r="AH67" i="78"/>
  <c r="AI66" i="78"/>
  <c r="AH66" i="78"/>
  <c r="AG65" i="78"/>
  <c r="AF65" i="78"/>
  <c r="AF5" i="78" s="1"/>
  <c r="AE65" i="78"/>
  <c r="AD65" i="78"/>
  <c r="AC65" i="78"/>
  <c r="AB65" i="78"/>
  <c r="AB5" i="78" s="1"/>
  <c r="AA65" i="78"/>
  <c r="AA5" i="78" s="1"/>
  <c r="Z65" i="78"/>
  <c r="Z5" i="78" s="1"/>
  <c r="Y65" i="78"/>
  <c r="Y5" i="78" s="1"/>
  <c r="X65" i="78"/>
  <c r="W65" i="78"/>
  <c r="V65" i="78"/>
  <c r="U65" i="78"/>
  <c r="U5" i="78" s="1"/>
  <c r="T65" i="78"/>
  <c r="T5" i="78" s="1"/>
  <c r="S65" i="78"/>
  <c r="S5" i="78" s="1"/>
  <c r="R65" i="78"/>
  <c r="R5" i="78" s="1"/>
  <c r="Q65" i="78"/>
  <c r="Q5" i="78" s="1"/>
  <c r="P65" i="78"/>
  <c r="P5" i="78" s="1"/>
  <c r="O65" i="78"/>
  <c r="O5" i="78" s="1"/>
  <c r="N5" i="78"/>
  <c r="M65" i="78"/>
  <c r="M5" i="78" s="1"/>
  <c r="L65" i="78"/>
  <c r="K65" i="78"/>
  <c r="J65" i="78"/>
  <c r="J5" i="78" s="1"/>
  <c r="I65" i="78"/>
  <c r="I5" i="78" s="1"/>
  <c r="H65" i="78"/>
  <c r="G65" i="78"/>
  <c r="F65" i="78"/>
  <c r="F5" i="78" s="1"/>
  <c r="E65" i="78"/>
  <c r="E5" i="78" s="1"/>
  <c r="D65" i="78"/>
  <c r="D5" i="78" s="1"/>
  <c r="C65" i="78"/>
  <c r="B65" i="78"/>
  <c r="B5" i="78" s="1"/>
  <c r="AI64" i="78"/>
  <c r="AH64" i="78"/>
  <c r="AI63" i="78"/>
  <c r="AH63" i="78"/>
  <c r="AI62" i="78"/>
  <c r="AH62" i="78"/>
  <c r="AI61" i="78"/>
  <c r="AH61" i="78"/>
  <c r="AI60" i="78"/>
  <c r="AH60" i="78"/>
  <c r="AI59" i="78"/>
  <c r="AH59" i="78"/>
  <c r="AI58" i="78"/>
  <c r="AH58" i="78"/>
  <c r="AI57" i="78"/>
  <c r="AH57" i="78"/>
  <c r="AI56" i="78"/>
  <c r="AH56" i="78"/>
  <c r="AI55" i="78"/>
  <c r="AH55" i="78"/>
  <c r="AI54" i="78"/>
  <c r="AH54" i="78"/>
  <c r="AG53" i="78"/>
  <c r="AF53" i="78"/>
  <c r="AE53" i="78"/>
  <c r="AD53" i="78"/>
  <c r="AC53" i="78"/>
  <c r="AB53" i="78"/>
  <c r="AA53" i="78"/>
  <c r="Z53" i="78"/>
  <c r="Y53" i="78"/>
  <c r="X53" i="78"/>
  <c r="W53" i="78"/>
  <c r="V53" i="78"/>
  <c r="U53" i="78"/>
  <c r="T53" i="78"/>
  <c r="S53" i="78"/>
  <c r="R53" i="78"/>
  <c r="Q53" i="78"/>
  <c r="P53" i="78"/>
  <c r="O53" i="78"/>
  <c r="N53" i="78"/>
  <c r="M53" i="78"/>
  <c r="K53" i="78"/>
  <c r="J53" i="78"/>
  <c r="I53" i="78"/>
  <c r="H53" i="78"/>
  <c r="G53" i="78"/>
  <c r="F53" i="78"/>
  <c r="E53" i="78"/>
  <c r="D53" i="78"/>
  <c r="C53" i="78"/>
  <c r="B53" i="78"/>
  <c r="AI52" i="78"/>
  <c r="AH52" i="78"/>
  <c r="AI51" i="78"/>
  <c r="AH51" i="78"/>
  <c r="AI50" i="78"/>
  <c r="AH50" i="78"/>
  <c r="Y49" i="78"/>
  <c r="R49" i="78"/>
  <c r="Q49" i="78"/>
  <c r="P49" i="78"/>
  <c r="O49" i="78"/>
  <c r="N49" i="78"/>
  <c r="M49" i="78"/>
  <c r="L49" i="78"/>
  <c r="K49" i="78"/>
  <c r="J49" i="78"/>
  <c r="I49" i="78"/>
  <c r="H49" i="78"/>
  <c r="G49" i="78"/>
  <c r="F49" i="78"/>
  <c r="E49" i="78"/>
  <c r="D49" i="78"/>
  <c r="C49" i="78"/>
  <c r="B49" i="78"/>
  <c r="AG48" i="78"/>
  <c r="AG49" i="78" s="1"/>
  <c r="AG70" i="78" s="1"/>
  <c r="AI47" i="78"/>
  <c r="AH47" i="78"/>
  <c r="AI46" i="78"/>
  <c r="AH46" i="78"/>
  <c r="AI45" i="78"/>
  <c r="AH45" i="78"/>
  <c r="AI44" i="78"/>
  <c r="AH44" i="78"/>
  <c r="AI43" i="78"/>
  <c r="AH43" i="78"/>
  <c r="AI42" i="78"/>
  <c r="AH42" i="78"/>
  <c r="AI41" i="78"/>
  <c r="AH41" i="78"/>
  <c r="AI40" i="78"/>
  <c r="AH40" i="78"/>
  <c r="AI39" i="78"/>
  <c r="AH39" i="78"/>
  <c r="AI38" i="78"/>
  <c r="AH38" i="78"/>
  <c r="AI37" i="78"/>
  <c r="AH37" i="78"/>
  <c r="AI36" i="78"/>
  <c r="AH36" i="78"/>
  <c r="AG35" i="78"/>
  <c r="AG2" i="78" s="1"/>
  <c r="AF35" i="78"/>
  <c r="AE35" i="78"/>
  <c r="AD35" i="78"/>
  <c r="AC35" i="78"/>
  <c r="AB35" i="78"/>
  <c r="AA35" i="78"/>
  <c r="Z35" i="78"/>
  <c r="Y35" i="78"/>
  <c r="Y70" i="78" s="1"/>
  <c r="X35" i="78"/>
  <c r="W35" i="78"/>
  <c r="V35" i="78"/>
  <c r="U35" i="78"/>
  <c r="T35" i="78"/>
  <c r="R35" i="78"/>
  <c r="Q35" i="78"/>
  <c r="P35" i="78"/>
  <c r="O35" i="78"/>
  <c r="N35" i="78"/>
  <c r="M35" i="78"/>
  <c r="L35" i="78"/>
  <c r="K35" i="78"/>
  <c r="J35" i="78"/>
  <c r="I35" i="78"/>
  <c r="H35" i="78"/>
  <c r="G35" i="78"/>
  <c r="F35" i="78"/>
  <c r="E35" i="78"/>
  <c r="D35" i="78"/>
  <c r="B35" i="78"/>
  <c r="AI34" i="78"/>
  <c r="AH34" i="78"/>
  <c r="AI33" i="78"/>
  <c r="AH33" i="78"/>
  <c r="AI32" i="78"/>
  <c r="AH32" i="78"/>
  <c r="AI31" i="78"/>
  <c r="AH31" i="78"/>
  <c r="AI30" i="78"/>
  <c r="AH30" i="78"/>
  <c r="AI29" i="78"/>
  <c r="AH29" i="78"/>
  <c r="AI28" i="78"/>
  <c r="AH28" i="78"/>
  <c r="AI27" i="78"/>
  <c r="AH27" i="78"/>
  <c r="AI26" i="78"/>
  <c r="AH26" i="78"/>
  <c r="AI25" i="78"/>
  <c r="AH25" i="78"/>
  <c r="AI24" i="78"/>
  <c r="AH24" i="78"/>
  <c r="AI23" i="78"/>
  <c r="AH23" i="78"/>
  <c r="AI22" i="78"/>
  <c r="AH22" i="78"/>
  <c r="AI21" i="78"/>
  <c r="AH21" i="78"/>
  <c r="AI20" i="78"/>
  <c r="AH20" i="78"/>
  <c r="AI19" i="78"/>
  <c r="AH19" i="78"/>
  <c r="AI18" i="78"/>
  <c r="AH18" i="78"/>
  <c r="AI17" i="78"/>
  <c r="AH17" i="78"/>
  <c r="AI16" i="78"/>
  <c r="AH16" i="78"/>
  <c r="AI15" i="78"/>
  <c r="AH15" i="78"/>
  <c r="AI14" i="78"/>
  <c r="AH14" i="78"/>
  <c r="AI13" i="78"/>
  <c r="AH13" i="78"/>
  <c r="AI12" i="78"/>
  <c r="AH12" i="78"/>
  <c r="AI11" i="78"/>
  <c r="AH11" i="78"/>
  <c r="AD5" i="78"/>
  <c r="AC5" i="78"/>
  <c r="X5" i="78"/>
  <c r="V5" i="78"/>
  <c r="L5" i="78"/>
  <c r="K5" i="78"/>
  <c r="H5" i="78"/>
  <c r="C5" i="78"/>
  <c r="AG4" i="78"/>
  <c r="K4" i="78"/>
  <c r="B4" i="78"/>
  <c r="AB92" i="77"/>
  <c r="AA65" i="77"/>
  <c r="Z90" i="77"/>
  <c r="Z76" i="77"/>
  <c r="Z74" i="77"/>
  <c r="Z73" i="77"/>
  <c r="Z79" i="77" s="1"/>
  <c r="Z69" i="77"/>
  <c r="Z65" i="77"/>
  <c r="Z53" i="77"/>
  <c r="Z49" i="77"/>
  <c r="Z35" i="77"/>
  <c r="X92" i="77"/>
  <c r="W92" i="77"/>
  <c r="V92" i="77"/>
  <c r="U92" i="77"/>
  <c r="T92" i="77"/>
  <c r="S92" i="77"/>
  <c r="S34" i="77"/>
  <c r="R34" i="77"/>
  <c r="Q34" i="77"/>
  <c r="P34" i="77"/>
  <c r="C77" i="77"/>
  <c r="D77" i="77"/>
  <c r="E77" i="77"/>
  <c r="F77" i="77"/>
  <c r="G77" i="77"/>
  <c r="H77" i="77"/>
  <c r="I77" i="77"/>
  <c r="J77" i="77"/>
  <c r="AI77" i="77" s="1"/>
  <c r="K77" i="77"/>
  <c r="L77" i="77"/>
  <c r="B77" i="77"/>
  <c r="AB74" i="77"/>
  <c r="AC74" i="77"/>
  <c r="AD74" i="77"/>
  <c r="AE74" i="77"/>
  <c r="AF74" i="77"/>
  <c r="C74" i="77"/>
  <c r="D74" i="77"/>
  <c r="E74" i="77"/>
  <c r="F74" i="77"/>
  <c r="G74" i="77"/>
  <c r="H74" i="77"/>
  <c r="I74" i="77"/>
  <c r="J74" i="77"/>
  <c r="K74" i="77"/>
  <c r="L74" i="77"/>
  <c r="M74" i="77"/>
  <c r="N74" i="77"/>
  <c r="O74" i="77"/>
  <c r="P74" i="77"/>
  <c r="Q74" i="77"/>
  <c r="R74" i="77"/>
  <c r="S74" i="77"/>
  <c r="T74" i="77"/>
  <c r="U74" i="77"/>
  <c r="V74" i="77"/>
  <c r="W74" i="77"/>
  <c r="W79" i="77" s="1"/>
  <c r="X74" i="77"/>
  <c r="Y74" i="77"/>
  <c r="AA74" i="77"/>
  <c r="AC73" i="77"/>
  <c r="AD73" i="77"/>
  <c r="AE73" i="77"/>
  <c r="AF73" i="77"/>
  <c r="C73" i="77"/>
  <c r="D73" i="77"/>
  <c r="E73" i="77"/>
  <c r="F73" i="77"/>
  <c r="G73" i="77"/>
  <c r="H73" i="77"/>
  <c r="I73" i="77"/>
  <c r="J73" i="77"/>
  <c r="K73" i="77"/>
  <c r="L73" i="77"/>
  <c r="M73" i="77"/>
  <c r="N73" i="77"/>
  <c r="O73" i="77"/>
  <c r="P73" i="77"/>
  <c r="Q73" i="77"/>
  <c r="Q79" i="77" s="1"/>
  <c r="R73" i="77"/>
  <c r="S73" i="77"/>
  <c r="T73" i="77"/>
  <c r="U73" i="77"/>
  <c r="V73" i="77"/>
  <c r="W73" i="77"/>
  <c r="X73" i="77"/>
  <c r="Y73" i="77"/>
  <c r="AA73" i="77"/>
  <c r="AB73" i="77"/>
  <c r="O90" i="77"/>
  <c r="O76" i="77"/>
  <c r="O79" i="77" s="1"/>
  <c r="O69" i="77"/>
  <c r="O65" i="77"/>
  <c r="O70" i="77" s="1"/>
  <c r="O53" i="77"/>
  <c r="O49" i="77"/>
  <c r="O35" i="77"/>
  <c r="O34" i="77"/>
  <c r="N34" i="77"/>
  <c r="L75" i="77"/>
  <c r="L76" i="77"/>
  <c r="M76" i="77"/>
  <c r="N76" i="77"/>
  <c r="P76" i="77"/>
  <c r="Q76" i="77"/>
  <c r="R76" i="77"/>
  <c r="S76" i="77"/>
  <c r="T76" i="77"/>
  <c r="U76" i="77"/>
  <c r="V76" i="77"/>
  <c r="W76" i="77"/>
  <c r="X76" i="77"/>
  <c r="Y76" i="77"/>
  <c r="Y79" i="77" s="1"/>
  <c r="AA76" i="77"/>
  <c r="AB76" i="77"/>
  <c r="AC76" i="77"/>
  <c r="AC79" i="77" s="1"/>
  <c r="AD76" i="77"/>
  <c r="AE76" i="77"/>
  <c r="AF76" i="77"/>
  <c r="L34" i="77"/>
  <c r="C75" i="77"/>
  <c r="D75" i="77"/>
  <c r="E75" i="77"/>
  <c r="F75" i="77"/>
  <c r="G75" i="77"/>
  <c r="H75" i="77"/>
  <c r="I75" i="77"/>
  <c r="J75" i="77"/>
  <c r="K75" i="77"/>
  <c r="C76" i="77"/>
  <c r="D76" i="77"/>
  <c r="E76" i="77"/>
  <c r="F76" i="77"/>
  <c r="G76" i="77"/>
  <c r="H76" i="77"/>
  <c r="I76" i="77"/>
  <c r="J76" i="77"/>
  <c r="K76" i="77"/>
  <c r="B76" i="77"/>
  <c r="B75" i="77"/>
  <c r="B74" i="77"/>
  <c r="B73" i="77"/>
  <c r="B79" i="77" s="1"/>
  <c r="AH96" i="77"/>
  <c r="AI96" i="77" s="1"/>
  <c r="C92" i="77"/>
  <c r="B92" i="77"/>
  <c r="B90" i="77"/>
  <c r="B69" i="77"/>
  <c r="B65" i="77"/>
  <c r="B53" i="77"/>
  <c r="B49" i="77"/>
  <c r="B48" i="77"/>
  <c r="B35" i="77"/>
  <c r="AF235" i="77"/>
  <c r="AE235" i="77"/>
  <c r="AD235" i="77"/>
  <c r="AC235" i="77"/>
  <c r="AB235" i="77"/>
  <c r="AA235" i="77"/>
  <c r="Z235" i="77"/>
  <c r="Y235" i="77"/>
  <c r="X235" i="77"/>
  <c r="W235" i="77"/>
  <c r="V235" i="77"/>
  <c r="U235" i="77"/>
  <c r="T235" i="77"/>
  <c r="S235" i="77"/>
  <c r="R235" i="77"/>
  <c r="Q235" i="77"/>
  <c r="P235" i="77"/>
  <c r="O235" i="77"/>
  <c r="N235" i="77"/>
  <c r="M235" i="77"/>
  <c r="L235" i="77"/>
  <c r="K235" i="77"/>
  <c r="J235" i="77"/>
  <c r="I235" i="77"/>
  <c r="H235" i="77"/>
  <c r="G235" i="77"/>
  <c r="F235" i="77"/>
  <c r="E235" i="77"/>
  <c r="D235" i="77"/>
  <c r="C235" i="77"/>
  <c r="B235" i="77"/>
  <c r="A235" i="77"/>
  <c r="AF234" i="77"/>
  <c r="AE234" i="77"/>
  <c r="AD234" i="77"/>
  <c r="AC234" i="77"/>
  <c r="AB234" i="77"/>
  <c r="AA234" i="77"/>
  <c r="Z234" i="77"/>
  <c r="Y234" i="77"/>
  <c r="X234" i="77"/>
  <c r="W234" i="77"/>
  <c r="V234" i="77"/>
  <c r="U234" i="77"/>
  <c r="T234" i="77"/>
  <c r="S234" i="77"/>
  <c r="R234" i="77"/>
  <c r="Q234" i="77"/>
  <c r="P234" i="77"/>
  <c r="O234" i="77"/>
  <c r="N234" i="77"/>
  <c r="M234" i="77"/>
  <c r="L234" i="77"/>
  <c r="K234" i="77"/>
  <c r="J234" i="77"/>
  <c r="I234" i="77"/>
  <c r="H234" i="77"/>
  <c r="G234" i="77"/>
  <c r="F234" i="77"/>
  <c r="E234" i="77"/>
  <c r="D234" i="77"/>
  <c r="C234" i="77"/>
  <c r="B234" i="77"/>
  <c r="A234" i="77"/>
  <c r="AF233" i="77"/>
  <c r="AE233" i="77"/>
  <c r="AD233" i="77"/>
  <c r="AC233" i="77"/>
  <c r="AB233" i="77"/>
  <c r="AA233" i="77"/>
  <c r="Z233" i="77"/>
  <c r="Y233" i="77"/>
  <c r="X233" i="77"/>
  <c r="W233" i="77"/>
  <c r="V233" i="77"/>
  <c r="U233" i="77"/>
  <c r="T233" i="77"/>
  <c r="S233" i="77"/>
  <c r="R233" i="77"/>
  <c r="Q233" i="77"/>
  <c r="P233" i="77"/>
  <c r="O233" i="77"/>
  <c r="N233" i="77"/>
  <c r="M233" i="77"/>
  <c r="L233" i="77"/>
  <c r="K233" i="77"/>
  <c r="J233" i="77"/>
  <c r="I233" i="77"/>
  <c r="H233" i="77"/>
  <c r="G233" i="77"/>
  <c r="F233" i="77"/>
  <c r="E233" i="77"/>
  <c r="D233" i="77"/>
  <c r="C233" i="77"/>
  <c r="B233" i="77"/>
  <c r="A233" i="77"/>
  <c r="AF232" i="77"/>
  <c r="AE232" i="77"/>
  <c r="AD232" i="77"/>
  <c r="AC232" i="77"/>
  <c r="AB232" i="77"/>
  <c r="AA232" i="77"/>
  <c r="Z232" i="77"/>
  <c r="Y232" i="77"/>
  <c r="X232" i="77"/>
  <c r="W232" i="77"/>
  <c r="V232" i="77"/>
  <c r="U232" i="77"/>
  <c r="T232" i="77"/>
  <c r="S232" i="77"/>
  <c r="R232" i="77"/>
  <c r="Q232" i="77"/>
  <c r="P232" i="77"/>
  <c r="O232" i="77"/>
  <c r="N232" i="77"/>
  <c r="M232" i="77"/>
  <c r="L232" i="77"/>
  <c r="K232" i="77"/>
  <c r="J232" i="77"/>
  <c r="I232" i="77"/>
  <c r="H232" i="77"/>
  <c r="G232" i="77"/>
  <c r="F232" i="77"/>
  <c r="E232" i="77"/>
  <c r="D232" i="77"/>
  <c r="C232" i="77"/>
  <c r="B232" i="77"/>
  <c r="A232" i="77"/>
  <c r="C231" i="77"/>
  <c r="B231" i="77"/>
  <c r="S206" i="77"/>
  <c r="AG196" i="77"/>
  <c r="B196" i="77"/>
  <c r="D195" i="77"/>
  <c r="D231" i="77" s="1"/>
  <c r="C195" i="77"/>
  <c r="C194" i="77"/>
  <c r="D194" i="77" s="1"/>
  <c r="E194" i="77" s="1"/>
  <c r="F194" i="77" s="1"/>
  <c r="G194" i="77" s="1"/>
  <c r="H194" i="77" s="1"/>
  <c r="I194" i="77" s="1"/>
  <c r="J194" i="77" s="1"/>
  <c r="K194" i="77" s="1"/>
  <c r="L194" i="77" s="1"/>
  <c r="M194" i="77" s="1"/>
  <c r="N194" i="77" s="1"/>
  <c r="O194" i="77" s="1"/>
  <c r="P194" i="77" s="1"/>
  <c r="Q194" i="77" s="1"/>
  <c r="R194" i="77" s="1"/>
  <c r="S194" i="77" s="1"/>
  <c r="T194" i="77" s="1"/>
  <c r="U194" i="77" s="1"/>
  <c r="V194" i="77" s="1"/>
  <c r="W194" i="77" s="1"/>
  <c r="X194" i="77" s="1"/>
  <c r="Y194" i="77" s="1"/>
  <c r="Z194" i="77" s="1"/>
  <c r="AA194" i="77" s="1"/>
  <c r="AB194" i="77" s="1"/>
  <c r="AC194" i="77" s="1"/>
  <c r="AD194" i="77" s="1"/>
  <c r="AE194" i="77" s="1"/>
  <c r="AF194" i="77" s="1"/>
  <c r="C193" i="77"/>
  <c r="D193" i="77" s="1"/>
  <c r="E193" i="77" s="1"/>
  <c r="F193" i="77" s="1"/>
  <c r="G193" i="77" s="1"/>
  <c r="H193" i="77" s="1"/>
  <c r="I193" i="77" s="1"/>
  <c r="J193" i="77" s="1"/>
  <c r="K193" i="77" s="1"/>
  <c r="L193" i="77" s="1"/>
  <c r="M193" i="77" s="1"/>
  <c r="N193" i="77" s="1"/>
  <c r="O193" i="77" s="1"/>
  <c r="P193" i="77" s="1"/>
  <c r="Q193" i="77" s="1"/>
  <c r="R193" i="77" s="1"/>
  <c r="S193" i="77" s="1"/>
  <c r="T193" i="77" s="1"/>
  <c r="U193" i="77" s="1"/>
  <c r="V193" i="77" s="1"/>
  <c r="W193" i="77" s="1"/>
  <c r="X193" i="77" s="1"/>
  <c r="Y193" i="77" s="1"/>
  <c r="Z193" i="77" s="1"/>
  <c r="AA193" i="77" s="1"/>
  <c r="AB193" i="77" s="1"/>
  <c r="AC193" i="77" s="1"/>
  <c r="AD193" i="77" s="1"/>
  <c r="AE193" i="77" s="1"/>
  <c r="AF193" i="77" s="1"/>
  <c r="C192" i="77"/>
  <c r="D192" i="77" s="1"/>
  <c r="E192" i="77" s="1"/>
  <c r="F192" i="77" s="1"/>
  <c r="G192" i="77" s="1"/>
  <c r="H192" i="77" s="1"/>
  <c r="I192" i="77" s="1"/>
  <c r="J192" i="77" s="1"/>
  <c r="K192" i="77" s="1"/>
  <c r="L192" i="77" s="1"/>
  <c r="M192" i="77" s="1"/>
  <c r="N192" i="77" s="1"/>
  <c r="O192" i="77" s="1"/>
  <c r="P192" i="77" s="1"/>
  <c r="Q192" i="77" s="1"/>
  <c r="R192" i="77" s="1"/>
  <c r="S192" i="77" s="1"/>
  <c r="T192" i="77" s="1"/>
  <c r="U192" i="77" s="1"/>
  <c r="V192" i="77" s="1"/>
  <c r="W192" i="77" s="1"/>
  <c r="X192" i="77" s="1"/>
  <c r="Y192" i="77" s="1"/>
  <c r="Z192" i="77" s="1"/>
  <c r="AA192" i="77" s="1"/>
  <c r="AB192" i="77" s="1"/>
  <c r="AC192" i="77" s="1"/>
  <c r="AD192" i="77" s="1"/>
  <c r="AE192" i="77" s="1"/>
  <c r="AF192" i="77" s="1"/>
  <c r="C191" i="77"/>
  <c r="D191" i="77" s="1"/>
  <c r="E191" i="77" s="1"/>
  <c r="F191" i="77" s="1"/>
  <c r="G191" i="77" s="1"/>
  <c r="H191" i="77" s="1"/>
  <c r="I191" i="77" s="1"/>
  <c r="J191" i="77" s="1"/>
  <c r="K191" i="77" s="1"/>
  <c r="L191" i="77" s="1"/>
  <c r="M191" i="77" s="1"/>
  <c r="N191" i="77" s="1"/>
  <c r="O191" i="77" s="1"/>
  <c r="P191" i="77" s="1"/>
  <c r="Q191" i="77" s="1"/>
  <c r="R191" i="77" s="1"/>
  <c r="S191" i="77" s="1"/>
  <c r="T191" i="77" s="1"/>
  <c r="U191" i="77" s="1"/>
  <c r="V191" i="77" s="1"/>
  <c r="W191" i="77" s="1"/>
  <c r="X191" i="77" s="1"/>
  <c r="Y191" i="77" s="1"/>
  <c r="Z191" i="77" s="1"/>
  <c r="AA191" i="77" s="1"/>
  <c r="AB191" i="77" s="1"/>
  <c r="AC191" i="77" s="1"/>
  <c r="AD191" i="77" s="1"/>
  <c r="AE191" i="77" s="1"/>
  <c r="AF191" i="77" s="1"/>
  <c r="D190" i="77"/>
  <c r="E190" i="77" s="1"/>
  <c r="C190" i="77"/>
  <c r="AG188" i="77"/>
  <c r="B188" i="77"/>
  <c r="C187" i="77"/>
  <c r="D187" i="77" s="1"/>
  <c r="E187" i="77" s="1"/>
  <c r="F187" i="77" s="1"/>
  <c r="G187" i="77" s="1"/>
  <c r="H187" i="77" s="1"/>
  <c r="I187" i="77" s="1"/>
  <c r="J187" i="77" s="1"/>
  <c r="K187" i="77" s="1"/>
  <c r="L187" i="77" s="1"/>
  <c r="M187" i="77" s="1"/>
  <c r="N187" i="77" s="1"/>
  <c r="O187" i="77" s="1"/>
  <c r="P187" i="77" s="1"/>
  <c r="Q187" i="77" s="1"/>
  <c r="R187" i="77" s="1"/>
  <c r="S187" i="77" s="1"/>
  <c r="T187" i="77" s="1"/>
  <c r="U187" i="77" s="1"/>
  <c r="V187" i="77" s="1"/>
  <c r="W187" i="77" s="1"/>
  <c r="X187" i="77" s="1"/>
  <c r="Y187" i="77" s="1"/>
  <c r="Z187" i="77" s="1"/>
  <c r="AA187" i="77" s="1"/>
  <c r="AB187" i="77" s="1"/>
  <c r="AC187" i="77" s="1"/>
  <c r="AD187" i="77" s="1"/>
  <c r="AE187" i="77" s="1"/>
  <c r="AF187" i="77" s="1"/>
  <c r="E186" i="77"/>
  <c r="F186" i="77" s="1"/>
  <c r="G186" i="77" s="1"/>
  <c r="H186" i="77" s="1"/>
  <c r="I186" i="77" s="1"/>
  <c r="J186" i="77" s="1"/>
  <c r="K186" i="77" s="1"/>
  <c r="L186" i="77" s="1"/>
  <c r="M186" i="77" s="1"/>
  <c r="N186" i="77" s="1"/>
  <c r="O186" i="77" s="1"/>
  <c r="P186" i="77" s="1"/>
  <c r="Q186" i="77" s="1"/>
  <c r="R186" i="77" s="1"/>
  <c r="S186" i="77" s="1"/>
  <c r="T186" i="77" s="1"/>
  <c r="U186" i="77" s="1"/>
  <c r="V186" i="77" s="1"/>
  <c r="W186" i="77" s="1"/>
  <c r="X186" i="77" s="1"/>
  <c r="Y186" i="77" s="1"/>
  <c r="Z186" i="77" s="1"/>
  <c r="AA186" i="77" s="1"/>
  <c r="AB186" i="77" s="1"/>
  <c r="AC186" i="77" s="1"/>
  <c r="AD186" i="77" s="1"/>
  <c r="AE186" i="77" s="1"/>
  <c r="AF186" i="77" s="1"/>
  <c r="C186" i="77"/>
  <c r="D186" i="77" s="1"/>
  <c r="AC185" i="77"/>
  <c r="AD185" i="77" s="1"/>
  <c r="AE185" i="77" s="1"/>
  <c r="AF185" i="77" s="1"/>
  <c r="C185" i="77"/>
  <c r="D185" i="77" s="1"/>
  <c r="E185" i="77" s="1"/>
  <c r="F185" i="77" s="1"/>
  <c r="G185" i="77" s="1"/>
  <c r="H185" i="77" s="1"/>
  <c r="I185" i="77" s="1"/>
  <c r="J185" i="77" s="1"/>
  <c r="K185" i="77" s="1"/>
  <c r="L185" i="77" s="1"/>
  <c r="M185" i="77" s="1"/>
  <c r="N185" i="77" s="1"/>
  <c r="O185" i="77" s="1"/>
  <c r="P185" i="77" s="1"/>
  <c r="Q185" i="77" s="1"/>
  <c r="R185" i="77" s="1"/>
  <c r="S185" i="77" s="1"/>
  <c r="T185" i="77" s="1"/>
  <c r="U185" i="77" s="1"/>
  <c r="V185" i="77" s="1"/>
  <c r="W185" i="77" s="1"/>
  <c r="X185" i="77" s="1"/>
  <c r="Y185" i="77" s="1"/>
  <c r="Z185" i="77" s="1"/>
  <c r="AA185" i="77" s="1"/>
  <c r="AB185" i="77" s="1"/>
  <c r="G184" i="77"/>
  <c r="H184" i="77" s="1"/>
  <c r="I184" i="77" s="1"/>
  <c r="J184" i="77" s="1"/>
  <c r="K184" i="77" s="1"/>
  <c r="L184" i="77" s="1"/>
  <c r="M184" i="77" s="1"/>
  <c r="N184" i="77" s="1"/>
  <c r="O184" i="77" s="1"/>
  <c r="P184" i="77" s="1"/>
  <c r="Q184" i="77" s="1"/>
  <c r="R184" i="77" s="1"/>
  <c r="S184" i="77" s="1"/>
  <c r="T184" i="77" s="1"/>
  <c r="U184" i="77" s="1"/>
  <c r="V184" i="77" s="1"/>
  <c r="W184" i="77" s="1"/>
  <c r="X184" i="77" s="1"/>
  <c r="Y184" i="77" s="1"/>
  <c r="Z184" i="77" s="1"/>
  <c r="AA184" i="77" s="1"/>
  <c r="AB184" i="77" s="1"/>
  <c r="AC184" i="77" s="1"/>
  <c r="AD184" i="77" s="1"/>
  <c r="AE184" i="77" s="1"/>
  <c r="AF184" i="77" s="1"/>
  <c r="D184" i="77"/>
  <c r="E184" i="77" s="1"/>
  <c r="F184" i="77" s="1"/>
  <c r="C184" i="77"/>
  <c r="C183" i="77"/>
  <c r="D183" i="77" s="1"/>
  <c r="E183" i="77" s="1"/>
  <c r="F183" i="77" s="1"/>
  <c r="G183" i="77" s="1"/>
  <c r="H183" i="77" s="1"/>
  <c r="I183" i="77" s="1"/>
  <c r="J183" i="77" s="1"/>
  <c r="K183" i="77" s="1"/>
  <c r="L183" i="77" s="1"/>
  <c r="M183" i="77" s="1"/>
  <c r="N183" i="77" s="1"/>
  <c r="O183" i="77" s="1"/>
  <c r="P183" i="77" s="1"/>
  <c r="Q183" i="77" s="1"/>
  <c r="R183" i="77" s="1"/>
  <c r="S183" i="77" s="1"/>
  <c r="T183" i="77" s="1"/>
  <c r="U183" i="77" s="1"/>
  <c r="V183" i="77" s="1"/>
  <c r="W183" i="77" s="1"/>
  <c r="X183" i="77" s="1"/>
  <c r="Y183" i="77" s="1"/>
  <c r="Z183" i="77" s="1"/>
  <c r="AA183" i="77" s="1"/>
  <c r="AB183" i="77" s="1"/>
  <c r="AC183" i="77" s="1"/>
  <c r="AD183" i="77" s="1"/>
  <c r="AE183" i="77" s="1"/>
  <c r="AF183" i="77" s="1"/>
  <c r="C182" i="77"/>
  <c r="D182" i="77" s="1"/>
  <c r="E182" i="77" s="1"/>
  <c r="F182" i="77" s="1"/>
  <c r="G182" i="77" s="1"/>
  <c r="H182" i="77" s="1"/>
  <c r="I182" i="77" s="1"/>
  <c r="J182" i="77" s="1"/>
  <c r="K182" i="77" s="1"/>
  <c r="L182" i="77" s="1"/>
  <c r="M182" i="77" s="1"/>
  <c r="N182" i="77" s="1"/>
  <c r="O182" i="77" s="1"/>
  <c r="P182" i="77" s="1"/>
  <c r="Q182" i="77" s="1"/>
  <c r="R182" i="77" s="1"/>
  <c r="S182" i="77" s="1"/>
  <c r="T182" i="77" s="1"/>
  <c r="U182" i="77" s="1"/>
  <c r="V182" i="77" s="1"/>
  <c r="W182" i="77" s="1"/>
  <c r="X182" i="77" s="1"/>
  <c r="Y182" i="77" s="1"/>
  <c r="Z182" i="77" s="1"/>
  <c r="AA182" i="77" s="1"/>
  <c r="AB182" i="77" s="1"/>
  <c r="AC182" i="77" s="1"/>
  <c r="AD182" i="77" s="1"/>
  <c r="AE182" i="77" s="1"/>
  <c r="AF182" i="77" s="1"/>
  <c r="F181" i="77"/>
  <c r="G181" i="77" s="1"/>
  <c r="H181" i="77" s="1"/>
  <c r="I181" i="77" s="1"/>
  <c r="J181" i="77" s="1"/>
  <c r="K181" i="77" s="1"/>
  <c r="L181" i="77" s="1"/>
  <c r="M181" i="77" s="1"/>
  <c r="N181" i="77" s="1"/>
  <c r="O181" i="77" s="1"/>
  <c r="P181" i="77" s="1"/>
  <c r="Q181" i="77" s="1"/>
  <c r="R181" i="77" s="1"/>
  <c r="S181" i="77" s="1"/>
  <c r="T181" i="77" s="1"/>
  <c r="U181" i="77" s="1"/>
  <c r="V181" i="77" s="1"/>
  <c r="W181" i="77" s="1"/>
  <c r="X181" i="77" s="1"/>
  <c r="Y181" i="77" s="1"/>
  <c r="Z181" i="77" s="1"/>
  <c r="AA181" i="77" s="1"/>
  <c r="AB181" i="77" s="1"/>
  <c r="AC181" i="77" s="1"/>
  <c r="AD181" i="77" s="1"/>
  <c r="AE181" i="77" s="1"/>
  <c r="AF181" i="77" s="1"/>
  <c r="C181" i="77"/>
  <c r="D181" i="77" s="1"/>
  <c r="E181" i="77" s="1"/>
  <c r="E180" i="77"/>
  <c r="F180" i="77" s="1"/>
  <c r="G180" i="77" s="1"/>
  <c r="H180" i="77" s="1"/>
  <c r="I180" i="77" s="1"/>
  <c r="J180" i="77" s="1"/>
  <c r="K180" i="77" s="1"/>
  <c r="L180" i="77" s="1"/>
  <c r="M180" i="77" s="1"/>
  <c r="N180" i="77" s="1"/>
  <c r="O180" i="77" s="1"/>
  <c r="P180" i="77" s="1"/>
  <c r="Q180" i="77" s="1"/>
  <c r="R180" i="77" s="1"/>
  <c r="S180" i="77" s="1"/>
  <c r="T180" i="77" s="1"/>
  <c r="U180" i="77" s="1"/>
  <c r="V180" i="77" s="1"/>
  <c r="W180" i="77" s="1"/>
  <c r="X180" i="77" s="1"/>
  <c r="Y180" i="77" s="1"/>
  <c r="Z180" i="77" s="1"/>
  <c r="AA180" i="77" s="1"/>
  <c r="AB180" i="77" s="1"/>
  <c r="AC180" i="77" s="1"/>
  <c r="AD180" i="77" s="1"/>
  <c r="AE180" i="77" s="1"/>
  <c r="AF180" i="77" s="1"/>
  <c r="C180" i="77"/>
  <c r="D180" i="77" s="1"/>
  <c r="D179" i="77"/>
  <c r="E179" i="77" s="1"/>
  <c r="F179" i="77" s="1"/>
  <c r="G179" i="77" s="1"/>
  <c r="H179" i="77" s="1"/>
  <c r="I179" i="77" s="1"/>
  <c r="J179" i="77" s="1"/>
  <c r="K179" i="77" s="1"/>
  <c r="L179" i="77" s="1"/>
  <c r="M179" i="77" s="1"/>
  <c r="N179" i="77" s="1"/>
  <c r="O179" i="77" s="1"/>
  <c r="P179" i="77" s="1"/>
  <c r="Q179" i="77" s="1"/>
  <c r="R179" i="77" s="1"/>
  <c r="S179" i="77" s="1"/>
  <c r="T179" i="77" s="1"/>
  <c r="U179" i="77" s="1"/>
  <c r="V179" i="77" s="1"/>
  <c r="W179" i="77" s="1"/>
  <c r="X179" i="77" s="1"/>
  <c r="Y179" i="77" s="1"/>
  <c r="Z179" i="77" s="1"/>
  <c r="AA179" i="77" s="1"/>
  <c r="AB179" i="77" s="1"/>
  <c r="AC179" i="77" s="1"/>
  <c r="AD179" i="77" s="1"/>
  <c r="AE179" i="77" s="1"/>
  <c r="AF179" i="77" s="1"/>
  <c r="C179" i="77"/>
  <c r="AF178" i="77"/>
  <c r="J178" i="77"/>
  <c r="K178" i="77" s="1"/>
  <c r="L178" i="77" s="1"/>
  <c r="M178" i="77" s="1"/>
  <c r="N178" i="77" s="1"/>
  <c r="O178" i="77" s="1"/>
  <c r="P178" i="77" s="1"/>
  <c r="Q178" i="77" s="1"/>
  <c r="R178" i="77" s="1"/>
  <c r="S178" i="77" s="1"/>
  <c r="T178" i="77" s="1"/>
  <c r="U178" i="77" s="1"/>
  <c r="V178" i="77" s="1"/>
  <c r="W178" i="77" s="1"/>
  <c r="X178" i="77" s="1"/>
  <c r="Y178" i="77" s="1"/>
  <c r="Z178" i="77" s="1"/>
  <c r="AA178" i="77" s="1"/>
  <c r="AB178" i="77" s="1"/>
  <c r="AC178" i="77" s="1"/>
  <c r="AD178" i="77" s="1"/>
  <c r="AE178" i="77" s="1"/>
  <c r="E178" i="77"/>
  <c r="F178" i="77" s="1"/>
  <c r="G178" i="77" s="1"/>
  <c r="H178" i="77" s="1"/>
  <c r="I178" i="77" s="1"/>
  <c r="C178" i="77"/>
  <c r="D178" i="77" s="1"/>
  <c r="P177" i="77"/>
  <c r="Q177" i="77" s="1"/>
  <c r="R177" i="77" s="1"/>
  <c r="S177" i="77" s="1"/>
  <c r="T177" i="77" s="1"/>
  <c r="U177" i="77" s="1"/>
  <c r="V177" i="77" s="1"/>
  <c r="W177" i="77" s="1"/>
  <c r="X177" i="77" s="1"/>
  <c r="Y177" i="77" s="1"/>
  <c r="Z177" i="77" s="1"/>
  <c r="AA177" i="77" s="1"/>
  <c r="AB177" i="77" s="1"/>
  <c r="AC177" i="77" s="1"/>
  <c r="AD177" i="77" s="1"/>
  <c r="AE177" i="77" s="1"/>
  <c r="AF177" i="77" s="1"/>
  <c r="D177" i="77"/>
  <c r="E177" i="77" s="1"/>
  <c r="F177" i="77" s="1"/>
  <c r="G177" i="77" s="1"/>
  <c r="H177" i="77" s="1"/>
  <c r="I177" i="77" s="1"/>
  <c r="J177" i="77" s="1"/>
  <c r="K177" i="77" s="1"/>
  <c r="L177" i="77" s="1"/>
  <c r="M177" i="77" s="1"/>
  <c r="N177" i="77" s="1"/>
  <c r="O177" i="77" s="1"/>
  <c r="C177" i="77"/>
  <c r="J176" i="77"/>
  <c r="K176" i="77" s="1"/>
  <c r="L176" i="77" s="1"/>
  <c r="M176" i="77" s="1"/>
  <c r="N176" i="77" s="1"/>
  <c r="O176" i="77" s="1"/>
  <c r="P176" i="77" s="1"/>
  <c r="Q176" i="77" s="1"/>
  <c r="R176" i="77" s="1"/>
  <c r="S176" i="77" s="1"/>
  <c r="T176" i="77" s="1"/>
  <c r="U176" i="77" s="1"/>
  <c r="V176" i="77" s="1"/>
  <c r="W176" i="77" s="1"/>
  <c r="X176" i="77" s="1"/>
  <c r="Y176" i="77" s="1"/>
  <c r="Z176" i="77" s="1"/>
  <c r="AA176" i="77" s="1"/>
  <c r="AB176" i="77" s="1"/>
  <c r="AC176" i="77" s="1"/>
  <c r="AD176" i="77" s="1"/>
  <c r="AE176" i="77" s="1"/>
  <c r="AF176" i="77" s="1"/>
  <c r="C176" i="77"/>
  <c r="D176" i="77" s="1"/>
  <c r="E176" i="77" s="1"/>
  <c r="F176" i="77" s="1"/>
  <c r="G176" i="77" s="1"/>
  <c r="H176" i="77" s="1"/>
  <c r="I176" i="77" s="1"/>
  <c r="D175" i="77"/>
  <c r="E175" i="77" s="1"/>
  <c r="F175" i="77" s="1"/>
  <c r="G175" i="77" s="1"/>
  <c r="H175" i="77" s="1"/>
  <c r="I175" i="77" s="1"/>
  <c r="J175" i="77" s="1"/>
  <c r="K175" i="77" s="1"/>
  <c r="L175" i="77" s="1"/>
  <c r="M175" i="77" s="1"/>
  <c r="N175" i="77" s="1"/>
  <c r="O175" i="77" s="1"/>
  <c r="P175" i="77" s="1"/>
  <c r="Q175" i="77" s="1"/>
  <c r="R175" i="77" s="1"/>
  <c r="S175" i="77" s="1"/>
  <c r="T175" i="77" s="1"/>
  <c r="U175" i="77" s="1"/>
  <c r="V175" i="77" s="1"/>
  <c r="W175" i="77" s="1"/>
  <c r="X175" i="77" s="1"/>
  <c r="Y175" i="77" s="1"/>
  <c r="Z175" i="77" s="1"/>
  <c r="AA175" i="77" s="1"/>
  <c r="AB175" i="77" s="1"/>
  <c r="AC175" i="77" s="1"/>
  <c r="AD175" i="77" s="1"/>
  <c r="AE175" i="77" s="1"/>
  <c r="AF175" i="77" s="1"/>
  <c r="C175" i="77"/>
  <c r="C173" i="77"/>
  <c r="D173" i="77" s="1"/>
  <c r="E173" i="77" s="1"/>
  <c r="F173" i="77" s="1"/>
  <c r="G173" i="77" s="1"/>
  <c r="H173" i="77" s="1"/>
  <c r="I173" i="77" s="1"/>
  <c r="J173" i="77" s="1"/>
  <c r="K173" i="77" s="1"/>
  <c r="L173" i="77" s="1"/>
  <c r="M173" i="77" s="1"/>
  <c r="N173" i="77" s="1"/>
  <c r="O173" i="77" s="1"/>
  <c r="P173" i="77" s="1"/>
  <c r="Q173" i="77" s="1"/>
  <c r="R173" i="77" s="1"/>
  <c r="S173" i="77" s="1"/>
  <c r="T173" i="77" s="1"/>
  <c r="U173" i="77" s="1"/>
  <c r="V173" i="77" s="1"/>
  <c r="W173" i="77" s="1"/>
  <c r="X173" i="77" s="1"/>
  <c r="Y173" i="77" s="1"/>
  <c r="Z173" i="77" s="1"/>
  <c r="AA173" i="77" s="1"/>
  <c r="AB173" i="77" s="1"/>
  <c r="AC173" i="77" s="1"/>
  <c r="AD173" i="77" s="1"/>
  <c r="AE173" i="77" s="1"/>
  <c r="AF173" i="77" s="1"/>
  <c r="C172" i="77"/>
  <c r="D172" i="77" s="1"/>
  <c r="E172" i="77" s="1"/>
  <c r="F172" i="77" s="1"/>
  <c r="G172" i="77" s="1"/>
  <c r="H172" i="77" s="1"/>
  <c r="I172" i="77" s="1"/>
  <c r="J172" i="77" s="1"/>
  <c r="K172" i="77" s="1"/>
  <c r="L172" i="77" s="1"/>
  <c r="M172" i="77" s="1"/>
  <c r="N172" i="77" s="1"/>
  <c r="O172" i="77" s="1"/>
  <c r="P172" i="77" s="1"/>
  <c r="Q172" i="77" s="1"/>
  <c r="R172" i="77" s="1"/>
  <c r="S172" i="77" s="1"/>
  <c r="T172" i="77" s="1"/>
  <c r="U172" i="77" s="1"/>
  <c r="V172" i="77" s="1"/>
  <c r="W172" i="77" s="1"/>
  <c r="X172" i="77" s="1"/>
  <c r="Y172" i="77" s="1"/>
  <c r="Z172" i="77" s="1"/>
  <c r="AA172" i="77" s="1"/>
  <c r="AB172" i="77" s="1"/>
  <c r="AC172" i="77" s="1"/>
  <c r="AD172" i="77" s="1"/>
  <c r="AE172" i="77" s="1"/>
  <c r="AF172" i="77" s="1"/>
  <c r="N171" i="77"/>
  <c r="O171" i="77" s="1"/>
  <c r="P171" i="77" s="1"/>
  <c r="Q171" i="77" s="1"/>
  <c r="R171" i="77" s="1"/>
  <c r="S171" i="77" s="1"/>
  <c r="T171" i="77" s="1"/>
  <c r="U171" i="77" s="1"/>
  <c r="V171" i="77" s="1"/>
  <c r="W171" i="77" s="1"/>
  <c r="X171" i="77" s="1"/>
  <c r="Y171" i="77" s="1"/>
  <c r="Z171" i="77" s="1"/>
  <c r="AA171" i="77" s="1"/>
  <c r="AB171" i="77" s="1"/>
  <c r="AC171" i="77" s="1"/>
  <c r="AD171" i="77" s="1"/>
  <c r="AE171" i="77" s="1"/>
  <c r="AF171" i="77" s="1"/>
  <c r="E171" i="77"/>
  <c r="F171" i="77" s="1"/>
  <c r="G171" i="77" s="1"/>
  <c r="H171" i="77" s="1"/>
  <c r="I171" i="77" s="1"/>
  <c r="J171" i="77" s="1"/>
  <c r="K171" i="77" s="1"/>
  <c r="L171" i="77" s="1"/>
  <c r="M171" i="77" s="1"/>
  <c r="C171" i="77"/>
  <c r="D171" i="77" s="1"/>
  <c r="D170" i="77"/>
  <c r="E170" i="77" s="1"/>
  <c r="F170" i="77" s="1"/>
  <c r="G170" i="77" s="1"/>
  <c r="H170" i="77" s="1"/>
  <c r="I170" i="77" s="1"/>
  <c r="J170" i="77" s="1"/>
  <c r="K170" i="77" s="1"/>
  <c r="L170" i="77" s="1"/>
  <c r="M170" i="77" s="1"/>
  <c r="N170" i="77" s="1"/>
  <c r="O170" i="77" s="1"/>
  <c r="P170" i="77" s="1"/>
  <c r="Q170" i="77" s="1"/>
  <c r="R170" i="77" s="1"/>
  <c r="S170" i="77" s="1"/>
  <c r="T170" i="77" s="1"/>
  <c r="U170" i="77" s="1"/>
  <c r="V170" i="77" s="1"/>
  <c r="W170" i="77" s="1"/>
  <c r="X170" i="77" s="1"/>
  <c r="Y170" i="77" s="1"/>
  <c r="Z170" i="77" s="1"/>
  <c r="AA170" i="77" s="1"/>
  <c r="AB170" i="77" s="1"/>
  <c r="AC170" i="77" s="1"/>
  <c r="AD170" i="77" s="1"/>
  <c r="AE170" i="77" s="1"/>
  <c r="AF170" i="77" s="1"/>
  <c r="C170" i="77"/>
  <c r="D169" i="77"/>
  <c r="E169" i="77" s="1"/>
  <c r="F169" i="77" s="1"/>
  <c r="G169" i="77" s="1"/>
  <c r="H169" i="77" s="1"/>
  <c r="I169" i="77" s="1"/>
  <c r="J169" i="77" s="1"/>
  <c r="K169" i="77" s="1"/>
  <c r="L169" i="77" s="1"/>
  <c r="M169" i="77" s="1"/>
  <c r="N169" i="77" s="1"/>
  <c r="O169" i="77" s="1"/>
  <c r="P169" i="77" s="1"/>
  <c r="Q169" i="77" s="1"/>
  <c r="R169" i="77" s="1"/>
  <c r="S169" i="77" s="1"/>
  <c r="T169" i="77" s="1"/>
  <c r="U169" i="77" s="1"/>
  <c r="V169" i="77" s="1"/>
  <c r="W169" i="77" s="1"/>
  <c r="X169" i="77" s="1"/>
  <c r="Y169" i="77" s="1"/>
  <c r="Z169" i="77" s="1"/>
  <c r="AA169" i="77" s="1"/>
  <c r="AB169" i="77" s="1"/>
  <c r="AC169" i="77" s="1"/>
  <c r="AD169" i="77" s="1"/>
  <c r="AE169" i="77" s="1"/>
  <c r="AF169" i="77" s="1"/>
  <c r="C169" i="77"/>
  <c r="C168" i="77"/>
  <c r="D168" i="77" s="1"/>
  <c r="E168" i="77" s="1"/>
  <c r="F168" i="77" s="1"/>
  <c r="G168" i="77" s="1"/>
  <c r="H168" i="77" s="1"/>
  <c r="I168" i="77" s="1"/>
  <c r="J168" i="77" s="1"/>
  <c r="K168" i="77" s="1"/>
  <c r="L168" i="77" s="1"/>
  <c r="M168" i="77" s="1"/>
  <c r="N168" i="77" s="1"/>
  <c r="O168" i="77" s="1"/>
  <c r="P168" i="77" s="1"/>
  <c r="Q168" i="77" s="1"/>
  <c r="R168" i="77" s="1"/>
  <c r="S168" i="77" s="1"/>
  <c r="T168" i="77" s="1"/>
  <c r="U168" i="77" s="1"/>
  <c r="V168" i="77" s="1"/>
  <c r="W168" i="77" s="1"/>
  <c r="X168" i="77" s="1"/>
  <c r="Y168" i="77" s="1"/>
  <c r="Z168" i="77" s="1"/>
  <c r="AA168" i="77" s="1"/>
  <c r="AB168" i="77" s="1"/>
  <c r="AC168" i="77" s="1"/>
  <c r="AD168" i="77" s="1"/>
  <c r="AE168" i="77" s="1"/>
  <c r="AF168" i="77" s="1"/>
  <c r="C167" i="77"/>
  <c r="D167" i="77" s="1"/>
  <c r="E167" i="77" s="1"/>
  <c r="F167" i="77" s="1"/>
  <c r="G167" i="77" s="1"/>
  <c r="H167" i="77" s="1"/>
  <c r="I167" i="77" s="1"/>
  <c r="J167" i="77" s="1"/>
  <c r="K167" i="77" s="1"/>
  <c r="L167" i="77" s="1"/>
  <c r="M167" i="77" s="1"/>
  <c r="N167" i="77" s="1"/>
  <c r="O167" i="77" s="1"/>
  <c r="P167" i="77" s="1"/>
  <c r="Q167" i="77" s="1"/>
  <c r="R167" i="77" s="1"/>
  <c r="S167" i="77" s="1"/>
  <c r="T167" i="77" s="1"/>
  <c r="U167" i="77" s="1"/>
  <c r="V167" i="77" s="1"/>
  <c r="W167" i="77" s="1"/>
  <c r="X167" i="77" s="1"/>
  <c r="Y167" i="77" s="1"/>
  <c r="Z167" i="77" s="1"/>
  <c r="AA167" i="77" s="1"/>
  <c r="AB167" i="77" s="1"/>
  <c r="AC167" i="77" s="1"/>
  <c r="AD167" i="77" s="1"/>
  <c r="AE167" i="77" s="1"/>
  <c r="AF167" i="77" s="1"/>
  <c r="I166" i="77"/>
  <c r="J166" i="77" s="1"/>
  <c r="K166" i="77" s="1"/>
  <c r="L166" i="77" s="1"/>
  <c r="M166" i="77" s="1"/>
  <c r="N166" i="77" s="1"/>
  <c r="O166" i="77" s="1"/>
  <c r="P166" i="77" s="1"/>
  <c r="Q166" i="77" s="1"/>
  <c r="R166" i="77" s="1"/>
  <c r="S166" i="77" s="1"/>
  <c r="T166" i="77" s="1"/>
  <c r="U166" i="77" s="1"/>
  <c r="V166" i="77" s="1"/>
  <c r="W166" i="77" s="1"/>
  <c r="X166" i="77" s="1"/>
  <c r="Y166" i="77" s="1"/>
  <c r="Z166" i="77" s="1"/>
  <c r="AA166" i="77" s="1"/>
  <c r="AB166" i="77" s="1"/>
  <c r="AC166" i="77" s="1"/>
  <c r="AD166" i="77" s="1"/>
  <c r="AE166" i="77" s="1"/>
  <c r="AF166" i="77" s="1"/>
  <c r="D166" i="77"/>
  <c r="E166" i="77" s="1"/>
  <c r="F166" i="77" s="1"/>
  <c r="G166" i="77" s="1"/>
  <c r="H166" i="77" s="1"/>
  <c r="C166" i="77"/>
  <c r="D164" i="77"/>
  <c r="E164" i="77" s="1"/>
  <c r="F164" i="77" s="1"/>
  <c r="G164" i="77" s="1"/>
  <c r="H164" i="77" s="1"/>
  <c r="I164" i="77" s="1"/>
  <c r="J164" i="77" s="1"/>
  <c r="K164" i="77" s="1"/>
  <c r="L164" i="77" s="1"/>
  <c r="M164" i="77" s="1"/>
  <c r="N164" i="77" s="1"/>
  <c r="O164" i="77" s="1"/>
  <c r="P164" i="77" s="1"/>
  <c r="Q164" i="77" s="1"/>
  <c r="R164" i="77" s="1"/>
  <c r="S164" i="77" s="1"/>
  <c r="T164" i="77" s="1"/>
  <c r="U164" i="77" s="1"/>
  <c r="V164" i="77" s="1"/>
  <c r="W164" i="77" s="1"/>
  <c r="X164" i="77" s="1"/>
  <c r="Y164" i="77" s="1"/>
  <c r="Z164" i="77" s="1"/>
  <c r="AA164" i="77" s="1"/>
  <c r="AB164" i="77" s="1"/>
  <c r="AC164" i="77" s="1"/>
  <c r="AD164" i="77" s="1"/>
  <c r="AE164" i="77" s="1"/>
  <c r="AF164" i="77" s="1"/>
  <c r="C164" i="77"/>
  <c r="P163" i="77"/>
  <c r="Q163" i="77" s="1"/>
  <c r="R163" i="77" s="1"/>
  <c r="S163" i="77" s="1"/>
  <c r="T163" i="77" s="1"/>
  <c r="U163" i="77" s="1"/>
  <c r="V163" i="77" s="1"/>
  <c r="W163" i="77" s="1"/>
  <c r="X163" i="77" s="1"/>
  <c r="Y163" i="77" s="1"/>
  <c r="Z163" i="77" s="1"/>
  <c r="AA163" i="77" s="1"/>
  <c r="AB163" i="77" s="1"/>
  <c r="AC163" i="77" s="1"/>
  <c r="AD163" i="77" s="1"/>
  <c r="AE163" i="77" s="1"/>
  <c r="AF163" i="77" s="1"/>
  <c r="E163" i="77"/>
  <c r="F163" i="77" s="1"/>
  <c r="G163" i="77" s="1"/>
  <c r="H163" i="77" s="1"/>
  <c r="I163" i="77" s="1"/>
  <c r="J163" i="77" s="1"/>
  <c r="K163" i="77" s="1"/>
  <c r="L163" i="77" s="1"/>
  <c r="M163" i="77" s="1"/>
  <c r="N163" i="77" s="1"/>
  <c r="O163" i="77" s="1"/>
  <c r="C163" i="77"/>
  <c r="D163" i="77" s="1"/>
  <c r="C162" i="77"/>
  <c r="D162" i="77" s="1"/>
  <c r="E162" i="77" s="1"/>
  <c r="F162" i="77" s="1"/>
  <c r="G162" i="77" s="1"/>
  <c r="H162" i="77" s="1"/>
  <c r="I162" i="77" s="1"/>
  <c r="J162" i="77" s="1"/>
  <c r="K162" i="77" s="1"/>
  <c r="L162" i="77" s="1"/>
  <c r="M162" i="77" s="1"/>
  <c r="N162" i="77" s="1"/>
  <c r="O162" i="77" s="1"/>
  <c r="P162" i="77" s="1"/>
  <c r="Q162" i="77" s="1"/>
  <c r="R162" i="77" s="1"/>
  <c r="S162" i="77" s="1"/>
  <c r="T162" i="77" s="1"/>
  <c r="U162" i="77" s="1"/>
  <c r="V162" i="77" s="1"/>
  <c r="W162" i="77" s="1"/>
  <c r="X162" i="77" s="1"/>
  <c r="Y162" i="77" s="1"/>
  <c r="Z162" i="77" s="1"/>
  <c r="AA162" i="77" s="1"/>
  <c r="AB162" i="77" s="1"/>
  <c r="AC162" i="77" s="1"/>
  <c r="AD162" i="77" s="1"/>
  <c r="AE162" i="77" s="1"/>
  <c r="AF162" i="77" s="1"/>
  <c r="D161" i="77"/>
  <c r="E161" i="77" s="1"/>
  <c r="F161" i="77" s="1"/>
  <c r="G161" i="77" s="1"/>
  <c r="H161" i="77" s="1"/>
  <c r="I161" i="77" s="1"/>
  <c r="J161" i="77" s="1"/>
  <c r="K161" i="77" s="1"/>
  <c r="L161" i="77" s="1"/>
  <c r="M161" i="77" s="1"/>
  <c r="N161" i="77" s="1"/>
  <c r="O161" i="77" s="1"/>
  <c r="P161" i="77" s="1"/>
  <c r="Q161" i="77" s="1"/>
  <c r="R161" i="77" s="1"/>
  <c r="S161" i="77" s="1"/>
  <c r="T161" i="77" s="1"/>
  <c r="U161" i="77" s="1"/>
  <c r="V161" i="77" s="1"/>
  <c r="W161" i="77" s="1"/>
  <c r="X161" i="77" s="1"/>
  <c r="Y161" i="77" s="1"/>
  <c r="Z161" i="77" s="1"/>
  <c r="AA161" i="77" s="1"/>
  <c r="AB161" i="77" s="1"/>
  <c r="AC161" i="77" s="1"/>
  <c r="AD161" i="77" s="1"/>
  <c r="AE161" i="77" s="1"/>
  <c r="AF161" i="77" s="1"/>
  <c r="C161" i="77"/>
  <c r="D160" i="77"/>
  <c r="E160" i="77" s="1"/>
  <c r="F160" i="77" s="1"/>
  <c r="G160" i="77" s="1"/>
  <c r="H160" i="77" s="1"/>
  <c r="I160" i="77" s="1"/>
  <c r="J160" i="77" s="1"/>
  <c r="K160" i="77" s="1"/>
  <c r="L160" i="77" s="1"/>
  <c r="M160" i="77" s="1"/>
  <c r="N160" i="77" s="1"/>
  <c r="O160" i="77" s="1"/>
  <c r="P160" i="77" s="1"/>
  <c r="Q160" i="77" s="1"/>
  <c r="R160" i="77" s="1"/>
  <c r="S160" i="77" s="1"/>
  <c r="T160" i="77" s="1"/>
  <c r="U160" i="77" s="1"/>
  <c r="V160" i="77" s="1"/>
  <c r="W160" i="77" s="1"/>
  <c r="X160" i="77" s="1"/>
  <c r="Y160" i="77" s="1"/>
  <c r="Z160" i="77" s="1"/>
  <c r="AA160" i="77" s="1"/>
  <c r="AB160" i="77" s="1"/>
  <c r="AC160" i="77" s="1"/>
  <c r="AD160" i="77" s="1"/>
  <c r="AE160" i="77" s="1"/>
  <c r="AF160" i="77" s="1"/>
  <c r="C160" i="77"/>
  <c r="E159" i="77"/>
  <c r="F159" i="77" s="1"/>
  <c r="G159" i="77" s="1"/>
  <c r="H159" i="77" s="1"/>
  <c r="I159" i="77" s="1"/>
  <c r="J159" i="77" s="1"/>
  <c r="K159" i="77" s="1"/>
  <c r="L159" i="77" s="1"/>
  <c r="M159" i="77" s="1"/>
  <c r="N159" i="77" s="1"/>
  <c r="O159" i="77" s="1"/>
  <c r="P159" i="77" s="1"/>
  <c r="Q159" i="77" s="1"/>
  <c r="R159" i="77" s="1"/>
  <c r="S159" i="77" s="1"/>
  <c r="T159" i="77" s="1"/>
  <c r="U159" i="77" s="1"/>
  <c r="V159" i="77" s="1"/>
  <c r="W159" i="77" s="1"/>
  <c r="X159" i="77" s="1"/>
  <c r="Y159" i="77" s="1"/>
  <c r="Z159" i="77" s="1"/>
  <c r="AA159" i="77" s="1"/>
  <c r="AB159" i="77" s="1"/>
  <c r="AC159" i="77" s="1"/>
  <c r="AD159" i="77" s="1"/>
  <c r="AE159" i="77" s="1"/>
  <c r="AF159" i="77" s="1"/>
  <c r="C159" i="77"/>
  <c r="D159" i="77" s="1"/>
  <c r="N158" i="77"/>
  <c r="O158" i="77" s="1"/>
  <c r="P158" i="77" s="1"/>
  <c r="Q158" i="77" s="1"/>
  <c r="R158" i="77" s="1"/>
  <c r="S158" i="77" s="1"/>
  <c r="T158" i="77" s="1"/>
  <c r="U158" i="77" s="1"/>
  <c r="V158" i="77" s="1"/>
  <c r="W158" i="77" s="1"/>
  <c r="X158" i="77" s="1"/>
  <c r="Y158" i="77" s="1"/>
  <c r="Z158" i="77" s="1"/>
  <c r="AA158" i="77" s="1"/>
  <c r="AB158" i="77" s="1"/>
  <c r="AC158" i="77" s="1"/>
  <c r="AD158" i="77" s="1"/>
  <c r="AE158" i="77" s="1"/>
  <c r="AF158" i="77" s="1"/>
  <c r="E158" i="77"/>
  <c r="F158" i="77" s="1"/>
  <c r="G158" i="77" s="1"/>
  <c r="H158" i="77" s="1"/>
  <c r="I158" i="77" s="1"/>
  <c r="J158" i="77" s="1"/>
  <c r="K158" i="77" s="1"/>
  <c r="L158" i="77" s="1"/>
  <c r="M158" i="77" s="1"/>
  <c r="C158" i="77"/>
  <c r="D158" i="77" s="1"/>
  <c r="P157" i="77"/>
  <c r="Q157" i="77" s="1"/>
  <c r="R157" i="77" s="1"/>
  <c r="S157" i="77" s="1"/>
  <c r="T157" i="77" s="1"/>
  <c r="U157" i="77" s="1"/>
  <c r="V157" i="77" s="1"/>
  <c r="W157" i="77" s="1"/>
  <c r="X157" i="77" s="1"/>
  <c r="Y157" i="77" s="1"/>
  <c r="Z157" i="77" s="1"/>
  <c r="AA157" i="77" s="1"/>
  <c r="AB157" i="77" s="1"/>
  <c r="AC157" i="77" s="1"/>
  <c r="AD157" i="77" s="1"/>
  <c r="AE157" i="77" s="1"/>
  <c r="AF157" i="77" s="1"/>
  <c r="C157" i="77"/>
  <c r="D157" i="77" s="1"/>
  <c r="E157" i="77" s="1"/>
  <c r="F157" i="77" s="1"/>
  <c r="G157" i="77" s="1"/>
  <c r="H157" i="77" s="1"/>
  <c r="I157" i="77" s="1"/>
  <c r="J157" i="77" s="1"/>
  <c r="K157" i="77" s="1"/>
  <c r="L157" i="77" s="1"/>
  <c r="M157" i="77" s="1"/>
  <c r="N157" i="77" s="1"/>
  <c r="O157" i="77" s="1"/>
  <c r="C156" i="77"/>
  <c r="D156" i="77" s="1"/>
  <c r="E156" i="77" s="1"/>
  <c r="F156" i="77" s="1"/>
  <c r="G156" i="77" s="1"/>
  <c r="H156" i="77" s="1"/>
  <c r="I156" i="77" s="1"/>
  <c r="J156" i="77" s="1"/>
  <c r="K156" i="77" s="1"/>
  <c r="L156" i="77" s="1"/>
  <c r="M156" i="77" s="1"/>
  <c r="N156" i="77" s="1"/>
  <c r="O156" i="77" s="1"/>
  <c r="P156" i="77" s="1"/>
  <c r="Q156" i="77" s="1"/>
  <c r="R156" i="77" s="1"/>
  <c r="S156" i="77" s="1"/>
  <c r="T156" i="77" s="1"/>
  <c r="U156" i="77" s="1"/>
  <c r="V156" i="77" s="1"/>
  <c r="W156" i="77" s="1"/>
  <c r="X156" i="77" s="1"/>
  <c r="Y156" i="77" s="1"/>
  <c r="Z156" i="77" s="1"/>
  <c r="AA156" i="77" s="1"/>
  <c r="AB156" i="77" s="1"/>
  <c r="AC156" i="77" s="1"/>
  <c r="AD156" i="77" s="1"/>
  <c r="AE156" i="77" s="1"/>
  <c r="AF156" i="77" s="1"/>
  <c r="V155" i="77"/>
  <c r="W155" i="77" s="1"/>
  <c r="X155" i="77" s="1"/>
  <c r="Y155" i="77" s="1"/>
  <c r="Z155" i="77" s="1"/>
  <c r="AA155" i="77" s="1"/>
  <c r="AB155" i="77" s="1"/>
  <c r="AC155" i="77" s="1"/>
  <c r="AD155" i="77" s="1"/>
  <c r="AE155" i="77" s="1"/>
  <c r="AF155" i="77" s="1"/>
  <c r="F155" i="77"/>
  <c r="G155" i="77" s="1"/>
  <c r="H155" i="77" s="1"/>
  <c r="I155" i="77" s="1"/>
  <c r="J155" i="77" s="1"/>
  <c r="K155" i="77" s="1"/>
  <c r="L155" i="77" s="1"/>
  <c r="M155" i="77" s="1"/>
  <c r="N155" i="77" s="1"/>
  <c r="O155" i="77" s="1"/>
  <c r="P155" i="77" s="1"/>
  <c r="Q155" i="77" s="1"/>
  <c r="R155" i="77" s="1"/>
  <c r="S155" i="77" s="1"/>
  <c r="T155" i="77" s="1"/>
  <c r="U155" i="77" s="1"/>
  <c r="D155" i="77"/>
  <c r="E155" i="77" s="1"/>
  <c r="C155" i="77"/>
  <c r="D154" i="77"/>
  <c r="E154" i="77" s="1"/>
  <c r="F154" i="77" s="1"/>
  <c r="G154" i="77" s="1"/>
  <c r="H154" i="77" s="1"/>
  <c r="I154" i="77" s="1"/>
  <c r="J154" i="77" s="1"/>
  <c r="K154" i="77" s="1"/>
  <c r="L154" i="77" s="1"/>
  <c r="M154" i="77" s="1"/>
  <c r="N154" i="77" s="1"/>
  <c r="O154" i="77" s="1"/>
  <c r="P154" i="77" s="1"/>
  <c r="Q154" i="77" s="1"/>
  <c r="R154" i="77" s="1"/>
  <c r="S154" i="77" s="1"/>
  <c r="T154" i="77" s="1"/>
  <c r="U154" i="77" s="1"/>
  <c r="V154" i="77" s="1"/>
  <c r="W154" i="77" s="1"/>
  <c r="X154" i="77" s="1"/>
  <c r="Y154" i="77" s="1"/>
  <c r="Z154" i="77" s="1"/>
  <c r="AA154" i="77" s="1"/>
  <c r="AB154" i="77" s="1"/>
  <c r="AC154" i="77" s="1"/>
  <c r="AD154" i="77" s="1"/>
  <c r="AE154" i="77" s="1"/>
  <c r="AF154" i="77" s="1"/>
  <c r="C154" i="77"/>
  <c r="D153" i="77"/>
  <c r="E153" i="77" s="1"/>
  <c r="F153" i="77" s="1"/>
  <c r="G153" i="77" s="1"/>
  <c r="H153" i="77" s="1"/>
  <c r="I153" i="77" s="1"/>
  <c r="J153" i="77" s="1"/>
  <c r="K153" i="77" s="1"/>
  <c r="L153" i="77" s="1"/>
  <c r="M153" i="77" s="1"/>
  <c r="N153" i="77" s="1"/>
  <c r="O153" i="77" s="1"/>
  <c r="P153" i="77" s="1"/>
  <c r="Q153" i="77" s="1"/>
  <c r="R153" i="77" s="1"/>
  <c r="S153" i="77" s="1"/>
  <c r="T153" i="77" s="1"/>
  <c r="U153" i="77" s="1"/>
  <c r="V153" i="77" s="1"/>
  <c r="W153" i="77" s="1"/>
  <c r="X153" i="77" s="1"/>
  <c r="Y153" i="77" s="1"/>
  <c r="Z153" i="77" s="1"/>
  <c r="AA153" i="77" s="1"/>
  <c r="AB153" i="77" s="1"/>
  <c r="AC153" i="77" s="1"/>
  <c r="AD153" i="77" s="1"/>
  <c r="AE153" i="77" s="1"/>
  <c r="AF153" i="77" s="1"/>
  <c r="C153" i="77"/>
  <c r="H152" i="77"/>
  <c r="I152" i="77" s="1"/>
  <c r="J152" i="77" s="1"/>
  <c r="K152" i="77" s="1"/>
  <c r="L152" i="77" s="1"/>
  <c r="M152" i="77" s="1"/>
  <c r="N152" i="77" s="1"/>
  <c r="O152" i="77" s="1"/>
  <c r="P152" i="77" s="1"/>
  <c r="Q152" i="77" s="1"/>
  <c r="R152" i="77" s="1"/>
  <c r="S152" i="77" s="1"/>
  <c r="T152" i="77" s="1"/>
  <c r="U152" i="77" s="1"/>
  <c r="V152" i="77" s="1"/>
  <c r="W152" i="77" s="1"/>
  <c r="X152" i="77" s="1"/>
  <c r="Y152" i="77" s="1"/>
  <c r="Z152" i="77" s="1"/>
  <c r="AA152" i="77" s="1"/>
  <c r="AB152" i="77" s="1"/>
  <c r="AC152" i="77" s="1"/>
  <c r="AD152" i="77" s="1"/>
  <c r="AE152" i="77" s="1"/>
  <c r="AF152" i="77" s="1"/>
  <c r="D152" i="77"/>
  <c r="E152" i="77" s="1"/>
  <c r="F152" i="77" s="1"/>
  <c r="G152" i="77" s="1"/>
  <c r="C152" i="77"/>
  <c r="F150" i="77"/>
  <c r="G150" i="77" s="1"/>
  <c r="H150" i="77" s="1"/>
  <c r="I150" i="77" s="1"/>
  <c r="J150" i="77" s="1"/>
  <c r="K150" i="77" s="1"/>
  <c r="L150" i="77" s="1"/>
  <c r="M150" i="77" s="1"/>
  <c r="N150" i="77" s="1"/>
  <c r="O150" i="77" s="1"/>
  <c r="P150" i="77" s="1"/>
  <c r="Q150" i="77" s="1"/>
  <c r="R150" i="77" s="1"/>
  <c r="S150" i="77" s="1"/>
  <c r="T150" i="77" s="1"/>
  <c r="U150" i="77" s="1"/>
  <c r="V150" i="77" s="1"/>
  <c r="W150" i="77" s="1"/>
  <c r="X150" i="77" s="1"/>
  <c r="Y150" i="77" s="1"/>
  <c r="Z150" i="77" s="1"/>
  <c r="AA150" i="77" s="1"/>
  <c r="AB150" i="77" s="1"/>
  <c r="AC150" i="77" s="1"/>
  <c r="AD150" i="77" s="1"/>
  <c r="AE150" i="77" s="1"/>
  <c r="AF150" i="77" s="1"/>
  <c r="D150" i="77"/>
  <c r="E150" i="77" s="1"/>
  <c r="C150" i="77"/>
  <c r="D149" i="77"/>
  <c r="E149" i="77" s="1"/>
  <c r="F149" i="77" s="1"/>
  <c r="G149" i="77" s="1"/>
  <c r="H149" i="77" s="1"/>
  <c r="I149" i="77" s="1"/>
  <c r="J149" i="77" s="1"/>
  <c r="K149" i="77" s="1"/>
  <c r="L149" i="77" s="1"/>
  <c r="M149" i="77" s="1"/>
  <c r="N149" i="77" s="1"/>
  <c r="O149" i="77" s="1"/>
  <c r="P149" i="77" s="1"/>
  <c r="Q149" i="77" s="1"/>
  <c r="R149" i="77" s="1"/>
  <c r="S149" i="77" s="1"/>
  <c r="T149" i="77" s="1"/>
  <c r="U149" i="77" s="1"/>
  <c r="V149" i="77" s="1"/>
  <c r="W149" i="77" s="1"/>
  <c r="X149" i="77" s="1"/>
  <c r="Y149" i="77" s="1"/>
  <c r="Z149" i="77" s="1"/>
  <c r="AA149" i="77" s="1"/>
  <c r="AB149" i="77" s="1"/>
  <c r="AC149" i="77" s="1"/>
  <c r="AD149" i="77" s="1"/>
  <c r="AE149" i="77" s="1"/>
  <c r="AF149" i="77" s="1"/>
  <c r="C149" i="77"/>
  <c r="AB148" i="77"/>
  <c r="AC148" i="77" s="1"/>
  <c r="AD148" i="77" s="1"/>
  <c r="AE148" i="77" s="1"/>
  <c r="AF148" i="77" s="1"/>
  <c r="D148" i="77"/>
  <c r="E148" i="77" s="1"/>
  <c r="F148" i="77" s="1"/>
  <c r="G148" i="77" s="1"/>
  <c r="H148" i="77" s="1"/>
  <c r="I148" i="77" s="1"/>
  <c r="J148" i="77" s="1"/>
  <c r="K148" i="77" s="1"/>
  <c r="L148" i="77" s="1"/>
  <c r="M148" i="77" s="1"/>
  <c r="N148" i="77" s="1"/>
  <c r="O148" i="77" s="1"/>
  <c r="P148" i="77" s="1"/>
  <c r="Q148" i="77" s="1"/>
  <c r="R148" i="77" s="1"/>
  <c r="S148" i="77" s="1"/>
  <c r="T148" i="77" s="1"/>
  <c r="U148" i="77" s="1"/>
  <c r="V148" i="77" s="1"/>
  <c r="W148" i="77" s="1"/>
  <c r="X148" i="77" s="1"/>
  <c r="Y148" i="77" s="1"/>
  <c r="Z148" i="77" s="1"/>
  <c r="AA148" i="77" s="1"/>
  <c r="C148" i="77"/>
  <c r="P147" i="77"/>
  <c r="Q147" i="77" s="1"/>
  <c r="R147" i="77" s="1"/>
  <c r="S147" i="77" s="1"/>
  <c r="T147" i="77" s="1"/>
  <c r="U147" i="77" s="1"/>
  <c r="V147" i="77" s="1"/>
  <c r="W147" i="77" s="1"/>
  <c r="X147" i="77" s="1"/>
  <c r="Y147" i="77" s="1"/>
  <c r="Z147" i="77" s="1"/>
  <c r="AA147" i="77" s="1"/>
  <c r="AB147" i="77" s="1"/>
  <c r="AC147" i="77" s="1"/>
  <c r="AD147" i="77" s="1"/>
  <c r="AE147" i="77" s="1"/>
  <c r="AF147" i="77" s="1"/>
  <c r="D147" i="77"/>
  <c r="E147" i="77" s="1"/>
  <c r="F147" i="77" s="1"/>
  <c r="G147" i="77" s="1"/>
  <c r="H147" i="77" s="1"/>
  <c r="I147" i="77" s="1"/>
  <c r="J147" i="77" s="1"/>
  <c r="K147" i="77" s="1"/>
  <c r="L147" i="77" s="1"/>
  <c r="M147" i="77" s="1"/>
  <c r="N147" i="77" s="1"/>
  <c r="O147" i="77" s="1"/>
  <c r="C147" i="77"/>
  <c r="Z145" i="77"/>
  <c r="AA145" i="77" s="1"/>
  <c r="AB145" i="77" s="1"/>
  <c r="AC145" i="77" s="1"/>
  <c r="AD145" i="77" s="1"/>
  <c r="AE145" i="77" s="1"/>
  <c r="AF145" i="77" s="1"/>
  <c r="F145" i="77"/>
  <c r="G145" i="77" s="1"/>
  <c r="H145" i="77" s="1"/>
  <c r="I145" i="77" s="1"/>
  <c r="J145" i="77" s="1"/>
  <c r="K145" i="77" s="1"/>
  <c r="L145" i="77" s="1"/>
  <c r="M145" i="77" s="1"/>
  <c r="N145" i="77" s="1"/>
  <c r="O145" i="77" s="1"/>
  <c r="P145" i="77" s="1"/>
  <c r="Q145" i="77" s="1"/>
  <c r="R145" i="77" s="1"/>
  <c r="S145" i="77" s="1"/>
  <c r="T145" i="77" s="1"/>
  <c r="U145" i="77" s="1"/>
  <c r="V145" i="77" s="1"/>
  <c r="W145" i="77" s="1"/>
  <c r="X145" i="77" s="1"/>
  <c r="Y145" i="77" s="1"/>
  <c r="D145" i="77"/>
  <c r="E145" i="77" s="1"/>
  <c r="C145" i="77"/>
  <c r="D144" i="77"/>
  <c r="E144" i="77" s="1"/>
  <c r="F144" i="77" s="1"/>
  <c r="G144" i="77" s="1"/>
  <c r="H144" i="77" s="1"/>
  <c r="I144" i="77" s="1"/>
  <c r="J144" i="77" s="1"/>
  <c r="K144" i="77" s="1"/>
  <c r="L144" i="77" s="1"/>
  <c r="M144" i="77" s="1"/>
  <c r="N144" i="77" s="1"/>
  <c r="O144" i="77" s="1"/>
  <c r="P144" i="77" s="1"/>
  <c r="Q144" i="77" s="1"/>
  <c r="R144" i="77" s="1"/>
  <c r="S144" i="77" s="1"/>
  <c r="T144" i="77" s="1"/>
  <c r="U144" i="77" s="1"/>
  <c r="V144" i="77" s="1"/>
  <c r="W144" i="77" s="1"/>
  <c r="X144" i="77" s="1"/>
  <c r="Y144" i="77" s="1"/>
  <c r="Z144" i="77" s="1"/>
  <c r="AA144" i="77" s="1"/>
  <c r="AB144" i="77" s="1"/>
  <c r="AC144" i="77" s="1"/>
  <c r="AD144" i="77" s="1"/>
  <c r="AE144" i="77" s="1"/>
  <c r="AF144" i="77" s="1"/>
  <c r="C144" i="77"/>
  <c r="J142" i="77"/>
  <c r="K142" i="77" s="1"/>
  <c r="L142" i="77" s="1"/>
  <c r="M142" i="77" s="1"/>
  <c r="N142" i="77" s="1"/>
  <c r="O142" i="77" s="1"/>
  <c r="P142" i="77" s="1"/>
  <c r="Q142" i="77" s="1"/>
  <c r="R142" i="77" s="1"/>
  <c r="S142" i="77" s="1"/>
  <c r="T142" i="77" s="1"/>
  <c r="U142" i="77" s="1"/>
  <c r="V142" i="77" s="1"/>
  <c r="W142" i="77" s="1"/>
  <c r="X142" i="77" s="1"/>
  <c r="Y142" i="77" s="1"/>
  <c r="Z142" i="77" s="1"/>
  <c r="AA142" i="77" s="1"/>
  <c r="AB142" i="77" s="1"/>
  <c r="AC142" i="77" s="1"/>
  <c r="AD142" i="77" s="1"/>
  <c r="AE142" i="77" s="1"/>
  <c r="AF142" i="77" s="1"/>
  <c r="E142" i="77"/>
  <c r="F142" i="77" s="1"/>
  <c r="G142" i="77" s="1"/>
  <c r="H142" i="77" s="1"/>
  <c r="I142" i="77" s="1"/>
  <c r="D142" i="77"/>
  <c r="C142" i="77"/>
  <c r="J141" i="77"/>
  <c r="K141" i="77" s="1"/>
  <c r="L141" i="77" s="1"/>
  <c r="M141" i="77" s="1"/>
  <c r="N141" i="77" s="1"/>
  <c r="O141" i="77" s="1"/>
  <c r="P141" i="77" s="1"/>
  <c r="Q141" i="77" s="1"/>
  <c r="R141" i="77" s="1"/>
  <c r="S141" i="77" s="1"/>
  <c r="T141" i="77" s="1"/>
  <c r="U141" i="77" s="1"/>
  <c r="V141" i="77" s="1"/>
  <c r="W141" i="77" s="1"/>
  <c r="X141" i="77" s="1"/>
  <c r="Y141" i="77" s="1"/>
  <c r="Z141" i="77" s="1"/>
  <c r="AA141" i="77" s="1"/>
  <c r="AB141" i="77" s="1"/>
  <c r="AC141" i="77" s="1"/>
  <c r="AD141" i="77" s="1"/>
  <c r="AE141" i="77" s="1"/>
  <c r="AF141" i="77" s="1"/>
  <c r="D141" i="77"/>
  <c r="E141" i="77" s="1"/>
  <c r="F141" i="77" s="1"/>
  <c r="G141" i="77" s="1"/>
  <c r="H141" i="77" s="1"/>
  <c r="I141" i="77" s="1"/>
  <c r="C141" i="77"/>
  <c r="D140" i="77"/>
  <c r="E140" i="77" s="1"/>
  <c r="F140" i="77" s="1"/>
  <c r="G140" i="77" s="1"/>
  <c r="H140" i="77" s="1"/>
  <c r="I140" i="77" s="1"/>
  <c r="J140" i="77" s="1"/>
  <c r="K140" i="77" s="1"/>
  <c r="L140" i="77" s="1"/>
  <c r="M140" i="77" s="1"/>
  <c r="N140" i="77" s="1"/>
  <c r="O140" i="77" s="1"/>
  <c r="P140" i="77" s="1"/>
  <c r="Q140" i="77" s="1"/>
  <c r="R140" i="77" s="1"/>
  <c r="S140" i="77" s="1"/>
  <c r="T140" i="77" s="1"/>
  <c r="U140" i="77" s="1"/>
  <c r="V140" i="77" s="1"/>
  <c r="W140" i="77" s="1"/>
  <c r="X140" i="77" s="1"/>
  <c r="Y140" i="77" s="1"/>
  <c r="Z140" i="77" s="1"/>
  <c r="AA140" i="77" s="1"/>
  <c r="AB140" i="77" s="1"/>
  <c r="AC140" i="77" s="1"/>
  <c r="AD140" i="77" s="1"/>
  <c r="AE140" i="77" s="1"/>
  <c r="AF140" i="77" s="1"/>
  <c r="C140" i="77"/>
  <c r="P139" i="77"/>
  <c r="Q139" i="77" s="1"/>
  <c r="R139" i="77" s="1"/>
  <c r="S139" i="77" s="1"/>
  <c r="T139" i="77" s="1"/>
  <c r="U139" i="77" s="1"/>
  <c r="V139" i="77" s="1"/>
  <c r="W139" i="77" s="1"/>
  <c r="X139" i="77" s="1"/>
  <c r="Y139" i="77" s="1"/>
  <c r="Z139" i="77" s="1"/>
  <c r="AA139" i="77" s="1"/>
  <c r="AB139" i="77" s="1"/>
  <c r="AC139" i="77" s="1"/>
  <c r="AD139" i="77" s="1"/>
  <c r="AE139" i="77" s="1"/>
  <c r="AF139" i="77" s="1"/>
  <c r="D139" i="77"/>
  <c r="E139" i="77" s="1"/>
  <c r="F139" i="77" s="1"/>
  <c r="G139" i="77" s="1"/>
  <c r="H139" i="77" s="1"/>
  <c r="I139" i="77" s="1"/>
  <c r="J139" i="77" s="1"/>
  <c r="K139" i="77" s="1"/>
  <c r="L139" i="77" s="1"/>
  <c r="M139" i="77" s="1"/>
  <c r="N139" i="77" s="1"/>
  <c r="O139" i="77" s="1"/>
  <c r="C139" i="77"/>
  <c r="D138" i="77"/>
  <c r="E138" i="77" s="1"/>
  <c r="F138" i="77" s="1"/>
  <c r="G138" i="77" s="1"/>
  <c r="H138" i="77" s="1"/>
  <c r="I138" i="77" s="1"/>
  <c r="J138" i="77" s="1"/>
  <c r="K138" i="77" s="1"/>
  <c r="L138" i="77" s="1"/>
  <c r="M138" i="77" s="1"/>
  <c r="N138" i="77" s="1"/>
  <c r="O138" i="77" s="1"/>
  <c r="P138" i="77" s="1"/>
  <c r="Q138" i="77" s="1"/>
  <c r="R138" i="77" s="1"/>
  <c r="S138" i="77" s="1"/>
  <c r="T138" i="77" s="1"/>
  <c r="U138" i="77" s="1"/>
  <c r="V138" i="77" s="1"/>
  <c r="W138" i="77" s="1"/>
  <c r="X138" i="77" s="1"/>
  <c r="Y138" i="77" s="1"/>
  <c r="Z138" i="77" s="1"/>
  <c r="AA138" i="77" s="1"/>
  <c r="AB138" i="77" s="1"/>
  <c r="AC138" i="77" s="1"/>
  <c r="AD138" i="77" s="1"/>
  <c r="AE138" i="77" s="1"/>
  <c r="AF138" i="77" s="1"/>
  <c r="C138" i="77"/>
  <c r="P137" i="77"/>
  <c r="Q137" i="77" s="1"/>
  <c r="R137" i="77" s="1"/>
  <c r="S137" i="77" s="1"/>
  <c r="T137" i="77" s="1"/>
  <c r="U137" i="77" s="1"/>
  <c r="V137" i="77" s="1"/>
  <c r="W137" i="77" s="1"/>
  <c r="X137" i="77" s="1"/>
  <c r="Y137" i="77" s="1"/>
  <c r="Z137" i="77" s="1"/>
  <c r="AA137" i="77" s="1"/>
  <c r="AB137" i="77" s="1"/>
  <c r="AC137" i="77" s="1"/>
  <c r="AD137" i="77" s="1"/>
  <c r="AE137" i="77" s="1"/>
  <c r="AF137" i="77" s="1"/>
  <c r="D137" i="77"/>
  <c r="E137" i="77" s="1"/>
  <c r="F137" i="77" s="1"/>
  <c r="G137" i="77" s="1"/>
  <c r="H137" i="77" s="1"/>
  <c r="I137" i="77" s="1"/>
  <c r="J137" i="77" s="1"/>
  <c r="K137" i="77" s="1"/>
  <c r="L137" i="77" s="1"/>
  <c r="M137" i="77" s="1"/>
  <c r="N137" i="77" s="1"/>
  <c r="O137" i="77" s="1"/>
  <c r="C137" i="77"/>
  <c r="D136" i="77"/>
  <c r="E136" i="77" s="1"/>
  <c r="F136" i="77" s="1"/>
  <c r="G136" i="77" s="1"/>
  <c r="H136" i="77" s="1"/>
  <c r="I136" i="77" s="1"/>
  <c r="J136" i="77" s="1"/>
  <c r="K136" i="77" s="1"/>
  <c r="L136" i="77" s="1"/>
  <c r="M136" i="77" s="1"/>
  <c r="N136" i="77" s="1"/>
  <c r="O136" i="77" s="1"/>
  <c r="P136" i="77" s="1"/>
  <c r="Q136" i="77" s="1"/>
  <c r="R136" i="77" s="1"/>
  <c r="S136" i="77" s="1"/>
  <c r="T136" i="77" s="1"/>
  <c r="U136" i="77" s="1"/>
  <c r="V136" i="77" s="1"/>
  <c r="W136" i="77" s="1"/>
  <c r="X136" i="77" s="1"/>
  <c r="Y136" i="77" s="1"/>
  <c r="Z136" i="77" s="1"/>
  <c r="AA136" i="77" s="1"/>
  <c r="AB136" i="77" s="1"/>
  <c r="AC136" i="77" s="1"/>
  <c r="AD136" i="77" s="1"/>
  <c r="AE136" i="77" s="1"/>
  <c r="AF136" i="77" s="1"/>
  <c r="C136" i="77"/>
  <c r="V134" i="77"/>
  <c r="W134" i="77" s="1"/>
  <c r="X134" i="77" s="1"/>
  <c r="Y134" i="77" s="1"/>
  <c r="Z134" i="77" s="1"/>
  <c r="AA134" i="77" s="1"/>
  <c r="AB134" i="77" s="1"/>
  <c r="AC134" i="77" s="1"/>
  <c r="AD134" i="77" s="1"/>
  <c r="AE134" i="77" s="1"/>
  <c r="AF134" i="77" s="1"/>
  <c r="J134" i="77"/>
  <c r="K134" i="77" s="1"/>
  <c r="L134" i="77" s="1"/>
  <c r="M134" i="77" s="1"/>
  <c r="N134" i="77" s="1"/>
  <c r="O134" i="77" s="1"/>
  <c r="P134" i="77" s="1"/>
  <c r="Q134" i="77" s="1"/>
  <c r="R134" i="77" s="1"/>
  <c r="S134" i="77" s="1"/>
  <c r="T134" i="77" s="1"/>
  <c r="U134" i="77" s="1"/>
  <c r="F134" i="77"/>
  <c r="G134" i="77" s="1"/>
  <c r="H134" i="77" s="1"/>
  <c r="I134" i="77" s="1"/>
  <c r="D134" i="77"/>
  <c r="E134" i="77" s="1"/>
  <c r="C134" i="77"/>
  <c r="D133" i="77"/>
  <c r="E133" i="77" s="1"/>
  <c r="F133" i="77" s="1"/>
  <c r="G133" i="77" s="1"/>
  <c r="H133" i="77" s="1"/>
  <c r="I133" i="77" s="1"/>
  <c r="J133" i="77" s="1"/>
  <c r="K133" i="77" s="1"/>
  <c r="L133" i="77" s="1"/>
  <c r="M133" i="77" s="1"/>
  <c r="N133" i="77" s="1"/>
  <c r="O133" i="77" s="1"/>
  <c r="P133" i="77" s="1"/>
  <c r="Q133" i="77" s="1"/>
  <c r="R133" i="77" s="1"/>
  <c r="S133" i="77" s="1"/>
  <c r="T133" i="77" s="1"/>
  <c r="U133" i="77" s="1"/>
  <c r="V133" i="77" s="1"/>
  <c r="W133" i="77" s="1"/>
  <c r="X133" i="77" s="1"/>
  <c r="Y133" i="77" s="1"/>
  <c r="Z133" i="77" s="1"/>
  <c r="AA133" i="77" s="1"/>
  <c r="AB133" i="77" s="1"/>
  <c r="AC133" i="77" s="1"/>
  <c r="AD133" i="77" s="1"/>
  <c r="AE133" i="77" s="1"/>
  <c r="AF133" i="77" s="1"/>
  <c r="C133" i="77"/>
  <c r="C132" i="77"/>
  <c r="D132" i="77" s="1"/>
  <c r="E132" i="77" s="1"/>
  <c r="F132" i="77" s="1"/>
  <c r="G132" i="77" s="1"/>
  <c r="H132" i="77" s="1"/>
  <c r="I132" i="77" s="1"/>
  <c r="J132" i="77" s="1"/>
  <c r="K132" i="77" s="1"/>
  <c r="L132" i="77" s="1"/>
  <c r="M132" i="77" s="1"/>
  <c r="N132" i="77" s="1"/>
  <c r="O132" i="77" s="1"/>
  <c r="P132" i="77" s="1"/>
  <c r="Q132" i="77" s="1"/>
  <c r="R132" i="77" s="1"/>
  <c r="S132" i="77" s="1"/>
  <c r="T132" i="77" s="1"/>
  <c r="U132" i="77" s="1"/>
  <c r="V132" i="77" s="1"/>
  <c r="W132" i="77" s="1"/>
  <c r="X132" i="77" s="1"/>
  <c r="Y132" i="77" s="1"/>
  <c r="Z132" i="77" s="1"/>
  <c r="AA132" i="77" s="1"/>
  <c r="AB132" i="77" s="1"/>
  <c r="AC132" i="77" s="1"/>
  <c r="AD132" i="77" s="1"/>
  <c r="AE132" i="77" s="1"/>
  <c r="AF132" i="77" s="1"/>
  <c r="K131" i="77"/>
  <c r="L131" i="77" s="1"/>
  <c r="M131" i="77" s="1"/>
  <c r="N131" i="77" s="1"/>
  <c r="O131" i="77" s="1"/>
  <c r="P131" i="77" s="1"/>
  <c r="Q131" i="77" s="1"/>
  <c r="R131" i="77" s="1"/>
  <c r="S131" i="77" s="1"/>
  <c r="T131" i="77" s="1"/>
  <c r="U131" i="77" s="1"/>
  <c r="V131" i="77" s="1"/>
  <c r="W131" i="77" s="1"/>
  <c r="X131" i="77" s="1"/>
  <c r="Y131" i="77" s="1"/>
  <c r="Z131" i="77" s="1"/>
  <c r="AA131" i="77" s="1"/>
  <c r="AB131" i="77" s="1"/>
  <c r="AC131" i="77" s="1"/>
  <c r="AD131" i="77" s="1"/>
  <c r="AE131" i="77" s="1"/>
  <c r="AF131" i="77" s="1"/>
  <c r="D131" i="77"/>
  <c r="E131" i="77" s="1"/>
  <c r="F131" i="77" s="1"/>
  <c r="G131" i="77" s="1"/>
  <c r="H131" i="77" s="1"/>
  <c r="I131" i="77" s="1"/>
  <c r="J131" i="77" s="1"/>
  <c r="C131" i="77"/>
  <c r="N130" i="77"/>
  <c r="O130" i="77" s="1"/>
  <c r="P130" i="77" s="1"/>
  <c r="Q130" i="77" s="1"/>
  <c r="R130" i="77" s="1"/>
  <c r="S130" i="77" s="1"/>
  <c r="T130" i="77" s="1"/>
  <c r="U130" i="77" s="1"/>
  <c r="V130" i="77" s="1"/>
  <c r="W130" i="77" s="1"/>
  <c r="X130" i="77" s="1"/>
  <c r="Y130" i="77" s="1"/>
  <c r="Z130" i="77" s="1"/>
  <c r="AA130" i="77" s="1"/>
  <c r="AB130" i="77" s="1"/>
  <c r="AC130" i="77" s="1"/>
  <c r="AD130" i="77" s="1"/>
  <c r="AE130" i="77" s="1"/>
  <c r="AF130" i="77" s="1"/>
  <c r="D130" i="77"/>
  <c r="E130" i="77" s="1"/>
  <c r="F130" i="77" s="1"/>
  <c r="G130" i="77" s="1"/>
  <c r="H130" i="77" s="1"/>
  <c r="I130" i="77" s="1"/>
  <c r="J130" i="77" s="1"/>
  <c r="K130" i="77" s="1"/>
  <c r="L130" i="77" s="1"/>
  <c r="M130" i="77" s="1"/>
  <c r="C130" i="77"/>
  <c r="G129" i="77"/>
  <c r="H129" i="77" s="1"/>
  <c r="I129" i="77" s="1"/>
  <c r="J129" i="77" s="1"/>
  <c r="K129" i="77" s="1"/>
  <c r="L129" i="77" s="1"/>
  <c r="M129" i="77" s="1"/>
  <c r="N129" i="77" s="1"/>
  <c r="O129" i="77" s="1"/>
  <c r="P129" i="77" s="1"/>
  <c r="Q129" i="77" s="1"/>
  <c r="R129" i="77" s="1"/>
  <c r="S129" i="77" s="1"/>
  <c r="T129" i="77" s="1"/>
  <c r="U129" i="77" s="1"/>
  <c r="V129" i="77" s="1"/>
  <c r="W129" i="77" s="1"/>
  <c r="X129" i="77" s="1"/>
  <c r="Y129" i="77" s="1"/>
  <c r="Z129" i="77" s="1"/>
  <c r="AA129" i="77" s="1"/>
  <c r="AB129" i="77" s="1"/>
  <c r="AC129" i="77" s="1"/>
  <c r="AD129" i="77" s="1"/>
  <c r="AE129" i="77" s="1"/>
  <c r="AF129" i="77" s="1"/>
  <c r="E129" i="77"/>
  <c r="F129" i="77" s="1"/>
  <c r="D129" i="77"/>
  <c r="C129" i="77"/>
  <c r="K128" i="77"/>
  <c r="L128" i="77" s="1"/>
  <c r="M128" i="77" s="1"/>
  <c r="N128" i="77" s="1"/>
  <c r="O128" i="77" s="1"/>
  <c r="P128" i="77" s="1"/>
  <c r="Q128" i="77" s="1"/>
  <c r="R128" i="77" s="1"/>
  <c r="S128" i="77" s="1"/>
  <c r="T128" i="77" s="1"/>
  <c r="U128" i="77" s="1"/>
  <c r="V128" i="77" s="1"/>
  <c r="W128" i="77" s="1"/>
  <c r="X128" i="77" s="1"/>
  <c r="Y128" i="77" s="1"/>
  <c r="Z128" i="77" s="1"/>
  <c r="AA128" i="77" s="1"/>
  <c r="AB128" i="77" s="1"/>
  <c r="AC128" i="77" s="1"/>
  <c r="AD128" i="77" s="1"/>
  <c r="AE128" i="77" s="1"/>
  <c r="AF128" i="77" s="1"/>
  <c r="H128" i="77"/>
  <c r="I128" i="77" s="1"/>
  <c r="J128" i="77" s="1"/>
  <c r="D128" i="77"/>
  <c r="E128" i="77" s="1"/>
  <c r="F128" i="77" s="1"/>
  <c r="G128" i="77" s="1"/>
  <c r="C128" i="77"/>
  <c r="M127" i="77"/>
  <c r="N127" i="77" s="1"/>
  <c r="O127" i="77" s="1"/>
  <c r="P127" i="77" s="1"/>
  <c r="Q127" i="77" s="1"/>
  <c r="R127" i="77" s="1"/>
  <c r="S127" i="77" s="1"/>
  <c r="T127" i="77" s="1"/>
  <c r="U127" i="77" s="1"/>
  <c r="V127" i="77" s="1"/>
  <c r="W127" i="77" s="1"/>
  <c r="X127" i="77" s="1"/>
  <c r="Y127" i="77" s="1"/>
  <c r="Z127" i="77" s="1"/>
  <c r="AA127" i="77" s="1"/>
  <c r="AB127" i="77" s="1"/>
  <c r="AC127" i="77" s="1"/>
  <c r="AD127" i="77" s="1"/>
  <c r="AE127" i="77" s="1"/>
  <c r="AF127" i="77" s="1"/>
  <c r="D127" i="77"/>
  <c r="E127" i="77" s="1"/>
  <c r="F127" i="77" s="1"/>
  <c r="G127" i="77" s="1"/>
  <c r="H127" i="77" s="1"/>
  <c r="I127" i="77" s="1"/>
  <c r="J127" i="77" s="1"/>
  <c r="K127" i="77" s="1"/>
  <c r="L127" i="77" s="1"/>
  <c r="C127" i="77"/>
  <c r="O125" i="77"/>
  <c r="P125" i="77" s="1"/>
  <c r="Q125" i="77" s="1"/>
  <c r="R125" i="77" s="1"/>
  <c r="S125" i="77" s="1"/>
  <c r="T125" i="77" s="1"/>
  <c r="U125" i="77" s="1"/>
  <c r="V125" i="77" s="1"/>
  <c r="W125" i="77" s="1"/>
  <c r="X125" i="77" s="1"/>
  <c r="Y125" i="77" s="1"/>
  <c r="Z125" i="77" s="1"/>
  <c r="AA125" i="77" s="1"/>
  <c r="AB125" i="77" s="1"/>
  <c r="AC125" i="77" s="1"/>
  <c r="AD125" i="77" s="1"/>
  <c r="AE125" i="77" s="1"/>
  <c r="AF125" i="77" s="1"/>
  <c r="C125" i="77"/>
  <c r="D125" i="77" s="1"/>
  <c r="E125" i="77" s="1"/>
  <c r="F125" i="77" s="1"/>
  <c r="G125" i="77" s="1"/>
  <c r="H125" i="77" s="1"/>
  <c r="I125" i="77" s="1"/>
  <c r="J125" i="77" s="1"/>
  <c r="K125" i="77" s="1"/>
  <c r="L125" i="77" s="1"/>
  <c r="M125" i="77" s="1"/>
  <c r="N125" i="77" s="1"/>
  <c r="E124" i="77"/>
  <c r="F124" i="77" s="1"/>
  <c r="G124" i="77" s="1"/>
  <c r="H124" i="77" s="1"/>
  <c r="I124" i="77" s="1"/>
  <c r="J124" i="77" s="1"/>
  <c r="K124" i="77" s="1"/>
  <c r="L124" i="77" s="1"/>
  <c r="M124" i="77" s="1"/>
  <c r="N124" i="77" s="1"/>
  <c r="O124" i="77" s="1"/>
  <c r="P124" i="77" s="1"/>
  <c r="Q124" i="77" s="1"/>
  <c r="R124" i="77" s="1"/>
  <c r="S124" i="77" s="1"/>
  <c r="T124" i="77" s="1"/>
  <c r="U124" i="77" s="1"/>
  <c r="V124" i="77" s="1"/>
  <c r="W124" i="77" s="1"/>
  <c r="X124" i="77" s="1"/>
  <c r="Y124" i="77" s="1"/>
  <c r="Z124" i="77" s="1"/>
  <c r="AA124" i="77" s="1"/>
  <c r="AB124" i="77" s="1"/>
  <c r="AC124" i="77" s="1"/>
  <c r="AD124" i="77" s="1"/>
  <c r="AE124" i="77" s="1"/>
  <c r="AF124" i="77" s="1"/>
  <c r="C124" i="77"/>
  <c r="D124" i="77" s="1"/>
  <c r="S123" i="77"/>
  <c r="T123" i="77" s="1"/>
  <c r="U123" i="77" s="1"/>
  <c r="V123" i="77" s="1"/>
  <c r="W123" i="77" s="1"/>
  <c r="X123" i="77" s="1"/>
  <c r="Y123" i="77" s="1"/>
  <c r="Z123" i="77" s="1"/>
  <c r="AA123" i="77" s="1"/>
  <c r="AB123" i="77" s="1"/>
  <c r="AC123" i="77" s="1"/>
  <c r="AD123" i="77" s="1"/>
  <c r="AE123" i="77" s="1"/>
  <c r="AF123" i="77" s="1"/>
  <c r="E123" i="77"/>
  <c r="F123" i="77" s="1"/>
  <c r="G123" i="77" s="1"/>
  <c r="H123" i="77" s="1"/>
  <c r="I123" i="77" s="1"/>
  <c r="J123" i="77" s="1"/>
  <c r="K123" i="77" s="1"/>
  <c r="L123" i="77" s="1"/>
  <c r="M123" i="77" s="1"/>
  <c r="N123" i="77" s="1"/>
  <c r="O123" i="77" s="1"/>
  <c r="P123" i="77" s="1"/>
  <c r="Q123" i="77" s="1"/>
  <c r="R123" i="77" s="1"/>
  <c r="C123" i="77"/>
  <c r="D123" i="77" s="1"/>
  <c r="Q122" i="77"/>
  <c r="R122" i="77" s="1"/>
  <c r="S122" i="77" s="1"/>
  <c r="T122" i="77" s="1"/>
  <c r="U122" i="77" s="1"/>
  <c r="V122" i="77" s="1"/>
  <c r="W122" i="77" s="1"/>
  <c r="X122" i="77" s="1"/>
  <c r="Y122" i="77" s="1"/>
  <c r="Z122" i="77" s="1"/>
  <c r="AA122" i="77" s="1"/>
  <c r="AB122" i="77" s="1"/>
  <c r="AC122" i="77" s="1"/>
  <c r="AD122" i="77" s="1"/>
  <c r="AE122" i="77" s="1"/>
  <c r="AF122" i="77" s="1"/>
  <c r="C122" i="77"/>
  <c r="D122" i="77" s="1"/>
  <c r="E122" i="77" s="1"/>
  <c r="F122" i="77" s="1"/>
  <c r="G122" i="77" s="1"/>
  <c r="H122" i="77" s="1"/>
  <c r="I122" i="77" s="1"/>
  <c r="J122" i="77" s="1"/>
  <c r="K122" i="77" s="1"/>
  <c r="L122" i="77" s="1"/>
  <c r="M122" i="77" s="1"/>
  <c r="N122" i="77" s="1"/>
  <c r="O122" i="77" s="1"/>
  <c r="P122" i="77" s="1"/>
  <c r="I121" i="77"/>
  <c r="J121" i="77" s="1"/>
  <c r="K121" i="77" s="1"/>
  <c r="L121" i="77" s="1"/>
  <c r="M121" i="77" s="1"/>
  <c r="N121" i="77" s="1"/>
  <c r="O121" i="77" s="1"/>
  <c r="P121" i="77" s="1"/>
  <c r="Q121" i="77" s="1"/>
  <c r="R121" i="77" s="1"/>
  <c r="S121" i="77" s="1"/>
  <c r="T121" i="77" s="1"/>
  <c r="U121" i="77" s="1"/>
  <c r="V121" i="77" s="1"/>
  <c r="W121" i="77" s="1"/>
  <c r="X121" i="77" s="1"/>
  <c r="Y121" i="77" s="1"/>
  <c r="Z121" i="77" s="1"/>
  <c r="AA121" i="77" s="1"/>
  <c r="AB121" i="77" s="1"/>
  <c r="AC121" i="77" s="1"/>
  <c r="AD121" i="77" s="1"/>
  <c r="AE121" i="77" s="1"/>
  <c r="AF121" i="77" s="1"/>
  <c r="G121" i="77"/>
  <c r="H121" i="77" s="1"/>
  <c r="C121" i="77"/>
  <c r="D121" i="77" s="1"/>
  <c r="E121" i="77" s="1"/>
  <c r="F121" i="77" s="1"/>
  <c r="E120" i="77"/>
  <c r="F120" i="77" s="1"/>
  <c r="G120" i="77" s="1"/>
  <c r="H120" i="77" s="1"/>
  <c r="I120" i="77" s="1"/>
  <c r="J120" i="77" s="1"/>
  <c r="K120" i="77" s="1"/>
  <c r="L120" i="77" s="1"/>
  <c r="M120" i="77" s="1"/>
  <c r="N120" i="77" s="1"/>
  <c r="O120" i="77" s="1"/>
  <c r="P120" i="77" s="1"/>
  <c r="Q120" i="77" s="1"/>
  <c r="R120" i="77" s="1"/>
  <c r="S120" i="77" s="1"/>
  <c r="T120" i="77" s="1"/>
  <c r="U120" i="77" s="1"/>
  <c r="V120" i="77" s="1"/>
  <c r="W120" i="77" s="1"/>
  <c r="X120" i="77" s="1"/>
  <c r="Y120" i="77" s="1"/>
  <c r="Z120" i="77" s="1"/>
  <c r="AA120" i="77" s="1"/>
  <c r="AB120" i="77" s="1"/>
  <c r="AC120" i="77" s="1"/>
  <c r="AD120" i="77" s="1"/>
  <c r="AE120" i="77" s="1"/>
  <c r="AF120" i="77" s="1"/>
  <c r="C120" i="77"/>
  <c r="D120" i="77" s="1"/>
  <c r="G119" i="77"/>
  <c r="H119" i="77" s="1"/>
  <c r="I119" i="77" s="1"/>
  <c r="J119" i="77" s="1"/>
  <c r="K119" i="77" s="1"/>
  <c r="L119" i="77" s="1"/>
  <c r="M119" i="77" s="1"/>
  <c r="N119" i="77" s="1"/>
  <c r="O119" i="77" s="1"/>
  <c r="P119" i="77" s="1"/>
  <c r="Q119" i="77" s="1"/>
  <c r="R119" i="77" s="1"/>
  <c r="S119" i="77" s="1"/>
  <c r="T119" i="77" s="1"/>
  <c r="U119" i="77" s="1"/>
  <c r="V119" i="77" s="1"/>
  <c r="W119" i="77" s="1"/>
  <c r="X119" i="77" s="1"/>
  <c r="Y119" i="77" s="1"/>
  <c r="Z119" i="77" s="1"/>
  <c r="AA119" i="77" s="1"/>
  <c r="AB119" i="77" s="1"/>
  <c r="AC119" i="77" s="1"/>
  <c r="AD119" i="77" s="1"/>
  <c r="AE119" i="77" s="1"/>
  <c r="AF119" i="77" s="1"/>
  <c r="E119" i="77"/>
  <c r="F119" i="77" s="1"/>
  <c r="C119" i="77"/>
  <c r="D119" i="77" s="1"/>
  <c r="Y118" i="77"/>
  <c r="Z118" i="77" s="1"/>
  <c r="AA118" i="77" s="1"/>
  <c r="AB118" i="77" s="1"/>
  <c r="AC118" i="77" s="1"/>
  <c r="AD118" i="77" s="1"/>
  <c r="AE118" i="77" s="1"/>
  <c r="AF118" i="77" s="1"/>
  <c r="C118" i="77"/>
  <c r="D118" i="77" s="1"/>
  <c r="E118" i="77" s="1"/>
  <c r="F118" i="77" s="1"/>
  <c r="G118" i="77" s="1"/>
  <c r="H118" i="77" s="1"/>
  <c r="I118" i="77" s="1"/>
  <c r="J118" i="77" s="1"/>
  <c r="K118" i="77" s="1"/>
  <c r="L118" i="77" s="1"/>
  <c r="M118" i="77" s="1"/>
  <c r="N118" i="77" s="1"/>
  <c r="O118" i="77" s="1"/>
  <c r="P118" i="77" s="1"/>
  <c r="Q118" i="77" s="1"/>
  <c r="R118" i="77" s="1"/>
  <c r="S118" i="77" s="1"/>
  <c r="T118" i="77" s="1"/>
  <c r="U118" i="77" s="1"/>
  <c r="V118" i="77" s="1"/>
  <c r="W118" i="77" s="1"/>
  <c r="X118" i="77" s="1"/>
  <c r="D117" i="77"/>
  <c r="E117" i="77" s="1"/>
  <c r="F117" i="77" s="1"/>
  <c r="G117" i="77" s="1"/>
  <c r="H117" i="77" s="1"/>
  <c r="I117" i="77" s="1"/>
  <c r="J117" i="77" s="1"/>
  <c r="K117" i="77" s="1"/>
  <c r="L117" i="77" s="1"/>
  <c r="M117" i="77" s="1"/>
  <c r="N117" i="77" s="1"/>
  <c r="O117" i="77" s="1"/>
  <c r="P117" i="77" s="1"/>
  <c r="Q117" i="77" s="1"/>
  <c r="R117" i="77" s="1"/>
  <c r="S117" i="77" s="1"/>
  <c r="T117" i="77" s="1"/>
  <c r="U117" i="77" s="1"/>
  <c r="V117" i="77" s="1"/>
  <c r="W117" i="77" s="1"/>
  <c r="X117" i="77" s="1"/>
  <c r="Y117" i="77" s="1"/>
  <c r="Z117" i="77" s="1"/>
  <c r="AA117" i="77" s="1"/>
  <c r="AB117" i="77" s="1"/>
  <c r="AC117" i="77" s="1"/>
  <c r="AD117" i="77" s="1"/>
  <c r="AE117" i="77" s="1"/>
  <c r="AF117" i="77" s="1"/>
  <c r="C117" i="77"/>
  <c r="O116" i="77"/>
  <c r="P116" i="77" s="1"/>
  <c r="Q116" i="77" s="1"/>
  <c r="R116" i="77" s="1"/>
  <c r="S116" i="77" s="1"/>
  <c r="T116" i="77" s="1"/>
  <c r="U116" i="77" s="1"/>
  <c r="V116" i="77" s="1"/>
  <c r="W116" i="77" s="1"/>
  <c r="X116" i="77" s="1"/>
  <c r="Y116" i="77" s="1"/>
  <c r="Z116" i="77" s="1"/>
  <c r="AA116" i="77" s="1"/>
  <c r="AB116" i="77" s="1"/>
  <c r="AC116" i="77" s="1"/>
  <c r="AD116" i="77" s="1"/>
  <c r="AE116" i="77" s="1"/>
  <c r="AF116" i="77" s="1"/>
  <c r="E116" i="77"/>
  <c r="F116" i="77" s="1"/>
  <c r="G116" i="77" s="1"/>
  <c r="H116" i="77" s="1"/>
  <c r="I116" i="77" s="1"/>
  <c r="J116" i="77" s="1"/>
  <c r="K116" i="77" s="1"/>
  <c r="L116" i="77" s="1"/>
  <c r="M116" i="77" s="1"/>
  <c r="N116" i="77" s="1"/>
  <c r="C116" i="77"/>
  <c r="D116" i="77" s="1"/>
  <c r="G115" i="77"/>
  <c r="H115" i="77" s="1"/>
  <c r="I115" i="77" s="1"/>
  <c r="J115" i="77" s="1"/>
  <c r="K115" i="77" s="1"/>
  <c r="L115" i="77" s="1"/>
  <c r="M115" i="77" s="1"/>
  <c r="N115" i="77" s="1"/>
  <c r="O115" i="77" s="1"/>
  <c r="P115" i="77" s="1"/>
  <c r="Q115" i="77" s="1"/>
  <c r="R115" i="77" s="1"/>
  <c r="S115" i="77" s="1"/>
  <c r="T115" i="77" s="1"/>
  <c r="U115" i="77" s="1"/>
  <c r="V115" i="77" s="1"/>
  <c r="W115" i="77" s="1"/>
  <c r="X115" i="77" s="1"/>
  <c r="Y115" i="77" s="1"/>
  <c r="Z115" i="77" s="1"/>
  <c r="AA115" i="77" s="1"/>
  <c r="AB115" i="77" s="1"/>
  <c r="AC115" i="77" s="1"/>
  <c r="AD115" i="77" s="1"/>
  <c r="AE115" i="77" s="1"/>
  <c r="AF115" i="77" s="1"/>
  <c r="C115" i="77"/>
  <c r="D115" i="77" s="1"/>
  <c r="E115" i="77" s="1"/>
  <c r="F115" i="77" s="1"/>
  <c r="M114" i="77"/>
  <c r="N114" i="77" s="1"/>
  <c r="O114" i="77" s="1"/>
  <c r="P114" i="77" s="1"/>
  <c r="Q114" i="77" s="1"/>
  <c r="R114" i="77" s="1"/>
  <c r="S114" i="77" s="1"/>
  <c r="T114" i="77" s="1"/>
  <c r="U114" i="77" s="1"/>
  <c r="V114" i="77" s="1"/>
  <c r="W114" i="77" s="1"/>
  <c r="X114" i="77" s="1"/>
  <c r="Y114" i="77" s="1"/>
  <c r="Z114" i="77" s="1"/>
  <c r="AA114" i="77" s="1"/>
  <c r="AB114" i="77" s="1"/>
  <c r="AC114" i="77" s="1"/>
  <c r="AD114" i="77" s="1"/>
  <c r="AE114" i="77" s="1"/>
  <c r="AF114" i="77" s="1"/>
  <c r="E114" i="77"/>
  <c r="F114" i="77" s="1"/>
  <c r="G114" i="77" s="1"/>
  <c r="H114" i="77" s="1"/>
  <c r="I114" i="77" s="1"/>
  <c r="J114" i="77" s="1"/>
  <c r="K114" i="77" s="1"/>
  <c r="L114" i="77" s="1"/>
  <c r="C114" i="77"/>
  <c r="D114" i="77" s="1"/>
  <c r="K113" i="77"/>
  <c r="L113" i="77" s="1"/>
  <c r="M113" i="77" s="1"/>
  <c r="N113" i="77" s="1"/>
  <c r="O113" i="77" s="1"/>
  <c r="P113" i="77" s="1"/>
  <c r="Q113" i="77" s="1"/>
  <c r="R113" i="77" s="1"/>
  <c r="S113" i="77" s="1"/>
  <c r="T113" i="77" s="1"/>
  <c r="U113" i="77" s="1"/>
  <c r="V113" i="77" s="1"/>
  <c r="W113" i="77" s="1"/>
  <c r="X113" i="77" s="1"/>
  <c r="Y113" i="77" s="1"/>
  <c r="Z113" i="77" s="1"/>
  <c r="AA113" i="77" s="1"/>
  <c r="AB113" i="77" s="1"/>
  <c r="AC113" i="77" s="1"/>
  <c r="AD113" i="77" s="1"/>
  <c r="AE113" i="77" s="1"/>
  <c r="AF113" i="77" s="1"/>
  <c r="C113" i="77"/>
  <c r="D113" i="77" s="1"/>
  <c r="E113" i="77" s="1"/>
  <c r="F113" i="77" s="1"/>
  <c r="G113" i="77" s="1"/>
  <c r="H113" i="77" s="1"/>
  <c r="I113" i="77" s="1"/>
  <c r="J113" i="77" s="1"/>
  <c r="E112" i="77"/>
  <c r="F112" i="77" s="1"/>
  <c r="G112" i="77" s="1"/>
  <c r="H112" i="77" s="1"/>
  <c r="I112" i="77" s="1"/>
  <c r="J112" i="77" s="1"/>
  <c r="K112" i="77" s="1"/>
  <c r="L112" i="77" s="1"/>
  <c r="M112" i="77" s="1"/>
  <c r="N112" i="77" s="1"/>
  <c r="O112" i="77" s="1"/>
  <c r="P112" i="77" s="1"/>
  <c r="Q112" i="77" s="1"/>
  <c r="R112" i="77" s="1"/>
  <c r="S112" i="77" s="1"/>
  <c r="T112" i="77" s="1"/>
  <c r="U112" i="77" s="1"/>
  <c r="V112" i="77" s="1"/>
  <c r="W112" i="77" s="1"/>
  <c r="X112" i="77" s="1"/>
  <c r="Y112" i="77" s="1"/>
  <c r="Z112" i="77" s="1"/>
  <c r="AA112" i="77" s="1"/>
  <c r="AB112" i="77" s="1"/>
  <c r="AC112" i="77" s="1"/>
  <c r="AD112" i="77" s="1"/>
  <c r="AE112" i="77" s="1"/>
  <c r="AF112" i="77" s="1"/>
  <c r="C112" i="77"/>
  <c r="D112" i="77" s="1"/>
  <c r="G111" i="77"/>
  <c r="H111" i="77" s="1"/>
  <c r="I111" i="77" s="1"/>
  <c r="J111" i="77" s="1"/>
  <c r="K111" i="77" s="1"/>
  <c r="L111" i="77" s="1"/>
  <c r="M111" i="77" s="1"/>
  <c r="N111" i="77" s="1"/>
  <c r="O111" i="77" s="1"/>
  <c r="P111" i="77" s="1"/>
  <c r="Q111" i="77" s="1"/>
  <c r="R111" i="77" s="1"/>
  <c r="S111" i="77" s="1"/>
  <c r="T111" i="77" s="1"/>
  <c r="U111" i="77" s="1"/>
  <c r="V111" i="77" s="1"/>
  <c r="W111" i="77" s="1"/>
  <c r="X111" i="77" s="1"/>
  <c r="Y111" i="77" s="1"/>
  <c r="Z111" i="77" s="1"/>
  <c r="AA111" i="77" s="1"/>
  <c r="AB111" i="77" s="1"/>
  <c r="AC111" i="77" s="1"/>
  <c r="AD111" i="77" s="1"/>
  <c r="AE111" i="77" s="1"/>
  <c r="AF111" i="77" s="1"/>
  <c r="C111" i="77"/>
  <c r="D111" i="77" s="1"/>
  <c r="E111" i="77" s="1"/>
  <c r="F111" i="77" s="1"/>
  <c r="O110" i="77"/>
  <c r="P110" i="77" s="1"/>
  <c r="Q110" i="77" s="1"/>
  <c r="R110" i="77" s="1"/>
  <c r="S110" i="77" s="1"/>
  <c r="T110" i="77" s="1"/>
  <c r="U110" i="77" s="1"/>
  <c r="V110" i="77" s="1"/>
  <c r="W110" i="77" s="1"/>
  <c r="X110" i="77" s="1"/>
  <c r="Y110" i="77" s="1"/>
  <c r="Z110" i="77" s="1"/>
  <c r="AA110" i="77" s="1"/>
  <c r="AB110" i="77" s="1"/>
  <c r="AC110" i="77" s="1"/>
  <c r="AD110" i="77" s="1"/>
  <c r="AE110" i="77" s="1"/>
  <c r="AF110" i="77" s="1"/>
  <c r="K110" i="77"/>
  <c r="L110" i="77" s="1"/>
  <c r="M110" i="77" s="1"/>
  <c r="N110" i="77" s="1"/>
  <c r="J110" i="77"/>
  <c r="F110" i="77"/>
  <c r="G110" i="77" s="1"/>
  <c r="H110" i="77" s="1"/>
  <c r="D110" i="77"/>
  <c r="E110" i="77" s="1"/>
  <c r="C110" i="77"/>
  <c r="F109" i="77"/>
  <c r="G109" i="77" s="1"/>
  <c r="H109" i="77" s="1"/>
  <c r="I109" i="77" s="1"/>
  <c r="J109" i="77" s="1"/>
  <c r="K109" i="77" s="1"/>
  <c r="L109" i="77" s="1"/>
  <c r="M109" i="77" s="1"/>
  <c r="N109" i="77" s="1"/>
  <c r="O109" i="77" s="1"/>
  <c r="P109" i="77" s="1"/>
  <c r="Q109" i="77" s="1"/>
  <c r="R109" i="77" s="1"/>
  <c r="S109" i="77" s="1"/>
  <c r="T109" i="77" s="1"/>
  <c r="U109" i="77" s="1"/>
  <c r="V109" i="77" s="1"/>
  <c r="W109" i="77" s="1"/>
  <c r="X109" i="77" s="1"/>
  <c r="Y109" i="77" s="1"/>
  <c r="Z109" i="77" s="1"/>
  <c r="AA109" i="77" s="1"/>
  <c r="AB109" i="77" s="1"/>
  <c r="AC109" i="77" s="1"/>
  <c r="AD109" i="77" s="1"/>
  <c r="AE109" i="77" s="1"/>
  <c r="AF109" i="77" s="1"/>
  <c r="C109" i="77"/>
  <c r="D109" i="77" s="1"/>
  <c r="E109" i="77" s="1"/>
  <c r="E108" i="77"/>
  <c r="F108" i="77" s="1"/>
  <c r="G108" i="77" s="1"/>
  <c r="H108" i="77" s="1"/>
  <c r="I108" i="77" s="1"/>
  <c r="J108" i="77" s="1"/>
  <c r="K108" i="77" s="1"/>
  <c r="L108" i="77" s="1"/>
  <c r="M108" i="77" s="1"/>
  <c r="N108" i="77" s="1"/>
  <c r="O108" i="77" s="1"/>
  <c r="P108" i="77" s="1"/>
  <c r="Q108" i="77" s="1"/>
  <c r="R108" i="77" s="1"/>
  <c r="S108" i="77" s="1"/>
  <c r="T108" i="77" s="1"/>
  <c r="U108" i="77" s="1"/>
  <c r="V108" i="77" s="1"/>
  <c r="W108" i="77" s="1"/>
  <c r="X108" i="77" s="1"/>
  <c r="Y108" i="77" s="1"/>
  <c r="Z108" i="77" s="1"/>
  <c r="AA108" i="77" s="1"/>
  <c r="AB108" i="77" s="1"/>
  <c r="AC108" i="77" s="1"/>
  <c r="AD108" i="77" s="1"/>
  <c r="AE108" i="77" s="1"/>
  <c r="AF108" i="77" s="1"/>
  <c r="D108" i="77"/>
  <c r="C108" i="77"/>
  <c r="K106" i="77"/>
  <c r="L106" i="77" s="1"/>
  <c r="M106" i="77" s="1"/>
  <c r="N106" i="77" s="1"/>
  <c r="O106" i="77" s="1"/>
  <c r="P106" i="77" s="1"/>
  <c r="Q106" i="77" s="1"/>
  <c r="R106" i="77" s="1"/>
  <c r="S106" i="77" s="1"/>
  <c r="T106" i="77" s="1"/>
  <c r="U106" i="77" s="1"/>
  <c r="V106" i="77" s="1"/>
  <c r="W106" i="77" s="1"/>
  <c r="X106" i="77" s="1"/>
  <c r="Y106" i="77" s="1"/>
  <c r="Z106" i="77" s="1"/>
  <c r="AA106" i="77" s="1"/>
  <c r="AB106" i="77" s="1"/>
  <c r="AC106" i="77" s="1"/>
  <c r="AD106" i="77" s="1"/>
  <c r="AE106" i="77" s="1"/>
  <c r="AF106" i="77" s="1"/>
  <c r="D106" i="77"/>
  <c r="E106" i="77" s="1"/>
  <c r="F106" i="77" s="1"/>
  <c r="G106" i="77" s="1"/>
  <c r="H106" i="77" s="1"/>
  <c r="I106" i="77" s="1"/>
  <c r="J106" i="77" s="1"/>
  <c r="C106" i="77"/>
  <c r="G105" i="77"/>
  <c r="H105" i="77" s="1"/>
  <c r="I105" i="77" s="1"/>
  <c r="J105" i="77" s="1"/>
  <c r="K105" i="77" s="1"/>
  <c r="L105" i="77" s="1"/>
  <c r="M105" i="77" s="1"/>
  <c r="N105" i="77" s="1"/>
  <c r="O105" i="77" s="1"/>
  <c r="P105" i="77" s="1"/>
  <c r="Q105" i="77" s="1"/>
  <c r="R105" i="77" s="1"/>
  <c r="S105" i="77" s="1"/>
  <c r="T105" i="77" s="1"/>
  <c r="U105" i="77" s="1"/>
  <c r="V105" i="77" s="1"/>
  <c r="W105" i="77" s="1"/>
  <c r="X105" i="77" s="1"/>
  <c r="Y105" i="77" s="1"/>
  <c r="Z105" i="77" s="1"/>
  <c r="AA105" i="77" s="1"/>
  <c r="AB105" i="77" s="1"/>
  <c r="AC105" i="77" s="1"/>
  <c r="AD105" i="77" s="1"/>
  <c r="AE105" i="77" s="1"/>
  <c r="AF105" i="77" s="1"/>
  <c r="E105" i="77"/>
  <c r="F105" i="77" s="1"/>
  <c r="D105" i="77"/>
  <c r="C105" i="77"/>
  <c r="E103" i="77"/>
  <c r="F103" i="77" s="1"/>
  <c r="G103" i="77" s="1"/>
  <c r="H103" i="77" s="1"/>
  <c r="I103" i="77" s="1"/>
  <c r="J103" i="77" s="1"/>
  <c r="K103" i="77" s="1"/>
  <c r="L103" i="77" s="1"/>
  <c r="M103" i="77" s="1"/>
  <c r="N103" i="77" s="1"/>
  <c r="O103" i="77" s="1"/>
  <c r="P103" i="77" s="1"/>
  <c r="Q103" i="77" s="1"/>
  <c r="R103" i="77" s="1"/>
  <c r="S103" i="77" s="1"/>
  <c r="T103" i="77" s="1"/>
  <c r="U103" i="77" s="1"/>
  <c r="V103" i="77" s="1"/>
  <c r="W103" i="77" s="1"/>
  <c r="X103" i="77" s="1"/>
  <c r="Y103" i="77" s="1"/>
  <c r="Z103" i="77" s="1"/>
  <c r="AA103" i="77" s="1"/>
  <c r="AB103" i="77" s="1"/>
  <c r="AC103" i="77" s="1"/>
  <c r="AD103" i="77" s="1"/>
  <c r="AE103" i="77" s="1"/>
  <c r="AF103" i="77" s="1"/>
  <c r="D103" i="77"/>
  <c r="C103" i="77"/>
  <c r="K102" i="77"/>
  <c r="L102" i="77" s="1"/>
  <c r="M102" i="77" s="1"/>
  <c r="N102" i="77" s="1"/>
  <c r="O102" i="77" s="1"/>
  <c r="P102" i="77" s="1"/>
  <c r="Q102" i="77" s="1"/>
  <c r="R102" i="77" s="1"/>
  <c r="S102" i="77" s="1"/>
  <c r="T102" i="77" s="1"/>
  <c r="U102" i="77" s="1"/>
  <c r="V102" i="77" s="1"/>
  <c r="W102" i="77" s="1"/>
  <c r="X102" i="77" s="1"/>
  <c r="Y102" i="77" s="1"/>
  <c r="Z102" i="77" s="1"/>
  <c r="AA102" i="77" s="1"/>
  <c r="AB102" i="77" s="1"/>
  <c r="AC102" i="77" s="1"/>
  <c r="AD102" i="77" s="1"/>
  <c r="AE102" i="77" s="1"/>
  <c r="AF102" i="77" s="1"/>
  <c r="D102" i="77"/>
  <c r="E102" i="77" s="1"/>
  <c r="F102" i="77" s="1"/>
  <c r="G102" i="77" s="1"/>
  <c r="H102" i="77" s="1"/>
  <c r="I102" i="77" s="1"/>
  <c r="J102" i="77" s="1"/>
  <c r="C102" i="77"/>
  <c r="G101" i="77"/>
  <c r="H101" i="77" s="1"/>
  <c r="I101" i="77" s="1"/>
  <c r="J101" i="77" s="1"/>
  <c r="K101" i="77" s="1"/>
  <c r="L101" i="77" s="1"/>
  <c r="M101" i="77" s="1"/>
  <c r="N101" i="77" s="1"/>
  <c r="O101" i="77" s="1"/>
  <c r="P101" i="77" s="1"/>
  <c r="Q101" i="77" s="1"/>
  <c r="R101" i="77" s="1"/>
  <c r="S101" i="77" s="1"/>
  <c r="T101" i="77" s="1"/>
  <c r="U101" i="77" s="1"/>
  <c r="V101" i="77" s="1"/>
  <c r="W101" i="77" s="1"/>
  <c r="X101" i="77" s="1"/>
  <c r="Y101" i="77" s="1"/>
  <c r="Z101" i="77" s="1"/>
  <c r="AA101" i="77" s="1"/>
  <c r="AB101" i="77" s="1"/>
  <c r="AC101" i="77" s="1"/>
  <c r="AD101" i="77" s="1"/>
  <c r="AE101" i="77" s="1"/>
  <c r="AF101" i="77" s="1"/>
  <c r="D101" i="77"/>
  <c r="E101" i="77" s="1"/>
  <c r="F101" i="77" s="1"/>
  <c r="C101" i="77"/>
  <c r="G100" i="77"/>
  <c r="H100" i="77" s="1"/>
  <c r="I100" i="77" s="1"/>
  <c r="J100" i="77" s="1"/>
  <c r="K100" i="77" s="1"/>
  <c r="L100" i="77" s="1"/>
  <c r="M100" i="77" s="1"/>
  <c r="N100" i="77" s="1"/>
  <c r="O100" i="77" s="1"/>
  <c r="P100" i="77" s="1"/>
  <c r="Q100" i="77" s="1"/>
  <c r="R100" i="77" s="1"/>
  <c r="S100" i="77" s="1"/>
  <c r="T100" i="77" s="1"/>
  <c r="U100" i="77" s="1"/>
  <c r="V100" i="77" s="1"/>
  <c r="W100" i="77" s="1"/>
  <c r="X100" i="77" s="1"/>
  <c r="Y100" i="77" s="1"/>
  <c r="Z100" i="77" s="1"/>
  <c r="AA100" i="77" s="1"/>
  <c r="AB100" i="77" s="1"/>
  <c r="AC100" i="77" s="1"/>
  <c r="AD100" i="77" s="1"/>
  <c r="AE100" i="77" s="1"/>
  <c r="AF100" i="77" s="1"/>
  <c r="D100" i="77"/>
  <c r="E100" i="77" s="1"/>
  <c r="F100" i="77" s="1"/>
  <c r="C100" i="77"/>
  <c r="D99" i="77"/>
  <c r="C99" i="77"/>
  <c r="D98" i="77"/>
  <c r="C98" i="77"/>
  <c r="AH95" i="77"/>
  <c r="AI95" i="77" s="1"/>
  <c r="AH94" i="77"/>
  <c r="AI94" i="77" s="1"/>
  <c r="AH93" i="77"/>
  <c r="AI93" i="77" s="1"/>
  <c r="AH92" i="77"/>
  <c r="AI92" i="77" s="1"/>
  <c r="AH91" i="77"/>
  <c r="AI91" i="77" s="1"/>
  <c r="C90" i="77"/>
  <c r="AI88" i="77"/>
  <c r="AH88" i="77"/>
  <c r="AI87" i="77"/>
  <c r="AH87" i="77"/>
  <c r="AI86" i="77"/>
  <c r="AH86" i="77"/>
  <c r="AI85" i="77"/>
  <c r="AH85" i="77"/>
  <c r="AI84" i="77"/>
  <c r="AH84" i="77"/>
  <c r="AI83" i="77"/>
  <c r="AH83" i="77"/>
  <c r="AI82" i="77"/>
  <c r="AH82" i="77"/>
  <c r="AI81" i="77"/>
  <c r="AH81" i="77"/>
  <c r="AG79" i="77"/>
  <c r="AF79" i="77"/>
  <c r="AE79" i="77"/>
  <c r="AD79" i="77"/>
  <c r="AB79" i="77"/>
  <c r="AA79" i="77"/>
  <c r="X79" i="77"/>
  <c r="V79" i="77"/>
  <c r="U79" i="77"/>
  <c r="T79" i="77"/>
  <c r="S79" i="77"/>
  <c r="N79" i="77"/>
  <c r="M79" i="77"/>
  <c r="L79" i="77"/>
  <c r="K79" i="77"/>
  <c r="H79" i="77"/>
  <c r="G79" i="77"/>
  <c r="F79" i="77"/>
  <c r="E79" i="77"/>
  <c r="D79" i="77"/>
  <c r="C79" i="77"/>
  <c r="AI78" i="77"/>
  <c r="AH78" i="77"/>
  <c r="AH77" i="77"/>
  <c r="AI75" i="77"/>
  <c r="AH75" i="77"/>
  <c r="AI71" i="77"/>
  <c r="AH71" i="77"/>
  <c r="AG70" i="77"/>
  <c r="AG69" i="77"/>
  <c r="AF69" i="77"/>
  <c r="AE69" i="77"/>
  <c r="AD69" i="77"/>
  <c r="AC69" i="77"/>
  <c r="AB69" i="77"/>
  <c r="AA69" i="77"/>
  <c r="Y69" i="77"/>
  <c r="X69" i="77"/>
  <c r="W69" i="77"/>
  <c r="V69" i="77"/>
  <c r="U69" i="77"/>
  <c r="T69" i="77"/>
  <c r="S69" i="77"/>
  <c r="R69" i="77"/>
  <c r="Q69" i="77"/>
  <c r="P69" i="77"/>
  <c r="N69" i="77"/>
  <c r="M69" i="77"/>
  <c r="L69" i="77"/>
  <c r="K69" i="77"/>
  <c r="J69" i="77"/>
  <c r="I69" i="77"/>
  <c r="H69" i="77"/>
  <c r="G69" i="77"/>
  <c r="F69" i="77"/>
  <c r="E69" i="77"/>
  <c r="D69" i="77"/>
  <c r="C69" i="77"/>
  <c r="AI69" i="77" s="1"/>
  <c r="AI68" i="77"/>
  <c r="AH68" i="77"/>
  <c r="AI67" i="77"/>
  <c r="AH67" i="77"/>
  <c r="AI66" i="77"/>
  <c r="AH66" i="77"/>
  <c r="AG65" i="77"/>
  <c r="AF65" i="77"/>
  <c r="AE65" i="77"/>
  <c r="AE5" i="77" s="1"/>
  <c r="AD65" i="77"/>
  <c r="AD5" i="77" s="1"/>
  <c r="AC65" i="77"/>
  <c r="AC5" i="77" s="1"/>
  <c r="AB65" i="77"/>
  <c r="Y65" i="77"/>
  <c r="Y5" i="77" s="1"/>
  <c r="X65" i="77"/>
  <c r="X5" i="77" s="1"/>
  <c r="W65" i="77"/>
  <c r="V65" i="77"/>
  <c r="V5" i="77" s="1"/>
  <c r="U65" i="77"/>
  <c r="U5" i="77" s="1"/>
  <c r="T65" i="77"/>
  <c r="S65" i="77"/>
  <c r="R65" i="77"/>
  <c r="R5" i="77" s="1"/>
  <c r="Q65" i="77"/>
  <c r="Q5" i="77" s="1"/>
  <c r="P65" i="77"/>
  <c r="P5" i="77" s="1"/>
  <c r="N65" i="77"/>
  <c r="N5" i="77" s="1"/>
  <c r="M65" i="77"/>
  <c r="M5" i="77" s="1"/>
  <c r="L65" i="77"/>
  <c r="L5" i="77" s="1"/>
  <c r="K65" i="77"/>
  <c r="J65" i="77"/>
  <c r="I65" i="77"/>
  <c r="I5" i="77" s="1"/>
  <c r="H65" i="77"/>
  <c r="G65" i="77"/>
  <c r="F65" i="77"/>
  <c r="F5" i="77" s="1"/>
  <c r="E65" i="77"/>
  <c r="D65" i="77"/>
  <c r="C65" i="77"/>
  <c r="AI64" i="77"/>
  <c r="AH64" i="77"/>
  <c r="AI63" i="77"/>
  <c r="AH63" i="77"/>
  <c r="AI62" i="77"/>
  <c r="AH62" i="77"/>
  <c r="AI61" i="77"/>
  <c r="AH61" i="77"/>
  <c r="AI60" i="77"/>
  <c r="AH60" i="77"/>
  <c r="AI59" i="77"/>
  <c r="AH59" i="77"/>
  <c r="AI58" i="77"/>
  <c r="AH58" i="77"/>
  <c r="AI57" i="77"/>
  <c r="AH57" i="77"/>
  <c r="AI56" i="77"/>
  <c r="AH56" i="77"/>
  <c r="AI55" i="77"/>
  <c r="AH55" i="77"/>
  <c r="AI54" i="77"/>
  <c r="AH54" i="77"/>
  <c r="AG53" i="77"/>
  <c r="AF53" i="77"/>
  <c r="AE53" i="77"/>
  <c r="AD53" i="77"/>
  <c r="AC53" i="77"/>
  <c r="AB53" i="77"/>
  <c r="AA53" i="77"/>
  <c r="Y53" i="77"/>
  <c r="X53" i="77"/>
  <c r="W53" i="77"/>
  <c r="V53" i="77"/>
  <c r="U53" i="77"/>
  <c r="T53" i="77"/>
  <c r="S53" i="77"/>
  <c r="R53" i="77"/>
  <c r="Q53" i="77"/>
  <c r="P53" i="77"/>
  <c r="N53" i="77"/>
  <c r="M53" i="77"/>
  <c r="L53" i="77"/>
  <c r="K53" i="77"/>
  <c r="J53" i="77"/>
  <c r="I53" i="77"/>
  <c r="H53" i="77"/>
  <c r="G53" i="77"/>
  <c r="F53" i="77"/>
  <c r="E53" i="77"/>
  <c r="D53" i="77"/>
  <c r="C53" i="77"/>
  <c r="AI52" i="77"/>
  <c r="AH52" i="77"/>
  <c r="AI51" i="77"/>
  <c r="AH51" i="77"/>
  <c r="AI50" i="77"/>
  <c r="AH50" i="77"/>
  <c r="AG49" i="77"/>
  <c r="Y49" i="77"/>
  <c r="S49" i="77"/>
  <c r="R49" i="77"/>
  <c r="Q49" i="77"/>
  <c r="P49" i="77"/>
  <c r="N49" i="77"/>
  <c r="M49" i="77"/>
  <c r="L49" i="77"/>
  <c r="K49" i="77"/>
  <c r="J49" i="77"/>
  <c r="I49" i="77"/>
  <c r="H49" i="77"/>
  <c r="G49" i="77"/>
  <c r="F49" i="77"/>
  <c r="E49" i="77"/>
  <c r="D49" i="77"/>
  <c r="C49" i="77"/>
  <c r="AG48" i="77"/>
  <c r="AI47" i="77"/>
  <c r="AH47" i="77"/>
  <c r="AI46" i="77"/>
  <c r="AH46" i="77"/>
  <c r="AI45" i="77"/>
  <c r="AH45" i="77"/>
  <c r="AI44" i="77"/>
  <c r="AH44" i="77"/>
  <c r="AI43" i="77"/>
  <c r="AH43" i="77"/>
  <c r="AI42" i="77"/>
  <c r="AH42" i="77"/>
  <c r="AI41" i="77"/>
  <c r="AH41" i="77"/>
  <c r="AI40" i="77"/>
  <c r="AH40" i="77"/>
  <c r="AI39" i="77"/>
  <c r="AH39" i="77"/>
  <c r="AI38" i="77"/>
  <c r="AH38" i="77"/>
  <c r="AI37" i="77"/>
  <c r="AH37" i="77"/>
  <c r="AI36" i="77"/>
  <c r="AH36" i="77"/>
  <c r="AG35" i="77"/>
  <c r="AG2" i="77" s="1"/>
  <c r="AG6" i="77" s="1"/>
  <c r="AF35" i="77"/>
  <c r="AE35" i="77"/>
  <c r="AD35" i="77"/>
  <c r="AC35" i="77"/>
  <c r="AB35" i="77"/>
  <c r="AA35" i="77"/>
  <c r="Y35" i="77"/>
  <c r="X35" i="77"/>
  <c r="W35" i="77"/>
  <c r="V35" i="77"/>
  <c r="U35" i="77"/>
  <c r="T35" i="77"/>
  <c r="S35" i="77"/>
  <c r="R35" i="77"/>
  <c r="Q35" i="77"/>
  <c r="P35" i="77"/>
  <c r="N35" i="77"/>
  <c r="M35" i="77"/>
  <c r="L35" i="77"/>
  <c r="K35" i="77"/>
  <c r="J35" i="77"/>
  <c r="I35" i="77"/>
  <c r="H35" i="77"/>
  <c r="G35" i="77"/>
  <c r="F35" i="77"/>
  <c r="E35" i="77"/>
  <c r="D35" i="77"/>
  <c r="C35" i="77"/>
  <c r="AI34" i="77"/>
  <c r="AH34" i="77"/>
  <c r="AI33" i="77"/>
  <c r="AH33" i="77"/>
  <c r="AI32" i="77"/>
  <c r="AH32" i="77"/>
  <c r="AI31" i="77"/>
  <c r="AH31" i="77"/>
  <c r="AI30" i="77"/>
  <c r="AH30" i="77"/>
  <c r="AI29" i="77"/>
  <c r="AH29" i="77"/>
  <c r="AI28" i="77"/>
  <c r="AH28" i="77"/>
  <c r="AI27" i="77"/>
  <c r="AH27" i="77"/>
  <c r="AI26" i="77"/>
  <c r="AH26" i="77"/>
  <c r="AI25" i="77"/>
  <c r="AH25" i="77"/>
  <c r="AI24" i="77"/>
  <c r="AH24" i="77"/>
  <c r="AI23" i="77"/>
  <c r="AH23" i="77"/>
  <c r="AI22" i="77"/>
  <c r="AH22" i="77"/>
  <c r="AI21" i="77"/>
  <c r="AH21" i="77"/>
  <c r="AI20" i="77"/>
  <c r="AH20" i="77"/>
  <c r="AI19" i="77"/>
  <c r="AH19" i="77"/>
  <c r="AI18" i="77"/>
  <c r="AH18" i="77"/>
  <c r="AI17" i="77"/>
  <c r="AH17" i="77"/>
  <c r="AI16" i="77"/>
  <c r="AH16" i="77"/>
  <c r="AI15" i="77"/>
  <c r="AH15" i="77"/>
  <c r="AI14" i="77"/>
  <c r="AH14" i="77"/>
  <c r="AI13" i="77"/>
  <c r="AH13" i="77"/>
  <c r="AI12" i="77"/>
  <c r="AH12" i="77"/>
  <c r="AI11" i="77"/>
  <c r="AH11" i="77"/>
  <c r="AF5" i="77"/>
  <c r="AB5" i="77"/>
  <c r="Z5" i="77"/>
  <c r="W5" i="77"/>
  <c r="T5" i="77"/>
  <c r="J5" i="77"/>
  <c r="H5" i="77"/>
  <c r="G5" i="77"/>
  <c r="E5" i="77"/>
  <c r="D5" i="77"/>
  <c r="B5" i="77"/>
  <c r="AG4" i="77"/>
  <c r="K4" i="77"/>
  <c r="B4" i="77"/>
  <c r="AG3" i="77"/>
  <c r="AD4" i="76"/>
  <c r="AF92" i="76"/>
  <c r="AD92" i="76"/>
  <c r="AD34" i="76"/>
  <c r="AC34" i="76"/>
  <c r="AB34" i="76"/>
  <c r="E4" i="78"/>
  <c r="E4" i="77"/>
  <c r="AE79" i="78" l="1"/>
  <c r="AD79" i="78"/>
  <c r="AB79" i="78"/>
  <c r="AA79" i="78"/>
  <c r="Z79" i="78"/>
  <c r="Y79" i="78"/>
  <c r="W79" i="78"/>
  <c r="V79" i="78"/>
  <c r="T79" i="78"/>
  <c r="S79" i="78"/>
  <c r="R79" i="78"/>
  <c r="R72" i="78"/>
  <c r="AJ210" i="78" s="1"/>
  <c r="Q79" i="78"/>
  <c r="N79" i="78"/>
  <c r="M70" i="78"/>
  <c r="H79" i="78"/>
  <c r="N72" i="78"/>
  <c r="AF210" i="78" s="1"/>
  <c r="N70" i="78"/>
  <c r="I70" i="78"/>
  <c r="Q72" i="78"/>
  <c r="AI210" i="78" s="1"/>
  <c r="AI69" i="78"/>
  <c r="AI76" i="78"/>
  <c r="F70" i="78"/>
  <c r="F80" i="78" s="1"/>
  <c r="F72" i="78"/>
  <c r="AH73" i="78"/>
  <c r="E70" i="78"/>
  <c r="AI73" i="78"/>
  <c r="AH74" i="78"/>
  <c r="AI74" i="78"/>
  <c r="I79" i="78"/>
  <c r="K79" i="78"/>
  <c r="AH76" i="78"/>
  <c r="AI53" i="78"/>
  <c r="H4" i="78"/>
  <c r="AI35" i="78"/>
  <c r="G70" i="78"/>
  <c r="H72" i="78"/>
  <c r="E99" i="78"/>
  <c r="AG3" i="78"/>
  <c r="AG6" i="78" s="1"/>
  <c r="R7" i="78"/>
  <c r="H70" i="78"/>
  <c r="P70" i="78"/>
  <c r="Y72" i="78"/>
  <c r="C90" i="78"/>
  <c r="G72" i="78"/>
  <c r="D207" i="78"/>
  <c r="S207" i="78"/>
  <c r="AH69" i="78"/>
  <c r="E72" i="78"/>
  <c r="AH53" i="78"/>
  <c r="B70" i="78"/>
  <c r="AH65" i="78"/>
  <c r="J70" i="78"/>
  <c r="J80" i="78" s="1"/>
  <c r="R70" i="78"/>
  <c r="R80" i="78" s="1"/>
  <c r="AI65" i="78"/>
  <c r="C72" i="78"/>
  <c r="K72" i="78"/>
  <c r="S72" i="78"/>
  <c r="I72" i="78"/>
  <c r="Q70" i="78"/>
  <c r="G5" i="78"/>
  <c r="W5" i="78"/>
  <c r="AE5" i="78"/>
  <c r="C70" i="78"/>
  <c r="K70" i="78"/>
  <c r="S70" i="78"/>
  <c r="J72" i="78"/>
  <c r="AG72" i="78"/>
  <c r="AG80" i="78" s="1"/>
  <c r="X210" i="78"/>
  <c r="O72" i="78"/>
  <c r="AH35" i="78"/>
  <c r="O70" i="78"/>
  <c r="P72" i="78"/>
  <c r="F7" i="78"/>
  <c r="D72" i="78"/>
  <c r="L72" i="78"/>
  <c r="D70" i="78"/>
  <c r="L70" i="78"/>
  <c r="M72" i="78"/>
  <c r="C188" i="78"/>
  <c r="D98" i="78"/>
  <c r="E190" i="78"/>
  <c r="C196" i="78"/>
  <c r="D195" i="78"/>
  <c r="D90" i="78" s="1"/>
  <c r="Z70" i="77"/>
  <c r="Z72" i="77"/>
  <c r="Z80" i="77" s="1"/>
  <c r="Y70" i="77"/>
  <c r="AI73" i="77"/>
  <c r="R72" i="77"/>
  <c r="AI76" i="77"/>
  <c r="AI74" i="77"/>
  <c r="Q70" i="77"/>
  <c r="AH76" i="77"/>
  <c r="P79" i="77"/>
  <c r="P72" i="77"/>
  <c r="AH210" i="77" s="1"/>
  <c r="R79" i="77"/>
  <c r="J79" i="77"/>
  <c r="O80" i="77"/>
  <c r="O5" i="77"/>
  <c r="O72" i="77"/>
  <c r="M72" i="77"/>
  <c r="N70" i="77"/>
  <c r="L70" i="77"/>
  <c r="AH73" i="77"/>
  <c r="AH53" i="77"/>
  <c r="J72" i="77"/>
  <c r="J7" i="77" s="1"/>
  <c r="I70" i="77"/>
  <c r="AH74" i="77"/>
  <c r="I79" i="77"/>
  <c r="AI79" i="77" s="1"/>
  <c r="G72" i="77"/>
  <c r="Y210" i="77" s="1"/>
  <c r="G70" i="77"/>
  <c r="D70" i="77"/>
  <c r="AI53" i="77"/>
  <c r="F70" i="77"/>
  <c r="E72" i="77"/>
  <c r="E7" i="77" s="1"/>
  <c r="AI35" i="77"/>
  <c r="AH35" i="77"/>
  <c r="B70" i="77"/>
  <c r="B72" i="77"/>
  <c r="H4" i="77"/>
  <c r="AJ210" i="77"/>
  <c r="R7" i="77"/>
  <c r="W210" i="77"/>
  <c r="AE210" i="77"/>
  <c r="M7" i="77"/>
  <c r="E70" i="77"/>
  <c r="N72" i="77"/>
  <c r="N80" i="77" s="1"/>
  <c r="C70" i="77"/>
  <c r="K70" i="77"/>
  <c r="S70" i="77"/>
  <c r="D72" i="77"/>
  <c r="L72" i="77"/>
  <c r="K5" i="77"/>
  <c r="AA5" i="77"/>
  <c r="AG210" i="77"/>
  <c r="O7" i="77"/>
  <c r="C5" i="77"/>
  <c r="S5" i="77"/>
  <c r="H70" i="77"/>
  <c r="P70" i="77"/>
  <c r="P80" i="77" s="1"/>
  <c r="S207" i="77"/>
  <c r="D207" i="77"/>
  <c r="AH69" i="77"/>
  <c r="M70" i="77"/>
  <c r="M80" i="77" s="1"/>
  <c r="F72" i="77"/>
  <c r="F80" i="77" s="1"/>
  <c r="P7" i="77"/>
  <c r="J70" i="77"/>
  <c r="J80" i="77" s="1"/>
  <c r="R70" i="77"/>
  <c r="R80" i="77" s="1"/>
  <c r="AI65" i="77"/>
  <c r="C72" i="77"/>
  <c r="K72" i="77"/>
  <c r="S72" i="77"/>
  <c r="H72" i="77"/>
  <c r="D188" i="77"/>
  <c r="E98" i="77"/>
  <c r="D90" i="77"/>
  <c r="E99" i="77"/>
  <c r="I72" i="77"/>
  <c r="Q72" i="77"/>
  <c r="Q80" i="77" s="1"/>
  <c r="Y72" i="77"/>
  <c r="Y80" i="77" s="1"/>
  <c r="AG72" i="77"/>
  <c r="AG80" i="77" s="1"/>
  <c r="AH65" i="77"/>
  <c r="C188" i="77"/>
  <c r="E195" i="77"/>
  <c r="F190" i="77"/>
  <c r="D196" i="77"/>
  <c r="C196" i="77"/>
  <c r="V34" i="76"/>
  <c r="U34" i="76"/>
  <c r="T34" i="76"/>
  <c r="R34" i="76"/>
  <c r="N92" i="76"/>
  <c r="M92" i="76"/>
  <c r="K35" i="76"/>
  <c r="J35" i="76"/>
  <c r="J34" i="76"/>
  <c r="I34" i="76"/>
  <c r="H34" i="76"/>
  <c r="S80" i="78" l="1"/>
  <c r="Q80" i="78"/>
  <c r="O80" i="78"/>
  <c r="N7" i="78"/>
  <c r="N80" i="78"/>
  <c r="Q7" i="78"/>
  <c r="L80" i="78"/>
  <c r="AI79" i="78"/>
  <c r="K80" i="78"/>
  <c r="AH79" i="78"/>
  <c r="H80" i="78"/>
  <c r="D196" i="78"/>
  <c r="G80" i="78"/>
  <c r="B205" i="78"/>
  <c r="AE210" i="78"/>
  <c r="M7" i="78"/>
  <c r="D188" i="78"/>
  <c r="E98" i="78"/>
  <c r="B72" i="78"/>
  <c r="V210" i="78"/>
  <c r="D7" i="78"/>
  <c r="AC210" i="78"/>
  <c r="K7" i="78"/>
  <c r="C205" i="78"/>
  <c r="D80" i="78"/>
  <c r="U210" i="78"/>
  <c r="C7" i="78"/>
  <c r="AQ210" i="78"/>
  <c r="Y7" i="78"/>
  <c r="F99" i="78"/>
  <c r="AH210" i="78"/>
  <c r="P7" i="78"/>
  <c r="AA210" i="78"/>
  <c r="I7" i="78"/>
  <c r="C80" i="78"/>
  <c r="P80" i="78"/>
  <c r="I80" i="78"/>
  <c r="D231" i="78"/>
  <c r="E195" i="78"/>
  <c r="W210" i="78"/>
  <c r="E7" i="78"/>
  <c r="M80" i="78"/>
  <c r="AB210" i="78"/>
  <c r="J7" i="78"/>
  <c r="AK210" i="78"/>
  <c r="S7" i="78"/>
  <c r="Z210" i="78"/>
  <c r="H7" i="78"/>
  <c r="E80" i="78"/>
  <c r="Y80" i="78"/>
  <c r="F190" i="78"/>
  <c r="AD210" i="78"/>
  <c r="L7" i="78"/>
  <c r="AG210" i="78"/>
  <c r="O7" i="78"/>
  <c r="Y210" i="78"/>
  <c r="G7" i="78"/>
  <c r="S80" i="77"/>
  <c r="AH79" i="77"/>
  <c r="B80" i="77"/>
  <c r="G80" i="77"/>
  <c r="AB210" i="77"/>
  <c r="L80" i="77"/>
  <c r="I80" i="77"/>
  <c r="K80" i="77"/>
  <c r="G7" i="77"/>
  <c r="D80" i="77"/>
  <c r="H80" i="77"/>
  <c r="E80" i="77"/>
  <c r="E231" i="77"/>
  <c r="F195" i="77"/>
  <c r="E90" i="77"/>
  <c r="F99" i="77"/>
  <c r="AC210" i="77"/>
  <c r="K7" i="77"/>
  <c r="E188" i="77"/>
  <c r="F98" i="77"/>
  <c r="U210" i="77"/>
  <c r="C7" i="77"/>
  <c r="Z210" i="77"/>
  <c r="H7" i="77"/>
  <c r="C80" i="77"/>
  <c r="AQ210" i="77"/>
  <c r="Y7" i="77"/>
  <c r="X210" i="77"/>
  <c r="C205" i="77"/>
  <c r="B205" i="77"/>
  <c r="F7" i="77"/>
  <c r="AD210" i="77"/>
  <c r="L7" i="77"/>
  <c r="E196" i="77"/>
  <c r="AI210" i="77"/>
  <c r="Q7" i="77"/>
  <c r="V210" i="77"/>
  <c r="D7" i="77"/>
  <c r="F196" i="77"/>
  <c r="G190" i="77"/>
  <c r="AA210" i="77"/>
  <c r="I7" i="77"/>
  <c r="AK210" i="77"/>
  <c r="S7" i="77"/>
  <c r="AF210" i="77"/>
  <c r="N7" i="77"/>
  <c r="K6" i="78" l="1"/>
  <c r="F195" i="78"/>
  <c r="F196" i="78" s="1"/>
  <c r="E231" i="78"/>
  <c r="E90" i="78"/>
  <c r="E188" i="78"/>
  <c r="F98" i="78"/>
  <c r="G190" i="78"/>
  <c r="G99" i="78"/>
  <c r="E196" i="78"/>
  <c r="T210" i="78"/>
  <c r="B7" i="78"/>
  <c r="B80" i="78"/>
  <c r="K6" i="77"/>
  <c r="F188" i="77"/>
  <c r="G98" i="77"/>
  <c r="G99" i="77"/>
  <c r="F90" i="77"/>
  <c r="T210" i="77"/>
  <c r="B7" i="77"/>
  <c r="F231" i="77"/>
  <c r="G195" i="77"/>
  <c r="H190" i="77"/>
  <c r="G196" i="77"/>
  <c r="B80" i="65"/>
  <c r="B80" i="74"/>
  <c r="AG72" i="76"/>
  <c r="AG70" i="76"/>
  <c r="AG72" i="74"/>
  <c r="AH96" i="76"/>
  <c r="AI96" i="76" s="1"/>
  <c r="AF235" i="76"/>
  <c r="AE235" i="76"/>
  <c r="AD235" i="76"/>
  <c r="AC235" i="76"/>
  <c r="AB235" i="76"/>
  <c r="AA235" i="76"/>
  <c r="Z235" i="76"/>
  <c r="Y235" i="76"/>
  <c r="X235" i="76"/>
  <c r="W235" i="76"/>
  <c r="V235" i="76"/>
  <c r="U235" i="76"/>
  <c r="T235" i="76"/>
  <c r="S235" i="76"/>
  <c r="R235" i="76"/>
  <c r="Q235" i="76"/>
  <c r="P235" i="76"/>
  <c r="O235" i="76"/>
  <c r="N235" i="76"/>
  <c r="M235" i="76"/>
  <c r="L235" i="76"/>
  <c r="K235" i="76"/>
  <c r="J235" i="76"/>
  <c r="I235" i="76"/>
  <c r="H235" i="76"/>
  <c r="G235" i="76"/>
  <c r="F235" i="76"/>
  <c r="E235" i="76"/>
  <c r="D235" i="76"/>
  <c r="C235" i="76"/>
  <c r="B235" i="76"/>
  <c r="A235" i="76"/>
  <c r="AF234" i="76"/>
  <c r="AE234" i="76"/>
  <c r="AD234" i="76"/>
  <c r="AC234" i="76"/>
  <c r="AB234" i="76"/>
  <c r="AA234" i="76"/>
  <c r="Z234" i="76"/>
  <c r="Y234" i="76"/>
  <c r="X234" i="76"/>
  <c r="W234" i="76"/>
  <c r="V234" i="76"/>
  <c r="U234" i="76"/>
  <c r="T234" i="76"/>
  <c r="S234" i="76"/>
  <c r="R234" i="76"/>
  <c r="Q234" i="76"/>
  <c r="P234" i="76"/>
  <c r="O234" i="76"/>
  <c r="N234" i="76"/>
  <c r="M234" i="76"/>
  <c r="L234" i="76"/>
  <c r="K234" i="76"/>
  <c r="J234" i="76"/>
  <c r="I234" i="76"/>
  <c r="H234" i="76"/>
  <c r="G234" i="76"/>
  <c r="F234" i="76"/>
  <c r="E234" i="76"/>
  <c r="D234" i="76"/>
  <c r="C234" i="76"/>
  <c r="B234" i="76"/>
  <c r="A234" i="76"/>
  <c r="AF233" i="76"/>
  <c r="AE233" i="76"/>
  <c r="AD233" i="76"/>
  <c r="AC233" i="76"/>
  <c r="AB233" i="76"/>
  <c r="AA233" i="76"/>
  <c r="Z233" i="76"/>
  <c r="Y233" i="76"/>
  <c r="X233" i="76"/>
  <c r="W233" i="76"/>
  <c r="V233" i="76"/>
  <c r="U233" i="76"/>
  <c r="T233" i="76"/>
  <c r="S233" i="76"/>
  <c r="R233" i="76"/>
  <c r="Q233" i="76"/>
  <c r="P233" i="76"/>
  <c r="O233" i="76"/>
  <c r="N233" i="76"/>
  <c r="M233" i="76"/>
  <c r="L233" i="76"/>
  <c r="K233" i="76"/>
  <c r="J233" i="76"/>
  <c r="I233" i="76"/>
  <c r="H233" i="76"/>
  <c r="G233" i="76"/>
  <c r="F233" i="76"/>
  <c r="E233" i="76"/>
  <c r="D233" i="76"/>
  <c r="C233" i="76"/>
  <c r="B233" i="76"/>
  <c r="A233" i="76"/>
  <c r="AF232" i="76"/>
  <c r="AE232" i="76"/>
  <c r="AD232" i="76"/>
  <c r="AC232" i="76"/>
  <c r="AB232" i="76"/>
  <c r="AA232" i="76"/>
  <c r="Z232" i="76"/>
  <c r="Y232" i="76"/>
  <c r="X232" i="76"/>
  <c r="W232" i="76"/>
  <c r="V232" i="76"/>
  <c r="U232" i="76"/>
  <c r="T232" i="76"/>
  <c r="S232" i="76"/>
  <c r="R232" i="76"/>
  <c r="Q232" i="76"/>
  <c r="P232" i="76"/>
  <c r="O232" i="76"/>
  <c r="N232" i="76"/>
  <c r="M232" i="76"/>
  <c r="L232" i="76"/>
  <c r="K232" i="76"/>
  <c r="J232" i="76"/>
  <c r="I232" i="76"/>
  <c r="H232" i="76"/>
  <c r="G232" i="76"/>
  <c r="F232" i="76"/>
  <c r="E232" i="76"/>
  <c r="D232" i="76"/>
  <c r="C232" i="76"/>
  <c r="B232" i="76"/>
  <c r="A232" i="76"/>
  <c r="B231" i="76"/>
  <c r="S206" i="76"/>
  <c r="AG196" i="76"/>
  <c r="B196" i="76"/>
  <c r="D195" i="76"/>
  <c r="C195" i="76"/>
  <c r="C231" i="76" s="1"/>
  <c r="J194" i="76"/>
  <c r="K194" i="76" s="1"/>
  <c r="L194" i="76" s="1"/>
  <c r="M194" i="76" s="1"/>
  <c r="N194" i="76" s="1"/>
  <c r="O194" i="76" s="1"/>
  <c r="P194" i="76" s="1"/>
  <c r="Q194" i="76" s="1"/>
  <c r="R194" i="76" s="1"/>
  <c r="S194" i="76" s="1"/>
  <c r="T194" i="76" s="1"/>
  <c r="U194" i="76" s="1"/>
  <c r="V194" i="76" s="1"/>
  <c r="W194" i="76" s="1"/>
  <c r="X194" i="76" s="1"/>
  <c r="Y194" i="76" s="1"/>
  <c r="Z194" i="76" s="1"/>
  <c r="AA194" i="76" s="1"/>
  <c r="AB194" i="76" s="1"/>
  <c r="AC194" i="76" s="1"/>
  <c r="AD194" i="76" s="1"/>
  <c r="AE194" i="76" s="1"/>
  <c r="AF194" i="76" s="1"/>
  <c r="C194" i="76"/>
  <c r="D194" i="76" s="1"/>
  <c r="E194" i="76" s="1"/>
  <c r="F194" i="76" s="1"/>
  <c r="G194" i="76" s="1"/>
  <c r="H194" i="76" s="1"/>
  <c r="I194" i="76" s="1"/>
  <c r="C193" i="76"/>
  <c r="D193" i="76" s="1"/>
  <c r="E193" i="76" s="1"/>
  <c r="F193" i="76" s="1"/>
  <c r="G193" i="76" s="1"/>
  <c r="H193" i="76" s="1"/>
  <c r="I193" i="76" s="1"/>
  <c r="J193" i="76" s="1"/>
  <c r="K193" i="76" s="1"/>
  <c r="L193" i="76" s="1"/>
  <c r="M193" i="76" s="1"/>
  <c r="N193" i="76" s="1"/>
  <c r="O193" i="76" s="1"/>
  <c r="P193" i="76" s="1"/>
  <c r="Q193" i="76" s="1"/>
  <c r="R193" i="76" s="1"/>
  <c r="S193" i="76" s="1"/>
  <c r="T193" i="76" s="1"/>
  <c r="U193" i="76" s="1"/>
  <c r="V193" i="76" s="1"/>
  <c r="W193" i="76" s="1"/>
  <c r="X193" i="76" s="1"/>
  <c r="Y193" i="76" s="1"/>
  <c r="Z193" i="76" s="1"/>
  <c r="AA193" i="76" s="1"/>
  <c r="AB193" i="76" s="1"/>
  <c r="AC193" i="76" s="1"/>
  <c r="AD193" i="76" s="1"/>
  <c r="AE193" i="76" s="1"/>
  <c r="AF193" i="76" s="1"/>
  <c r="C192" i="76"/>
  <c r="D192" i="76" s="1"/>
  <c r="E192" i="76" s="1"/>
  <c r="F192" i="76" s="1"/>
  <c r="G192" i="76" s="1"/>
  <c r="H192" i="76" s="1"/>
  <c r="I192" i="76" s="1"/>
  <c r="J192" i="76" s="1"/>
  <c r="K192" i="76" s="1"/>
  <c r="L192" i="76" s="1"/>
  <c r="M192" i="76" s="1"/>
  <c r="N192" i="76" s="1"/>
  <c r="O192" i="76" s="1"/>
  <c r="P192" i="76" s="1"/>
  <c r="Q192" i="76" s="1"/>
  <c r="R192" i="76" s="1"/>
  <c r="S192" i="76" s="1"/>
  <c r="T192" i="76" s="1"/>
  <c r="U192" i="76" s="1"/>
  <c r="V192" i="76" s="1"/>
  <c r="W192" i="76" s="1"/>
  <c r="X192" i="76" s="1"/>
  <c r="Y192" i="76" s="1"/>
  <c r="Z192" i="76" s="1"/>
  <c r="AA192" i="76" s="1"/>
  <c r="AB192" i="76" s="1"/>
  <c r="AC192" i="76" s="1"/>
  <c r="AD192" i="76" s="1"/>
  <c r="AE192" i="76" s="1"/>
  <c r="AF192" i="76" s="1"/>
  <c r="C191" i="76"/>
  <c r="D191" i="76" s="1"/>
  <c r="E191" i="76" s="1"/>
  <c r="F191" i="76" s="1"/>
  <c r="G191" i="76" s="1"/>
  <c r="H191" i="76" s="1"/>
  <c r="I191" i="76" s="1"/>
  <c r="J191" i="76" s="1"/>
  <c r="K191" i="76" s="1"/>
  <c r="L191" i="76" s="1"/>
  <c r="M191" i="76" s="1"/>
  <c r="N191" i="76" s="1"/>
  <c r="O191" i="76" s="1"/>
  <c r="P191" i="76" s="1"/>
  <c r="Q191" i="76" s="1"/>
  <c r="R191" i="76" s="1"/>
  <c r="S191" i="76" s="1"/>
  <c r="T191" i="76" s="1"/>
  <c r="U191" i="76" s="1"/>
  <c r="V191" i="76" s="1"/>
  <c r="W191" i="76" s="1"/>
  <c r="X191" i="76" s="1"/>
  <c r="Y191" i="76" s="1"/>
  <c r="Z191" i="76" s="1"/>
  <c r="AA191" i="76" s="1"/>
  <c r="AB191" i="76" s="1"/>
  <c r="AC191" i="76" s="1"/>
  <c r="AD191" i="76" s="1"/>
  <c r="AE191" i="76" s="1"/>
  <c r="AF191" i="76" s="1"/>
  <c r="C190" i="76"/>
  <c r="AG188" i="76"/>
  <c r="B188" i="76"/>
  <c r="O187" i="76"/>
  <c r="P187" i="76" s="1"/>
  <c r="Q187" i="76" s="1"/>
  <c r="R187" i="76" s="1"/>
  <c r="S187" i="76" s="1"/>
  <c r="T187" i="76" s="1"/>
  <c r="U187" i="76" s="1"/>
  <c r="V187" i="76" s="1"/>
  <c r="W187" i="76" s="1"/>
  <c r="X187" i="76" s="1"/>
  <c r="Y187" i="76" s="1"/>
  <c r="Z187" i="76" s="1"/>
  <c r="AA187" i="76" s="1"/>
  <c r="AB187" i="76" s="1"/>
  <c r="AC187" i="76" s="1"/>
  <c r="AD187" i="76" s="1"/>
  <c r="AE187" i="76" s="1"/>
  <c r="AF187" i="76" s="1"/>
  <c r="C187" i="76"/>
  <c r="D187" i="76" s="1"/>
  <c r="E187" i="76" s="1"/>
  <c r="F187" i="76" s="1"/>
  <c r="G187" i="76" s="1"/>
  <c r="H187" i="76" s="1"/>
  <c r="I187" i="76" s="1"/>
  <c r="J187" i="76" s="1"/>
  <c r="K187" i="76" s="1"/>
  <c r="L187" i="76" s="1"/>
  <c r="M187" i="76" s="1"/>
  <c r="N187" i="76" s="1"/>
  <c r="AC186" i="76"/>
  <c r="AD186" i="76" s="1"/>
  <c r="AE186" i="76" s="1"/>
  <c r="AF186" i="76" s="1"/>
  <c r="C186" i="76"/>
  <c r="D186" i="76" s="1"/>
  <c r="E186" i="76" s="1"/>
  <c r="F186" i="76" s="1"/>
  <c r="G186" i="76" s="1"/>
  <c r="H186" i="76" s="1"/>
  <c r="I186" i="76" s="1"/>
  <c r="J186" i="76" s="1"/>
  <c r="K186" i="76" s="1"/>
  <c r="L186" i="76" s="1"/>
  <c r="M186" i="76" s="1"/>
  <c r="N186" i="76" s="1"/>
  <c r="O186" i="76" s="1"/>
  <c r="P186" i="76" s="1"/>
  <c r="Q186" i="76" s="1"/>
  <c r="R186" i="76" s="1"/>
  <c r="S186" i="76" s="1"/>
  <c r="T186" i="76" s="1"/>
  <c r="U186" i="76" s="1"/>
  <c r="V186" i="76" s="1"/>
  <c r="W186" i="76" s="1"/>
  <c r="X186" i="76" s="1"/>
  <c r="Y186" i="76" s="1"/>
  <c r="Z186" i="76" s="1"/>
  <c r="AA186" i="76" s="1"/>
  <c r="AB186" i="76" s="1"/>
  <c r="L185" i="76"/>
  <c r="M185" i="76" s="1"/>
  <c r="N185" i="76" s="1"/>
  <c r="O185" i="76" s="1"/>
  <c r="P185" i="76" s="1"/>
  <c r="Q185" i="76" s="1"/>
  <c r="R185" i="76" s="1"/>
  <c r="S185" i="76" s="1"/>
  <c r="T185" i="76" s="1"/>
  <c r="U185" i="76" s="1"/>
  <c r="V185" i="76" s="1"/>
  <c r="W185" i="76" s="1"/>
  <c r="X185" i="76" s="1"/>
  <c r="Y185" i="76" s="1"/>
  <c r="Z185" i="76" s="1"/>
  <c r="AA185" i="76" s="1"/>
  <c r="AB185" i="76" s="1"/>
  <c r="AC185" i="76" s="1"/>
  <c r="AD185" i="76" s="1"/>
  <c r="AE185" i="76" s="1"/>
  <c r="AF185" i="76" s="1"/>
  <c r="C185" i="76"/>
  <c r="D185" i="76" s="1"/>
  <c r="E185" i="76" s="1"/>
  <c r="F185" i="76" s="1"/>
  <c r="G185" i="76" s="1"/>
  <c r="H185" i="76" s="1"/>
  <c r="I185" i="76" s="1"/>
  <c r="J185" i="76" s="1"/>
  <c r="K185" i="76" s="1"/>
  <c r="C184" i="76"/>
  <c r="D184" i="76" s="1"/>
  <c r="E184" i="76" s="1"/>
  <c r="F184" i="76" s="1"/>
  <c r="G184" i="76" s="1"/>
  <c r="H184" i="76" s="1"/>
  <c r="I184" i="76" s="1"/>
  <c r="J184" i="76" s="1"/>
  <c r="K184" i="76" s="1"/>
  <c r="L184" i="76" s="1"/>
  <c r="M184" i="76" s="1"/>
  <c r="N184" i="76" s="1"/>
  <c r="O184" i="76" s="1"/>
  <c r="P184" i="76" s="1"/>
  <c r="Q184" i="76" s="1"/>
  <c r="R184" i="76" s="1"/>
  <c r="S184" i="76" s="1"/>
  <c r="T184" i="76" s="1"/>
  <c r="U184" i="76" s="1"/>
  <c r="V184" i="76" s="1"/>
  <c r="W184" i="76" s="1"/>
  <c r="X184" i="76" s="1"/>
  <c r="Y184" i="76" s="1"/>
  <c r="Z184" i="76" s="1"/>
  <c r="AA184" i="76" s="1"/>
  <c r="AB184" i="76" s="1"/>
  <c r="AC184" i="76" s="1"/>
  <c r="AD184" i="76" s="1"/>
  <c r="AE184" i="76" s="1"/>
  <c r="AF184" i="76" s="1"/>
  <c r="P183" i="76"/>
  <c r="Q183" i="76" s="1"/>
  <c r="R183" i="76" s="1"/>
  <c r="S183" i="76" s="1"/>
  <c r="T183" i="76" s="1"/>
  <c r="U183" i="76" s="1"/>
  <c r="V183" i="76" s="1"/>
  <c r="W183" i="76" s="1"/>
  <c r="X183" i="76" s="1"/>
  <c r="Y183" i="76" s="1"/>
  <c r="Z183" i="76" s="1"/>
  <c r="AA183" i="76" s="1"/>
  <c r="AB183" i="76" s="1"/>
  <c r="AC183" i="76" s="1"/>
  <c r="AD183" i="76" s="1"/>
  <c r="AE183" i="76" s="1"/>
  <c r="AF183" i="76" s="1"/>
  <c r="G183" i="76"/>
  <c r="H183" i="76" s="1"/>
  <c r="I183" i="76" s="1"/>
  <c r="J183" i="76" s="1"/>
  <c r="K183" i="76" s="1"/>
  <c r="L183" i="76" s="1"/>
  <c r="M183" i="76" s="1"/>
  <c r="N183" i="76" s="1"/>
  <c r="O183" i="76" s="1"/>
  <c r="C183" i="76"/>
  <c r="D183" i="76" s="1"/>
  <c r="E183" i="76" s="1"/>
  <c r="F183" i="76" s="1"/>
  <c r="E182" i="76"/>
  <c r="F182" i="76" s="1"/>
  <c r="G182" i="76" s="1"/>
  <c r="H182" i="76" s="1"/>
  <c r="I182" i="76" s="1"/>
  <c r="J182" i="76" s="1"/>
  <c r="K182" i="76" s="1"/>
  <c r="L182" i="76" s="1"/>
  <c r="M182" i="76" s="1"/>
  <c r="N182" i="76" s="1"/>
  <c r="O182" i="76" s="1"/>
  <c r="P182" i="76" s="1"/>
  <c r="Q182" i="76" s="1"/>
  <c r="R182" i="76" s="1"/>
  <c r="S182" i="76" s="1"/>
  <c r="T182" i="76" s="1"/>
  <c r="U182" i="76" s="1"/>
  <c r="V182" i="76" s="1"/>
  <c r="W182" i="76" s="1"/>
  <c r="X182" i="76" s="1"/>
  <c r="Y182" i="76" s="1"/>
  <c r="Z182" i="76" s="1"/>
  <c r="AA182" i="76" s="1"/>
  <c r="AB182" i="76" s="1"/>
  <c r="AC182" i="76" s="1"/>
  <c r="AD182" i="76" s="1"/>
  <c r="AE182" i="76" s="1"/>
  <c r="AF182" i="76" s="1"/>
  <c r="C182" i="76"/>
  <c r="D182" i="76" s="1"/>
  <c r="D181" i="76"/>
  <c r="E181" i="76" s="1"/>
  <c r="F181" i="76" s="1"/>
  <c r="G181" i="76" s="1"/>
  <c r="H181" i="76" s="1"/>
  <c r="I181" i="76" s="1"/>
  <c r="J181" i="76" s="1"/>
  <c r="K181" i="76" s="1"/>
  <c r="L181" i="76" s="1"/>
  <c r="M181" i="76" s="1"/>
  <c r="N181" i="76" s="1"/>
  <c r="O181" i="76" s="1"/>
  <c r="P181" i="76" s="1"/>
  <c r="Q181" i="76" s="1"/>
  <c r="R181" i="76" s="1"/>
  <c r="S181" i="76" s="1"/>
  <c r="T181" i="76" s="1"/>
  <c r="U181" i="76" s="1"/>
  <c r="V181" i="76" s="1"/>
  <c r="W181" i="76" s="1"/>
  <c r="X181" i="76" s="1"/>
  <c r="Y181" i="76" s="1"/>
  <c r="Z181" i="76" s="1"/>
  <c r="AA181" i="76" s="1"/>
  <c r="AB181" i="76" s="1"/>
  <c r="AC181" i="76" s="1"/>
  <c r="AD181" i="76" s="1"/>
  <c r="AE181" i="76" s="1"/>
  <c r="AF181" i="76" s="1"/>
  <c r="C181" i="76"/>
  <c r="Y180" i="76"/>
  <c r="Z180" i="76" s="1"/>
  <c r="AA180" i="76" s="1"/>
  <c r="AB180" i="76" s="1"/>
  <c r="AC180" i="76" s="1"/>
  <c r="AD180" i="76" s="1"/>
  <c r="AE180" i="76" s="1"/>
  <c r="AF180" i="76" s="1"/>
  <c r="C180" i="76"/>
  <c r="D180" i="76" s="1"/>
  <c r="E180" i="76" s="1"/>
  <c r="F180" i="76" s="1"/>
  <c r="G180" i="76" s="1"/>
  <c r="H180" i="76" s="1"/>
  <c r="I180" i="76" s="1"/>
  <c r="J180" i="76" s="1"/>
  <c r="K180" i="76" s="1"/>
  <c r="L180" i="76" s="1"/>
  <c r="M180" i="76" s="1"/>
  <c r="N180" i="76" s="1"/>
  <c r="O180" i="76" s="1"/>
  <c r="P180" i="76" s="1"/>
  <c r="Q180" i="76" s="1"/>
  <c r="R180" i="76" s="1"/>
  <c r="S180" i="76" s="1"/>
  <c r="T180" i="76" s="1"/>
  <c r="U180" i="76" s="1"/>
  <c r="V180" i="76" s="1"/>
  <c r="W180" i="76" s="1"/>
  <c r="X180" i="76" s="1"/>
  <c r="H179" i="76"/>
  <c r="I179" i="76" s="1"/>
  <c r="J179" i="76" s="1"/>
  <c r="K179" i="76" s="1"/>
  <c r="L179" i="76" s="1"/>
  <c r="M179" i="76" s="1"/>
  <c r="N179" i="76" s="1"/>
  <c r="O179" i="76" s="1"/>
  <c r="P179" i="76" s="1"/>
  <c r="Q179" i="76" s="1"/>
  <c r="R179" i="76" s="1"/>
  <c r="S179" i="76" s="1"/>
  <c r="T179" i="76" s="1"/>
  <c r="U179" i="76" s="1"/>
  <c r="V179" i="76" s="1"/>
  <c r="W179" i="76" s="1"/>
  <c r="X179" i="76" s="1"/>
  <c r="Y179" i="76" s="1"/>
  <c r="Z179" i="76" s="1"/>
  <c r="AA179" i="76" s="1"/>
  <c r="AB179" i="76" s="1"/>
  <c r="AC179" i="76" s="1"/>
  <c r="AD179" i="76" s="1"/>
  <c r="AE179" i="76" s="1"/>
  <c r="AF179" i="76" s="1"/>
  <c r="C179" i="76"/>
  <c r="D179" i="76" s="1"/>
  <c r="E179" i="76" s="1"/>
  <c r="F179" i="76" s="1"/>
  <c r="G179" i="76" s="1"/>
  <c r="F178" i="76"/>
  <c r="G178" i="76" s="1"/>
  <c r="H178" i="76" s="1"/>
  <c r="I178" i="76" s="1"/>
  <c r="J178" i="76" s="1"/>
  <c r="K178" i="76" s="1"/>
  <c r="L178" i="76" s="1"/>
  <c r="M178" i="76" s="1"/>
  <c r="N178" i="76" s="1"/>
  <c r="O178" i="76" s="1"/>
  <c r="P178" i="76" s="1"/>
  <c r="Q178" i="76" s="1"/>
  <c r="R178" i="76" s="1"/>
  <c r="S178" i="76" s="1"/>
  <c r="T178" i="76" s="1"/>
  <c r="U178" i="76" s="1"/>
  <c r="V178" i="76" s="1"/>
  <c r="W178" i="76" s="1"/>
  <c r="X178" i="76" s="1"/>
  <c r="Y178" i="76" s="1"/>
  <c r="Z178" i="76" s="1"/>
  <c r="AA178" i="76" s="1"/>
  <c r="AB178" i="76" s="1"/>
  <c r="AC178" i="76" s="1"/>
  <c r="AD178" i="76" s="1"/>
  <c r="AE178" i="76" s="1"/>
  <c r="AF178" i="76" s="1"/>
  <c r="E178" i="76"/>
  <c r="D178" i="76"/>
  <c r="C178" i="76"/>
  <c r="C177" i="76"/>
  <c r="D177" i="76" s="1"/>
  <c r="E177" i="76" s="1"/>
  <c r="F177" i="76" s="1"/>
  <c r="G177" i="76" s="1"/>
  <c r="H177" i="76" s="1"/>
  <c r="I177" i="76" s="1"/>
  <c r="J177" i="76" s="1"/>
  <c r="K177" i="76" s="1"/>
  <c r="L177" i="76" s="1"/>
  <c r="M177" i="76" s="1"/>
  <c r="N177" i="76" s="1"/>
  <c r="O177" i="76" s="1"/>
  <c r="P177" i="76" s="1"/>
  <c r="Q177" i="76" s="1"/>
  <c r="R177" i="76" s="1"/>
  <c r="S177" i="76" s="1"/>
  <c r="T177" i="76" s="1"/>
  <c r="U177" i="76" s="1"/>
  <c r="V177" i="76" s="1"/>
  <c r="W177" i="76" s="1"/>
  <c r="X177" i="76" s="1"/>
  <c r="Y177" i="76" s="1"/>
  <c r="Z177" i="76" s="1"/>
  <c r="AA177" i="76" s="1"/>
  <c r="AB177" i="76" s="1"/>
  <c r="AC177" i="76" s="1"/>
  <c r="AD177" i="76" s="1"/>
  <c r="AE177" i="76" s="1"/>
  <c r="AF177" i="76" s="1"/>
  <c r="U176" i="76"/>
  <c r="V176" i="76" s="1"/>
  <c r="W176" i="76" s="1"/>
  <c r="X176" i="76" s="1"/>
  <c r="Y176" i="76" s="1"/>
  <c r="Z176" i="76" s="1"/>
  <c r="AA176" i="76" s="1"/>
  <c r="AB176" i="76" s="1"/>
  <c r="AC176" i="76" s="1"/>
  <c r="AD176" i="76" s="1"/>
  <c r="AE176" i="76" s="1"/>
  <c r="AF176" i="76" s="1"/>
  <c r="E176" i="76"/>
  <c r="F176" i="76" s="1"/>
  <c r="G176" i="76" s="1"/>
  <c r="H176" i="76" s="1"/>
  <c r="I176" i="76" s="1"/>
  <c r="J176" i="76" s="1"/>
  <c r="K176" i="76" s="1"/>
  <c r="L176" i="76" s="1"/>
  <c r="M176" i="76" s="1"/>
  <c r="N176" i="76" s="1"/>
  <c r="O176" i="76" s="1"/>
  <c r="P176" i="76" s="1"/>
  <c r="Q176" i="76" s="1"/>
  <c r="R176" i="76" s="1"/>
  <c r="S176" i="76" s="1"/>
  <c r="T176" i="76" s="1"/>
  <c r="D176" i="76"/>
  <c r="C176" i="76"/>
  <c r="C175" i="76"/>
  <c r="D175" i="76" s="1"/>
  <c r="E175" i="76" s="1"/>
  <c r="F175" i="76" s="1"/>
  <c r="G175" i="76" s="1"/>
  <c r="H175" i="76" s="1"/>
  <c r="I175" i="76" s="1"/>
  <c r="J175" i="76" s="1"/>
  <c r="K175" i="76" s="1"/>
  <c r="L175" i="76" s="1"/>
  <c r="M175" i="76" s="1"/>
  <c r="N175" i="76" s="1"/>
  <c r="O175" i="76" s="1"/>
  <c r="P175" i="76" s="1"/>
  <c r="Q175" i="76" s="1"/>
  <c r="R175" i="76" s="1"/>
  <c r="S175" i="76" s="1"/>
  <c r="T175" i="76" s="1"/>
  <c r="U175" i="76" s="1"/>
  <c r="V175" i="76" s="1"/>
  <c r="W175" i="76" s="1"/>
  <c r="X175" i="76" s="1"/>
  <c r="Y175" i="76" s="1"/>
  <c r="Z175" i="76" s="1"/>
  <c r="AA175" i="76" s="1"/>
  <c r="AB175" i="76" s="1"/>
  <c r="AC175" i="76" s="1"/>
  <c r="AD175" i="76" s="1"/>
  <c r="AE175" i="76" s="1"/>
  <c r="AF175" i="76" s="1"/>
  <c r="X173" i="76"/>
  <c r="Y173" i="76" s="1"/>
  <c r="Z173" i="76" s="1"/>
  <c r="AA173" i="76" s="1"/>
  <c r="AB173" i="76" s="1"/>
  <c r="AC173" i="76" s="1"/>
  <c r="AD173" i="76" s="1"/>
  <c r="AE173" i="76" s="1"/>
  <c r="AF173" i="76" s="1"/>
  <c r="V173" i="76"/>
  <c r="W173" i="76" s="1"/>
  <c r="P173" i="76"/>
  <c r="Q173" i="76" s="1"/>
  <c r="R173" i="76" s="1"/>
  <c r="S173" i="76" s="1"/>
  <c r="T173" i="76" s="1"/>
  <c r="U173" i="76" s="1"/>
  <c r="D173" i="76"/>
  <c r="E173" i="76" s="1"/>
  <c r="F173" i="76" s="1"/>
  <c r="G173" i="76" s="1"/>
  <c r="H173" i="76" s="1"/>
  <c r="I173" i="76" s="1"/>
  <c r="J173" i="76" s="1"/>
  <c r="K173" i="76" s="1"/>
  <c r="L173" i="76" s="1"/>
  <c r="M173" i="76" s="1"/>
  <c r="N173" i="76" s="1"/>
  <c r="O173" i="76" s="1"/>
  <c r="C173" i="76"/>
  <c r="C172" i="76"/>
  <c r="D172" i="76" s="1"/>
  <c r="E172" i="76" s="1"/>
  <c r="F172" i="76" s="1"/>
  <c r="G172" i="76" s="1"/>
  <c r="H172" i="76" s="1"/>
  <c r="I172" i="76" s="1"/>
  <c r="J172" i="76" s="1"/>
  <c r="K172" i="76" s="1"/>
  <c r="L172" i="76" s="1"/>
  <c r="M172" i="76" s="1"/>
  <c r="N172" i="76" s="1"/>
  <c r="O172" i="76" s="1"/>
  <c r="P172" i="76" s="1"/>
  <c r="Q172" i="76" s="1"/>
  <c r="R172" i="76" s="1"/>
  <c r="S172" i="76" s="1"/>
  <c r="T172" i="76" s="1"/>
  <c r="U172" i="76" s="1"/>
  <c r="V172" i="76" s="1"/>
  <c r="W172" i="76" s="1"/>
  <c r="X172" i="76" s="1"/>
  <c r="Y172" i="76" s="1"/>
  <c r="Z172" i="76" s="1"/>
  <c r="AA172" i="76" s="1"/>
  <c r="AB172" i="76" s="1"/>
  <c r="AC172" i="76" s="1"/>
  <c r="AD172" i="76" s="1"/>
  <c r="AE172" i="76" s="1"/>
  <c r="AF172" i="76" s="1"/>
  <c r="C171" i="76"/>
  <c r="D171" i="76" s="1"/>
  <c r="E171" i="76" s="1"/>
  <c r="F171" i="76" s="1"/>
  <c r="G171" i="76" s="1"/>
  <c r="H171" i="76" s="1"/>
  <c r="I171" i="76" s="1"/>
  <c r="J171" i="76" s="1"/>
  <c r="K171" i="76" s="1"/>
  <c r="L171" i="76" s="1"/>
  <c r="M171" i="76" s="1"/>
  <c r="N171" i="76" s="1"/>
  <c r="O171" i="76" s="1"/>
  <c r="P171" i="76" s="1"/>
  <c r="Q171" i="76" s="1"/>
  <c r="R171" i="76" s="1"/>
  <c r="S171" i="76" s="1"/>
  <c r="T171" i="76" s="1"/>
  <c r="U171" i="76" s="1"/>
  <c r="V171" i="76" s="1"/>
  <c r="W171" i="76" s="1"/>
  <c r="X171" i="76" s="1"/>
  <c r="Y171" i="76" s="1"/>
  <c r="Z171" i="76" s="1"/>
  <c r="AA171" i="76" s="1"/>
  <c r="AB171" i="76" s="1"/>
  <c r="AC171" i="76" s="1"/>
  <c r="AD171" i="76" s="1"/>
  <c r="AE171" i="76" s="1"/>
  <c r="AF171" i="76" s="1"/>
  <c r="N170" i="76"/>
  <c r="O170" i="76" s="1"/>
  <c r="P170" i="76" s="1"/>
  <c r="Q170" i="76" s="1"/>
  <c r="R170" i="76" s="1"/>
  <c r="S170" i="76" s="1"/>
  <c r="T170" i="76" s="1"/>
  <c r="U170" i="76" s="1"/>
  <c r="V170" i="76" s="1"/>
  <c r="W170" i="76" s="1"/>
  <c r="X170" i="76" s="1"/>
  <c r="Y170" i="76" s="1"/>
  <c r="Z170" i="76" s="1"/>
  <c r="AA170" i="76" s="1"/>
  <c r="AB170" i="76" s="1"/>
  <c r="AC170" i="76" s="1"/>
  <c r="AD170" i="76" s="1"/>
  <c r="AE170" i="76" s="1"/>
  <c r="AF170" i="76" s="1"/>
  <c r="C170" i="76"/>
  <c r="D170" i="76" s="1"/>
  <c r="E170" i="76" s="1"/>
  <c r="F170" i="76" s="1"/>
  <c r="G170" i="76" s="1"/>
  <c r="H170" i="76" s="1"/>
  <c r="I170" i="76" s="1"/>
  <c r="J170" i="76" s="1"/>
  <c r="K170" i="76" s="1"/>
  <c r="L170" i="76" s="1"/>
  <c r="M170" i="76" s="1"/>
  <c r="E169" i="76"/>
  <c r="F169" i="76" s="1"/>
  <c r="G169" i="76" s="1"/>
  <c r="H169" i="76" s="1"/>
  <c r="I169" i="76" s="1"/>
  <c r="J169" i="76" s="1"/>
  <c r="K169" i="76" s="1"/>
  <c r="L169" i="76" s="1"/>
  <c r="M169" i="76" s="1"/>
  <c r="N169" i="76" s="1"/>
  <c r="O169" i="76" s="1"/>
  <c r="P169" i="76" s="1"/>
  <c r="Q169" i="76" s="1"/>
  <c r="R169" i="76" s="1"/>
  <c r="S169" i="76" s="1"/>
  <c r="T169" i="76" s="1"/>
  <c r="U169" i="76" s="1"/>
  <c r="V169" i="76" s="1"/>
  <c r="W169" i="76" s="1"/>
  <c r="X169" i="76" s="1"/>
  <c r="Y169" i="76" s="1"/>
  <c r="Z169" i="76" s="1"/>
  <c r="AA169" i="76" s="1"/>
  <c r="AB169" i="76" s="1"/>
  <c r="AC169" i="76" s="1"/>
  <c r="AD169" i="76" s="1"/>
  <c r="AE169" i="76" s="1"/>
  <c r="AF169" i="76" s="1"/>
  <c r="D169" i="76"/>
  <c r="C169" i="76"/>
  <c r="I168" i="76"/>
  <c r="J168" i="76" s="1"/>
  <c r="K168" i="76" s="1"/>
  <c r="L168" i="76" s="1"/>
  <c r="M168" i="76" s="1"/>
  <c r="N168" i="76" s="1"/>
  <c r="O168" i="76" s="1"/>
  <c r="P168" i="76" s="1"/>
  <c r="Q168" i="76" s="1"/>
  <c r="R168" i="76" s="1"/>
  <c r="S168" i="76" s="1"/>
  <c r="T168" i="76" s="1"/>
  <c r="U168" i="76" s="1"/>
  <c r="V168" i="76" s="1"/>
  <c r="W168" i="76" s="1"/>
  <c r="X168" i="76" s="1"/>
  <c r="Y168" i="76" s="1"/>
  <c r="Z168" i="76" s="1"/>
  <c r="AA168" i="76" s="1"/>
  <c r="AB168" i="76" s="1"/>
  <c r="AC168" i="76" s="1"/>
  <c r="AD168" i="76" s="1"/>
  <c r="AE168" i="76" s="1"/>
  <c r="AF168" i="76" s="1"/>
  <c r="E168" i="76"/>
  <c r="F168" i="76" s="1"/>
  <c r="G168" i="76" s="1"/>
  <c r="H168" i="76" s="1"/>
  <c r="D168" i="76"/>
  <c r="C168" i="76"/>
  <c r="M167" i="76"/>
  <c r="N167" i="76" s="1"/>
  <c r="O167" i="76" s="1"/>
  <c r="P167" i="76" s="1"/>
  <c r="Q167" i="76" s="1"/>
  <c r="R167" i="76" s="1"/>
  <c r="S167" i="76" s="1"/>
  <c r="T167" i="76" s="1"/>
  <c r="U167" i="76" s="1"/>
  <c r="V167" i="76" s="1"/>
  <c r="W167" i="76" s="1"/>
  <c r="X167" i="76" s="1"/>
  <c r="Y167" i="76" s="1"/>
  <c r="Z167" i="76" s="1"/>
  <c r="AA167" i="76" s="1"/>
  <c r="AB167" i="76" s="1"/>
  <c r="AC167" i="76" s="1"/>
  <c r="AD167" i="76" s="1"/>
  <c r="AE167" i="76" s="1"/>
  <c r="AF167" i="76" s="1"/>
  <c r="E167" i="76"/>
  <c r="F167" i="76" s="1"/>
  <c r="G167" i="76" s="1"/>
  <c r="H167" i="76" s="1"/>
  <c r="I167" i="76" s="1"/>
  <c r="J167" i="76" s="1"/>
  <c r="K167" i="76" s="1"/>
  <c r="L167" i="76" s="1"/>
  <c r="C167" i="76"/>
  <c r="D167" i="76" s="1"/>
  <c r="K166" i="76"/>
  <c r="L166" i="76" s="1"/>
  <c r="M166" i="76" s="1"/>
  <c r="N166" i="76" s="1"/>
  <c r="O166" i="76" s="1"/>
  <c r="P166" i="76" s="1"/>
  <c r="Q166" i="76" s="1"/>
  <c r="R166" i="76" s="1"/>
  <c r="S166" i="76" s="1"/>
  <c r="T166" i="76" s="1"/>
  <c r="U166" i="76" s="1"/>
  <c r="V166" i="76" s="1"/>
  <c r="W166" i="76" s="1"/>
  <c r="X166" i="76" s="1"/>
  <c r="Y166" i="76" s="1"/>
  <c r="Z166" i="76" s="1"/>
  <c r="AA166" i="76" s="1"/>
  <c r="AB166" i="76" s="1"/>
  <c r="AC166" i="76" s="1"/>
  <c r="AD166" i="76" s="1"/>
  <c r="AE166" i="76" s="1"/>
  <c r="AF166" i="76" s="1"/>
  <c r="C166" i="76"/>
  <c r="D166" i="76" s="1"/>
  <c r="E166" i="76" s="1"/>
  <c r="F166" i="76" s="1"/>
  <c r="G166" i="76" s="1"/>
  <c r="H166" i="76" s="1"/>
  <c r="I166" i="76" s="1"/>
  <c r="J166" i="76" s="1"/>
  <c r="L164" i="76"/>
  <c r="M164" i="76" s="1"/>
  <c r="N164" i="76" s="1"/>
  <c r="O164" i="76" s="1"/>
  <c r="P164" i="76" s="1"/>
  <c r="Q164" i="76" s="1"/>
  <c r="R164" i="76" s="1"/>
  <c r="S164" i="76" s="1"/>
  <c r="T164" i="76" s="1"/>
  <c r="U164" i="76" s="1"/>
  <c r="V164" i="76" s="1"/>
  <c r="W164" i="76" s="1"/>
  <c r="X164" i="76" s="1"/>
  <c r="Y164" i="76" s="1"/>
  <c r="Z164" i="76" s="1"/>
  <c r="AA164" i="76" s="1"/>
  <c r="AB164" i="76" s="1"/>
  <c r="AC164" i="76" s="1"/>
  <c r="AD164" i="76" s="1"/>
  <c r="AE164" i="76" s="1"/>
  <c r="AF164" i="76" s="1"/>
  <c r="K164" i="76"/>
  <c r="I164" i="76"/>
  <c r="J164" i="76" s="1"/>
  <c r="C164" i="76"/>
  <c r="D164" i="76" s="1"/>
  <c r="E164" i="76" s="1"/>
  <c r="F164" i="76" s="1"/>
  <c r="G164" i="76" s="1"/>
  <c r="H164" i="76" s="1"/>
  <c r="S163" i="76"/>
  <c r="T163" i="76" s="1"/>
  <c r="U163" i="76" s="1"/>
  <c r="V163" i="76" s="1"/>
  <c r="W163" i="76" s="1"/>
  <c r="X163" i="76" s="1"/>
  <c r="Y163" i="76" s="1"/>
  <c r="Z163" i="76" s="1"/>
  <c r="AA163" i="76" s="1"/>
  <c r="AB163" i="76" s="1"/>
  <c r="AC163" i="76" s="1"/>
  <c r="AD163" i="76" s="1"/>
  <c r="AE163" i="76" s="1"/>
  <c r="AF163" i="76" s="1"/>
  <c r="C163" i="76"/>
  <c r="D163" i="76" s="1"/>
  <c r="E163" i="76" s="1"/>
  <c r="F163" i="76" s="1"/>
  <c r="G163" i="76" s="1"/>
  <c r="H163" i="76" s="1"/>
  <c r="I163" i="76" s="1"/>
  <c r="J163" i="76" s="1"/>
  <c r="K163" i="76" s="1"/>
  <c r="L163" i="76" s="1"/>
  <c r="M163" i="76" s="1"/>
  <c r="N163" i="76" s="1"/>
  <c r="O163" i="76" s="1"/>
  <c r="P163" i="76" s="1"/>
  <c r="Q163" i="76" s="1"/>
  <c r="R163" i="76" s="1"/>
  <c r="R162" i="76"/>
  <c r="S162" i="76" s="1"/>
  <c r="T162" i="76" s="1"/>
  <c r="U162" i="76" s="1"/>
  <c r="V162" i="76" s="1"/>
  <c r="W162" i="76" s="1"/>
  <c r="X162" i="76" s="1"/>
  <c r="Y162" i="76" s="1"/>
  <c r="Z162" i="76" s="1"/>
  <c r="AA162" i="76" s="1"/>
  <c r="AB162" i="76" s="1"/>
  <c r="AC162" i="76" s="1"/>
  <c r="AD162" i="76" s="1"/>
  <c r="AE162" i="76" s="1"/>
  <c r="AF162" i="76" s="1"/>
  <c r="E162" i="76"/>
  <c r="F162" i="76" s="1"/>
  <c r="G162" i="76" s="1"/>
  <c r="H162" i="76" s="1"/>
  <c r="I162" i="76" s="1"/>
  <c r="J162" i="76" s="1"/>
  <c r="K162" i="76" s="1"/>
  <c r="L162" i="76" s="1"/>
  <c r="M162" i="76" s="1"/>
  <c r="N162" i="76" s="1"/>
  <c r="O162" i="76" s="1"/>
  <c r="P162" i="76" s="1"/>
  <c r="Q162" i="76" s="1"/>
  <c r="C162" i="76"/>
  <c r="D162" i="76" s="1"/>
  <c r="AA161" i="76"/>
  <c r="AB161" i="76" s="1"/>
  <c r="AC161" i="76" s="1"/>
  <c r="AD161" i="76" s="1"/>
  <c r="AE161" i="76" s="1"/>
  <c r="AF161" i="76" s="1"/>
  <c r="C161" i="76"/>
  <c r="D161" i="76" s="1"/>
  <c r="E161" i="76" s="1"/>
  <c r="F161" i="76" s="1"/>
  <c r="G161" i="76" s="1"/>
  <c r="H161" i="76" s="1"/>
  <c r="I161" i="76" s="1"/>
  <c r="J161" i="76" s="1"/>
  <c r="K161" i="76" s="1"/>
  <c r="L161" i="76" s="1"/>
  <c r="M161" i="76" s="1"/>
  <c r="N161" i="76" s="1"/>
  <c r="O161" i="76" s="1"/>
  <c r="P161" i="76" s="1"/>
  <c r="Q161" i="76" s="1"/>
  <c r="R161" i="76" s="1"/>
  <c r="S161" i="76" s="1"/>
  <c r="T161" i="76" s="1"/>
  <c r="U161" i="76" s="1"/>
  <c r="V161" i="76" s="1"/>
  <c r="W161" i="76" s="1"/>
  <c r="X161" i="76" s="1"/>
  <c r="Y161" i="76" s="1"/>
  <c r="Z161" i="76" s="1"/>
  <c r="C160" i="76"/>
  <c r="D160" i="76" s="1"/>
  <c r="E160" i="76" s="1"/>
  <c r="F160" i="76" s="1"/>
  <c r="G160" i="76" s="1"/>
  <c r="H160" i="76" s="1"/>
  <c r="I160" i="76" s="1"/>
  <c r="J160" i="76" s="1"/>
  <c r="K160" i="76" s="1"/>
  <c r="L160" i="76" s="1"/>
  <c r="M160" i="76" s="1"/>
  <c r="N160" i="76" s="1"/>
  <c r="O160" i="76" s="1"/>
  <c r="P160" i="76" s="1"/>
  <c r="Q160" i="76" s="1"/>
  <c r="R160" i="76" s="1"/>
  <c r="S160" i="76" s="1"/>
  <c r="T160" i="76" s="1"/>
  <c r="U160" i="76" s="1"/>
  <c r="V160" i="76" s="1"/>
  <c r="W160" i="76" s="1"/>
  <c r="X160" i="76" s="1"/>
  <c r="Y160" i="76" s="1"/>
  <c r="Z160" i="76" s="1"/>
  <c r="AA160" i="76" s="1"/>
  <c r="AB160" i="76" s="1"/>
  <c r="AC160" i="76" s="1"/>
  <c r="AD160" i="76" s="1"/>
  <c r="AE160" i="76" s="1"/>
  <c r="AF160" i="76" s="1"/>
  <c r="J159" i="76"/>
  <c r="K159" i="76" s="1"/>
  <c r="L159" i="76" s="1"/>
  <c r="M159" i="76" s="1"/>
  <c r="N159" i="76" s="1"/>
  <c r="O159" i="76" s="1"/>
  <c r="P159" i="76" s="1"/>
  <c r="Q159" i="76" s="1"/>
  <c r="R159" i="76" s="1"/>
  <c r="S159" i="76" s="1"/>
  <c r="T159" i="76" s="1"/>
  <c r="U159" i="76" s="1"/>
  <c r="V159" i="76" s="1"/>
  <c r="W159" i="76" s="1"/>
  <c r="X159" i="76" s="1"/>
  <c r="Y159" i="76" s="1"/>
  <c r="Z159" i="76" s="1"/>
  <c r="AA159" i="76" s="1"/>
  <c r="AB159" i="76" s="1"/>
  <c r="AC159" i="76" s="1"/>
  <c r="AD159" i="76" s="1"/>
  <c r="AE159" i="76" s="1"/>
  <c r="AF159" i="76" s="1"/>
  <c r="C159" i="76"/>
  <c r="D159" i="76" s="1"/>
  <c r="E159" i="76" s="1"/>
  <c r="F159" i="76" s="1"/>
  <c r="G159" i="76" s="1"/>
  <c r="H159" i="76" s="1"/>
  <c r="I159" i="76" s="1"/>
  <c r="H158" i="76"/>
  <c r="I158" i="76" s="1"/>
  <c r="J158" i="76" s="1"/>
  <c r="K158" i="76" s="1"/>
  <c r="L158" i="76" s="1"/>
  <c r="M158" i="76" s="1"/>
  <c r="N158" i="76" s="1"/>
  <c r="O158" i="76" s="1"/>
  <c r="P158" i="76" s="1"/>
  <c r="Q158" i="76" s="1"/>
  <c r="R158" i="76" s="1"/>
  <c r="S158" i="76" s="1"/>
  <c r="T158" i="76" s="1"/>
  <c r="U158" i="76" s="1"/>
  <c r="V158" i="76" s="1"/>
  <c r="W158" i="76" s="1"/>
  <c r="X158" i="76" s="1"/>
  <c r="Y158" i="76" s="1"/>
  <c r="Z158" i="76" s="1"/>
  <c r="AA158" i="76" s="1"/>
  <c r="AB158" i="76" s="1"/>
  <c r="AC158" i="76" s="1"/>
  <c r="AD158" i="76" s="1"/>
  <c r="AE158" i="76" s="1"/>
  <c r="AF158" i="76" s="1"/>
  <c r="C158" i="76"/>
  <c r="D158" i="76" s="1"/>
  <c r="E158" i="76" s="1"/>
  <c r="F158" i="76" s="1"/>
  <c r="G158" i="76" s="1"/>
  <c r="V157" i="76"/>
  <c r="W157" i="76" s="1"/>
  <c r="X157" i="76" s="1"/>
  <c r="Y157" i="76" s="1"/>
  <c r="Z157" i="76" s="1"/>
  <c r="AA157" i="76" s="1"/>
  <c r="AB157" i="76" s="1"/>
  <c r="AC157" i="76" s="1"/>
  <c r="AD157" i="76" s="1"/>
  <c r="AE157" i="76" s="1"/>
  <c r="AF157" i="76" s="1"/>
  <c r="C157" i="76"/>
  <c r="D157" i="76" s="1"/>
  <c r="E157" i="76" s="1"/>
  <c r="F157" i="76" s="1"/>
  <c r="G157" i="76" s="1"/>
  <c r="H157" i="76" s="1"/>
  <c r="I157" i="76" s="1"/>
  <c r="J157" i="76" s="1"/>
  <c r="K157" i="76" s="1"/>
  <c r="L157" i="76" s="1"/>
  <c r="M157" i="76" s="1"/>
  <c r="N157" i="76" s="1"/>
  <c r="O157" i="76" s="1"/>
  <c r="P157" i="76" s="1"/>
  <c r="Q157" i="76" s="1"/>
  <c r="R157" i="76" s="1"/>
  <c r="S157" i="76" s="1"/>
  <c r="T157" i="76" s="1"/>
  <c r="U157" i="76" s="1"/>
  <c r="L156" i="76"/>
  <c r="M156" i="76" s="1"/>
  <c r="N156" i="76" s="1"/>
  <c r="O156" i="76" s="1"/>
  <c r="P156" i="76" s="1"/>
  <c r="Q156" i="76" s="1"/>
  <c r="R156" i="76" s="1"/>
  <c r="S156" i="76" s="1"/>
  <c r="T156" i="76" s="1"/>
  <c r="U156" i="76" s="1"/>
  <c r="V156" i="76" s="1"/>
  <c r="W156" i="76" s="1"/>
  <c r="X156" i="76" s="1"/>
  <c r="Y156" i="76" s="1"/>
  <c r="Z156" i="76" s="1"/>
  <c r="AA156" i="76" s="1"/>
  <c r="AB156" i="76" s="1"/>
  <c r="AC156" i="76" s="1"/>
  <c r="AD156" i="76" s="1"/>
  <c r="AE156" i="76" s="1"/>
  <c r="AF156" i="76" s="1"/>
  <c r="F156" i="76"/>
  <c r="G156" i="76" s="1"/>
  <c r="H156" i="76" s="1"/>
  <c r="I156" i="76" s="1"/>
  <c r="J156" i="76" s="1"/>
  <c r="K156" i="76" s="1"/>
  <c r="E156" i="76"/>
  <c r="D156" i="76"/>
  <c r="C156" i="76"/>
  <c r="S155" i="76"/>
  <c r="T155" i="76" s="1"/>
  <c r="U155" i="76" s="1"/>
  <c r="V155" i="76" s="1"/>
  <c r="W155" i="76" s="1"/>
  <c r="X155" i="76" s="1"/>
  <c r="Y155" i="76" s="1"/>
  <c r="Z155" i="76" s="1"/>
  <c r="AA155" i="76" s="1"/>
  <c r="AB155" i="76" s="1"/>
  <c r="AC155" i="76" s="1"/>
  <c r="AD155" i="76" s="1"/>
  <c r="AE155" i="76" s="1"/>
  <c r="AF155" i="76" s="1"/>
  <c r="C155" i="76"/>
  <c r="D155" i="76" s="1"/>
  <c r="E155" i="76" s="1"/>
  <c r="F155" i="76" s="1"/>
  <c r="G155" i="76" s="1"/>
  <c r="H155" i="76" s="1"/>
  <c r="I155" i="76" s="1"/>
  <c r="J155" i="76" s="1"/>
  <c r="K155" i="76" s="1"/>
  <c r="L155" i="76" s="1"/>
  <c r="M155" i="76" s="1"/>
  <c r="N155" i="76" s="1"/>
  <c r="O155" i="76" s="1"/>
  <c r="P155" i="76" s="1"/>
  <c r="Q155" i="76" s="1"/>
  <c r="R155" i="76" s="1"/>
  <c r="J154" i="76"/>
  <c r="K154" i="76" s="1"/>
  <c r="L154" i="76" s="1"/>
  <c r="M154" i="76" s="1"/>
  <c r="N154" i="76" s="1"/>
  <c r="O154" i="76" s="1"/>
  <c r="P154" i="76" s="1"/>
  <c r="Q154" i="76" s="1"/>
  <c r="R154" i="76" s="1"/>
  <c r="S154" i="76" s="1"/>
  <c r="T154" i="76" s="1"/>
  <c r="U154" i="76" s="1"/>
  <c r="V154" i="76" s="1"/>
  <c r="W154" i="76" s="1"/>
  <c r="X154" i="76" s="1"/>
  <c r="Y154" i="76" s="1"/>
  <c r="Z154" i="76" s="1"/>
  <c r="AA154" i="76" s="1"/>
  <c r="AB154" i="76" s="1"/>
  <c r="AC154" i="76" s="1"/>
  <c r="AD154" i="76" s="1"/>
  <c r="AE154" i="76" s="1"/>
  <c r="AF154" i="76" s="1"/>
  <c r="C154" i="76"/>
  <c r="D154" i="76" s="1"/>
  <c r="E154" i="76" s="1"/>
  <c r="F154" i="76" s="1"/>
  <c r="G154" i="76" s="1"/>
  <c r="H154" i="76" s="1"/>
  <c r="I154" i="76" s="1"/>
  <c r="D153" i="76"/>
  <c r="E153" i="76" s="1"/>
  <c r="F153" i="76" s="1"/>
  <c r="G153" i="76" s="1"/>
  <c r="H153" i="76" s="1"/>
  <c r="I153" i="76" s="1"/>
  <c r="J153" i="76" s="1"/>
  <c r="K153" i="76" s="1"/>
  <c r="L153" i="76" s="1"/>
  <c r="M153" i="76" s="1"/>
  <c r="N153" i="76" s="1"/>
  <c r="O153" i="76" s="1"/>
  <c r="P153" i="76" s="1"/>
  <c r="Q153" i="76" s="1"/>
  <c r="R153" i="76" s="1"/>
  <c r="S153" i="76" s="1"/>
  <c r="T153" i="76" s="1"/>
  <c r="U153" i="76" s="1"/>
  <c r="V153" i="76" s="1"/>
  <c r="W153" i="76" s="1"/>
  <c r="X153" i="76" s="1"/>
  <c r="Y153" i="76" s="1"/>
  <c r="Z153" i="76" s="1"/>
  <c r="AA153" i="76" s="1"/>
  <c r="AB153" i="76" s="1"/>
  <c r="AC153" i="76" s="1"/>
  <c r="AD153" i="76" s="1"/>
  <c r="AE153" i="76" s="1"/>
  <c r="AF153" i="76" s="1"/>
  <c r="C153" i="76"/>
  <c r="D152" i="76"/>
  <c r="E152" i="76" s="1"/>
  <c r="F152" i="76" s="1"/>
  <c r="G152" i="76" s="1"/>
  <c r="H152" i="76" s="1"/>
  <c r="I152" i="76" s="1"/>
  <c r="J152" i="76" s="1"/>
  <c r="K152" i="76" s="1"/>
  <c r="L152" i="76" s="1"/>
  <c r="M152" i="76" s="1"/>
  <c r="N152" i="76" s="1"/>
  <c r="O152" i="76" s="1"/>
  <c r="P152" i="76" s="1"/>
  <c r="Q152" i="76" s="1"/>
  <c r="R152" i="76" s="1"/>
  <c r="S152" i="76" s="1"/>
  <c r="T152" i="76" s="1"/>
  <c r="U152" i="76" s="1"/>
  <c r="V152" i="76" s="1"/>
  <c r="W152" i="76" s="1"/>
  <c r="X152" i="76" s="1"/>
  <c r="Y152" i="76" s="1"/>
  <c r="Z152" i="76" s="1"/>
  <c r="AA152" i="76" s="1"/>
  <c r="AB152" i="76" s="1"/>
  <c r="AC152" i="76" s="1"/>
  <c r="AD152" i="76" s="1"/>
  <c r="AE152" i="76" s="1"/>
  <c r="AF152" i="76" s="1"/>
  <c r="C152" i="76"/>
  <c r="C150" i="76"/>
  <c r="D150" i="76" s="1"/>
  <c r="E150" i="76" s="1"/>
  <c r="F150" i="76" s="1"/>
  <c r="G150" i="76" s="1"/>
  <c r="H150" i="76" s="1"/>
  <c r="I150" i="76" s="1"/>
  <c r="J150" i="76" s="1"/>
  <c r="K150" i="76" s="1"/>
  <c r="L150" i="76" s="1"/>
  <c r="M150" i="76" s="1"/>
  <c r="N150" i="76" s="1"/>
  <c r="O150" i="76" s="1"/>
  <c r="P150" i="76" s="1"/>
  <c r="Q150" i="76" s="1"/>
  <c r="R150" i="76" s="1"/>
  <c r="S150" i="76" s="1"/>
  <c r="T150" i="76" s="1"/>
  <c r="U150" i="76" s="1"/>
  <c r="V150" i="76" s="1"/>
  <c r="W150" i="76" s="1"/>
  <c r="X150" i="76" s="1"/>
  <c r="Y150" i="76" s="1"/>
  <c r="Z150" i="76" s="1"/>
  <c r="AA150" i="76" s="1"/>
  <c r="AB150" i="76" s="1"/>
  <c r="AC150" i="76" s="1"/>
  <c r="AD150" i="76" s="1"/>
  <c r="AE150" i="76" s="1"/>
  <c r="AF150" i="76" s="1"/>
  <c r="J149" i="76"/>
  <c r="K149" i="76" s="1"/>
  <c r="L149" i="76" s="1"/>
  <c r="M149" i="76" s="1"/>
  <c r="N149" i="76" s="1"/>
  <c r="O149" i="76" s="1"/>
  <c r="P149" i="76" s="1"/>
  <c r="Q149" i="76" s="1"/>
  <c r="R149" i="76" s="1"/>
  <c r="S149" i="76" s="1"/>
  <c r="T149" i="76" s="1"/>
  <c r="U149" i="76" s="1"/>
  <c r="V149" i="76" s="1"/>
  <c r="W149" i="76" s="1"/>
  <c r="X149" i="76" s="1"/>
  <c r="Y149" i="76" s="1"/>
  <c r="Z149" i="76" s="1"/>
  <c r="AA149" i="76" s="1"/>
  <c r="AB149" i="76" s="1"/>
  <c r="AC149" i="76" s="1"/>
  <c r="AD149" i="76" s="1"/>
  <c r="AE149" i="76" s="1"/>
  <c r="AF149" i="76" s="1"/>
  <c r="C149" i="76"/>
  <c r="D149" i="76" s="1"/>
  <c r="E149" i="76" s="1"/>
  <c r="F149" i="76" s="1"/>
  <c r="G149" i="76" s="1"/>
  <c r="H149" i="76" s="1"/>
  <c r="I149" i="76" s="1"/>
  <c r="P148" i="76"/>
  <c r="Q148" i="76" s="1"/>
  <c r="R148" i="76" s="1"/>
  <c r="S148" i="76" s="1"/>
  <c r="T148" i="76" s="1"/>
  <c r="U148" i="76" s="1"/>
  <c r="V148" i="76" s="1"/>
  <c r="W148" i="76" s="1"/>
  <c r="X148" i="76" s="1"/>
  <c r="Y148" i="76" s="1"/>
  <c r="Z148" i="76" s="1"/>
  <c r="AA148" i="76" s="1"/>
  <c r="AB148" i="76" s="1"/>
  <c r="AC148" i="76" s="1"/>
  <c r="AD148" i="76" s="1"/>
  <c r="AE148" i="76" s="1"/>
  <c r="AF148" i="76" s="1"/>
  <c r="N148" i="76"/>
  <c r="O148" i="76" s="1"/>
  <c r="D148" i="76"/>
  <c r="E148" i="76" s="1"/>
  <c r="F148" i="76" s="1"/>
  <c r="G148" i="76" s="1"/>
  <c r="H148" i="76" s="1"/>
  <c r="I148" i="76" s="1"/>
  <c r="J148" i="76" s="1"/>
  <c r="K148" i="76" s="1"/>
  <c r="L148" i="76" s="1"/>
  <c r="M148" i="76" s="1"/>
  <c r="C148" i="76"/>
  <c r="D147" i="76"/>
  <c r="E147" i="76" s="1"/>
  <c r="F147" i="76" s="1"/>
  <c r="G147" i="76" s="1"/>
  <c r="H147" i="76" s="1"/>
  <c r="I147" i="76" s="1"/>
  <c r="J147" i="76" s="1"/>
  <c r="K147" i="76" s="1"/>
  <c r="L147" i="76" s="1"/>
  <c r="M147" i="76" s="1"/>
  <c r="N147" i="76" s="1"/>
  <c r="O147" i="76" s="1"/>
  <c r="P147" i="76" s="1"/>
  <c r="Q147" i="76" s="1"/>
  <c r="R147" i="76" s="1"/>
  <c r="S147" i="76" s="1"/>
  <c r="T147" i="76" s="1"/>
  <c r="U147" i="76" s="1"/>
  <c r="V147" i="76" s="1"/>
  <c r="W147" i="76" s="1"/>
  <c r="X147" i="76" s="1"/>
  <c r="Y147" i="76" s="1"/>
  <c r="Z147" i="76" s="1"/>
  <c r="AA147" i="76" s="1"/>
  <c r="AB147" i="76" s="1"/>
  <c r="AC147" i="76" s="1"/>
  <c r="AD147" i="76" s="1"/>
  <c r="AE147" i="76" s="1"/>
  <c r="AF147" i="76" s="1"/>
  <c r="C147" i="76"/>
  <c r="T145" i="76"/>
  <c r="U145" i="76" s="1"/>
  <c r="V145" i="76" s="1"/>
  <c r="W145" i="76" s="1"/>
  <c r="X145" i="76" s="1"/>
  <c r="Y145" i="76" s="1"/>
  <c r="Z145" i="76" s="1"/>
  <c r="AA145" i="76" s="1"/>
  <c r="AB145" i="76" s="1"/>
  <c r="AC145" i="76" s="1"/>
  <c r="AD145" i="76" s="1"/>
  <c r="AE145" i="76" s="1"/>
  <c r="AF145" i="76" s="1"/>
  <c r="C145" i="76"/>
  <c r="D145" i="76" s="1"/>
  <c r="E145" i="76" s="1"/>
  <c r="F145" i="76" s="1"/>
  <c r="G145" i="76" s="1"/>
  <c r="H145" i="76" s="1"/>
  <c r="I145" i="76" s="1"/>
  <c r="J145" i="76" s="1"/>
  <c r="K145" i="76" s="1"/>
  <c r="L145" i="76" s="1"/>
  <c r="M145" i="76" s="1"/>
  <c r="N145" i="76" s="1"/>
  <c r="O145" i="76" s="1"/>
  <c r="P145" i="76" s="1"/>
  <c r="Q145" i="76" s="1"/>
  <c r="R145" i="76" s="1"/>
  <c r="S145" i="76" s="1"/>
  <c r="J144" i="76"/>
  <c r="K144" i="76" s="1"/>
  <c r="L144" i="76" s="1"/>
  <c r="M144" i="76" s="1"/>
  <c r="N144" i="76" s="1"/>
  <c r="O144" i="76" s="1"/>
  <c r="P144" i="76" s="1"/>
  <c r="Q144" i="76" s="1"/>
  <c r="R144" i="76" s="1"/>
  <c r="S144" i="76" s="1"/>
  <c r="T144" i="76" s="1"/>
  <c r="U144" i="76" s="1"/>
  <c r="V144" i="76" s="1"/>
  <c r="W144" i="76" s="1"/>
  <c r="X144" i="76" s="1"/>
  <c r="Y144" i="76" s="1"/>
  <c r="Z144" i="76" s="1"/>
  <c r="AA144" i="76" s="1"/>
  <c r="AB144" i="76" s="1"/>
  <c r="AC144" i="76" s="1"/>
  <c r="AD144" i="76" s="1"/>
  <c r="AE144" i="76" s="1"/>
  <c r="AF144" i="76" s="1"/>
  <c r="H144" i="76"/>
  <c r="I144" i="76" s="1"/>
  <c r="C144" i="76"/>
  <c r="D144" i="76" s="1"/>
  <c r="E144" i="76" s="1"/>
  <c r="F144" i="76" s="1"/>
  <c r="G144" i="76" s="1"/>
  <c r="D142" i="76"/>
  <c r="E142" i="76" s="1"/>
  <c r="F142" i="76" s="1"/>
  <c r="G142" i="76" s="1"/>
  <c r="H142" i="76" s="1"/>
  <c r="I142" i="76" s="1"/>
  <c r="J142" i="76" s="1"/>
  <c r="K142" i="76" s="1"/>
  <c r="L142" i="76" s="1"/>
  <c r="M142" i="76" s="1"/>
  <c r="N142" i="76" s="1"/>
  <c r="O142" i="76" s="1"/>
  <c r="P142" i="76" s="1"/>
  <c r="Q142" i="76" s="1"/>
  <c r="R142" i="76" s="1"/>
  <c r="S142" i="76" s="1"/>
  <c r="T142" i="76" s="1"/>
  <c r="U142" i="76" s="1"/>
  <c r="V142" i="76" s="1"/>
  <c r="W142" i="76" s="1"/>
  <c r="X142" i="76" s="1"/>
  <c r="Y142" i="76" s="1"/>
  <c r="Z142" i="76" s="1"/>
  <c r="AA142" i="76" s="1"/>
  <c r="AB142" i="76" s="1"/>
  <c r="AC142" i="76" s="1"/>
  <c r="AD142" i="76" s="1"/>
  <c r="AE142" i="76" s="1"/>
  <c r="AF142" i="76" s="1"/>
  <c r="C142" i="76"/>
  <c r="R141" i="76"/>
  <c r="S141" i="76" s="1"/>
  <c r="T141" i="76" s="1"/>
  <c r="U141" i="76" s="1"/>
  <c r="V141" i="76" s="1"/>
  <c r="W141" i="76" s="1"/>
  <c r="X141" i="76" s="1"/>
  <c r="Y141" i="76" s="1"/>
  <c r="Z141" i="76" s="1"/>
  <c r="AA141" i="76" s="1"/>
  <c r="AB141" i="76" s="1"/>
  <c r="AC141" i="76" s="1"/>
  <c r="AD141" i="76" s="1"/>
  <c r="AE141" i="76" s="1"/>
  <c r="AF141" i="76" s="1"/>
  <c r="G141" i="76"/>
  <c r="H141" i="76" s="1"/>
  <c r="I141" i="76" s="1"/>
  <c r="J141" i="76" s="1"/>
  <c r="K141" i="76" s="1"/>
  <c r="L141" i="76" s="1"/>
  <c r="M141" i="76" s="1"/>
  <c r="N141" i="76" s="1"/>
  <c r="O141" i="76" s="1"/>
  <c r="P141" i="76" s="1"/>
  <c r="Q141" i="76" s="1"/>
  <c r="C141" i="76"/>
  <c r="D141" i="76" s="1"/>
  <c r="E141" i="76" s="1"/>
  <c r="F141" i="76" s="1"/>
  <c r="F140" i="76"/>
  <c r="G140" i="76" s="1"/>
  <c r="H140" i="76" s="1"/>
  <c r="I140" i="76" s="1"/>
  <c r="J140" i="76" s="1"/>
  <c r="K140" i="76" s="1"/>
  <c r="L140" i="76" s="1"/>
  <c r="M140" i="76" s="1"/>
  <c r="N140" i="76" s="1"/>
  <c r="O140" i="76" s="1"/>
  <c r="P140" i="76" s="1"/>
  <c r="Q140" i="76" s="1"/>
  <c r="R140" i="76" s="1"/>
  <c r="S140" i="76" s="1"/>
  <c r="T140" i="76" s="1"/>
  <c r="U140" i="76" s="1"/>
  <c r="V140" i="76" s="1"/>
  <c r="W140" i="76" s="1"/>
  <c r="X140" i="76" s="1"/>
  <c r="Y140" i="76" s="1"/>
  <c r="Z140" i="76" s="1"/>
  <c r="AA140" i="76" s="1"/>
  <c r="AB140" i="76" s="1"/>
  <c r="AC140" i="76" s="1"/>
  <c r="AD140" i="76" s="1"/>
  <c r="AE140" i="76" s="1"/>
  <c r="AF140" i="76" s="1"/>
  <c r="E140" i="76"/>
  <c r="D140" i="76"/>
  <c r="C140" i="76"/>
  <c r="E139" i="76"/>
  <c r="F139" i="76" s="1"/>
  <c r="G139" i="76" s="1"/>
  <c r="H139" i="76" s="1"/>
  <c r="I139" i="76" s="1"/>
  <c r="J139" i="76" s="1"/>
  <c r="K139" i="76" s="1"/>
  <c r="L139" i="76" s="1"/>
  <c r="M139" i="76" s="1"/>
  <c r="N139" i="76" s="1"/>
  <c r="O139" i="76" s="1"/>
  <c r="P139" i="76" s="1"/>
  <c r="Q139" i="76" s="1"/>
  <c r="R139" i="76" s="1"/>
  <c r="S139" i="76" s="1"/>
  <c r="T139" i="76" s="1"/>
  <c r="U139" i="76" s="1"/>
  <c r="V139" i="76" s="1"/>
  <c r="W139" i="76" s="1"/>
  <c r="X139" i="76" s="1"/>
  <c r="Y139" i="76" s="1"/>
  <c r="Z139" i="76" s="1"/>
  <c r="AA139" i="76" s="1"/>
  <c r="AB139" i="76" s="1"/>
  <c r="AC139" i="76" s="1"/>
  <c r="AD139" i="76" s="1"/>
  <c r="AE139" i="76" s="1"/>
  <c r="AF139" i="76" s="1"/>
  <c r="C139" i="76"/>
  <c r="D139" i="76" s="1"/>
  <c r="D138" i="76"/>
  <c r="E138" i="76" s="1"/>
  <c r="F138" i="76" s="1"/>
  <c r="G138" i="76" s="1"/>
  <c r="H138" i="76" s="1"/>
  <c r="I138" i="76" s="1"/>
  <c r="J138" i="76" s="1"/>
  <c r="K138" i="76" s="1"/>
  <c r="L138" i="76" s="1"/>
  <c r="M138" i="76" s="1"/>
  <c r="N138" i="76" s="1"/>
  <c r="O138" i="76" s="1"/>
  <c r="P138" i="76" s="1"/>
  <c r="Q138" i="76" s="1"/>
  <c r="R138" i="76" s="1"/>
  <c r="S138" i="76" s="1"/>
  <c r="T138" i="76" s="1"/>
  <c r="U138" i="76" s="1"/>
  <c r="V138" i="76" s="1"/>
  <c r="W138" i="76" s="1"/>
  <c r="X138" i="76" s="1"/>
  <c r="Y138" i="76" s="1"/>
  <c r="Z138" i="76" s="1"/>
  <c r="AA138" i="76" s="1"/>
  <c r="AB138" i="76" s="1"/>
  <c r="AC138" i="76" s="1"/>
  <c r="AD138" i="76" s="1"/>
  <c r="AE138" i="76" s="1"/>
  <c r="AF138" i="76" s="1"/>
  <c r="C138" i="76"/>
  <c r="O137" i="76"/>
  <c r="P137" i="76" s="1"/>
  <c r="Q137" i="76" s="1"/>
  <c r="R137" i="76" s="1"/>
  <c r="S137" i="76" s="1"/>
  <c r="T137" i="76" s="1"/>
  <c r="U137" i="76" s="1"/>
  <c r="V137" i="76" s="1"/>
  <c r="W137" i="76" s="1"/>
  <c r="X137" i="76" s="1"/>
  <c r="Y137" i="76" s="1"/>
  <c r="Z137" i="76" s="1"/>
  <c r="AA137" i="76" s="1"/>
  <c r="AB137" i="76" s="1"/>
  <c r="AC137" i="76" s="1"/>
  <c r="AD137" i="76" s="1"/>
  <c r="AE137" i="76" s="1"/>
  <c r="AF137" i="76" s="1"/>
  <c r="C137" i="76"/>
  <c r="D137" i="76" s="1"/>
  <c r="E137" i="76" s="1"/>
  <c r="F137" i="76" s="1"/>
  <c r="G137" i="76" s="1"/>
  <c r="H137" i="76" s="1"/>
  <c r="I137" i="76" s="1"/>
  <c r="J137" i="76" s="1"/>
  <c r="K137" i="76" s="1"/>
  <c r="L137" i="76" s="1"/>
  <c r="M137" i="76" s="1"/>
  <c r="N137" i="76" s="1"/>
  <c r="N136" i="76"/>
  <c r="O136" i="76" s="1"/>
  <c r="P136" i="76" s="1"/>
  <c r="Q136" i="76" s="1"/>
  <c r="R136" i="76" s="1"/>
  <c r="S136" i="76" s="1"/>
  <c r="T136" i="76" s="1"/>
  <c r="U136" i="76" s="1"/>
  <c r="V136" i="76" s="1"/>
  <c r="W136" i="76" s="1"/>
  <c r="X136" i="76" s="1"/>
  <c r="Y136" i="76" s="1"/>
  <c r="Z136" i="76" s="1"/>
  <c r="AA136" i="76" s="1"/>
  <c r="AB136" i="76" s="1"/>
  <c r="AC136" i="76" s="1"/>
  <c r="AD136" i="76" s="1"/>
  <c r="AE136" i="76" s="1"/>
  <c r="AF136" i="76" s="1"/>
  <c r="E136" i="76"/>
  <c r="F136" i="76" s="1"/>
  <c r="G136" i="76" s="1"/>
  <c r="H136" i="76" s="1"/>
  <c r="I136" i="76" s="1"/>
  <c r="J136" i="76" s="1"/>
  <c r="K136" i="76" s="1"/>
  <c r="L136" i="76" s="1"/>
  <c r="M136" i="76" s="1"/>
  <c r="D136" i="76"/>
  <c r="C136" i="76"/>
  <c r="D134" i="76"/>
  <c r="E134" i="76" s="1"/>
  <c r="F134" i="76" s="1"/>
  <c r="G134" i="76" s="1"/>
  <c r="H134" i="76" s="1"/>
  <c r="I134" i="76" s="1"/>
  <c r="J134" i="76" s="1"/>
  <c r="K134" i="76" s="1"/>
  <c r="L134" i="76" s="1"/>
  <c r="M134" i="76" s="1"/>
  <c r="N134" i="76" s="1"/>
  <c r="O134" i="76" s="1"/>
  <c r="P134" i="76" s="1"/>
  <c r="Q134" i="76" s="1"/>
  <c r="R134" i="76" s="1"/>
  <c r="S134" i="76" s="1"/>
  <c r="T134" i="76" s="1"/>
  <c r="U134" i="76" s="1"/>
  <c r="V134" i="76" s="1"/>
  <c r="W134" i="76" s="1"/>
  <c r="X134" i="76" s="1"/>
  <c r="Y134" i="76" s="1"/>
  <c r="Z134" i="76" s="1"/>
  <c r="AA134" i="76" s="1"/>
  <c r="AB134" i="76" s="1"/>
  <c r="AC134" i="76" s="1"/>
  <c r="AD134" i="76" s="1"/>
  <c r="AE134" i="76" s="1"/>
  <c r="AF134" i="76" s="1"/>
  <c r="C134" i="76"/>
  <c r="C133" i="76"/>
  <c r="D133" i="76" s="1"/>
  <c r="E133" i="76" s="1"/>
  <c r="F133" i="76" s="1"/>
  <c r="G133" i="76" s="1"/>
  <c r="H133" i="76" s="1"/>
  <c r="I133" i="76" s="1"/>
  <c r="J133" i="76" s="1"/>
  <c r="K133" i="76" s="1"/>
  <c r="L133" i="76" s="1"/>
  <c r="M133" i="76" s="1"/>
  <c r="N133" i="76" s="1"/>
  <c r="O133" i="76" s="1"/>
  <c r="P133" i="76" s="1"/>
  <c r="Q133" i="76" s="1"/>
  <c r="R133" i="76" s="1"/>
  <c r="S133" i="76" s="1"/>
  <c r="T133" i="76" s="1"/>
  <c r="U133" i="76" s="1"/>
  <c r="V133" i="76" s="1"/>
  <c r="W133" i="76" s="1"/>
  <c r="X133" i="76" s="1"/>
  <c r="Y133" i="76" s="1"/>
  <c r="Z133" i="76" s="1"/>
  <c r="AA133" i="76" s="1"/>
  <c r="AB133" i="76" s="1"/>
  <c r="AC133" i="76" s="1"/>
  <c r="AD133" i="76" s="1"/>
  <c r="AE133" i="76" s="1"/>
  <c r="AF133" i="76" s="1"/>
  <c r="J132" i="76"/>
  <c r="K132" i="76" s="1"/>
  <c r="L132" i="76" s="1"/>
  <c r="M132" i="76" s="1"/>
  <c r="N132" i="76" s="1"/>
  <c r="O132" i="76" s="1"/>
  <c r="P132" i="76" s="1"/>
  <c r="Q132" i="76" s="1"/>
  <c r="R132" i="76" s="1"/>
  <c r="S132" i="76" s="1"/>
  <c r="T132" i="76" s="1"/>
  <c r="U132" i="76" s="1"/>
  <c r="V132" i="76" s="1"/>
  <c r="W132" i="76" s="1"/>
  <c r="X132" i="76" s="1"/>
  <c r="Y132" i="76" s="1"/>
  <c r="Z132" i="76" s="1"/>
  <c r="AA132" i="76" s="1"/>
  <c r="AB132" i="76" s="1"/>
  <c r="AC132" i="76" s="1"/>
  <c r="AD132" i="76" s="1"/>
  <c r="AE132" i="76" s="1"/>
  <c r="AF132" i="76" s="1"/>
  <c r="G132" i="76"/>
  <c r="H132" i="76" s="1"/>
  <c r="I132" i="76" s="1"/>
  <c r="C132" i="76"/>
  <c r="D132" i="76" s="1"/>
  <c r="E132" i="76" s="1"/>
  <c r="F132" i="76" s="1"/>
  <c r="F131" i="76"/>
  <c r="G131" i="76" s="1"/>
  <c r="H131" i="76" s="1"/>
  <c r="I131" i="76" s="1"/>
  <c r="J131" i="76" s="1"/>
  <c r="K131" i="76" s="1"/>
  <c r="L131" i="76" s="1"/>
  <c r="M131" i="76" s="1"/>
  <c r="N131" i="76" s="1"/>
  <c r="O131" i="76" s="1"/>
  <c r="P131" i="76" s="1"/>
  <c r="Q131" i="76" s="1"/>
  <c r="R131" i="76" s="1"/>
  <c r="S131" i="76" s="1"/>
  <c r="T131" i="76" s="1"/>
  <c r="U131" i="76" s="1"/>
  <c r="V131" i="76" s="1"/>
  <c r="W131" i="76" s="1"/>
  <c r="X131" i="76" s="1"/>
  <c r="Y131" i="76" s="1"/>
  <c r="Z131" i="76" s="1"/>
  <c r="AA131" i="76" s="1"/>
  <c r="AB131" i="76" s="1"/>
  <c r="AC131" i="76" s="1"/>
  <c r="AD131" i="76" s="1"/>
  <c r="AE131" i="76" s="1"/>
  <c r="AF131" i="76" s="1"/>
  <c r="E131" i="76"/>
  <c r="D131" i="76"/>
  <c r="C131" i="76"/>
  <c r="AC130" i="76"/>
  <c r="AD130" i="76" s="1"/>
  <c r="AE130" i="76" s="1"/>
  <c r="AF130" i="76" s="1"/>
  <c r="D130" i="76"/>
  <c r="E130" i="76" s="1"/>
  <c r="F130" i="76" s="1"/>
  <c r="G130" i="76" s="1"/>
  <c r="H130" i="76" s="1"/>
  <c r="I130" i="76" s="1"/>
  <c r="J130" i="76" s="1"/>
  <c r="K130" i="76" s="1"/>
  <c r="L130" i="76" s="1"/>
  <c r="M130" i="76" s="1"/>
  <c r="N130" i="76" s="1"/>
  <c r="O130" i="76" s="1"/>
  <c r="P130" i="76" s="1"/>
  <c r="Q130" i="76" s="1"/>
  <c r="R130" i="76" s="1"/>
  <c r="S130" i="76" s="1"/>
  <c r="T130" i="76" s="1"/>
  <c r="U130" i="76" s="1"/>
  <c r="V130" i="76" s="1"/>
  <c r="W130" i="76" s="1"/>
  <c r="X130" i="76" s="1"/>
  <c r="Y130" i="76" s="1"/>
  <c r="Z130" i="76" s="1"/>
  <c r="AA130" i="76" s="1"/>
  <c r="AB130" i="76" s="1"/>
  <c r="C130" i="76"/>
  <c r="D129" i="76"/>
  <c r="E129" i="76" s="1"/>
  <c r="F129" i="76" s="1"/>
  <c r="G129" i="76" s="1"/>
  <c r="H129" i="76" s="1"/>
  <c r="I129" i="76" s="1"/>
  <c r="J129" i="76" s="1"/>
  <c r="K129" i="76" s="1"/>
  <c r="L129" i="76" s="1"/>
  <c r="M129" i="76" s="1"/>
  <c r="N129" i="76" s="1"/>
  <c r="O129" i="76" s="1"/>
  <c r="P129" i="76" s="1"/>
  <c r="Q129" i="76" s="1"/>
  <c r="R129" i="76" s="1"/>
  <c r="S129" i="76" s="1"/>
  <c r="T129" i="76" s="1"/>
  <c r="U129" i="76" s="1"/>
  <c r="V129" i="76" s="1"/>
  <c r="W129" i="76" s="1"/>
  <c r="X129" i="76" s="1"/>
  <c r="Y129" i="76" s="1"/>
  <c r="Z129" i="76" s="1"/>
  <c r="AA129" i="76" s="1"/>
  <c r="AB129" i="76" s="1"/>
  <c r="AC129" i="76" s="1"/>
  <c r="AD129" i="76" s="1"/>
  <c r="AE129" i="76" s="1"/>
  <c r="AF129" i="76" s="1"/>
  <c r="C129" i="76"/>
  <c r="E128" i="76"/>
  <c r="F128" i="76" s="1"/>
  <c r="G128" i="76" s="1"/>
  <c r="H128" i="76" s="1"/>
  <c r="I128" i="76" s="1"/>
  <c r="J128" i="76" s="1"/>
  <c r="K128" i="76" s="1"/>
  <c r="L128" i="76" s="1"/>
  <c r="M128" i="76" s="1"/>
  <c r="N128" i="76" s="1"/>
  <c r="O128" i="76" s="1"/>
  <c r="P128" i="76" s="1"/>
  <c r="Q128" i="76" s="1"/>
  <c r="R128" i="76" s="1"/>
  <c r="S128" i="76" s="1"/>
  <c r="T128" i="76" s="1"/>
  <c r="U128" i="76" s="1"/>
  <c r="V128" i="76" s="1"/>
  <c r="W128" i="76" s="1"/>
  <c r="X128" i="76" s="1"/>
  <c r="Y128" i="76" s="1"/>
  <c r="Z128" i="76" s="1"/>
  <c r="AA128" i="76" s="1"/>
  <c r="AB128" i="76" s="1"/>
  <c r="AC128" i="76" s="1"/>
  <c r="AD128" i="76" s="1"/>
  <c r="AE128" i="76" s="1"/>
  <c r="AF128" i="76" s="1"/>
  <c r="D128" i="76"/>
  <c r="C128" i="76"/>
  <c r="C127" i="76"/>
  <c r="D127" i="76" s="1"/>
  <c r="E127" i="76" s="1"/>
  <c r="F127" i="76" s="1"/>
  <c r="G127" i="76" s="1"/>
  <c r="H127" i="76" s="1"/>
  <c r="I127" i="76" s="1"/>
  <c r="J127" i="76" s="1"/>
  <c r="K127" i="76" s="1"/>
  <c r="L127" i="76" s="1"/>
  <c r="M127" i="76" s="1"/>
  <c r="N127" i="76" s="1"/>
  <c r="O127" i="76" s="1"/>
  <c r="P127" i="76" s="1"/>
  <c r="Q127" i="76" s="1"/>
  <c r="R127" i="76" s="1"/>
  <c r="S127" i="76" s="1"/>
  <c r="T127" i="76" s="1"/>
  <c r="U127" i="76" s="1"/>
  <c r="V127" i="76" s="1"/>
  <c r="W127" i="76" s="1"/>
  <c r="X127" i="76" s="1"/>
  <c r="Y127" i="76" s="1"/>
  <c r="Z127" i="76" s="1"/>
  <c r="AA127" i="76" s="1"/>
  <c r="AB127" i="76" s="1"/>
  <c r="AC127" i="76" s="1"/>
  <c r="AD127" i="76" s="1"/>
  <c r="AE127" i="76" s="1"/>
  <c r="AF127" i="76" s="1"/>
  <c r="K125" i="76"/>
  <c r="L125" i="76" s="1"/>
  <c r="M125" i="76" s="1"/>
  <c r="N125" i="76" s="1"/>
  <c r="O125" i="76" s="1"/>
  <c r="P125" i="76" s="1"/>
  <c r="Q125" i="76" s="1"/>
  <c r="R125" i="76" s="1"/>
  <c r="S125" i="76" s="1"/>
  <c r="T125" i="76" s="1"/>
  <c r="U125" i="76" s="1"/>
  <c r="V125" i="76" s="1"/>
  <c r="W125" i="76" s="1"/>
  <c r="X125" i="76" s="1"/>
  <c r="Y125" i="76" s="1"/>
  <c r="Z125" i="76" s="1"/>
  <c r="AA125" i="76" s="1"/>
  <c r="AB125" i="76" s="1"/>
  <c r="AC125" i="76" s="1"/>
  <c r="AD125" i="76" s="1"/>
  <c r="AE125" i="76" s="1"/>
  <c r="AF125" i="76" s="1"/>
  <c r="C125" i="76"/>
  <c r="D125" i="76" s="1"/>
  <c r="E125" i="76" s="1"/>
  <c r="F125" i="76" s="1"/>
  <c r="G125" i="76" s="1"/>
  <c r="H125" i="76" s="1"/>
  <c r="I125" i="76" s="1"/>
  <c r="J125" i="76" s="1"/>
  <c r="D124" i="76"/>
  <c r="E124" i="76" s="1"/>
  <c r="F124" i="76" s="1"/>
  <c r="G124" i="76" s="1"/>
  <c r="H124" i="76" s="1"/>
  <c r="I124" i="76" s="1"/>
  <c r="J124" i="76" s="1"/>
  <c r="K124" i="76" s="1"/>
  <c r="L124" i="76" s="1"/>
  <c r="M124" i="76" s="1"/>
  <c r="N124" i="76" s="1"/>
  <c r="O124" i="76" s="1"/>
  <c r="P124" i="76" s="1"/>
  <c r="Q124" i="76" s="1"/>
  <c r="R124" i="76" s="1"/>
  <c r="S124" i="76" s="1"/>
  <c r="T124" i="76" s="1"/>
  <c r="U124" i="76" s="1"/>
  <c r="V124" i="76" s="1"/>
  <c r="W124" i="76" s="1"/>
  <c r="X124" i="76" s="1"/>
  <c r="Y124" i="76" s="1"/>
  <c r="Z124" i="76" s="1"/>
  <c r="AA124" i="76" s="1"/>
  <c r="AB124" i="76" s="1"/>
  <c r="AC124" i="76" s="1"/>
  <c r="AD124" i="76" s="1"/>
  <c r="AE124" i="76" s="1"/>
  <c r="AF124" i="76" s="1"/>
  <c r="C124" i="76"/>
  <c r="E123" i="76"/>
  <c r="F123" i="76" s="1"/>
  <c r="G123" i="76" s="1"/>
  <c r="H123" i="76" s="1"/>
  <c r="I123" i="76" s="1"/>
  <c r="J123" i="76" s="1"/>
  <c r="K123" i="76" s="1"/>
  <c r="L123" i="76" s="1"/>
  <c r="M123" i="76" s="1"/>
  <c r="N123" i="76" s="1"/>
  <c r="O123" i="76" s="1"/>
  <c r="P123" i="76" s="1"/>
  <c r="Q123" i="76" s="1"/>
  <c r="R123" i="76" s="1"/>
  <c r="S123" i="76" s="1"/>
  <c r="T123" i="76" s="1"/>
  <c r="U123" i="76" s="1"/>
  <c r="V123" i="76" s="1"/>
  <c r="W123" i="76" s="1"/>
  <c r="X123" i="76" s="1"/>
  <c r="Y123" i="76" s="1"/>
  <c r="Z123" i="76" s="1"/>
  <c r="AA123" i="76" s="1"/>
  <c r="AB123" i="76" s="1"/>
  <c r="AC123" i="76" s="1"/>
  <c r="AD123" i="76" s="1"/>
  <c r="AE123" i="76" s="1"/>
  <c r="AF123" i="76" s="1"/>
  <c r="D123" i="76"/>
  <c r="C123" i="76"/>
  <c r="N122" i="76"/>
  <c r="O122" i="76" s="1"/>
  <c r="P122" i="76" s="1"/>
  <c r="Q122" i="76" s="1"/>
  <c r="R122" i="76" s="1"/>
  <c r="S122" i="76" s="1"/>
  <c r="T122" i="76" s="1"/>
  <c r="U122" i="76" s="1"/>
  <c r="V122" i="76" s="1"/>
  <c r="W122" i="76" s="1"/>
  <c r="X122" i="76" s="1"/>
  <c r="Y122" i="76" s="1"/>
  <c r="Z122" i="76" s="1"/>
  <c r="AA122" i="76" s="1"/>
  <c r="AB122" i="76" s="1"/>
  <c r="AC122" i="76" s="1"/>
  <c r="AD122" i="76" s="1"/>
  <c r="AE122" i="76" s="1"/>
  <c r="AF122" i="76" s="1"/>
  <c r="C122" i="76"/>
  <c r="D122" i="76" s="1"/>
  <c r="E122" i="76" s="1"/>
  <c r="F122" i="76" s="1"/>
  <c r="G122" i="76" s="1"/>
  <c r="H122" i="76" s="1"/>
  <c r="I122" i="76" s="1"/>
  <c r="J122" i="76" s="1"/>
  <c r="K122" i="76" s="1"/>
  <c r="L122" i="76" s="1"/>
  <c r="M122" i="76" s="1"/>
  <c r="F121" i="76"/>
  <c r="G121" i="76" s="1"/>
  <c r="H121" i="76" s="1"/>
  <c r="I121" i="76" s="1"/>
  <c r="J121" i="76" s="1"/>
  <c r="K121" i="76" s="1"/>
  <c r="L121" i="76" s="1"/>
  <c r="M121" i="76" s="1"/>
  <c r="N121" i="76" s="1"/>
  <c r="O121" i="76" s="1"/>
  <c r="P121" i="76" s="1"/>
  <c r="Q121" i="76" s="1"/>
  <c r="R121" i="76" s="1"/>
  <c r="S121" i="76" s="1"/>
  <c r="T121" i="76" s="1"/>
  <c r="U121" i="76" s="1"/>
  <c r="V121" i="76" s="1"/>
  <c r="W121" i="76" s="1"/>
  <c r="X121" i="76" s="1"/>
  <c r="Y121" i="76" s="1"/>
  <c r="Z121" i="76" s="1"/>
  <c r="AA121" i="76" s="1"/>
  <c r="AB121" i="76" s="1"/>
  <c r="AC121" i="76" s="1"/>
  <c r="AD121" i="76" s="1"/>
  <c r="AE121" i="76" s="1"/>
  <c r="AF121" i="76" s="1"/>
  <c r="C121" i="76"/>
  <c r="D121" i="76" s="1"/>
  <c r="E121" i="76" s="1"/>
  <c r="D120" i="76"/>
  <c r="E120" i="76" s="1"/>
  <c r="F120" i="76" s="1"/>
  <c r="G120" i="76" s="1"/>
  <c r="H120" i="76" s="1"/>
  <c r="I120" i="76" s="1"/>
  <c r="J120" i="76" s="1"/>
  <c r="K120" i="76" s="1"/>
  <c r="L120" i="76" s="1"/>
  <c r="M120" i="76" s="1"/>
  <c r="N120" i="76" s="1"/>
  <c r="O120" i="76" s="1"/>
  <c r="P120" i="76" s="1"/>
  <c r="Q120" i="76" s="1"/>
  <c r="R120" i="76" s="1"/>
  <c r="S120" i="76" s="1"/>
  <c r="T120" i="76" s="1"/>
  <c r="U120" i="76" s="1"/>
  <c r="V120" i="76" s="1"/>
  <c r="W120" i="76" s="1"/>
  <c r="X120" i="76" s="1"/>
  <c r="Y120" i="76" s="1"/>
  <c r="Z120" i="76" s="1"/>
  <c r="AA120" i="76" s="1"/>
  <c r="AB120" i="76" s="1"/>
  <c r="AC120" i="76" s="1"/>
  <c r="AD120" i="76" s="1"/>
  <c r="AE120" i="76" s="1"/>
  <c r="AF120" i="76" s="1"/>
  <c r="C120" i="76"/>
  <c r="D119" i="76"/>
  <c r="E119" i="76" s="1"/>
  <c r="F119" i="76" s="1"/>
  <c r="G119" i="76" s="1"/>
  <c r="H119" i="76" s="1"/>
  <c r="I119" i="76" s="1"/>
  <c r="J119" i="76" s="1"/>
  <c r="K119" i="76" s="1"/>
  <c r="L119" i="76" s="1"/>
  <c r="M119" i="76" s="1"/>
  <c r="N119" i="76" s="1"/>
  <c r="O119" i="76" s="1"/>
  <c r="P119" i="76" s="1"/>
  <c r="Q119" i="76" s="1"/>
  <c r="R119" i="76" s="1"/>
  <c r="S119" i="76" s="1"/>
  <c r="T119" i="76" s="1"/>
  <c r="U119" i="76" s="1"/>
  <c r="V119" i="76" s="1"/>
  <c r="W119" i="76" s="1"/>
  <c r="X119" i="76" s="1"/>
  <c r="Y119" i="76" s="1"/>
  <c r="Z119" i="76" s="1"/>
  <c r="AA119" i="76" s="1"/>
  <c r="AB119" i="76" s="1"/>
  <c r="AC119" i="76" s="1"/>
  <c r="AD119" i="76" s="1"/>
  <c r="AE119" i="76" s="1"/>
  <c r="AF119" i="76" s="1"/>
  <c r="C119" i="76"/>
  <c r="C118" i="76"/>
  <c r="D118" i="76" s="1"/>
  <c r="E118" i="76" s="1"/>
  <c r="F118" i="76" s="1"/>
  <c r="G118" i="76" s="1"/>
  <c r="H118" i="76" s="1"/>
  <c r="I118" i="76" s="1"/>
  <c r="J118" i="76" s="1"/>
  <c r="K118" i="76" s="1"/>
  <c r="L118" i="76" s="1"/>
  <c r="M118" i="76" s="1"/>
  <c r="N118" i="76" s="1"/>
  <c r="O118" i="76" s="1"/>
  <c r="P118" i="76" s="1"/>
  <c r="Q118" i="76" s="1"/>
  <c r="R118" i="76" s="1"/>
  <c r="S118" i="76" s="1"/>
  <c r="T118" i="76" s="1"/>
  <c r="U118" i="76" s="1"/>
  <c r="V118" i="76" s="1"/>
  <c r="W118" i="76" s="1"/>
  <c r="X118" i="76" s="1"/>
  <c r="Y118" i="76" s="1"/>
  <c r="Z118" i="76" s="1"/>
  <c r="AA118" i="76" s="1"/>
  <c r="AB118" i="76" s="1"/>
  <c r="AC118" i="76" s="1"/>
  <c r="AD118" i="76" s="1"/>
  <c r="AE118" i="76" s="1"/>
  <c r="AF118" i="76" s="1"/>
  <c r="N117" i="76"/>
  <c r="O117" i="76" s="1"/>
  <c r="P117" i="76" s="1"/>
  <c r="Q117" i="76" s="1"/>
  <c r="R117" i="76" s="1"/>
  <c r="S117" i="76" s="1"/>
  <c r="T117" i="76" s="1"/>
  <c r="U117" i="76" s="1"/>
  <c r="V117" i="76" s="1"/>
  <c r="W117" i="76" s="1"/>
  <c r="X117" i="76" s="1"/>
  <c r="Y117" i="76" s="1"/>
  <c r="Z117" i="76" s="1"/>
  <c r="AA117" i="76" s="1"/>
  <c r="AB117" i="76" s="1"/>
  <c r="AC117" i="76" s="1"/>
  <c r="AD117" i="76" s="1"/>
  <c r="AE117" i="76" s="1"/>
  <c r="AF117" i="76" s="1"/>
  <c r="C117" i="76"/>
  <c r="D117" i="76" s="1"/>
  <c r="E117" i="76" s="1"/>
  <c r="F117" i="76" s="1"/>
  <c r="G117" i="76" s="1"/>
  <c r="H117" i="76" s="1"/>
  <c r="I117" i="76" s="1"/>
  <c r="J117" i="76" s="1"/>
  <c r="K117" i="76" s="1"/>
  <c r="L117" i="76" s="1"/>
  <c r="M117" i="76" s="1"/>
  <c r="F116" i="76"/>
  <c r="G116" i="76" s="1"/>
  <c r="H116" i="76" s="1"/>
  <c r="I116" i="76" s="1"/>
  <c r="J116" i="76" s="1"/>
  <c r="K116" i="76" s="1"/>
  <c r="L116" i="76" s="1"/>
  <c r="M116" i="76" s="1"/>
  <c r="N116" i="76" s="1"/>
  <c r="O116" i="76" s="1"/>
  <c r="P116" i="76" s="1"/>
  <c r="Q116" i="76" s="1"/>
  <c r="R116" i="76" s="1"/>
  <c r="S116" i="76" s="1"/>
  <c r="T116" i="76" s="1"/>
  <c r="U116" i="76" s="1"/>
  <c r="V116" i="76" s="1"/>
  <c r="W116" i="76" s="1"/>
  <c r="X116" i="76" s="1"/>
  <c r="Y116" i="76" s="1"/>
  <c r="Z116" i="76" s="1"/>
  <c r="AA116" i="76" s="1"/>
  <c r="AB116" i="76" s="1"/>
  <c r="AC116" i="76" s="1"/>
  <c r="AD116" i="76" s="1"/>
  <c r="AE116" i="76" s="1"/>
  <c r="AF116" i="76" s="1"/>
  <c r="D116" i="76"/>
  <c r="E116" i="76" s="1"/>
  <c r="C116" i="76"/>
  <c r="L115" i="76"/>
  <c r="M115" i="76" s="1"/>
  <c r="N115" i="76" s="1"/>
  <c r="O115" i="76" s="1"/>
  <c r="P115" i="76" s="1"/>
  <c r="Q115" i="76" s="1"/>
  <c r="R115" i="76" s="1"/>
  <c r="S115" i="76" s="1"/>
  <c r="T115" i="76" s="1"/>
  <c r="U115" i="76" s="1"/>
  <c r="V115" i="76" s="1"/>
  <c r="W115" i="76" s="1"/>
  <c r="X115" i="76" s="1"/>
  <c r="Y115" i="76" s="1"/>
  <c r="Z115" i="76" s="1"/>
  <c r="AA115" i="76" s="1"/>
  <c r="AB115" i="76" s="1"/>
  <c r="AC115" i="76" s="1"/>
  <c r="AD115" i="76" s="1"/>
  <c r="AE115" i="76" s="1"/>
  <c r="AF115" i="76" s="1"/>
  <c r="E115" i="76"/>
  <c r="F115" i="76" s="1"/>
  <c r="G115" i="76" s="1"/>
  <c r="H115" i="76" s="1"/>
  <c r="I115" i="76" s="1"/>
  <c r="J115" i="76" s="1"/>
  <c r="K115" i="76" s="1"/>
  <c r="D115" i="76"/>
  <c r="C115" i="76"/>
  <c r="K114" i="76"/>
  <c r="L114" i="76" s="1"/>
  <c r="M114" i="76" s="1"/>
  <c r="N114" i="76" s="1"/>
  <c r="O114" i="76" s="1"/>
  <c r="P114" i="76" s="1"/>
  <c r="Q114" i="76" s="1"/>
  <c r="R114" i="76" s="1"/>
  <c r="S114" i="76" s="1"/>
  <c r="T114" i="76" s="1"/>
  <c r="U114" i="76" s="1"/>
  <c r="V114" i="76" s="1"/>
  <c r="W114" i="76" s="1"/>
  <c r="X114" i="76" s="1"/>
  <c r="Y114" i="76" s="1"/>
  <c r="Z114" i="76" s="1"/>
  <c r="AA114" i="76" s="1"/>
  <c r="AB114" i="76" s="1"/>
  <c r="AC114" i="76" s="1"/>
  <c r="AD114" i="76" s="1"/>
  <c r="AE114" i="76" s="1"/>
  <c r="AF114" i="76" s="1"/>
  <c r="D114" i="76"/>
  <c r="E114" i="76" s="1"/>
  <c r="F114" i="76" s="1"/>
  <c r="G114" i="76" s="1"/>
  <c r="H114" i="76" s="1"/>
  <c r="I114" i="76" s="1"/>
  <c r="J114" i="76" s="1"/>
  <c r="C114" i="76"/>
  <c r="C113" i="76"/>
  <c r="D113" i="76" s="1"/>
  <c r="E113" i="76" s="1"/>
  <c r="F113" i="76" s="1"/>
  <c r="G113" i="76" s="1"/>
  <c r="H113" i="76" s="1"/>
  <c r="I113" i="76" s="1"/>
  <c r="J113" i="76" s="1"/>
  <c r="K113" i="76" s="1"/>
  <c r="L113" i="76" s="1"/>
  <c r="M113" i="76" s="1"/>
  <c r="N113" i="76" s="1"/>
  <c r="O113" i="76" s="1"/>
  <c r="P113" i="76" s="1"/>
  <c r="Q113" i="76" s="1"/>
  <c r="R113" i="76" s="1"/>
  <c r="S113" i="76" s="1"/>
  <c r="T113" i="76" s="1"/>
  <c r="U113" i="76" s="1"/>
  <c r="V113" i="76" s="1"/>
  <c r="W113" i="76" s="1"/>
  <c r="X113" i="76" s="1"/>
  <c r="Y113" i="76" s="1"/>
  <c r="Z113" i="76" s="1"/>
  <c r="AA113" i="76" s="1"/>
  <c r="AB113" i="76" s="1"/>
  <c r="AC113" i="76" s="1"/>
  <c r="AD113" i="76" s="1"/>
  <c r="AE113" i="76" s="1"/>
  <c r="AF113" i="76" s="1"/>
  <c r="D112" i="76"/>
  <c r="E112" i="76" s="1"/>
  <c r="F112" i="76" s="1"/>
  <c r="G112" i="76" s="1"/>
  <c r="H112" i="76" s="1"/>
  <c r="I112" i="76" s="1"/>
  <c r="J112" i="76" s="1"/>
  <c r="K112" i="76" s="1"/>
  <c r="L112" i="76" s="1"/>
  <c r="M112" i="76" s="1"/>
  <c r="N112" i="76" s="1"/>
  <c r="O112" i="76" s="1"/>
  <c r="P112" i="76" s="1"/>
  <c r="Q112" i="76" s="1"/>
  <c r="R112" i="76" s="1"/>
  <c r="S112" i="76" s="1"/>
  <c r="T112" i="76" s="1"/>
  <c r="U112" i="76" s="1"/>
  <c r="V112" i="76" s="1"/>
  <c r="W112" i="76" s="1"/>
  <c r="X112" i="76" s="1"/>
  <c r="Y112" i="76" s="1"/>
  <c r="Z112" i="76" s="1"/>
  <c r="AA112" i="76" s="1"/>
  <c r="AB112" i="76" s="1"/>
  <c r="AC112" i="76" s="1"/>
  <c r="AD112" i="76" s="1"/>
  <c r="AE112" i="76" s="1"/>
  <c r="AF112" i="76" s="1"/>
  <c r="C112" i="76"/>
  <c r="H111" i="76"/>
  <c r="I111" i="76" s="1"/>
  <c r="J111" i="76" s="1"/>
  <c r="K111" i="76" s="1"/>
  <c r="L111" i="76" s="1"/>
  <c r="M111" i="76" s="1"/>
  <c r="N111" i="76" s="1"/>
  <c r="O111" i="76" s="1"/>
  <c r="P111" i="76" s="1"/>
  <c r="Q111" i="76" s="1"/>
  <c r="R111" i="76" s="1"/>
  <c r="S111" i="76" s="1"/>
  <c r="T111" i="76" s="1"/>
  <c r="U111" i="76" s="1"/>
  <c r="V111" i="76" s="1"/>
  <c r="W111" i="76" s="1"/>
  <c r="X111" i="76" s="1"/>
  <c r="Y111" i="76" s="1"/>
  <c r="Z111" i="76" s="1"/>
  <c r="AA111" i="76" s="1"/>
  <c r="AB111" i="76" s="1"/>
  <c r="AC111" i="76" s="1"/>
  <c r="AD111" i="76" s="1"/>
  <c r="AE111" i="76" s="1"/>
  <c r="AF111" i="76" s="1"/>
  <c r="D111" i="76"/>
  <c r="E111" i="76" s="1"/>
  <c r="F111" i="76" s="1"/>
  <c r="G111" i="76" s="1"/>
  <c r="C111" i="76"/>
  <c r="J110" i="76"/>
  <c r="K110" i="76" s="1"/>
  <c r="L110" i="76" s="1"/>
  <c r="M110" i="76" s="1"/>
  <c r="N110" i="76" s="1"/>
  <c r="O110" i="76" s="1"/>
  <c r="P110" i="76" s="1"/>
  <c r="Q110" i="76" s="1"/>
  <c r="R110" i="76" s="1"/>
  <c r="S110" i="76" s="1"/>
  <c r="T110" i="76" s="1"/>
  <c r="U110" i="76" s="1"/>
  <c r="V110" i="76" s="1"/>
  <c r="W110" i="76" s="1"/>
  <c r="X110" i="76" s="1"/>
  <c r="Y110" i="76" s="1"/>
  <c r="Z110" i="76" s="1"/>
  <c r="AA110" i="76" s="1"/>
  <c r="AB110" i="76" s="1"/>
  <c r="AC110" i="76" s="1"/>
  <c r="AD110" i="76" s="1"/>
  <c r="AE110" i="76" s="1"/>
  <c r="AF110" i="76" s="1"/>
  <c r="C110" i="76"/>
  <c r="D110" i="76" s="1"/>
  <c r="E110" i="76" s="1"/>
  <c r="F110" i="76" s="1"/>
  <c r="G110" i="76" s="1"/>
  <c r="H110" i="76" s="1"/>
  <c r="E109" i="76"/>
  <c r="F109" i="76" s="1"/>
  <c r="G109" i="76" s="1"/>
  <c r="H109" i="76" s="1"/>
  <c r="I109" i="76" s="1"/>
  <c r="J109" i="76" s="1"/>
  <c r="K109" i="76" s="1"/>
  <c r="L109" i="76" s="1"/>
  <c r="M109" i="76" s="1"/>
  <c r="N109" i="76" s="1"/>
  <c r="O109" i="76" s="1"/>
  <c r="P109" i="76" s="1"/>
  <c r="Q109" i="76" s="1"/>
  <c r="R109" i="76" s="1"/>
  <c r="S109" i="76" s="1"/>
  <c r="T109" i="76" s="1"/>
  <c r="U109" i="76" s="1"/>
  <c r="V109" i="76" s="1"/>
  <c r="W109" i="76" s="1"/>
  <c r="X109" i="76" s="1"/>
  <c r="Y109" i="76" s="1"/>
  <c r="Z109" i="76" s="1"/>
  <c r="AA109" i="76" s="1"/>
  <c r="AB109" i="76" s="1"/>
  <c r="AC109" i="76" s="1"/>
  <c r="AD109" i="76" s="1"/>
  <c r="AE109" i="76" s="1"/>
  <c r="AF109" i="76" s="1"/>
  <c r="D109" i="76"/>
  <c r="C109" i="76"/>
  <c r="E108" i="76"/>
  <c r="F108" i="76" s="1"/>
  <c r="G108" i="76" s="1"/>
  <c r="H108" i="76" s="1"/>
  <c r="I108" i="76" s="1"/>
  <c r="J108" i="76" s="1"/>
  <c r="K108" i="76" s="1"/>
  <c r="L108" i="76" s="1"/>
  <c r="M108" i="76" s="1"/>
  <c r="N108" i="76" s="1"/>
  <c r="O108" i="76" s="1"/>
  <c r="P108" i="76" s="1"/>
  <c r="Q108" i="76" s="1"/>
  <c r="R108" i="76" s="1"/>
  <c r="S108" i="76" s="1"/>
  <c r="T108" i="76" s="1"/>
  <c r="U108" i="76" s="1"/>
  <c r="V108" i="76" s="1"/>
  <c r="W108" i="76" s="1"/>
  <c r="X108" i="76" s="1"/>
  <c r="Y108" i="76" s="1"/>
  <c r="Z108" i="76" s="1"/>
  <c r="AA108" i="76" s="1"/>
  <c r="AB108" i="76" s="1"/>
  <c r="AC108" i="76" s="1"/>
  <c r="AD108" i="76" s="1"/>
  <c r="AE108" i="76" s="1"/>
  <c r="AF108" i="76" s="1"/>
  <c r="C108" i="76"/>
  <c r="D108" i="76" s="1"/>
  <c r="G106" i="76"/>
  <c r="H106" i="76" s="1"/>
  <c r="I106" i="76" s="1"/>
  <c r="J106" i="76" s="1"/>
  <c r="K106" i="76" s="1"/>
  <c r="L106" i="76" s="1"/>
  <c r="M106" i="76" s="1"/>
  <c r="N106" i="76" s="1"/>
  <c r="O106" i="76" s="1"/>
  <c r="P106" i="76" s="1"/>
  <c r="Q106" i="76" s="1"/>
  <c r="R106" i="76" s="1"/>
  <c r="S106" i="76" s="1"/>
  <c r="T106" i="76" s="1"/>
  <c r="U106" i="76" s="1"/>
  <c r="V106" i="76" s="1"/>
  <c r="W106" i="76" s="1"/>
  <c r="X106" i="76" s="1"/>
  <c r="Y106" i="76" s="1"/>
  <c r="Z106" i="76" s="1"/>
  <c r="AA106" i="76" s="1"/>
  <c r="AB106" i="76" s="1"/>
  <c r="AC106" i="76" s="1"/>
  <c r="AD106" i="76" s="1"/>
  <c r="AE106" i="76" s="1"/>
  <c r="AF106" i="76" s="1"/>
  <c r="D106" i="76"/>
  <c r="E106" i="76" s="1"/>
  <c r="F106" i="76" s="1"/>
  <c r="C106" i="76"/>
  <c r="D105" i="76"/>
  <c r="E105" i="76" s="1"/>
  <c r="F105" i="76" s="1"/>
  <c r="G105" i="76" s="1"/>
  <c r="H105" i="76" s="1"/>
  <c r="I105" i="76" s="1"/>
  <c r="J105" i="76" s="1"/>
  <c r="K105" i="76" s="1"/>
  <c r="L105" i="76" s="1"/>
  <c r="M105" i="76" s="1"/>
  <c r="N105" i="76" s="1"/>
  <c r="O105" i="76" s="1"/>
  <c r="P105" i="76" s="1"/>
  <c r="Q105" i="76" s="1"/>
  <c r="R105" i="76" s="1"/>
  <c r="S105" i="76" s="1"/>
  <c r="T105" i="76" s="1"/>
  <c r="U105" i="76" s="1"/>
  <c r="V105" i="76" s="1"/>
  <c r="W105" i="76" s="1"/>
  <c r="X105" i="76" s="1"/>
  <c r="Y105" i="76" s="1"/>
  <c r="Z105" i="76" s="1"/>
  <c r="AA105" i="76" s="1"/>
  <c r="AB105" i="76" s="1"/>
  <c r="AC105" i="76" s="1"/>
  <c r="AD105" i="76" s="1"/>
  <c r="AE105" i="76" s="1"/>
  <c r="AF105" i="76" s="1"/>
  <c r="C105" i="76"/>
  <c r="C90" i="76" s="1"/>
  <c r="E103" i="76"/>
  <c r="F103" i="76" s="1"/>
  <c r="G103" i="76" s="1"/>
  <c r="H103" i="76" s="1"/>
  <c r="I103" i="76" s="1"/>
  <c r="J103" i="76" s="1"/>
  <c r="K103" i="76" s="1"/>
  <c r="L103" i="76" s="1"/>
  <c r="M103" i="76" s="1"/>
  <c r="N103" i="76" s="1"/>
  <c r="O103" i="76" s="1"/>
  <c r="P103" i="76" s="1"/>
  <c r="Q103" i="76" s="1"/>
  <c r="R103" i="76" s="1"/>
  <c r="S103" i="76" s="1"/>
  <c r="T103" i="76" s="1"/>
  <c r="U103" i="76" s="1"/>
  <c r="V103" i="76" s="1"/>
  <c r="W103" i="76" s="1"/>
  <c r="X103" i="76" s="1"/>
  <c r="Y103" i="76" s="1"/>
  <c r="Z103" i="76" s="1"/>
  <c r="AA103" i="76" s="1"/>
  <c r="AB103" i="76" s="1"/>
  <c r="AC103" i="76" s="1"/>
  <c r="AD103" i="76" s="1"/>
  <c r="AE103" i="76" s="1"/>
  <c r="AF103" i="76" s="1"/>
  <c r="C103" i="76"/>
  <c r="D103" i="76" s="1"/>
  <c r="F102" i="76"/>
  <c r="G102" i="76" s="1"/>
  <c r="H102" i="76" s="1"/>
  <c r="I102" i="76" s="1"/>
  <c r="J102" i="76" s="1"/>
  <c r="K102" i="76" s="1"/>
  <c r="L102" i="76" s="1"/>
  <c r="M102" i="76" s="1"/>
  <c r="N102" i="76" s="1"/>
  <c r="O102" i="76" s="1"/>
  <c r="P102" i="76" s="1"/>
  <c r="Q102" i="76" s="1"/>
  <c r="R102" i="76" s="1"/>
  <c r="S102" i="76" s="1"/>
  <c r="T102" i="76" s="1"/>
  <c r="U102" i="76" s="1"/>
  <c r="V102" i="76" s="1"/>
  <c r="W102" i="76" s="1"/>
  <c r="X102" i="76" s="1"/>
  <c r="Y102" i="76" s="1"/>
  <c r="Z102" i="76" s="1"/>
  <c r="AA102" i="76" s="1"/>
  <c r="AB102" i="76" s="1"/>
  <c r="AC102" i="76" s="1"/>
  <c r="AD102" i="76" s="1"/>
  <c r="AE102" i="76" s="1"/>
  <c r="AF102" i="76" s="1"/>
  <c r="C102" i="76"/>
  <c r="D102" i="76" s="1"/>
  <c r="E102" i="76" s="1"/>
  <c r="H101" i="76"/>
  <c r="I101" i="76" s="1"/>
  <c r="J101" i="76" s="1"/>
  <c r="K101" i="76" s="1"/>
  <c r="L101" i="76" s="1"/>
  <c r="M101" i="76" s="1"/>
  <c r="N101" i="76" s="1"/>
  <c r="O101" i="76" s="1"/>
  <c r="P101" i="76" s="1"/>
  <c r="Q101" i="76" s="1"/>
  <c r="R101" i="76" s="1"/>
  <c r="S101" i="76" s="1"/>
  <c r="T101" i="76" s="1"/>
  <c r="U101" i="76" s="1"/>
  <c r="V101" i="76" s="1"/>
  <c r="W101" i="76" s="1"/>
  <c r="X101" i="76" s="1"/>
  <c r="Y101" i="76" s="1"/>
  <c r="Z101" i="76" s="1"/>
  <c r="AA101" i="76" s="1"/>
  <c r="AB101" i="76" s="1"/>
  <c r="AC101" i="76" s="1"/>
  <c r="AD101" i="76" s="1"/>
  <c r="AE101" i="76" s="1"/>
  <c r="AF101" i="76" s="1"/>
  <c r="C101" i="76"/>
  <c r="D101" i="76" s="1"/>
  <c r="E101" i="76" s="1"/>
  <c r="F101" i="76" s="1"/>
  <c r="G101" i="76" s="1"/>
  <c r="D100" i="76"/>
  <c r="E100" i="76" s="1"/>
  <c r="F100" i="76" s="1"/>
  <c r="G100" i="76" s="1"/>
  <c r="H100" i="76" s="1"/>
  <c r="I100" i="76" s="1"/>
  <c r="J100" i="76" s="1"/>
  <c r="K100" i="76" s="1"/>
  <c r="L100" i="76" s="1"/>
  <c r="M100" i="76" s="1"/>
  <c r="N100" i="76" s="1"/>
  <c r="O100" i="76" s="1"/>
  <c r="P100" i="76" s="1"/>
  <c r="Q100" i="76" s="1"/>
  <c r="R100" i="76" s="1"/>
  <c r="S100" i="76" s="1"/>
  <c r="T100" i="76" s="1"/>
  <c r="U100" i="76" s="1"/>
  <c r="V100" i="76" s="1"/>
  <c r="W100" i="76" s="1"/>
  <c r="X100" i="76" s="1"/>
  <c r="Y100" i="76" s="1"/>
  <c r="Z100" i="76" s="1"/>
  <c r="AA100" i="76" s="1"/>
  <c r="AB100" i="76" s="1"/>
  <c r="AC100" i="76" s="1"/>
  <c r="AD100" i="76" s="1"/>
  <c r="AE100" i="76" s="1"/>
  <c r="AF100" i="76" s="1"/>
  <c r="C100" i="76"/>
  <c r="D99" i="76"/>
  <c r="E99" i="76" s="1"/>
  <c r="C99" i="76"/>
  <c r="C98" i="76"/>
  <c r="AH95" i="76"/>
  <c r="AI95" i="76" s="1"/>
  <c r="AH94" i="76"/>
  <c r="AI94" i="76" s="1"/>
  <c r="AH93" i="76"/>
  <c r="AI93" i="76" s="1"/>
  <c r="AH92" i="76"/>
  <c r="AI92" i="76" s="1"/>
  <c r="AH91" i="76"/>
  <c r="AI91" i="76" s="1"/>
  <c r="B90" i="76"/>
  <c r="AI88" i="76"/>
  <c r="AH88" i="76"/>
  <c r="AI87" i="76"/>
  <c r="AH87" i="76"/>
  <c r="AI86" i="76"/>
  <c r="AH86" i="76"/>
  <c r="AI85" i="76"/>
  <c r="AH85" i="76"/>
  <c r="AI84" i="76"/>
  <c r="AH84" i="76"/>
  <c r="AI83" i="76"/>
  <c r="AH83" i="76"/>
  <c r="AI82" i="76"/>
  <c r="AH82" i="76"/>
  <c r="AI81" i="76"/>
  <c r="AH81" i="76"/>
  <c r="AG79" i="76"/>
  <c r="AF79" i="76"/>
  <c r="AE79" i="76"/>
  <c r="AD79" i="76"/>
  <c r="AC79" i="76"/>
  <c r="AB79" i="76"/>
  <c r="AA79" i="76"/>
  <c r="Z79" i="76"/>
  <c r="Y79" i="76"/>
  <c r="X79" i="76"/>
  <c r="W79" i="76"/>
  <c r="V79" i="76"/>
  <c r="U79" i="76"/>
  <c r="T79" i="76"/>
  <c r="S79" i="76"/>
  <c r="R79" i="76"/>
  <c r="Q79" i="76"/>
  <c r="P79" i="76"/>
  <c r="O79" i="76"/>
  <c r="N79" i="76"/>
  <c r="M79" i="76"/>
  <c r="L79" i="76"/>
  <c r="K79" i="76"/>
  <c r="J79" i="76"/>
  <c r="I79" i="76"/>
  <c r="H79" i="76"/>
  <c r="G79" i="76"/>
  <c r="F79" i="76"/>
  <c r="E79" i="76"/>
  <c r="D79" i="76"/>
  <c r="C79" i="76"/>
  <c r="B79" i="76"/>
  <c r="AI78" i="76"/>
  <c r="AH78" i="76"/>
  <c r="AI77" i="76"/>
  <c r="AH77" i="76"/>
  <c r="AI76" i="76"/>
  <c r="AH76" i="76"/>
  <c r="AI75" i="76"/>
  <c r="AH75" i="76"/>
  <c r="AI74" i="76"/>
  <c r="AH74" i="76"/>
  <c r="AI73" i="76"/>
  <c r="AH73" i="76"/>
  <c r="G72" i="76"/>
  <c r="Y210" i="76" s="1"/>
  <c r="AI71" i="76"/>
  <c r="AH71" i="76"/>
  <c r="AG69" i="76"/>
  <c r="AF69" i="76"/>
  <c r="AE69" i="76"/>
  <c r="AD69" i="76"/>
  <c r="AC69" i="76"/>
  <c r="AB69" i="76"/>
  <c r="AA69" i="76"/>
  <c r="Z69" i="76"/>
  <c r="Y69" i="76"/>
  <c r="X69" i="76"/>
  <c r="W69" i="76"/>
  <c r="V69" i="76"/>
  <c r="U69" i="76"/>
  <c r="T69" i="76"/>
  <c r="S69" i="76"/>
  <c r="R69" i="76"/>
  <c r="Q69" i="76"/>
  <c r="P69" i="76"/>
  <c r="O69" i="76"/>
  <c r="N69" i="76"/>
  <c r="M69" i="76"/>
  <c r="L69" i="76"/>
  <c r="K69" i="76"/>
  <c r="J69" i="76"/>
  <c r="I69" i="76"/>
  <c r="H69" i="76"/>
  <c r="G69" i="76"/>
  <c r="F69" i="76"/>
  <c r="E69" i="76"/>
  <c r="D69" i="76"/>
  <c r="C69" i="76"/>
  <c r="B69" i="76"/>
  <c r="AH69" i="76" s="1"/>
  <c r="AI68" i="76"/>
  <c r="AH68" i="76"/>
  <c r="AI67" i="76"/>
  <c r="AH67" i="76"/>
  <c r="AI66" i="76"/>
  <c r="AH66" i="76"/>
  <c r="AG65" i="76"/>
  <c r="AF65" i="76"/>
  <c r="AF5" i="76" s="1"/>
  <c r="AE65" i="76"/>
  <c r="AD65" i="76"/>
  <c r="AD5" i="76" s="1"/>
  <c r="AC65" i="76"/>
  <c r="AC5" i="76" s="1"/>
  <c r="AB65" i="76"/>
  <c r="AA65" i="76"/>
  <c r="AA5" i="76" s="1"/>
  <c r="Z65" i="76"/>
  <c r="Z5" i="76" s="1"/>
  <c r="Y65" i="76"/>
  <c r="X65" i="76"/>
  <c r="X5" i="76" s="1"/>
  <c r="W65" i="76"/>
  <c r="W5" i="76" s="1"/>
  <c r="V65" i="76"/>
  <c r="U65" i="76"/>
  <c r="T65" i="76"/>
  <c r="T5" i="76" s="1"/>
  <c r="S65" i="76"/>
  <c r="S5" i="76" s="1"/>
  <c r="R65" i="76"/>
  <c r="R5" i="76" s="1"/>
  <c r="Q65" i="76"/>
  <c r="P65" i="76"/>
  <c r="P5" i="76" s="1"/>
  <c r="O65" i="76"/>
  <c r="N65" i="76"/>
  <c r="N5" i="76" s="1"/>
  <c r="M65" i="76"/>
  <c r="L65" i="76"/>
  <c r="L5" i="76" s="1"/>
  <c r="K65" i="76"/>
  <c r="K5" i="76" s="1"/>
  <c r="J65" i="76"/>
  <c r="J5" i="76" s="1"/>
  <c r="I65" i="76"/>
  <c r="I5" i="76" s="1"/>
  <c r="H65" i="76"/>
  <c r="H5" i="76" s="1"/>
  <c r="G65" i="76"/>
  <c r="G5" i="76" s="1"/>
  <c r="F65" i="76"/>
  <c r="F5" i="76" s="1"/>
  <c r="E65" i="76"/>
  <c r="D65" i="76"/>
  <c r="D5" i="76" s="1"/>
  <c r="C65" i="76"/>
  <c r="C5" i="76" s="1"/>
  <c r="B65" i="76"/>
  <c r="AI64" i="76"/>
  <c r="AH64" i="76"/>
  <c r="AI63" i="76"/>
  <c r="AH63" i="76"/>
  <c r="AI62" i="76"/>
  <c r="AH62" i="76"/>
  <c r="AI61" i="76"/>
  <c r="AH61" i="76"/>
  <c r="AI60" i="76"/>
  <c r="AH60" i="76"/>
  <c r="AI59" i="76"/>
  <c r="AH59" i="76"/>
  <c r="AI58" i="76"/>
  <c r="AH58" i="76"/>
  <c r="AI57" i="76"/>
  <c r="AH57" i="76"/>
  <c r="AI56" i="76"/>
  <c r="AH56" i="76"/>
  <c r="AI55" i="76"/>
  <c r="AH55" i="76"/>
  <c r="AI54" i="76"/>
  <c r="AH54" i="76"/>
  <c r="AG53" i="76"/>
  <c r="AF53" i="76"/>
  <c r="AE53" i="76"/>
  <c r="AD53" i="76"/>
  <c r="AC53" i="76"/>
  <c r="AB53" i="76"/>
  <c r="AA53" i="76"/>
  <c r="Z53" i="76"/>
  <c r="Y53" i="76"/>
  <c r="Y72" i="76" s="1"/>
  <c r="AQ210" i="76" s="1"/>
  <c r="X53" i="76"/>
  <c r="W53" i="76"/>
  <c r="V53" i="76"/>
  <c r="U53" i="76"/>
  <c r="T53" i="76"/>
  <c r="S53" i="76"/>
  <c r="R53" i="76"/>
  <c r="Q53" i="76"/>
  <c r="P53" i="76"/>
  <c r="O53" i="76"/>
  <c r="N53" i="76"/>
  <c r="M53" i="76"/>
  <c r="L53" i="76"/>
  <c r="K53" i="76"/>
  <c r="J53" i="76"/>
  <c r="I53" i="76"/>
  <c r="H53" i="76"/>
  <c r="G53" i="76"/>
  <c r="F53" i="76"/>
  <c r="E53" i="76"/>
  <c r="D53" i="76"/>
  <c r="C53" i="76"/>
  <c r="B53" i="76"/>
  <c r="AI52" i="76"/>
  <c r="AH52" i="76"/>
  <c r="AI51" i="76"/>
  <c r="AH51" i="76"/>
  <c r="AI50" i="76"/>
  <c r="AH50" i="76"/>
  <c r="Y49" i="76"/>
  <c r="S49" i="76"/>
  <c r="R49" i="76"/>
  <c r="Q49" i="76"/>
  <c r="P49" i="76"/>
  <c r="O49" i="76"/>
  <c r="N49" i="76"/>
  <c r="M49" i="76"/>
  <c r="L49" i="76"/>
  <c r="K49" i="76"/>
  <c r="J49" i="76"/>
  <c r="I49" i="76"/>
  <c r="H49" i="76"/>
  <c r="G49" i="76"/>
  <c r="F49" i="76"/>
  <c r="E49" i="76"/>
  <c r="D49" i="76"/>
  <c r="C49" i="76"/>
  <c r="B49" i="76"/>
  <c r="AG48" i="76"/>
  <c r="AG49" i="76" s="1"/>
  <c r="AI47" i="76"/>
  <c r="AH47" i="76"/>
  <c r="AI46" i="76"/>
  <c r="AH46" i="76"/>
  <c r="AI45" i="76"/>
  <c r="AH45" i="76"/>
  <c r="AI44" i="76"/>
  <c r="AH44" i="76"/>
  <c r="AI43" i="76"/>
  <c r="AH43" i="76"/>
  <c r="AI42" i="76"/>
  <c r="AH42" i="76"/>
  <c r="AI41" i="76"/>
  <c r="AH41" i="76"/>
  <c r="AI40" i="76"/>
  <c r="AH40" i="76"/>
  <c r="AI39" i="76"/>
  <c r="AH39" i="76"/>
  <c r="AI38" i="76"/>
  <c r="AH38" i="76"/>
  <c r="AI37" i="76"/>
  <c r="AH37" i="76"/>
  <c r="AI36" i="76"/>
  <c r="AH36" i="76"/>
  <c r="AG35" i="76"/>
  <c r="AG2" i="76" s="1"/>
  <c r="AF35" i="76"/>
  <c r="AE35" i="76"/>
  <c r="AD35" i="76"/>
  <c r="AC35" i="76"/>
  <c r="AB35" i="76"/>
  <c r="AA35" i="76"/>
  <c r="Z35" i="76"/>
  <c r="Y35" i="76"/>
  <c r="X35" i="76"/>
  <c r="W35" i="76"/>
  <c r="V35" i="76"/>
  <c r="U35" i="76"/>
  <c r="T35" i="76"/>
  <c r="S35" i="76"/>
  <c r="R35" i="76"/>
  <c r="Q35" i="76"/>
  <c r="P35" i="76"/>
  <c r="O35" i="76"/>
  <c r="N35" i="76"/>
  <c r="M35" i="76"/>
  <c r="L35" i="76"/>
  <c r="I35" i="76"/>
  <c r="H35" i="76"/>
  <c r="G35" i="76"/>
  <c r="F35" i="76"/>
  <c r="F72" i="76" s="1"/>
  <c r="E35" i="76"/>
  <c r="D35" i="76"/>
  <c r="C35" i="76"/>
  <c r="B35" i="76"/>
  <c r="AI34" i="76"/>
  <c r="AH34" i="76"/>
  <c r="AI33" i="76"/>
  <c r="AH33" i="76"/>
  <c r="AI32" i="76"/>
  <c r="AH32" i="76"/>
  <c r="AI31" i="76"/>
  <c r="AH31" i="76"/>
  <c r="AI30" i="76"/>
  <c r="AH30" i="76"/>
  <c r="AI29" i="76"/>
  <c r="AH29" i="76"/>
  <c r="AI28" i="76"/>
  <c r="AH28" i="76"/>
  <c r="AI27" i="76"/>
  <c r="AH27" i="76"/>
  <c r="AI26" i="76"/>
  <c r="AH26" i="76"/>
  <c r="AI25" i="76"/>
  <c r="AH25" i="76"/>
  <c r="AI24" i="76"/>
  <c r="AH24" i="76"/>
  <c r="AI23" i="76"/>
  <c r="AH23" i="76"/>
  <c r="AI22" i="76"/>
  <c r="AH22" i="76"/>
  <c r="AI21" i="76"/>
  <c r="AH21" i="76"/>
  <c r="AI20" i="76"/>
  <c r="AH20" i="76"/>
  <c r="AI19" i="76"/>
  <c r="AH19" i="76"/>
  <c r="AI18" i="76"/>
  <c r="AH18" i="76"/>
  <c r="AI17" i="76"/>
  <c r="AH17" i="76"/>
  <c r="AI16" i="76"/>
  <c r="AH16" i="76"/>
  <c r="AI15" i="76"/>
  <c r="AH15" i="76"/>
  <c r="AI14" i="76"/>
  <c r="AH14" i="76"/>
  <c r="AI13" i="76"/>
  <c r="AH13" i="76"/>
  <c r="AI12" i="76"/>
  <c r="AH12" i="76"/>
  <c r="AI11" i="76"/>
  <c r="AH11" i="76"/>
  <c r="AE5" i="76"/>
  <c r="AB5" i="76"/>
  <c r="Y5" i="76"/>
  <c r="V5" i="76"/>
  <c r="Q5" i="76"/>
  <c r="O5" i="76"/>
  <c r="AG4" i="76"/>
  <c r="K4" i="76"/>
  <c r="B4" i="76"/>
  <c r="AF92" i="74"/>
  <c r="AF34" i="74"/>
  <c r="AE92" i="74"/>
  <c r="AE34" i="74"/>
  <c r="AD92" i="74"/>
  <c r="AD34" i="74"/>
  <c r="R34" i="74"/>
  <c r="Q34" i="74"/>
  <c r="P34" i="74"/>
  <c r="O34" i="74"/>
  <c r="N34" i="74"/>
  <c r="AF77" i="74"/>
  <c r="AE77" i="74"/>
  <c r="AD77" i="74"/>
  <c r="AC77" i="74"/>
  <c r="AB77" i="74"/>
  <c r="AA77" i="74"/>
  <c r="Z77" i="74"/>
  <c r="Y77" i="74"/>
  <c r="X77" i="74"/>
  <c r="W77" i="74"/>
  <c r="V77" i="74"/>
  <c r="U77" i="74"/>
  <c r="T77" i="74"/>
  <c r="S77" i="74"/>
  <c r="R77" i="74"/>
  <c r="Q77" i="74"/>
  <c r="P77" i="74"/>
  <c r="O77" i="74"/>
  <c r="N77" i="74"/>
  <c r="M77" i="74"/>
  <c r="L77" i="74"/>
  <c r="K77" i="74"/>
  <c r="J77" i="74"/>
  <c r="I77" i="74"/>
  <c r="H77" i="74"/>
  <c r="G77" i="74"/>
  <c r="F77" i="74"/>
  <c r="E77" i="74"/>
  <c r="D77" i="74"/>
  <c r="C77" i="74"/>
  <c r="B77" i="74"/>
  <c r="AF76" i="74"/>
  <c r="AE76" i="74"/>
  <c r="AD76" i="74"/>
  <c r="AC76" i="74"/>
  <c r="AB76" i="74"/>
  <c r="AA76" i="74"/>
  <c r="Z76" i="74"/>
  <c r="Y76" i="74"/>
  <c r="X76" i="74"/>
  <c r="W76" i="74"/>
  <c r="V76" i="74"/>
  <c r="U76" i="74"/>
  <c r="T76" i="74"/>
  <c r="S76" i="74"/>
  <c r="R76" i="74"/>
  <c r="Q76" i="74"/>
  <c r="P76" i="74"/>
  <c r="O76" i="74"/>
  <c r="N76" i="74"/>
  <c r="M76" i="74"/>
  <c r="L76" i="74"/>
  <c r="K76" i="74"/>
  <c r="J76" i="74"/>
  <c r="I76" i="74"/>
  <c r="H76" i="74"/>
  <c r="G76" i="74"/>
  <c r="F76" i="74"/>
  <c r="E76" i="74"/>
  <c r="D76" i="74"/>
  <c r="C76" i="74"/>
  <c r="B76" i="74"/>
  <c r="AF75" i="74"/>
  <c r="AE75" i="74"/>
  <c r="AD75" i="74"/>
  <c r="AC75" i="74"/>
  <c r="AB75" i="74"/>
  <c r="AA75" i="74"/>
  <c r="Z75" i="74"/>
  <c r="Y75" i="74"/>
  <c r="X75" i="74"/>
  <c r="W75" i="74"/>
  <c r="V75" i="74"/>
  <c r="U75" i="74"/>
  <c r="T75" i="74"/>
  <c r="S75" i="74"/>
  <c r="R75" i="74"/>
  <c r="Q75" i="74"/>
  <c r="P75" i="74"/>
  <c r="O75" i="74"/>
  <c r="N75" i="74"/>
  <c r="M75" i="74"/>
  <c r="L75" i="74"/>
  <c r="K75" i="74"/>
  <c r="J75" i="74"/>
  <c r="I75" i="74"/>
  <c r="H75" i="74"/>
  <c r="G75" i="74"/>
  <c r="F75" i="74"/>
  <c r="E75" i="74"/>
  <c r="D75" i="74"/>
  <c r="C75" i="74"/>
  <c r="B75" i="74"/>
  <c r="AF74" i="74"/>
  <c r="AE74" i="74"/>
  <c r="AD74" i="74"/>
  <c r="AC74" i="74"/>
  <c r="AB74" i="74"/>
  <c r="AA74" i="74"/>
  <c r="Z74" i="74"/>
  <c r="Y74" i="74"/>
  <c r="X74" i="74"/>
  <c r="W74" i="74"/>
  <c r="V74" i="74"/>
  <c r="U74" i="74"/>
  <c r="T74" i="74"/>
  <c r="S74" i="74"/>
  <c r="R74" i="74"/>
  <c r="Q74" i="74"/>
  <c r="P74" i="74"/>
  <c r="O74" i="74"/>
  <c r="N74" i="74"/>
  <c r="M74" i="74"/>
  <c r="L74" i="74"/>
  <c r="K74" i="74"/>
  <c r="J74" i="74"/>
  <c r="I74" i="74"/>
  <c r="H74" i="74"/>
  <c r="G74" i="74"/>
  <c r="F74" i="74"/>
  <c r="E74" i="74"/>
  <c r="D74" i="74"/>
  <c r="C74" i="74"/>
  <c r="B74" i="74"/>
  <c r="AF73" i="74"/>
  <c r="AE73" i="74"/>
  <c r="AD73" i="74"/>
  <c r="AC73" i="74"/>
  <c r="AB73" i="74"/>
  <c r="AA73" i="74"/>
  <c r="Z73" i="74"/>
  <c r="Y73" i="74"/>
  <c r="X73" i="74"/>
  <c r="W73" i="74"/>
  <c r="V73" i="74"/>
  <c r="U73" i="74"/>
  <c r="T73" i="74"/>
  <c r="S73" i="74"/>
  <c r="R73" i="74"/>
  <c r="Q73" i="74"/>
  <c r="P73" i="74"/>
  <c r="O73" i="74"/>
  <c r="N73" i="74"/>
  <c r="M73" i="74"/>
  <c r="L73" i="74"/>
  <c r="K73" i="74"/>
  <c r="J73" i="74"/>
  <c r="I73" i="74"/>
  <c r="H73" i="74"/>
  <c r="G73" i="74"/>
  <c r="F73" i="74"/>
  <c r="E73" i="74"/>
  <c r="D73" i="74"/>
  <c r="C73" i="74"/>
  <c r="B73" i="74"/>
  <c r="M92" i="74"/>
  <c r="M34" i="74"/>
  <c r="E4" i="76"/>
  <c r="F90" i="78" l="1"/>
  <c r="H190" i="78"/>
  <c r="F188" i="78"/>
  <c r="G98" i="78"/>
  <c r="H99" i="78"/>
  <c r="G90" i="78"/>
  <c r="F231" i="78"/>
  <c r="G195" i="78"/>
  <c r="I190" i="77"/>
  <c r="G231" i="77"/>
  <c r="H195" i="77"/>
  <c r="H99" i="77"/>
  <c r="G90" i="77"/>
  <c r="G188" i="77"/>
  <c r="H98" i="77"/>
  <c r="Y70" i="76"/>
  <c r="S70" i="76"/>
  <c r="Q72" i="76"/>
  <c r="AI210" i="76" s="1"/>
  <c r="Q70" i="76"/>
  <c r="P70" i="76"/>
  <c r="O72" i="76"/>
  <c r="AG210" i="76" s="1"/>
  <c r="N72" i="76"/>
  <c r="AF210" i="76" s="1"/>
  <c r="K70" i="76"/>
  <c r="J70" i="76"/>
  <c r="I72" i="76"/>
  <c r="AA210" i="76" s="1"/>
  <c r="I70" i="76"/>
  <c r="H70" i="76"/>
  <c r="G7" i="76"/>
  <c r="AI35" i="76"/>
  <c r="H4" i="76"/>
  <c r="X210" i="76"/>
  <c r="F7" i="76"/>
  <c r="F99" i="76"/>
  <c r="AI53" i="76"/>
  <c r="AH53" i="76"/>
  <c r="C70" i="76"/>
  <c r="D72" i="76"/>
  <c r="AG3" i="76"/>
  <c r="D70" i="76"/>
  <c r="D80" i="76" s="1"/>
  <c r="L70" i="76"/>
  <c r="E72" i="76"/>
  <c r="M72" i="76"/>
  <c r="M70" i="76"/>
  <c r="M80" i="76" s="1"/>
  <c r="M5" i="76"/>
  <c r="N70" i="76"/>
  <c r="G70" i="76"/>
  <c r="G80" i="76" s="1"/>
  <c r="O70" i="76"/>
  <c r="O80" i="76" s="1"/>
  <c r="L72" i="76"/>
  <c r="AI79" i="76"/>
  <c r="C188" i="76"/>
  <c r="D98" i="76"/>
  <c r="U5" i="76"/>
  <c r="F70" i="76"/>
  <c r="F80" i="76" s="1"/>
  <c r="AH79" i="76"/>
  <c r="R70" i="76"/>
  <c r="Y80" i="76"/>
  <c r="AG80" i="76"/>
  <c r="J72" i="76"/>
  <c r="R72" i="76"/>
  <c r="E70" i="76"/>
  <c r="E5" i="76"/>
  <c r="AG6" i="76"/>
  <c r="Q80" i="76"/>
  <c r="AI69" i="76"/>
  <c r="AH35" i="76"/>
  <c r="B5" i="76"/>
  <c r="AI65" i="76"/>
  <c r="AH65" i="76"/>
  <c r="B70" i="76"/>
  <c r="S207" i="76"/>
  <c r="D207" i="76"/>
  <c r="H72" i="76"/>
  <c r="H80" i="76" s="1"/>
  <c r="P72" i="76"/>
  <c r="P80" i="76" s="1"/>
  <c r="I7" i="76"/>
  <c r="Q7" i="76"/>
  <c r="Y7" i="76"/>
  <c r="C72" i="76"/>
  <c r="K72" i="76"/>
  <c r="S72" i="76"/>
  <c r="D231" i="76"/>
  <c r="E195" i="76"/>
  <c r="C196" i="76"/>
  <c r="D190" i="76"/>
  <c r="G188" i="78" l="1"/>
  <c r="H98" i="78"/>
  <c r="G231" i="78"/>
  <c r="H195" i="78"/>
  <c r="H196" i="78" s="1"/>
  <c r="I190" i="78"/>
  <c r="G196" i="78"/>
  <c r="I99" i="78"/>
  <c r="H231" i="77"/>
  <c r="I195" i="77"/>
  <c r="H188" i="77"/>
  <c r="I98" i="77"/>
  <c r="J190" i="77"/>
  <c r="I196" i="77"/>
  <c r="H196" i="77"/>
  <c r="I99" i="77"/>
  <c r="H90" i="77"/>
  <c r="K80" i="76"/>
  <c r="N80" i="76"/>
  <c r="R80" i="76"/>
  <c r="O7" i="76"/>
  <c r="N7" i="76"/>
  <c r="L80" i="76"/>
  <c r="I80" i="76"/>
  <c r="E80" i="76"/>
  <c r="C80" i="76"/>
  <c r="W210" i="76"/>
  <c r="E7" i="76"/>
  <c r="AK210" i="76"/>
  <c r="S7" i="76"/>
  <c r="AC210" i="76"/>
  <c r="K7" i="76"/>
  <c r="Z210" i="76"/>
  <c r="H7" i="76"/>
  <c r="AB210" i="76"/>
  <c r="J7" i="76"/>
  <c r="AE210" i="76"/>
  <c r="M7" i="76"/>
  <c r="G99" i="76"/>
  <c r="D196" i="76"/>
  <c r="E190" i="76"/>
  <c r="D90" i="76"/>
  <c r="V210" i="76"/>
  <c r="D7" i="76"/>
  <c r="U210" i="76"/>
  <c r="C7" i="76"/>
  <c r="J80" i="76"/>
  <c r="E231" i="76"/>
  <c r="F195" i="76"/>
  <c r="B72" i="76"/>
  <c r="B205" i="76"/>
  <c r="S80" i="76"/>
  <c r="AJ210" i="76"/>
  <c r="R7" i="76"/>
  <c r="AD210" i="76"/>
  <c r="L7" i="76"/>
  <c r="C205" i="76"/>
  <c r="D188" i="76"/>
  <c r="E98" i="76"/>
  <c r="AH210" i="76"/>
  <c r="P7" i="76"/>
  <c r="H90" i="78" l="1"/>
  <c r="H231" i="78"/>
  <c r="I195" i="78"/>
  <c r="I90" i="78" s="1"/>
  <c r="H188" i="78"/>
  <c r="I98" i="78"/>
  <c r="J190" i="78"/>
  <c r="I196" i="78"/>
  <c r="J99" i="78"/>
  <c r="J99" i="77"/>
  <c r="I90" i="77"/>
  <c r="K190" i="77"/>
  <c r="I188" i="77"/>
  <c r="J98" i="77"/>
  <c r="J195" i="77"/>
  <c r="I231" i="77"/>
  <c r="F231" i="76"/>
  <c r="G195" i="76"/>
  <c r="F190" i="76"/>
  <c r="E196" i="76"/>
  <c r="E90" i="76"/>
  <c r="H99" i="76"/>
  <c r="K6" i="76"/>
  <c r="E188" i="76"/>
  <c r="F98" i="76"/>
  <c r="T210" i="76"/>
  <c r="B7" i="76"/>
  <c r="B80" i="76"/>
  <c r="K190" i="78" l="1"/>
  <c r="I188" i="78"/>
  <c r="J98" i="78"/>
  <c r="I231" i="78"/>
  <c r="J195" i="78"/>
  <c r="J90" i="78" s="1"/>
  <c r="K99" i="78"/>
  <c r="J231" i="77"/>
  <c r="K195" i="77"/>
  <c r="J188" i="77"/>
  <c r="K98" i="77"/>
  <c r="K196" i="77"/>
  <c r="L190" i="77"/>
  <c r="J196" i="77"/>
  <c r="J90" i="77"/>
  <c r="K99" i="77"/>
  <c r="I99" i="76"/>
  <c r="G190" i="76"/>
  <c r="F196" i="76"/>
  <c r="F90" i="76"/>
  <c r="F188" i="76"/>
  <c r="G98" i="76"/>
  <c r="G231" i="76"/>
  <c r="H195" i="76"/>
  <c r="L99" i="78" l="1"/>
  <c r="K195" i="78"/>
  <c r="K196" i="78" s="1"/>
  <c r="J231" i="78"/>
  <c r="J188" i="78"/>
  <c r="K98" i="78"/>
  <c r="L190" i="78"/>
  <c r="J196" i="78"/>
  <c r="M190" i="77"/>
  <c r="K188" i="77"/>
  <c r="L98" i="77"/>
  <c r="L195" i="77"/>
  <c r="K231" i="77"/>
  <c r="K90" i="77"/>
  <c r="L99" i="77"/>
  <c r="G188" i="76"/>
  <c r="H98" i="76"/>
  <c r="J99" i="76"/>
  <c r="H190" i="76"/>
  <c r="G196" i="76"/>
  <c r="G90" i="76"/>
  <c r="H231" i="76"/>
  <c r="I195" i="76"/>
  <c r="K90" i="78" l="1"/>
  <c r="M190" i="78"/>
  <c r="K188" i="78"/>
  <c r="L98" i="78"/>
  <c r="K231" i="78"/>
  <c r="L195" i="78"/>
  <c r="L90" i="78" s="1"/>
  <c r="M99" i="78"/>
  <c r="L90" i="77"/>
  <c r="M99" i="77"/>
  <c r="L231" i="77"/>
  <c r="M195" i="77"/>
  <c r="L188" i="77"/>
  <c r="M98" i="77"/>
  <c r="L196" i="77"/>
  <c r="N190" i="77"/>
  <c r="H196" i="76"/>
  <c r="I190" i="76"/>
  <c r="H90" i="76"/>
  <c r="K99" i="76"/>
  <c r="H188" i="76"/>
  <c r="I98" i="76"/>
  <c r="J195" i="76"/>
  <c r="I231" i="76"/>
  <c r="N99" i="78" l="1"/>
  <c r="M195" i="78"/>
  <c r="M196" i="78" s="1"/>
  <c r="L231" i="78"/>
  <c r="L188" i="78"/>
  <c r="M98" i="78"/>
  <c r="N190" i="78"/>
  <c r="L196" i="78"/>
  <c r="O190" i="77"/>
  <c r="M188" i="77"/>
  <c r="N98" i="77"/>
  <c r="M231" i="77"/>
  <c r="N195" i="77"/>
  <c r="M90" i="77"/>
  <c r="N99" i="77"/>
  <c r="M196" i="77"/>
  <c r="I188" i="76"/>
  <c r="J98" i="76"/>
  <c r="L99" i="76"/>
  <c r="I196" i="76"/>
  <c r="J190" i="76"/>
  <c r="I90" i="76"/>
  <c r="K195" i="76"/>
  <c r="J231" i="76"/>
  <c r="M90" i="78" l="1"/>
  <c r="O190" i="78"/>
  <c r="M188" i="78"/>
  <c r="N98" i="78"/>
  <c r="N195" i="78"/>
  <c r="N90" i="78" s="1"/>
  <c r="M231" i="78"/>
  <c r="O99" i="78"/>
  <c r="O99" i="77"/>
  <c r="N90" i="77"/>
  <c r="N231" i="77"/>
  <c r="O195" i="77"/>
  <c r="N188" i="77"/>
  <c r="O98" i="77"/>
  <c r="N196" i="77"/>
  <c r="P190" i="77"/>
  <c r="J196" i="76"/>
  <c r="K190" i="76"/>
  <c r="J90" i="76"/>
  <c r="M99" i="76"/>
  <c r="K231" i="76"/>
  <c r="L195" i="76"/>
  <c r="J188" i="76"/>
  <c r="K98" i="76"/>
  <c r="P99" i="78" l="1"/>
  <c r="N231" i="78"/>
  <c r="O195" i="78"/>
  <c r="O196" i="78" s="1"/>
  <c r="N188" i="78"/>
  <c r="O98" i="78"/>
  <c r="N196" i="78"/>
  <c r="P190" i="78"/>
  <c r="Q190" i="77"/>
  <c r="O188" i="77"/>
  <c r="P98" i="77"/>
  <c r="O231" i="77"/>
  <c r="P195" i="77"/>
  <c r="O196" i="77"/>
  <c r="P99" i="77"/>
  <c r="L231" i="76"/>
  <c r="M195" i="76"/>
  <c r="N99" i="76"/>
  <c r="K196" i="76"/>
  <c r="L190" i="76"/>
  <c r="K90" i="76"/>
  <c r="K188" i="76"/>
  <c r="L98" i="76"/>
  <c r="O90" i="78" l="1"/>
  <c r="O188" i="78"/>
  <c r="P98" i="78"/>
  <c r="P195" i="78"/>
  <c r="P90" i="78" s="1"/>
  <c r="O231" i="78"/>
  <c r="Q190" i="78"/>
  <c r="P196" i="78"/>
  <c r="Q99" i="78"/>
  <c r="Q99" i="77"/>
  <c r="P90" i="77"/>
  <c r="P231" i="77"/>
  <c r="Q195" i="77"/>
  <c r="P188" i="77"/>
  <c r="Q98" i="77"/>
  <c r="Q196" i="77"/>
  <c r="R190" i="77"/>
  <c r="P196" i="77"/>
  <c r="L196" i="76"/>
  <c r="M190" i="76"/>
  <c r="L90" i="76"/>
  <c r="O99" i="76"/>
  <c r="M231" i="76"/>
  <c r="N195" i="76"/>
  <c r="L188" i="76"/>
  <c r="M98" i="76"/>
  <c r="R99" i="78" l="1"/>
  <c r="R190" i="78"/>
  <c r="P231" i="78"/>
  <c r="Q195" i="78"/>
  <c r="P188" i="78"/>
  <c r="Q98" i="78"/>
  <c r="Q188" i="77"/>
  <c r="R98" i="77"/>
  <c r="S190" i="77"/>
  <c r="R195" i="77"/>
  <c r="Q231" i="77"/>
  <c r="R99" i="77"/>
  <c r="Q90" i="77"/>
  <c r="N231" i="76"/>
  <c r="O195" i="76"/>
  <c r="P99" i="76"/>
  <c r="N190" i="76"/>
  <c r="M196" i="76"/>
  <c r="M90" i="76"/>
  <c r="M188" i="76"/>
  <c r="N98" i="76"/>
  <c r="Q188" i="78" l="1"/>
  <c r="R98" i="78"/>
  <c r="Q231" i="78"/>
  <c r="R195" i="78"/>
  <c r="R90" i="78" s="1"/>
  <c r="Q196" i="78"/>
  <c r="R196" i="78"/>
  <c r="S190" i="78"/>
  <c r="Q90" i="78"/>
  <c r="S99" i="78"/>
  <c r="R231" i="77"/>
  <c r="S195" i="77"/>
  <c r="R196" i="77"/>
  <c r="S99" i="77"/>
  <c r="R90" i="77"/>
  <c r="S196" i="77"/>
  <c r="T190" i="77"/>
  <c r="R188" i="77"/>
  <c r="S98" i="77"/>
  <c r="O190" i="76"/>
  <c r="N196" i="76"/>
  <c r="N90" i="76"/>
  <c r="O231" i="76"/>
  <c r="P195" i="76"/>
  <c r="Q99" i="76"/>
  <c r="N188" i="76"/>
  <c r="O98" i="76"/>
  <c r="T190" i="78" l="1"/>
  <c r="S195" i="78"/>
  <c r="R231" i="78"/>
  <c r="T99" i="78"/>
  <c r="S90" i="78"/>
  <c r="R188" i="78"/>
  <c r="S98" i="78"/>
  <c r="U190" i="77"/>
  <c r="S90" i="77"/>
  <c r="T99" i="77"/>
  <c r="S231" i="77"/>
  <c r="T195" i="77"/>
  <c r="T196" i="77" s="1"/>
  <c r="T48" i="77" s="1"/>
  <c r="S188" i="77"/>
  <c r="T98" i="77"/>
  <c r="P231" i="76"/>
  <c r="Q195" i="76"/>
  <c r="R99" i="76"/>
  <c r="O188" i="76"/>
  <c r="P98" i="76"/>
  <c r="P190" i="76"/>
  <c r="O196" i="76"/>
  <c r="O90" i="76"/>
  <c r="S188" i="78" l="1"/>
  <c r="T98" i="78"/>
  <c r="S231" i="78"/>
  <c r="T195" i="78"/>
  <c r="T196" i="78" s="1"/>
  <c r="T48" i="78" s="1"/>
  <c r="U99" i="78"/>
  <c r="T90" i="78"/>
  <c r="S196" i="78"/>
  <c r="U190" i="78"/>
  <c r="T49" i="77"/>
  <c r="T90" i="77"/>
  <c r="U99" i="77"/>
  <c r="T188" i="77"/>
  <c r="U98" i="77"/>
  <c r="T231" i="77"/>
  <c r="U195" i="77"/>
  <c r="V190" i="77"/>
  <c r="U196" i="77"/>
  <c r="U48" i="77" s="1"/>
  <c r="U49" i="77" s="1"/>
  <c r="P196" i="76"/>
  <c r="Q190" i="76"/>
  <c r="P90" i="76"/>
  <c r="P188" i="76"/>
  <c r="Q98" i="76"/>
  <c r="S99" i="76"/>
  <c r="R195" i="76"/>
  <c r="Q231" i="76"/>
  <c r="T49" i="78" l="1"/>
  <c r="V99" i="78"/>
  <c r="U90" i="78"/>
  <c r="T231" i="78"/>
  <c r="U195" i="78"/>
  <c r="T188" i="78"/>
  <c r="U98" i="78"/>
  <c r="V190" i="78"/>
  <c r="U188" i="77"/>
  <c r="V98" i="77"/>
  <c r="U90" i="77"/>
  <c r="V99" i="77"/>
  <c r="U72" i="77"/>
  <c r="U70" i="77"/>
  <c r="W190" i="77"/>
  <c r="U231" i="77"/>
  <c r="V195" i="77"/>
  <c r="T70" i="77"/>
  <c r="T72" i="77"/>
  <c r="S195" i="76"/>
  <c r="R231" i="76"/>
  <c r="T99" i="76"/>
  <c r="Q188" i="76"/>
  <c r="R98" i="76"/>
  <c r="Q196" i="76"/>
  <c r="R190" i="76"/>
  <c r="Q90" i="76"/>
  <c r="W99" i="78" l="1"/>
  <c r="V195" i="78"/>
  <c r="U231" i="78"/>
  <c r="W190" i="78"/>
  <c r="V196" i="78"/>
  <c r="V48" i="78" s="1"/>
  <c r="V49" i="78" s="1"/>
  <c r="U196" i="78"/>
  <c r="U48" i="78" s="1"/>
  <c r="U188" i="78"/>
  <c r="V98" i="78"/>
  <c r="T72" i="78"/>
  <c r="T70" i="78"/>
  <c r="U80" i="77"/>
  <c r="T80" i="77"/>
  <c r="V231" i="77"/>
  <c r="W195" i="77"/>
  <c r="W99" i="77"/>
  <c r="V90" i="77"/>
  <c r="X190" i="77"/>
  <c r="V188" i="77"/>
  <c r="W98" i="77"/>
  <c r="AL210" i="77"/>
  <c r="T7" i="77"/>
  <c r="AM210" i="77"/>
  <c r="U7" i="77"/>
  <c r="V196" i="77"/>
  <c r="V48" i="77" s="1"/>
  <c r="U99" i="76"/>
  <c r="R196" i="76"/>
  <c r="S190" i="76"/>
  <c r="R90" i="76"/>
  <c r="R188" i="76"/>
  <c r="S98" i="76"/>
  <c r="S231" i="76"/>
  <c r="T195" i="76"/>
  <c r="V70" i="78" l="1"/>
  <c r="V72" i="78"/>
  <c r="X190" i="78"/>
  <c r="U49" i="78"/>
  <c r="AL210" i="78"/>
  <c r="T7" i="78"/>
  <c r="V231" i="78"/>
  <c r="W195" i="78"/>
  <c r="T80" i="78"/>
  <c r="X99" i="78"/>
  <c r="V188" i="78"/>
  <c r="W98" i="78"/>
  <c r="V90" i="78"/>
  <c r="Y190" i="77"/>
  <c r="W231" i="77"/>
  <c r="X195" i="77"/>
  <c r="X196" i="77" s="1"/>
  <c r="X48" i="77" s="1"/>
  <c r="X49" i="77" s="1"/>
  <c r="W188" i="77"/>
  <c r="X98" i="77"/>
  <c r="X99" i="77"/>
  <c r="W90" i="77"/>
  <c r="V49" i="77"/>
  <c r="W196" i="77"/>
  <c r="W48" i="77" s="1"/>
  <c r="W49" i="77" s="1"/>
  <c r="S188" i="76"/>
  <c r="T98" i="76"/>
  <c r="S196" i="76"/>
  <c r="T190" i="76"/>
  <c r="S90" i="76"/>
  <c r="T231" i="76"/>
  <c r="U195" i="76"/>
  <c r="V99" i="76"/>
  <c r="U70" i="78" l="1"/>
  <c r="U72" i="78"/>
  <c r="W231" i="78"/>
  <c r="X195" i="78"/>
  <c r="X90" i="78" s="1"/>
  <c r="W188" i="78"/>
  <c r="X98" i="78"/>
  <c r="Y190" i="78"/>
  <c r="W196" i="78"/>
  <c r="W48" i="78" s="1"/>
  <c r="W90" i="78"/>
  <c r="AN210" i="78"/>
  <c r="V7" i="78"/>
  <c r="Y99" i="78"/>
  <c r="V80" i="78"/>
  <c r="X72" i="77"/>
  <c r="X70" i="77"/>
  <c r="X188" i="77"/>
  <c r="Y98" i="77"/>
  <c r="Y99" i="77"/>
  <c r="X90" i="77"/>
  <c r="V70" i="77"/>
  <c r="V72" i="77"/>
  <c r="W72" i="77"/>
  <c r="W70" i="77"/>
  <c r="X231" i="77"/>
  <c r="Y195" i="77"/>
  <c r="Z190" i="77"/>
  <c r="W99" i="76"/>
  <c r="U231" i="76"/>
  <c r="V195" i="76"/>
  <c r="T196" i="76"/>
  <c r="T48" i="76" s="1"/>
  <c r="U190" i="76"/>
  <c r="T90" i="76"/>
  <c r="T188" i="76"/>
  <c r="U98" i="76"/>
  <c r="X188" i="78" l="1"/>
  <c r="Y98" i="78"/>
  <c r="X231" i="78"/>
  <c r="Y195" i="78"/>
  <c r="Y90" i="78" s="1"/>
  <c r="W49" i="78"/>
  <c r="X196" i="78"/>
  <c r="X48" i="78" s="1"/>
  <c r="X49" i="78" s="1"/>
  <c r="AM210" i="78"/>
  <c r="U7" i="78"/>
  <c r="Z99" i="78"/>
  <c r="Z190" i="78"/>
  <c r="Y196" i="78"/>
  <c r="U80" i="78"/>
  <c r="X80" i="77"/>
  <c r="W80" i="77"/>
  <c r="V80" i="77"/>
  <c r="Z195" i="77"/>
  <c r="Y231" i="77"/>
  <c r="Z99" i="77"/>
  <c r="Y90" i="77"/>
  <c r="AO210" i="77"/>
  <c r="W7" i="77"/>
  <c r="Y188" i="77"/>
  <c r="Z98" i="77"/>
  <c r="Z196" i="77"/>
  <c r="AA190" i="77"/>
  <c r="Y196" i="77"/>
  <c r="AN210" i="77"/>
  <c r="V7" i="77"/>
  <c r="AP210" i="77"/>
  <c r="X7" i="77"/>
  <c r="V190" i="76"/>
  <c r="U196" i="76"/>
  <c r="U48" i="76" s="1"/>
  <c r="U49" i="76" s="1"/>
  <c r="U90" i="76"/>
  <c r="T49" i="76"/>
  <c r="V231" i="76"/>
  <c r="W195" i="76"/>
  <c r="U188" i="76"/>
  <c r="V98" i="76"/>
  <c r="X99" i="76"/>
  <c r="AA190" i="78" l="1"/>
  <c r="X70" i="78"/>
  <c r="X72" i="78"/>
  <c r="Z90" i="78"/>
  <c r="AA99" i="78"/>
  <c r="W72" i="78"/>
  <c r="W70" i="78"/>
  <c r="Y231" i="78"/>
  <c r="Z195" i="78"/>
  <c r="Y188" i="78"/>
  <c r="Z98" i="78"/>
  <c r="AA99" i="77"/>
  <c r="AA196" i="77"/>
  <c r="AA48" i="77" s="1"/>
  <c r="AA49" i="77" s="1"/>
  <c r="AB190" i="77"/>
  <c r="AA195" i="77"/>
  <c r="Z231" i="77"/>
  <c r="Z188" i="77"/>
  <c r="AA98" i="77"/>
  <c r="T70" i="76"/>
  <c r="T72" i="76"/>
  <c r="Y99" i="76"/>
  <c r="V188" i="76"/>
  <c r="W98" i="76"/>
  <c r="U72" i="76"/>
  <c r="U70" i="76"/>
  <c r="W231" i="76"/>
  <c r="X195" i="76"/>
  <c r="W190" i="76"/>
  <c r="V196" i="76"/>
  <c r="V48" i="76" s="1"/>
  <c r="V90" i="76"/>
  <c r="AB99" i="78" l="1"/>
  <c r="AA90" i="78"/>
  <c r="AP210" i="78"/>
  <c r="X7" i="78"/>
  <c r="AA195" i="78"/>
  <c r="Z231" i="78"/>
  <c r="X80" i="78"/>
  <c r="W80" i="78"/>
  <c r="AB190" i="78"/>
  <c r="Z188" i="78"/>
  <c r="AA98" i="78"/>
  <c r="AO210" i="78"/>
  <c r="W7" i="78"/>
  <c r="Z196" i="78"/>
  <c r="Z48" i="78" s="1"/>
  <c r="AC190" i="77"/>
  <c r="AB196" i="77"/>
  <c r="AB48" i="77" s="1"/>
  <c r="AB49" i="77" s="1"/>
  <c r="AA188" i="77"/>
  <c r="AB98" i="77"/>
  <c r="AA72" i="77"/>
  <c r="AA70" i="77"/>
  <c r="AA80" i="77" s="1"/>
  <c r="AB99" i="77"/>
  <c r="AA90" i="77"/>
  <c r="AB195" i="77"/>
  <c r="AA231" i="77"/>
  <c r="U80" i="76"/>
  <c r="V49" i="76"/>
  <c r="X190" i="76"/>
  <c r="W196" i="76"/>
  <c r="W48" i="76" s="1"/>
  <c r="W49" i="76" s="1"/>
  <c r="W90" i="76"/>
  <c r="Z99" i="76"/>
  <c r="X231" i="76"/>
  <c r="Y195" i="76"/>
  <c r="AL210" i="76"/>
  <c r="T7" i="76"/>
  <c r="W188" i="76"/>
  <c r="X98" i="76"/>
  <c r="AM210" i="76"/>
  <c r="U7" i="76"/>
  <c r="T80" i="76"/>
  <c r="AA188" i="78" l="1"/>
  <c r="AB98" i="78"/>
  <c r="AA231" i="78"/>
  <c r="AB195" i="78"/>
  <c r="AA196" i="78"/>
  <c r="AA48" i="78" s="1"/>
  <c r="AA49" i="78" s="1"/>
  <c r="Z49" i="78"/>
  <c r="AC190" i="78"/>
  <c r="AC99" i="78"/>
  <c r="AB90" i="78"/>
  <c r="AB188" i="77"/>
  <c r="AC98" i="77"/>
  <c r="AC195" i="77"/>
  <c r="AB231" i="77"/>
  <c r="AB90" i="77"/>
  <c r="AC99" i="77"/>
  <c r="AR210" i="77"/>
  <c r="Z7" i="77"/>
  <c r="AB70" i="77"/>
  <c r="AB72" i="77"/>
  <c r="AD190" i="77"/>
  <c r="AC196" i="77"/>
  <c r="AC48" i="77" s="1"/>
  <c r="AC49" i="77" s="1"/>
  <c r="AS210" i="77"/>
  <c r="AA7" i="77"/>
  <c r="X188" i="76"/>
  <c r="Y98" i="76"/>
  <c r="AA99" i="76"/>
  <c r="W72" i="76"/>
  <c r="W70" i="76"/>
  <c r="Z195" i="76"/>
  <c r="Y231" i="76"/>
  <c r="X196" i="76"/>
  <c r="X48" i="76" s="1"/>
  <c r="X49" i="76" s="1"/>
  <c r="Y190" i="76"/>
  <c r="X90" i="76"/>
  <c r="V72" i="76"/>
  <c r="V70" i="76"/>
  <c r="AA72" i="78" l="1"/>
  <c r="AA70" i="78"/>
  <c r="AB231" i="78"/>
  <c r="AC195" i="78"/>
  <c r="AC196" i="78"/>
  <c r="AC48" i="78" s="1"/>
  <c r="AC49" i="78" s="1"/>
  <c r="AD190" i="78"/>
  <c r="AD99" i="78"/>
  <c r="AC90" i="78"/>
  <c r="AB196" i="78"/>
  <c r="AB48" i="78" s="1"/>
  <c r="AB49" i="78" s="1"/>
  <c r="Z70" i="78"/>
  <c r="Z72" i="78"/>
  <c r="AB188" i="78"/>
  <c r="AC98" i="78"/>
  <c r="AC72" i="77"/>
  <c r="AC70" i="77"/>
  <c r="AC90" i="77"/>
  <c r="AD99" i="77"/>
  <c r="AE190" i="77"/>
  <c r="AB80" i="77"/>
  <c r="AD195" i="77"/>
  <c r="AC231" i="77"/>
  <c r="AT210" i="77"/>
  <c r="AB7" i="77"/>
  <c r="AC188" i="77"/>
  <c r="AD98" i="77"/>
  <c r="X70" i="76"/>
  <c r="X72" i="76"/>
  <c r="AB99" i="76"/>
  <c r="AO210" i="76"/>
  <c r="W7" i="76"/>
  <c r="Y196" i="76"/>
  <c r="Z190" i="76"/>
  <c r="Y90" i="76"/>
  <c r="V80" i="76"/>
  <c r="AA195" i="76"/>
  <c r="Z231" i="76"/>
  <c r="Y188" i="76"/>
  <c r="Z98" i="76"/>
  <c r="AN210" i="76"/>
  <c r="V7" i="76"/>
  <c r="W80" i="76"/>
  <c r="AA80" i="78" l="1"/>
  <c r="AE99" i="78"/>
  <c r="AC70" i="78"/>
  <c r="AC72" i="78"/>
  <c r="AR210" i="78"/>
  <c r="Z7" i="78"/>
  <c r="AE190" i="78"/>
  <c r="AC188" i="78"/>
  <c r="AD98" i="78"/>
  <c r="AC231" i="78"/>
  <c r="AD195" i="78"/>
  <c r="Z80" i="78"/>
  <c r="AB72" i="78"/>
  <c r="AB70" i="78"/>
  <c r="AB80" i="78" s="1"/>
  <c r="AS210" i="78"/>
  <c r="AA7" i="78"/>
  <c r="AD188" i="77"/>
  <c r="AE98" i="77"/>
  <c r="AE99" i="77"/>
  <c r="AD90" i="77"/>
  <c r="AD231" i="77"/>
  <c r="AE195" i="77"/>
  <c r="AD196" i="77"/>
  <c r="AD48" i="77" s="1"/>
  <c r="AD49" i="77" s="1"/>
  <c r="AF190" i="77"/>
  <c r="AC80" i="77"/>
  <c r="AU210" i="77"/>
  <c r="AC7" i="77"/>
  <c r="Z196" i="76"/>
  <c r="Z48" i="76" s="1"/>
  <c r="AA190" i="76"/>
  <c r="Z90" i="76"/>
  <c r="AA231" i="76"/>
  <c r="AB195" i="76"/>
  <c r="AC99" i="76"/>
  <c r="Z188" i="76"/>
  <c r="AA98" i="76"/>
  <c r="AP210" i="76"/>
  <c r="X7" i="76"/>
  <c r="X80" i="76"/>
  <c r="AD231" i="78" l="1"/>
  <c r="AE195" i="78"/>
  <c r="AU210" i="78"/>
  <c r="AC7" i="78"/>
  <c r="AC80" i="78"/>
  <c r="AT210" i="78"/>
  <c r="AB7" i="78"/>
  <c r="AD196" i="78"/>
  <c r="AD48" i="78" s="1"/>
  <c r="AD49" i="78" s="1"/>
  <c r="AF99" i="78"/>
  <c r="AE90" i="78"/>
  <c r="AD188" i="78"/>
  <c r="AE98" i="78"/>
  <c r="AE196" i="78"/>
  <c r="AE48" i="78" s="1"/>
  <c r="AE49" i="78" s="1"/>
  <c r="AF190" i="78"/>
  <c r="AD90" i="78"/>
  <c r="AF99" i="77"/>
  <c r="AE90" i="77"/>
  <c r="AE188" i="77"/>
  <c r="AF98" i="77"/>
  <c r="AF188" i="77" s="1"/>
  <c r="AD70" i="77"/>
  <c r="AD72" i="77"/>
  <c r="AE231" i="77"/>
  <c r="AF195" i="77"/>
  <c r="AF231" i="77" s="1"/>
  <c r="AE196" i="77"/>
  <c r="AE48" i="77" s="1"/>
  <c r="AE49" i="77" s="1"/>
  <c r="AB231" i="76"/>
  <c r="AC195" i="76"/>
  <c r="AA188" i="76"/>
  <c r="AB98" i="76"/>
  <c r="AD99" i="76"/>
  <c r="AA196" i="76"/>
  <c r="AA48" i="76" s="1"/>
  <c r="AA49" i="76" s="1"/>
  <c r="AB190" i="76"/>
  <c r="AA90" i="76"/>
  <c r="Z49" i="76"/>
  <c r="AF90" i="78" l="1"/>
  <c r="AE231" i="78"/>
  <c r="AF195" i="78"/>
  <c r="AF231" i="78" s="1"/>
  <c r="AD70" i="78"/>
  <c r="AD72" i="78"/>
  <c r="AE72" i="78"/>
  <c r="AE70" i="78"/>
  <c r="AE80" i="78" s="1"/>
  <c r="AE188" i="78"/>
  <c r="AF98" i="78"/>
  <c r="AF188" i="78" s="1"/>
  <c r="AD80" i="77"/>
  <c r="AF196" i="77"/>
  <c r="AF48" i="77" s="1"/>
  <c r="AE72" i="77"/>
  <c r="AE70" i="77"/>
  <c r="AV210" i="77"/>
  <c r="AD7" i="77"/>
  <c r="AF90" i="77"/>
  <c r="AC231" i="76"/>
  <c r="AD195" i="76"/>
  <c r="AB188" i="76"/>
  <c r="AC98" i="76"/>
  <c r="Z72" i="76"/>
  <c r="Z70" i="76"/>
  <c r="AB196" i="76"/>
  <c r="AB48" i="76" s="1"/>
  <c r="AC190" i="76"/>
  <c r="AB90" i="76"/>
  <c r="AE99" i="76"/>
  <c r="AA70" i="76"/>
  <c r="AA72" i="76"/>
  <c r="AW210" i="78" l="1"/>
  <c r="AE7" i="78"/>
  <c r="AV210" i="78"/>
  <c r="AD7" i="78"/>
  <c r="AD80" i="78"/>
  <c r="AI90" i="78"/>
  <c r="AH90" i="78"/>
  <c r="AF196" i="78"/>
  <c r="AF48" i="78" s="1"/>
  <c r="AE80" i="77"/>
  <c r="AI90" i="77"/>
  <c r="AH90" i="77"/>
  <c r="AW210" i="77"/>
  <c r="AE7" i="77"/>
  <c r="AF49" i="77"/>
  <c r="AI48" i="77"/>
  <c r="AH48" i="77"/>
  <c r="AA80" i="76"/>
  <c r="AB49" i="76"/>
  <c r="AS210" i="76"/>
  <c r="AA7" i="76"/>
  <c r="Z80" i="76"/>
  <c r="AC188" i="76"/>
  <c r="AD98" i="76"/>
  <c r="AF99" i="76"/>
  <c r="AR210" i="76"/>
  <c r="Z7" i="76"/>
  <c r="AD231" i="76"/>
  <c r="AE195" i="76"/>
  <c r="AD190" i="76"/>
  <c r="AC196" i="76"/>
  <c r="AC48" i="76" s="1"/>
  <c r="AC49" i="76" s="1"/>
  <c r="AC90" i="76"/>
  <c r="AF49" i="78" l="1"/>
  <c r="AH48" i="78"/>
  <c r="AI48" i="78"/>
  <c r="AF72" i="77"/>
  <c r="AF70" i="77"/>
  <c r="AH49" i="77"/>
  <c r="AI49" i="77"/>
  <c r="AC70" i="76"/>
  <c r="AC72" i="76"/>
  <c r="AE190" i="76"/>
  <c r="AD196" i="76"/>
  <c r="AD48" i="76" s="1"/>
  <c r="AD49" i="76" s="1"/>
  <c r="AD90" i="76"/>
  <c r="AE231" i="76"/>
  <c r="AF195" i="76"/>
  <c r="AF231" i="76" s="1"/>
  <c r="AD188" i="76"/>
  <c r="AE98" i="76"/>
  <c r="AB72" i="76"/>
  <c r="AB70" i="76"/>
  <c r="AF72" i="78" l="1"/>
  <c r="AF70" i="78"/>
  <c r="AH49" i="78"/>
  <c r="AI49" i="78"/>
  <c r="AF80" i="77"/>
  <c r="AH70" i="77"/>
  <c r="AI70" i="77"/>
  <c r="AX210" i="77"/>
  <c r="AF7" i="77"/>
  <c r="A7" i="77" s="1"/>
  <c r="AI72" i="77"/>
  <c r="AH72" i="77"/>
  <c r="AB80" i="76"/>
  <c r="AD72" i="76"/>
  <c r="AD70" i="76"/>
  <c r="AT210" i="76"/>
  <c r="AB7" i="76"/>
  <c r="AF190" i="76"/>
  <c r="AE196" i="76"/>
  <c r="AE48" i="76" s="1"/>
  <c r="AE49" i="76" s="1"/>
  <c r="AE90" i="76"/>
  <c r="AE188" i="76"/>
  <c r="AF98" i="76"/>
  <c r="AF188" i="76" s="1"/>
  <c r="AU210" i="76"/>
  <c r="AC7" i="76"/>
  <c r="AC80" i="76"/>
  <c r="AF80" i="78" l="1"/>
  <c r="AH70" i="78"/>
  <c r="AI70" i="78"/>
  <c r="AX210" i="78"/>
  <c r="AF7" i="78"/>
  <c r="A7" i="78" s="1"/>
  <c r="AI72" i="78"/>
  <c r="AH72" i="78"/>
  <c r="AH80" i="77"/>
  <c r="AI80" i="77"/>
  <c r="AD80" i="76"/>
  <c r="AV210" i="76"/>
  <c r="AD7" i="76"/>
  <c r="AE72" i="76"/>
  <c r="AE70" i="76"/>
  <c r="AE80" i="76" s="1"/>
  <c r="AF196" i="76"/>
  <c r="AF48" i="76" s="1"/>
  <c r="AF90" i="76"/>
  <c r="AI80" i="78" l="1"/>
  <c r="AH80" i="78"/>
  <c r="AI90" i="76"/>
  <c r="AH90" i="76"/>
  <c r="AF49" i="76"/>
  <c r="AI48" i="76"/>
  <c r="AH48" i="76"/>
  <c r="AW210" i="76"/>
  <c r="AE7" i="76"/>
  <c r="AF70" i="76" l="1"/>
  <c r="AF72" i="76"/>
  <c r="AI49" i="76"/>
  <c r="AH49" i="76"/>
  <c r="AX210" i="76" l="1"/>
  <c r="AF7" i="76"/>
  <c r="A7" i="76" s="1"/>
  <c r="AI72" i="76"/>
  <c r="AH72" i="76"/>
  <c r="AF80" i="76"/>
  <c r="AI70" i="76"/>
  <c r="AH70" i="76"/>
  <c r="AI80" i="76" l="1"/>
  <c r="AH80" i="76"/>
  <c r="L92" i="74" l="1"/>
  <c r="L34" i="74"/>
  <c r="AJ15" i="74" l="1"/>
  <c r="AK15" i="74" s="1"/>
  <c r="AJ13" i="74"/>
  <c r="AK13" i="74" s="1"/>
  <c r="AJ14" i="74"/>
  <c r="AK14" i="74" s="1"/>
  <c r="AJ12" i="74"/>
  <c r="AK12" i="74" s="1"/>
  <c r="AJ11" i="74"/>
  <c r="AK11" i="74" s="1"/>
  <c r="F65" i="74" l="1"/>
  <c r="AF235" i="74"/>
  <c r="AE235" i="74"/>
  <c r="AD235" i="74"/>
  <c r="AC235" i="74"/>
  <c r="AB235" i="74"/>
  <c r="AA235" i="74"/>
  <c r="Z235" i="74"/>
  <c r="Y235" i="74"/>
  <c r="X235" i="74"/>
  <c r="W235" i="74"/>
  <c r="V235" i="74"/>
  <c r="U235" i="74"/>
  <c r="T235" i="74"/>
  <c r="S235" i="74"/>
  <c r="R235" i="74"/>
  <c r="Q235" i="74"/>
  <c r="P235" i="74"/>
  <c r="O235" i="74"/>
  <c r="N235" i="74"/>
  <c r="M235" i="74"/>
  <c r="L235" i="74"/>
  <c r="K235" i="74"/>
  <c r="J235" i="74"/>
  <c r="I235" i="74"/>
  <c r="H235" i="74"/>
  <c r="G235" i="74"/>
  <c r="F235" i="74"/>
  <c r="E235" i="74"/>
  <c r="D235" i="74"/>
  <c r="C235" i="74"/>
  <c r="B235" i="74"/>
  <c r="A235" i="74"/>
  <c r="AF234" i="74"/>
  <c r="AE234" i="74"/>
  <c r="AD234" i="74"/>
  <c r="AC234" i="74"/>
  <c r="AB234" i="74"/>
  <c r="AA234" i="74"/>
  <c r="Z234" i="74"/>
  <c r="Y234" i="74"/>
  <c r="X234" i="74"/>
  <c r="W234" i="74"/>
  <c r="V234" i="74"/>
  <c r="U234" i="74"/>
  <c r="T234" i="74"/>
  <c r="S234" i="74"/>
  <c r="R234" i="74"/>
  <c r="Q234" i="74"/>
  <c r="P234" i="74"/>
  <c r="O234" i="74"/>
  <c r="N234" i="74"/>
  <c r="M234" i="74"/>
  <c r="L234" i="74"/>
  <c r="K234" i="74"/>
  <c r="J234" i="74"/>
  <c r="I234" i="74"/>
  <c r="H234" i="74"/>
  <c r="G234" i="74"/>
  <c r="F234" i="74"/>
  <c r="E234" i="74"/>
  <c r="D234" i="74"/>
  <c r="C234" i="74"/>
  <c r="B234" i="74"/>
  <c r="A234" i="74"/>
  <c r="AF233" i="74"/>
  <c r="AE233" i="74"/>
  <c r="AD233" i="74"/>
  <c r="AC233" i="74"/>
  <c r="AB233" i="74"/>
  <c r="AA233" i="74"/>
  <c r="Z233" i="74"/>
  <c r="Y233" i="74"/>
  <c r="X233" i="74"/>
  <c r="W233" i="74"/>
  <c r="V233" i="74"/>
  <c r="U233" i="74"/>
  <c r="T233" i="74"/>
  <c r="S233" i="74"/>
  <c r="R233" i="74"/>
  <c r="Q233" i="74"/>
  <c r="P233" i="74"/>
  <c r="O233" i="74"/>
  <c r="N233" i="74"/>
  <c r="M233" i="74"/>
  <c r="L233" i="74"/>
  <c r="K233" i="74"/>
  <c r="J233" i="74"/>
  <c r="I233" i="74"/>
  <c r="H233" i="74"/>
  <c r="G233" i="74"/>
  <c r="F233" i="74"/>
  <c r="E233" i="74"/>
  <c r="D233" i="74"/>
  <c r="C233" i="74"/>
  <c r="B233" i="74"/>
  <c r="A233" i="74"/>
  <c r="AF232" i="74"/>
  <c r="AE232" i="74"/>
  <c r="AD232" i="74"/>
  <c r="AC232" i="74"/>
  <c r="AB232" i="74"/>
  <c r="AA232" i="74"/>
  <c r="Z232" i="74"/>
  <c r="Y232" i="74"/>
  <c r="X232" i="74"/>
  <c r="W232" i="74"/>
  <c r="V232" i="74"/>
  <c r="U232" i="74"/>
  <c r="T232" i="74"/>
  <c r="S232" i="74"/>
  <c r="R232" i="74"/>
  <c r="Q232" i="74"/>
  <c r="P232" i="74"/>
  <c r="O232" i="74"/>
  <c r="N232" i="74"/>
  <c r="M232" i="74"/>
  <c r="L232" i="74"/>
  <c r="K232" i="74"/>
  <c r="J232" i="74"/>
  <c r="I232" i="74"/>
  <c r="H232" i="74"/>
  <c r="G232" i="74"/>
  <c r="F232" i="74"/>
  <c r="E232" i="74"/>
  <c r="D232" i="74"/>
  <c r="C232" i="74"/>
  <c r="B232" i="74"/>
  <c r="A232" i="74"/>
  <c r="C231" i="74"/>
  <c r="B231" i="74"/>
  <c r="S206" i="74"/>
  <c r="AG196" i="74"/>
  <c r="B196" i="74"/>
  <c r="C195" i="74"/>
  <c r="D195" i="74" s="1"/>
  <c r="L194" i="74"/>
  <c r="M194" i="74" s="1"/>
  <c r="N194" i="74" s="1"/>
  <c r="O194" i="74" s="1"/>
  <c r="P194" i="74" s="1"/>
  <c r="Q194" i="74" s="1"/>
  <c r="R194" i="74" s="1"/>
  <c r="S194" i="74" s="1"/>
  <c r="T194" i="74" s="1"/>
  <c r="U194" i="74" s="1"/>
  <c r="V194" i="74" s="1"/>
  <c r="W194" i="74" s="1"/>
  <c r="X194" i="74" s="1"/>
  <c r="Y194" i="74" s="1"/>
  <c r="Z194" i="74" s="1"/>
  <c r="AA194" i="74" s="1"/>
  <c r="AB194" i="74" s="1"/>
  <c r="AC194" i="74" s="1"/>
  <c r="AD194" i="74" s="1"/>
  <c r="AE194" i="74" s="1"/>
  <c r="AF194" i="74" s="1"/>
  <c r="C194" i="74"/>
  <c r="D194" i="74" s="1"/>
  <c r="E194" i="74" s="1"/>
  <c r="F194" i="74" s="1"/>
  <c r="G194" i="74" s="1"/>
  <c r="H194" i="74" s="1"/>
  <c r="I194" i="74" s="1"/>
  <c r="J194" i="74" s="1"/>
  <c r="K194" i="74" s="1"/>
  <c r="F193" i="74"/>
  <c r="G193" i="74" s="1"/>
  <c r="H193" i="74" s="1"/>
  <c r="I193" i="74" s="1"/>
  <c r="J193" i="74" s="1"/>
  <c r="K193" i="74" s="1"/>
  <c r="L193" i="74" s="1"/>
  <c r="M193" i="74" s="1"/>
  <c r="N193" i="74" s="1"/>
  <c r="O193" i="74" s="1"/>
  <c r="P193" i="74" s="1"/>
  <c r="Q193" i="74" s="1"/>
  <c r="R193" i="74" s="1"/>
  <c r="S193" i="74" s="1"/>
  <c r="T193" i="74" s="1"/>
  <c r="U193" i="74" s="1"/>
  <c r="V193" i="74" s="1"/>
  <c r="W193" i="74" s="1"/>
  <c r="X193" i="74" s="1"/>
  <c r="Y193" i="74" s="1"/>
  <c r="Z193" i="74" s="1"/>
  <c r="AA193" i="74" s="1"/>
  <c r="AB193" i="74" s="1"/>
  <c r="AC193" i="74" s="1"/>
  <c r="AD193" i="74" s="1"/>
  <c r="AE193" i="74" s="1"/>
  <c r="AF193" i="74" s="1"/>
  <c r="D193" i="74"/>
  <c r="E193" i="74" s="1"/>
  <c r="C193" i="74"/>
  <c r="E192" i="74"/>
  <c r="F192" i="74" s="1"/>
  <c r="G192" i="74" s="1"/>
  <c r="H192" i="74" s="1"/>
  <c r="I192" i="74" s="1"/>
  <c r="J192" i="74" s="1"/>
  <c r="K192" i="74" s="1"/>
  <c r="L192" i="74" s="1"/>
  <c r="M192" i="74" s="1"/>
  <c r="N192" i="74" s="1"/>
  <c r="O192" i="74" s="1"/>
  <c r="P192" i="74" s="1"/>
  <c r="Q192" i="74" s="1"/>
  <c r="R192" i="74" s="1"/>
  <c r="S192" i="74" s="1"/>
  <c r="T192" i="74" s="1"/>
  <c r="U192" i="74" s="1"/>
  <c r="V192" i="74" s="1"/>
  <c r="W192" i="74" s="1"/>
  <c r="X192" i="74" s="1"/>
  <c r="Y192" i="74" s="1"/>
  <c r="Z192" i="74" s="1"/>
  <c r="AA192" i="74" s="1"/>
  <c r="AB192" i="74" s="1"/>
  <c r="AC192" i="74" s="1"/>
  <c r="AD192" i="74" s="1"/>
  <c r="AE192" i="74" s="1"/>
  <c r="AF192" i="74" s="1"/>
  <c r="D192" i="74"/>
  <c r="C192" i="74"/>
  <c r="C191" i="74"/>
  <c r="D191" i="74" s="1"/>
  <c r="E191" i="74" s="1"/>
  <c r="F191" i="74" s="1"/>
  <c r="G191" i="74" s="1"/>
  <c r="H191" i="74" s="1"/>
  <c r="I191" i="74" s="1"/>
  <c r="J191" i="74" s="1"/>
  <c r="K191" i="74" s="1"/>
  <c r="L191" i="74" s="1"/>
  <c r="M191" i="74" s="1"/>
  <c r="N191" i="74" s="1"/>
  <c r="O191" i="74" s="1"/>
  <c r="P191" i="74" s="1"/>
  <c r="Q191" i="74" s="1"/>
  <c r="R191" i="74" s="1"/>
  <c r="S191" i="74" s="1"/>
  <c r="T191" i="74" s="1"/>
  <c r="U191" i="74" s="1"/>
  <c r="V191" i="74" s="1"/>
  <c r="W191" i="74" s="1"/>
  <c r="X191" i="74" s="1"/>
  <c r="Y191" i="74" s="1"/>
  <c r="Z191" i="74" s="1"/>
  <c r="AA191" i="74" s="1"/>
  <c r="AB191" i="74" s="1"/>
  <c r="AC191" i="74" s="1"/>
  <c r="AD191" i="74" s="1"/>
  <c r="AE191" i="74" s="1"/>
  <c r="AF191" i="74" s="1"/>
  <c r="E190" i="74"/>
  <c r="D190" i="74"/>
  <c r="D196" i="74" s="1"/>
  <c r="C190" i="74"/>
  <c r="AG188" i="74"/>
  <c r="B188" i="74"/>
  <c r="F187" i="74"/>
  <c r="G187" i="74" s="1"/>
  <c r="H187" i="74" s="1"/>
  <c r="I187" i="74" s="1"/>
  <c r="J187" i="74" s="1"/>
  <c r="K187" i="74" s="1"/>
  <c r="L187" i="74" s="1"/>
  <c r="M187" i="74" s="1"/>
  <c r="N187" i="74" s="1"/>
  <c r="O187" i="74" s="1"/>
  <c r="P187" i="74" s="1"/>
  <c r="Q187" i="74" s="1"/>
  <c r="R187" i="74" s="1"/>
  <c r="S187" i="74" s="1"/>
  <c r="T187" i="74" s="1"/>
  <c r="U187" i="74" s="1"/>
  <c r="V187" i="74" s="1"/>
  <c r="W187" i="74" s="1"/>
  <c r="X187" i="74" s="1"/>
  <c r="Y187" i="74" s="1"/>
  <c r="Z187" i="74" s="1"/>
  <c r="AA187" i="74" s="1"/>
  <c r="AB187" i="74" s="1"/>
  <c r="AC187" i="74" s="1"/>
  <c r="AD187" i="74" s="1"/>
  <c r="AE187" i="74" s="1"/>
  <c r="AF187" i="74" s="1"/>
  <c r="C187" i="74"/>
  <c r="D187" i="74" s="1"/>
  <c r="E187" i="74" s="1"/>
  <c r="E186" i="74"/>
  <c r="F186" i="74" s="1"/>
  <c r="G186" i="74" s="1"/>
  <c r="H186" i="74" s="1"/>
  <c r="I186" i="74" s="1"/>
  <c r="J186" i="74" s="1"/>
  <c r="K186" i="74" s="1"/>
  <c r="L186" i="74" s="1"/>
  <c r="M186" i="74" s="1"/>
  <c r="N186" i="74" s="1"/>
  <c r="O186" i="74" s="1"/>
  <c r="P186" i="74" s="1"/>
  <c r="Q186" i="74" s="1"/>
  <c r="R186" i="74" s="1"/>
  <c r="S186" i="74" s="1"/>
  <c r="T186" i="74" s="1"/>
  <c r="U186" i="74" s="1"/>
  <c r="V186" i="74" s="1"/>
  <c r="W186" i="74" s="1"/>
  <c r="X186" i="74" s="1"/>
  <c r="Y186" i="74" s="1"/>
  <c r="Z186" i="74" s="1"/>
  <c r="AA186" i="74" s="1"/>
  <c r="AB186" i="74" s="1"/>
  <c r="AC186" i="74" s="1"/>
  <c r="AD186" i="74" s="1"/>
  <c r="AE186" i="74" s="1"/>
  <c r="AF186" i="74" s="1"/>
  <c r="D186" i="74"/>
  <c r="C186" i="74"/>
  <c r="J185" i="74"/>
  <c r="K185" i="74" s="1"/>
  <c r="L185" i="74" s="1"/>
  <c r="M185" i="74" s="1"/>
  <c r="N185" i="74" s="1"/>
  <c r="O185" i="74" s="1"/>
  <c r="P185" i="74" s="1"/>
  <c r="Q185" i="74" s="1"/>
  <c r="R185" i="74" s="1"/>
  <c r="S185" i="74" s="1"/>
  <c r="T185" i="74" s="1"/>
  <c r="U185" i="74" s="1"/>
  <c r="V185" i="74" s="1"/>
  <c r="W185" i="74" s="1"/>
  <c r="X185" i="74" s="1"/>
  <c r="Y185" i="74" s="1"/>
  <c r="Z185" i="74" s="1"/>
  <c r="AA185" i="74" s="1"/>
  <c r="AB185" i="74" s="1"/>
  <c r="AC185" i="74" s="1"/>
  <c r="AD185" i="74" s="1"/>
  <c r="AE185" i="74" s="1"/>
  <c r="AF185" i="74" s="1"/>
  <c r="C185" i="74"/>
  <c r="D185" i="74" s="1"/>
  <c r="E185" i="74" s="1"/>
  <c r="F185" i="74" s="1"/>
  <c r="G185" i="74" s="1"/>
  <c r="H185" i="74" s="1"/>
  <c r="I185" i="74" s="1"/>
  <c r="U184" i="74"/>
  <c r="V184" i="74" s="1"/>
  <c r="W184" i="74" s="1"/>
  <c r="X184" i="74" s="1"/>
  <c r="Y184" i="74" s="1"/>
  <c r="Z184" i="74" s="1"/>
  <c r="AA184" i="74" s="1"/>
  <c r="AB184" i="74" s="1"/>
  <c r="AC184" i="74" s="1"/>
  <c r="AD184" i="74" s="1"/>
  <c r="AE184" i="74" s="1"/>
  <c r="AF184" i="74" s="1"/>
  <c r="C184" i="74"/>
  <c r="D184" i="74" s="1"/>
  <c r="E184" i="74" s="1"/>
  <c r="F184" i="74" s="1"/>
  <c r="G184" i="74" s="1"/>
  <c r="H184" i="74" s="1"/>
  <c r="I184" i="74" s="1"/>
  <c r="J184" i="74" s="1"/>
  <c r="K184" i="74" s="1"/>
  <c r="L184" i="74" s="1"/>
  <c r="M184" i="74" s="1"/>
  <c r="N184" i="74" s="1"/>
  <c r="O184" i="74" s="1"/>
  <c r="P184" i="74" s="1"/>
  <c r="Q184" i="74" s="1"/>
  <c r="R184" i="74" s="1"/>
  <c r="S184" i="74" s="1"/>
  <c r="T184" i="74" s="1"/>
  <c r="F183" i="74"/>
  <c r="G183" i="74" s="1"/>
  <c r="H183" i="74" s="1"/>
  <c r="I183" i="74" s="1"/>
  <c r="J183" i="74" s="1"/>
  <c r="K183" i="74" s="1"/>
  <c r="L183" i="74" s="1"/>
  <c r="M183" i="74" s="1"/>
  <c r="N183" i="74" s="1"/>
  <c r="O183" i="74" s="1"/>
  <c r="P183" i="74" s="1"/>
  <c r="Q183" i="74" s="1"/>
  <c r="R183" i="74" s="1"/>
  <c r="S183" i="74" s="1"/>
  <c r="T183" i="74" s="1"/>
  <c r="U183" i="74" s="1"/>
  <c r="V183" i="74" s="1"/>
  <c r="W183" i="74" s="1"/>
  <c r="X183" i="74" s="1"/>
  <c r="Y183" i="74" s="1"/>
  <c r="Z183" i="74" s="1"/>
  <c r="AA183" i="74" s="1"/>
  <c r="AB183" i="74" s="1"/>
  <c r="AC183" i="74" s="1"/>
  <c r="AD183" i="74" s="1"/>
  <c r="AE183" i="74" s="1"/>
  <c r="AF183" i="74" s="1"/>
  <c r="D183" i="74"/>
  <c r="E183" i="74" s="1"/>
  <c r="C183" i="74"/>
  <c r="E182" i="74"/>
  <c r="F182" i="74" s="1"/>
  <c r="G182" i="74" s="1"/>
  <c r="H182" i="74" s="1"/>
  <c r="I182" i="74" s="1"/>
  <c r="J182" i="74" s="1"/>
  <c r="K182" i="74" s="1"/>
  <c r="L182" i="74" s="1"/>
  <c r="M182" i="74" s="1"/>
  <c r="N182" i="74" s="1"/>
  <c r="O182" i="74" s="1"/>
  <c r="P182" i="74" s="1"/>
  <c r="Q182" i="74" s="1"/>
  <c r="R182" i="74" s="1"/>
  <c r="S182" i="74" s="1"/>
  <c r="T182" i="74" s="1"/>
  <c r="U182" i="74" s="1"/>
  <c r="V182" i="74" s="1"/>
  <c r="W182" i="74" s="1"/>
  <c r="X182" i="74" s="1"/>
  <c r="Y182" i="74" s="1"/>
  <c r="Z182" i="74" s="1"/>
  <c r="AA182" i="74" s="1"/>
  <c r="AB182" i="74" s="1"/>
  <c r="AC182" i="74" s="1"/>
  <c r="AD182" i="74" s="1"/>
  <c r="AE182" i="74" s="1"/>
  <c r="AF182" i="74" s="1"/>
  <c r="D182" i="74"/>
  <c r="C182" i="74"/>
  <c r="C181" i="74"/>
  <c r="D181" i="74" s="1"/>
  <c r="E181" i="74" s="1"/>
  <c r="F181" i="74" s="1"/>
  <c r="G181" i="74" s="1"/>
  <c r="H181" i="74" s="1"/>
  <c r="I181" i="74" s="1"/>
  <c r="J181" i="74" s="1"/>
  <c r="K181" i="74" s="1"/>
  <c r="L181" i="74" s="1"/>
  <c r="M181" i="74" s="1"/>
  <c r="N181" i="74" s="1"/>
  <c r="O181" i="74" s="1"/>
  <c r="P181" i="74" s="1"/>
  <c r="Q181" i="74" s="1"/>
  <c r="R181" i="74" s="1"/>
  <c r="S181" i="74" s="1"/>
  <c r="T181" i="74" s="1"/>
  <c r="U181" i="74" s="1"/>
  <c r="V181" i="74" s="1"/>
  <c r="W181" i="74" s="1"/>
  <c r="X181" i="74" s="1"/>
  <c r="Y181" i="74" s="1"/>
  <c r="Z181" i="74" s="1"/>
  <c r="AA181" i="74" s="1"/>
  <c r="AB181" i="74" s="1"/>
  <c r="AC181" i="74" s="1"/>
  <c r="AD181" i="74" s="1"/>
  <c r="AE181" i="74" s="1"/>
  <c r="AF181" i="74" s="1"/>
  <c r="D180" i="74"/>
  <c r="E180" i="74" s="1"/>
  <c r="F180" i="74" s="1"/>
  <c r="G180" i="74" s="1"/>
  <c r="H180" i="74" s="1"/>
  <c r="I180" i="74" s="1"/>
  <c r="J180" i="74" s="1"/>
  <c r="K180" i="74" s="1"/>
  <c r="L180" i="74" s="1"/>
  <c r="M180" i="74" s="1"/>
  <c r="N180" i="74" s="1"/>
  <c r="O180" i="74" s="1"/>
  <c r="P180" i="74" s="1"/>
  <c r="Q180" i="74" s="1"/>
  <c r="R180" i="74" s="1"/>
  <c r="S180" i="74" s="1"/>
  <c r="T180" i="74" s="1"/>
  <c r="U180" i="74" s="1"/>
  <c r="V180" i="74" s="1"/>
  <c r="W180" i="74" s="1"/>
  <c r="X180" i="74" s="1"/>
  <c r="Y180" i="74" s="1"/>
  <c r="Z180" i="74" s="1"/>
  <c r="AA180" i="74" s="1"/>
  <c r="AB180" i="74" s="1"/>
  <c r="AC180" i="74" s="1"/>
  <c r="AD180" i="74" s="1"/>
  <c r="AE180" i="74" s="1"/>
  <c r="AF180" i="74" s="1"/>
  <c r="C180" i="74"/>
  <c r="F179" i="74"/>
  <c r="G179" i="74" s="1"/>
  <c r="H179" i="74" s="1"/>
  <c r="I179" i="74" s="1"/>
  <c r="J179" i="74" s="1"/>
  <c r="K179" i="74" s="1"/>
  <c r="L179" i="74" s="1"/>
  <c r="M179" i="74" s="1"/>
  <c r="N179" i="74" s="1"/>
  <c r="O179" i="74" s="1"/>
  <c r="P179" i="74" s="1"/>
  <c r="Q179" i="74" s="1"/>
  <c r="R179" i="74" s="1"/>
  <c r="S179" i="74" s="1"/>
  <c r="T179" i="74" s="1"/>
  <c r="U179" i="74" s="1"/>
  <c r="V179" i="74" s="1"/>
  <c r="W179" i="74" s="1"/>
  <c r="X179" i="74" s="1"/>
  <c r="Y179" i="74" s="1"/>
  <c r="Z179" i="74" s="1"/>
  <c r="AA179" i="74" s="1"/>
  <c r="AB179" i="74" s="1"/>
  <c r="AC179" i="74" s="1"/>
  <c r="AD179" i="74" s="1"/>
  <c r="AE179" i="74" s="1"/>
  <c r="AF179" i="74" s="1"/>
  <c r="D179" i="74"/>
  <c r="E179" i="74" s="1"/>
  <c r="C179" i="74"/>
  <c r="P178" i="74"/>
  <c r="Q178" i="74" s="1"/>
  <c r="R178" i="74" s="1"/>
  <c r="S178" i="74" s="1"/>
  <c r="T178" i="74" s="1"/>
  <c r="U178" i="74" s="1"/>
  <c r="V178" i="74" s="1"/>
  <c r="W178" i="74" s="1"/>
  <c r="X178" i="74" s="1"/>
  <c r="Y178" i="74" s="1"/>
  <c r="Z178" i="74" s="1"/>
  <c r="AA178" i="74" s="1"/>
  <c r="AB178" i="74" s="1"/>
  <c r="AC178" i="74" s="1"/>
  <c r="AD178" i="74" s="1"/>
  <c r="AE178" i="74" s="1"/>
  <c r="AF178" i="74" s="1"/>
  <c r="D178" i="74"/>
  <c r="E178" i="74" s="1"/>
  <c r="F178" i="74" s="1"/>
  <c r="G178" i="74" s="1"/>
  <c r="H178" i="74" s="1"/>
  <c r="I178" i="74" s="1"/>
  <c r="J178" i="74" s="1"/>
  <c r="K178" i="74" s="1"/>
  <c r="L178" i="74" s="1"/>
  <c r="M178" i="74" s="1"/>
  <c r="N178" i="74" s="1"/>
  <c r="O178" i="74" s="1"/>
  <c r="C178" i="74"/>
  <c r="D177" i="74"/>
  <c r="E177" i="74" s="1"/>
  <c r="F177" i="74" s="1"/>
  <c r="G177" i="74" s="1"/>
  <c r="H177" i="74" s="1"/>
  <c r="I177" i="74" s="1"/>
  <c r="J177" i="74" s="1"/>
  <c r="K177" i="74" s="1"/>
  <c r="L177" i="74" s="1"/>
  <c r="M177" i="74" s="1"/>
  <c r="N177" i="74" s="1"/>
  <c r="O177" i="74" s="1"/>
  <c r="P177" i="74" s="1"/>
  <c r="Q177" i="74" s="1"/>
  <c r="R177" i="74" s="1"/>
  <c r="S177" i="74" s="1"/>
  <c r="T177" i="74" s="1"/>
  <c r="U177" i="74" s="1"/>
  <c r="V177" i="74" s="1"/>
  <c r="W177" i="74" s="1"/>
  <c r="X177" i="74" s="1"/>
  <c r="Y177" i="74" s="1"/>
  <c r="Z177" i="74" s="1"/>
  <c r="AA177" i="74" s="1"/>
  <c r="AB177" i="74" s="1"/>
  <c r="AC177" i="74" s="1"/>
  <c r="AD177" i="74" s="1"/>
  <c r="AE177" i="74" s="1"/>
  <c r="AF177" i="74" s="1"/>
  <c r="C177" i="74"/>
  <c r="E176" i="74"/>
  <c r="F176" i="74" s="1"/>
  <c r="G176" i="74" s="1"/>
  <c r="H176" i="74" s="1"/>
  <c r="I176" i="74" s="1"/>
  <c r="J176" i="74" s="1"/>
  <c r="K176" i="74" s="1"/>
  <c r="L176" i="74" s="1"/>
  <c r="M176" i="74" s="1"/>
  <c r="N176" i="74" s="1"/>
  <c r="O176" i="74" s="1"/>
  <c r="P176" i="74" s="1"/>
  <c r="Q176" i="74" s="1"/>
  <c r="R176" i="74" s="1"/>
  <c r="S176" i="74" s="1"/>
  <c r="T176" i="74" s="1"/>
  <c r="U176" i="74" s="1"/>
  <c r="V176" i="74" s="1"/>
  <c r="W176" i="74" s="1"/>
  <c r="X176" i="74" s="1"/>
  <c r="Y176" i="74" s="1"/>
  <c r="Z176" i="74" s="1"/>
  <c r="AA176" i="74" s="1"/>
  <c r="AB176" i="74" s="1"/>
  <c r="AC176" i="74" s="1"/>
  <c r="AD176" i="74" s="1"/>
  <c r="AE176" i="74" s="1"/>
  <c r="AF176" i="74" s="1"/>
  <c r="D176" i="74"/>
  <c r="C176" i="74"/>
  <c r="C175" i="74"/>
  <c r="D175" i="74" s="1"/>
  <c r="E175" i="74" s="1"/>
  <c r="F175" i="74" s="1"/>
  <c r="G175" i="74" s="1"/>
  <c r="H175" i="74" s="1"/>
  <c r="I175" i="74" s="1"/>
  <c r="J175" i="74" s="1"/>
  <c r="K175" i="74" s="1"/>
  <c r="L175" i="74" s="1"/>
  <c r="M175" i="74" s="1"/>
  <c r="N175" i="74" s="1"/>
  <c r="O175" i="74" s="1"/>
  <c r="P175" i="74" s="1"/>
  <c r="Q175" i="74" s="1"/>
  <c r="R175" i="74" s="1"/>
  <c r="S175" i="74" s="1"/>
  <c r="T175" i="74" s="1"/>
  <c r="U175" i="74" s="1"/>
  <c r="V175" i="74" s="1"/>
  <c r="W175" i="74" s="1"/>
  <c r="X175" i="74" s="1"/>
  <c r="Y175" i="74" s="1"/>
  <c r="Z175" i="74" s="1"/>
  <c r="AA175" i="74" s="1"/>
  <c r="AB175" i="74" s="1"/>
  <c r="AC175" i="74" s="1"/>
  <c r="AD175" i="74" s="1"/>
  <c r="AE175" i="74" s="1"/>
  <c r="AF175" i="74" s="1"/>
  <c r="C173" i="74"/>
  <c r="D173" i="74" s="1"/>
  <c r="E173" i="74" s="1"/>
  <c r="F173" i="74" s="1"/>
  <c r="G173" i="74" s="1"/>
  <c r="H173" i="74" s="1"/>
  <c r="I173" i="74" s="1"/>
  <c r="J173" i="74" s="1"/>
  <c r="K173" i="74" s="1"/>
  <c r="L173" i="74" s="1"/>
  <c r="M173" i="74" s="1"/>
  <c r="N173" i="74" s="1"/>
  <c r="O173" i="74" s="1"/>
  <c r="P173" i="74" s="1"/>
  <c r="Q173" i="74" s="1"/>
  <c r="R173" i="74" s="1"/>
  <c r="S173" i="74" s="1"/>
  <c r="T173" i="74" s="1"/>
  <c r="U173" i="74" s="1"/>
  <c r="V173" i="74" s="1"/>
  <c r="W173" i="74" s="1"/>
  <c r="X173" i="74" s="1"/>
  <c r="Y173" i="74" s="1"/>
  <c r="Z173" i="74" s="1"/>
  <c r="AA173" i="74" s="1"/>
  <c r="AB173" i="74" s="1"/>
  <c r="AC173" i="74" s="1"/>
  <c r="AD173" i="74" s="1"/>
  <c r="AE173" i="74" s="1"/>
  <c r="AF173" i="74" s="1"/>
  <c r="M172" i="74"/>
  <c r="N172" i="74" s="1"/>
  <c r="O172" i="74" s="1"/>
  <c r="P172" i="74" s="1"/>
  <c r="Q172" i="74" s="1"/>
  <c r="R172" i="74" s="1"/>
  <c r="S172" i="74" s="1"/>
  <c r="T172" i="74" s="1"/>
  <c r="U172" i="74" s="1"/>
  <c r="V172" i="74" s="1"/>
  <c r="W172" i="74" s="1"/>
  <c r="X172" i="74" s="1"/>
  <c r="Y172" i="74" s="1"/>
  <c r="Z172" i="74" s="1"/>
  <c r="AA172" i="74" s="1"/>
  <c r="AB172" i="74" s="1"/>
  <c r="AC172" i="74" s="1"/>
  <c r="AD172" i="74" s="1"/>
  <c r="AE172" i="74" s="1"/>
  <c r="AF172" i="74" s="1"/>
  <c r="C172" i="74"/>
  <c r="D172" i="74" s="1"/>
  <c r="E172" i="74" s="1"/>
  <c r="F172" i="74" s="1"/>
  <c r="G172" i="74" s="1"/>
  <c r="H172" i="74" s="1"/>
  <c r="I172" i="74" s="1"/>
  <c r="J172" i="74" s="1"/>
  <c r="K172" i="74" s="1"/>
  <c r="L172" i="74" s="1"/>
  <c r="C171" i="74"/>
  <c r="D171" i="74" s="1"/>
  <c r="E171" i="74" s="1"/>
  <c r="F171" i="74" s="1"/>
  <c r="G171" i="74" s="1"/>
  <c r="H171" i="74" s="1"/>
  <c r="I171" i="74" s="1"/>
  <c r="J171" i="74" s="1"/>
  <c r="K171" i="74" s="1"/>
  <c r="L171" i="74" s="1"/>
  <c r="M171" i="74" s="1"/>
  <c r="N171" i="74" s="1"/>
  <c r="O171" i="74" s="1"/>
  <c r="P171" i="74" s="1"/>
  <c r="Q171" i="74" s="1"/>
  <c r="R171" i="74" s="1"/>
  <c r="S171" i="74" s="1"/>
  <c r="T171" i="74" s="1"/>
  <c r="U171" i="74" s="1"/>
  <c r="V171" i="74" s="1"/>
  <c r="W171" i="74" s="1"/>
  <c r="X171" i="74" s="1"/>
  <c r="Y171" i="74" s="1"/>
  <c r="Z171" i="74" s="1"/>
  <c r="AA171" i="74" s="1"/>
  <c r="AB171" i="74" s="1"/>
  <c r="AC171" i="74" s="1"/>
  <c r="AD171" i="74" s="1"/>
  <c r="AE171" i="74" s="1"/>
  <c r="AF171" i="74" s="1"/>
  <c r="AC170" i="74"/>
  <c r="AD170" i="74" s="1"/>
  <c r="AE170" i="74" s="1"/>
  <c r="AF170" i="74" s="1"/>
  <c r="C170" i="74"/>
  <c r="D170" i="74" s="1"/>
  <c r="E170" i="74" s="1"/>
  <c r="F170" i="74" s="1"/>
  <c r="G170" i="74" s="1"/>
  <c r="H170" i="74" s="1"/>
  <c r="I170" i="74" s="1"/>
  <c r="J170" i="74" s="1"/>
  <c r="K170" i="74" s="1"/>
  <c r="L170" i="74" s="1"/>
  <c r="M170" i="74" s="1"/>
  <c r="N170" i="74" s="1"/>
  <c r="O170" i="74" s="1"/>
  <c r="P170" i="74" s="1"/>
  <c r="Q170" i="74" s="1"/>
  <c r="R170" i="74" s="1"/>
  <c r="S170" i="74" s="1"/>
  <c r="T170" i="74" s="1"/>
  <c r="U170" i="74" s="1"/>
  <c r="V170" i="74" s="1"/>
  <c r="W170" i="74" s="1"/>
  <c r="X170" i="74" s="1"/>
  <c r="Y170" i="74" s="1"/>
  <c r="Z170" i="74" s="1"/>
  <c r="AA170" i="74" s="1"/>
  <c r="AB170" i="74" s="1"/>
  <c r="C169" i="74"/>
  <c r="D169" i="74" s="1"/>
  <c r="E169" i="74" s="1"/>
  <c r="F169" i="74" s="1"/>
  <c r="G169" i="74" s="1"/>
  <c r="H169" i="74" s="1"/>
  <c r="I169" i="74" s="1"/>
  <c r="J169" i="74" s="1"/>
  <c r="K169" i="74" s="1"/>
  <c r="L169" i="74" s="1"/>
  <c r="M169" i="74" s="1"/>
  <c r="N169" i="74" s="1"/>
  <c r="O169" i="74" s="1"/>
  <c r="P169" i="74" s="1"/>
  <c r="Q169" i="74" s="1"/>
  <c r="R169" i="74" s="1"/>
  <c r="S169" i="74" s="1"/>
  <c r="T169" i="74" s="1"/>
  <c r="U169" i="74" s="1"/>
  <c r="V169" i="74" s="1"/>
  <c r="W169" i="74" s="1"/>
  <c r="X169" i="74" s="1"/>
  <c r="Y169" i="74" s="1"/>
  <c r="Z169" i="74" s="1"/>
  <c r="AA169" i="74" s="1"/>
  <c r="AB169" i="74" s="1"/>
  <c r="AC169" i="74" s="1"/>
  <c r="AD169" i="74" s="1"/>
  <c r="AE169" i="74" s="1"/>
  <c r="AF169" i="74" s="1"/>
  <c r="C168" i="74"/>
  <c r="D168" i="74" s="1"/>
  <c r="E168" i="74" s="1"/>
  <c r="F168" i="74" s="1"/>
  <c r="G168" i="74" s="1"/>
  <c r="H168" i="74" s="1"/>
  <c r="I168" i="74" s="1"/>
  <c r="J168" i="74" s="1"/>
  <c r="K168" i="74" s="1"/>
  <c r="L168" i="74" s="1"/>
  <c r="M168" i="74" s="1"/>
  <c r="N168" i="74" s="1"/>
  <c r="O168" i="74" s="1"/>
  <c r="P168" i="74" s="1"/>
  <c r="Q168" i="74" s="1"/>
  <c r="R168" i="74" s="1"/>
  <c r="S168" i="74" s="1"/>
  <c r="T168" i="74" s="1"/>
  <c r="U168" i="74" s="1"/>
  <c r="V168" i="74" s="1"/>
  <c r="W168" i="74" s="1"/>
  <c r="X168" i="74" s="1"/>
  <c r="Y168" i="74" s="1"/>
  <c r="Z168" i="74" s="1"/>
  <c r="AA168" i="74" s="1"/>
  <c r="AB168" i="74" s="1"/>
  <c r="AC168" i="74" s="1"/>
  <c r="AD168" i="74" s="1"/>
  <c r="AE168" i="74" s="1"/>
  <c r="AF168" i="74" s="1"/>
  <c r="C167" i="74"/>
  <c r="D167" i="74" s="1"/>
  <c r="E167" i="74" s="1"/>
  <c r="F167" i="74" s="1"/>
  <c r="G167" i="74" s="1"/>
  <c r="H167" i="74" s="1"/>
  <c r="I167" i="74" s="1"/>
  <c r="J167" i="74" s="1"/>
  <c r="K167" i="74" s="1"/>
  <c r="L167" i="74" s="1"/>
  <c r="M167" i="74" s="1"/>
  <c r="N167" i="74" s="1"/>
  <c r="O167" i="74" s="1"/>
  <c r="P167" i="74" s="1"/>
  <c r="Q167" i="74" s="1"/>
  <c r="R167" i="74" s="1"/>
  <c r="S167" i="74" s="1"/>
  <c r="T167" i="74" s="1"/>
  <c r="U167" i="74" s="1"/>
  <c r="V167" i="74" s="1"/>
  <c r="W167" i="74" s="1"/>
  <c r="X167" i="74" s="1"/>
  <c r="Y167" i="74" s="1"/>
  <c r="Z167" i="74" s="1"/>
  <c r="AA167" i="74" s="1"/>
  <c r="AB167" i="74" s="1"/>
  <c r="AC167" i="74" s="1"/>
  <c r="AD167" i="74" s="1"/>
  <c r="AE167" i="74" s="1"/>
  <c r="AF167" i="74" s="1"/>
  <c r="C166" i="74"/>
  <c r="D166" i="74" s="1"/>
  <c r="E166" i="74" s="1"/>
  <c r="F166" i="74" s="1"/>
  <c r="G166" i="74" s="1"/>
  <c r="H166" i="74" s="1"/>
  <c r="I166" i="74" s="1"/>
  <c r="J166" i="74" s="1"/>
  <c r="K166" i="74" s="1"/>
  <c r="L166" i="74" s="1"/>
  <c r="M166" i="74" s="1"/>
  <c r="N166" i="74" s="1"/>
  <c r="O166" i="74" s="1"/>
  <c r="P166" i="74" s="1"/>
  <c r="Q166" i="74" s="1"/>
  <c r="R166" i="74" s="1"/>
  <c r="S166" i="74" s="1"/>
  <c r="T166" i="74" s="1"/>
  <c r="U166" i="74" s="1"/>
  <c r="V166" i="74" s="1"/>
  <c r="W166" i="74" s="1"/>
  <c r="X166" i="74" s="1"/>
  <c r="Y166" i="74" s="1"/>
  <c r="Z166" i="74" s="1"/>
  <c r="AA166" i="74" s="1"/>
  <c r="AB166" i="74" s="1"/>
  <c r="AC166" i="74" s="1"/>
  <c r="AD166" i="74" s="1"/>
  <c r="AE166" i="74" s="1"/>
  <c r="AF166" i="74" s="1"/>
  <c r="E164" i="74"/>
  <c r="F164" i="74" s="1"/>
  <c r="G164" i="74" s="1"/>
  <c r="H164" i="74" s="1"/>
  <c r="I164" i="74" s="1"/>
  <c r="J164" i="74" s="1"/>
  <c r="K164" i="74" s="1"/>
  <c r="L164" i="74" s="1"/>
  <c r="M164" i="74" s="1"/>
  <c r="N164" i="74" s="1"/>
  <c r="O164" i="74" s="1"/>
  <c r="P164" i="74" s="1"/>
  <c r="Q164" i="74" s="1"/>
  <c r="R164" i="74" s="1"/>
  <c r="S164" i="74" s="1"/>
  <c r="T164" i="74" s="1"/>
  <c r="U164" i="74" s="1"/>
  <c r="V164" i="74" s="1"/>
  <c r="W164" i="74" s="1"/>
  <c r="X164" i="74" s="1"/>
  <c r="Y164" i="74" s="1"/>
  <c r="Z164" i="74" s="1"/>
  <c r="AA164" i="74" s="1"/>
  <c r="AB164" i="74" s="1"/>
  <c r="AC164" i="74" s="1"/>
  <c r="AD164" i="74" s="1"/>
  <c r="AE164" i="74" s="1"/>
  <c r="AF164" i="74" s="1"/>
  <c r="C164" i="74"/>
  <c r="D164" i="74" s="1"/>
  <c r="T163" i="74"/>
  <c r="U163" i="74" s="1"/>
  <c r="V163" i="74" s="1"/>
  <c r="W163" i="74" s="1"/>
  <c r="X163" i="74" s="1"/>
  <c r="Y163" i="74" s="1"/>
  <c r="Z163" i="74" s="1"/>
  <c r="AA163" i="74" s="1"/>
  <c r="AB163" i="74" s="1"/>
  <c r="AC163" i="74" s="1"/>
  <c r="AD163" i="74" s="1"/>
  <c r="AE163" i="74" s="1"/>
  <c r="AF163" i="74" s="1"/>
  <c r="C163" i="74"/>
  <c r="D163" i="74" s="1"/>
  <c r="E163" i="74" s="1"/>
  <c r="F163" i="74" s="1"/>
  <c r="G163" i="74" s="1"/>
  <c r="H163" i="74" s="1"/>
  <c r="I163" i="74" s="1"/>
  <c r="J163" i="74" s="1"/>
  <c r="K163" i="74" s="1"/>
  <c r="L163" i="74" s="1"/>
  <c r="M163" i="74" s="1"/>
  <c r="N163" i="74" s="1"/>
  <c r="O163" i="74" s="1"/>
  <c r="P163" i="74" s="1"/>
  <c r="Q163" i="74" s="1"/>
  <c r="R163" i="74" s="1"/>
  <c r="S163" i="74" s="1"/>
  <c r="C162" i="74"/>
  <c r="D162" i="74" s="1"/>
  <c r="E162" i="74" s="1"/>
  <c r="F162" i="74" s="1"/>
  <c r="G162" i="74" s="1"/>
  <c r="H162" i="74" s="1"/>
  <c r="I162" i="74" s="1"/>
  <c r="J162" i="74" s="1"/>
  <c r="K162" i="74" s="1"/>
  <c r="L162" i="74" s="1"/>
  <c r="M162" i="74" s="1"/>
  <c r="N162" i="74" s="1"/>
  <c r="O162" i="74" s="1"/>
  <c r="P162" i="74" s="1"/>
  <c r="Q162" i="74" s="1"/>
  <c r="R162" i="74" s="1"/>
  <c r="S162" i="74" s="1"/>
  <c r="T162" i="74" s="1"/>
  <c r="U162" i="74" s="1"/>
  <c r="V162" i="74" s="1"/>
  <c r="W162" i="74" s="1"/>
  <c r="X162" i="74" s="1"/>
  <c r="Y162" i="74" s="1"/>
  <c r="Z162" i="74" s="1"/>
  <c r="AA162" i="74" s="1"/>
  <c r="AB162" i="74" s="1"/>
  <c r="AC162" i="74" s="1"/>
  <c r="AD162" i="74" s="1"/>
  <c r="AE162" i="74" s="1"/>
  <c r="AF162" i="74" s="1"/>
  <c r="O161" i="74"/>
  <c r="P161" i="74" s="1"/>
  <c r="Q161" i="74" s="1"/>
  <c r="R161" i="74" s="1"/>
  <c r="S161" i="74" s="1"/>
  <c r="T161" i="74" s="1"/>
  <c r="U161" i="74" s="1"/>
  <c r="V161" i="74" s="1"/>
  <c r="W161" i="74" s="1"/>
  <c r="X161" i="74" s="1"/>
  <c r="Y161" i="74" s="1"/>
  <c r="Z161" i="74" s="1"/>
  <c r="AA161" i="74" s="1"/>
  <c r="AB161" i="74" s="1"/>
  <c r="AC161" i="74" s="1"/>
  <c r="AD161" i="74" s="1"/>
  <c r="AE161" i="74" s="1"/>
  <c r="AF161" i="74" s="1"/>
  <c r="E161" i="74"/>
  <c r="F161" i="74" s="1"/>
  <c r="G161" i="74" s="1"/>
  <c r="H161" i="74" s="1"/>
  <c r="I161" i="74" s="1"/>
  <c r="J161" i="74" s="1"/>
  <c r="K161" i="74" s="1"/>
  <c r="L161" i="74" s="1"/>
  <c r="M161" i="74" s="1"/>
  <c r="N161" i="74" s="1"/>
  <c r="C161" i="74"/>
  <c r="D161" i="74" s="1"/>
  <c r="C160" i="74"/>
  <c r="D160" i="74" s="1"/>
  <c r="E160" i="74" s="1"/>
  <c r="F160" i="74" s="1"/>
  <c r="G160" i="74" s="1"/>
  <c r="H160" i="74" s="1"/>
  <c r="I160" i="74" s="1"/>
  <c r="J160" i="74" s="1"/>
  <c r="K160" i="74" s="1"/>
  <c r="L160" i="74" s="1"/>
  <c r="M160" i="74" s="1"/>
  <c r="N160" i="74" s="1"/>
  <c r="O160" i="74" s="1"/>
  <c r="P160" i="74" s="1"/>
  <c r="Q160" i="74" s="1"/>
  <c r="R160" i="74" s="1"/>
  <c r="S160" i="74" s="1"/>
  <c r="T160" i="74" s="1"/>
  <c r="U160" i="74" s="1"/>
  <c r="V160" i="74" s="1"/>
  <c r="W160" i="74" s="1"/>
  <c r="X160" i="74" s="1"/>
  <c r="Y160" i="74" s="1"/>
  <c r="Z160" i="74" s="1"/>
  <c r="AA160" i="74" s="1"/>
  <c r="AB160" i="74" s="1"/>
  <c r="AC160" i="74" s="1"/>
  <c r="AD160" i="74" s="1"/>
  <c r="AE160" i="74" s="1"/>
  <c r="AF160" i="74" s="1"/>
  <c r="C159" i="74"/>
  <c r="D159" i="74" s="1"/>
  <c r="E159" i="74" s="1"/>
  <c r="F159" i="74" s="1"/>
  <c r="G159" i="74" s="1"/>
  <c r="H159" i="74" s="1"/>
  <c r="I159" i="74" s="1"/>
  <c r="J159" i="74" s="1"/>
  <c r="K159" i="74" s="1"/>
  <c r="L159" i="74" s="1"/>
  <c r="M159" i="74" s="1"/>
  <c r="N159" i="74" s="1"/>
  <c r="O159" i="74" s="1"/>
  <c r="P159" i="74" s="1"/>
  <c r="Q159" i="74" s="1"/>
  <c r="R159" i="74" s="1"/>
  <c r="S159" i="74" s="1"/>
  <c r="T159" i="74" s="1"/>
  <c r="U159" i="74" s="1"/>
  <c r="V159" i="74" s="1"/>
  <c r="W159" i="74" s="1"/>
  <c r="X159" i="74" s="1"/>
  <c r="Y159" i="74" s="1"/>
  <c r="Z159" i="74" s="1"/>
  <c r="AA159" i="74" s="1"/>
  <c r="AB159" i="74" s="1"/>
  <c r="AC159" i="74" s="1"/>
  <c r="AD159" i="74" s="1"/>
  <c r="AE159" i="74" s="1"/>
  <c r="AF159" i="74" s="1"/>
  <c r="C158" i="74"/>
  <c r="D158" i="74" s="1"/>
  <c r="E158" i="74" s="1"/>
  <c r="F158" i="74" s="1"/>
  <c r="G158" i="74" s="1"/>
  <c r="H158" i="74" s="1"/>
  <c r="I158" i="74" s="1"/>
  <c r="J158" i="74" s="1"/>
  <c r="K158" i="74" s="1"/>
  <c r="L158" i="74" s="1"/>
  <c r="M158" i="74" s="1"/>
  <c r="N158" i="74" s="1"/>
  <c r="O158" i="74" s="1"/>
  <c r="P158" i="74" s="1"/>
  <c r="Q158" i="74" s="1"/>
  <c r="R158" i="74" s="1"/>
  <c r="S158" i="74" s="1"/>
  <c r="T158" i="74" s="1"/>
  <c r="U158" i="74" s="1"/>
  <c r="V158" i="74" s="1"/>
  <c r="W158" i="74" s="1"/>
  <c r="X158" i="74" s="1"/>
  <c r="Y158" i="74" s="1"/>
  <c r="Z158" i="74" s="1"/>
  <c r="AA158" i="74" s="1"/>
  <c r="AB158" i="74" s="1"/>
  <c r="AC158" i="74" s="1"/>
  <c r="AD158" i="74" s="1"/>
  <c r="AE158" i="74" s="1"/>
  <c r="AF158" i="74" s="1"/>
  <c r="G157" i="74"/>
  <c r="H157" i="74" s="1"/>
  <c r="I157" i="74" s="1"/>
  <c r="J157" i="74" s="1"/>
  <c r="K157" i="74" s="1"/>
  <c r="L157" i="74" s="1"/>
  <c r="M157" i="74" s="1"/>
  <c r="N157" i="74" s="1"/>
  <c r="O157" i="74" s="1"/>
  <c r="P157" i="74" s="1"/>
  <c r="Q157" i="74" s="1"/>
  <c r="R157" i="74" s="1"/>
  <c r="S157" i="74" s="1"/>
  <c r="T157" i="74" s="1"/>
  <c r="U157" i="74" s="1"/>
  <c r="V157" i="74" s="1"/>
  <c r="W157" i="74" s="1"/>
  <c r="X157" i="74" s="1"/>
  <c r="Y157" i="74" s="1"/>
  <c r="Z157" i="74" s="1"/>
  <c r="AA157" i="74" s="1"/>
  <c r="AB157" i="74" s="1"/>
  <c r="AC157" i="74" s="1"/>
  <c r="AD157" i="74" s="1"/>
  <c r="AE157" i="74" s="1"/>
  <c r="AF157" i="74" s="1"/>
  <c r="C157" i="74"/>
  <c r="D157" i="74" s="1"/>
  <c r="E157" i="74" s="1"/>
  <c r="F157" i="74" s="1"/>
  <c r="D156" i="74"/>
  <c r="E156" i="74" s="1"/>
  <c r="F156" i="74" s="1"/>
  <c r="G156" i="74" s="1"/>
  <c r="H156" i="74" s="1"/>
  <c r="I156" i="74" s="1"/>
  <c r="J156" i="74" s="1"/>
  <c r="K156" i="74" s="1"/>
  <c r="L156" i="74" s="1"/>
  <c r="M156" i="74" s="1"/>
  <c r="N156" i="74" s="1"/>
  <c r="O156" i="74" s="1"/>
  <c r="P156" i="74" s="1"/>
  <c r="Q156" i="74" s="1"/>
  <c r="R156" i="74" s="1"/>
  <c r="S156" i="74" s="1"/>
  <c r="T156" i="74" s="1"/>
  <c r="U156" i="74" s="1"/>
  <c r="V156" i="74" s="1"/>
  <c r="W156" i="74" s="1"/>
  <c r="X156" i="74" s="1"/>
  <c r="Y156" i="74" s="1"/>
  <c r="Z156" i="74" s="1"/>
  <c r="AA156" i="74" s="1"/>
  <c r="AB156" i="74" s="1"/>
  <c r="AC156" i="74" s="1"/>
  <c r="AD156" i="74" s="1"/>
  <c r="AE156" i="74" s="1"/>
  <c r="AF156" i="74" s="1"/>
  <c r="C156" i="74"/>
  <c r="H155" i="74"/>
  <c r="I155" i="74" s="1"/>
  <c r="J155" i="74" s="1"/>
  <c r="K155" i="74" s="1"/>
  <c r="L155" i="74" s="1"/>
  <c r="M155" i="74" s="1"/>
  <c r="N155" i="74" s="1"/>
  <c r="O155" i="74" s="1"/>
  <c r="P155" i="74" s="1"/>
  <c r="Q155" i="74" s="1"/>
  <c r="R155" i="74" s="1"/>
  <c r="S155" i="74" s="1"/>
  <c r="T155" i="74" s="1"/>
  <c r="U155" i="74" s="1"/>
  <c r="V155" i="74" s="1"/>
  <c r="W155" i="74" s="1"/>
  <c r="X155" i="74" s="1"/>
  <c r="Y155" i="74" s="1"/>
  <c r="Z155" i="74" s="1"/>
  <c r="AA155" i="74" s="1"/>
  <c r="AB155" i="74" s="1"/>
  <c r="AC155" i="74" s="1"/>
  <c r="AD155" i="74" s="1"/>
  <c r="AE155" i="74" s="1"/>
  <c r="AF155" i="74" s="1"/>
  <c r="D155" i="74"/>
  <c r="E155" i="74" s="1"/>
  <c r="F155" i="74" s="1"/>
  <c r="G155" i="74" s="1"/>
  <c r="C155" i="74"/>
  <c r="C154" i="74"/>
  <c r="D154" i="74" s="1"/>
  <c r="E154" i="74" s="1"/>
  <c r="F154" i="74" s="1"/>
  <c r="G154" i="74" s="1"/>
  <c r="H154" i="74" s="1"/>
  <c r="I154" i="74" s="1"/>
  <c r="J154" i="74" s="1"/>
  <c r="K154" i="74" s="1"/>
  <c r="L154" i="74" s="1"/>
  <c r="M154" i="74" s="1"/>
  <c r="N154" i="74" s="1"/>
  <c r="O154" i="74" s="1"/>
  <c r="P154" i="74" s="1"/>
  <c r="Q154" i="74" s="1"/>
  <c r="R154" i="74" s="1"/>
  <c r="S154" i="74" s="1"/>
  <c r="T154" i="74" s="1"/>
  <c r="U154" i="74" s="1"/>
  <c r="V154" i="74" s="1"/>
  <c r="W154" i="74" s="1"/>
  <c r="X154" i="74" s="1"/>
  <c r="Y154" i="74" s="1"/>
  <c r="Z154" i="74" s="1"/>
  <c r="AA154" i="74" s="1"/>
  <c r="AB154" i="74" s="1"/>
  <c r="AC154" i="74" s="1"/>
  <c r="AD154" i="74" s="1"/>
  <c r="AE154" i="74" s="1"/>
  <c r="AF154" i="74" s="1"/>
  <c r="D153" i="74"/>
  <c r="E153" i="74" s="1"/>
  <c r="F153" i="74" s="1"/>
  <c r="G153" i="74" s="1"/>
  <c r="H153" i="74" s="1"/>
  <c r="I153" i="74" s="1"/>
  <c r="J153" i="74" s="1"/>
  <c r="K153" i="74" s="1"/>
  <c r="L153" i="74" s="1"/>
  <c r="M153" i="74" s="1"/>
  <c r="N153" i="74" s="1"/>
  <c r="O153" i="74" s="1"/>
  <c r="P153" i="74" s="1"/>
  <c r="Q153" i="74" s="1"/>
  <c r="R153" i="74" s="1"/>
  <c r="S153" i="74" s="1"/>
  <c r="T153" i="74" s="1"/>
  <c r="U153" i="74" s="1"/>
  <c r="V153" i="74" s="1"/>
  <c r="W153" i="74" s="1"/>
  <c r="X153" i="74" s="1"/>
  <c r="Y153" i="74" s="1"/>
  <c r="Z153" i="74" s="1"/>
  <c r="AA153" i="74" s="1"/>
  <c r="AB153" i="74" s="1"/>
  <c r="AC153" i="74" s="1"/>
  <c r="AD153" i="74" s="1"/>
  <c r="AE153" i="74" s="1"/>
  <c r="AF153" i="74" s="1"/>
  <c r="C153" i="74"/>
  <c r="F152" i="74"/>
  <c r="G152" i="74" s="1"/>
  <c r="H152" i="74" s="1"/>
  <c r="I152" i="74" s="1"/>
  <c r="J152" i="74" s="1"/>
  <c r="K152" i="74" s="1"/>
  <c r="L152" i="74" s="1"/>
  <c r="M152" i="74" s="1"/>
  <c r="N152" i="74" s="1"/>
  <c r="O152" i="74" s="1"/>
  <c r="P152" i="74" s="1"/>
  <c r="Q152" i="74" s="1"/>
  <c r="R152" i="74" s="1"/>
  <c r="S152" i="74" s="1"/>
  <c r="T152" i="74" s="1"/>
  <c r="U152" i="74" s="1"/>
  <c r="V152" i="74" s="1"/>
  <c r="W152" i="74" s="1"/>
  <c r="X152" i="74" s="1"/>
  <c r="Y152" i="74" s="1"/>
  <c r="Z152" i="74" s="1"/>
  <c r="AA152" i="74" s="1"/>
  <c r="AB152" i="74" s="1"/>
  <c r="AC152" i="74" s="1"/>
  <c r="AD152" i="74" s="1"/>
  <c r="AE152" i="74" s="1"/>
  <c r="AF152" i="74" s="1"/>
  <c r="D152" i="74"/>
  <c r="E152" i="74" s="1"/>
  <c r="C152" i="74"/>
  <c r="D150" i="74"/>
  <c r="E150" i="74" s="1"/>
  <c r="F150" i="74" s="1"/>
  <c r="G150" i="74" s="1"/>
  <c r="H150" i="74" s="1"/>
  <c r="I150" i="74" s="1"/>
  <c r="J150" i="74" s="1"/>
  <c r="K150" i="74" s="1"/>
  <c r="L150" i="74" s="1"/>
  <c r="M150" i="74" s="1"/>
  <c r="N150" i="74" s="1"/>
  <c r="O150" i="74" s="1"/>
  <c r="P150" i="74" s="1"/>
  <c r="Q150" i="74" s="1"/>
  <c r="R150" i="74" s="1"/>
  <c r="S150" i="74" s="1"/>
  <c r="T150" i="74" s="1"/>
  <c r="U150" i="74" s="1"/>
  <c r="V150" i="74" s="1"/>
  <c r="W150" i="74" s="1"/>
  <c r="X150" i="74" s="1"/>
  <c r="Y150" i="74" s="1"/>
  <c r="Z150" i="74" s="1"/>
  <c r="AA150" i="74" s="1"/>
  <c r="AB150" i="74" s="1"/>
  <c r="AC150" i="74" s="1"/>
  <c r="AD150" i="74" s="1"/>
  <c r="AE150" i="74" s="1"/>
  <c r="AF150" i="74" s="1"/>
  <c r="C150" i="74"/>
  <c r="N149" i="74"/>
  <c r="O149" i="74" s="1"/>
  <c r="P149" i="74" s="1"/>
  <c r="Q149" i="74" s="1"/>
  <c r="R149" i="74" s="1"/>
  <c r="S149" i="74" s="1"/>
  <c r="T149" i="74" s="1"/>
  <c r="U149" i="74" s="1"/>
  <c r="V149" i="74" s="1"/>
  <c r="W149" i="74" s="1"/>
  <c r="X149" i="74" s="1"/>
  <c r="Y149" i="74" s="1"/>
  <c r="Z149" i="74" s="1"/>
  <c r="AA149" i="74" s="1"/>
  <c r="AB149" i="74" s="1"/>
  <c r="AC149" i="74" s="1"/>
  <c r="AD149" i="74" s="1"/>
  <c r="AE149" i="74" s="1"/>
  <c r="AF149" i="74" s="1"/>
  <c r="C149" i="74"/>
  <c r="D149" i="74" s="1"/>
  <c r="E149" i="74" s="1"/>
  <c r="F149" i="74" s="1"/>
  <c r="G149" i="74" s="1"/>
  <c r="H149" i="74" s="1"/>
  <c r="I149" i="74" s="1"/>
  <c r="J149" i="74" s="1"/>
  <c r="K149" i="74" s="1"/>
  <c r="L149" i="74" s="1"/>
  <c r="M149" i="74" s="1"/>
  <c r="X148" i="74"/>
  <c r="Y148" i="74" s="1"/>
  <c r="Z148" i="74" s="1"/>
  <c r="AA148" i="74" s="1"/>
  <c r="AB148" i="74" s="1"/>
  <c r="AC148" i="74" s="1"/>
  <c r="AD148" i="74" s="1"/>
  <c r="AE148" i="74" s="1"/>
  <c r="AF148" i="74" s="1"/>
  <c r="D148" i="74"/>
  <c r="E148" i="74" s="1"/>
  <c r="F148" i="74" s="1"/>
  <c r="G148" i="74" s="1"/>
  <c r="H148" i="74" s="1"/>
  <c r="I148" i="74" s="1"/>
  <c r="J148" i="74" s="1"/>
  <c r="K148" i="74" s="1"/>
  <c r="L148" i="74" s="1"/>
  <c r="M148" i="74" s="1"/>
  <c r="N148" i="74" s="1"/>
  <c r="O148" i="74" s="1"/>
  <c r="P148" i="74" s="1"/>
  <c r="Q148" i="74" s="1"/>
  <c r="R148" i="74" s="1"/>
  <c r="S148" i="74" s="1"/>
  <c r="T148" i="74" s="1"/>
  <c r="U148" i="74" s="1"/>
  <c r="V148" i="74" s="1"/>
  <c r="W148" i="74" s="1"/>
  <c r="C148" i="74"/>
  <c r="F147" i="74"/>
  <c r="G147" i="74" s="1"/>
  <c r="H147" i="74" s="1"/>
  <c r="I147" i="74" s="1"/>
  <c r="J147" i="74" s="1"/>
  <c r="K147" i="74" s="1"/>
  <c r="L147" i="74" s="1"/>
  <c r="M147" i="74" s="1"/>
  <c r="N147" i="74" s="1"/>
  <c r="O147" i="74" s="1"/>
  <c r="P147" i="74" s="1"/>
  <c r="Q147" i="74" s="1"/>
  <c r="R147" i="74" s="1"/>
  <c r="S147" i="74" s="1"/>
  <c r="T147" i="74" s="1"/>
  <c r="U147" i="74" s="1"/>
  <c r="V147" i="74" s="1"/>
  <c r="W147" i="74" s="1"/>
  <c r="X147" i="74" s="1"/>
  <c r="Y147" i="74" s="1"/>
  <c r="Z147" i="74" s="1"/>
  <c r="AA147" i="74" s="1"/>
  <c r="AB147" i="74" s="1"/>
  <c r="AC147" i="74" s="1"/>
  <c r="AD147" i="74" s="1"/>
  <c r="AE147" i="74" s="1"/>
  <c r="AF147" i="74" s="1"/>
  <c r="D147" i="74"/>
  <c r="E147" i="74" s="1"/>
  <c r="C147" i="74"/>
  <c r="R145" i="74"/>
  <c r="S145" i="74" s="1"/>
  <c r="T145" i="74" s="1"/>
  <c r="U145" i="74" s="1"/>
  <c r="V145" i="74" s="1"/>
  <c r="W145" i="74" s="1"/>
  <c r="X145" i="74" s="1"/>
  <c r="Y145" i="74" s="1"/>
  <c r="Z145" i="74" s="1"/>
  <c r="AA145" i="74" s="1"/>
  <c r="AB145" i="74" s="1"/>
  <c r="AC145" i="74" s="1"/>
  <c r="AD145" i="74" s="1"/>
  <c r="AE145" i="74" s="1"/>
  <c r="AF145" i="74" s="1"/>
  <c r="E145" i="74"/>
  <c r="F145" i="74" s="1"/>
  <c r="G145" i="74" s="1"/>
  <c r="H145" i="74" s="1"/>
  <c r="I145" i="74" s="1"/>
  <c r="J145" i="74" s="1"/>
  <c r="K145" i="74" s="1"/>
  <c r="L145" i="74" s="1"/>
  <c r="M145" i="74" s="1"/>
  <c r="N145" i="74" s="1"/>
  <c r="O145" i="74" s="1"/>
  <c r="P145" i="74" s="1"/>
  <c r="Q145" i="74" s="1"/>
  <c r="D145" i="74"/>
  <c r="C145" i="74"/>
  <c r="F144" i="74"/>
  <c r="G144" i="74" s="1"/>
  <c r="H144" i="74" s="1"/>
  <c r="I144" i="74" s="1"/>
  <c r="J144" i="74" s="1"/>
  <c r="K144" i="74" s="1"/>
  <c r="L144" i="74" s="1"/>
  <c r="M144" i="74" s="1"/>
  <c r="N144" i="74" s="1"/>
  <c r="O144" i="74" s="1"/>
  <c r="P144" i="74" s="1"/>
  <c r="Q144" i="74" s="1"/>
  <c r="R144" i="74" s="1"/>
  <c r="S144" i="74" s="1"/>
  <c r="T144" i="74" s="1"/>
  <c r="U144" i="74" s="1"/>
  <c r="V144" i="74" s="1"/>
  <c r="W144" i="74" s="1"/>
  <c r="X144" i="74" s="1"/>
  <c r="Y144" i="74" s="1"/>
  <c r="Z144" i="74" s="1"/>
  <c r="AA144" i="74" s="1"/>
  <c r="AB144" i="74" s="1"/>
  <c r="AC144" i="74" s="1"/>
  <c r="AD144" i="74" s="1"/>
  <c r="AE144" i="74" s="1"/>
  <c r="AF144" i="74" s="1"/>
  <c r="C144" i="74"/>
  <c r="D144" i="74" s="1"/>
  <c r="E144" i="74" s="1"/>
  <c r="D142" i="74"/>
  <c r="E142" i="74" s="1"/>
  <c r="F142" i="74" s="1"/>
  <c r="G142" i="74" s="1"/>
  <c r="H142" i="74" s="1"/>
  <c r="I142" i="74" s="1"/>
  <c r="J142" i="74" s="1"/>
  <c r="K142" i="74" s="1"/>
  <c r="L142" i="74" s="1"/>
  <c r="M142" i="74" s="1"/>
  <c r="N142" i="74" s="1"/>
  <c r="O142" i="74" s="1"/>
  <c r="P142" i="74" s="1"/>
  <c r="Q142" i="74" s="1"/>
  <c r="R142" i="74" s="1"/>
  <c r="S142" i="74" s="1"/>
  <c r="T142" i="74" s="1"/>
  <c r="U142" i="74" s="1"/>
  <c r="V142" i="74" s="1"/>
  <c r="W142" i="74" s="1"/>
  <c r="X142" i="74" s="1"/>
  <c r="Y142" i="74" s="1"/>
  <c r="Z142" i="74" s="1"/>
  <c r="AA142" i="74" s="1"/>
  <c r="AB142" i="74" s="1"/>
  <c r="AC142" i="74" s="1"/>
  <c r="AD142" i="74" s="1"/>
  <c r="AE142" i="74" s="1"/>
  <c r="AF142" i="74" s="1"/>
  <c r="C142" i="74"/>
  <c r="D141" i="74"/>
  <c r="E141" i="74" s="1"/>
  <c r="F141" i="74" s="1"/>
  <c r="G141" i="74" s="1"/>
  <c r="H141" i="74" s="1"/>
  <c r="I141" i="74" s="1"/>
  <c r="J141" i="74" s="1"/>
  <c r="K141" i="74" s="1"/>
  <c r="L141" i="74" s="1"/>
  <c r="M141" i="74" s="1"/>
  <c r="N141" i="74" s="1"/>
  <c r="O141" i="74" s="1"/>
  <c r="P141" i="74" s="1"/>
  <c r="Q141" i="74" s="1"/>
  <c r="R141" i="74" s="1"/>
  <c r="S141" i="74" s="1"/>
  <c r="T141" i="74" s="1"/>
  <c r="U141" i="74" s="1"/>
  <c r="V141" i="74" s="1"/>
  <c r="W141" i="74" s="1"/>
  <c r="X141" i="74" s="1"/>
  <c r="Y141" i="74" s="1"/>
  <c r="Z141" i="74" s="1"/>
  <c r="AA141" i="74" s="1"/>
  <c r="AB141" i="74" s="1"/>
  <c r="AC141" i="74" s="1"/>
  <c r="AD141" i="74" s="1"/>
  <c r="AE141" i="74" s="1"/>
  <c r="AF141" i="74" s="1"/>
  <c r="C141" i="74"/>
  <c r="H140" i="74"/>
  <c r="I140" i="74" s="1"/>
  <c r="J140" i="74" s="1"/>
  <c r="K140" i="74" s="1"/>
  <c r="L140" i="74" s="1"/>
  <c r="M140" i="74" s="1"/>
  <c r="N140" i="74" s="1"/>
  <c r="O140" i="74" s="1"/>
  <c r="P140" i="74" s="1"/>
  <c r="Q140" i="74" s="1"/>
  <c r="R140" i="74" s="1"/>
  <c r="S140" i="74" s="1"/>
  <c r="T140" i="74" s="1"/>
  <c r="U140" i="74" s="1"/>
  <c r="V140" i="74" s="1"/>
  <c r="W140" i="74" s="1"/>
  <c r="X140" i="74" s="1"/>
  <c r="Y140" i="74" s="1"/>
  <c r="Z140" i="74" s="1"/>
  <c r="AA140" i="74" s="1"/>
  <c r="AB140" i="74" s="1"/>
  <c r="AC140" i="74" s="1"/>
  <c r="AD140" i="74" s="1"/>
  <c r="AE140" i="74" s="1"/>
  <c r="AF140" i="74" s="1"/>
  <c r="D140" i="74"/>
  <c r="E140" i="74" s="1"/>
  <c r="F140" i="74" s="1"/>
  <c r="G140" i="74" s="1"/>
  <c r="C140" i="74"/>
  <c r="C139" i="74"/>
  <c r="D139" i="74" s="1"/>
  <c r="E139" i="74" s="1"/>
  <c r="F139" i="74" s="1"/>
  <c r="G139" i="74" s="1"/>
  <c r="H139" i="74" s="1"/>
  <c r="I139" i="74" s="1"/>
  <c r="J139" i="74" s="1"/>
  <c r="K139" i="74" s="1"/>
  <c r="L139" i="74" s="1"/>
  <c r="M139" i="74" s="1"/>
  <c r="N139" i="74" s="1"/>
  <c r="O139" i="74" s="1"/>
  <c r="P139" i="74" s="1"/>
  <c r="Q139" i="74" s="1"/>
  <c r="R139" i="74" s="1"/>
  <c r="S139" i="74" s="1"/>
  <c r="T139" i="74" s="1"/>
  <c r="U139" i="74" s="1"/>
  <c r="V139" i="74" s="1"/>
  <c r="W139" i="74" s="1"/>
  <c r="X139" i="74" s="1"/>
  <c r="Y139" i="74" s="1"/>
  <c r="Z139" i="74" s="1"/>
  <c r="AA139" i="74" s="1"/>
  <c r="AB139" i="74" s="1"/>
  <c r="AC139" i="74" s="1"/>
  <c r="AD139" i="74" s="1"/>
  <c r="AE139" i="74" s="1"/>
  <c r="AF139" i="74" s="1"/>
  <c r="I138" i="74"/>
  <c r="J138" i="74" s="1"/>
  <c r="K138" i="74" s="1"/>
  <c r="L138" i="74" s="1"/>
  <c r="M138" i="74" s="1"/>
  <c r="N138" i="74" s="1"/>
  <c r="O138" i="74" s="1"/>
  <c r="P138" i="74" s="1"/>
  <c r="Q138" i="74" s="1"/>
  <c r="R138" i="74" s="1"/>
  <c r="S138" i="74" s="1"/>
  <c r="T138" i="74" s="1"/>
  <c r="U138" i="74" s="1"/>
  <c r="V138" i="74" s="1"/>
  <c r="W138" i="74" s="1"/>
  <c r="X138" i="74" s="1"/>
  <c r="Y138" i="74" s="1"/>
  <c r="Z138" i="74" s="1"/>
  <c r="AA138" i="74" s="1"/>
  <c r="AB138" i="74" s="1"/>
  <c r="AC138" i="74" s="1"/>
  <c r="AD138" i="74" s="1"/>
  <c r="AE138" i="74" s="1"/>
  <c r="AF138" i="74" s="1"/>
  <c r="C138" i="74"/>
  <c r="D138" i="74" s="1"/>
  <c r="E138" i="74" s="1"/>
  <c r="F138" i="74" s="1"/>
  <c r="G138" i="74" s="1"/>
  <c r="H138" i="74" s="1"/>
  <c r="C137" i="74"/>
  <c r="D137" i="74" s="1"/>
  <c r="E137" i="74" s="1"/>
  <c r="F137" i="74" s="1"/>
  <c r="G137" i="74" s="1"/>
  <c r="H137" i="74" s="1"/>
  <c r="I137" i="74" s="1"/>
  <c r="J137" i="74" s="1"/>
  <c r="K137" i="74" s="1"/>
  <c r="L137" i="74" s="1"/>
  <c r="M137" i="74" s="1"/>
  <c r="N137" i="74" s="1"/>
  <c r="O137" i="74" s="1"/>
  <c r="P137" i="74" s="1"/>
  <c r="Q137" i="74" s="1"/>
  <c r="R137" i="74" s="1"/>
  <c r="S137" i="74" s="1"/>
  <c r="T137" i="74" s="1"/>
  <c r="U137" i="74" s="1"/>
  <c r="V137" i="74" s="1"/>
  <c r="W137" i="74" s="1"/>
  <c r="X137" i="74" s="1"/>
  <c r="Y137" i="74" s="1"/>
  <c r="Z137" i="74" s="1"/>
  <c r="AA137" i="74" s="1"/>
  <c r="AB137" i="74" s="1"/>
  <c r="AC137" i="74" s="1"/>
  <c r="AD137" i="74" s="1"/>
  <c r="AE137" i="74" s="1"/>
  <c r="AF137" i="74" s="1"/>
  <c r="C136" i="74"/>
  <c r="D136" i="74" s="1"/>
  <c r="E136" i="74" s="1"/>
  <c r="F136" i="74" s="1"/>
  <c r="G136" i="74" s="1"/>
  <c r="H136" i="74" s="1"/>
  <c r="I136" i="74" s="1"/>
  <c r="J136" i="74" s="1"/>
  <c r="K136" i="74" s="1"/>
  <c r="L136" i="74" s="1"/>
  <c r="M136" i="74" s="1"/>
  <c r="N136" i="74" s="1"/>
  <c r="O136" i="74" s="1"/>
  <c r="P136" i="74" s="1"/>
  <c r="Q136" i="74" s="1"/>
  <c r="R136" i="74" s="1"/>
  <c r="S136" i="74" s="1"/>
  <c r="T136" i="74" s="1"/>
  <c r="U136" i="74" s="1"/>
  <c r="V136" i="74" s="1"/>
  <c r="W136" i="74" s="1"/>
  <c r="X136" i="74" s="1"/>
  <c r="Y136" i="74" s="1"/>
  <c r="Z136" i="74" s="1"/>
  <c r="AA136" i="74" s="1"/>
  <c r="AB136" i="74" s="1"/>
  <c r="AC136" i="74" s="1"/>
  <c r="AD136" i="74" s="1"/>
  <c r="AE136" i="74" s="1"/>
  <c r="AF136" i="74" s="1"/>
  <c r="C134" i="74"/>
  <c r="D134" i="74" s="1"/>
  <c r="E134" i="74" s="1"/>
  <c r="F134" i="74" s="1"/>
  <c r="G134" i="74" s="1"/>
  <c r="H134" i="74" s="1"/>
  <c r="I134" i="74" s="1"/>
  <c r="J134" i="74" s="1"/>
  <c r="K134" i="74" s="1"/>
  <c r="L134" i="74" s="1"/>
  <c r="M134" i="74" s="1"/>
  <c r="N134" i="74" s="1"/>
  <c r="O134" i="74" s="1"/>
  <c r="P134" i="74" s="1"/>
  <c r="Q134" i="74" s="1"/>
  <c r="R134" i="74" s="1"/>
  <c r="S134" i="74" s="1"/>
  <c r="T134" i="74" s="1"/>
  <c r="U134" i="74" s="1"/>
  <c r="V134" i="74" s="1"/>
  <c r="W134" i="74" s="1"/>
  <c r="X134" i="74" s="1"/>
  <c r="Y134" i="74" s="1"/>
  <c r="Z134" i="74" s="1"/>
  <c r="AA134" i="74" s="1"/>
  <c r="AB134" i="74" s="1"/>
  <c r="AC134" i="74" s="1"/>
  <c r="AD134" i="74" s="1"/>
  <c r="AE134" i="74" s="1"/>
  <c r="AF134" i="74" s="1"/>
  <c r="G133" i="74"/>
  <c r="H133" i="74" s="1"/>
  <c r="I133" i="74" s="1"/>
  <c r="J133" i="74" s="1"/>
  <c r="K133" i="74" s="1"/>
  <c r="L133" i="74" s="1"/>
  <c r="M133" i="74" s="1"/>
  <c r="N133" i="74" s="1"/>
  <c r="O133" i="74" s="1"/>
  <c r="P133" i="74" s="1"/>
  <c r="Q133" i="74" s="1"/>
  <c r="R133" i="74" s="1"/>
  <c r="S133" i="74" s="1"/>
  <c r="T133" i="74" s="1"/>
  <c r="U133" i="74" s="1"/>
  <c r="V133" i="74" s="1"/>
  <c r="W133" i="74" s="1"/>
  <c r="X133" i="74" s="1"/>
  <c r="Y133" i="74" s="1"/>
  <c r="Z133" i="74" s="1"/>
  <c r="AA133" i="74" s="1"/>
  <c r="AB133" i="74" s="1"/>
  <c r="AC133" i="74" s="1"/>
  <c r="AD133" i="74" s="1"/>
  <c r="AE133" i="74" s="1"/>
  <c r="AF133" i="74" s="1"/>
  <c r="C133" i="74"/>
  <c r="D133" i="74" s="1"/>
  <c r="E133" i="74" s="1"/>
  <c r="F133" i="74" s="1"/>
  <c r="E132" i="74"/>
  <c r="F132" i="74" s="1"/>
  <c r="G132" i="74" s="1"/>
  <c r="H132" i="74" s="1"/>
  <c r="I132" i="74" s="1"/>
  <c r="J132" i="74" s="1"/>
  <c r="K132" i="74" s="1"/>
  <c r="L132" i="74" s="1"/>
  <c r="M132" i="74" s="1"/>
  <c r="N132" i="74" s="1"/>
  <c r="O132" i="74" s="1"/>
  <c r="P132" i="74" s="1"/>
  <c r="Q132" i="74" s="1"/>
  <c r="R132" i="74" s="1"/>
  <c r="S132" i="74" s="1"/>
  <c r="T132" i="74" s="1"/>
  <c r="U132" i="74" s="1"/>
  <c r="V132" i="74" s="1"/>
  <c r="W132" i="74" s="1"/>
  <c r="X132" i="74" s="1"/>
  <c r="Y132" i="74" s="1"/>
  <c r="Z132" i="74" s="1"/>
  <c r="AA132" i="74" s="1"/>
  <c r="AB132" i="74" s="1"/>
  <c r="AC132" i="74" s="1"/>
  <c r="AD132" i="74" s="1"/>
  <c r="AE132" i="74" s="1"/>
  <c r="AF132" i="74" s="1"/>
  <c r="C132" i="74"/>
  <c r="D132" i="74" s="1"/>
  <c r="F131" i="74"/>
  <c r="G131" i="74" s="1"/>
  <c r="H131" i="74" s="1"/>
  <c r="I131" i="74" s="1"/>
  <c r="J131" i="74" s="1"/>
  <c r="K131" i="74" s="1"/>
  <c r="L131" i="74" s="1"/>
  <c r="M131" i="74" s="1"/>
  <c r="N131" i="74" s="1"/>
  <c r="O131" i="74" s="1"/>
  <c r="P131" i="74" s="1"/>
  <c r="Q131" i="74" s="1"/>
  <c r="R131" i="74" s="1"/>
  <c r="S131" i="74" s="1"/>
  <c r="T131" i="74" s="1"/>
  <c r="U131" i="74" s="1"/>
  <c r="V131" i="74" s="1"/>
  <c r="W131" i="74" s="1"/>
  <c r="X131" i="74" s="1"/>
  <c r="Y131" i="74" s="1"/>
  <c r="Z131" i="74" s="1"/>
  <c r="AA131" i="74" s="1"/>
  <c r="AB131" i="74" s="1"/>
  <c r="AC131" i="74" s="1"/>
  <c r="AD131" i="74" s="1"/>
  <c r="AE131" i="74" s="1"/>
  <c r="AF131" i="74" s="1"/>
  <c r="E131" i="74"/>
  <c r="C131" i="74"/>
  <c r="D131" i="74" s="1"/>
  <c r="Q130" i="74"/>
  <c r="R130" i="74" s="1"/>
  <c r="S130" i="74" s="1"/>
  <c r="T130" i="74" s="1"/>
  <c r="U130" i="74" s="1"/>
  <c r="V130" i="74" s="1"/>
  <c r="W130" i="74" s="1"/>
  <c r="X130" i="74" s="1"/>
  <c r="Y130" i="74" s="1"/>
  <c r="Z130" i="74" s="1"/>
  <c r="AA130" i="74" s="1"/>
  <c r="AB130" i="74" s="1"/>
  <c r="AC130" i="74" s="1"/>
  <c r="AD130" i="74" s="1"/>
  <c r="AE130" i="74" s="1"/>
  <c r="AF130" i="74" s="1"/>
  <c r="D130" i="74"/>
  <c r="E130" i="74" s="1"/>
  <c r="F130" i="74" s="1"/>
  <c r="G130" i="74" s="1"/>
  <c r="H130" i="74" s="1"/>
  <c r="I130" i="74" s="1"/>
  <c r="J130" i="74" s="1"/>
  <c r="K130" i="74" s="1"/>
  <c r="L130" i="74" s="1"/>
  <c r="M130" i="74" s="1"/>
  <c r="N130" i="74" s="1"/>
  <c r="O130" i="74" s="1"/>
  <c r="P130" i="74" s="1"/>
  <c r="C130" i="74"/>
  <c r="D129" i="74"/>
  <c r="E129" i="74" s="1"/>
  <c r="F129" i="74" s="1"/>
  <c r="G129" i="74" s="1"/>
  <c r="H129" i="74" s="1"/>
  <c r="I129" i="74" s="1"/>
  <c r="J129" i="74" s="1"/>
  <c r="K129" i="74" s="1"/>
  <c r="L129" i="74" s="1"/>
  <c r="M129" i="74" s="1"/>
  <c r="N129" i="74" s="1"/>
  <c r="O129" i="74" s="1"/>
  <c r="P129" i="74" s="1"/>
  <c r="Q129" i="74" s="1"/>
  <c r="R129" i="74" s="1"/>
  <c r="S129" i="74" s="1"/>
  <c r="T129" i="74" s="1"/>
  <c r="U129" i="74" s="1"/>
  <c r="V129" i="74" s="1"/>
  <c r="W129" i="74" s="1"/>
  <c r="X129" i="74" s="1"/>
  <c r="Y129" i="74" s="1"/>
  <c r="Z129" i="74" s="1"/>
  <c r="AA129" i="74" s="1"/>
  <c r="AB129" i="74" s="1"/>
  <c r="AC129" i="74" s="1"/>
  <c r="AD129" i="74" s="1"/>
  <c r="AE129" i="74" s="1"/>
  <c r="AF129" i="74" s="1"/>
  <c r="C129" i="74"/>
  <c r="M128" i="74"/>
  <c r="N128" i="74" s="1"/>
  <c r="O128" i="74" s="1"/>
  <c r="P128" i="74" s="1"/>
  <c r="Q128" i="74" s="1"/>
  <c r="R128" i="74" s="1"/>
  <c r="S128" i="74" s="1"/>
  <c r="T128" i="74" s="1"/>
  <c r="U128" i="74" s="1"/>
  <c r="V128" i="74" s="1"/>
  <c r="W128" i="74" s="1"/>
  <c r="X128" i="74" s="1"/>
  <c r="Y128" i="74" s="1"/>
  <c r="Z128" i="74" s="1"/>
  <c r="AA128" i="74" s="1"/>
  <c r="AB128" i="74" s="1"/>
  <c r="AC128" i="74" s="1"/>
  <c r="AD128" i="74" s="1"/>
  <c r="AE128" i="74" s="1"/>
  <c r="AF128" i="74" s="1"/>
  <c r="G128" i="74"/>
  <c r="H128" i="74" s="1"/>
  <c r="I128" i="74" s="1"/>
  <c r="J128" i="74" s="1"/>
  <c r="K128" i="74" s="1"/>
  <c r="L128" i="74" s="1"/>
  <c r="E128" i="74"/>
  <c r="F128" i="74" s="1"/>
  <c r="C128" i="74"/>
  <c r="D128" i="74" s="1"/>
  <c r="C127" i="74"/>
  <c r="D127" i="74" s="1"/>
  <c r="E127" i="74" s="1"/>
  <c r="F127" i="74" s="1"/>
  <c r="G127" i="74" s="1"/>
  <c r="H127" i="74" s="1"/>
  <c r="I127" i="74" s="1"/>
  <c r="J127" i="74" s="1"/>
  <c r="K127" i="74" s="1"/>
  <c r="L127" i="74" s="1"/>
  <c r="M127" i="74" s="1"/>
  <c r="N127" i="74" s="1"/>
  <c r="O127" i="74" s="1"/>
  <c r="P127" i="74" s="1"/>
  <c r="Q127" i="74" s="1"/>
  <c r="R127" i="74" s="1"/>
  <c r="S127" i="74" s="1"/>
  <c r="T127" i="74" s="1"/>
  <c r="U127" i="74" s="1"/>
  <c r="V127" i="74" s="1"/>
  <c r="W127" i="74" s="1"/>
  <c r="X127" i="74" s="1"/>
  <c r="Y127" i="74" s="1"/>
  <c r="Z127" i="74" s="1"/>
  <c r="AA127" i="74" s="1"/>
  <c r="AB127" i="74" s="1"/>
  <c r="AC127" i="74" s="1"/>
  <c r="AD127" i="74" s="1"/>
  <c r="AE127" i="74" s="1"/>
  <c r="AF127" i="74" s="1"/>
  <c r="D125" i="74"/>
  <c r="E125" i="74" s="1"/>
  <c r="F125" i="74" s="1"/>
  <c r="G125" i="74" s="1"/>
  <c r="H125" i="74" s="1"/>
  <c r="I125" i="74" s="1"/>
  <c r="J125" i="74" s="1"/>
  <c r="K125" i="74" s="1"/>
  <c r="L125" i="74" s="1"/>
  <c r="M125" i="74" s="1"/>
  <c r="N125" i="74" s="1"/>
  <c r="O125" i="74" s="1"/>
  <c r="P125" i="74" s="1"/>
  <c r="Q125" i="74" s="1"/>
  <c r="R125" i="74" s="1"/>
  <c r="S125" i="74" s="1"/>
  <c r="T125" i="74" s="1"/>
  <c r="U125" i="74" s="1"/>
  <c r="V125" i="74" s="1"/>
  <c r="W125" i="74" s="1"/>
  <c r="X125" i="74" s="1"/>
  <c r="Y125" i="74" s="1"/>
  <c r="Z125" i="74" s="1"/>
  <c r="AA125" i="74" s="1"/>
  <c r="AB125" i="74" s="1"/>
  <c r="AC125" i="74" s="1"/>
  <c r="AD125" i="74" s="1"/>
  <c r="AE125" i="74" s="1"/>
  <c r="AF125" i="74" s="1"/>
  <c r="C125" i="74"/>
  <c r="C124" i="74"/>
  <c r="D124" i="74" s="1"/>
  <c r="E124" i="74" s="1"/>
  <c r="F124" i="74" s="1"/>
  <c r="G124" i="74" s="1"/>
  <c r="H124" i="74" s="1"/>
  <c r="I124" i="74" s="1"/>
  <c r="J124" i="74" s="1"/>
  <c r="K124" i="74" s="1"/>
  <c r="L124" i="74" s="1"/>
  <c r="M124" i="74" s="1"/>
  <c r="N124" i="74" s="1"/>
  <c r="O124" i="74" s="1"/>
  <c r="P124" i="74" s="1"/>
  <c r="Q124" i="74" s="1"/>
  <c r="R124" i="74" s="1"/>
  <c r="S124" i="74" s="1"/>
  <c r="T124" i="74" s="1"/>
  <c r="U124" i="74" s="1"/>
  <c r="V124" i="74" s="1"/>
  <c r="W124" i="74" s="1"/>
  <c r="X124" i="74" s="1"/>
  <c r="Y124" i="74" s="1"/>
  <c r="Z124" i="74" s="1"/>
  <c r="AA124" i="74" s="1"/>
  <c r="AB124" i="74" s="1"/>
  <c r="AC124" i="74" s="1"/>
  <c r="AD124" i="74" s="1"/>
  <c r="AE124" i="74" s="1"/>
  <c r="AF124" i="74" s="1"/>
  <c r="C123" i="74"/>
  <c r="D123" i="74" s="1"/>
  <c r="E123" i="74" s="1"/>
  <c r="F123" i="74" s="1"/>
  <c r="G123" i="74" s="1"/>
  <c r="H123" i="74" s="1"/>
  <c r="I123" i="74" s="1"/>
  <c r="J123" i="74" s="1"/>
  <c r="K123" i="74" s="1"/>
  <c r="L123" i="74" s="1"/>
  <c r="M123" i="74" s="1"/>
  <c r="N123" i="74" s="1"/>
  <c r="O123" i="74" s="1"/>
  <c r="P123" i="74" s="1"/>
  <c r="Q123" i="74" s="1"/>
  <c r="R123" i="74" s="1"/>
  <c r="S123" i="74" s="1"/>
  <c r="T123" i="74" s="1"/>
  <c r="U123" i="74" s="1"/>
  <c r="V123" i="74" s="1"/>
  <c r="W123" i="74" s="1"/>
  <c r="X123" i="74" s="1"/>
  <c r="Y123" i="74" s="1"/>
  <c r="Z123" i="74" s="1"/>
  <c r="AA123" i="74" s="1"/>
  <c r="AB123" i="74" s="1"/>
  <c r="AC123" i="74" s="1"/>
  <c r="AD123" i="74" s="1"/>
  <c r="AE123" i="74" s="1"/>
  <c r="AF123" i="74" s="1"/>
  <c r="F122" i="74"/>
  <c r="G122" i="74" s="1"/>
  <c r="H122" i="74" s="1"/>
  <c r="I122" i="74" s="1"/>
  <c r="J122" i="74" s="1"/>
  <c r="K122" i="74" s="1"/>
  <c r="L122" i="74" s="1"/>
  <c r="M122" i="74" s="1"/>
  <c r="N122" i="74" s="1"/>
  <c r="O122" i="74" s="1"/>
  <c r="P122" i="74" s="1"/>
  <c r="Q122" i="74" s="1"/>
  <c r="R122" i="74" s="1"/>
  <c r="S122" i="74" s="1"/>
  <c r="T122" i="74" s="1"/>
  <c r="U122" i="74" s="1"/>
  <c r="V122" i="74" s="1"/>
  <c r="W122" i="74" s="1"/>
  <c r="X122" i="74" s="1"/>
  <c r="Y122" i="74" s="1"/>
  <c r="Z122" i="74" s="1"/>
  <c r="AA122" i="74" s="1"/>
  <c r="AB122" i="74" s="1"/>
  <c r="AC122" i="74" s="1"/>
  <c r="AD122" i="74" s="1"/>
  <c r="AE122" i="74" s="1"/>
  <c r="AF122" i="74" s="1"/>
  <c r="E122" i="74"/>
  <c r="C122" i="74"/>
  <c r="D122" i="74" s="1"/>
  <c r="D121" i="74"/>
  <c r="E121" i="74" s="1"/>
  <c r="F121" i="74" s="1"/>
  <c r="G121" i="74" s="1"/>
  <c r="H121" i="74" s="1"/>
  <c r="I121" i="74" s="1"/>
  <c r="J121" i="74" s="1"/>
  <c r="K121" i="74" s="1"/>
  <c r="L121" i="74" s="1"/>
  <c r="M121" i="74" s="1"/>
  <c r="N121" i="74" s="1"/>
  <c r="O121" i="74" s="1"/>
  <c r="P121" i="74" s="1"/>
  <c r="Q121" i="74" s="1"/>
  <c r="R121" i="74" s="1"/>
  <c r="S121" i="74" s="1"/>
  <c r="T121" i="74" s="1"/>
  <c r="U121" i="74" s="1"/>
  <c r="V121" i="74" s="1"/>
  <c r="W121" i="74" s="1"/>
  <c r="X121" i="74" s="1"/>
  <c r="Y121" i="74" s="1"/>
  <c r="Z121" i="74" s="1"/>
  <c r="AA121" i="74" s="1"/>
  <c r="AB121" i="74" s="1"/>
  <c r="AC121" i="74" s="1"/>
  <c r="AD121" i="74" s="1"/>
  <c r="AE121" i="74" s="1"/>
  <c r="AF121" i="74" s="1"/>
  <c r="C121" i="74"/>
  <c r="D120" i="74"/>
  <c r="E120" i="74" s="1"/>
  <c r="F120" i="74" s="1"/>
  <c r="G120" i="74" s="1"/>
  <c r="H120" i="74" s="1"/>
  <c r="I120" i="74" s="1"/>
  <c r="J120" i="74" s="1"/>
  <c r="K120" i="74" s="1"/>
  <c r="L120" i="74" s="1"/>
  <c r="M120" i="74" s="1"/>
  <c r="N120" i="74" s="1"/>
  <c r="O120" i="74" s="1"/>
  <c r="P120" i="74" s="1"/>
  <c r="Q120" i="74" s="1"/>
  <c r="R120" i="74" s="1"/>
  <c r="S120" i="74" s="1"/>
  <c r="T120" i="74" s="1"/>
  <c r="U120" i="74" s="1"/>
  <c r="V120" i="74" s="1"/>
  <c r="W120" i="74" s="1"/>
  <c r="X120" i="74" s="1"/>
  <c r="Y120" i="74" s="1"/>
  <c r="Z120" i="74" s="1"/>
  <c r="AA120" i="74" s="1"/>
  <c r="AB120" i="74" s="1"/>
  <c r="AC120" i="74" s="1"/>
  <c r="AD120" i="74" s="1"/>
  <c r="AE120" i="74" s="1"/>
  <c r="AF120" i="74" s="1"/>
  <c r="C120" i="74"/>
  <c r="H119" i="74"/>
  <c r="I119" i="74" s="1"/>
  <c r="J119" i="74" s="1"/>
  <c r="K119" i="74" s="1"/>
  <c r="L119" i="74" s="1"/>
  <c r="M119" i="74" s="1"/>
  <c r="N119" i="74" s="1"/>
  <c r="O119" i="74" s="1"/>
  <c r="P119" i="74" s="1"/>
  <c r="Q119" i="74" s="1"/>
  <c r="R119" i="74" s="1"/>
  <c r="S119" i="74" s="1"/>
  <c r="T119" i="74" s="1"/>
  <c r="U119" i="74" s="1"/>
  <c r="V119" i="74" s="1"/>
  <c r="W119" i="74" s="1"/>
  <c r="X119" i="74" s="1"/>
  <c r="Y119" i="74" s="1"/>
  <c r="Z119" i="74" s="1"/>
  <c r="AA119" i="74" s="1"/>
  <c r="AB119" i="74" s="1"/>
  <c r="AC119" i="74" s="1"/>
  <c r="AD119" i="74" s="1"/>
  <c r="AE119" i="74" s="1"/>
  <c r="AF119" i="74" s="1"/>
  <c r="E119" i="74"/>
  <c r="F119" i="74" s="1"/>
  <c r="G119" i="74" s="1"/>
  <c r="C119" i="74"/>
  <c r="D119" i="74" s="1"/>
  <c r="C118" i="74"/>
  <c r="D118" i="74" s="1"/>
  <c r="E118" i="74" s="1"/>
  <c r="F118" i="74" s="1"/>
  <c r="G118" i="74" s="1"/>
  <c r="H118" i="74" s="1"/>
  <c r="I118" i="74" s="1"/>
  <c r="J118" i="74" s="1"/>
  <c r="K118" i="74" s="1"/>
  <c r="L118" i="74" s="1"/>
  <c r="M118" i="74" s="1"/>
  <c r="N118" i="74" s="1"/>
  <c r="O118" i="74" s="1"/>
  <c r="P118" i="74" s="1"/>
  <c r="Q118" i="74" s="1"/>
  <c r="R118" i="74" s="1"/>
  <c r="S118" i="74" s="1"/>
  <c r="T118" i="74" s="1"/>
  <c r="U118" i="74" s="1"/>
  <c r="V118" i="74" s="1"/>
  <c r="W118" i="74" s="1"/>
  <c r="X118" i="74" s="1"/>
  <c r="Y118" i="74" s="1"/>
  <c r="Z118" i="74" s="1"/>
  <c r="AA118" i="74" s="1"/>
  <c r="AB118" i="74" s="1"/>
  <c r="AC118" i="74" s="1"/>
  <c r="AD118" i="74" s="1"/>
  <c r="AE118" i="74" s="1"/>
  <c r="AF118" i="74" s="1"/>
  <c r="C117" i="74"/>
  <c r="D117" i="74" s="1"/>
  <c r="E117" i="74" s="1"/>
  <c r="F117" i="74" s="1"/>
  <c r="G117" i="74" s="1"/>
  <c r="H117" i="74" s="1"/>
  <c r="I117" i="74" s="1"/>
  <c r="J117" i="74" s="1"/>
  <c r="K117" i="74" s="1"/>
  <c r="L117" i="74" s="1"/>
  <c r="M117" i="74" s="1"/>
  <c r="N117" i="74" s="1"/>
  <c r="O117" i="74" s="1"/>
  <c r="P117" i="74" s="1"/>
  <c r="Q117" i="74" s="1"/>
  <c r="R117" i="74" s="1"/>
  <c r="S117" i="74" s="1"/>
  <c r="T117" i="74" s="1"/>
  <c r="U117" i="74" s="1"/>
  <c r="V117" i="74" s="1"/>
  <c r="W117" i="74" s="1"/>
  <c r="X117" i="74" s="1"/>
  <c r="Y117" i="74" s="1"/>
  <c r="Z117" i="74" s="1"/>
  <c r="AA117" i="74" s="1"/>
  <c r="AB117" i="74" s="1"/>
  <c r="AC117" i="74" s="1"/>
  <c r="AD117" i="74" s="1"/>
  <c r="AE117" i="74" s="1"/>
  <c r="AF117" i="74" s="1"/>
  <c r="H116" i="74"/>
  <c r="I116" i="74" s="1"/>
  <c r="J116" i="74" s="1"/>
  <c r="K116" i="74" s="1"/>
  <c r="L116" i="74" s="1"/>
  <c r="M116" i="74" s="1"/>
  <c r="N116" i="74" s="1"/>
  <c r="O116" i="74" s="1"/>
  <c r="P116" i="74" s="1"/>
  <c r="Q116" i="74" s="1"/>
  <c r="R116" i="74" s="1"/>
  <c r="S116" i="74" s="1"/>
  <c r="T116" i="74" s="1"/>
  <c r="U116" i="74" s="1"/>
  <c r="V116" i="74" s="1"/>
  <c r="W116" i="74" s="1"/>
  <c r="X116" i="74" s="1"/>
  <c r="Y116" i="74" s="1"/>
  <c r="Z116" i="74" s="1"/>
  <c r="AA116" i="74" s="1"/>
  <c r="AB116" i="74" s="1"/>
  <c r="AC116" i="74" s="1"/>
  <c r="AD116" i="74" s="1"/>
  <c r="AE116" i="74" s="1"/>
  <c r="AF116" i="74" s="1"/>
  <c r="D116" i="74"/>
  <c r="E116" i="74" s="1"/>
  <c r="F116" i="74" s="1"/>
  <c r="G116" i="74" s="1"/>
  <c r="C116" i="74"/>
  <c r="F115" i="74"/>
  <c r="G115" i="74" s="1"/>
  <c r="H115" i="74" s="1"/>
  <c r="I115" i="74" s="1"/>
  <c r="J115" i="74" s="1"/>
  <c r="K115" i="74" s="1"/>
  <c r="L115" i="74" s="1"/>
  <c r="M115" i="74" s="1"/>
  <c r="N115" i="74" s="1"/>
  <c r="O115" i="74" s="1"/>
  <c r="P115" i="74" s="1"/>
  <c r="Q115" i="74" s="1"/>
  <c r="R115" i="74" s="1"/>
  <c r="S115" i="74" s="1"/>
  <c r="T115" i="74" s="1"/>
  <c r="U115" i="74" s="1"/>
  <c r="V115" i="74" s="1"/>
  <c r="W115" i="74" s="1"/>
  <c r="X115" i="74" s="1"/>
  <c r="Y115" i="74" s="1"/>
  <c r="Z115" i="74" s="1"/>
  <c r="AA115" i="74" s="1"/>
  <c r="AB115" i="74" s="1"/>
  <c r="AC115" i="74" s="1"/>
  <c r="AD115" i="74" s="1"/>
  <c r="AE115" i="74" s="1"/>
  <c r="AF115" i="74" s="1"/>
  <c r="D115" i="74"/>
  <c r="E115" i="74" s="1"/>
  <c r="C115" i="74"/>
  <c r="D114" i="74"/>
  <c r="E114" i="74" s="1"/>
  <c r="F114" i="74" s="1"/>
  <c r="G114" i="74" s="1"/>
  <c r="H114" i="74" s="1"/>
  <c r="I114" i="74" s="1"/>
  <c r="J114" i="74" s="1"/>
  <c r="K114" i="74" s="1"/>
  <c r="L114" i="74" s="1"/>
  <c r="M114" i="74" s="1"/>
  <c r="N114" i="74" s="1"/>
  <c r="O114" i="74" s="1"/>
  <c r="P114" i="74" s="1"/>
  <c r="Q114" i="74" s="1"/>
  <c r="R114" i="74" s="1"/>
  <c r="S114" i="74" s="1"/>
  <c r="T114" i="74" s="1"/>
  <c r="U114" i="74" s="1"/>
  <c r="V114" i="74" s="1"/>
  <c r="W114" i="74" s="1"/>
  <c r="X114" i="74" s="1"/>
  <c r="Y114" i="74" s="1"/>
  <c r="Z114" i="74" s="1"/>
  <c r="AA114" i="74" s="1"/>
  <c r="AB114" i="74" s="1"/>
  <c r="AC114" i="74" s="1"/>
  <c r="AD114" i="74" s="1"/>
  <c r="AE114" i="74" s="1"/>
  <c r="AF114" i="74" s="1"/>
  <c r="C114" i="74"/>
  <c r="J113" i="74"/>
  <c r="K113" i="74" s="1"/>
  <c r="L113" i="74" s="1"/>
  <c r="M113" i="74" s="1"/>
  <c r="N113" i="74" s="1"/>
  <c r="O113" i="74" s="1"/>
  <c r="P113" i="74" s="1"/>
  <c r="Q113" i="74" s="1"/>
  <c r="R113" i="74" s="1"/>
  <c r="S113" i="74" s="1"/>
  <c r="T113" i="74" s="1"/>
  <c r="U113" i="74" s="1"/>
  <c r="V113" i="74" s="1"/>
  <c r="W113" i="74" s="1"/>
  <c r="X113" i="74" s="1"/>
  <c r="Y113" i="74" s="1"/>
  <c r="Z113" i="74" s="1"/>
  <c r="AA113" i="74" s="1"/>
  <c r="AB113" i="74" s="1"/>
  <c r="AC113" i="74" s="1"/>
  <c r="AD113" i="74" s="1"/>
  <c r="AE113" i="74" s="1"/>
  <c r="AF113" i="74" s="1"/>
  <c r="C113" i="74"/>
  <c r="D113" i="74" s="1"/>
  <c r="E113" i="74" s="1"/>
  <c r="F113" i="74" s="1"/>
  <c r="G113" i="74" s="1"/>
  <c r="H113" i="74" s="1"/>
  <c r="I113" i="74" s="1"/>
  <c r="D112" i="74"/>
  <c r="E112" i="74" s="1"/>
  <c r="F112" i="74" s="1"/>
  <c r="G112" i="74" s="1"/>
  <c r="H112" i="74" s="1"/>
  <c r="I112" i="74" s="1"/>
  <c r="J112" i="74" s="1"/>
  <c r="K112" i="74" s="1"/>
  <c r="L112" i="74" s="1"/>
  <c r="M112" i="74" s="1"/>
  <c r="N112" i="74" s="1"/>
  <c r="O112" i="74" s="1"/>
  <c r="P112" i="74" s="1"/>
  <c r="Q112" i="74" s="1"/>
  <c r="R112" i="74" s="1"/>
  <c r="S112" i="74" s="1"/>
  <c r="T112" i="74" s="1"/>
  <c r="U112" i="74" s="1"/>
  <c r="V112" i="74" s="1"/>
  <c r="W112" i="74" s="1"/>
  <c r="X112" i="74" s="1"/>
  <c r="Y112" i="74" s="1"/>
  <c r="Z112" i="74" s="1"/>
  <c r="AA112" i="74" s="1"/>
  <c r="AB112" i="74" s="1"/>
  <c r="AC112" i="74" s="1"/>
  <c r="AD112" i="74" s="1"/>
  <c r="AE112" i="74" s="1"/>
  <c r="AF112" i="74" s="1"/>
  <c r="C112" i="74"/>
  <c r="D111" i="74"/>
  <c r="E111" i="74" s="1"/>
  <c r="F111" i="74" s="1"/>
  <c r="G111" i="74" s="1"/>
  <c r="H111" i="74" s="1"/>
  <c r="I111" i="74" s="1"/>
  <c r="J111" i="74" s="1"/>
  <c r="K111" i="74" s="1"/>
  <c r="L111" i="74" s="1"/>
  <c r="M111" i="74" s="1"/>
  <c r="N111" i="74" s="1"/>
  <c r="O111" i="74" s="1"/>
  <c r="P111" i="74" s="1"/>
  <c r="Q111" i="74" s="1"/>
  <c r="R111" i="74" s="1"/>
  <c r="S111" i="74" s="1"/>
  <c r="T111" i="74" s="1"/>
  <c r="U111" i="74" s="1"/>
  <c r="V111" i="74" s="1"/>
  <c r="W111" i="74" s="1"/>
  <c r="X111" i="74" s="1"/>
  <c r="Y111" i="74" s="1"/>
  <c r="Z111" i="74" s="1"/>
  <c r="AA111" i="74" s="1"/>
  <c r="AB111" i="74" s="1"/>
  <c r="AC111" i="74" s="1"/>
  <c r="AD111" i="74" s="1"/>
  <c r="AE111" i="74" s="1"/>
  <c r="AF111" i="74" s="1"/>
  <c r="C111" i="74"/>
  <c r="L110" i="74"/>
  <c r="M110" i="74" s="1"/>
  <c r="N110" i="74" s="1"/>
  <c r="O110" i="74" s="1"/>
  <c r="P110" i="74" s="1"/>
  <c r="Q110" i="74" s="1"/>
  <c r="R110" i="74" s="1"/>
  <c r="S110" i="74" s="1"/>
  <c r="T110" i="74" s="1"/>
  <c r="U110" i="74" s="1"/>
  <c r="V110" i="74" s="1"/>
  <c r="W110" i="74" s="1"/>
  <c r="X110" i="74" s="1"/>
  <c r="Y110" i="74" s="1"/>
  <c r="Z110" i="74" s="1"/>
  <c r="AA110" i="74" s="1"/>
  <c r="AB110" i="74" s="1"/>
  <c r="AC110" i="74" s="1"/>
  <c r="AD110" i="74" s="1"/>
  <c r="AE110" i="74" s="1"/>
  <c r="AF110" i="74" s="1"/>
  <c r="J110" i="74"/>
  <c r="K110" i="74" s="1"/>
  <c r="C110" i="74"/>
  <c r="D110" i="74" s="1"/>
  <c r="E110" i="74" s="1"/>
  <c r="F110" i="74" s="1"/>
  <c r="G110" i="74" s="1"/>
  <c r="H110" i="74" s="1"/>
  <c r="E109" i="74"/>
  <c r="F109" i="74" s="1"/>
  <c r="G109" i="74" s="1"/>
  <c r="H109" i="74" s="1"/>
  <c r="I109" i="74" s="1"/>
  <c r="J109" i="74" s="1"/>
  <c r="K109" i="74" s="1"/>
  <c r="L109" i="74" s="1"/>
  <c r="M109" i="74" s="1"/>
  <c r="N109" i="74" s="1"/>
  <c r="O109" i="74" s="1"/>
  <c r="P109" i="74" s="1"/>
  <c r="Q109" i="74" s="1"/>
  <c r="R109" i="74" s="1"/>
  <c r="S109" i="74" s="1"/>
  <c r="T109" i="74" s="1"/>
  <c r="U109" i="74" s="1"/>
  <c r="V109" i="74" s="1"/>
  <c r="W109" i="74" s="1"/>
  <c r="X109" i="74" s="1"/>
  <c r="Y109" i="74" s="1"/>
  <c r="Z109" i="74" s="1"/>
  <c r="AA109" i="74" s="1"/>
  <c r="AB109" i="74" s="1"/>
  <c r="AC109" i="74" s="1"/>
  <c r="AD109" i="74" s="1"/>
  <c r="AE109" i="74" s="1"/>
  <c r="AF109" i="74" s="1"/>
  <c r="D109" i="74"/>
  <c r="C109" i="74"/>
  <c r="C108" i="74"/>
  <c r="D108" i="74" s="1"/>
  <c r="E108" i="74" s="1"/>
  <c r="F108" i="74" s="1"/>
  <c r="G108" i="74" s="1"/>
  <c r="H108" i="74" s="1"/>
  <c r="I108" i="74" s="1"/>
  <c r="J108" i="74" s="1"/>
  <c r="K108" i="74" s="1"/>
  <c r="L108" i="74" s="1"/>
  <c r="M108" i="74" s="1"/>
  <c r="N108" i="74" s="1"/>
  <c r="O108" i="74" s="1"/>
  <c r="P108" i="74" s="1"/>
  <c r="Q108" i="74" s="1"/>
  <c r="R108" i="74" s="1"/>
  <c r="S108" i="74" s="1"/>
  <c r="T108" i="74" s="1"/>
  <c r="U108" i="74" s="1"/>
  <c r="V108" i="74" s="1"/>
  <c r="W108" i="74" s="1"/>
  <c r="X108" i="74" s="1"/>
  <c r="Y108" i="74" s="1"/>
  <c r="Z108" i="74" s="1"/>
  <c r="AA108" i="74" s="1"/>
  <c r="AB108" i="74" s="1"/>
  <c r="AC108" i="74" s="1"/>
  <c r="AD108" i="74" s="1"/>
  <c r="AE108" i="74" s="1"/>
  <c r="AF108" i="74" s="1"/>
  <c r="C106" i="74"/>
  <c r="D106" i="74" s="1"/>
  <c r="E106" i="74" s="1"/>
  <c r="F106" i="74" s="1"/>
  <c r="G106" i="74" s="1"/>
  <c r="H106" i="74" s="1"/>
  <c r="I106" i="74" s="1"/>
  <c r="J106" i="74" s="1"/>
  <c r="K106" i="74" s="1"/>
  <c r="L106" i="74" s="1"/>
  <c r="M106" i="74" s="1"/>
  <c r="N106" i="74" s="1"/>
  <c r="O106" i="74" s="1"/>
  <c r="P106" i="74" s="1"/>
  <c r="Q106" i="74" s="1"/>
  <c r="R106" i="74" s="1"/>
  <c r="S106" i="74" s="1"/>
  <c r="T106" i="74" s="1"/>
  <c r="U106" i="74" s="1"/>
  <c r="V106" i="74" s="1"/>
  <c r="W106" i="74" s="1"/>
  <c r="X106" i="74" s="1"/>
  <c r="Y106" i="74" s="1"/>
  <c r="Z106" i="74" s="1"/>
  <c r="AA106" i="74" s="1"/>
  <c r="AB106" i="74" s="1"/>
  <c r="AC106" i="74" s="1"/>
  <c r="AD106" i="74" s="1"/>
  <c r="AE106" i="74" s="1"/>
  <c r="AF106" i="74" s="1"/>
  <c r="C105" i="74"/>
  <c r="E103" i="74"/>
  <c r="F103" i="74" s="1"/>
  <c r="G103" i="74" s="1"/>
  <c r="H103" i="74" s="1"/>
  <c r="I103" i="74" s="1"/>
  <c r="J103" i="74" s="1"/>
  <c r="K103" i="74" s="1"/>
  <c r="L103" i="74" s="1"/>
  <c r="M103" i="74" s="1"/>
  <c r="N103" i="74" s="1"/>
  <c r="O103" i="74" s="1"/>
  <c r="P103" i="74" s="1"/>
  <c r="Q103" i="74" s="1"/>
  <c r="R103" i="74" s="1"/>
  <c r="S103" i="74" s="1"/>
  <c r="T103" i="74" s="1"/>
  <c r="U103" i="74" s="1"/>
  <c r="V103" i="74" s="1"/>
  <c r="W103" i="74" s="1"/>
  <c r="X103" i="74" s="1"/>
  <c r="Y103" i="74" s="1"/>
  <c r="Z103" i="74" s="1"/>
  <c r="AA103" i="74" s="1"/>
  <c r="AB103" i="74" s="1"/>
  <c r="AC103" i="74" s="1"/>
  <c r="AD103" i="74" s="1"/>
  <c r="AE103" i="74" s="1"/>
  <c r="AF103" i="74" s="1"/>
  <c r="D103" i="74"/>
  <c r="C103" i="74"/>
  <c r="C102" i="74"/>
  <c r="D102" i="74" s="1"/>
  <c r="E102" i="74" s="1"/>
  <c r="F102" i="74" s="1"/>
  <c r="G102" i="74" s="1"/>
  <c r="H102" i="74" s="1"/>
  <c r="I102" i="74" s="1"/>
  <c r="J102" i="74" s="1"/>
  <c r="K102" i="74" s="1"/>
  <c r="L102" i="74" s="1"/>
  <c r="M102" i="74" s="1"/>
  <c r="N102" i="74" s="1"/>
  <c r="O102" i="74" s="1"/>
  <c r="P102" i="74" s="1"/>
  <c r="Q102" i="74" s="1"/>
  <c r="R102" i="74" s="1"/>
  <c r="S102" i="74" s="1"/>
  <c r="T102" i="74" s="1"/>
  <c r="U102" i="74" s="1"/>
  <c r="V102" i="74" s="1"/>
  <c r="W102" i="74" s="1"/>
  <c r="X102" i="74" s="1"/>
  <c r="Y102" i="74" s="1"/>
  <c r="Z102" i="74" s="1"/>
  <c r="AA102" i="74" s="1"/>
  <c r="AB102" i="74" s="1"/>
  <c r="AC102" i="74" s="1"/>
  <c r="AD102" i="74" s="1"/>
  <c r="AE102" i="74" s="1"/>
  <c r="AF102" i="74" s="1"/>
  <c r="C101" i="74"/>
  <c r="D101" i="74" s="1"/>
  <c r="E101" i="74" s="1"/>
  <c r="F101" i="74" s="1"/>
  <c r="G101" i="74" s="1"/>
  <c r="H101" i="74" s="1"/>
  <c r="I101" i="74" s="1"/>
  <c r="J101" i="74" s="1"/>
  <c r="K101" i="74" s="1"/>
  <c r="L101" i="74" s="1"/>
  <c r="M101" i="74" s="1"/>
  <c r="N101" i="74" s="1"/>
  <c r="O101" i="74" s="1"/>
  <c r="P101" i="74" s="1"/>
  <c r="Q101" i="74" s="1"/>
  <c r="R101" i="74" s="1"/>
  <c r="S101" i="74" s="1"/>
  <c r="T101" i="74" s="1"/>
  <c r="U101" i="74" s="1"/>
  <c r="V101" i="74" s="1"/>
  <c r="W101" i="74" s="1"/>
  <c r="X101" i="74" s="1"/>
  <c r="Y101" i="74" s="1"/>
  <c r="Z101" i="74" s="1"/>
  <c r="AA101" i="74" s="1"/>
  <c r="AB101" i="74" s="1"/>
  <c r="AC101" i="74" s="1"/>
  <c r="AD101" i="74" s="1"/>
  <c r="AE101" i="74" s="1"/>
  <c r="AF101" i="74" s="1"/>
  <c r="G100" i="74"/>
  <c r="H100" i="74" s="1"/>
  <c r="I100" i="74" s="1"/>
  <c r="J100" i="74" s="1"/>
  <c r="K100" i="74" s="1"/>
  <c r="L100" i="74" s="1"/>
  <c r="M100" i="74" s="1"/>
  <c r="N100" i="74" s="1"/>
  <c r="O100" i="74" s="1"/>
  <c r="P100" i="74" s="1"/>
  <c r="Q100" i="74" s="1"/>
  <c r="R100" i="74" s="1"/>
  <c r="S100" i="74" s="1"/>
  <c r="T100" i="74" s="1"/>
  <c r="U100" i="74" s="1"/>
  <c r="V100" i="74" s="1"/>
  <c r="W100" i="74" s="1"/>
  <c r="X100" i="74" s="1"/>
  <c r="Y100" i="74" s="1"/>
  <c r="Z100" i="74" s="1"/>
  <c r="AA100" i="74" s="1"/>
  <c r="AB100" i="74" s="1"/>
  <c r="AC100" i="74" s="1"/>
  <c r="AD100" i="74" s="1"/>
  <c r="AE100" i="74" s="1"/>
  <c r="AF100" i="74" s="1"/>
  <c r="C100" i="74"/>
  <c r="D100" i="74" s="1"/>
  <c r="E100" i="74" s="1"/>
  <c r="F100" i="74" s="1"/>
  <c r="E99" i="74"/>
  <c r="F99" i="74" s="1"/>
  <c r="D99" i="74"/>
  <c r="C99" i="74"/>
  <c r="C98" i="74"/>
  <c r="AH95" i="74"/>
  <c r="AI95" i="74" s="1"/>
  <c r="AH94" i="74"/>
  <c r="AI94" i="74" s="1"/>
  <c r="AH93" i="74"/>
  <c r="AI93" i="74" s="1"/>
  <c r="AH92" i="74"/>
  <c r="AI92" i="74" s="1"/>
  <c r="AH91" i="74"/>
  <c r="AI91" i="74" s="1"/>
  <c r="B90" i="74"/>
  <c r="AI88" i="74"/>
  <c r="AH88" i="74"/>
  <c r="AI87" i="74"/>
  <c r="AH87" i="74"/>
  <c r="AI86" i="74"/>
  <c r="AH86" i="74"/>
  <c r="AI85" i="74"/>
  <c r="AH85" i="74"/>
  <c r="AI84" i="74"/>
  <c r="AH84" i="74"/>
  <c r="AI83" i="74"/>
  <c r="AH83" i="74"/>
  <c r="AI82" i="74"/>
  <c r="AH82" i="74"/>
  <c r="AI81" i="74"/>
  <c r="AH81" i="74"/>
  <c r="AG79" i="74"/>
  <c r="AF79" i="74"/>
  <c r="AE79" i="74"/>
  <c r="AD79" i="74"/>
  <c r="AC79" i="74"/>
  <c r="AB79" i="74"/>
  <c r="AA79" i="74"/>
  <c r="Z79" i="74"/>
  <c r="Y79" i="74"/>
  <c r="X79" i="74"/>
  <c r="W79" i="74"/>
  <c r="V79" i="74"/>
  <c r="U79" i="74"/>
  <c r="T79" i="74"/>
  <c r="S79" i="74"/>
  <c r="R79" i="74"/>
  <c r="Q79" i="74"/>
  <c r="P79" i="74"/>
  <c r="O79" i="74"/>
  <c r="N79" i="74"/>
  <c r="M79" i="74"/>
  <c r="L79" i="74"/>
  <c r="K79" i="74"/>
  <c r="J79" i="74"/>
  <c r="I79" i="74"/>
  <c r="H79" i="74"/>
  <c r="G79" i="74"/>
  <c r="F79" i="74"/>
  <c r="E79" i="74"/>
  <c r="D79" i="74"/>
  <c r="C79" i="74"/>
  <c r="B79" i="74"/>
  <c r="AI78" i="74"/>
  <c r="AH78" i="74"/>
  <c r="AI77" i="74"/>
  <c r="AH77" i="74"/>
  <c r="AI76" i="74"/>
  <c r="AH76" i="74"/>
  <c r="AI75" i="74"/>
  <c r="AH75" i="74"/>
  <c r="AI74" i="74"/>
  <c r="AH74" i="74"/>
  <c r="AI73" i="74"/>
  <c r="AH73" i="74"/>
  <c r="AI71" i="74"/>
  <c r="AH71" i="74"/>
  <c r="AG69" i="74"/>
  <c r="AF69" i="74"/>
  <c r="AE69" i="74"/>
  <c r="AD69" i="74"/>
  <c r="AC69" i="74"/>
  <c r="AB69" i="74"/>
  <c r="AA69" i="74"/>
  <c r="Z69" i="74"/>
  <c r="Y69" i="74"/>
  <c r="X69" i="74"/>
  <c r="W69" i="74"/>
  <c r="V69" i="74"/>
  <c r="U69" i="74"/>
  <c r="T69" i="74"/>
  <c r="S69" i="74"/>
  <c r="R69" i="74"/>
  <c r="Q69" i="74"/>
  <c r="P69" i="74"/>
  <c r="O69" i="74"/>
  <c r="N69" i="74"/>
  <c r="M69" i="74"/>
  <c r="L69" i="74"/>
  <c r="K69" i="74"/>
  <c r="J69" i="74"/>
  <c r="I69" i="74"/>
  <c r="H69" i="74"/>
  <c r="G69" i="74"/>
  <c r="F69" i="74"/>
  <c r="E69" i="74"/>
  <c r="D69" i="74"/>
  <c r="C69" i="74"/>
  <c r="AI69" i="74" s="1"/>
  <c r="B69" i="74"/>
  <c r="AI68" i="74"/>
  <c r="AH68" i="74"/>
  <c r="AI67" i="74"/>
  <c r="AH67" i="74"/>
  <c r="AI66" i="74"/>
  <c r="AH66" i="74"/>
  <c r="AG65" i="74"/>
  <c r="AF65" i="74"/>
  <c r="AE65" i="74"/>
  <c r="AD65" i="74"/>
  <c r="AC65" i="74"/>
  <c r="AB65" i="74"/>
  <c r="AA65" i="74"/>
  <c r="Z65" i="74"/>
  <c r="Y65" i="74"/>
  <c r="Y5" i="74" s="1"/>
  <c r="X65" i="74"/>
  <c r="X5" i="74" s="1"/>
  <c r="W65" i="74"/>
  <c r="W5" i="74" s="1"/>
  <c r="V65" i="74"/>
  <c r="V5" i="74" s="1"/>
  <c r="U65" i="74"/>
  <c r="U5" i="74" s="1"/>
  <c r="T65" i="74"/>
  <c r="T5" i="74" s="1"/>
  <c r="S65" i="74"/>
  <c r="R65" i="74"/>
  <c r="Q65" i="74"/>
  <c r="Q5" i="74" s="1"/>
  <c r="P65" i="74"/>
  <c r="P5" i="74" s="1"/>
  <c r="O65" i="74"/>
  <c r="N65" i="74"/>
  <c r="M65" i="74"/>
  <c r="M5" i="74" s="1"/>
  <c r="L65" i="74"/>
  <c r="K65" i="74"/>
  <c r="K5" i="74" s="1"/>
  <c r="J65" i="74"/>
  <c r="J5" i="74" s="1"/>
  <c r="I65" i="74"/>
  <c r="I5" i="74" s="1"/>
  <c r="H65" i="74"/>
  <c r="H5" i="74" s="1"/>
  <c r="G65" i="74"/>
  <c r="G5" i="74" s="1"/>
  <c r="F5" i="74"/>
  <c r="E65" i="74"/>
  <c r="E5" i="74" s="1"/>
  <c r="D65" i="74"/>
  <c r="D5" i="74" s="1"/>
  <c r="C65" i="74"/>
  <c r="B65" i="74"/>
  <c r="AI64" i="74"/>
  <c r="AH64" i="74"/>
  <c r="AI63" i="74"/>
  <c r="AH63" i="74"/>
  <c r="AI62" i="74"/>
  <c r="AH62" i="74"/>
  <c r="AI61" i="74"/>
  <c r="AH61" i="74"/>
  <c r="AI60" i="74"/>
  <c r="AH60" i="74"/>
  <c r="AI59" i="74"/>
  <c r="AH59" i="74"/>
  <c r="AI58" i="74"/>
  <c r="AH58" i="74"/>
  <c r="AI57" i="74"/>
  <c r="AH57" i="74"/>
  <c r="AI56" i="74"/>
  <c r="AH56" i="74"/>
  <c r="AI55" i="74"/>
  <c r="AH55" i="74"/>
  <c r="AI54" i="74"/>
  <c r="AH54" i="74"/>
  <c r="AG53" i="74"/>
  <c r="AG4" i="74" s="1"/>
  <c r="AF53" i="74"/>
  <c r="AE53" i="74"/>
  <c r="AD53" i="74"/>
  <c r="AC53" i="74"/>
  <c r="AB53" i="74"/>
  <c r="AA53" i="74"/>
  <c r="Z53" i="74"/>
  <c r="Y53" i="74"/>
  <c r="X53" i="74"/>
  <c r="W53" i="74"/>
  <c r="V53" i="74"/>
  <c r="U53" i="74"/>
  <c r="T53" i="74"/>
  <c r="S53" i="74"/>
  <c r="R53" i="74"/>
  <c r="Q53" i="74"/>
  <c r="P53" i="74"/>
  <c r="O53" i="74"/>
  <c r="N53" i="74"/>
  <c r="M53" i="74"/>
  <c r="L53" i="74"/>
  <c r="K53" i="74"/>
  <c r="J53" i="74"/>
  <c r="I53" i="74"/>
  <c r="H53" i="74"/>
  <c r="G53" i="74"/>
  <c r="F53" i="74"/>
  <c r="E53" i="74"/>
  <c r="D53" i="74"/>
  <c r="C53" i="74"/>
  <c r="B53" i="74"/>
  <c r="AI52" i="74"/>
  <c r="AH52" i="74"/>
  <c r="AI51" i="74"/>
  <c r="AH51" i="74"/>
  <c r="AI50" i="74"/>
  <c r="AH50" i="74"/>
  <c r="AG49" i="74"/>
  <c r="AG3" i="74" s="1"/>
  <c r="Y49" i="74"/>
  <c r="S49" i="74"/>
  <c r="R49" i="74"/>
  <c r="Q49" i="74"/>
  <c r="P49" i="74"/>
  <c r="O49" i="74"/>
  <c r="N49" i="74"/>
  <c r="M49" i="74"/>
  <c r="L49" i="74"/>
  <c r="K49" i="74"/>
  <c r="J49" i="74"/>
  <c r="I49" i="74"/>
  <c r="H49" i="74"/>
  <c r="G49" i="74"/>
  <c r="F49" i="74"/>
  <c r="E49" i="74"/>
  <c r="D49" i="74"/>
  <c r="C49" i="74"/>
  <c r="B49" i="74"/>
  <c r="AG48" i="74"/>
  <c r="AI47" i="74"/>
  <c r="AH47" i="74"/>
  <c r="AI46" i="74"/>
  <c r="AH46" i="74"/>
  <c r="AI45" i="74"/>
  <c r="AH45" i="74"/>
  <c r="AI44" i="74"/>
  <c r="AH44" i="74"/>
  <c r="AI43" i="74"/>
  <c r="AH43" i="74"/>
  <c r="AI42" i="74"/>
  <c r="AH42" i="74"/>
  <c r="AI41" i="74"/>
  <c r="AH41" i="74"/>
  <c r="AI40" i="74"/>
  <c r="AH40" i="74"/>
  <c r="AI39" i="74"/>
  <c r="AH39" i="74"/>
  <c r="AI38" i="74"/>
  <c r="AH38" i="74"/>
  <c r="AI37" i="74"/>
  <c r="AH37" i="74"/>
  <c r="AI36" i="74"/>
  <c r="AH36" i="74"/>
  <c r="AG35" i="74"/>
  <c r="AF35" i="74"/>
  <c r="AE35" i="74"/>
  <c r="AD35" i="74"/>
  <c r="AC35" i="74"/>
  <c r="AB35" i="74"/>
  <c r="AA35" i="74"/>
  <c r="Z35" i="74"/>
  <c r="Y35" i="74"/>
  <c r="X35" i="74"/>
  <c r="W35" i="74"/>
  <c r="V35" i="74"/>
  <c r="U35" i="74"/>
  <c r="T35" i="74"/>
  <c r="S35" i="74"/>
  <c r="R35" i="74"/>
  <c r="Q35" i="74"/>
  <c r="P35" i="74"/>
  <c r="O35" i="74"/>
  <c r="N35" i="74"/>
  <c r="M35" i="74"/>
  <c r="L35" i="74"/>
  <c r="K35" i="74"/>
  <c r="J35" i="74"/>
  <c r="I35" i="74"/>
  <c r="H35" i="74"/>
  <c r="G35" i="74"/>
  <c r="F35" i="74"/>
  <c r="E35" i="74"/>
  <c r="D35" i="74"/>
  <c r="C35" i="74"/>
  <c r="B35" i="74"/>
  <c r="AI34" i="74"/>
  <c r="AH34" i="74"/>
  <c r="AI33" i="74"/>
  <c r="AH33" i="74"/>
  <c r="AI32" i="74"/>
  <c r="AH32" i="74"/>
  <c r="AI31" i="74"/>
  <c r="AH31" i="74"/>
  <c r="AI30" i="74"/>
  <c r="AH30" i="74"/>
  <c r="AI29" i="74"/>
  <c r="AH29" i="74"/>
  <c r="AI28" i="74"/>
  <c r="AH28" i="74"/>
  <c r="AI27" i="74"/>
  <c r="AH27" i="74"/>
  <c r="AI26" i="74"/>
  <c r="AH26" i="74"/>
  <c r="AI25" i="74"/>
  <c r="AH25" i="74"/>
  <c r="AI24" i="74"/>
  <c r="AH24" i="74"/>
  <c r="AI23" i="74"/>
  <c r="AH23" i="74"/>
  <c r="AI22" i="74"/>
  <c r="AH22" i="74"/>
  <c r="AI21" i="74"/>
  <c r="AH21" i="74"/>
  <c r="AI20" i="74"/>
  <c r="AH20" i="74"/>
  <c r="AI19" i="74"/>
  <c r="AH19" i="74"/>
  <c r="AI18" i="74"/>
  <c r="AH18" i="74"/>
  <c r="AI17" i="74"/>
  <c r="AH17" i="74"/>
  <c r="AI16" i="74"/>
  <c r="AH16" i="74"/>
  <c r="AI15" i="74"/>
  <c r="AH15" i="74"/>
  <c r="AI14" i="74"/>
  <c r="AH14" i="74"/>
  <c r="AI13" i="74"/>
  <c r="AH13" i="74"/>
  <c r="AI12" i="74"/>
  <c r="AH12" i="74"/>
  <c r="AI11" i="74"/>
  <c r="AH11" i="74"/>
  <c r="AF5" i="74"/>
  <c r="AE5" i="74"/>
  <c r="AD5" i="74"/>
  <c r="AC5" i="74"/>
  <c r="AB5" i="74"/>
  <c r="AA5" i="74"/>
  <c r="Z5" i="74"/>
  <c r="S5" i="74"/>
  <c r="R5" i="74"/>
  <c r="O5" i="74"/>
  <c r="N5" i="74"/>
  <c r="L5" i="74"/>
  <c r="K4" i="74"/>
  <c r="B4" i="74"/>
  <c r="AG2" i="74"/>
  <c r="AG6" i="74" s="1"/>
  <c r="E4" i="74"/>
  <c r="P72" i="74" l="1"/>
  <c r="Q70" i="74"/>
  <c r="P70" i="74"/>
  <c r="R70" i="74"/>
  <c r="Y70" i="74"/>
  <c r="S70" i="74"/>
  <c r="O70" i="74"/>
  <c r="O72" i="74"/>
  <c r="O80" i="74" s="1"/>
  <c r="AI79" i="74"/>
  <c r="N70" i="74"/>
  <c r="M72" i="74"/>
  <c r="AE210" i="74" s="1"/>
  <c r="M70" i="74"/>
  <c r="M80" i="74" s="1"/>
  <c r="L70" i="74"/>
  <c r="K70" i="74"/>
  <c r="J70" i="74"/>
  <c r="I70" i="74"/>
  <c r="H72" i="74"/>
  <c r="H7" i="74" s="1"/>
  <c r="H70" i="74"/>
  <c r="H80" i="74" s="1"/>
  <c r="AI53" i="74"/>
  <c r="G70" i="74"/>
  <c r="G72" i="74"/>
  <c r="Y210" i="74" s="1"/>
  <c r="F70" i="74"/>
  <c r="AI65" i="74"/>
  <c r="E72" i="74"/>
  <c r="W210" i="74" s="1"/>
  <c r="E70" i="74"/>
  <c r="D70" i="74"/>
  <c r="AI35" i="74"/>
  <c r="AH65" i="74"/>
  <c r="C5" i="74"/>
  <c r="AH53" i="74"/>
  <c r="B5" i="74"/>
  <c r="B70" i="74"/>
  <c r="H4" i="74"/>
  <c r="AH210" i="74"/>
  <c r="P7" i="74"/>
  <c r="Z210" i="74"/>
  <c r="P80" i="74"/>
  <c r="B72" i="74"/>
  <c r="AH35" i="74"/>
  <c r="C72" i="74"/>
  <c r="K72" i="74"/>
  <c r="K80" i="74" s="1"/>
  <c r="S72" i="74"/>
  <c r="AH69" i="74"/>
  <c r="D72" i="74"/>
  <c r="L72" i="74"/>
  <c r="L80" i="74" s="1"/>
  <c r="G99" i="74"/>
  <c r="F72" i="74"/>
  <c r="N72" i="74"/>
  <c r="S207" i="74"/>
  <c r="D207" i="74"/>
  <c r="AG70" i="74"/>
  <c r="AG80" i="74" s="1"/>
  <c r="C188" i="74"/>
  <c r="D98" i="74"/>
  <c r="M7" i="74"/>
  <c r="C70" i="74"/>
  <c r="C90" i="74"/>
  <c r="D105" i="74"/>
  <c r="AH79" i="74"/>
  <c r="I72" i="74"/>
  <c r="Q72" i="74"/>
  <c r="Y72" i="74"/>
  <c r="J72" i="74"/>
  <c r="J80" i="74" s="1"/>
  <c r="R72" i="74"/>
  <c r="F190" i="74"/>
  <c r="E195" i="74"/>
  <c r="D231" i="74"/>
  <c r="C196" i="74"/>
  <c r="Q90" i="72"/>
  <c r="J92" i="72"/>
  <c r="I92" i="72"/>
  <c r="H92" i="72"/>
  <c r="F92" i="72"/>
  <c r="G92" i="72"/>
  <c r="I80" i="74" l="1"/>
  <c r="E7" i="74"/>
  <c r="E80" i="74"/>
  <c r="O7" i="74"/>
  <c r="AG210" i="74"/>
  <c r="S80" i="74"/>
  <c r="G80" i="74"/>
  <c r="G7" i="74"/>
  <c r="D80" i="74"/>
  <c r="T210" i="74"/>
  <c r="B7" i="74"/>
  <c r="AQ210" i="74"/>
  <c r="Y7" i="74"/>
  <c r="AF210" i="74"/>
  <c r="N7" i="74"/>
  <c r="F195" i="74"/>
  <c r="E231" i="74"/>
  <c r="X210" i="74"/>
  <c r="C205" i="74"/>
  <c r="B205" i="74"/>
  <c r="F7" i="74"/>
  <c r="AJ210" i="74"/>
  <c r="R7" i="74"/>
  <c r="Y80" i="74"/>
  <c r="AI210" i="74"/>
  <c r="Q7" i="74"/>
  <c r="AA210" i="74"/>
  <c r="I7" i="74"/>
  <c r="E196" i="74"/>
  <c r="D188" i="74"/>
  <c r="E98" i="74"/>
  <c r="H99" i="74"/>
  <c r="C80" i="74"/>
  <c r="N80" i="74"/>
  <c r="R80" i="74"/>
  <c r="Q80" i="74"/>
  <c r="G190" i="74"/>
  <c r="F196" i="74"/>
  <c r="F80" i="74"/>
  <c r="AK210" i="74"/>
  <c r="S7" i="74"/>
  <c r="E105" i="74"/>
  <c r="D90" i="74"/>
  <c r="AD210" i="74"/>
  <c r="L7" i="74"/>
  <c r="AC210" i="74"/>
  <c r="K7" i="74"/>
  <c r="AB210" i="74"/>
  <c r="J7" i="74"/>
  <c r="V210" i="74"/>
  <c r="D7" i="74"/>
  <c r="U210" i="74"/>
  <c r="C7" i="74"/>
  <c r="E92" i="72"/>
  <c r="D92" i="72"/>
  <c r="AF73" i="72"/>
  <c r="AF74" i="72"/>
  <c r="AF75" i="72"/>
  <c r="AF76" i="72"/>
  <c r="AF77" i="72"/>
  <c r="C73" i="72"/>
  <c r="D73" i="72"/>
  <c r="E73" i="72"/>
  <c r="F73" i="72"/>
  <c r="G73" i="72"/>
  <c r="H73" i="72"/>
  <c r="I73" i="72"/>
  <c r="J73" i="72"/>
  <c r="K73" i="72"/>
  <c r="K79" i="72" s="1"/>
  <c r="L73" i="72"/>
  <c r="M73" i="72"/>
  <c r="N73" i="72"/>
  <c r="O73" i="72"/>
  <c r="O79" i="72" s="1"/>
  <c r="P73" i="72"/>
  <c r="Q73" i="72"/>
  <c r="R73" i="72"/>
  <c r="S73" i="72"/>
  <c r="T73" i="72"/>
  <c r="U73" i="72"/>
  <c r="V73" i="72"/>
  <c r="W73" i="72"/>
  <c r="W79" i="72" s="1"/>
  <c r="X73" i="72"/>
  <c r="Y73" i="72"/>
  <c r="Z73" i="72"/>
  <c r="AA73" i="72"/>
  <c r="AB73" i="72"/>
  <c r="AC73" i="72"/>
  <c r="AD73" i="72"/>
  <c r="AE73" i="72"/>
  <c r="C74" i="72"/>
  <c r="D74" i="72"/>
  <c r="E74" i="72"/>
  <c r="F74" i="72"/>
  <c r="G74" i="72"/>
  <c r="H74" i="72"/>
  <c r="I74" i="72"/>
  <c r="J74" i="72"/>
  <c r="K74" i="72"/>
  <c r="L74" i="72"/>
  <c r="M74" i="72"/>
  <c r="N74" i="72"/>
  <c r="O74" i="72"/>
  <c r="P74" i="72"/>
  <c r="Q74" i="72"/>
  <c r="R74" i="72"/>
  <c r="R79" i="72" s="1"/>
  <c r="S74" i="72"/>
  <c r="T74" i="72"/>
  <c r="U74" i="72"/>
  <c r="V74" i="72"/>
  <c r="W74" i="72"/>
  <c r="X74" i="72"/>
  <c r="Y74" i="72"/>
  <c r="Z74" i="72"/>
  <c r="AA74" i="72"/>
  <c r="AB74" i="72"/>
  <c r="AC74" i="72"/>
  <c r="AD74" i="72"/>
  <c r="AE74" i="72"/>
  <c r="C75" i="72"/>
  <c r="D75" i="72"/>
  <c r="E75" i="72"/>
  <c r="F75" i="72"/>
  <c r="G75" i="72"/>
  <c r="H75" i="72"/>
  <c r="I75" i="72"/>
  <c r="J75" i="72"/>
  <c r="K75" i="72"/>
  <c r="L75" i="72"/>
  <c r="M75" i="72"/>
  <c r="N75" i="72"/>
  <c r="O75" i="72"/>
  <c r="P75" i="72"/>
  <c r="Q75" i="72"/>
  <c r="R75" i="72"/>
  <c r="S75" i="72"/>
  <c r="T75" i="72"/>
  <c r="U75" i="72"/>
  <c r="V75" i="72"/>
  <c r="W75" i="72"/>
  <c r="X75" i="72"/>
  <c r="Y75" i="72"/>
  <c r="Z75" i="72"/>
  <c r="AA75" i="72"/>
  <c r="AB75" i="72"/>
  <c r="AC75" i="72"/>
  <c r="AD75" i="72"/>
  <c r="AE75" i="72"/>
  <c r="C76" i="72"/>
  <c r="D76" i="72"/>
  <c r="D79" i="72" s="1"/>
  <c r="E76" i="72"/>
  <c r="F76" i="72"/>
  <c r="G76" i="72"/>
  <c r="H76" i="72"/>
  <c r="I76" i="72"/>
  <c r="J76" i="72"/>
  <c r="K76" i="72"/>
  <c r="L76" i="72"/>
  <c r="L79" i="72" s="1"/>
  <c r="M76" i="72"/>
  <c r="N76" i="72"/>
  <c r="O76" i="72"/>
  <c r="P76" i="72"/>
  <c r="Q76" i="72"/>
  <c r="R76" i="72"/>
  <c r="S76" i="72"/>
  <c r="T76" i="72"/>
  <c r="U76" i="72"/>
  <c r="V76" i="72"/>
  <c r="W76" i="72"/>
  <c r="X76" i="72"/>
  <c r="Y76" i="72"/>
  <c r="Z76" i="72"/>
  <c r="AA76" i="72"/>
  <c r="AB76" i="72"/>
  <c r="AC76" i="72"/>
  <c r="AD76" i="72"/>
  <c r="AE76" i="72"/>
  <c r="C77" i="72"/>
  <c r="D77" i="72"/>
  <c r="E77" i="72"/>
  <c r="F77" i="72"/>
  <c r="G77" i="72"/>
  <c r="G79" i="72" s="1"/>
  <c r="H77" i="72"/>
  <c r="I77" i="72"/>
  <c r="J77" i="72"/>
  <c r="K77" i="72"/>
  <c r="L77" i="72"/>
  <c r="M77" i="72"/>
  <c r="N77" i="72"/>
  <c r="O77" i="72"/>
  <c r="P77" i="72"/>
  <c r="Q77" i="72"/>
  <c r="Q79" i="72" s="1"/>
  <c r="R77" i="72"/>
  <c r="S77" i="72"/>
  <c r="S79" i="72" s="1"/>
  <c r="T77" i="72"/>
  <c r="U77" i="72"/>
  <c r="V77" i="72"/>
  <c r="W77" i="72"/>
  <c r="X77" i="72"/>
  <c r="X79" i="72" s="1"/>
  <c r="Y77" i="72"/>
  <c r="Z77" i="72"/>
  <c r="AA77" i="72"/>
  <c r="AB77" i="72"/>
  <c r="AC77" i="72"/>
  <c r="AD77" i="72"/>
  <c r="AE77" i="72"/>
  <c r="AE79" i="72" s="1"/>
  <c r="B77" i="72"/>
  <c r="B76" i="72"/>
  <c r="B75" i="72"/>
  <c r="B74" i="72"/>
  <c r="B73" i="72"/>
  <c r="B90" i="72"/>
  <c r="B69" i="72"/>
  <c r="B65" i="72"/>
  <c r="B53" i="72"/>
  <c r="B49" i="72"/>
  <c r="B35" i="72"/>
  <c r="B48" i="72"/>
  <c r="AF235" i="73"/>
  <c r="AE235" i="73"/>
  <c r="AD235" i="73"/>
  <c r="AC235" i="73"/>
  <c r="AB235" i="73"/>
  <c r="AA235" i="73"/>
  <c r="Z235" i="73"/>
  <c r="Y235" i="73"/>
  <c r="X235" i="73"/>
  <c r="W235" i="73"/>
  <c r="V235" i="73"/>
  <c r="U235" i="73"/>
  <c r="T235" i="73"/>
  <c r="S235" i="73"/>
  <c r="R235" i="73"/>
  <c r="Q235" i="73"/>
  <c r="P235" i="73"/>
  <c r="O235" i="73"/>
  <c r="N235" i="73"/>
  <c r="M235" i="73"/>
  <c r="L235" i="73"/>
  <c r="K235" i="73"/>
  <c r="J235" i="73"/>
  <c r="I235" i="73"/>
  <c r="H235" i="73"/>
  <c r="G235" i="73"/>
  <c r="F235" i="73"/>
  <c r="E235" i="73"/>
  <c r="D235" i="73"/>
  <c r="C235" i="73"/>
  <c r="B235" i="73"/>
  <c r="A235" i="73"/>
  <c r="AF234" i="73"/>
  <c r="AE234" i="73"/>
  <c r="AD234" i="73"/>
  <c r="AC234" i="73"/>
  <c r="AB234" i="73"/>
  <c r="AA234" i="73"/>
  <c r="Z234" i="73"/>
  <c r="Y234" i="73"/>
  <c r="X234" i="73"/>
  <c r="W234" i="73"/>
  <c r="V234" i="73"/>
  <c r="U234" i="73"/>
  <c r="T234" i="73"/>
  <c r="S234" i="73"/>
  <c r="R234" i="73"/>
  <c r="Q234" i="73"/>
  <c r="P234" i="73"/>
  <c r="O234" i="73"/>
  <c r="N234" i="73"/>
  <c r="M234" i="73"/>
  <c r="L234" i="73"/>
  <c r="K234" i="73"/>
  <c r="J234" i="73"/>
  <c r="I234" i="73"/>
  <c r="H234" i="73"/>
  <c r="G234" i="73"/>
  <c r="F234" i="73"/>
  <c r="E234" i="73"/>
  <c r="D234" i="73"/>
  <c r="C234" i="73"/>
  <c r="B234" i="73"/>
  <c r="A234" i="73"/>
  <c r="AF233" i="73"/>
  <c r="AE233" i="73"/>
  <c r="AD233" i="73"/>
  <c r="AC233" i="73"/>
  <c r="AB233" i="73"/>
  <c r="AA233" i="73"/>
  <c r="Z233" i="73"/>
  <c r="Y233" i="73"/>
  <c r="X233" i="73"/>
  <c r="W233" i="73"/>
  <c r="V233" i="73"/>
  <c r="U233" i="73"/>
  <c r="T233" i="73"/>
  <c r="S233" i="73"/>
  <c r="R233" i="73"/>
  <c r="Q233" i="73"/>
  <c r="P233" i="73"/>
  <c r="O233" i="73"/>
  <c r="N233" i="73"/>
  <c r="M233" i="73"/>
  <c r="L233" i="73"/>
  <c r="K233" i="73"/>
  <c r="J233" i="73"/>
  <c r="I233" i="73"/>
  <c r="H233" i="73"/>
  <c r="G233" i="73"/>
  <c r="F233" i="73"/>
  <c r="E233" i="73"/>
  <c r="D233" i="73"/>
  <c r="C233" i="73"/>
  <c r="B233" i="73"/>
  <c r="A233" i="73"/>
  <c r="AF232" i="73"/>
  <c r="AE232" i="73"/>
  <c r="AD232" i="73"/>
  <c r="AC232" i="73"/>
  <c r="AB232" i="73"/>
  <c r="AA232" i="73"/>
  <c r="Z232" i="73"/>
  <c r="Y232" i="73"/>
  <c r="X232" i="73"/>
  <c r="W232" i="73"/>
  <c r="V232" i="73"/>
  <c r="U232" i="73"/>
  <c r="T232" i="73"/>
  <c r="S232" i="73"/>
  <c r="R232" i="73"/>
  <c r="Q232" i="73"/>
  <c r="P232" i="73"/>
  <c r="O232" i="73"/>
  <c r="N232" i="73"/>
  <c r="M232" i="73"/>
  <c r="L232" i="73"/>
  <c r="K232" i="73"/>
  <c r="J232" i="73"/>
  <c r="I232" i="73"/>
  <c r="H232" i="73"/>
  <c r="G232" i="73"/>
  <c r="F232" i="73"/>
  <c r="E232" i="73"/>
  <c r="D232" i="73"/>
  <c r="C232" i="73"/>
  <c r="B232" i="73"/>
  <c r="A232" i="73"/>
  <c r="B231" i="73"/>
  <c r="S206" i="73"/>
  <c r="AG196" i="73"/>
  <c r="B196" i="73"/>
  <c r="D195" i="73"/>
  <c r="C195" i="73"/>
  <c r="C231" i="73" s="1"/>
  <c r="Z194" i="73"/>
  <c r="AA194" i="73" s="1"/>
  <c r="AB194" i="73" s="1"/>
  <c r="AC194" i="73" s="1"/>
  <c r="AD194" i="73" s="1"/>
  <c r="AE194" i="73" s="1"/>
  <c r="AF194" i="73" s="1"/>
  <c r="J194" i="73"/>
  <c r="K194" i="73" s="1"/>
  <c r="L194" i="73" s="1"/>
  <c r="M194" i="73" s="1"/>
  <c r="N194" i="73" s="1"/>
  <c r="O194" i="73" s="1"/>
  <c r="P194" i="73" s="1"/>
  <c r="Q194" i="73" s="1"/>
  <c r="R194" i="73" s="1"/>
  <c r="S194" i="73" s="1"/>
  <c r="T194" i="73" s="1"/>
  <c r="U194" i="73" s="1"/>
  <c r="V194" i="73" s="1"/>
  <c r="W194" i="73" s="1"/>
  <c r="X194" i="73" s="1"/>
  <c r="Y194" i="73" s="1"/>
  <c r="C194" i="73"/>
  <c r="D194" i="73" s="1"/>
  <c r="E194" i="73" s="1"/>
  <c r="F194" i="73" s="1"/>
  <c r="G194" i="73" s="1"/>
  <c r="H194" i="73" s="1"/>
  <c r="I194" i="73" s="1"/>
  <c r="C193" i="73"/>
  <c r="D193" i="73" s="1"/>
  <c r="E193" i="73" s="1"/>
  <c r="F193" i="73" s="1"/>
  <c r="G193" i="73" s="1"/>
  <c r="H193" i="73" s="1"/>
  <c r="I193" i="73" s="1"/>
  <c r="J193" i="73" s="1"/>
  <c r="K193" i="73" s="1"/>
  <c r="L193" i="73" s="1"/>
  <c r="M193" i="73" s="1"/>
  <c r="N193" i="73" s="1"/>
  <c r="O193" i="73" s="1"/>
  <c r="P193" i="73" s="1"/>
  <c r="Q193" i="73" s="1"/>
  <c r="R193" i="73" s="1"/>
  <c r="S193" i="73" s="1"/>
  <c r="T193" i="73" s="1"/>
  <c r="U193" i="73" s="1"/>
  <c r="V193" i="73" s="1"/>
  <c r="W193" i="73" s="1"/>
  <c r="X193" i="73" s="1"/>
  <c r="Y193" i="73" s="1"/>
  <c r="Z193" i="73" s="1"/>
  <c r="AA193" i="73" s="1"/>
  <c r="AB193" i="73" s="1"/>
  <c r="AC193" i="73" s="1"/>
  <c r="AD193" i="73" s="1"/>
  <c r="AE193" i="73" s="1"/>
  <c r="AF193" i="73" s="1"/>
  <c r="V192" i="73"/>
  <c r="W192" i="73" s="1"/>
  <c r="X192" i="73" s="1"/>
  <c r="Y192" i="73" s="1"/>
  <c r="Z192" i="73" s="1"/>
  <c r="AA192" i="73" s="1"/>
  <c r="AB192" i="73" s="1"/>
  <c r="AC192" i="73" s="1"/>
  <c r="AD192" i="73" s="1"/>
  <c r="AE192" i="73" s="1"/>
  <c r="AF192" i="73" s="1"/>
  <c r="F192" i="73"/>
  <c r="G192" i="73" s="1"/>
  <c r="H192" i="73" s="1"/>
  <c r="I192" i="73" s="1"/>
  <c r="J192" i="73" s="1"/>
  <c r="K192" i="73" s="1"/>
  <c r="L192" i="73" s="1"/>
  <c r="M192" i="73" s="1"/>
  <c r="N192" i="73" s="1"/>
  <c r="O192" i="73" s="1"/>
  <c r="P192" i="73" s="1"/>
  <c r="Q192" i="73" s="1"/>
  <c r="R192" i="73" s="1"/>
  <c r="S192" i="73" s="1"/>
  <c r="T192" i="73" s="1"/>
  <c r="U192" i="73" s="1"/>
  <c r="E192" i="73"/>
  <c r="D192" i="73"/>
  <c r="C192" i="73"/>
  <c r="L191" i="73"/>
  <c r="M191" i="73" s="1"/>
  <c r="N191" i="73" s="1"/>
  <c r="O191" i="73" s="1"/>
  <c r="P191" i="73" s="1"/>
  <c r="Q191" i="73" s="1"/>
  <c r="R191" i="73" s="1"/>
  <c r="S191" i="73" s="1"/>
  <c r="T191" i="73" s="1"/>
  <c r="U191" i="73" s="1"/>
  <c r="V191" i="73" s="1"/>
  <c r="W191" i="73" s="1"/>
  <c r="X191" i="73" s="1"/>
  <c r="Y191" i="73" s="1"/>
  <c r="Z191" i="73" s="1"/>
  <c r="AA191" i="73" s="1"/>
  <c r="AB191" i="73" s="1"/>
  <c r="AC191" i="73" s="1"/>
  <c r="AD191" i="73" s="1"/>
  <c r="AE191" i="73" s="1"/>
  <c r="AF191" i="73" s="1"/>
  <c r="D191" i="73"/>
  <c r="E191" i="73" s="1"/>
  <c r="F191" i="73" s="1"/>
  <c r="G191" i="73" s="1"/>
  <c r="H191" i="73" s="1"/>
  <c r="I191" i="73" s="1"/>
  <c r="J191" i="73" s="1"/>
  <c r="K191" i="73" s="1"/>
  <c r="C191" i="73"/>
  <c r="C190" i="73"/>
  <c r="C196" i="73" s="1"/>
  <c r="AG188" i="73"/>
  <c r="B188" i="73"/>
  <c r="X187" i="73"/>
  <c r="Y187" i="73" s="1"/>
  <c r="Z187" i="73" s="1"/>
  <c r="AA187" i="73" s="1"/>
  <c r="AB187" i="73" s="1"/>
  <c r="AC187" i="73" s="1"/>
  <c r="AD187" i="73" s="1"/>
  <c r="AE187" i="73" s="1"/>
  <c r="AF187" i="73" s="1"/>
  <c r="H187" i="73"/>
  <c r="I187" i="73" s="1"/>
  <c r="J187" i="73" s="1"/>
  <c r="K187" i="73" s="1"/>
  <c r="L187" i="73" s="1"/>
  <c r="M187" i="73" s="1"/>
  <c r="N187" i="73" s="1"/>
  <c r="O187" i="73" s="1"/>
  <c r="P187" i="73" s="1"/>
  <c r="Q187" i="73" s="1"/>
  <c r="R187" i="73" s="1"/>
  <c r="S187" i="73" s="1"/>
  <c r="T187" i="73" s="1"/>
  <c r="U187" i="73" s="1"/>
  <c r="V187" i="73" s="1"/>
  <c r="W187" i="73" s="1"/>
  <c r="C187" i="73"/>
  <c r="D187" i="73" s="1"/>
  <c r="E187" i="73" s="1"/>
  <c r="F187" i="73" s="1"/>
  <c r="G187" i="73" s="1"/>
  <c r="I186" i="73"/>
  <c r="J186" i="73" s="1"/>
  <c r="K186" i="73" s="1"/>
  <c r="L186" i="73" s="1"/>
  <c r="M186" i="73" s="1"/>
  <c r="N186" i="73" s="1"/>
  <c r="O186" i="73" s="1"/>
  <c r="P186" i="73" s="1"/>
  <c r="Q186" i="73" s="1"/>
  <c r="R186" i="73" s="1"/>
  <c r="S186" i="73" s="1"/>
  <c r="T186" i="73" s="1"/>
  <c r="U186" i="73" s="1"/>
  <c r="V186" i="73" s="1"/>
  <c r="W186" i="73" s="1"/>
  <c r="X186" i="73" s="1"/>
  <c r="Y186" i="73" s="1"/>
  <c r="Z186" i="73" s="1"/>
  <c r="AA186" i="73" s="1"/>
  <c r="AB186" i="73" s="1"/>
  <c r="AC186" i="73" s="1"/>
  <c r="AD186" i="73" s="1"/>
  <c r="AE186" i="73" s="1"/>
  <c r="AF186" i="73" s="1"/>
  <c r="F186" i="73"/>
  <c r="G186" i="73" s="1"/>
  <c r="H186" i="73" s="1"/>
  <c r="E186" i="73"/>
  <c r="D186" i="73"/>
  <c r="C186" i="73"/>
  <c r="H185" i="73"/>
  <c r="I185" i="73" s="1"/>
  <c r="J185" i="73" s="1"/>
  <c r="K185" i="73" s="1"/>
  <c r="L185" i="73" s="1"/>
  <c r="M185" i="73" s="1"/>
  <c r="N185" i="73" s="1"/>
  <c r="O185" i="73" s="1"/>
  <c r="P185" i="73" s="1"/>
  <c r="Q185" i="73" s="1"/>
  <c r="R185" i="73" s="1"/>
  <c r="S185" i="73" s="1"/>
  <c r="T185" i="73" s="1"/>
  <c r="U185" i="73" s="1"/>
  <c r="V185" i="73" s="1"/>
  <c r="W185" i="73" s="1"/>
  <c r="X185" i="73" s="1"/>
  <c r="Y185" i="73" s="1"/>
  <c r="Z185" i="73" s="1"/>
  <c r="AA185" i="73" s="1"/>
  <c r="AB185" i="73" s="1"/>
  <c r="AC185" i="73" s="1"/>
  <c r="AD185" i="73" s="1"/>
  <c r="AE185" i="73" s="1"/>
  <c r="AF185" i="73" s="1"/>
  <c r="D185" i="73"/>
  <c r="E185" i="73" s="1"/>
  <c r="F185" i="73" s="1"/>
  <c r="G185" i="73" s="1"/>
  <c r="C185" i="73"/>
  <c r="J184" i="73"/>
  <c r="K184" i="73" s="1"/>
  <c r="L184" i="73" s="1"/>
  <c r="M184" i="73" s="1"/>
  <c r="N184" i="73" s="1"/>
  <c r="O184" i="73" s="1"/>
  <c r="P184" i="73" s="1"/>
  <c r="Q184" i="73" s="1"/>
  <c r="R184" i="73" s="1"/>
  <c r="S184" i="73" s="1"/>
  <c r="T184" i="73" s="1"/>
  <c r="U184" i="73" s="1"/>
  <c r="V184" i="73" s="1"/>
  <c r="W184" i="73" s="1"/>
  <c r="X184" i="73" s="1"/>
  <c r="Y184" i="73" s="1"/>
  <c r="Z184" i="73" s="1"/>
  <c r="AA184" i="73" s="1"/>
  <c r="AB184" i="73" s="1"/>
  <c r="AC184" i="73" s="1"/>
  <c r="AD184" i="73" s="1"/>
  <c r="AE184" i="73" s="1"/>
  <c r="AF184" i="73" s="1"/>
  <c r="C184" i="73"/>
  <c r="D184" i="73" s="1"/>
  <c r="E184" i="73" s="1"/>
  <c r="F184" i="73" s="1"/>
  <c r="G184" i="73" s="1"/>
  <c r="H184" i="73" s="1"/>
  <c r="I184" i="73" s="1"/>
  <c r="K183" i="73"/>
  <c r="L183" i="73" s="1"/>
  <c r="M183" i="73" s="1"/>
  <c r="N183" i="73" s="1"/>
  <c r="O183" i="73" s="1"/>
  <c r="P183" i="73" s="1"/>
  <c r="Q183" i="73" s="1"/>
  <c r="R183" i="73" s="1"/>
  <c r="S183" i="73" s="1"/>
  <c r="T183" i="73" s="1"/>
  <c r="U183" i="73" s="1"/>
  <c r="V183" i="73" s="1"/>
  <c r="W183" i="73" s="1"/>
  <c r="X183" i="73" s="1"/>
  <c r="Y183" i="73" s="1"/>
  <c r="Z183" i="73" s="1"/>
  <c r="AA183" i="73" s="1"/>
  <c r="AB183" i="73" s="1"/>
  <c r="AC183" i="73" s="1"/>
  <c r="AD183" i="73" s="1"/>
  <c r="AE183" i="73" s="1"/>
  <c r="AF183" i="73" s="1"/>
  <c r="C183" i="73"/>
  <c r="D183" i="73" s="1"/>
  <c r="E183" i="73" s="1"/>
  <c r="F183" i="73" s="1"/>
  <c r="G183" i="73" s="1"/>
  <c r="H183" i="73" s="1"/>
  <c r="I183" i="73" s="1"/>
  <c r="J183" i="73" s="1"/>
  <c r="M182" i="73"/>
  <c r="N182" i="73" s="1"/>
  <c r="O182" i="73" s="1"/>
  <c r="P182" i="73" s="1"/>
  <c r="Q182" i="73" s="1"/>
  <c r="R182" i="73" s="1"/>
  <c r="S182" i="73" s="1"/>
  <c r="T182" i="73" s="1"/>
  <c r="U182" i="73" s="1"/>
  <c r="V182" i="73" s="1"/>
  <c r="W182" i="73" s="1"/>
  <c r="X182" i="73" s="1"/>
  <c r="Y182" i="73" s="1"/>
  <c r="Z182" i="73" s="1"/>
  <c r="AA182" i="73" s="1"/>
  <c r="AB182" i="73" s="1"/>
  <c r="AC182" i="73" s="1"/>
  <c r="AD182" i="73" s="1"/>
  <c r="AE182" i="73" s="1"/>
  <c r="AF182" i="73" s="1"/>
  <c r="E182" i="73"/>
  <c r="F182" i="73" s="1"/>
  <c r="G182" i="73" s="1"/>
  <c r="H182" i="73" s="1"/>
  <c r="I182" i="73" s="1"/>
  <c r="J182" i="73" s="1"/>
  <c r="K182" i="73" s="1"/>
  <c r="L182" i="73" s="1"/>
  <c r="D182" i="73"/>
  <c r="C182" i="73"/>
  <c r="O181" i="73"/>
  <c r="P181" i="73" s="1"/>
  <c r="Q181" i="73" s="1"/>
  <c r="R181" i="73" s="1"/>
  <c r="S181" i="73" s="1"/>
  <c r="T181" i="73" s="1"/>
  <c r="U181" i="73" s="1"/>
  <c r="V181" i="73" s="1"/>
  <c r="W181" i="73" s="1"/>
  <c r="X181" i="73" s="1"/>
  <c r="Y181" i="73" s="1"/>
  <c r="Z181" i="73" s="1"/>
  <c r="AA181" i="73" s="1"/>
  <c r="AB181" i="73" s="1"/>
  <c r="AC181" i="73" s="1"/>
  <c r="AD181" i="73" s="1"/>
  <c r="AE181" i="73" s="1"/>
  <c r="AF181" i="73" s="1"/>
  <c r="D181" i="73"/>
  <c r="E181" i="73" s="1"/>
  <c r="F181" i="73" s="1"/>
  <c r="G181" i="73" s="1"/>
  <c r="H181" i="73" s="1"/>
  <c r="I181" i="73" s="1"/>
  <c r="J181" i="73" s="1"/>
  <c r="K181" i="73" s="1"/>
  <c r="L181" i="73" s="1"/>
  <c r="M181" i="73" s="1"/>
  <c r="N181" i="73" s="1"/>
  <c r="C181" i="73"/>
  <c r="U180" i="73"/>
  <c r="V180" i="73" s="1"/>
  <c r="W180" i="73" s="1"/>
  <c r="X180" i="73" s="1"/>
  <c r="Y180" i="73" s="1"/>
  <c r="Z180" i="73" s="1"/>
  <c r="AA180" i="73" s="1"/>
  <c r="AB180" i="73" s="1"/>
  <c r="AC180" i="73" s="1"/>
  <c r="AD180" i="73" s="1"/>
  <c r="AE180" i="73" s="1"/>
  <c r="AF180" i="73" s="1"/>
  <c r="J180" i="73"/>
  <c r="K180" i="73" s="1"/>
  <c r="L180" i="73" s="1"/>
  <c r="M180" i="73" s="1"/>
  <c r="N180" i="73" s="1"/>
  <c r="O180" i="73" s="1"/>
  <c r="P180" i="73" s="1"/>
  <c r="Q180" i="73" s="1"/>
  <c r="R180" i="73" s="1"/>
  <c r="S180" i="73" s="1"/>
  <c r="T180" i="73" s="1"/>
  <c r="C180" i="73"/>
  <c r="D180" i="73" s="1"/>
  <c r="E180" i="73" s="1"/>
  <c r="F180" i="73" s="1"/>
  <c r="G180" i="73" s="1"/>
  <c r="H180" i="73" s="1"/>
  <c r="I180" i="73" s="1"/>
  <c r="L179" i="73"/>
  <c r="M179" i="73" s="1"/>
  <c r="N179" i="73" s="1"/>
  <c r="O179" i="73" s="1"/>
  <c r="P179" i="73" s="1"/>
  <c r="Q179" i="73" s="1"/>
  <c r="R179" i="73" s="1"/>
  <c r="S179" i="73" s="1"/>
  <c r="T179" i="73" s="1"/>
  <c r="U179" i="73" s="1"/>
  <c r="V179" i="73" s="1"/>
  <c r="W179" i="73" s="1"/>
  <c r="X179" i="73" s="1"/>
  <c r="Y179" i="73" s="1"/>
  <c r="Z179" i="73" s="1"/>
  <c r="AA179" i="73" s="1"/>
  <c r="AB179" i="73" s="1"/>
  <c r="AC179" i="73" s="1"/>
  <c r="AD179" i="73" s="1"/>
  <c r="AE179" i="73" s="1"/>
  <c r="AF179" i="73" s="1"/>
  <c r="C179" i="73"/>
  <c r="D179" i="73" s="1"/>
  <c r="E179" i="73" s="1"/>
  <c r="F179" i="73" s="1"/>
  <c r="G179" i="73" s="1"/>
  <c r="H179" i="73" s="1"/>
  <c r="I179" i="73" s="1"/>
  <c r="J179" i="73" s="1"/>
  <c r="K179" i="73" s="1"/>
  <c r="G178" i="73"/>
  <c r="H178" i="73" s="1"/>
  <c r="I178" i="73" s="1"/>
  <c r="J178" i="73" s="1"/>
  <c r="K178" i="73" s="1"/>
  <c r="L178" i="73" s="1"/>
  <c r="M178" i="73" s="1"/>
  <c r="N178" i="73" s="1"/>
  <c r="O178" i="73" s="1"/>
  <c r="P178" i="73" s="1"/>
  <c r="Q178" i="73" s="1"/>
  <c r="R178" i="73" s="1"/>
  <c r="S178" i="73" s="1"/>
  <c r="T178" i="73" s="1"/>
  <c r="U178" i="73" s="1"/>
  <c r="V178" i="73" s="1"/>
  <c r="W178" i="73" s="1"/>
  <c r="X178" i="73" s="1"/>
  <c r="Y178" i="73" s="1"/>
  <c r="Z178" i="73" s="1"/>
  <c r="AA178" i="73" s="1"/>
  <c r="AB178" i="73" s="1"/>
  <c r="AC178" i="73" s="1"/>
  <c r="AD178" i="73" s="1"/>
  <c r="AE178" i="73" s="1"/>
  <c r="AF178" i="73" s="1"/>
  <c r="D178" i="73"/>
  <c r="E178" i="73" s="1"/>
  <c r="F178" i="73" s="1"/>
  <c r="C178" i="73"/>
  <c r="AB177" i="73"/>
  <c r="AC177" i="73" s="1"/>
  <c r="AD177" i="73" s="1"/>
  <c r="AE177" i="73" s="1"/>
  <c r="AF177" i="73" s="1"/>
  <c r="J177" i="73"/>
  <c r="K177" i="73" s="1"/>
  <c r="L177" i="73" s="1"/>
  <c r="M177" i="73" s="1"/>
  <c r="N177" i="73" s="1"/>
  <c r="O177" i="73" s="1"/>
  <c r="P177" i="73" s="1"/>
  <c r="Q177" i="73" s="1"/>
  <c r="R177" i="73" s="1"/>
  <c r="S177" i="73" s="1"/>
  <c r="T177" i="73" s="1"/>
  <c r="U177" i="73" s="1"/>
  <c r="V177" i="73" s="1"/>
  <c r="W177" i="73" s="1"/>
  <c r="X177" i="73" s="1"/>
  <c r="Y177" i="73" s="1"/>
  <c r="Z177" i="73" s="1"/>
  <c r="AA177" i="73" s="1"/>
  <c r="C177" i="73"/>
  <c r="D177" i="73" s="1"/>
  <c r="E177" i="73" s="1"/>
  <c r="F177" i="73" s="1"/>
  <c r="G177" i="73" s="1"/>
  <c r="H177" i="73" s="1"/>
  <c r="I177" i="73" s="1"/>
  <c r="M176" i="73"/>
  <c r="N176" i="73" s="1"/>
  <c r="O176" i="73" s="1"/>
  <c r="P176" i="73" s="1"/>
  <c r="Q176" i="73" s="1"/>
  <c r="R176" i="73" s="1"/>
  <c r="S176" i="73" s="1"/>
  <c r="T176" i="73" s="1"/>
  <c r="U176" i="73" s="1"/>
  <c r="V176" i="73" s="1"/>
  <c r="W176" i="73" s="1"/>
  <c r="X176" i="73" s="1"/>
  <c r="Y176" i="73" s="1"/>
  <c r="Z176" i="73" s="1"/>
  <c r="AA176" i="73" s="1"/>
  <c r="AB176" i="73" s="1"/>
  <c r="AC176" i="73" s="1"/>
  <c r="AD176" i="73" s="1"/>
  <c r="AE176" i="73" s="1"/>
  <c r="AF176" i="73" s="1"/>
  <c r="C176" i="73"/>
  <c r="D176" i="73" s="1"/>
  <c r="E176" i="73" s="1"/>
  <c r="F176" i="73" s="1"/>
  <c r="G176" i="73" s="1"/>
  <c r="H176" i="73" s="1"/>
  <c r="I176" i="73" s="1"/>
  <c r="J176" i="73" s="1"/>
  <c r="K176" i="73" s="1"/>
  <c r="L176" i="73" s="1"/>
  <c r="C175" i="73"/>
  <c r="D175" i="73" s="1"/>
  <c r="E175" i="73" s="1"/>
  <c r="F175" i="73" s="1"/>
  <c r="G175" i="73" s="1"/>
  <c r="H175" i="73" s="1"/>
  <c r="I175" i="73" s="1"/>
  <c r="J175" i="73" s="1"/>
  <c r="K175" i="73" s="1"/>
  <c r="L175" i="73" s="1"/>
  <c r="M175" i="73" s="1"/>
  <c r="N175" i="73" s="1"/>
  <c r="O175" i="73" s="1"/>
  <c r="P175" i="73" s="1"/>
  <c r="Q175" i="73" s="1"/>
  <c r="R175" i="73" s="1"/>
  <c r="S175" i="73" s="1"/>
  <c r="T175" i="73" s="1"/>
  <c r="U175" i="73" s="1"/>
  <c r="V175" i="73" s="1"/>
  <c r="W175" i="73" s="1"/>
  <c r="X175" i="73" s="1"/>
  <c r="Y175" i="73" s="1"/>
  <c r="Z175" i="73" s="1"/>
  <c r="AA175" i="73" s="1"/>
  <c r="AB175" i="73" s="1"/>
  <c r="AC175" i="73" s="1"/>
  <c r="AD175" i="73" s="1"/>
  <c r="AE175" i="73" s="1"/>
  <c r="AF175" i="73" s="1"/>
  <c r="AB173" i="73"/>
  <c r="AC173" i="73" s="1"/>
  <c r="AD173" i="73" s="1"/>
  <c r="AE173" i="73" s="1"/>
  <c r="AF173" i="73" s="1"/>
  <c r="T173" i="73"/>
  <c r="U173" i="73" s="1"/>
  <c r="V173" i="73" s="1"/>
  <c r="W173" i="73" s="1"/>
  <c r="X173" i="73" s="1"/>
  <c r="Y173" i="73" s="1"/>
  <c r="Z173" i="73" s="1"/>
  <c r="AA173" i="73" s="1"/>
  <c r="C173" i="73"/>
  <c r="D173" i="73" s="1"/>
  <c r="E173" i="73" s="1"/>
  <c r="F173" i="73" s="1"/>
  <c r="G173" i="73" s="1"/>
  <c r="H173" i="73" s="1"/>
  <c r="I173" i="73" s="1"/>
  <c r="J173" i="73" s="1"/>
  <c r="K173" i="73" s="1"/>
  <c r="L173" i="73" s="1"/>
  <c r="M173" i="73" s="1"/>
  <c r="N173" i="73" s="1"/>
  <c r="O173" i="73" s="1"/>
  <c r="P173" i="73" s="1"/>
  <c r="Q173" i="73" s="1"/>
  <c r="R173" i="73" s="1"/>
  <c r="S173" i="73" s="1"/>
  <c r="C172" i="73"/>
  <c r="D172" i="73" s="1"/>
  <c r="E172" i="73" s="1"/>
  <c r="F172" i="73" s="1"/>
  <c r="G172" i="73" s="1"/>
  <c r="H172" i="73" s="1"/>
  <c r="I172" i="73" s="1"/>
  <c r="J172" i="73" s="1"/>
  <c r="K172" i="73" s="1"/>
  <c r="L172" i="73" s="1"/>
  <c r="M172" i="73" s="1"/>
  <c r="N172" i="73" s="1"/>
  <c r="O172" i="73" s="1"/>
  <c r="P172" i="73" s="1"/>
  <c r="Q172" i="73" s="1"/>
  <c r="R172" i="73" s="1"/>
  <c r="S172" i="73" s="1"/>
  <c r="T172" i="73" s="1"/>
  <c r="U172" i="73" s="1"/>
  <c r="V172" i="73" s="1"/>
  <c r="W172" i="73" s="1"/>
  <c r="X172" i="73" s="1"/>
  <c r="Y172" i="73" s="1"/>
  <c r="Z172" i="73" s="1"/>
  <c r="AA172" i="73" s="1"/>
  <c r="AB172" i="73" s="1"/>
  <c r="AC172" i="73" s="1"/>
  <c r="AD172" i="73" s="1"/>
  <c r="AE172" i="73" s="1"/>
  <c r="AF172" i="73" s="1"/>
  <c r="E171" i="73"/>
  <c r="F171" i="73" s="1"/>
  <c r="G171" i="73" s="1"/>
  <c r="H171" i="73" s="1"/>
  <c r="I171" i="73" s="1"/>
  <c r="J171" i="73" s="1"/>
  <c r="K171" i="73" s="1"/>
  <c r="L171" i="73" s="1"/>
  <c r="M171" i="73" s="1"/>
  <c r="N171" i="73" s="1"/>
  <c r="O171" i="73" s="1"/>
  <c r="P171" i="73" s="1"/>
  <c r="Q171" i="73" s="1"/>
  <c r="R171" i="73" s="1"/>
  <c r="S171" i="73" s="1"/>
  <c r="T171" i="73" s="1"/>
  <c r="U171" i="73" s="1"/>
  <c r="V171" i="73" s="1"/>
  <c r="W171" i="73" s="1"/>
  <c r="X171" i="73" s="1"/>
  <c r="Y171" i="73" s="1"/>
  <c r="Z171" i="73" s="1"/>
  <c r="AA171" i="73" s="1"/>
  <c r="AB171" i="73" s="1"/>
  <c r="AC171" i="73" s="1"/>
  <c r="AD171" i="73" s="1"/>
  <c r="AE171" i="73" s="1"/>
  <c r="AF171" i="73" s="1"/>
  <c r="C171" i="73"/>
  <c r="D171" i="73" s="1"/>
  <c r="F170" i="73"/>
  <c r="G170" i="73" s="1"/>
  <c r="H170" i="73" s="1"/>
  <c r="I170" i="73" s="1"/>
  <c r="J170" i="73" s="1"/>
  <c r="K170" i="73" s="1"/>
  <c r="L170" i="73" s="1"/>
  <c r="M170" i="73" s="1"/>
  <c r="N170" i="73" s="1"/>
  <c r="O170" i="73" s="1"/>
  <c r="P170" i="73" s="1"/>
  <c r="Q170" i="73" s="1"/>
  <c r="R170" i="73" s="1"/>
  <c r="S170" i="73" s="1"/>
  <c r="T170" i="73" s="1"/>
  <c r="U170" i="73" s="1"/>
  <c r="V170" i="73" s="1"/>
  <c r="W170" i="73" s="1"/>
  <c r="X170" i="73" s="1"/>
  <c r="Y170" i="73" s="1"/>
  <c r="Z170" i="73" s="1"/>
  <c r="AA170" i="73" s="1"/>
  <c r="AB170" i="73" s="1"/>
  <c r="AC170" i="73" s="1"/>
  <c r="AD170" i="73" s="1"/>
  <c r="AE170" i="73" s="1"/>
  <c r="AF170" i="73" s="1"/>
  <c r="D170" i="73"/>
  <c r="E170" i="73" s="1"/>
  <c r="C170" i="73"/>
  <c r="R169" i="73"/>
  <c r="S169" i="73" s="1"/>
  <c r="T169" i="73" s="1"/>
  <c r="U169" i="73" s="1"/>
  <c r="V169" i="73" s="1"/>
  <c r="W169" i="73" s="1"/>
  <c r="X169" i="73" s="1"/>
  <c r="Y169" i="73" s="1"/>
  <c r="Z169" i="73" s="1"/>
  <c r="AA169" i="73" s="1"/>
  <c r="AB169" i="73" s="1"/>
  <c r="AC169" i="73" s="1"/>
  <c r="AD169" i="73" s="1"/>
  <c r="AE169" i="73" s="1"/>
  <c r="AF169" i="73" s="1"/>
  <c r="L169" i="73"/>
  <c r="M169" i="73" s="1"/>
  <c r="N169" i="73" s="1"/>
  <c r="O169" i="73" s="1"/>
  <c r="P169" i="73" s="1"/>
  <c r="Q169" i="73" s="1"/>
  <c r="D169" i="73"/>
  <c r="E169" i="73" s="1"/>
  <c r="F169" i="73" s="1"/>
  <c r="G169" i="73" s="1"/>
  <c r="H169" i="73" s="1"/>
  <c r="I169" i="73" s="1"/>
  <c r="J169" i="73" s="1"/>
  <c r="K169" i="73" s="1"/>
  <c r="C169" i="73"/>
  <c r="J168" i="73"/>
  <c r="K168" i="73" s="1"/>
  <c r="L168" i="73" s="1"/>
  <c r="M168" i="73" s="1"/>
  <c r="N168" i="73" s="1"/>
  <c r="O168" i="73" s="1"/>
  <c r="P168" i="73" s="1"/>
  <c r="Q168" i="73" s="1"/>
  <c r="R168" i="73" s="1"/>
  <c r="S168" i="73" s="1"/>
  <c r="T168" i="73" s="1"/>
  <c r="U168" i="73" s="1"/>
  <c r="V168" i="73" s="1"/>
  <c r="W168" i="73" s="1"/>
  <c r="X168" i="73" s="1"/>
  <c r="Y168" i="73" s="1"/>
  <c r="Z168" i="73" s="1"/>
  <c r="AA168" i="73" s="1"/>
  <c r="AB168" i="73" s="1"/>
  <c r="AC168" i="73" s="1"/>
  <c r="AD168" i="73" s="1"/>
  <c r="AE168" i="73" s="1"/>
  <c r="AF168" i="73" s="1"/>
  <c r="C168" i="73"/>
  <c r="D168" i="73" s="1"/>
  <c r="E168" i="73" s="1"/>
  <c r="F168" i="73" s="1"/>
  <c r="G168" i="73" s="1"/>
  <c r="H168" i="73" s="1"/>
  <c r="I168" i="73" s="1"/>
  <c r="E167" i="73"/>
  <c r="F167" i="73" s="1"/>
  <c r="G167" i="73" s="1"/>
  <c r="H167" i="73" s="1"/>
  <c r="I167" i="73" s="1"/>
  <c r="J167" i="73" s="1"/>
  <c r="K167" i="73" s="1"/>
  <c r="L167" i="73" s="1"/>
  <c r="M167" i="73" s="1"/>
  <c r="N167" i="73" s="1"/>
  <c r="O167" i="73" s="1"/>
  <c r="P167" i="73" s="1"/>
  <c r="Q167" i="73" s="1"/>
  <c r="R167" i="73" s="1"/>
  <c r="S167" i="73" s="1"/>
  <c r="T167" i="73" s="1"/>
  <c r="U167" i="73" s="1"/>
  <c r="V167" i="73" s="1"/>
  <c r="W167" i="73" s="1"/>
  <c r="X167" i="73" s="1"/>
  <c r="Y167" i="73" s="1"/>
  <c r="Z167" i="73" s="1"/>
  <c r="AA167" i="73" s="1"/>
  <c r="AB167" i="73" s="1"/>
  <c r="AC167" i="73" s="1"/>
  <c r="AD167" i="73" s="1"/>
  <c r="AE167" i="73" s="1"/>
  <c r="AF167" i="73" s="1"/>
  <c r="C167" i="73"/>
  <c r="D167" i="73" s="1"/>
  <c r="D166" i="73"/>
  <c r="E166" i="73" s="1"/>
  <c r="F166" i="73" s="1"/>
  <c r="G166" i="73" s="1"/>
  <c r="H166" i="73" s="1"/>
  <c r="I166" i="73" s="1"/>
  <c r="J166" i="73" s="1"/>
  <c r="K166" i="73" s="1"/>
  <c r="L166" i="73" s="1"/>
  <c r="M166" i="73" s="1"/>
  <c r="N166" i="73" s="1"/>
  <c r="O166" i="73" s="1"/>
  <c r="P166" i="73" s="1"/>
  <c r="Q166" i="73" s="1"/>
  <c r="R166" i="73" s="1"/>
  <c r="S166" i="73" s="1"/>
  <c r="T166" i="73" s="1"/>
  <c r="U166" i="73" s="1"/>
  <c r="V166" i="73" s="1"/>
  <c r="W166" i="73" s="1"/>
  <c r="X166" i="73" s="1"/>
  <c r="Y166" i="73" s="1"/>
  <c r="Z166" i="73" s="1"/>
  <c r="AA166" i="73" s="1"/>
  <c r="AB166" i="73" s="1"/>
  <c r="AC166" i="73" s="1"/>
  <c r="AD166" i="73" s="1"/>
  <c r="AE166" i="73" s="1"/>
  <c r="AF166" i="73" s="1"/>
  <c r="C166" i="73"/>
  <c r="L164" i="73"/>
  <c r="M164" i="73" s="1"/>
  <c r="N164" i="73" s="1"/>
  <c r="O164" i="73" s="1"/>
  <c r="P164" i="73" s="1"/>
  <c r="Q164" i="73" s="1"/>
  <c r="R164" i="73" s="1"/>
  <c r="S164" i="73" s="1"/>
  <c r="T164" i="73" s="1"/>
  <c r="U164" i="73" s="1"/>
  <c r="V164" i="73" s="1"/>
  <c r="W164" i="73" s="1"/>
  <c r="X164" i="73" s="1"/>
  <c r="Y164" i="73" s="1"/>
  <c r="Z164" i="73" s="1"/>
  <c r="AA164" i="73" s="1"/>
  <c r="AB164" i="73" s="1"/>
  <c r="AC164" i="73" s="1"/>
  <c r="AD164" i="73" s="1"/>
  <c r="AE164" i="73" s="1"/>
  <c r="AF164" i="73" s="1"/>
  <c r="D164" i="73"/>
  <c r="E164" i="73" s="1"/>
  <c r="F164" i="73" s="1"/>
  <c r="G164" i="73" s="1"/>
  <c r="H164" i="73" s="1"/>
  <c r="I164" i="73" s="1"/>
  <c r="J164" i="73" s="1"/>
  <c r="K164" i="73" s="1"/>
  <c r="C164" i="73"/>
  <c r="C163" i="73"/>
  <c r="D163" i="73" s="1"/>
  <c r="E163" i="73" s="1"/>
  <c r="F163" i="73" s="1"/>
  <c r="G163" i="73" s="1"/>
  <c r="H163" i="73" s="1"/>
  <c r="I163" i="73" s="1"/>
  <c r="J163" i="73" s="1"/>
  <c r="K163" i="73" s="1"/>
  <c r="L163" i="73" s="1"/>
  <c r="M163" i="73" s="1"/>
  <c r="N163" i="73" s="1"/>
  <c r="O163" i="73" s="1"/>
  <c r="P163" i="73" s="1"/>
  <c r="Q163" i="73" s="1"/>
  <c r="R163" i="73" s="1"/>
  <c r="S163" i="73" s="1"/>
  <c r="T163" i="73" s="1"/>
  <c r="U163" i="73" s="1"/>
  <c r="V163" i="73" s="1"/>
  <c r="W163" i="73" s="1"/>
  <c r="X163" i="73" s="1"/>
  <c r="Y163" i="73" s="1"/>
  <c r="Z163" i="73" s="1"/>
  <c r="AA163" i="73" s="1"/>
  <c r="AB163" i="73" s="1"/>
  <c r="AC163" i="73" s="1"/>
  <c r="AD163" i="73" s="1"/>
  <c r="AE163" i="73" s="1"/>
  <c r="AF163" i="73" s="1"/>
  <c r="AC162" i="73"/>
  <c r="AD162" i="73" s="1"/>
  <c r="AE162" i="73" s="1"/>
  <c r="AF162" i="73" s="1"/>
  <c r="W162" i="73"/>
  <c r="X162" i="73" s="1"/>
  <c r="Y162" i="73" s="1"/>
  <c r="Z162" i="73" s="1"/>
  <c r="AA162" i="73" s="1"/>
  <c r="AB162" i="73" s="1"/>
  <c r="O162" i="73"/>
  <c r="P162" i="73" s="1"/>
  <c r="Q162" i="73" s="1"/>
  <c r="R162" i="73" s="1"/>
  <c r="S162" i="73" s="1"/>
  <c r="T162" i="73" s="1"/>
  <c r="U162" i="73" s="1"/>
  <c r="V162" i="73" s="1"/>
  <c r="G162" i="73"/>
  <c r="H162" i="73" s="1"/>
  <c r="I162" i="73" s="1"/>
  <c r="J162" i="73" s="1"/>
  <c r="K162" i="73" s="1"/>
  <c r="L162" i="73" s="1"/>
  <c r="M162" i="73" s="1"/>
  <c r="N162" i="73" s="1"/>
  <c r="E162" i="73"/>
  <c r="F162" i="73" s="1"/>
  <c r="D162" i="73"/>
  <c r="C162" i="73"/>
  <c r="AA161" i="73"/>
  <c r="AB161" i="73" s="1"/>
  <c r="AC161" i="73" s="1"/>
  <c r="AD161" i="73" s="1"/>
  <c r="AE161" i="73" s="1"/>
  <c r="AF161" i="73" s="1"/>
  <c r="S161" i="73"/>
  <c r="T161" i="73" s="1"/>
  <c r="U161" i="73" s="1"/>
  <c r="V161" i="73" s="1"/>
  <c r="W161" i="73" s="1"/>
  <c r="X161" i="73" s="1"/>
  <c r="Y161" i="73" s="1"/>
  <c r="Z161" i="73" s="1"/>
  <c r="K161" i="73"/>
  <c r="L161" i="73" s="1"/>
  <c r="M161" i="73" s="1"/>
  <c r="N161" i="73" s="1"/>
  <c r="O161" i="73" s="1"/>
  <c r="P161" i="73" s="1"/>
  <c r="Q161" i="73" s="1"/>
  <c r="R161" i="73" s="1"/>
  <c r="C161" i="73"/>
  <c r="D161" i="73" s="1"/>
  <c r="E161" i="73" s="1"/>
  <c r="F161" i="73" s="1"/>
  <c r="G161" i="73" s="1"/>
  <c r="H161" i="73" s="1"/>
  <c r="I161" i="73" s="1"/>
  <c r="J161" i="73" s="1"/>
  <c r="H160" i="73"/>
  <c r="I160" i="73" s="1"/>
  <c r="J160" i="73" s="1"/>
  <c r="K160" i="73" s="1"/>
  <c r="L160" i="73" s="1"/>
  <c r="M160" i="73" s="1"/>
  <c r="N160" i="73" s="1"/>
  <c r="O160" i="73" s="1"/>
  <c r="P160" i="73" s="1"/>
  <c r="Q160" i="73" s="1"/>
  <c r="R160" i="73" s="1"/>
  <c r="S160" i="73" s="1"/>
  <c r="T160" i="73" s="1"/>
  <c r="U160" i="73" s="1"/>
  <c r="V160" i="73" s="1"/>
  <c r="W160" i="73" s="1"/>
  <c r="X160" i="73" s="1"/>
  <c r="Y160" i="73" s="1"/>
  <c r="Z160" i="73" s="1"/>
  <c r="AA160" i="73" s="1"/>
  <c r="AB160" i="73" s="1"/>
  <c r="AC160" i="73" s="1"/>
  <c r="AD160" i="73" s="1"/>
  <c r="AE160" i="73" s="1"/>
  <c r="AF160" i="73" s="1"/>
  <c r="F160" i="73"/>
  <c r="G160" i="73" s="1"/>
  <c r="D160" i="73"/>
  <c r="E160" i="73" s="1"/>
  <c r="C160" i="73"/>
  <c r="H159" i="73"/>
  <c r="I159" i="73" s="1"/>
  <c r="J159" i="73" s="1"/>
  <c r="K159" i="73" s="1"/>
  <c r="L159" i="73" s="1"/>
  <c r="M159" i="73" s="1"/>
  <c r="N159" i="73" s="1"/>
  <c r="O159" i="73" s="1"/>
  <c r="P159" i="73" s="1"/>
  <c r="Q159" i="73" s="1"/>
  <c r="R159" i="73" s="1"/>
  <c r="S159" i="73" s="1"/>
  <c r="T159" i="73" s="1"/>
  <c r="U159" i="73" s="1"/>
  <c r="V159" i="73" s="1"/>
  <c r="W159" i="73" s="1"/>
  <c r="X159" i="73" s="1"/>
  <c r="Y159" i="73" s="1"/>
  <c r="Z159" i="73" s="1"/>
  <c r="AA159" i="73" s="1"/>
  <c r="AB159" i="73" s="1"/>
  <c r="AC159" i="73" s="1"/>
  <c r="AD159" i="73" s="1"/>
  <c r="AE159" i="73" s="1"/>
  <c r="AF159" i="73" s="1"/>
  <c r="F159" i="73"/>
  <c r="G159" i="73" s="1"/>
  <c r="D159" i="73"/>
  <c r="E159" i="73" s="1"/>
  <c r="C159" i="73"/>
  <c r="D158" i="73"/>
  <c r="E158" i="73" s="1"/>
  <c r="F158" i="73" s="1"/>
  <c r="G158" i="73" s="1"/>
  <c r="H158" i="73" s="1"/>
  <c r="I158" i="73" s="1"/>
  <c r="J158" i="73" s="1"/>
  <c r="K158" i="73" s="1"/>
  <c r="L158" i="73" s="1"/>
  <c r="M158" i="73" s="1"/>
  <c r="N158" i="73" s="1"/>
  <c r="O158" i="73" s="1"/>
  <c r="P158" i="73" s="1"/>
  <c r="Q158" i="73" s="1"/>
  <c r="R158" i="73" s="1"/>
  <c r="S158" i="73" s="1"/>
  <c r="T158" i="73" s="1"/>
  <c r="U158" i="73" s="1"/>
  <c r="V158" i="73" s="1"/>
  <c r="W158" i="73" s="1"/>
  <c r="X158" i="73" s="1"/>
  <c r="Y158" i="73" s="1"/>
  <c r="Z158" i="73" s="1"/>
  <c r="AA158" i="73" s="1"/>
  <c r="AB158" i="73" s="1"/>
  <c r="AC158" i="73" s="1"/>
  <c r="AD158" i="73" s="1"/>
  <c r="AE158" i="73" s="1"/>
  <c r="AF158" i="73" s="1"/>
  <c r="C158" i="73"/>
  <c r="H157" i="73"/>
  <c r="I157" i="73" s="1"/>
  <c r="J157" i="73" s="1"/>
  <c r="K157" i="73" s="1"/>
  <c r="L157" i="73" s="1"/>
  <c r="M157" i="73" s="1"/>
  <c r="N157" i="73" s="1"/>
  <c r="O157" i="73" s="1"/>
  <c r="P157" i="73" s="1"/>
  <c r="Q157" i="73" s="1"/>
  <c r="R157" i="73" s="1"/>
  <c r="S157" i="73" s="1"/>
  <c r="T157" i="73" s="1"/>
  <c r="U157" i="73" s="1"/>
  <c r="V157" i="73" s="1"/>
  <c r="W157" i="73" s="1"/>
  <c r="X157" i="73" s="1"/>
  <c r="Y157" i="73" s="1"/>
  <c r="Z157" i="73" s="1"/>
  <c r="AA157" i="73" s="1"/>
  <c r="AB157" i="73" s="1"/>
  <c r="AC157" i="73" s="1"/>
  <c r="AD157" i="73" s="1"/>
  <c r="AE157" i="73" s="1"/>
  <c r="AF157" i="73" s="1"/>
  <c r="D157" i="73"/>
  <c r="E157" i="73" s="1"/>
  <c r="F157" i="73" s="1"/>
  <c r="G157" i="73" s="1"/>
  <c r="C157" i="73"/>
  <c r="F156" i="73"/>
  <c r="G156" i="73" s="1"/>
  <c r="H156" i="73" s="1"/>
  <c r="I156" i="73" s="1"/>
  <c r="J156" i="73" s="1"/>
  <c r="K156" i="73" s="1"/>
  <c r="L156" i="73" s="1"/>
  <c r="M156" i="73" s="1"/>
  <c r="N156" i="73" s="1"/>
  <c r="O156" i="73" s="1"/>
  <c r="P156" i="73" s="1"/>
  <c r="Q156" i="73" s="1"/>
  <c r="R156" i="73" s="1"/>
  <c r="S156" i="73" s="1"/>
  <c r="T156" i="73" s="1"/>
  <c r="U156" i="73" s="1"/>
  <c r="V156" i="73" s="1"/>
  <c r="W156" i="73" s="1"/>
  <c r="X156" i="73" s="1"/>
  <c r="Y156" i="73" s="1"/>
  <c r="Z156" i="73" s="1"/>
  <c r="AA156" i="73" s="1"/>
  <c r="AB156" i="73" s="1"/>
  <c r="AC156" i="73" s="1"/>
  <c r="AD156" i="73" s="1"/>
  <c r="AE156" i="73" s="1"/>
  <c r="AF156" i="73" s="1"/>
  <c r="D156" i="73"/>
  <c r="E156" i="73" s="1"/>
  <c r="C156" i="73"/>
  <c r="N155" i="73"/>
  <c r="O155" i="73" s="1"/>
  <c r="P155" i="73" s="1"/>
  <c r="Q155" i="73" s="1"/>
  <c r="R155" i="73" s="1"/>
  <c r="S155" i="73" s="1"/>
  <c r="T155" i="73" s="1"/>
  <c r="U155" i="73" s="1"/>
  <c r="V155" i="73" s="1"/>
  <c r="W155" i="73" s="1"/>
  <c r="X155" i="73" s="1"/>
  <c r="Y155" i="73" s="1"/>
  <c r="Z155" i="73" s="1"/>
  <c r="AA155" i="73" s="1"/>
  <c r="AB155" i="73" s="1"/>
  <c r="AC155" i="73" s="1"/>
  <c r="AD155" i="73" s="1"/>
  <c r="AE155" i="73" s="1"/>
  <c r="AF155" i="73" s="1"/>
  <c r="L155" i="73"/>
  <c r="M155" i="73" s="1"/>
  <c r="H155" i="73"/>
  <c r="I155" i="73" s="1"/>
  <c r="J155" i="73" s="1"/>
  <c r="K155" i="73" s="1"/>
  <c r="D155" i="73"/>
  <c r="E155" i="73" s="1"/>
  <c r="F155" i="73" s="1"/>
  <c r="G155" i="73" s="1"/>
  <c r="C155" i="73"/>
  <c r="U154" i="73"/>
  <c r="V154" i="73" s="1"/>
  <c r="W154" i="73" s="1"/>
  <c r="X154" i="73" s="1"/>
  <c r="Y154" i="73" s="1"/>
  <c r="Z154" i="73" s="1"/>
  <c r="AA154" i="73" s="1"/>
  <c r="AB154" i="73" s="1"/>
  <c r="AC154" i="73" s="1"/>
  <c r="AD154" i="73" s="1"/>
  <c r="AE154" i="73" s="1"/>
  <c r="AF154" i="73" s="1"/>
  <c r="F154" i="73"/>
  <c r="G154" i="73" s="1"/>
  <c r="H154" i="73" s="1"/>
  <c r="I154" i="73" s="1"/>
  <c r="J154" i="73" s="1"/>
  <c r="K154" i="73" s="1"/>
  <c r="L154" i="73" s="1"/>
  <c r="M154" i="73" s="1"/>
  <c r="N154" i="73" s="1"/>
  <c r="O154" i="73" s="1"/>
  <c r="P154" i="73" s="1"/>
  <c r="Q154" i="73" s="1"/>
  <c r="R154" i="73" s="1"/>
  <c r="S154" i="73" s="1"/>
  <c r="T154" i="73" s="1"/>
  <c r="E154" i="73"/>
  <c r="D154" i="73"/>
  <c r="C154" i="73"/>
  <c r="H153" i="73"/>
  <c r="I153" i="73" s="1"/>
  <c r="J153" i="73" s="1"/>
  <c r="K153" i="73" s="1"/>
  <c r="L153" i="73" s="1"/>
  <c r="M153" i="73" s="1"/>
  <c r="N153" i="73" s="1"/>
  <c r="O153" i="73" s="1"/>
  <c r="P153" i="73" s="1"/>
  <c r="Q153" i="73" s="1"/>
  <c r="R153" i="73" s="1"/>
  <c r="S153" i="73" s="1"/>
  <c r="T153" i="73" s="1"/>
  <c r="U153" i="73" s="1"/>
  <c r="V153" i="73" s="1"/>
  <c r="W153" i="73" s="1"/>
  <c r="X153" i="73" s="1"/>
  <c r="Y153" i="73" s="1"/>
  <c r="Z153" i="73" s="1"/>
  <c r="AA153" i="73" s="1"/>
  <c r="AB153" i="73" s="1"/>
  <c r="AC153" i="73" s="1"/>
  <c r="AD153" i="73" s="1"/>
  <c r="AE153" i="73" s="1"/>
  <c r="AF153" i="73" s="1"/>
  <c r="C153" i="73"/>
  <c r="D153" i="73" s="1"/>
  <c r="E153" i="73" s="1"/>
  <c r="F153" i="73" s="1"/>
  <c r="G153" i="73" s="1"/>
  <c r="P152" i="73"/>
  <c r="Q152" i="73" s="1"/>
  <c r="R152" i="73" s="1"/>
  <c r="S152" i="73" s="1"/>
  <c r="T152" i="73" s="1"/>
  <c r="U152" i="73" s="1"/>
  <c r="V152" i="73" s="1"/>
  <c r="W152" i="73" s="1"/>
  <c r="X152" i="73" s="1"/>
  <c r="Y152" i="73" s="1"/>
  <c r="Z152" i="73" s="1"/>
  <c r="AA152" i="73" s="1"/>
  <c r="AB152" i="73" s="1"/>
  <c r="AC152" i="73" s="1"/>
  <c r="AD152" i="73" s="1"/>
  <c r="AE152" i="73" s="1"/>
  <c r="AF152" i="73" s="1"/>
  <c r="L152" i="73"/>
  <c r="M152" i="73" s="1"/>
  <c r="N152" i="73" s="1"/>
  <c r="O152" i="73" s="1"/>
  <c r="F152" i="73"/>
  <c r="G152" i="73" s="1"/>
  <c r="H152" i="73" s="1"/>
  <c r="I152" i="73" s="1"/>
  <c r="J152" i="73" s="1"/>
  <c r="K152" i="73" s="1"/>
  <c r="D152" i="73"/>
  <c r="E152" i="73" s="1"/>
  <c r="C152" i="73"/>
  <c r="V150" i="73"/>
  <c r="W150" i="73" s="1"/>
  <c r="X150" i="73" s="1"/>
  <c r="Y150" i="73" s="1"/>
  <c r="Z150" i="73" s="1"/>
  <c r="AA150" i="73" s="1"/>
  <c r="AB150" i="73" s="1"/>
  <c r="AC150" i="73" s="1"/>
  <c r="AD150" i="73" s="1"/>
  <c r="AE150" i="73" s="1"/>
  <c r="AF150" i="73" s="1"/>
  <c r="F150" i="73"/>
  <c r="G150" i="73" s="1"/>
  <c r="H150" i="73" s="1"/>
  <c r="I150" i="73" s="1"/>
  <c r="J150" i="73" s="1"/>
  <c r="K150" i="73" s="1"/>
  <c r="L150" i="73" s="1"/>
  <c r="M150" i="73" s="1"/>
  <c r="N150" i="73" s="1"/>
  <c r="O150" i="73" s="1"/>
  <c r="P150" i="73" s="1"/>
  <c r="Q150" i="73" s="1"/>
  <c r="R150" i="73" s="1"/>
  <c r="S150" i="73" s="1"/>
  <c r="T150" i="73" s="1"/>
  <c r="U150" i="73" s="1"/>
  <c r="D150" i="73"/>
  <c r="E150" i="73" s="1"/>
  <c r="C150" i="73"/>
  <c r="AD149" i="73"/>
  <c r="AE149" i="73" s="1"/>
  <c r="AF149" i="73" s="1"/>
  <c r="E149" i="73"/>
  <c r="F149" i="73" s="1"/>
  <c r="G149" i="73" s="1"/>
  <c r="H149" i="73" s="1"/>
  <c r="I149" i="73" s="1"/>
  <c r="J149" i="73" s="1"/>
  <c r="K149" i="73" s="1"/>
  <c r="L149" i="73" s="1"/>
  <c r="M149" i="73" s="1"/>
  <c r="N149" i="73" s="1"/>
  <c r="O149" i="73" s="1"/>
  <c r="P149" i="73" s="1"/>
  <c r="Q149" i="73" s="1"/>
  <c r="R149" i="73" s="1"/>
  <c r="S149" i="73" s="1"/>
  <c r="T149" i="73" s="1"/>
  <c r="U149" i="73" s="1"/>
  <c r="V149" i="73" s="1"/>
  <c r="W149" i="73" s="1"/>
  <c r="X149" i="73" s="1"/>
  <c r="Y149" i="73" s="1"/>
  <c r="Z149" i="73" s="1"/>
  <c r="AA149" i="73" s="1"/>
  <c r="AB149" i="73" s="1"/>
  <c r="AC149" i="73" s="1"/>
  <c r="D149" i="73"/>
  <c r="C149" i="73"/>
  <c r="K148" i="73"/>
  <c r="L148" i="73" s="1"/>
  <c r="M148" i="73" s="1"/>
  <c r="N148" i="73" s="1"/>
  <c r="O148" i="73" s="1"/>
  <c r="P148" i="73" s="1"/>
  <c r="Q148" i="73" s="1"/>
  <c r="R148" i="73" s="1"/>
  <c r="S148" i="73" s="1"/>
  <c r="T148" i="73" s="1"/>
  <c r="U148" i="73" s="1"/>
  <c r="V148" i="73" s="1"/>
  <c r="W148" i="73" s="1"/>
  <c r="X148" i="73" s="1"/>
  <c r="Y148" i="73" s="1"/>
  <c r="Z148" i="73" s="1"/>
  <c r="AA148" i="73" s="1"/>
  <c r="AB148" i="73" s="1"/>
  <c r="AC148" i="73" s="1"/>
  <c r="AD148" i="73" s="1"/>
  <c r="AE148" i="73" s="1"/>
  <c r="AF148" i="73" s="1"/>
  <c r="J148" i="73"/>
  <c r="H148" i="73"/>
  <c r="I148" i="73" s="1"/>
  <c r="D148" i="73"/>
  <c r="E148" i="73" s="1"/>
  <c r="F148" i="73" s="1"/>
  <c r="G148" i="73" s="1"/>
  <c r="C148" i="73"/>
  <c r="D147" i="73"/>
  <c r="E147" i="73" s="1"/>
  <c r="F147" i="73" s="1"/>
  <c r="G147" i="73" s="1"/>
  <c r="H147" i="73" s="1"/>
  <c r="I147" i="73" s="1"/>
  <c r="J147" i="73" s="1"/>
  <c r="K147" i="73" s="1"/>
  <c r="L147" i="73" s="1"/>
  <c r="M147" i="73" s="1"/>
  <c r="N147" i="73" s="1"/>
  <c r="O147" i="73" s="1"/>
  <c r="P147" i="73" s="1"/>
  <c r="Q147" i="73" s="1"/>
  <c r="R147" i="73" s="1"/>
  <c r="S147" i="73" s="1"/>
  <c r="T147" i="73" s="1"/>
  <c r="U147" i="73" s="1"/>
  <c r="V147" i="73" s="1"/>
  <c r="W147" i="73" s="1"/>
  <c r="X147" i="73" s="1"/>
  <c r="Y147" i="73" s="1"/>
  <c r="Z147" i="73" s="1"/>
  <c r="AA147" i="73" s="1"/>
  <c r="AB147" i="73" s="1"/>
  <c r="AC147" i="73" s="1"/>
  <c r="AD147" i="73" s="1"/>
  <c r="AE147" i="73" s="1"/>
  <c r="AF147" i="73" s="1"/>
  <c r="C147" i="73"/>
  <c r="AE145" i="73"/>
  <c r="AF145" i="73" s="1"/>
  <c r="F145" i="73"/>
  <c r="G145" i="73" s="1"/>
  <c r="H145" i="73" s="1"/>
  <c r="I145" i="73" s="1"/>
  <c r="J145" i="73" s="1"/>
  <c r="K145" i="73" s="1"/>
  <c r="L145" i="73" s="1"/>
  <c r="M145" i="73" s="1"/>
  <c r="N145" i="73" s="1"/>
  <c r="O145" i="73" s="1"/>
  <c r="P145" i="73" s="1"/>
  <c r="Q145" i="73" s="1"/>
  <c r="R145" i="73" s="1"/>
  <c r="S145" i="73" s="1"/>
  <c r="T145" i="73" s="1"/>
  <c r="U145" i="73" s="1"/>
  <c r="V145" i="73" s="1"/>
  <c r="W145" i="73" s="1"/>
  <c r="X145" i="73" s="1"/>
  <c r="Y145" i="73" s="1"/>
  <c r="Z145" i="73" s="1"/>
  <c r="AA145" i="73" s="1"/>
  <c r="AB145" i="73" s="1"/>
  <c r="AC145" i="73" s="1"/>
  <c r="AD145" i="73" s="1"/>
  <c r="D145" i="73"/>
  <c r="E145" i="73" s="1"/>
  <c r="C145" i="73"/>
  <c r="M144" i="73"/>
  <c r="N144" i="73" s="1"/>
  <c r="O144" i="73" s="1"/>
  <c r="P144" i="73" s="1"/>
  <c r="Q144" i="73" s="1"/>
  <c r="R144" i="73" s="1"/>
  <c r="S144" i="73" s="1"/>
  <c r="T144" i="73" s="1"/>
  <c r="U144" i="73" s="1"/>
  <c r="V144" i="73" s="1"/>
  <c r="W144" i="73" s="1"/>
  <c r="X144" i="73" s="1"/>
  <c r="Y144" i="73" s="1"/>
  <c r="Z144" i="73" s="1"/>
  <c r="AA144" i="73" s="1"/>
  <c r="AB144" i="73" s="1"/>
  <c r="AC144" i="73" s="1"/>
  <c r="AD144" i="73" s="1"/>
  <c r="AE144" i="73" s="1"/>
  <c r="AF144" i="73" s="1"/>
  <c r="L144" i="73"/>
  <c r="H144" i="73"/>
  <c r="I144" i="73" s="1"/>
  <c r="J144" i="73" s="1"/>
  <c r="K144" i="73" s="1"/>
  <c r="D144" i="73"/>
  <c r="E144" i="73" s="1"/>
  <c r="F144" i="73" s="1"/>
  <c r="G144" i="73" s="1"/>
  <c r="C144" i="73"/>
  <c r="C142" i="73"/>
  <c r="D142" i="73" s="1"/>
  <c r="E142" i="73" s="1"/>
  <c r="F142" i="73" s="1"/>
  <c r="G142" i="73" s="1"/>
  <c r="H142" i="73" s="1"/>
  <c r="I142" i="73" s="1"/>
  <c r="J142" i="73" s="1"/>
  <c r="K142" i="73" s="1"/>
  <c r="L142" i="73" s="1"/>
  <c r="M142" i="73" s="1"/>
  <c r="N142" i="73" s="1"/>
  <c r="O142" i="73" s="1"/>
  <c r="P142" i="73" s="1"/>
  <c r="Q142" i="73" s="1"/>
  <c r="R142" i="73" s="1"/>
  <c r="S142" i="73" s="1"/>
  <c r="T142" i="73" s="1"/>
  <c r="U142" i="73" s="1"/>
  <c r="V142" i="73" s="1"/>
  <c r="W142" i="73" s="1"/>
  <c r="X142" i="73" s="1"/>
  <c r="Y142" i="73" s="1"/>
  <c r="Z142" i="73" s="1"/>
  <c r="AA142" i="73" s="1"/>
  <c r="AB142" i="73" s="1"/>
  <c r="AC142" i="73" s="1"/>
  <c r="AD142" i="73" s="1"/>
  <c r="AE142" i="73" s="1"/>
  <c r="AF142" i="73" s="1"/>
  <c r="J141" i="73"/>
  <c r="K141" i="73" s="1"/>
  <c r="L141" i="73" s="1"/>
  <c r="M141" i="73" s="1"/>
  <c r="N141" i="73" s="1"/>
  <c r="O141" i="73" s="1"/>
  <c r="P141" i="73" s="1"/>
  <c r="Q141" i="73" s="1"/>
  <c r="R141" i="73" s="1"/>
  <c r="S141" i="73" s="1"/>
  <c r="T141" i="73" s="1"/>
  <c r="U141" i="73" s="1"/>
  <c r="V141" i="73" s="1"/>
  <c r="W141" i="73" s="1"/>
  <c r="X141" i="73" s="1"/>
  <c r="Y141" i="73" s="1"/>
  <c r="Z141" i="73" s="1"/>
  <c r="AA141" i="73" s="1"/>
  <c r="AB141" i="73" s="1"/>
  <c r="AC141" i="73" s="1"/>
  <c r="AD141" i="73" s="1"/>
  <c r="AE141" i="73" s="1"/>
  <c r="AF141" i="73" s="1"/>
  <c r="I141" i="73"/>
  <c r="H141" i="73"/>
  <c r="C141" i="73"/>
  <c r="D141" i="73" s="1"/>
  <c r="E141" i="73" s="1"/>
  <c r="F141" i="73" s="1"/>
  <c r="G141" i="73" s="1"/>
  <c r="Z140" i="73"/>
  <c r="AA140" i="73" s="1"/>
  <c r="AB140" i="73" s="1"/>
  <c r="AC140" i="73" s="1"/>
  <c r="AD140" i="73" s="1"/>
  <c r="AE140" i="73" s="1"/>
  <c r="AF140" i="73" s="1"/>
  <c r="H140" i="73"/>
  <c r="I140" i="73" s="1"/>
  <c r="J140" i="73" s="1"/>
  <c r="K140" i="73" s="1"/>
  <c r="L140" i="73" s="1"/>
  <c r="M140" i="73" s="1"/>
  <c r="N140" i="73" s="1"/>
  <c r="O140" i="73" s="1"/>
  <c r="P140" i="73" s="1"/>
  <c r="Q140" i="73" s="1"/>
  <c r="R140" i="73" s="1"/>
  <c r="S140" i="73" s="1"/>
  <c r="T140" i="73" s="1"/>
  <c r="U140" i="73" s="1"/>
  <c r="V140" i="73" s="1"/>
  <c r="W140" i="73" s="1"/>
  <c r="X140" i="73" s="1"/>
  <c r="Y140" i="73" s="1"/>
  <c r="G140" i="73"/>
  <c r="F140" i="73"/>
  <c r="D140" i="73"/>
  <c r="E140" i="73" s="1"/>
  <c r="C140" i="73"/>
  <c r="H139" i="73"/>
  <c r="I139" i="73" s="1"/>
  <c r="J139" i="73" s="1"/>
  <c r="K139" i="73" s="1"/>
  <c r="L139" i="73" s="1"/>
  <c r="M139" i="73" s="1"/>
  <c r="N139" i="73" s="1"/>
  <c r="O139" i="73" s="1"/>
  <c r="P139" i="73" s="1"/>
  <c r="Q139" i="73" s="1"/>
  <c r="R139" i="73" s="1"/>
  <c r="S139" i="73" s="1"/>
  <c r="T139" i="73" s="1"/>
  <c r="U139" i="73" s="1"/>
  <c r="V139" i="73" s="1"/>
  <c r="W139" i="73" s="1"/>
  <c r="X139" i="73" s="1"/>
  <c r="Y139" i="73" s="1"/>
  <c r="Z139" i="73" s="1"/>
  <c r="AA139" i="73" s="1"/>
  <c r="AB139" i="73" s="1"/>
  <c r="AC139" i="73" s="1"/>
  <c r="AD139" i="73" s="1"/>
  <c r="AE139" i="73" s="1"/>
  <c r="AF139" i="73" s="1"/>
  <c r="G139" i="73"/>
  <c r="F139" i="73"/>
  <c r="E139" i="73"/>
  <c r="D139" i="73"/>
  <c r="C139" i="73"/>
  <c r="D138" i="73"/>
  <c r="E138" i="73" s="1"/>
  <c r="F138" i="73" s="1"/>
  <c r="G138" i="73" s="1"/>
  <c r="H138" i="73" s="1"/>
  <c r="I138" i="73" s="1"/>
  <c r="J138" i="73" s="1"/>
  <c r="K138" i="73" s="1"/>
  <c r="L138" i="73" s="1"/>
  <c r="M138" i="73" s="1"/>
  <c r="N138" i="73" s="1"/>
  <c r="O138" i="73" s="1"/>
  <c r="P138" i="73" s="1"/>
  <c r="Q138" i="73" s="1"/>
  <c r="R138" i="73" s="1"/>
  <c r="S138" i="73" s="1"/>
  <c r="T138" i="73" s="1"/>
  <c r="U138" i="73" s="1"/>
  <c r="V138" i="73" s="1"/>
  <c r="W138" i="73" s="1"/>
  <c r="X138" i="73" s="1"/>
  <c r="Y138" i="73" s="1"/>
  <c r="Z138" i="73" s="1"/>
  <c r="AA138" i="73" s="1"/>
  <c r="AB138" i="73" s="1"/>
  <c r="AC138" i="73" s="1"/>
  <c r="AD138" i="73" s="1"/>
  <c r="AE138" i="73" s="1"/>
  <c r="AF138" i="73" s="1"/>
  <c r="C138" i="73"/>
  <c r="H137" i="73"/>
  <c r="I137" i="73" s="1"/>
  <c r="J137" i="73" s="1"/>
  <c r="K137" i="73" s="1"/>
  <c r="L137" i="73" s="1"/>
  <c r="M137" i="73" s="1"/>
  <c r="N137" i="73" s="1"/>
  <c r="O137" i="73" s="1"/>
  <c r="P137" i="73" s="1"/>
  <c r="Q137" i="73" s="1"/>
  <c r="R137" i="73" s="1"/>
  <c r="S137" i="73" s="1"/>
  <c r="T137" i="73" s="1"/>
  <c r="U137" i="73" s="1"/>
  <c r="V137" i="73" s="1"/>
  <c r="W137" i="73" s="1"/>
  <c r="X137" i="73" s="1"/>
  <c r="Y137" i="73" s="1"/>
  <c r="Z137" i="73" s="1"/>
  <c r="AA137" i="73" s="1"/>
  <c r="AB137" i="73" s="1"/>
  <c r="AC137" i="73" s="1"/>
  <c r="AD137" i="73" s="1"/>
  <c r="AE137" i="73" s="1"/>
  <c r="AF137" i="73" s="1"/>
  <c r="F137" i="73"/>
  <c r="G137" i="73" s="1"/>
  <c r="D137" i="73"/>
  <c r="E137" i="73" s="1"/>
  <c r="C137" i="73"/>
  <c r="D136" i="73"/>
  <c r="E136" i="73" s="1"/>
  <c r="F136" i="73" s="1"/>
  <c r="G136" i="73" s="1"/>
  <c r="H136" i="73" s="1"/>
  <c r="I136" i="73" s="1"/>
  <c r="J136" i="73" s="1"/>
  <c r="K136" i="73" s="1"/>
  <c r="L136" i="73" s="1"/>
  <c r="M136" i="73" s="1"/>
  <c r="N136" i="73" s="1"/>
  <c r="O136" i="73" s="1"/>
  <c r="P136" i="73" s="1"/>
  <c r="Q136" i="73" s="1"/>
  <c r="R136" i="73" s="1"/>
  <c r="S136" i="73" s="1"/>
  <c r="T136" i="73" s="1"/>
  <c r="U136" i="73" s="1"/>
  <c r="V136" i="73" s="1"/>
  <c r="W136" i="73" s="1"/>
  <c r="X136" i="73" s="1"/>
  <c r="Y136" i="73" s="1"/>
  <c r="Z136" i="73" s="1"/>
  <c r="AA136" i="73" s="1"/>
  <c r="AB136" i="73" s="1"/>
  <c r="AC136" i="73" s="1"/>
  <c r="AD136" i="73" s="1"/>
  <c r="AE136" i="73" s="1"/>
  <c r="AF136" i="73" s="1"/>
  <c r="C136" i="73"/>
  <c r="D134" i="73"/>
  <c r="E134" i="73" s="1"/>
  <c r="F134" i="73" s="1"/>
  <c r="G134" i="73" s="1"/>
  <c r="H134" i="73" s="1"/>
  <c r="I134" i="73" s="1"/>
  <c r="J134" i="73" s="1"/>
  <c r="K134" i="73" s="1"/>
  <c r="L134" i="73" s="1"/>
  <c r="M134" i="73" s="1"/>
  <c r="N134" i="73" s="1"/>
  <c r="O134" i="73" s="1"/>
  <c r="P134" i="73" s="1"/>
  <c r="Q134" i="73" s="1"/>
  <c r="R134" i="73" s="1"/>
  <c r="S134" i="73" s="1"/>
  <c r="T134" i="73" s="1"/>
  <c r="U134" i="73" s="1"/>
  <c r="V134" i="73" s="1"/>
  <c r="W134" i="73" s="1"/>
  <c r="X134" i="73" s="1"/>
  <c r="Y134" i="73" s="1"/>
  <c r="Z134" i="73" s="1"/>
  <c r="AA134" i="73" s="1"/>
  <c r="AB134" i="73" s="1"/>
  <c r="AC134" i="73" s="1"/>
  <c r="AD134" i="73" s="1"/>
  <c r="AE134" i="73" s="1"/>
  <c r="AF134" i="73" s="1"/>
  <c r="C134" i="73"/>
  <c r="N133" i="73"/>
  <c r="O133" i="73" s="1"/>
  <c r="P133" i="73" s="1"/>
  <c r="Q133" i="73" s="1"/>
  <c r="R133" i="73" s="1"/>
  <c r="S133" i="73" s="1"/>
  <c r="T133" i="73" s="1"/>
  <c r="U133" i="73" s="1"/>
  <c r="V133" i="73" s="1"/>
  <c r="W133" i="73" s="1"/>
  <c r="X133" i="73" s="1"/>
  <c r="Y133" i="73" s="1"/>
  <c r="Z133" i="73" s="1"/>
  <c r="AA133" i="73" s="1"/>
  <c r="AB133" i="73" s="1"/>
  <c r="AC133" i="73" s="1"/>
  <c r="AD133" i="73" s="1"/>
  <c r="AE133" i="73" s="1"/>
  <c r="AF133" i="73" s="1"/>
  <c r="C133" i="73"/>
  <c r="D133" i="73" s="1"/>
  <c r="E133" i="73" s="1"/>
  <c r="F133" i="73" s="1"/>
  <c r="G133" i="73" s="1"/>
  <c r="H133" i="73" s="1"/>
  <c r="I133" i="73" s="1"/>
  <c r="J133" i="73" s="1"/>
  <c r="K133" i="73" s="1"/>
  <c r="L133" i="73" s="1"/>
  <c r="M133" i="73" s="1"/>
  <c r="G132" i="73"/>
  <c r="H132" i="73" s="1"/>
  <c r="I132" i="73" s="1"/>
  <c r="J132" i="73" s="1"/>
  <c r="K132" i="73" s="1"/>
  <c r="L132" i="73" s="1"/>
  <c r="M132" i="73" s="1"/>
  <c r="N132" i="73" s="1"/>
  <c r="O132" i="73" s="1"/>
  <c r="P132" i="73" s="1"/>
  <c r="Q132" i="73" s="1"/>
  <c r="R132" i="73" s="1"/>
  <c r="S132" i="73" s="1"/>
  <c r="T132" i="73" s="1"/>
  <c r="U132" i="73" s="1"/>
  <c r="V132" i="73" s="1"/>
  <c r="W132" i="73" s="1"/>
  <c r="X132" i="73" s="1"/>
  <c r="Y132" i="73" s="1"/>
  <c r="Z132" i="73" s="1"/>
  <c r="AA132" i="73" s="1"/>
  <c r="AB132" i="73" s="1"/>
  <c r="AC132" i="73" s="1"/>
  <c r="AD132" i="73" s="1"/>
  <c r="AE132" i="73" s="1"/>
  <c r="AF132" i="73" s="1"/>
  <c r="D132" i="73"/>
  <c r="E132" i="73" s="1"/>
  <c r="F132" i="73" s="1"/>
  <c r="C132" i="73"/>
  <c r="C131" i="73"/>
  <c r="D131" i="73" s="1"/>
  <c r="E131" i="73" s="1"/>
  <c r="F131" i="73" s="1"/>
  <c r="G131" i="73" s="1"/>
  <c r="H131" i="73" s="1"/>
  <c r="I131" i="73" s="1"/>
  <c r="J131" i="73" s="1"/>
  <c r="K131" i="73" s="1"/>
  <c r="L131" i="73" s="1"/>
  <c r="M131" i="73" s="1"/>
  <c r="N131" i="73" s="1"/>
  <c r="O131" i="73" s="1"/>
  <c r="P131" i="73" s="1"/>
  <c r="Q131" i="73" s="1"/>
  <c r="R131" i="73" s="1"/>
  <c r="S131" i="73" s="1"/>
  <c r="T131" i="73" s="1"/>
  <c r="U131" i="73" s="1"/>
  <c r="V131" i="73" s="1"/>
  <c r="W131" i="73" s="1"/>
  <c r="X131" i="73" s="1"/>
  <c r="Y131" i="73" s="1"/>
  <c r="Z131" i="73" s="1"/>
  <c r="AA131" i="73" s="1"/>
  <c r="AB131" i="73" s="1"/>
  <c r="AC131" i="73" s="1"/>
  <c r="AD131" i="73" s="1"/>
  <c r="AE131" i="73" s="1"/>
  <c r="AF131" i="73" s="1"/>
  <c r="C130" i="73"/>
  <c r="D130" i="73" s="1"/>
  <c r="E130" i="73" s="1"/>
  <c r="F130" i="73" s="1"/>
  <c r="G130" i="73" s="1"/>
  <c r="H130" i="73" s="1"/>
  <c r="I130" i="73" s="1"/>
  <c r="J130" i="73" s="1"/>
  <c r="K130" i="73" s="1"/>
  <c r="L130" i="73" s="1"/>
  <c r="M130" i="73" s="1"/>
  <c r="N130" i="73" s="1"/>
  <c r="O130" i="73" s="1"/>
  <c r="P130" i="73" s="1"/>
  <c r="Q130" i="73" s="1"/>
  <c r="R130" i="73" s="1"/>
  <c r="S130" i="73" s="1"/>
  <c r="T130" i="73" s="1"/>
  <c r="U130" i="73" s="1"/>
  <c r="V130" i="73" s="1"/>
  <c r="W130" i="73" s="1"/>
  <c r="X130" i="73" s="1"/>
  <c r="Y130" i="73" s="1"/>
  <c r="Z130" i="73" s="1"/>
  <c r="AA130" i="73" s="1"/>
  <c r="AB130" i="73" s="1"/>
  <c r="AC130" i="73" s="1"/>
  <c r="AD130" i="73" s="1"/>
  <c r="AE130" i="73" s="1"/>
  <c r="AF130" i="73" s="1"/>
  <c r="K129" i="73"/>
  <c r="L129" i="73" s="1"/>
  <c r="M129" i="73" s="1"/>
  <c r="N129" i="73" s="1"/>
  <c r="O129" i="73" s="1"/>
  <c r="P129" i="73" s="1"/>
  <c r="Q129" i="73" s="1"/>
  <c r="R129" i="73" s="1"/>
  <c r="S129" i="73" s="1"/>
  <c r="T129" i="73" s="1"/>
  <c r="U129" i="73" s="1"/>
  <c r="V129" i="73" s="1"/>
  <c r="W129" i="73" s="1"/>
  <c r="X129" i="73" s="1"/>
  <c r="Y129" i="73" s="1"/>
  <c r="Z129" i="73" s="1"/>
  <c r="AA129" i="73" s="1"/>
  <c r="AB129" i="73" s="1"/>
  <c r="AC129" i="73" s="1"/>
  <c r="AD129" i="73" s="1"/>
  <c r="AE129" i="73" s="1"/>
  <c r="AF129" i="73" s="1"/>
  <c r="C129" i="73"/>
  <c r="D129" i="73" s="1"/>
  <c r="E129" i="73" s="1"/>
  <c r="F129" i="73" s="1"/>
  <c r="G129" i="73" s="1"/>
  <c r="H129" i="73" s="1"/>
  <c r="I129" i="73" s="1"/>
  <c r="J129" i="73" s="1"/>
  <c r="C128" i="73"/>
  <c r="D128" i="73" s="1"/>
  <c r="E128" i="73" s="1"/>
  <c r="F128" i="73" s="1"/>
  <c r="G128" i="73" s="1"/>
  <c r="H128" i="73" s="1"/>
  <c r="I128" i="73" s="1"/>
  <c r="J128" i="73" s="1"/>
  <c r="K128" i="73" s="1"/>
  <c r="L128" i="73" s="1"/>
  <c r="M128" i="73" s="1"/>
  <c r="N128" i="73" s="1"/>
  <c r="O128" i="73" s="1"/>
  <c r="P128" i="73" s="1"/>
  <c r="Q128" i="73" s="1"/>
  <c r="R128" i="73" s="1"/>
  <c r="S128" i="73" s="1"/>
  <c r="T128" i="73" s="1"/>
  <c r="U128" i="73" s="1"/>
  <c r="V128" i="73" s="1"/>
  <c r="W128" i="73" s="1"/>
  <c r="X128" i="73" s="1"/>
  <c r="Y128" i="73" s="1"/>
  <c r="Z128" i="73" s="1"/>
  <c r="AA128" i="73" s="1"/>
  <c r="AB128" i="73" s="1"/>
  <c r="AC128" i="73" s="1"/>
  <c r="AD128" i="73" s="1"/>
  <c r="AE128" i="73" s="1"/>
  <c r="AF128" i="73" s="1"/>
  <c r="G127" i="73"/>
  <c r="H127" i="73" s="1"/>
  <c r="I127" i="73" s="1"/>
  <c r="J127" i="73" s="1"/>
  <c r="K127" i="73" s="1"/>
  <c r="L127" i="73" s="1"/>
  <c r="M127" i="73" s="1"/>
  <c r="N127" i="73" s="1"/>
  <c r="O127" i="73" s="1"/>
  <c r="P127" i="73" s="1"/>
  <c r="Q127" i="73" s="1"/>
  <c r="R127" i="73" s="1"/>
  <c r="S127" i="73" s="1"/>
  <c r="T127" i="73" s="1"/>
  <c r="U127" i="73" s="1"/>
  <c r="V127" i="73" s="1"/>
  <c r="W127" i="73" s="1"/>
  <c r="X127" i="73" s="1"/>
  <c r="Y127" i="73" s="1"/>
  <c r="Z127" i="73" s="1"/>
  <c r="AA127" i="73" s="1"/>
  <c r="AB127" i="73" s="1"/>
  <c r="AC127" i="73" s="1"/>
  <c r="AD127" i="73" s="1"/>
  <c r="AE127" i="73" s="1"/>
  <c r="AF127" i="73" s="1"/>
  <c r="C127" i="73"/>
  <c r="D127" i="73" s="1"/>
  <c r="E127" i="73" s="1"/>
  <c r="F127" i="73" s="1"/>
  <c r="AC125" i="73"/>
  <c r="AD125" i="73" s="1"/>
  <c r="AE125" i="73" s="1"/>
  <c r="AF125" i="73" s="1"/>
  <c r="C125" i="73"/>
  <c r="D125" i="73" s="1"/>
  <c r="E125" i="73" s="1"/>
  <c r="F125" i="73" s="1"/>
  <c r="G125" i="73" s="1"/>
  <c r="H125" i="73" s="1"/>
  <c r="I125" i="73" s="1"/>
  <c r="J125" i="73" s="1"/>
  <c r="K125" i="73" s="1"/>
  <c r="L125" i="73" s="1"/>
  <c r="M125" i="73" s="1"/>
  <c r="N125" i="73" s="1"/>
  <c r="O125" i="73" s="1"/>
  <c r="P125" i="73" s="1"/>
  <c r="Q125" i="73" s="1"/>
  <c r="R125" i="73" s="1"/>
  <c r="S125" i="73" s="1"/>
  <c r="T125" i="73" s="1"/>
  <c r="U125" i="73" s="1"/>
  <c r="V125" i="73" s="1"/>
  <c r="W125" i="73" s="1"/>
  <c r="X125" i="73" s="1"/>
  <c r="Y125" i="73" s="1"/>
  <c r="Z125" i="73" s="1"/>
  <c r="AA125" i="73" s="1"/>
  <c r="AB125" i="73" s="1"/>
  <c r="AA124" i="73"/>
  <c r="AB124" i="73" s="1"/>
  <c r="AC124" i="73" s="1"/>
  <c r="AD124" i="73" s="1"/>
  <c r="AE124" i="73" s="1"/>
  <c r="AF124" i="73" s="1"/>
  <c r="C124" i="73"/>
  <c r="D124" i="73" s="1"/>
  <c r="E124" i="73" s="1"/>
  <c r="F124" i="73" s="1"/>
  <c r="G124" i="73" s="1"/>
  <c r="H124" i="73" s="1"/>
  <c r="I124" i="73" s="1"/>
  <c r="J124" i="73" s="1"/>
  <c r="K124" i="73" s="1"/>
  <c r="L124" i="73" s="1"/>
  <c r="M124" i="73" s="1"/>
  <c r="N124" i="73" s="1"/>
  <c r="O124" i="73" s="1"/>
  <c r="P124" i="73" s="1"/>
  <c r="Q124" i="73" s="1"/>
  <c r="R124" i="73" s="1"/>
  <c r="S124" i="73" s="1"/>
  <c r="T124" i="73" s="1"/>
  <c r="U124" i="73" s="1"/>
  <c r="V124" i="73" s="1"/>
  <c r="W124" i="73" s="1"/>
  <c r="X124" i="73" s="1"/>
  <c r="Y124" i="73" s="1"/>
  <c r="Z124" i="73" s="1"/>
  <c r="C123" i="73"/>
  <c r="D123" i="73" s="1"/>
  <c r="E123" i="73" s="1"/>
  <c r="F123" i="73" s="1"/>
  <c r="G123" i="73" s="1"/>
  <c r="H123" i="73" s="1"/>
  <c r="I123" i="73" s="1"/>
  <c r="J123" i="73" s="1"/>
  <c r="K123" i="73" s="1"/>
  <c r="L123" i="73" s="1"/>
  <c r="M123" i="73" s="1"/>
  <c r="N123" i="73" s="1"/>
  <c r="O123" i="73" s="1"/>
  <c r="P123" i="73" s="1"/>
  <c r="Q123" i="73" s="1"/>
  <c r="R123" i="73" s="1"/>
  <c r="S123" i="73" s="1"/>
  <c r="T123" i="73" s="1"/>
  <c r="U123" i="73" s="1"/>
  <c r="V123" i="73" s="1"/>
  <c r="W123" i="73" s="1"/>
  <c r="X123" i="73" s="1"/>
  <c r="Y123" i="73" s="1"/>
  <c r="Z123" i="73" s="1"/>
  <c r="AA123" i="73" s="1"/>
  <c r="AB123" i="73" s="1"/>
  <c r="AC123" i="73" s="1"/>
  <c r="AD123" i="73" s="1"/>
  <c r="AE123" i="73" s="1"/>
  <c r="AF123" i="73" s="1"/>
  <c r="H122" i="73"/>
  <c r="I122" i="73" s="1"/>
  <c r="J122" i="73" s="1"/>
  <c r="K122" i="73" s="1"/>
  <c r="L122" i="73" s="1"/>
  <c r="M122" i="73" s="1"/>
  <c r="N122" i="73" s="1"/>
  <c r="O122" i="73" s="1"/>
  <c r="P122" i="73" s="1"/>
  <c r="Q122" i="73" s="1"/>
  <c r="R122" i="73" s="1"/>
  <c r="S122" i="73" s="1"/>
  <c r="T122" i="73" s="1"/>
  <c r="U122" i="73" s="1"/>
  <c r="V122" i="73" s="1"/>
  <c r="W122" i="73" s="1"/>
  <c r="X122" i="73" s="1"/>
  <c r="Y122" i="73" s="1"/>
  <c r="Z122" i="73" s="1"/>
  <c r="AA122" i="73" s="1"/>
  <c r="AB122" i="73" s="1"/>
  <c r="AC122" i="73" s="1"/>
  <c r="AD122" i="73" s="1"/>
  <c r="AE122" i="73" s="1"/>
  <c r="AF122" i="73" s="1"/>
  <c r="F122" i="73"/>
  <c r="G122" i="73" s="1"/>
  <c r="C122" i="73"/>
  <c r="D122" i="73" s="1"/>
  <c r="E122" i="73" s="1"/>
  <c r="F121" i="73"/>
  <c r="G121" i="73" s="1"/>
  <c r="H121" i="73" s="1"/>
  <c r="I121" i="73" s="1"/>
  <c r="J121" i="73" s="1"/>
  <c r="K121" i="73" s="1"/>
  <c r="L121" i="73" s="1"/>
  <c r="M121" i="73" s="1"/>
  <c r="N121" i="73" s="1"/>
  <c r="O121" i="73" s="1"/>
  <c r="P121" i="73" s="1"/>
  <c r="Q121" i="73" s="1"/>
  <c r="R121" i="73" s="1"/>
  <c r="S121" i="73" s="1"/>
  <c r="T121" i="73" s="1"/>
  <c r="U121" i="73" s="1"/>
  <c r="V121" i="73" s="1"/>
  <c r="W121" i="73" s="1"/>
  <c r="X121" i="73" s="1"/>
  <c r="Y121" i="73" s="1"/>
  <c r="Z121" i="73" s="1"/>
  <c r="AA121" i="73" s="1"/>
  <c r="AB121" i="73" s="1"/>
  <c r="AC121" i="73" s="1"/>
  <c r="AD121" i="73" s="1"/>
  <c r="AE121" i="73" s="1"/>
  <c r="AF121" i="73" s="1"/>
  <c r="D121" i="73"/>
  <c r="E121" i="73" s="1"/>
  <c r="C121" i="73"/>
  <c r="C120" i="73"/>
  <c r="D120" i="73" s="1"/>
  <c r="E120" i="73" s="1"/>
  <c r="F120" i="73" s="1"/>
  <c r="G120" i="73" s="1"/>
  <c r="H120" i="73" s="1"/>
  <c r="I120" i="73" s="1"/>
  <c r="J120" i="73" s="1"/>
  <c r="K120" i="73" s="1"/>
  <c r="L120" i="73" s="1"/>
  <c r="M120" i="73" s="1"/>
  <c r="N120" i="73" s="1"/>
  <c r="O120" i="73" s="1"/>
  <c r="P120" i="73" s="1"/>
  <c r="Q120" i="73" s="1"/>
  <c r="R120" i="73" s="1"/>
  <c r="S120" i="73" s="1"/>
  <c r="T120" i="73" s="1"/>
  <c r="U120" i="73" s="1"/>
  <c r="V120" i="73" s="1"/>
  <c r="W120" i="73" s="1"/>
  <c r="X120" i="73" s="1"/>
  <c r="Y120" i="73" s="1"/>
  <c r="Z120" i="73" s="1"/>
  <c r="AA120" i="73" s="1"/>
  <c r="AB120" i="73" s="1"/>
  <c r="AC120" i="73" s="1"/>
  <c r="AD120" i="73" s="1"/>
  <c r="AE120" i="73" s="1"/>
  <c r="AF120" i="73" s="1"/>
  <c r="C119" i="73"/>
  <c r="D119" i="73" s="1"/>
  <c r="E119" i="73" s="1"/>
  <c r="F119" i="73" s="1"/>
  <c r="G119" i="73" s="1"/>
  <c r="H119" i="73" s="1"/>
  <c r="I119" i="73" s="1"/>
  <c r="J119" i="73" s="1"/>
  <c r="K119" i="73" s="1"/>
  <c r="L119" i="73" s="1"/>
  <c r="M119" i="73" s="1"/>
  <c r="N119" i="73" s="1"/>
  <c r="O119" i="73" s="1"/>
  <c r="P119" i="73" s="1"/>
  <c r="Q119" i="73" s="1"/>
  <c r="R119" i="73" s="1"/>
  <c r="S119" i="73" s="1"/>
  <c r="T119" i="73" s="1"/>
  <c r="U119" i="73" s="1"/>
  <c r="V119" i="73" s="1"/>
  <c r="W119" i="73" s="1"/>
  <c r="X119" i="73" s="1"/>
  <c r="Y119" i="73" s="1"/>
  <c r="Z119" i="73" s="1"/>
  <c r="AA119" i="73" s="1"/>
  <c r="AB119" i="73" s="1"/>
  <c r="AC119" i="73" s="1"/>
  <c r="AD119" i="73" s="1"/>
  <c r="AE119" i="73" s="1"/>
  <c r="AF119" i="73" s="1"/>
  <c r="C118" i="73"/>
  <c r="D118" i="73" s="1"/>
  <c r="E118" i="73" s="1"/>
  <c r="F118" i="73" s="1"/>
  <c r="G118" i="73" s="1"/>
  <c r="H118" i="73" s="1"/>
  <c r="I118" i="73" s="1"/>
  <c r="J118" i="73" s="1"/>
  <c r="K118" i="73" s="1"/>
  <c r="L118" i="73" s="1"/>
  <c r="M118" i="73" s="1"/>
  <c r="N118" i="73" s="1"/>
  <c r="O118" i="73" s="1"/>
  <c r="P118" i="73" s="1"/>
  <c r="Q118" i="73" s="1"/>
  <c r="R118" i="73" s="1"/>
  <c r="S118" i="73" s="1"/>
  <c r="T118" i="73" s="1"/>
  <c r="U118" i="73" s="1"/>
  <c r="V118" i="73" s="1"/>
  <c r="W118" i="73" s="1"/>
  <c r="X118" i="73" s="1"/>
  <c r="Y118" i="73" s="1"/>
  <c r="Z118" i="73" s="1"/>
  <c r="AA118" i="73" s="1"/>
  <c r="AB118" i="73" s="1"/>
  <c r="AC118" i="73" s="1"/>
  <c r="AD118" i="73" s="1"/>
  <c r="AE118" i="73" s="1"/>
  <c r="AF118" i="73" s="1"/>
  <c r="O117" i="73"/>
  <c r="P117" i="73" s="1"/>
  <c r="Q117" i="73" s="1"/>
  <c r="R117" i="73" s="1"/>
  <c r="S117" i="73" s="1"/>
  <c r="T117" i="73" s="1"/>
  <c r="U117" i="73" s="1"/>
  <c r="V117" i="73" s="1"/>
  <c r="W117" i="73" s="1"/>
  <c r="X117" i="73" s="1"/>
  <c r="Y117" i="73" s="1"/>
  <c r="Z117" i="73" s="1"/>
  <c r="AA117" i="73" s="1"/>
  <c r="AB117" i="73" s="1"/>
  <c r="AC117" i="73" s="1"/>
  <c r="AD117" i="73" s="1"/>
  <c r="AE117" i="73" s="1"/>
  <c r="AF117" i="73" s="1"/>
  <c r="M117" i="73"/>
  <c r="N117" i="73" s="1"/>
  <c r="D117" i="73"/>
  <c r="E117" i="73" s="1"/>
  <c r="F117" i="73" s="1"/>
  <c r="G117" i="73" s="1"/>
  <c r="H117" i="73" s="1"/>
  <c r="I117" i="73" s="1"/>
  <c r="J117" i="73" s="1"/>
  <c r="K117" i="73" s="1"/>
  <c r="L117" i="73" s="1"/>
  <c r="C117" i="73"/>
  <c r="K116" i="73"/>
  <c r="L116" i="73" s="1"/>
  <c r="M116" i="73" s="1"/>
  <c r="N116" i="73" s="1"/>
  <c r="O116" i="73" s="1"/>
  <c r="P116" i="73" s="1"/>
  <c r="Q116" i="73" s="1"/>
  <c r="R116" i="73" s="1"/>
  <c r="S116" i="73" s="1"/>
  <c r="T116" i="73" s="1"/>
  <c r="U116" i="73" s="1"/>
  <c r="V116" i="73" s="1"/>
  <c r="W116" i="73" s="1"/>
  <c r="X116" i="73" s="1"/>
  <c r="Y116" i="73" s="1"/>
  <c r="Z116" i="73" s="1"/>
  <c r="AA116" i="73" s="1"/>
  <c r="AB116" i="73" s="1"/>
  <c r="AC116" i="73" s="1"/>
  <c r="AD116" i="73" s="1"/>
  <c r="AE116" i="73" s="1"/>
  <c r="AF116" i="73" s="1"/>
  <c r="C116" i="73"/>
  <c r="D116" i="73" s="1"/>
  <c r="E116" i="73" s="1"/>
  <c r="F116" i="73" s="1"/>
  <c r="G116" i="73" s="1"/>
  <c r="H116" i="73" s="1"/>
  <c r="I116" i="73" s="1"/>
  <c r="J116" i="73" s="1"/>
  <c r="I115" i="73"/>
  <c r="J115" i="73" s="1"/>
  <c r="K115" i="73" s="1"/>
  <c r="L115" i="73" s="1"/>
  <c r="M115" i="73" s="1"/>
  <c r="N115" i="73" s="1"/>
  <c r="O115" i="73" s="1"/>
  <c r="P115" i="73" s="1"/>
  <c r="Q115" i="73" s="1"/>
  <c r="R115" i="73" s="1"/>
  <c r="S115" i="73" s="1"/>
  <c r="T115" i="73" s="1"/>
  <c r="U115" i="73" s="1"/>
  <c r="V115" i="73" s="1"/>
  <c r="W115" i="73" s="1"/>
  <c r="X115" i="73" s="1"/>
  <c r="Y115" i="73" s="1"/>
  <c r="Z115" i="73" s="1"/>
  <c r="AA115" i="73" s="1"/>
  <c r="AB115" i="73" s="1"/>
  <c r="AC115" i="73" s="1"/>
  <c r="AD115" i="73" s="1"/>
  <c r="AE115" i="73" s="1"/>
  <c r="AF115" i="73" s="1"/>
  <c r="C115" i="73"/>
  <c r="D115" i="73" s="1"/>
  <c r="E115" i="73" s="1"/>
  <c r="F115" i="73" s="1"/>
  <c r="G115" i="73" s="1"/>
  <c r="H115" i="73" s="1"/>
  <c r="C114" i="73"/>
  <c r="D114" i="73" s="1"/>
  <c r="E114" i="73" s="1"/>
  <c r="F114" i="73" s="1"/>
  <c r="G114" i="73" s="1"/>
  <c r="H114" i="73" s="1"/>
  <c r="I114" i="73" s="1"/>
  <c r="J114" i="73" s="1"/>
  <c r="K114" i="73" s="1"/>
  <c r="L114" i="73" s="1"/>
  <c r="M114" i="73" s="1"/>
  <c r="N114" i="73" s="1"/>
  <c r="O114" i="73" s="1"/>
  <c r="P114" i="73" s="1"/>
  <c r="Q114" i="73" s="1"/>
  <c r="R114" i="73" s="1"/>
  <c r="S114" i="73" s="1"/>
  <c r="T114" i="73" s="1"/>
  <c r="U114" i="73" s="1"/>
  <c r="V114" i="73" s="1"/>
  <c r="W114" i="73" s="1"/>
  <c r="X114" i="73" s="1"/>
  <c r="Y114" i="73" s="1"/>
  <c r="Z114" i="73" s="1"/>
  <c r="AA114" i="73" s="1"/>
  <c r="AB114" i="73" s="1"/>
  <c r="AC114" i="73" s="1"/>
  <c r="AD114" i="73" s="1"/>
  <c r="AE114" i="73" s="1"/>
  <c r="AF114" i="73" s="1"/>
  <c r="E113" i="73"/>
  <c r="F113" i="73" s="1"/>
  <c r="G113" i="73" s="1"/>
  <c r="H113" i="73" s="1"/>
  <c r="I113" i="73" s="1"/>
  <c r="J113" i="73" s="1"/>
  <c r="K113" i="73" s="1"/>
  <c r="L113" i="73" s="1"/>
  <c r="M113" i="73" s="1"/>
  <c r="N113" i="73" s="1"/>
  <c r="O113" i="73" s="1"/>
  <c r="P113" i="73" s="1"/>
  <c r="Q113" i="73" s="1"/>
  <c r="R113" i="73" s="1"/>
  <c r="S113" i="73" s="1"/>
  <c r="T113" i="73" s="1"/>
  <c r="U113" i="73" s="1"/>
  <c r="V113" i="73" s="1"/>
  <c r="W113" i="73" s="1"/>
  <c r="X113" i="73" s="1"/>
  <c r="Y113" i="73" s="1"/>
  <c r="Z113" i="73" s="1"/>
  <c r="AA113" i="73" s="1"/>
  <c r="AB113" i="73" s="1"/>
  <c r="AC113" i="73" s="1"/>
  <c r="AD113" i="73" s="1"/>
  <c r="AE113" i="73" s="1"/>
  <c r="AF113" i="73" s="1"/>
  <c r="D113" i="73"/>
  <c r="C113" i="73"/>
  <c r="D112" i="73"/>
  <c r="E112" i="73" s="1"/>
  <c r="F112" i="73" s="1"/>
  <c r="G112" i="73" s="1"/>
  <c r="H112" i="73" s="1"/>
  <c r="I112" i="73" s="1"/>
  <c r="J112" i="73" s="1"/>
  <c r="K112" i="73" s="1"/>
  <c r="L112" i="73" s="1"/>
  <c r="M112" i="73" s="1"/>
  <c r="N112" i="73" s="1"/>
  <c r="O112" i="73" s="1"/>
  <c r="P112" i="73" s="1"/>
  <c r="Q112" i="73" s="1"/>
  <c r="R112" i="73" s="1"/>
  <c r="S112" i="73" s="1"/>
  <c r="T112" i="73" s="1"/>
  <c r="U112" i="73" s="1"/>
  <c r="V112" i="73" s="1"/>
  <c r="W112" i="73" s="1"/>
  <c r="X112" i="73" s="1"/>
  <c r="Y112" i="73" s="1"/>
  <c r="Z112" i="73" s="1"/>
  <c r="AA112" i="73" s="1"/>
  <c r="AB112" i="73" s="1"/>
  <c r="AC112" i="73" s="1"/>
  <c r="AD112" i="73" s="1"/>
  <c r="AE112" i="73" s="1"/>
  <c r="AF112" i="73" s="1"/>
  <c r="C112" i="73"/>
  <c r="P111" i="73"/>
  <c r="Q111" i="73" s="1"/>
  <c r="R111" i="73" s="1"/>
  <c r="S111" i="73" s="1"/>
  <c r="T111" i="73" s="1"/>
  <c r="U111" i="73" s="1"/>
  <c r="V111" i="73" s="1"/>
  <c r="W111" i="73" s="1"/>
  <c r="X111" i="73" s="1"/>
  <c r="Y111" i="73" s="1"/>
  <c r="Z111" i="73" s="1"/>
  <c r="AA111" i="73" s="1"/>
  <c r="AB111" i="73" s="1"/>
  <c r="AC111" i="73" s="1"/>
  <c r="AD111" i="73" s="1"/>
  <c r="AE111" i="73" s="1"/>
  <c r="AF111" i="73" s="1"/>
  <c r="L111" i="73"/>
  <c r="M111" i="73" s="1"/>
  <c r="N111" i="73" s="1"/>
  <c r="O111" i="73" s="1"/>
  <c r="D111" i="73"/>
  <c r="E111" i="73" s="1"/>
  <c r="F111" i="73" s="1"/>
  <c r="G111" i="73" s="1"/>
  <c r="H111" i="73" s="1"/>
  <c r="I111" i="73" s="1"/>
  <c r="J111" i="73" s="1"/>
  <c r="K111" i="73" s="1"/>
  <c r="C111" i="73"/>
  <c r="J110" i="73"/>
  <c r="K110" i="73" s="1"/>
  <c r="L110" i="73" s="1"/>
  <c r="M110" i="73" s="1"/>
  <c r="N110" i="73" s="1"/>
  <c r="O110" i="73" s="1"/>
  <c r="P110" i="73" s="1"/>
  <c r="Q110" i="73" s="1"/>
  <c r="R110" i="73" s="1"/>
  <c r="S110" i="73" s="1"/>
  <c r="T110" i="73" s="1"/>
  <c r="U110" i="73" s="1"/>
  <c r="V110" i="73" s="1"/>
  <c r="W110" i="73" s="1"/>
  <c r="X110" i="73" s="1"/>
  <c r="Y110" i="73" s="1"/>
  <c r="Z110" i="73" s="1"/>
  <c r="AA110" i="73" s="1"/>
  <c r="AB110" i="73" s="1"/>
  <c r="AC110" i="73" s="1"/>
  <c r="AD110" i="73" s="1"/>
  <c r="AE110" i="73" s="1"/>
  <c r="AF110" i="73" s="1"/>
  <c r="E110" i="73"/>
  <c r="F110" i="73" s="1"/>
  <c r="G110" i="73" s="1"/>
  <c r="H110" i="73" s="1"/>
  <c r="D110" i="73"/>
  <c r="C110" i="73"/>
  <c r="K109" i="73"/>
  <c r="L109" i="73" s="1"/>
  <c r="M109" i="73" s="1"/>
  <c r="N109" i="73" s="1"/>
  <c r="O109" i="73" s="1"/>
  <c r="P109" i="73" s="1"/>
  <c r="Q109" i="73" s="1"/>
  <c r="R109" i="73" s="1"/>
  <c r="S109" i="73" s="1"/>
  <c r="T109" i="73" s="1"/>
  <c r="U109" i="73" s="1"/>
  <c r="V109" i="73" s="1"/>
  <c r="W109" i="73" s="1"/>
  <c r="X109" i="73" s="1"/>
  <c r="Y109" i="73" s="1"/>
  <c r="Z109" i="73" s="1"/>
  <c r="AA109" i="73" s="1"/>
  <c r="AB109" i="73" s="1"/>
  <c r="AC109" i="73" s="1"/>
  <c r="AD109" i="73" s="1"/>
  <c r="AE109" i="73" s="1"/>
  <c r="AF109" i="73" s="1"/>
  <c r="C109" i="73"/>
  <c r="D109" i="73" s="1"/>
  <c r="E109" i="73" s="1"/>
  <c r="F109" i="73" s="1"/>
  <c r="G109" i="73" s="1"/>
  <c r="H109" i="73" s="1"/>
  <c r="I109" i="73" s="1"/>
  <c r="J109" i="73" s="1"/>
  <c r="K108" i="73"/>
  <c r="L108" i="73" s="1"/>
  <c r="M108" i="73" s="1"/>
  <c r="N108" i="73" s="1"/>
  <c r="O108" i="73" s="1"/>
  <c r="P108" i="73" s="1"/>
  <c r="Q108" i="73" s="1"/>
  <c r="R108" i="73" s="1"/>
  <c r="S108" i="73" s="1"/>
  <c r="T108" i="73" s="1"/>
  <c r="U108" i="73" s="1"/>
  <c r="V108" i="73" s="1"/>
  <c r="W108" i="73" s="1"/>
  <c r="X108" i="73" s="1"/>
  <c r="Y108" i="73" s="1"/>
  <c r="Z108" i="73" s="1"/>
  <c r="AA108" i="73" s="1"/>
  <c r="AB108" i="73" s="1"/>
  <c r="AC108" i="73" s="1"/>
  <c r="AD108" i="73" s="1"/>
  <c r="AE108" i="73" s="1"/>
  <c r="AF108" i="73" s="1"/>
  <c r="D108" i="73"/>
  <c r="E108" i="73" s="1"/>
  <c r="F108" i="73" s="1"/>
  <c r="G108" i="73" s="1"/>
  <c r="H108" i="73" s="1"/>
  <c r="I108" i="73" s="1"/>
  <c r="J108" i="73" s="1"/>
  <c r="C108" i="73"/>
  <c r="C106" i="73"/>
  <c r="D106" i="73" s="1"/>
  <c r="E106" i="73" s="1"/>
  <c r="F106" i="73" s="1"/>
  <c r="G106" i="73" s="1"/>
  <c r="H106" i="73" s="1"/>
  <c r="I106" i="73" s="1"/>
  <c r="J106" i="73" s="1"/>
  <c r="K106" i="73" s="1"/>
  <c r="L106" i="73" s="1"/>
  <c r="M106" i="73" s="1"/>
  <c r="N106" i="73" s="1"/>
  <c r="O106" i="73" s="1"/>
  <c r="P106" i="73" s="1"/>
  <c r="Q106" i="73" s="1"/>
  <c r="R106" i="73" s="1"/>
  <c r="S106" i="73" s="1"/>
  <c r="T106" i="73" s="1"/>
  <c r="U106" i="73" s="1"/>
  <c r="V106" i="73" s="1"/>
  <c r="W106" i="73" s="1"/>
  <c r="X106" i="73" s="1"/>
  <c r="Y106" i="73" s="1"/>
  <c r="Z106" i="73" s="1"/>
  <c r="AA106" i="73" s="1"/>
  <c r="AB106" i="73" s="1"/>
  <c r="AC106" i="73" s="1"/>
  <c r="AD106" i="73" s="1"/>
  <c r="AE106" i="73" s="1"/>
  <c r="AF106" i="73" s="1"/>
  <c r="E105" i="73"/>
  <c r="F105" i="73" s="1"/>
  <c r="G105" i="73" s="1"/>
  <c r="H105" i="73" s="1"/>
  <c r="I105" i="73" s="1"/>
  <c r="J105" i="73" s="1"/>
  <c r="K105" i="73" s="1"/>
  <c r="L105" i="73" s="1"/>
  <c r="M105" i="73" s="1"/>
  <c r="N105" i="73" s="1"/>
  <c r="O105" i="73" s="1"/>
  <c r="P105" i="73" s="1"/>
  <c r="Q105" i="73" s="1"/>
  <c r="R105" i="73" s="1"/>
  <c r="S105" i="73" s="1"/>
  <c r="T105" i="73" s="1"/>
  <c r="U105" i="73" s="1"/>
  <c r="V105" i="73" s="1"/>
  <c r="W105" i="73" s="1"/>
  <c r="X105" i="73" s="1"/>
  <c r="Y105" i="73" s="1"/>
  <c r="Z105" i="73" s="1"/>
  <c r="AA105" i="73" s="1"/>
  <c r="AB105" i="73" s="1"/>
  <c r="AC105" i="73" s="1"/>
  <c r="AD105" i="73" s="1"/>
  <c r="AE105" i="73" s="1"/>
  <c r="AF105" i="73" s="1"/>
  <c r="C105" i="73"/>
  <c r="D105" i="73" s="1"/>
  <c r="E103" i="73"/>
  <c r="F103" i="73" s="1"/>
  <c r="G103" i="73" s="1"/>
  <c r="H103" i="73" s="1"/>
  <c r="I103" i="73" s="1"/>
  <c r="J103" i="73" s="1"/>
  <c r="K103" i="73" s="1"/>
  <c r="L103" i="73" s="1"/>
  <c r="M103" i="73" s="1"/>
  <c r="N103" i="73" s="1"/>
  <c r="O103" i="73" s="1"/>
  <c r="P103" i="73" s="1"/>
  <c r="Q103" i="73" s="1"/>
  <c r="R103" i="73" s="1"/>
  <c r="S103" i="73" s="1"/>
  <c r="T103" i="73" s="1"/>
  <c r="U103" i="73" s="1"/>
  <c r="V103" i="73" s="1"/>
  <c r="W103" i="73" s="1"/>
  <c r="X103" i="73" s="1"/>
  <c r="Y103" i="73" s="1"/>
  <c r="Z103" i="73" s="1"/>
  <c r="AA103" i="73" s="1"/>
  <c r="AB103" i="73" s="1"/>
  <c r="AC103" i="73" s="1"/>
  <c r="AD103" i="73" s="1"/>
  <c r="AE103" i="73" s="1"/>
  <c r="AF103" i="73" s="1"/>
  <c r="C103" i="73"/>
  <c r="D103" i="73" s="1"/>
  <c r="C102" i="73"/>
  <c r="D102" i="73" s="1"/>
  <c r="E102" i="73" s="1"/>
  <c r="F102" i="73" s="1"/>
  <c r="G102" i="73" s="1"/>
  <c r="H102" i="73" s="1"/>
  <c r="I102" i="73" s="1"/>
  <c r="J102" i="73" s="1"/>
  <c r="K102" i="73" s="1"/>
  <c r="L102" i="73" s="1"/>
  <c r="M102" i="73" s="1"/>
  <c r="N102" i="73" s="1"/>
  <c r="O102" i="73" s="1"/>
  <c r="P102" i="73" s="1"/>
  <c r="Q102" i="73" s="1"/>
  <c r="R102" i="73" s="1"/>
  <c r="S102" i="73" s="1"/>
  <c r="T102" i="73" s="1"/>
  <c r="U102" i="73" s="1"/>
  <c r="V102" i="73" s="1"/>
  <c r="W102" i="73" s="1"/>
  <c r="X102" i="73" s="1"/>
  <c r="Y102" i="73" s="1"/>
  <c r="Z102" i="73" s="1"/>
  <c r="AA102" i="73" s="1"/>
  <c r="AB102" i="73" s="1"/>
  <c r="AC102" i="73" s="1"/>
  <c r="AD102" i="73" s="1"/>
  <c r="AE102" i="73" s="1"/>
  <c r="AF102" i="73" s="1"/>
  <c r="C101" i="73"/>
  <c r="D101" i="73" s="1"/>
  <c r="E101" i="73" s="1"/>
  <c r="F101" i="73" s="1"/>
  <c r="G101" i="73" s="1"/>
  <c r="H101" i="73" s="1"/>
  <c r="I101" i="73" s="1"/>
  <c r="J101" i="73" s="1"/>
  <c r="K101" i="73" s="1"/>
  <c r="L101" i="73" s="1"/>
  <c r="M101" i="73" s="1"/>
  <c r="N101" i="73" s="1"/>
  <c r="O101" i="73" s="1"/>
  <c r="P101" i="73" s="1"/>
  <c r="Q101" i="73" s="1"/>
  <c r="R101" i="73" s="1"/>
  <c r="S101" i="73" s="1"/>
  <c r="T101" i="73" s="1"/>
  <c r="U101" i="73" s="1"/>
  <c r="V101" i="73" s="1"/>
  <c r="W101" i="73" s="1"/>
  <c r="X101" i="73" s="1"/>
  <c r="Y101" i="73" s="1"/>
  <c r="Z101" i="73" s="1"/>
  <c r="AA101" i="73" s="1"/>
  <c r="AB101" i="73" s="1"/>
  <c r="AC101" i="73" s="1"/>
  <c r="AD101" i="73" s="1"/>
  <c r="AE101" i="73" s="1"/>
  <c r="AF101" i="73" s="1"/>
  <c r="E100" i="73"/>
  <c r="F100" i="73" s="1"/>
  <c r="G100" i="73" s="1"/>
  <c r="H100" i="73" s="1"/>
  <c r="I100" i="73" s="1"/>
  <c r="J100" i="73" s="1"/>
  <c r="K100" i="73" s="1"/>
  <c r="L100" i="73" s="1"/>
  <c r="M100" i="73" s="1"/>
  <c r="N100" i="73" s="1"/>
  <c r="O100" i="73" s="1"/>
  <c r="P100" i="73" s="1"/>
  <c r="Q100" i="73" s="1"/>
  <c r="R100" i="73" s="1"/>
  <c r="S100" i="73" s="1"/>
  <c r="T100" i="73" s="1"/>
  <c r="U100" i="73" s="1"/>
  <c r="V100" i="73" s="1"/>
  <c r="W100" i="73" s="1"/>
  <c r="X100" i="73" s="1"/>
  <c r="Y100" i="73" s="1"/>
  <c r="Z100" i="73" s="1"/>
  <c r="AA100" i="73" s="1"/>
  <c r="AB100" i="73" s="1"/>
  <c r="AC100" i="73" s="1"/>
  <c r="AD100" i="73" s="1"/>
  <c r="AE100" i="73" s="1"/>
  <c r="AF100" i="73" s="1"/>
  <c r="C100" i="73"/>
  <c r="D100" i="73" s="1"/>
  <c r="E99" i="73"/>
  <c r="F99" i="73" s="1"/>
  <c r="G99" i="73" s="1"/>
  <c r="C99" i="73"/>
  <c r="D99" i="73" s="1"/>
  <c r="C98" i="73"/>
  <c r="AH95" i="73"/>
  <c r="AI95" i="73" s="1"/>
  <c r="AH94" i="73"/>
  <c r="AI94" i="73" s="1"/>
  <c r="AH93" i="73"/>
  <c r="AI93" i="73" s="1"/>
  <c r="AH92" i="73"/>
  <c r="AI92" i="73" s="1"/>
  <c r="AH91" i="73"/>
  <c r="AI91" i="73" s="1"/>
  <c r="C90" i="73"/>
  <c r="B90" i="73"/>
  <c r="AI88" i="73"/>
  <c r="AH88" i="73"/>
  <c r="AI87" i="73"/>
  <c r="AH87" i="73"/>
  <c r="AI86" i="73"/>
  <c r="AH86" i="73"/>
  <c r="AI85" i="73"/>
  <c r="AH85" i="73"/>
  <c r="AI84" i="73"/>
  <c r="AH84" i="73"/>
  <c r="AI83" i="73"/>
  <c r="AH83" i="73"/>
  <c r="AI82" i="73"/>
  <c r="AH82" i="73"/>
  <c r="AI81" i="73"/>
  <c r="AH81" i="73"/>
  <c r="AG79" i="73"/>
  <c r="AF79" i="73"/>
  <c r="AE79" i="73"/>
  <c r="AD79" i="73"/>
  <c r="AC79" i="73"/>
  <c r="AB79" i="73"/>
  <c r="AA79" i="73"/>
  <c r="Z79" i="73"/>
  <c r="Y79" i="73"/>
  <c r="X79" i="73"/>
  <c r="W79" i="73"/>
  <c r="V79" i="73"/>
  <c r="U79" i="73"/>
  <c r="T79" i="73"/>
  <c r="S79" i="73"/>
  <c r="R79" i="73"/>
  <c r="Q79" i="73"/>
  <c r="P79" i="73"/>
  <c r="O79" i="73"/>
  <c r="N79" i="73"/>
  <c r="M79" i="73"/>
  <c r="L79" i="73"/>
  <c r="K79" i="73"/>
  <c r="J79" i="73"/>
  <c r="I79" i="73"/>
  <c r="H79" i="73"/>
  <c r="G79" i="73"/>
  <c r="F79" i="73"/>
  <c r="E79" i="73"/>
  <c r="D79" i="73"/>
  <c r="C79" i="73"/>
  <c r="B79" i="73"/>
  <c r="AI78" i="73"/>
  <c r="AH78" i="73"/>
  <c r="AI77" i="73"/>
  <c r="AH77" i="73"/>
  <c r="AI76" i="73"/>
  <c r="AH76" i="73"/>
  <c r="AI75" i="73"/>
  <c r="AH75" i="73"/>
  <c r="AI74" i="73"/>
  <c r="AH74" i="73"/>
  <c r="AI73" i="73"/>
  <c r="AH73" i="73"/>
  <c r="Y72" i="73"/>
  <c r="AQ210" i="73" s="1"/>
  <c r="I72" i="73"/>
  <c r="AA210" i="73" s="1"/>
  <c r="AI71" i="73"/>
  <c r="AH71" i="73"/>
  <c r="Y70" i="73"/>
  <c r="Y80" i="73" s="1"/>
  <c r="R70" i="73"/>
  <c r="K70" i="73"/>
  <c r="J70" i="73"/>
  <c r="I70" i="73"/>
  <c r="I80" i="73" s="1"/>
  <c r="AG69" i="73"/>
  <c r="AF69" i="73"/>
  <c r="AE69" i="73"/>
  <c r="AD69" i="73"/>
  <c r="AC69" i="73"/>
  <c r="AB69" i="73"/>
  <c r="AA69" i="73"/>
  <c r="Z69" i="73"/>
  <c r="Y69" i="73"/>
  <c r="X69" i="73"/>
  <c r="W69" i="73"/>
  <c r="V69" i="73"/>
  <c r="U69" i="73"/>
  <c r="T69" i="73"/>
  <c r="S69" i="73"/>
  <c r="R69" i="73"/>
  <c r="Q69" i="73"/>
  <c r="P69" i="73"/>
  <c r="O69" i="73"/>
  <c r="O72" i="73" s="1"/>
  <c r="N69" i="73"/>
  <c r="M69" i="73"/>
  <c r="L69" i="73"/>
  <c r="K69" i="73"/>
  <c r="J69" i="73"/>
  <c r="I69" i="73"/>
  <c r="H69" i="73"/>
  <c r="G69" i="73"/>
  <c r="G72" i="73" s="1"/>
  <c r="F69" i="73"/>
  <c r="F72" i="73" s="1"/>
  <c r="E69" i="73"/>
  <c r="D69" i="73"/>
  <c r="C69" i="73"/>
  <c r="B69" i="73"/>
  <c r="AI68" i="73"/>
  <c r="AH68" i="73"/>
  <c r="AI67" i="73"/>
  <c r="AH67" i="73"/>
  <c r="AI66" i="73"/>
  <c r="AH66" i="73"/>
  <c r="AG65" i="73"/>
  <c r="AF65" i="73"/>
  <c r="AE65" i="73"/>
  <c r="AD65" i="73"/>
  <c r="AC65" i="73"/>
  <c r="AB65" i="73"/>
  <c r="AA65" i="73"/>
  <c r="Z65" i="73"/>
  <c r="Y65" i="73"/>
  <c r="X65" i="73"/>
  <c r="W65" i="73"/>
  <c r="V65" i="73"/>
  <c r="U65" i="73"/>
  <c r="T65" i="73"/>
  <c r="S65" i="73"/>
  <c r="S70" i="73" s="1"/>
  <c r="R65" i="73"/>
  <c r="Q65" i="73"/>
  <c r="P65" i="73"/>
  <c r="P5" i="73" s="1"/>
  <c r="O65" i="73"/>
  <c r="N65" i="73"/>
  <c r="M65" i="73"/>
  <c r="L65" i="73"/>
  <c r="K65" i="73"/>
  <c r="J65" i="73"/>
  <c r="I65" i="73"/>
  <c r="H65" i="73"/>
  <c r="H5" i="73" s="1"/>
  <c r="G65" i="73"/>
  <c r="F65" i="73"/>
  <c r="E65" i="73"/>
  <c r="E70" i="73" s="1"/>
  <c r="E80" i="73" s="1"/>
  <c r="D65" i="73"/>
  <c r="D70" i="73" s="1"/>
  <c r="C65" i="73"/>
  <c r="C70" i="73" s="1"/>
  <c r="B65" i="73"/>
  <c r="AI64" i="73"/>
  <c r="AH64" i="73"/>
  <c r="AI63" i="73"/>
  <c r="AH63" i="73"/>
  <c r="AI62" i="73"/>
  <c r="AH62" i="73"/>
  <c r="AI61" i="73"/>
  <c r="AH61" i="73"/>
  <c r="AI60" i="73"/>
  <c r="AH60" i="73"/>
  <c r="AI59" i="73"/>
  <c r="AH59" i="73"/>
  <c r="AI58" i="73"/>
  <c r="AH58" i="73"/>
  <c r="AI57" i="73"/>
  <c r="AH57" i="73"/>
  <c r="AI56" i="73"/>
  <c r="AH56" i="73"/>
  <c r="AI55" i="73"/>
  <c r="AH55" i="73"/>
  <c r="AI54" i="73"/>
  <c r="AH54" i="73"/>
  <c r="AG53" i="73"/>
  <c r="AF53" i="73"/>
  <c r="AE53" i="73"/>
  <c r="AD53" i="73"/>
  <c r="AC53" i="73"/>
  <c r="AB53" i="73"/>
  <c r="AA53" i="73"/>
  <c r="Z53" i="73"/>
  <c r="Y53" i="73"/>
  <c r="X53" i="73"/>
  <c r="W53" i="73"/>
  <c r="V53" i="73"/>
  <c r="U53" i="73"/>
  <c r="T53" i="73"/>
  <c r="S53" i="73"/>
  <c r="R53" i="73"/>
  <c r="Q53" i="73"/>
  <c r="P53" i="73"/>
  <c r="O53" i="73"/>
  <c r="N53" i="73"/>
  <c r="M53" i="73"/>
  <c r="M70" i="73" s="1"/>
  <c r="L53" i="73"/>
  <c r="K53" i="73"/>
  <c r="J53" i="73"/>
  <c r="I53" i="73"/>
  <c r="H53" i="73"/>
  <c r="G53" i="73"/>
  <c r="F53" i="73"/>
  <c r="E53" i="73"/>
  <c r="E72" i="73" s="1"/>
  <c r="D53" i="73"/>
  <c r="C53" i="73"/>
  <c r="AI53" i="73" s="1"/>
  <c r="B53" i="73"/>
  <c r="AI52" i="73"/>
  <c r="AH52" i="73"/>
  <c r="AI51" i="73"/>
  <c r="AH51" i="73"/>
  <c r="AI50" i="73"/>
  <c r="AH50" i="73"/>
  <c r="Y49" i="73"/>
  <c r="S49" i="73"/>
  <c r="R49" i="73"/>
  <c r="R72" i="73" s="1"/>
  <c r="AJ210" i="73" s="1"/>
  <c r="Q49" i="73"/>
  <c r="P49" i="73"/>
  <c r="O49" i="73"/>
  <c r="N49" i="73"/>
  <c r="M49" i="73"/>
  <c r="L49" i="73"/>
  <c r="L70" i="73" s="1"/>
  <c r="K49" i="73"/>
  <c r="J49" i="73"/>
  <c r="J72" i="73" s="1"/>
  <c r="AB210" i="73" s="1"/>
  <c r="I49" i="73"/>
  <c r="H49" i="73"/>
  <c r="G49" i="73"/>
  <c r="F49" i="73"/>
  <c r="E49" i="73"/>
  <c r="D49" i="73"/>
  <c r="C49" i="73"/>
  <c r="B49" i="73"/>
  <c r="AG48" i="73"/>
  <c r="AG49" i="73" s="1"/>
  <c r="AG70" i="73" s="1"/>
  <c r="AI47" i="73"/>
  <c r="AH47" i="73"/>
  <c r="AI46" i="73"/>
  <c r="AH46" i="73"/>
  <c r="AI45" i="73"/>
  <c r="AH45" i="73"/>
  <c r="AI44" i="73"/>
  <c r="AH44" i="73"/>
  <c r="AI43" i="73"/>
  <c r="AH43" i="73"/>
  <c r="AI42" i="73"/>
  <c r="AH42" i="73"/>
  <c r="AI41" i="73"/>
  <c r="AH41" i="73"/>
  <c r="AI40" i="73"/>
  <c r="AH40" i="73"/>
  <c r="AI39" i="73"/>
  <c r="AH39" i="73"/>
  <c r="AI38" i="73"/>
  <c r="AH38" i="73"/>
  <c r="AI37" i="73"/>
  <c r="AH37" i="73"/>
  <c r="AI36" i="73"/>
  <c r="AH36" i="73"/>
  <c r="AG35" i="73"/>
  <c r="AG2" i="73" s="1"/>
  <c r="AG6" i="73" s="1"/>
  <c r="AF35" i="73"/>
  <c r="AE35" i="73"/>
  <c r="AD35" i="73"/>
  <c r="AC35" i="73"/>
  <c r="AB35" i="73"/>
  <c r="AA35" i="73"/>
  <c r="Z35" i="73"/>
  <c r="Y35" i="73"/>
  <c r="X35" i="73"/>
  <c r="W35" i="73"/>
  <c r="V35" i="73"/>
  <c r="U35" i="73"/>
  <c r="T35" i="73"/>
  <c r="S35" i="73"/>
  <c r="R35" i="73"/>
  <c r="Q35" i="73"/>
  <c r="Q72" i="73" s="1"/>
  <c r="P35" i="73"/>
  <c r="O35" i="73"/>
  <c r="N35" i="73"/>
  <c r="M35" i="73"/>
  <c r="L35" i="73"/>
  <c r="K35" i="73"/>
  <c r="J35" i="73"/>
  <c r="I35" i="73"/>
  <c r="H35" i="73"/>
  <c r="G35" i="73"/>
  <c r="F35" i="73"/>
  <c r="E35" i="73"/>
  <c r="D35" i="73"/>
  <c r="C35" i="73"/>
  <c r="B35" i="73"/>
  <c r="AI34" i="73"/>
  <c r="AH34" i="73"/>
  <c r="AI33" i="73"/>
  <c r="AH33" i="73"/>
  <c r="AI32" i="73"/>
  <c r="AH32" i="73"/>
  <c r="AI31" i="73"/>
  <c r="AH31" i="73"/>
  <c r="AI30" i="73"/>
  <c r="AH30" i="73"/>
  <c r="AI29" i="73"/>
  <c r="AH29" i="73"/>
  <c r="AI28" i="73"/>
  <c r="AH28" i="73"/>
  <c r="AI27" i="73"/>
  <c r="AH27" i="73"/>
  <c r="AI26" i="73"/>
  <c r="AH26" i="73"/>
  <c r="AI25" i="73"/>
  <c r="AH25" i="73"/>
  <c r="AI24" i="73"/>
  <c r="AH24" i="73"/>
  <c r="AI23" i="73"/>
  <c r="AH23" i="73"/>
  <c r="AI22" i="73"/>
  <c r="AH22" i="73"/>
  <c r="AI21" i="73"/>
  <c r="AH21" i="73"/>
  <c r="AI20" i="73"/>
  <c r="AH20" i="73"/>
  <c r="AI19" i="73"/>
  <c r="AH19" i="73"/>
  <c r="AI18" i="73"/>
  <c r="AH18" i="73"/>
  <c r="AI17" i="73"/>
  <c r="AH17" i="73"/>
  <c r="AI16" i="73"/>
  <c r="AH16" i="73"/>
  <c r="AI15" i="73"/>
  <c r="AH15" i="73"/>
  <c r="AI14" i="73"/>
  <c r="AH14" i="73"/>
  <c r="AI13" i="73"/>
  <c r="AH13" i="73"/>
  <c r="AI12" i="73"/>
  <c r="AH12" i="73"/>
  <c r="AI11" i="73"/>
  <c r="AH11" i="73"/>
  <c r="AF5" i="73"/>
  <c r="AE5" i="73"/>
  <c r="AC5" i="73"/>
  <c r="AB5" i="73"/>
  <c r="AA5" i="73"/>
  <c r="Z5" i="73"/>
  <c r="Y5" i="73"/>
  <c r="W5" i="73"/>
  <c r="U5" i="73"/>
  <c r="T5" i="73"/>
  <c r="S5" i="73"/>
  <c r="R5" i="73"/>
  <c r="Q5" i="73"/>
  <c r="O5" i="73"/>
  <c r="M5" i="73"/>
  <c r="L5" i="73"/>
  <c r="K5" i="73"/>
  <c r="J5" i="73"/>
  <c r="I5" i="73"/>
  <c r="G5" i="73"/>
  <c r="E5" i="73"/>
  <c r="D5" i="73"/>
  <c r="C5" i="73"/>
  <c r="B5" i="73"/>
  <c r="AG4" i="73"/>
  <c r="K4" i="73"/>
  <c r="B4" i="73"/>
  <c r="AG3" i="73"/>
  <c r="AF235" i="72"/>
  <c r="AE235" i="72"/>
  <c r="AD235" i="72"/>
  <c r="AC235" i="72"/>
  <c r="AB235" i="72"/>
  <c r="AA235" i="72"/>
  <c r="Z235" i="72"/>
  <c r="Y235" i="72"/>
  <c r="X235" i="72"/>
  <c r="W235" i="72"/>
  <c r="V235" i="72"/>
  <c r="U235" i="72"/>
  <c r="T235" i="72"/>
  <c r="S235" i="72"/>
  <c r="R235" i="72"/>
  <c r="Q235" i="72"/>
  <c r="P235" i="72"/>
  <c r="O235" i="72"/>
  <c r="N235" i="72"/>
  <c r="M235" i="72"/>
  <c r="L235" i="72"/>
  <c r="K235" i="72"/>
  <c r="J235" i="72"/>
  <c r="I235" i="72"/>
  <c r="H235" i="72"/>
  <c r="G235" i="72"/>
  <c r="F235" i="72"/>
  <c r="E235" i="72"/>
  <c r="D235" i="72"/>
  <c r="C235" i="72"/>
  <c r="B235" i="72"/>
  <c r="A235" i="72"/>
  <c r="AF234" i="72"/>
  <c r="AE234" i="72"/>
  <c r="AD234" i="72"/>
  <c r="AC234" i="72"/>
  <c r="AB234" i="72"/>
  <c r="AA234" i="72"/>
  <c r="Z234" i="72"/>
  <c r="Y234" i="72"/>
  <c r="X234" i="72"/>
  <c r="W234" i="72"/>
  <c r="V234" i="72"/>
  <c r="U234" i="72"/>
  <c r="T234" i="72"/>
  <c r="S234" i="72"/>
  <c r="R234" i="72"/>
  <c r="Q234" i="72"/>
  <c r="P234" i="72"/>
  <c r="O234" i="72"/>
  <c r="N234" i="72"/>
  <c r="M234" i="72"/>
  <c r="L234" i="72"/>
  <c r="K234" i="72"/>
  <c r="J234" i="72"/>
  <c r="I234" i="72"/>
  <c r="H234" i="72"/>
  <c r="G234" i="72"/>
  <c r="F234" i="72"/>
  <c r="E234" i="72"/>
  <c r="D234" i="72"/>
  <c r="C234" i="72"/>
  <c r="B234" i="72"/>
  <c r="A234" i="72"/>
  <c r="AF233" i="72"/>
  <c r="AE233" i="72"/>
  <c r="AD233" i="72"/>
  <c r="AC233" i="72"/>
  <c r="AB233" i="72"/>
  <c r="AA233" i="72"/>
  <c r="Z233" i="72"/>
  <c r="Y233" i="72"/>
  <c r="X233" i="72"/>
  <c r="W233" i="72"/>
  <c r="V233" i="72"/>
  <c r="U233" i="72"/>
  <c r="T233" i="72"/>
  <c r="S233" i="72"/>
  <c r="R233" i="72"/>
  <c r="Q233" i="72"/>
  <c r="P233" i="72"/>
  <c r="O233" i="72"/>
  <c r="N233" i="72"/>
  <c r="M233" i="72"/>
  <c r="L233" i="72"/>
  <c r="K233" i="72"/>
  <c r="J233" i="72"/>
  <c r="I233" i="72"/>
  <c r="H233" i="72"/>
  <c r="G233" i="72"/>
  <c r="F233" i="72"/>
  <c r="E233" i="72"/>
  <c r="D233" i="72"/>
  <c r="C233" i="72"/>
  <c r="B233" i="72"/>
  <c r="A233" i="72"/>
  <c r="AF232" i="72"/>
  <c r="AE232" i="72"/>
  <c r="AD232" i="72"/>
  <c r="AC232" i="72"/>
  <c r="AB232" i="72"/>
  <c r="AA232" i="72"/>
  <c r="Z232" i="72"/>
  <c r="Y232" i="72"/>
  <c r="X232" i="72"/>
  <c r="W232" i="72"/>
  <c r="V232" i="72"/>
  <c r="U232" i="72"/>
  <c r="T232" i="72"/>
  <c r="S232" i="72"/>
  <c r="R232" i="72"/>
  <c r="Q232" i="72"/>
  <c r="P232" i="72"/>
  <c r="O232" i="72"/>
  <c r="N232" i="72"/>
  <c r="M232" i="72"/>
  <c r="L232" i="72"/>
  <c r="K232" i="72"/>
  <c r="J232" i="72"/>
  <c r="I232" i="72"/>
  <c r="H232" i="72"/>
  <c r="G232" i="72"/>
  <c r="F232" i="72"/>
  <c r="E232" i="72"/>
  <c r="D232" i="72"/>
  <c r="C232" i="72"/>
  <c r="B232" i="72"/>
  <c r="A232" i="72"/>
  <c r="B231" i="72"/>
  <c r="S206" i="72"/>
  <c r="AG196" i="72"/>
  <c r="B196" i="72"/>
  <c r="D195" i="72"/>
  <c r="C195" i="72"/>
  <c r="C231" i="72" s="1"/>
  <c r="J194" i="72"/>
  <c r="K194" i="72" s="1"/>
  <c r="L194" i="72" s="1"/>
  <c r="M194" i="72" s="1"/>
  <c r="N194" i="72" s="1"/>
  <c r="O194" i="72" s="1"/>
  <c r="P194" i="72" s="1"/>
  <c r="Q194" i="72" s="1"/>
  <c r="R194" i="72" s="1"/>
  <c r="S194" i="72" s="1"/>
  <c r="T194" i="72" s="1"/>
  <c r="U194" i="72" s="1"/>
  <c r="V194" i="72" s="1"/>
  <c r="W194" i="72" s="1"/>
  <c r="X194" i="72" s="1"/>
  <c r="Y194" i="72" s="1"/>
  <c r="Z194" i="72" s="1"/>
  <c r="AA194" i="72" s="1"/>
  <c r="AB194" i="72" s="1"/>
  <c r="AC194" i="72" s="1"/>
  <c r="AD194" i="72" s="1"/>
  <c r="AE194" i="72" s="1"/>
  <c r="AF194" i="72" s="1"/>
  <c r="C194" i="72"/>
  <c r="D194" i="72" s="1"/>
  <c r="E194" i="72" s="1"/>
  <c r="F194" i="72" s="1"/>
  <c r="G194" i="72" s="1"/>
  <c r="H194" i="72" s="1"/>
  <c r="I194" i="72" s="1"/>
  <c r="C193" i="72"/>
  <c r="D193" i="72" s="1"/>
  <c r="E193" i="72" s="1"/>
  <c r="F193" i="72" s="1"/>
  <c r="G193" i="72" s="1"/>
  <c r="H193" i="72" s="1"/>
  <c r="I193" i="72" s="1"/>
  <c r="J193" i="72" s="1"/>
  <c r="K193" i="72" s="1"/>
  <c r="L193" i="72" s="1"/>
  <c r="M193" i="72" s="1"/>
  <c r="N193" i="72" s="1"/>
  <c r="O193" i="72" s="1"/>
  <c r="P193" i="72" s="1"/>
  <c r="Q193" i="72" s="1"/>
  <c r="R193" i="72" s="1"/>
  <c r="S193" i="72" s="1"/>
  <c r="T193" i="72" s="1"/>
  <c r="U193" i="72" s="1"/>
  <c r="V193" i="72" s="1"/>
  <c r="W193" i="72" s="1"/>
  <c r="X193" i="72" s="1"/>
  <c r="Y193" i="72" s="1"/>
  <c r="Z193" i="72" s="1"/>
  <c r="AA193" i="72" s="1"/>
  <c r="AB193" i="72" s="1"/>
  <c r="AC193" i="72" s="1"/>
  <c r="AD193" i="72" s="1"/>
  <c r="AE193" i="72" s="1"/>
  <c r="AF193" i="72" s="1"/>
  <c r="C192" i="72"/>
  <c r="D192" i="72" s="1"/>
  <c r="E192" i="72" s="1"/>
  <c r="F192" i="72" s="1"/>
  <c r="G192" i="72" s="1"/>
  <c r="H192" i="72" s="1"/>
  <c r="I192" i="72" s="1"/>
  <c r="J192" i="72" s="1"/>
  <c r="K192" i="72" s="1"/>
  <c r="L192" i="72" s="1"/>
  <c r="M192" i="72" s="1"/>
  <c r="N192" i="72" s="1"/>
  <c r="O192" i="72" s="1"/>
  <c r="P192" i="72" s="1"/>
  <c r="Q192" i="72" s="1"/>
  <c r="R192" i="72" s="1"/>
  <c r="S192" i="72" s="1"/>
  <c r="T192" i="72" s="1"/>
  <c r="U192" i="72" s="1"/>
  <c r="V192" i="72" s="1"/>
  <c r="W192" i="72" s="1"/>
  <c r="X192" i="72" s="1"/>
  <c r="Y192" i="72" s="1"/>
  <c r="Z192" i="72" s="1"/>
  <c r="AA192" i="72" s="1"/>
  <c r="AB192" i="72" s="1"/>
  <c r="AC192" i="72" s="1"/>
  <c r="AD192" i="72" s="1"/>
  <c r="AE192" i="72" s="1"/>
  <c r="AF192" i="72" s="1"/>
  <c r="D191" i="72"/>
  <c r="E191" i="72" s="1"/>
  <c r="F191" i="72" s="1"/>
  <c r="G191" i="72" s="1"/>
  <c r="H191" i="72" s="1"/>
  <c r="I191" i="72" s="1"/>
  <c r="J191" i="72" s="1"/>
  <c r="K191" i="72" s="1"/>
  <c r="L191" i="72" s="1"/>
  <c r="M191" i="72" s="1"/>
  <c r="N191" i="72" s="1"/>
  <c r="O191" i="72" s="1"/>
  <c r="P191" i="72" s="1"/>
  <c r="Q191" i="72" s="1"/>
  <c r="R191" i="72" s="1"/>
  <c r="S191" i="72" s="1"/>
  <c r="T191" i="72" s="1"/>
  <c r="U191" i="72" s="1"/>
  <c r="V191" i="72" s="1"/>
  <c r="W191" i="72" s="1"/>
  <c r="X191" i="72" s="1"/>
  <c r="Y191" i="72" s="1"/>
  <c r="Z191" i="72" s="1"/>
  <c r="AA191" i="72" s="1"/>
  <c r="AB191" i="72" s="1"/>
  <c r="AC191" i="72" s="1"/>
  <c r="AD191" i="72" s="1"/>
  <c r="AE191" i="72" s="1"/>
  <c r="AF191" i="72" s="1"/>
  <c r="C191" i="72"/>
  <c r="C190" i="72"/>
  <c r="C196" i="72" s="1"/>
  <c r="AG188" i="72"/>
  <c r="B188" i="72"/>
  <c r="G187" i="72"/>
  <c r="H187" i="72" s="1"/>
  <c r="I187" i="72" s="1"/>
  <c r="J187" i="72" s="1"/>
  <c r="K187" i="72" s="1"/>
  <c r="L187" i="72" s="1"/>
  <c r="M187" i="72" s="1"/>
  <c r="N187" i="72" s="1"/>
  <c r="O187" i="72" s="1"/>
  <c r="P187" i="72" s="1"/>
  <c r="Q187" i="72" s="1"/>
  <c r="R187" i="72" s="1"/>
  <c r="S187" i="72" s="1"/>
  <c r="T187" i="72" s="1"/>
  <c r="U187" i="72" s="1"/>
  <c r="V187" i="72" s="1"/>
  <c r="W187" i="72" s="1"/>
  <c r="X187" i="72" s="1"/>
  <c r="Y187" i="72" s="1"/>
  <c r="Z187" i="72" s="1"/>
  <c r="AA187" i="72" s="1"/>
  <c r="AB187" i="72" s="1"/>
  <c r="AC187" i="72" s="1"/>
  <c r="AD187" i="72" s="1"/>
  <c r="AE187" i="72" s="1"/>
  <c r="AF187" i="72" s="1"/>
  <c r="C187" i="72"/>
  <c r="D187" i="72" s="1"/>
  <c r="E187" i="72" s="1"/>
  <c r="F187" i="72" s="1"/>
  <c r="O186" i="72"/>
  <c r="P186" i="72" s="1"/>
  <c r="Q186" i="72" s="1"/>
  <c r="R186" i="72" s="1"/>
  <c r="S186" i="72" s="1"/>
  <c r="T186" i="72" s="1"/>
  <c r="U186" i="72" s="1"/>
  <c r="V186" i="72" s="1"/>
  <c r="W186" i="72" s="1"/>
  <c r="X186" i="72" s="1"/>
  <c r="Y186" i="72" s="1"/>
  <c r="Z186" i="72" s="1"/>
  <c r="AA186" i="72" s="1"/>
  <c r="AB186" i="72" s="1"/>
  <c r="AC186" i="72" s="1"/>
  <c r="AD186" i="72" s="1"/>
  <c r="AE186" i="72" s="1"/>
  <c r="AF186" i="72" s="1"/>
  <c r="E186" i="72"/>
  <c r="F186" i="72" s="1"/>
  <c r="G186" i="72" s="1"/>
  <c r="H186" i="72" s="1"/>
  <c r="I186" i="72" s="1"/>
  <c r="J186" i="72" s="1"/>
  <c r="K186" i="72" s="1"/>
  <c r="L186" i="72" s="1"/>
  <c r="M186" i="72" s="1"/>
  <c r="N186" i="72" s="1"/>
  <c r="C186" i="72"/>
  <c r="D186" i="72" s="1"/>
  <c r="E185" i="72"/>
  <c r="F185" i="72" s="1"/>
  <c r="G185" i="72" s="1"/>
  <c r="H185" i="72" s="1"/>
  <c r="I185" i="72" s="1"/>
  <c r="J185" i="72" s="1"/>
  <c r="K185" i="72" s="1"/>
  <c r="L185" i="72" s="1"/>
  <c r="M185" i="72" s="1"/>
  <c r="N185" i="72" s="1"/>
  <c r="O185" i="72" s="1"/>
  <c r="P185" i="72" s="1"/>
  <c r="Q185" i="72" s="1"/>
  <c r="R185" i="72" s="1"/>
  <c r="S185" i="72" s="1"/>
  <c r="T185" i="72" s="1"/>
  <c r="U185" i="72" s="1"/>
  <c r="V185" i="72" s="1"/>
  <c r="W185" i="72" s="1"/>
  <c r="X185" i="72" s="1"/>
  <c r="Y185" i="72" s="1"/>
  <c r="Z185" i="72" s="1"/>
  <c r="AA185" i="72" s="1"/>
  <c r="AB185" i="72" s="1"/>
  <c r="AC185" i="72" s="1"/>
  <c r="AD185" i="72" s="1"/>
  <c r="AE185" i="72" s="1"/>
  <c r="AF185" i="72" s="1"/>
  <c r="D185" i="72"/>
  <c r="C185" i="72"/>
  <c r="G184" i="72"/>
  <c r="H184" i="72" s="1"/>
  <c r="I184" i="72" s="1"/>
  <c r="J184" i="72" s="1"/>
  <c r="K184" i="72" s="1"/>
  <c r="L184" i="72" s="1"/>
  <c r="M184" i="72" s="1"/>
  <c r="N184" i="72" s="1"/>
  <c r="O184" i="72" s="1"/>
  <c r="P184" i="72" s="1"/>
  <c r="Q184" i="72" s="1"/>
  <c r="R184" i="72" s="1"/>
  <c r="S184" i="72" s="1"/>
  <c r="T184" i="72" s="1"/>
  <c r="U184" i="72" s="1"/>
  <c r="V184" i="72" s="1"/>
  <c r="W184" i="72" s="1"/>
  <c r="X184" i="72" s="1"/>
  <c r="Y184" i="72" s="1"/>
  <c r="Z184" i="72" s="1"/>
  <c r="AA184" i="72" s="1"/>
  <c r="AB184" i="72" s="1"/>
  <c r="AC184" i="72" s="1"/>
  <c r="AD184" i="72" s="1"/>
  <c r="AE184" i="72" s="1"/>
  <c r="AF184" i="72" s="1"/>
  <c r="C184" i="72"/>
  <c r="D184" i="72" s="1"/>
  <c r="E184" i="72" s="1"/>
  <c r="F184" i="72" s="1"/>
  <c r="C183" i="72"/>
  <c r="D183" i="72" s="1"/>
  <c r="E183" i="72" s="1"/>
  <c r="F183" i="72" s="1"/>
  <c r="G183" i="72" s="1"/>
  <c r="H183" i="72" s="1"/>
  <c r="I183" i="72" s="1"/>
  <c r="J183" i="72" s="1"/>
  <c r="K183" i="72" s="1"/>
  <c r="L183" i="72" s="1"/>
  <c r="M183" i="72" s="1"/>
  <c r="N183" i="72" s="1"/>
  <c r="O183" i="72" s="1"/>
  <c r="P183" i="72" s="1"/>
  <c r="Q183" i="72" s="1"/>
  <c r="R183" i="72" s="1"/>
  <c r="S183" i="72" s="1"/>
  <c r="T183" i="72" s="1"/>
  <c r="U183" i="72" s="1"/>
  <c r="V183" i="72" s="1"/>
  <c r="W183" i="72" s="1"/>
  <c r="X183" i="72" s="1"/>
  <c r="Y183" i="72" s="1"/>
  <c r="Z183" i="72" s="1"/>
  <c r="AA183" i="72" s="1"/>
  <c r="AB183" i="72" s="1"/>
  <c r="AC183" i="72" s="1"/>
  <c r="AD183" i="72" s="1"/>
  <c r="AE183" i="72" s="1"/>
  <c r="AF183" i="72" s="1"/>
  <c r="C182" i="72"/>
  <c r="D182" i="72" s="1"/>
  <c r="E182" i="72" s="1"/>
  <c r="F182" i="72" s="1"/>
  <c r="G182" i="72" s="1"/>
  <c r="H182" i="72" s="1"/>
  <c r="I182" i="72" s="1"/>
  <c r="J182" i="72" s="1"/>
  <c r="K182" i="72" s="1"/>
  <c r="L182" i="72" s="1"/>
  <c r="M182" i="72" s="1"/>
  <c r="N182" i="72" s="1"/>
  <c r="O182" i="72" s="1"/>
  <c r="P182" i="72" s="1"/>
  <c r="Q182" i="72" s="1"/>
  <c r="R182" i="72" s="1"/>
  <c r="S182" i="72" s="1"/>
  <c r="T182" i="72" s="1"/>
  <c r="U182" i="72" s="1"/>
  <c r="V182" i="72" s="1"/>
  <c r="W182" i="72" s="1"/>
  <c r="X182" i="72" s="1"/>
  <c r="Y182" i="72" s="1"/>
  <c r="Z182" i="72" s="1"/>
  <c r="AA182" i="72" s="1"/>
  <c r="AB182" i="72" s="1"/>
  <c r="AC182" i="72" s="1"/>
  <c r="AD182" i="72" s="1"/>
  <c r="AE182" i="72" s="1"/>
  <c r="AF182" i="72" s="1"/>
  <c r="C181" i="72"/>
  <c r="D181" i="72" s="1"/>
  <c r="E181" i="72" s="1"/>
  <c r="F181" i="72" s="1"/>
  <c r="G181" i="72" s="1"/>
  <c r="H181" i="72" s="1"/>
  <c r="I181" i="72" s="1"/>
  <c r="J181" i="72" s="1"/>
  <c r="K181" i="72" s="1"/>
  <c r="L181" i="72" s="1"/>
  <c r="M181" i="72" s="1"/>
  <c r="N181" i="72" s="1"/>
  <c r="O181" i="72" s="1"/>
  <c r="P181" i="72" s="1"/>
  <c r="Q181" i="72" s="1"/>
  <c r="R181" i="72" s="1"/>
  <c r="S181" i="72" s="1"/>
  <c r="T181" i="72" s="1"/>
  <c r="U181" i="72" s="1"/>
  <c r="V181" i="72" s="1"/>
  <c r="W181" i="72" s="1"/>
  <c r="X181" i="72" s="1"/>
  <c r="Y181" i="72" s="1"/>
  <c r="Z181" i="72" s="1"/>
  <c r="AA181" i="72" s="1"/>
  <c r="AB181" i="72" s="1"/>
  <c r="AC181" i="72" s="1"/>
  <c r="AD181" i="72" s="1"/>
  <c r="AE181" i="72" s="1"/>
  <c r="AF181" i="72" s="1"/>
  <c r="E180" i="72"/>
  <c r="F180" i="72" s="1"/>
  <c r="G180" i="72" s="1"/>
  <c r="H180" i="72" s="1"/>
  <c r="I180" i="72" s="1"/>
  <c r="J180" i="72" s="1"/>
  <c r="K180" i="72" s="1"/>
  <c r="L180" i="72" s="1"/>
  <c r="M180" i="72" s="1"/>
  <c r="N180" i="72" s="1"/>
  <c r="O180" i="72" s="1"/>
  <c r="P180" i="72" s="1"/>
  <c r="Q180" i="72" s="1"/>
  <c r="R180" i="72" s="1"/>
  <c r="S180" i="72" s="1"/>
  <c r="T180" i="72" s="1"/>
  <c r="U180" i="72" s="1"/>
  <c r="V180" i="72" s="1"/>
  <c r="W180" i="72" s="1"/>
  <c r="X180" i="72" s="1"/>
  <c r="Y180" i="72" s="1"/>
  <c r="Z180" i="72" s="1"/>
  <c r="AA180" i="72" s="1"/>
  <c r="AB180" i="72" s="1"/>
  <c r="AC180" i="72" s="1"/>
  <c r="AD180" i="72" s="1"/>
  <c r="AE180" i="72" s="1"/>
  <c r="AF180" i="72" s="1"/>
  <c r="C180" i="72"/>
  <c r="D180" i="72" s="1"/>
  <c r="M179" i="72"/>
  <c r="N179" i="72" s="1"/>
  <c r="O179" i="72" s="1"/>
  <c r="P179" i="72" s="1"/>
  <c r="Q179" i="72" s="1"/>
  <c r="R179" i="72" s="1"/>
  <c r="S179" i="72" s="1"/>
  <c r="T179" i="72" s="1"/>
  <c r="U179" i="72" s="1"/>
  <c r="V179" i="72" s="1"/>
  <c r="W179" i="72" s="1"/>
  <c r="X179" i="72" s="1"/>
  <c r="Y179" i="72" s="1"/>
  <c r="Z179" i="72" s="1"/>
  <c r="AA179" i="72" s="1"/>
  <c r="AB179" i="72" s="1"/>
  <c r="AC179" i="72" s="1"/>
  <c r="AD179" i="72" s="1"/>
  <c r="AE179" i="72" s="1"/>
  <c r="AF179" i="72" s="1"/>
  <c r="D179" i="72"/>
  <c r="E179" i="72" s="1"/>
  <c r="F179" i="72" s="1"/>
  <c r="G179" i="72" s="1"/>
  <c r="H179" i="72" s="1"/>
  <c r="I179" i="72" s="1"/>
  <c r="J179" i="72" s="1"/>
  <c r="K179" i="72" s="1"/>
  <c r="L179" i="72" s="1"/>
  <c r="C179" i="72"/>
  <c r="C178" i="72"/>
  <c r="D178" i="72" s="1"/>
  <c r="E178" i="72" s="1"/>
  <c r="F178" i="72" s="1"/>
  <c r="G178" i="72" s="1"/>
  <c r="H178" i="72" s="1"/>
  <c r="I178" i="72" s="1"/>
  <c r="J178" i="72" s="1"/>
  <c r="K178" i="72" s="1"/>
  <c r="L178" i="72" s="1"/>
  <c r="M178" i="72" s="1"/>
  <c r="N178" i="72" s="1"/>
  <c r="O178" i="72" s="1"/>
  <c r="P178" i="72" s="1"/>
  <c r="Q178" i="72" s="1"/>
  <c r="R178" i="72" s="1"/>
  <c r="S178" i="72" s="1"/>
  <c r="T178" i="72" s="1"/>
  <c r="U178" i="72" s="1"/>
  <c r="V178" i="72" s="1"/>
  <c r="W178" i="72" s="1"/>
  <c r="X178" i="72" s="1"/>
  <c r="Y178" i="72" s="1"/>
  <c r="Z178" i="72" s="1"/>
  <c r="AA178" i="72" s="1"/>
  <c r="AB178" i="72" s="1"/>
  <c r="AC178" i="72" s="1"/>
  <c r="AD178" i="72" s="1"/>
  <c r="AE178" i="72" s="1"/>
  <c r="AF178" i="72" s="1"/>
  <c r="C177" i="72"/>
  <c r="D177" i="72" s="1"/>
  <c r="E177" i="72" s="1"/>
  <c r="F177" i="72" s="1"/>
  <c r="G177" i="72" s="1"/>
  <c r="H177" i="72" s="1"/>
  <c r="I177" i="72" s="1"/>
  <c r="J177" i="72" s="1"/>
  <c r="K177" i="72" s="1"/>
  <c r="L177" i="72" s="1"/>
  <c r="M177" i="72" s="1"/>
  <c r="N177" i="72" s="1"/>
  <c r="O177" i="72" s="1"/>
  <c r="P177" i="72" s="1"/>
  <c r="Q177" i="72" s="1"/>
  <c r="R177" i="72" s="1"/>
  <c r="S177" i="72" s="1"/>
  <c r="T177" i="72" s="1"/>
  <c r="U177" i="72" s="1"/>
  <c r="V177" i="72" s="1"/>
  <c r="W177" i="72" s="1"/>
  <c r="X177" i="72" s="1"/>
  <c r="Y177" i="72" s="1"/>
  <c r="Z177" i="72" s="1"/>
  <c r="AA177" i="72" s="1"/>
  <c r="AB177" i="72" s="1"/>
  <c r="AC177" i="72" s="1"/>
  <c r="AD177" i="72" s="1"/>
  <c r="AE177" i="72" s="1"/>
  <c r="AF177" i="72" s="1"/>
  <c r="C176" i="72"/>
  <c r="D176" i="72" s="1"/>
  <c r="E176" i="72" s="1"/>
  <c r="F176" i="72" s="1"/>
  <c r="G176" i="72" s="1"/>
  <c r="H176" i="72" s="1"/>
  <c r="I176" i="72" s="1"/>
  <c r="J176" i="72" s="1"/>
  <c r="K176" i="72" s="1"/>
  <c r="L176" i="72" s="1"/>
  <c r="M176" i="72" s="1"/>
  <c r="N176" i="72" s="1"/>
  <c r="O176" i="72" s="1"/>
  <c r="P176" i="72" s="1"/>
  <c r="Q176" i="72" s="1"/>
  <c r="R176" i="72" s="1"/>
  <c r="S176" i="72" s="1"/>
  <c r="T176" i="72" s="1"/>
  <c r="U176" i="72" s="1"/>
  <c r="V176" i="72" s="1"/>
  <c r="W176" i="72" s="1"/>
  <c r="X176" i="72" s="1"/>
  <c r="Y176" i="72" s="1"/>
  <c r="Z176" i="72" s="1"/>
  <c r="AA176" i="72" s="1"/>
  <c r="AB176" i="72" s="1"/>
  <c r="AC176" i="72" s="1"/>
  <c r="AD176" i="72" s="1"/>
  <c r="AE176" i="72" s="1"/>
  <c r="AF176" i="72" s="1"/>
  <c r="G175" i="72"/>
  <c r="H175" i="72" s="1"/>
  <c r="I175" i="72" s="1"/>
  <c r="J175" i="72" s="1"/>
  <c r="K175" i="72" s="1"/>
  <c r="L175" i="72" s="1"/>
  <c r="M175" i="72" s="1"/>
  <c r="N175" i="72" s="1"/>
  <c r="O175" i="72" s="1"/>
  <c r="P175" i="72" s="1"/>
  <c r="Q175" i="72" s="1"/>
  <c r="R175" i="72" s="1"/>
  <c r="S175" i="72" s="1"/>
  <c r="T175" i="72" s="1"/>
  <c r="U175" i="72" s="1"/>
  <c r="V175" i="72" s="1"/>
  <c r="W175" i="72" s="1"/>
  <c r="X175" i="72" s="1"/>
  <c r="Y175" i="72" s="1"/>
  <c r="Z175" i="72" s="1"/>
  <c r="AA175" i="72" s="1"/>
  <c r="AB175" i="72" s="1"/>
  <c r="AC175" i="72" s="1"/>
  <c r="AD175" i="72" s="1"/>
  <c r="AE175" i="72" s="1"/>
  <c r="AF175" i="72" s="1"/>
  <c r="D175" i="72"/>
  <c r="E175" i="72" s="1"/>
  <c r="F175" i="72" s="1"/>
  <c r="C175" i="72"/>
  <c r="E173" i="72"/>
  <c r="F173" i="72" s="1"/>
  <c r="G173" i="72" s="1"/>
  <c r="H173" i="72" s="1"/>
  <c r="I173" i="72" s="1"/>
  <c r="J173" i="72" s="1"/>
  <c r="K173" i="72" s="1"/>
  <c r="L173" i="72" s="1"/>
  <c r="M173" i="72" s="1"/>
  <c r="N173" i="72" s="1"/>
  <c r="O173" i="72" s="1"/>
  <c r="P173" i="72" s="1"/>
  <c r="Q173" i="72" s="1"/>
  <c r="R173" i="72" s="1"/>
  <c r="S173" i="72" s="1"/>
  <c r="T173" i="72" s="1"/>
  <c r="U173" i="72" s="1"/>
  <c r="V173" i="72" s="1"/>
  <c r="W173" i="72" s="1"/>
  <c r="X173" i="72" s="1"/>
  <c r="Y173" i="72" s="1"/>
  <c r="Z173" i="72" s="1"/>
  <c r="AA173" i="72" s="1"/>
  <c r="AB173" i="72" s="1"/>
  <c r="AC173" i="72" s="1"/>
  <c r="AD173" i="72" s="1"/>
  <c r="AE173" i="72" s="1"/>
  <c r="AF173" i="72" s="1"/>
  <c r="D173" i="72"/>
  <c r="C173" i="72"/>
  <c r="C172" i="72"/>
  <c r="D172" i="72" s="1"/>
  <c r="E172" i="72" s="1"/>
  <c r="F172" i="72" s="1"/>
  <c r="G172" i="72" s="1"/>
  <c r="H172" i="72" s="1"/>
  <c r="I172" i="72" s="1"/>
  <c r="J172" i="72" s="1"/>
  <c r="K172" i="72" s="1"/>
  <c r="L172" i="72" s="1"/>
  <c r="M172" i="72" s="1"/>
  <c r="N172" i="72" s="1"/>
  <c r="O172" i="72" s="1"/>
  <c r="P172" i="72" s="1"/>
  <c r="Q172" i="72" s="1"/>
  <c r="R172" i="72" s="1"/>
  <c r="S172" i="72" s="1"/>
  <c r="T172" i="72" s="1"/>
  <c r="U172" i="72" s="1"/>
  <c r="V172" i="72" s="1"/>
  <c r="W172" i="72" s="1"/>
  <c r="X172" i="72" s="1"/>
  <c r="Y172" i="72" s="1"/>
  <c r="Z172" i="72" s="1"/>
  <c r="AA172" i="72" s="1"/>
  <c r="AB172" i="72" s="1"/>
  <c r="AC172" i="72" s="1"/>
  <c r="AD172" i="72" s="1"/>
  <c r="AE172" i="72" s="1"/>
  <c r="AF172" i="72" s="1"/>
  <c r="D171" i="72"/>
  <c r="E171" i="72" s="1"/>
  <c r="F171" i="72" s="1"/>
  <c r="G171" i="72" s="1"/>
  <c r="H171" i="72" s="1"/>
  <c r="I171" i="72" s="1"/>
  <c r="J171" i="72" s="1"/>
  <c r="K171" i="72" s="1"/>
  <c r="L171" i="72" s="1"/>
  <c r="M171" i="72" s="1"/>
  <c r="N171" i="72" s="1"/>
  <c r="O171" i="72" s="1"/>
  <c r="P171" i="72" s="1"/>
  <c r="Q171" i="72" s="1"/>
  <c r="R171" i="72" s="1"/>
  <c r="S171" i="72" s="1"/>
  <c r="T171" i="72" s="1"/>
  <c r="U171" i="72" s="1"/>
  <c r="V171" i="72" s="1"/>
  <c r="W171" i="72" s="1"/>
  <c r="X171" i="72" s="1"/>
  <c r="Y171" i="72" s="1"/>
  <c r="Z171" i="72" s="1"/>
  <c r="AA171" i="72" s="1"/>
  <c r="AB171" i="72" s="1"/>
  <c r="AC171" i="72" s="1"/>
  <c r="AD171" i="72" s="1"/>
  <c r="AE171" i="72" s="1"/>
  <c r="AF171" i="72" s="1"/>
  <c r="C171" i="72"/>
  <c r="G170" i="72"/>
  <c r="H170" i="72" s="1"/>
  <c r="I170" i="72" s="1"/>
  <c r="J170" i="72" s="1"/>
  <c r="K170" i="72" s="1"/>
  <c r="L170" i="72" s="1"/>
  <c r="M170" i="72" s="1"/>
  <c r="N170" i="72" s="1"/>
  <c r="O170" i="72" s="1"/>
  <c r="P170" i="72" s="1"/>
  <c r="Q170" i="72" s="1"/>
  <c r="R170" i="72" s="1"/>
  <c r="S170" i="72" s="1"/>
  <c r="T170" i="72" s="1"/>
  <c r="U170" i="72" s="1"/>
  <c r="V170" i="72" s="1"/>
  <c r="W170" i="72" s="1"/>
  <c r="X170" i="72" s="1"/>
  <c r="Y170" i="72" s="1"/>
  <c r="Z170" i="72" s="1"/>
  <c r="AA170" i="72" s="1"/>
  <c r="AB170" i="72" s="1"/>
  <c r="AC170" i="72" s="1"/>
  <c r="AD170" i="72" s="1"/>
  <c r="AE170" i="72" s="1"/>
  <c r="AF170" i="72" s="1"/>
  <c r="D170" i="72"/>
  <c r="E170" i="72" s="1"/>
  <c r="F170" i="72" s="1"/>
  <c r="C170" i="72"/>
  <c r="E169" i="72"/>
  <c r="F169" i="72" s="1"/>
  <c r="G169" i="72" s="1"/>
  <c r="H169" i="72" s="1"/>
  <c r="I169" i="72" s="1"/>
  <c r="J169" i="72" s="1"/>
  <c r="K169" i="72" s="1"/>
  <c r="L169" i="72" s="1"/>
  <c r="M169" i="72" s="1"/>
  <c r="N169" i="72" s="1"/>
  <c r="O169" i="72" s="1"/>
  <c r="P169" i="72" s="1"/>
  <c r="Q169" i="72" s="1"/>
  <c r="R169" i="72" s="1"/>
  <c r="S169" i="72" s="1"/>
  <c r="T169" i="72" s="1"/>
  <c r="U169" i="72" s="1"/>
  <c r="V169" i="72" s="1"/>
  <c r="W169" i="72" s="1"/>
  <c r="X169" i="72" s="1"/>
  <c r="Y169" i="72" s="1"/>
  <c r="Z169" i="72" s="1"/>
  <c r="AA169" i="72" s="1"/>
  <c r="AB169" i="72" s="1"/>
  <c r="AC169" i="72" s="1"/>
  <c r="AD169" i="72" s="1"/>
  <c r="AE169" i="72" s="1"/>
  <c r="AF169" i="72" s="1"/>
  <c r="D169" i="72"/>
  <c r="C169" i="72"/>
  <c r="C168" i="72"/>
  <c r="D168" i="72" s="1"/>
  <c r="E168" i="72" s="1"/>
  <c r="F168" i="72" s="1"/>
  <c r="G168" i="72" s="1"/>
  <c r="H168" i="72" s="1"/>
  <c r="I168" i="72" s="1"/>
  <c r="J168" i="72" s="1"/>
  <c r="K168" i="72" s="1"/>
  <c r="L168" i="72" s="1"/>
  <c r="M168" i="72" s="1"/>
  <c r="N168" i="72" s="1"/>
  <c r="O168" i="72" s="1"/>
  <c r="P168" i="72" s="1"/>
  <c r="Q168" i="72" s="1"/>
  <c r="R168" i="72" s="1"/>
  <c r="S168" i="72" s="1"/>
  <c r="T168" i="72" s="1"/>
  <c r="U168" i="72" s="1"/>
  <c r="V168" i="72" s="1"/>
  <c r="W168" i="72" s="1"/>
  <c r="X168" i="72" s="1"/>
  <c r="Y168" i="72" s="1"/>
  <c r="Z168" i="72" s="1"/>
  <c r="AA168" i="72" s="1"/>
  <c r="AB168" i="72" s="1"/>
  <c r="AC168" i="72" s="1"/>
  <c r="AD168" i="72" s="1"/>
  <c r="AE168" i="72" s="1"/>
  <c r="AF168" i="72" s="1"/>
  <c r="R167" i="72"/>
  <c r="S167" i="72" s="1"/>
  <c r="T167" i="72" s="1"/>
  <c r="U167" i="72" s="1"/>
  <c r="V167" i="72" s="1"/>
  <c r="W167" i="72" s="1"/>
  <c r="X167" i="72" s="1"/>
  <c r="Y167" i="72" s="1"/>
  <c r="Z167" i="72" s="1"/>
  <c r="AA167" i="72" s="1"/>
  <c r="AB167" i="72" s="1"/>
  <c r="AC167" i="72" s="1"/>
  <c r="AD167" i="72" s="1"/>
  <c r="AE167" i="72" s="1"/>
  <c r="AF167" i="72" s="1"/>
  <c r="E167" i="72"/>
  <c r="F167" i="72" s="1"/>
  <c r="G167" i="72" s="1"/>
  <c r="H167" i="72" s="1"/>
  <c r="I167" i="72" s="1"/>
  <c r="J167" i="72" s="1"/>
  <c r="K167" i="72" s="1"/>
  <c r="L167" i="72" s="1"/>
  <c r="M167" i="72" s="1"/>
  <c r="N167" i="72" s="1"/>
  <c r="O167" i="72" s="1"/>
  <c r="P167" i="72" s="1"/>
  <c r="Q167" i="72" s="1"/>
  <c r="D167" i="72"/>
  <c r="C167" i="72"/>
  <c r="D166" i="72"/>
  <c r="E166" i="72" s="1"/>
  <c r="F166" i="72" s="1"/>
  <c r="G166" i="72" s="1"/>
  <c r="H166" i="72" s="1"/>
  <c r="I166" i="72" s="1"/>
  <c r="J166" i="72" s="1"/>
  <c r="K166" i="72" s="1"/>
  <c r="L166" i="72" s="1"/>
  <c r="M166" i="72" s="1"/>
  <c r="N166" i="72" s="1"/>
  <c r="O166" i="72" s="1"/>
  <c r="P166" i="72" s="1"/>
  <c r="Q166" i="72" s="1"/>
  <c r="R166" i="72" s="1"/>
  <c r="S166" i="72" s="1"/>
  <c r="T166" i="72" s="1"/>
  <c r="U166" i="72" s="1"/>
  <c r="V166" i="72" s="1"/>
  <c r="W166" i="72" s="1"/>
  <c r="X166" i="72" s="1"/>
  <c r="Y166" i="72" s="1"/>
  <c r="Z166" i="72" s="1"/>
  <c r="AA166" i="72" s="1"/>
  <c r="AB166" i="72" s="1"/>
  <c r="AC166" i="72" s="1"/>
  <c r="AD166" i="72" s="1"/>
  <c r="AE166" i="72" s="1"/>
  <c r="AF166" i="72" s="1"/>
  <c r="C166" i="72"/>
  <c r="L164" i="72"/>
  <c r="M164" i="72" s="1"/>
  <c r="N164" i="72" s="1"/>
  <c r="O164" i="72" s="1"/>
  <c r="P164" i="72" s="1"/>
  <c r="Q164" i="72" s="1"/>
  <c r="R164" i="72" s="1"/>
  <c r="S164" i="72" s="1"/>
  <c r="T164" i="72" s="1"/>
  <c r="U164" i="72" s="1"/>
  <c r="V164" i="72" s="1"/>
  <c r="W164" i="72" s="1"/>
  <c r="X164" i="72" s="1"/>
  <c r="Y164" i="72" s="1"/>
  <c r="Z164" i="72" s="1"/>
  <c r="AA164" i="72" s="1"/>
  <c r="AB164" i="72" s="1"/>
  <c r="AC164" i="72" s="1"/>
  <c r="AD164" i="72" s="1"/>
  <c r="AE164" i="72" s="1"/>
  <c r="AF164" i="72" s="1"/>
  <c r="G164" i="72"/>
  <c r="H164" i="72" s="1"/>
  <c r="I164" i="72" s="1"/>
  <c r="J164" i="72" s="1"/>
  <c r="K164" i="72" s="1"/>
  <c r="F164" i="72"/>
  <c r="E164" i="72"/>
  <c r="D164" i="72"/>
  <c r="C164" i="72"/>
  <c r="T163" i="72"/>
  <c r="U163" i="72" s="1"/>
  <c r="V163" i="72" s="1"/>
  <c r="W163" i="72" s="1"/>
  <c r="X163" i="72" s="1"/>
  <c r="Y163" i="72" s="1"/>
  <c r="Z163" i="72" s="1"/>
  <c r="AA163" i="72" s="1"/>
  <c r="AB163" i="72" s="1"/>
  <c r="AC163" i="72" s="1"/>
  <c r="AD163" i="72" s="1"/>
  <c r="AE163" i="72" s="1"/>
  <c r="AF163" i="72" s="1"/>
  <c r="F163" i="72"/>
  <c r="G163" i="72" s="1"/>
  <c r="H163" i="72" s="1"/>
  <c r="I163" i="72" s="1"/>
  <c r="J163" i="72" s="1"/>
  <c r="K163" i="72" s="1"/>
  <c r="L163" i="72" s="1"/>
  <c r="M163" i="72" s="1"/>
  <c r="N163" i="72" s="1"/>
  <c r="O163" i="72" s="1"/>
  <c r="P163" i="72" s="1"/>
  <c r="Q163" i="72" s="1"/>
  <c r="R163" i="72" s="1"/>
  <c r="S163" i="72" s="1"/>
  <c r="C163" i="72"/>
  <c r="D163" i="72" s="1"/>
  <c r="E163" i="72" s="1"/>
  <c r="C162" i="72"/>
  <c r="D162" i="72" s="1"/>
  <c r="E162" i="72" s="1"/>
  <c r="F162" i="72" s="1"/>
  <c r="G162" i="72" s="1"/>
  <c r="H162" i="72" s="1"/>
  <c r="I162" i="72" s="1"/>
  <c r="J162" i="72" s="1"/>
  <c r="K162" i="72" s="1"/>
  <c r="L162" i="72" s="1"/>
  <c r="M162" i="72" s="1"/>
  <c r="N162" i="72" s="1"/>
  <c r="O162" i="72" s="1"/>
  <c r="P162" i="72" s="1"/>
  <c r="Q162" i="72" s="1"/>
  <c r="R162" i="72" s="1"/>
  <c r="S162" i="72" s="1"/>
  <c r="T162" i="72" s="1"/>
  <c r="U162" i="72" s="1"/>
  <c r="V162" i="72" s="1"/>
  <c r="W162" i="72" s="1"/>
  <c r="X162" i="72" s="1"/>
  <c r="Y162" i="72" s="1"/>
  <c r="Z162" i="72" s="1"/>
  <c r="AA162" i="72" s="1"/>
  <c r="AB162" i="72" s="1"/>
  <c r="AC162" i="72" s="1"/>
  <c r="AD162" i="72" s="1"/>
  <c r="AE162" i="72" s="1"/>
  <c r="AF162" i="72" s="1"/>
  <c r="W161" i="72"/>
  <c r="X161" i="72" s="1"/>
  <c r="Y161" i="72" s="1"/>
  <c r="Z161" i="72" s="1"/>
  <c r="AA161" i="72" s="1"/>
  <c r="AB161" i="72" s="1"/>
  <c r="AC161" i="72" s="1"/>
  <c r="AD161" i="72" s="1"/>
  <c r="AE161" i="72" s="1"/>
  <c r="AF161" i="72" s="1"/>
  <c r="D161" i="72"/>
  <c r="E161" i="72" s="1"/>
  <c r="F161" i="72" s="1"/>
  <c r="G161" i="72" s="1"/>
  <c r="H161" i="72" s="1"/>
  <c r="I161" i="72" s="1"/>
  <c r="J161" i="72" s="1"/>
  <c r="K161" i="72" s="1"/>
  <c r="L161" i="72" s="1"/>
  <c r="M161" i="72" s="1"/>
  <c r="N161" i="72" s="1"/>
  <c r="O161" i="72" s="1"/>
  <c r="P161" i="72" s="1"/>
  <c r="Q161" i="72" s="1"/>
  <c r="R161" i="72" s="1"/>
  <c r="S161" i="72" s="1"/>
  <c r="T161" i="72" s="1"/>
  <c r="U161" i="72" s="1"/>
  <c r="V161" i="72" s="1"/>
  <c r="C161" i="72"/>
  <c r="C160" i="72"/>
  <c r="D160" i="72" s="1"/>
  <c r="E160" i="72" s="1"/>
  <c r="F160" i="72" s="1"/>
  <c r="G160" i="72" s="1"/>
  <c r="H160" i="72" s="1"/>
  <c r="I160" i="72" s="1"/>
  <c r="J160" i="72" s="1"/>
  <c r="K160" i="72" s="1"/>
  <c r="L160" i="72" s="1"/>
  <c r="M160" i="72" s="1"/>
  <c r="N160" i="72" s="1"/>
  <c r="O160" i="72" s="1"/>
  <c r="P160" i="72" s="1"/>
  <c r="Q160" i="72" s="1"/>
  <c r="R160" i="72" s="1"/>
  <c r="S160" i="72" s="1"/>
  <c r="T160" i="72" s="1"/>
  <c r="U160" i="72" s="1"/>
  <c r="V160" i="72" s="1"/>
  <c r="W160" i="72" s="1"/>
  <c r="X160" i="72" s="1"/>
  <c r="Y160" i="72" s="1"/>
  <c r="Z160" i="72" s="1"/>
  <c r="AA160" i="72" s="1"/>
  <c r="AB160" i="72" s="1"/>
  <c r="AC160" i="72" s="1"/>
  <c r="AD160" i="72" s="1"/>
  <c r="AE160" i="72" s="1"/>
  <c r="AF160" i="72" s="1"/>
  <c r="C159" i="72"/>
  <c r="D159" i="72" s="1"/>
  <c r="E159" i="72" s="1"/>
  <c r="F159" i="72" s="1"/>
  <c r="G159" i="72" s="1"/>
  <c r="H159" i="72" s="1"/>
  <c r="I159" i="72" s="1"/>
  <c r="J159" i="72" s="1"/>
  <c r="K159" i="72" s="1"/>
  <c r="L159" i="72" s="1"/>
  <c r="M159" i="72" s="1"/>
  <c r="N159" i="72" s="1"/>
  <c r="O159" i="72" s="1"/>
  <c r="P159" i="72" s="1"/>
  <c r="Q159" i="72" s="1"/>
  <c r="R159" i="72" s="1"/>
  <c r="S159" i="72" s="1"/>
  <c r="T159" i="72" s="1"/>
  <c r="U159" i="72" s="1"/>
  <c r="V159" i="72" s="1"/>
  <c r="W159" i="72" s="1"/>
  <c r="X159" i="72" s="1"/>
  <c r="Y159" i="72" s="1"/>
  <c r="Z159" i="72" s="1"/>
  <c r="AA159" i="72" s="1"/>
  <c r="AB159" i="72" s="1"/>
  <c r="AC159" i="72" s="1"/>
  <c r="AD159" i="72" s="1"/>
  <c r="AE159" i="72" s="1"/>
  <c r="AF159" i="72" s="1"/>
  <c r="C158" i="72"/>
  <c r="D158" i="72" s="1"/>
  <c r="E158" i="72" s="1"/>
  <c r="F158" i="72" s="1"/>
  <c r="G158" i="72" s="1"/>
  <c r="H158" i="72" s="1"/>
  <c r="I158" i="72" s="1"/>
  <c r="J158" i="72" s="1"/>
  <c r="K158" i="72" s="1"/>
  <c r="L158" i="72" s="1"/>
  <c r="M158" i="72" s="1"/>
  <c r="N158" i="72" s="1"/>
  <c r="O158" i="72" s="1"/>
  <c r="P158" i="72" s="1"/>
  <c r="Q158" i="72" s="1"/>
  <c r="R158" i="72" s="1"/>
  <c r="S158" i="72" s="1"/>
  <c r="T158" i="72" s="1"/>
  <c r="U158" i="72" s="1"/>
  <c r="V158" i="72" s="1"/>
  <c r="W158" i="72" s="1"/>
  <c r="X158" i="72" s="1"/>
  <c r="Y158" i="72" s="1"/>
  <c r="Z158" i="72" s="1"/>
  <c r="AA158" i="72" s="1"/>
  <c r="AB158" i="72" s="1"/>
  <c r="AC158" i="72" s="1"/>
  <c r="AD158" i="72" s="1"/>
  <c r="AE158" i="72" s="1"/>
  <c r="AF158" i="72" s="1"/>
  <c r="R157" i="72"/>
  <c r="S157" i="72" s="1"/>
  <c r="T157" i="72" s="1"/>
  <c r="U157" i="72" s="1"/>
  <c r="V157" i="72" s="1"/>
  <c r="W157" i="72" s="1"/>
  <c r="X157" i="72" s="1"/>
  <c r="Y157" i="72" s="1"/>
  <c r="Z157" i="72" s="1"/>
  <c r="AA157" i="72" s="1"/>
  <c r="AB157" i="72" s="1"/>
  <c r="AC157" i="72" s="1"/>
  <c r="AD157" i="72" s="1"/>
  <c r="AE157" i="72" s="1"/>
  <c r="AF157" i="72" s="1"/>
  <c r="H157" i="72"/>
  <c r="I157" i="72" s="1"/>
  <c r="J157" i="72" s="1"/>
  <c r="K157" i="72" s="1"/>
  <c r="L157" i="72" s="1"/>
  <c r="M157" i="72" s="1"/>
  <c r="N157" i="72" s="1"/>
  <c r="O157" i="72" s="1"/>
  <c r="P157" i="72" s="1"/>
  <c r="Q157" i="72" s="1"/>
  <c r="C157" i="72"/>
  <c r="D157" i="72" s="1"/>
  <c r="E157" i="72" s="1"/>
  <c r="F157" i="72" s="1"/>
  <c r="G157" i="72" s="1"/>
  <c r="C156" i="72"/>
  <c r="D156" i="72" s="1"/>
  <c r="E156" i="72" s="1"/>
  <c r="F156" i="72" s="1"/>
  <c r="G156" i="72" s="1"/>
  <c r="H156" i="72" s="1"/>
  <c r="I156" i="72" s="1"/>
  <c r="J156" i="72" s="1"/>
  <c r="K156" i="72" s="1"/>
  <c r="L156" i="72" s="1"/>
  <c r="M156" i="72" s="1"/>
  <c r="N156" i="72" s="1"/>
  <c r="O156" i="72" s="1"/>
  <c r="P156" i="72" s="1"/>
  <c r="Q156" i="72" s="1"/>
  <c r="R156" i="72" s="1"/>
  <c r="S156" i="72" s="1"/>
  <c r="T156" i="72" s="1"/>
  <c r="U156" i="72" s="1"/>
  <c r="V156" i="72" s="1"/>
  <c r="W156" i="72" s="1"/>
  <c r="X156" i="72" s="1"/>
  <c r="Y156" i="72" s="1"/>
  <c r="Z156" i="72" s="1"/>
  <c r="AA156" i="72" s="1"/>
  <c r="AB156" i="72" s="1"/>
  <c r="AC156" i="72" s="1"/>
  <c r="AD156" i="72" s="1"/>
  <c r="AE156" i="72" s="1"/>
  <c r="AF156" i="72" s="1"/>
  <c r="O155" i="72"/>
  <c r="P155" i="72" s="1"/>
  <c r="Q155" i="72" s="1"/>
  <c r="R155" i="72" s="1"/>
  <c r="S155" i="72" s="1"/>
  <c r="T155" i="72" s="1"/>
  <c r="U155" i="72" s="1"/>
  <c r="V155" i="72" s="1"/>
  <c r="W155" i="72" s="1"/>
  <c r="X155" i="72" s="1"/>
  <c r="Y155" i="72" s="1"/>
  <c r="Z155" i="72" s="1"/>
  <c r="AA155" i="72" s="1"/>
  <c r="AB155" i="72" s="1"/>
  <c r="AC155" i="72" s="1"/>
  <c r="AD155" i="72" s="1"/>
  <c r="AE155" i="72" s="1"/>
  <c r="AF155" i="72" s="1"/>
  <c r="E155" i="72"/>
  <c r="F155" i="72" s="1"/>
  <c r="G155" i="72" s="1"/>
  <c r="H155" i="72" s="1"/>
  <c r="I155" i="72" s="1"/>
  <c r="J155" i="72" s="1"/>
  <c r="K155" i="72" s="1"/>
  <c r="L155" i="72" s="1"/>
  <c r="M155" i="72" s="1"/>
  <c r="N155" i="72" s="1"/>
  <c r="C155" i="72"/>
  <c r="D155" i="72" s="1"/>
  <c r="M154" i="72"/>
  <c r="N154" i="72" s="1"/>
  <c r="O154" i="72" s="1"/>
  <c r="P154" i="72" s="1"/>
  <c r="Q154" i="72" s="1"/>
  <c r="R154" i="72" s="1"/>
  <c r="S154" i="72" s="1"/>
  <c r="T154" i="72" s="1"/>
  <c r="U154" i="72" s="1"/>
  <c r="V154" i="72" s="1"/>
  <c r="W154" i="72" s="1"/>
  <c r="X154" i="72" s="1"/>
  <c r="Y154" i="72" s="1"/>
  <c r="Z154" i="72" s="1"/>
  <c r="AA154" i="72" s="1"/>
  <c r="AB154" i="72" s="1"/>
  <c r="AC154" i="72" s="1"/>
  <c r="AD154" i="72" s="1"/>
  <c r="AE154" i="72" s="1"/>
  <c r="AF154" i="72" s="1"/>
  <c r="C154" i="72"/>
  <c r="D154" i="72" s="1"/>
  <c r="E154" i="72" s="1"/>
  <c r="F154" i="72" s="1"/>
  <c r="G154" i="72" s="1"/>
  <c r="H154" i="72" s="1"/>
  <c r="I154" i="72" s="1"/>
  <c r="J154" i="72" s="1"/>
  <c r="K154" i="72" s="1"/>
  <c r="L154" i="72" s="1"/>
  <c r="G153" i="72"/>
  <c r="H153" i="72" s="1"/>
  <c r="I153" i="72" s="1"/>
  <c r="J153" i="72" s="1"/>
  <c r="K153" i="72" s="1"/>
  <c r="L153" i="72" s="1"/>
  <c r="M153" i="72" s="1"/>
  <c r="N153" i="72" s="1"/>
  <c r="O153" i="72" s="1"/>
  <c r="P153" i="72" s="1"/>
  <c r="Q153" i="72" s="1"/>
  <c r="R153" i="72" s="1"/>
  <c r="S153" i="72" s="1"/>
  <c r="T153" i="72" s="1"/>
  <c r="U153" i="72" s="1"/>
  <c r="V153" i="72" s="1"/>
  <c r="W153" i="72" s="1"/>
  <c r="X153" i="72" s="1"/>
  <c r="Y153" i="72" s="1"/>
  <c r="Z153" i="72" s="1"/>
  <c r="AA153" i="72" s="1"/>
  <c r="AB153" i="72" s="1"/>
  <c r="AC153" i="72" s="1"/>
  <c r="AD153" i="72" s="1"/>
  <c r="AE153" i="72" s="1"/>
  <c r="AF153" i="72" s="1"/>
  <c r="D153" i="72"/>
  <c r="E153" i="72" s="1"/>
  <c r="F153" i="72" s="1"/>
  <c r="C153" i="72"/>
  <c r="AE152" i="72"/>
  <c r="AF152" i="72" s="1"/>
  <c r="I152" i="72"/>
  <c r="J152" i="72" s="1"/>
  <c r="K152" i="72" s="1"/>
  <c r="L152" i="72" s="1"/>
  <c r="M152" i="72" s="1"/>
  <c r="N152" i="72" s="1"/>
  <c r="O152" i="72" s="1"/>
  <c r="P152" i="72" s="1"/>
  <c r="Q152" i="72" s="1"/>
  <c r="R152" i="72" s="1"/>
  <c r="S152" i="72" s="1"/>
  <c r="T152" i="72" s="1"/>
  <c r="U152" i="72" s="1"/>
  <c r="V152" i="72" s="1"/>
  <c r="W152" i="72" s="1"/>
  <c r="X152" i="72" s="1"/>
  <c r="Y152" i="72" s="1"/>
  <c r="Z152" i="72" s="1"/>
  <c r="AA152" i="72" s="1"/>
  <c r="AB152" i="72" s="1"/>
  <c r="AC152" i="72" s="1"/>
  <c r="AD152" i="72" s="1"/>
  <c r="E152" i="72"/>
  <c r="F152" i="72" s="1"/>
  <c r="G152" i="72" s="1"/>
  <c r="H152" i="72" s="1"/>
  <c r="C152" i="72"/>
  <c r="D152" i="72" s="1"/>
  <c r="H150" i="72"/>
  <c r="I150" i="72" s="1"/>
  <c r="J150" i="72" s="1"/>
  <c r="K150" i="72" s="1"/>
  <c r="L150" i="72" s="1"/>
  <c r="M150" i="72" s="1"/>
  <c r="N150" i="72" s="1"/>
  <c r="O150" i="72" s="1"/>
  <c r="P150" i="72" s="1"/>
  <c r="Q150" i="72" s="1"/>
  <c r="R150" i="72" s="1"/>
  <c r="S150" i="72" s="1"/>
  <c r="T150" i="72" s="1"/>
  <c r="U150" i="72" s="1"/>
  <c r="V150" i="72" s="1"/>
  <c r="W150" i="72" s="1"/>
  <c r="X150" i="72" s="1"/>
  <c r="Y150" i="72" s="1"/>
  <c r="Z150" i="72" s="1"/>
  <c r="AA150" i="72" s="1"/>
  <c r="AB150" i="72" s="1"/>
  <c r="AC150" i="72" s="1"/>
  <c r="AD150" i="72" s="1"/>
  <c r="AE150" i="72" s="1"/>
  <c r="AF150" i="72" s="1"/>
  <c r="D150" i="72"/>
  <c r="E150" i="72" s="1"/>
  <c r="F150" i="72" s="1"/>
  <c r="G150" i="72" s="1"/>
  <c r="C150" i="72"/>
  <c r="AB149" i="72"/>
  <c r="AC149" i="72" s="1"/>
  <c r="AD149" i="72" s="1"/>
  <c r="AE149" i="72" s="1"/>
  <c r="AF149" i="72" s="1"/>
  <c r="F149" i="72"/>
  <c r="G149" i="72" s="1"/>
  <c r="H149" i="72" s="1"/>
  <c r="I149" i="72" s="1"/>
  <c r="J149" i="72" s="1"/>
  <c r="K149" i="72" s="1"/>
  <c r="L149" i="72" s="1"/>
  <c r="M149" i="72" s="1"/>
  <c r="N149" i="72" s="1"/>
  <c r="O149" i="72" s="1"/>
  <c r="P149" i="72" s="1"/>
  <c r="Q149" i="72" s="1"/>
  <c r="R149" i="72" s="1"/>
  <c r="S149" i="72" s="1"/>
  <c r="T149" i="72" s="1"/>
  <c r="U149" i="72" s="1"/>
  <c r="V149" i="72" s="1"/>
  <c r="W149" i="72" s="1"/>
  <c r="X149" i="72" s="1"/>
  <c r="Y149" i="72" s="1"/>
  <c r="Z149" i="72" s="1"/>
  <c r="AA149" i="72" s="1"/>
  <c r="C149" i="72"/>
  <c r="D149" i="72" s="1"/>
  <c r="E149" i="72" s="1"/>
  <c r="T148" i="72"/>
  <c r="U148" i="72" s="1"/>
  <c r="V148" i="72" s="1"/>
  <c r="W148" i="72" s="1"/>
  <c r="X148" i="72" s="1"/>
  <c r="Y148" i="72" s="1"/>
  <c r="Z148" i="72" s="1"/>
  <c r="AA148" i="72" s="1"/>
  <c r="AB148" i="72" s="1"/>
  <c r="AC148" i="72" s="1"/>
  <c r="AD148" i="72" s="1"/>
  <c r="AE148" i="72" s="1"/>
  <c r="AF148" i="72" s="1"/>
  <c r="G148" i="72"/>
  <c r="H148" i="72" s="1"/>
  <c r="I148" i="72" s="1"/>
  <c r="J148" i="72" s="1"/>
  <c r="K148" i="72" s="1"/>
  <c r="L148" i="72" s="1"/>
  <c r="M148" i="72" s="1"/>
  <c r="N148" i="72" s="1"/>
  <c r="O148" i="72" s="1"/>
  <c r="P148" i="72" s="1"/>
  <c r="Q148" i="72" s="1"/>
  <c r="R148" i="72" s="1"/>
  <c r="S148" i="72" s="1"/>
  <c r="D148" i="72"/>
  <c r="E148" i="72" s="1"/>
  <c r="F148" i="72" s="1"/>
  <c r="C148" i="72"/>
  <c r="Y147" i="72"/>
  <c r="Z147" i="72" s="1"/>
  <c r="AA147" i="72" s="1"/>
  <c r="AB147" i="72" s="1"/>
  <c r="AC147" i="72" s="1"/>
  <c r="AD147" i="72" s="1"/>
  <c r="AE147" i="72" s="1"/>
  <c r="AF147" i="72" s="1"/>
  <c r="N147" i="72"/>
  <c r="O147" i="72" s="1"/>
  <c r="P147" i="72" s="1"/>
  <c r="Q147" i="72" s="1"/>
  <c r="R147" i="72" s="1"/>
  <c r="S147" i="72" s="1"/>
  <c r="T147" i="72" s="1"/>
  <c r="U147" i="72" s="1"/>
  <c r="V147" i="72" s="1"/>
  <c r="W147" i="72" s="1"/>
  <c r="X147" i="72" s="1"/>
  <c r="C147" i="72"/>
  <c r="D147" i="72" s="1"/>
  <c r="E147" i="72" s="1"/>
  <c r="F147" i="72" s="1"/>
  <c r="G147" i="72" s="1"/>
  <c r="H147" i="72" s="1"/>
  <c r="I147" i="72" s="1"/>
  <c r="J147" i="72" s="1"/>
  <c r="K147" i="72" s="1"/>
  <c r="L147" i="72" s="1"/>
  <c r="M147" i="72" s="1"/>
  <c r="N145" i="72"/>
  <c r="O145" i="72" s="1"/>
  <c r="P145" i="72" s="1"/>
  <c r="Q145" i="72" s="1"/>
  <c r="R145" i="72" s="1"/>
  <c r="S145" i="72" s="1"/>
  <c r="T145" i="72" s="1"/>
  <c r="U145" i="72" s="1"/>
  <c r="V145" i="72" s="1"/>
  <c r="W145" i="72" s="1"/>
  <c r="X145" i="72" s="1"/>
  <c r="Y145" i="72" s="1"/>
  <c r="Z145" i="72" s="1"/>
  <c r="AA145" i="72" s="1"/>
  <c r="AB145" i="72" s="1"/>
  <c r="AC145" i="72" s="1"/>
  <c r="AD145" i="72" s="1"/>
  <c r="AE145" i="72" s="1"/>
  <c r="AF145" i="72" s="1"/>
  <c r="C145" i="72"/>
  <c r="D145" i="72" s="1"/>
  <c r="E145" i="72" s="1"/>
  <c r="F145" i="72" s="1"/>
  <c r="G145" i="72" s="1"/>
  <c r="H145" i="72" s="1"/>
  <c r="I145" i="72" s="1"/>
  <c r="J145" i="72" s="1"/>
  <c r="K145" i="72" s="1"/>
  <c r="L145" i="72" s="1"/>
  <c r="M145" i="72" s="1"/>
  <c r="Q144" i="72"/>
  <c r="R144" i="72" s="1"/>
  <c r="S144" i="72" s="1"/>
  <c r="T144" i="72" s="1"/>
  <c r="U144" i="72" s="1"/>
  <c r="V144" i="72" s="1"/>
  <c r="W144" i="72" s="1"/>
  <c r="X144" i="72" s="1"/>
  <c r="Y144" i="72" s="1"/>
  <c r="Z144" i="72" s="1"/>
  <c r="AA144" i="72" s="1"/>
  <c r="AB144" i="72" s="1"/>
  <c r="AC144" i="72" s="1"/>
  <c r="AD144" i="72" s="1"/>
  <c r="AE144" i="72" s="1"/>
  <c r="AF144" i="72" s="1"/>
  <c r="D144" i="72"/>
  <c r="E144" i="72" s="1"/>
  <c r="F144" i="72" s="1"/>
  <c r="G144" i="72" s="1"/>
  <c r="H144" i="72" s="1"/>
  <c r="I144" i="72" s="1"/>
  <c r="J144" i="72" s="1"/>
  <c r="K144" i="72" s="1"/>
  <c r="L144" i="72" s="1"/>
  <c r="M144" i="72" s="1"/>
  <c r="N144" i="72" s="1"/>
  <c r="O144" i="72" s="1"/>
  <c r="P144" i="72" s="1"/>
  <c r="C144" i="72"/>
  <c r="Y142" i="72"/>
  <c r="Z142" i="72" s="1"/>
  <c r="AA142" i="72" s="1"/>
  <c r="AB142" i="72" s="1"/>
  <c r="AC142" i="72" s="1"/>
  <c r="AD142" i="72" s="1"/>
  <c r="AE142" i="72" s="1"/>
  <c r="AF142" i="72" s="1"/>
  <c r="M142" i="72"/>
  <c r="N142" i="72" s="1"/>
  <c r="O142" i="72" s="1"/>
  <c r="P142" i="72" s="1"/>
  <c r="Q142" i="72" s="1"/>
  <c r="R142" i="72" s="1"/>
  <c r="S142" i="72" s="1"/>
  <c r="T142" i="72" s="1"/>
  <c r="U142" i="72" s="1"/>
  <c r="V142" i="72" s="1"/>
  <c r="W142" i="72" s="1"/>
  <c r="X142" i="72" s="1"/>
  <c r="I142" i="72"/>
  <c r="J142" i="72" s="1"/>
  <c r="K142" i="72" s="1"/>
  <c r="L142" i="72" s="1"/>
  <c r="E142" i="72"/>
  <c r="F142" i="72" s="1"/>
  <c r="G142" i="72" s="1"/>
  <c r="H142" i="72" s="1"/>
  <c r="D142" i="72"/>
  <c r="C142" i="72"/>
  <c r="P141" i="72"/>
  <c r="Q141" i="72" s="1"/>
  <c r="R141" i="72" s="1"/>
  <c r="S141" i="72" s="1"/>
  <c r="T141" i="72" s="1"/>
  <c r="U141" i="72" s="1"/>
  <c r="V141" i="72" s="1"/>
  <c r="W141" i="72" s="1"/>
  <c r="X141" i="72" s="1"/>
  <c r="Y141" i="72" s="1"/>
  <c r="Z141" i="72" s="1"/>
  <c r="AA141" i="72" s="1"/>
  <c r="AB141" i="72" s="1"/>
  <c r="AC141" i="72" s="1"/>
  <c r="AD141" i="72" s="1"/>
  <c r="AE141" i="72" s="1"/>
  <c r="AF141" i="72" s="1"/>
  <c r="G141" i="72"/>
  <c r="H141" i="72" s="1"/>
  <c r="I141" i="72" s="1"/>
  <c r="J141" i="72" s="1"/>
  <c r="K141" i="72" s="1"/>
  <c r="L141" i="72" s="1"/>
  <c r="M141" i="72" s="1"/>
  <c r="N141" i="72" s="1"/>
  <c r="O141" i="72" s="1"/>
  <c r="C141" i="72"/>
  <c r="D141" i="72" s="1"/>
  <c r="E141" i="72" s="1"/>
  <c r="F141" i="72" s="1"/>
  <c r="N140" i="72"/>
  <c r="O140" i="72" s="1"/>
  <c r="P140" i="72" s="1"/>
  <c r="Q140" i="72" s="1"/>
  <c r="R140" i="72" s="1"/>
  <c r="S140" i="72" s="1"/>
  <c r="T140" i="72" s="1"/>
  <c r="U140" i="72" s="1"/>
  <c r="V140" i="72" s="1"/>
  <c r="W140" i="72" s="1"/>
  <c r="X140" i="72" s="1"/>
  <c r="Y140" i="72" s="1"/>
  <c r="Z140" i="72" s="1"/>
  <c r="AA140" i="72" s="1"/>
  <c r="AB140" i="72" s="1"/>
  <c r="AC140" i="72" s="1"/>
  <c r="AD140" i="72" s="1"/>
  <c r="AE140" i="72" s="1"/>
  <c r="AF140" i="72" s="1"/>
  <c r="E140" i="72"/>
  <c r="F140" i="72" s="1"/>
  <c r="G140" i="72" s="1"/>
  <c r="H140" i="72" s="1"/>
  <c r="I140" i="72" s="1"/>
  <c r="J140" i="72" s="1"/>
  <c r="K140" i="72" s="1"/>
  <c r="L140" i="72" s="1"/>
  <c r="M140" i="72" s="1"/>
  <c r="C140" i="72"/>
  <c r="D140" i="72" s="1"/>
  <c r="O139" i="72"/>
  <c r="P139" i="72" s="1"/>
  <c r="Q139" i="72" s="1"/>
  <c r="R139" i="72" s="1"/>
  <c r="S139" i="72" s="1"/>
  <c r="T139" i="72" s="1"/>
  <c r="U139" i="72" s="1"/>
  <c r="V139" i="72" s="1"/>
  <c r="W139" i="72" s="1"/>
  <c r="X139" i="72" s="1"/>
  <c r="Y139" i="72" s="1"/>
  <c r="Z139" i="72" s="1"/>
  <c r="AA139" i="72" s="1"/>
  <c r="AB139" i="72" s="1"/>
  <c r="AC139" i="72" s="1"/>
  <c r="AD139" i="72" s="1"/>
  <c r="AE139" i="72" s="1"/>
  <c r="AF139" i="72" s="1"/>
  <c r="D139" i="72"/>
  <c r="E139" i="72" s="1"/>
  <c r="F139" i="72" s="1"/>
  <c r="G139" i="72" s="1"/>
  <c r="H139" i="72" s="1"/>
  <c r="I139" i="72" s="1"/>
  <c r="J139" i="72" s="1"/>
  <c r="K139" i="72" s="1"/>
  <c r="L139" i="72" s="1"/>
  <c r="M139" i="72" s="1"/>
  <c r="N139" i="72" s="1"/>
  <c r="C139" i="72"/>
  <c r="Q138" i="72"/>
  <c r="R138" i="72" s="1"/>
  <c r="S138" i="72" s="1"/>
  <c r="T138" i="72" s="1"/>
  <c r="U138" i="72" s="1"/>
  <c r="V138" i="72" s="1"/>
  <c r="W138" i="72" s="1"/>
  <c r="X138" i="72" s="1"/>
  <c r="Y138" i="72" s="1"/>
  <c r="Z138" i="72" s="1"/>
  <c r="AA138" i="72" s="1"/>
  <c r="AB138" i="72" s="1"/>
  <c r="AC138" i="72" s="1"/>
  <c r="AD138" i="72" s="1"/>
  <c r="AE138" i="72" s="1"/>
  <c r="AF138" i="72" s="1"/>
  <c r="I138" i="72"/>
  <c r="J138" i="72" s="1"/>
  <c r="K138" i="72" s="1"/>
  <c r="L138" i="72" s="1"/>
  <c r="M138" i="72" s="1"/>
  <c r="N138" i="72" s="1"/>
  <c r="O138" i="72" s="1"/>
  <c r="P138" i="72" s="1"/>
  <c r="E138" i="72"/>
  <c r="F138" i="72" s="1"/>
  <c r="G138" i="72" s="1"/>
  <c r="H138" i="72" s="1"/>
  <c r="D138" i="72"/>
  <c r="C138" i="72"/>
  <c r="H137" i="72"/>
  <c r="I137" i="72" s="1"/>
  <c r="J137" i="72" s="1"/>
  <c r="K137" i="72" s="1"/>
  <c r="L137" i="72" s="1"/>
  <c r="M137" i="72" s="1"/>
  <c r="N137" i="72" s="1"/>
  <c r="O137" i="72" s="1"/>
  <c r="P137" i="72" s="1"/>
  <c r="Q137" i="72" s="1"/>
  <c r="R137" i="72" s="1"/>
  <c r="S137" i="72" s="1"/>
  <c r="T137" i="72" s="1"/>
  <c r="U137" i="72" s="1"/>
  <c r="V137" i="72" s="1"/>
  <c r="W137" i="72" s="1"/>
  <c r="X137" i="72" s="1"/>
  <c r="Y137" i="72" s="1"/>
  <c r="Z137" i="72" s="1"/>
  <c r="AA137" i="72" s="1"/>
  <c r="AB137" i="72" s="1"/>
  <c r="AC137" i="72" s="1"/>
  <c r="AD137" i="72" s="1"/>
  <c r="AE137" i="72" s="1"/>
  <c r="AF137" i="72" s="1"/>
  <c r="C137" i="72"/>
  <c r="D137" i="72" s="1"/>
  <c r="E137" i="72" s="1"/>
  <c r="F137" i="72" s="1"/>
  <c r="G137" i="72" s="1"/>
  <c r="R136" i="72"/>
  <c r="S136" i="72" s="1"/>
  <c r="T136" i="72" s="1"/>
  <c r="U136" i="72" s="1"/>
  <c r="V136" i="72" s="1"/>
  <c r="W136" i="72" s="1"/>
  <c r="X136" i="72" s="1"/>
  <c r="Y136" i="72" s="1"/>
  <c r="Z136" i="72" s="1"/>
  <c r="AA136" i="72" s="1"/>
  <c r="AB136" i="72" s="1"/>
  <c r="AC136" i="72" s="1"/>
  <c r="AD136" i="72" s="1"/>
  <c r="AE136" i="72" s="1"/>
  <c r="AF136" i="72" s="1"/>
  <c r="M136" i="72"/>
  <c r="N136" i="72" s="1"/>
  <c r="O136" i="72" s="1"/>
  <c r="P136" i="72" s="1"/>
  <c r="Q136" i="72" s="1"/>
  <c r="F136" i="72"/>
  <c r="G136" i="72" s="1"/>
  <c r="H136" i="72" s="1"/>
  <c r="I136" i="72" s="1"/>
  <c r="J136" i="72" s="1"/>
  <c r="K136" i="72" s="1"/>
  <c r="L136" i="72" s="1"/>
  <c r="C136" i="72"/>
  <c r="D136" i="72" s="1"/>
  <c r="E136" i="72" s="1"/>
  <c r="H134" i="72"/>
  <c r="I134" i="72" s="1"/>
  <c r="J134" i="72" s="1"/>
  <c r="K134" i="72" s="1"/>
  <c r="L134" i="72" s="1"/>
  <c r="M134" i="72" s="1"/>
  <c r="N134" i="72" s="1"/>
  <c r="O134" i="72" s="1"/>
  <c r="P134" i="72" s="1"/>
  <c r="Q134" i="72" s="1"/>
  <c r="R134" i="72" s="1"/>
  <c r="S134" i="72" s="1"/>
  <c r="T134" i="72" s="1"/>
  <c r="U134" i="72" s="1"/>
  <c r="V134" i="72" s="1"/>
  <c r="W134" i="72" s="1"/>
  <c r="X134" i="72" s="1"/>
  <c r="Y134" i="72" s="1"/>
  <c r="Z134" i="72" s="1"/>
  <c r="AA134" i="72" s="1"/>
  <c r="AB134" i="72" s="1"/>
  <c r="AC134" i="72" s="1"/>
  <c r="AD134" i="72" s="1"/>
  <c r="AE134" i="72" s="1"/>
  <c r="AF134" i="72" s="1"/>
  <c r="D134" i="72"/>
  <c r="E134" i="72" s="1"/>
  <c r="F134" i="72" s="1"/>
  <c r="G134" i="72" s="1"/>
  <c r="C134" i="72"/>
  <c r="C133" i="72"/>
  <c r="D133" i="72" s="1"/>
  <c r="E133" i="72" s="1"/>
  <c r="F133" i="72" s="1"/>
  <c r="G133" i="72" s="1"/>
  <c r="H133" i="72" s="1"/>
  <c r="I133" i="72" s="1"/>
  <c r="J133" i="72" s="1"/>
  <c r="K133" i="72" s="1"/>
  <c r="L133" i="72" s="1"/>
  <c r="M133" i="72" s="1"/>
  <c r="N133" i="72" s="1"/>
  <c r="O133" i="72" s="1"/>
  <c r="P133" i="72" s="1"/>
  <c r="Q133" i="72" s="1"/>
  <c r="R133" i="72" s="1"/>
  <c r="S133" i="72" s="1"/>
  <c r="T133" i="72" s="1"/>
  <c r="U133" i="72" s="1"/>
  <c r="V133" i="72" s="1"/>
  <c r="W133" i="72" s="1"/>
  <c r="X133" i="72" s="1"/>
  <c r="Y133" i="72" s="1"/>
  <c r="Z133" i="72" s="1"/>
  <c r="AA133" i="72" s="1"/>
  <c r="AB133" i="72" s="1"/>
  <c r="AC133" i="72" s="1"/>
  <c r="AD133" i="72" s="1"/>
  <c r="AE133" i="72" s="1"/>
  <c r="AF133" i="72" s="1"/>
  <c r="D132" i="72"/>
  <c r="E132" i="72" s="1"/>
  <c r="F132" i="72" s="1"/>
  <c r="G132" i="72" s="1"/>
  <c r="H132" i="72" s="1"/>
  <c r="I132" i="72" s="1"/>
  <c r="J132" i="72" s="1"/>
  <c r="K132" i="72" s="1"/>
  <c r="L132" i="72" s="1"/>
  <c r="M132" i="72" s="1"/>
  <c r="N132" i="72" s="1"/>
  <c r="O132" i="72" s="1"/>
  <c r="P132" i="72" s="1"/>
  <c r="Q132" i="72" s="1"/>
  <c r="R132" i="72" s="1"/>
  <c r="S132" i="72" s="1"/>
  <c r="T132" i="72" s="1"/>
  <c r="U132" i="72" s="1"/>
  <c r="V132" i="72" s="1"/>
  <c r="W132" i="72" s="1"/>
  <c r="X132" i="72" s="1"/>
  <c r="Y132" i="72" s="1"/>
  <c r="Z132" i="72" s="1"/>
  <c r="AA132" i="72" s="1"/>
  <c r="AB132" i="72" s="1"/>
  <c r="AC132" i="72" s="1"/>
  <c r="AD132" i="72" s="1"/>
  <c r="AE132" i="72" s="1"/>
  <c r="AF132" i="72" s="1"/>
  <c r="C132" i="72"/>
  <c r="H131" i="72"/>
  <c r="I131" i="72" s="1"/>
  <c r="J131" i="72" s="1"/>
  <c r="K131" i="72" s="1"/>
  <c r="L131" i="72" s="1"/>
  <c r="M131" i="72" s="1"/>
  <c r="N131" i="72" s="1"/>
  <c r="O131" i="72" s="1"/>
  <c r="P131" i="72" s="1"/>
  <c r="Q131" i="72" s="1"/>
  <c r="R131" i="72" s="1"/>
  <c r="S131" i="72" s="1"/>
  <c r="T131" i="72" s="1"/>
  <c r="U131" i="72" s="1"/>
  <c r="V131" i="72" s="1"/>
  <c r="W131" i="72" s="1"/>
  <c r="X131" i="72" s="1"/>
  <c r="Y131" i="72" s="1"/>
  <c r="Z131" i="72" s="1"/>
  <c r="AA131" i="72" s="1"/>
  <c r="AB131" i="72" s="1"/>
  <c r="AC131" i="72" s="1"/>
  <c r="AD131" i="72" s="1"/>
  <c r="AE131" i="72" s="1"/>
  <c r="AF131" i="72" s="1"/>
  <c r="C131" i="72"/>
  <c r="D131" i="72" s="1"/>
  <c r="E131" i="72" s="1"/>
  <c r="F131" i="72" s="1"/>
  <c r="G131" i="72" s="1"/>
  <c r="S130" i="72"/>
  <c r="T130" i="72" s="1"/>
  <c r="U130" i="72" s="1"/>
  <c r="V130" i="72" s="1"/>
  <c r="W130" i="72" s="1"/>
  <c r="X130" i="72" s="1"/>
  <c r="Y130" i="72" s="1"/>
  <c r="Z130" i="72" s="1"/>
  <c r="AA130" i="72" s="1"/>
  <c r="AB130" i="72" s="1"/>
  <c r="AC130" i="72" s="1"/>
  <c r="AD130" i="72" s="1"/>
  <c r="AE130" i="72" s="1"/>
  <c r="AF130" i="72" s="1"/>
  <c r="M130" i="72"/>
  <c r="N130" i="72" s="1"/>
  <c r="O130" i="72" s="1"/>
  <c r="P130" i="72" s="1"/>
  <c r="Q130" i="72" s="1"/>
  <c r="R130" i="72" s="1"/>
  <c r="G130" i="72"/>
  <c r="H130" i="72" s="1"/>
  <c r="I130" i="72" s="1"/>
  <c r="J130" i="72" s="1"/>
  <c r="K130" i="72" s="1"/>
  <c r="L130" i="72" s="1"/>
  <c r="C130" i="72"/>
  <c r="D130" i="72" s="1"/>
  <c r="E130" i="72" s="1"/>
  <c r="F130" i="72" s="1"/>
  <c r="E129" i="72"/>
  <c r="F129" i="72" s="1"/>
  <c r="G129" i="72" s="1"/>
  <c r="H129" i="72" s="1"/>
  <c r="I129" i="72" s="1"/>
  <c r="J129" i="72" s="1"/>
  <c r="K129" i="72" s="1"/>
  <c r="L129" i="72" s="1"/>
  <c r="M129" i="72" s="1"/>
  <c r="N129" i="72" s="1"/>
  <c r="O129" i="72" s="1"/>
  <c r="P129" i="72" s="1"/>
  <c r="Q129" i="72" s="1"/>
  <c r="R129" i="72" s="1"/>
  <c r="S129" i="72" s="1"/>
  <c r="T129" i="72" s="1"/>
  <c r="U129" i="72" s="1"/>
  <c r="V129" i="72" s="1"/>
  <c r="W129" i="72" s="1"/>
  <c r="X129" i="72" s="1"/>
  <c r="Y129" i="72" s="1"/>
  <c r="Z129" i="72" s="1"/>
  <c r="AA129" i="72" s="1"/>
  <c r="AB129" i="72" s="1"/>
  <c r="AC129" i="72" s="1"/>
  <c r="AD129" i="72" s="1"/>
  <c r="AE129" i="72" s="1"/>
  <c r="AF129" i="72" s="1"/>
  <c r="C129" i="72"/>
  <c r="D129" i="72" s="1"/>
  <c r="I128" i="72"/>
  <c r="J128" i="72" s="1"/>
  <c r="K128" i="72" s="1"/>
  <c r="L128" i="72" s="1"/>
  <c r="M128" i="72" s="1"/>
  <c r="N128" i="72" s="1"/>
  <c r="O128" i="72" s="1"/>
  <c r="P128" i="72" s="1"/>
  <c r="Q128" i="72" s="1"/>
  <c r="R128" i="72" s="1"/>
  <c r="S128" i="72" s="1"/>
  <c r="T128" i="72" s="1"/>
  <c r="U128" i="72" s="1"/>
  <c r="V128" i="72" s="1"/>
  <c r="W128" i="72" s="1"/>
  <c r="X128" i="72" s="1"/>
  <c r="Y128" i="72" s="1"/>
  <c r="Z128" i="72" s="1"/>
  <c r="AA128" i="72" s="1"/>
  <c r="AB128" i="72" s="1"/>
  <c r="AC128" i="72" s="1"/>
  <c r="AD128" i="72" s="1"/>
  <c r="AE128" i="72" s="1"/>
  <c r="AF128" i="72" s="1"/>
  <c r="C128" i="72"/>
  <c r="D128" i="72" s="1"/>
  <c r="E128" i="72" s="1"/>
  <c r="F128" i="72" s="1"/>
  <c r="G128" i="72" s="1"/>
  <c r="H128" i="72" s="1"/>
  <c r="AC127" i="72"/>
  <c r="AD127" i="72" s="1"/>
  <c r="AE127" i="72" s="1"/>
  <c r="AF127" i="72" s="1"/>
  <c r="G127" i="72"/>
  <c r="H127" i="72" s="1"/>
  <c r="I127" i="72" s="1"/>
  <c r="J127" i="72" s="1"/>
  <c r="K127" i="72" s="1"/>
  <c r="L127" i="72" s="1"/>
  <c r="M127" i="72" s="1"/>
  <c r="N127" i="72" s="1"/>
  <c r="O127" i="72" s="1"/>
  <c r="P127" i="72" s="1"/>
  <c r="Q127" i="72" s="1"/>
  <c r="R127" i="72" s="1"/>
  <c r="S127" i="72" s="1"/>
  <c r="T127" i="72" s="1"/>
  <c r="U127" i="72" s="1"/>
  <c r="V127" i="72" s="1"/>
  <c r="W127" i="72" s="1"/>
  <c r="X127" i="72" s="1"/>
  <c r="Y127" i="72" s="1"/>
  <c r="Z127" i="72" s="1"/>
  <c r="AA127" i="72" s="1"/>
  <c r="AB127" i="72" s="1"/>
  <c r="C127" i="72"/>
  <c r="D127" i="72" s="1"/>
  <c r="E127" i="72" s="1"/>
  <c r="F127" i="72" s="1"/>
  <c r="C125" i="72"/>
  <c r="D125" i="72" s="1"/>
  <c r="E125" i="72" s="1"/>
  <c r="F125" i="72" s="1"/>
  <c r="G125" i="72" s="1"/>
  <c r="H125" i="72" s="1"/>
  <c r="I125" i="72" s="1"/>
  <c r="J125" i="72" s="1"/>
  <c r="K125" i="72" s="1"/>
  <c r="L125" i="72" s="1"/>
  <c r="M125" i="72" s="1"/>
  <c r="N125" i="72" s="1"/>
  <c r="O125" i="72" s="1"/>
  <c r="P125" i="72" s="1"/>
  <c r="Q125" i="72" s="1"/>
  <c r="R125" i="72" s="1"/>
  <c r="S125" i="72" s="1"/>
  <c r="T125" i="72" s="1"/>
  <c r="U125" i="72" s="1"/>
  <c r="V125" i="72" s="1"/>
  <c r="W125" i="72" s="1"/>
  <c r="X125" i="72" s="1"/>
  <c r="Y125" i="72" s="1"/>
  <c r="Z125" i="72" s="1"/>
  <c r="AA125" i="72" s="1"/>
  <c r="AB125" i="72" s="1"/>
  <c r="AC125" i="72" s="1"/>
  <c r="AD125" i="72" s="1"/>
  <c r="AE125" i="72" s="1"/>
  <c r="AF125" i="72" s="1"/>
  <c r="N124" i="72"/>
  <c r="O124" i="72" s="1"/>
  <c r="P124" i="72" s="1"/>
  <c r="Q124" i="72" s="1"/>
  <c r="R124" i="72" s="1"/>
  <c r="S124" i="72" s="1"/>
  <c r="T124" i="72" s="1"/>
  <c r="U124" i="72" s="1"/>
  <c r="V124" i="72" s="1"/>
  <c r="W124" i="72" s="1"/>
  <c r="X124" i="72" s="1"/>
  <c r="Y124" i="72" s="1"/>
  <c r="Z124" i="72" s="1"/>
  <c r="AA124" i="72" s="1"/>
  <c r="AB124" i="72" s="1"/>
  <c r="AC124" i="72" s="1"/>
  <c r="AD124" i="72" s="1"/>
  <c r="AE124" i="72" s="1"/>
  <c r="AF124" i="72" s="1"/>
  <c r="J124" i="72"/>
  <c r="K124" i="72" s="1"/>
  <c r="L124" i="72" s="1"/>
  <c r="M124" i="72" s="1"/>
  <c r="D124" i="72"/>
  <c r="E124" i="72" s="1"/>
  <c r="F124" i="72" s="1"/>
  <c r="G124" i="72" s="1"/>
  <c r="H124" i="72" s="1"/>
  <c r="I124" i="72" s="1"/>
  <c r="C124" i="72"/>
  <c r="H123" i="72"/>
  <c r="I123" i="72" s="1"/>
  <c r="J123" i="72" s="1"/>
  <c r="K123" i="72" s="1"/>
  <c r="L123" i="72" s="1"/>
  <c r="M123" i="72" s="1"/>
  <c r="N123" i="72" s="1"/>
  <c r="O123" i="72" s="1"/>
  <c r="P123" i="72" s="1"/>
  <c r="Q123" i="72" s="1"/>
  <c r="R123" i="72" s="1"/>
  <c r="S123" i="72" s="1"/>
  <c r="T123" i="72" s="1"/>
  <c r="U123" i="72" s="1"/>
  <c r="V123" i="72" s="1"/>
  <c r="W123" i="72" s="1"/>
  <c r="X123" i="72" s="1"/>
  <c r="Y123" i="72" s="1"/>
  <c r="Z123" i="72" s="1"/>
  <c r="AA123" i="72" s="1"/>
  <c r="AB123" i="72" s="1"/>
  <c r="AC123" i="72" s="1"/>
  <c r="AD123" i="72" s="1"/>
  <c r="AE123" i="72" s="1"/>
  <c r="AF123" i="72" s="1"/>
  <c r="C123" i="72"/>
  <c r="D123" i="72" s="1"/>
  <c r="E123" i="72" s="1"/>
  <c r="F123" i="72" s="1"/>
  <c r="G123" i="72" s="1"/>
  <c r="J122" i="72"/>
  <c r="K122" i="72" s="1"/>
  <c r="L122" i="72" s="1"/>
  <c r="M122" i="72" s="1"/>
  <c r="N122" i="72" s="1"/>
  <c r="O122" i="72" s="1"/>
  <c r="P122" i="72" s="1"/>
  <c r="Q122" i="72" s="1"/>
  <c r="R122" i="72" s="1"/>
  <c r="S122" i="72" s="1"/>
  <c r="T122" i="72" s="1"/>
  <c r="U122" i="72" s="1"/>
  <c r="V122" i="72" s="1"/>
  <c r="W122" i="72" s="1"/>
  <c r="X122" i="72" s="1"/>
  <c r="Y122" i="72" s="1"/>
  <c r="Z122" i="72" s="1"/>
  <c r="AA122" i="72" s="1"/>
  <c r="AB122" i="72" s="1"/>
  <c r="AC122" i="72" s="1"/>
  <c r="AD122" i="72" s="1"/>
  <c r="AE122" i="72" s="1"/>
  <c r="AF122" i="72" s="1"/>
  <c r="F122" i="72"/>
  <c r="G122" i="72" s="1"/>
  <c r="H122" i="72" s="1"/>
  <c r="I122" i="72" s="1"/>
  <c r="E122" i="72"/>
  <c r="D122" i="72"/>
  <c r="C122" i="72"/>
  <c r="F121" i="72"/>
  <c r="G121" i="72" s="1"/>
  <c r="H121" i="72" s="1"/>
  <c r="I121" i="72" s="1"/>
  <c r="J121" i="72" s="1"/>
  <c r="K121" i="72" s="1"/>
  <c r="L121" i="72" s="1"/>
  <c r="M121" i="72" s="1"/>
  <c r="N121" i="72" s="1"/>
  <c r="O121" i="72" s="1"/>
  <c r="P121" i="72" s="1"/>
  <c r="Q121" i="72" s="1"/>
  <c r="R121" i="72" s="1"/>
  <c r="S121" i="72" s="1"/>
  <c r="T121" i="72" s="1"/>
  <c r="U121" i="72" s="1"/>
  <c r="V121" i="72" s="1"/>
  <c r="W121" i="72" s="1"/>
  <c r="X121" i="72" s="1"/>
  <c r="Y121" i="72" s="1"/>
  <c r="Z121" i="72" s="1"/>
  <c r="AA121" i="72" s="1"/>
  <c r="AB121" i="72" s="1"/>
  <c r="AC121" i="72" s="1"/>
  <c r="AD121" i="72" s="1"/>
  <c r="AE121" i="72" s="1"/>
  <c r="AF121" i="72" s="1"/>
  <c r="C121" i="72"/>
  <c r="D121" i="72" s="1"/>
  <c r="E121" i="72" s="1"/>
  <c r="J120" i="72"/>
  <c r="K120" i="72" s="1"/>
  <c r="L120" i="72" s="1"/>
  <c r="M120" i="72" s="1"/>
  <c r="N120" i="72" s="1"/>
  <c r="O120" i="72" s="1"/>
  <c r="P120" i="72" s="1"/>
  <c r="Q120" i="72" s="1"/>
  <c r="R120" i="72" s="1"/>
  <c r="S120" i="72" s="1"/>
  <c r="T120" i="72" s="1"/>
  <c r="U120" i="72" s="1"/>
  <c r="V120" i="72" s="1"/>
  <c r="W120" i="72" s="1"/>
  <c r="X120" i="72" s="1"/>
  <c r="Y120" i="72" s="1"/>
  <c r="Z120" i="72" s="1"/>
  <c r="AA120" i="72" s="1"/>
  <c r="AB120" i="72" s="1"/>
  <c r="AC120" i="72" s="1"/>
  <c r="AD120" i="72" s="1"/>
  <c r="AE120" i="72" s="1"/>
  <c r="AF120" i="72" s="1"/>
  <c r="D120" i="72"/>
  <c r="E120" i="72" s="1"/>
  <c r="F120" i="72" s="1"/>
  <c r="G120" i="72" s="1"/>
  <c r="H120" i="72" s="1"/>
  <c r="I120" i="72" s="1"/>
  <c r="C120" i="72"/>
  <c r="C119" i="72"/>
  <c r="D119" i="72" s="1"/>
  <c r="E119" i="72" s="1"/>
  <c r="F119" i="72" s="1"/>
  <c r="G119" i="72" s="1"/>
  <c r="H119" i="72" s="1"/>
  <c r="I119" i="72" s="1"/>
  <c r="J119" i="72" s="1"/>
  <c r="K119" i="72" s="1"/>
  <c r="L119" i="72" s="1"/>
  <c r="M119" i="72" s="1"/>
  <c r="N119" i="72" s="1"/>
  <c r="O119" i="72" s="1"/>
  <c r="P119" i="72" s="1"/>
  <c r="Q119" i="72" s="1"/>
  <c r="R119" i="72" s="1"/>
  <c r="S119" i="72" s="1"/>
  <c r="T119" i="72" s="1"/>
  <c r="U119" i="72" s="1"/>
  <c r="V119" i="72" s="1"/>
  <c r="W119" i="72" s="1"/>
  <c r="X119" i="72" s="1"/>
  <c r="Y119" i="72" s="1"/>
  <c r="Z119" i="72" s="1"/>
  <c r="AA119" i="72" s="1"/>
  <c r="AB119" i="72" s="1"/>
  <c r="AC119" i="72" s="1"/>
  <c r="AD119" i="72" s="1"/>
  <c r="AE119" i="72" s="1"/>
  <c r="AF119" i="72" s="1"/>
  <c r="E118" i="72"/>
  <c r="F118" i="72" s="1"/>
  <c r="G118" i="72" s="1"/>
  <c r="H118" i="72" s="1"/>
  <c r="I118" i="72" s="1"/>
  <c r="J118" i="72" s="1"/>
  <c r="K118" i="72" s="1"/>
  <c r="L118" i="72" s="1"/>
  <c r="M118" i="72" s="1"/>
  <c r="N118" i="72" s="1"/>
  <c r="O118" i="72" s="1"/>
  <c r="P118" i="72" s="1"/>
  <c r="Q118" i="72" s="1"/>
  <c r="R118" i="72" s="1"/>
  <c r="S118" i="72" s="1"/>
  <c r="T118" i="72" s="1"/>
  <c r="U118" i="72" s="1"/>
  <c r="V118" i="72" s="1"/>
  <c r="W118" i="72" s="1"/>
  <c r="X118" i="72" s="1"/>
  <c r="Y118" i="72" s="1"/>
  <c r="Z118" i="72" s="1"/>
  <c r="AA118" i="72" s="1"/>
  <c r="AB118" i="72" s="1"/>
  <c r="AC118" i="72" s="1"/>
  <c r="AD118" i="72" s="1"/>
  <c r="AE118" i="72" s="1"/>
  <c r="AF118" i="72" s="1"/>
  <c r="D118" i="72"/>
  <c r="C118" i="72"/>
  <c r="C117" i="72"/>
  <c r="D117" i="72" s="1"/>
  <c r="E117" i="72" s="1"/>
  <c r="F117" i="72" s="1"/>
  <c r="G117" i="72" s="1"/>
  <c r="H117" i="72" s="1"/>
  <c r="I117" i="72" s="1"/>
  <c r="J117" i="72" s="1"/>
  <c r="K117" i="72" s="1"/>
  <c r="L117" i="72" s="1"/>
  <c r="M117" i="72" s="1"/>
  <c r="N117" i="72" s="1"/>
  <c r="O117" i="72" s="1"/>
  <c r="P117" i="72" s="1"/>
  <c r="Q117" i="72" s="1"/>
  <c r="R117" i="72" s="1"/>
  <c r="S117" i="72" s="1"/>
  <c r="T117" i="72" s="1"/>
  <c r="U117" i="72" s="1"/>
  <c r="V117" i="72" s="1"/>
  <c r="W117" i="72" s="1"/>
  <c r="X117" i="72" s="1"/>
  <c r="Y117" i="72" s="1"/>
  <c r="Z117" i="72" s="1"/>
  <c r="AA117" i="72" s="1"/>
  <c r="AB117" i="72" s="1"/>
  <c r="AC117" i="72" s="1"/>
  <c r="AD117" i="72" s="1"/>
  <c r="AE117" i="72" s="1"/>
  <c r="AF117" i="72" s="1"/>
  <c r="U116" i="72"/>
  <c r="V116" i="72" s="1"/>
  <c r="W116" i="72" s="1"/>
  <c r="X116" i="72" s="1"/>
  <c r="Y116" i="72" s="1"/>
  <c r="Z116" i="72" s="1"/>
  <c r="AA116" i="72" s="1"/>
  <c r="AB116" i="72" s="1"/>
  <c r="AC116" i="72" s="1"/>
  <c r="AD116" i="72" s="1"/>
  <c r="AE116" i="72" s="1"/>
  <c r="AF116" i="72" s="1"/>
  <c r="D116" i="72"/>
  <c r="E116" i="72" s="1"/>
  <c r="F116" i="72" s="1"/>
  <c r="G116" i="72" s="1"/>
  <c r="H116" i="72" s="1"/>
  <c r="I116" i="72" s="1"/>
  <c r="J116" i="72" s="1"/>
  <c r="K116" i="72" s="1"/>
  <c r="L116" i="72" s="1"/>
  <c r="M116" i="72" s="1"/>
  <c r="N116" i="72" s="1"/>
  <c r="O116" i="72" s="1"/>
  <c r="P116" i="72" s="1"/>
  <c r="Q116" i="72" s="1"/>
  <c r="R116" i="72" s="1"/>
  <c r="S116" i="72" s="1"/>
  <c r="T116" i="72" s="1"/>
  <c r="C116" i="72"/>
  <c r="I115" i="72"/>
  <c r="J115" i="72" s="1"/>
  <c r="K115" i="72" s="1"/>
  <c r="L115" i="72" s="1"/>
  <c r="M115" i="72" s="1"/>
  <c r="N115" i="72" s="1"/>
  <c r="O115" i="72" s="1"/>
  <c r="P115" i="72" s="1"/>
  <c r="Q115" i="72" s="1"/>
  <c r="R115" i="72" s="1"/>
  <c r="S115" i="72" s="1"/>
  <c r="T115" i="72" s="1"/>
  <c r="U115" i="72" s="1"/>
  <c r="V115" i="72" s="1"/>
  <c r="W115" i="72" s="1"/>
  <c r="X115" i="72" s="1"/>
  <c r="Y115" i="72" s="1"/>
  <c r="Z115" i="72" s="1"/>
  <c r="AA115" i="72" s="1"/>
  <c r="AB115" i="72" s="1"/>
  <c r="AC115" i="72" s="1"/>
  <c r="AD115" i="72" s="1"/>
  <c r="AE115" i="72" s="1"/>
  <c r="AF115" i="72" s="1"/>
  <c r="H115" i="72"/>
  <c r="C115" i="72"/>
  <c r="D115" i="72" s="1"/>
  <c r="E115" i="72" s="1"/>
  <c r="F115" i="72" s="1"/>
  <c r="G115" i="72" s="1"/>
  <c r="F114" i="72"/>
  <c r="G114" i="72" s="1"/>
  <c r="H114" i="72" s="1"/>
  <c r="I114" i="72" s="1"/>
  <c r="J114" i="72" s="1"/>
  <c r="K114" i="72" s="1"/>
  <c r="L114" i="72" s="1"/>
  <c r="M114" i="72" s="1"/>
  <c r="N114" i="72" s="1"/>
  <c r="O114" i="72" s="1"/>
  <c r="P114" i="72" s="1"/>
  <c r="Q114" i="72" s="1"/>
  <c r="R114" i="72" s="1"/>
  <c r="S114" i="72" s="1"/>
  <c r="T114" i="72" s="1"/>
  <c r="U114" i="72" s="1"/>
  <c r="V114" i="72" s="1"/>
  <c r="W114" i="72" s="1"/>
  <c r="X114" i="72" s="1"/>
  <c r="Y114" i="72" s="1"/>
  <c r="Z114" i="72" s="1"/>
  <c r="AA114" i="72" s="1"/>
  <c r="AB114" i="72" s="1"/>
  <c r="AC114" i="72" s="1"/>
  <c r="AD114" i="72" s="1"/>
  <c r="AE114" i="72" s="1"/>
  <c r="AF114" i="72" s="1"/>
  <c r="C114" i="72"/>
  <c r="D114" i="72" s="1"/>
  <c r="E114" i="72" s="1"/>
  <c r="C113" i="72"/>
  <c r="D113" i="72" s="1"/>
  <c r="E113" i="72" s="1"/>
  <c r="F113" i="72" s="1"/>
  <c r="G113" i="72" s="1"/>
  <c r="H113" i="72" s="1"/>
  <c r="I113" i="72" s="1"/>
  <c r="J113" i="72" s="1"/>
  <c r="K113" i="72" s="1"/>
  <c r="L113" i="72" s="1"/>
  <c r="M113" i="72" s="1"/>
  <c r="N113" i="72" s="1"/>
  <c r="O113" i="72" s="1"/>
  <c r="P113" i="72" s="1"/>
  <c r="Q113" i="72" s="1"/>
  <c r="R113" i="72" s="1"/>
  <c r="S113" i="72" s="1"/>
  <c r="T113" i="72" s="1"/>
  <c r="U113" i="72" s="1"/>
  <c r="V113" i="72" s="1"/>
  <c r="W113" i="72" s="1"/>
  <c r="X113" i="72" s="1"/>
  <c r="Y113" i="72" s="1"/>
  <c r="Z113" i="72" s="1"/>
  <c r="AA113" i="72" s="1"/>
  <c r="AB113" i="72" s="1"/>
  <c r="AC113" i="72" s="1"/>
  <c r="AD113" i="72" s="1"/>
  <c r="AE113" i="72" s="1"/>
  <c r="AF113" i="72" s="1"/>
  <c r="Y112" i="72"/>
  <c r="Z112" i="72" s="1"/>
  <c r="AA112" i="72" s="1"/>
  <c r="AB112" i="72" s="1"/>
  <c r="AC112" i="72" s="1"/>
  <c r="AD112" i="72" s="1"/>
  <c r="AE112" i="72" s="1"/>
  <c r="AF112" i="72" s="1"/>
  <c r="C112" i="72"/>
  <c r="D112" i="72" s="1"/>
  <c r="E112" i="72" s="1"/>
  <c r="F112" i="72" s="1"/>
  <c r="G112" i="72" s="1"/>
  <c r="H112" i="72" s="1"/>
  <c r="I112" i="72" s="1"/>
  <c r="J112" i="72" s="1"/>
  <c r="K112" i="72" s="1"/>
  <c r="L112" i="72" s="1"/>
  <c r="M112" i="72" s="1"/>
  <c r="N112" i="72" s="1"/>
  <c r="O112" i="72" s="1"/>
  <c r="P112" i="72" s="1"/>
  <c r="Q112" i="72" s="1"/>
  <c r="R112" i="72" s="1"/>
  <c r="S112" i="72" s="1"/>
  <c r="T112" i="72" s="1"/>
  <c r="U112" i="72" s="1"/>
  <c r="V112" i="72" s="1"/>
  <c r="W112" i="72" s="1"/>
  <c r="X112" i="72" s="1"/>
  <c r="K111" i="72"/>
  <c r="L111" i="72" s="1"/>
  <c r="M111" i="72" s="1"/>
  <c r="N111" i="72" s="1"/>
  <c r="O111" i="72" s="1"/>
  <c r="P111" i="72" s="1"/>
  <c r="Q111" i="72" s="1"/>
  <c r="R111" i="72" s="1"/>
  <c r="S111" i="72" s="1"/>
  <c r="T111" i="72" s="1"/>
  <c r="U111" i="72" s="1"/>
  <c r="V111" i="72" s="1"/>
  <c r="W111" i="72" s="1"/>
  <c r="X111" i="72" s="1"/>
  <c r="Y111" i="72" s="1"/>
  <c r="Z111" i="72" s="1"/>
  <c r="AA111" i="72" s="1"/>
  <c r="AB111" i="72" s="1"/>
  <c r="AC111" i="72" s="1"/>
  <c r="AD111" i="72" s="1"/>
  <c r="AE111" i="72" s="1"/>
  <c r="AF111" i="72" s="1"/>
  <c r="G111" i="72"/>
  <c r="H111" i="72" s="1"/>
  <c r="I111" i="72" s="1"/>
  <c r="J111" i="72" s="1"/>
  <c r="D111" i="72"/>
  <c r="E111" i="72" s="1"/>
  <c r="F111" i="72" s="1"/>
  <c r="C111" i="72"/>
  <c r="N110" i="72"/>
  <c r="O110" i="72" s="1"/>
  <c r="P110" i="72" s="1"/>
  <c r="Q110" i="72" s="1"/>
  <c r="R110" i="72" s="1"/>
  <c r="S110" i="72" s="1"/>
  <c r="T110" i="72" s="1"/>
  <c r="U110" i="72" s="1"/>
  <c r="V110" i="72" s="1"/>
  <c r="W110" i="72" s="1"/>
  <c r="X110" i="72" s="1"/>
  <c r="Y110" i="72" s="1"/>
  <c r="Z110" i="72" s="1"/>
  <c r="AA110" i="72" s="1"/>
  <c r="AB110" i="72" s="1"/>
  <c r="AC110" i="72" s="1"/>
  <c r="AD110" i="72" s="1"/>
  <c r="AE110" i="72" s="1"/>
  <c r="AF110" i="72" s="1"/>
  <c r="J110" i="72"/>
  <c r="K110" i="72" s="1"/>
  <c r="L110" i="72" s="1"/>
  <c r="M110" i="72" s="1"/>
  <c r="D110" i="72"/>
  <c r="E110" i="72" s="1"/>
  <c r="F110" i="72" s="1"/>
  <c r="G110" i="72" s="1"/>
  <c r="H110" i="72" s="1"/>
  <c r="C110" i="72"/>
  <c r="S109" i="72"/>
  <c r="T109" i="72" s="1"/>
  <c r="U109" i="72" s="1"/>
  <c r="V109" i="72" s="1"/>
  <c r="W109" i="72" s="1"/>
  <c r="X109" i="72" s="1"/>
  <c r="Y109" i="72" s="1"/>
  <c r="Z109" i="72" s="1"/>
  <c r="AA109" i="72" s="1"/>
  <c r="AB109" i="72" s="1"/>
  <c r="AC109" i="72" s="1"/>
  <c r="AD109" i="72" s="1"/>
  <c r="AE109" i="72" s="1"/>
  <c r="AF109" i="72" s="1"/>
  <c r="D109" i="72"/>
  <c r="E109" i="72" s="1"/>
  <c r="F109" i="72" s="1"/>
  <c r="G109" i="72" s="1"/>
  <c r="H109" i="72" s="1"/>
  <c r="I109" i="72" s="1"/>
  <c r="J109" i="72" s="1"/>
  <c r="K109" i="72" s="1"/>
  <c r="L109" i="72" s="1"/>
  <c r="M109" i="72" s="1"/>
  <c r="N109" i="72" s="1"/>
  <c r="O109" i="72" s="1"/>
  <c r="P109" i="72" s="1"/>
  <c r="Q109" i="72" s="1"/>
  <c r="R109" i="72" s="1"/>
  <c r="C109" i="72"/>
  <c r="L108" i="72"/>
  <c r="M108" i="72" s="1"/>
  <c r="N108" i="72" s="1"/>
  <c r="O108" i="72" s="1"/>
  <c r="P108" i="72" s="1"/>
  <c r="Q108" i="72" s="1"/>
  <c r="R108" i="72" s="1"/>
  <c r="S108" i="72" s="1"/>
  <c r="T108" i="72" s="1"/>
  <c r="U108" i="72" s="1"/>
  <c r="V108" i="72" s="1"/>
  <c r="W108" i="72" s="1"/>
  <c r="X108" i="72" s="1"/>
  <c r="Y108" i="72" s="1"/>
  <c r="Z108" i="72" s="1"/>
  <c r="AA108" i="72" s="1"/>
  <c r="AB108" i="72" s="1"/>
  <c r="AC108" i="72" s="1"/>
  <c r="AD108" i="72" s="1"/>
  <c r="AE108" i="72" s="1"/>
  <c r="AF108" i="72" s="1"/>
  <c r="E108" i="72"/>
  <c r="F108" i="72" s="1"/>
  <c r="G108" i="72" s="1"/>
  <c r="H108" i="72" s="1"/>
  <c r="I108" i="72" s="1"/>
  <c r="J108" i="72" s="1"/>
  <c r="K108" i="72" s="1"/>
  <c r="C108" i="72"/>
  <c r="D108" i="72" s="1"/>
  <c r="J106" i="72"/>
  <c r="K106" i="72" s="1"/>
  <c r="L106" i="72" s="1"/>
  <c r="M106" i="72" s="1"/>
  <c r="N106" i="72" s="1"/>
  <c r="O106" i="72" s="1"/>
  <c r="P106" i="72" s="1"/>
  <c r="Q106" i="72" s="1"/>
  <c r="R106" i="72" s="1"/>
  <c r="S106" i="72" s="1"/>
  <c r="T106" i="72" s="1"/>
  <c r="U106" i="72" s="1"/>
  <c r="V106" i="72" s="1"/>
  <c r="W106" i="72" s="1"/>
  <c r="X106" i="72" s="1"/>
  <c r="Y106" i="72" s="1"/>
  <c r="Z106" i="72" s="1"/>
  <c r="AA106" i="72" s="1"/>
  <c r="AB106" i="72" s="1"/>
  <c r="AC106" i="72" s="1"/>
  <c r="AD106" i="72" s="1"/>
  <c r="AE106" i="72" s="1"/>
  <c r="AF106" i="72" s="1"/>
  <c r="E106" i="72"/>
  <c r="F106" i="72" s="1"/>
  <c r="G106" i="72" s="1"/>
  <c r="H106" i="72" s="1"/>
  <c r="I106" i="72" s="1"/>
  <c r="C106" i="72"/>
  <c r="D106" i="72" s="1"/>
  <c r="C105" i="72"/>
  <c r="D105" i="72" s="1"/>
  <c r="Q103" i="72"/>
  <c r="R103" i="72" s="1"/>
  <c r="S103" i="72" s="1"/>
  <c r="T103" i="72" s="1"/>
  <c r="U103" i="72" s="1"/>
  <c r="V103" i="72" s="1"/>
  <c r="W103" i="72" s="1"/>
  <c r="X103" i="72" s="1"/>
  <c r="Y103" i="72" s="1"/>
  <c r="Z103" i="72" s="1"/>
  <c r="AA103" i="72" s="1"/>
  <c r="AB103" i="72" s="1"/>
  <c r="AC103" i="72" s="1"/>
  <c r="AD103" i="72" s="1"/>
  <c r="AE103" i="72" s="1"/>
  <c r="AF103" i="72" s="1"/>
  <c r="F103" i="72"/>
  <c r="G103" i="72" s="1"/>
  <c r="H103" i="72" s="1"/>
  <c r="I103" i="72" s="1"/>
  <c r="J103" i="72" s="1"/>
  <c r="K103" i="72" s="1"/>
  <c r="L103" i="72" s="1"/>
  <c r="M103" i="72" s="1"/>
  <c r="N103" i="72" s="1"/>
  <c r="O103" i="72" s="1"/>
  <c r="P103" i="72" s="1"/>
  <c r="E103" i="72"/>
  <c r="D103" i="72"/>
  <c r="C103" i="72"/>
  <c r="D102" i="72"/>
  <c r="E102" i="72" s="1"/>
  <c r="F102" i="72" s="1"/>
  <c r="G102" i="72" s="1"/>
  <c r="H102" i="72" s="1"/>
  <c r="I102" i="72" s="1"/>
  <c r="J102" i="72" s="1"/>
  <c r="K102" i="72" s="1"/>
  <c r="L102" i="72" s="1"/>
  <c r="M102" i="72" s="1"/>
  <c r="N102" i="72" s="1"/>
  <c r="O102" i="72" s="1"/>
  <c r="P102" i="72" s="1"/>
  <c r="Q102" i="72" s="1"/>
  <c r="R102" i="72" s="1"/>
  <c r="S102" i="72" s="1"/>
  <c r="T102" i="72" s="1"/>
  <c r="U102" i="72" s="1"/>
  <c r="V102" i="72" s="1"/>
  <c r="W102" i="72" s="1"/>
  <c r="X102" i="72" s="1"/>
  <c r="Y102" i="72" s="1"/>
  <c r="Z102" i="72" s="1"/>
  <c r="AA102" i="72" s="1"/>
  <c r="AB102" i="72" s="1"/>
  <c r="AC102" i="72" s="1"/>
  <c r="AD102" i="72" s="1"/>
  <c r="AE102" i="72" s="1"/>
  <c r="AF102" i="72" s="1"/>
  <c r="C102" i="72"/>
  <c r="K101" i="72"/>
  <c r="L101" i="72" s="1"/>
  <c r="M101" i="72" s="1"/>
  <c r="N101" i="72" s="1"/>
  <c r="O101" i="72" s="1"/>
  <c r="P101" i="72" s="1"/>
  <c r="Q101" i="72" s="1"/>
  <c r="R101" i="72" s="1"/>
  <c r="S101" i="72" s="1"/>
  <c r="T101" i="72" s="1"/>
  <c r="U101" i="72" s="1"/>
  <c r="V101" i="72" s="1"/>
  <c r="W101" i="72" s="1"/>
  <c r="X101" i="72" s="1"/>
  <c r="Y101" i="72" s="1"/>
  <c r="Z101" i="72" s="1"/>
  <c r="AA101" i="72" s="1"/>
  <c r="AB101" i="72" s="1"/>
  <c r="AC101" i="72" s="1"/>
  <c r="AD101" i="72" s="1"/>
  <c r="AE101" i="72" s="1"/>
  <c r="AF101" i="72" s="1"/>
  <c r="D101" i="72"/>
  <c r="E101" i="72" s="1"/>
  <c r="F101" i="72" s="1"/>
  <c r="G101" i="72" s="1"/>
  <c r="H101" i="72" s="1"/>
  <c r="I101" i="72" s="1"/>
  <c r="J101" i="72" s="1"/>
  <c r="C101" i="72"/>
  <c r="W100" i="72"/>
  <c r="X100" i="72" s="1"/>
  <c r="Y100" i="72" s="1"/>
  <c r="Z100" i="72" s="1"/>
  <c r="AA100" i="72" s="1"/>
  <c r="AB100" i="72" s="1"/>
  <c r="AC100" i="72" s="1"/>
  <c r="AD100" i="72" s="1"/>
  <c r="AE100" i="72" s="1"/>
  <c r="AF100" i="72" s="1"/>
  <c r="N100" i="72"/>
  <c r="O100" i="72" s="1"/>
  <c r="P100" i="72" s="1"/>
  <c r="Q100" i="72" s="1"/>
  <c r="R100" i="72" s="1"/>
  <c r="S100" i="72" s="1"/>
  <c r="T100" i="72" s="1"/>
  <c r="U100" i="72" s="1"/>
  <c r="V100" i="72" s="1"/>
  <c r="D100" i="72"/>
  <c r="E100" i="72" s="1"/>
  <c r="F100" i="72" s="1"/>
  <c r="G100" i="72" s="1"/>
  <c r="H100" i="72" s="1"/>
  <c r="I100" i="72" s="1"/>
  <c r="J100" i="72" s="1"/>
  <c r="K100" i="72" s="1"/>
  <c r="L100" i="72" s="1"/>
  <c r="M100" i="72" s="1"/>
  <c r="C100" i="72"/>
  <c r="D99" i="72"/>
  <c r="E99" i="72" s="1"/>
  <c r="C99" i="72"/>
  <c r="D98" i="72"/>
  <c r="C98" i="72"/>
  <c r="AH95" i="72"/>
  <c r="AI95" i="72" s="1"/>
  <c r="AH94" i="72"/>
  <c r="AI94" i="72" s="1"/>
  <c r="AH93" i="72"/>
  <c r="AI93" i="72" s="1"/>
  <c r="AH92" i="72"/>
  <c r="AI92" i="72" s="1"/>
  <c r="AH91" i="72"/>
  <c r="AI91" i="72" s="1"/>
  <c r="C90" i="72"/>
  <c r="AI88" i="72"/>
  <c r="AH88" i="72"/>
  <c r="AI87" i="72"/>
  <c r="AH87" i="72"/>
  <c r="AI86" i="72"/>
  <c r="AH86" i="72"/>
  <c r="AI85" i="72"/>
  <c r="AH85" i="72"/>
  <c r="AI84" i="72"/>
  <c r="AH84" i="72"/>
  <c r="AI83" i="72"/>
  <c r="AH83" i="72"/>
  <c r="AI82" i="72"/>
  <c r="AH82" i="72"/>
  <c r="AI81" i="72"/>
  <c r="AH81" i="72"/>
  <c r="AG79" i="72"/>
  <c r="AI78" i="72"/>
  <c r="AH78" i="72"/>
  <c r="C79" i="72"/>
  <c r="Y79" i="72"/>
  <c r="U79" i="72"/>
  <c r="M79" i="72"/>
  <c r="J79" i="72"/>
  <c r="I79" i="72"/>
  <c r="H79" i="72"/>
  <c r="E79" i="72"/>
  <c r="AI71" i="72"/>
  <c r="AH71" i="72"/>
  <c r="AG69" i="72"/>
  <c r="AF69" i="72"/>
  <c r="AE69" i="72"/>
  <c r="AD69" i="72"/>
  <c r="AC69" i="72"/>
  <c r="AB69" i="72"/>
  <c r="AA69" i="72"/>
  <c r="Z69" i="72"/>
  <c r="Y69" i="72"/>
  <c r="X69" i="72"/>
  <c r="W69" i="72"/>
  <c r="V69" i="72"/>
  <c r="U69" i="72"/>
  <c r="T69" i="72"/>
  <c r="S69" i="72"/>
  <c r="R69" i="72"/>
  <c r="Q69" i="72"/>
  <c r="P69" i="72"/>
  <c r="O69" i="72"/>
  <c r="N69" i="72"/>
  <c r="M69" i="72"/>
  <c r="L69" i="72"/>
  <c r="K69" i="72"/>
  <c r="J69" i="72"/>
  <c r="I69" i="72"/>
  <c r="H69" i="72"/>
  <c r="G69" i="72"/>
  <c r="F69" i="72"/>
  <c r="E69" i="72"/>
  <c r="D69" i="72"/>
  <c r="C69" i="72"/>
  <c r="AI68" i="72"/>
  <c r="AH68" i="72"/>
  <c r="AI67" i="72"/>
  <c r="AH67" i="72"/>
  <c r="AI66" i="72"/>
  <c r="AH66" i="72"/>
  <c r="AG65" i="72"/>
  <c r="AF65" i="72"/>
  <c r="AF5" i="72" s="1"/>
  <c r="AE65" i="72"/>
  <c r="AE5" i="72" s="1"/>
  <c r="AD65" i="72"/>
  <c r="AC65" i="72"/>
  <c r="AC5" i="72" s="1"/>
  <c r="AB65" i="72"/>
  <c r="AB5" i="72" s="1"/>
  <c r="AA65" i="72"/>
  <c r="Z65" i="72"/>
  <c r="Y65" i="72"/>
  <c r="Y5" i="72" s="1"/>
  <c r="X65" i="72"/>
  <c r="X5" i="72" s="1"/>
  <c r="W65" i="72"/>
  <c r="W5" i="72" s="1"/>
  <c r="V65" i="72"/>
  <c r="U65" i="72"/>
  <c r="U5" i="72" s="1"/>
  <c r="T65" i="72"/>
  <c r="T5" i="72" s="1"/>
  <c r="S65" i="72"/>
  <c r="S5" i="72" s="1"/>
  <c r="R65" i="72"/>
  <c r="Q65" i="72"/>
  <c r="Q5" i="72" s="1"/>
  <c r="P65" i="72"/>
  <c r="P5" i="72" s="1"/>
  <c r="O65" i="72"/>
  <c r="O5" i="72" s="1"/>
  <c r="N65" i="72"/>
  <c r="M65" i="72"/>
  <c r="L65" i="72"/>
  <c r="L5" i="72" s="1"/>
  <c r="K65" i="72"/>
  <c r="J65" i="72"/>
  <c r="I65" i="72"/>
  <c r="I5" i="72" s="1"/>
  <c r="H65" i="72"/>
  <c r="G65" i="72"/>
  <c r="G5" i="72" s="1"/>
  <c r="F65" i="72"/>
  <c r="E65" i="72"/>
  <c r="D65" i="72"/>
  <c r="D5" i="72" s="1"/>
  <c r="C65" i="72"/>
  <c r="C5" i="72" s="1"/>
  <c r="AI64" i="72"/>
  <c r="AH64" i="72"/>
  <c r="AI63" i="72"/>
  <c r="AH63" i="72"/>
  <c r="AI62" i="72"/>
  <c r="AH62" i="72"/>
  <c r="AI61" i="72"/>
  <c r="AH61" i="72"/>
  <c r="AI60" i="72"/>
  <c r="AH60" i="72"/>
  <c r="AI59" i="72"/>
  <c r="AH59" i="72"/>
  <c r="AI58" i="72"/>
  <c r="AH58" i="72"/>
  <c r="AI57" i="72"/>
  <c r="AH57" i="72"/>
  <c r="AI56" i="72"/>
  <c r="AH56" i="72"/>
  <c r="AI55" i="72"/>
  <c r="AH55" i="72"/>
  <c r="AI54" i="72"/>
  <c r="AH54" i="72"/>
  <c r="AG53" i="72"/>
  <c r="AF53" i="72"/>
  <c r="AE53" i="72"/>
  <c r="AD53" i="72"/>
  <c r="AC53" i="72"/>
  <c r="AB53" i="72"/>
  <c r="AA53" i="72"/>
  <c r="Z53" i="72"/>
  <c r="Y53" i="72"/>
  <c r="X53" i="72"/>
  <c r="W53" i="72"/>
  <c r="V53" i="72"/>
  <c r="U53" i="72"/>
  <c r="T53" i="72"/>
  <c r="S53" i="72"/>
  <c r="R53" i="72"/>
  <c r="Q53" i="72"/>
  <c r="P53" i="72"/>
  <c r="O53" i="72"/>
  <c r="N53" i="72"/>
  <c r="M53" i="72"/>
  <c r="L53" i="72"/>
  <c r="K53" i="72"/>
  <c r="J53" i="72"/>
  <c r="I53" i="72"/>
  <c r="H53" i="72"/>
  <c r="G53" i="72"/>
  <c r="F53" i="72"/>
  <c r="E53" i="72"/>
  <c r="D53" i="72"/>
  <c r="C53" i="72"/>
  <c r="AI52" i="72"/>
  <c r="AH52" i="72"/>
  <c r="AI51" i="72"/>
  <c r="AH51" i="72"/>
  <c r="AI50" i="72"/>
  <c r="AH50" i="72"/>
  <c r="Y49" i="72"/>
  <c r="S49" i="72"/>
  <c r="R49" i="72"/>
  <c r="Q49" i="72"/>
  <c r="P49" i="72"/>
  <c r="O49" i="72"/>
  <c r="N49" i="72"/>
  <c r="M49" i="72"/>
  <c r="L49" i="72"/>
  <c r="K49" i="72"/>
  <c r="J49" i="72"/>
  <c r="I49" i="72"/>
  <c r="H49" i="72"/>
  <c r="G49" i="72"/>
  <c r="F49" i="72"/>
  <c r="E49" i="72"/>
  <c r="D49" i="72"/>
  <c r="C49" i="72"/>
  <c r="AG48" i="72"/>
  <c r="AG49" i="72" s="1"/>
  <c r="AG3" i="72" s="1"/>
  <c r="AI47" i="72"/>
  <c r="AH47" i="72"/>
  <c r="AI46" i="72"/>
  <c r="AH46" i="72"/>
  <c r="AI45" i="72"/>
  <c r="AH45" i="72"/>
  <c r="AI44" i="72"/>
  <c r="AH44" i="72"/>
  <c r="AI43" i="72"/>
  <c r="AH43" i="72"/>
  <c r="AI42" i="72"/>
  <c r="AH42" i="72"/>
  <c r="AI41" i="72"/>
  <c r="AH41" i="72"/>
  <c r="AI40" i="72"/>
  <c r="AH40" i="72"/>
  <c r="AI39" i="72"/>
  <c r="AH39" i="72"/>
  <c r="AI38" i="72"/>
  <c r="AH38" i="72"/>
  <c r="AI37" i="72"/>
  <c r="AH37" i="72"/>
  <c r="AI36" i="72"/>
  <c r="AH36" i="72"/>
  <c r="AG35" i="72"/>
  <c r="AF35" i="72"/>
  <c r="AE35" i="72"/>
  <c r="AD35" i="72"/>
  <c r="AC35" i="72"/>
  <c r="AB35" i="72"/>
  <c r="AA35" i="72"/>
  <c r="Z35" i="72"/>
  <c r="Y35" i="72"/>
  <c r="X35" i="72"/>
  <c r="W35" i="72"/>
  <c r="V35" i="72"/>
  <c r="U35" i="72"/>
  <c r="T35" i="72"/>
  <c r="S35" i="72"/>
  <c r="R35" i="72"/>
  <c r="Q35" i="72"/>
  <c r="P35" i="72"/>
  <c r="O35" i="72"/>
  <c r="N35" i="72"/>
  <c r="M35" i="72"/>
  <c r="L35" i="72"/>
  <c r="L72" i="72" s="1"/>
  <c r="AD210" i="72" s="1"/>
  <c r="K35" i="72"/>
  <c r="J35" i="72"/>
  <c r="I35" i="72"/>
  <c r="H35" i="72"/>
  <c r="G35" i="72"/>
  <c r="F35" i="72"/>
  <c r="E35" i="72"/>
  <c r="D35" i="72"/>
  <c r="C35" i="72"/>
  <c r="AI33" i="72"/>
  <c r="AH33" i="72"/>
  <c r="AI32" i="72"/>
  <c r="AH32" i="72"/>
  <c r="AI31" i="72"/>
  <c r="AH31" i="72"/>
  <c r="AI30" i="72"/>
  <c r="AH30" i="72"/>
  <c r="AI29" i="72"/>
  <c r="AH29" i="72"/>
  <c r="AI28" i="72"/>
  <c r="AH28" i="72"/>
  <c r="AI27" i="72"/>
  <c r="AH27" i="72"/>
  <c r="AI26" i="72"/>
  <c r="AH26" i="72"/>
  <c r="AI25" i="72"/>
  <c r="AH25" i="72"/>
  <c r="AI24" i="72"/>
  <c r="AH24" i="72"/>
  <c r="AI23" i="72"/>
  <c r="AH23" i="72"/>
  <c r="AI22" i="72"/>
  <c r="AH22" i="72"/>
  <c r="AI21" i="72"/>
  <c r="AH21" i="72"/>
  <c r="AI20" i="72"/>
  <c r="AH20" i="72"/>
  <c r="AI19" i="72"/>
  <c r="AH19" i="72"/>
  <c r="AI18" i="72"/>
  <c r="AH18" i="72"/>
  <c r="AI17" i="72"/>
  <c r="AH17" i="72"/>
  <c r="AI16" i="72"/>
  <c r="AH16" i="72"/>
  <c r="AI15" i="72"/>
  <c r="AH15" i="72"/>
  <c r="AI14" i="72"/>
  <c r="AH14" i="72"/>
  <c r="AI13" i="72"/>
  <c r="AH13" i="72"/>
  <c r="AI12" i="72"/>
  <c r="AH12" i="72"/>
  <c r="AI11" i="72"/>
  <c r="AH11" i="72"/>
  <c r="AA5" i="72"/>
  <c r="M5" i="72"/>
  <c r="K5" i="72"/>
  <c r="H5" i="72"/>
  <c r="E5" i="72"/>
  <c r="AG4" i="72"/>
  <c r="K4" i="72"/>
  <c r="B4" i="72"/>
  <c r="AG2" i="72"/>
  <c r="AG6" i="72" s="1"/>
  <c r="AD92" i="70"/>
  <c r="AC92" i="70"/>
  <c r="AB92" i="70"/>
  <c r="J34" i="70"/>
  <c r="D34" i="70"/>
  <c r="AF235" i="70"/>
  <c r="AE235" i="70"/>
  <c r="AD235" i="70"/>
  <c r="AC235" i="70"/>
  <c r="AB235" i="70"/>
  <c r="AA235" i="70"/>
  <c r="Z235" i="70"/>
  <c r="Y235" i="70"/>
  <c r="X235" i="70"/>
  <c r="W235" i="70"/>
  <c r="V235" i="70"/>
  <c r="U235" i="70"/>
  <c r="T235" i="70"/>
  <c r="S235" i="70"/>
  <c r="R235" i="70"/>
  <c r="Q235" i="70"/>
  <c r="P235" i="70"/>
  <c r="O235" i="70"/>
  <c r="N235" i="70"/>
  <c r="M235" i="70"/>
  <c r="L235" i="70"/>
  <c r="K235" i="70"/>
  <c r="J235" i="70"/>
  <c r="I235" i="70"/>
  <c r="H235" i="70"/>
  <c r="G235" i="70"/>
  <c r="F235" i="70"/>
  <c r="E235" i="70"/>
  <c r="D235" i="70"/>
  <c r="C235" i="70"/>
  <c r="B235" i="70"/>
  <c r="A235" i="70"/>
  <c r="AF234" i="70"/>
  <c r="AE234" i="70"/>
  <c r="AD234" i="70"/>
  <c r="AC234" i="70"/>
  <c r="AB234" i="70"/>
  <c r="AA234" i="70"/>
  <c r="Z234" i="70"/>
  <c r="Y234" i="70"/>
  <c r="X234" i="70"/>
  <c r="W234" i="70"/>
  <c r="V234" i="70"/>
  <c r="U234" i="70"/>
  <c r="T234" i="70"/>
  <c r="S234" i="70"/>
  <c r="R234" i="70"/>
  <c r="Q234" i="70"/>
  <c r="P234" i="70"/>
  <c r="O234" i="70"/>
  <c r="N234" i="70"/>
  <c r="M234" i="70"/>
  <c r="L234" i="70"/>
  <c r="K234" i="70"/>
  <c r="J234" i="70"/>
  <c r="I234" i="70"/>
  <c r="H234" i="70"/>
  <c r="G234" i="70"/>
  <c r="F234" i="70"/>
  <c r="E234" i="70"/>
  <c r="D234" i="70"/>
  <c r="C234" i="70"/>
  <c r="B234" i="70"/>
  <c r="A234" i="70"/>
  <c r="AF233" i="70"/>
  <c r="AE233" i="70"/>
  <c r="AD233" i="70"/>
  <c r="AC233" i="70"/>
  <c r="AB233" i="70"/>
  <c r="AA233" i="70"/>
  <c r="Z233" i="70"/>
  <c r="Y233" i="70"/>
  <c r="X233" i="70"/>
  <c r="W233" i="70"/>
  <c r="V233" i="70"/>
  <c r="U233" i="70"/>
  <c r="T233" i="70"/>
  <c r="S233" i="70"/>
  <c r="R233" i="70"/>
  <c r="Q233" i="70"/>
  <c r="P233" i="70"/>
  <c r="O233" i="70"/>
  <c r="N233" i="70"/>
  <c r="M233" i="70"/>
  <c r="L233" i="70"/>
  <c r="K233" i="70"/>
  <c r="J233" i="70"/>
  <c r="I233" i="70"/>
  <c r="H233" i="70"/>
  <c r="G233" i="70"/>
  <c r="F233" i="70"/>
  <c r="E233" i="70"/>
  <c r="D233" i="70"/>
  <c r="C233" i="70"/>
  <c r="B233" i="70"/>
  <c r="A233" i="70"/>
  <c r="AF232" i="70"/>
  <c r="AE232" i="70"/>
  <c r="AD232" i="70"/>
  <c r="AC232" i="70"/>
  <c r="AB232" i="70"/>
  <c r="AA232" i="70"/>
  <c r="Z232" i="70"/>
  <c r="Y232" i="70"/>
  <c r="X232" i="70"/>
  <c r="W232" i="70"/>
  <c r="V232" i="70"/>
  <c r="U232" i="70"/>
  <c r="T232" i="70"/>
  <c r="S232" i="70"/>
  <c r="R232" i="70"/>
  <c r="Q232" i="70"/>
  <c r="P232" i="70"/>
  <c r="O232" i="70"/>
  <c r="N232" i="70"/>
  <c r="M232" i="70"/>
  <c r="L232" i="70"/>
  <c r="K232" i="70"/>
  <c r="J232" i="70"/>
  <c r="I232" i="70"/>
  <c r="H232" i="70"/>
  <c r="G232" i="70"/>
  <c r="F232" i="70"/>
  <c r="E232" i="70"/>
  <c r="D232" i="70"/>
  <c r="C232" i="70"/>
  <c r="B232" i="70"/>
  <c r="A232" i="70"/>
  <c r="D231" i="70"/>
  <c r="C231" i="70"/>
  <c r="B231" i="70"/>
  <c r="S206" i="70"/>
  <c r="AG196" i="70"/>
  <c r="B196" i="70"/>
  <c r="D195" i="70"/>
  <c r="E195" i="70" s="1"/>
  <c r="C195" i="70"/>
  <c r="C194" i="70"/>
  <c r="D194" i="70" s="1"/>
  <c r="E194" i="70" s="1"/>
  <c r="F194" i="70" s="1"/>
  <c r="G194" i="70" s="1"/>
  <c r="H194" i="70" s="1"/>
  <c r="I194" i="70" s="1"/>
  <c r="J194" i="70" s="1"/>
  <c r="K194" i="70" s="1"/>
  <c r="L194" i="70" s="1"/>
  <c r="M194" i="70" s="1"/>
  <c r="N194" i="70" s="1"/>
  <c r="O194" i="70" s="1"/>
  <c r="P194" i="70" s="1"/>
  <c r="Q194" i="70" s="1"/>
  <c r="R194" i="70" s="1"/>
  <c r="S194" i="70" s="1"/>
  <c r="T194" i="70" s="1"/>
  <c r="U194" i="70" s="1"/>
  <c r="V194" i="70" s="1"/>
  <c r="W194" i="70" s="1"/>
  <c r="X194" i="70" s="1"/>
  <c r="Y194" i="70" s="1"/>
  <c r="Z194" i="70" s="1"/>
  <c r="AA194" i="70" s="1"/>
  <c r="AB194" i="70" s="1"/>
  <c r="AC194" i="70" s="1"/>
  <c r="AD194" i="70" s="1"/>
  <c r="AE194" i="70" s="1"/>
  <c r="AF194" i="70" s="1"/>
  <c r="H193" i="70"/>
  <c r="I193" i="70" s="1"/>
  <c r="J193" i="70" s="1"/>
  <c r="K193" i="70" s="1"/>
  <c r="L193" i="70" s="1"/>
  <c r="M193" i="70" s="1"/>
  <c r="N193" i="70" s="1"/>
  <c r="O193" i="70" s="1"/>
  <c r="P193" i="70" s="1"/>
  <c r="Q193" i="70" s="1"/>
  <c r="R193" i="70" s="1"/>
  <c r="S193" i="70" s="1"/>
  <c r="T193" i="70" s="1"/>
  <c r="U193" i="70" s="1"/>
  <c r="V193" i="70" s="1"/>
  <c r="W193" i="70" s="1"/>
  <c r="X193" i="70" s="1"/>
  <c r="Y193" i="70" s="1"/>
  <c r="Z193" i="70" s="1"/>
  <c r="AA193" i="70" s="1"/>
  <c r="AB193" i="70" s="1"/>
  <c r="AC193" i="70" s="1"/>
  <c r="AD193" i="70" s="1"/>
  <c r="AE193" i="70" s="1"/>
  <c r="AF193" i="70" s="1"/>
  <c r="F193" i="70"/>
  <c r="G193" i="70" s="1"/>
  <c r="E193" i="70"/>
  <c r="C193" i="70"/>
  <c r="D193" i="70" s="1"/>
  <c r="F192" i="70"/>
  <c r="G192" i="70" s="1"/>
  <c r="H192" i="70" s="1"/>
  <c r="I192" i="70" s="1"/>
  <c r="J192" i="70" s="1"/>
  <c r="K192" i="70" s="1"/>
  <c r="L192" i="70" s="1"/>
  <c r="M192" i="70" s="1"/>
  <c r="N192" i="70" s="1"/>
  <c r="O192" i="70" s="1"/>
  <c r="P192" i="70" s="1"/>
  <c r="Q192" i="70" s="1"/>
  <c r="R192" i="70" s="1"/>
  <c r="S192" i="70" s="1"/>
  <c r="T192" i="70" s="1"/>
  <c r="U192" i="70" s="1"/>
  <c r="V192" i="70" s="1"/>
  <c r="W192" i="70" s="1"/>
  <c r="X192" i="70" s="1"/>
  <c r="Y192" i="70" s="1"/>
  <c r="Z192" i="70" s="1"/>
  <c r="AA192" i="70" s="1"/>
  <c r="AB192" i="70" s="1"/>
  <c r="AC192" i="70" s="1"/>
  <c r="AD192" i="70" s="1"/>
  <c r="AE192" i="70" s="1"/>
  <c r="AF192" i="70" s="1"/>
  <c r="D192" i="70"/>
  <c r="E192" i="70" s="1"/>
  <c r="C192" i="70"/>
  <c r="D191" i="70"/>
  <c r="E191" i="70" s="1"/>
  <c r="F191" i="70" s="1"/>
  <c r="G191" i="70" s="1"/>
  <c r="H191" i="70" s="1"/>
  <c r="I191" i="70" s="1"/>
  <c r="J191" i="70" s="1"/>
  <c r="K191" i="70" s="1"/>
  <c r="L191" i="70" s="1"/>
  <c r="M191" i="70" s="1"/>
  <c r="N191" i="70" s="1"/>
  <c r="O191" i="70" s="1"/>
  <c r="P191" i="70" s="1"/>
  <c r="Q191" i="70" s="1"/>
  <c r="R191" i="70" s="1"/>
  <c r="S191" i="70" s="1"/>
  <c r="T191" i="70" s="1"/>
  <c r="U191" i="70" s="1"/>
  <c r="V191" i="70" s="1"/>
  <c r="W191" i="70" s="1"/>
  <c r="X191" i="70" s="1"/>
  <c r="Y191" i="70" s="1"/>
  <c r="Z191" i="70" s="1"/>
  <c r="AA191" i="70" s="1"/>
  <c r="AB191" i="70" s="1"/>
  <c r="AC191" i="70" s="1"/>
  <c r="AD191" i="70" s="1"/>
  <c r="AE191" i="70" s="1"/>
  <c r="AF191" i="70" s="1"/>
  <c r="C191" i="70"/>
  <c r="C190" i="70"/>
  <c r="AG188" i="70"/>
  <c r="B188" i="70"/>
  <c r="C187" i="70"/>
  <c r="D187" i="70" s="1"/>
  <c r="E187" i="70" s="1"/>
  <c r="F187" i="70" s="1"/>
  <c r="G187" i="70" s="1"/>
  <c r="H187" i="70" s="1"/>
  <c r="I187" i="70" s="1"/>
  <c r="J187" i="70" s="1"/>
  <c r="K187" i="70" s="1"/>
  <c r="L187" i="70" s="1"/>
  <c r="M187" i="70" s="1"/>
  <c r="N187" i="70" s="1"/>
  <c r="O187" i="70" s="1"/>
  <c r="P187" i="70" s="1"/>
  <c r="Q187" i="70" s="1"/>
  <c r="R187" i="70" s="1"/>
  <c r="S187" i="70" s="1"/>
  <c r="T187" i="70" s="1"/>
  <c r="U187" i="70" s="1"/>
  <c r="V187" i="70" s="1"/>
  <c r="W187" i="70" s="1"/>
  <c r="X187" i="70" s="1"/>
  <c r="Y187" i="70" s="1"/>
  <c r="Z187" i="70" s="1"/>
  <c r="AA187" i="70" s="1"/>
  <c r="AB187" i="70" s="1"/>
  <c r="AC187" i="70" s="1"/>
  <c r="AD187" i="70" s="1"/>
  <c r="AE187" i="70" s="1"/>
  <c r="AF187" i="70" s="1"/>
  <c r="T186" i="70"/>
  <c r="U186" i="70" s="1"/>
  <c r="V186" i="70" s="1"/>
  <c r="W186" i="70" s="1"/>
  <c r="X186" i="70" s="1"/>
  <c r="Y186" i="70" s="1"/>
  <c r="Z186" i="70" s="1"/>
  <c r="AA186" i="70" s="1"/>
  <c r="AB186" i="70" s="1"/>
  <c r="AC186" i="70" s="1"/>
  <c r="AD186" i="70" s="1"/>
  <c r="AE186" i="70" s="1"/>
  <c r="AF186" i="70" s="1"/>
  <c r="C186" i="70"/>
  <c r="D186" i="70" s="1"/>
  <c r="E186" i="70" s="1"/>
  <c r="F186" i="70" s="1"/>
  <c r="G186" i="70" s="1"/>
  <c r="H186" i="70" s="1"/>
  <c r="I186" i="70" s="1"/>
  <c r="J186" i="70" s="1"/>
  <c r="K186" i="70" s="1"/>
  <c r="L186" i="70" s="1"/>
  <c r="M186" i="70" s="1"/>
  <c r="N186" i="70" s="1"/>
  <c r="O186" i="70" s="1"/>
  <c r="P186" i="70" s="1"/>
  <c r="Q186" i="70" s="1"/>
  <c r="R186" i="70" s="1"/>
  <c r="S186" i="70" s="1"/>
  <c r="Q185" i="70"/>
  <c r="R185" i="70" s="1"/>
  <c r="S185" i="70" s="1"/>
  <c r="T185" i="70" s="1"/>
  <c r="U185" i="70" s="1"/>
  <c r="V185" i="70" s="1"/>
  <c r="W185" i="70" s="1"/>
  <c r="X185" i="70" s="1"/>
  <c r="Y185" i="70" s="1"/>
  <c r="Z185" i="70" s="1"/>
  <c r="AA185" i="70" s="1"/>
  <c r="AB185" i="70" s="1"/>
  <c r="AC185" i="70" s="1"/>
  <c r="AD185" i="70" s="1"/>
  <c r="AE185" i="70" s="1"/>
  <c r="AF185" i="70" s="1"/>
  <c r="F185" i="70"/>
  <c r="G185" i="70" s="1"/>
  <c r="H185" i="70" s="1"/>
  <c r="I185" i="70" s="1"/>
  <c r="J185" i="70" s="1"/>
  <c r="K185" i="70" s="1"/>
  <c r="L185" i="70" s="1"/>
  <c r="M185" i="70" s="1"/>
  <c r="N185" i="70" s="1"/>
  <c r="O185" i="70" s="1"/>
  <c r="P185" i="70" s="1"/>
  <c r="E185" i="70"/>
  <c r="D185" i="70"/>
  <c r="C185" i="70"/>
  <c r="G184" i="70"/>
  <c r="H184" i="70" s="1"/>
  <c r="I184" i="70" s="1"/>
  <c r="J184" i="70" s="1"/>
  <c r="K184" i="70" s="1"/>
  <c r="L184" i="70" s="1"/>
  <c r="M184" i="70" s="1"/>
  <c r="N184" i="70" s="1"/>
  <c r="O184" i="70" s="1"/>
  <c r="P184" i="70" s="1"/>
  <c r="Q184" i="70" s="1"/>
  <c r="R184" i="70" s="1"/>
  <c r="S184" i="70" s="1"/>
  <c r="T184" i="70" s="1"/>
  <c r="U184" i="70" s="1"/>
  <c r="V184" i="70" s="1"/>
  <c r="W184" i="70" s="1"/>
  <c r="X184" i="70" s="1"/>
  <c r="Y184" i="70" s="1"/>
  <c r="Z184" i="70" s="1"/>
  <c r="AA184" i="70" s="1"/>
  <c r="AB184" i="70" s="1"/>
  <c r="AC184" i="70" s="1"/>
  <c r="AD184" i="70" s="1"/>
  <c r="AE184" i="70" s="1"/>
  <c r="AF184" i="70" s="1"/>
  <c r="E184" i="70"/>
  <c r="F184" i="70" s="1"/>
  <c r="D184" i="70"/>
  <c r="C184" i="70"/>
  <c r="P183" i="70"/>
  <c r="Q183" i="70" s="1"/>
  <c r="R183" i="70" s="1"/>
  <c r="S183" i="70" s="1"/>
  <c r="T183" i="70" s="1"/>
  <c r="U183" i="70" s="1"/>
  <c r="V183" i="70" s="1"/>
  <c r="W183" i="70" s="1"/>
  <c r="X183" i="70" s="1"/>
  <c r="Y183" i="70" s="1"/>
  <c r="Z183" i="70" s="1"/>
  <c r="AA183" i="70" s="1"/>
  <c r="AB183" i="70" s="1"/>
  <c r="AC183" i="70" s="1"/>
  <c r="AD183" i="70" s="1"/>
  <c r="AE183" i="70" s="1"/>
  <c r="AF183" i="70" s="1"/>
  <c r="E183" i="70"/>
  <c r="F183" i="70" s="1"/>
  <c r="G183" i="70" s="1"/>
  <c r="H183" i="70" s="1"/>
  <c r="I183" i="70" s="1"/>
  <c r="J183" i="70" s="1"/>
  <c r="K183" i="70" s="1"/>
  <c r="L183" i="70" s="1"/>
  <c r="M183" i="70" s="1"/>
  <c r="N183" i="70" s="1"/>
  <c r="O183" i="70" s="1"/>
  <c r="C183" i="70"/>
  <c r="D183" i="70" s="1"/>
  <c r="F182" i="70"/>
  <c r="G182" i="70" s="1"/>
  <c r="H182" i="70" s="1"/>
  <c r="I182" i="70" s="1"/>
  <c r="J182" i="70" s="1"/>
  <c r="K182" i="70" s="1"/>
  <c r="L182" i="70" s="1"/>
  <c r="M182" i="70" s="1"/>
  <c r="N182" i="70" s="1"/>
  <c r="O182" i="70" s="1"/>
  <c r="P182" i="70" s="1"/>
  <c r="Q182" i="70" s="1"/>
  <c r="R182" i="70" s="1"/>
  <c r="S182" i="70" s="1"/>
  <c r="T182" i="70" s="1"/>
  <c r="U182" i="70" s="1"/>
  <c r="V182" i="70" s="1"/>
  <c r="W182" i="70" s="1"/>
  <c r="X182" i="70" s="1"/>
  <c r="Y182" i="70" s="1"/>
  <c r="Z182" i="70" s="1"/>
  <c r="AA182" i="70" s="1"/>
  <c r="AB182" i="70" s="1"/>
  <c r="AC182" i="70" s="1"/>
  <c r="AD182" i="70" s="1"/>
  <c r="AE182" i="70" s="1"/>
  <c r="AF182" i="70" s="1"/>
  <c r="E182" i="70"/>
  <c r="D182" i="70"/>
  <c r="C182" i="70"/>
  <c r="C181" i="70"/>
  <c r="D181" i="70" s="1"/>
  <c r="E181" i="70" s="1"/>
  <c r="F181" i="70" s="1"/>
  <c r="G181" i="70" s="1"/>
  <c r="H181" i="70" s="1"/>
  <c r="I181" i="70" s="1"/>
  <c r="J181" i="70" s="1"/>
  <c r="K181" i="70" s="1"/>
  <c r="L181" i="70" s="1"/>
  <c r="M181" i="70" s="1"/>
  <c r="N181" i="70" s="1"/>
  <c r="O181" i="70" s="1"/>
  <c r="P181" i="70" s="1"/>
  <c r="Q181" i="70" s="1"/>
  <c r="R181" i="70" s="1"/>
  <c r="S181" i="70" s="1"/>
  <c r="T181" i="70" s="1"/>
  <c r="U181" i="70" s="1"/>
  <c r="V181" i="70" s="1"/>
  <c r="W181" i="70" s="1"/>
  <c r="X181" i="70" s="1"/>
  <c r="Y181" i="70" s="1"/>
  <c r="Z181" i="70" s="1"/>
  <c r="AA181" i="70" s="1"/>
  <c r="AB181" i="70" s="1"/>
  <c r="AC181" i="70" s="1"/>
  <c r="AD181" i="70" s="1"/>
  <c r="AE181" i="70" s="1"/>
  <c r="AF181" i="70" s="1"/>
  <c r="J180" i="70"/>
  <c r="K180" i="70" s="1"/>
  <c r="L180" i="70" s="1"/>
  <c r="M180" i="70" s="1"/>
  <c r="N180" i="70" s="1"/>
  <c r="O180" i="70" s="1"/>
  <c r="P180" i="70" s="1"/>
  <c r="Q180" i="70" s="1"/>
  <c r="R180" i="70" s="1"/>
  <c r="S180" i="70" s="1"/>
  <c r="T180" i="70" s="1"/>
  <c r="U180" i="70" s="1"/>
  <c r="V180" i="70" s="1"/>
  <c r="W180" i="70" s="1"/>
  <c r="X180" i="70" s="1"/>
  <c r="Y180" i="70" s="1"/>
  <c r="Z180" i="70" s="1"/>
  <c r="AA180" i="70" s="1"/>
  <c r="AB180" i="70" s="1"/>
  <c r="AC180" i="70" s="1"/>
  <c r="AD180" i="70" s="1"/>
  <c r="AE180" i="70" s="1"/>
  <c r="AF180" i="70" s="1"/>
  <c r="E180" i="70"/>
  <c r="F180" i="70" s="1"/>
  <c r="G180" i="70" s="1"/>
  <c r="H180" i="70" s="1"/>
  <c r="I180" i="70" s="1"/>
  <c r="D180" i="70"/>
  <c r="C180" i="70"/>
  <c r="E179" i="70"/>
  <c r="F179" i="70" s="1"/>
  <c r="G179" i="70" s="1"/>
  <c r="H179" i="70" s="1"/>
  <c r="I179" i="70" s="1"/>
  <c r="J179" i="70" s="1"/>
  <c r="K179" i="70" s="1"/>
  <c r="L179" i="70" s="1"/>
  <c r="M179" i="70" s="1"/>
  <c r="N179" i="70" s="1"/>
  <c r="O179" i="70" s="1"/>
  <c r="P179" i="70" s="1"/>
  <c r="Q179" i="70" s="1"/>
  <c r="R179" i="70" s="1"/>
  <c r="S179" i="70" s="1"/>
  <c r="T179" i="70" s="1"/>
  <c r="U179" i="70" s="1"/>
  <c r="V179" i="70" s="1"/>
  <c r="W179" i="70" s="1"/>
  <c r="X179" i="70" s="1"/>
  <c r="Y179" i="70" s="1"/>
  <c r="Z179" i="70" s="1"/>
  <c r="AA179" i="70" s="1"/>
  <c r="AB179" i="70" s="1"/>
  <c r="AC179" i="70" s="1"/>
  <c r="AD179" i="70" s="1"/>
  <c r="AE179" i="70" s="1"/>
  <c r="AF179" i="70" s="1"/>
  <c r="C179" i="70"/>
  <c r="D179" i="70" s="1"/>
  <c r="G178" i="70"/>
  <c r="H178" i="70" s="1"/>
  <c r="I178" i="70" s="1"/>
  <c r="J178" i="70" s="1"/>
  <c r="K178" i="70" s="1"/>
  <c r="L178" i="70" s="1"/>
  <c r="M178" i="70" s="1"/>
  <c r="N178" i="70" s="1"/>
  <c r="O178" i="70" s="1"/>
  <c r="P178" i="70" s="1"/>
  <c r="Q178" i="70" s="1"/>
  <c r="R178" i="70" s="1"/>
  <c r="S178" i="70" s="1"/>
  <c r="T178" i="70" s="1"/>
  <c r="U178" i="70" s="1"/>
  <c r="V178" i="70" s="1"/>
  <c r="W178" i="70" s="1"/>
  <c r="X178" i="70" s="1"/>
  <c r="Y178" i="70" s="1"/>
  <c r="Z178" i="70" s="1"/>
  <c r="AA178" i="70" s="1"/>
  <c r="AB178" i="70" s="1"/>
  <c r="AC178" i="70" s="1"/>
  <c r="AD178" i="70" s="1"/>
  <c r="AE178" i="70" s="1"/>
  <c r="AF178" i="70" s="1"/>
  <c r="C178" i="70"/>
  <c r="D178" i="70" s="1"/>
  <c r="E178" i="70" s="1"/>
  <c r="F178" i="70" s="1"/>
  <c r="I177" i="70"/>
  <c r="J177" i="70" s="1"/>
  <c r="K177" i="70" s="1"/>
  <c r="L177" i="70" s="1"/>
  <c r="M177" i="70" s="1"/>
  <c r="N177" i="70" s="1"/>
  <c r="O177" i="70" s="1"/>
  <c r="P177" i="70" s="1"/>
  <c r="Q177" i="70" s="1"/>
  <c r="R177" i="70" s="1"/>
  <c r="S177" i="70" s="1"/>
  <c r="T177" i="70" s="1"/>
  <c r="U177" i="70" s="1"/>
  <c r="V177" i="70" s="1"/>
  <c r="W177" i="70" s="1"/>
  <c r="X177" i="70" s="1"/>
  <c r="Y177" i="70" s="1"/>
  <c r="Z177" i="70" s="1"/>
  <c r="AA177" i="70" s="1"/>
  <c r="AB177" i="70" s="1"/>
  <c r="AC177" i="70" s="1"/>
  <c r="AD177" i="70" s="1"/>
  <c r="AE177" i="70" s="1"/>
  <c r="AF177" i="70" s="1"/>
  <c r="C177" i="70"/>
  <c r="D177" i="70" s="1"/>
  <c r="E177" i="70" s="1"/>
  <c r="F177" i="70" s="1"/>
  <c r="G177" i="70" s="1"/>
  <c r="H177" i="70" s="1"/>
  <c r="C176" i="70"/>
  <c r="D176" i="70" s="1"/>
  <c r="E176" i="70" s="1"/>
  <c r="F176" i="70" s="1"/>
  <c r="G176" i="70" s="1"/>
  <c r="H176" i="70" s="1"/>
  <c r="I176" i="70" s="1"/>
  <c r="J176" i="70" s="1"/>
  <c r="K176" i="70" s="1"/>
  <c r="L176" i="70" s="1"/>
  <c r="M176" i="70" s="1"/>
  <c r="N176" i="70" s="1"/>
  <c r="O176" i="70" s="1"/>
  <c r="P176" i="70" s="1"/>
  <c r="Q176" i="70" s="1"/>
  <c r="R176" i="70" s="1"/>
  <c r="S176" i="70" s="1"/>
  <c r="T176" i="70" s="1"/>
  <c r="U176" i="70" s="1"/>
  <c r="V176" i="70" s="1"/>
  <c r="W176" i="70" s="1"/>
  <c r="X176" i="70" s="1"/>
  <c r="Y176" i="70" s="1"/>
  <c r="Z176" i="70" s="1"/>
  <c r="AA176" i="70" s="1"/>
  <c r="AB176" i="70" s="1"/>
  <c r="AC176" i="70" s="1"/>
  <c r="AD176" i="70" s="1"/>
  <c r="AE176" i="70" s="1"/>
  <c r="AF176" i="70" s="1"/>
  <c r="C175" i="70"/>
  <c r="D175" i="70" s="1"/>
  <c r="E175" i="70" s="1"/>
  <c r="F175" i="70" s="1"/>
  <c r="G175" i="70" s="1"/>
  <c r="H175" i="70" s="1"/>
  <c r="I175" i="70" s="1"/>
  <c r="J175" i="70" s="1"/>
  <c r="K175" i="70" s="1"/>
  <c r="L175" i="70" s="1"/>
  <c r="M175" i="70" s="1"/>
  <c r="N175" i="70" s="1"/>
  <c r="O175" i="70" s="1"/>
  <c r="P175" i="70" s="1"/>
  <c r="Q175" i="70" s="1"/>
  <c r="R175" i="70" s="1"/>
  <c r="S175" i="70" s="1"/>
  <c r="T175" i="70" s="1"/>
  <c r="U175" i="70" s="1"/>
  <c r="V175" i="70" s="1"/>
  <c r="W175" i="70" s="1"/>
  <c r="X175" i="70" s="1"/>
  <c r="Y175" i="70" s="1"/>
  <c r="Z175" i="70" s="1"/>
  <c r="AA175" i="70" s="1"/>
  <c r="AB175" i="70" s="1"/>
  <c r="AC175" i="70" s="1"/>
  <c r="AD175" i="70" s="1"/>
  <c r="AE175" i="70" s="1"/>
  <c r="AF175" i="70" s="1"/>
  <c r="D173" i="70"/>
  <c r="E173" i="70" s="1"/>
  <c r="F173" i="70" s="1"/>
  <c r="G173" i="70" s="1"/>
  <c r="H173" i="70" s="1"/>
  <c r="I173" i="70" s="1"/>
  <c r="J173" i="70" s="1"/>
  <c r="K173" i="70" s="1"/>
  <c r="L173" i="70" s="1"/>
  <c r="M173" i="70" s="1"/>
  <c r="N173" i="70" s="1"/>
  <c r="O173" i="70" s="1"/>
  <c r="P173" i="70" s="1"/>
  <c r="Q173" i="70" s="1"/>
  <c r="R173" i="70" s="1"/>
  <c r="S173" i="70" s="1"/>
  <c r="T173" i="70" s="1"/>
  <c r="U173" i="70" s="1"/>
  <c r="V173" i="70" s="1"/>
  <c r="W173" i="70" s="1"/>
  <c r="X173" i="70" s="1"/>
  <c r="Y173" i="70" s="1"/>
  <c r="Z173" i="70" s="1"/>
  <c r="AA173" i="70" s="1"/>
  <c r="AB173" i="70" s="1"/>
  <c r="AC173" i="70" s="1"/>
  <c r="AD173" i="70" s="1"/>
  <c r="AE173" i="70" s="1"/>
  <c r="AF173" i="70" s="1"/>
  <c r="C173" i="70"/>
  <c r="J172" i="70"/>
  <c r="K172" i="70" s="1"/>
  <c r="L172" i="70" s="1"/>
  <c r="M172" i="70" s="1"/>
  <c r="N172" i="70" s="1"/>
  <c r="O172" i="70" s="1"/>
  <c r="P172" i="70" s="1"/>
  <c r="Q172" i="70" s="1"/>
  <c r="R172" i="70" s="1"/>
  <c r="S172" i="70" s="1"/>
  <c r="T172" i="70" s="1"/>
  <c r="U172" i="70" s="1"/>
  <c r="V172" i="70" s="1"/>
  <c r="W172" i="70" s="1"/>
  <c r="X172" i="70" s="1"/>
  <c r="Y172" i="70" s="1"/>
  <c r="Z172" i="70" s="1"/>
  <c r="AA172" i="70" s="1"/>
  <c r="AB172" i="70" s="1"/>
  <c r="AC172" i="70" s="1"/>
  <c r="AD172" i="70" s="1"/>
  <c r="AE172" i="70" s="1"/>
  <c r="AF172" i="70" s="1"/>
  <c r="C172" i="70"/>
  <c r="D172" i="70" s="1"/>
  <c r="E172" i="70" s="1"/>
  <c r="F172" i="70" s="1"/>
  <c r="G172" i="70" s="1"/>
  <c r="H172" i="70" s="1"/>
  <c r="I172" i="70" s="1"/>
  <c r="C171" i="70"/>
  <c r="D171" i="70" s="1"/>
  <c r="E171" i="70" s="1"/>
  <c r="F171" i="70" s="1"/>
  <c r="G171" i="70" s="1"/>
  <c r="H171" i="70" s="1"/>
  <c r="I171" i="70" s="1"/>
  <c r="J171" i="70" s="1"/>
  <c r="K171" i="70" s="1"/>
  <c r="L171" i="70" s="1"/>
  <c r="M171" i="70" s="1"/>
  <c r="N171" i="70" s="1"/>
  <c r="O171" i="70" s="1"/>
  <c r="P171" i="70" s="1"/>
  <c r="Q171" i="70" s="1"/>
  <c r="R171" i="70" s="1"/>
  <c r="S171" i="70" s="1"/>
  <c r="T171" i="70" s="1"/>
  <c r="U171" i="70" s="1"/>
  <c r="V171" i="70" s="1"/>
  <c r="W171" i="70" s="1"/>
  <c r="X171" i="70" s="1"/>
  <c r="Y171" i="70" s="1"/>
  <c r="Z171" i="70" s="1"/>
  <c r="AA171" i="70" s="1"/>
  <c r="AB171" i="70" s="1"/>
  <c r="AC171" i="70" s="1"/>
  <c r="AD171" i="70" s="1"/>
  <c r="AE171" i="70" s="1"/>
  <c r="AF171" i="70" s="1"/>
  <c r="R170" i="70"/>
  <c r="S170" i="70" s="1"/>
  <c r="T170" i="70" s="1"/>
  <c r="U170" i="70" s="1"/>
  <c r="V170" i="70" s="1"/>
  <c r="W170" i="70" s="1"/>
  <c r="X170" i="70" s="1"/>
  <c r="Y170" i="70" s="1"/>
  <c r="Z170" i="70" s="1"/>
  <c r="AA170" i="70" s="1"/>
  <c r="AB170" i="70" s="1"/>
  <c r="AC170" i="70" s="1"/>
  <c r="AD170" i="70" s="1"/>
  <c r="AE170" i="70" s="1"/>
  <c r="AF170" i="70" s="1"/>
  <c r="F170" i="70"/>
  <c r="G170" i="70" s="1"/>
  <c r="H170" i="70" s="1"/>
  <c r="I170" i="70" s="1"/>
  <c r="J170" i="70" s="1"/>
  <c r="K170" i="70" s="1"/>
  <c r="L170" i="70" s="1"/>
  <c r="M170" i="70" s="1"/>
  <c r="N170" i="70" s="1"/>
  <c r="O170" i="70" s="1"/>
  <c r="P170" i="70" s="1"/>
  <c r="Q170" i="70" s="1"/>
  <c r="C170" i="70"/>
  <c r="D170" i="70" s="1"/>
  <c r="E170" i="70" s="1"/>
  <c r="D169" i="70"/>
  <c r="E169" i="70" s="1"/>
  <c r="F169" i="70" s="1"/>
  <c r="G169" i="70" s="1"/>
  <c r="H169" i="70" s="1"/>
  <c r="I169" i="70" s="1"/>
  <c r="J169" i="70" s="1"/>
  <c r="K169" i="70" s="1"/>
  <c r="L169" i="70" s="1"/>
  <c r="M169" i="70" s="1"/>
  <c r="N169" i="70" s="1"/>
  <c r="O169" i="70" s="1"/>
  <c r="P169" i="70" s="1"/>
  <c r="Q169" i="70" s="1"/>
  <c r="R169" i="70" s="1"/>
  <c r="S169" i="70" s="1"/>
  <c r="T169" i="70" s="1"/>
  <c r="U169" i="70" s="1"/>
  <c r="V169" i="70" s="1"/>
  <c r="W169" i="70" s="1"/>
  <c r="X169" i="70" s="1"/>
  <c r="Y169" i="70" s="1"/>
  <c r="Z169" i="70" s="1"/>
  <c r="AA169" i="70" s="1"/>
  <c r="AB169" i="70" s="1"/>
  <c r="AC169" i="70" s="1"/>
  <c r="AD169" i="70" s="1"/>
  <c r="AE169" i="70" s="1"/>
  <c r="AF169" i="70" s="1"/>
  <c r="C169" i="70"/>
  <c r="C168" i="70"/>
  <c r="D168" i="70" s="1"/>
  <c r="E168" i="70" s="1"/>
  <c r="F168" i="70" s="1"/>
  <c r="G168" i="70" s="1"/>
  <c r="H168" i="70" s="1"/>
  <c r="I168" i="70" s="1"/>
  <c r="J168" i="70" s="1"/>
  <c r="K168" i="70" s="1"/>
  <c r="L168" i="70" s="1"/>
  <c r="M168" i="70" s="1"/>
  <c r="N168" i="70" s="1"/>
  <c r="O168" i="70" s="1"/>
  <c r="P168" i="70" s="1"/>
  <c r="Q168" i="70" s="1"/>
  <c r="R168" i="70" s="1"/>
  <c r="S168" i="70" s="1"/>
  <c r="T168" i="70" s="1"/>
  <c r="U168" i="70" s="1"/>
  <c r="V168" i="70" s="1"/>
  <c r="W168" i="70" s="1"/>
  <c r="X168" i="70" s="1"/>
  <c r="Y168" i="70" s="1"/>
  <c r="Z168" i="70" s="1"/>
  <c r="AA168" i="70" s="1"/>
  <c r="AB168" i="70" s="1"/>
  <c r="AC168" i="70" s="1"/>
  <c r="AD168" i="70" s="1"/>
  <c r="AE168" i="70" s="1"/>
  <c r="AF168" i="70" s="1"/>
  <c r="E167" i="70"/>
  <c r="F167" i="70" s="1"/>
  <c r="G167" i="70" s="1"/>
  <c r="H167" i="70" s="1"/>
  <c r="I167" i="70" s="1"/>
  <c r="J167" i="70" s="1"/>
  <c r="K167" i="70" s="1"/>
  <c r="L167" i="70" s="1"/>
  <c r="M167" i="70" s="1"/>
  <c r="N167" i="70" s="1"/>
  <c r="O167" i="70" s="1"/>
  <c r="P167" i="70" s="1"/>
  <c r="Q167" i="70" s="1"/>
  <c r="R167" i="70" s="1"/>
  <c r="S167" i="70" s="1"/>
  <c r="T167" i="70" s="1"/>
  <c r="U167" i="70" s="1"/>
  <c r="V167" i="70" s="1"/>
  <c r="W167" i="70" s="1"/>
  <c r="X167" i="70" s="1"/>
  <c r="Y167" i="70" s="1"/>
  <c r="Z167" i="70" s="1"/>
  <c r="AA167" i="70" s="1"/>
  <c r="AB167" i="70" s="1"/>
  <c r="AC167" i="70" s="1"/>
  <c r="AD167" i="70" s="1"/>
  <c r="AE167" i="70" s="1"/>
  <c r="AF167" i="70" s="1"/>
  <c r="C167" i="70"/>
  <c r="D167" i="70" s="1"/>
  <c r="K166" i="70"/>
  <c r="L166" i="70" s="1"/>
  <c r="M166" i="70" s="1"/>
  <c r="N166" i="70" s="1"/>
  <c r="O166" i="70" s="1"/>
  <c r="P166" i="70" s="1"/>
  <c r="Q166" i="70" s="1"/>
  <c r="R166" i="70" s="1"/>
  <c r="S166" i="70" s="1"/>
  <c r="T166" i="70" s="1"/>
  <c r="U166" i="70" s="1"/>
  <c r="V166" i="70" s="1"/>
  <c r="W166" i="70" s="1"/>
  <c r="X166" i="70" s="1"/>
  <c r="Y166" i="70" s="1"/>
  <c r="Z166" i="70" s="1"/>
  <c r="AA166" i="70" s="1"/>
  <c r="AB166" i="70" s="1"/>
  <c r="AC166" i="70" s="1"/>
  <c r="AD166" i="70" s="1"/>
  <c r="AE166" i="70" s="1"/>
  <c r="AF166" i="70" s="1"/>
  <c r="C166" i="70"/>
  <c r="D166" i="70" s="1"/>
  <c r="E166" i="70" s="1"/>
  <c r="F166" i="70" s="1"/>
  <c r="G166" i="70" s="1"/>
  <c r="H166" i="70" s="1"/>
  <c r="I166" i="70" s="1"/>
  <c r="J166" i="70" s="1"/>
  <c r="I164" i="70"/>
  <c r="J164" i="70" s="1"/>
  <c r="K164" i="70" s="1"/>
  <c r="L164" i="70" s="1"/>
  <c r="M164" i="70" s="1"/>
  <c r="N164" i="70" s="1"/>
  <c r="O164" i="70" s="1"/>
  <c r="P164" i="70" s="1"/>
  <c r="Q164" i="70" s="1"/>
  <c r="R164" i="70" s="1"/>
  <c r="S164" i="70" s="1"/>
  <c r="T164" i="70" s="1"/>
  <c r="U164" i="70" s="1"/>
  <c r="V164" i="70" s="1"/>
  <c r="W164" i="70" s="1"/>
  <c r="X164" i="70" s="1"/>
  <c r="Y164" i="70" s="1"/>
  <c r="Z164" i="70" s="1"/>
  <c r="AA164" i="70" s="1"/>
  <c r="AB164" i="70" s="1"/>
  <c r="AC164" i="70" s="1"/>
  <c r="AD164" i="70" s="1"/>
  <c r="AE164" i="70" s="1"/>
  <c r="AF164" i="70" s="1"/>
  <c r="C164" i="70"/>
  <c r="D164" i="70" s="1"/>
  <c r="E164" i="70" s="1"/>
  <c r="F164" i="70" s="1"/>
  <c r="G164" i="70" s="1"/>
  <c r="H164" i="70" s="1"/>
  <c r="AE163" i="70"/>
  <c r="AF163" i="70" s="1"/>
  <c r="O163" i="70"/>
  <c r="P163" i="70" s="1"/>
  <c r="Q163" i="70" s="1"/>
  <c r="R163" i="70" s="1"/>
  <c r="S163" i="70" s="1"/>
  <c r="T163" i="70" s="1"/>
  <c r="U163" i="70" s="1"/>
  <c r="V163" i="70" s="1"/>
  <c r="W163" i="70" s="1"/>
  <c r="X163" i="70" s="1"/>
  <c r="Y163" i="70" s="1"/>
  <c r="Z163" i="70" s="1"/>
  <c r="AA163" i="70" s="1"/>
  <c r="AB163" i="70" s="1"/>
  <c r="AC163" i="70" s="1"/>
  <c r="AD163" i="70" s="1"/>
  <c r="G163" i="70"/>
  <c r="H163" i="70" s="1"/>
  <c r="I163" i="70" s="1"/>
  <c r="J163" i="70" s="1"/>
  <c r="K163" i="70" s="1"/>
  <c r="L163" i="70" s="1"/>
  <c r="M163" i="70" s="1"/>
  <c r="N163" i="70" s="1"/>
  <c r="C163" i="70"/>
  <c r="D163" i="70" s="1"/>
  <c r="E163" i="70" s="1"/>
  <c r="F163" i="70" s="1"/>
  <c r="U162" i="70"/>
  <c r="V162" i="70" s="1"/>
  <c r="W162" i="70" s="1"/>
  <c r="X162" i="70" s="1"/>
  <c r="Y162" i="70" s="1"/>
  <c r="Z162" i="70" s="1"/>
  <c r="AA162" i="70" s="1"/>
  <c r="AB162" i="70" s="1"/>
  <c r="AC162" i="70" s="1"/>
  <c r="AD162" i="70" s="1"/>
  <c r="AE162" i="70" s="1"/>
  <c r="AF162" i="70" s="1"/>
  <c r="E162" i="70"/>
  <c r="F162" i="70" s="1"/>
  <c r="G162" i="70" s="1"/>
  <c r="H162" i="70" s="1"/>
  <c r="I162" i="70" s="1"/>
  <c r="J162" i="70" s="1"/>
  <c r="K162" i="70" s="1"/>
  <c r="L162" i="70" s="1"/>
  <c r="M162" i="70" s="1"/>
  <c r="N162" i="70" s="1"/>
  <c r="O162" i="70" s="1"/>
  <c r="P162" i="70" s="1"/>
  <c r="Q162" i="70" s="1"/>
  <c r="R162" i="70" s="1"/>
  <c r="S162" i="70" s="1"/>
  <c r="T162" i="70" s="1"/>
  <c r="C162" i="70"/>
  <c r="D162" i="70" s="1"/>
  <c r="C161" i="70"/>
  <c r="D161" i="70" s="1"/>
  <c r="E161" i="70" s="1"/>
  <c r="F161" i="70" s="1"/>
  <c r="G161" i="70" s="1"/>
  <c r="H161" i="70" s="1"/>
  <c r="I161" i="70" s="1"/>
  <c r="J161" i="70" s="1"/>
  <c r="K161" i="70" s="1"/>
  <c r="L161" i="70" s="1"/>
  <c r="M161" i="70" s="1"/>
  <c r="N161" i="70" s="1"/>
  <c r="O161" i="70" s="1"/>
  <c r="P161" i="70" s="1"/>
  <c r="Q161" i="70" s="1"/>
  <c r="R161" i="70" s="1"/>
  <c r="S161" i="70" s="1"/>
  <c r="T161" i="70" s="1"/>
  <c r="U161" i="70" s="1"/>
  <c r="V161" i="70" s="1"/>
  <c r="W161" i="70" s="1"/>
  <c r="X161" i="70" s="1"/>
  <c r="Y161" i="70" s="1"/>
  <c r="Z161" i="70" s="1"/>
  <c r="AA161" i="70" s="1"/>
  <c r="AB161" i="70" s="1"/>
  <c r="AC161" i="70" s="1"/>
  <c r="AD161" i="70" s="1"/>
  <c r="AE161" i="70" s="1"/>
  <c r="AF161" i="70" s="1"/>
  <c r="I160" i="70"/>
  <c r="J160" i="70" s="1"/>
  <c r="K160" i="70" s="1"/>
  <c r="L160" i="70" s="1"/>
  <c r="M160" i="70" s="1"/>
  <c r="N160" i="70" s="1"/>
  <c r="O160" i="70" s="1"/>
  <c r="P160" i="70" s="1"/>
  <c r="Q160" i="70" s="1"/>
  <c r="R160" i="70" s="1"/>
  <c r="S160" i="70" s="1"/>
  <c r="T160" i="70" s="1"/>
  <c r="U160" i="70" s="1"/>
  <c r="V160" i="70" s="1"/>
  <c r="W160" i="70" s="1"/>
  <c r="X160" i="70" s="1"/>
  <c r="Y160" i="70" s="1"/>
  <c r="Z160" i="70" s="1"/>
  <c r="AA160" i="70" s="1"/>
  <c r="AB160" i="70" s="1"/>
  <c r="AC160" i="70" s="1"/>
  <c r="AD160" i="70" s="1"/>
  <c r="AE160" i="70" s="1"/>
  <c r="AF160" i="70" s="1"/>
  <c r="C160" i="70"/>
  <c r="D160" i="70" s="1"/>
  <c r="E160" i="70" s="1"/>
  <c r="F160" i="70" s="1"/>
  <c r="G160" i="70" s="1"/>
  <c r="H160" i="70" s="1"/>
  <c r="C159" i="70"/>
  <c r="D159" i="70" s="1"/>
  <c r="E159" i="70" s="1"/>
  <c r="F159" i="70" s="1"/>
  <c r="G159" i="70" s="1"/>
  <c r="H159" i="70" s="1"/>
  <c r="I159" i="70" s="1"/>
  <c r="J159" i="70" s="1"/>
  <c r="K159" i="70" s="1"/>
  <c r="L159" i="70" s="1"/>
  <c r="M159" i="70" s="1"/>
  <c r="N159" i="70" s="1"/>
  <c r="O159" i="70" s="1"/>
  <c r="P159" i="70" s="1"/>
  <c r="Q159" i="70" s="1"/>
  <c r="R159" i="70" s="1"/>
  <c r="S159" i="70" s="1"/>
  <c r="T159" i="70" s="1"/>
  <c r="U159" i="70" s="1"/>
  <c r="V159" i="70" s="1"/>
  <c r="W159" i="70" s="1"/>
  <c r="X159" i="70" s="1"/>
  <c r="Y159" i="70" s="1"/>
  <c r="Z159" i="70" s="1"/>
  <c r="AA159" i="70" s="1"/>
  <c r="AB159" i="70" s="1"/>
  <c r="AC159" i="70" s="1"/>
  <c r="AD159" i="70" s="1"/>
  <c r="AE159" i="70" s="1"/>
  <c r="AF159" i="70" s="1"/>
  <c r="U158" i="70"/>
  <c r="V158" i="70" s="1"/>
  <c r="W158" i="70" s="1"/>
  <c r="X158" i="70" s="1"/>
  <c r="Y158" i="70" s="1"/>
  <c r="Z158" i="70" s="1"/>
  <c r="AA158" i="70" s="1"/>
  <c r="AB158" i="70" s="1"/>
  <c r="AC158" i="70" s="1"/>
  <c r="AD158" i="70" s="1"/>
  <c r="AE158" i="70" s="1"/>
  <c r="AF158" i="70" s="1"/>
  <c r="C158" i="70"/>
  <c r="D158" i="70" s="1"/>
  <c r="E158" i="70" s="1"/>
  <c r="F158" i="70" s="1"/>
  <c r="G158" i="70" s="1"/>
  <c r="H158" i="70" s="1"/>
  <c r="I158" i="70" s="1"/>
  <c r="J158" i="70" s="1"/>
  <c r="K158" i="70" s="1"/>
  <c r="L158" i="70" s="1"/>
  <c r="M158" i="70" s="1"/>
  <c r="N158" i="70" s="1"/>
  <c r="O158" i="70" s="1"/>
  <c r="P158" i="70" s="1"/>
  <c r="Q158" i="70" s="1"/>
  <c r="R158" i="70" s="1"/>
  <c r="S158" i="70" s="1"/>
  <c r="T158" i="70" s="1"/>
  <c r="E157" i="70"/>
  <c r="F157" i="70" s="1"/>
  <c r="G157" i="70" s="1"/>
  <c r="H157" i="70" s="1"/>
  <c r="I157" i="70" s="1"/>
  <c r="J157" i="70" s="1"/>
  <c r="K157" i="70" s="1"/>
  <c r="L157" i="70" s="1"/>
  <c r="M157" i="70" s="1"/>
  <c r="N157" i="70" s="1"/>
  <c r="O157" i="70" s="1"/>
  <c r="P157" i="70" s="1"/>
  <c r="Q157" i="70" s="1"/>
  <c r="R157" i="70" s="1"/>
  <c r="S157" i="70" s="1"/>
  <c r="T157" i="70" s="1"/>
  <c r="U157" i="70" s="1"/>
  <c r="V157" i="70" s="1"/>
  <c r="W157" i="70" s="1"/>
  <c r="X157" i="70" s="1"/>
  <c r="Y157" i="70" s="1"/>
  <c r="Z157" i="70" s="1"/>
  <c r="AA157" i="70" s="1"/>
  <c r="AB157" i="70" s="1"/>
  <c r="AC157" i="70" s="1"/>
  <c r="AD157" i="70" s="1"/>
  <c r="AE157" i="70" s="1"/>
  <c r="AF157" i="70" s="1"/>
  <c r="C157" i="70"/>
  <c r="D157" i="70" s="1"/>
  <c r="I156" i="70"/>
  <c r="J156" i="70" s="1"/>
  <c r="K156" i="70" s="1"/>
  <c r="L156" i="70" s="1"/>
  <c r="M156" i="70" s="1"/>
  <c r="N156" i="70" s="1"/>
  <c r="O156" i="70" s="1"/>
  <c r="P156" i="70" s="1"/>
  <c r="Q156" i="70" s="1"/>
  <c r="R156" i="70" s="1"/>
  <c r="S156" i="70" s="1"/>
  <c r="T156" i="70" s="1"/>
  <c r="U156" i="70" s="1"/>
  <c r="V156" i="70" s="1"/>
  <c r="W156" i="70" s="1"/>
  <c r="X156" i="70" s="1"/>
  <c r="Y156" i="70" s="1"/>
  <c r="Z156" i="70" s="1"/>
  <c r="AA156" i="70" s="1"/>
  <c r="AB156" i="70" s="1"/>
  <c r="AC156" i="70" s="1"/>
  <c r="AD156" i="70" s="1"/>
  <c r="AE156" i="70" s="1"/>
  <c r="AF156" i="70" s="1"/>
  <c r="C156" i="70"/>
  <c r="D156" i="70" s="1"/>
  <c r="E156" i="70" s="1"/>
  <c r="F156" i="70" s="1"/>
  <c r="G156" i="70" s="1"/>
  <c r="H156" i="70" s="1"/>
  <c r="G155" i="70"/>
  <c r="H155" i="70" s="1"/>
  <c r="I155" i="70" s="1"/>
  <c r="J155" i="70" s="1"/>
  <c r="K155" i="70" s="1"/>
  <c r="L155" i="70" s="1"/>
  <c r="M155" i="70" s="1"/>
  <c r="N155" i="70" s="1"/>
  <c r="O155" i="70" s="1"/>
  <c r="P155" i="70" s="1"/>
  <c r="Q155" i="70" s="1"/>
  <c r="R155" i="70" s="1"/>
  <c r="S155" i="70" s="1"/>
  <c r="T155" i="70" s="1"/>
  <c r="U155" i="70" s="1"/>
  <c r="V155" i="70" s="1"/>
  <c r="W155" i="70" s="1"/>
  <c r="X155" i="70" s="1"/>
  <c r="Y155" i="70" s="1"/>
  <c r="Z155" i="70" s="1"/>
  <c r="AA155" i="70" s="1"/>
  <c r="AB155" i="70" s="1"/>
  <c r="AC155" i="70" s="1"/>
  <c r="AD155" i="70" s="1"/>
  <c r="AE155" i="70" s="1"/>
  <c r="AF155" i="70" s="1"/>
  <c r="C155" i="70"/>
  <c r="D155" i="70" s="1"/>
  <c r="E155" i="70" s="1"/>
  <c r="F155" i="70" s="1"/>
  <c r="F154" i="70"/>
  <c r="G154" i="70" s="1"/>
  <c r="H154" i="70" s="1"/>
  <c r="I154" i="70" s="1"/>
  <c r="J154" i="70" s="1"/>
  <c r="K154" i="70" s="1"/>
  <c r="L154" i="70" s="1"/>
  <c r="M154" i="70" s="1"/>
  <c r="N154" i="70" s="1"/>
  <c r="O154" i="70" s="1"/>
  <c r="P154" i="70" s="1"/>
  <c r="Q154" i="70" s="1"/>
  <c r="R154" i="70" s="1"/>
  <c r="S154" i="70" s="1"/>
  <c r="T154" i="70" s="1"/>
  <c r="U154" i="70" s="1"/>
  <c r="V154" i="70" s="1"/>
  <c r="W154" i="70" s="1"/>
  <c r="X154" i="70" s="1"/>
  <c r="Y154" i="70" s="1"/>
  <c r="Z154" i="70" s="1"/>
  <c r="AA154" i="70" s="1"/>
  <c r="AB154" i="70" s="1"/>
  <c r="AC154" i="70" s="1"/>
  <c r="AD154" i="70" s="1"/>
  <c r="AE154" i="70" s="1"/>
  <c r="AF154" i="70" s="1"/>
  <c r="C154" i="70"/>
  <c r="D154" i="70" s="1"/>
  <c r="E154" i="70" s="1"/>
  <c r="D153" i="70"/>
  <c r="E153" i="70" s="1"/>
  <c r="F153" i="70" s="1"/>
  <c r="G153" i="70" s="1"/>
  <c r="H153" i="70" s="1"/>
  <c r="I153" i="70" s="1"/>
  <c r="J153" i="70" s="1"/>
  <c r="K153" i="70" s="1"/>
  <c r="L153" i="70" s="1"/>
  <c r="M153" i="70" s="1"/>
  <c r="N153" i="70" s="1"/>
  <c r="O153" i="70" s="1"/>
  <c r="P153" i="70" s="1"/>
  <c r="Q153" i="70" s="1"/>
  <c r="R153" i="70" s="1"/>
  <c r="S153" i="70" s="1"/>
  <c r="T153" i="70" s="1"/>
  <c r="U153" i="70" s="1"/>
  <c r="V153" i="70" s="1"/>
  <c r="W153" i="70" s="1"/>
  <c r="X153" i="70" s="1"/>
  <c r="Y153" i="70" s="1"/>
  <c r="Z153" i="70" s="1"/>
  <c r="AA153" i="70" s="1"/>
  <c r="AB153" i="70" s="1"/>
  <c r="AC153" i="70" s="1"/>
  <c r="AD153" i="70" s="1"/>
  <c r="AE153" i="70" s="1"/>
  <c r="AF153" i="70" s="1"/>
  <c r="C153" i="70"/>
  <c r="S152" i="70"/>
  <c r="T152" i="70" s="1"/>
  <c r="U152" i="70" s="1"/>
  <c r="V152" i="70" s="1"/>
  <c r="W152" i="70" s="1"/>
  <c r="X152" i="70" s="1"/>
  <c r="Y152" i="70" s="1"/>
  <c r="Z152" i="70" s="1"/>
  <c r="AA152" i="70" s="1"/>
  <c r="AB152" i="70" s="1"/>
  <c r="AC152" i="70" s="1"/>
  <c r="AD152" i="70" s="1"/>
  <c r="AE152" i="70" s="1"/>
  <c r="AF152" i="70" s="1"/>
  <c r="K152" i="70"/>
  <c r="L152" i="70" s="1"/>
  <c r="M152" i="70" s="1"/>
  <c r="N152" i="70" s="1"/>
  <c r="O152" i="70" s="1"/>
  <c r="P152" i="70" s="1"/>
  <c r="Q152" i="70" s="1"/>
  <c r="R152" i="70" s="1"/>
  <c r="I152" i="70"/>
  <c r="J152" i="70" s="1"/>
  <c r="G152" i="70"/>
  <c r="H152" i="70" s="1"/>
  <c r="D152" i="70"/>
  <c r="E152" i="70" s="1"/>
  <c r="F152" i="70" s="1"/>
  <c r="C152" i="70"/>
  <c r="U150" i="70"/>
  <c r="V150" i="70" s="1"/>
  <c r="W150" i="70" s="1"/>
  <c r="X150" i="70" s="1"/>
  <c r="Y150" i="70" s="1"/>
  <c r="Z150" i="70" s="1"/>
  <c r="AA150" i="70" s="1"/>
  <c r="AB150" i="70" s="1"/>
  <c r="AC150" i="70" s="1"/>
  <c r="AD150" i="70" s="1"/>
  <c r="AE150" i="70" s="1"/>
  <c r="AF150" i="70" s="1"/>
  <c r="E150" i="70"/>
  <c r="F150" i="70" s="1"/>
  <c r="G150" i="70" s="1"/>
  <c r="H150" i="70" s="1"/>
  <c r="I150" i="70" s="1"/>
  <c r="J150" i="70" s="1"/>
  <c r="K150" i="70" s="1"/>
  <c r="L150" i="70" s="1"/>
  <c r="M150" i="70" s="1"/>
  <c r="N150" i="70" s="1"/>
  <c r="O150" i="70" s="1"/>
  <c r="P150" i="70" s="1"/>
  <c r="Q150" i="70" s="1"/>
  <c r="R150" i="70" s="1"/>
  <c r="S150" i="70" s="1"/>
  <c r="T150" i="70" s="1"/>
  <c r="C150" i="70"/>
  <c r="D150" i="70" s="1"/>
  <c r="C149" i="70"/>
  <c r="D149" i="70" s="1"/>
  <c r="E149" i="70" s="1"/>
  <c r="F149" i="70" s="1"/>
  <c r="G149" i="70" s="1"/>
  <c r="H149" i="70" s="1"/>
  <c r="I149" i="70" s="1"/>
  <c r="J149" i="70" s="1"/>
  <c r="K149" i="70" s="1"/>
  <c r="L149" i="70" s="1"/>
  <c r="M149" i="70" s="1"/>
  <c r="N149" i="70" s="1"/>
  <c r="O149" i="70" s="1"/>
  <c r="P149" i="70" s="1"/>
  <c r="Q149" i="70" s="1"/>
  <c r="R149" i="70" s="1"/>
  <c r="S149" i="70" s="1"/>
  <c r="T149" i="70" s="1"/>
  <c r="U149" i="70" s="1"/>
  <c r="V149" i="70" s="1"/>
  <c r="W149" i="70" s="1"/>
  <c r="X149" i="70" s="1"/>
  <c r="Y149" i="70" s="1"/>
  <c r="Z149" i="70" s="1"/>
  <c r="AA149" i="70" s="1"/>
  <c r="AB149" i="70" s="1"/>
  <c r="AC149" i="70" s="1"/>
  <c r="AD149" i="70" s="1"/>
  <c r="AE149" i="70" s="1"/>
  <c r="AF149" i="70" s="1"/>
  <c r="E148" i="70"/>
  <c r="F148" i="70" s="1"/>
  <c r="G148" i="70" s="1"/>
  <c r="H148" i="70" s="1"/>
  <c r="I148" i="70" s="1"/>
  <c r="J148" i="70" s="1"/>
  <c r="K148" i="70" s="1"/>
  <c r="L148" i="70" s="1"/>
  <c r="M148" i="70" s="1"/>
  <c r="N148" i="70" s="1"/>
  <c r="O148" i="70" s="1"/>
  <c r="P148" i="70" s="1"/>
  <c r="Q148" i="70" s="1"/>
  <c r="R148" i="70" s="1"/>
  <c r="S148" i="70" s="1"/>
  <c r="T148" i="70" s="1"/>
  <c r="U148" i="70" s="1"/>
  <c r="V148" i="70" s="1"/>
  <c r="W148" i="70" s="1"/>
  <c r="X148" i="70" s="1"/>
  <c r="Y148" i="70" s="1"/>
  <c r="Z148" i="70" s="1"/>
  <c r="AA148" i="70" s="1"/>
  <c r="AB148" i="70" s="1"/>
  <c r="AC148" i="70" s="1"/>
  <c r="AD148" i="70" s="1"/>
  <c r="AE148" i="70" s="1"/>
  <c r="AF148" i="70" s="1"/>
  <c r="D148" i="70"/>
  <c r="C148" i="70"/>
  <c r="M147" i="70"/>
  <c r="N147" i="70" s="1"/>
  <c r="O147" i="70" s="1"/>
  <c r="P147" i="70" s="1"/>
  <c r="Q147" i="70" s="1"/>
  <c r="R147" i="70" s="1"/>
  <c r="S147" i="70" s="1"/>
  <c r="T147" i="70" s="1"/>
  <c r="U147" i="70" s="1"/>
  <c r="V147" i="70" s="1"/>
  <c r="W147" i="70" s="1"/>
  <c r="X147" i="70" s="1"/>
  <c r="Y147" i="70" s="1"/>
  <c r="Z147" i="70" s="1"/>
  <c r="AA147" i="70" s="1"/>
  <c r="AB147" i="70" s="1"/>
  <c r="AC147" i="70" s="1"/>
  <c r="AD147" i="70" s="1"/>
  <c r="AE147" i="70" s="1"/>
  <c r="AF147" i="70" s="1"/>
  <c r="C147" i="70"/>
  <c r="D147" i="70" s="1"/>
  <c r="E147" i="70" s="1"/>
  <c r="F147" i="70" s="1"/>
  <c r="G147" i="70" s="1"/>
  <c r="H147" i="70" s="1"/>
  <c r="I147" i="70" s="1"/>
  <c r="J147" i="70" s="1"/>
  <c r="K147" i="70" s="1"/>
  <c r="L147" i="70" s="1"/>
  <c r="C145" i="70"/>
  <c r="D145" i="70" s="1"/>
  <c r="E145" i="70" s="1"/>
  <c r="F145" i="70" s="1"/>
  <c r="G145" i="70" s="1"/>
  <c r="H145" i="70" s="1"/>
  <c r="I145" i="70" s="1"/>
  <c r="J145" i="70" s="1"/>
  <c r="K145" i="70" s="1"/>
  <c r="L145" i="70" s="1"/>
  <c r="M145" i="70" s="1"/>
  <c r="N145" i="70" s="1"/>
  <c r="O145" i="70" s="1"/>
  <c r="P145" i="70" s="1"/>
  <c r="Q145" i="70" s="1"/>
  <c r="R145" i="70" s="1"/>
  <c r="S145" i="70" s="1"/>
  <c r="T145" i="70" s="1"/>
  <c r="U145" i="70" s="1"/>
  <c r="V145" i="70" s="1"/>
  <c r="W145" i="70" s="1"/>
  <c r="X145" i="70" s="1"/>
  <c r="Y145" i="70" s="1"/>
  <c r="Z145" i="70" s="1"/>
  <c r="AA145" i="70" s="1"/>
  <c r="AB145" i="70" s="1"/>
  <c r="AC145" i="70" s="1"/>
  <c r="AD145" i="70" s="1"/>
  <c r="AE145" i="70" s="1"/>
  <c r="AF145" i="70" s="1"/>
  <c r="K144" i="70"/>
  <c r="L144" i="70" s="1"/>
  <c r="M144" i="70" s="1"/>
  <c r="N144" i="70" s="1"/>
  <c r="O144" i="70" s="1"/>
  <c r="P144" i="70" s="1"/>
  <c r="Q144" i="70" s="1"/>
  <c r="R144" i="70" s="1"/>
  <c r="S144" i="70" s="1"/>
  <c r="T144" i="70" s="1"/>
  <c r="U144" i="70" s="1"/>
  <c r="V144" i="70" s="1"/>
  <c r="W144" i="70" s="1"/>
  <c r="X144" i="70" s="1"/>
  <c r="Y144" i="70" s="1"/>
  <c r="Z144" i="70" s="1"/>
  <c r="AA144" i="70" s="1"/>
  <c r="AB144" i="70" s="1"/>
  <c r="AC144" i="70" s="1"/>
  <c r="AD144" i="70" s="1"/>
  <c r="AE144" i="70" s="1"/>
  <c r="AF144" i="70" s="1"/>
  <c r="I144" i="70"/>
  <c r="J144" i="70" s="1"/>
  <c r="C144" i="70"/>
  <c r="D144" i="70" s="1"/>
  <c r="E144" i="70" s="1"/>
  <c r="F144" i="70" s="1"/>
  <c r="G144" i="70" s="1"/>
  <c r="H144" i="70" s="1"/>
  <c r="Q142" i="70"/>
  <c r="R142" i="70" s="1"/>
  <c r="S142" i="70" s="1"/>
  <c r="T142" i="70" s="1"/>
  <c r="U142" i="70" s="1"/>
  <c r="V142" i="70" s="1"/>
  <c r="W142" i="70" s="1"/>
  <c r="X142" i="70" s="1"/>
  <c r="Y142" i="70" s="1"/>
  <c r="Z142" i="70" s="1"/>
  <c r="AA142" i="70" s="1"/>
  <c r="AB142" i="70" s="1"/>
  <c r="AC142" i="70" s="1"/>
  <c r="AD142" i="70" s="1"/>
  <c r="AE142" i="70" s="1"/>
  <c r="AF142" i="70" s="1"/>
  <c r="I142" i="70"/>
  <c r="J142" i="70" s="1"/>
  <c r="K142" i="70" s="1"/>
  <c r="L142" i="70" s="1"/>
  <c r="M142" i="70" s="1"/>
  <c r="N142" i="70" s="1"/>
  <c r="O142" i="70" s="1"/>
  <c r="P142" i="70" s="1"/>
  <c r="G142" i="70"/>
  <c r="H142" i="70" s="1"/>
  <c r="E142" i="70"/>
  <c r="F142" i="70" s="1"/>
  <c r="D142" i="70"/>
  <c r="C142" i="70"/>
  <c r="K141" i="70"/>
  <c r="L141" i="70" s="1"/>
  <c r="M141" i="70" s="1"/>
  <c r="N141" i="70" s="1"/>
  <c r="O141" i="70" s="1"/>
  <c r="P141" i="70" s="1"/>
  <c r="Q141" i="70" s="1"/>
  <c r="R141" i="70" s="1"/>
  <c r="S141" i="70" s="1"/>
  <c r="T141" i="70" s="1"/>
  <c r="U141" i="70" s="1"/>
  <c r="V141" i="70" s="1"/>
  <c r="W141" i="70" s="1"/>
  <c r="X141" i="70" s="1"/>
  <c r="Y141" i="70" s="1"/>
  <c r="Z141" i="70" s="1"/>
  <c r="AA141" i="70" s="1"/>
  <c r="AB141" i="70" s="1"/>
  <c r="AC141" i="70" s="1"/>
  <c r="AD141" i="70" s="1"/>
  <c r="AE141" i="70" s="1"/>
  <c r="AF141" i="70" s="1"/>
  <c r="C141" i="70"/>
  <c r="D141" i="70" s="1"/>
  <c r="E141" i="70" s="1"/>
  <c r="F141" i="70" s="1"/>
  <c r="G141" i="70" s="1"/>
  <c r="H141" i="70" s="1"/>
  <c r="I141" i="70" s="1"/>
  <c r="J141" i="70" s="1"/>
  <c r="I140" i="70"/>
  <c r="J140" i="70" s="1"/>
  <c r="K140" i="70" s="1"/>
  <c r="L140" i="70" s="1"/>
  <c r="M140" i="70" s="1"/>
  <c r="N140" i="70" s="1"/>
  <c r="O140" i="70" s="1"/>
  <c r="P140" i="70" s="1"/>
  <c r="Q140" i="70" s="1"/>
  <c r="R140" i="70" s="1"/>
  <c r="S140" i="70" s="1"/>
  <c r="T140" i="70" s="1"/>
  <c r="U140" i="70" s="1"/>
  <c r="V140" i="70" s="1"/>
  <c r="W140" i="70" s="1"/>
  <c r="X140" i="70" s="1"/>
  <c r="Y140" i="70" s="1"/>
  <c r="Z140" i="70" s="1"/>
  <c r="AA140" i="70" s="1"/>
  <c r="AB140" i="70" s="1"/>
  <c r="AC140" i="70" s="1"/>
  <c r="AD140" i="70" s="1"/>
  <c r="AE140" i="70" s="1"/>
  <c r="AF140" i="70" s="1"/>
  <c r="F140" i="70"/>
  <c r="G140" i="70" s="1"/>
  <c r="H140" i="70" s="1"/>
  <c r="E140" i="70"/>
  <c r="C140" i="70"/>
  <c r="D140" i="70" s="1"/>
  <c r="G139" i="70"/>
  <c r="H139" i="70" s="1"/>
  <c r="I139" i="70" s="1"/>
  <c r="J139" i="70" s="1"/>
  <c r="K139" i="70" s="1"/>
  <c r="L139" i="70" s="1"/>
  <c r="M139" i="70" s="1"/>
  <c r="N139" i="70" s="1"/>
  <c r="O139" i="70" s="1"/>
  <c r="P139" i="70" s="1"/>
  <c r="Q139" i="70" s="1"/>
  <c r="R139" i="70" s="1"/>
  <c r="S139" i="70" s="1"/>
  <c r="T139" i="70" s="1"/>
  <c r="U139" i="70" s="1"/>
  <c r="V139" i="70" s="1"/>
  <c r="W139" i="70" s="1"/>
  <c r="X139" i="70" s="1"/>
  <c r="Y139" i="70" s="1"/>
  <c r="Z139" i="70" s="1"/>
  <c r="AA139" i="70" s="1"/>
  <c r="AB139" i="70" s="1"/>
  <c r="AC139" i="70" s="1"/>
  <c r="AD139" i="70" s="1"/>
  <c r="AE139" i="70" s="1"/>
  <c r="AF139" i="70" s="1"/>
  <c r="D139" i="70"/>
  <c r="E139" i="70" s="1"/>
  <c r="F139" i="70" s="1"/>
  <c r="C139" i="70"/>
  <c r="M138" i="70"/>
  <c r="N138" i="70" s="1"/>
  <c r="O138" i="70" s="1"/>
  <c r="P138" i="70" s="1"/>
  <c r="Q138" i="70" s="1"/>
  <c r="R138" i="70" s="1"/>
  <c r="S138" i="70" s="1"/>
  <c r="T138" i="70" s="1"/>
  <c r="U138" i="70" s="1"/>
  <c r="V138" i="70" s="1"/>
  <c r="W138" i="70" s="1"/>
  <c r="X138" i="70" s="1"/>
  <c r="Y138" i="70" s="1"/>
  <c r="Z138" i="70" s="1"/>
  <c r="AA138" i="70" s="1"/>
  <c r="AB138" i="70" s="1"/>
  <c r="AC138" i="70" s="1"/>
  <c r="AD138" i="70" s="1"/>
  <c r="AE138" i="70" s="1"/>
  <c r="AF138" i="70" s="1"/>
  <c r="E138" i="70"/>
  <c r="F138" i="70" s="1"/>
  <c r="G138" i="70" s="1"/>
  <c r="H138" i="70" s="1"/>
  <c r="I138" i="70" s="1"/>
  <c r="J138" i="70" s="1"/>
  <c r="K138" i="70" s="1"/>
  <c r="L138" i="70" s="1"/>
  <c r="D138" i="70"/>
  <c r="C138" i="70"/>
  <c r="G137" i="70"/>
  <c r="H137" i="70" s="1"/>
  <c r="I137" i="70" s="1"/>
  <c r="J137" i="70" s="1"/>
  <c r="K137" i="70" s="1"/>
  <c r="L137" i="70" s="1"/>
  <c r="M137" i="70" s="1"/>
  <c r="N137" i="70" s="1"/>
  <c r="O137" i="70" s="1"/>
  <c r="P137" i="70" s="1"/>
  <c r="Q137" i="70" s="1"/>
  <c r="R137" i="70" s="1"/>
  <c r="S137" i="70" s="1"/>
  <c r="T137" i="70" s="1"/>
  <c r="U137" i="70" s="1"/>
  <c r="V137" i="70" s="1"/>
  <c r="W137" i="70" s="1"/>
  <c r="X137" i="70" s="1"/>
  <c r="Y137" i="70" s="1"/>
  <c r="Z137" i="70" s="1"/>
  <c r="AA137" i="70" s="1"/>
  <c r="AB137" i="70" s="1"/>
  <c r="AC137" i="70" s="1"/>
  <c r="AD137" i="70" s="1"/>
  <c r="AE137" i="70" s="1"/>
  <c r="AF137" i="70" s="1"/>
  <c r="E137" i="70"/>
  <c r="F137" i="70" s="1"/>
  <c r="C137" i="70"/>
  <c r="D137" i="70" s="1"/>
  <c r="D136" i="70"/>
  <c r="E136" i="70" s="1"/>
  <c r="F136" i="70" s="1"/>
  <c r="G136" i="70" s="1"/>
  <c r="H136" i="70" s="1"/>
  <c r="I136" i="70" s="1"/>
  <c r="J136" i="70" s="1"/>
  <c r="K136" i="70" s="1"/>
  <c r="L136" i="70" s="1"/>
  <c r="M136" i="70" s="1"/>
  <c r="N136" i="70" s="1"/>
  <c r="O136" i="70" s="1"/>
  <c r="P136" i="70" s="1"/>
  <c r="Q136" i="70" s="1"/>
  <c r="R136" i="70" s="1"/>
  <c r="S136" i="70" s="1"/>
  <c r="T136" i="70" s="1"/>
  <c r="U136" i="70" s="1"/>
  <c r="V136" i="70" s="1"/>
  <c r="W136" i="70" s="1"/>
  <c r="X136" i="70" s="1"/>
  <c r="Y136" i="70" s="1"/>
  <c r="Z136" i="70" s="1"/>
  <c r="AA136" i="70" s="1"/>
  <c r="AB136" i="70" s="1"/>
  <c r="AC136" i="70" s="1"/>
  <c r="AD136" i="70" s="1"/>
  <c r="AE136" i="70" s="1"/>
  <c r="AF136" i="70" s="1"/>
  <c r="C136" i="70"/>
  <c r="C134" i="70"/>
  <c r="D134" i="70" s="1"/>
  <c r="E134" i="70" s="1"/>
  <c r="F134" i="70" s="1"/>
  <c r="G134" i="70" s="1"/>
  <c r="H134" i="70" s="1"/>
  <c r="I134" i="70" s="1"/>
  <c r="J134" i="70" s="1"/>
  <c r="K134" i="70" s="1"/>
  <c r="L134" i="70" s="1"/>
  <c r="M134" i="70" s="1"/>
  <c r="N134" i="70" s="1"/>
  <c r="O134" i="70" s="1"/>
  <c r="P134" i="70" s="1"/>
  <c r="Q134" i="70" s="1"/>
  <c r="R134" i="70" s="1"/>
  <c r="S134" i="70" s="1"/>
  <c r="T134" i="70" s="1"/>
  <c r="U134" i="70" s="1"/>
  <c r="V134" i="70" s="1"/>
  <c r="W134" i="70" s="1"/>
  <c r="X134" i="70" s="1"/>
  <c r="Y134" i="70" s="1"/>
  <c r="Z134" i="70" s="1"/>
  <c r="AA134" i="70" s="1"/>
  <c r="AB134" i="70" s="1"/>
  <c r="AC134" i="70" s="1"/>
  <c r="AD134" i="70" s="1"/>
  <c r="AE134" i="70" s="1"/>
  <c r="AF134" i="70" s="1"/>
  <c r="O133" i="70"/>
  <c r="P133" i="70" s="1"/>
  <c r="Q133" i="70" s="1"/>
  <c r="R133" i="70" s="1"/>
  <c r="S133" i="70" s="1"/>
  <c r="T133" i="70" s="1"/>
  <c r="U133" i="70" s="1"/>
  <c r="V133" i="70" s="1"/>
  <c r="W133" i="70" s="1"/>
  <c r="X133" i="70" s="1"/>
  <c r="Y133" i="70" s="1"/>
  <c r="Z133" i="70" s="1"/>
  <c r="AA133" i="70" s="1"/>
  <c r="AB133" i="70" s="1"/>
  <c r="AC133" i="70" s="1"/>
  <c r="AD133" i="70" s="1"/>
  <c r="AE133" i="70" s="1"/>
  <c r="AF133" i="70" s="1"/>
  <c r="I133" i="70"/>
  <c r="J133" i="70" s="1"/>
  <c r="K133" i="70" s="1"/>
  <c r="L133" i="70" s="1"/>
  <c r="M133" i="70" s="1"/>
  <c r="N133" i="70" s="1"/>
  <c r="E133" i="70"/>
  <c r="F133" i="70" s="1"/>
  <c r="G133" i="70" s="1"/>
  <c r="H133" i="70" s="1"/>
  <c r="D133" i="70"/>
  <c r="C133" i="70"/>
  <c r="E132" i="70"/>
  <c r="F132" i="70" s="1"/>
  <c r="G132" i="70" s="1"/>
  <c r="H132" i="70" s="1"/>
  <c r="I132" i="70" s="1"/>
  <c r="J132" i="70" s="1"/>
  <c r="K132" i="70" s="1"/>
  <c r="L132" i="70" s="1"/>
  <c r="M132" i="70" s="1"/>
  <c r="N132" i="70" s="1"/>
  <c r="O132" i="70" s="1"/>
  <c r="P132" i="70" s="1"/>
  <c r="Q132" i="70" s="1"/>
  <c r="R132" i="70" s="1"/>
  <c r="S132" i="70" s="1"/>
  <c r="T132" i="70" s="1"/>
  <c r="U132" i="70" s="1"/>
  <c r="V132" i="70" s="1"/>
  <c r="W132" i="70" s="1"/>
  <c r="X132" i="70" s="1"/>
  <c r="Y132" i="70" s="1"/>
  <c r="Z132" i="70" s="1"/>
  <c r="AA132" i="70" s="1"/>
  <c r="AB132" i="70" s="1"/>
  <c r="AC132" i="70" s="1"/>
  <c r="AD132" i="70" s="1"/>
  <c r="AE132" i="70" s="1"/>
  <c r="AF132" i="70" s="1"/>
  <c r="D132" i="70"/>
  <c r="C132" i="70"/>
  <c r="C131" i="70"/>
  <c r="D131" i="70" s="1"/>
  <c r="E131" i="70" s="1"/>
  <c r="F131" i="70" s="1"/>
  <c r="G131" i="70" s="1"/>
  <c r="H131" i="70" s="1"/>
  <c r="I131" i="70" s="1"/>
  <c r="J131" i="70" s="1"/>
  <c r="K131" i="70" s="1"/>
  <c r="L131" i="70" s="1"/>
  <c r="M131" i="70" s="1"/>
  <c r="N131" i="70" s="1"/>
  <c r="O131" i="70" s="1"/>
  <c r="P131" i="70" s="1"/>
  <c r="Q131" i="70" s="1"/>
  <c r="R131" i="70" s="1"/>
  <c r="S131" i="70" s="1"/>
  <c r="T131" i="70" s="1"/>
  <c r="U131" i="70" s="1"/>
  <c r="V131" i="70" s="1"/>
  <c r="W131" i="70" s="1"/>
  <c r="X131" i="70" s="1"/>
  <c r="Y131" i="70" s="1"/>
  <c r="Z131" i="70" s="1"/>
  <c r="AA131" i="70" s="1"/>
  <c r="AB131" i="70" s="1"/>
  <c r="AC131" i="70" s="1"/>
  <c r="AD131" i="70" s="1"/>
  <c r="AE131" i="70" s="1"/>
  <c r="AF131" i="70" s="1"/>
  <c r="F130" i="70"/>
  <c r="G130" i="70" s="1"/>
  <c r="H130" i="70" s="1"/>
  <c r="I130" i="70" s="1"/>
  <c r="J130" i="70" s="1"/>
  <c r="K130" i="70" s="1"/>
  <c r="L130" i="70" s="1"/>
  <c r="M130" i="70" s="1"/>
  <c r="N130" i="70" s="1"/>
  <c r="O130" i="70" s="1"/>
  <c r="P130" i="70" s="1"/>
  <c r="Q130" i="70" s="1"/>
  <c r="R130" i="70" s="1"/>
  <c r="S130" i="70" s="1"/>
  <c r="T130" i="70" s="1"/>
  <c r="U130" i="70" s="1"/>
  <c r="V130" i="70" s="1"/>
  <c r="W130" i="70" s="1"/>
  <c r="X130" i="70" s="1"/>
  <c r="Y130" i="70" s="1"/>
  <c r="Z130" i="70" s="1"/>
  <c r="AA130" i="70" s="1"/>
  <c r="AB130" i="70" s="1"/>
  <c r="AC130" i="70" s="1"/>
  <c r="AD130" i="70" s="1"/>
  <c r="AE130" i="70" s="1"/>
  <c r="AF130" i="70" s="1"/>
  <c r="D130" i="70"/>
  <c r="E130" i="70" s="1"/>
  <c r="C130" i="70"/>
  <c r="H129" i="70"/>
  <c r="I129" i="70" s="1"/>
  <c r="J129" i="70" s="1"/>
  <c r="K129" i="70" s="1"/>
  <c r="L129" i="70" s="1"/>
  <c r="M129" i="70" s="1"/>
  <c r="N129" i="70" s="1"/>
  <c r="O129" i="70" s="1"/>
  <c r="P129" i="70" s="1"/>
  <c r="Q129" i="70" s="1"/>
  <c r="R129" i="70" s="1"/>
  <c r="S129" i="70" s="1"/>
  <c r="T129" i="70" s="1"/>
  <c r="U129" i="70" s="1"/>
  <c r="V129" i="70" s="1"/>
  <c r="W129" i="70" s="1"/>
  <c r="X129" i="70" s="1"/>
  <c r="Y129" i="70" s="1"/>
  <c r="Z129" i="70" s="1"/>
  <c r="AA129" i="70" s="1"/>
  <c r="AB129" i="70" s="1"/>
  <c r="AC129" i="70" s="1"/>
  <c r="AD129" i="70" s="1"/>
  <c r="AE129" i="70" s="1"/>
  <c r="AF129" i="70" s="1"/>
  <c r="E129" i="70"/>
  <c r="F129" i="70" s="1"/>
  <c r="G129" i="70" s="1"/>
  <c r="D129" i="70"/>
  <c r="C129" i="70"/>
  <c r="E128" i="70"/>
  <c r="F128" i="70" s="1"/>
  <c r="G128" i="70" s="1"/>
  <c r="H128" i="70" s="1"/>
  <c r="I128" i="70" s="1"/>
  <c r="J128" i="70" s="1"/>
  <c r="K128" i="70" s="1"/>
  <c r="L128" i="70" s="1"/>
  <c r="M128" i="70" s="1"/>
  <c r="N128" i="70" s="1"/>
  <c r="O128" i="70" s="1"/>
  <c r="P128" i="70" s="1"/>
  <c r="Q128" i="70" s="1"/>
  <c r="R128" i="70" s="1"/>
  <c r="S128" i="70" s="1"/>
  <c r="T128" i="70" s="1"/>
  <c r="U128" i="70" s="1"/>
  <c r="V128" i="70" s="1"/>
  <c r="W128" i="70" s="1"/>
  <c r="X128" i="70" s="1"/>
  <c r="Y128" i="70" s="1"/>
  <c r="Z128" i="70" s="1"/>
  <c r="AA128" i="70" s="1"/>
  <c r="AB128" i="70" s="1"/>
  <c r="AC128" i="70" s="1"/>
  <c r="AD128" i="70" s="1"/>
  <c r="AE128" i="70" s="1"/>
  <c r="AF128" i="70" s="1"/>
  <c r="D128" i="70"/>
  <c r="C128" i="70"/>
  <c r="C127" i="70"/>
  <c r="D127" i="70" s="1"/>
  <c r="E127" i="70" s="1"/>
  <c r="F127" i="70" s="1"/>
  <c r="G127" i="70" s="1"/>
  <c r="H127" i="70" s="1"/>
  <c r="I127" i="70" s="1"/>
  <c r="J127" i="70" s="1"/>
  <c r="K127" i="70" s="1"/>
  <c r="L127" i="70" s="1"/>
  <c r="M127" i="70" s="1"/>
  <c r="N127" i="70" s="1"/>
  <c r="O127" i="70" s="1"/>
  <c r="P127" i="70" s="1"/>
  <c r="Q127" i="70" s="1"/>
  <c r="R127" i="70" s="1"/>
  <c r="S127" i="70" s="1"/>
  <c r="T127" i="70" s="1"/>
  <c r="U127" i="70" s="1"/>
  <c r="V127" i="70" s="1"/>
  <c r="W127" i="70" s="1"/>
  <c r="X127" i="70" s="1"/>
  <c r="Y127" i="70" s="1"/>
  <c r="Z127" i="70" s="1"/>
  <c r="AA127" i="70" s="1"/>
  <c r="AB127" i="70" s="1"/>
  <c r="AC127" i="70" s="1"/>
  <c r="AD127" i="70" s="1"/>
  <c r="AE127" i="70" s="1"/>
  <c r="AF127" i="70" s="1"/>
  <c r="C125" i="70"/>
  <c r="D125" i="70" s="1"/>
  <c r="E125" i="70" s="1"/>
  <c r="F125" i="70" s="1"/>
  <c r="G125" i="70" s="1"/>
  <c r="H125" i="70" s="1"/>
  <c r="I125" i="70" s="1"/>
  <c r="J125" i="70" s="1"/>
  <c r="K125" i="70" s="1"/>
  <c r="L125" i="70" s="1"/>
  <c r="M125" i="70" s="1"/>
  <c r="N125" i="70" s="1"/>
  <c r="O125" i="70" s="1"/>
  <c r="P125" i="70" s="1"/>
  <c r="Q125" i="70" s="1"/>
  <c r="R125" i="70" s="1"/>
  <c r="S125" i="70" s="1"/>
  <c r="T125" i="70" s="1"/>
  <c r="U125" i="70" s="1"/>
  <c r="V125" i="70" s="1"/>
  <c r="W125" i="70" s="1"/>
  <c r="X125" i="70" s="1"/>
  <c r="Y125" i="70" s="1"/>
  <c r="Z125" i="70" s="1"/>
  <c r="AA125" i="70" s="1"/>
  <c r="AB125" i="70" s="1"/>
  <c r="AC125" i="70" s="1"/>
  <c r="AD125" i="70" s="1"/>
  <c r="AE125" i="70" s="1"/>
  <c r="AF125" i="70" s="1"/>
  <c r="G124" i="70"/>
  <c r="H124" i="70" s="1"/>
  <c r="I124" i="70" s="1"/>
  <c r="J124" i="70" s="1"/>
  <c r="K124" i="70" s="1"/>
  <c r="L124" i="70" s="1"/>
  <c r="M124" i="70" s="1"/>
  <c r="N124" i="70" s="1"/>
  <c r="O124" i="70" s="1"/>
  <c r="P124" i="70" s="1"/>
  <c r="Q124" i="70" s="1"/>
  <c r="R124" i="70" s="1"/>
  <c r="S124" i="70" s="1"/>
  <c r="T124" i="70" s="1"/>
  <c r="U124" i="70" s="1"/>
  <c r="V124" i="70" s="1"/>
  <c r="W124" i="70" s="1"/>
  <c r="X124" i="70" s="1"/>
  <c r="Y124" i="70" s="1"/>
  <c r="Z124" i="70" s="1"/>
  <c r="AA124" i="70" s="1"/>
  <c r="AB124" i="70" s="1"/>
  <c r="AC124" i="70" s="1"/>
  <c r="AD124" i="70" s="1"/>
  <c r="AE124" i="70" s="1"/>
  <c r="AF124" i="70" s="1"/>
  <c r="D124" i="70"/>
  <c r="E124" i="70" s="1"/>
  <c r="F124" i="70" s="1"/>
  <c r="C124" i="70"/>
  <c r="F123" i="70"/>
  <c r="G123" i="70" s="1"/>
  <c r="H123" i="70" s="1"/>
  <c r="I123" i="70" s="1"/>
  <c r="J123" i="70" s="1"/>
  <c r="K123" i="70" s="1"/>
  <c r="L123" i="70" s="1"/>
  <c r="M123" i="70" s="1"/>
  <c r="N123" i="70" s="1"/>
  <c r="O123" i="70" s="1"/>
  <c r="P123" i="70" s="1"/>
  <c r="Q123" i="70" s="1"/>
  <c r="R123" i="70" s="1"/>
  <c r="S123" i="70" s="1"/>
  <c r="T123" i="70" s="1"/>
  <c r="U123" i="70" s="1"/>
  <c r="V123" i="70" s="1"/>
  <c r="W123" i="70" s="1"/>
  <c r="X123" i="70" s="1"/>
  <c r="Y123" i="70" s="1"/>
  <c r="Z123" i="70" s="1"/>
  <c r="AA123" i="70" s="1"/>
  <c r="AB123" i="70" s="1"/>
  <c r="AC123" i="70" s="1"/>
  <c r="AD123" i="70" s="1"/>
  <c r="AE123" i="70" s="1"/>
  <c r="AF123" i="70" s="1"/>
  <c r="E123" i="70"/>
  <c r="D123" i="70"/>
  <c r="C123" i="70"/>
  <c r="D122" i="70"/>
  <c r="E122" i="70" s="1"/>
  <c r="F122" i="70" s="1"/>
  <c r="G122" i="70" s="1"/>
  <c r="H122" i="70" s="1"/>
  <c r="I122" i="70" s="1"/>
  <c r="J122" i="70" s="1"/>
  <c r="K122" i="70" s="1"/>
  <c r="L122" i="70" s="1"/>
  <c r="M122" i="70" s="1"/>
  <c r="N122" i="70" s="1"/>
  <c r="O122" i="70" s="1"/>
  <c r="P122" i="70" s="1"/>
  <c r="Q122" i="70" s="1"/>
  <c r="R122" i="70" s="1"/>
  <c r="S122" i="70" s="1"/>
  <c r="T122" i="70" s="1"/>
  <c r="U122" i="70" s="1"/>
  <c r="V122" i="70" s="1"/>
  <c r="W122" i="70" s="1"/>
  <c r="X122" i="70" s="1"/>
  <c r="Y122" i="70" s="1"/>
  <c r="Z122" i="70" s="1"/>
  <c r="AA122" i="70" s="1"/>
  <c r="AB122" i="70" s="1"/>
  <c r="AC122" i="70" s="1"/>
  <c r="AD122" i="70" s="1"/>
  <c r="AE122" i="70" s="1"/>
  <c r="AF122" i="70" s="1"/>
  <c r="C122" i="70"/>
  <c r="F121" i="70"/>
  <c r="G121" i="70" s="1"/>
  <c r="H121" i="70" s="1"/>
  <c r="I121" i="70" s="1"/>
  <c r="J121" i="70" s="1"/>
  <c r="K121" i="70" s="1"/>
  <c r="L121" i="70" s="1"/>
  <c r="M121" i="70" s="1"/>
  <c r="N121" i="70" s="1"/>
  <c r="O121" i="70" s="1"/>
  <c r="P121" i="70" s="1"/>
  <c r="Q121" i="70" s="1"/>
  <c r="R121" i="70" s="1"/>
  <c r="S121" i="70" s="1"/>
  <c r="T121" i="70" s="1"/>
  <c r="U121" i="70" s="1"/>
  <c r="V121" i="70" s="1"/>
  <c r="W121" i="70" s="1"/>
  <c r="X121" i="70" s="1"/>
  <c r="Y121" i="70" s="1"/>
  <c r="Z121" i="70" s="1"/>
  <c r="AA121" i="70" s="1"/>
  <c r="AB121" i="70" s="1"/>
  <c r="AC121" i="70" s="1"/>
  <c r="AD121" i="70" s="1"/>
  <c r="AE121" i="70" s="1"/>
  <c r="AF121" i="70" s="1"/>
  <c r="C121" i="70"/>
  <c r="D121" i="70" s="1"/>
  <c r="E121" i="70" s="1"/>
  <c r="P120" i="70"/>
  <c r="Q120" i="70" s="1"/>
  <c r="R120" i="70" s="1"/>
  <c r="S120" i="70" s="1"/>
  <c r="T120" i="70" s="1"/>
  <c r="U120" i="70" s="1"/>
  <c r="V120" i="70" s="1"/>
  <c r="W120" i="70" s="1"/>
  <c r="X120" i="70" s="1"/>
  <c r="Y120" i="70" s="1"/>
  <c r="Z120" i="70" s="1"/>
  <c r="AA120" i="70" s="1"/>
  <c r="AB120" i="70" s="1"/>
  <c r="AC120" i="70" s="1"/>
  <c r="AD120" i="70" s="1"/>
  <c r="AE120" i="70" s="1"/>
  <c r="AF120" i="70" s="1"/>
  <c r="D120" i="70"/>
  <c r="E120" i="70" s="1"/>
  <c r="F120" i="70" s="1"/>
  <c r="G120" i="70" s="1"/>
  <c r="H120" i="70" s="1"/>
  <c r="I120" i="70" s="1"/>
  <c r="J120" i="70" s="1"/>
  <c r="K120" i="70" s="1"/>
  <c r="L120" i="70" s="1"/>
  <c r="M120" i="70" s="1"/>
  <c r="N120" i="70" s="1"/>
  <c r="O120" i="70" s="1"/>
  <c r="C120" i="70"/>
  <c r="E119" i="70"/>
  <c r="F119" i="70" s="1"/>
  <c r="G119" i="70" s="1"/>
  <c r="H119" i="70" s="1"/>
  <c r="I119" i="70" s="1"/>
  <c r="J119" i="70" s="1"/>
  <c r="K119" i="70" s="1"/>
  <c r="L119" i="70" s="1"/>
  <c r="M119" i="70" s="1"/>
  <c r="N119" i="70" s="1"/>
  <c r="O119" i="70" s="1"/>
  <c r="P119" i="70" s="1"/>
  <c r="Q119" i="70" s="1"/>
  <c r="R119" i="70" s="1"/>
  <c r="S119" i="70" s="1"/>
  <c r="T119" i="70" s="1"/>
  <c r="U119" i="70" s="1"/>
  <c r="V119" i="70" s="1"/>
  <c r="W119" i="70" s="1"/>
  <c r="X119" i="70" s="1"/>
  <c r="Y119" i="70" s="1"/>
  <c r="Z119" i="70" s="1"/>
  <c r="AA119" i="70" s="1"/>
  <c r="AB119" i="70" s="1"/>
  <c r="AC119" i="70" s="1"/>
  <c r="AD119" i="70" s="1"/>
  <c r="AE119" i="70" s="1"/>
  <c r="AF119" i="70" s="1"/>
  <c r="D119" i="70"/>
  <c r="C119" i="70"/>
  <c r="C118" i="70"/>
  <c r="D118" i="70" s="1"/>
  <c r="E118" i="70" s="1"/>
  <c r="F118" i="70" s="1"/>
  <c r="G118" i="70" s="1"/>
  <c r="H118" i="70" s="1"/>
  <c r="I118" i="70" s="1"/>
  <c r="J118" i="70" s="1"/>
  <c r="K118" i="70" s="1"/>
  <c r="L118" i="70" s="1"/>
  <c r="M118" i="70" s="1"/>
  <c r="N118" i="70" s="1"/>
  <c r="O118" i="70" s="1"/>
  <c r="P118" i="70" s="1"/>
  <c r="Q118" i="70" s="1"/>
  <c r="R118" i="70" s="1"/>
  <c r="S118" i="70" s="1"/>
  <c r="T118" i="70" s="1"/>
  <c r="U118" i="70" s="1"/>
  <c r="V118" i="70" s="1"/>
  <c r="W118" i="70" s="1"/>
  <c r="X118" i="70" s="1"/>
  <c r="Y118" i="70" s="1"/>
  <c r="Z118" i="70" s="1"/>
  <c r="AA118" i="70" s="1"/>
  <c r="AB118" i="70" s="1"/>
  <c r="AC118" i="70" s="1"/>
  <c r="AD118" i="70" s="1"/>
  <c r="AE118" i="70" s="1"/>
  <c r="AF118" i="70" s="1"/>
  <c r="Q117" i="70"/>
  <c r="R117" i="70" s="1"/>
  <c r="S117" i="70" s="1"/>
  <c r="T117" i="70" s="1"/>
  <c r="U117" i="70" s="1"/>
  <c r="V117" i="70" s="1"/>
  <c r="W117" i="70" s="1"/>
  <c r="X117" i="70" s="1"/>
  <c r="Y117" i="70" s="1"/>
  <c r="Z117" i="70" s="1"/>
  <c r="AA117" i="70" s="1"/>
  <c r="AB117" i="70" s="1"/>
  <c r="AC117" i="70" s="1"/>
  <c r="AD117" i="70" s="1"/>
  <c r="AE117" i="70" s="1"/>
  <c r="AF117" i="70" s="1"/>
  <c r="D117" i="70"/>
  <c r="E117" i="70" s="1"/>
  <c r="F117" i="70" s="1"/>
  <c r="G117" i="70" s="1"/>
  <c r="H117" i="70" s="1"/>
  <c r="I117" i="70" s="1"/>
  <c r="J117" i="70" s="1"/>
  <c r="K117" i="70" s="1"/>
  <c r="L117" i="70" s="1"/>
  <c r="M117" i="70" s="1"/>
  <c r="N117" i="70" s="1"/>
  <c r="O117" i="70" s="1"/>
  <c r="P117" i="70" s="1"/>
  <c r="C117" i="70"/>
  <c r="I116" i="70"/>
  <c r="J116" i="70" s="1"/>
  <c r="K116" i="70" s="1"/>
  <c r="L116" i="70" s="1"/>
  <c r="M116" i="70" s="1"/>
  <c r="N116" i="70" s="1"/>
  <c r="O116" i="70" s="1"/>
  <c r="P116" i="70" s="1"/>
  <c r="Q116" i="70" s="1"/>
  <c r="R116" i="70" s="1"/>
  <c r="S116" i="70" s="1"/>
  <c r="T116" i="70" s="1"/>
  <c r="U116" i="70" s="1"/>
  <c r="V116" i="70" s="1"/>
  <c r="W116" i="70" s="1"/>
  <c r="X116" i="70" s="1"/>
  <c r="Y116" i="70" s="1"/>
  <c r="Z116" i="70" s="1"/>
  <c r="AA116" i="70" s="1"/>
  <c r="AB116" i="70" s="1"/>
  <c r="AC116" i="70" s="1"/>
  <c r="AD116" i="70" s="1"/>
  <c r="AE116" i="70" s="1"/>
  <c r="AF116" i="70" s="1"/>
  <c r="G116" i="70"/>
  <c r="H116" i="70" s="1"/>
  <c r="D116" i="70"/>
  <c r="E116" i="70" s="1"/>
  <c r="F116" i="70" s="1"/>
  <c r="C116" i="70"/>
  <c r="E115" i="70"/>
  <c r="F115" i="70" s="1"/>
  <c r="G115" i="70" s="1"/>
  <c r="H115" i="70" s="1"/>
  <c r="I115" i="70" s="1"/>
  <c r="J115" i="70" s="1"/>
  <c r="K115" i="70" s="1"/>
  <c r="L115" i="70" s="1"/>
  <c r="M115" i="70" s="1"/>
  <c r="N115" i="70" s="1"/>
  <c r="O115" i="70" s="1"/>
  <c r="P115" i="70" s="1"/>
  <c r="Q115" i="70" s="1"/>
  <c r="R115" i="70" s="1"/>
  <c r="S115" i="70" s="1"/>
  <c r="T115" i="70" s="1"/>
  <c r="U115" i="70" s="1"/>
  <c r="V115" i="70" s="1"/>
  <c r="W115" i="70" s="1"/>
  <c r="X115" i="70" s="1"/>
  <c r="Y115" i="70" s="1"/>
  <c r="Z115" i="70" s="1"/>
  <c r="AA115" i="70" s="1"/>
  <c r="AB115" i="70" s="1"/>
  <c r="AC115" i="70" s="1"/>
  <c r="AD115" i="70" s="1"/>
  <c r="AE115" i="70" s="1"/>
  <c r="AF115" i="70" s="1"/>
  <c r="D115" i="70"/>
  <c r="C115" i="70"/>
  <c r="D114" i="70"/>
  <c r="E114" i="70" s="1"/>
  <c r="F114" i="70" s="1"/>
  <c r="G114" i="70" s="1"/>
  <c r="H114" i="70" s="1"/>
  <c r="I114" i="70" s="1"/>
  <c r="J114" i="70" s="1"/>
  <c r="K114" i="70" s="1"/>
  <c r="L114" i="70" s="1"/>
  <c r="M114" i="70" s="1"/>
  <c r="N114" i="70" s="1"/>
  <c r="O114" i="70" s="1"/>
  <c r="P114" i="70" s="1"/>
  <c r="Q114" i="70" s="1"/>
  <c r="R114" i="70" s="1"/>
  <c r="S114" i="70" s="1"/>
  <c r="T114" i="70" s="1"/>
  <c r="U114" i="70" s="1"/>
  <c r="V114" i="70" s="1"/>
  <c r="W114" i="70" s="1"/>
  <c r="X114" i="70" s="1"/>
  <c r="Y114" i="70" s="1"/>
  <c r="Z114" i="70" s="1"/>
  <c r="AA114" i="70" s="1"/>
  <c r="AB114" i="70" s="1"/>
  <c r="AC114" i="70" s="1"/>
  <c r="AD114" i="70" s="1"/>
  <c r="AE114" i="70" s="1"/>
  <c r="AF114" i="70" s="1"/>
  <c r="C114" i="70"/>
  <c r="D113" i="70"/>
  <c r="E113" i="70" s="1"/>
  <c r="F113" i="70" s="1"/>
  <c r="G113" i="70" s="1"/>
  <c r="H113" i="70" s="1"/>
  <c r="I113" i="70" s="1"/>
  <c r="J113" i="70" s="1"/>
  <c r="K113" i="70" s="1"/>
  <c r="L113" i="70" s="1"/>
  <c r="M113" i="70" s="1"/>
  <c r="N113" i="70" s="1"/>
  <c r="O113" i="70" s="1"/>
  <c r="P113" i="70" s="1"/>
  <c r="Q113" i="70" s="1"/>
  <c r="R113" i="70" s="1"/>
  <c r="S113" i="70" s="1"/>
  <c r="T113" i="70" s="1"/>
  <c r="U113" i="70" s="1"/>
  <c r="V113" i="70" s="1"/>
  <c r="W113" i="70" s="1"/>
  <c r="X113" i="70" s="1"/>
  <c r="Y113" i="70" s="1"/>
  <c r="Z113" i="70" s="1"/>
  <c r="AA113" i="70" s="1"/>
  <c r="AB113" i="70" s="1"/>
  <c r="AC113" i="70" s="1"/>
  <c r="AD113" i="70" s="1"/>
  <c r="AE113" i="70" s="1"/>
  <c r="AF113" i="70" s="1"/>
  <c r="C113" i="70"/>
  <c r="K112" i="70"/>
  <c r="L112" i="70" s="1"/>
  <c r="M112" i="70" s="1"/>
  <c r="N112" i="70" s="1"/>
  <c r="O112" i="70" s="1"/>
  <c r="P112" i="70" s="1"/>
  <c r="Q112" i="70" s="1"/>
  <c r="R112" i="70" s="1"/>
  <c r="S112" i="70" s="1"/>
  <c r="T112" i="70" s="1"/>
  <c r="U112" i="70" s="1"/>
  <c r="V112" i="70" s="1"/>
  <c r="W112" i="70" s="1"/>
  <c r="X112" i="70" s="1"/>
  <c r="Y112" i="70" s="1"/>
  <c r="Z112" i="70" s="1"/>
  <c r="AA112" i="70" s="1"/>
  <c r="AB112" i="70" s="1"/>
  <c r="AC112" i="70" s="1"/>
  <c r="AD112" i="70" s="1"/>
  <c r="AE112" i="70" s="1"/>
  <c r="AF112" i="70" s="1"/>
  <c r="D112" i="70"/>
  <c r="E112" i="70" s="1"/>
  <c r="F112" i="70" s="1"/>
  <c r="G112" i="70" s="1"/>
  <c r="H112" i="70" s="1"/>
  <c r="I112" i="70" s="1"/>
  <c r="J112" i="70" s="1"/>
  <c r="C112" i="70"/>
  <c r="G111" i="70"/>
  <c r="H111" i="70" s="1"/>
  <c r="I111" i="70" s="1"/>
  <c r="J111" i="70" s="1"/>
  <c r="K111" i="70" s="1"/>
  <c r="L111" i="70" s="1"/>
  <c r="M111" i="70" s="1"/>
  <c r="N111" i="70" s="1"/>
  <c r="O111" i="70" s="1"/>
  <c r="P111" i="70" s="1"/>
  <c r="Q111" i="70" s="1"/>
  <c r="R111" i="70" s="1"/>
  <c r="S111" i="70" s="1"/>
  <c r="T111" i="70" s="1"/>
  <c r="U111" i="70" s="1"/>
  <c r="V111" i="70" s="1"/>
  <c r="W111" i="70" s="1"/>
  <c r="X111" i="70" s="1"/>
  <c r="Y111" i="70" s="1"/>
  <c r="Z111" i="70" s="1"/>
  <c r="AA111" i="70" s="1"/>
  <c r="AB111" i="70" s="1"/>
  <c r="AC111" i="70" s="1"/>
  <c r="AD111" i="70" s="1"/>
  <c r="AE111" i="70" s="1"/>
  <c r="AF111" i="70" s="1"/>
  <c r="E111" i="70"/>
  <c r="F111" i="70" s="1"/>
  <c r="D111" i="70"/>
  <c r="C111" i="70"/>
  <c r="K110" i="70"/>
  <c r="L110" i="70" s="1"/>
  <c r="M110" i="70" s="1"/>
  <c r="N110" i="70" s="1"/>
  <c r="O110" i="70" s="1"/>
  <c r="P110" i="70" s="1"/>
  <c r="Q110" i="70" s="1"/>
  <c r="R110" i="70" s="1"/>
  <c r="S110" i="70" s="1"/>
  <c r="T110" i="70" s="1"/>
  <c r="U110" i="70" s="1"/>
  <c r="V110" i="70" s="1"/>
  <c r="W110" i="70" s="1"/>
  <c r="X110" i="70" s="1"/>
  <c r="Y110" i="70" s="1"/>
  <c r="Z110" i="70" s="1"/>
  <c r="AA110" i="70" s="1"/>
  <c r="AB110" i="70" s="1"/>
  <c r="AC110" i="70" s="1"/>
  <c r="AD110" i="70" s="1"/>
  <c r="AE110" i="70" s="1"/>
  <c r="AF110" i="70" s="1"/>
  <c r="J110" i="70"/>
  <c r="G110" i="70"/>
  <c r="H110" i="70" s="1"/>
  <c r="C110" i="70"/>
  <c r="D110" i="70" s="1"/>
  <c r="E110" i="70" s="1"/>
  <c r="F110" i="70" s="1"/>
  <c r="C109" i="70"/>
  <c r="D109" i="70" s="1"/>
  <c r="E109" i="70" s="1"/>
  <c r="F109" i="70" s="1"/>
  <c r="G109" i="70" s="1"/>
  <c r="H109" i="70" s="1"/>
  <c r="I109" i="70" s="1"/>
  <c r="J109" i="70" s="1"/>
  <c r="K109" i="70" s="1"/>
  <c r="L109" i="70" s="1"/>
  <c r="M109" i="70" s="1"/>
  <c r="N109" i="70" s="1"/>
  <c r="O109" i="70" s="1"/>
  <c r="P109" i="70" s="1"/>
  <c r="Q109" i="70" s="1"/>
  <c r="R109" i="70" s="1"/>
  <c r="S109" i="70" s="1"/>
  <c r="T109" i="70" s="1"/>
  <c r="U109" i="70" s="1"/>
  <c r="V109" i="70" s="1"/>
  <c r="W109" i="70" s="1"/>
  <c r="X109" i="70" s="1"/>
  <c r="Y109" i="70" s="1"/>
  <c r="Z109" i="70" s="1"/>
  <c r="AA109" i="70" s="1"/>
  <c r="AB109" i="70" s="1"/>
  <c r="AC109" i="70" s="1"/>
  <c r="AD109" i="70" s="1"/>
  <c r="AE109" i="70" s="1"/>
  <c r="AF109" i="70" s="1"/>
  <c r="F108" i="70"/>
  <c r="G108" i="70" s="1"/>
  <c r="H108" i="70" s="1"/>
  <c r="I108" i="70" s="1"/>
  <c r="J108" i="70" s="1"/>
  <c r="K108" i="70" s="1"/>
  <c r="L108" i="70" s="1"/>
  <c r="M108" i="70" s="1"/>
  <c r="N108" i="70" s="1"/>
  <c r="O108" i="70" s="1"/>
  <c r="P108" i="70" s="1"/>
  <c r="Q108" i="70" s="1"/>
  <c r="R108" i="70" s="1"/>
  <c r="S108" i="70" s="1"/>
  <c r="T108" i="70" s="1"/>
  <c r="U108" i="70" s="1"/>
  <c r="V108" i="70" s="1"/>
  <c r="W108" i="70" s="1"/>
  <c r="X108" i="70" s="1"/>
  <c r="Y108" i="70" s="1"/>
  <c r="Z108" i="70" s="1"/>
  <c r="AA108" i="70" s="1"/>
  <c r="AB108" i="70" s="1"/>
  <c r="AC108" i="70" s="1"/>
  <c r="AD108" i="70" s="1"/>
  <c r="AE108" i="70" s="1"/>
  <c r="AF108" i="70" s="1"/>
  <c r="C108" i="70"/>
  <c r="D108" i="70" s="1"/>
  <c r="E108" i="70" s="1"/>
  <c r="D106" i="70"/>
  <c r="E106" i="70" s="1"/>
  <c r="F106" i="70" s="1"/>
  <c r="G106" i="70" s="1"/>
  <c r="H106" i="70" s="1"/>
  <c r="I106" i="70" s="1"/>
  <c r="J106" i="70" s="1"/>
  <c r="K106" i="70" s="1"/>
  <c r="L106" i="70" s="1"/>
  <c r="M106" i="70" s="1"/>
  <c r="N106" i="70" s="1"/>
  <c r="O106" i="70" s="1"/>
  <c r="P106" i="70" s="1"/>
  <c r="Q106" i="70" s="1"/>
  <c r="R106" i="70" s="1"/>
  <c r="S106" i="70" s="1"/>
  <c r="T106" i="70" s="1"/>
  <c r="U106" i="70" s="1"/>
  <c r="V106" i="70" s="1"/>
  <c r="W106" i="70" s="1"/>
  <c r="X106" i="70" s="1"/>
  <c r="Y106" i="70" s="1"/>
  <c r="Z106" i="70" s="1"/>
  <c r="AA106" i="70" s="1"/>
  <c r="AB106" i="70" s="1"/>
  <c r="AC106" i="70" s="1"/>
  <c r="AD106" i="70" s="1"/>
  <c r="AE106" i="70" s="1"/>
  <c r="AF106" i="70" s="1"/>
  <c r="C106" i="70"/>
  <c r="C105" i="70"/>
  <c r="D105" i="70" s="1"/>
  <c r="E105" i="70" s="1"/>
  <c r="F105" i="70" s="1"/>
  <c r="G105" i="70" s="1"/>
  <c r="H105" i="70" s="1"/>
  <c r="I105" i="70" s="1"/>
  <c r="J105" i="70" s="1"/>
  <c r="K105" i="70" s="1"/>
  <c r="L105" i="70" s="1"/>
  <c r="M105" i="70" s="1"/>
  <c r="N105" i="70" s="1"/>
  <c r="O105" i="70" s="1"/>
  <c r="P105" i="70" s="1"/>
  <c r="Q105" i="70" s="1"/>
  <c r="R105" i="70" s="1"/>
  <c r="S105" i="70" s="1"/>
  <c r="T105" i="70" s="1"/>
  <c r="U105" i="70" s="1"/>
  <c r="V105" i="70" s="1"/>
  <c r="W105" i="70" s="1"/>
  <c r="X105" i="70" s="1"/>
  <c r="Y105" i="70" s="1"/>
  <c r="Z105" i="70" s="1"/>
  <c r="AA105" i="70" s="1"/>
  <c r="AB105" i="70" s="1"/>
  <c r="AC105" i="70" s="1"/>
  <c r="AD105" i="70" s="1"/>
  <c r="AE105" i="70" s="1"/>
  <c r="AF105" i="70" s="1"/>
  <c r="K103" i="70"/>
  <c r="L103" i="70" s="1"/>
  <c r="M103" i="70" s="1"/>
  <c r="N103" i="70" s="1"/>
  <c r="O103" i="70" s="1"/>
  <c r="P103" i="70" s="1"/>
  <c r="Q103" i="70" s="1"/>
  <c r="R103" i="70" s="1"/>
  <c r="S103" i="70" s="1"/>
  <c r="T103" i="70" s="1"/>
  <c r="U103" i="70" s="1"/>
  <c r="V103" i="70" s="1"/>
  <c r="W103" i="70" s="1"/>
  <c r="X103" i="70" s="1"/>
  <c r="Y103" i="70" s="1"/>
  <c r="Z103" i="70" s="1"/>
  <c r="AA103" i="70" s="1"/>
  <c r="AB103" i="70" s="1"/>
  <c r="AC103" i="70" s="1"/>
  <c r="AD103" i="70" s="1"/>
  <c r="AE103" i="70" s="1"/>
  <c r="AF103" i="70" s="1"/>
  <c r="D103" i="70"/>
  <c r="E103" i="70" s="1"/>
  <c r="F103" i="70" s="1"/>
  <c r="G103" i="70" s="1"/>
  <c r="H103" i="70" s="1"/>
  <c r="I103" i="70" s="1"/>
  <c r="J103" i="70" s="1"/>
  <c r="C103" i="70"/>
  <c r="G102" i="70"/>
  <c r="H102" i="70" s="1"/>
  <c r="I102" i="70" s="1"/>
  <c r="J102" i="70" s="1"/>
  <c r="K102" i="70" s="1"/>
  <c r="L102" i="70" s="1"/>
  <c r="M102" i="70" s="1"/>
  <c r="N102" i="70" s="1"/>
  <c r="O102" i="70" s="1"/>
  <c r="P102" i="70" s="1"/>
  <c r="Q102" i="70" s="1"/>
  <c r="R102" i="70" s="1"/>
  <c r="S102" i="70" s="1"/>
  <c r="T102" i="70" s="1"/>
  <c r="U102" i="70" s="1"/>
  <c r="V102" i="70" s="1"/>
  <c r="W102" i="70" s="1"/>
  <c r="X102" i="70" s="1"/>
  <c r="Y102" i="70" s="1"/>
  <c r="Z102" i="70" s="1"/>
  <c r="AA102" i="70" s="1"/>
  <c r="AB102" i="70" s="1"/>
  <c r="AC102" i="70" s="1"/>
  <c r="AD102" i="70" s="1"/>
  <c r="AE102" i="70" s="1"/>
  <c r="AF102" i="70" s="1"/>
  <c r="E102" i="70"/>
  <c r="F102" i="70" s="1"/>
  <c r="C102" i="70"/>
  <c r="D102" i="70" s="1"/>
  <c r="G101" i="70"/>
  <c r="H101" i="70" s="1"/>
  <c r="I101" i="70" s="1"/>
  <c r="J101" i="70" s="1"/>
  <c r="K101" i="70" s="1"/>
  <c r="L101" i="70" s="1"/>
  <c r="M101" i="70" s="1"/>
  <c r="N101" i="70" s="1"/>
  <c r="O101" i="70" s="1"/>
  <c r="P101" i="70" s="1"/>
  <c r="Q101" i="70" s="1"/>
  <c r="R101" i="70" s="1"/>
  <c r="S101" i="70" s="1"/>
  <c r="T101" i="70" s="1"/>
  <c r="U101" i="70" s="1"/>
  <c r="V101" i="70" s="1"/>
  <c r="W101" i="70" s="1"/>
  <c r="X101" i="70" s="1"/>
  <c r="Y101" i="70" s="1"/>
  <c r="Z101" i="70" s="1"/>
  <c r="AA101" i="70" s="1"/>
  <c r="AB101" i="70" s="1"/>
  <c r="AC101" i="70" s="1"/>
  <c r="AD101" i="70" s="1"/>
  <c r="AE101" i="70" s="1"/>
  <c r="AF101" i="70" s="1"/>
  <c r="C101" i="70"/>
  <c r="D101" i="70" s="1"/>
  <c r="E101" i="70" s="1"/>
  <c r="F101" i="70" s="1"/>
  <c r="C100" i="70"/>
  <c r="D100" i="70" s="1"/>
  <c r="E100" i="70" s="1"/>
  <c r="F100" i="70" s="1"/>
  <c r="G100" i="70" s="1"/>
  <c r="H100" i="70" s="1"/>
  <c r="I100" i="70" s="1"/>
  <c r="J100" i="70" s="1"/>
  <c r="K100" i="70" s="1"/>
  <c r="L100" i="70" s="1"/>
  <c r="M100" i="70" s="1"/>
  <c r="N100" i="70" s="1"/>
  <c r="O100" i="70" s="1"/>
  <c r="P100" i="70" s="1"/>
  <c r="Q100" i="70" s="1"/>
  <c r="R100" i="70" s="1"/>
  <c r="S100" i="70" s="1"/>
  <c r="T100" i="70" s="1"/>
  <c r="U100" i="70" s="1"/>
  <c r="V100" i="70" s="1"/>
  <c r="W100" i="70" s="1"/>
  <c r="X100" i="70" s="1"/>
  <c r="Y100" i="70" s="1"/>
  <c r="Z100" i="70" s="1"/>
  <c r="AA100" i="70" s="1"/>
  <c r="AB100" i="70" s="1"/>
  <c r="AC100" i="70" s="1"/>
  <c r="AD100" i="70" s="1"/>
  <c r="AE100" i="70" s="1"/>
  <c r="AF100" i="70" s="1"/>
  <c r="C99" i="70"/>
  <c r="D99" i="70" s="1"/>
  <c r="E99" i="70" s="1"/>
  <c r="C98" i="70"/>
  <c r="AH95" i="70"/>
  <c r="AI95" i="70" s="1"/>
  <c r="AH94" i="70"/>
  <c r="AI94" i="70" s="1"/>
  <c r="AH93" i="70"/>
  <c r="AI93" i="70" s="1"/>
  <c r="AH92" i="70"/>
  <c r="AI92" i="70" s="1"/>
  <c r="AH91" i="70"/>
  <c r="AI91" i="70" s="1"/>
  <c r="C90" i="70"/>
  <c r="B90" i="70"/>
  <c r="AI88" i="70"/>
  <c r="AH88" i="70"/>
  <c r="AI87" i="70"/>
  <c r="AH87" i="70"/>
  <c r="AI86" i="70"/>
  <c r="AH86" i="70"/>
  <c r="AI85" i="70"/>
  <c r="AH85" i="70"/>
  <c r="AI84" i="70"/>
  <c r="AH84" i="70"/>
  <c r="AI83" i="70"/>
  <c r="AH83" i="70"/>
  <c r="AI82" i="70"/>
  <c r="AH82" i="70"/>
  <c r="AI81" i="70"/>
  <c r="AH81" i="70"/>
  <c r="AG79" i="70"/>
  <c r="AI78" i="70"/>
  <c r="AH78" i="70"/>
  <c r="AF77" i="70"/>
  <c r="AE77" i="70"/>
  <c r="AD77" i="70"/>
  <c r="AC77" i="70"/>
  <c r="AB77" i="70"/>
  <c r="AA77" i="70"/>
  <c r="Z77" i="70"/>
  <c r="Y77" i="70"/>
  <c r="X77" i="70"/>
  <c r="W77" i="70"/>
  <c r="V77" i="70"/>
  <c r="U77" i="70"/>
  <c r="T77" i="70"/>
  <c r="S77" i="70"/>
  <c r="R77" i="70"/>
  <c r="Q77" i="70"/>
  <c r="P77" i="70"/>
  <c r="O77" i="70"/>
  <c r="N77" i="70"/>
  <c r="M77" i="70"/>
  <c r="L77" i="70"/>
  <c r="K77" i="70"/>
  <c r="J77" i="70"/>
  <c r="I77" i="70"/>
  <c r="H77" i="70"/>
  <c r="G77" i="70"/>
  <c r="F77" i="70"/>
  <c r="E77" i="70"/>
  <c r="D77" i="70"/>
  <c r="C77" i="70"/>
  <c r="B77" i="70"/>
  <c r="AF76" i="70"/>
  <c r="AE76" i="70"/>
  <c r="AD76" i="70"/>
  <c r="AC76" i="70"/>
  <c r="AB76" i="70"/>
  <c r="AA76" i="70"/>
  <c r="Z76" i="70"/>
  <c r="Y76" i="70"/>
  <c r="X76" i="70"/>
  <c r="W76" i="70"/>
  <c r="V76" i="70"/>
  <c r="U76" i="70"/>
  <c r="T76" i="70"/>
  <c r="S76" i="70"/>
  <c r="R76" i="70"/>
  <c r="Q76" i="70"/>
  <c r="P76" i="70"/>
  <c r="O76" i="70"/>
  <c r="N76" i="70"/>
  <c r="M76" i="70"/>
  <c r="L76" i="70"/>
  <c r="K76" i="70"/>
  <c r="J76" i="70"/>
  <c r="I76" i="70"/>
  <c r="H76" i="70"/>
  <c r="G76" i="70"/>
  <c r="F76" i="70"/>
  <c r="E76" i="70"/>
  <c r="D76" i="70"/>
  <c r="C76" i="70"/>
  <c r="B76" i="70"/>
  <c r="AF75" i="70"/>
  <c r="AE75" i="70"/>
  <c r="AD75" i="70"/>
  <c r="AC75" i="70"/>
  <c r="AB75" i="70"/>
  <c r="AA75" i="70"/>
  <c r="Z75" i="70"/>
  <c r="Y75" i="70"/>
  <c r="X75" i="70"/>
  <c r="W75" i="70"/>
  <c r="V75" i="70"/>
  <c r="U75" i="70"/>
  <c r="T75" i="70"/>
  <c r="S75" i="70"/>
  <c r="R75" i="70"/>
  <c r="Q75" i="70"/>
  <c r="P75" i="70"/>
  <c r="O75" i="70"/>
  <c r="N75" i="70"/>
  <c r="M75" i="70"/>
  <c r="L75" i="70"/>
  <c r="K75" i="70"/>
  <c r="J75" i="70"/>
  <c r="I75" i="70"/>
  <c r="H75" i="70"/>
  <c r="G75" i="70"/>
  <c r="F75" i="70"/>
  <c r="E75" i="70"/>
  <c r="D75" i="70"/>
  <c r="C75" i="70"/>
  <c r="B75" i="70"/>
  <c r="AF74" i="70"/>
  <c r="AE74" i="70"/>
  <c r="AD74" i="70"/>
  <c r="AC74" i="70"/>
  <c r="AB74" i="70"/>
  <c r="AA74" i="70"/>
  <c r="Z74" i="70"/>
  <c r="Y74" i="70"/>
  <c r="X74" i="70"/>
  <c r="W74" i="70"/>
  <c r="V74" i="70"/>
  <c r="U74" i="70"/>
  <c r="T74" i="70"/>
  <c r="S74" i="70"/>
  <c r="R74" i="70"/>
  <c r="Q74" i="70"/>
  <c r="P74" i="70"/>
  <c r="O74" i="70"/>
  <c r="N74" i="70"/>
  <c r="M74" i="70"/>
  <c r="L74" i="70"/>
  <c r="K74" i="70"/>
  <c r="J74" i="70"/>
  <c r="I74" i="70"/>
  <c r="I79" i="70" s="1"/>
  <c r="H74" i="70"/>
  <c r="G74" i="70"/>
  <c r="F74" i="70"/>
  <c r="E74" i="70"/>
  <c r="D74" i="70"/>
  <c r="C74" i="70"/>
  <c r="B74" i="70"/>
  <c r="AF73" i="70"/>
  <c r="AE73" i="70"/>
  <c r="AD73" i="70"/>
  <c r="AC73" i="70"/>
  <c r="AB73" i="70"/>
  <c r="AB79" i="70" s="1"/>
  <c r="AA73" i="70"/>
  <c r="Z73" i="70"/>
  <c r="Y73" i="70"/>
  <c r="X73" i="70"/>
  <c r="W73" i="70"/>
  <c r="V73" i="70"/>
  <c r="U73" i="70"/>
  <c r="T73" i="70"/>
  <c r="S73" i="70"/>
  <c r="R73" i="70"/>
  <c r="Q73" i="70"/>
  <c r="P73" i="70"/>
  <c r="O73" i="70"/>
  <c r="N73" i="70"/>
  <c r="M73" i="70"/>
  <c r="L73" i="70"/>
  <c r="K73" i="70"/>
  <c r="J73" i="70"/>
  <c r="I73" i="70"/>
  <c r="H73" i="70"/>
  <c r="G73" i="70"/>
  <c r="F73" i="70"/>
  <c r="E73" i="70"/>
  <c r="D73" i="70"/>
  <c r="C73" i="70"/>
  <c r="B73" i="70"/>
  <c r="B79" i="70" s="1"/>
  <c r="AI71" i="70"/>
  <c r="AH71" i="70"/>
  <c r="AG69" i="70"/>
  <c r="AF69" i="70"/>
  <c r="AE69" i="70"/>
  <c r="AD69" i="70"/>
  <c r="AC69" i="70"/>
  <c r="AB69" i="70"/>
  <c r="AA69" i="70"/>
  <c r="Z69" i="70"/>
  <c r="Y69" i="70"/>
  <c r="X69" i="70"/>
  <c r="W69" i="70"/>
  <c r="V69" i="70"/>
  <c r="U69" i="70"/>
  <c r="T69" i="70"/>
  <c r="S69" i="70"/>
  <c r="R69" i="70"/>
  <c r="Q69" i="70"/>
  <c r="P69" i="70"/>
  <c r="O69" i="70"/>
  <c r="N69" i="70"/>
  <c r="M69" i="70"/>
  <c r="L69" i="70"/>
  <c r="K69" i="70"/>
  <c r="J69" i="70"/>
  <c r="I69" i="70"/>
  <c r="H69" i="70"/>
  <c r="G69" i="70"/>
  <c r="F69" i="70"/>
  <c r="E69" i="70"/>
  <c r="D69" i="70"/>
  <c r="C69" i="70"/>
  <c r="B69" i="70"/>
  <c r="AI68" i="70"/>
  <c r="AH68" i="70"/>
  <c r="AI67" i="70"/>
  <c r="AH67" i="70"/>
  <c r="AI66" i="70"/>
  <c r="AH66" i="70"/>
  <c r="AG65" i="70"/>
  <c r="AF65" i="70"/>
  <c r="AF5" i="70" s="1"/>
  <c r="AE65" i="70"/>
  <c r="AE5" i="70" s="1"/>
  <c r="AD65" i="70"/>
  <c r="AC65" i="70"/>
  <c r="AC5" i="70" s="1"/>
  <c r="AB65" i="70"/>
  <c r="AB5" i="70" s="1"/>
  <c r="AA65" i="70"/>
  <c r="Z65" i="70"/>
  <c r="Z5" i="70" s="1"/>
  <c r="Y65" i="70"/>
  <c r="X65" i="70"/>
  <c r="W65" i="70"/>
  <c r="W5" i="70" s="1"/>
  <c r="V65" i="70"/>
  <c r="U65" i="70"/>
  <c r="U5" i="70" s="1"/>
  <c r="T65" i="70"/>
  <c r="T5" i="70" s="1"/>
  <c r="S65" i="70"/>
  <c r="S5" i="70" s="1"/>
  <c r="R65" i="70"/>
  <c r="R5" i="70" s="1"/>
  <c r="Q65" i="70"/>
  <c r="P65" i="70"/>
  <c r="O65" i="70"/>
  <c r="N65" i="70"/>
  <c r="M65" i="70"/>
  <c r="M5" i="70" s="1"/>
  <c r="L65" i="70"/>
  <c r="L5" i="70" s="1"/>
  <c r="K65" i="70"/>
  <c r="K5" i="70" s="1"/>
  <c r="J65" i="70"/>
  <c r="J5" i="70" s="1"/>
  <c r="I65" i="70"/>
  <c r="I5" i="70" s="1"/>
  <c r="H65" i="70"/>
  <c r="G65" i="70"/>
  <c r="F65" i="70"/>
  <c r="E65" i="70"/>
  <c r="E5" i="70" s="1"/>
  <c r="D65" i="70"/>
  <c r="D5" i="70" s="1"/>
  <c r="C65" i="70"/>
  <c r="C5" i="70" s="1"/>
  <c r="B65" i="70"/>
  <c r="B5" i="70" s="1"/>
  <c r="AI64" i="70"/>
  <c r="AH64" i="70"/>
  <c r="AI63" i="70"/>
  <c r="AH63" i="70"/>
  <c r="AI62" i="70"/>
  <c r="AH62" i="70"/>
  <c r="AI61" i="70"/>
  <c r="AH61" i="70"/>
  <c r="AI60" i="70"/>
  <c r="AH60" i="70"/>
  <c r="AI59" i="70"/>
  <c r="AH59" i="70"/>
  <c r="AI58" i="70"/>
  <c r="AH58" i="70"/>
  <c r="AI57" i="70"/>
  <c r="AH57" i="70"/>
  <c r="AI56" i="70"/>
  <c r="AH56" i="70"/>
  <c r="AI55" i="70"/>
  <c r="AH55" i="70"/>
  <c r="AI54" i="70"/>
  <c r="AH54" i="70"/>
  <c r="AG53" i="70"/>
  <c r="AF53" i="70"/>
  <c r="AE53" i="70"/>
  <c r="AD53" i="70"/>
  <c r="AC53" i="70"/>
  <c r="AB53" i="70"/>
  <c r="AA53" i="70"/>
  <c r="Z53" i="70"/>
  <c r="Y53" i="70"/>
  <c r="X53" i="70"/>
  <c r="W53" i="70"/>
  <c r="V53" i="70"/>
  <c r="U53" i="70"/>
  <c r="T53" i="70"/>
  <c r="S53" i="70"/>
  <c r="R53" i="70"/>
  <c r="Q53" i="70"/>
  <c r="P53" i="70"/>
  <c r="O53" i="70"/>
  <c r="N53" i="70"/>
  <c r="M53" i="70"/>
  <c r="L53" i="70"/>
  <c r="K53" i="70"/>
  <c r="J53" i="70"/>
  <c r="I53" i="70"/>
  <c r="H53" i="70"/>
  <c r="G53" i="70"/>
  <c r="F53" i="70"/>
  <c r="E53" i="70"/>
  <c r="D53" i="70"/>
  <c r="C53" i="70"/>
  <c r="B53" i="70"/>
  <c r="AI52" i="70"/>
  <c r="AH52" i="70"/>
  <c r="AI51" i="70"/>
  <c r="AH51" i="70"/>
  <c r="AI50" i="70"/>
  <c r="AH50" i="70"/>
  <c r="S49" i="70"/>
  <c r="R49" i="70"/>
  <c r="Q49" i="70"/>
  <c r="P49" i="70"/>
  <c r="O49" i="70"/>
  <c r="N49" i="70"/>
  <c r="M49" i="70"/>
  <c r="L49" i="70"/>
  <c r="K49" i="70"/>
  <c r="J49" i="70"/>
  <c r="I49" i="70"/>
  <c r="H49" i="70"/>
  <c r="G49" i="70"/>
  <c r="F49" i="70"/>
  <c r="E49" i="70"/>
  <c r="D49" i="70"/>
  <c r="C49" i="70"/>
  <c r="B49" i="70"/>
  <c r="AG48" i="70"/>
  <c r="AG49" i="70" s="1"/>
  <c r="AI47" i="70"/>
  <c r="AH47" i="70"/>
  <c r="AI46" i="70"/>
  <c r="AH46" i="70"/>
  <c r="AI45" i="70"/>
  <c r="AH45" i="70"/>
  <c r="AI44" i="70"/>
  <c r="AH44" i="70"/>
  <c r="AI43" i="70"/>
  <c r="AH43" i="70"/>
  <c r="AI42" i="70"/>
  <c r="AH42" i="70"/>
  <c r="AI41" i="70"/>
  <c r="AH41" i="70"/>
  <c r="AI40" i="70"/>
  <c r="AH40" i="70"/>
  <c r="AI39" i="70"/>
  <c r="AH39" i="70"/>
  <c r="AI38" i="70"/>
  <c r="AH38" i="70"/>
  <c r="AI37" i="70"/>
  <c r="AH37" i="70"/>
  <c r="AI36" i="70"/>
  <c r="AH36" i="70"/>
  <c r="AG35" i="70"/>
  <c r="AG2" i="70" s="1"/>
  <c r="AF35" i="70"/>
  <c r="AE35" i="70"/>
  <c r="AD35" i="70"/>
  <c r="AC35" i="70"/>
  <c r="AB35" i="70"/>
  <c r="AA35" i="70"/>
  <c r="Z35" i="70"/>
  <c r="Y35" i="70"/>
  <c r="X35" i="70"/>
  <c r="W35" i="70"/>
  <c r="V35" i="70"/>
  <c r="U35" i="70"/>
  <c r="T35" i="70"/>
  <c r="S35" i="70"/>
  <c r="R35" i="70"/>
  <c r="Q35" i="70"/>
  <c r="P35" i="70"/>
  <c r="O35" i="70"/>
  <c r="N35" i="70"/>
  <c r="M35" i="70"/>
  <c r="L35" i="70"/>
  <c r="K35" i="70"/>
  <c r="J35" i="70"/>
  <c r="I35" i="70"/>
  <c r="H35" i="70"/>
  <c r="G35" i="70"/>
  <c r="F35" i="70"/>
  <c r="E35" i="70"/>
  <c r="D35" i="70"/>
  <c r="C35" i="70"/>
  <c r="B35" i="70"/>
  <c r="AI34" i="70"/>
  <c r="AH34" i="70"/>
  <c r="AI33" i="70"/>
  <c r="AH33" i="70"/>
  <c r="AI32" i="70"/>
  <c r="AH32" i="70"/>
  <c r="AI31" i="70"/>
  <c r="AH31" i="70"/>
  <c r="AI30" i="70"/>
  <c r="AH30" i="70"/>
  <c r="AI29" i="70"/>
  <c r="AH29" i="70"/>
  <c r="AI28" i="70"/>
  <c r="AH28" i="70"/>
  <c r="AI27" i="70"/>
  <c r="AH27" i="70"/>
  <c r="AI26" i="70"/>
  <c r="AH26" i="70"/>
  <c r="AI25" i="70"/>
  <c r="AH25" i="70"/>
  <c r="AI24" i="70"/>
  <c r="AH24" i="70"/>
  <c r="AI23" i="70"/>
  <c r="AH23" i="70"/>
  <c r="AI22" i="70"/>
  <c r="AH22" i="70"/>
  <c r="AI21" i="70"/>
  <c r="AH21" i="70"/>
  <c r="AI20" i="70"/>
  <c r="AH20" i="70"/>
  <c r="AI19" i="70"/>
  <c r="AH19" i="70"/>
  <c r="AI18" i="70"/>
  <c r="AH18" i="70"/>
  <c r="AI17" i="70"/>
  <c r="AH17" i="70"/>
  <c r="AI16" i="70"/>
  <c r="AH16" i="70"/>
  <c r="AI15" i="70"/>
  <c r="AH15" i="70"/>
  <c r="AI14" i="70"/>
  <c r="AH14" i="70"/>
  <c r="AI13" i="70"/>
  <c r="AH13" i="70"/>
  <c r="AI12" i="70"/>
  <c r="AH12" i="70"/>
  <c r="AI11" i="70"/>
  <c r="AH11" i="70"/>
  <c r="AA5" i="70"/>
  <c r="Y5" i="70"/>
  <c r="X5" i="70"/>
  <c r="Q5" i="70"/>
  <c r="P5" i="70"/>
  <c r="O5" i="70"/>
  <c r="H5" i="70"/>
  <c r="G5" i="70"/>
  <c r="AG4" i="70"/>
  <c r="K4" i="70"/>
  <c r="B4" i="70"/>
  <c r="Z92" i="69"/>
  <c r="Y92" i="69"/>
  <c r="X92" i="69"/>
  <c r="W92" i="69"/>
  <c r="V92" i="69"/>
  <c r="U92" i="69"/>
  <c r="T92" i="69"/>
  <c r="S92" i="69"/>
  <c r="L34" i="69"/>
  <c r="G34" i="69"/>
  <c r="C92" i="69"/>
  <c r="C34" i="69"/>
  <c r="B92" i="69"/>
  <c r="B34" i="69"/>
  <c r="B90" i="69"/>
  <c r="B77" i="69"/>
  <c r="B76" i="69"/>
  <c r="B75" i="69"/>
  <c r="B74" i="69"/>
  <c r="B73" i="69"/>
  <c r="B79" i="69" s="1"/>
  <c r="B69" i="69"/>
  <c r="B65" i="69"/>
  <c r="B53" i="69"/>
  <c r="B48" i="69"/>
  <c r="B49" i="69" s="1"/>
  <c r="B35" i="69"/>
  <c r="AF234" i="69"/>
  <c r="AE234" i="69"/>
  <c r="AD234" i="69"/>
  <c r="AC234" i="69"/>
  <c r="AB234" i="69"/>
  <c r="AA234" i="69"/>
  <c r="Z234" i="69"/>
  <c r="Y234" i="69"/>
  <c r="X234" i="69"/>
  <c r="W234" i="69"/>
  <c r="V234" i="69"/>
  <c r="U234" i="69"/>
  <c r="T234" i="69"/>
  <c r="S234" i="69"/>
  <c r="R234" i="69"/>
  <c r="Q234" i="69"/>
  <c r="P234" i="69"/>
  <c r="O234" i="69"/>
  <c r="N234" i="69"/>
  <c r="M234" i="69"/>
  <c r="L234" i="69"/>
  <c r="K234" i="69"/>
  <c r="J234" i="69"/>
  <c r="I234" i="69"/>
  <c r="H234" i="69"/>
  <c r="G234" i="69"/>
  <c r="F234" i="69"/>
  <c r="E234" i="69"/>
  <c r="D234" i="69"/>
  <c r="C234" i="69"/>
  <c r="B234" i="69"/>
  <c r="A234" i="69"/>
  <c r="AF233" i="69"/>
  <c r="AE233" i="69"/>
  <c r="AD233" i="69"/>
  <c r="AC233" i="69"/>
  <c r="AB233" i="69"/>
  <c r="AA233" i="69"/>
  <c r="Z233" i="69"/>
  <c r="Y233" i="69"/>
  <c r="X233" i="69"/>
  <c r="W233" i="69"/>
  <c r="V233" i="69"/>
  <c r="U233" i="69"/>
  <c r="T233" i="69"/>
  <c r="S233" i="69"/>
  <c r="R233" i="69"/>
  <c r="Q233" i="69"/>
  <c r="P233" i="69"/>
  <c r="O233" i="69"/>
  <c r="N233" i="69"/>
  <c r="M233" i="69"/>
  <c r="L233" i="69"/>
  <c r="K233" i="69"/>
  <c r="J233" i="69"/>
  <c r="I233" i="69"/>
  <c r="H233" i="69"/>
  <c r="G233" i="69"/>
  <c r="F233" i="69"/>
  <c r="E233" i="69"/>
  <c r="D233" i="69"/>
  <c r="C233" i="69"/>
  <c r="B233" i="69"/>
  <c r="A233" i="69"/>
  <c r="AF232" i="69"/>
  <c r="AE232" i="69"/>
  <c r="AD232" i="69"/>
  <c r="AC232" i="69"/>
  <c r="AB232" i="69"/>
  <c r="AA232" i="69"/>
  <c r="Z232" i="69"/>
  <c r="Y232" i="69"/>
  <c r="X232" i="69"/>
  <c r="W232" i="69"/>
  <c r="V232" i="69"/>
  <c r="U232" i="69"/>
  <c r="T232" i="69"/>
  <c r="S232" i="69"/>
  <c r="R232" i="69"/>
  <c r="Q232" i="69"/>
  <c r="P232" i="69"/>
  <c r="O232" i="69"/>
  <c r="N232" i="69"/>
  <c r="M232" i="69"/>
  <c r="L232" i="69"/>
  <c r="K232" i="69"/>
  <c r="J232" i="69"/>
  <c r="I232" i="69"/>
  <c r="H232" i="69"/>
  <c r="G232" i="69"/>
  <c r="F232" i="69"/>
  <c r="E232" i="69"/>
  <c r="D232" i="69"/>
  <c r="C232" i="69"/>
  <c r="B232" i="69"/>
  <c r="A232" i="69"/>
  <c r="AF231" i="69"/>
  <c r="AE231" i="69"/>
  <c r="AD231" i="69"/>
  <c r="AC231" i="69"/>
  <c r="AB231" i="69"/>
  <c r="AA231" i="69"/>
  <c r="Z231" i="69"/>
  <c r="Y231" i="69"/>
  <c r="X231" i="69"/>
  <c r="W231" i="69"/>
  <c r="V231" i="69"/>
  <c r="U231" i="69"/>
  <c r="T231" i="69"/>
  <c r="S231" i="69"/>
  <c r="R231" i="69"/>
  <c r="Q231" i="69"/>
  <c r="P231" i="69"/>
  <c r="O231" i="69"/>
  <c r="N231" i="69"/>
  <c r="M231" i="69"/>
  <c r="L231" i="69"/>
  <c r="K231" i="69"/>
  <c r="J231" i="69"/>
  <c r="I231" i="69"/>
  <c r="H231" i="69"/>
  <c r="G231" i="69"/>
  <c r="F231" i="69"/>
  <c r="E231" i="69"/>
  <c r="D231" i="69"/>
  <c r="C231" i="69"/>
  <c r="B231" i="69"/>
  <c r="A231" i="69"/>
  <c r="B230" i="69"/>
  <c r="S205" i="69"/>
  <c r="AG195" i="69"/>
  <c r="B195" i="69"/>
  <c r="F194" i="69"/>
  <c r="F230" i="69" s="1"/>
  <c r="E194" i="69"/>
  <c r="E230" i="69" s="1"/>
  <c r="C194" i="69"/>
  <c r="D194" i="69" s="1"/>
  <c r="D230" i="69" s="1"/>
  <c r="D193" i="69"/>
  <c r="E193" i="69" s="1"/>
  <c r="F193" i="69" s="1"/>
  <c r="G193" i="69" s="1"/>
  <c r="H193" i="69" s="1"/>
  <c r="I193" i="69" s="1"/>
  <c r="J193" i="69" s="1"/>
  <c r="K193" i="69" s="1"/>
  <c r="L193" i="69" s="1"/>
  <c r="M193" i="69" s="1"/>
  <c r="N193" i="69" s="1"/>
  <c r="O193" i="69" s="1"/>
  <c r="P193" i="69" s="1"/>
  <c r="Q193" i="69" s="1"/>
  <c r="R193" i="69" s="1"/>
  <c r="S193" i="69" s="1"/>
  <c r="T193" i="69" s="1"/>
  <c r="U193" i="69" s="1"/>
  <c r="V193" i="69" s="1"/>
  <c r="W193" i="69" s="1"/>
  <c r="X193" i="69" s="1"/>
  <c r="Y193" i="69" s="1"/>
  <c r="Z193" i="69" s="1"/>
  <c r="AA193" i="69" s="1"/>
  <c r="AB193" i="69" s="1"/>
  <c r="AC193" i="69" s="1"/>
  <c r="AD193" i="69" s="1"/>
  <c r="AE193" i="69" s="1"/>
  <c r="AF193" i="69" s="1"/>
  <c r="C193" i="69"/>
  <c r="C192" i="69"/>
  <c r="D192" i="69" s="1"/>
  <c r="E192" i="69" s="1"/>
  <c r="F192" i="69" s="1"/>
  <c r="G192" i="69" s="1"/>
  <c r="H192" i="69" s="1"/>
  <c r="I192" i="69" s="1"/>
  <c r="J192" i="69" s="1"/>
  <c r="K192" i="69" s="1"/>
  <c r="L192" i="69" s="1"/>
  <c r="M192" i="69" s="1"/>
  <c r="N192" i="69" s="1"/>
  <c r="O192" i="69" s="1"/>
  <c r="P192" i="69" s="1"/>
  <c r="Q192" i="69" s="1"/>
  <c r="R192" i="69" s="1"/>
  <c r="S192" i="69" s="1"/>
  <c r="T192" i="69" s="1"/>
  <c r="U192" i="69" s="1"/>
  <c r="V192" i="69" s="1"/>
  <c r="W192" i="69" s="1"/>
  <c r="X192" i="69" s="1"/>
  <c r="Y192" i="69" s="1"/>
  <c r="Z192" i="69" s="1"/>
  <c r="AA192" i="69" s="1"/>
  <c r="AB192" i="69" s="1"/>
  <c r="AC192" i="69" s="1"/>
  <c r="AD192" i="69" s="1"/>
  <c r="AE192" i="69" s="1"/>
  <c r="AF192" i="69" s="1"/>
  <c r="M191" i="69"/>
  <c r="N191" i="69" s="1"/>
  <c r="O191" i="69" s="1"/>
  <c r="P191" i="69" s="1"/>
  <c r="Q191" i="69" s="1"/>
  <c r="R191" i="69" s="1"/>
  <c r="S191" i="69" s="1"/>
  <c r="T191" i="69" s="1"/>
  <c r="U191" i="69" s="1"/>
  <c r="V191" i="69" s="1"/>
  <c r="W191" i="69" s="1"/>
  <c r="X191" i="69" s="1"/>
  <c r="Y191" i="69" s="1"/>
  <c r="Z191" i="69" s="1"/>
  <c r="AA191" i="69" s="1"/>
  <c r="AB191" i="69" s="1"/>
  <c r="AC191" i="69" s="1"/>
  <c r="AD191" i="69" s="1"/>
  <c r="AE191" i="69" s="1"/>
  <c r="AF191" i="69" s="1"/>
  <c r="G191" i="69"/>
  <c r="H191" i="69" s="1"/>
  <c r="I191" i="69" s="1"/>
  <c r="J191" i="69" s="1"/>
  <c r="K191" i="69" s="1"/>
  <c r="L191" i="69" s="1"/>
  <c r="E191" i="69"/>
  <c r="F191" i="69" s="1"/>
  <c r="D191" i="69"/>
  <c r="C191" i="69"/>
  <c r="C190" i="69"/>
  <c r="D190" i="69" s="1"/>
  <c r="E190" i="69" s="1"/>
  <c r="F190" i="69" s="1"/>
  <c r="G190" i="69" s="1"/>
  <c r="H190" i="69" s="1"/>
  <c r="I190" i="69" s="1"/>
  <c r="J190" i="69" s="1"/>
  <c r="K190" i="69" s="1"/>
  <c r="L190" i="69" s="1"/>
  <c r="M190" i="69" s="1"/>
  <c r="N190" i="69" s="1"/>
  <c r="O190" i="69" s="1"/>
  <c r="P190" i="69" s="1"/>
  <c r="Q190" i="69" s="1"/>
  <c r="R190" i="69" s="1"/>
  <c r="S190" i="69" s="1"/>
  <c r="T190" i="69" s="1"/>
  <c r="U190" i="69" s="1"/>
  <c r="V190" i="69" s="1"/>
  <c r="W190" i="69" s="1"/>
  <c r="X190" i="69" s="1"/>
  <c r="Y190" i="69" s="1"/>
  <c r="Z190" i="69" s="1"/>
  <c r="AA190" i="69" s="1"/>
  <c r="AB190" i="69" s="1"/>
  <c r="AC190" i="69" s="1"/>
  <c r="AD190" i="69" s="1"/>
  <c r="AE190" i="69" s="1"/>
  <c r="AF190" i="69" s="1"/>
  <c r="E189" i="69"/>
  <c r="D189" i="69"/>
  <c r="C189" i="69"/>
  <c r="C195" i="69" s="1"/>
  <c r="AG187" i="69"/>
  <c r="B187" i="69"/>
  <c r="G186" i="69"/>
  <c r="H186" i="69" s="1"/>
  <c r="I186" i="69" s="1"/>
  <c r="J186" i="69" s="1"/>
  <c r="K186" i="69" s="1"/>
  <c r="L186" i="69" s="1"/>
  <c r="M186" i="69" s="1"/>
  <c r="N186" i="69" s="1"/>
  <c r="O186" i="69" s="1"/>
  <c r="P186" i="69" s="1"/>
  <c r="Q186" i="69" s="1"/>
  <c r="R186" i="69" s="1"/>
  <c r="S186" i="69" s="1"/>
  <c r="T186" i="69" s="1"/>
  <c r="U186" i="69" s="1"/>
  <c r="V186" i="69" s="1"/>
  <c r="W186" i="69" s="1"/>
  <c r="X186" i="69" s="1"/>
  <c r="Y186" i="69" s="1"/>
  <c r="Z186" i="69" s="1"/>
  <c r="AA186" i="69" s="1"/>
  <c r="AB186" i="69" s="1"/>
  <c r="AC186" i="69" s="1"/>
  <c r="AD186" i="69" s="1"/>
  <c r="AE186" i="69" s="1"/>
  <c r="AF186" i="69" s="1"/>
  <c r="D186" i="69"/>
  <c r="E186" i="69" s="1"/>
  <c r="F186" i="69" s="1"/>
  <c r="C186" i="69"/>
  <c r="E185" i="69"/>
  <c r="F185" i="69" s="1"/>
  <c r="G185" i="69" s="1"/>
  <c r="H185" i="69" s="1"/>
  <c r="I185" i="69" s="1"/>
  <c r="J185" i="69" s="1"/>
  <c r="K185" i="69" s="1"/>
  <c r="L185" i="69" s="1"/>
  <c r="M185" i="69" s="1"/>
  <c r="N185" i="69" s="1"/>
  <c r="O185" i="69" s="1"/>
  <c r="P185" i="69" s="1"/>
  <c r="Q185" i="69" s="1"/>
  <c r="R185" i="69" s="1"/>
  <c r="S185" i="69" s="1"/>
  <c r="T185" i="69" s="1"/>
  <c r="U185" i="69" s="1"/>
  <c r="V185" i="69" s="1"/>
  <c r="W185" i="69" s="1"/>
  <c r="X185" i="69" s="1"/>
  <c r="Y185" i="69" s="1"/>
  <c r="Z185" i="69" s="1"/>
  <c r="AA185" i="69" s="1"/>
  <c r="AB185" i="69" s="1"/>
  <c r="AC185" i="69" s="1"/>
  <c r="AD185" i="69" s="1"/>
  <c r="AE185" i="69" s="1"/>
  <c r="AF185" i="69" s="1"/>
  <c r="D185" i="69"/>
  <c r="C185" i="69"/>
  <c r="K184" i="69"/>
  <c r="L184" i="69" s="1"/>
  <c r="M184" i="69" s="1"/>
  <c r="N184" i="69" s="1"/>
  <c r="O184" i="69" s="1"/>
  <c r="P184" i="69" s="1"/>
  <c r="Q184" i="69" s="1"/>
  <c r="R184" i="69" s="1"/>
  <c r="S184" i="69" s="1"/>
  <c r="T184" i="69" s="1"/>
  <c r="U184" i="69" s="1"/>
  <c r="V184" i="69" s="1"/>
  <c r="W184" i="69" s="1"/>
  <c r="X184" i="69" s="1"/>
  <c r="Y184" i="69" s="1"/>
  <c r="Z184" i="69" s="1"/>
  <c r="AA184" i="69" s="1"/>
  <c r="AB184" i="69" s="1"/>
  <c r="AC184" i="69" s="1"/>
  <c r="AD184" i="69" s="1"/>
  <c r="AE184" i="69" s="1"/>
  <c r="AF184" i="69" s="1"/>
  <c r="E184" i="69"/>
  <c r="F184" i="69" s="1"/>
  <c r="G184" i="69" s="1"/>
  <c r="H184" i="69" s="1"/>
  <c r="I184" i="69" s="1"/>
  <c r="J184" i="69" s="1"/>
  <c r="C184" i="69"/>
  <c r="D184" i="69" s="1"/>
  <c r="N183" i="69"/>
  <c r="O183" i="69" s="1"/>
  <c r="P183" i="69" s="1"/>
  <c r="Q183" i="69" s="1"/>
  <c r="R183" i="69" s="1"/>
  <c r="S183" i="69" s="1"/>
  <c r="T183" i="69" s="1"/>
  <c r="U183" i="69" s="1"/>
  <c r="V183" i="69" s="1"/>
  <c r="W183" i="69" s="1"/>
  <c r="X183" i="69" s="1"/>
  <c r="Y183" i="69" s="1"/>
  <c r="Z183" i="69" s="1"/>
  <c r="AA183" i="69" s="1"/>
  <c r="AB183" i="69" s="1"/>
  <c r="AC183" i="69" s="1"/>
  <c r="AD183" i="69" s="1"/>
  <c r="AE183" i="69" s="1"/>
  <c r="AF183" i="69" s="1"/>
  <c r="C183" i="69"/>
  <c r="D183" i="69" s="1"/>
  <c r="E183" i="69" s="1"/>
  <c r="F183" i="69" s="1"/>
  <c r="G183" i="69" s="1"/>
  <c r="H183" i="69" s="1"/>
  <c r="I183" i="69" s="1"/>
  <c r="J183" i="69" s="1"/>
  <c r="K183" i="69" s="1"/>
  <c r="L183" i="69" s="1"/>
  <c r="M183" i="69" s="1"/>
  <c r="J182" i="69"/>
  <c r="K182" i="69" s="1"/>
  <c r="L182" i="69" s="1"/>
  <c r="M182" i="69" s="1"/>
  <c r="N182" i="69" s="1"/>
  <c r="O182" i="69" s="1"/>
  <c r="P182" i="69" s="1"/>
  <c r="Q182" i="69" s="1"/>
  <c r="R182" i="69" s="1"/>
  <c r="S182" i="69" s="1"/>
  <c r="T182" i="69" s="1"/>
  <c r="U182" i="69" s="1"/>
  <c r="V182" i="69" s="1"/>
  <c r="W182" i="69" s="1"/>
  <c r="X182" i="69" s="1"/>
  <c r="Y182" i="69" s="1"/>
  <c r="Z182" i="69" s="1"/>
  <c r="AA182" i="69" s="1"/>
  <c r="AB182" i="69" s="1"/>
  <c r="AC182" i="69" s="1"/>
  <c r="AD182" i="69" s="1"/>
  <c r="AE182" i="69" s="1"/>
  <c r="AF182" i="69" s="1"/>
  <c r="D182" i="69"/>
  <c r="E182" i="69" s="1"/>
  <c r="F182" i="69" s="1"/>
  <c r="G182" i="69" s="1"/>
  <c r="H182" i="69" s="1"/>
  <c r="I182" i="69" s="1"/>
  <c r="C182" i="69"/>
  <c r="C181" i="69"/>
  <c r="D181" i="69" s="1"/>
  <c r="E181" i="69" s="1"/>
  <c r="F181" i="69" s="1"/>
  <c r="G181" i="69" s="1"/>
  <c r="H181" i="69" s="1"/>
  <c r="I181" i="69" s="1"/>
  <c r="J181" i="69" s="1"/>
  <c r="K181" i="69" s="1"/>
  <c r="L181" i="69" s="1"/>
  <c r="M181" i="69" s="1"/>
  <c r="N181" i="69" s="1"/>
  <c r="O181" i="69" s="1"/>
  <c r="P181" i="69" s="1"/>
  <c r="Q181" i="69" s="1"/>
  <c r="R181" i="69" s="1"/>
  <c r="S181" i="69" s="1"/>
  <c r="T181" i="69" s="1"/>
  <c r="U181" i="69" s="1"/>
  <c r="V181" i="69" s="1"/>
  <c r="W181" i="69" s="1"/>
  <c r="X181" i="69" s="1"/>
  <c r="Y181" i="69" s="1"/>
  <c r="Z181" i="69" s="1"/>
  <c r="AA181" i="69" s="1"/>
  <c r="AB181" i="69" s="1"/>
  <c r="AC181" i="69" s="1"/>
  <c r="AD181" i="69" s="1"/>
  <c r="AE181" i="69" s="1"/>
  <c r="AF181" i="69" s="1"/>
  <c r="D180" i="69"/>
  <c r="E180" i="69" s="1"/>
  <c r="F180" i="69" s="1"/>
  <c r="G180" i="69" s="1"/>
  <c r="H180" i="69" s="1"/>
  <c r="I180" i="69" s="1"/>
  <c r="J180" i="69" s="1"/>
  <c r="K180" i="69" s="1"/>
  <c r="L180" i="69" s="1"/>
  <c r="M180" i="69" s="1"/>
  <c r="N180" i="69" s="1"/>
  <c r="O180" i="69" s="1"/>
  <c r="P180" i="69" s="1"/>
  <c r="Q180" i="69" s="1"/>
  <c r="R180" i="69" s="1"/>
  <c r="S180" i="69" s="1"/>
  <c r="T180" i="69" s="1"/>
  <c r="U180" i="69" s="1"/>
  <c r="V180" i="69" s="1"/>
  <c r="W180" i="69" s="1"/>
  <c r="X180" i="69" s="1"/>
  <c r="Y180" i="69" s="1"/>
  <c r="Z180" i="69" s="1"/>
  <c r="AA180" i="69" s="1"/>
  <c r="AB180" i="69" s="1"/>
  <c r="AC180" i="69" s="1"/>
  <c r="AD180" i="69" s="1"/>
  <c r="AE180" i="69" s="1"/>
  <c r="AF180" i="69" s="1"/>
  <c r="C180" i="69"/>
  <c r="E179" i="69"/>
  <c r="F179" i="69" s="1"/>
  <c r="G179" i="69" s="1"/>
  <c r="H179" i="69" s="1"/>
  <c r="I179" i="69" s="1"/>
  <c r="J179" i="69" s="1"/>
  <c r="K179" i="69" s="1"/>
  <c r="L179" i="69" s="1"/>
  <c r="M179" i="69" s="1"/>
  <c r="N179" i="69" s="1"/>
  <c r="O179" i="69" s="1"/>
  <c r="P179" i="69" s="1"/>
  <c r="Q179" i="69" s="1"/>
  <c r="R179" i="69" s="1"/>
  <c r="S179" i="69" s="1"/>
  <c r="T179" i="69" s="1"/>
  <c r="U179" i="69" s="1"/>
  <c r="V179" i="69" s="1"/>
  <c r="W179" i="69" s="1"/>
  <c r="X179" i="69" s="1"/>
  <c r="Y179" i="69" s="1"/>
  <c r="Z179" i="69" s="1"/>
  <c r="AA179" i="69" s="1"/>
  <c r="AB179" i="69" s="1"/>
  <c r="AC179" i="69" s="1"/>
  <c r="AD179" i="69" s="1"/>
  <c r="AE179" i="69" s="1"/>
  <c r="AF179" i="69" s="1"/>
  <c r="C179" i="69"/>
  <c r="D179" i="69" s="1"/>
  <c r="J178" i="69"/>
  <c r="K178" i="69" s="1"/>
  <c r="L178" i="69" s="1"/>
  <c r="M178" i="69" s="1"/>
  <c r="N178" i="69" s="1"/>
  <c r="O178" i="69" s="1"/>
  <c r="P178" i="69" s="1"/>
  <c r="Q178" i="69" s="1"/>
  <c r="R178" i="69" s="1"/>
  <c r="S178" i="69" s="1"/>
  <c r="T178" i="69" s="1"/>
  <c r="U178" i="69" s="1"/>
  <c r="V178" i="69" s="1"/>
  <c r="W178" i="69" s="1"/>
  <c r="X178" i="69" s="1"/>
  <c r="Y178" i="69" s="1"/>
  <c r="Z178" i="69" s="1"/>
  <c r="AA178" i="69" s="1"/>
  <c r="AB178" i="69" s="1"/>
  <c r="AC178" i="69" s="1"/>
  <c r="AD178" i="69" s="1"/>
  <c r="AE178" i="69" s="1"/>
  <c r="AF178" i="69" s="1"/>
  <c r="C178" i="69"/>
  <c r="D178" i="69" s="1"/>
  <c r="E178" i="69" s="1"/>
  <c r="F178" i="69" s="1"/>
  <c r="G178" i="69" s="1"/>
  <c r="H178" i="69" s="1"/>
  <c r="I178" i="69" s="1"/>
  <c r="M177" i="69"/>
  <c r="N177" i="69" s="1"/>
  <c r="O177" i="69" s="1"/>
  <c r="P177" i="69" s="1"/>
  <c r="Q177" i="69" s="1"/>
  <c r="R177" i="69" s="1"/>
  <c r="S177" i="69" s="1"/>
  <c r="T177" i="69" s="1"/>
  <c r="U177" i="69" s="1"/>
  <c r="V177" i="69" s="1"/>
  <c r="W177" i="69" s="1"/>
  <c r="X177" i="69" s="1"/>
  <c r="Y177" i="69" s="1"/>
  <c r="Z177" i="69" s="1"/>
  <c r="AA177" i="69" s="1"/>
  <c r="AB177" i="69" s="1"/>
  <c r="AC177" i="69" s="1"/>
  <c r="AD177" i="69" s="1"/>
  <c r="AE177" i="69" s="1"/>
  <c r="AF177" i="69" s="1"/>
  <c r="G177" i="69"/>
  <c r="H177" i="69" s="1"/>
  <c r="I177" i="69" s="1"/>
  <c r="J177" i="69" s="1"/>
  <c r="K177" i="69" s="1"/>
  <c r="L177" i="69" s="1"/>
  <c r="C177" i="69"/>
  <c r="D177" i="69" s="1"/>
  <c r="E177" i="69" s="1"/>
  <c r="F177" i="69" s="1"/>
  <c r="P176" i="69"/>
  <c r="Q176" i="69" s="1"/>
  <c r="R176" i="69" s="1"/>
  <c r="S176" i="69" s="1"/>
  <c r="T176" i="69" s="1"/>
  <c r="U176" i="69" s="1"/>
  <c r="V176" i="69" s="1"/>
  <c r="W176" i="69" s="1"/>
  <c r="X176" i="69" s="1"/>
  <c r="Y176" i="69" s="1"/>
  <c r="Z176" i="69" s="1"/>
  <c r="AA176" i="69" s="1"/>
  <c r="AB176" i="69" s="1"/>
  <c r="AC176" i="69" s="1"/>
  <c r="AD176" i="69" s="1"/>
  <c r="AE176" i="69" s="1"/>
  <c r="AF176" i="69" s="1"/>
  <c r="C176" i="69"/>
  <c r="D176" i="69" s="1"/>
  <c r="E176" i="69" s="1"/>
  <c r="F176" i="69" s="1"/>
  <c r="G176" i="69" s="1"/>
  <c r="H176" i="69" s="1"/>
  <c r="I176" i="69" s="1"/>
  <c r="J176" i="69" s="1"/>
  <c r="K176" i="69" s="1"/>
  <c r="L176" i="69" s="1"/>
  <c r="M176" i="69" s="1"/>
  <c r="N176" i="69" s="1"/>
  <c r="O176" i="69" s="1"/>
  <c r="J175" i="69"/>
  <c r="K175" i="69" s="1"/>
  <c r="L175" i="69" s="1"/>
  <c r="M175" i="69" s="1"/>
  <c r="N175" i="69" s="1"/>
  <c r="O175" i="69" s="1"/>
  <c r="P175" i="69" s="1"/>
  <c r="Q175" i="69" s="1"/>
  <c r="R175" i="69" s="1"/>
  <c r="S175" i="69" s="1"/>
  <c r="T175" i="69" s="1"/>
  <c r="U175" i="69" s="1"/>
  <c r="V175" i="69" s="1"/>
  <c r="W175" i="69" s="1"/>
  <c r="X175" i="69" s="1"/>
  <c r="Y175" i="69" s="1"/>
  <c r="Z175" i="69" s="1"/>
  <c r="AA175" i="69" s="1"/>
  <c r="AB175" i="69" s="1"/>
  <c r="AC175" i="69" s="1"/>
  <c r="AD175" i="69" s="1"/>
  <c r="AE175" i="69" s="1"/>
  <c r="AF175" i="69" s="1"/>
  <c r="E175" i="69"/>
  <c r="F175" i="69" s="1"/>
  <c r="G175" i="69" s="1"/>
  <c r="H175" i="69" s="1"/>
  <c r="I175" i="69" s="1"/>
  <c r="D175" i="69"/>
  <c r="C175" i="69"/>
  <c r="H174" i="69"/>
  <c r="I174" i="69" s="1"/>
  <c r="J174" i="69" s="1"/>
  <c r="K174" i="69" s="1"/>
  <c r="L174" i="69" s="1"/>
  <c r="M174" i="69" s="1"/>
  <c r="N174" i="69" s="1"/>
  <c r="O174" i="69" s="1"/>
  <c r="P174" i="69" s="1"/>
  <c r="Q174" i="69" s="1"/>
  <c r="R174" i="69" s="1"/>
  <c r="S174" i="69" s="1"/>
  <c r="T174" i="69" s="1"/>
  <c r="U174" i="69" s="1"/>
  <c r="V174" i="69" s="1"/>
  <c r="W174" i="69" s="1"/>
  <c r="X174" i="69" s="1"/>
  <c r="Y174" i="69" s="1"/>
  <c r="Z174" i="69" s="1"/>
  <c r="AA174" i="69" s="1"/>
  <c r="AB174" i="69" s="1"/>
  <c r="AC174" i="69" s="1"/>
  <c r="AD174" i="69" s="1"/>
  <c r="AE174" i="69" s="1"/>
  <c r="AF174" i="69" s="1"/>
  <c r="D174" i="69"/>
  <c r="E174" i="69" s="1"/>
  <c r="F174" i="69" s="1"/>
  <c r="G174" i="69" s="1"/>
  <c r="C174" i="69"/>
  <c r="C172" i="69"/>
  <c r="D172" i="69" s="1"/>
  <c r="E172" i="69" s="1"/>
  <c r="F172" i="69" s="1"/>
  <c r="G172" i="69" s="1"/>
  <c r="H172" i="69" s="1"/>
  <c r="I172" i="69" s="1"/>
  <c r="J172" i="69" s="1"/>
  <c r="K172" i="69" s="1"/>
  <c r="L172" i="69" s="1"/>
  <c r="M172" i="69" s="1"/>
  <c r="N172" i="69" s="1"/>
  <c r="O172" i="69" s="1"/>
  <c r="P172" i="69" s="1"/>
  <c r="Q172" i="69" s="1"/>
  <c r="R172" i="69" s="1"/>
  <c r="S172" i="69" s="1"/>
  <c r="T172" i="69" s="1"/>
  <c r="U172" i="69" s="1"/>
  <c r="V172" i="69" s="1"/>
  <c r="W172" i="69" s="1"/>
  <c r="X172" i="69" s="1"/>
  <c r="Y172" i="69" s="1"/>
  <c r="Z172" i="69" s="1"/>
  <c r="AA172" i="69" s="1"/>
  <c r="AB172" i="69" s="1"/>
  <c r="AC172" i="69" s="1"/>
  <c r="AD172" i="69" s="1"/>
  <c r="AE172" i="69" s="1"/>
  <c r="AF172" i="69" s="1"/>
  <c r="Q171" i="69"/>
  <c r="R171" i="69" s="1"/>
  <c r="S171" i="69" s="1"/>
  <c r="T171" i="69" s="1"/>
  <c r="U171" i="69" s="1"/>
  <c r="V171" i="69" s="1"/>
  <c r="W171" i="69" s="1"/>
  <c r="X171" i="69" s="1"/>
  <c r="Y171" i="69" s="1"/>
  <c r="Z171" i="69" s="1"/>
  <c r="AA171" i="69" s="1"/>
  <c r="AB171" i="69" s="1"/>
  <c r="AC171" i="69" s="1"/>
  <c r="AD171" i="69" s="1"/>
  <c r="AE171" i="69" s="1"/>
  <c r="AF171" i="69" s="1"/>
  <c r="E171" i="69"/>
  <c r="F171" i="69" s="1"/>
  <c r="G171" i="69" s="1"/>
  <c r="H171" i="69" s="1"/>
  <c r="I171" i="69" s="1"/>
  <c r="J171" i="69" s="1"/>
  <c r="K171" i="69" s="1"/>
  <c r="L171" i="69" s="1"/>
  <c r="M171" i="69" s="1"/>
  <c r="N171" i="69" s="1"/>
  <c r="O171" i="69" s="1"/>
  <c r="P171" i="69" s="1"/>
  <c r="D171" i="69"/>
  <c r="C171" i="69"/>
  <c r="I170" i="69"/>
  <c r="J170" i="69" s="1"/>
  <c r="K170" i="69" s="1"/>
  <c r="L170" i="69" s="1"/>
  <c r="M170" i="69" s="1"/>
  <c r="N170" i="69" s="1"/>
  <c r="O170" i="69" s="1"/>
  <c r="P170" i="69" s="1"/>
  <c r="Q170" i="69" s="1"/>
  <c r="R170" i="69" s="1"/>
  <c r="S170" i="69" s="1"/>
  <c r="T170" i="69" s="1"/>
  <c r="U170" i="69" s="1"/>
  <c r="V170" i="69" s="1"/>
  <c r="W170" i="69" s="1"/>
  <c r="X170" i="69" s="1"/>
  <c r="Y170" i="69" s="1"/>
  <c r="Z170" i="69" s="1"/>
  <c r="AA170" i="69" s="1"/>
  <c r="AB170" i="69" s="1"/>
  <c r="AC170" i="69" s="1"/>
  <c r="AD170" i="69" s="1"/>
  <c r="AE170" i="69" s="1"/>
  <c r="AF170" i="69" s="1"/>
  <c r="F170" i="69"/>
  <c r="G170" i="69" s="1"/>
  <c r="H170" i="69" s="1"/>
  <c r="C170" i="69"/>
  <c r="D170" i="69" s="1"/>
  <c r="E170" i="69" s="1"/>
  <c r="I169" i="69"/>
  <c r="J169" i="69" s="1"/>
  <c r="K169" i="69" s="1"/>
  <c r="L169" i="69" s="1"/>
  <c r="M169" i="69" s="1"/>
  <c r="N169" i="69" s="1"/>
  <c r="O169" i="69" s="1"/>
  <c r="P169" i="69" s="1"/>
  <c r="Q169" i="69" s="1"/>
  <c r="R169" i="69" s="1"/>
  <c r="S169" i="69" s="1"/>
  <c r="T169" i="69" s="1"/>
  <c r="U169" i="69" s="1"/>
  <c r="V169" i="69" s="1"/>
  <c r="W169" i="69" s="1"/>
  <c r="X169" i="69" s="1"/>
  <c r="Y169" i="69" s="1"/>
  <c r="Z169" i="69" s="1"/>
  <c r="AA169" i="69" s="1"/>
  <c r="AB169" i="69" s="1"/>
  <c r="AC169" i="69" s="1"/>
  <c r="AD169" i="69" s="1"/>
  <c r="AE169" i="69" s="1"/>
  <c r="AF169" i="69" s="1"/>
  <c r="E169" i="69"/>
  <c r="F169" i="69" s="1"/>
  <c r="G169" i="69" s="1"/>
  <c r="H169" i="69" s="1"/>
  <c r="D169" i="69"/>
  <c r="C169" i="69"/>
  <c r="F168" i="69"/>
  <c r="G168" i="69" s="1"/>
  <c r="H168" i="69" s="1"/>
  <c r="I168" i="69" s="1"/>
  <c r="J168" i="69" s="1"/>
  <c r="K168" i="69" s="1"/>
  <c r="L168" i="69" s="1"/>
  <c r="M168" i="69" s="1"/>
  <c r="N168" i="69" s="1"/>
  <c r="O168" i="69" s="1"/>
  <c r="P168" i="69" s="1"/>
  <c r="Q168" i="69" s="1"/>
  <c r="R168" i="69" s="1"/>
  <c r="S168" i="69" s="1"/>
  <c r="T168" i="69" s="1"/>
  <c r="U168" i="69" s="1"/>
  <c r="V168" i="69" s="1"/>
  <c r="W168" i="69" s="1"/>
  <c r="X168" i="69" s="1"/>
  <c r="Y168" i="69" s="1"/>
  <c r="Z168" i="69" s="1"/>
  <c r="AA168" i="69" s="1"/>
  <c r="AB168" i="69" s="1"/>
  <c r="AC168" i="69" s="1"/>
  <c r="AD168" i="69" s="1"/>
  <c r="AE168" i="69" s="1"/>
  <c r="AF168" i="69" s="1"/>
  <c r="D168" i="69"/>
  <c r="E168" i="69" s="1"/>
  <c r="C168" i="69"/>
  <c r="L167" i="69"/>
  <c r="M167" i="69" s="1"/>
  <c r="N167" i="69" s="1"/>
  <c r="O167" i="69" s="1"/>
  <c r="P167" i="69" s="1"/>
  <c r="Q167" i="69" s="1"/>
  <c r="R167" i="69" s="1"/>
  <c r="S167" i="69" s="1"/>
  <c r="T167" i="69" s="1"/>
  <c r="U167" i="69" s="1"/>
  <c r="V167" i="69" s="1"/>
  <c r="W167" i="69" s="1"/>
  <c r="X167" i="69" s="1"/>
  <c r="Y167" i="69" s="1"/>
  <c r="Z167" i="69" s="1"/>
  <c r="AA167" i="69" s="1"/>
  <c r="AB167" i="69" s="1"/>
  <c r="AC167" i="69" s="1"/>
  <c r="AD167" i="69" s="1"/>
  <c r="AE167" i="69" s="1"/>
  <c r="AF167" i="69" s="1"/>
  <c r="D167" i="69"/>
  <c r="E167" i="69" s="1"/>
  <c r="F167" i="69" s="1"/>
  <c r="G167" i="69" s="1"/>
  <c r="H167" i="69" s="1"/>
  <c r="I167" i="69" s="1"/>
  <c r="J167" i="69" s="1"/>
  <c r="K167" i="69" s="1"/>
  <c r="C167" i="69"/>
  <c r="D166" i="69"/>
  <c r="E166" i="69" s="1"/>
  <c r="F166" i="69" s="1"/>
  <c r="G166" i="69" s="1"/>
  <c r="H166" i="69" s="1"/>
  <c r="I166" i="69" s="1"/>
  <c r="J166" i="69" s="1"/>
  <c r="K166" i="69" s="1"/>
  <c r="L166" i="69" s="1"/>
  <c r="M166" i="69" s="1"/>
  <c r="N166" i="69" s="1"/>
  <c r="O166" i="69" s="1"/>
  <c r="P166" i="69" s="1"/>
  <c r="Q166" i="69" s="1"/>
  <c r="R166" i="69" s="1"/>
  <c r="S166" i="69" s="1"/>
  <c r="T166" i="69" s="1"/>
  <c r="U166" i="69" s="1"/>
  <c r="V166" i="69" s="1"/>
  <c r="W166" i="69" s="1"/>
  <c r="X166" i="69" s="1"/>
  <c r="Y166" i="69" s="1"/>
  <c r="Z166" i="69" s="1"/>
  <c r="AA166" i="69" s="1"/>
  <c r="AB166" i="69" s="1"/>
  <c r="AC166" i="69" s="1"/>
  <c r="AD166" i="69" s="1"/>
  <c r="AE166" i="69" s="1"/>
  <c r="AF166" i="69" s="1"/>
  <c r="C166" i="69"/>
  <c r="E165" i="69"/>
  <c r="F165" i="69" s="1"/>
  <c r="G165" i="69" s="1"/>
  <c r="H165" i="69" s="1"/>
  <c r="I165" i="69" s="1"/>
  <c r="J165" i="69" s="1"/>
  <c r="K165" i="69" s="1"/>
  <c r="L165" i="69" s="1"/>
  <c r="M165" i="69" s="1"/>
  <c r="N165" i="69" s="1"/>
  <c r="O165" i="69" s="1"/>
  <c r="P165" i="69" s="1"/>
  <c r="Q165" i="69" s="1"/>
  <c r="R165" i="69" s="1"/>
  <c r="S165" i="69" s="1"/>
  <c r="T165" i="69" s="1"/>
  <c r="U165" i="69" s="1"/>
  <c r="V165" i="69" s="1"/>
  <c r="W165" i="69" s="1"/>
  <c r="X165" i="69" s="1"/>
  <c r="Y165" i="69" s="1"/>
  <c r="Z165" i="69" s="1"/>
  <c r="AA165" i="69" s="1"/>
  <c r="AB165" i="69" s="1"/>
  <c r="AC165" i="69" s="1"/>
  <c r="AD165" i="69" s="1"/>
  <c r="AE165" i="69" s="1"/>
  <c r="AF165" i="69" s="1"/>
  <c r="C165" i="69"/>
  <c r="D165" i="69" s="1"/>
  <c r="AC163" i="69"/>
  <c r="AD163" i="69" s="1"/>
  <c r="AE163" i="69" s="1"/>
  <c r="AF163" i="69" s="1"/>
  <c r="E163" i="69"/>
  <c r="F163" i="69" s="1"/>
  <c r="G163" i="69" s="1"/>
  <c r="H163" i="69" s="1"/>
  <c r="I163" i="69" s="1"/>
  <c r="J163" i="69" s="1"/>
  <c r="K163" i="69" s="1"/>
  <c r="L163" i="69" s="1"/>
  <c r="M163" i="69" s="1"/>
  <c r="N163" i="69" s="1"/>
  <c r="O163" i="69" s="1"/>
  <c r="P163" i="69" s="1"/>
  <c r="Q163" i="69" s="1"/>
  <c r="R163" i="69" s="1"/>
  <c r="S163" i="69" s="1"/>
  <c r="T163" i="69" s="1"/>
  <c r="U163" i="69" s="1"/>
  <c r="V163" i="69" s="1"/>
  <c r="W163" i="69" s="1"/>
  <c r="X163" i="69" s="1"/>
  <c r="Y163" i="69" s="1"/>
  <c r="Z163" i="69" s="1"/>
  <c r="AA163" i="69" s="1"/>
  <c r="AB163" i="69" s="1"/>
  <c r="C163" i="69"/>
  <c r="D163" i="69" s="1"/>
  <c r="C162" i="69"/>
  <c r="D162" i="69" s="1"/>
  <c r="E162" i="69" s="1"/>
  <c r="F162" i="69" s="1"/>
  <c r="G162" i="69" s="1"/>
  <c r="H162" i="69" s="1"/>
  <c r="I162" i="69" s="1"/>
  <c r="J162" i="69" s="1"/>
  <c r="K162" i="69" s="1"/>
  <c r="L162" i="69" s="1"/>
  <c r="M162" i="69" s="1"/>
  <c r="N162" i="69" s="1"/>
  <c r="O162" i="69" s="1"/>
  <c r="P162" i="69" s="1"/>
  <c r="Q162" i="69" s="1"/>
  <c r="R162" i="69" s="1"/>
  <c r="S162" i="69" s="1"/>
  <c r="T162" i="69" s="1"/>
  <c r="U162" i="69" s="1"/>
  <c r="V162" i="69" s="1"/>
  <c r="W162" i="69" s="1"/>
  <c r="X162" i="69" s="1"/>
  <c r="Y162" i="69" s="1"/>
  <c r="Z162" i="69" s="1"/>
  <c r="AA162" i="69" s="1"/>
  <c r="AB162" i="69" s="1"/>
  <c r="AC162" i="69" s="1"/>
  <c r="AD162" i="69" s="1"/>
  <c r="AE162" i="69" s="1"/>
  <c r="AF162" i="69" s="1"/>
  <c r="D161" i="69"/>
  <c r="E161" i="69" s="1"/>
  <c r="F161" i="69" s="1"/>
  <c r="G161" i="69" s="1"/>
  <c r="H161" i="69" s="1"/>
  <c r="I161" i="69" s="1"/>
  <c r="J161" i="69" s="1"/>
  <c r="K161" i="69" s="1"/>
  <c r="L161" i="69" s="1"/>
  <c r="M161" i="69" s="1"/>
  <c r="N161" i="69" s="1"/>
  <c r="O161" i="69" s="1"/>
  <c r="P161" i="69" s="1"/>
  <c r="Q161" i="69" s="1"/>
  <c r="R161" i="69" s="1"/>
  <c r="S161" i="69" s="1"/>
  <c r="T161" i="69" s="1"/>
  <c r="U161" i="69" s="1"/>
  <c r="V161" i="69" s="1"/>
  <c r="W161" i="69" s="1"/>
  <c r="X161" i="69" s="1"/>
  <c r="Y161" i="69" s="1"/>
  <c r="Z161" i="69" s="1"/>
  <c r="AA161" i="69" s="1"/>
  <c r="AB161" i="69" s="1"/>
  <c r="AC161" i="69" s="1"/>
  <c r="AD161" i="69" s="1"/>
  <c r="AE161" i="69" s="1"/>
  <c r="AF161" i="69" s="1"/>
  <c r="C161" i="69"/>
  <c r="AE160" i="69"/>
  <c r="AF160" i="69" s="1"/>
  <c r="C160" i="69"/>
  <c r="D160" i="69" s="1"/>
  <c r="E160" i="69" s="1"/>
  <c r="F160" i="69" s="1"/>
  <c r="G160" i="69" s="1"/>
  <c r="H160" i="69" s="1"/>
  <c r="I160" i="69" s="1"/>
  <c r="J160" i="69" s="1"/>
  <c r="K160" i="69" s="1"/>
  <c r="L160" i="69" s="1"/>
  <c r="M160" i="69" s="1"/>
  <c r="N160" i="69" s="1"/>
  <c r="O160" i="69" s="1"/>
  <c r="P160" i="69" s="1"/>
  <c r="Q160" i="69" s="1"/>
  <c r="R160" i="69" s="1"/>
  <c r="S160" i="69" s="1"/>
  <c r="T160" i="69" s="1"/>
  <c r="U160" i="69" s="1"/>
  <c r="V160" i="69" s="1"/>
  <c r="W160" i="69" s="1"/>
  <c r="X160" i="69" s="1"/>
  <c r="Y160" i="69" s="1"/>
  <c r="Z160" i="69" s="1"/>
  <c r="AA160" i="69" s="1"/>
  <c r="AB160" i="69" s="1"/>
  <c r="AC160" i="69" s="1"/>
  <c r="AD160" i="69" s="1"/>
  <c r="C159" i="69"/>
  <c r="D159" i="69" s="1"/>
  <c r="E159" i="69" s="1"/>
  <c r="F159" i="69" s="1"/>
  <c r="G159" i="69" s="1"/>
  <c r="H159" i="69" s="1"/>
  <c r="I159" i="69" s="1"/>
  <c r="J159" i="69" s="1"/>
  <c r="K159" i="69" s="1"/>
  <c r="L159" i="69" s="1"/>
  <c r="M159" i="69" s="1"/>
  <c r="N159" i="69" s="1"/>
  <c r="O159" i="69" s="1"/>
  <c r="P159" i="69" s="1"/>
  <c r="Q159" i="69" s="1"/>
  <c r="R159" i="69" s="1"/>
  <c r="S159" i="69" s="1"/>
  <c r="T159" i="69" s="1"/>
  <c r="U159" i="69" s="1"/>
  <c r="V159" i="69" s="1"/>
  <c r="W159" i="69" s="1"/>
  <c r="X159" i="69" s="1"/>
  <c r="Y159" i="69" s="1"/>
  <c r="Z159" i="69" s="1"/>
  <c r="AA159" i="69" s="1"/>
  <c r="AB159" i="69" s="1"/>
  <c r="AC159" i="69" s="1"/>
  <c r="AD159" i="69" s="1"/>
  <c r="AE159" i="69" s="1"/>
  <c r="AF159" i="69" s="1"/>
  <c r="C158" i="69"/>
  <c r="D158" i="69" s="1"/>
  <c r="E158" i="69" s="1"/>
  <c r="F158" i="69" s="1"/>
  <c r="G158" i="69" s="1"/>
  <c r="H158" i="69" s="1"/>
  <c r="I158" i="69" s="1"/>
  <c r="J158" i="69" s="1"/>
  <c r="K158" i="69" s="1"/>
  <c r="L158" i="69" s="1"/>
  <c r="M158" i="69" s="1"/>
  <c r="N158" i="69" s="1"/>
  <c r="O158" i="69" s="1"/>
  <c r="P158" i="69" s="1"/>
  <c r="Q158" i="69" s="1"/>
  <c r="R158" i="69" s="1"/>
  <c r="S158" i="69" s="1"/>
  <c r="T158" i="69" s="1"/>
  <c r="U158" i="69" s="1"/>
  <c r="V158" i="69" s="1"/>
  <c r="W158" i="69" s="1"/>
  <c r="X158" i="69" s="1"/>
  <c r="Y158" i="69" s="1"/>
  <c r="Z158" i="69" s="1"/>
  <c r="AA158" i="69" s="1"/>
  <c r="AB158" i="69" s="1"/>
  <c r="AC158" i="69" s="1"/>
  <c r="AD158" i="69" s="1"/>
  <c r="AE158" i="69" s="1"/>
  <c r="AF158" i="69" s="1"/>
  <c r="O157" i="69"/>
  <c r="P157" i="69" s="1"/>
  <c r="Q157" i="69" s="1"/>
  <c r="R157" i="69" s="1"/>
  <c r="S157" i="69" s="1"/>
  <c r="T157" i="69" s="1"/>
  <c r="U157" i="69" s="1"/>
  <c r="V157" i="69" s="1"/>
  <c r="W157" i="69" s="1"/>
  <c r="X157" i="69" s="1"/>
  <c r="Y157" i="69" s="1"/>
  <c r="Z157" i="69" s="1"/>
  <c r="AA157" i="69" s="1"/>
  <c r="AB157" i="69" s="1"/>
  <c r="AC157" i="69" s="1"/>
  <c r="AD157" i="69" s="1"/>
  <c r="AE157" i="69" s="1"/>
  <c r="AF157" i="69" s="1"/>
  <c r="D157" i="69"/>
  <c r="E157" i="69" s="1"/>
  <c r="F157" i="69" s="1"/>
  <c r="G157" i="69" s="1"/>
  <c r="H157" i="69" s="1"/>
  <c r="I157" i="69" s="1"/>
  <c r="J157" i="69" s="1"/>
  <c r="K157" i="69" s="1"/>
  <c r="L157" i="69" s="1"/>
  <c r="M157" i="69" s="1"/>
  <c r="N157" i="69" s="1"/>
  <c r="C157" i="69"/>
  <c r="G156" i="69"/>
  <c r="H156" i="69" s="1"/>
  <c r="I156" i="69" s="1"/>
  <c r="J156" i="69" s="1"/>
  <c r="K156" i="69" s="1"/>
  <c r="L156" i="69" s="1"/>
  <c r="M156" i="69" s="1"/>
  <c r="N156" i="69" s="1"/>
  <c r="O156" i="69" s="1"/>
  <c r="P156" i="69" s="1"/>
  <c r="Q156" i="69" s="1"/>
  <c r="R156" i="69" s="1"/>
  <c r="S156" i="69" s="1"/>
  <c r="T156" i="69" s="1"/>
  <c r="U156" i="69" s="1"/>
  <c r="V156" i="69" s="1"/>
  <c r="W156" i="69" s="1"/>
  <c r="X156" i="69" s="1"/>
  <c r="Y156" i="69" s="1"/>
  <c r="Z156" i="69" s="1"/>
  <c r="AA156" i="69" s="1"/>
  <c r="AB156" i="69" s="1"/>
  <c r="AC156" i="69" s="1"/>
  <c r="AD156" i="69" s="1"/>
  <c r="AE156" i="69" s="1"/>
  <c r="AF156" i="69" s="1"/>
  <c r="E156" i="69"/>
  <c r="F156" i="69" s="1"/>
  <c r="D156" i="69"/>
  <c r="C156" i="69"/>
  <c r="C155" i="69"/>
  <c r="D155" i="69" s="1"/>
  <c r="E155" i="69" s="1"/>
  <c r="F155" i="69" s="1"/>
  <c r="G155" i="69" s="1"/>
  <c r="H155" i="69" s="1"/>
  <c r="I155" i="69" s="1"/>
  <c r="J155" i="69" s="1"/>
  <c r="K155" i="69" s="1"/>
  <c r="L155" i="69" s="1"/>
  <c r="M155" i="69" s="1"/>
  <c r="N155" i="69" s="1"/>
  <c r="O155" i="69" s="1"/>
  <c r="P155" i="69" s="1"/>
  <c r="Q155" i="69" s="1"/>
  <c r="R155" i="69" s="1"/>
  <c r="S155" i="69" s="1"/>
  <c r="T155" i="69" s="1"/>
  <c r="U155" i="69" s="1"/>
  <c r="V155" i="69" s="1"/>
  <c r="W155" i="69" s="1"/>
  <c r="X155" i="69" s="1"/>
  <c r="Y155" i="69" s="1"/>
  <c r="Z155" i="69" s="1"/>
  <c r="AA155" i="69" s="1"/>
  <c r="AB155" i="69" s="1"/>
  <c r="AC155" i="69" s="1"/>
  <c r="AD155" i="69" s="1"/>
  <c r="AE155" i="69" s="1"/>
  <c r="AF155" i="69" s="1"/>
  <c r="N154" i="69"/>
  <c r="O154" i="69" s="1"/>
  <c r="P154" i="69" s="1"/>
  <c r="Q154" i="69" s="1"/>
  <c r="R154" i="69" s="1"/>
  <c r="S154" i="69" s="1"/>
  <c r="T154" i="69" s="1"/>
  <c r="U154" i="69" s="1"/>
  <c r="V154" i="69" s="1"/>
  <c r="W154" i="69" s="1"/>
  <c r="X154" i="69" s="1"/>
  <c r="Y154" i="69" s="1"/>
  <c r="Z154" i="69" s="1"/>
  <c r="AA154" i="69" s="1"/>
  <c r="AB154" i="69" s="1"/>
  <c r="AC154" i="69" s="1"/>
  <c r="AD154" i="69" s="1"/>
  <c r="AE154" i="69" s="1"/>
  <c r="AF154" i="69" s="1"/>
  <c r="D154" i="69"/>
  <c r="E154" i="69" s="1"/>
  <c r="F154" i="69" s="1"/>
  <c r="G154" i="69" s="1"/>
  <c r="H154" i="69" s="1"/>
  <c r="I154" i="69" s="1"/>
  <c r="J154" i="69" s="1"/>
  <c r="K154" i="69" s="1"/>
  <c r="L154" i="69" s="1"/>
  <c r="M154" i="69" s="1"/>
  <c r="C154" i="69"/>
  <c r="C153" i="69"/>
  <c r="D153" i="69" s="1"/>
  <c r="E153" i="69" s="1"/>
  <c r="F153" i="69" s="1"/>
  <c r="G153" i="69" s="1"/>
  <c r="H153" i="69" s="1"/>
  <c r="I153" i="69" s="1"/>
  <c r="J153" i="69" s="1"/>
  <c r="K153" i="69" s="1"/>
  <c r="L153" i="69" s="1"/>
  <c r="M153" i="69" s="1"/>
  <c r="N153" i="69" s="1"/>
  <c r="O153" i="69" s="1"/>
  <c r="P153" i="69" s="1"/>
  <c r="Q153" i="69" s="1"/>
  <c r="R153" i="69" s="1"/>
  <c r="S153" i="69" s="1"/>
  <c r="T153" i="69" s="1"/>
  <c r="U153" i="69" s="1"/>
  <c r="V153" i="69" s="1"/>
  <c r="W153" i="69" s="1"/>
  <c r="X153" i="69" s="1"/>
  <c r="Y153" i="69" s="1"/>
  <c r="Z153" i="69" s="1"/>
  <c r="AA153" i="69" s="1"/>
  <c r="AB153" i="69" s="1"/>
  <c r="AC153" i="69" s="1"/>
  <c r="AD153" i="69" s="1"/>
  <c r="AE153" i="69" s="1"/>
  <c r="AF153" i="69" s="1"/>
  <c r="AF152" i="69"/>
  <c r="D152" i="69"/>
  <c r="E152" i="69" s="1"/>
  <c r="F152" i="69" s="1"/>
  <c r="G152" i="69" s="1"/>
  <c r="H152" i="69" s="1"/>
  <c r="I152" i="69" s="1"/>
  <c r="J152" i="69" s="1"/>
  <c r="K152" i="69" s="1"/>
  <c r="L152" i="69" s="1"/>
  <c r="M152" i="69" s="1"/>
  <c r="N152" i="69" s="1"/>
  <c r="O152" i="69" s="1"/>
  <c r="P152" i="69" s="1"/>
  <c r="Q152" i="69" s="1"/>
  <c r="R152" i="69" s="1"/>
  <c r="S152" i="69" s="1"/>
  <c r="T152" i="69" s="1"/>
  <c r="U152" i="69" s="1"/>
  <c r="V152" i="69" s="1"/>
  <c r="W152" i="69" s="1"/>
  <c r="X152" i="69" s="1"/>
  <c r="Y152" i="69" s="1"/>
  <c r="Z152" i="69" s="1"/>
  <c r="AA152" i="69" s="1"/>
  <c r="AB152" i="69" s="1"/>
  <c r="AC152" i="69" s="1"/>
  <c r="AD152" i="69" s="1"/>
  <c r="AE152" i="69" s="1"/>
  <c r="C152" i="69"/>
  <c r="J151" i="69"/>
  <c r="K151" i="69" s="1"/>
  <c r="L151" i="69" s="1"/>
  <c r="M151" i="69" s="1"/>
  <c r="N151" i="69" s="1"/>
  <c r="O151" i="69" s="1"/>
  <c r="P151" i="69" s="1"/>
  <c r="Q151" i="69" s="1"/>
  <c r="R151" i="69" s="1"/>
  <c r="S151" i="69" s="1"/>
  <c r="T151" i="69" s="1"/>
  <c r="U151" i="69" s="1"/>
  <c r="V151" i="69" s="1"/>
  <c r="W151" i="69" s="1"/>
  <c r="X151" i="69" s="1"/>
  <c r="Y151" i="69" s="1"/>
  <c r="Z151" i="69" s="1"/>
  <c r="AA151" i="69" s="1"/>
  <c r="AB151" i="69" s="1"/>
  <c r="AC151" i="69" s="1"/>
  <c r="AD151" i="69" s="1"/>
  <c r="AE151" i="69" s="1"/>
  <c r="AF151" i="69" s="1"/>
  <c r="C151" i="69"/>
  <c r="D151" i="69" s="1"/>
  <c r="E151" i="69" s="1"/>
  <c r="F151" i="69" s="1"/>
  <c r="G151" i="69" s="1"/>
  <c r="H151" i="69" s="1"/>
  <c r="I151" i="69" s="1"/>
  <c r="S149" i="69"/>
  <c r="T149" i="69" s="1"/>
  <c r="U149" i="69" s="1"/>
  <c r="V149" i="69" s="1"/>
  <c r="W149" i="69" s="1"/>
  <c r="X149" i="69" s="1"/>
  <c r="Y149" i="69" s="1"/>
  <c r="Z149" i="69" s="1"/>
  <c r="AA149" i="69" s="1"/>
  <c r="AB149" i="69" s="1"/>
  <c r="AC149" i="69" s="1"/>
  <c r="AD149" i="69" s="1"/>
  <c r="AE149" i="69" s="1"/>
  <c r="AF149" i="69" s="1"/>
  <c r="K149" i="69"/>
  <c r="L149" i="69" s="1"/>
  <c r="M149" i="69" s="1"/>
  <c r="N149" i="69" s="1"/>
  <c r="O149" i="69" s="1"/>
  <c r="P149" i="69" s="1"/>
  <c r="Q149" i="69" s="1"/>
  <c r="R149" i="69" s="1"/>
  <c r="H149" i="69"/>
  <c r="I149" i="69" s="1"/>
  <c r="J149" i="69" s="1"/>
  <c r="D149" i="69"/>
  <c r="E149" i="69" s="1"/>
  <c r="F149" i="69" s="1"/>
  <c r="G149" i="69" s="1"/>
  <c r="C149" i="69"/>
  <c r="C148" i="69"/>
  <c r="D148" i="69" s="1"/>
  <c r="E148" i="69" s="1"/>
  <c r="F148" i="69" s="1"/>
  <c r="G148" i="69" s="1"/>
  <c r="H148" i="69" s="1"/>
  <c r="I148" i="69" s="1"/>
  <c r="J148" i="69" s="1"/>
  <c r="K148" i="69" s="1"/>
  <c r="L148" i="69" s="1"/>
  <c r="M148" i="69" s="1"/>
  <c r="N148" i="69" s="1"/>
  <c r="O148" i="69" s="1"/>
  <c r="P148" i="69" s="1"/>
  <c r="Q148" i="69" s="1"/>
  <c r="R148" i="69" s="1"/>
  <c r="S148" i="69" s="1"/>
  <c r="T148" i="69" s="1"/>
  <c r="U148" i="69" s="1"/>
  <c r="V148" i="69" s="1"/>
  <c r="W148" i="69" s="1"/>
  <c r="X148" i="69" s="1"/>
  <c r="Y148" i="69" s="1"/>
  <c r="Z148" i="69" s="1"/>
  <c r="AA148" i="69" s="1"/>
  <c r="AB148" i="69" s="1"/>
  <c r="AC148" i="69" s="1"/>
  <c r="AD148" i="69" s="1"/>
  <c r="AE148" i="69" s="1"/>
  <c r="AF148" i="69" s="1"/>
  <c r="I147" i="69"/>
  <c r="J147" i="69" s="1"/>
  <c r="K147" i="69" s="1"/>
  <c r="L147" i="69" s="1"/>
  <c r="M147" i="69" s="1"/>
  <c r="N147" i="69" s="1"/>
  <c r="O147" i="69" s="1"/>
  <c r="P147" i="69" s="1"/>
  <c r="Q147" i="69" s="1"/>
  <c r="R147" i="69" s="1"/>
  <c r="S147" i="69" s="1"/>
  <c r="T147" i="69" s="1"/>
  <c r="U147" i="69" s="1"/>
  <c r="V147" i="69" s="1"/>
  <c r="W147" i="69" s="1"/>
  <c r="X147" i="69" s="1"/>
  <c r="Y147" i="69" s="1"/>
  <c r="Z147" i="69" s="1"/>
  <c r="AA147" i="69" s="1"/>
  <c r="AB147" i="69" s="1"/>
  <c r="AC147" i="69" s="1"/>
  <c r="AD147" i="69" s="1"/>
  <c r="AE147" i="69" s="1"/>
  <c r="AF147" i="69" s="1"/>
  <c r="C147" i="69"/>
  <c r="D147" i="69" s="1"/>
  <c r="E147" i="69" s="1"/>
  <c r="F147" i="69" s="1"/>
  <c r="G147" i="69" s="1"/>
  <c r="H147" i="69" s="1"/>
  <c r="H146" i="69"/>
  <c r="I146" i="69" s="1"/>
  <c r="J146" i="69" s="1"/>
  <c r="K146" i="69" s="1"/>
  <c r="L146" i="69" s="1"/>
  <c r="M146" i="69" s="1"/>
  <c r="N146" i="69" s="1"/>
  <c r="O146" i="69" s="1"/>
  <c r="P146" i="69" s="1"/>
  <c r="Q146" i="69" s="1"/>
  <c r="R146" i="69" s="1"/>
  <c r="S146" i="69" s="1"/>
  <c r="T146" i="69" s="1"/>
  <c r="U146" i="69" s="1"/>
  <c r="V146" i="69" s="1"/>
  <c r="W146" i="69" s="1"/>
  <c r="X146" i="69" s="1"/>
  <c r="Y146" i="69" s="1"/>
  <c r="Z146" i="69" s="1"/>
  <c r="AA146" i="69" s="1"/>
  <c r="AB146" i="69" s="1"/>
  <c r="AC146" i="69" s="1"/>
  <c r="AD146" i="69" s="1"/>
  <c r="AE146" i="69" s="1"/>
  <c r="AF146" i="69" s="1"/>
  <c r="G146" i="69"/>
  <c r="D146" i="69"/>
  <c r="E146" i="69" s="1"/>
  <c r="F146" i="69" s="1"/>
  <c r="C146" i="69"/>
  <c r="C144" i="69"/>
  <c r="D144" i="69" s="1"/>
  <c r="E144" i="69" s="1"/>
  <c r="F144" i="69" s="1"/>
  <c r="G144" i="69" s="1"/>
  <c r="H144" i="69" s="1"/>
  <c r="I144" i="69" s="1"/>
  <c r="J144" i="69" s="1"/>
  <c r="K144" i="69" s="1"/>
  <c r="L144" i="69" s="1"/>
  <c r="M144" i="69" s="1"/>
  <c r="N144" i="69" s="1"/>
  <c r="O144" i="69" s="1"/>
  <c r="P144" i="69" s="1"/>
  <c r="Q144" i="69" s="1"/>
  <c r="R144" i="69" s="1"/>
  <c r="S144" i="69" s="1"/>
  <c r="T144" i="69" s="1"/>
  <c r="U144" i="69" s="1"/>
  <c r="V144" i="69" s="1"/>
  <c r="W144" i="69" s="1"/>
  <c r="X144" i="69" s="1"/>
  <c r="Y144" i="69" s="1"/>
  <c r="Z144" i="69" s="1"/>
  <c r="AA144" i="69" s="1"/>
  <c r="AB144" i="69" s="1"/>
  <c r="AC144" i="69" s="1"/>
  <c r="AD144" i="69" s="1"/>
  <c r="AE144" i="69" s="1"/>
  <c r="AF144" i="69" s="1"/>
  <c r="C143" i="69"/>
  <c r="D143" i="69" s="1"/>
  <c r="E143" i="69" s="1"/>
  <c r="F143" i="69" s="1"/>
  <c r="G143" i="69" s="1"/>
  <c r="H143" i="69" s="1"/>
  <c r="I143" i="69" s="1"/>
  <c r="J143" i="69" s="1"/>
  <c r="K143" i="69" s="1"/>
  <c r="L143" i="69" s="1"/>
  <c r="M143" i="69" s="1"/>
  <c r="N143" i="69" s="1"/>
  <c r="O143" i="69" s="1"/>
  <c r="P143" i="69" s="1"/>
  <c r="Q143" i="69" s="1"/>
  <c r="R143" i="69" s="1"/>
  <c r="S143" i="69" s="1"/>
  <c r="T143" i="69" s="1"/>
  <c r="U143" i="69" s="1"/>
  <c r="V143" i="69" s="1"/>
  <c r="W143" i="69" s="1"/>
  <c r="X143" i="69" s="1"/>
  <c r="Y143" i="69" s="1"/>
  <c r="Z143" i="69" s="1"/>
  <c r="AA143" i="69" s="1"/>
  <c r="AB143" i="69" s="1"/>
  <c r="AC143" i="69" s="1"/>
  <c r="AD143" i="69" s="1"/>
  <c r="AE143" i="69" s="1"/>
  <c r="AF143" i="69" s="1"/>
  <c r="E141" i="69"/>
  <c r="F141" i="69" s="1"/>
  <c r="G141" i="69" s="1"/>
  <c r="H141" i="69" s="1"/>
  <c r="I141" i="69" s="1"/>
  <c r="J141" i="69" s="1"/>
  <c r="K141" i="69" s="1"/>
  <c r="L141" i="69" s="1"/>
  <c r="M141" i="69" s="1"/>
  <c r="N141" i="69" s="1"/>
  <c r="O141" i="69" s="1"/>
  <c r="P141" i="69" s="1"/>
  <c r="Q141" i="69" s="1"/>
  <c r="R141" i="69" s="1"/>
  <c r="S141" i="69" s="1"/>
  <c r="T141" i="69" s="1"/>
  <c r="U141" i="69" s="1"/>
  <c r="V141" i="69" s="1"/>
  <c r="W141" i="69" s="1"/>
  <c r="X141" i="69" s="1"/>
  <c r="Y141" i="69" s="1"/>
  <c r="Z141" i="69" s="1"/>
  <c r="AA141" i="69" s="1"/>
  <c r="AB141" i="69" s="1"/>
  <c r="AC141" i="69" s="1"/>
  <c r="AD141" i="69" s="1"/>
  <c r="AE141" i="69" s="1"/>
  <c r="AF141" i="69" s="1"/>
  <c r="C141" i="69"/>
  <c r="D141" i="69" s="1"/>
  <c r="H140" i="69"/>
  <c r="I140" i="69" s="1"/>
  <c r="J140" i="69" s="1"/>
  <c r="K140" i="69" s="1"/>
  <c r="L140" i="69" s="1"/>
  <c r="M140" i="69" s="1"/>
  <c r="N140" i="69" s="1"/>
  <c r="O140" i="69" s="1"/>
  <c r="P140" i="69" s="1"/>
  <c r="Q140" i="69" s="1"/>
  <c r="R140" i="69" s="1"/>
  <c r="S140" i="69" s="1"/>
  <c r="T140" i="69" s="1"/>
  <c r="U140" i="69" s="1"/>
  <c r="V140" i="69" s="1"/>
  <c r="W140" i="69" s="1"/>
  <c r="X140" i="69" s="1"/>
  <c r="Y140" i="69" s="1"/>
  <c r="Z140" i="69" s="1"/>
  <c r="AA140" i="69" s="1"/>
  <c r="AB140" i="69" s="1"/>
  <c r="AC140" i="69" s="1"/>
  <c r="AD140" i="69" s="1"/>
  <c r="AE140" i="69" s="1"/>
  <c r="AF140" i="69" s="1"/>
  <c r="G140" i="69"/>
  <c r="C140" i="69"/>
  <c r="D140" i="69" s="1"/>
  <c r="E140" i="69" s="1"/>
  <c r="F140" i="69" s="1"/>
  <c r="C139" i="69"/>
  <c r="D139" i="69" s="1"/>
  <c r="E139" i="69" s="1"/>
  <c r="F139" i="69" s="1"/>
  <c r="G139" i="69" s="1"/>
  <c r="H139" i="69" s="1"/>
  <c r="I139" i="69" s="1"/>
  <c r="J139" i="69" s="1"/>
  <c r="K139" i="69" s="1"/>
  <c r="L139" i="69" s="1"/>
  <c r="M139" i="69" s="1"/>
  <c r="N139" i="69" s="1"/>
  <c r="O139" i="69" s="1"/>
  <c r="P139" i="69" s="1"/>
  <c r="Q139" i="69" s="1"/>
  <c r="R139" i="69" s="1"/>
  <c r="S139" i="69" s="1"/>
  <c r="T139" i="69" s="1"/>
  <c r="U139" i="69" s="1"/>
  <c r="V139" i="69" s="1"/>
  <c r="W139" i="69" s="1"/>
  <c r="X139" i="69" s="1"/>
  <c r="Y139" i="69" s="1"/>
  <c r="Z139" i="69" s="1"/>
  <c r="AA139" i="69" s="1"/>
  <c r="AB139" i="69" s="1"/>
  <c r="AC139" i="69" s="1"/>
  <c r="AD139" i="69" s="1"/>
  <c r="AE139" i="69" s="1"/>
  <c r="AF139" i="69" s="1"/>
  <c r="G138" i="69"/>
  <c r="H138" i="69" s="1"/>
  <c r="I138" i="69" s="1"/>
  <c r="J138" i="69" s="1"/>
  <c r="K138" i="69" s="1"/>
  <c r="L138" i="69" s="1"/>
  <c r="M138" i="69" s="1"/>
  <c r="N138" i="69" s="1"/>
  <c r="O138" i="69" s="1"/>
  <c r="P138" i="69" s="1"/>
  <c r="Q138" i="69" s="1"/>
  <c r="R138" i="69" s="1"/>
  <c r="S138" i="69" s="1"/>
  <c r="T138" i="69" s="1"/>
  <c r="U138" i="69" s="1"/>
  <c r="V138" i="69" s="1"/>
  <c r="W138" i="69" s="1"/>
  <c r="X138" i="69" s="1"/>
  <c r="Y138" i="69" s="1"/>
  <c r="Z138" i="69" s="1"/>
  <c r="AA138" i="69" s="1"/>
  <c r="AB138" i="69" s="1"/>
  <c r="AC138" i="69" s="1"/>
  <c r="AD138" i="69" s="1"/>
  <c r="AE138" i="69" s="1"/>
  <c r="AF138" i="69" s="1"/>
  <c r="E138" i="69"/>
  <c r="F138" i="69" s="1"/>
  <c r="D138" i="69"/>
  <c r="C138" i="69"/>
  <c r="C137" i="69"/>
  <c r="D137" i="69" s="1"/>
  <c r="E137" i="69" s="1"/>
  <c r="F137" i="69" s="1"/>
  <c r="G137" i="69" s="1"/>
  <c r="H137" i="69" s="1"/>
  <c r="I137" i="69" s="1"/>
  <c r="J137" i="69" s="1"/>
  <c r="K137" i="69" s="1"/>
  <c r="L137" i="69" s="1"/>
  <c r="M137" i="69" s="1"/>
  <c r="N137" i="69" s="1"/>
  <c r="O137" i="69" s="1"/>
  <c r="P137" i="69" s="1"/>
  <c r="Q137" i="69" s="1"/>
  <c r="R137" i="69" s="1"/>
  <c r="S137" i="69" s="1"/>
  <c r="T137" i="69" s="1"/>
  <c r="U137" i="69" s="1"/>
  <c r="V137" i="69" s="1"/>
  <c r="W137" i="69" s="1"/>
  <c r="X137" i="69" s="1"/>
  <c r="Y137" i="69" s="1"/>
  <c r="Z137" i="69" s="1"/>
  <c r="AA137" i="69" s="1"/>
  <c r="AB137" i="69" s="1"/>
  <c r="AC137" i="69" s="1"/>
  <c r="AD137" i="69" s="1"/>
  <c r="AE137" i="69" s="1"/>
  <c r="AF137" i="69" s="1"/>
  <c r="G136" i="69"/>
  <c r="H136" i="69" s="1"/>
  <c r="I136" i="69" s="1"/>
  <c r="J136" i="69" s="1"/>
  <c r="K136" i="69" s="1"/>
  <c r="L136" i="69" s="1"/>
  <c r="M136" i="69" s="1"/>
  <c r="N136" i="69" s="1"/>
  <c r="O136" i="69" s="1"/>
  <c r="P136" i="69" s="1"/>
  <c r="Q136" i="69" s="1"/>
  <c r="R136" i="69" s="1"/>
  <c r="S136" i="69" s="1"/>
  <c r="T136" i="69" s="1"/>
  <c r="U136" i="69" s="1"/>
  <c r="V136" i="69" s="1"/>
  <c r="W136" i="69" s="1"/>
  <c r="X136" i="69" s="1"/>
  <c r="Y136" i="69" s="1"/>
  <c r="Z136" i="69" s="1"/>
  <c r="AA136" i="69" s="1"/>
  <c r="AB136" i="69" s="1"/>
  <c r="AC136" i="69" s="1"/>
  <c r="AD136" i="69" s="1"/>
  <c r="AE136" i="69" s="1"/>
  <c r="AF136" i="69" s="1"/>
  <c r="C136" i="69"/>
  <c r="D136" i="69" s="1"/>
  <c r="E136" i="69" s="1"/>
  <c r="F136" i="69" s="1"/>
  <c r="H135" i="69"/>
  <c r="I135" i="69" s="1"/>
  <c r="J135" i="69" s="1"/>
  <c r="K135" i="69" s="1"/>
  <c r="L135" i="69" s="1"/>
  <c r="M135" i="69" s="1"/>
  <c r="N135" i="69" s="1"/>
  <c r="O135" i="69" s="1"/>
  <c r="P135" i="69" s="1"/>
  <c r="Q135" i="69" s="1"/>
  <c r="R135" i="69" s="1"/>
  <c r="S135" i="69" s="1"/>
  <c r="T135" i="69" s="1"/>
  <c r="U135" i="69" s="1"/>
  <c r="V135" i="69" s="1"/>
  <c r="W135" i="69" s="1"/>
  <c r="X135" i="69" s="1"/>
  <c r="Y135" i="69" s="1"/>
  <c r="Z135" i="69" s="1"/>
  <c r="AA135" i="69" s="1"/>
  <c r="AB135" i="69" s="1"/>
  <c r="AC135" i="69" s="1"/>
  <c r="AD135" i="69" s="1"/>
  <c r="AE135" i="69" s="1"/>
  <c r="AF135" i="69" s="1"/>
  <c r="F135" i="69"/>
  <c r="G135" i="69" s="1"/>
  <c r="E135" i="69"/>
  <c r="C135" i="69"/>
  <c r="D135" i="69" s="1"/>
  <c r="D133" i="69"/>
  <c r="E133" i="69" s="1"/>
  <c r="F133" i="69" s="1"/>
  <c r="G133" i="69" s="1"/>
  <c r="H133" i="69" s="1"/>
  <c r="I133" i="69" s="1"/>
  <c r="J133" i="69" s="1"/>
  <c r="K133" i="69" s="1"/>
  <c r="L133" i="69" s="1"/>
  <c r="M133" i="69" s="1"/>
  <c r="N133" i="69" s="1"/>
  <c r="O133" i="69" s="1"/>
  <c r="P133" i="69" s="1"/>
  <c r="Q133" i="69" s="1"/>
  <c r="R133" i="69" s="1"/>
  <c r="S133" i="69" s="1"/>
  <c r="T133" i="69" s="1"/>
  <c r="U133" i="69" s="1"/>
  <c r="V133" i="69" s="1"/>
  <c r="W133" i="69" s="1"/>
  <c r="X133" i="69" s="1"/>
  <c r="Y133" i="69" s="1"/>
  <c r="Z133" i="69" s="1"/>
  <c r="AA133" i="69" s="1"/>
  <c r="AB133" i="69" s="1"/>
  <c r="AC133" i="69" s="1"/>
  <c r="AD133" i="69" s="1"/>
  <c r="AE133" i="69" s="1"/>
  <c r="AF133" i="69" s="1"/>
  <c r="C133" i="69"/>
  <c r="S132" i="69"/>
  <c r="T132" i="69" s="1"/>
  <c r="U132" i="69" s="1"/>
  <c r="V132" i="69" s="1"/>
  <c r="W132" i="69" s="1"/>
  <c r="X132" i="69" s="1"/>
  <c r="Y132" i="69" s="1"/>
  <c r="Z132" i="69" s="1"/>
  <c r="AA132" i="69" s="1"/>
  <c r="AB132" i="69" s="1"/>
  <c r="AC132" i="69" s="1"/>
  <c r="AD132" i="69" s="1"/>
  <c r="AE132" i="69" s="1"/>
  <c r="AF132" i="69" s="1"/>
  <c r="C132" i="69"/>
  <c r="D132" i="69" s="1"/>
  <c r="E132" i="69" s="1"/>
  <c r="F132" i="69" s="1"/>
  <c r="G132" i="69" s="1"/>
  <c r="H132" i="69" s="1"/>
  <c r="I132" i="69" s="1"/>
  <c r="J132" i="69" s="1"/>
  <c r="K132" i="69" s="1"/>
  <c r="L132" i="69" s="1"/>
  <c r="M132" i="69" s="1"/>
  <c r="N132" i="69" s="1"/>
  <c r="O132" i="69" s="1"/>
  <c r="P132" i="69" s="1"/>
  <c r="Q132" i="69" s="1"/>
  <c r="R132" i="69" s="1"/>
  <c r="H131" i="69"/>
  <c r="I131" i="69" s="1"/>
  <c r="J131" i="69" s="1"/>
  <c r="K131" i="69" s="1"/>
  <c r="L131" i="69" s="1"/>
  <c r="M131" i="69" s="1"/>
  <c r="N131" i="69" s="1"/>
  <c r="O131" i="69" s="1"/>
  <c r="P131" i="69" s="1"/>
  <c r="Q131" i="69" s="1"/>
  <c r="R131" i="69" s="1"/>
  <c r="S131" i="69" s="1"/>
  <c r="T131" i="69" s="1"/>
  <c r="U131" i="69" s="1"/>
  <c r="V131" i="69" s="1"/>
  <c r="W131" i="69" s="1"/>
  <c r="X131" i="69" s="1"/>
  <c r="Y131" i="69" s="1"/>
  <c r="Z131" i="69" s="1"/>
  <c r="AA131" i="69" s="1"/>
  <c r="AB131" i="69" s="1"/>
  <c r="AC131" i="69" s="1"/>
  <c r="AD131" i="69" s="1"/>
  <c r="AE131" i="69" s="1"/>
  <c r="AF131" i="69" s="1"/>
  <c r="G131" i="69"/>
  <c r="C131" i="69"/>
  <c r="D131" i="69" s="1"/>
  <c r="E131" i="69" s="1"/>
  <c r="F131" i="69" s="1"/>
  <c r="C130" i="69"/>
  <c r="D130" i="69" s="1"/>
  <c r="E130" i="69" s="1"/>
  <c r="F130" i="69" s="1"/>
  <c r="G130" i="69" s="1"/>
  <c r="H130" i="69" s="1"/>
  <c r="I130" i="69" s="1"/>
  <c r="J130" i="69" s="1"/>
  <c r="K130" i="69" s="1"/>
  <c r="L130" i="69" s="1"/>
  <c r="M130" i="69" s="1"/>
  <c r="N130" i="69" s="1"/>
  <c r="O130" i="69" s="1"/>
  <c r="P130" i="69" s="1"/>
  <c r="Q130" i="69" s="1"/>
  <c r="R130" i="69" s="1"/>
  <c r="S130" i="69" s="1"/>
  <c r="T130" i="69" s="1"/>
  <c r="U130" i="69" s="1"/>
  <c r="V130" i="69" s="1"/>
  <c r="W130" i="69" s="1"/>
  <c r="X130" i="69" s="1"/>
  <c r="Y130" i="69" s="1"/>
  <c r="Z130" i="69" s="1"/>
  <c r="AA130" i="69" s="1"/>
  <c r="AB130" i="69" s="1"/>
  <c r="AC130" i="69" s="1"/>
  <c r="AD130" i="69" s="1"/>
  <c r="AE130" i="69" s="1"/>
  <c r="AF130" i="69" s="1"/>
  <c r="D129" i="69"/>
  <c r="E129" i="69" s="1"/>
  <c r="F129" i="69" s="1"/>
  <c r="G129" i="69" s="1"/>
  <c r="H129" i="69" s="1"/>
  <c r="I129" i="69" s="1"/>
  <c r="J129" i="69" s="1"/>
  <c r="K129" i="69" s="1"/>
  <c r="L129" i="69" s="1"/>
  <c r="M129" i="69" s="1"/>
  <c r="N129" i="69" s="1"/>
  <c r="O129" i="69" s="1"/>
  <c r="P129" i="69" s="1"/>
  <c r="Q129" i="69" s="1"/>
  <c r="R129" i="69" s="1"/>
  <c r="S129" i="69" s="1"/>
  <c r="T129" i="69" s="1"/>
  <c r="U129" i="69" s="1"/>
  <c r="V129" i="69" s="1"/>
  <c r="W129" i="69" s="1"/>
  <c r="X129" i="69" s="1"/>
  <c r="Y129" i="69" s="1"/>
  <c r="Z129" i="69" s="1"/>
  <c r="AA129" i="69" s="1"/>
  <c r="AB129" i="69" s="1"/>
  <c r="AC129" i="69" s="1"/>
  <c r="AD129" i="69" s="1"/>
  <c r="AE129" i="69" s="1"/>
  <c r="AF129" i="69" s="1"/>
  <c r="C129" i="69"/>
  <c r="Y128" i="69"/>
  <c r="Z128" i="69" s="1"/>
  <c r="AA128" i="69" s="1"/>
  <c r="AB128" i="69" s="1"/>
  <c r="AC128" i="69" s="1"/>
  <c r="AD128" i="69" s="1"/>
  <c r="AE128" i="69" s="1"/>
  <c r="AF128" i="69" s="1"/>
  <c r="C128" i="69"/>
  <c r="D128" i="69" s="1"/>
  <c r="E128" i="69" s="1"/>
  <c r="F128" i="69" s="1"/>
  <c r="G128" i="69" s="1"/>
  <c r="H128" i="69" s="1"/>
  <c r="I128" i="69" s="1"/>
  <c r="J128" i="69" s="1"/>
  <c r="K128" i="69" s="1"/>
  <c r="L128" i="69" s="1"/>
  <c r="M128" i="69" s="1"/>
  <c r="N128" i="69" s="1"/>
  <c r="O128" i="69" s="1"/>
  <c r="P128" i="69" s="1"/>
  <c r="Q128" i="69" s="1"/>
  <c r="R128" i="69" s="1"/>
  <c r="S128" i="69" s="1"/>
  <c r="T128" i="69" s="1"/>
  <c r="U128" i="69" s="1"/>
  <c r="V128" i="69" s="1"/>
  <c r="W128" i="69" s="1"/>
  <c r="X128" i="69" s="1"/>
  <c r="X127" i="69"/>
  <c r="Y127" i="69" s="1"/>
  <c r="Z127" i="69" s="1"/>
  <c r="AA127" i="69" s="1"/>
  <c r="AB127" i="69" s="1"/>
  <c r="AC127" i="69" s="1"/>
  <c r="AD127" i="69" s="1"/>
  <c r="AE127" i="69" s="1"/>
  <c r="AF127" i="69" s="1"/>
  <c r="G127" i="69"/>
  <c r="H127" i="69" s="1"/>
  <c r="I127" i="69" s="1"/>
  <c r="J127" i="69" s="1"/>
  <c r="K127" i="69" s="1"/>
  <c r="L127" i="69" s="1"/>
  <c r="M127" i="69" s="1"/>
  <c r="N127" i="69" s="1"/>
  <c r="O127" i="69" s="1"/>
  <c r="P127" i="69" s="1"/>
  <c r="Q127" i="69" s="1"/>
  <c r="R127" i="69" s="1"/>
  <c r="S127" i="69" s="1"/>
  <c r="T127" i="69" s="1"/>
  <c r="U127" i="69" s="1"/>
  <c r="V127" i="69" s="1"/>
  <c r="W127" i="69" s="1"/>
  <c r="E127" i="69"/>
  <c r="F127" i="69" s="1"/>
  <c r="D127" i="69"/>
  <c r="C127" i="69"/>
  <c r="E126" i="69"/>
  <c r="F126" i="69" s="1"/>
  <c r="G126" i="69" s="1"/>
  <c r="H126" i="69" s="1"/>
  <c r="I126" i="69" s="1"/>
  <c r="J126" i="69" s="1"/>
  <c r="K126" i="69" s="1"/>
  <c r="L126" i="69" s="1"/>
  <c r="M126" i="69" s="1"/>
  <c r="N126" i="69" s="1"/>
  <c r="O126" i="69" s="1"/>
  <c r="P126" i="69" s="1"/>
  <c r="Q126" i="69" s="1"/>
  <c r="R126" i="69" s="1"/>
  <c r="S126" i="69" s="1"/>
  <c r="T126" i="69" s="1"/>
  <c r="U126" i="69" s="1"/>
  <c r="V126" i="69" s="1"/>
  <c r="W126" i="69" s="1"/>
  <c r="X126" i="69" s="1"/>
  <c r="Y126" i="69" s="1"/>
  <c r="Z126" i="69" s="1"/>
  <c r="AA126" i="69" s="1"/>
  <c r="AB126" i="69" s="1"/>
  <c r="AC126" i="69" s="1"/>
  <c r="AD126" i="69" s="1"/>
  <c r="AE126" i="69" s="1"/>
  <c r="AF126" i="69" s="1"/>
  <c r="C126" i="69"/>
  <c r="D126" i="69" s="1"/>
  <c r="D124" i="69"/>
  <c r="E124" i="69" s="1"/>
  <c r="F124" i="69" s="1"/>
  <c r="G124" i="69" s="1"/>
  <c r="H124" i="69" s="1"/>
  <c r="I124" i="69" s="1"/>
  <c r="J124" i="69" s="1"/>
  <c r="K124" i="69" s="1"/>
  <c r="L124" i="69" s="1"/>
  <c r="M124" i="69" s="1"/>
  <c r="N124" i="69" s="1"/>
  <c r="O124" i="69" s="1"/>
  <c r="P124" i="69" s="1"/>
  <c r="Q124" i="69" s="1"/>
  <c r="R124" i="69" s="1"/>
  <c r="S124" i="69" s="1"/>
  <c r="T124" i="69" s="1"/>
  <c r="U124" i="69" s="1"/>
  <c r="V124" i="69" s="1"/>
  <c r="W124" i="69" s="1"/>
  <c r="X124" i="69" s="1"/>
  <c r="Y124" i="69" s="1"/>
  <c r="Z124" i="69" s="1"/>
  <c r="AA124" i="69" s="1"/>
  <c r="AB124" i="69" s="1"/>
  <c r="AC124" i="69" s="1"/>
  <c r="AD124" i="69" s="1"/>
  <c r="AE124" i="69" s="1"/>
  <c r="AF124" i="69" s="1"/>
  <c r="C124" i="69"/>
  <c r="J123" i="69"/>
  <c r="K123" i="69" s="1"/>
  <c r="L123" i="69" s="1"/>
  <c r="M123" i="69" s="1"/>
  <c r="N123" i="69" s="1"/>
  <c r="O123" i="69" s="1"/>
  <c r="P123" i="69" s="1"/>
  <c r="Q123" i="69" s="1"/>
  <c r="R123" i="69" s="1"/>
  <c r="S123" i="69" s="1"/>
  <c r="T123" i="69" s="1"/>
  <c r="U123" i="69" s="1"/>
  <c r="V123" i="69" s="1"/>
  <c r="W123" i="69" s="1"/>
  <c r="X123" i="69" s="1"/>
  <c r="Y123" i="69" s="1"/>
  <c r="Z123" i="69" s="1"/>
  <c r="AA123" i="69" s="1"/>
  <c r="AB123" i="69" s="1"/>
  <c r="AC123" i="69" s="1"/>
  <c r="AD123" i="69" s="1"/>
  <c r="AE123" i="69" s="1"/>
  <c r="AF123" i="69" s="1"/>
  <c r="F123" i="69"/>
  <c r="G123" i="69" s="1"/>
  <c r="H123" i="69" s="1"/>
  <c r="I123" i="69" s="1"/>
  <c r="C123" i="69"/>
  <c r="D123" i="69" s="1"/>
  <c r="E123" i="69" s="1"/>
  <c r="D122" i="69"/>
  <c r="E122" i="69" s="1"/>
  <c r="F122" i="69" s="1"/>
  <c r="G122" i="69" s="1"/>
  <c r="H122" i="69" s="1"/>
  <c r="I122" i="69" s="1"/>
  <c r="J122" i="69" s="1"/>
  <c r="K122" i="69" s="1"/>
  <c r="L122" i="69" s="1"/>
  <c r="M122" i="69" s="1"/>
  <c r="N122" i="69" s="1"/>
  <c r="O122" i="69" s="1"/>
  <c r="P122" i="69" s="1"/>
  <c r="Q122" i="69" s="1"/>
  <c r="R122" i="69" s="1"/>
  <c r="S122" i="69" s="1"/>
  <c r="T122" i="69" s="1"/>
  <c r="U122" i="69" s="1"/>
  <c r="V122" i="69" s="1"/>
  <c r="W122" i="69" s="1"/>
  <c r="X122" i="69" s="1"/>
  <c r="Y122" i="69" s="1"/>
  <c r="Z122" i="69" s="1"/>
  <c r="AA122" i="69" s="1"/>
  <c r="AB122" i="69" s="1"/>
  <c r="AC122" i="69" s="1"/>
  <c r="AD122" i="69" s="1"/>
  <c r="AE122" i="69" s="1"/>
  <c r="AF122" i="69" s="1"/>
  <c r="C122" i="69"/>
  <c r="G121" i="69"/>
  <c r="H121" i="69" s="1"/>
  <c r="I121" i="69" s="1"/>
  <c r="J121" i="69" s="1"/>
  <c r="K121" i="69" s="1"/>
  <c r="L121" i="69" s="1"/>
  <c r="M121" i="69" s="1"/>
  <c r="N121" i="69" s="1"/>
  <c r="O121" i="69" s="1"/>
  <c r="P121" i="69" s="1"/>
  <c r="Q121" i="69" s="1"/>
  <c r="R121" i="69" s="1"/>
  <c r="S121" i="69" s="1"/>
  <c r="T121" i="69" s="1"/>
  <c r="U121" i="69" s="1"/>
  <c r="V121" i="69" s="1"/>
  <c r="W121" i="69" s="1"/>
  <c r="X121" i="69" s="1"/>
  <c r="Y121" i="69" s="1"/>
  <c r="Z121" i="69" s="1"/>
  <c r="AA121" i="69" s="1"/>
  <c r="AB121" i="69" s="1"/>
  <c r="AC121" i="69" s="1"/>
  <c r="AD121" i="69" s="1"/>
  <c r="AE121" i="69" s="1"/>
  <c r="AF121" i="69" s="1"/>
  <c r="C121" i="69"/>
  <c r="D121" i="69" s="1"/>
  <c r="E121" i="69" s="1"/>
  <c r="F121" i="69" s="1"/>
  <c r="H120" i="69"/>
  <c r="I120" i="69" s="1"/>
  <c r="J120" i="69" s="1"/>
  <c r="K120" i="69" s="1"/>
  <c r="L120" i="69" s="1"/>
  <c r="M120" i="69" s="1"/>
  <c r="N120" i="69" s="1"/>
  <c r="O120" i="69" s="1"/>
  <c r="P120" i="69" s="1"/>
  <c r="Q120" i="69" s="1"/>
  <c r="R120" i="69" s="1"/>
  <c r="S120" i="69" s="1"/>
  <c r="T120" i="69" s="1"/>
  <c r="U120" i="69" s="1"/>
  <c r="V120" i="69" s="1"/>
  <c r="W120" i="69" s="1"/>
  <c r="X120" i="69" s="1"/>
  <c r="Y120" i="69" s="1"/>
  <c r="Z120" i="69" s="1"/>
  <c r="AA120" i="69" s="1"/>
  <c r="AB120" i="69" s="1"/>
  <c r="AC120" i="69" s="1"/>
  <c r="AD120" i="69" s="1"/>
  <c r="AE120" i="69" s="1"/>
  <c r="AF120" i="69" s="1"/>
  <c r="E120" i="69"/>
  <c r="F120" i="69" s="1"/>
  <c r="G120" i="69" s="1"/>
  <c r="D120" i="69"/>
  <c r="C120" i="69"/>
  <c r="C119" i="69"/>
  <c r="D119" i="69" s="1"/>
  <c r="E119" i="69" s="1"/>
  <c r="F119" i="69" s="1"/>
  <c r="G119" i="69" s="1"/>
  <c r="H119" i="69" s="1"/>
  <c r="I119" i="69" s="1"/>
  <c r="J119" i="69" s="1"/>
  <c r="K119" i="69" s="1"/>
  <c r="L119" i="69" s="1"/>
  <c r="M119" i="69" s="1"/>
  <c r="N119" i="69" s="1"/>
  <c r="O119" i="69" s="1"/>
  <c r="P119" i="69" s="1"/>
  <c r="Q119" i="69" s="1"/>
  <c r="R119" i="69" s="1"/>
  <c r="S119" i="69" s="1"/>
  <c r="T119" i="69" s="1"/>
  <c r="U119" i="69" s="1"/>
  <c r="V119" i="69" s="1"/>
  <c r="W119" i="69" s="1"/>
  <c r="X119" i="69" s="1"/>
  <c r="Y119" i="69" s="1"/>
  <c r="Z119" i="69" s="1"/>
  <c r="AA119" i="69" s="1"/>
  <c r="AB119" i="69" s="1"/>
  <c r="AC119" i="69" s="1"/>
  <c r="AD119" i="69" s="1"/>
  <c r="AE119" i="69" s="1"/>
  <c r="AF119" i="69" s="1"/>
  <c r="D118" i="69"/>
  <c r="E118" i="69" s="1"/>
  <c r="F118" i="69" s="1"/>
  <c r="G118" i="69" s="1"/>
  <c r="H118" i="69" s="1"/>
  <c r="I118" i="69" s="1"/>
  <c r="J118" i="69" s="1"/>
  <c r="K118" i="69" s="1"/>
  <c r="L118" i="69" s="1"/>
  <c r="M118" i="69" s="1"/>
  <c r="N118" i="69" s="1"/>
  <c r="O118" i="69" s="1"/>
  <c r="P118" i="69" s="1"/>
  <c r="Q118" i="69" s="1"/>
  <c r="R118" i="69" s="1"/>
  <c r="S118" i="69" s="1"/>
  <c r="T118" i="69" s="1"/>
  <c r="U118" i="69" s="1"/>
  <c r="V118" i="69" s="1"/>
  <c r="W118" i="69" s="1"/>
  <c r="X118" i="69" s="1"/>
  <c r="Y118" i="69" s="1"/>
  <c r="Z118" i="69" s="1"/>
  <c r="AA118" i="69" s="1"/>
  <c r="AB118" i="69" s="1"/>
  <c r="AC118" i="69" s="1"/>
  <c r="AD118" i="69" s="1"/>
  <c r="AE118" i="69" s="1"/>
  <c r="AF118" i="69" s="1"/>
  <c r="C118" i="69"/>
  <c r="C117" i="69"/>
  <c r="D117" i="69" s="1"/>
  <c r="E117" i="69" s="1"/>
  <c r="F117" i="69" s="1"/>
  <c r="G117" i="69" s="1"/>
  <c r="H117" i="69" s="1"/>
  <c r="I117" i="69" s="1"/>
  <c r="J117" i="69" s="1"/>
  <c r="K117" i="69" s="1"/>
  <c r="L117" i="69" s="1"/>
  <c r="M117" i="69" s="1"/>
  <c r="N117" i="69" s="1"/>
  <c r="O117" i="69" s="1"/>
  <c r="P117" i="69" s="1"/>
  <c r="Q117" i="69" s="1"/>
  <c r="R117" i="69" s="1"/>
  <c r="S117" i="69" s="1"/>
  <c r="T117" i="69" s="1"/>
  <c r="U117" i="69" s="1"/>
  <c r="V117" i="69" s="1"/>
  <c r="W117" i="69" s="1"/>
  <c r="X117" i="69" s="1"/>
  <c r="Y117" i="69" s="1"/>
  <c r="Z117" i="69" s="1"/>
  <c r="AA117" i="69" s="1"/>
  <c r="AB117" i="69" s="1"/>
  <c r="AC117" i="69" s="1"/>
  <c r="AD117" i="69" s="1"/>
  <c r="AE117" i="69" s="1"/>
  <c r="AF117" i="69" s="1"/>
  <c r="I116" i="69"/>
  <c r="J116" i="69" s="1"/>
  <c r="K116" i="69" s="1"/>
  <c r="L116" i="69" s="1"/>
  <c r="M116" i="69" s="1"/>
  <c r="N116" i="69" s="1"/>
  <c r="O116" i="69" s="1"/>
  <c r="P116" i="69" s="1"/>
  <c r="Q116" i="69" s="1"/>
  <c r="R116" i="69" s="1"/>
  <c r="S116" i="69" s="1"/>
  <c r="T116" i="69" s="1"/>
  <c r="U116" i="69" s="1"/>
  <c r="V116" i="69" s="1"/>
  <c r="W116" i="69" s="1"/>
  <c r="X116" i="69" s="1"/>
  <c r="Y116" i="69" s="1"/>
  <c r="Z116" i="69" s="1"/>
  <c r="AA116" i="69" s="1"/>
  <c r="AB116" i="69" s="1"/>
  <c r="AC116" i="69" s="1"/>
  <c r="AD116" i="69" s="1"/>
  <c r="AE116" i="69" s="1"/>
  <c r="AF116" i="69" s="1"/>
  <c r="E116" i="69"/>
  <c r="F116" i="69" s="1"/>
  <c r="G116" i="69" s="1"/>
  <c r="H116" i="69" s="1"/>
  <c r="D116" i="69"/>
  <c r="C116" i="69"/>
  <c r="C115" i="69"/>
  <c r="D115" i="69" s="1"/>
  <c r="E115" i="69" s="1"/>
  <c r="F115" i="69" s="1"/>
  <c r="G115" i="69" s="1"/>
  <c r="H115" i="69" s="1"/>
  <c r="I115" i="69" s="1"/>
  <c r="J115" i="69" s="1"/>
  <c r="K115" i="69" s="1"/>
  <c r="L115" i="69" s="1"/>
  <c r="M115" i="69" s="1"/>
  <c r="N115" i="69" s="1"/>
  <c r="O115" i="69" s="1"/>
  <c r="P115" i="69" s="1"/>
  <c r="Q115" i="69" s="1"/>
  <c r="R115" i="69" s="1"/>
  <c r="S115" i="69" s="1"/>
  <c r="T115" i="69" s="1"/>
  <c r="U115" i="69" s="1"/>
  <c r="V115" i="69" s="1"/>
  <c r="W115" i="69" s="1"/>
  <c r="X115" i="69" s="1"/>
  <c r="Y115" i="69" s="1"/>
  <c r="Z115" i="69" s="1"/>
  <c r="AA115" i="69" s="1"/>
  <c r="AB115" i="69" s="1"/>
  <c r="AC115" i="69" s="1"/>
  <c r="AD115" i="69" s="1"/>
  <c r="AE115" i="69" s="1"/>
  <c r="AF115" i="69" s="1"/>
  <c r="J114" i="69"/>
  <c r="K114" i="69" s="1"/>
  <c r="L114" i="69" s="1"/>
  <c r="M114" i="69" s="1"/>
  <c r="N114" i="69" s="1"/>
  <c r="O114" i="69" s="1"/>
  <c r="P114" i="69" s="1"/>
  <c r="Q114" i="69" s="1"/>
  <c r="R114" i="69" s="1"/>
  <c r="S114" i="69" s="1"/>
  <c r="T114" i="69" s="1"/>
  <c r="U114" i="69" s="1"/>
  <c r="V114" i="69" s="1"/>
  <c r="W114" i="69" s="1"/>
  <c r="X114" i="69" s="1"/>
  <c r="Y114" i="69" s="1"/>
  <c r="Z114" i="69" s="1"/>
  <c r="AA114" i="69" s="1"/>
  <c r="AB114" i="69" s="1"/>
  <c r="AC114" i="69" s="1"/>
  <c r="AD114" i="69" s="1"/>
  <c r="AE114" i="69" s="1"/>
  <c r="AF114" i="69" s="1"/>
  <c r="D114" i="69"/>
  <c r="E114" i="69" s="1"/>
  <c r="F114" i="69" s="1"/>
  <c r="G114" i="69" s="1"/>
  <c r="H114" i="69" s="1"/>
  <c r="I114" i="69" s="1"/>
  <c r="C114" i="69"/>
  <c r="G113" i="69"/>
  <c r="H113" i="69" s="1"/>
  <c r="I113" i="69" s="1"/>
  <c r="J113" i="69" s="1"/>
  <c r="K113" i="69" s="1"/>
  <c r="L113" i="69" s="1"/>
  <c r="M113" i="69" s="1"/>
  <c r="N113" i="69" s="1"/>
  <c r="O113" i="69" s="1"/>
  <c r="P113" i="69" s="1"/>
  <c r="Q113" i="69" s="1"/>
  <c r="R113" i="69" s="1"/>
  <c r="S113" i="69" s="1"/>
  <c r="T113" i="69" s="1"/>
  <c r="U113" i="69" s="1"/>
  <c r="V113" i="69" s="1"/>
  <c r="W113" i="69" s="1"/>
  <c r="X113" i="69" s="1"/>
  <c r="Y113" i="69" s="1"/>
  <c r="Z113" i="69" s="1"/>
  <c r="AA113" i="69" s="1"/>
  <c r="AB113" i="69" s="1"/>
  <c r="AC113" i="69" s="1"/>
  <c r="AD113" i="69" s="1"/>
  <c r="AE113" i="69" s="1"/>
  <c r="AF113" i="69" s="1"/>
  <c r="C113" i="69"/>
  <c r="D113" i="69" s="1"/>
  <c r="E113" i="69" s="1"/>
  <c r="F113" i="69" s="1"/>
  <c r="I112" i="69"/>
  <c r="J112" i="69" s="1"/>
  <c r="K112" i="69" s="1"/>
  <c r="L112" i="69" s="1"/>
  <c r="M112" i="69" s="1"/>
  <c r="N112" i="69" s="1"/>
  <c r="O112" i="69" s="1"/>
  <c r="P112" i="69" s="1"/>
  <c r="Q112" i="69" s="1"/>
  <c r="R112" i="69" s="1"/>
  <c r="S112" i="69" s="1"/>
  <c r="T112" i="69" s="1"/>
  <c r="U112" i="69" s="1"/>
  <c r="V112" i="69" s="1"/>
  <c r="W112" i="69" s="1"/>
  <c r="X112" i="69" s="1"/>
  <c r="Y112" i="69" s="1"/>
  <c r="Z112" i="69" s="1"/>
  <c r="AA112" i="69" s="1"/>
  <c r="AB112" i="69" s="1"/>
  <c r="AC112" i="69" s="1"/>
  <c r="AD112" i="69" s="1"/>
  <c r="AE112" i="69" s="1"/>
  <c r="AF112" i="69" s="1"/>
  <c r="F112" i="69"/>
  <c r="G112" i="69" s="1"/>
  <c r="H112" i="69" s="1"/>
  <c r="E112" i="69"/>
  <c r="D112" i="69"/>
  <c r="C112" i="69"/>
  <c r="I111" i="69"/>
  <c r="J111" i="69" s="1"/>
  <c r="K111" i="69" s="1"/>
  <c r="L111" i="69" s="1"/>
  <c r="M111" i="69" s="1"/>
  <c r="N111" i="69" s="1"/>
  <c r="O111" i="69" s="1"/>
  <c r="P111" i="69" s="1"/>
  <c r="Q111" i="69" s="1"/>
  <c r="R111" i="69" s="1"/>
  <c r="S111" i="69" s="1"/>
  <c r="T111" i="69" s="1"/>
  <c r="U111" i="69" s="1"/>
  <c r="V111" i="69" s="1"/>
  <c r="W111" i="69" s="1"/>
  <c r="X111" i="69" s="1"/>
  <c r="Y111" i="69" s="1"/>
  <c r="Z111" i="69" s="1"/>
  <c r="AA111" i="69" s="1"/>
  <c r="AB111" i="69" s="1"/>
  <c r="AC111" i="69" s="1"/>
  <c r="AD111" i="69" s="1"/>
  <c r="AE111" i="69" s="1"/>
  <c r="AF111" i="69" s="1"/>
  <c r="C111" i="69"/>
  <c r="D111" i="69" s="1"/>
  <c r="E111" i="69" s="1"/>
  <c r="F111" i="69" s="1"/>
  <c r="G111" i="69" s="1"/>
  <c r="H111" i="69" s="1"/>
  <c r="F110" i="69"/>
  <c r="G110" i="69" s="1"/>
  <c r="H110" i="69" s="1"/>
  <c r="I110" i="69" s="1"/>
  <c r="J110" i="69" s="1"/>
  <c r="K110" i="69" s="1"/>
  <c r="L110" i="69" s="1"/>
  <c r="M110" i="69" s="1"/>
  <c r="N110" i="69" s="1"/>
  <c r="O110" i="69" s="1"/>
  <c r="P110" i="69" s="1"/>
  <c r="Q110" i="69" s="1"/>
  <c r="R110" i="69" s="1"/>
  <c r="S110" i="69" s="1"/>
  <c r="T110" i="69" s="1"/>
  <c r="U110" i="69" s="1"/>
  <c r="V110" i="69" s="1"/>
  <c r="W110" i="69" s="1"/>
  <c r="X110" i="69" s="1"/>
  <c r="Y110" i="69" s="1"/>
  <c r="Z110" i="69" s="1"/>
  <c r="AA110" i="69" s="1"/>
  <c r="AB110" i="69" s="1"/>
  <c r="AC110" i="69" s="1"/>
  <c r="AD110" i="69" s="1"/>
  <c r="AE110" i="69" s="1"/>
  <c r="AF110" i="69" s="1"/>
  <c r="E110" i="69"/>
  <c r="D110" i="69"/>
  <c r="C110" i="69"/>
  <c r="O109" i="69"/>
  <c r="P109" i="69" s="1"/>
  <c r="Q109" i="69" s="1"/>
  <c r="R109" i="69" s="1"/>
  <c r="S109" i="69" s="1"/>
  <c r="T109" i="69" s="1"/>
  <c r="U109" i="69" s="1"/>
  <c r="V109" i="69" s="1"/>
  <c r="W109" i="69" s="1"/>
  <c r="X109" i="69" s="1"/>
  <c r="Y109" i="69" s="1"/>
  <c r="Z109" i="69" s="1"/>
  <c r="AA109" i="69" s="1"/>
  <c r="AB109" i="69" s="1"/>
  <c r="AC109" i="69" s="1"/>
  <c r="AD109" i="69" s="1"/>
  <c r="AE109" i="69" s="1"/>
  <c r="AF109" i="69" s="1"/>
  <c r="L109" i="69"/>
  <c r="M109" i="69" s="1"/>
  <c r="N109" i="69" s="1"/>
  <c r="K109" i="69"/>
  <c r="J109" i="69"/>
  <c r="C109" i="69"/>
  <c r="D109" i="69" s="1"/>
  <c r="E109" i="69" s="1"/>
  <c r="F109" i="69" s="1"/>
  <c r="G109" i="69" s="1"/>
  <c r="H109" i="69" s="1"/>
  <c r="I108" i="69"/>
  <c r="J108" i="69" s="1"/>
  <c r="K108" i="69" s="1"/>
  <c r="L108" i="69" s="1"/>
  <c r="M108" i="69" s="1"/>
  <c r="N108" i="69" s="1"/>
  <c r="O108" i="69" s="1"/>
  <c r="P108" i="69" s="1"/>
  <c r="Q108" i="69" s="1"/>
  <c r="R108" i="69" s="1"/>
  <c r="S108" i="69" s="1"/>
  <c r="T108" i="69" s="1"/>
  <c r="U108" i="69" s="1"/>
  <c r="V108" i="69" s="1"/>
  <c r="W108" i="69" s="1"/>
  <c r="X108" i="69" s="1"/>
  <c r="Y108" i="69" s="1"/>
  <c r="Z108" i="69" s="1"/>
  <c r="AA108" i="69" s="1"/>
  <c r="AB108" i="69" s="1"/>
  <c r="AC108" i="69" s="1"/>
  <c r="AD108" i="69" s="1"/>
  <c r="AE108" i="69" s="1"/>
  <c r="AF108" i="69" s="1"/>
  <c r="D108" i="69"/>
  <c r="E108" i="69" s="1"/>
  <c r="F108" i="69" s="1"/>
  <c r="G108" i="69" s="1"/>
  <c r="H108" i="69" s="1"/>
  <c r="C108" i="69"/>
  <c r="G107" i="69"/>
  <c r="H107" i="69" s="1"/>
  <c r="I107" i="69" s="1"/>
  <c r="J107" i="69" s="1"/>
  <c r="K107" i="69" s="1"/>
  <c r="L107" i="69" s="1"/>
  <c r="M107" i="69" s="1"/>
  <c r="N107" i="69" s="1"/>
  <c r="O107" i="69" s="1"/>
  <c r="P107" i="69" s="1"/>
  <c r="Q107" i="69" s="1"/>
  <c r="R107" i="69" s="1"/>
  <c r="S107" i="69" s="1"/>
  <c r="T107" i="69" s="1"/>
  <c r="U107" i="69" s="1"/>
  <c r="V107" i="69" s="1"/>
  <c r="W107" i="69" s="1"/>
  <c r="X107" i="69" s="1"/>
  <c r="Y107" i="69" s="1"/>
  <c r="Z107" i="69" s="1"/>
  <c r="AA107" i="69" s="1"/>
  <c r="AB107" i="69" s="1"/>
  <c r="AC107" i="69" s="1"/>
  <c r="AD107" i="69" s="1"/>
  <c r="AE107" i="69" s="1"/>
  <c r="AF107" i="69" s="1"/>
  <c r="D107" i="69"/>
  <c r="E107" i="69" s="1"/>
  <c r="F107" i="69" s="1"/>
  <c r="C107" i="69"/>
  <c r="E105" i="69"/>
  <c r="F105" i="69" s="1"/>
  <c r="G105" i="69" s="1"/>
  <c r="H105" i="69" s="1"/>
  <c r="I105" i="69" s="1"/>
  <c r="J105" i="69" s="1"/>
  <c r="K105" i="69" s="1"/>
  <c r="L105" i="69" s="1"/>
  <c r="M105" i="69" s="1"/>
  <c r="N105" i="69" s="1"/>
  <c r="O105" i="69" s="1"/>
  <c r="P105" i="69" s="1"/>
  <c r="Q105" i="69" s="1"/>
  <c r="R105" i="69" s="1"/>
  <c r="S105" i="69" s="1"/>
  <c r="T105" i="69" s="1"/>
  <c r="U105" i="69" s="1"/>
  <c r="V105" i="69" s="1"/>
  <c r="W105" i="69" s="1"/>
  <c r="X105" i="69" s="1"/>
  <c r="Y105" i="69" s="1"/>
  <c r="Z105" i="69" s="1"/>
  <c r="AA105" i="69" s="1"/>
  <c r="AB105" i="69" s="1"/>
  <c r="AC105" i="69" s="1"/>
  <c r="AD105" i="69" s="1"/>
  <c r="AE105" i="69" s="1"/>
  <c r="AF105" i="69" s="1"/>
  <c r="D105" i="69"/>
  <c r="C105" i="69"/>
  <c r="F104" i="69"/>
  <c r="G104" i="69" s="1"/>
  <c r="H104" i="69" s="1"/>
  <c r="I104" i="69" s="1"/>
  <c r="J104" i="69" s="1"/>
  <c r="K104" i="69" s="1"/>
  <c r="L104" i="69" s="1"/>
  <c r="M104" i="69" s="1"/>
  <c r="N104" i="69" s="1"/>
  <c r="O104" i="69" s="1"/>
  <c r="P104" i="69" s="1"/>
  <c r="Q104" i="69" s="1"/>
  <c r="R104" i="69" s="1"/>
  <c r="S104" i="69" s="1"/>
  <c r="T104" i="69" s="1"/>
  <c r="U104" i="69" s="1"/>
  <c r="V104" i="69" s="1"/>
  <c r="W104" i="69" s="1"/>
  <c r="X104" i="69" s="1"/>
  <c r="Y104" i="69" s="1"/>
  <c r="Z104" i="69" s="1"/>
  <c r="AA104" i="69" s="1"/>
  <c r="AB104" i="69" s="1"/>
  <c r="AC104" i="69" s="1"/>
  <c r="AD104" i="69" s="1"/>
  <c r="AE104" i="69" s="1"/>
  <c r="AF104" i="69" s="1"/>
  <c r="C104" i="69"/>
  <c r="D104" i="69" s="1"/>
  <c r="E104" i="69" s="1"/>
  <c r="D102" i="69"/>
  <c r="E102" i="69" s="1"/>
  <c r="F102" i="69" s="1"/>
  <c r="G102" i="69" s="1"/>
  <c r="H102" i="69" s="1"/>
  <c r="I102" i="69" s="1"/>
  <c r="J102" i="69" s="1"/>
  <c r="K102" i="69" s="1"/>
  <c r="L102" i="69" s="1"/>
  <c r="M102" i="69" s="1"/>
  <c r="N102" i="69" s="1"/>
  <c r="O102" i="69" s="1"/>
  <c r="P102" i="69" s="1"/>
  <c r="Q102" i="69" s="1"/>
  <c r="R102" i="69" s="1"/>
  <c r="S102" i="69" s="1"/>
  <c r="T102" i="69" s="1"/>
  <c r="U102" i="69" s="1"/>
  <c r="V102" i="69" s="1"/>
  <c r="W102" i="69" s="1"/>
  <c r="X102" i="69" s="1"/>
  <c r="Y102" i="69" s="1"/>
  <c r="Z102" i="69" s="1"/>
  <c r="AA102" i="69" s="1"/>
  <c r="AB102" i="69" s="1"/>
  <c r="AC102" i="69" s="1"/>
  <c r="AD102" i="69" s="1"/>
  <c r="AE102" i="69" s="1"/>
  <c r="AF102" i="69" s="1"/>
  <c r="C102" i="69"/>
  <c r="I101" i="69"/>
  <c r="J101" i="69" s="1"/>
  <c r="K101" i="69" s="1"/>
  <c r="L101" i="69" s="1"/>
  <c r="M101" i="69" s="1"/>
  <c r="N101" i="69" s="1"/>
  <c r="O101" i="69" s="1"/>
  <c r="P101" i="69" s="1"/>
  <c r="Q101" i="69" s="1"/>
  <c r="R101" i="69" s="1"/>
  <c r="S101" i="69" s="1"/>
  <c r="T101" i="69" s="1"/>
  <c r="U101" i="69" s="1"/>
  <c r="V101" i="69" s="1"/>
  <c r="W101" i="69" s="1"/>
  <c r="X101" i="69" s="1"/>
  <c r="Y101" i="69" s="1"/>
  <c r="Z101" i="69" s="1"/>
  <c r="AA101" i="69" s="1"/>
  <c r="AB101" i="69" s="1"/>
  <c r="AC101" i="69" s="1"/>
  <c r="AD101" i="69" s="1"/>
  <c r="AE101" i="69" s="1"/>
  <c r="AF101" i="69" s="1"/>
  <c r="G101" i="69"/>
  <c r="H101" i="69" s="1"/>
  <c r="D101" i="69"/>
  <c r="E101" i="69" s="1"/>
  <c r="F101" i="69" s="1"/>
  <c r="C101" i="69"/>
  <c r="E100" i="69"/>
  <c r="F100" i="69" s="1"/>
  <c r="G100" i="69" s="1"/>
  <c r="H100" i="69" s="1"/>
  <c r="I100" i="69" s="1"/>
  <c r="J100" i="69" s="1"/>
  <c r="K100" i="69" s="1"/>
  <c r="L100" i="69" s="1"/>
  <c r="M100" i="69" s="1"/>
  <c r="N100" i="69" s="1"/>
  <c r="O100" i="69" s="1"/>
  <c r="P100" i="69" s="1"/>
  <c r="Q100" i="69" s="1"/>
  <c r="R100" i="69" s="1"/>
  <c r="S100" i="69" s="1"/>
  <c r="T100" i="69" s="1"/>
  <c r="U100" i="69" s="1"/>
  <c r="V100" i="69" s="1"/>
  <c r="W100" i="69" s="1"/>
  <c r="X100" i="69" s="1"/>
  <c r="Y100" i="69" s="1"/>
  <c r="Z100" i="69" s="1"/>
  <c r="AA100" i="69" s="1"/>
  <c r="AB100" i="69" s="1"/>
  <c r="AC100" i="69" s="1"/>
  <c r="AD100" i="69" s="1"/>
  <c r="AE100" i="69" s="1"/>
  <c r="AF100" i="69" s="1"/>
  <c r="D100" i="69"/>
  <c r="C100" i="69"/>
  <c r="E99" i="69"/>
  <c r="F99" i="69" s="1"/>
  <c r="G99" i="69" s="1"/>
  <c r="H99" i="69" s="1"/>
  <c r="I99" i="69" s="1"/>
  <c r="J99" i="69" s="1"/>
  <c r="K99" i="69" s="1"/>
  <c r="L99" i="69" s="1"/>
  <c r="M99" i="69" s="1"/>
  <c r="N99" i="69" s="1"/>
  <c r="O99" i="69" s="1"/>
  <c r="P99" i="69" s="1"/>
  <c r="Q99" i="69" s="1"/>
  <c r="R99" i="69" s="1"/>
  <c r="S99" i="69" s="1"/>
  <c r="T99" i="69" s="1"/>
  <c r="U99" i="69" s="1"/>
  <c r="V99" i="69" s="1"/>
  <c r="W99" i="69" s="1"/>
  <c r="X99" i="69" s="1"/>
  <c r="Y99" i="69" s="1"/>
  <c r="Z99" i="69" s="1"/>
  <c r="AA99" i="69" s="1"/>
  <c r="AB99" i="69" s="1"/>
  <c r="AC99" i="69" s="1"/>
  <c r="AD99" i="69" s="1"/>
  <c r="AE99" i="69" s="1"/>
  <c r="AF99" i="69" s="1"/>
  <c r="C99" i="69"/>
  <c r="D99" i="69" s="1"/>
  <c r="D98" i="69"/>
  <c r="E98" i="69" s="1"/>
  <c r="F98" i="69" s="1"/>
  <c r="C98" i="69"/>
  <c r="D97" i="69"/>
  <c r="C97" i="69"/>
  <c r="AH95" i="69"/>
  <c r="AI95" i="69" s="1"/>
  <c r="AH94" i="69"/>
  <c r="AI94" i="69" s="1"/>
  <c r="AH93" i="69"/>
  <c r="AI93" i="69" s="1"/>
  <c r="AH92" i="69"/>
  <c r="AI92" i="69" s="1"/>
  <c r="AH91" i="69"/>
  <c r="AI91" i="69" s="1"/>
  <c r="D90" i="69"/>
  <c r="C90" i="69"/>
  <c r="AI88" i="69"/>
  <c r="AH88" i="69"/>
  <c r="AI87" i="69"/>
  <c r="AH87" i="69"/>
  <c r="AI86" i="69"/>
  <c r="AH86" i="69"/>
  <c r="AI85" i="69"/>
  <c r="AH85" i="69"/>
  <c r="AI84" i="69"/>
  <c r="AH84" i="69"/>
  <c r="AI83" i="69"/>
  <c r="AH83" i="69"/>
  <c r="AI82" i="69"/>
  <c r="AH82" i="69"/>
  <c r="AI81" i="69"/>
  <c r="AH81" i="69"/>
  <c r="AG79" i="69"/>
  <c r="AI78" i="69"/>
  <c r="AH78" i="69"/>
  <c r="AF77" i="69"/>
  <c r="AE77" i="69"/>
  <c r="AD77" i="69"/>
  <c r="AC77" i="69"/>
  <c r="AB77" i="69"/>
  <c r="AA77" i="69"/>
  <c r="Z77" i="69"/>
  <c r="Y77" i="69"/>
  <c r="X77" i="69"/>
  <c r="W77" i="69"/>
  <c r="V77" i="69"/>
  <c r="U77" i="69"/>
  <c r="T77" i="69"/>
  <c r="S77" i="69"/>
  <c r="R77" i="69"/>
  <c r="Q77" i="69"/>
  <c r="P77" i="69"/>
  <c r="O77" i="69"/>
  <c r="N77" i="69"/>
  <c r="M77" i="69"/>
  <c r="L77" i="69"/>
  <c r="K77" i="69"/>
  <c r="J77" i="69"/>
  <c r="I77" i="69"/>
  <c r="H77" i="69"/>
  <c r="G77" i="69"/>
  <c r="F77" i="69"/>
  <c r="E77" i="69"/>
  <c r="D77" i="69"/>
  <c r="C77" i="69"/>
  <c r="AF76" i="69"/>
  <c r="AE76" i="69"/>
  <c r="AE79" i="69" s="1"/>
  <c r="AD76" i="69"/>
  <c r="AC76" i="69"/>
  <c r="AB76" i="69"/>
  <c r="AA76" i="69"/>
  <c r="Z76" i="69"/>
  <c r="Y76" i="69"/>
  <c r="X76" i="69"/>
  <c r="W76" i="69"/>
  <c r="V76" i="69"/>
  <c r="U76" i="69"/>
  <c r="T76" i="69"/>
  <c r="S76" i="69"/>
  <c r="R76" i="69"/>
  <c r="Q76" i="69"/>
  <c r="P76" i="69"/>
  <c r="O76" i="69"/>
  <c r="N76" i="69"/>
  <c r="M76" i="69"/>
  <c r="L76" i="69"/>
  <c r="K76" i="69"/>
  <c r="J76" i="69"/>
  <c r="I76" i="69"/>
  <c r="H76" i="69"/>
  <c r="G76" i="69"/>
  <c r="F76" i="69"/>
  <c r="E76" i="69"/>
  <c r="D76" i="69"/>
  <c r="C76" i="69"/>
  <c r="AF75" i="69"/>
  <c r="AE75" i="69"/>
  <c r="AD75" i="69"/>
  <c r="AC75" i="69"/>
  <c r="AB75" i="69"/>
  <c r="AB79" i="69" s="1"/>
  <c r="AA75" i="69"/>
  <c r="Z75" i="69"/>
  <c r="Y75" i="69"/>
  <c r="X75" i="69"/>
  <c r="W75" i="69"/>
  <c r="V75" i="69"/>
  <c r="U75" i="69"/>
  <c r="T75" i="69"/>
  <c r="S75" i="69"/>
  <c r="R75" i="69"/>
  <c r="Q75" i="69"/>
  <c r="P75" i="69"/>
  <c r="O75" i="69"/>
  <c r="N75" i="69"/>
  <c r="M75" i="69"/>
  <c r="L75" i="69"/>
  <c r="K75" i="69"/>
  <c r="J75" i="69"/>
  <c r="I75" i="69"/>
  <c r="H75" i="69"/>
  <c r="G75" i="69"/>
  <c r="F75" i="69"/>
  <c r="E75" i="69"/>
  <c r="D75" i="69"/>
  <c r="C75" i="69"/>
  <c r="AF74" i="69"/>
  <c r="AF79" i="69" s="1"/>
  <c r="AE74" i="69"/>
  <c r="AD74" i="69"/>
  <c r="AC74" i="69"/>
  <c r="AB74" i="69"/>
  <c r="AA74" i="69"/>
  <c r="Z74" i="69"/>
  <c r="Y74" i="69"/>
  <c r="X74" i="69"/>
  <c r="W74" i="69"/>
  <c r="V74" i="69"/>
  <c r="U74" i="69"/>
  <c r="T74" i="69"/>
  <c r="S74" i="69"/>
  <c r="R74" i="69"/>
  <c r="Q74" i="69"/>
  <c r="P74" i="69"/>
  <c r="O74" i="69"/>
  <c r="N74" i="69"/>
  <c r="M74" i="69"/>
  <c r="L74" i="69"/>
  <c r="K74" i="69"/>
  <c r="J74" i="69"/>
  <c r="I74" i="69"/>
  <c r="H74" i="69"/>
  <c r="G74" i="69"/>
  <c r="F74" i="69"/>
  <c r="E74" i="69"/>
  <c r="D74" i="69"/>
  <c r="C74" i="69"/>
  <c r="AF73" i="69"/>
  <c r="AE73" i="69"/>
  <c r="AD73" i="69"/>
  <c r="AC73" i="69"/>
  <c r="AB73" i="69"/>
  <c r="AA73" i="69"/>
  <c r="Z73" i="69"/>
  <c r="Z79" i="69" s="1"/>
  <c r="Y73" i="69"/>
  <c r="X73" i="69"/>
  <c r="W73" i="69"/>
  <c r="W79" i="69" s="1"/>
  <c r="V73" i="69"/>
  <c r="V79" i="69" s="1"/>
  <c r="U73" i="69"/>
  <c r="T73" i="69"/>
  <c r="S73" i="69"/>
  <c r="S79" i="69" s="1"/>
  <c r="R73" i="69"/>
  <c r="Q73" i="69"/>
  <c r="P73" i="69"/>
  <c r="O73" i="69"/>
  <c r="N73" i="69"/>
  <c r="N79" i="69" s="1"/>
  <c r="M73" i="69"/>
  <c r="L73" i="69"/>
  <c r="K73" i="69"/>
  <c r="J73" i="69"/>
  <c r="I73" i="69"/>
  <c r="H73" i="69"/>
  <c r="G73" i="69"/>
  <c r="G79" i="69" s="1"/>
  <c r="F73" i="69"/>
  <c r="E73" i="69"/>
  <c r="D73" i="69"/>
  <c r="C73" i="69"/>
  <c r="AI71" i="69"/>
  <c r="AH71" i="69"/>
  <c r="AG70" i="69"/>
  <c r="AG69" i="69"/>
  <c r="AF69" i="69"/>
  <c r="AE69" i="69"/>
  <c r="AD69" i="69"/>
  <c r="AC69" i="69"/>
  <c r="AB69" i="69"/>
  <c r="AA69" i="69"/>
  <c r="Z69" i="69"/>
  <c r="Y69" i="69"/>
  <c r="X69" i="69"/>
  <c r="W69" i="69"/>
  <c r="V69" i="69"/>
  <c r="U69" i="69"/>
  <c r="T69" i="69"/>
  <c r="S69" i="69"/>
  <c r="R69" i="69"/>
  <c r="Q69" i="69"/>
  <c r="P69" i="69"/>
  <c r="O69" i="69"/>
  <c r="N69" i="69"/>
  <c r="M69" i="69"/>
  <c r="L69" i="69"/>
  <c r="K69" i="69"/>
  <c r="J69" i="69"/>
  <c r="I69" i="69"/>
  <c r="H69" i="69"/>
  <c r="G69" i="69"/>
  <c r="F69" i="69"/>
  <c r="E69" i="69"/>
  <c r="D69" i="69"/>
  <c r="C69" i="69"/>
  <c r="AH69" i="69"/>
  <c r="AI68" i="69"/>
  <c r="AH68" i="69"/>
  <c r="AI67" i="69"/>
  <c r="AH67" i="69"/>
  <c r="AI66" i="69"/>
  <c r="AH66" i="69"/>
  <c r="AG65" i="69"/>
  <c r="AF65" i="69"/>
  <c r="AF5" i="69" s="1"/>
  <c r="AE65" i="69"/>
  <c r="AE5" i="69" s="1"/>
  <c r="AD65" i="69"/>
  <c r="AD5" i="69" s="1"/>
  <c r="AC65" i="69"/>
  <c r="AC5" i="69" s="1"/>
  <c r="AB65" i="69"/>
  <c r="AA65" i="69"/>
  <c r="Z65" i="69"/>
  <c r="Y65" i="69"/>
  <c r="X65" i="69"/>
  <c r="W65" i="69"/>
  <c r="W5" i="69" s="1"/>
  <c r="V65" i="69"/>
  <c r="V5" i="69" s="1"/>
  <c r="U65" i="69"/>
  <c r="U5" i="69" s="1"/>
  <c r="T65" i="69"/>
  <c r="T5" i="69" s="1"/>
  <c r="S65" i="69"/>
  <c r="S70" i="69" s="1"/>
  <c r="R65" i="69"/>
  <c r="Q65" i="69"/>
  <c r="Q5" i="69" s="1"/>
  <c r="P65" i="69"/>
  <c r="O65" i="69"/>
  <c r="O5" i="69" s="1"/>
  <c r="N65" i="69"/>
  <c r="N5" i="69" s="1"/>
  <c r="M65" i="69"/>
  <c r="M5" i="69" s="1"/>
  <c r="L65" i="69"/>
  <c r="K65" i="69"/>
  <c r="J65" i="69"/>
  <c r="I65" i="69"/>
  <c r="I5" i="69" s="1"/>
  <c r="H65" i="69"/>
  <c r="H5" i="69" s="1"/>
  <c r="G65" i="69"/>
  <c r="G5" i="69" s="1"/>
  <c r="F65" i="69"/>
  <c r="F5" i="69" s="1"/>
  <c r="E65" i="69"/>
  <c r="D65" i="69"/>
  <c r="C65" i="69"/>
  <c r="AI64" i="69"/>
  <c r="AH64" i="69"/>
  <c r="AI63" i="69"/>
  <c r="AH63" i="69"/>
  <c r="AI62" i="69"/>
  <c r="AH62" i="69"/>
  <c r="AI61" i="69"/>
  <c r="AH61" i="69"/>
  <c r="AI60" i="69"/>
  <c r="AH60" i="69"/>
  <c r="AI59" i="69"/>
  <c r="AH59" i="69"/>
  <c r="AI58" i="69"/>
  <c r="AH58" i="69"/>
  <c r="AI57" i="69"/>
  <c r="AH57" i="69"/>
  <c r="AI56" i="69"/>
  <c r="AH56" i="69"/>
  <c r="AI55" i="69"/>
  <c r="AH55" i="69"/>
  <c r="AI54" i="69"/>
  <c r="AH54" i="69"/>
  <c r="AG53" i="69"/>
  <c r="AF53" i="69"/>
  <c r="AE53" i="69"/>
  <c r="AD53" i="69"/>
  <c r="AC53" i="69"/>
  <c r="AB53" i="69"/>
  <c r="AA53" i="69"/>
  <c r="Z53" i="69"/>
  <c r="Y53" i="69"/>
  <c r="X53" i="69"/>
  <c r="W53" i="69"/>
  <c r="V53" i="69"/>
  <c r="U53" i="69"/>
  <c r="T53" i="69"/>
  <c r="S53" i="69"/>
  <c r="R53" i="69"/>
  <c r="Q53" i="69"/>
  <c r="P53" i="69"/>
  <c r="O53" i="69"/>
  <c r="N53" i="69"/>
  <c r="M53" i="69"/>
  <c r="L53" i="69"/>
  <c r="K53" i="69"/>
  <c r="J53" i="69"/>
  <c r="I53" i="69"/>
  <c r="H53" i="69"/>
  <c r="G53" i="69"/>
  <c r="F53" i="69"/>
  <c r="E53" i="69"/>
  <c r="D53" i="69"/>
  <c r="C53" i="69"/>
  <c r="AI52" i="69"/>
  <c r="AH52" i="69"/>
  <c r="AI51" i="69"/>
  <c r="AH51" i="69"/>
  <c r="AI50" i="69"/>
  <c r="AH50" i="69"/>
  <c r="AG49" i="69"/>
  <c r="S49" i="69"/>
  <c r="R49" i="69"/>
  <c r="Q49" i="69"/>
  <c r="P49" i="69"/>
  <c r="O49" i="69"/>
  <c r="N49" i="69"/>
  <c r="M49" i="69"/>
  <c r="L49" i="69"/>
  <c r="K49" i="69"/>
  <c r="J49" i="69"/>
  <c r="I49" i="69"/>
  <c r="H49" i="69"/>
  <c r="G49" i="69"/>
  <c r="F49" i="69"/>
  <c r="E49" i="69"/>
  <c r="D49" i="69"/>
  <c r="C49" i="69"/>
  <c r="AG48" i="69"/>
  <c r="AI47" i="69"/>
  <c r="AH47" i="69"/>
  <c r="AI46" i="69"/>
  <c r="AH46" i="69"/>
  <c r="AI45" i="69"/>
  <c r="AH45" i="69"/>
  <c r="AI44" i="69"/>
  <c r="AH44" i="69"/>
  <c r="AI43" i="69"/>
  <c r="AH43" i="69"/>
  <c r="AI42" i="69"/>
  <c r="AH42" i="69"/>
  <c r="AI41" i="69"/>
  <c r="AH41" i="69"/>
  <c r="AI40" i="69"/>
  <c r="AH40" i="69"/>
  <c r="AI39" i="69"/>
  <c r="AH39" i="69"/>
  <c r="AI38" i="69"/>
  <c r="AH38" i="69"/>
  <c r="AI37" i="69"/>
  <c r="AH37" i="69"/>
  <c r="AI36" i="69"/>
  <c r="AH36" i="69"/>
  <c r="AG35" i="69"/>
  <c r="AG2" i="69" s="1"/>
  <c r="AG6" i="69" s="1"/>
  <c r="AF35" i="69"/>
  <c r="AE35" i="69"/>
  <c r="AD35" i="69"/>
  <c r="AC35" i="69"/>
  <c r="AB35" i="69"/>
  <c r="AA35" i="69"/>
  <c r="Z35" i="69"/>
  <c r="Y35" i="69"/>
  <c r="X35" i="69"/>
  <c r="W35" i="69"/>
  <c r="V35" i="69"/>
  <c r="U35" i="69"/>
  <c r="T35" i="69"/>
  <c r="S35" i="69"/>
  <c r="R35" i="69"/>
  <c r="Q35" i="69"/>
  <c r="P35" i="69"/>
  <c r="O35" i="69"/>
  <c r="N35" i="69"/>
  <c r="M35" i="69"/>
  <c r="L35" i="69"/>
  <c r="K35" i="69"/>
  <c r="J35" i="69"/>
  <c r="I35" i="69"/>
  <c r="H35" i="69"/>
  <c r="H70" i="69" s="1"/>
  <c r="G35" i="69"/>
  <c r="F35" i="69"/>
  <c r="E35" i="69"/>
  <c r="E72" i="69" s="1"/>
  <c r="D35" i="69"/>
  <c r="D72" i="69" s="1"/>
  <c r="C35" i="69"/>
  <c r="AI34" i="69"/>
  <c r="AH34" i="69"/>
  <c r="AI33" i="69"/>
  <c r="AH33" i="69"/>
  <c r="AI32" i="69"/>
  <c r="AH32" i="69"/>
  <c r="AI31" i="69"/>
  <c r="AH31" i="69"/>
  <c r="AI30" i="69"/>
  <c r="AH30" i="69"/>
  <c r="AI29" i="69"/>
  <c r="AH29" i="69"/>
  <c r="AI28" i="69"/>
  <c r="AH28" i="69"/>
  <c r="AI27" i="69"/>
  <c r="AH27" i="69"/>
  <c r="AI26" i="69"/>
  <c r="AH26" i="69"/>
  <c r="AI25" i="69"/>
  <c r="AH25" i="69"/>
  <c r="AI24" i="69"/>
  <c r="AH24" i="69"/>
  <c r="AI23" i="69"/>
  <c r="AH23" i="69"/>
  <c r="AI22" i="69"/>
  <c r="AH22" i="69"/>
  <c r="AI21" i="69"/>
  <c r="AH21" i="69"/>
  <c r="AI20" i="69"/>
  <c r="AH20" i="69"/>
  <c r="AI19" i="69"/>
  <c r="AH19" i="69"/>
  <c r="AI18" i="69"/>
  <c r="AH18" i="69"/>
  <c r="AI17" i="69"/>
  <c r="AH17" i="69"/>
  <c r="AI16" i="69"/>
  <c r="AH16" i="69"/>
  <c r="AI15" i="69"/>
  <c r="AH15" i="69"/>
  <c r="AI14" i="69"/>
  <c r="AH14" i="69"/>
  <c r="AI13" i="69"/>
  <c r="AH13" i="69"/>
  <c r="AI12" i="69"/>
  <c r="AH12" i="69"/>
  <c r="AI11" i="69"/>
  <c r="AH11" i="69"/>
  <c r="AB5" i="69"/>
  <c r="Z5" i="69"/>
  <c r="Y5" i="69"/>
  <c r="X5" i="69"/>
  <c r="R5" i="69"/>
  <c r="P5" i="69"/>
  <c r="L5" i="69"/>
  <c r="J5" i="69"/>
  <c r="E5" i="69"/>
  <c r="D5" i="69"/>
  <c r="B5" i="69"/>
  <c r="AG4" i="69"/>
  <c r="K4" i="69"/>
  <c r="B4" i="69"/>
  <c r="AG3" i="69"/>
  <c r="AF92" i="68"/>
  <c r="AF34" i="68"/>
  <c r="AE92" i="68"/>
  <c r="AE34" i="68"/>
  <c r="AD92" i="68"/>
  <c r="AD34" i="68"/>
  <c r="X35" i="68"/>
  <c r="S35" i="68"/>
  <c r="R35" i="68"/>
  <c r="Q92" i="68"/>
  <c r="P92" i="68"/>
  <c r="O92" i="68"/>
  <c r="M92" i="68"/>
  <c r="E4" i="73"/>
  <c r="E4" i="72"/>
  <c r="E4" i="69"/>
  <c r="E4" i="70"/>
  <c r="F105" i="74" l="1"/>
  <c r="E90" i="74"/>
  <c r="K6" i="74"/>
  <c r="I99" i="74"/>
  <c r="E188" i="74"/>
  <c r="F98" i="74"/>
  <c r="F231" i="74"/>
  <c r="G195" i="74"/>
  <c r="H190" i="74"/>
  <c r="G196" i="74"/>
  <c r="AF79" i="72"/>
  <c r="AC79" i="72"/>
  <c r="AB79" i="72"/>
  <c r="AA79" i="72"/>
  <c r="Z79" i="72"/>
  <c r="T79" i="72"/>
  <c r="P79" i="72"/>
  <c r="P70" i="72"/>
  <c r="AH74" i="72"/>
  <c r="AI74" i="72"/>
  <c r="D72" i="72"/>
  <c r="V210" i="72" s="1"/>
  <c r="AI73" i="72"/>
  <c r="B70" i="72"/>
  <c r="B79" i="72"/>
  <c r="B72" i="72"/>
  <c r="H70" i="72"/>
  <c r="P72" i="72"/>
  <c r="AH210" i="72" s="1"/>
  <c r="L70" i="72"/>
  <c r="B80" i="72"/>
  <c r="H4" i="73"/>
  <c r="X210" i="73"/>
  <c r="F7" i="73"/>
  <c r="Y210" i="73"/>
  <c r="G7" i="73"/>
  <c r="W210" i="73"/>
  <c r="E7" i="73"/>
  <c r="AG210" i="73"/>
  <c r="O7" i="73"/>
  <c r="AI210" i="73"/>
  <c r="Q7" i="73"/>
  <c r="F70" i="73"/>
  <c r="N70" i="73"/>
  <c r="X5" i="73"/>
  <c r="G70" i="73"/>
  <c r="O70" i="73"/>
  <c r="O80" i="73" s="1"/>
  <c r="J80" i="73"/>
  <c r="M72" i="73"/>
  <c r="M80" i="73" s="1"/>
  <c r="AH69" i="73"/>
  <c r="AI69" i="73"/>
  <c r="AI79" i="73"/>
  <c r="AH79" i="73"/>
  <c r="P70" i="73"/>
  <c r="I7" i="73"/>
  <c r="Y7" i="73"/>
  <c r="AI35" i="73"/>
  <c r="AH35" i="73"/>
  <c r="AH65" i="73"/>
  <c r="AI65" i="73"/>
  <c r="C80" i="73"/>
  <c r="C72" i="73"/>
  <c r="K72" i="73"/>
  <c r="S72" i="73"/>
  <c r="S80" i="73" s="1"/>
  <c r="B70" i="73"/>
  <c r="P72" i="73"/>
  <c r="J7" i="73"/>
  <c r="R7" i="73"/>
  <c r="AH53" i="73"/>
  <c r="D72" i="73"/>
  <c r="L80" i="73"/>
  <c r="L72" i="73"/>
  <c r="Q70" i="73"/>
  <c r="Q80" i="73" s="1"/>
  <c r="G80" i="73"/>
  <c r="H70" i="73"/>
  <c r="H80" i="73" s="1"/>
  <c r="S207" i="73"/>
  <c r="D207" i="73"/>
  <c r="R80" i="73"/>
  <c r="AG72" i="73"/>
  <c r="AG80" i="73" s="1"/>
  <c r="N72" i="73"/>
  <c r="F5" i="73"/>
  <c r="N5" i="73"/>
  <c r="V5" i="73"/>
  <c r="AD5" i="73"/>
  <c r="F80" i="73"/>
  <c r="N80" i="73"/>
  <c r="H72" i="73"/>
  <c r="D90" i="73"/>
  <c r="C188" i="73"/>
  <c r="D98" i="73"/>
  <c r="H99" i="73"/>
  <c r="D231" i="73"/>
  <c r="E195" i="73"/>
  <c r="D190" i="73"/>
  <c r="H72" i="72"/>
  <c r="Z210" i="72" s="1"/>
  <c r="AI35" i="72"/>
  <c r="I72" i="72"/>
  <c r="Q72" i="72"/>
  <c r="Q7" i="72" s="1"/>
  <c r="Y72" i="72"/>
  <c r="AQ210" i="72" s="1"/>
  <c r="D70" i="72"/>
  <c r="I70" i="72"/>
  <c r="Q70" i="72"/>
  <c r="Y70" i="72"/>
  <c r="E70" i="72"/>
  <c r="M70" i="72"/>
  <c r="H4" i="72"/>
  <c r="F70" i="72"/>
  <c r="N70" i="72"/>
  <c r="S207" i="72"/>
  <c r="D207" i="72"/>
  <c r="F5" i="72"/>
  <c r="N5" i="72"/>
  <c r="V5" i="72"/>
  <c r="AD5" i="72"/>
  <c r="G70" i="72"/>
  <c r="O70" i="72"/>
  <c r="L7" i="72"/>
  <c r="AI34" i="72"/>
  <c r="AH34" i="72"/>
  <c r="AG72" i="72"/>
  <c r="F79" i="72"/>
  <c r="N79" i="72"/>
  <c r="V79" i="72"/>
  <c r="AD79" i="72"/>
  <c r="F72" i="72"/>
  <c r="AH35" i="72"/>
  <c r="AG70" i="72"/>
  <c r="AG80" i="72" s="1"/>
  <c r="AI69" i="72"/>
  <c r="J72" i="72"/>
  <c r="R72" i="72"/>
  <c r="AH69" i="72"/>
  <c r="AI65" i="72"/>
  <c r="J70" i="72"/>
  <c r="R70" i="72"/>
  <c r="AH65" i="72"/>
  <c r="C72" i="72"/>
  <c r="K72" i="72"/>
  <c r="S72" i="72"/>
  <c r="AI77" i="72"/>
  <c r="F99" i="72"/>
  <c r="N72" i="72"/>
  <c r="B5" i="72"/>
  <c r="J5" i="72"/>
  <c r="R5" i="72"/>
  <c r="Z5" i="72"/>
  <c r="AI53" i="72"/>
  <c r="AH53" i="72"/>
  <c r="C70" i="72"/>
  <c r="K70" i="72"/>
  <c r="S70" i="72"/>
  <c r="L80" i="72"/>
  <c r="AI76" i="72"/>
  <c r="E105" i="72"/>
  <c r="F105" i="72" s="1"/>
  <c r="G105" i="72" s="1"/>
  <c r="H105" i="72" s="1"/>
  <c r="I105" i="72" s="1"/>
  <c r="J105" i="72" s="1"/>
  <c r="K105" i="72" s="1"/>
  <c r="L105" i="72" s="1"/>
  <c r="M105" i="72" s="1"/>
  <c r="N105" i="72" s="1"/>
  <c r="O105" i="72" s="1"/>
  <c r="P105" i="72" s="1"/>
  <c r="Q105" i="72" s="1"/>
  <c r="R105" i="72" s="1"/>
  <c r="S105" i="72" s="1"/>
  <c r="T105" i="72" s="1"/>
  <c r="U105" i="72" s="1"/>
  <c r="V105" i="72" s="1"/>
  <c r="W105" i="72" s="1"/>
  <c r="X105" i="72" s="1"/>
  <c r="Y105" i="72" s="1"/>
  <c r="Z105" i="72" s="1"/>
  <c r="AA105" i="72" s="1"/>
  <c r="AB105" i="72" s="1"/>
  <c r="AC105" i="72" s="1"/>
  <c r="AD105" i="72" s="1"/>
  <c r="AE105" i="72" s="1"/>
  <c r="AF105" i="72" s="1"/>
  <c r="AH73" i="72"/>
  <c r="AI75" i="72"/>
  <c r="AH76" i="72"/>
  <c r="E72" i="72"/>
  <c r="M72" i="72"/>
  <c r="AH75" i="72"/>
  <c r="C188" i="72"/>
  <c r="D188" i="72"/>
  <c r="G72" i="72"/>
  <c r="O72" i="72"/>
  <c r="AH77" i="72"/>
  <c r="E98" i="72"/>
  <c r="D231" i="72"/>
  <c r="E195" i="72"/>
  <c r="D190" i="72"/>
  <c r="AF79" i="70"/>
  <c r="AE79" i="70"/>
  <c r="AD79" i="70"/>
  <c r="AC79" i="70"/>
  <c r="AA79" i="70"/>
  <c r="Z79" i="70"/>
  <c r="Y79" i="70"/>
  <c r="X79" i="70"/>
  <c r="W79" i="70"/>
  <c r="V79" i="70"/>
  <c r="U79" i="70"/>
  <c r="T79" i="70"/>
  <c r="S79" i="70"/>
  <c r="S70" i="70"/>
  <c r="S80" i="70" s="1"/>
  <c r="S72" i="70"/>
  <c r="R79" i="70"/>
  <c r="R70" i="70"/>
  <c r="R72" i="70"/>
  <c r="Q79" i="70"/>
  <c r="Q72" i="70"/>
  <c r="Q7" i="70" s="1"/>
  <c r="P79" i="70"/>
  <c r="P72" i="70"/>
  <c r="AH210" i="70" s="1"/>
  <c r="O79" i="70"/>
  <c r="O70" i="70"/>
  <c r="N79" i="70"/>
  <c r="N72" i="70"/>
  <c r="AF210" i="70" s="1"/>
  <c r="N70" i="70"/>
  <c r="M79" i="70"/>
  <c r="M70" i="70"/>
  <c r="L79" i="70"/>
  <c r="K79" i="70"/>
  <c r="K70" i="70"/>
  <c r="K72" i="70"/>
  <c r="K7" i="70" s="1"/>
  <c r="J70" i="70"/>
  <c r="J79" i="70"/>
  <c r="J72" i="70"/>
  <c r="AB210" i="70" s="1"/>
  <c r="I72" i="70"/>
  <c r="AA210" i="70" s="1"/>
  <c r="H79" i="70"/>
  <c r="H72" i="70"/>
  <c r="H7" i="70" s="1"/>
  <c r="G79" i="70"/>
  <c r="AI74" i="70"/>
  <c r="G70" i="70"/>
  <c r="AH76" i="70"/>
  <c r="F79" i="70"/>
  <c r="AI79" i="70" s="1"/>
  <c r="F72" i="70"/>
  <c r="X210" i="70" s="1"/>
  <c r="F70" i="70"/>
  <c r="E79" i="70"/>
  <c r="E70" i="70"/>
  <c r="AI76" i="70"/>
  <c r="AI77" i="70"/>
  <c r="D79" i="70"/>
  <c r="AI75" i="70"/>
  <c r="C79" i="70"/>
  <c r="AI53" i="70"/>
  <c r="C70" i="70"/>
  <c r="AI35" i="70"/>
  <c r="C72" i="70"/>
  <c r="C7" i="70" s="1"/>
  <c r="B70" i="70"/>
  <c r="B72" i="70" s="1"/>
  <c r="T210" i="70" s="1"/>
  <c r="H4" i="70"/>
  <c r="AJ210" i="70"/>
  <c r="R7" i="70"/>
  <c r="B7" i="70"/>
  <c r="Z210" i="70"/>
  <c r="K80" i="70"/>
  <c r="AK210" i="70"/>
  <c r="S7" i="70"/>
  <c r="AG3" i="70"/>
  <c r="AG6" i="70" s="1"/>
  <c r="AG72" i="70"/>
  <c r="AG70" i="70"/>
  <c r="F99" i="70"/>
  <c r="D207" i="70"/>
  <c r="S207" i="70"/>
  <c r="AH53" i="70"/>
  <c r="AH65" i="70"/>
  <c r="AH69" i="70"/>
  <c r="H70" i="70"/>
  <c r="H80" i="70" s="1"/>
  <c r="P70" i="70"/>
  <c r="D72" i="70"/>
  <c r="L72" i="70"/>
  <c r="AI73" i="70"/>
  <c r="AH74" i="70"/>
  <c r="F5" i="70"/>
  <c r="N5" i="70"/>
  <c r="V5" i="70"/>
  <c r="AD5" i="70"/>
  <c r="AI65" i="70"/>
  <c r="AI69" i="70"/>
  <c r="I70" i="70"/>
  <c r="Q70" i="70"/>
  <c r="E72" i="70"/>
  <c r="E80" i="70" s="1"/>
  <c r="M72" i="70"/>
  <c r="AH75" i="70"/>
  <c r="R80" i="70"/>
  <c r="G72" i="70"/>
  <c r="O72" i="70"/>
  <c r="AH77" i="70"/>
  <c r="D70" i="70"/>
  <c r="L70" i="70"/>
  <c r="AH35" i="70"/>
  <c r="AH73" i="70"/>
  <c r="C188" i="70"/>
  <c r="D98" i="70"/>
  <c r="E231" i="70"/>
  <c r="F195" i="70"/>
  <c r="C196" i="70"/>
  <c r="D190" i="70"/>
  <c r="D90" i="70" s="1"/>
  <c r="AD79" i="69"/>
  <c r="AC79" i="69"/>
  <c r="AA79" i="69"/>
  <c r="Y79" i="69"/>
  <c r="X79" i="69"/>
  <c r="U79" i="69"/>
  <c r="T79" i="69"/>
  <c r="R79" i="69"/>
  <c r="R72" i="69"/>
  <c r="R70" i="69"/>
  <c r="AI75" i="69"/>
  <c r="Q79" i="69"/>
  <c r="Q70" i="69"/>
  <c r="O79" i="69"/>
  <c r="P72" i="69"/>
  <c r="P79" i="69"/>
  <c r="O72" i="69"/>
  <c r="N72" i="69"/>
  <c r="AF209" i="69" s="1"/>
  <c r="M72" i="69"/>
  <c r="AE209" i="69" s="1"/>
  <c r="M79" i="69"/>
  <c r="AH53" i="69"/>
  <c r="L79" i="69"/>
  <c r="L72" i="69"/>
  <c r="L7" i="69" s="1"/>
  <c r="AI53" i="69"/>
  <c r="L70" i="69"/>
  <c r="K79" i="69"/>
  <c r="J79" i="69"/>
  <c r="I79" i="69"/>
  <c r="I70" i="69"/>
  <c r="F79" i="69"/>
  <c r="H79" i="69"/>
  <c r="J70" i="69"/>
  <c r="K70" i="69"/>
  <c r="J72" i="69"/>
  <c r="AB209" i="69" s="1"/>
  <c r="F72" i="69"/>
  <c r="X209" i="69" s="1"/>
  <c r="G72" i="69"/>
  <c r="Y209" i="69" s="1"/>
  <c r="E79" i="69"/>
  <c r="AH76" i="69"/>
  <c r="D79" i="69"/>
  <c r="AI73" i="69"/>
  <c r="AH77" i="69"/>
  <c r="AI35" i="69"/>
  <c r="D70" i="69"/>
  <c r="D80" i="69"/>
  <c r="AI76" i="69"/>
  <c r="AI74" i="69"/>
  <c r="C79" i="69"/>
  <c r="C70" i="69"/>
  <c r="AH35" i="69"/>
  <c r="B72" i="69"/>
  <c r="B70" i="69"/>
  <c r="H4" i="69"/>
  <c r="V209" i="69"/>
  <c r="D7" i="69"/>
  <c r="AD209" i="69"/>
  <c r="N7" i="69"/>
  <c r="W209" i="69"/>
  <c r="E7" i="69"/>
  <c r="AG209" i="69"/>
  <c r="O7" i="69"/>
  <c r="G98" i="69"/>
  <c r="AG80" i="69"/>
  <c r="AH209" i="69"/>
  <c r="P7" i="69"/>
  <c r="AJ209" i="69"/>
  <c r="R7" i="69"/>
  <c r="E70" i="69"/>
  <c r="E80" i="69" s="1"/>
  <c r="M70" i="69"/>
  <c r="I72" i="69"/>
  <c r="I80" i="69" s="1"/>
  <c r="Q72" i="69"/>
  <c r="AG72" i="69"/>
  <c r="C5" i="69"/>
  <c r="K5" i="69"/>
  <c r="S5" i="69"/>
  <c r="AA5" i="69"/>
  <c r="F70" i="69"/>
  <c r="N70" i="69"/>
  <c r="E90" i="69"/>
  <c r="D187" i="69"/>
  <c r="E97" i="69"/>
  <c r="G70" i="69"/>
  <c r="O70" i="69"/>
  <c r="O80" i="69" s="1"/>
  <c r="C72" i="69"/>
  <c r="C80" i="69" s="1"/>
  <c r="K72" i="69"/>
  <c r="K80" i="69" s="1"/>
  <c r="S72" i="69"/>
  <c r="AH73" i="69"/>
  <c r="H72" i="69"/>
  <c r="D206" i="69"/>
  <c r="S206" i="69"/>
  <c r="AH65" i="69"/>
  <c r="P70" i="69"/>
  <c r="P80" i="69" s="1"/>
  <c r="AH74" i="69"/>
  <c r="AH75" i="69"/>
  <c r="AI69" i="69"/>
  <c r="AI77" i="69"/>
  <c r="AI65" i="69"/>
  <c r="C187" i="69"/>
  <c r="D195" i="69"/>
  <c r="E195" i="69"/>
  <c r="F189" i="69"/>
  <c r="F90" i="69" s="1"/>
  <c r="G194" i="69"/>
  <c r="C230" i="69"/>
  <c r="J99" i="74" l="1"/>
  <c r="G231" i="74"/>
  <c r="H195" i="74"/>
  <c r="I190" i="74"/>
  <c r="H196" i="74"/>
  <c r="G105" i="74"/>
  <c r="F90" i="74"/>
  <c r="F188" i="74"/>
  <c r="G98" i="74"/>
  <c r="D80" i="72"/>
  <c r="H80" i="72"/>
  <c r="D7" i="72"/>
  <c r="S80" i="72"/>
  <c r="R80" i="72"/>
  <c r="AI210" i="72"/>
  <c r="P7" i="72"/>
  <c r="P80" i="72"/>
  <c r="H7" i="72"/>
  <c r="D196" i="73"/>
  <c r="E190" i="73"/>
  <c r="E231" i="73"/>
  <c r="F195" i="73"/>
  <c r="AC210" i="73"/>
  <c r="K7" i="73"/>
  <c r="AE210" i="73"/>
  <c r="M7" i="73"/>
  <c r="K80" i="73"/>
  <c r="Z210" i="73"/>
  <c r="H7" i="73"/>
  <c r="AD210" i="73"/>
  <c r="L7" i="73"/>
  <c r="AH210" i="73"/>
  <c r="P7" i="73"/>
  <c r="U210" i="73"/>
  <c r="C7" i="73"/>
  <c r="P80" i="73"/>
  <c r="B205" i="73"/>
  <c r="K6" i="73" s="1"/>
  <c r="B72" i="73"/>
  <c r="C205" i="73"/>
  <c r="I99" i="73"/>
  <c r="AF210" i="73"/>
  <c r="N7" i="73"/>
  <c r="V210" i="73"/>
  <c r="D7" i="73"/>
  <c r="D188" i="73"/>
  <c r="E98" i="73"/>
  <c r="D80" i="73"/>
  <c r="AK210" i="73"/>
  <c r="S7" i="73"/>
  <c r="C80" i="72"/>
  <c r="J80" i="72"/>
  <c r="Y7" i="72"/>
  <c r="O80" i="72"/>
  <c r="Q80" i="72"/>
  <c r="G80" i="72"/>
  <c r="I80" i="72"/>
  <c r="AA210" i="72"/>
  <c r="I7" i="72"/>
  <c r="K80" i="72"/>
  <c r="Y80" i="72"/>
  <c r="N80" i="72"/>
  <c r="F80" i="72"/>
  <c r="D196" i="72"/>
  <c r="E190" i="72"/>
  <c r="Y210" i="72"/>
  <c r="G7" i="72"/>
  <c r="AH79" i="72"/>
  <c r="AI79" i="72"/>
  <c r="U210" i="72"/>
  <c r="C7" i="72"/>
  <c r="E231" i="72"/>
  <c r="F195" i="72"/>
  <c r="E90" i="72"/>
  <c r="X210" i="72"/>
  <c r="C205" i="72"/>
  <c r="B205" i="72"/>
  <c r="F7" i="72"/>
  <c r="E188" i="72"/>
  <c r="F98" i="72"/>
  <c r="AE210" i="72"/>
  <c r="M7" i="72"/>
  <c r="M80" i="72"/>
  <c r="G99" i="72"/>
  <c r="AJ210" i="72"/>
  <c r="R7" i="72"/>
  <c r="W210" i="72"/>
  <c r="E7" i="72"/>
  <c r="E80" i="72"/>
  <c r="AB210" i="72"/>
  <c r="J7" i="72"/>
  <c r="D90" i="72"/>
  <c r="AK210" i="72"/>
  <c r="S7" i="72"/>
  <c r="AG210" i="72"/>
  <c r="O7" i="72"/>
  <c r="AF210" i="72"/>
  <c r="N7" i="72"/>
  <c r="AC210" i="72"/>
  <c r="K7" i="72"/>
  <c r="P7" i="70"/>
  <c r="P80" i="70"/>
  <c r="Q80" i="70"/>
  <c r="AI210" i="70"/>
  <c r="AC210" i="70"/>
  <c r="N7" i="70"/>
  <c r="N80" i="70"/>
  <c r="L80" i="70"/>
  <c r="J80" i="70"/>
  <c r="J7" i="70"/>
  <c r="AH79" i="70"/>
  <c r="I80" i="70"/>
  <c r="I7" i="70"/>
  <c r="F80" i="70"/>
  <c r="C205" i="70"/>
  <c r="F7" i="70"/>
  <c r="U210" i="70"/>
  <c r="C80" i="70"/>
  <c r="B80" i="70"/>
  <c r="D80" i="70"/>
  <c r="F231" i="70"/>
  <c r="G195" i="70"/>
  <c r="AD210" i="70"/>
  <c r="L7" i="70"/>
  <c r="AG80" i="70"/>
  <c r="B205" i="70"/>
  <c r="AG210" i="70"/>
  <c r="O7" i="70"/>
  <c r="V210" i="70"/>
  <c r="D7" i="70"/>
  <c r="Y210" i="70"/>
  <c r="G7" i="70"/>
  <c r="AE210" i="70"/>
  <c r="M7" i="70"/>
  <c r="D188" i="70"/>
  <c r="E98" i="70"/>
  <c r="W210" i="70"/>
  <c r="E7" i="70"/>
  <c r="G99" i="70"/>
  <c r="O80" i="70"/>
  <c r="G80" i="70"/>
  <c r="D196" i="70"/>
  <c r="E190" i="70"/>
  <c r="M80" i="70"/>
  <c r="R80" i="69"/>
  <c r="M80" i="69"/>
  <c r="M7" i="69"/>
  <c r="N80" i="69"/>
  <c r="L80" i="69"/>
  <c r="J7" i="69"/>
  <c r="F80" i="69"/>
  <c r="G80" i="69"/>
  <c r="C204" i="69"/>
  <c r="G7" i="69"/>
  <c r="F7" i="69"/>
  <c r="J80" i="69"/>
  <c r="B80" i="69"/>
  <c r="G230" i="69"/>
  <c r="H194" i="69"/>
  <c r="AI79" i="69"/>
  <c r="AH79" i="69"/>
  <c r="AA209" i="69"/>
  <c r="I7" i="69"/>
  <c r="G189" i="69"/>
  <c r="F195" i="69"/>
  <c r="H98" i="69"/>
  <c r="G90" i="69"/>
  <c r="E187" i="69"/>
  <c r="F97" i="69"/>
  <c r="H80" i="69"/>
  <c r="B204" i="69"/>
  <c r="T209" i="69"/>
  <c r="B7" i="69"/>
  <c r="AK209" i="69"/>
  <c r="S7" i="69"/>
  <c r="AC209" i="69"/>
  <c r="K7" i="69"/>
  <c r="AI209" i="69"/>
  <c r="Q7" i="69"/>
  <c r="U209" i="69"/>
  <c r="C7" i="69"/>
  <c r="Z209" i="69"/>
  <c r="H7" i="69"/>
  <c r="Q80" i="69"/>
  <c r="S80" i="69"/>
  <c r="H105" i="74" l="1"/>
  <c r="G90" i="74"/>
  <c r="J190" i="74"/>
  <c r="I195" i="74"/>
  <c r="H231" i="74"/>
  <c r="G188" i="74"/>
  <c r="H98" i="74"/>
  <c r="K99" i="74"/>
  <c r="K6" i="72"/>
  <c r="T210" i="73"/>
  <c r="B7" i="73"/>
  <c r="B80" i="73"/>
  <c r="F231" i="73"/>
  <c r="G195" i="73"/>
  <c r="J99" i="73"/>
  <c r="F190" i="73"/>
  <c r="E196" i="73"/>
  <c r="E90" i="73"/>
  <c r="E188" i="73"/>
  <c r="F98" i="73"/>
  <c r="H99" i="72"/>
  <c r="F231" i="72"/>
  <c r="G195" i="72"/>
  <c r="F190" i="72"/>
  <c r="E196" i="72"/>
  <c r="T210" i="72"/>
  <c r="B7" i="72"/>
  <c r="F188" i="72"/>
  <c r="G98" i="72"/>
  <c r="K6" i="70"/>
  <c r="H99" i="70"/>
  <c r="G231" i="70"/>
  <c r="H195" i="70"/>
  <c r="F190" i="70"/>
  <c r="E196" i="70"/>
  <c r="E90" i="70"/>
  <c r="E188" i="70"/>
  <c r="F98" i="70"/>
  <c r="K6" i="69"/>
  <c r="H230" i="69"/>
  <c r="I194" i="69"/>
  <c r="I98" i="69"/>
  <c r="H90" i="69"/>
  <c r="F187" i="69"/>
  <c r="G97" i="69"/>
  <c r="H189" i="69"/>
  <c r="G195" i="69"/>
  <c r="L99" i="74" l="1"/>
  <c r="I105" i="74"/>
  <c r="H90" i="74"/>
  <c r="I231" i="74"/>
  <c r="J195" i="74"/>
  <c r="I196" i="74"/>
  <c r="J196" i="74"/>
  <c r="K190" i="74"/>
  <c r="H188" i="74"/>
  <c r="I98" i="74"/>
  <c r="G231" i="73"/>
  <c r="H195" i="73"/>
  <c r="F188" i="73"/>
  <c r="G98" i="73"/>
  <c r="G190" i="73"/>
  <c r="F196" i="73"/>
  <c r="F90" i="73"/>
  <c r="K99" i="73"/>
  <c r="G188" i="72"/>
  <c r="H98" i="72"/>
  <c r="G190" i="72"/>
  <c r="F196" i="72"/>
  <c r="F90" i="72"/>
  <c r="G231" i="72"/>
  <c r="H195" i="72"/>
  <c r="I99" i="72"/>
  <c r="H231" i="70"/>
  <c r="I195" i="70"/>
  <c r="F196" i="70"/>
  <c r="G190" i="70"/>
  <c r="F90" i="70"/>
  <c r="F188" i="70"/>
  <c r="G98" i="70"/>
  <c r="I99" i="70"/>
  <c r="J98" i="69"/>
  <c r="I90" i="69"/>
  <c r="J194" i="69"/>
  <c r="I230" i="69"/>
  <c r="I189" i="69"/>
  <c r="H195" i="69"/>
  <c r="G187" i="69"/>
  <c r="H97" i="69"/>
  <c r="I188" i="74" l="1"/>
  <c r="J98" i="74"/>
  <c r="J105" i="74"/>
  <c r="I90" i="74"/>
  <c r="J231" i="74"/>
  <c r="K195" i="74"/>
  <c r="K196" i="74"/>
  <c r="L190" i="74"/>
  <c r="M99" i="74"/>
  <c r="L99" i="73"/>
  <c r="G188" i="73"/>
  <c r="H98" i="73"/>
  <c r="H190" i="73"/>
  <c r="G196" i="73"/>
  <c r="G90" i="73"/>
  <c r="H231" i="73"/>
  <c r="I195" i="73"/>
  <c r="J99" i="72"/>
  <c r="H190" i="72"/>
  <c r="G196" i="72"/>
  <c r="G90" i="72"/>
  <c r="H231" i="72"/>
  <c r="I195" i="72"/>
  <c r="H188" i="72"/>
  <c r="I98" i="72"/>
  <c r="J99" i="70"/>
  <c r="G196" i="70"/>
  <c r="H190" i="70"/>
  <c r="G90" i="70"/>
  <c r="G188" i="70"/>
  <c r="H98" i="70"/>
  <c r="I231" i="70"/>
  <c r="J195" i="70"/>
  <c r="J189" i="69"/>
  <c r="I195" i="69"/>
  <c r="J230" i="69"/>
  <c r="K194" i="69"/>
  <c r="K98" i="69"/>
  <c r="J90" i="69"/>
  <c r="H187" i="69"/>
  <c r="I97" i="69"/>
  <c r="L195" i="74" l="1"/>
  <c r="K231" i="74"/>
  <c r="L196" i="74"/>
  <c r="M190" i="74"/>
  <c r="K105" i="74"/>
  <c r="J90" i="74"/>
  <c r="N99" i="74"/>
  <c r="J188" i="74"/>
  <c r="K98" i="74"/>
  <c r="I190" i="73"/>
  <c r="H196" i="73"/>
  <c r="H90" i="73"/>
  <c r="H188" i="73"/>
  <c r="I98" i="73"/>
  <c r="J195" i="73"/>
  <c r="I231" i="73"/>
  <c r="M99" i="73"/>
  <c r="I190" i="72"/>
  <c r="H196" i="72"/>
  <c r="H90" i="72"/>
  <c r="I188" i="72"/>
  <c r="J98" i="72"/>
  <c r="K99" i="72"/>
  <c r="J195" i="72"/>
  <c r="I231" i="72"/>
  <c r="H188" i="70"/>
  <c r="I98" i="70"/>
  <c r="I190" i="70"/>
  <c r="H196" i="70"/>
  <c r="H90" i="70"/>
  <c r="K195" i="70"/>
  <c r="J231" i="70"/>
  <c r="K99" i="70"/>
  <c r="I187" i="69"/>
  <c r="J97" i="69"/>
  <c r="L194" i="69"/>
  <c r="K230" i="69"/>
  <c r="L98" i="69"/>
  <c r="K90" i="69"/>
  <c r="J195" i="69"/>
  <c r="K189" i="69"/>
  <c r="L105" i="74" l="1"/>
  <c r="K90" i="74"/>
  <c r="M196" i="74"/>
  <c r="N190" i="74"/>
  <c r="K188" i="74"/>
  <c r="L98" i="74"/>
  <c r="O99" i="74"/>
  <c r="M195" i="74"/>
  <c r="L231" i="74"/>
  <c r="I188" i="73"/>
  <c r="J98" i="73"/>
  <c r="N99" i="73"/>
  <c r="K195" i="73"/>
  <c r="J231" i="73"/>
  <c r="I196" i="73"/>
  <c r="J190" i="73"/>
  <c r="I90" i="73"/>
  <c r="L99" i="72"/>
  <c r="J188" i="72"/>
  <c r="K98" i="72"/>
  <c r="K195" i="72"/>
  <c r="J231" i="72"/>
  <c r="I196" i="72"/>
  <c r="J190" i="72"/>
  <c r="I90" i="72"/>
  <c r="L195" i="70"/>
  <c r="K231" i="70"/>
  <c r="I196" i="70"/>
  <c r="J190" i="70"/>
  <c r="I90" i="70"/>
  <c r="I188" i="70"/>
  <c r="J98" i="70"/>
  <c r="L99" i="70"/>
  <c r="K195" i="69"/>
  <c r="L189" i="69"/>
  <c r="M98" i="69"/>
  <c r="L90" i="69"/>
  <c r="L230" i="69"/>
  <c r="M194" i="69"/>
  <c r="J187" i="69"/>
  <c r="K97" i="69"/>
  <c r="P99" i="74" l="1"/>
  <c r="L188" i="74"/>
  <c r="M98" i="74"/>
  <c r="O190" i="74"/>
  <c r="N195" i="74"/>
  <c r="M231" i="74"/>
  <c r="M105" i="74"/>
  <c r="L90" i="74"/>
  <c r="J196" i="73"/>
  <c r="K190" i="73"/>
  <c r="J90" i="73"/>
  <c r="K231" i="73"/>
  <c r="L195" i="73"/>
  <c r="O99" i="73"/>
  <c r="J188" i="73"/>
  <c r="K98" i="73"/>
  <c r="K231" i="72"/>
  <c r="L195" i="72"/>
  <c r="K188" i="72"/>
  <c r="L98" i="72"/>
  <c r="M99" i="72"/>
  <c r="J196" i="72"/>
  <c r="K190" i="72"/>
  <c r="J90" i="72"/>
  <c r="M99" i="70"/>
  <c r="J188" i="70"/>
  <c r="K98" i="70"/>
  <c r="J196" i="70"/>
  <c r="K190" i="70"/>
  <c r="J90" i="70"/>
  <c r="M195" i="70"/>
  <c r="L231" i="70"/>
  <c r="K187" i="69"/>
  <c r="L97" i="69"/>
  <c r="M230" i="69"/>
  <c r="N194" i="69"/>
  <c r="M90" i="69"/>
  <c r="N98" i="69"/>
  <c r="L195" i="69"/>
  <c r="M189" i="69"/>
  <c r="N231" i="74" l="1"/>
  <c r="O195" i="74"/>
  <c r="N196" i="74"/>
  <c r="P190" i="74"/>
  <c r="O196" i="74"/>
  <c r="M188" i="74"/>
  <c r="N98" i="74"/>
  <c r="N105" i="74"/>
  <c r="M90" i="74"/>
  <c r="Q99" i="74"/>
  <c r="P99" i="73"/>
  <c r="L231" i="73"/>
  <c r="M195" i="73"/>
  <c r="K196" i="73"/>
  <c r="L190" i="73"/>
  <c r="K90" i="73"/>
  <c r="K188" i="73"/>
  <c r="L98" i="73"/>
  <c r="N99" i="72"/>
  <c r="L188" i="72"/>
  <c r="M98" i="72"/>
  <c r="L231" i="72"/>
  <c r="M195" i="72"/>
  <c r="K196" i="72"/>
  <c r="L190" i="72"/>
  <c r="K90" i="72"/>
  <c r="M231" i="70"/>
  <c r="N195" i="70"/>
  <c r="L190" i="70"/>
  <c r="K196" i="70"/>
  <c r="K90" i="70"/>
  <c r="K188" i="70"/>
  <c r="L98" i="70"/>
  <c r="N99" i="70"/>
  <c r="M195" i="69"/>
  <c r="N189" i="69"/>
  <c r="O98" i="69"/>
  <c r="N90" i="69"/>
  <c r="N230" i="69"/>
  <c r="O194" i="69"/>
  <c r="L187" i="69"/>
  <c r="M97" i="69"/>
  <c r="N188" i="74" l="1"/>
  <c r="O98" i="74"/>
  <c r="Q190" i="74"/>
  <c r="P196" i="74"/>
  <c r="O105" i="74"/>
  <c r="N90" i="74"/>
  <c r="R99" i="74"/>
  <c r="O231" i="74"/>
  <c r="P195" i="74"/>
  <c r="L196" i="73"/>
  <c r="M190" i="73"/>
  <c r="L90" i="73"/>
  <c r="M231" i="73"/>
  <c r="N195" i="73"/>
  <c r="L188" i="73"/>
  <c r="M98" i="73"/>
  <c r="Q99" i="73"/>
  <c r="L196" i="72"/>
  <c r="M190" i="72"/>
  <c r="L90" i="72"/>
  <c r="M231" i="72"/>
  <c r="N195" i="72"/>
  <c r="M188" i="72"/>
  <c r="N98" i="72"/>
  <c r="O99" i="72"/>
  <c r="L188" i="70"/>
  <c r="M98" i="70"/>
  <c r="O99" i="70"/>
  <c r="L196" i="70"/>
  <c r="M190" i="70"/>
  <c r="L90" i="70"/>
  <c r="N231" i="70"/>
  <c r="O195" i="70"/>
  <c r="M187" i="69"/>
  <c r="N97" i="69"/>
  <c r="P98" i="69"/>
  <c r="O90" i="69"/>
  <c r="O189" i="69"/>
  <c r="N195" i="69"/>
  <c r="O230" i="69"/>
  <c r="P194" i="69"/>
  <c r="R190" i="74" l="1"/>
  <c r="Q195" i="74"/>
  <c r="P231" i="74"/>
  <c r="O188" i="74"/>
  <c r="P98" i="74"/>
  <c r="S99" i="74"/>
  <c r="P105" i="74"/>
  <c r="O90" i="74"/>
  <c r="R99" i="73"/>
  <c r="N231" i="73"/>
  <c r="O195" i="73"/>
  <c r="N190" i="73"/>
  <c r="M196" i="73"/>
  <c r="M90" i="73"/>
  <c r="N98" i="73"/>
  <c r="M188" i="73"/>
  <c r="N231" i="72"/>
  <c r="O195" i="72"/>
  <c r="N188" i="72"/>
  <c r="O98" i="72"/>
  <c r="N190" i="72"/>
  <c r="M196" i="72"/>
  <c r="M90" i="72"/>
  <c r="P99" i="72"/>
  <c r="N190" i="70"/>
  <c r="M196" i="70"/>
  <c r="M90" i="70"/>
  <c r="P99" i="70"/>
  <c r="M188" i="70"/>
  <c r="N98" i="70"/>
  <c r="O231" i="70"/>
  <c r="P195" i="70"/>
  <c r="P230" i="69"/>
  <c r="Q194" i="69"/>
  <c r="P189" i="69"/>
  <c r="O195" i="69"/>
  <c r="P90" i="69"/>
  <c r="Q98" i="69"/>
  <c r="N187" i="69"/>
  <c r="O97" i="69"/>
  <c r="T99" i="74" l="1"/>
  <c r="P188" i="74"/>
  <c r="Q98" i="74"/>
  <c r="Q231" i="74"/>
  <c r="R195" i="74"/>
  <c r="Q196" i="74"/>
  <c r="Q105" i="74"/>
  <c r="P90" i="74"/>
  <c r="S190" i="74"/>
  <c r="O231" i="73"/>
  <c r="P195" i="73"/>
  <c r="O190" i="73"/>
  <c r="N196" i="73"/>
  <c r="N90" i="73"/>
  <c r="N188" i="73"/>
  <c r="O98" i="73"/>
  <c r="S99" i="73"/>
  <c r="O188" i="72"/>
  <c r="P98" i="72"/>
  <c r="O231" i="72"/>
  <c r="P195" i="72"/>
  <c r="Q99" i="72"/>
  <c r="O190" i="72"/>
  <c r="N196" i="72"/>
  <c r="N90" i="72"/>
  <c r="N188" i="70"/>
  <c r="O98" i="70"/>
  <c r="Q99" i="70"/>
  <c r="P231" i="70"/>
  <c r="Q195" i="70"/>
  <c r="N196" i="70"/>
  <c r="O190" i="70"/>
  <c r="N90" i="70"/>
  <c r="O187" i="69"/>
  <c r="P97" i="69"/>
  <c r="Q90" i="69"/>
  <c r="R98" i="69"/>
  <c r="P195" i="69"/>
  <c r="Q189" i="69"/>
  <c r="R194" i="69"/>
  <c r="Q230" i="69"/>
  <c r="R105" i="74" l="1"/>
  <c r="Q90" i="74"/>
  <c r="R231" i="74"/>
  <c r="S195" i="74"/>
  <c r="Q188" i="74"/>
  <c r="R98" i="74"/>
  <c r="S196" i="74"/>
  <c r="T190" i="74"/>
  <c r="R196" i="74"/>
  <c r="U99" i="74"/>
  <c r="O188" i="73"/>
  <c r="P98" i="73"/>
  <c r="P190" i="73"/>
  <c r="O196" i="73"/>
  <c r="O90" i="73"/>
  <c r="P231" i="73"/>
  <c r="Q195" i="73"/>
  <c r="T99" i="73"/>
  <c r="P190" i="72"/>
  <c r="O196" i="72"/>
  <c r="O90" i="72"/>
  <c r="R99" i="72"/>
  <c r="P231" i="72"/>
  <c r="Q195" i="72"/>
  <c r="P188" i="72"/>
  <c r="Q98" i="72"/>
  <c r="O196" i="70"/>
  <c r="P190" i="70"/>
  <c r="O90" i="70"/>
  <c r="Q231" i="70"/>
  <c r="R195" i="70"/>
  <c r="R99" i="70"/>
  <c r="O188" i="70"/>
  <c r="P98" i="70"/>
  <c r="R230" i="69"/>
  <c r="S194" i="69"/>
  <c r="R189" i="69"/>
  <c r="Q195" i="69"/>
  <c r="R90" i="69"/>
  <c r="S98" i="69"/>
  <c r="P187" i="69"/>
  <c r="Q97" i="69"/>
  <c r="S231" i="74" l="1"/>
  <c r="T195" i="74"/>
  <c r="T196" i="74"/>
  <c r="T48" i="74" s="1"/>
  <c r="U190" i="74"/>
  <c r="R188" i="74"/>
  <c r="S98" i="74"/>
  <c r="V99" i="74"/>
  <c r="S105" i="74"/>
  <c r="R90" i="74"/>
  <c r="U99" i="73"/>
  <c r="R195" i="73"/>
  <c r="Q231" i="73"/>
  <c r="Q190" i="73"/>
  <c r="P196" i="73"/>
  <c r="P90" i="73"/>
  <c r="P188" i="73"/>
  <c r="Q98" i="73"/>
  <c r="R195" i="72"/>
  <c r="Q231" i="72"/>
  <c r="S99" i="72"/>
  <c r="Q188" i="72"/>
  <c r="R98" i="72"/>
  <c r="Q190" i="72"/>
  <c r="P196" i="72"/>
  <c r="P90" i="72"/>
  <c r="S99" i="70"/>
  <c r="S195" i="70"/>
  <c r="R231" i="70"/>
  <c r="Q190" i="70"/>
  <c r="P196" i="70"/>
  <c r="P90" i="70"/>
  <c r="P188" i="70"/>
  <c r="Q98" i="70"/>
  <c r="Q187" i="69"/>
  <c r="R97" i="69"/>
  <c r="T98" i="69"/>
  <c r="S90" i="69"/>
  <c r="R195" i="69"/>
  <c r="S189" i="69"/>
  <c r="T194" i="69"/>
  <c r="S230" i="69"/>
  <c r="W99" i="74" l="1"/>
  <c r="S188" i="74"/>
  <c r="T98" i="74"/>
  <c r="U196" i="74"/>
  <c r="U48" i="74" s="1"/>
  <c r="U49" i="74" s="1"/>
  <c r="V190" i="74"/>
  <c r="T49" i="74"/>
  <c r="T231" i="74"/>
  <c r="U195" i="74"/>
  <c r="T105" i="74"/>
  <c r="S90" i="74"/>
  <c r="S195" i="73"/>
  <c r="R231" i="73"/>
  <c r="Q196" i="73"/>
  <c r="R190" i="73"/>
  <c r="Q90" i="73"/>
  <c r="V99" i="73"/>
  <c r="Q188" i="73"/>
  <c r="R98" i="73"/>
  <c r="Q196" i="72"/>
  <c r="R190" i="72"/>
  <c r="R188" i="72"/>
  <c r="S98" i="72"/>
  <c r="T99" i="72"/>
  <c r="S195" i="72"/>
  <c r="R231" i="72"/>
  <c r="Q196" i="70"/>
  <c r="R190" i="70"/>
  <c r="Q90" i="70"/>
  <c r="S231" i="70"/>
  <c r="T195" i="70"/>
  <c r="T99" i="70"/>
  <c r="Q188" i="70"/>
  <c r="R98" i="70"/>
  <c r="U98" i="69"/>
  <c r="R187" i="69"/>
  <c r="S97" i="69"/>
  <c r="U194" i="69"/>
  <c r="T230" i="69"/>
  <c r="S195" i="69"/>
  <c r="T189" i="69"/>
  <c r="W190" i="74" l="1"/>
  <c r="U105" i="74"/>
  <c r="T90" i="74"/>
  <c r="X99" i="74"/>
  <c r="T70" i="74"/>
  <c r="T72" i="74"/>
  <c r="U72" i="74"/>
  <c r="U70" i="74"/>
  <c r="T188" i="74"/>
  <c r="U98" i="74"/>
  <c r="V195" i="74"/>
  <c r="V196" i="74" s="1"/>
  <c r="V48" i="74" s="1"/>
  <c r="U231" i="74"/>
  <c r="W99" i="73"/>
  <c r="R196" i="73"/>
  <c r="S190" i="73"/>
  <c r="R90" i="73"/>
  <c r="R188" i="73"/>
  <c r="S98" i="73"/>
  <c r="S231" i="73"/>
  <c r="T195" i="73"/>
  <c r="S231" i="72"/>
  <c r="T195" i="72"/>
  <c r="S188" i="72"/>
  <c r="T98" i="72"/>
  <c r="R196" i="72"/>
  <c r="S190" i="72"/>
  <c r="R90" i="72"/>
  <c r="U99" i="72"/>
  <c r="T231" i="70"/>
  <c r="U195" i="70"/>
  <c r="U99" i="70"/>
  <c r="R196" i="70"/>
  <c r="S190" i="70"/>
  <c r="R90" i="70"/>
  <c r="R188" i="70"/>
  <c r="S98" i="70"/>
  <c r="U189" i="69"/>
  <c r="T195" i="69"/>
  <c r="T48" i="69" s="1"/>
  <c r="S187" i="69"/>
  <c r="T97" i="69"/>
  <c r="V194" i="69"/>
  <c r="U230" i="69"/>
  <c r="T90" i="69"/>
  <c r="U90" i="69"/>
  <c r="V98" i="69"/>
  <c r="U80" i="74" l="1"/>
  <c r="V49" i="74"/>
  <c r="U188" i="74"/>
  <c r="V98" i="74"/>
  <c r="AM210" i="74"/>
  <c r="U7" i="74"/>
  <c r="V105" i="74"/>
  <c r="U90" i="74"/>
  <c r="T80" i="74"/>
  <c r="V231" i="74"/>
  <c r="W195" i="74"/>
  <c r="Y99" i="74"/>
  <c r="AL210" i="74"/>
  <c r="T7" i="74"/>
  <c r="X190" i="74"/>
  <c r="S196" i="73"/>
  <c r="T190" i="73"/>
  <c r="S90" i="73"/>
  <c r="S188" i="73"/>
  <c r="T98" i="73"/>
  <c r="T231" i="73"/>
  <c r="U195" i="73"/>
  <c r="X99" i="73"/>
  <c r="S196" i="72"/>
  <c r="T190" i="72"/>
  <c r="S90" i="72"/>
  <c r="T188" i="72"/>
  <c r="U98" i="72"/>
  <c r="T231" i="72"/>
  <c r="U195" i="72"/>
  <c r="V99" i="72"/>
  <c r="T190" i="70"/>
  <c r="S196" i="70"/>
  <c r="S90" i="70"/>
  <c r="V99" i="70"/>
  <c r="U231" i="70"/>
  <c r="V195" i="70"/>
  <c r="S188" i="70"/>
  <c r="T98" i="70"/>
  <c r="T187" i="69"/>
  <c r="U97" i="69"/>
  <c r="V230" i="69"/>
  <c r="W194" i="69"/>
  <c r="T49" i="69"/>
  <c r="W98" i="69"/>
  <c r="V90" i="69"/>
  <c r="U195" i="69"/>
  <c r="U48" i="69" s="1"/>
  <c r="U49" i="69" s="1"/>
  <c r="V189" i="69"/>
  <c r="V188" i="74" l="1"/>
  <c r="W98" i="74"/>
  <c r="W231" i="74"/>
  <c r="X195" i="74"/>
  <c r="W196" i="74"/>
  <c r="W48" i="74" s="1"/>
  <c r="Z99" i="74"/>
  <c r="X196" i="74"/>
  <c r="X48" i="74" s="1"/>
  <c r="X49" i="74" s="1"/>
  <c r="Y190" i="74"/>
  <c r="W105" i="74"/>
  <c r="V90" i="74"/>
  <c r="V70" i="74"/>
  <c r="V72" i="74"/>
  <c r="U231" i="73"/>
  <c r="V195" i="73"/>
  <c r="T188" i="73"/>
  <c r="U98" i="73"/>
  <c r="T196" i="73"/>
  <c r="T48" i="73" s="1"/>
  <c r="U190" i="73"/>
  <c r="T90" i="73"/>
  <c r="Y99" i="73"/>
  <c r="U231" i="72"/>
  <c r="V195" i="72"/>
  <c r="U188" i="72"/>
  <c r="V98" i="72"/>
  <c r="T196" i="72"/>
  <c r="T48" i="72" s="1"/>
  <c r="U190" i="72"/>
  <c r="T90" i="72"/>
  <c r="W99" i="72"/>
  <c r="V231" i="70"/>
  <c r="W195" i="70"/>
  <c r="W99" i="70"/>
  <c r="T188" i="70"/>
  <c r="U98" i="70"/>
  <c r="T196" i="70"/>
  <c r="T48" i="70" s="1"/>
  <c r="U190" i="70"/>
  <c r="T90" i="70"/>
  <c r="X98" i="69"/>
  <c r="W90" i="69"/>
  <c r="T72" i="69"/>
  <c r="T70" i="69"/>
  <c r="W230" i="69"/>
  <c r="X194" i="69"/>
  <c r="W189" i="69"/>
  <c r="V195" i="69"/>
  <c r="V48" i="69" s="1"/>
  <c r="U72" i="69"/>
  <c r="U70" i="69"/>
  <c r="U187" i="69"/>
  <c r="V97" i="69"/>
  <c r="AN210" i="74" l="1"/>
  <c r="V7" i="74"/>
  <c r="V80" i="74"/>
  <c r="Y195" i="74"/>
  <c r="Y196" i="74" s="1"/>
  <c r="X231" i="74"/>
  <c r="X72" i="74"/>
  <c r="X70" i="74"/>
  <c r="AA99" i="74"/>
  <c r="X105" i="74"/>
  <c r="W90" i="74"/>
  <c r="W188" i="74"/>
  <c r="X98" i="74"/>
  <c r="W49" i="74"/>
  <c r="Z190" i="74"/>
  <c r="T49" i="73"/>
  <c r="Z99" i="73"/>
  <c r="V190" i="73"/>
  <c r="U196" i="73"/>
  <c r="U48" i="73" s="1"/>
  <c r="U49" i="73" s="1"/>
  <c r="U90" i="73"/>
  <c r="U188" i="73"/>
  <c r="V98" i="73"/>
  <c r="V231" i="73"/>
  <c r="W195" i="73"/>
  <c r="T49" i="72"/>
  <c r="V190" i="72"/>
  <c r="U196" i="72"/>
  <c r="U48" i="72" s="1"/>
  <c r="U49" i="72" s="1"/>
  <c r="U90" i="72"/>
  <c r="V188" i="72"/>
  <c r="W98" i="72"/>
  <c r="V231" i="72"/>
  <c r="W195" i="72"/>
  <c r="X99" i="72"/>
  <c r="T49" i="70"/>
  <c r="V190" i="70"/>
  <c r="U196" i="70"/>
  <c r="U48" i="70" s="1"/>
  <c r="U49" i="70" s="1"/>
  <c r="U90" i="70"/>
  <c r="U188" i="70"/>
  <c r="V98" i="70"/>
  <c r="X99" i="70"/>
  <c r="W231" i="70"/>
  <c r="X195" i="70"/>
  <c r="V187" i="69"/>
  <c r="W97" i="69"/>
  <c r="T80" i="69"/>
  <c r="AL209" i="69"/>
  <c r="T7" i="69"/>
  <c r="X230" i="69"/>
  <c r="Y194" i="69"/>
  <c r="U80" i="69"/>
  <c r="V49" i="69"/>
  <c r="AM209" i="69"/>
  <c r="U7" i="69"/>
  <c r="X189" i="69"/>
  <c r="W195" i="69"/>
  <c r="W48" i="69" s="1"/>
  <c r="W49" i="69" s="1"/>
  <c r="Y98" i="69"/>
  <c r="X90" i="69"/>
  <c r="X80" i="74" l="1"/>
  <c r="AB99" i="74"/>
  <c r="Y105" i="74"/>
  <c r="X90" i="74"/>
  <c r="Z196" i="74"/>
  <c r="Z48" i="74" s="1"/>
  <c r="AA190" i="74"/>
  <c r="W70" i="74"/>
  <c r="W72" i="74"/>
  <c r="Z195" i="74"/>
  <c r="Y231" i="74"/>
  <c r="AP210" i="74"/>
  <c r="X7" i="74"/>
  <c r="X188" i="74"/>
  <c r="Y98" i="74"/>
  <c r="U72" i="73"/>
  <c r="U70" i="73"/>
  <c r="U80" i="73" s="1"/>
  <c r="W231" i="73"/>
  <c r="X195" i="73"/>
  <c r="AA99" i="73"/>
  <c r="T70" i="73"/>
  <c r="T72" i="73"/>
  <c r="V188" i="73"/>
  <c r="W98" i="73"/>
  <c r="W190" i="73"/>
  <c r="V196" i="73"/>
  <c r="V48" i="73" s="1"/>
  <c r="V49" i="73" s="1"/>
  <c r="V90" i="73"/>
  <c r="W190" i="72"/>
  <c r="V196" i="72"/>
  <c r="V48" i="72" s="1"/>
  <c r="V49" i="72" s="1"/>
  <c r="V90" i="72"/>
  <c r="Y99" i="72"/>
  <c r="T72" i="72"/>
  <c r="T70" i="72"/>
  <c r="W231" i="72"/>
  <c r="X195" i="72"/>
  <c r="W188" i="72"/>
  <c r="X98" i="72"/>
  <c r="U72" i="72"/>
  <c r="U70" i="72"/>
  <c r="V188" i="70"/>
  <c r="W98" i="70"/>
  <c r="U70" i="70"/>
  <c r="U72" i="70"/>
  <c r="X231" i="70"/>
  <c r="Y195" i="70"/>
  <c r="W190" i="70"/>
  <c r="V196" i="70"/>
  <c r="V48" i="70" s="1"/>
  <c r="V49" i="70" s="1"/>
  <c r="V90" i="70"/>
  <c r="Y99" i="70"/>
  <c r="T70" i="70"/>
  <c r="T72" i="70"/>
  <c r="Z98" i="69"/>
  <c r="V72" i="69"/>
  <c r="V70" i="69"/>
  <c r="W72" i="69"/>
  <c r="W70" i="69"/>
  <c r="Z194" i="69"/>
  <c r="Y230" i="69"/>
  <c r="X195" i="69"/>
  <c r="X48" i="69" s="1"/>
  <c r="Y189" i="69"/>
  <c r="W187" i="69"/>
  <c r="X97" i="69"/>
  <c r="AB190" i="74" l="1"/>
  <c r="Z49" i="74"/>
  <c r="Z231" i="74"/>
  <c r="AA195" i="74"/>
  <c r="Y188" i="74"/>
  <c r="Z98" i="74"/>
  <c r="Z105" i="74"/>
  <c r="Y90" i="74"/>
  <c r="AO210" i="74"/>
  <c r="W7" i="74"/>
  <c r="W80" i="74"/>
  <c r="AC99" i="74"/>
  <c r="T80" i="73"/>
  <c r="X231" i="73"/>
  <c r="Y195" i="73"/>
  <c r="AB99" i="73"/>
  <c r="W188" i="73"/>
  <c r="X98" i="73"/>
  <c r="X190" i="73"/>
  <c r="W196" i="73"/>
  <c r="W48" i="73" s="1"/>
  <c r="W49" i="73" s="1"/>
  <c r="W90" i="73"/>
  <c r="AL210" i="73"/>
  <c r="T7" i="73"/>
  <c r="V70" i="73"/>
  <c r="V72" i="73"/>
  <c r="AM210" i="73"/>
  <c r="U7" i="73"/>
  <c r="U80" i="72"/>
  <c r="AL210" i="72"/>
  <c r="T7" i="72"/>
  <c r="Z99" i="72"/>
  <c r="T80" i="72"/>
  <c r="V70" i="72"/>
  <c r="V72" i="72"/>
  <c r="AM210" i="72"/>
  <c r="U7" i="72"/>
  <c r="X188" i="72"/>
  <c r="Y98" i="72"/>
  <c r="X231" i="72"/>
  <c r="Y195" i="72"/>
  <c r="X190" i="72"/>
  <c r="W196" i="72"/>
  <c r="W48" i="72" s="1"/>
  <c r="W90" i="72"/>
  <c r="U80" i="70"/>
  <c r="Z99" i="70"/>
  <c r="Y231" i="70"/>
  <c r="Z195" i="70"/>
  <c r="AM210" i="70"/>
  <c r="U7" i="70"/>
  <c r="W188" i="70"/>
  <c r="X98" i="70"/>
  <c r="AL210" i="70"/>
  <c r="T7" i="70"/>
  <c r="W196" i="70"/>
  <c r="W48" i="70" s="1"/>
  <c r="X190" i="70"/>
  <c r="W90" i="70"/>
  <c r="T80" i="70"/>
  <c r="V72" i="70"/>
  <c r="V70" i="70"/>
  <c r="V80" i="70" s="1"/>
  <c r="W80" i="69"/>
  <c r="AN209" i="69"/>
  <c r="V7" i="69"/>
  <c r="X187" i="69"/>
  <c r="Y97" i="69"/>
  <c r="Z189" i="69"/>
  <c r="Y195" i="69"/>
  <c r="Y48" i="69" s="1"/>
  <c r="Y49" i="69" s="1"/>
  <c r="Z230" i="69"/>
  <c r="AA194" i="69"/>
  <c r="V80" i="69"/>
  <c r="Z90" i="69"/>
  <c r="AA98" i="69"/>
  <c r="X49" i="69"/>
  <c r="AO209" i="69"/>
  <c r="W7" i="69"/>
  <c r="Y90" i="69"/>
  <c r="AA231" i="74" l="1"/>
  <c r="AB195" i="74"/>
  <c r="Z70" i="74"/>
  <c r="Z72" i="74"/>
  <c r="AA105" i="74"/>
  <c r="Z90" i="74"/>
  <c r="AC190" i="74"/>
  <c r="AD99" i="74"/>
  <c r="Z188" i="74"/>
  <c r="AA98" i="74"/>
  <c r="AA196" i="74"/>
  <c r="AA48" i="74" s="1"/>
  <c r="Z195" i="73"/>
  <c r="Y231" i="73"/>
  <c r="W70" i="73"/>
  <c r="W72" i="73"/>
  <c r="AN210" i="73"/>
  <c r="V7" i="73"/>
  <c r="Y190" i="73"/>
  <c r="X196" i="73"/>
  <c r="X48" i="73" s="1"/>
  <c r="X90" i="73"/>
  <c r="AC99" i="73"/>
  <c r="V80" i="73"/>
  <c r="X188" i="73"/>
  <c r="Y98" i="73"/>
  <c r="V80" i="72"/>
  <c r="W49" i="72"/>
  <c r="Y190" i="72"/>
  <c r="X196" i="72"/>
  <c r="X48" i="72" s="1"/>
  <c r="X49" i="72" s="1"/>
  <c r="X90" i="72"/>
  <c r="AN210" i="72"/>
  <c r="V7" i="72"/>
  <c r="Y188" i="72"/>
  <c r="Z98" i="72"/>
  <c r="AA99" i="72"/>
  <c r="Z195" i="72"/>
  <c r="Y231" i="72"/>
  <c r="Y190" i="70"/>
  <c r="X196" i="70"/>
  <c r="X48" i="70" s="1"/>
  <c r="X49" i="70" s="1"/>
  <c r="X90" i="70"/>
  <c r="AN210" i="70"/>
  <c r="V7" i="70"/>
  <c r="W49" i="70"/>
  <c r="AA195" i="70"/>
  <c r="Z231" i="70"/>
  <c r="X188" i="70"/>
  <c r="Y98" i="70"/>
  <c r="AA99" i="70"/>
  <c r="Y187" i="69"/>
  <c r="Z97" i="69"/>
  <c r="X70" i="69"/>
  <c r="X72" i="69"/>
  <c r="Y70" i="69"/>
  <c r="Y72" i="69"/>
  <c r="AB98" i="69"/>
  <c r="Z195" i="69"/>
  <c r="Z48" i="69" s="1"/>
  <c r="Z49" i="69" s="1"/>
  <c r="AA189" i="69"/>
  <c r="AA230" i="69"/>
  <c r="AB194" i="69"/>
  <c r="AA49" i="74" l="1"/>
  <c r="AA188" i="74"/>
  <c r="AB98" i="74"/>
  <c r="AR210" i="74"/>
  <c r="Z7" i="74"/>
  <c r="AB231" i="74"/>
  <c r="AC195" i="74"/>
  <c r="Z80" i="74"/>
  <c r="AB196" i="74"/>
  <c r="AB48" i="74" s="1"/>
  <c r="AB49" i="74" s="1"/>
  <c r="AB105" i="74"/>
  <c r="AA90" i="74"/>
  <c r="AD190" i="74"/>
  <c r="AC196" i="74"/>
  <c r="AC48" i="74" s="1"/>
  <c r="AC49" i="74" s="1"/>
  <c r="AE99" i="74"/>
  <c r="W80" i="73"/>
  <c r="AD99" i="73"/>
  <c r="AO210" i="73"/>
  <c r="W7" i="73"/>
  <c r="X49" i="73"/>
  <c r="Y196" i="73"/>
  <c r="Z190" i="73"/>
  <c r="Y90" i="73"/>
  <c r="AA195" i="73"/>
  <c r="Z231" i="73"/>
  <c r="Y188" i="73"/>
  <c r="Z98" i="73"/>
  <c r="AB99" i="72"/>
  <c r="Y196" i="72"/>
  <c r="Z190" i="72"/>
  <c r="Y90" i="72"/>
  <c r="Z188" i="72"/>
  <c r="AA98" i="72"/>
  <c r="W72" i="72"/>
  <c r="W70" i="72"/>
  <c r="X72" i="72"/>
  <c r="X70" i="72"/>
  <c r="AA195" i="72"/>
  <c r="Z231" i="72"/>
  <c r="AB99" i="70"/>
  <c r="X72" i="70"/>
  <c r="X70" i="70"/>
  <c r="X80" i="70" s="1"/>
  <c r="W70" i="70"/>
  <c r="W72" i="70"/>
  <c r="Y188" i="70"/>
  <c r="Z98" i="70"/>
  <c r="AA231" i="70"/>
  <c r="AB195" i="70"/>
  <c r="Y196" i="70"/>
  <c r="Y49" i="70" s="1"/>
  <c r="Z190" i="70"/>
  <c r="Y90" i="70"/>
  <c r="Y80" i="69"/>
  <c r="AA195" i="69"/>
  <c r="AA48" i="69" s="1"/>
  <c r="AB189" i="69"/>
  <c r="AP209" i="69"/>
  <c r="X7" i="69"/>
  <c r="AC98" i="69"/>
  <c r="AB90" i="69"/>
  <c r="AA90" i="69"/>
  <c r="X80" i="69"/>
  <c r="AB230" i="69"/>
  <c r="AC194" i="69"/>
  <c r="Z187" i="69"/>
  <c r="AA97" i="69"/>
  <c r="AQ209" i="69"/>
  <c r="Y7" i="69"/>
  <c r="Z70" i="69"/>
  <c r="Z72" i="69"/>
  <c r="AC72" i="74" l="1"/>
  <c r="AC70" i="74"/>
  <c r="AC105" i="74"/>
  <c r="AB90" i="74"/>
  <c r="AB70" i="74"/>
  <c r="AB72" i="74"/>
  <c r="AB188" i="74"/>
  <c r="AC98" i="74"/>
  <c r="AE190" i="74"/>
  <c r="AF99" i="74"/>
  <c r="AC231" i="74"/>
  <c r="AD195" i="74"/>
  <c r="AA70" i="74"/>
  <c r="AA72" i="74"/>
  <c r="Z196" i="73"/>
  <c r="Z48" i="73" s="1"/>
  <c r="AA190" i="73"/>
  <c r="Z90" i="73"/>
  <c r="AE99" i="73"/>
  <c r="X70" i="73"/>
  <c r="X72" i="73"/>
  <c r="Z188" i="73"/>
  <c r="AA98" i="73"/>
  <c r="AA231" i="73"/>
  <c r="AB195" i="73"/>
  <c r="X80" i="72"/>
  <c r="AA188" i="72"/>
  <c r="AB98" i="72"/>
  <c r="Z196" i="72"/>
  <c r="Z48" i="72" s="1"/>
  <c r="AA190" i="72"/>
  <c r="Z90" i="72"/>
  <c r="AP210" i="72"/>
  <c r="X7" i="72"/>
  <c r="AA231" i="72"/>
  <c r="AB195" i="72"/>
  <c r="W80" i="72"/>
  <c r="AC99" i="72"/>
  <c r="AO210" i="72"/>
  <c r="W7" i="72"/>
  <c r="AO210" i="70"/>
  <c r="W7" i="70"/>
  <c r="Y72" i="70"/>
  <c r="Y70" i="70"/>
  <c r="AP210" i="70"/>
  <c r="X7" i="70"/>
  <c r="Z196" i="70"/>
  <c r="Z48" i="70" s="1"/>
  <c r="AA190" i="70"/>
  <c r="Z90" i="70"/>
  <c r="W80" i="70"/>
  <c r="AB231" i="70"/>
  <c r="AC195" i="70"/>
  <c r="Z188" i="70"/>
  <c r="AA98" i="70"/>
  <c r="AC99" i="70"/>
  <c r="Z80" i="69"/>
  <c r="AB195" i="69"/>
  <c r="AB48" i="69" s="1"/>
  <c r="AB49" i="69" s="1"/>
  <c r="AC189" i="69"/>
  <c r="AA49" i="69"/>
  <c r="AC90" i="69"/>
  <c r="AD98" i="69"/>
  <c r="AC230" i="69"/>
  <c r="AD194" i="69"/>
  <c r="AR209" i="69"/>
  <c r="Z7" i="69"/>
  <c r="AA187" i="69"/>
  <c r="AB97" i="69"/>
  <c r="AC80" i="74" l="1"/>
  <c r="AT210" i="74"/>
  <c r="AB7" i="74"/>
  <c r="AD105" i="74"/>
  <c r="AC90" i="74"/>
  <c r="AD231" i="74"/>
  <c r="AE195" i="74"/>
  <c r="AB80" i="74"/>
  <c r="AD196" i="74"/>
  <c r="AD48" i="74" s="1"/>
  <c r="AD49" i="74" s="1"/>
  <c r="AC188" i="74"/>
  <c r="AD98" i="74"/>
  <c r="AS210" i="74"/>
  <c r="AA7" i="74"/>
  <c r="AA80" i="74"/>
  <c r="AE196" i="74"/>
  <c r="AE48" i="74" s="1"/>
  <c r="AE49" i="74" s="1"/>
  <c r="AF190" i="74"/>
  <c r="AU210" i="74"/>
  <c r="AC7" i="74"/>
  <c r="AF99" i="73"/>
  <c r="X80" i="73"/>
  <c r="AA196" i="73"/>
  <c r="AA48" i="73" s="1"/>
  <c r="AA49" i="73" s="1"/>
  <c r="AB190" i="73"/>
  <c r="AA90" i="73"/>
  <c r="Z49" i="73"/>
  <c r="AB231" i="73"/>
  <c r="AC195" i="73"/>
  <c r="AA188" i="73"/>
  <c r="AB98" i="73"/>
  <c r="AP210" i="73"/>
  <c r="X7" i="73"/>
  <c r="AD99" i="72"/>
  <c r="Z49" i="72"/>
  <c r="AA196" i="72"/>
  <c r="AA48" i="72" s="1"/>
  <c r="AA49" i="72" s="1"/>
  <c r="AB190" i="72"/>
  <c r="AA90" i="72"/>
  <c r="AB188" i="72"/>
  <c r="AC98" i="72"/>
  <c r="AB231" i="72"/>
  <c r="AC195" i="72"/>
  <c r="Y80" i="70"/>
  <c r="Z49" i="70"/>
  <c r="AQ210" i="70"/>
  <c r="Y7" i="70"/>
  <c r="AA188" i="70"/>
  <c r="AB98" i="70"/>
  <c r="AC231" i="70"/>
  <c r="AD195" i="70"/>
  <c r="AD99" i="70"/>
  <c r="AA196" i="70"/>
  <c r="AA48" i="70" s="1"/>
  <c r="AA49" i="70" s="1"/>
  <c r="AB190" i="70"/>
  <c r="AA90" i="70"/>
  <c r="AB187" i="69"/>
  <c r="AC97" i="69"/>
  <c r="AA72" i="69"/>
  <c r="AA70" i="69"/>
  <c r="AC195" i="69"/>
  <c r="AC48" i="69" s="1"/>
  <c r="AC49" i="69" s="1"/>
  <c r="AD189" i="69"/>
  <c r="AB70" i="69"/>
  <c r="AB72" i="69"/>
  <c r="AD230" i="69"/>
  <c r="AE194" i="69"/>
  <c r="AE98" i="69"/>
  <c r="AD90" i="69"/>
  <c r="AE70" i="74" l="1"/>
  <c r="AE72" i="74"/>
  <c r="AD188" i="74"/>
  <c r="AE98" i="74"/>
  <c r="AE231" i="74"/>
  <c r="AF195" i="74"/>
  <c r="AF231" i="74" s="1"/>
  <c r="AE105" i="74"/>
  <c r="AD90" i="74"/>
  <c r="AD70" i="74"/>
  <c r="AD72" i="74"/>
  <c r="AB188" i="73"/>
  <c r="AC98" i="73"/>
  <c r="AA70" i="73"/>
  <c r="AA80" i="73" s="1"/>
  <c r="AA72" i="73"/>
  <c r="Z72" i="73"/>
  <c r="Z70" i="73"/>
  <c r="AC231" i="73"/>
  <c r="AD195" i="73"/>
  <c r="AB196" i="73"/>
  <c r="AB48" i="73" s="1"/>
  <c r="AB49" i="73" s="1"/>
  <c r="AC190" i="73"/>
  <c r="AB90" i="73"/>
  <c r="AC231" i="72"/>
  <c r="AD195" i="72"/>
  <c r="Z70" i="72"/>
  <c r="Z72" i="72"/>
  <c r="AE99" i="72"/>
  <c r="AB196" i="72"/>
  <c r="AB48" i="72" s="1"/>
  <c r="AB49" i="72" s="1"/>
  <c r="AC190" i="72"/>
  <c r="AB90" i="72"/>
  <c r="AA72" i="72"/>
  <c r="AA70" i="72"/>
  <c r="AC188" i="72"/>
  <c r="AD98" i="72"/>
  <c r="AB188" i="70"/>
  <c r="AC98" i="70"/>
  <c r="AB196" i="70"/>
  <c r="AB48" i="70" s="1"/>
  <c r="AB49" i="70" s="1"/>
  <c r="AC190" i="70"/>
  <c r="AB90" i="70"/>
  <c r="AA70" i="70"/>
  <c r="AA72" i="70"/>
  <c r="AE99" i="70"/>
  <c r="AD231" i="70"/>
  <c r="AE195" i="70"/>
  <c r="Z70" i="70"/>
  <c r="Z72" i="70"/>
  <c r="AB80" i="69"/>
  <c r="AA80" i="69"/>
  <c r="AT209" i="69"/>
  <c r="AB7" i="69"/>
  <c r="AE189" i="69"/>
  <c r="AD195" i="69"/>
  <c r="AD48" i="69" s="1"/>
  <c r="AD49" i="69" s="1"/>
  <c r="AC72" i="69"/>
  <c r="AC70" i="69"/>
  <c r="AS209" i="69"/>
  <c r="AA7" i="69"/>
  <c r="AF98" i="69"/>
  <c r="AE90" i="69"/>
  <c r="AE230" i="69"/>
  <c r="AF194" i="69"/>
  <c r="AF230" i="69" s="1"/>
  <c r="AC187" i="69"/>
  <c r="AD97" i="69"/>
  <c r="AF196" i="74" l="1"/>
  <c r="AF48" i="74" s="1"/>
  <c r="AD80" i="74"/>
  <c r="AW210" i="74"/>
  <c r="AE7" i="74"/>
  <c r="AF105" i="74"/>
  <c r="AF90" i="74" s="1"/>
  <c r="AE90" i="74"/>
  <c r="AE188" i="74"/>
  <c r="AF98" i="74"/>
  <c r="AF188" i="74" s="1"/>
  <c r="AV210" i="74"/>
  <c r="AD7" i="74"/>
  <c r="AE80" i="74"/>
  <c r="AR210" i="73"/>
  <c r="Z7" i="73"/>
  <c r="AD231" i="73"/>
  <c r="AE195" i="73"/>
  <c r="Z80" i="73"/>
  <c r="AS210" i="73"/>
  <c r="AA7" i="73"/>
  <c r="AD190" i="73"/>
  <c r="AC196" i="73"/>
  <c r="AC48" i="73" s="1"/>
  <c r="AC49" i="73" s="1"/>
  <c r="AC90" i="73"/>
  <c r="AC188" i="73"/>
  <c r="AD98" i="73"/>
  <c r="AB72" i="73"/>
  <c r="AB70" i="73"/>
  <c r="AA80" i="72"/>
  <c r="AB72" i="72"/>
  <c r="AB70" i="72"/>
  <c r="AF99" i="72"/>
  <c r="AD231" i="72"/>
  <c r="AE195" i="72"/>
  <c r="AD188" i="72"/>
  <c r="AE98" i="72"/>
  <c r="AR210" i="72"/>
  <c r="Z7" i="72"/>
  <c r="AS210" i="72"/>
  <c r="AA7" i="72"/>
  <c r="Z80" i="72"/>
  <c r="AD190" i="72"/>
  <c r="AC196" i="72"/>
  <c r="AC48" i="72" s="1"/>
  <c r="AC49" i="72" s="1"/>
  <c r="AC90" i="72"/>
  <c r="Z80" i="70"/>
  <c r="AD190" i="70"/>
  <c r="AC196" i="70"/>
  <c r="AC48" i="70" s="1"/>
  <c r="AC49" i="70" s="1"/>
  <c r="AC90" i="70"/>
  <c r="AA80" i="70"/>
  <c r="AB72" i="70"/>
  <c r="AB70" i="70"/>
  <c r="AE231" i="70"/>
  <c r="AF195" i="70"/>
  <c r="AF231" i="70" s="1"/>
  <c r="AC188" i="70"/>
  <c r="AD98" i="70"/>
  <c r="AS210" i="70"/>
  <c r="AA7" i="70"/>
  <c r="AR210" i="70"/>
  <c r="Z7" i="70"/>
  <c r="AF99" i="70"/>
  <c r="AC80" i="69"/>
  <c r="AU209" i="69"/>
  <c r="AC7" i="69"/>
  <c r="AD72" i="69"/>
  <c r="AD70" i="69"/>
  <c r="AF90" i="69"/>
  <c r="AF189" i="69"/>
  <c r="AF195" i="69" s="1"/>
  <c r="AF48" i="69" s="1"/>
  <c r="AE195" i="69"/>
  <c r="AE48" i="69" s="1"/>
  <c r="AE49" i="69" s="1"/>
  <c r="AD187" i="69"/>
  <c r="AE97" i="69"/>
  <c r="AI90" i="74" l="1"/>
  <c r="AH90" i="74"/>
  <c r="AF49" i="74"/>
  <c r="AI48" i="74"/>
  <c r="AH48" i="74"/>
  <c r="AE231" i="73"/>
  <c r="AF195" i="73"/>
  <c r="AF231" i="73" s="1"/>
  <c r="AT210" i="73"/>
  <c r="AB7" i="73"/>
  <c r="AC72" i="73"/>
  <c r="AC70" i="73"/>
  <c r="AC80" i="73" s="1"/>
  <c r="AE190" i="73"/>
  <c r="AD196" i="73"/>
  <c r="AD48" i="73" s="1"/>
  <c r="AD49" i="73" s="1"/>
  <c r="AD90" i="73"/>
  <c r="AD188" i="73"/>
  <c r="AE98" i="73"/>
  <c r="AB80" i="73"/>
  <c r="AB80" i="72"/>
  <c r="AE231" i="72"/>
  <c r="AF195" i="72"/>
  <c r="AF231" i="72" s="1"/>
  <c r="AC72" i="72"/>
  <c r="AC70" i="72"/>
  <c r="AE190" i="72"/>
  <c r="AD196" i="72"/>
  <c r="AD48" i="72" s="1"/>
  <c r="AD49" i="72" s="1"/>
  <c r="AD90" i="72"/>
  <c r="AT210" i="72"/>
  <c r="AB7" i="72"/>
  <c r="AE188" i="72"/>
  <c r="AF98" i="72"/>
  <c r="AF188" i="72" s="1"/>
  <c r="AB80" i="70"/>
  <c r="AC70" i="70"/>
  <c r="AC72" i="70"/>
  <c r="AT210" i="70"/>
  <c r="AB7" i="70"/>
  <c r="AE190" i="70"/>
  <c r="AD196" i="70"/>
  <c r="AD48" i="70" s="1"/>
  <c r="AD49" i="70" s="1"/>
  <c r="AD90" i="70"/>
  <c r="AD188" i="70"/>
  <c r="AE98" i="70"/>
  <c r="AD80" i="69"/>
  <c r="AF49" i="69"/>
  <c r="AH48" i="69"/>
  <c r="AI48" i="69"/>
  <c r="AE70" i="69"/>
  <c r="AE72" i="69"/>
  <c r="AI90" i="69"/>
  <c r="AH90" i="69"/>
  <c r="AV209" i="69"/>
  <c r="AD7" i="69"/>
  <c r="AE187" i="69"/>
  <c r="AF97" i="69"/>
  <c r="AF187" i="69" s="1"/>
  <c r="AF72" i="74" l="1"/>
  <c r="AF70" i="74"/>
  <c r="AI49" i="74"/>
  <c r="AH49" i="74"/>
  <c r="AU210" i="73"/>
  <c r="AC7" i="73"/>
  <c r="AE188" i="73"/>
  <c r="AF98" i="73"/>
  <c r="AF188" i="73" s="1"/>
  <c r="AF190" i="73"/>
  <c r="AE196" i="73"/>
  <c r="AE48" i="73" s="1"/>
  <c r="AE49" i="73" s="1"/>
  <c r="AE90" i="73"/>
  <c r="AD72" i="73"/>
  <c r="AD70" i="73"/>
  <c r="AF190" i="72"/>
  <c r="AE196" i="72"/>
  <c r="AE48" i="72" s="1"/>
  <c r="AE49" i="72" s="1"/>
  <c r="AE90" i="72"/>
  <c r="AU210" i="72"/>
  <c r="AC7" i="72"/>
  <c r="AC80" i="72"/>
  <c r="AD70" i="72"/>
  <c r="AD72" i="72"/>
  <c r="AE188" i="70"/>
  <c r="AF98" i="70"/>
  <c r="AF188" i="70" s="1"/>
  <c r="AU210" i="70"/>
  <c r="AC7" i="70"/>
  <c r="AD72" i="70"/>
  <c r="AD70" i="70"/>
  <c r="AC80" i="70"/>
  <c r="AE196" i="70"/>
  <c r="AE48" i="70" s="1"/>
  <c r="AE49" i="70" s="1"/>
  <c r="AF190" i="70"/>
  <c r="AE90" i="70"/>
  <c r="AE80" i="69"/>
  <c r="AW209" i="69"/>
  <c r="AE7" i="69"/>
  <c r="AF70" i="69"/>
  <c r="AF72" i="69"/>
  <c r="AH49" i="69"/>
  <c r="AI49" i="69"/>
  <c r="AF80" i="74" l="1"/>
  <c r="AH70" i="74"/>
  <c r="AI70" i="74"/>
  <c r="AX210" i="74"/>
  <c r="AF7" i="74"/>
  <c r="A7" i="74" s="1"/>
  <c r="AI72" i="74"/>
  <c r="AH72" i="74"/>
  <c r="AV210" i="73"/>
  <c r="AD7" i="73"/>
  <c r="AE70" i="73"/>
  <c r="AE72" i="73"/>
  <c r="AF196" i="73"/>
  <c r="AF48" i="73" s="1"/>
  <c r="AF90" i="73"/>
  <c r="AD80" i="73"/>
  <c r="AD80" i="72"/>
  <c r="AE72" i="72"/>
  <c r="AE70" i="72"/>
  <c r="AV210" i="72"/>
  <c r="AD7" i="72"/>
  <c r="AF196" i="72"/>
  <c r="AF48" i="72" s="1"/>
  <c r="AF90" i="72"/>
  <c r="AV210" i="70"/>
  <c r="AD7" i="70"/>
  <c r="AE70" i="70"/>
  <c r="AE72" i="70"/>
  <c r="AD80" i="70"/>
  <c r="AF196" i="70"/>
  <c r="AF48" i="70" s="1"/>
  <c r="AF90" i="70"/>
  <c r="AX209" i="69"/>
  <c r="AF7" i="69"/>
  <c r="A7" i="69" s="1"/>
  <c r="AH72" i="69"/>
  <c r="AI72" i="69"/>
  <c r="AF80" i="69"/>
  <c r="AH70" i="69"/>
  <c r="AI70" i="69"/>
  <c r="AH80" i="74" l="1"/>
  <c r="AI80" i="74"/>
  <c r="AW210" i="73"/>
  <c r="AE7" i="73"/>
  <c r="AF49" i="73"/>
  <c r="AI48" i="73"/>
  <c r="AH48" i="73"/>
  <c r="AI90" i="73"/>
  <c r="AH90" i="73"/>
  <c r="AE80" i="73"/>
  <c r="AE80" i="72"/>
  <c r="AI90" i="72"/>
  <c r="AH90" i="72"/>
  <c r="AF49" i="72"/>
  <c r="AI48" i="72"/>
  <c r="AH48" i="72"/>
  <c r="AW210" i="72"/>
  <c r="AE7" i="72"/>
  <c r="AE80" i="70"/>
  <c r="AF49" i="70"/>
  <c r="AH48" i="70"/>
  <c r="AI48" i="70"/>
  <c r="AW210" i="70"/>
  <c r="AE7" i="70"/>
  <c r="AI90" i="70"/>
  <c r="AH90" i="70"/>
  <c r="AI80" i="69"/>
  <c r="AH80" i="69"/>
  <c r="AF70" i="73" l="1"/>
  <c r="AF72" i="73"/>
  <c r="AH49" i="73"/>
  <c r="AI49" i="73"/>
  <c r="AF72" i="72"/>
  <c r="AF70" i="72"/>
  <c r="AI49" i="72"/>
  <c r="AH49" i="72"/>
  <c r="AF72" i="70"/>
  <c r="AF70" i="70"/>
  <c r="AI49" i="70"/>
  <c r="AH49" i="70"/>
  <c r="AX210" i="73" l="1"/>
  <c r="AF7" i="73"/>
  <c r="A7" i="73" s="1"/>
  <c r="AH72" i="73"/>
  <c r="AI72" i="73"/>
  <c r="AF80" i="73"/>
  <c r="AI70" i="73"/>
  <c r="AH70" i="73"/>
  <c r="AF80" i="72"/>
  <c r="AH70" i="72"/>
  <c r="AI70" i="72"/>
  <c r="AX210" i="72"/>
  <c r="AF7" i="72"/>
  <c r="A7" i="72" s="1"/>
  <c r="AH72" i="72"/>
  <c r="AI72" i="72"/>
  <c r="AF80" i="70"/>
  <c r="AI70" i="70"/>
  <c r="AH70" i="70"/>
  <c r="AX210" i="70"/>
  <c r="AF7" i="70"/>
  <c r="A7" i="70" s="1"/>
  <c r="AI72" i="70"/>
  <c r="AH72" i="70"/>
  <c r="AI80" i="73" l="1"/>
  <c r="AH80" i="73"/>
  <c r="AI80" i="72"/>
  <c r="AH80" i="72"/>
  <c r="AH80" i="70"/>
  <c r="AI80" i="70"/>
  <c r="AF234" i="68" l="1"/>
  <c r="AE234" i="68"/>
  <c r="AD234" i="68"/>
  <c r="AC234" i="68"/>
  <c r="AB234" i="68"/>
  <c r="AA234" i="68"/>
  <c r="Z234" i="68"/>
  <c r="Y234" i="68"/>
  <c r="X234" i="68"/>
  <c r="W234" i="68"/>
  <c r="V234" i="68"/>
  <c r="U234" i="68"/>
  <c r="T234" i="68"/>
  <c r="S234" i="68"/>
  <c r="R234" i="68"/>
  <c r="Q234" i="68"/>
  <c r="P234" i="68"/>
  <c r="O234" i="68"/>
  <c r="N234" i="68"/>
  <c r="M234" i="68"/>
  <c r="L234" i="68"/>
  <c r="K234" i="68"/>
  <c r="J234" i="68"/>
  <c r="I234" i="68"/>
  <c r="H234" i="68"/>
  <c r="G234" i="68"/>
  <c r="F234" i="68"/>
  <c r="E234" i="68"/>
  <c r="D234" i="68"/>
  <c r="C234" i="68"/>
  <c r="B234" i="68"/>
  <c r="A234" i="68"/>
  <c r="AF233" i="68"/>
  <c r="AE233" i="68"/>
  <c r="AD233" i="68"/>
  <c r="AC233" i="68"/>
  <c r="AB233" i="68"/>
  <c r="AA233" i="68"/>
  <c r="Z233" i="68"/>
  <c r="Y233" i="68"/>
  <c r="X233" i="68"/>
  <c r="W233" i="68"/>
  <c r="V233" i="68"/>
  <c r="U233" i="68"/>
  <c r="T233" i="68"/>
  <c r="S233" i="68"/>
  <c r="R233" i="68"/>
  <c r="Q233" i="68"/>
  <c r="P233" i="68"/>
  <c r="O233" i="68"/>
  <c r="N233" i="68"/>
  <c r="M233" i="68"/>
  <c r="L233" i="68"/>
  <c r="K233" i="68"/>
  <c r="J233" i="68"/>
  <c r="I233" i="68"/>
  <c r="H233" i="68"/>
  <c r="G233" i="68"/>
  <c r="F233" i="68"/>
  <c r="E233" i="68"/>
  <c r="D233" i="68"/>
  <c r="C233" i="68"/>
  <c r="B233" i="68"/>
  <c r="A233" i="68"/>
  <c r="AF232" i="68"/>
  <c r="AE232" i="68"/>
  <c r="AD232" i="68"/>
  <c r="AC232" i="68"/>
  <c r="AB232" i="68"/>
  <c r="AA232" i="68"/>
  <c r="Z232" i="68"/>
  <c r="Y232" i="68"/>
  <c r="X232" i="68"/>
  <c r="W232" i="68"/>
  <c r="V232" i="68"/>
  <c r="U232" i="68"/>
  <c r="T232" i="68"/>
  <c r="S232" i="68"/>
  <c r="R232" i="68"/>
  <c r="Q232" i="68"/>
  <c r="P232" i="68"/>
  <c r="O232" i="68"/>
  <c r="N232" i="68"/>
  <c r="M232" i="68"/>
  <c r="L232" i="68"/>
  <c r="K232" i="68"/>
  <c r="J232" i="68"/>
  <c r="I232" i="68"/>
  <c r="H232" i="68"/>
  <c r="G232" i="68"/>
  <c r="F232" i="68"/>
  <c r="E232" i="68"/>
  <c r="D232" i="68"/>
  <c r="C232" i="68"/>
  <c r="B232" i="68"/>
  <c r="A232" i="68"/>
  <c r="AF231" i="68"/>
  <c r="AE231" i="68"/>
  <c r="AD231" i="68"/>
  <c r="AC231" i="68"/>
  <c r="AB231" i="68"/>
  <c r="AA231" i="68"/>
  <c r="Z231" i="68"/>
  <c r="Y231" i="68"/>
  <c r="X231" i="68"/>
  <c r="W231" i="68"/>
  <c r="V231" i="68"/>
  <c r="U231" i="68"/>
  <c r="T231" i="68"/>
  <c r="S231" i="68"/>
  <c r="R231" i="68"/>
  <c r="Q231" i="68"/>
  <c r="P231" i="68"/>
  <c r="O231" i="68"/>
  <c r="N231" i="68"/>
  <c r="M231" i="68"/>
  <c r="L231" i="68"/>
  <c r="K231" i="68"/>
  <c r="J231" i="68"/>
  <c r="I231" i="68"/>
  <c r="H231" i="68"/>
  <c r="G231" i="68"/>
  <c r="F231" i="68"/>
  <c r="E231" i="68"/>
  <c r="D231" i="68"/>
  <c r="C231" i="68"/>
  <c r="B231" i="68"/>
  <c r="A231" i="68"/>
  <c r="D230" i="68"/>
  <c r="C230" i="68"/>
  <c r="B230" i="68"/>
  <c r="S205" i="68"/>
  <c r="AG195" i="68"/>
  <c r="B195" i="68"/>
  <c r="F194" i="68"/>
  <c r="C194" i="68"/>
  <c r="D194" i="68" s="1"/>
  <c r="E194" i="68" s="1"/>
  <c r="E230" i="68" s="1"/>
  <c r="E193" i="68"/>
  <c r="F193" i="68" s="1"/>
  <c r="G193" i="68" s="1"/>
  <c r="H193" i="68" s="1"/>
  <c r="I193" i="68" s="1"/>
  <c r="J193" i="68" s="1"/>
  <c r="K193" i="68" s="1"/>
  <c r="L193" i="68" s="1"/>
  <c r="M193" i="68" s="1"/>
  <c r="N193" i="68" s="1"/>
  <c r="O193" i="68" s="1"/>
  <c r="P193" i="68" s="1"/>
  <c r="Q193" i="68" s="1"/>
  <c r="R193" i="68" s="1"/>
  <c r="S193" i="68" s="1"/>
  <c r="T193" i="68" s="1"/>
  <c r="U193" i="68" s="1"/>
  <c r="V193" i="68" s="1"/>
  <c r="W193" i="68" s="1"/>
  <c r="X193" i="68" s="1"/>
  <c r="Y193" i="68" s="1"/>
  <c r="Z193" i="68" s="1"/>
  <c r="AA193" i="68" s="1"/>
  <c r="AB193" i="68" s="1"/>
  <c r="AC193" i="68" s="1"/>
  <c r="AD193" i="68" s="1"/>
  <c r="AE193" i="68" s="1"/>
  <c r="AF193" i="68" s="1"/>
  <c r="D193" i="68"/>
  <c r="C193" i="68"/>
  <c r="C192" i="68"/>
  <c r="D192" i="68" s="1"/>
  <c r="E192" i="68" s="1"/>
  <c r="F192" i="68" s="1"/>
  <c r="G192" i="68" s="1"/>
  <c r="H192" i="68" s="1"/>
  <c r="I192" i="68" s="1"/>
  <c r="J192" i="68" s="1"/>
  <c r="K192" i="68" s="1"/>
  <c r="L192" i="68" s="1"/>
  <c r="M192" i="68" s="1"/>
  <c r="N192" i="68" s="1"/>
  <c r="O192" i="68" s="1"/>
  <c r="P192" i="68" s="1"/>
  <c r="Q192" i="68" s="1"/>
  <c r="R192" i="68" s="1"/>
  <c r="S192" i="68" s="1"/>
  <c r="T192" i="68" s="1"/>
  <c r="U192" i="68" s="1"/>
  <c r="V192" i="68" s="1"/>
  <c r="W192" i="68" s="1"/>
  <c r="X192" i="68" s="1"/>
  <c r="Y192" i="68" s="1"/>
  <c r="Z192" i="68" s="1"/>
  <c r="AA192" i="68" s="1"/>
  <c r="AB192" i="68" s="1"/>
  <c r="AC192" i="68" s="1"/>
  <c r="AD192" i="68" s="1"/>
  <c r="AE192" i="68" s="1"/>
  <c r="AF192" i="68" s="1"/>
  <c r="E191" i="68"/>
  <c r="F191" i="68" s="1"/>
  <c r="G191" i="68" s="1"/>
  <c r="H191" i="68" s="1"/>
  <c r="I191" i="68" s="1"/>
  <c r="J191" i="68" s="1"/>
  <c r="K191" i="68" s="1"/>
  <c r="L191" i="68" s="1"/>
  <c r="M191" i="68" s="1"/>
  <c r="N191" i="68" s="1"/>
  <c r="O191" i="68" s="1"/>
  <c r="P191" i="68" s="1"/>
  <c r="Q191" i="68" s="1"/>
  <c r="R191" i="68" s="1"/>
  <c r="S191" i="68" s="1"/>
  <c r="T191" i="68" s="1"/>
  <c r="U191" i="68" s="1"/>
  <c r="V191" i="68" s="1"/>
  <c r="W191" i="68" s="1"/>
  <c r="X191" i="68" s="1"/>
  <c r="Y191" i="68" s="1"/>
  <c r="Z191" i="68" s="1"/>
  <c r="AA191" i="68" s="1"/>
  <c r="AB191" i="68" s="1"/>
  <c r="AC191" i="68" s="1"/>
  <c r="AD191" i="68" s="1"/>
  <c r="AE191" i="68" s="1"/>
  <c r="AF191" i="68" s="1"/>
  <c r="D191" i="68"/>
  <c r="C191" i="68"/>
  <c r="C190" i="68"/>
  <c r="D189" i="68"/>
  <c r="C189" i="68"/>
  <c r="AG187" i="68"/>
  <c r="B187" i="68"/>
  <c r="J186" i="68"/>
  <c r="K186" i="68" s="1"/>
  <c r="L186" i="68" s="1"/>
  <c r="M186" i="68" s="1"/>
  <c r="N186" i="68" s="1"/>
  <c r="O186" i="68" s="1"/>
  <c r="P186" i="68" s="1"/>
  <c r="Q186" i="68" s="1"/>
  <c r="R186" i="68" s="1"/>
  <c r="S186" i="68" s="1"/>
  <c r="T186" i="68" s="1"/>
  <c r="U186" i="68" s="1"/>
  <c r="V186" i="68" s="1"/>
  <c r="W186" i="68" s="1"/>
  <c r="X186" i="68" s="1"/>
  <c r="Y186" i="68" s="1"/>
  <c r="Z186" i="68" s="1"/>
  <c r="AA186" i="68" s="1"/>
  <c r="AB186" i="68" s="1"/>
  <c r="AC186" i="68" s="1"/>
  <c r="AD186" i="68" s="1"/>
  <c r="AE186" i="68" s="1"/>
  <c r="AF186" i="68" s="1"/>
  <c r="C186" i="68"/>
  <c r="D186" i="68" s="1"/>
  <c r="E186" i="68" s="1"/>
  <c r="F186" i="68" s="1"/>
  <c r="G186" i="68" s="1"/>
  <c r="H186" i="68" s="1"/>
  <c r="I186" i="68" s="1"/>
  <c r="I185" i="68"/>
  <c r="J185" i="68" s="1"/>
  <c r="K185" i="68" s="1"/>
  <c r="L185" i="68" s="1"/>
  <c r="M185" i="68" s="1"/>
  <c r="N185" i="68" s="1"/>
  <c r="O185" i="68" s="1"/>
  <c r="P185" i="68" s="1"/>
  <c r="Q185" i="68" s="1"/>
  <c r="R185" i="68" s="1"/>
  <c r="S185" i="68" s="1"/>
  <c r="T185" i="68" s="1"/>
  <c r="U185" i="68" s="1"/>
  <c r="V185" i="68" s="1"/>
  <c r="W185" i="68" s="1"/>
  <c r="X185" i="68" s="1"/>
  <c r="Y185" i="68" s="1"/>
  <c r="Z185" i="68" s="1"/>
  <c r="AA185" i="68" s="1"/>
  <c r="AB185" i="68" s="1"/>
  <c r="AC185" i="68" s="1"/>
  <c r="AD185" i="68" s="1"/>
  <c r="AE185" i="68" s="1"/>
  <c r="AF185" i="68" s="1"/>
  <c r="H185" i="68"/>
  <c r="E185" i="68"/>
  <c r="F185" i="68" s="1"/>
  <c r="G185" i="68" s="1"/>
  <c r="D185" i="68"/>
  <c r="C185" i="68"/>
  <c r="C184" i="68"/>
  <c r="D184" i="68" s="1"/>
  <c r="E184" i="68" s="1"/>
  <c r="F184" i="68" s="1"/>
  <c r="G184" i="68" s="1"/>
  <c r="H184" i="68" s="1"/>
  <c r="I184" i="68" s="1"/>
  <c r="J184" i="68" s="1"/>
  <c r="K184" i="68" s="1"/>
  <c r="L184" i="68" s="1"/>
  <c r="M184" i="68" s="1"/>
  <c r="N184" i="68" s="1"/>
  <c r="O184" i="68" s="1"/>
  <c r="P184" i="68" s="1"/>
  <c r="Q184" i="68" s="1"/>
  <c r="R184" i="68" s="1"/>
  <c r="S184" i="68" s="1"/>
  <c r="T184" i="68" s="1"/>
  <c r="U184" i="68" s="1"/>
  <c r="V184" i="68" s="1"/>
  <c r="W184" i="68" s="1"/>
  <c r="X184" i="68" s="1"/>
  <c r="Y184" i="68" s="1"/>
  <c r="Z184" i="68" s="1"/>
  <c r="AA184" i="68" s="1"/>
  <c r="AB184" i="68" s="1"/>
  <c r="AC184" i="68" s="1"/>
  <c r="AD184" i="68" s="1"/>
  <c r="AE184" i="68" s="1"/>
  <c r="AF184" i="68" s="1"/>
  <c r="AC183" i="68"/>
  <c r="AD183" i="68" s="1"/>
  <c r="AE183" i="68" s="1"/>
  <c r="AF183" i="68" s="1"/>
  <c r="I183" i="68"/>
  <c r="J183" i="68" s="1"/>
  <c r="K183" i="68" s="1"/>
  <c r="L183" i="68" s="1"/>
  <c r="M183" i="68" s="1"/>
  <c r="N183" i="68" s="1"/>
  <c r="O183" i="68" s="1"/>
  <c r="P183" i="68" s="1"/>
  <c r="Q183" i="68" s="1"/>
  <c r="R183" i="68" s="1"/>
  <c r="S183" i="68" s="1"/>
  <c r="T183" i="68" s="1"/>
  <c r="U183" i="68" s="1"/>
  <c r="V183" i="68" s="1"/>
  <c r="W183" i="68" s="1"/>
  <c r="X183" i="68" s="1"/>
  <c r="Y183" i="68" s="1"/>
  <c r="Z183" i="68" s="1"/>
  <c r="AA183" i="68" s="1"/>
  <c r="AB183" i="68" s="1"/>
  <c r="E183" i="68"/>
  <c r="F183" i="68" s="1"/>
  <c r="G183" i="68" s="1"/>
  <c r="H183" i="68" s="1"/>
  <c r="D183" i="68"/>
  <c r="C183" i="68"/>
  <c r="AE182" i="68"/>
  <c r="AF182" i="68" s="1"/>
  <c r="F182" i="68"/>
  <c r="G182" i="68" s="1"/>
  <c r="H182" i="68" s="1"/>
  <c r="I182" i="68" s="1"/>
  <c r="J182" i="68" s="1"/>
  <c r="K182" i="68" s="1"/>
  <c r="L182" i="68" s="1"/>
  <c r="M182" i="68" s="1"/>
  <c r="N182" i="68" s="1"/>
  <c r="O182" i="68" s="1"/>
  <c r="P182" i="68" s="1"/>
  <c r="Q182" i="68" s="1"/>
  <c r="R182" i="68" s="1"/>
  <c r="S182" i="68" s="1"/>
  <c r="T182" i="68" s="1"/>
  <c r="U182" i="68" s="1"/>
  <c r="V182" i="68" s="1"/>
  <c r="W182" i="68" s="1"/>
  <c r="X182" i="68" s="1"/>
  <c r="Y182" i="68" s="1"/>
  <c r="Z182" i="68" s="1"/>
  <c r="AA182" i="68" s="1"/>
  <c r="AB182" i="68" s="1"/>
  <c r="AC182" i="68" s="1"/>
  <c r="AD182" i="68" s="1"/>
  <c r="C182" i="68"/>
  <c r="D182" i="68" s="1"/>
  <c r="E182" i="68" s="1"/>
  <c r="AD181" i="68"/>
  <c r="AE181" i="68" s="1"/>
  <c r="AF181" i="68" s="1"/>
  <c r="D181" i="68"/>
  <c r="E181" i="68" s="1"/>
  <c r="F181" i="68" s="1"/>
  <c r="G181" i="68" s="1"/>
  <c r="H181" i="68" s="1"/>
  <c r="I181" i="68" s="1"/>
  <c r="J181" i="68" s="1"/>
  <c r="K181" i="68" s="1"/>
  <c r="L181" i="68" s="1"/>
  <c r="M181" i="68" s="1"/>
  <c r="N181" i="68" s="1"/>
  <c r="O181" i="68" s="1"/>
  <c r="P181" i="68" s="1"/>
  <c r="Q181" i="68" s="1"/>
  <c r="R181" i="68" s="1"/>
  <c r="S181" i="68" s="1"/>
  <c r="T181" i="68" s="1"/>
  <c r="U181" i="68" s="1"/>
  <c r="V181" i="68" s="1"/>
  <c r="W181" i="68" s="1"/>
  <c r="X181" i="68" s="1"/>
  <c r="Y181" i="68" s="1"/>
  <c r="Z181" i="68" s="1"/>
  <c r="AA181" i="68" s="1"/>
  <c r="AB181" i="68" s="1"/>
  <c r="AC181" i="68" s="1"/>
  <c r="C181" i="68"/>
  <c r="C180" i="68"/>
  <c r="D180" i="68" s="1"/>
  <c r="E180" i="68" s="1"/>
  <c r="F180" i="68" s="1"/>
  <c r="G180" i="68" s="1"/>
  <c r="H180" i="68" s="1"/>
  <c r="I180" i="68" s="1"/>
  <c r="J180" i="68" s="1"/>
  <c r="K180" i="68" s="1"/>
  <c r="L180" i="68" s="1"/>
  <c r="M180" i="68" s="1"/>
  <c r="N180" i="68" s="1"/>
  <c r="O180" i="68" s="1"/>
  <c r="P180" i="68" s="1"/>
  <c r="Q180" i="68" s="1"/>
  <c r="R180" i="68" s="1"/>
  <c r="S180" i="68" s="1"/>
  <c r="T180" i="68" s="1"/>
  <c r="U180" i="68" s="1"/>
  <c r="V180" i="68" s="1"/>
  <c r="W180" i="68" s="1"/>
  <c r="X180" i="68" s="1"/>
  <c r="Y180" i="68" s="1"/>
  <c r="Z180" i="68" s="1"/>
  <c r="AA180" i="68" s="1"/>
  <c r="AB180" i="68" s="1"/>
  <c r="AC180" i="68" s="1"/>
  <c r="AD180" i="68" s="1"/>
  <c r="AE180" i="68" s="1"/>
  <c r="AF180" i="68" s="1"/>
  <c r="AB179" i="68"/>
  <c r="AC179" i="68" s="1"/>
  <c r="AD179" i="68" s="1"/>
  <c r="AE179" i="68" s="1"/>
  <c r="AF179" i="68" s="1"/>
  <c r="M179" i="68"/>
  <c r="N179" i="68" s="1"/>
  <c r="O179" i="68" s="1"/>
  <c r="P179" i="68" s="1"/>
  <c r="Q179" i="68" s="1"/>
  <c r="R179" i="68" s="1"/>
  <c r="S179" i="68" s="1"/>
  <c r="T179" i="68" s="1"/>
  <c r="U179" i="68" s="1"/>
  <c r="V179" i="68" s="1"/>
  <c r="W179" i="68" s="1"/>
  <c r="X179" i="68" s="1"/>
  <c r="Y179" i="68" s="1"/>
  <c r="Z179" i="68" s="1"/>
  <c r="AA179" i="68" s="1"/>
  <c r="H179" i="68"/>
  <c r="I179" i="68" s="1"/>
  <c r="J179" i="68" s="1"/>
  <c r="K179" i="68" s="1"/>
  <c r="L179" i="68" s="1"/>
  <c r="E179" i="68"/>
  <c r="F179" i="68" s="1"/>
  <c r="G179" i="68" s="1"/>
  <c r="D179" i="68"/>
  <c r="C179" i="68"/>
  <c r="G178" i="68"/>
  <c r="H178" i="68" s="1"/>
  <c r="I178" i="68" s="1"/>
  <c r="J178" i="68" s="1"/>
  <c r="K178" i="68" s="1"/>
  <c r="L178" i="68" s="1"/>
  <c r="M178" i="68" s="1"/>
  <c r="N178" i="68" s="1"/>
  <c r="O178" i="68" s="1"/>
  <c r="P178" i="68" s="1"/>
  <c r="Q178" i="68" s="1"/>
  <c r="R178" i="68" s="1"/>
  <c r="S178" i="68" s="1"/>
  <c r="T178" i="68" s="1"/>
  <c r="U178" i="68" s="1"/>
  <c r="V178" i="68" s="1"/>
  <c r="W178" i="68" s="1"/>
  <c r="X178" i="68" s="1"/>
  <c r="Y178" i="68" s="1"/>
  <c r="Z178" i="68" s="1"/>
  <c r="AA178" i="68" s="1"/>
  <c r="AB178" i="68" s="1"/>
  <c r="AC178" i="68" s="1"/>
  <c r="AD178" i="68" s="1"/>
  <c r="AE178" i="68" s="1"/>
  <c r="AF178" i="68" s="1"/>
  <c r="F178" i="68"/>
  <c r="C178" i="68"/>
  <c r="D178" i="68" s="1"/>
  <c r="E178" i="68" s="1"/>
  <c r="D177" i="68"/>
  <c r="E177" i="68" s="1"/>
  <c r="F177" i="68" s="1"/>
  <c r="G177" i="68" s="1"/>
  <c r="H177" i="68" s="1"/>
  <c r="I177" i="68" s="1"/>
  <c r="J177" i="68" s="1"/>
  <c r="K177" i="68" s="1"/>
  <c r="L177" i="68" s="1"/>
  <c r="M177" i="68" s="1"/>
  <c r="N177" i="68" s="1"/>
  <c r="O177" i="68" s="1"/>
  <c r="P177" i="68" s="1"/>
  <c r="Q177" i="68" s="1"/>
  <c r="R177" i="68" s="1"/>
  <c r="S177" i="68" s="1"/>
  <c r="T177" i="68" s="1"/>
  <c r="U177" i="68" s="1"/>
  <c r="V177" i="68" s="1"/>
  <c r="W177" i="68" s="1"/>
  <c r="X177" i="68" s="1"/>
  <c r="Y177" i="68" s="1"/>
  <c r="Z177" i="68" s="1"/>
  <c r="AA177" i="68" s="1"/>
  <c r="AB177" i="68" s="1"/>
  <c r="AC177" i="68" s="1"/>
  <c r="AD177" i="68" s="1"/>
  <c r="AE177" i="68" s="1"/>
  <c r="AF177" i="68" s="1"/>
  <c r="C177" i="68"/>
  <c r="F176" i="68"/>
  <c r="G176" i="68" s="1"/>
  <c r="H176" i="68" s="1"/>
  <c r="I176" i="68" s="1"/>
  <c r="J176" i="68" s="1"/>
  <c r="K176" i="68" s="1"/>
  <c r="L176" i="68" s="1"/>
  <c r="M176" i="68" s="1"/>
  <c r="N176" i="68" s="1"/>
  <c r="O176" i="68" s="1"/>
  <c r="P176" i="68" s="1"/>
  <c r="Q176" i="68" s="1"/>
  <c r="R176" i="68" s="1"/>
  <c r="S176" i="68" s="1"/>
  <c r="T176" i="68" s="1"/>
  <c r="U176" i="68" s="1"/>
  <c r="V176" i="68" s="1"/>
  <c r="W176" i="68" s="1"/>
  <c r="X176" i="68" s="1"/>
  <c r="Y176" i="68" s="1"/>
  <c r="Z176" i="68" s="1"/>
  <c r="AA176" i="68" s="1"/>
  <c r="AB176" i="68" s="1"/>
  <c r="AC176" i="68" s="1"/>
  <c r="AD176" i="68" s="1"/>
  <c r="AE176" i="68" s="1"/>
  <c r="AF176" i="68" s="1"/>
  <c r="D176" i="68"/>
  <c r="E176" i="68" s="1"/>
  <c r="C176" i="68"/>
  <c r="D175" i="68"/>
  <c r="E175" i="68" s="1"/>
  <c r="F175" i="68" s="1"/>
  <c r="G175" i="68" s="1"/>
  <c r="H175" i="68" s="1"/>
  <c r="I175" i="68" s="1"/>
  <c r="J175" i="68" s="1"/>
  <c r="K175" i="68" s="1"/>
  <c r="L175" i="68" s="1"/>
  <c r="M175" i="68" s="1"/>
  <c r="N175" i="68" s="1"/>
  <c r="O175" i="68" s="1"/>
  <c r="P175" i="68" s="1"/>
  <c r="Q175" i="68" s="1"/>
  <c r="R175" i="68" s="1"/>
  <c r="S175" i="68" s="1"/>
  <c r="T175" i="68" s="1"/>
  <c r="U175" i="68" s="1"/>
  <c r="V175" i="68" s="1"/>
  <c r="W175" i="68" s="1"/>
  <c r="X175" i="68" s="1"/>
  <c r="Y175" i="68" s="1"/>
  <c r="Z175" i="68" s="1"/>
  <c r="AA175" i="68" s="1"/>
  <c r="AB175" i="68" s="1"/>
  <c r="AC175" i="68" s="1"/>
  <c r="AD175" i="68" s="1"/>
  <c r="AE175" i="68" s="1"/>
  <c r="AF175" i="68" s="1"/>
  <c r="C175" i="68"/>
  <c r="C174" i="68"/>
  <c r="D174" i="68" s="1"/>
  <c r="E174" i="68" s="1"/>
  <c r="F174" i="68" s="1"/>
  <c r="G174" i="68" s="1"/>
  <c r="H174" i="68" s="1"/>
  <c r="I174" i="68" s="1"/>
  <c r="J174" i="68" s="1"/>
  <c r="K174" i="68" s="1"/>
  <c r="L174" i="68" s="1"/>
  <c r="M174" i="68" s="1"/>
  <c r="N174" i="68" s="1"/>
  <c r="O174" i="68" s="1"/>
  <c r="P174" i="68" s="1"/>
  <c r="Q174" i="68" s="1"/>
  <c r="R174" i="68" s="1"/>
  <c r="S174" i="68" s="1"/>
  <c r="T174" i="68" s="1"/>
  <c r="U174" i="68" s="1"/>
  <c r="V174" i="68" s="1"/>
  <c r="W174" i="68" s="1"/>
  <c r="X174" i="68" s="1"/>
  <c r="Y174" i="68" s="1"/>
  <c r="Z174" i="68" s="1"/>
  <c r="AA174" i="68" s="1"/>
  <c r="AB174" i="68" s="1"/>
  <c r="AC174" i="68" s="1"/>
  <c r="AD174" i="68" s="1"/>
  <c r="AE174" i="68" s="1"/>
  <c r="AF174" i="68" s="1"/>
  <c r="Z172" i="68"/>
  <c r="AA172" i="68" s="1"/>
  <c r="AB172" i="68" s="1"/>
  <c r="AC172" i="68" s="1"/>
  <c r="AD172" i="68" s="1"/>
  <c r="AE172" i="68" s="1"/>
  <c r="AF172" i="68" s="1"/>
  <c r="E172" i="68"/>
  <c r="F172" i="68" s="1"/>
  <c r="G172" i="68" s="1"/>
  <c r="H172" i="68" s="1"/>
  <c r="I172" i="68" s="1"/>
  <c r="J172" i="68" s="1"/>
  <c r="K172" i="68" s="1"/>
  <c r="L172" i="68" s="1"/>
  <c r="M172" i="68" s="1"/>
  <c r="N172" i="68" s="1"/>
  <c r="O172" i="68" s="1"/>
  <c r="P172" i="68" s="1"/>
  <c r="Q172" i="68" s="1"/>
  <c r="R172" i="68" s="1"/>
  <c r="S172" i="68" s="1"/>
  <c r="T172" i="68" s="1"/>
  <c r="U172" i="68" s="1"/>
  <c r="V172" i="68" s="1"/>
  <c r="W172" i="68" s="1"/>
  <c r="X172" i="68" s="1"/>
  <c r="Y172" i="68" s="1"/>
  <c r="C172" i="68"/>
  <c r="D172" i="68" s="1"/>
  <c r="X171" i="68"/>
  <c r="Y171" i="68" s="1"/>
  <c r="Z171" i="68" s="1"/>
  <c r="AA171" i="68" s="1"/>
  <c r="AB171" i="68" s="1"/>
  <c r="AC171" i="68" s="1"/>
  <c r="AD171" i="68" s="1"/>
  <c r="AE171" i="68" s="1"/>
  <c r="AF171" i="68" s="1"/>
  <c r="G171" i="68"/>
  <c r="H171" i="68" s="1"/>
  <c r="I171" i="68" s="1"/>
  <c r="J171" i="68" s="1"/>
  <c r="K171" i="68" s="1"/>
  <c r="L171" i="68" s="1"/>
  <c r="M171" i="68" s="1"/>
  <c r="N171" i="68" s="1"/>
  <c r="O171" i="68" s="1"/>
  <c r="P171" i="68" s="1"/>
  <c r="Q171" i="68" s="1"/>
  <c r="R171" i="68" s="1"/>
  <c r="S171" i="68" s="1"/>
  <c r="T171" i="68" s="1"/>
  <c r="U171" i="68" s="1"/>
  <c r="V171" i="68" s="1"/>
  <c r="W171" i="68" s="1"/>
  <c r="C171" i="68"/>
  <c r="D171" i="68" s="1"/>
  <c r="E171" i="68" s="1"/>
  <c r="F171" i="68" s="1"/>
  <c r="W170" i="68"/>
  <c r="X170" i="68" s="1"/>
  <c r="Y170" i="68" s="1"/>
  <c r="Z170" i="68" s="1"/>
  <c r="AA170" i="68" s="1"/>
  <c r="AB170" i="68" s="1"/>
  <c r="AC170" i="68" s="1"/>
  <c r="AD170" i="68" s="1"/>
  <c r="AE170" i="68" s="1"/>
  <c r="AF170" i="68" s="1"/>
  <c r="V170" i="68"/>
  <c r="E170" i="68"/>
  <c r="F170" i="68" s="1"/>
  <c r="G170" i="68" s="1"/>
  <c r="H170" i="68" s="1"/>
  <c r="I170" i="68" s="1"/>
  <c r="J170" i="68" s="1"/>
  <c r="K170" i="68" s="1"/>
  <c r="L170" i="68" s="1"/>
  <c r="M170" i="68" s="1"/>
  <c r="N170" i="68" s="1"/>
  <c r="O170" i="68" s="1"/>
  <c r="P170" i="68" s="1"/>
  <c r="Q170" i="68" s="1"/>
  <c r="R170" i="68" s="1"/>
  <c r="S170" i="68" s="1"/>
  <c r="T170" i="68" s="1"/>
  <c r="U170" i="68" s="1"/>
  <c r="D170" i="68"/>
  <c r="C170" i="68"/>
  <c r="D169" i="68"/>
  <c r="E169" i="68" s="1"/>
  <c r="F169" i="68" s="1"/>
  <c r="G169" i="68" s="1"/>
  <c r="H169" i="68" s="1"/>
  <c r="I169" i="68" s="1"/>
  <c r="J169" i="68" s="1"/>
  <c r="K169" i="68" s="1"/>
  <c r="L169" i="68" s="1"/>
  <c r="M169" i="68" s="1"/>
  <c r="N169" i="68" s="1"/>
  <c r="O169" i="68" s="1"/>
  <c r="P169" i="68" s="1"/>
  <c r="Q169" i="68" s="1"/>
  <c r="R169" i="68" s="1"/>
  <c r="S169" i="68" s="1"/>
  <c r="T169" i="68" s="1"/>
  <c r="U169" i="68" s="1"/>
  <c r="V169" i="68" s="1"/>
  <c r="W169" i="68" s="1"/>
  <c r="X169" i="68" s="1"/>
  <c r="Y169" i="68" s="1"/>
  <c r="Z169" i="68" s="1"/>
  <c r="AA169" i="68" s="1"/>
  <c r="AB169" i="68" s="1"/>
  <c r="AC169" i="68" s="1"/>
  <c r="AD169" i="68" s="1"/>
  <c r="AE169" i="68" s="1"/>
  <c r="AF169" i="68" s="1"/>
  <c r="C169" i="68"/>
  <c r="C168" i="68"/>
  <c r="D168" i="68" s="1"/>
  <c r="E168" i="68" s="1"/>
  <c r="F168" i="68" s="1"/>
  <c r="G168" i="68" s="1"/>
  <c r="H168" i="68" s="1"/>
  <c r="I168" i="68" s="1"/>
  <c r="J168" i="68" s="1"/>
  <c r="K168" i="68" s="1"/>
  <c r="L168" i="68" s="1"/>
  <c r="M168" i="68" s="1"/>
  <c r="N168" i="68" s="1"/>
  <c r="O168" i="68" s="1"/>
  <c r="P168" i="68" s="1"/>
  <c r="Q168" i="68" s="1"/>
  <c r="R168" i="68" s="1"/>
  <c r="S168" i="68" s="1"/>
  <c r="T168" i="68" s="1"/>
  <c r="U168" i="68" s="1"/>
  <c r="V168" i="68" s="1"/>
  <c r="W168" i="68" s="1"/>
  <c r="X168" i="68" s="1"/>
  <c r="Y168" i="68" s="1"/>
  <c r="Z168" i="68" s="1"/>
  <c r="AA168" i="68" s="1"/>
  <c r="AB168" i="68" s="1"/>
  <c r="AC168" i="68" s="1"/>
  <c r="AD168" i="68" s="1"/>
  <c r="AE168" i="68" s="1"/>
  <c r="AF168" i="68" s="1"/>
  <c r="K167" i="68"/>
  <c r="L167" i="68" s="1"/>
  <c r="M167" i="68" s="1"/>
  <c r="N167" i="68" s="1"/>
  <c r="O167" i="68" s="1"/>
  <c r="P167" i="68" s="1"/>
  <c r="Q167" i="68" s="1"/>
  <c r="R167" i="68" s="1"/>
  <c r="S167" i="68" s="1"/>
  <c r="T167" i="68" s="1"/>
  <c r="U167" i="68" s="1"/>
  <c r="V167" i="68" s="1"/>
  <c r="W167" i="68" s="1"/>
  <c r="X167" i="68" s="1"/>
  <c r="Y167" i="68" s="1"/>
  <c r="Z167" i="68" s="1"/>
  <c r="AA167" i="68" s="1"/>
  <c r="AB167" i="68" s="1"/>
  <c r="AC167" i="68" s="1"/>
  <c r="AD167" i="68" s="1"/>
  <c r="AE167" i="68" s="1"/>
  <c r="AF167" i="68" s="1"/>
  <c r="G167" i="68"/>
  <c r="H167" i="68" s="1"/>
  <c r="I167" i="68" s="1"/>
  <c r="J167" i="68" s="1"/>
  <c r="C167" i="68"/>
  <c r="D167" i="68" s="1"/>
  <c r="E167" i="68" s="1"/>
  <c r="F167" i="68" s="1"/>
  <c r="E166" i="68"/>
  <c r="F166" i="68" s="1"/>
  <c r="G166" i="68" s="1"/>
  <c r="H166" i="68" s="1"/>
  <c r="I166" i="68" s="1"/>
  <c r="J166" i="68" s="1"/>
  <c r="K166" i="68" s="1"/>
  <c r="L166" i="68" s="1"/>
  <c r="M166" i="68" s="1"/>
  <c r="N166" i="68" s="1"/>
  <c r="O166" i="68" s="1"/>
  <c r="P166" i="68" s="1"/>
  <c r="Q166" i="68" s="1"/>
  <c r="R166" i="68" s="1"/>
  <c r="S166" i="68" s="1"/>
  <c r="T166" i="68" s="1"/>
  <c r="U166" i="68" s="1"/>
  <c r="V166" i="68" s="1"/>
  <c r="W166" i="68" s="1"/>
  <c r="X166" i="68" s="1"/>
  <c r="Y166" i="68" s="1"/>
  <c r="Z166" i="68" s="1"/>
  <c r="AA166" i="68" s="1"/>
  <c r="AB166" i="68" s="1"/>
  <c r="AC166" i="68" s="1"/>
  <c r="AD166" i="68" s="1"/>
  <c r="AE166" i="68" s="1"/>
  <c r="AF166" i="68" s="1"/>
  <c r="D166" i="68"/>
  <c r="C166" i="68"/>
  <c r="S165" i="68"/>
  <c r="T165" i="68" s="1"/>
  <c r="U165" i="68" s="1"/>
  <c r="V165" i="68" s="1"/>
  <c r="W165" i="68" s="1"/>
  <c r="X165" i="68" s="1"/>
  <c r="Y165" i="68" s="1"/>
  <c r="Z165" i="68" s="1"/>
  <c r="AA165" i="68" s="1"/>
  <c r="AB165" i="68" s="1"/>
  <c r="AC165" i="68" s="1"/>
  <c r="AD165" i="68" s="1"/>
  <c r="AE165" i="68" s="1"/>
  <c r="AF165" i="68" s="1"/>
  <c r="E165" i="68"/>
  <c r="F165" i="68" s="1"/>
  <c r="G165" i="68" s="1"/>
  <c r="H165" i="68" s="1"/>
  <c r="I165" i="68" s="1"/>
  <c r="J165" i="68" s="1"/>
  <c r="K165" i="68" s="1"/>
  <c r="L165" i="68" s="1"/>
  <c r="M165" i="68" s="1"/>
  <c r="N165" i="68" s="1"/>
  <c r="O165" i="68" s="1"/>
  <c r="P165" i="68" s="1"/>
  <c r="Q165" i="68" s="1"/>
  <c r="R165" i="68" s="1"/>
  <c r="D165" i="68"/>
  <c r="C165" i="68"/>
  <c r="J163" i="68"/>
  <c r="K163" i="68" s="1"/>
  <c r="L163" i="68" s="1"/>
  <c r="M163" i="68" s="1"/>
  <c r="N163" i="68" s="1"/>
  <c r="O163" i="68" s="1"/>
  <c r="P163" i="68" s="1"/>
  <c r="Q163" i="68" s="1"/>
  <c r="R163" i="68" s="1"/>
  <c r="S163" i="68" s="1"/>
  <c r="T163" i="68" s="1"/>
  <c r="U163" i="68" s="1"/>
  <c r="V163" i="68" s="1"/>
  <c r="W163" i="68" s="1"/>
  <c r="X163" i="68" s="1"/>
  <c r="Y163" i="68" s="1"/>
  <c r="Z163" i="68" s="1"/>
  <c r="AA163" i="68" s="1"/>
  <c r="AB163" i="68" s="1"/>
  <c r="AC163" i="68" s="1"/>
  <c r="AD163" i="68" s="1"/>
  <c r="AE163" i="68" s="1"/>
  <c r="AF163" i="68" s="1"/>
  <c r="D163" i="68"/>
  <c r="E163" i="68" s="1"/>
  <c r="F163" i="68" s="1"/>
  <c r="G163" i="68" s="1"/>
  <c r="H163" i="68" s="1"/>
  <c r="I163" i="68" s="1"/>
  <c r="C163" i="68"/>
  <c r="J162" i="68"/>
  <c r="K162" i="68" s="1"/>
  <c r="L162" i="68" s="1"/>
  <c r="M162" i="68" s="1"/>
  <c r="N162" i="68" s="1"/>
  <c r="O162" i="68" s="1"/>
  <c r="P162" i="68" s="1"/>
  <c r="Q162" i="68" s="1"/>
  <c r="R162" i="68" s="1"/>
  <c r="S162" i="68" s="1"/>
  <c r="T162" i="68" s="1"/>
  <c r="U162" i="68" s="1"/>
  <c r="V162" i="68" s="1"/>
  <c r="W162" i="68" s="1"/>
  <c r="X162" i="68" s="1"/>
  <c r="Y162" i="68" s="1"/>
  <c r="Z162" i="68" s="1"/>
  <c r="AA162" i="68" s="1"/>
  <c r="AB162" i="68" s="1"/>
  <c r="AC162" i="68" s="1"/>
  <c r="AD162" i="68" s="1"/>
  <c r="AE162" i="68" s="1"/>
  <c r="AF162" i="68" s="1"/>
  <c r="F162" i="68"/>
  <c r="G162" i="68" s="1"/>
  <c r="H162" i="68" s="1"/>
  <c r="I162" i="68" s="1"/>
  <c r="C162" i="68"/>
  <c r="D162" i="68" s="1"/>
  <c r="E162" i="68" s="1"/>
  <c r="N161" i="68"/>
  <c r="O161" i="68" s="1"/>
  <c r="P161" i="68" s="1"/>
  <c r="Q161" i="68" s="1"/>
  <c r="R161" i="68" s="1"/>
  <c r="S161" i="68" s="1"/>
  <c r="T161" i="68" s="1"/>
  <c r="U161" i="68" s="1"/>
  <c r="V161" i="68" s="1"/>
  <c r="W161" i="68" s="1"/>
  <c r="X161" i="68" s="1"/>
  <c r="Y161" i="68" s="1"/>
  <c r="Z161" i="68" s="1"/>
  <c r="AA161" i="68" s="1"/>
  <c r="AB161" i="68" s="1"/>
  <c r="AC161" i="68" s="1"/>
  <c r="AD161" i="68" s="1"/>
  <c r="AE161" i="68" s="1"/>
  <c r="AF161" i="68" s="1"/>
  <c r="I161" i="68"/>
  <c r="J161" i="68" s="1"/>
  <c r="K161" i="68" s="1"/>
  <c r="L161" i="68" s="1"/>
  <c r="M161" i="68" s="1"/>
  <c r="H161" i="68"/>
  <c r="D161" i="68"/>
  <c r="E161" i="68" s="1"/>
  <c r="F161" i="68" s="1"/>
  <c r="G161" i="68" s="1"/>
  <c r="C161" i="68"/>
  <c r="E160" i="68"/>
  <c r="F160" i="68" s="1"/>
  <c r="G160" i="68" s="1"/>
  <c r="H160" i="68" s="1"/>
  <c r="I160" i="68" s="1"/>
  <c r="J160" i="68" s="1"/>
  <c r="K160" i="68" s="1"/>
  <c r="L160" i="68" s="1"/>
  <c r="M160" i="68" s="1"/>
  <c r="N160" i="68" s="1"/>
  <c r="O160" i="68" s="1"/>
  <c r="P160" i="68" s="1"/>
  <c r="Q160" i="68" s="1"/>
  <c r="R160" i="68" s="1"/>
  <c r="S160" i="68" s="1"/>
  <c r="T160" i="68" s="1"/>
  <c r="U160" i="68" s="1"/>
  <c r="V160" i="68" s="1"/>
  <c r="W160" i="68" s="1"/>
  <c r="X160" i="68" s="1"/>
  <c r="Y160" i="68" s="1"/>
  <c r="Z160" i="68" s="1"/>
  <c r="AA160" i="68" s="1"/>
  <c r="AB160" i="68" s="1"/>
  <c r="AC160" i="68" s="1"/>
  <c r="AD160" i="68" s="1"/>
  <c r="AE160" i="68" s="1"/>
  <c r="AF160" i="68" s="1"/>
  <c r="D160" i="68"/>
  <c r="C160" i="68"/>
  <c r="F159" i="68"/>
  <c r="G159" i="68" s="1"/>
  <c r="H159" i="68" s="1"/>
  <c r="I159" i="68" s="1"/>
  <c r="J159" i="68" s="1"/>
  <c r="K159" i="68" s="1"/>
  <c r="L159" i="68" s="1"/>
  <c r="M159" i="68" s="1"/>
  <c r="N159" i="68" s="1"/>
  <c r="O159" i="68" s="1"/>
  <c r="P159" i="68" s="1"/>
  <c r="Q159" i="68" s="1"/>
  <c r="R159" i="68" s="1"/>
  <c r="S159" i="68" s="1"/>
  <c r="T159" i="68" s="1"/>
  <c r="U159" i="68" s="1"/>
  <c r="V159" i="68" s="1"/>
  <c r="W159" i="68" s="1"/>
  <c r="X159" i="68" s="1"/>
  <c r="Y159" i="68" s="1"/>
  <c r="Z159" i="68" s="1"/>
  <c r="AA159" i="68" s="1"/>
  <c r="AB159" i="68" s="1"/>
  <c r="AC159" i="68" s="1"/>
  <c r="AD159" i="68" s="1"/>
  <c r="AE159" i="68" s="1"/>
  <c r="AF159" i="68" s="1"/>
  <c r="E159" i="68"/>
  <c r="D159" i="68"/>
  <c r="C159" i="68"/>
  <c r="C158" i="68"/>
  <c r="D158" i="68" s="1"/>
  <c r="E158" i="68" s="1"/>
  <c r="F158" i="68" s="1"/>
  <c r="G158" i="68" s="1"/>
  <c r="H158" i="68" s="1"/>
  <c r="I158" i="68" s="1"/>
  <c r="J158" i="68" s="1"/>
  <c r="K158" i="68" s="1"/>
  <c r="L158" i="68" s="1"/>
  <c r="M158" i="68" s="1"/>
  <c r="N158" i="68" s="1"/>
  <c r="O158" i="68" s="1"/>
  <c r="P158" i="68" s="1"/>
  <c r="Q158" i="68" s="1"/>
  <c r="R158" i="68" s="1"/>
  <c r="S158" i="68" s="1"/>
  <c r="T158" i="68" s="1"/>
  <c r="U158" i="68" s="1"/>
  <c r="V158" i="68" s="1"/>
  <c r="W158" i="68" s="1"/>
  <c r="X158" i="68" s="1"/>
  <c r="Y158" i="68" s="1"/>
  <c r="Z158" i="68" s="1"/>
  <c r="AA158" i="68" s="1"/>
  <c r="AB158" i="68" s="1"/>
  <c r="AC158" i="68" s="1"/>
  <c r="AD158" i="68" s="1"/>
  <c r="AE158" i="68" s="1"/>
  <c r="AF158" i="68" s="1"/>
  <c r="I157" i="68"/>
  <c r="J157" i="68" s="1"/>
  <c r="K157" i="68" s="1"/>
  <c r="L157" i="68" s="1"/>
  <c r="M157" i="68" s="1"/>
  <c r="N157" i="68" s="1"/>
  <c r="O157" i="68" s="1"/>
  <c r="P157" i="68" s="1"/>
  <c r="Q157" i="68" s="1"/>
  <c r="R157" i="68" s="1"/>
  <c r="S157" i="68" s="1"/>
  <c r="T157" i="68" s="1"/>
  <c r="U157" i="68" s="1"/>
  <c r="V157" i="68" s="1"/>
  <c r="W157" i="68" s="1"/>
  <c r="X157" i="68" s="1"/>
  <c r="Y157" i="68" s="1"/>
  <c r="Z157" i="68" s="1"/>
  <c r="AA157" i="68" s="1"/>
  <c r="AB157" i="68" s="1"/>
  <c r="AC157" i="68" s="1"/>
  <c r="AD157" i="68" s="1"/>
  <c r="AE157" i="68" s="1"/>
  <c r="AF157" i="68" s="1"/>
  <c r="E157" i="68"/>
  <c r="F157" i="68" s="1"/>
  <c r="G157" i="68" s="1"/>
  <c r="H157" i="68" s="1"/>
  <c r="D157" i="68"/>
  <c r="C157" i="68"/>
  <c r="J156" i="68"/>
  <c r="K156" i="68" s="1"/>
  <c r="L156" i="68" s="1"/>
  <c r="M156" i="68" s="1"/>
  <c r="N156" i="68" s="1"/>
  <c r="O156" i="68" s="1"/>
  <c r="P156" i="68" s="1"/>
  <c r="Q156" i="68" s="1"/>
  <c r="R156" i="68" s="1"/>
  <c r="S156" i="68" s="1"/>
  <c r="T156" i="68" s="1"/>
  <c r="U156" i="68" s="1"/>
  <c r="V156" i="68" s="1"/>
  <c r="W156" i="68" s="1"/>
  <c r="X156" i="68" s="1"/>
  <c r="Y156" i="68" s="1"/>
  <c r="Z156" i="68" s="1"/>
  <c r="AA156" i="68" s="1"/>
  <c r="AB156" i="68" s="1"/>
  <c r="AC156" i="68" s="1"/>
  <c r="AD156" i="68" s="1"/>
  <c r="AE156" i="68" s="1"/>
  <c r="AF156" i="68" s="1"/>
  <c r="C156" i="68"/>
  <c r="D156" i="68" s="1"/>
  <c r="E156" i="68" s="1"/>
  <c r="F156" i="68" s="1"/>
  <c r="G156" i="68" s="1"/>
  <c r="H156" i="68" s="1"/>
  <c r="I156" i="68" s="1"/>
  <c r="E155" i="68"/>
  <c r="F155" i="68" s="1"/>
  <c r="G155" i="68" s="1"/>
  <c r="H155" i="68" s="1"/>
  <c r="I155" i="68" s="1"/>
  <c r="J155" i="68" s="1"/>
  <c r="K155" i="68" s="1"/>
  <c r="L155" i="68" s="1"/>
  <c r="M155" i="68" s="1"/>
  <c r="N155" i="68" s="1"/>
  <c r="O155" i="68" s="1"/>
  <c r="P155" i="68" s="1"/>
  <c r="Q155" i="68" s="1"/>
  <c r="R155" i="68" s="1"/>
  <c r="S155" i="68" s="1"/>
  <c r="T155" i="68" s="1"/>
  <c r="U155" i="68" s="1"/>
  <c r="V155" i="68" s="1"/>
  <c r="W155" i="68" s="1"/>
  <c r="X155" i="68" s="1"/>
  <c r="Y155" i="68" s="1"/>
  <c r="Z155" i="68" s="1"/>
  <c r="AA155" i="68" s="1"/>
  <c r="AB155" i="68" s="1"/>
  <c r="AC155" i="68" s="1"/>
  <c r="AD155" i="68" s="1"/>
  <c r="AE155" i="68" s="1"/>
  <c r="AF155" i="68" s="1"/>
  <c r="D155" i="68"/>
  <c r="C155" i="68"/>
  <c r="H154" i="68"/>
  <c r="I154" i="68" s="1"/>
  <c r="J154" i="68" s="1"/>
  <c r="K154" i="68" s="1"/>
  <c r="L154" i="68" s="1"/>
  <c r="M154" i="68" s="1"/>
  <c r="N154" i="68" s="1"/>
  <c r="O154" i="68" s="1"/>
  <c r="P154" i="68" s="1"/>
  <c r="Q154" i="68" s="1"/>
  <c r="R154" i="68" s="1"/>
  <c r="S154" i="68" s="1"/>
  <c r="T154" i="68" s="1"/>
  <c r="U154" i="68" s="1"/>
  <c r="V154" i="68" s="1"/>
  <c r="W154" i="68" s="1"/>
  <c r="X154" i="68" s="1"/>
  <c r="Y154" i="68" s="1"/>
  <c r="Z154" i="68" s="1"/>
  <c r="AA154" i="68" s="1"/>
  <c r="AB154" i="68" s="1"/>
  <c r="AC154" i="68" s="1"/>
  <c r="AD154" i="68" s="1"/>
  <c r="AE154" i="68" s="1"/>
  <c r="AF154" i="68" s="1"/>
  <c r="C154" i="68"/>
  <c r="D154" i="68" s="1"/>
  <c r="E154" i="68" s="1"/>
  <c r="F154" i="68" s="1"/>
  <c r="G154" i="68" s="1"/>
  <c r="F153" i="68"/>
  <c r="G153" i="68" s="1"/>
  <c r="H153" i="68" s="1"/>
  <c r="I153" i="68" s="1"/>
  <c r="J153" i="68" s="1"/>
  <c r="K153" i="68" s="1"/>
  <c r="L153" i="68" s="1"/>
  <c r="M153" i="68" s="1"/>
  <c r="N153" i="68" s="1"/>
  <c r="O153" i="68" s="1"/>
  <c r="P153" i="68" s="1"/>
  <c r="Q153" i="68" s="1"/>
  <c r="R153" i="68" s="1"/>
  <c r="S153" i="68" s="1"/>
  <c r="T153" i="68" s="1"/>
  <c r="U153" i="68" s="1"/>
  <c r="V153" i="68" s="1"/>
  <c r="W153" i="68" s="1"/>
  <c r="X153" i="68" s="1"/>
  <c r="Y153" i="68" s="1"/>
  <c r="Z153" i="68" s="1"/>
  <c r="AA153" i="68" s="1"/>
  <c r="AB153" i="68" s="1"/>
  <c r="AC153" i="68" s="1"/>
  <c r="AD153" i="68" s="1"/>
  <c r="AE153" i="68" s="1"/>
  <c r="AF153" i="68" s="1"/>
  <c r="D153" i="68"/>
  <c r="E153" i="68" s="1"/>
  <c r="C153" i="68"/>
  <c r="G152" i="68"/>
  <c r="H152" i="68" s="1"/>
  <c r="I152" i="68" s="1"/>
  <c r="J152" i="68" s="1"/>
  <c r="K152" i="68" s="1"/>
  <c r="L152" i="68" s="1"/>
  <c r="M152" i="68" s="1"/>
  <c r="N152" i="68" s="1"/>
  <c r="O152" i="68" s="1"/>
  <c r="P152" i="68" s="1"/>
  <c r="Q152" i="68" s="1"/>
  <c r="R152" i="68" s="1"/>
  <c r="S152" i="68" s="1"/>
  <c r="T152" i="68" s="1"/>
  <c r="U152" i="68" s="1"/>
  <c r="V152" i="68" s="1"/>
  <c r="W152" i="68" s="1"/>
  <c r="X152" i="68" s="1"/>
  <c r="Y152" i="68" s="1"/>
  <c r="Z152" i="68" s="1"/>
  <c r="AA152" i="68" s="1"/>
  <c r="AB152" i="68" s="1"/>
  <c r="AC152" i="68" s="1"/>
  <c r="AD152" i="68" s="1"/>
  <c r="AE152" i="68" s="1"/>
  <c r="AF152" i="68" s="1"/>
  <c r="D152" i="68"/>
  <c r="E152" i="68" s="1"/>
  <c r="F152" i="68" s="1"/>
  <c r="C152" i="68"/>
  <c r="M151" i="68"/>
  <c r="N151" i="68" s="1"/>
  <c r="O151" i="68" s="1"/>
  <c r="P151" i="68" s="1"/>
  <c r="Q151" i="68" s="1"/>
  <c r="R151" i="68" s="1"/>
  <c r="S151" i="68" s="1"/>
  <c r="T151" i="68" s="1"/>
  <c r="U151" i="68" s="1"/>
  <c r="V151" i="68" s="1"/>
  <c r="W151" i="68" s="1"/>
  <c r="X151" i="68" s="1"/>
  <c r="Y151" i="68" s="1"/>
  <c r="Z151" i="68" s="1"/>
  <c r="AA151" i="68" s="1"/>
  <c r="AB151" i="68" s="1"/>
  <c r="AC151" i="68" s="1"/>
  <c r="AD151" i="68" s="1"/>
  <c r="AE151" i="68" s="1"/>
  <c r="AF151" i="68" s="1"/>
  <c r="H151" i="68"/>
  <c r="I151" i="68" s="1"/>
  <c r="J151" i="68" s="1"/>
  <c r="K151" i="68" s="1"/>
  <c r="L151" i="68" s="1"/>
  <c r="D151" i="68"/>
  <c r="E151" i="68" s="1"/>
  <c r="F151" i="68" s="1"/>
  <c r="G151" i="68" s="1"/>
  <c r="C151" i="68"/>
  <c r="N149" i="68"/>
  <c r="O149" i="68" s="1"/>
  <c r="P149" i="68" s="1"/>
  <c r="Q149" i="68" s="1"/>
  <c r="R149" i="68" s="1"/>
  <c r="S149" i="68" s="1"/>
  <c r="T149" i="68" s="1"/>
  <c r="U149" i="68" s="1"/>
  <c r="V149" i="68" s="1"/>
  <c r="W149" i="68" s="1"/>
  <c r="X149" i="68" s="1"/>
  <c r="Y149" i="68" s="1"/>
  <c r="Z149" i="68" s="1"/>
  <c r="AA149" i="68" s="1"/>
  <c r="AB149" i="68" s="1"/>
  <c r="AC149" i="68" s="1"/>
  <c r="AD149" i="68" s="1"/>
  <c r="AE149" i="68" s="1"/>
  <c r="AF149" i="68" s="1"/>
  <c r="C149" i="68"/>
  <c r="D149" i="68" s="1"/>
  <c r="E149" i="68" s="1"/>
  <c r="F149" i="68" s="1"/>
  <c r="G149" i="68" s="1"/>
  <c r="H149" i="68" s="1"/>
  <c r="I149" i="68" s="1"/>
  <c r="J149" i="68" s="1"/>
  <c r="K149" i="68" s="1"/>
  <c r="L149" i="68" s="1"/>
  <c r="M149" i="68" s="1"/>
  <c r="G148" i="68"/>
  <c r="H148" i="68" s="1"/>
  <c r="I148" i="68" s="1"/>
  <c r="J148" i="68" s="1"/>
  <c r="K148" i="68" s="1"/>
  <c r="L148" i="68" s="1"/>
  <c r="M148" i="68" s="1"/>
  <c r="N148" i="68" s="1"/>
  <c r="O148" i="68" s="1"/>
  <c r="P148" i="68" s="1"/>
  <c r="Q148" i="68" s="1"/>
  <c r="R148" i="68" s="1"/>
  <c r="S148" i="68" s="1"/>
  <c r="T148" i="68" s="1"/>
  <c r="U148" i="68" s="1"/>
  <c r="V148" i="68" s="1"/>
  <c r="W148" i="68" s="1"/>
  <c r="X148" i="68" s="1"/>
  <c r="Y148" i="68" s="1"/>
  <c r="Z148" i="68" s="1"/>
  <c r="AA148" i="68" s="1"/>
  <c r="AB148" i="68" s="1"/>
  <c r="AC148" i="68" s="1"/>
  <c r="AD148" i="68" s="1"/>
  <c r="AE148" i="68" s="1"/>
  <c r="AF148" i="68" s="1"/>
  <c r="D148" i="68"/>
  <c r="E148" i="68" s="1"/>
  <c r="F148" i="68" s="1"/>
  <c r="C148" i="68"/>
  <c r="Z147" i="68"/>
  <c r="AA147" i="68" s="1"/>
  <c r="AB147" i="68" s="1"/>
  <c r="AC147" i="68" s="1"/>
  <c r="AD147" i="68" s="1"/>
  <c r="AE147" i="68" s="1"/>
  <c r="AF147" i="68" s="1"/>
  <c r="C147" i="68"/>
  <c r="D147" i="68" s="1"/>
  <c r="E147" i="68" s="1"/>
  <c r="F147" i="68" s="1"/>
  <c r="G147" i="68" s="1"/>
  <c r="H147" i="68" s="1"/>
  <c r="I147" i="68" s="1"/>
  <c r="J147" i="68" s="1"/>
  <c r="K147" i="68" s="1"/>
  <c r="L147" i="68" s="1"/>
  <c r="M147" i="68" s="1"/>
  <c r="N147" i="68" s="1"/>
  <c r="O147" i="68" s="1"/>
  <c r="P147" i="68" s="1"/>
  <c r="Q147" i="68" s="1"/>
  <c r="R147" i="68" s="1"/>
  <c r="S147" i="68" s="1"/>
  <c r="T147" i="68" s="1"/>
  <c r="U147" i="68" s="1"/>
  <c r="V147" i="68" s="1"/>
  <c r="W147" i="68" s="1"/>
  <c r="X147" i="68" s="1"/>
  <c r="Y147" i="68" s="1"/>
  <c r="L146" i="68"/>
  <c r="M146" i="68" s="1"/>
  <c r="N146" i="68" s="1"/>
  <c r="O146" i="68" s="1"/>
  <c r="P146" i="68" s="1"/>
  <c r="Q146" i="68" s="1"/>
  <c r="R146" i="68" s="1"/>
  <c r="S146" i="68" s="1"/>
  <c r="T146" i="68" s="1"/>
  <c r="U146" i="68" s="1"/>
  <c r="V146" i="68" s="1"/>
  <c r="W146" i="68" s="1"/>
  <c r="X146" i="68" s="1"/>
  <c r="Y146" i="68" s="1"/>
  <c r="Z146" i="68" s="1"/>
  <c r="AA146" i="68" s="1"/>
  <c r="AB146" i="68" s="1"/>
  <c r="AC146" i="68" s="1"/>
  <c r="AD146" i="68" s="1"/>
  <c r="AE146" i="68" s="1"/>
  <c r="AF146" i="68" s="1"/>
  <c r="K146" i="68"/>
  <c r="C146" i="68"/>
  <c r="D146" i="68" s="1"/>
  <c r="E146" i="68" s="1"/>
  <c r="F146" i="68" s="1"/>
  <c r="G146" i="68" s="1"/>
  <c r="H146" i="68" s="1"/>
  <c r="I146" i="68" s="1"/>
  <c r="J146" i="68" s="1"/>
  <c r="I144" i="68"/>
  <c r="J144" i="68" s="1"/>
  <c r="K144" i="68" s="1"/>
  <c r="L144" i="68" s="1"/>
  <c r="M144" i="68" s="1"/>
  <c r="N144" i="68" s="1"/>
  <c r="O144" i="68" s="1"/>
  <c r="P144" i="68" s="1"/>
  <c r="Q144" i="68" s="1"/>
  <c r="R144" i="68" s="1"/>
  <c r="S144" i="68" s="1"/>
  <c r="T144" i="68" s="1"/>
  <c r="U144" i="68" s="1"/>
  <c r="V144" i="68" s="1"/>
  <c r="W144" i="68" s="1"/>
  <c r="X144" i="68" s="1"/>
  <c r="Y144" i="68" s="1"/>
  <c r="Z144" i="68" s="1"/>
  <c r="AA144" i="68" s="1"/>
  <c r="AB144" i="68" s="1"/>
  <c r="AC144" i="68" s="1"/>
  <c r="AD144" i="68" s="1"/>
  <c r="AE144" i="68" s="1"/>
  <c r="AF144" i="68" s="1"/>
  <c r="C144" i="68"/>
  <c r="D144" i="68" s="1"/>
  <c r="E144" i="68" s="1"/>
  <c r="F144" i="68" s="1"/>
  <c r="G144" i="68" s="1"/>
  <c r="H144" i="68" s="1"/>
  <c r="G143" i="68"/>
  <c r="H143" i="68" s="1"/>
  <c r="I143" i="68" s="1"/>
  <c r="J143" i="68" s="1"/>
  <c r="K143" i="68" s="1"/>
  <c r="L143" i="68" s="1"/>
  <c r="M143" i="68" s="1"/>
  <c r="N143" i="68" s="1"/>
  <c r="O143" i="68" s="1"/>
  <c r="P143" i="68" s="1"/>
  <c r="Q143" i="68" s="1"/>
  <c r="R143" i="68" s="1"/>
  <c r="S143" i="68" s="1"/>
  <c r="T143" i="68" s="1"/>
  <c r="U143" i="68" s="1"/>
  <c r="V143" i="68" s="1"/>
  <c r="W143" i="68" s="1"/>
  <c r="X143" i="68" s="1"/>
  <c r="Y143" i="68" s="1"/>
  <c r="Z143" i="68" s="1"/>
  <c r="AA143" i="68" s="1"/>
  <c r="AB143" i="68" s="1"/>
  <c r="AC143" i="68" s="1"/>
  <c r="AD143" i="68" s="1"/>
  <c r="AE143" i="68" s="1"/>
  <c r="AF143" i="68" s="1"/>
  <c r="F143" i="68"/>
  <c r="C143" i="68"/>
  <c r="D143" i="68" s="1"/>
  <c r="E143" i="68" s="1"/>
  <c r="F141" i="68"/>
  <c r="G141" i="68" s="1"/>
  <c r="H141" i="68" s="1"/>
  <c r="I141" i="68" s="1"/>
  <c r="J141" i="68" s="1"/>
  <c r="K141" i="68" s="1"/>
  <c r="L141" i="68" s="1"/>
  <c r="M141" i="68" s="1"/>
  <c r="N141" i="68" s="1"/>
  <c r="O141" i="68" s="1"/>
  <c r="P141" i="68" s="1"/>
  <c r="Q141" i="68" s="1"/>
  <c r="R141" i="68" s="1"/>
  <c r="S141" i="68" s="1"/>
  <c r="T141" i="68" s="1"/>
  <c r="U141" i="68" s="1"/>
  <c r="V141" i="68" s="1"/>
  <c r="W141" i="68" s="1"/>
  <c r="X141" i="68" s="1"/>
  <c r="Y141" i="68" s="1"/>
  <c r="Z141" i="68" s="1"/>
  <c r="AA141" i="68" s="1"/>
  <c r="AB141" i="68" s="1"/>
  <c r="AC141" i="68" s="1"/>
  <c r="AD141" i="68" s="1"/>
  <c r="AE141" i="68" s="1"/>
  <c r="AF141" i="68" s="1"/>
  <c r="E141" i="68"/>
  <c r="D141" i="68"/>
  <c r="C141" i="68"/>
  <c r="D140" i="68"/>
  <c r="E140" i="68" s="1"/>
  <c r="F140" i="68" s="1"/>
  <c r="G140" i="68" s="1"/>
  <c r="H140" i="68" s="1"/>
  <c r="I140" i="68" s="1"/>
  <c r="J140" i="68" s="1"/>
  <c r="K140" i="68" s="1"/>
  <c r="L140" i="68" s="1"/>
  <c r="M140" i="68" s="1"/>
  <c r="N140" i="68" s="1"/>
  <c r="O140" i="68" s="1"/>
  <c r="P140" i="68" s="1"/>
  <c r="Q140" i="68" s="1"/>
  <c r="R140" i="68" s="1"/>
  <c r="S140" i="68" s="1"/>
  <c r="T140" i="68" s="1"/>
  <c r="U140" i="68" s="1"/>
  <c r="V140" i="68" s="1"/>
  <c r="W140" i="68" s="1"/>
  <c r="X140" i="68" s="1"/>
  <c r="Y140" i="68" s="1"/>
  <c r="Z140" i="68" s="1"/>
  <c r="AA140" i="68" s="1"/>
  <c r="AB140" i="68" s="1"/>
  <c r="AC140" i="68" s="1"/>
  <c r="AD140" i="68" s="1"/>
  <c r="AE140" i="68" s="1"/>
  <c r="AF140" i="68" s="1"/>
  <c r="C140" i="68"/>
  <c r="E139" i="68"/>
  <c r="F139" i="68" s="1"/>
  <c r="G139" i="68" s="1"/>
  <c r="H139" i="68" s="1"/>
  <c r="I139" i="68" s="1"/>
  <c r="J139" i="68" s="1"/>
  <c r="K139" i="68" s="1"/>
  <c r="L139" i="68" s="1"/>
  <c r="M139" i="68" s="1"/>
  <c r="N139" i="68" s="1"/>
  <c r="O139" i="68" s="1"/>
  <c r="P139" i="68" s="1"/>
  <c r="Q139" i="68" s="1"/>
  <c r="R139" i="68" s="1"/>
  <c r="S139" i="68" s="1"/>
  <c r="T139" i="68" s="1"/>
  <c r="U139" i="68" s="1"/>
  <c r="V139" i="68" s="1"/>
  <c r="W139" i="68" s="1"/>
  <c r="X139" i="68" s="1"/>
  <c r="Y139" i="68" s="1"/>
  <c r="Z139" i="68" s="1"/>
  <c r="AA139" i="68" s="1"/>
  <c r="AB139" i="68" s="1"/>
  <c r="AC139" i="68" s="1"/>
  <c r="AD139" i="68" s="1"/>
  <c r="AE139" i="68" s="1"/>
  <c r="AF139" i="68" s="1"/>
  <c r="C139" i="68"/>
  <c r="D139" i="68" s="1"/>
  <c r="K138" i="68"/>
  <c r="L138" i="68" s="1"/>
  <c r="M138" i="68" s="1"/>
  <c r="N138" i="68" s="1"/>
  <c r="O138" i="68" s="1"/>
  <c r="P138" i="68" s="1"/>
  <c r="Q138" i="68" s="1"/>
  <c r="R138" i="68" s="1"/>
  <c r="S138" i="68" s="1"/>
  <c r="T138" i="68" s="1"/>
  <c r="U138" i="68" s="1"/>
  <c r="V138" i="68" s="1"/>
  <c r="W138" i="68" s="1"/>
  <c r="X138" i="68" s="1"/>
  <c r="Y138" i="68" s="1"/>
  <c r="Z138" i="68" s="1"/>
  <c r="AA138" i="68" s="1"/>
  <c r="AB138" i="68" s="1"/>
  <c r="AC138" i="68" s="1"/>
  <c r="AD138" i="68" s="1"/>
  <c r="AE138" i="68" s="1"/>
  <c r="AF138" i="68" s="1"/>
  <c r="H138" i="68"/>
  <c r="I138" i="68" s="1"/>
  <c r="J138" i="68" s="1"/>
  <c r="D138" i="68"/>
  <c r="E138" i="68" s="1"/>
  <c r="F138" i="68" s="1"/>
  <c r="G138" i="68" s="1"/>
  <c r="C138" i="68"/>
  <c r="N137" i="68"/>
  <c r="O137" i="68" s="1"/>
  <c r="P137" i="68" s="1"/>
  <c r="Q137" i="68" s="1"/>
  <c r="R137" i="68" s="1"/>
  <c r="S137" i="68" s="1"/>
  <c r="T137" i="68" s="1"/>
  <c r="U137" i="68" s="1"/>
  <c r="V137" i="68" s="1"/>
  <c r="W137" i="68" s="1"/>
  <c r="X137" i="68" s="1"/>
  <c r="Y137" i="68" s="1"/>
  <c r="Z137" i="68" s="1"/>
  <c r="AA137" i="68" s="1"/>
  <c r="AB137" i="68" s="1"/>
  <c r="AC137" i="68" s="1"/>
  <c r="AD137" i="68" s="1"/>
  <c r="AE137" i="68" s="1"/>
  <c r="AF137" i="68" s="1"/>
  <c r="M137" i="68"/>
  <c r="I137" i="68"/>
  <c r="J137" i="68" s="1"/>
  <c r="K137" i="68" s="1"/>
  <c r="L137" i="68" s="1"/>
  <c r="F137" i="68"/>
  <c r="G137" i="68" s="1"/>
  <c r="H137" i="68" s="1"/>
  <c r="D137" i="68"/>
  <c r="E137" i="68" s="1"/>
  <c r="C137" i="68"/>
  <c r="H136" i="68"/>
  <c r="I136" i="68" s="1"/>
  <c r="J136" i="68" s="1"/>
  <c r="K136" i="68" s="1"/>
  <c r="L136" i="68" s="1"/>
  <c r="M136" i="68" s="1"/>
  <c r="N136" i="68" s="1"/>
  <c r="O136" i="68" s="1"/>
  <c r="P136" i="68" s="1"/>
  <c r="Q136" i="68" s="1"/>
  <c r="R136" i="68" s="1"/>
  <c r="S136" i="68" s="1"/>
  <c r="T136" i="68" s="1"/>
  <c r="U136" i="68" s="1"/>
  <c r="V136" i="68" s="1"/>
  <c r="W136" i="68" s="1"/>
  <c r="X136" i="68" s="1"/>
  <c r="Y136" i="68" s="1"/>
  <c r="Z136" i="68" s="1"/>
  <c r="AA136" i="68" s="1"/>
  <c r="AB136" i="68" s="1"/>
  <c r="AC136" i="68" s="1"/>
  <c r="AD136" i="68" s="1"/>
  <c r="AE136" i="68" s="1"/>
  <c r="AF136" i="68" s="1"/>
  <c r="C136" i="68"/>
  <c r="D136" i="68" s="1"/>
  <c r="E136" i="68" s="1"/>
  <c r="F136" i="68" s="1"/>
  <c r="G136" i="68" s="1"/>
  <c r="J135" i="68"/>
  <c r="K135" i="68" s="1"/>
  <c r="L135" i="68" s="1"/>
  <c r="M135" i="68" s="1"/>
  <c r="N135" i="68" s="1"/>
  <c r="O135" i="68" s="1"/>
  <c r="P135" i="68" s="1"/>
  <c r="Q135" i="68" s="1"/>
  <c r="R135" i="68" s="1"/>
  <c r="S135" i="68" s="1"/>
  <c r="T135" i="68" s="1"/>
  <c r="U135" i="68" s="1"/>
  <c r="V135" i="68" s="1"/>
  <c r="W135" i="68" s="1"/>
  <c r="X135" i="68" s="1"/>
  <c r="Y135" i="68" s="1"/>
  <c r="Z135" i="68" s="1"/>
  <c r="AA135" i="68" s="1"/>
  <c r="AB135" i="68" s="1"/>
  <c r="AC135" i="68" s="1"/>
  <c r="AD135" i="68" s="1"/>
  <c r="AE135" i="68" s="1"/>
  <c r="AF135" i="68" s="1"/>
  <c r="G135" i="68"/>
  <c r="H135" i="68" s="1"/>
  <c r="I135" i="68" s="1"/>
  <c r="F135" i="68"/>
  <c r="E135" i="68"/>
  <c r="D135" i="68"/>
  <c r="C135" i="68"/>
  <c r="F133" i="68"/>
  <c r="G133" i="68" s="1"/>
  <c r="H133" i="68" s="1"/>
  <c r="I133" i="68" s="1"/>
  <c r="J133" i="68" s="1"/>
  <c r="K133" i="68" s="1"/>
  <c r="L133" i="68" s="1"/>
  <c r="M133" i="68" s="1"/>
  <c r="N133" i="68" s="1"/>
  <c r="O133" i="68" s="1"/>
  <c r="P133" i="68" s="1"/>
  <c r="Q133" i="68" s="1"/>
  <c r="R133" i="68" s="1"/>
  <c r="S133" i="68" s="1"/>
  <c r="T133" i="68" s="1"/>
  <c r="U133" i="68" s="1"/>
  <c r="V133" i="68" s="1"/>
  <c r="W133" i="68" s="1"/>
  <c r="X133" i="68" s="1"/>
  <c r="Y133" i="68" s="1"/>
  <c r="Z133" i="68" s="1"/>
  <c r="AA133" i="68" s="1"/>
  <c r="AB133" i="68" s="1"/>
  <c r="AC133" i="68" s="1"/>
  <c r="AD133" i="68" s="1"/>
  <c r="AE133" i="68" s="1"/>
  <c r="AF133" i="68" s="1"/>
  <c r="C133" i="68"/>
  <c r="D133" i="68" s="1"/>
  <c r="E133" i="68" s="1"/>
  <c r="D132" i="68"/>
  <c r="E132" i="68" s="1"/>
  <c r="F132" i="68" s="1"/>
  <c r="G132" i="68" s="1"/>
  <c r="H132" i="68" s="1"/>
  <c r="I132" i="68" s="1"/>
  <c r="J132" i="68" s="1"/>
  <c r="K132" i="68" s="1"/>
  <c r="L132" i="68" s="1"/>
  <c r="M132" i="68" s="1"/>
  <c r="N132" i="68" s="1"/>
  <c r="O132" i="68" s="1"/>
  <c r="P132" i="68" s="1"/>
  <c r="Q132" i="68" s="1"/>
  <c r="R132" i="68" s="1"/>
  <c r="S132" i="68" s="1"/>
  <c r="T132" i="68" s="1"/>
  <c r="U132" i="68" s="1"/>
  <c r="V132" i="68" s="1"/>
  <c r="W132" i="68" s="1"/>
  <c r="X132" i="68" s="1"/>
  <c r="Y132" i="68" s="1"/>
  <c r="Z132" i="68" s="1"/>
  <c r="AA132" i="68" s="1"/>
  <c r="AB132" i="68" s="1"/>
  <c r="AC132" i="68" s="1"/>
  <c r="AD132" i="68" s="1"/>
  <c r="AE132" i="68" s="1"/>
  <c r="AF132" i="68" s="1"/>
  <c r="C132" i="68"/>
  <c r="D131" i="68"/>
  <c r="E131" i="68" s="1"/>
  <c r="F131" i="68" s="1"/>
  <c r="G131" i="68" s="1"/>
  <c r="H131" i="68" s="1"/>
  <c r="I131" i="68" s="1"/>
  <c r="J131" i="68" s="1"/>
  <c r="K131" i="68" s="1"/>
  <c r="L131" i="68" s="1"/>
  <c r="M131" i="68" s="1"/>
  <c r="N131" i="68" s="1"/>
  <c r="O131" i="68" s="1"/>
  <c r="P131" i="68" s="1"/>
  <c r="Q131" i="68" s="1"/>
  <c r="R131" i="68" s="1"/>
  <c r="S131" i="68" s="1"/>
  <c r="T131" i="68" s="1"/>
  <c r="U131" i="68" s="1"/>
  <c r="V131" i="68" s="1"/>
  <c r="W131" i="68" s="1"/>
  <c r="X131" i="68" s="1"/>
  <c r="Y131" i="68" s="1"/>
  <c r="Z131" i="68" s="1"/>
  <c r="AA131" i="68" s="1"/>
  <c r="AB131" i="68" s="1"/>
  <c r="AC131" i="68" s="1"/>
  <c r="AD131" i="68" s="1"/>
  <c r="AE131" i="68" s="1"/>
  <c r="AF131" i="68" s="1"/>
  <c r="C131" i="68"/>
  <c r="F130" i="68"/>
  <c r="G130" i="68" s="1"/>
  <c r="H130" i="68" s="1"/>
  <c r="I130" i="68" s="1"/>
  <c r="J130" i="68" s="1"/>
  <c r="K130" i="68" s="1"/>
  <c r="L130" i="68" s="1"/>
  <c r="M130" i="68" s="1"/>
  <c r="N130" i="68" s="1"/>
  <c r="O130" i="68" s="1"/>
  <c r="P130" i="68" s="1"/>
  <c r="Q130" i="68" s="1"/>
  <c r="R130" i="68" s="1"/>
  <c r="S130" i="68" s="1"/>
  <c r="T130" i="68" s="1"/>
  <c r="U130" i="68" s="1"/>
  <c r="V130" i="68" s="1"/>
  <c r="W130" i="68" s="1"/>
  <c r="X130" i="68" s="1"/>
  <c r="Y130" i="68" s="1"/>
  <c r="Z130" i="68" s="1"/>
  <c r="AA130" i="68" s="1"/>
  <c r="AB130" i="68" s="1"/>
  <c r="AC130" i="68" s="1"/>
  <c r="AD130" i="68" s="1"/>
  <c r="AE130" i="68" s="1"/>
  <c r="AF130" i="68" s="1"/>
  <c r="E130" i="68"/>
  <c r="C130" i="68"/>
  <c r="D130" i="68" s="1"/>
  <c r="I129" i="68"/>
  <c r="J129" i="68" s="1"/>
  <c r="K129" i="68" s="1"/>
  <c r="L129" i="68" s="1"/>
  <c r="M129" i="68" s="1"/>
  <c r="N129" i="68" s="1"/>
  <c r="O129" i="68" s="1"/>
  <c r="P129" i="68" s="1"/>
  <c r="Q129" i="68" s="1"/>
  <c r="R129" i="68" s="1"/>
  <c r="S129" i="68" s="1"/>
  <c r="T129" i="68" s="1"/>
  <c r="U129" i="68" s="1"/>
  <c r="V129" i="68" s="1"/>
  <c r="W129" i="68" s="1"/>
  <c r="X129" i="68" s="1"/>
  <c r="Y129" i="68" s="1"/>
  <c r="Z129" i="68" s="1"/>
  <c r="AA129" i="68" s="1"/>
  <c r="AB129" i="68" s="1"/>
  <c r="AC129" i="68" s="1"/>
  <c r="AD129" i="68" s="1"/>
  <c r="AE129" i="68" s="1"/>
  <c r="AF129" i="68" s="1"/>
  <c r="C129" i="68"/>
  <c r="D129" i="68" s="1"/>
  <c r="E129" i="68" s="1"/>
  <c r="F129" i="68" s="1"/>
  <c r="G129" i="68" s="1"/>
  <c r="H129" i="68" s="1"/>
  <c r="G128" i="68"/>
  <c r="H128" i="68" s="1"/>
  <c r="I128" i="68" s="1"/>
  <c r="J128" i="68" s="1"/>
  <c r="K128" i="68" s="1"/>
  <c r="L128" i="68" s="1"/>
  <c r="M128" i="68" s="1"/>
  <c r="N128" i="68" s="1"/>
  <c r="O128" i="68" s="1"/>
  <c r="P128" i="68" s="1"/>
  <c r="Q128" i="68" s="1"/>
  <c r="R128" i="68" s="1"/>
  <c r="S128" i="68" s="1"/>
  <c r="T128" i="68" s="1"/>
  <c r="U128" i="68" s="1"/>
  <c r="V128" i="68" s="1"/>
  <c r="W128" i="68" s="1"/>
  <c r="X128" i="68" s="1"/>
  <c r="Y128" i="68" s="1"/>
  <c r="Z128" i="68" s="1"/>
  <c r="AA128" i="68" s="1"/>
  <c r="AB128" i="68" s="1"/>
  <c r="AC128" i="68" s="1"/>
  <c r="AD128" i="68" s="1"/>
  <c r="AE128" i="68" s="1"/>
  <c r="AF128" i="68" s="1"/>
  <c r="F128" i="68"/>
  <c r="C128" i="68"/>
  <c r="D128" i="68" s="1"/>
  <c r="E128" i="68" s="1"/>
  <c r="E127" i="68"/>
  <c r="F127" i="68" s="1"/>
  <c r="G127" i="68" s="1"/>
  <c r="H127" i="68" s="1"/>
  <c r="I127" i="68" s="1"/>
  <c r="J127" i="68" s="1"/>
  <c r="K127" i="68" s="1"/>
  <c r="L127" i="68" s="1"/>
  <c r="M127" i="68" s="1"/>
  <c r="N127" i="68" s="1"/>
  <c r="O127" i="68" s="1"/>
  <c r="P127" i="68" s="1"/>
  <c r="Q127" i="68" s="1"/>
  <c r="R127" i="68" s="1"/>
  <c r="S127" i="68" s="1"/>
  <c r="T127" i="68" s="1"/>
  <c r="U127" i="68" s="1"/>
  <c r="V127" i="68" s="1"/>
  <c r="W127" i="68" s="1"/>
  <c r="X127" i="68" s="1"/>
  <c r="Y127" i="68" s="1"/>
  <c r="Z127" i="68" s="1"/>
  <c r="AA127" i="68" s="1"/>
  <c r="AB127" i="68" s="1"/>
  <c r="AC127" i="68" s="1"/>
  <c r="AD127" i="68" s="1"/>
  <c r="AE127" i="68" s="1"/>
  <c r="AF127" i="68" s="1"/>
  <c r="D127" i="68"/>
  <c r="C127" i="68"/>
  <c r="E126" i="68"/>
  <c r="F126" i="68" s="1"/>
  <c r="G126" i="68" s="1"/>
  <c r="H126" i="68" s="1"/>
  <c r="I126" i="68" s="1"/>
  <c r="J126" i="68" s="1"/>
  <c r="K126" i="68" s="1"/>
  <c r="L126" i="68" s="1"/>
  <c r="M126" i="68" s="1"/>
  <c r="N126" i="68" s="1"/>
  <c r="O126" i="68" s="1"/>
  <c r="P126" i="68" s="1"/>
  <c r="Q126" i="68" s="1"/>
  <c r="R126" i="68" s="1"/>
  <c r="S126" i="68" s="1"/>
  <c r="T126" i="68" s="1"/>
  <c r="U126" i="68" s="1"/>
  <c r="V126" i="68" s="1"/>
  <c r="W126" i="68" s="1"/>
  <c r="X126" i="68" s="1"/>
  <c r="Y126" i="68" s="1"/>
  <c r="Z126" i="68" s="1"/>
  <c r="AA126" i="68" s="1"/>
  <c r="AB126" i="68" s="1"/>
  <c r="AC126" i="68" s="1"/>
  <c r="AD126" i="68" s="1"/>
  <c r="AE126" i="68" s="1"/>
  <c r="AF126" i="68" s="1"/>
  <c r="C126" i="68"/>
  <c r="D126" i="68" s="1"/>
  <c r="D124" i="68"/>
  <c r="E124" i="68" s="1"/>
  <c r="F124" i="68" s="1"/>
  <c r="G124" i="68" s="1"/>
  <c r="H124" i="68" s="1"/>
  <c r="I124" i="68" s="1"/>
  <c r="J124" i="68" s="1"/>
  <c r="K124" i="68" s="1"/>
  <c r="L124" i="68" s="1"/>
  <c r="M124" i="68" s="1"/>
  <c r="N124" i="68" s="1"/>
  <c r="O124" i="68" s="1"/>
  <c r="P124" i="68" s="1"/>
  <c r="Q124" i="68" s="1"/>
  <c r="R124" i="68" s="1"/>
  <c r="S124" i="68" s="1"/>
  <c r="T124" i="68" s="1"/>
  <c r="U124" i="68" s="1"/>
  <c r="V124" i="68" s="1"/>
  <c r="W124" i="68" s="1"/>
  <c r="X124" i="68" s="1"/>
  <c r="Y124" i="68" s="1"/>
  <c r="Z124" i="68" s="1"/>
  <c r="AA124" i="68" s="1"/>
  <c r="AB124" i="68" s="1"/>
  <c r="AC124" i="68" s="1"/>
  <c r="AD124" i="68" s="1"/>
  <c r="AE124" i="68" s="1"/>
  <c r="AF124" i="68" s="1"/>
  <c r="C124" i="68"/>
  <c r="H123" i="68"/>
  <c r="I123" i="68" s="1"/>
  <c r="J123" i="68" s="1"/>
  <c r="K123" i="68" s="1"/>
  <c r="L123" i="68" s="1"/>
  <c r="M123" i="68" s="1"/>
  <c r="N123" i="68" s="1"/>
  <c r="O123" i="68" s="1"/>
  <c r="P123" i="68" s="1"/>
  <c r="Q123" i="68" s="1"/>
  <c r="R123" i="68" s="1"/>
  <c r="S123" i="68" s="1"/>
  <c r="T123" i="68" s="1"/>
  <c r="U123" i="68" s="1"/>
  <c r="V123" i="68" s="1"/>
  <c r="W123" i="68" s="1"/>
  <c r="X123" i="68" s="1"/>
  <c r="Y123" i="68" s="1"/>
  <c r="Z123" i="68" s="1"/>
  <c r="AA123" i="68" s="1"/>
  <c r="AB123" i="68" s="1"/>
  <c r="AC123" i="68" s="1"/>
  <c r="AD123" i="68" s="1"/>
  <c r="AE123" i="68" s="1"/>
  <c r="AF123" i="68" s="1"/>
  <c r="C123" i="68"/>
  <c r="D123" i="68" s="1"/>
  <c r="E123" i="68" s="1"/>
  <c r="F123" i="68" s="1"/>
  <c r="G123" i="68" s="1"/>
  <c r="E122" i="68"/>
  <c r="F122" i="68" s="1"/>
  <c r="G122" i="68" s="1"/>
  <c r="H122" i="68" s="1"/>
  <c r="I122" i="68" s="1"/>
  <c r="J122" i="68" s="1"/>
  <c r="K122" i="68" s="1"/>
  <c r="L122" i="68" s="1"/>
  <c r="M122" i="68" s="1"/>
  <c r="N122" i="68" s="1"/>
  <c r="O122" i="68" s="1"/>
  <c r="P122" i="68" s="1"/>
  <c r="Q122" i="68" s="1"/>
  <c r="R122" i="68" s="1"/>
  <c r="S122" i="68" s="1"/>
  <c r="T122" i="68" s="1"/>
  <c r="U122" i="68" s="1"/>
  <c r="V122" i="68" s="1"/>
  <c r="W122" i="68" s="1"/>
  <c r="X122" i="68" s="1"/>
  <c r="Y122" i="68" s="1"/>
  <c r="Z122" i="68" s="1"/>
  <c r="AA122" i="68" s="1"/>
  <c r="AB122" i="68" s="1"/>
  <c r="AC122" i="68" s="1"/>
  <c r="AD122" i="68" s="1"/>
  <c r="AE122" i="68" s="1"/>
  <c r="AF122" i="68" s="1"/>
  <c r="D122" i="68"/>
  <c r="C122" i="68"/>
  <c r="D121" i="68"/>
  <c r="E121" i="68" s="1"/>
  <c r="F121" i="68" s="1"/>
  <c r="G121" i="68" s="1"/>
  <c r="H121" i="68" s="1"/>
  <c r="I121" i="68" s="1"/>
  <c r="J121" i="68" s="1"/>
  <c r="K121" i="68" s="1"/>
  <c r="L121" i="68" s="1"/>
  <c r="M121" i="68" s="1"/>
  <c r="N121" i="68" s="1"/>
  <c r="O121" i="68" s="1"/>
  <c r="P121" i="68" s="1"/>
  <c r="Q121" i="68" s="1"/>
  <c r="R121" i="68" s="1"/>
  <c r="S121" i="68" s="1"/>
  <c r="T121" i="68" s="1"/>
  <c r="U121" i="68" s="1"/>
  <c r="V121" i="68" s="1"/>
  <c r="W121" i="68" s="1"/>
  <c r="X121" i="68" s="1"/>
  <c r="Y121" i="68" s="1"/>
  <c r="Z121" i="68" s="1"/>
  <c r="AA121" i="68" s="1"/>
  <c r="AB121" i="68" s="1"/>
  <c r="AC121" i="68" s="1"/>
  <c r="AD121" i="68" s="1"/>
  <c r="AE121" i="68" s="1"/>
  <c r="AF121" i="68" s="1"/>
  <c r="C121" i="68"/>
  <c r="I120" i="68"/>
  <c r="J120" i="68" s="1"/>
  <c r="K120" i="68" s="1"/>
  <c r="L120" i="68" s="1"/>
  <c r="M120" i="68" s="1"/>
  <c r="N120" i="68" s="1"/>
  <c r="O120" i="68" s="1"/>
  <c r="P120" i="68" s="1"/>
  <c r="Q120" i="68" s="1"/>
  <c r="R120" i="68" s="1"/>
  <c r="S120" i="68" s="1"/>
  <c r="T120" i="68" s="1"/>
  <c r="U120" i="68" s="1"/>
  <c r="V120" i="68" s="1"/>
  <c r="W120" i="68" s="1"/>
  <c r="X120" i="68" s="1"/>
  <c r="Y120" i="68" s="1"/>
  <c r="Z120" i="68" s="1"/>
  <c r="AA120" i="68" s="1"/>
  <c r="AB120" i="68" s="1"/>
  <c r="AC120" i="68" s="1"/>
  <c r="AD120" i="68" s="1"/>
  <c r="AE120" i="68" s="1"/>
  <c r="AF120" i="68" s="1"/>
  <c r="C120" i="68"/>
  <c r="D120" i="68" s="1"/>
  <c r="E120" i="68" s="1"/>
  <c r="F120" i="68" s="1"/>
  <c r="G120" i="68" s="1"/>
  <c r="H120" i="68" s="1"/>
  <c r="G119" i="68"/>
  <c r="H119" i="68" s="1"/>
  <c r="I119" i="68" s="1"/>
  <c r="J119" i="68" s="1"/>
  <c r="K119" i="68" s="1"/>
  <c r="L119" i="68" s="1"/>
  <c r="M119" i="68" s="1"/>
  <c r="N119" i="68" s="1"/>
  <c r="O119" i="68" s="1"/>
  <c r="P119" i="68" s="1"/>
  <c r="Q119" i="68" s="1"/>
  <c r="R119" i="68" s="1"/>
  <c r="S119" i="68" s="1"/>
  <c r="T119" i="68" s="1"/>
  <c r="U119" i="68" s="1"/>
  <c r="V119" i="68" s="1"/>
  <c r="W119" i="68" s="1"/>
  <c r="X119" i="68" s="1"/>
  <c r="Y119" i="68" s="1"/>
  <c r="Z119" i="68" s="1"/>
  <c r="AA119" i="68" s="1"/>
  <c r="AB119" i="68" s="1"/>
  <c r="AC119" i="68" s="1"/>
  <c r="AD119" i="68" s="1"/>
  <c r="AE119" i="68" s="1"/>
  <c r="AF119" i="68" s="1"/>
  <c r="F119" i="68"/>
  <c r="C119" i="68"/>
  <c r="D119" i="68" s="1"/>
  <c r="E119" i="68" s="1"/>
  <c r="C118" i="68"/>
  <c r="D118" i="68" s="1"/>
  <c r="E118" i="68" s="1"/>
  <c r="F118" i="68" s="1"/>
  <c r="G118" i="68" s="1"/>
  <c r="H118" i="68" s="1"/>
  <c r="I118" i="68" s="1"/>
  <c r="J118" i="68" s="1"/>
  <c r="K118" i="68" s="1"/>
  <c r="L118" i="68" s="1"/>
  <c r="M118" i="68" s="1"/>
  <c r="N118" i="68" s="1"/>
  <c r="O118" i="68" s="1"/>
  <c r="P118" i="68" s="1"/>
  <c r="Q118" i="68" s="1"/>
  <c r="R118" i="68" s="1"/>
  <c r="S118" i="68" s="1"/>
  <c r="T118" i="68" s="1"/>
  <c r="U118" i="68" s="1"/>
  <c r="V118" i="68" s="1"/>
  <c r="W118" i="68" s="1"/>
  <c r="X118" i="68" s="1"/>
  <c r="Y118" i="68" s="1"/>
  <c r="Z118" i="68" s="1"/>
  <c r="AA118" i="68" s="1"/>
  <c r="AB118" i="68" s="1"/>
  <c r="AC118" i="68" s="1"/>
  <c r="AD118" i="68" s="1"/>
  <c r="AE118" i="68" s="1"/>
  <c r="AF118" i="68" s="1"/>
  <c r="F117" i="68"/>
  <c r="G117" i="68" s="1"/>
  <c r="H117" i="68" s="1"/>
  <c r="I117" i="68" s="1"/>
  <c r="J117" i="68" s="1"/>
  <c r="K117" i="68" s="1"/>
  <c r="L117" i="68" s="1"/>
  <c r="M117" i="68" s="1"/>
  <c r="N117" i="68" s="1"/>
  <c r="O117" i="68" s="1"/>
  <c r="P117" i="68" s="1"/>
  <c r="Q117" i="68" s="1"/>
  <c r="R117" i="68" s="1"/>
  <c r="S117" i="68" s="1"/>
  <c r="T117" i="68" s="1"/>
  <c r="U117" i="68" s="1"/>
  <c r="V117" i="68" s="1"/>
  <c r="W117" i="68" s="1"/>
  <c r="X117" i="68" s="1"/>
  <c r="Y117" i="68" s="1"/>
  <c r="Z117" i="68" s="1"/>
  <c r="AA117" i="68" s="1"/>
  <c r="AB117" i="68" s="1"/>
  <c r="AC117" i="68" s="1"/>
  <c r="AD117" i="68" s="1"/>
  <c r="AE117" i="68" s="1"/>
  <c r="AF117" i="68" s="1"/>
  <c r="C117" i="68"/>
  <c r="D117" i="68" s="1"/>
  <c r="E117" i="68" s="1"/>
  <c r="AC116" i="68"/>
  <c r="AD116" i="68" s="1"/>
  <c r="AE116" i="68" s="1"/>
  <c r="AF116" i="68" s="1"/>
  <c r="E116" i="68"/>
  <c r="F116" i="68" s="1"/>
  <c r="G116" i="68" s="1"/>
  <c r="H116" i="68" s="1"/>
  <c r="I116" i="68" s="1"/>
  <c r="J116" i="68" s="1"/>
  <c r="K116" i="68" s="1"/>
  <c r="L116" i="68" s="1"/>
  <c r="M116" i="68" s="1"/>
  <c r="N116" i="68" s="1"/>
  <c r="O116" i="68" s="1"/>
  <c r="P116" i="68" s="1"/>
  <c r="Q116" i="68" s="1"/>
  <c r="R116" i="68" s="1"/>
  <c r="S116" i="68" s="1"/>
  <c r="T116" i="68" s="1"/>
  <c r="U116" i="68" s="1"/>
  <c r="V116" i="68" s="1"/>
  <c r="W116" i="68" s="1"/>
  <c r="X116" i="68" s="1"/>
  <c r="Y116" i="68" s="1"/>
  <c r="Z116" i="68" s="1"/>
  <c r="AA116" i="68" s="1"/>
  <c r="AB116" i="68" s="1"/>
  <c r="D116" i="68"/>
  <c r="C116" i="68"/>
  <c r="E115" i="68"/>
  <c r="F115" i="68" s="1"/>
  <c r="G115" i="68" s="1"/>
  <c r="H115" i="68" s="1"/>
  <c r="I115" i="68" s="1"/>
  <c r="J115" i="68" s="1"/>
  <c r="K115" i="68" s="1"/>
  <c r="L115" i="68" s="1"/>
  <c r="M115" i="68" s="1"/>
  <c r="N115" i="68" s="1"/>
  <c r="O115" i="68" s="1"/>
  <c r="P115" i="68" s="1"/>
  <c r="Q115" i="68" s="1"/>
  <c r="R115" i="68" s="1"/>
  <c r="S115" i="68" s="1"/>
  <c r="T115" i="68" s="1"/>
  <c r="U115" i="68" s="1"/>
  <c r="V115" i="68" s="1"/>
  <c r="W115" i="68" s="1"/>
  <c r="X115" i="68" s="1"/>
  <c r="Y115" i="68" s="1"/>
  <c r="Z115" i="68" s="1"/>
  <c r="AA115" i="68" s="1"/>
  <c r="AB115" i="68" s="1"/>
  <c r="AC115" i="68" s="1"/>
  <c r="AD115" i="68" s="1"/>
  <c r="AE115" i="68" s="1"/>
  <c r="AF115" i="68" s="1"/>
  <c r="C115" i="68"/>
  <c r="D115" i="68" s="1"/>
  <c r="C114" i="68"/>
  <c r="D114" i="68" s="1"/>
  <c r="E114" i="68" s="1"/>
  <c r="F114" i="68" s="1"/>
  <c r="G114" i="68" s="1"/>
  <c r="H114" i="68" s="1"/>
  <c r="I114" i="68" s="1"/>
  <c r="J114" i="68" s="1"/>
  <c r="K114" i="68" s="1"/>
  <c r="L114" i="68" s="1"/>
  <c r="M114" i="68" s="1"/>
  <c r="N114" i="68" s="1"/>
  <c r="O114" i="68" s="1"/>
  <c r="P114" i="68" s="1"/>
  <c r="Q114" i="68" s="1"/>
  <c r="R114" i="68" s="1"/>
  <c r="S114" i="68" s="1"/>
  <c r="T114" i="68" s="1"/>
  <c r="U114" i="68" s="1"/>
  <c r="V114" i="68" s="1"/>
  <c r="W114" i="68" s="1"/>
  <c r="X114" i="68" s="1"/>
  <c r="Y114" i="68" s="1"/>
  <c r="Z114" i="68" s="1"/>
  <c r="AA114" i="68" s="1"/>
  <c r="AB114" i="68" s="1"/>
  <c r="AC114" i="68" s="1"/>
  <c r="AD114" i="68" s="1"/>
  <c r="AE114" i="68" s="1"/>
  <c r="AF114" i="68" s="1"/>
  <c r="F113" i="68"/>
  <c r="G113" i="68" s="1"/>
  <c r="H113" i="68" s="1"/>
  <c r="I113" i="68" s="1"/>
  <c r="J113" i="68" s="1"/>
  <c r="K113" i="68" s="1"/>
  <c r="L113" i="68" s="1"/>
  <c r="M113" i="68" s="1"/>
  <c r="N113" i="68" s="1"/>
  <c r="O113" i="68" s="1"/>
  <c r="P113" i="68" s="1"/>
  <c r="Q113" i="68" s="1"/>
  <c r="R113" i="68" s="1"/>
  <c r="S113" i="68" s="1"/>
  <c r="T113" i="68" s="1"/>
  <c r="U113" i="68" s="1"/>
  <c r="V113" i="68" s="1"/>
  <c r="W113" i="68" s="1"/>
  <c r="X113" i="68" s="1"/>
  <c r="Y113" i="68" s="1"/>
  <c r="Z113" i="68" s="1"/>
  <c r="AA113" i="68" s="1"/>
  <c r="AB113" i="68" s="1"/>
  <c r="AC113" i="68" s="1"/>
  <c r="AD113" i="68" s="1"/>
  <c r="AE113" i="68" s="1"/>
  <c r="AF113" i="68" s="1"/>
  <c r="C113" i="68"/>
  <c r="D113" i="68" s="1"/>
  <c r="E113" i="68" s="1"/>
  <c r="E112" i="68"/>
  <c r="F112" i="68" s="1"/>
  <c r="G112" i="68" s="1"/>
  <c r="H112" i="68" s="1"/>
  <c r="I112" i="68" s="1"/>
  <c r="J112" i="68" s="1"/>
  <c r="K112" i="68" s="1"/>
  <c r="L112" i="68" s="1"/>
  <c r="M112" i="68" s="1"/>
  <c r="N112" i="68" s="1"/>
  <c r="O112" i="68" s="1"/>
  <c r="P112" i="68" s="1"/>
  <c r="Q112" i="68" s="1"/>
  <c r="R112" i="68" s="1"/>
  <c r="S112" i="68" s="1"/>
  <c r="T112" i="68" s="1"/>
  <c r="U112" i="68" s="1"/>
  <c r="V112" i="68" s="1"/>
  <c r="W112" i="68" s="1"/>
  <c r="X112" i="68" s="1"/>
  <c r="Y112" i="68" s="1"/>
  <c r="Z112" i="68" s="1"/>
  <c r="AA112" i="68" s="1"/>
  <c r="AB112" i="68" s="1"/>
  <c r="AC112" i="68" s="1"/>
  <c r="AD112" i="68" s="1"/>
  <c r="AE112" i="68" s="1"/>
  <c r="AF112" i="68" s="1"/>
  <c r="D112" i="68"/>
  <c r="C112" i="68"/>
  <c r="J111" i="68"/>
  <c r="K111" i="68" s="1"/>
  <c r="L111" i="68" s="1"/>
  <c r="M111" i="68" s="1"/>
  <c r="N111" i="68" s="1"/>
  <c r="O111" i="68" s="1"/>
  <c r="P111" i="68" s="1"/>
  <c r="Q111" i="68" s="1"/>
  <c r="R111" i="68" s="1"/>
  <c r="S111" i="68" s="1"/>
  <c r="T111" i="68" s="1"/>
  <c r="U111" i="68" s="1"/>
  <c r="V111" i="68" s="1"/>
  <c r="W111" i="68" s="1"/>
  <c r="X111" i="68" s="1"/>
  <c r="Y111" i="68" s="1"/>
  <c r="Z111" i="68" s="1"/>
  <c r="AA111" i="68" s="1"/>
  <c r="AB111" i="68" s="1"/>
  <c r="AC111" i="68" s="1"/>
  <c r="AD111" i="68" s="1"/>
  <c r="AE111" i="68" s="1"/>
  <c r="AF111" i="68" s="1"/>
  <c r="E111" i="68"/>
  <c r="F111" i="68" s="1"/>
  <c r="G111" i="68" s="1"/>
  <c r="H111" i="68" s="1"/>
  <c r="I111" i="68" s="1"/>
  <c r="C111" i="68"/>
  <c r="D111" i="68" s="1"/>
  <c r="H110" i="68"/>
  <c r="I110" i="68" s="1"/>
  <c r="J110" i="68" s="1"/>
  <c r="K110" i="68" s="1"/>
  <c r="L110" i="68" s="1"/>
  <c r="M110" i="68" s="1"/>
  <c r="N110" i="68" s="1"/>
  <c r="O110" i="68" s="1"/>
  <c r="P110" i="68" s="1"/>
  <c r="Q110" i="68" s="1"/>
  <c r="R110" i="68" s="1"/>
  <c r="S110" i="68" s="1"/>
  <c r="T110" i="68" s="1"/>
  <c r="U110" i="68" s="1"/>
  <c r="V110" i="68" s="1"/>
  <c r="W110" i="68" s="1"/>
  <c r="X110" i="68" s="1"/>
  <c r="Y110" i="68" s="1"/>
  <c r="Z110" i="68" s="1"/>
  <c r="AA110" i="68" s="1"/>
  <c r="AB110" i="68" s="1"/>
  <c r="AC110" i="68" s="1"/>
  <c r="AD110" i="68" s="1"/>
  <c r="AE110" i="68" s="1"/>
  <c r="AF110" i="68" s="1"/>
  <c r="C110" i="68"/>
  <c r="D110" i="68" s="1"/>
  <c r="E110" i="68" s="1"/>
  <c r="F110" i="68" s="1"/>
  <c r="G110" i="68" s="1"/>
  <c r="V109" i="68"/>
  <c r="W109" i="68" s="1"/>
  <c r="X109" i="68" s="1"/>
  <c r="Y109" i="68" s="1"/>
  <c r="Z109" i="68" s="1"/>
  <c r="AA109" i="68" s="1"/>
  <c r="AB109" i="68" s="1"/>
  <c r="AC109" i="68" s="1"/>
  <c r="AD109" i="68" s="1"/>
  <c r="AE109" i="68" s="1"/>
  <c r="AF109" i="68" s="1"/>
  <c r="N109" i="68"/>
  <c r="O109" i="68" s="1"/>
  <c r="P109" i="68" s="1"/>
  <c r="Q109" i="68" s="1"/>
  <c r="R109" i="68" s="1"/>
  <c r="S109" i="68" s="1"/>
  <c r="T109" i="68" s="1"/>
  <c r="U109" i="68" s="1"/>
  <c r="J109" i="68"/>
  <c r="K109" i="68" s="1"/>
  <c r="L109" i="68" s="1"/>
  <c r="M109" i="68" s="1"/>
  <c r="E109" i="68"/>
  <c r="F109" i="68" s="1"/>
  <c r="G109" i="68" s="1"/>
  <c r="H109" i="68" s="1"/>
  <c r="D109" i="68"/>
  <c r="C109" i="68"/>
  <c r="V108" i="68"/>
  <c r="W108" i="68" s="1"/>
  <c r="X108" i="68" s="1"/>
  <c r="Y108" i="68" s="1"/>
  <c r="Z108" i="68" s="1"/>
  <c r="AA108" i="68" s="1"/>
  <c r="AB108" i="68" s="1"/>
  <c r="AC108" i="68" s="1"/>
  <c r="AD108" i="68" s="1"/>
  <c r="AE108" i="68" s="1"/>
  <c r="AF108" i="68" s="1"/>
  <c r="F108" i="68"/>
  <c r="G108" i="68" s="1"/>
  <c r="H108" i="68" s="1"/>
  <c r="I108" i="68" s="1"/>
  <c r="J108" i="68" s="1"/>
  <c r="K108" i="68" s="1"/>
  <c r="L108" i="68" s="1"/>
  <c r="M108" i="68" s="1"/>
  <c r="N108" i="68" s="1"/>
  <c r="O108" i="68" s="1"/>
  <c r="P108" i="68" s="1"/>
  <c r="Q108" i="68" s="1"/>
  <c r="R108" i="68" s="1"/>
  <c r="S108" i="68" s="1"/>
  <c r="T108" i="68" s="1"/>
  <c r="U108" i="68" s="1"/>
  <c r="C108" i="68"/>
  <c r="D108" i="68" s="1"/>
  <c r="E108" i="68" s="1"/>
  <c r="D107" i="68"/>
  <c r="E107" i="68" s="1"/>
  <c r="F107" i="68" s="1"/>
  <c r="G107" i="68" s="1"/>
  <c r="H107" i="68" s="1"/>
  <c r="I107" i="68" s="1"/>
  <c r="J107" i="68" s="1"/>
  <c r="K107" i="68" s="1"/>
  <c r="L107" i="68" s="1"/>
  <c r="M107" i="68" s="1"/>
  <c r="N107" i="68" s="1"/>
  <c r="O107" i="68" s="1"/>
  <c r="P107" i="68" s="1"/>
  <c r="Q107" i="68" s="1"/>
  <c r="R107" i="68" s="1"/>
  <c r="S107" i="68" s="1"/>
  <c r="T107" i="68" s="1"/>
  <c r="U107" i="68" s="1"/>
  <c r="V107" i="68" s="1"/>
  <c r="W107" i="68" s="1"/>
  <c r="X107" i="68" s="1"/>
  <c r="Y107" i="68" s="1"/>
  <c r="Z107" i="68" s="1"/>
  <c r="AA107" i="68" s="1"/>
  <c r="AB107" i="68" s="1"/>
  <c r="AC107" i="68" s="1"/>
  <c r="AD107" i="68" s="1"/>
  <c r="AE107" i="68" s="1"/>
  <c r="AF107" i="68" s="1"/>
  <c r="C107" i="68"/>
  <c r="C105" i="68"/>
  <c r="D105" i="68" s="1"/>
  <c r="E105" i="68" s="1"/>
  <c r="F105" i="68" s="1"/>
  <c r="G105" i="68" s="1"/>
  <c r="H105" i="68" s="1"/>
  <c r="I105" i="68" s="1"/>
  <c r="J105" i="68" s="1"/>
  <c r="K105" i="68" s="1"/>
  <c r="L105" i="68" s="1"/>
  <c r="M105" i="68" s="1"/>
  <c r="N105" i="68" s="1"/>
  <c r="O105" i="68" s="1"/>
  <c r="P105" i="68" s="1"/>
  <c r="Q105" i="68" s="1"/>
  <c r="R105" i="68" s="1"/>
  <c r="S105" i="68" s="1"/>
  <c r="T105" i="68" s="1"/>
  <c r="U105" i="68" s="1"/>
  <c r="V105" i="68" s="1"/>
  <c r="W105" i="68" s="1"/>
  <c r="X105" i="68" s="1"/>
  <c r="Y105" i="68" s="1"/>
  <c r="Z105" i="68" s="1"/>
  <c r="AA105" i="68" s="1"/>
  <c r="AB105" i="68" s="1"/>
  <c r="AC105" i="68" s="1"/>
  <c r="AD105" i="68" s="1"/>
  <c r="AE105" i="68" s="1"/>
  <c r="AF105" i="68" s="1"/>
  <c r="U104" i="68"/>
  <c r="V104" i="68" s="1"/>
  <c r="W104" i="68" s="1"/>
  <c r="X104" i="68" s="1"/>
  <c r="Y104" i="68" s="1"/>
  <c r="Z104" i="68" s="1"/>
  <c r="AA104" i="68" s="1"/>
  <c r="AB104" i="68" s="1"/>
  <c r="AC104" i="68" s="1"/>
  <c r="AD104" i="68" s="1"/>
  <c r="AE104" i="68" s="1"/>
  <c r="AF104" i="68" s="1"/>
  <c r="H104" i="68"/>
  <c r="I104" i="68" s="1"/>
  <c r="J104" i="68" s="1"/>
  <c r="K104" i="68" s="1"/>
  <c r="L104" i="68" s="1"/>
  <c r="M104" i="68" s="1"/>
  <c r="N104" i="68" s="1"/>
  <c r="O104" i="68" s="1"/>
  <c r="P104" i="68" s="1"/>
  <c r="Q104" i="68" s="1"/>
  <c r="R104" i="68" s="1"/>
  <c r="S104" i="68" s="1"/>
  <c r="T104" i="68" s="1"/>
  <c r="E104" i="68"/>
  <c r="F104" i="68" s="1"/>
  <c r="G104" i="68" s="1"/>
  <c r="D104" i="68"/>
  <c r="C104" i="68"/>
  <c r="C102" i="68"/>
  <c r="D102" i="68" s="1"/>
  <c r="E102" i="68" s="1"/>
  <c r="F102" i="68" s="1"/>
  <c r="G102" i="68" s="1"/>
  <c r="H102" i="68" s="1"/>
  <c r="I102" i="68" s="1"/>
  <c r="J102" i="68" s="1"/>
  <c r="K102" i="68" s="1"/>
  <c r="L102" i="68" s="1"/>
  <c r="M102" i="68" s="1"/>
  <c r="N102" i="68" s="1"/>
  <c r="O102" i="68" s="1"/>
  <c r="P102" i="68" s="1"/>
  <c r="Q102" i="68" s="1"/>
  <c r="R102" i="68" s="1"/>
  <c r="S102" i="68" s="1"/>
  <c r="T102" i="68" s="1"/>
  <c r="U102" i="68" s="1"/>
  <c r="V102" i="68" s="1"/>
  <c r="W102" i="68" s="1"/>
  <c r="X102" i="68" s="1"/>
  <c r="Y102" i="68" s="1"/>
  <c r="Z102" i="68" s="1"/>
  <c r="AA102" i="68" s="1"/>
  <c r="AB102" i="68" s="1"/>
  <c r="AC102" i="68" s="1"/>
  <c r="AD102" i="68" s="1"/>
  <c r="AE102" i="68" s="1"/>
  <c r="AF102" i="68" s="1"/>
  <c r="Y101" i="68"/>
  <c r="Z101" i="68" s="1"/>
  <c r="AA101" i="68" s="1"/>
  <c r="AB101" i="68" s="1"/>
  <c r="AC101" i="68" s="1"/>
  <c r="AD101" i="68" s="1"/>
  <c r="AE101" i="68" s="1"/>
  <c r="AF101" i="68" s="1"/>
  <c r="N101" i="68"/>
  <c r="O101" i="68" s="1"/>
  <c r="P101" i="68" s="1"/>
  <c r="Q101" i="68" s="1"/>
  <c r="R101" i="68" s="1"/>
  <c r="S101" i="68" s="1"/>
  <c r="T101" i="68" s="1"/>
  <c r="U101" i="68" s="1"/>
  <c r="V101" i="68" s="1"/>
  <c r="W101" i="68" s="1"/>
  <c r="X101" i="68" s="1"/>
  <c r="E101" i="68"/>
  <c r="F101" i="68" s="1"/>
  <c r="G101" i="68" s="1"/>
  <c r="H101" i="68" s="1"/>
  <c r="I101" i="68" s="1"/>
  <c r="J101" i="68" s="1"/>
  <c r="K101" i="68" s="1"/>
  <c r="L101" i="68" s="1"/>
  <c r="M101" i="68" s="1"/>
  <c r="D101" i="68"/>
  <c r="C101" i="68"/>
  <c r="H100" i="68"/>
  <c r="I100" i="68" s="1"/>
  <c r="J100" i="68" s="1"/>
  <c r="K100" i="68" s="1"/>
  <c r="L100" i="68" s="1"/>
  <c r="M100" i="68" s="1"/>
  <c r="N100" i="68" s="1"/>
  <c r="O100" i="68" s="1"/>
  <c r="P100" i="68" s="1"/>
  <c r="Q100" i="68" s="1"/>
  <c r="R100" i="68" s="1"/>
  <c r="S100" i="68" s="1"/>
  <c r="T100" i="68" s="1"/>
  <c r="U100" i="68" s="1"/>
  <c r="V100" i="68" s="1"/>
  <c r="W100" i="68" s="1"/>
  <c r="X100" i="68" s="1"/>
  <c r="Y100" i="68" s="1"/>
  <c r="Z100" i="68" s="1"/>
  <c r="AA100" i="68" s="1"/>
  <c r="AB100" i="68" s="1"/>
  <c r="AC100" i="68" s="1"/>
  <c r="AD100" i="68" s="1"/>
  <c r="AE100" i="68" s="1"/>
  <c r="AF100" i="68" s="1"/>
  <c r="D100" i="68"/>
  <c r="E100" i="68" s="1"/>
  <c r="F100" i="68" s="1"/>
  <c r="G100" i="68" s="1"/>
  <c r="C100" i="68"/>
  <c r="T99" i="68"/>
  <c r="U99" i="68" s="1"/>
  <c r="V99" i="68" s="1"/>
  <c r="W99" i="68" s="1"/>
  <c r="X99" i="68" s="1"/>
  <c r="Y99" i="68" s="1"/>
  <c r="Z99" i="68" s="1"/>
  <c r="AA99" i="68" s="1"/>
  <c r="AB99" i="68" s="1"/>
  <c r="AC99" i="68" s="1"/>
  <c r="AD99" i="68" s="1"/>
  <c r="AE99" i="68" s="1"/>
  <c r="AF99" i="68" s="1"/>
  <c r="K99" i="68"/>
  <c r="L99" i="68" s="1"/>
  <c r="M99" i="68" s="1"/>
  <c r="N99" i="68" s="1"/>
  <c r="O99" i="68" s="1"/>
  <c r="P99" i="68" s="1"/>
  <c r="Q99" i="68" s="1"/>
  <c r="R99" i="68" s="1"/>
  <c r="S99" i="68" s="1"/>
  <c r="C99" i="68"/>
  <c r="D99" i="68" s="1"/>
  <c r="E99" i="68" s="1"/>
  <c r="F99" i="68" s="1"/>
  <c r="G99" i="68" s="1"/>
  <c r="H99" i="68" s="1"/>
  <c r="I99" i="68" s="1"/>
  <c r="J99" i="68" s="1"/>
  <c r="D98" i="68"/>
  <c r="C98" i="68"/>
  <c r="E97" i="68"/>
  <c r="D97" i="68"/>
  <c r="C97" i="68"/>
  <c r="AH95" i="68"/>
  <c r="AI95" i="68" s="1"/>
  <c r="AH94" i="68"/>
  <c r="AI94" i="68" s="1"/>
  <c r="AH93" i="68"/>
  <c r="AI93" i="68" s="1"/>
  <c r="AH92" i="68"/>
  <c r="AI92" i="68" s="1"/>
  <c r="AH91" i="68"/>
  <c r="AI91" i="68" s="1"/>
  <c r="B90" i="68"/>
  <c r="AI88" i="68"/>
  <c r="AH88" i="68"/>
  <c r="AI87" i="68"/>
  <c r="AH87" i="68"/>
  <c r="AI86" i="68"/>
  <c r="AH86" i="68"/>
  <c r="AI85" i="68"/>
  <c r="AH85" i="68"/>
  <c r="AI84" i="68"/>
  <c r="AH84" i="68"/>
  <c r="AI83" i="68"/>
  <c r="AH83" i="68"/>
  <c r="AI82" i="68"/>
  <c r="AH82" i="68"/>
  <c r="AI81" i="68"/>
  <c r="AH81" i="68"/>
  <c r="AG79" i="68"/>
  <c r="AI78" i="68"/>
  <c r="AH78" i="68"/>
  <c r="AF77" i="68"/>
  <c r="AE77" i="68"/>
  <c r="AD77" i="68"/>
  <c r="AC77" i="68"/>
  <c r="AB77" i="68"/>
  <c r="AA77" i="68"/>
  <c r="Z77" i="68"/>
  <c r="Y77" i="68"/>
  <c r="X77" i="68"/>
  <c r="W77" i="68"/>
  <c r="V77" i="68"/>
  <c r="U77" i="68"/>
  <c r="T77" i="68"/>
  <c r="S77" i="68"/>
  <c r="R77" i="68"/>
  <c r="Q77" i="68"/>
  <c r="P77" i="68"/>
  <c r="O77" i="68"/>
  <c r="N77" i="68"/>
  <c r="M77" i="68"/>
  <c r="L77" i="68"/>
  <c r="K77" i="68"/>
  <c r="J77" i="68"/>
  <c r="I77" i="68"/>
  <c r="H77" i="68"/>
  <c r="G77" i="68"/>
  <c r="F77" i="68"/>
  <c r="E77" i="68"/>
  <c r="D77" i="68"/>
  <c r="C77" i="68"/>
  <c r="B77" i="68"/>
  <c r="AF76" i="68"/>
  <c r="AE76" i="68"/>
  <c r="AD76" i="68"/>
  <c r="AC76" i="68"/>
  <c r="AB76" i="68"/>
  <c r="AA76" i="68"/>
  <c r="Z76" i="68"/>
  <c r="Y76" i="68"/>
  <c r="X76" i="68"/>
  <c r="W76" i="68"/>
  <c r="V76" i="68"/>
  <c r="U76" i="68"/>
  <c r="T76" i="68"/>
  <c r="S76" i="68"/>
  <c r="R76" i="68"/>
  <c r="Q76" i="68"/>
  <c r="P76" i="68"/>
  <c r="O76" i="68"/>
  <c r="N76" i="68"/>
  <c r="M76" i="68"/>
  <c r="L76" i="68"/>
  <c r="K76" i="68"/>
  <c r="J76" i="68"/>
  <c r="I76" i="68"/>
  <c r="H76" i="68"/>
  <c r="G76" i="68"/>
  <c r="F76" i="68"/>
  <c r="E76" i="68"/>
  <c r="D76" i="68"/>
  <c r="C76" i="68"/>
  <c r="B76" i="68"/>
  <c r="AF75" i="68"/>
  <c r="AE75" i="68"/>
  <c r="AD75" i="68"/>
  <c r="AC75" i="68"/>
  <c r="AB75" i="68"/>
  <c r="AA75" i="68"/>
  <c r="Z75" i="68"/>
  <c r="Y75" i="68"/>
  <c r="X75" i="68"/>
  <c r="W75" i="68"/>
  <c r="V75" i="68"/>
  <c r="U75" i="68"/>
  <c r="T75" i="68"/>
  <c r="S75" i="68"/>
  <c r="R75" i="68"/>
  <c r="Q75" i="68"/>
  <c r="P75" i="68"/>
  <c r="O75" i="68"/>
  <c r="N75" i="68"/>
  <c r="M75" i="68"/>
  <c r="L75" i="68"/>
  <c r="K75" i="68"/>
  <c r="J75" i="68"/>
  <c r="I75" i="68"/>
  <c r="H75" i="68"/>
  <c r="G75" i="68"/>
  <c r="F75" i="68"/>
  <c r="E75" i="68"/>
  <c r="D75" i="68"/>
  <c r="C75" i="68"/>
  <c r="B75" i="68"/>
  <c r="AF74" i="68"/>
  <c r="AE74" i="68"/>
  <c r="AD74" i="68"/>
  <c r="AC74" i="68"/>
  <c r="AB74" i="68"/>
  <c r="AA74" i="68"/>
  <c r="Z74" i="68"/>
  <c r="Y74" i="68"/>
  <c r="X74" i="68"/>
  <c r="W74" i="68"/>
  <c r="V74" i="68"/>
  <c r="U74" i="68"/>
  <c r="T74" i="68"/>
  <c r="S74" i="68"/>
  <c r="R74" i="68"/>
  <c r="Q74" i="68"/>
  <c r="P74" i="68"/>
  <c r="O74" i="68"/>
  <c r="N74" i="68"/>
  <c r="M74" i="68"/>
  <c r="L74" i="68"/>
  <c r="K74" i="68"/>
  <c r="J74" i="68"/>
  <c r="I74" i="68"/>
  <c r="H74" i="68"/>
  <c r="G74" i="68"/>
  <c r="F74" i="68"/>
  <c r="E74" i="68"/>
  <c r="D74" i="68"/>
  <c r="C74" i="68"/>
  <c r="B74" i="68"/>
  <c r="AF73" i="68"/>
  <c r="AE73" i="68"/>
  <c r="AD73" i="68"/>
  <c r="AC73" i="68"/>
  <c r="AB73" i="68"/>
  <c r="AA73" i="68"/>
  <c r="Z73" i="68"/>
  <c r="Y73" i="68"/>
  <c r="X73" i="68"/>
  <c r="W73" i="68"/>
  <c r="V73" i="68"/>
  <c r="U73" i="68"/>
  <c r="T73" i="68"/>
  <c r="S73" i="68"/>
  <c r="R73" i="68"/>
  <c r="Q73" i="68"/>
  <c r="P73" i="68"/>
  <c r="O73" i="68"/>
  <c r="N73" i="68"/>
  <c r="M73" i="68"/>
  <c r="L73" i="68"/>
  <c r="K73" i="68"/>
  <c r="J73" i="68"/>
  <c r="I73" i="68"/>
  <c r="H73" i="68"/>
  <c r="G73" i="68"/>
  <c r="F73" i="68"/>
  <c r="E73" i="68"/>
  <c r="D73" i="68"/>
  <c r="C73" i="68"/>
  <c r="B73" i="68"/>
  <c r="AI71" i="68"/>
  <c r="AH71" i="68"/>
  <c r="AG69" i="68"/>
  <c r="AG72" i="68" s="1"/>
  <c r="AF69" i="68"/>
  <c r="AE69" i="68"/>
  <c r="AD69" i="68"/>
  <c r="AC69" i="68"/>
  <c r="AB69" i="68"/>
  <c r="AA69" i="68"/>
  <c r="Z69" i="68"/>
  <c r="Y69" i="68"/>
  <c r="X69" i="68"/>
  <c r="W69" i="68"/>
  <c r="V69" i="68"/>
  <c r="U69" i="68"/>
  <c r="T69" i="68"/>
  <c r="S69" i="68"/>
  <c r="R69" i="68"/>
  <c r="Q69" i="68"/>
  <c r="P69" i="68"/>
  <c r="O69" i="68"/>
  <c r="N69" i="68"/>
  <c r="M69" i="68"/>
  <c r="L69" i="68"/>
  <c r="K69" i="68"/>
  <c r="J69" i="68"/>
  <c r="I69" i="68"/>
  <c r="H69" i="68"/>
  <c r="G69" i="68"/>
  <c r="F69" i="68"/>
  <c r="E69" i="68"/>
  <c r="D69" i="68"/>
  <c r="C69" i="68"/>
  <c r="B69" i="68"/>
  <c r="AI68" i="68"/>
  <c r="AH68" i="68"/>
  <c r="AI67" i="68"/>
  <c r="AH67" i="68"/>
  <c r="AI66" i="68"/>
  <c r="AH66" i="68"/>
  <c r="AG65" i="68"/>
  <c r="AG70" i="68" s="1"/>
  <c r="AG80" i="68" s="1"/>
  <c r="AF65" i="68"/>
  <c r="AF5" i="68" s="1"/>
  <c r="AE65" i="68"/>
  <c r="AE5" i="68" s="1"/>
  <c r="AD65" i="68"/>
  <c r="AD5" i="68" s="1"/>
  <c r="AC65" i="68"/>
  <c r="AC5" i="68" s="1"/>
  <c r="AB65" i="68"/>
  <c r="AA65" i="68"/>
  <c r="AA5" i="68" s="1"/>
  <c r="Z65" i="68"/>
  <c r="Z5" i="68" s="1"/>
  <c r="Y65" i="68"/>
  <c r="Y5" i="68" s="1"/>
  <c r="X65" i="68"/>
  <c r="X5" i="68" s="1"/>
  <c r="W65" i="68"/>
  <c r="V65" i="68"/>
  <c r="V5" i="68" s="1"/>
  <c r="U65" i="68"/>
  <c r="U5" i="68" s="1"/>
  <c r="T65" i="68"/>
  <c r="S65" i="68"/>
  <c r="S5" i="68" s="1"/>
  <c r="R65" i="68"/>
  <c r="R5" i="68" s="1"/>
  <c r="Q65" i="68"/>
  <c r="P65" i="68"/>
  <c r="P5" i="68" s="1"/>
  <c r="O65" i="68"/>
  <c r="O5" i="68" s="1"/>
  <c r="N65" i="68"/>
  <c r="N5" i="68" s="1"/>
  <c r="M65" i="68"/>
  <c r="M5" i="68" s="1"/>
  <c r="L65" i="68"/>
  <c r="K65" i="68"/>
  <c r="K5" i="68" s="1"/>
  <c r="J65" i="68"/>
  <c r="J5" i="68" s="1"/>
  <c r="I65" i="68"/>
  <c r="I5" i="68" s="1"/>
  <c r="H65" i="68"/>
  <c r="H5" i="68" s="1"/>
  <c r="G65" i="68"/>
  <c r="G5" i="68" s="1"/>
  <c r="F65" i="68"/>
  <c r="F5" i="68" s="1"/>
  <c r="E65" i="68"/>
  <c r="E5" i="68" s="1"/>
  <c r="D65" i="68"/>
  <c r="C65" i="68"/>
  <c r="C5" i="68" s="1"/>
  <c r="B65" i="68"/>
  <c r="B5" i="68" s="1"/>
  <c r="AI64" i="68"/>
  <c r="AH64" i="68"/>
  <c r="AI63" i="68"/>
  <c r="AH63" i="68"/>
  <c r="AI62" i="68"/>
  <c r="AH62" i="68"/>
  <c r="AI61" i="68"/>
  <c r="AH61" i="68"/>
  <c r="AI60" i="68"/>
  <c r="AH60" i="68"/>
  <c r="AI59" i="68"/>
  <c r="AH59" i="68"/>
  <c r="AI58" i="68"/>
  <c r="AH58" i="68"/>
  <c r="AI57" i="68"/>
  <c r="AH57" i="68"/>
  <c r="AI56" i="68"/>
  <c r="AH56" i="68"/>
  <c r="AI55" i="68"/>
  <c r="AH55" i="68"/>
  <c r="AI54" i="68"/>
  <c r="AH54" i="68"/>
  <c r="AG53" i="68"/>
  <c r="AF53" i="68"/>
  <c r="AE53" i="68"/>
  <c r="AD53" i="68"/>
  <c r="AC53" i="68"/>
  <c r="AB53" i="68"/>
  <c r="AA53" i="68"/>
  <c r="Z53" i="68"/>
  <c r="Y53" i="68"/>
  <c r="X53" i="68"/>
  <c r="W53" i="68"/>
  <c r="V53" i="68"/>
  <c r="U53" i="68"/>
  <c r="T53" i="68"/>
  <c r="S53" i="68"/>
  <c r="R53" i="68"/>
  <c r="Q53" i="68"/>
  <c r="P53" i="68"/>
  <c r="O53" i="68"/>
  <c r="N53" i="68"/>
  <c r="M53" i="68"/>
  <c r="L53" i="68"/>
  <c r="K53" i="68"/>
  <c r="J53" i="68"/>
  <c r="I53" i="68"/>
  <c r="H53" i="68"/>
  <c r="G53" i="68"/>
  <c r="F53" i="68"/>
  <c r="E53" i="68"/>
  <c r="D53" i="68"/>
  <c r="C53" i="68"/>
  <c r="B53" i="68"/>
  <c r="AI52" i="68"/>
  <c r="AH52" i="68"/>
  <c r="AI51" i="68"/>
  <c r="AH51" i="68"/>
  <c r="AI50" i="68"/>
  <c r="AH50" i="68"/>
  <c r="AG49" i="68"/>
  <c r="Y49" i="68"/>
  <c r="S49" i="68"/>
  <c r="R49" i="68"/>
  <c r="Q49" i="68"/>
  <c r="P49" i="68"/>
  <c r="O49" i="68"/>
  <c r="N49" i="68"/>
  <c r="M49" i="68"/>
  <c r="L49" i="68"/>
  <c r="K49" i="68"/>
  <c r="J49" i="68"/>
  <c r="I49" i="68"/>
  <c r="H49" i="68"/>
  <c r="G49" i="68"/>
  <c r="F49" i="68"/>
  <c r="E49" i="68"/>
  <c r="D49" i="68"/>
  <c r="C49" i="68"/>
  <c r="B49" i="68"/>
  <c r="AG48" i="68"/>
  <c r="B48" i="68"/>
  <c r="AI47" i="68"/>
  <c r="AH47" i="68"/>
  <c r="AI46" i="68"/>
  <c r="AH46" i="68"/>
  <c r="AI45" i="68"/>
  <c r="AH45" i="68"/>
  <c r="AI44" i="68"/>
  <c r="AH44" i="68"/>
  <c r="AI43" i="68"/>
  <c r="AH43" i="68"/>
  <c r="AI42" i="68"/>
  <c r="AH42" i="68"/>
  <c r="AI41" i="68"/>
  <c r="AH41" i="68"/>
  <c r="AI40" i="68"/>
  <c r="AH40" i="68"/>
  <c r="AI39" i="68"/>
  <c r="AH39" i="68"/>
  <c r="AI38" i="68"/>
  <c r="AH38" i="68"/>
  <c r="AI37" i="68"/>
  <c r="AH37" i="68"/>
  <c r="AI36" i="68"/>
  <c r="AH36" i="68"/>
  <c r="AG35" i="68"/>
  <c r="AF35" i="68"/>
  <c r="AE35" i="68"/>
  <c r="AD35" i="68"/>
  <c r="AC35" i="68"/>
  <c r="AB35" i="68"/>
  <c r="AA35" i="68"/>
  <c r="Z35" i="68"/>
  <c r="Y35" i="68"/>
  <c r="W35" i="68"/>
  <c r="V35" i="68"/>
  <c r="U35" i="68"/>
  <c r="T35" i="68"/>
  <c r="Q35" i="68"/>
  <c r="P35" i="68"/>
  <c r="O35" i="68"/>
  <c r="N35" i="68"/>
  <c r="M35" i="68"/>
  <c r="L35" i="68"/>
  <c r="K35" i="68"/>
  <c r="J35" i="68"/>
  <c r="I35" i="68"/>
  <c r="H35" i="68"/>
  <c r="G35" i="68"/>
  <c r="F35" i="68"/>
  <c r="E35" i="68"/>
  <c r="D35" i="68"/>
  <c r="C35" i="68"/>
  <c r="B35" i="68"/>
  <c r="AI33" i="68"/>
  <c r="AH33" i="68"/>
  <c r="AI32" i="68"/>
  <c r="AH32" i="68"/>
  <c r="AI31" i="68"/>
  <c r="AH31" i="68"/>
  <c r="AI30" i="68"/>
  <c r="AH30" i="68"/>
  <c r="AI29" i="68"/>
  <c r="AH29" i="68"/>
  <c r="AI28" i="68"/>
  <c r="AH28" i="68"/>
  <c r="AI27" i="68"/>
  <c r="AH27" i="68"/>
  <c r="AI26" i="68"/>
  <c r="AH26" i="68"/>
  <c r="AI25" i="68"/>
  <c r="AH25" i="68"/>
  <c r="AI24" i="68"/>
  <c r="AH24" i="68"/>
  <c r="AI23" i="68"/>
  <c r="AH23" i="68"/>
  <c r="AI22" i="68"/>
  <c r="AH22" i="68"/>
  <c r="AI21" i="68"/>
  <c r="AH21" i="68"/>
  <c r="AI20" i="68"/>
  <c r="AH20" i="68"/>
  <c r="AI19" i="68"/>
  <c r="AH19" i="68"/>
  <c r="AI18" i="68"/>
  <c r="AH18" i="68"/>
  <c r="AI17" i="68"/>
  <c r="AH17" i="68"/>
  <c r="AI16" i="68"/>
  <c r="AH16" i="68"/>
  <c r="AI15" i="68"/>
  <c r="AH15" i="68"/>
  <c r="AI14" i="68"/>
  <c r="AH14" i="68"/>
  <c r="AI13" i="68"/>
  <c r="AH13" i="68"/>
  <c r="AI12" i="68"/>
  <c r="AH12" i="68"/>
  <c r="AJ11" i="68"/>
  <c r="AK11" i="68" s="1"/>
  <c r="AI11" i="68"/>
  <c r="AH11" i="68"/>
  <c r="W5" i="68"/>
  <c r="Q5" i="68"/>
  <c r="AG4" i="68"/>
  <c r="AG6" i="68" s="1"/>
  <c r="K4" i="68"/>
  <c r="B4" i="68"/>
  <c r="AG3" i="68"/>
  <c r="AG2" i="68"/>
  <c r="M34" i="67"/>
  <c r="L34" i="67"/>
  <c r="J34" i="67"/>
  <c r="I34" i="67"/>
  <c r="H34" i="67"/>
  <c r="AJ11" i="67"/>
  <c r="AK11" i="67" s="1"/>
  <c r="G34" i="67"/>
  <c r="F34" i="67"/>
  <c r="E34" i="67"/>
  <c r="B48" i="67"/>
  <c r="AF234" i="67"/>
  <c r="AE234" i="67"/>
  <c r="AD234" i="67"/>
  <c r="AC234" i="67"/>
  <c r="AB234" i="67"/>
  <c r="AA234" i="67"/>
  <c r="Z234" i="67"/>
  <c r="Y234" i="67"/>
  <c r="X234" i="67"/>
  <c r="W234" i="67"/>
  <c r="V234" i="67"/>
  <c r="U234" i="67"/>
  <c r="T234" i="67"/>
  <c r="S234" i="67"/>
  <c r="R234" i="67"/>
  <c r="Q234" i="67"/>
  <c r="P234" i="67"/>
  <c r="O234" i="67"/>
  <c r="N234" i="67"/>
  <c r="M234" i="67"/>
  <c r="L234" i="67"/>
  <c r="K234" i="67"/>
  <c r="J234" i="67"/>
  <c r="I234" i="67"/>
  <c r="H234" i="67"/>
  <c r="G234" i="67"/>
  <c r="F234" i="67"/>
  <c r="E234" i="67"/>
  <c r="D234" i="67"/>
  <c r="C234" i="67"/>
  <c r="B234" i="67"/>
  <c r="A234" i="67"/>
  <c r="AF233" i="67"/>
  <c r="AE233" i="67"/>
  <c r="AD233" i="67"/>
  <c r="AC233" i="67"/>
  <c r="AB233" i="67"/>
  <c r="AA233" i="67"/>
  <c r="Z233" i="67"/>
  <c r="Y233" i="67"/>
  <c r="X233" i="67"/>
  <c r="W233" i="67"/>
  <c r="V233" i="67"/>
  <c r="U233" i="67"/>
  <c r="T233" i="67"/>
  <c r="S233" i="67"/>
  <c r="R233" i="67"/>
  <c r="Q233" i="67"/>
  <c r="P233" i="67"/>
  <c r="O233" i="67"/>
  <c r="N233" i="67"/>
  <c r="M233" i="67"/>
  <c r="L233" i="67"/>
  <c r="K233" i="67"/>
  <c r="J233" i="67"/>
  <c r="I233" i="67"/>
  <c r="H233" i="67"/>
  <c r="G233" i="67"/>
  <c r="F233" i="67"/>
  <c r="E233" i="67"/>
  <c r="D233" i="67"/>
  <c r="C233" i="67"/>
  <c r="B233" i="67"/>
  <c r="A233" i="67"/>
  <c r="AF232" i="67"/>
  <c r="AE232" i="67"/>
  <c r="AD232" i="67"/>
  <c r="AC232" i="67"/>
  <c r="AB232" i="67"/>
  <c r="AA232" i="67"/>
  <c r="Z232" i="67"/>
  <c r="Y232" i="67"/>
  <c r="X232" i="67"/>
  <c r="W232" i="67"/>
  <c r="V232" i="67"/>
  <c r="U232" i="67"/>
  <c r="T232" i="67"/>
  <c r="S232" i="67"/>
  <c r="R232" i="67"/>
  <c r="Q232" i="67"/>
  <c r="P232" i="67"/>
  <c r="O232" i="67"/>
  <c r="N232" i="67"/>
  <c r="M232" i="67"/>
  <c r="L232" i="67"/>
  <c r="K232" i="67"/>
  <c r="J232" i="67"/>
  <c r="I232" i="67"/>
  <c r="H232" i="67"/>
  <c r="G232" i="67"/>
  <c r="F232" i="67"/>
  <c r="E232" i="67"/>
  <c r="D232" i="67"/>
  <c r="C232" i="67"/>
  <c r="B232" i="67"/>
  <c r="A232" i="67"/>
  <c r="AF231" i="67"/>
  <c r="AE231" i="67"/>
  <c r="AD231" i="67"/>
  <c r="AC231" i="67"/>
  <c r="AB231" i="67"/>
  <c r="AA231" i="67"/>
  <c r="Z231" i="67"/>
  <c r="Y231" i="67"/>
  <c r="X231" i="67"/>
  <c r="W231" i="67"/>
  <c r="V231" i="67"/>
  <c r="U231" i="67"/>
  <c r="T231" i="67"/>
  <c r="S231" i="67"/>
  <c r="R231" i="67"/>
  <c r="Q231" i="67"/>
  <c r="P231" i="67"/>
  <c r="O231" i="67"/>
  <c r="N231" i="67"/>
  <c r="M231" i="67"/>
  <c r="L231" i="67"/>
  <c r="K231" i="67"/>
  <c r="J231" i="67"/>
  <c r="I231" i="67"/>
  <c r="H231" i="67"/>
  <c r="G231" i="67"/>
  <c r="F231" i="67"/>
  <c r="E231" i="67"/>
  <c r="D231" i="67"/>
  <c r="C231" i="67"/>
  <c r="B231" i="67"/>
  <c r="A231" i="67"/>
  <c r="B230" i="67"/>
  <c r="S205" i="67"/>
  <c r="AG195" i="67"/>
  <c r="B195" i="67"/>
  <c r="C194" i="67"/>
  <c r="C230" i="67" s="1"/>
  <c r="C193" i="67"/>
  <c r="D193" i="67" s="1"/>
  <c r="E193" i="67" s="1"/>
  <c r="F193" i="67" s="1"/>
  <c r="G193" i="67" s="1"/>
  <c r="H193" i="67" s="1"/>
  <c r="I193" i="67" s="1"/>
  <c r="J193" i="67" s="1"/>
  <c r="K193" i="67" s="1"/>
  <c r="L193" i="67" s="1"/>
  <c r="M193" i="67" s="1"/>
  <c r="N193" i="67" s="1"/>
  <c r="O193" i="67" s="1"/>
  <c r="P193" i="67" s="1"/>
  <c r="Q193" i="67" s="1"/>
  <c r="R193" i="67" s="1"/>
  <c r="S193" i="67" s="1"/>
  <c r="T193" i="67" s="1"/>
  <c r="U193" i="67" s="1"/>
  <c r="V193" i="67" s="1"/>
  <c r="W193" i="67" s="1"/>
  <c r="X193" i="67" s="1"/>
  <c r="Y193" i="67" s="1"/>
  <c r="Z193" i="67" s="1"/>
  <c r="AA193" i="67" s="1"/>
  <c r="AB193" i="67" s="1"/>
  <c r="AC193" i="67" s="1"/>
  <c r="AD193" i="67" s="1"/>
  <c r="AE193" i="67" s="1"/>
  <c r="AF193" i="67" s="1"/>
  <c r="C192" i="67"/>
  <c r="D192" i="67" s="1"/>
  <c r="E192" i="67" s="1"/>
  <c r="F192" i="67" s="1"/>
  <c r="G192" i="67" s="1"/>
  <c r="H192" i="67" s="1"/>
  <c r="I192" i="67" s="1"/>
  <c r="J192" i="67" s="1"/>
  <c r="K192" i="67" s="1"/>
  <c r="L192" i="67" s="1"/>
  <c r="M192" i="67" s="1"/>
  <c r="N192" i="67" s="1"/>
  <c r="O192" i="67" s="1"/>
  <c r="P192" i="67" s="1"/>
  <c r="Q192" i="67" s="1"/>
  <c r="R192" i="67" s="1"/>
  <c r="S192" i="67" s="1"/>
  <c r="T192" i="67" s="1"/>
  <c r="U192" i="67" s="1"/>
  <c r="V192" i="67" s="1"/>
  <c r="W192" i="67" s="1"/>
  <c r="X192" i="67" s="1"/>
  <c r="Y192" i="67" s="1"/>
  <c r="Z192" i="67" s="1"/>
  <c r="AA192" i="67" s="1"/>
  <c r="AB192" i="67" s="1"/>
  <c r="AC192" i="67" s="1"/>
  <c r="AD192" i="67" s="1"/>
  <c r="AE192" i="67" s="1"/>
  <c r="AF192" i="67" s="1"/>
  <c r="E191" i="67"/>
  <c r="F191" i="67" s="1"/>
  <c r="G191" i="67" s="1"/>
  <c r="H191" i="67" s="1"/>
  <c r="I191" i="67" s="1"/>
  <c r="J191" i="67" s="1"/>
  <c r="K191" i="67" s="1"/>
  <c r="L191" i="67" s="1"/>
  <c r="M191" i="67" s="1"/>
  <c r="N191" i="67" s="1"/>
  <c r="O191" i="67" s="1"/>
  <c r="P191" i="67" s="1"/>
  <c r="Q191" i="67" s="1"/>
  <c r="R191" i="67" s="1"/>
  <c r="S191" i="67" s="1"/>
  <c r="T191" i="67" s="1"/>
  <c r="U191" i="67" s="1"/>
  <c r="V191" i="67" s="1"/>
  <c r="W191" i="67" s="1"/>
  <c r="X191" i="67" s="1"/>
  <c r="Y191" i="67" s="1"/>
  <c r="Z191" i="67" s="1"/>
  <c r="AA191" i="67" s="1"/>
  <c r="AB191" i="67" s="1"/>
  <c r="AC191" i="67" s="1"/>
  <c r="AD191" i="67" s="1"/>
  <c r="AE191" i="67" s="1"/>
  <c r="AF191" i="67" s="1"/>
  <c r="D191" i="67"/>
  <c r="C191" i="67"/>
  <c r="E190" i="67"/>
  <c r="F190" i="67" s="1"/>
  <c r="G190" i="67" s="1"/>
  <c r="H190" i="67" s="1"/>
  <c r="I190" i="67" s="1"/>
  <c r="J190" i="67" s="1"/>
  <c r="K190" i="67" s="1"/>
  <c r="L190" i="67" s="1"/>
  <c r="M190" i="67" s="1"/>
  <c r="N190" i="67" s="1"/>
  <c r="O190" i="67" s="1"/>
  <c r="P190" i="67" s="1"/>
  <c r="Q190" i="67" s="1"/>
  <c r="R190" i="67" s="1"/>
  <c r="S190" i="67" s="1"/>
  <c r="T190" i="67" s="1"/>
  <c r="U190" i="67" s="1"/>
  <c r="V190" i="67" s="1"/>
  <c r="W190" i="67" s="1"/>
  <c r="X190" i="67" s="1"/>
  <c r="Y190" i="67" s="1"/>
  <c r="Z190" i="67" s="1"/>
  <c r="AA190" i="67" s="1"/>
  <c r="AB190" i="67" s="1"/>
  <c r="AC190" i="67" s="1"/>
  <c r="AD190" i="67" s="1"/>
  <c r="AE190" i="67" s="1"/>
  <c r="AF190" i="67" s="1"/>
  <c r="C190" i="67"/>
  <c r="D190" i="67" s="1"/>
  <c r="C189" i="67"/>
  <c r="C195" i="67" s="1"/>
  <c r="AG187" i="67"/>
  <c r="B187" i="67"/>
  <c r="L186" i="67"/>
  <c r="M186" i="67" s="1"/>
  <c r="N186" i="67" s="1"/>
  <c r="O186" i="67" s="1"/>
  <c r="P186" i="67" s="1"/>
  <c r="Q186" i="67" s="1"/>
  <c r="R186" i="67" s="1"/>
  <c r="S186" i="67" s="1"/>
  <c r="T186" i="67" s="1"/>
  <c r="U186" i="67" s="1"/>
  <c r="V186" i="67" s="1"/>
  <c r="W186" i="67" s="1"/>
  <c r="X186" i="67" s="1"/>
  <c r="Y186" i="67" s="1"/>
  <c r="Z186" i="67" s="1"/>
  <c r="AA186" i="67" s="1"/>
  <c r="AB186" i="67" s="1"/>
  <c r="AC186" i="67" s="1"/>
  <c r="AD186" i="67" s="1"/>
  <c r="AE186" i="67" s="1"/>
  <c r="AF186" i="67" s="1"/>
  <c r="C186" i="67"/>
  <c r="D186" i="67" s="1"/>
  <c r="E186" i="67" s="1"/>
  <c r="F186" i="67" s="1"/>
  <c r="G186" i="67" s="1"/>
  <c r="H186" i="67" s="1"/>
  <c r="I186" i="67" s="1"/>
  <c r="J186" i="67" s="1"/>
  <c r="K186" i="67" s="1"/>
  <c r="E185" i="67"/>
  <c r="F185" i="67" s="1"/>
  <c r="G185" i="67" s="1"/>
  <c r="H185" i="67" s="1"/>
  <c r="I185" i="67" s="1"/>
  <c r="J185" i="67" s="1"/>
  <c r="K185" i="67" s="1"/>
  <c r="L185" i="67" s="1"/>
  <c r="M185" i="67" s="1"/>
  <c r="N185" i="67" s="1"/>
  <c r="O185" i="67" s="1"/>
  <c r="P185" i="67" s="1"/>
  <c r="Q185" i="67" s="1"/>
  <c r="R185" i="67" s="1"/>
  <c r="S185" i="67" s="1"/>
  <c r="T185" i="67" s="1"/>
  <c r="U185" i="67" s="1"/>
  <c r="V185" i="67" s="1"/>
  <c r="W185" i="67" s="1"/>
  <c r="X185" i="67" s="1"/>
  <c r="Y185" i="67" s="1"/>
  <c r="Z185" i="67" s="1"/>
  <c r="AA185" i="67" s="1"/>
  <c r="AB185" i="67" s="1"/>
  <c r="AC185" i="67" s="1"/>
  <c r="AD185" i="67" s="1"/>
  <c r="AE185" i="67" s="1"/>
  <c r="AF185" i="67" s="1"/>
  <c r="D185" i="67"/>
  <c r="C185" i="67"/>
  <c r="L184" i="67"/>
  <c r="M184" i="67" s="1"/>
  <c r="N184" i="67" s="1"/>
  <c r="O184" i="67" s="1"/>
  <c r="P184" i="67" s="1"/>
  <c r="Q184" i="67" s="1"/>
  <c r="R184" i="67" s="1"/>
  <c r="S184" i="67" s="1"/>
  <c r="T184" i="67" s="1"/>
  <c r="U184" i="67" s="1"/>
  <c r="V184" i="67" s="1"/>
  <c r="W184" i="67" s="1"/>
  <c r="X184" i="67" s="1"/>
  <c r="Y184" i="67" s="1"/>
  <c r="Z184" i="67" s="1"/>
  <c r="AA184" i="67" s="1"/>
  <c r="AB184" i="67" s="1"/>
  <c r="AC184" i="67" s="1"/>
  <c r="AD184" i="67" s="1"/>
  <c r="AE184" i="67" s="1"/>
  <c r="AF184" i="67" s="1"/>
  <c r="C184" i="67"/>
  <c r="D184" i="67" s="1"/>
  <c r="E184" i="67" s="1"/>
  <c r="F184" i="67" s="1"/>
  <c r="G184" i="67" s="1"/>
  <c r="H184" i="67" s="1"/>
  <c r="I184" i="67" s="1"/>
  <c r="J184" i="67" s="1"/>
  <c r="K184" i="67" s="1"/>
  <c r="C183" i="67"/>
  <c r="D183" i="67" s="1"/>
  <c r="E183" i="67" s="1"/>
  <c r="F183" i="67" s="1"/>
  <c r="G183" i="67" s="1"/>
  <c r="H183" i="67" s="1"/>
  <c r="I183" i="67" s="1"/>
  <c r="J183" i="67" s="1"/>
  <c r="K183" i="67" s="1"/>
  <c r="L183" i="67" s="1"/>
  <c r="M183" i="67" s="1"/>
  <c r="N183" i="67" s="1"/>
  <c r="O183" i="67" s="1"/>
  <c r="P183" i="67" s="1"/>
  <c r="Q183" i="67" s="1"/>
  <c r="R183" i="67" s="1"/>
  <c r="S183" i="67" s="1"/>
  <c r="T183" i="67" s="1"/>
  <c r="U183" i="67" s="1"/>
  <c r="V183" i="67" s="1"/>
  <c r="W183" i="67" s="1"/>
  <c r="X183" i="67" s="1"/>
  <c r="Y183" i="67" s="1"/>
  <c r="Z183" i="67" s="1"/>
  <c r="AA183" i="67" s="1"/>
  <c r="AB183" i="67" s="1"/>
  <c r="AC183" i="67" s="1"/>
  <c r="AD183" i="67" s="1"/>
  <c r="AE183" i="67" s="1"/>
  <c r="AF183" i="67" s="1"/>
  <c r="D182" i="67"/>
  <c r="E182" i="67" s="1"/>
  <c r="F182" i="67" s="1"/>
  <c r="G182" i="67" s="1"/>
  <c r="H182" i="67" s="1"/>
  <c r="I182" i="67" s="1"/>
  <c r="J182" i="67" s="1"/>
  <c r="K182" i="67" s="1"/>
  <c r="L182" i="67" s="1"/>
  <c r="M182" i="67" s="1"/>
  <c r="N182" i="67" s="1"/>
  <c r="O182" i="67" s="1"/>
  <c r="P182" i="67" s="1"/>
  <c r="Q182" i="67" s="1"/>
  <c r="R182" i="67" s="1"/>
  <c r="S182" i="67" s="1"/>
  <c r="T182" i="67" s="1"/>
  <c r="U182" i="67" s="1"/>
  <c r="V182" i="67" s="1"/>
  <c r="W182" i="67" s="1"/>
  <c r="X182" i="67" s="1"/>
  <c r="Y182" i="67" s="1"/>
  <c r="Z182" i="67" s="1"/>
  <c r="AA182" i="67" s="1"/>
  <c r="AB182" i="67" s="1"/>
  <c r="AC182" i="67" s="1"/>
  <c r="AD182" i="67" s="1"/>
  <c r="AE182" i="67" s="1"/>
  <c r="AF182" i="67" s="1"/>
  <c r="C182" i="67"/>
  <c r="D181" i="67"/>
  <c r="E181" i="67" s="1"/>
  <c r="F181" i="67" s="1"/>
  <c r="G181" i="67" s="1"/>
  <c r="H181" i="67" s="1"/>
  <c r="I181" i="67" s="1"/>
  <c r="J181" i="67" s="1"/>
  <c r="K181" i="67" s="1"/>
  <c r="L181" i="67" s="1"/>
  <c r="M181" i="67" s="1"/>
  <c r="N181" i="67" s="1"/>
  <c r="O181" i="67" s="1"/>
  <c r="P181" i="67" s="1"/>
  <c r="Q181" i="67" s="1"/>
  <c r="R181" i="67" s="1"/>
  <c r="S181" i="67" s="1"/>
  <c r="T181" i="67" s="1"/>
  <c r="U181" i="67" s="1"/>
  <c r="V181" i="67" s="1"/>
  <c r="W181" i="67" s="1"/>
  <c r="X181" i="67" s="1"/>
  <c r="Y181" i="67" s="1"/>
  <c r="Z181" i="67" s="1"/>
  <c r="AA181" i="67" s="1"/>
  <c r="AB181" i="67" s="1"/>
  <c r="AC181" i="67" s="1"/>
  <c r="AD181" i="67" s="1"/>
  <c r="AE181" i="67" s="1"/>
  <c r="AF181" i="67" s="1"/>
  <c r="C181" i="67"/>
  <c r="C180" i="67"/>
  <c r="D180" i="67" s="1"/>
  <c r="E180" i="67" s="1"/>
  <c r="F180" i="67" s="1"/>
  <c r="G180" i="67" s="1"/>
  <c r="H180" i="67" s="1"/>
  <c r="I180" i="67" s="1"/>
  <c r="J180" i="67" s="1"/>
  <c r="K180" i="67" s="1"/>
  <c r="L180" i="67" s="1"/>
  <c r="M180" i="67" s="1"/>
  <c r="N180" i="67" s="1"/>
  <c r="O180" i="67" s="1"/>
  <c r="P180" i="67" s="1"/>
  <c r="Q180" i="67" s="1"/>
  <c r="R180" i="67" s="1"/>
  <c r="S180" i="67" s="1"/>
  <c r="T180" i="67" s="1"/>
  <c r="U180" i="67" s="1"/>
  <c r="V180" i="67" s="1"/>
  <c r="W180" i="67" s="1"/>
  <c r="X180" i="67" s="1"/>
  <c r="Y180" i="67" s="1"/>
  <c r="Z180" i="67" s="1"/>
  <c r="AA180" i="67" s="1"/>
  <c r="AB180" i="67" s="1"/>
  <c r="AC180" i="67" s="1"/>
  <c r="AD180" i="67" s="1"/>
  <c r="AE180" i="67" s="1"/>
  <c r="AF180" i="67" s="1"/>
  <c r="R179" i="67"/>
  <c r="S179" i="67" s="1"/>
  <c r="T179" i="67" s="1"/>
  <c r="U179" i="67" s="1"/>
  <c r="V179" i="67" s="1"/>
  <c r="W179" i="67" s="1"/>
  <c r="X179" i="67" s="1"/>
  <c r="Y179" i="67" s="1"/>
  <c r="Z179" i="67" s="1"/>
  <c r="AA179" i="67" s="1"/>
  <c r="AB179" i="67" s="1"/>
  <c r="AC179" i="67" s="1"/>
  <c r="AD179" i="67" s="1"/>
  <c r="AE179" i="67" s="1"/>
  <c r="AF179" i="67" s="1"/>
  <c r="C179" i="67"/>
  <c r="D179" i="67" s="1"/>
  <c r="E179" i="67" s="1"/>
  <c r="F179" i="67" s="1"/>
  <c r="G179" i="67" s="1"/>
  <c r="H179" i="67" s="1"/>
  <c r="I179" i="67" s="1"/>
  <c r="J179" i="67" s="1"/>
  <c r="K179" i="67" s="1"/>
  <c r="L179" i="67" s="1"/>
  <c r="M179" i="67" s="1"/>
  <c r="N179" i="67" s="1"/>
  <c r="O179" i="67" s="1"/>
  <c r="P179" i="67" s="1"/>
  <c r="Q179" i="67" s="1"/>
  <c r="C178" i="67"/>
  <c r="D178" i="67" s="1"/>
  <c r="E178" i="67" s="1"/>
  <c r="F178" i="67" s="1"/>
  <c r="G178" i="67" s="1"/>
  <c r="H178" i="67" s="1"/>
  <c r="I178" i="67" s="1"/>
  <c r="J178" i="67" s="1"/>
  <c r="K178" i="67" s="1"/>
  <c r="L178" i="67" s="1"/>
  <c r="M178" i="67" s="1"/>
  <c r="N178" i="67" s="1"/>
  <c r="O178" i="67" s="1"/>
  <c r="P178" i="67" s="1"/>
  <c r="Q178" i="67" s="1"/>
  <c r="R178" i="67" s="1"/>
  <c r="S178" i="67" s="1"/>
  <c r="T178" i="67" s="1"/>
  <c r="U178" i="67" s="1"/>
  <c r="V178" i="67" s="1"/>
  <c r="W178" i="67" s="1"/>
  <c r="X178" i="67" s="1"/>
  <c r="Y178" i="67" s="1"/>
  <c r="Z178" i="67" s="1"/>
  <c r="AA178" i="67" s="1"/>
  <c r="AB178" i="67" s="1"/>
  <c r="AC178" i="67" s="1"/>
  <c r="AD178" i="67" s="1"/>
  <c r="AE178" i="67" s="1"/>
  <c r="AF178" i="67" s="1"/>
  <c r="E177" i="67"/>
  <c r="F177" i="67" s="1"/>
  <c r="G177" i="67" s="1"/>
  <c r="H177" i="67" s="1"/>
  <c r="I177" i="67" s="1"/>
  <c r="J177" i="67" s="1"/>
  <c r="K177" i="67" s="1"/>
  <c r="L177" i="67" s="1"/>
  <c r="M177" i="67" s="1"/>
  <c r="N177" i="67" s="1"/>
  <c r="O177" i="67" s="1"/>
  <c r="P177" i="67" s="1"/>
  <c r="Q177" i="67" s="1"/>
  <c r="R177" i="67" s="1"/>
  <c r="S177" i="67" s="1"/>
  <c r="T177" i="67" s="1"/>
  <c r="U177" i="67" s="1"/>
  <c r="V177" i="67" s="1"/>
  <c r="W177" i="67" s="1"/>
  <c r="X177" i="67" s="1"/>
  <c r="Y177" i="67" s="1"/>
  <c r="Z177" i="67" s="1"/>
  <c r="AA177" i="67" s="1"/>
  <c r="AB177" i="67" s="1"/>
  <c r="AC177" i="67" s="1"/>
  <c r="AD177" i="67" s="1"/>
  <c r="AE177" i="67" s="1"/>
  <c r="AF177" i="67" s="1"/>
  <c r="D177" i="67"/>
  <c r="C177" i="67"/>
  <c r="W176" i="67"/>
  <c r="X176" i="67" s="1"/>
  <c r="Y176" i="67" s="1"/>
  <c r="Z176" i="67" s="1"/>
  <c r="AA176" i="67" s="1"/>
  <c r="AB176" i="67" s="1"/>
  <c r="AC176" i="67" s="1"/>
  <c r="AD176" i="67" s="1"/>
  <c r="AE176" i="67" s="1"/>
  <c r="AF176" i="67" s="1"/>
  <c r="K176" i="67"/>
  <c r="L176" i="67" s="1"/>
  <c r="M176" i="67" s="1"/>
  <c r="N176" i="67" s="1"/>
  <c r="O176" i="67" s="1"/>
  <c r="P176" i="67" s="1"/>
  <c r="Q176" i="67" s="1"/>
  <c r="R176" i="67" s="1"/>
  <c r="S176" i="67" s="1"/>
  <c r="T176" i="67" s="1"/>
  <c r="U176" i="67" s="1"/>
  <c r="V176" i="67" s="1"/>
  <c r="C176" i="67"/>
  <c r="D176" i="67" s="1"/>
  <c r="E176" i="67" s="1"/>
  <c r="F176" i="67" s="1"/>
  <c r="G176" i="67" s="1"/>
  <c r="H176" i="67" s="1"/>
  <c r="I176" i="67" s="1"/>
  <c r="J176" i="67" s="1"/>
  <c r="D175" i="67"/>
  <c r="E175" i="67" s="1"/>
  <c r="F175" i="67" s="1"/>
  <c r="G175" i="67" s="1"/>
  <c r="H175" i="67" s="1"/>
  <c r="I175" i="67" s="1"/>
  <c r="J175" i="67" s="1"/>
  <c r="K175" i="67" s="1"/>
  <c r="L175" i="67" s="1"/>
  <c r="M175" i="67" s="1"/>
  <c r="N175" i="67" s="1"/>
  <c r="O175" i="67" s="1"/>
  <c r="P175" i="67" s="1"/>
  <c r="Q175" i="67" s="1"/>
  <c r="R175" i="67" s="1"/>
  <c r="S175" i="67" s="1"/>
  <c r="T175" i="67" s="1"/>
  <c r="U175" i="67" s="1"/>
  <c r="V175" i="67" s="1"/>
  <c r="W175" i="67" s="1"/>
  <c r="X175" i="67" s="1"/>
  <c r="Y175" i="67" s="1"/>
  <c r="Z175" i="67" s="1"/>
  <c r="AA175" i="67" s="1"/>
  <c r="AB175" i="67" s="1"/>
  <c r="AC175" i="67" s="1"/>
  <c r="AD175" i="67" s="1"/>
  <c r="AE175" i="67" s="1"/>
  <c r="AF175" i="67" s="1"/>
  <c r="C175" i="67"/>
  <c r="N174" i="67"/>
  <c r="O174" i="67" s="1"/>
  <c r="P174" i="67" s="1"/>
  <c r="Q174" i="67" s="1"/>
  <c r="R174" i="67" s="1"/>
  <c r="S174" i="67" s="1"/>
  <c r="T174" i="67" s="1"/>
  <c r="U174" i="67" s="1"/>
  <c r="V174" i="67" s="1"/>
  <c r="W174" i="67" s="1"/>
  <c r="X174" i="67" s="1"/>
  <c r="Y174" i="67" s="1"/>
  <c r="Z174" i="67" s="1"/>
  <c r="AA174" i="67" s="1"/>
  <c r="AB174" i="67" s="1"/>
  <c r="AC174" i="67" s="1"/>
  <c r="AD174" i="67" s="1"/>
  <c r="AE174" i="67" s="1"/>
  <c r="AF174" i="67" s="1"/>
  <c r="H174" i="67"/>
  <c r="I174" i="67" s="1"/>
  <c r="J174" i="67" s="1"/>
  <c r="K174" i="67" s="1"/>
  <c r="L174" i="67" s="1"/>
  <c r="M174" i="67" s="1"/>
  <c r="F174" i="67"/>
  <c r="G174" i="67" s="1"/>
  <c r="C174" i="67"/>
  <c r="D174" i="67" s="1"/>
  <c r="E174" i="67" s="1"/>
  <c r="Q172" i="67"/>
  <c r="R172" i="67" s="1"/>
  <c r="S172" i="67" s="1"/>
  <c r="T172" i="67" s="1"/>
  <c r="U172" i="67" s="1"/>
  <c r="V172" i="67" s="1"/>
  <c r="W172" i="67" s="1"/>
  <c r="X172" i="67" s="1"/>
  <c r="Y172" i="67" s="1"/>
  <c r="Z172" i="67" s="1"/>
  <c r="AA172" i="67" s="1"/>
  <c r="AB172" i="67" s="1"/>
  <c r="AC172" i="67" s="1"/>
  <c r="AD172" i="67" s="1"/>
  <c r="AE172" i="67" s="1"/>
  <c r="AF172" i="67" s="1"/>
  <c r="C172" i="67"/>
  <c r="D172" i="67" s="1"/>
  <c r="E172" i="67" s="1"/>
  <c r="F172" i="67" s="1"/>
  <c r="G172" i="67" s="1"/>
  <c r="H172" i="67" s="1"/>
  <c r="I172" i="67" s="1"/>
  <c r="J172" i="67" s="1"/>
  <c r="K172" i="67" s="1"/>
  <c r="L172" i="67" s="1"/>
  <c r="M172" i="67" s="1"/>
  <c r="N172" i="67" s="1"/>
  <c r="O172" i="67" s="1"/>
  <c r="P172" i="67" s="1"/>
  <c r="J171" i="67"/>
  <c r="K171" i="67" s="1"/>
  <c r="L171" i="67" s="1"/>
  <c r="M171" i="67" s="1"/>
  <c r="N171" i="67" s="1"/>
  <c r="O171" i="67" s="1"/>
  <c r="P171" i="67" s="1"/>
  <c r="Q171" i="67" s="1"/>
  <c r="R171" i="67" s="1"/>
  <c r="S171" i="67" s="1"/>
  <c r="T171" i="67" s="1"/>
  <c r="U171" i="67" s="1"/>
  <c r="V171" i="67" s="1"/>
  <c r="W171" i="67" s="1"/>
  <c r="X171" i="67" s="1"/>
  <c r="Y171" i="67" s="1"/>
  <c r="Z171" i="67" s="1"/>
  <c r="AA171" i="67" s="1"/>
  <c r="AB171" i="67" s="1"/>
  <c r="AC171" i="67" s="1"/>
  <c r="AD171" i="67" s="1"/>
  <c r="AE171" i="67" s="1"/>
  <c r="AF171" i="67" s="1"/>
  <c r="C171" i="67"/>
  <c r="D171" i="67" s="1"/>
  <c r="E171" i="67" s="1"/>
  <c r="F171" i="67" s="1"/>
  <c r="G171" i="67" s="1"/>
  <c r="H171" i="67" s="1"/>
  <c r="I171" i="67" s="1"/>
  <c r="H170" i="67"/>
  <c r="I170" i="67" s="1"/>
  <c r="J170" i="67" s="1"/>
  <c r="K170" i="67" s="1"/>
  <c r="L170" i="67" s="1"/>
  <c r="M170" i="67" s="1"/>
  <c r="N170" i="67" s="1"/>
  <c r="O170" i="67" s="1"/>
  <c r="P170" i="67" s="1"/>
  <c r="Q170" i="67" s="1"/>
  <c r="R170" i="67" s="1"/>
  <c r="S170" i="67" s="1"/>
  <c r="T170" i="67" s="1"/>
  <c r="U170" i="67" s="1"/>
  <c r="V170" i="67" s="1"/>
  <c r="W170" i="67" s="1"/>
  <c r="X170" i="67" s="1"/>
  <c r="Y170" i="67" s="1"/>
  <c r="Z170" i="67" s="1"/>
  <c r="AA170" i="67" s="1"/>
  <c r="AB170" i="67" s="1"/>
  <c r="AC170" i="67" s="1"/>
  <c r="AD170" i="67" s="1"/>
  <c r="AE170" i="67" s="1"/>
  <c r="AF170" i="67" s="1"/>
  <c r="D170" i="67"/>
  <c r="E170" i="67" s="1"/>
  <c r="F170" i="67" s="1"/>
  <c r="G170" i="67" s="1"/>
  <c r="C170" i="67"/>
  <c r="D169" i="67"/>
  <c r="E169" i="67" s="1"/>
  <c r="F169" i="67" s="1"/>
  <c r="G169" i="67" s="1"/>
  <c r="H169" i="67" s="1"/>
  <c r="I169" i="67" s="1"/>
  <c r="J169" i="67" s="1"/>
  <c r="K169" i="67" s="1"/>
  <c r="L169" i="67" s="1"/>
  <c r="M169" i="67" s="1"/>
  <c r="N169" i="67" s="1"/>
  <c r="O169" i="67" s="1"/>
  <c r="P169" i="67" s="1"/>
  <c r="Q169" i="67" s="1"/>
  <c r="R169" i="67" s="1"/>
  <c r="S169" i="67" s="1"/>
  <c r="T169" i="67" s="1"/>
  <c r="U169" i="67" s="1"/>
  <c r="V169" i="67" s="1"/>
  <c r="W169" i="67" s="1"/>
  <c r="X169" i="67" s="1"/>
  <c r="Y169" i="67" s="1"/>
  <c r="Z169" i="67" s="1"/>
  <c r="AA169" i="67" s="1"/>
  <c r="AB169" i="67" s="1"/>
  <c r="AC169" i="67" s="1"/>
  <c r="AD169" i="67" s="1"/>
  <c r="AE169" i="67" s="1"/>
  <c r="AF169" i="67" s="1"/>
  <c r="C169" i="67"/>
  <c r="R168" i="67"/>
  <c r="S168" i="67" s="1"/>
  <c r="T168" i="67" s="1"/>
  <c r="U168" i="67" s="1"/>
  <c r="V168" i="67" s="1"/>
  <c r="W168" i="67" s="1"/>
  <c r="X168" i="67" s="1"/>
  <c r="Y168" i="67" s="1"/>
  <c r="Z168" i="67" s="1"/>
  <c r="AA168" i="67" s="1"/>
  <c r="AB168" i="67" s="1"/>
  <c r="AC168" i="67" s="1"/>
  <c r="AD168" i="67" s="1"/>
  <c r="AE168" i="67" s="1"/>
  <c r="AF168" i="67" s="1"/>
  <c r="K168" i="67"/>
  <c r="L168" i="67" s="1"/>
  <c r="M168" i="67" s="1"/>
  <c r="N168" i="67" s="1"/>
  <c r="O168" i="67" s="1"/>
  <c r="P168" i="67" s="1"/>
  <c r="Q168" i="67" s="1"/>
  <c r="D168" i="67"/>
  <c r="E168" i="67" s="1"/>
  <c r="F168" i="67" s="1"/>
  <c r="G168" i="67" s="1"/>
  <c r="H168" i="67" s="1"/>
  <c r="I168" i="67" s="1"/>
  <c r="J168" i="67" s="1"/>
  <c r="C168" i="67"/>
  <c r="E167" i="67"/>
  <c r="F167" i="67" s="1"/>
  <c r="G167" i="67" s="1"/>
  <c r="H167" i="67" s="1"/>
  <c r="I167" i="67" s="1"/>
  <c r="J167" i="67" s="1"/>
  <c r="K167" i="67" s="1"/>
  <c r="L167" i="67" s="1"/>
  <c r="M167" i="67" s="1"/>
  <c r="N167" i="67" s="1"/>
  <c r="O167" i="67" s="1"/>
  <c r="P167" i="67" s="1"/>
  <c r="Q167" i="67" s="1"/>
  <c r="R167" i="67" s="1"/>
  <c r="S167" i="67" s="1"/>
  <c r="T167" i="67" s="1"/>
  <c r="U167" i="67" s="1"/>
  <c r="V167" i="67" s="1"/>
  <c r="W167" i="67" s="1"/>
  <c r="X167" i="67" s="1"/>
  <c r="Y167" i="67" s="1"/>
  <c r="Z167" i="67" s="1"/>
  <c r="AA167" i="67" s="1"/>
  <c r="AB167" i="67" s="1"/>
  <c r="AC167" i="67" s="1"/>
  <c r="AD167" i="67" s="1"/>
  <c r="AE167" i="67" s="1"/>
  <c r="AF167" i="67" s="1"/>
  <c r="C167" i="67"/>
  <c r="D167" i="67" s="1"/>
  <c r="F166" i="67"/>
  <c r="G166" i="67" s="1"/>
  <c r="H166" i="67" s="1"/>
  <c r="I166" i="67" s="1"/>
  <c r="J166" i="67" s="1"/>
  <c r="K166" i="67" s="1"/>
  <c r="L166" i="67" s="1"/>
  <c r="M166" i="67" s="1"/>
  <c r="N166" i="67" s="1"/>
  <c r="O166" i="67" s="1"/>
  <c r="P166" i="67" s="1"/>
  <c r="Q166" i="67" s="1"/>
  <c r="R166" i="67" s="1"/>
  <c r="S166" i="67" s="1"/>
  <c r="T166" i="67" s="1"/>
  <c r="U166" i="67" s="1"/>
  <c r="V166" i="67" s="1"/>
  <c r="W166" i="67" s="1"/>
  <c r="X166" i="67" s="1"/>
  <c r="Y166" i="67" s="1"/>
  <c r="Z166" i="67" s="1"/>
  <c r="AA166" i="67" s="1"/>
  <c r="AB166" i="67" s="1"/>
  <c r="AC166" i="67" s="1"/>
  <c r="AD166" i="67" s="1"/>
  <c r="AE166" i="67" s="1"/>
  <c r="AF166" i="67" s="1"/>
  <c r="E166" i="67"/>
  <c r="C166" i="67"/>
  <c r="D166" i="67" s="1"/>
  <c r="C165" i="67"/>
  <c r="D165" i="67" s="1"/>
  <c r="E165" i="67" s="1"/>
  <c r="F165" i="67" s="1"/>
  <c r="G165" i="67" s="1"/>
  <c r="H165" i="67" s="1"/>
  <c r="I165" i="67" s="1"/>
  <c r="J165" i="67" s="1"/>
  <c r="K165" i="67" s="1"/>
  <c r="L165" i="67" s="1"/>
  <c r="M165" i="67" s="1"/>
  <c r="N165" i="67" s="1"/>
  <c r="O165" i="67" s="1"/>
  <c r="P165" i="67" s="1"/>
  <c r="Q165" i="67" s="1"/>
  <c r="R165" i="67" s="1"/>
  <c r="S165" i="67" s="1"/>
  <c r="T165" i="67" s="1"/>
  <c r="U165" i="67" s="1"/>
  <c r="V165" i="67" s="1"/>
  <c r="W165" i="67" s="1"/>
  <c r="X165" i="67" s="1"/>
  <c r="Y165" i="67" s="1"/>
  <c r="Z165" i="67" s="1"/>
  <c r="AA165" i="67" s="1"/>
  <c r="AB165" i="67" s="1"/>
  <c r="AC165" i="67" s="1"/>
  <c r="AD165" i="67" s="1"/>
  <c r="AE165" i="67" s="1"/>
  <c r="AF165" i="67" s="1"/>
  <c r="C163" i="67"/>
  <c r="D163" i="67" s="1"/>
  <c r="E163" i="67" s="1"/>
  <c r="F163" i="67" s="1"/>
  <c r="G163" i="67" s="1"/>
  <c r="H163" i="67" s="1"/>
  <c r="I163" i="67" s="1"/>
  <c r="J163" i="67" s="1"/>
  <c r="K163" i="67" s="1"/>
  <c r="L163" i="67" s="1"/>
  <c r="M163" i="67" s="1"/>
  <c r="N163" i="67" s="1"/>
  <c r="O163" i="67" s="1"/>
  <c r="P163" i="67" s="1"/>
  <c r="Q163" i="67" s="1"/>
  <c r="R163" i="67" s="1"/>
  <c r="S163" i="67" s="1"/>
  <c r="T163" i="67" s="1"/>
  <c r="U163" i="67" s="1"/>
  <c r="V163" i="67" s="1"/>
  <c r="W163" i="67" s="1"/>
  <c r="X163" i="67" s="1"/>
  <c r="Y163" i="67" s="1"/>
  <c r="Z163" i="67" s="1"/>
  <c r="AA163" i="67" s="1"/>
  <c r="AB163" i="67" s="1"/>
  <c r="AC163" i="67" s="1"/>
  <c r="AD163" i="67" s="1"/>
  <c r="AE163" i="67" s="1"/>
  <c r="AF163" i="67" s="1"/>
  <c r="O162" i="67"/>
  <c r="P162" i="67" s="1"/>
  <c r="Q162" i="67" s="1"/>
  <c r="R162" i="67" s="1"/>
  <c r="S162" i="67" s="1"/>
  <c r="T162" i="67" s="1"/>
  <c r="U162" i="67" s="1"/>
  <c r="V162" i="67" s="1"/>
  <c r="W162" i="67" s="1"/>
  <c r="X162" i="67" s="1"/>
  <c r="Y162" i="67" s="1"/>
  <c r="Z162" i="67" s="1"/>
  <c r="AA162" i="67" s="1"/>
  <c r="AB162" i="67" s="1"/>
  <c r="AC162" i="67" s="1"/>
  <c r="AD162" i="67" s="1"/>
  <c r="AE162" i="67" s="1"/>
  <c r="AF162" i="67" s="1"/>
  <c r="E162" i="67"/>
  <c r="F162" i="67" s="1"/>
  <c r="G162" i="67" s="1"/>
  <c r="H162" i="67" s="1"/>
  <c r="I162" i="67" s="1"/>
  <c r="J162" i="67" s="1"/>
  <c r="K162" i="67" s="1"/>
  <c r="L162" i="67" s="1"/>
  <c r="M162" i="67" s="1"/>
  <c r="N162" i="67" s="1"/>
  <c r="C162" i="67"/>
  <c r="D162" i="67" s="1"/>
  <c r="C161" i="67"/>
  <c r="D161" i="67" s="1"/>
  <c r="E161" i="67" s="1"/>
  <c r="F161" i="67" s="1"/>
  <c r="G161" i="67" s="1"/>
  <c r="H161" i="67" s="1"/>
  <c r="I161" i="67" s="1"/>
  <c r="J161" i="67" s="1"/>
  <c r="K161" i="67" s="1"/>
  <c r="L161" i="67" s="1"/>
  <c r="M161" i="67" s="1"/>
  <c r="N161" i="67" s="1"/>
  <c r="O161" i="67" s="1"/>
  <c r="P161" i="67" s="1"/>
  <c r="Q161" i="67" s="1"/>
  <c r="R161" i="67" s="1"/>
  <c r="S161" i="67" s="1"/>
  <c r="T161" i="67" s="1"/>
  <c r="U161" i="67" s="1"/>
  <c r="V161" i="67" s="1"/>
  <c r="W161" i="67" s="1"/>
  <c r="X161" i="67" s="1"/>
  <c r="Y161" i="67" s="1"/>
  <c r="Z161" i="67" s="1"/>
  <c r="AA161" i="67" s="1"/>
  <c r="AB161" i="67" s="1"/>
  <c r="AC161" i="67" s="1"/>
  <c r="AD161" i="67" s="1"/>
  <c r="AE161" i="67" s="1"/>
  <c r="AF161" i="67" s="1"/>
  <c r="V160" i="67"/>
  <c r="W160" i="67" s="1"/>
  <c r="X160" i="67" s="1"/>
  <c r="Y160" i="67" s="1"/>
  <c r="Z160" i="67" s="1"/>
  <c r="AA160" i="67" s="1"/>
  <c r="AB160" i="67" s="1"/>
  <c r="AC160" i="67" s="1"/>
  <c r="AD160" i="67" s="1"/>
  <c r="AE160" i="67" s="1"/>
  <c r="AF160" i="67" s="1"/>
  <c r="D160" i="67"/>
  <c r="E160" i="67" s="1"/>
  <c r="F160" i="67" s="1"/>
  <c r="G160" i="67" s="1"/>
  <c r="H160" i="67" s="1"/>
  <c r="I160" i="67" s="1"/>
  <c r="J160" i="67" s="1"/>
  <c r="K160" i="67" s="1"/>
  <c r="L160" i="67" s="1"/>
  <c r="M160" i="67" s="1"/>
  <c r="N160" i="67" s="1"/>
  <c r="O160" i="67" s="1"/>
  <c r="P160" i="67" s="1"/>
  <c r="Q160" i="67" s="1"/>
  <c r="R160" i="67" s="1"/>
  <c r="S160" i="67" s="1"/>
  <c r="T160" i="67" s="1"/>
  <c r="U160" i="67" s="1"/>
  <c r="C160" i="67"/>
  <c r="G159" i="67"/>
  <c r="H159" i="67" s="1"/>
  <c r="I159" i="67" s="1"/>
  <c r="J159" i="67" s="1"/>
  <c r="K159" i="67" s="1"/>
  <c r="L159" i="67" s="1"/>
  <c r="M159" i="67" s="1"/>
  <c r="N159" i="67" s="1"/>
  <c r="O159" i="67" s="1"/>
  <c r="P159" i="67" s="1"/>
  <c r="Q159" i="67" s="1"/>
  <c r="R159" i="67" s="1"/>
  <c r="S159" i="67" s="1"/>
  <c r="T159" i="67" s="1"/>
  <c r="U159" i="67" s="1"/>
  <c r="V159" i="67" s="1"/>
  <c r="W159" i="67" s="1"/>
  <c r="X159" i="67" s="1"/>
  <c r="Y159" i="67" s="1"/>
  <c r="Z159" i="67" s="1"/>
  <c r="AA159" i="67" s="1"/>
  <c r="AB159" i="67" s="1"/>
  <c r="AC159" i="67" s="1"/>
  <c r="AD159" i="67" s="1"/>
  <c r="AE159" i="67" s="1"/>
  <c r="AF159" i="67" s="1"/>
  <c r="C159" i="67"/>
  <c r="D159" i="67" s="1"/>
  <c r="E159" i="67" s="1"/>
  <c r="F159" i="67" s="1"/>
  <c r="C158" i="67"/>
  <c r="D158" i="67" s="1"/>
  <c r="E158" i="67" s="1"/>
  <c r="F158" i="67" s="1"/>
  <c r="G158" i="67" s="1"/>
  <c r="H158" i="67" s="1"/>
  <c r="I158" i="67" s="1"/>
  <c r="J158" i="67" s="1"/>
  <c r="K158" i="67" s="1"/>
  <c r="L158" i="67" s="1"/>
  <c r="M158" i="67" s="1"/>
  <c r="N158" i="67" s="1"/>
  <c r="O158" i="67" s="1"/>
  <c r="P158" i="67" s="1"/>
  <c r="Q158" i="67" s="1"/>
  <c r="R158" i="67" s="1"/>
  <c r="S158" i="67" s="1"/>
  <c r="T158" i="67" s="1"/>
  <c r="U158" i="67" s="1"/>
  <c r="V158" i="67" s="1"/>
  <c r="W158" i="67" s="1"/>
  <c r="X158" i="67" s="1"/>
  <c r="Y158" i="67" s="1"/>
  <c r="Z158" i="67" s="1"/>
  <c r="AA158" i="67" s="1"/>
  <c r="AB158" i="67" s="1"/>
  <c r="AC158" i="67" s="1"/>
  <c r="AD158" i="67" s="1"/>
  <c r="AE158" i="67" s="1"/>
  <c r="AF158" i="67" s="1"/>
  <c r="M157" i="67"/>
  <c r="N157" i="67" s="1"/>
  <c r="O157" i="67" s="1"/>
  <c r="P157" i="67" s="1"/>
  <c r="Q157" i="67" s="1"/>
  <c r="R157" i="67" s="1"/>
  <c r="S157" i="67" s="1"/>
  <c r="T157" i="67" s="1"/>
  <c r="U157" i="67" s="1"/>
  <c r="V157" i="67" s="1"/>
  <c r="W157" i="67" s="1"/>
  <c r="X157" i="67" s="1"/>
  <c r="Y157" i="67" s="1"/>
  <c r="Z157" i="67" s="1"/>
  <c r="AA157" i="67" s="1"/>
  <c r="AB157" i="67" s="1"/>
  <c r="AC157" i="67" s="1"/>
  <c r="AD157" i="67" s="1"/>
  <c r="AE157" i="67" s="1"/>
  <c r="AF157" i="67" s="1"/>
  <c r="H157" i="67"/>
  <c r="I157" i="67" s="1"/>
  <c r="J157" i="67" s="1"/>
  <c r="K157" i="67" s="1"/>
  <c r="L157" i="67" s="1"/>
  <c r="D157" i="67"/>
  <c r="E157" i="67" s="1"/>
  <c r="F157" i="67" s="1"/>
  <c r="G157" i="67" s="1"/>
  <c r="C157" i="67"/>
  <c r="C156" i="67"/>
  <c r="D156" i="67" s="1"/>
  <c r="E156" i="67" s="1"/>
  <c r="F156" i="67" s="1"/>
  <c r="G156" i="67" s="1"/>
  <c r="H156" i="67" s="1"/>
  <c r="I156" i="67" s="1"/>
  <c r="J156" i="67" s="1"/>
  <c r="K156" i="67" s="1"/>
  <c r="L156" i="67" s="1"/>
  <c r="M156" i="67" s="1"/>
  <c r="N156" i="67" s="1"/>
  <c r="O156" i="67" s="1"/>
  <c r="P156" i="67" s="1"/>
  <c r="Q156" i="67" s="1"/>
  <c r="R156" i="67" s="1"/>
  <c r="S156" i="67" s="1"/>
  <c r="T156" i="67" s="1"/>
  <c r="U156" i="67" s="1"/>
  <c r="V156" i="67" s="1"/>
  <c r="W156" i="67" s="1"/>
  <c r="X156" i="67" s="1"/>
  <c r="Y156" i="67" s="1"/>
  <c r="Z156" i="67" s="1"/>
  <c r="AA156" i="67" s="1"/>
  <c r="AB156" i="67" s="1"/>
  <c r="AC156" i="67" s="1"/>
  <c r="AD156" i="67" s="1"/>
  <c r="AE156" i="67" s="1"/>
  <c r="AF156" i="67" s="1"/>
  <c r="O155" i="67"/>
  <c r="P155" i="67" s="1"/>
  <c r="Q155" i="67" s="1"/>
  <c r="R155" i="67" s="1"/>
  <c r="S155" i="67" s="1"/>
  <c r="T155" i="67" s="1"/>
  <c r="U155" i="67" s="1"/>
  <c r="V155" i="67" s="1"/>
  <c r="W155" i="67" s="1"/>
  <c r="X155" i="67" s="1"/>
  <c r="Y155" i="67" s="1"/>
  <c r="Z155" i="67" s="1"/>
  <c r="AA155" i="67" s="1"/>
  <c r="AB155" i="67" s="1"/>
  <c r="AC155" i="67" s="1"/>
  <c r="AD155" i="67" s="1"/>
  <c r="AE155" i="67" s="1"/>
  <c r="AF155" i="67" s="1"/>
  <c r="E155" i="67"/>
  <c r="F155" i="67" s="1"/>
  <c r="G155" i="67" s="1"/>
  <c r="H155" i="67" s="1"/>
  <c r="I155" i="67" s="1"/>
  <c r="J155" i="67" s="1"/>
  <c r="K155" i="67" s="1"/>
  <c r="L155" i="67" s="1"/>
  <c r="M155" i="67" s="1"/>
  <c r="N155" i="67" s="1"/>
  <c r="D155" i="67"/>
  <c r="C155" i="67"/>
  <c r="G154" i="67"/>
  <c r="H154" i="67" s="1"/>
  <c r="I154" i="67" s="1"/>
  <c r="J154" i="67" s="1"/>
  <c r="K154" i="67" s="1"/>
  <c r="L154" i="67" s="1"/>
  <c r="M154" i="67" s="1"/>
  <c r="N154" i="67" s="1"/>
  <c r="O154" i="67" s="1"/>
  <c r="P154" i="67" s="1"/>
  <c r="Q154" i="67" s="1"/>
  <c r="R154" i="67" s="1"/>
  <c r="S154" i="67" s="1"/>
  <c r="T154" i="67" s="1"/>
  <c r="U154" i="67" s="1"/>
  <c r="V154" i="67" s="1"/>
  <c r="W154" i="67" s="1"/>
  <c r="X154" i="67" s="1"/>
  <c r="Y154" i="67" s="1"/>
  <c r="Z154" i="67" s="1"/>
  <c r="AA154" i="67" s="1"/>
  <c r="AB154" i="67" s="1"/>
  <c r="AC154" i="67" s="1"/>
  <c r="AD154" i="67" s="1"/>
  <c r="AE154" i="67" s="1"/>
  <c r="AF154" i="67" s="1"/>
  <c r="C154" i="67"/>
  <c r="D154" i="67" s="1"/>
  <c r="E154" i="67" s="1"/>
  <c r="F154" i="67" s="1"/>
  <c r="D153" i="67"/>
  <c r="E153" i="67" s="1"/>
  <c r="F153" i="67" s="1"/>
  <c r="G153" i="67" s="1"/>
  <c r="H153" i="67" s="1"/>
  <c r="I153" i="67" s="1"/>
  <c r="J153" i="67" s="1"/>
  <c r="K153" i="67" s="1"/>
  <c r="L153" i="67" s="1"/>
  <c r="M153" i="67" s="1"/>
  <c r="N153" i="67" s="1"/>
  <c r="O153" i="67" s="1"/>
  <c r="P153" i="67" s="1"/>
  <c r="Q153" i="67" s="1"/>
  <c r="R153" i="67" s="1"/>
  <c r="S153" i="67" s="1"/>
  <c r="T153" i="67" s="1"/>
  <c r="U153" i="67" s="1"/>
  <c r="V153" i="67" s="1"/>
  <c r="W153" i="67" s="1"/>
  <c r="X153" i="67" s="1"/>
  <c r="Y153" i="67" s="1"/>
  <c r="Z153" i="67" s="1"/>
  <c r="AA153" i="67" s="1"/>
  <c r="AB153" i="67" s="1"/>
  <c r="AC153" i="67" s="1"/>
  <c r="AD153" i="67" s="1"/>
  <c r="AE153" i="67" s="1"/>
  <c r="AF153" i="67" s="1"/>
  <c r="C153" i="67"/>
  <c r="C152" i="67"/>
  <c r="D152" i="67" s="1"/>
  <c r="E152" i="67" s="1"/>
  <c r="F152" i="67" s="1"/>
  <c r="G152" i="67" s="1"/>
  <c r="H152" i="67" s="1"/>
  <c r="I152" i="67" s="1"/>
  <c r="J152" i="67" s="1"/>
  <c r="K152" i="67" s="1"/>
  <c r="L152" i="67" s="1"/>
  <c r="M152" i="67" s="1"/>
  <c r="N152" i="67" s="1"/>
  <c r="O152" i="67" s="1"/>
  <c r="P152" i="67" s="1"/>
  <c r="Q152" i="67" s="1"/>
  <c r="R152" i="67" s="1"/>
  <c r="S152" i="67" s="1"/>
  <c r="T152" i="67" s="1"/>
  <c r="U152" i="67" s="1"/>
  <c r="V152" i="67" s="1"/>
  <c r="W152" i="67" s="1"/>
  <c r="X152" i="67" s="1"/>
  <c r="Y152" i="67" s="1"/>
  <c r="Z152" i="67" s="1"/>
  <c r="AA152" i="67" s="1"/>
  <c r="AB152" i="67" s="1"/>
  <c r="AC152" i="67" s="1"/>
  <c r="AD152" i="67" s="1"/>
  <c r="AE152" i="67" s="1"/>
  <c r="AF152" i="67" s="1"/>
  <c r="E151" i="67"/>
  <c r="F151" i="67" s="1"/>
  <c r="G151" i="67" s="1"/>
  <c r="H151" i="67" s="1"/>
  <c r="I151" i="67" s="1"/>
  <c r="J151" i="67" s="1"/>
  <c r="K151" i="67" s="1"/>
  <c r="L151" i="67" s="1"/>
  <c r="M151" i="67" s="1"/>
  <c r="N151" i="67" s="1"/>
  <c r="O151" i="67" s="1"/>
  <c r="P151" i="67" s="1"/>
  <c r="Q151" i="67" s="1"/>
  <c r="R151" i="67" s="1"/>
  <c r="S151" i="67" s="1"/>
  <c r="T151" i="67" s="1"/>
  <c r="U151" i="67" s="1"/>
  <c r="V151" i="67" s="1"/>
  <c r="W151" i="67" s="1"/>
  <c r="X151" i="67" s="1"/>
  <c r="Y151" i="67" s="1"/>
  <c r="Z151" i="67" s="1"/>
  <c r="AA151" i="67" s="1"/>
  <c r="AB151" i="67" s="1"/>
  <c r="AC151" i="67" s="1"/>
  <c r="AD151" i="67" s="1"/>
  <c r="AE151" i="67" s="1"/>
  <c r="AF151" i="67" s="1"/>
  <c r="D151" i="67"/>
  <c r="C151" i="67"/>
  <c r="H149" i="67"/>
  <c r="I149" i="67" s="1"/>
  <c r="J149" i="67" s="1"/>
  <c r="K149" i="67" s="1"/>
  <c r="L149" i="67" s="1"/>
  <c r="M149" i="67" s="1"/>
  <c r="N149" i="67" s="1"/>
  <c r="O149" i="67" s="1"/>
  <c r="P149" i="67" s="1"/>
  <c r="Q149" i="67" s="1"/>
  <c r="R149" i="67" s="1"/>
  <c r="S149" i="67" s="1"/>
  <c r="T149" i="67" s="1"/>
  <c r="U149" i="67" s="1"/>
  <c r="V149" i="67" s="1"/>
  <c r="W149" i="67" s="1"/>
  <c r="X149" i="67" s="1"/>
  <c r="Y149" i="67" s="1"/>
  <c r="Z149" i="67" s="1"/>
  <c r="AA149" i="67" s="1"/>
  <c r="AB149" i="67" s="1"/>
  <c r="AC149" i="67" s="1"/>
  <c r="AD149" i="67" s="1"/>
  <c r="AE149" i="67" s="1"/>
  <c r="AF149" i="67" s="1"/>
  <c r="C149" i="67"/>
  <c r="D149" i="67" s="1"/>
  <c r="E149" i="67" s="1"/>
  <c r="F149" i="67" s="1"/>
  <c r="G149" i="67" s="1"/>
  <c r="AF148" i="67"/>
  <c r="E148" i="67"/>
  <c r="F148" i="67" s="1"/>
  <c r="G148" i="67" s="1"/>
  <c r="H148" i="67" s="1"/>
  <c r="I148" i="67" s="1"/>
  <c r="J148" i="67" s="1"/>
  <c r="K148" i="67" s="1"/>
  <c r="L148" i="67" s="1"/>
  <c r="M148" i="67" s="1"/>
  <c r="N148" i="67" s="1"/>
  <c r="O148" i="67" s="1"/>
  <c r="P148" i="67" s="1"/>
  <c r="Q148" i="67" s="1"/>
  <c r="R148" i="67" s="1"/>
  <c r="S148" i="67" s="1"/>
  <c r="T148" i="67" s="1"/>
  <c r="U148" i="67" s="1"/>
  <c r="V148" i="67" s="1"/>
  <c r="W148" i="67" s="1"/>
  <c r="X148" i="67" s="1"/>
  <c r="Y148" i="67" s="1"/>
  <c r="Z148" i="67" s="1"/>
  <c r="AA148" i="67" s="1"/>
  <c r="AB148" i="67" s="1"/>
  <c r="AC148" i="67" s="1"/>
  <c r="AD148" i="67" s="1"/>
  <c r="AE148" i="67" s="1"/>
  <c r="C148" i="67"/>
  <c r="D148" i="67" s="1"/>
  <c r="D147" i="67"/>
  <c r="E147" i="67" s="1"/>
  <c r="F147" i="67" s="1"/>
  <c r="G147" i="67" s="1"/>
  <c r="H147" i="67" s="1"/>
  <c r="I147" i="67" s="1"/>
  <c r="J147" i="67" s="1"/>
  <c r="K147" i="67" s="1"/>
  <c r="L147" i="67" s="1"/>
  <c r="M147" i="67" s="1"/>
  <c r="N147" i="67" s="1"/>
  <c r="O147" i="67" s="1"/>
  <c r="P147" i="67" s="1"/>
  <c r="Q147" i="67" s="1"/>
  <c r="R147" i="67" s="1"/>
  <c r="S147" i="67" s="1"/>
  <c r="T147" i="67" s="1"/>
  <c r="U147" i="67" s="1"/>
  <c r="V147" i="67" s="1"/>
  <c r="W147" i="67" s="1"/>
  <c r="X147" i="67" s="1"/>
  <c r="Y147" i="67" s="1"/>
  <c r="Z147" i="67" s="1"/>
  <c r="AA147" i="67" s="1"/>
  <c r="AB147" i="67" s="1"/>
  <c r="AC147" i="67" s="1"/>
  <c r="AD147" i="67" s="1"/>
  <c r="AE147" i="67" s="1"/>
  <c r="AF147" i="67" s="1"/>
  <c r="C147" i="67"/>
  <c r="AB146" i="67"/>
  <c r="AC146" i="67" s="1"/>
  <c r="AD146" i="67" s="1"/>
  <c r="AE146" i="67" s="1"/>
  <c r="AF146" i="67" s="1"/>
  <c r="C146" i="67"/>
  <c r="D146" i="67" s="1"/>
  <c r="E146" i="67" s="1"/>
  <c r="F146" i="67" s="1"/>
  <c r="G146" i="67" s="1"/>
  <c r="H146" i="67" s="1"/>
  <c r="I146" i="67" s="1"/>
  <c r="J146" i="67" s="1"/>
  <c r="K146" i="67" s="1"/>
  <c r="L146" i="67" s="1"/>
  <c r="M146" i="67" s="1"/>
  <c r="N146" i="67" s="1"/>
  <c r="O146" i="67" s="1"/>
  <c r="P146" i="67" s="1"/>
  <c r="Q146" i="67" s="1"/>
  <c r="R146" i="67" s="1"/>
  <c r="S146" i="67" s="1"/>
  <c r="T146" i="67" s="1"/>
  <c r="U146" i="67" s="1"/>
  <c r="V146" i="67" s="1"/>
  <c r="W146" i="67" s="1"/>
  <c r="X146" i="67" s="1"/>
  <c r="Y146" i="67" s="1"/>
  <c r="Z146" i="67" s="1"/>
  <c r="AA146" i="67" s="1"/>
  <c r="AA144" i="67"/>
  <c r="AB144" i="67" s="1"/>
  <c r="AC144" i="67" s="1"/>
  <c r="AD144" i="67" s="1"/>
  <c r="AE144" i="67" s="1"/>
  <c r="AF144" i="67" s="1"/>
  <c r="C144" i="67"/>
  <c r="D144" i="67" s="1"/>
  <c r="E144" i="67" s="1"/>
  <c r="F144" i="67" s="1"/>
  <c r="G144" i="67" s="1"/>
  <c r="H144" i="67" s="1"/>
  <c r="I144" i="67" s="1"/>
  <c r="J144" i="67" s="1"/>
  <c r="K144" i="67" s="1"/>
  <c r="L144" i="67" s="1"/>
  <c r="M144" i="67" s="1"/>
  <c r="N144" i="67" s="1"/>
  <c r="O144" i="67" s="1"/>
  <c r="P144" i="67" s="1"/>
  <c r="Q144" i="67" s="1"/>
  <c r="R144" i="67" s="1"/>
  <c r="S144" i="67" s="1"/>
  <c r="T144" i="67" s="1"/>
  <c r="U144" i="67" s="1"/>
  <c r="V144" i="67" s="1"/>
  <c r="W144" i="67" s="1"/>
  <c r="X144" i="67" s="1"/>
  <c r="Y144" i="67" s="1"/>
  <c r="Z144" i="67" s="1"/>
  <c r="Q143" i="67"/>
  <c r="R143" i="67" s="1"/>
  <c r="S143" i="67" s="1"/>
  <c r="T143" i="67" s="1"/>
  <c r="U143" i="67" s="1"/>
  <c r="V143" i="67" s="1"/>
  <c r="W143" i="67" s="1"/>
  <c r="X143" i="67" s="1"/>
  <c r="Y143" i="67" s="1"/>
  <c r="Z143" i="67" s="1"/>
  <c r="AA143" i="67" s="1"/>
  <c r="AB143" i="67" s="1"/>
  <c r="AC143" i="67" s="1"/>
  <c r="AD143" i="67" s="1"/>
  <c r="AE143" i="67" s="1"/>
  <c r="AF143" i="67" s="1"/>
  <c r="D143" i="67"/>
  <c r="E143" i="67" s="1"/>
  <c r="F143" i="67" s="1"/>
  <c r="G143" i="67" s="1"/>
  <c r="H143" i="67" s="1"/>
  <c r="I143" i="67" s="1"/>
  <c r="J143" i="67" s="1"/>
  <c r="K143" i="67" s="1"/>
  <c r="L143" i="67" s="1"/>
  <c r="M143" i="67" s="1"/>
  <c r="N143" i="67" s="1"/>
  <c r="O143" i="67" s="1"/>
  <c r="P143" i="67" s="1"/>
  <c r="C143" i="67"/>
  <c r="O141" i="67"/>
  <c r="P141" i="67" s="1"/>
  <c r="Q141" i="67" s="1"/>
  <c r="R141" i="67" s="1"/>
  <c r="S141" i="67" s="1"/>
  <c r="T141" i="67" s="1"/>
  <c r="U141" i="67" s="1"/>
  <c r="V141" i="67" s="1"/>
  <c r="W141" i="67" s="1"/>
  <c r="X141" i="67" s="1"/>
  <c r="Y141" i="67" s="1"/>
  <c r="Z141" i="67" s="1"/>
  <c r="AA141" i="67" s="1"/>
  <c r="AB141" i="67" s="1"/>
  <c r="AC141" i="67" s="1"/>
  <c r="AD141" i="67" s="1"/>
  <c r="AE141" i="67" s="1"/>
  <c r="AF141" i="67" s="1"/>
  <c r="C141" i="67"/>
  <c r="D141" i="67" s="1"/>
  <c r="E141" i="67" s="1"/>
  <c r="F141" i="67" s="1"/>
  <c r="G141" i="67" s="1"/>
  <c r="H141" i="67" s="1"/>
  <c r="I141" i="67" s="1"/>
  <c r="J141" i="67" s="1"/>
  <c r="K141" i="67" s="1"/>
  <c r="L141" i="67" s="1"/>
  <c r="M141" i="67" s="1"/>
  <c r="N141" i="67" s="1"/>
  <c r="E140" i="67"/>
  <c r="F140" i="67" s="1"/>
  <c r="G140" i="67" s="1"/>
  <c r="H140" i="67" s="1"/>
  <c r="I140" i="67" s="1"/>
  <c r="J140" i="67" s="1"/>
  <c r="K140" i="67" s="1"/>
  <c r="L140" i="67" s="1"/>
  <c r="M140" i="67" s="1"/>
  <c r="N140" i="67" s="1"/>
  <c r="O140" i="67" s="1"/>
  <c r="P140" i="67" s="1"/>
  <c r="Q140" i="67" s="1"/>
  <c r="R140" i="67" s="1"/>
  <c r="S140" i="67" s="1"/>
  <c r="T140" i="67" s="1"/>
  <c r="U140" i="67" s="1"/>
  <c r="V140" i="67" s="1"/>
  <c r="W140" i="67" s="1"/>
  <c r="X140" i="67" s="1"/>
  <c r="Y140" i="67" s="1"/>
  <c r="Z140" i="67" s="1"/>
  <c r="AA140" i="67" s="1"/>
  <c r="AB140" i="67" s="1"/>
  <c r="AC140" i="67" s="1"/>
  <c r="AD140" i="67" s="1"/>
  <c r="AE140" i="67" s="1"/>
  <c r="AF140" i="67" s="1"/>
  <c r="C140" i="67"/>
  <c r="D140" i="67" s="1"/>
  <c r="C139" i="67"/>
  <c r="D139" i="67" s="1"/>
  <c r="E139" i="67" s="1"/>
  <c r="F139" i="67" s="1"/>
  <c r="G139" i="67" s="1"/>
  <c r="H139" i="67" s="1"/>
  <c r="I139" i="67" s="1"/>
  <c r="J139" i="67" s="1"/>
  <c r="K139" i="67" s="1"/>
  <c r="L139" i="67" s="1"/>
  <c r="M139" i="67" s="1"/>
  <c r="N139" i="67" s="1"/>
  <c r="O139" i="67" s="1"/>
  <c r="P139" i="67" s="1"/>
  <c r="Q139" i="67" s="1"/>
  <c r="R139" i="67" s="1"/>
  <c r="S139" i="67" s="1"/>
  <c r="T139" i="67" s="1"/>
  <c r="U139" i="67" s="1"/>
  <c r="V139" i="67" s="1"/>
  <c r="W139" i="67" s="1"/>
  <c r="X139" i="67" s="1"/>
  <c r="Y139" i="67" s="1"/>
  <c r="Z139" i="67" s="1"/>
  <c r="AA139" i="67" s="1"/>
  <c r="AB139" i="67" s="1"/>
  <c r="AC139" i="67" s="1"/>
  <c r="AD139" i="67" s="1"/>
  <c r="AE139" i="67" s="1"/>
  <c r="AF139" i="67" s="1"/>
  <c r="O138" i="67"/>
  <c r="P138" i="67" s="1"/>
  <c r="Q138" i="67" s="1"/>
  <c r="R138" i="67" s="1"/>
  <c r="S138" i="67" s="1"/>
  <c r="T138" i="67" s="1"/>
  <c r="U138" i="67" s="1"/>
  <c r="V138" i="67" s="1"/>
  <c r="W138" i="67" s="1"/>
  <c r="X138" i="67" s="1"/>
  <c r="Y138" i="67" s="1"/>
  <c r="Z138" i="67" s="1"/>
  <c r="AA138" i="67" s="1"/>
  <c r="AB138" i="67" s="1"/>
  <c r="AC138" i="67" s="1"/>
  <c r="AD138" i="67" s="1"/>
  <c r="AE138" i="67" s="1"/>
  <c r="AF138" i="67" s="1"/>
  <c r="C138" i="67"/>
  <c r="D138" i="67" s="1"/>
  <c r="E138" i="67" s="1"/>
  <c r="F138" i="67" s="1"/>
  <c r="G138" i="67" s="1"/>
  <c r="H138" i="67" s="1"/>
  <c r="I138" i="67" s="1"/>
  <c r="J138" i="67" s="1"/>
  <c r="K138" i="67" s="1"/>
  <c r="L138" i="67" s="1"/>
  <c r="M138" i="67" s="1"/>
  <c r="N138" i="67" s="1"/>
  <c r="C137" i="67"/>
  <c r="D137" i="67" s="1"/>
  <c r="E137" i="67" s="1"/>
  <c r="F137" i="67" s="1"/>
  <c r="G137" i="67" s="1"/>
  <c r="H137" i="67" s="1"/>
  <c r="I137" i="67" s="1"/>
  <c r="J137" i="67" s="1"/>
  <c r="K137" i="67" s="1"/>
  <c r="L137" i="67" s="1"/>
  <c r="M137" i="67" s="1"/>
  <c r="N137" i="67" s="1"/>
  <c r="O137" i="67" s="1"/>
  <c r="P137" i="67" s="1"/>
  <c r="Q137" i="67" s="1"/>
  <c r="R137" i="67" s="1"/>
  <c r="S137" i="67" s="1"/>
  <c r="T137" i="67" s="1"/>
  <c r="U137" i="67" s="1"/>
  <c r="V137" i="67" s="1"/>
  <c r="W137" i="67" s="1"/>
  <c r="X137" i="67" s="1"/>
  <c r="Y137" i="67" s="1"/>
  <c r="Z137" i="67" s="1"/>
  <c r="AA137" i="67" s="1"/>
  <c r="AB137" i="67" s="1"/>
  <c r="AC137" i="67" s="1"/>
  <c r="AD137" i="67" s="1"/>
  <c r="AE137" i="67" s="1"/>
  <c r="AF137" i="67" s="1"/>
  <c r="C136" i="67"/>
  <c r="D136" i="67" s="1"/>
  <c r="E136" i="67" s="1"/>
  <c r="F136" i="67" s="1"/>
  <c r="G136" i="67" s="1"/>
  <c r="H136" i="67" s="1"/>
  <c r="I136" i="67" s="1"/>
  <c r="J136" i="67" s="1"/>
  <c r="K136" i="67" s="1"/>
  <c r="L136" i="67" s="1"/>
  <c r="M136" i="67" s="1"/>
  <c r="N136" i="67" s="1"/>
  <c r="O136" i="67" s="1"/>
  <c r="P136" i="67" s="1"/>
  <c r="Q136" i="67" s="1"/>
  <c r="R136" i="67" s="1"/>
  <c r="S136" i="67" s="1"/>
  <c r="T136" i="67" s="1"/>
  <c r="U136" i="67" s="1"/>
  <c r="V136" i="67" s="1"/>
  <c r="W136" i="67" s="1"/>
  <c r="X136" i="67" s="1"/>
  <c r="Y136" i="67" s="1"/>
  <c r="Z136" i="67" s="1"/>
  <c r="AA136" i="67" s="1"/>
  <c r="AB136" i="67" s="1"/>
  <c r="AC136" i="67" s="1"/>
  <c r="AD136" i="67" s="1"/>
  <c r="AE136" i="67" s="1"/>
  <c r="AF136" i="67" s="1"/>
  <c r="R135" i="67"/>
  <c r="S135" i="67" s="1"/>
  <c r="T135" i="67" s="1"/>
  <c r="U135" i="67" s="1"/>
  <c r="V135" i="67" s="1"/>
  <c r="W135" i="67" s="1"/>
  <c r="X135" i="67" s="1"/>
  <c r="Y135" i="67" s="1"/>
  <c r="Z135" i="67" s="1"/>
  <c r="AA135" i="67" s="1"/>
  <c r="AB135" i="67" s="1"/>
  <c r="AC135" i="67" s="1"/>
  <c r="AD135" i="67" s="1"/>
  <c r="AE135" i="67" s="1"/>
  <c r="AF135" i="67" s="1"/>
  <c r="C135" i="67"/>
  <c r="D135" i="67" s="1"/>
  <c r="E135" i="67" s="1"/>
  <c r="F135" i="67" s="1"/>
  <c r="G135" i="67" s="1"/>
  <c r="H135" i="67" s="1"/>
  <c r="I135" i="67" s="1"/>
  <c r="J135" i="67" s="1"/>
  <c r="K135" i="67" s="1"/>
  <c r="L135" i="67" s="1"/>
  <c r="M135" i="67" s="1"/>
  <c r="N135" i="67" s="1"/>
  <c r="O135" i="67" s="1"/>
  <c r="P135" i="67" s="1"/>
  <c r="Q135" i="67" s="1"/>
  <c r="P133" i="67"/>
  <c r="Q133" i="67" s="1"/>
  <c r="R133" i="67" s="1"/>
  <c r="S133" i="67" s="1"/>
  <c r="T133" i="67" s="1"/>
  <c r="U133" i="67" s="1"/>
  <c r="V133" i="67" s="1"/>
  <c r="W133" i="67" s="1"/>
  <c r="X133" i="67" s="1"/>
  <c r="Y133" i="67" s="1"/>
  <c r="Z133" i="67" s="1"/>
  <c r="AA133" i="67" s="1"/>
  <c r="AB133" i="67" s="1"/>
  <c r="AC133" i="67" s="1"/>
  <c r="AD133" i="67" s="1"/>
  <c r="AE133" i="67" s="1"/>
  <c r="AF133" i="67" s="1"/>
  <c r="E133" i="67"/>
  <c r="F133" i="67" s="1"/>
  <c r="G133" i="67" s="1"/>
  <c r="H133" i="67" s="1"/>
  <c r="I133" i="67" s="1"/>
  <c r="J133" i="67" s="1"/>
  <c r="K133" i="67" s="1"/>
  <c r="L133" i="67" s="1"/>
  <c r="M133" i="67" s="1"/>
  <c r="N133" i="67" s="1"/>
  <c r="O133" i="67" s="1"/>
  <c r="D133" i="67"/>
  <c r="C133" i="67"/>
  <c r="C132" i="67"/>
  <c r="D132" i="67" s="1"/>
  <c r="E132" i="67" s="1"/>
  <c r="F132" i="67" s="1"/>
  <c r="G132" i="67" s="1"/>
  <c r="H132" i="67" s="1"/>
  <c r="I132" i="67" s="1"/>
  <c r="J132" i="67" s="1"/>
  <c r="K132" i="67" s="1"/>
  <c r="L132" i="67" s="1"/>
  <c r="M132" i="67" s="1"/>
  <c r="N132" i="67" s="1"/>
  <c r="O132" i="67" s="1"/>
  <c r="P132" i="67" s="1"/>
  <c r="Q132" i="67" s="1"/>
  <c r="R132" i="67" s="1"/>
  <c r="S132" i="67" s="1"/>
  <c r="T132" i="67" s="1"/>
  <c r="U132" i="67" s="1"/>
  <c r="V132" i="67" s="1"/>
  <c r="W132" i="67" s="1"/>
  <c r="X132" i="67" s="1"/>
  <c r="Y132" i="67" s="1"/>
  <c r="Z132" i="67" s="1"/>
  <c r="AA132" i="67" s="1"/>
  <c r="AB132" i="67" s="1"/>
  <c r="AC132" i="67" s="1"/>
  <c r="AD132" i="67" s="1"/>
  <c r="AE132" i="67" s="1"/>
  <c r="AF132" i="67" s="1"/>
  <c r="O131" i="67"/>
  <c r="P131" i="67" s="1"/>
  <c r="Q131" i="67" s="1"/>
  <c r="R131" i="67" s="1"/>
  <c r="S131" i="67" s="1"/>
  <c r="T131" i="67" s="1"/>
  <c r="U131" i="67" s="1"/>
  <c r="V131" i="67" s="1"/>
  <c r="W131" i="67" s="1"/>
  <c r="X131" i="67" s="1"/>
  <c r="Y131" i="67" s="1"/>
  <c r="Z131" i="67" s="1"/>
  <c r="AA131" i="67" s="1"/>
  <c r="AB131" i="67" s="1"/>
  <c r="AC131" i="67" s="1"/>
  <c r="AD131" i="67" s="1"/>
  <c r="AE131" i="67" s="1"/>
  <c r="AF131" i="67" s="1"/>
  <c r="C131" i="67"/>
  <c r="D131" i="67" s="1"/>
  <c r="E131" i="67" s="1"/>
  <c r="F131" i="67" s="1"/>
  <c r="G131" i="67" s="1"/>
  <c r="H131" i="67" s="1"/>
  <c r="I131" i="67" s="1"/>
  <c r="J131" i="67" s="1"/>
  <c r="K131" i="67" s="1"/>
  <c r="L131" i="67" s="1"/>
  <c r="M131" i="67" s="1"/>
  <c r="N131" i="67" s="1"/>
  <c r="E130" i="67"/>
  <c r="F130" i="67" s="1"/>
  <c r="G130" i="67" s="1"/>
  <c r="H130" i="67" s="1"/>
  <c r="I130" i="67" s="1"/>
  <c r="J130" i="67" s="1"/>
  <c r="K130" i="67" s="1"/>
  <c r="L130" i="67" s="1"/>
  <c r="M130" i="67" s="1"/>
  <c r="N130" i="67" s="1"/>
  <c r="O130" i="67" s="1"/>
  <c r="P130" i="67" s="1"/>
  <c r="Q130" i="67" s="1"/>
  <c r="R130" i="67" s="1"/>
  <c r="S130" i="67" s="1"/>
  <c r="T130" i="67" s="1"/>
  <c r="U130" i="67" s="1"/>
  <c r="V130" i="67" s="1"/>
  <c r="W130" i="67" s="1"/>
  <c r="X130" i="67" s="1"/>
  <c r="Y130" i="67" s="1"/>
  <c r="Z130" i="67" s="1"/>
  <c r="AA130" i="67" s="1"/>
  <c r="AB130" i="67" s="1"/>
  <c r="AC130" i="67" s="1"/>
  <c r="AD130" i="67" s="1"/>
  <c r="AE130" i="67" s="1"/>
  <c r="AF130" i="67" s="1"/>
  <c r="D130" i="67"/>
  <c r="C130" i="67"/>
  <c r="C129" i="67"/>
  <c r="D129" i="67" s="1"/>
  <c r="E129" i="67" s="1"/>
  <c r="F129" i="67" s="1"/>
  <c r="G129" i="67" s="1"/>
  <c r="H129" i="67" s="1"/>
  <c r="I129" i="67" s="1"/>
  <c r="J129" i="67" s="1"/>
  <c r="K129" i="67" s="1"/>
  <c r="L129" i="67" s="1"/>
  <c r="M129" i="67" s="1"/>
  <c r="N129" i="67" s="1"/>
  <c r="O129" i="67" s="1"/>
  <c r="P129" i="67" s="1"/>
  <c r="Q129" i="67" s="1"/>
  <c r="R129" i="67" s="1"/>
  <c r="S129" i="67" s="1"/>
  <c r="T129" i="67" s="1"/>
  <c r="U129" i="67" s="1"/>
  <c r="V129" i="67" s="1"/>
  <c r="W129" i="67" s="1"/>
  <c r="X129" i="67" s="1"/>
  <c r="Y129" i="67" s="1"/>
  <c r="Z129" i="67" s="1"/>
  <c r="AA129" i="67" s="1"/>
  <c r="AB129" i="67" s="1"/>
  <c r="AC129" i="67" s="1"/>
  <c r="AD129" i="67" s="1"/>
  <c r="AE129" i="67" s="1"/>
  <c r="AF129" i="67" s="1"/>
  <c r="C128" i="67"/>
  <c r="D128" i="67" s="1"/>
  <c r="E128" i="67" s="1"/>
  <c r="F128" i="67" s="1"/>
  <c r="G128" i="67" s="1"/>
  <c r="H128" i="67" s="1"/>
  <c r="I128" i="67" s="1"/>
  <c r="J128" i="67" s="1"/>
  <c r="K128" i="67" s="1"/>
  <c r="L128" i="67" s="1"/>
  <c r="M128" i="67" s="1"/>
  <c r="N128" i="67" s="1"/>
  <c r="O128" i="67" s="1"/>
  <c r="P128" i="67" s="1"/>
  <c r="Q128" i="67" s="1"/>
  <c r="R128" i="67" s="1"/>
  <c r="S128" i="67" s="1"/>
  <c r="T128" i="67" s="1"/>
  <c r="U128" i="67" s="1"/>
  <c r="V128" i="67" s="1"/>
  <c r="W128" i="67" s="1"/>
  <c r="X128" i="67" s="1"/>
  <c r="Y128" i="67" s="1"/>
  <c r="Z128" i="67" s="1"/>
  <c r="AA128" i="67" s="1"/>
  <c r="AB128" i="67" s="1"/>
  <c r="AC128" i="67" s="1"/>
  <c r="AD128" i="67" s="1"/>
  <c r="AE128" i="67" s="1"/>
  <c r="AF128" i="67" s="1"/>
  <c r="W127" i="67"/>
  <c r="X127" i="67" s="1"/>
  <c r="Y127" i="67" s="1"/>
  <c r="Z127" i="67" s="1"/>
  <c r="AA127" i="67" s="1"/>
  <c r="AB127" i="67" s="1"/>
  <c r="AC127" i="67" s="1"/>
  <c r="AD127" i="67" s="1"/>
  <c r="AE127" i="67" s="1"/>
  <c r="AF127" i="67" s="1"/>
  <c r="C127" i="67"/>
  <c r="D127" i="67" s="1"/>
  <c r="E127" i="67" s="1"/>
  <c r="F127" i="67" s="1"/>
  <c r="G127" i="67" s="1"/>
  <c r="H127" i="67" s="1"/>
  <c r="I127" i="67" s="1"/>
  <c r="J127" i="67" s="1"/>
  <c r="K127" i="67" s="1"/>
  <c r="L127" i="67" s="1"/>
  <c r="M127" i="67" s="1"/>
  <c r="N127" i="67" s="1"/>
  <c r="O127" i="67" s="1"/>
  <c r="P127" i="67" s="1"/>
  <c r="Q127" i="67" s="1"/>
  <c r="R127" i="67" s="1"/>
  <c r="S127" i="67" s="1"/>
  <c r="T127" i="67" s="1"/>
  <c r="U127" i="67" s="1"/>
  <c r="V127" i="67" s="1"/>
  <c r="M126" i="67"/>
  <c r="N126" i="67" s="1"/>
  <c r="O126" i="67" s="1"/>
  <c r="P126" i="67" s="1"/>
  <c r="Q126" i="67" s="1"/>
  <c r="R126" i="67" s="1"/>
  <c r="S126" i="67" s="1"/>
  <c r="T126" i="67" s="1"/>
  <c r="U126" i="67" s="1"/>
  <c r="V126" i="67" s="1"/>
  <c r="W126" i="67" s="1"/>
  <c r="X126" i="67" s="1"/>
  <c r="Y126" i="67" s="1"/>
  <c r="Z126" i="67" s="1"/>
  <c r="AA126" i="67" s="1"/>
  <c r="AB126" i="67" s="1"/>
  <c r="AC126" i="67" s="1"/>
  <c r="AD126" i="67" s="1"/>
  <c r="AE126" i="67" s="1"/>
  <c r="AF126" i="67" s="1"/>
  <c r="E126" i="67"/>
  <c r="F126" i="67" s="1"/>
  <c r="G126" i="67" s="1"/>
  <c r="H126" i="67" s="1"/>
  <c r="I126" i="67" s="1"/>
  <c r="J126" i="67" s="1"/>
  <c r="K126" i="67" s="1"/>
  <c r="L126" i="67" s="1"/>
  <c r="D126" i="67"/>
  <c r="C126" i="67"/>
  <c r="G124" i="67"/>
  <c r="H124" i="67" s="1"/>
  <c r="I124" i="67" s="1"/>
  <c r="J124" i="67" s="1"/>
  <c r="K124" i="67" s="1"/>
  <c r="L124" i="67" s="1"/>
  <c r="M124" i="67" s="1"/>
  <c r="N124" i="67" s="1"/>
  <c r="O124" i="67" s="1"/>
  <c r="P124" i="67" s="1"/>
  <c r="Q124" i="67" s="1"/>
  <c r="R124" i="67" s="1"/>
  <c r="S124" i="67" s="1"/>
  <c r="T124" i="67" s="1"/>
  <c r="U124" i="67" s="1"/>
  <c r="V124" i="67" s="1"/>
  <c r="W124" i="67" s="1"/>
  <c r="X124" i="67" s="1"/>
  <c r="Y124" i="67" s="1"/>
  <c r="Z124" i="67" s="1"/>
  <c r="AA124" i="67" s="1"/>
  <c r="AB124" i="67" s="1"/>
  <c r="AC124" i="67" s="1"/>
  <c r="AD124" i="67" s="1"/>
  <c r="AE124" i="67" s="1"/>
  <c r="AF124" i="67" s="1"/>
  <c r="C124" i="67"/>
  <c r="D124" i="67" s="1"/>
  <c r="E124" i="67" s="1"/>
  <c r="F124" i="67" s="1"/>
  <c r="E123" i="67"/>
  <c r="F123" i="67" s="1"/>
  <c r="G123" i="67" s="1"/>
  <c r="H123" i="67" s="1"/>
  <c r="I123" i="67" s="1"/>
  <c r="J123" i="67" s="1"/>
  <c r="K123" i="67" s="1"/>
  <c r="L123" i="67" s="1"/>
  <c r="M123" i="67" s="1"/>
  <c r="N123" i="67" s="1"/>
  <c r="O123" i="67" s="1"/>
  <c r="P123" i="67" s="1"/>
  <c r="Q123" i="67" s="1"/>
  <c r="R123" i="67" s="1"/>
  <c r="S123" i="67" s="1"/>
  <c r="T123" i="67" s="1"/>
  <c r="U123" i="67" s="1"/>
  <c r="V123" i="67" s="1"/>
  <c r="W123" i="67" s="1"/>
  <c r="X123" i="67" s="1"/>
  <c r="Y123" i="67" s="1"/>
  <c r="Z123" i="67" s="1"/>
  <c r="AA123" i="67" s="1"/>
  <c r="AB123" i="67" s="1"/>
  <c r="AC123" i="67" s="1"/>
  <c r="AD123" i="67" s="1"/>
  <c r="AE123" i="67" s="1"/>
  <c r="AF123" i="67" s="1"/>
  <c r="C123" i="67"/>
  <c r="D123" i="67" s="1"/>
  <c r="C122" i="67"/>
  <c r="D122" i="67" s="1"/>
  <c r="E122" i="67" s="1"/>
  <c r="F122" i="67" s="1"/>
  <c r="G122" i="67" s="1"/>
  <c r="H122" i="67" s="1"/>
  <c r="I122" i="67" s="1"/>
  <c r="J122" i="67" s="1"/>
  <c r="K122" i="67" s="1"/>
  <c r="L122" i="67" s="1"/>
  <c r="M122" i="67" s="1"/>
  <c r="N122" i="67" s="1"/>
  <c r="O122" i="67" s="1"/>
  <c r="P122" i="67" s="1"/>
  <c r="Q122" i="67" s="1"/>
  <c r="R122" i="67" s="1"/>
  <c r="S122" i="67" s="1"/>
  <c r="T122" i="67" s="1"/>
  <c r="U122" i="67" s="1"/>
  <c r="V122" i="67" s="1"/>
  <c r="W122" i="67" s="1"/>
  <c r="X122" i="67" s="1"/>
  <c r="Y122" i="67" s="1"/>
  <c r="Z122" i="67" s="1"/>
  <c r="AA122" i="67" s="1"/>
  <c r="AB122" i="67" s="1"/>
  <c r="AC122" i="67" s="1"/>
  <c r="AD122" i="67" s="1"/>
  <c r="AE122" i="67" s="1"/>
  <c r="AF122" i="67" s="1"/>
  <c r="G121" i="67"/>
  <c r="H121" i="67" s="1"/>
  <c r="I121" i="67" s="1"/>
  <c r="J121" i="67" s="1"/>
  <c r="K121" i="67" s="1"/>
  <c r="L121" i="67" s="1"/>
  <c r="M121" i="67" s="1"/>
  <c r="N121" i="67" s="1"/>
  <c r="O121" i="67" s="1"/>
  <c r="P121" i="67" s="1"/>
  <c r="Q121" i="67" s="1"/>
  <c r="R121" i="67" s="1"/>
  <c r="S121" i="67" s="1"/>
  <c r="T121" i="67" s="1"/>
  <c r="U121" i="67" s="1"/>
  <c r="V121" i="67" s="1"/>
  <c r="W121" i="67" s="1"/>
  <c r="X121" i="67" s="1"/>
  <c r="Y121" i="67" s="1"/>
  <c r="Z121" i="67" s="1"/>
  <c r="AA121" i="67" s="1"/>
  <c r="AB121" i="67" s="1"/>
  <c r="AC121" i="67" s="1"/>
  <c r="AD121" i="67" s="1"/>
  <c r="AE121" i="67" s="1"/>
  <c r="AF121" i="67" s="1"/>
  <c r="C121" i="67"/>
  <c r="D121" i="67" s="1"/>
  <c r="E121" i="67" s="1"/>
  <c r="F121" i="67" s="1"/>
  <c r="C120" i="67"/>
  <c r="D120" i="67" s="1"/>
  <c r="E120" i="67" s="1"/>
  <c r="F120" i="67" s="1"/>
  <c r="G120" i="67" s="1"/>
  <c r="H120" i="67" s="1"/>
  <c r="I120" i="67" s="1"/>
  <c r="J120" i="67" s="1"/>
  <c r="K120" i="67" s="1"/>
  <c r="L120" i="67" s="1"/>
  <c r="M120" i="67" s="1"/>
  <c r="N120" i="67" s="1"/>
  <c r="O120" i="67" s="1"/>
  <c r="P120" i="67" s="1"/>
  <c r="Q120" i="67" s="1"/>
  <c r="R120" i="67" s="1"/>
  <c r="S120" i="67" s="1"/>
  <c r="T120" i="67" s="1"/>
  <c r="U120" i="67" s="1"/>
  <c r="V120" i="67" s="1"/>
  <c r="W120" i="67" s="1"/>
  <c r="X120" i="67" s="1"/>
  <c r="Y120" i="67" s="1"/>
  <c r="Z120" i="67" s="1"/>
  <c r="AA120" i="67" s="1"/>
  <c r="AB120" i="67" s="1"/>
  <c r="AC120" i="67" s="1"/>
  <c r="AD120" i="67" s="1"/>
  <c r="AE120" i="67" s="1"/>
  <c r="AF120" i="67" s="1"/>
  <c r="D119" i="67"/>
  <c r="E119" i="67" s="1"/>
  <c r="F119" i="67" s="1"/>
  <c r="G119" i="67" s="1"/>
  <c r="H119" i="67" s="1"/>
  <c r="I119" i="67" s="1"/>
  <c r="J119" i="67" s="1"/>
  <c r="K119" i="67" s="1"/>
  <c r="L119" i="67" s="1"/>
  <c r="M119" i="67" s="1"/>
  <c r="N119" i="67" s="1"/>
  <c r="O119" i="67" s="1"/>
  <c r="P119" i="67" s="1"/>
  <c r="Q119" i="67" s="1"/>
  <c r="R119" i="67" s="1"/>
  <c r="S119" i="67" s="1"/>
  <c r="T119" i="67" s="1"/>
  <c r="U119" i="67" s="1"/>
  <c r="V119" i="67" s="1"/>
  <c r="W119" i="67" s="1"/>
  <c r="X119" i="67" s="1"/>
  <c r="Y119" i="67" s="1"/>
  <c r="Z119" i="67" s="1"/>
  <c r="AA119" i="67" s="1"/>
  <c r="AB119" i="67" s="1"/>
  <c r="AC119" i="67" s="1"/>
  <c r="AD119" i="67" s="1"/>
  <c r="AE119" i="67" s="1"/>
  <c r="AF119" i="67" s="1"/>
  <c r="C119" i="67"/>
  <c r="G118" i="67"/>
  <c r="H118" i="67" s="1"/>
  <c r="I118" i="67" s="1"/>
  <c r="J118" i="67" s="1"/>
  <c r="K118" i="67" s="1"/>
  <c r="L118" i="67" s="1"/>
  <c r="M118" i="67" s="1"/>
  <c r="N118" i="67" s="1"/>
  <c r="O118" i="67" s="1"/>
  <c r="P118" i="67" s="1"/>
  <c r="Q118" i="67" s="1"/>
  <c r="R118" i="67" s="1"/>
  <c r="S118" i="67" s="1"/>
  <c r="T118" i="67" s="1"/>
  <c r="U118" i="67" s="1"/>
  <c r="V118" i="67" s="1"/>
  <c r="W118" i="67" s="1"/>
  <c r="X118" i="67" s="1"/>
  <c r="Y118" i="67" s="1"/>
  <c r="Z118" i="67" s="1"/>
  <c r="AA118" i="67" s="1"/>
  <c r="AB118" i="67" s="1"/>
  <c r="AC118" i="67" s="1"/>
  <c r="AD118" i="67" s="1"/>
  <c r="AE118" i="67" s="1"/>
  <c r="AF118" i="67" s="1"/>
  <c r="C118" i="67"/>
  <c r="D118" i="67" s="1"/>
  <c r="E118" i="67" s="1"/>
  <c r="F118" i="67" s="1"/>
  <c r="M117" i="67"/>
  <c r="N117" i="67" s="1"/>
  <c r="O117" i="67" s="1"/>
  <c r="P117" i="67" s="1"/>
  <c r="Q117" i="67" s="1"/>
  <c r="R117" i="67" s="1"/>
  <c r="S117" i="67" s="1"/>
  <c r="T117" i="67" s="1"/>
  <c r="U117" i="67" s="1"/>
  <c r="V117" i="67" s="1"/>
  <c r="W117" i="67" s="1"/>
  <c r="X117" i="67" s="1"/>
  <c r="Y117" i="67" s="1"/>
  <c r="Z117" i="67" s="1"/>
  <c r="AA117" i="67" s="1"/>
  <c r="AB117" i="67" s="1"/>
  <c r="AC117" i="67" s="1"/>
  <c r="AD117" i="67" s="1"/>
  <c r="AE117" i="67" s="1"/>
  <c r="AF117" i="67" s="1"/>
  <c r="E117" i="67"/>
  <c r="F117" i="67" s="1"/>
  <c r="G117" i="67" s="1"/>
  <c r="H117" i="67" s="1"/>
  <c r="I117" i="67" s="1"/>
  <c r="J117" i="67" s="1"/>
  <c r="K117" i="67" s="1"/>
  <c r="L117" i="67" s="1"/>
  <c r="C117" i="67"/>
  <c r="D117" i="67" s="1"/>
  <c r="D116" i="67"/>
  <c r="E116" i="67" s="1"/>
  <c r="F116" i="67" s="1"/>
  <c r="G116" i="67" s="1"/>
  <c r="H116" i="67" s="1"/>
  <c r="I116" i="67" s="1"/>
  <c r="J116" i="67" s="1"/>
  <c r="K116" i="67" s="1"/>
  <c r="L116" i="67" s="1"/>
  <c r="M116" i="67" s="1"/>
  <c r="N116" i="67" s="1"/>
  <c r="O116" i="67" s="1"/>
  <c r="P116" i="67" s="1"/>
  <c r="Q116" i="67" s="1"/>
  <c r="R116" i="67" s="1"/>
  <c r="S116" i="67" s="1"/>
  <c r="T116" i="67" s="1"/>
  <c r="U116" i="67" s="1"/>
  <c r="V116" i="67" s="1"/>
  <c r="W116" i="67" s="1"/>
  <c r="X116" i="67" s="1"/>
  <c r="Y116" i="67" s="1"/>
  <c r="Z116" i="67" s="1"/>
  <c r="AA116" i="67" s="1"/>
  <c r="AB116" i="67" s="1"/>
  <c r="AC116" i="67" s="1"/>
  <c r="AD116" i="67" s="1"/>
  <c r="AE116" i="67" s="1"/>
  <c r="AF116" i="67" s="1"/>
  <c r="C116" i="67"/>
  <c r="C115" i="67"/>
  <c r="D115" i="67" s="1"/>
  <c r="E115" i="67" s="1"/>
  <c r="F115" i="67" s="1"/>
  <c r="G115" i="67" s="1"/>
  <c r="H115" i="67" s="1"/>
  <c r="I115" i="67" s="1"/>
  <c r="J115" i="67" s="1"/>
  <c r="K115" i="67" s="1"/>
  <c r="L115" i="67" s="1"/>
  <c r="M115" i="67" s="1"/>
  <c r="N115" i="67" s="1"/>
  <c r="O115" i="67" s="1"/>
  <c r="P115" i="67" s="1"/>
  <c r="Q115" i="67" s="1"/>
  <c r="R115" i="67" s="1"/>
  <c r="S115" i="67" s="1"/>
  <c r="T115" i="67" s="1"/>
  <c r="U115" i="67" s="1"/>
  <c r="V115" i="67" s="1"/>
  <c r="W115" i="67" s="1"/>
  <c r="X115" i="67" s="1"/>
  <c r="Y115" i="67" s="1"/>
  <c r="Z115" i="67" s="1"/>
  <c r="AA115" i="67" s="1"/>
  <c r="AB115" i="67" s="1"/>
  <c r="AC115" i="67" s="1"/>
  <c r="AD115" i="67" s="1"/>
  <c r="AE115" i="67" s="1"/>
  <c r="AF115" i="67" s="1"/>
  <c r="G114" i="67"/>
  <c r="H114" i="67" s="1"/>
  <c r="I114" i="67" s="1"/>
  <c r="J114" i="67" s="1"/>
  <c r="K114" i="67" s="1"/>
  <c r="L114" i="67" s="1"/>
  <c r="M114" i="67" s="1"/>
  <c r="N114" i="67" s="1"/>
  <c r="O114" i="67" s="1"/>
  <c r="P114" i="67" s="1"/>
  <c r="Q114" i="67" s="1"/>
  <c r="R114" i="67" s="1"/>
  <c r="S114" i="67" s="1"/>
  <c r="T114" i="67" s="1"/>
  <c r="U114" i="67" s="1"/>
  <c r="V114" i="67" s="1"/>
  <c r="W114" i="67" s="1"/>
  <c r="X114" i="67" s="1"/>
  <c r="Y114" i="67" s="1"/>
  <c r="Z114" i="67" s="1"/>
  <c r="AA114" i="67" s="1"/>
  <c r="AB114" i="67" s="1"/>
  <c r="AC114" i="67" s="1"/>
  <c r="AD114" i="67" s="1"/>
  <c r="AE114" i="67" s="1"/>
  <c r="AF114" i="67" s="1"/>
  <c r="C114" i="67"/>
  <c r="D114" i="67" s="1"/>
  <c r="E114" i="67" s="1"/>
  <c r="F114" i="67" s="1"/>
  <c r="P113" i="67"/>
  <c r="Q113" i="67" s="1"/>
  <c r="R113" i="67" s="1"/>
  <c r="S113" i="67" s="1"/>
  <c r="T113" i="67" s="1"/>
  <c r="U113" i="67" s="1"/>
  <c r="V113" i="67" s="1"/>
  <c r="W113" i="67" s="1"/>
  <c r="X113" i="67" s="1"/>
  <c r="Y113" i="67" s="1"/>
  <c r="Z113" i="67" s="1"/>
  <c r="AA113" i="67" s="1"/>
  <c r="AB113" i="67" s="1"/>
  <c r="AC113" i="67" s="1"/>
  <c r="AD113" i="67" s="1"/>
  <c r="AE113" i="67" s="1"/>
  <c r="AF113" i="67" s="1"/>
  <c r="G113" i="67"/>
  <c r="H113" i="67" s="1"/>
  <c r="I113" i="67" s="1"/>
  <c r="J113" i="67" s="1"/>
  <c r="K113" i="67" s="1"/>
  <c r="L113" i="67" s="1"/>
  <c r="M113" i="67" s="1"/>
  <c r="N113" i="67" s="1"/>
  <c r="O113" i="67" s="1"/>
  <c r="E113" i="67"/>
  <c r="F113" i="67" s="1"/>
  <c r="D113" i="67"/>
  <c r="C113" i="67"/>
  <c r="L112" i="67"/>
  <c r="M112" i="67" s="1"/>
  <c r="N112" i="67" s="1"/>
  <c r="O112" i="67" s="1"/>
  <c r="P112" i="67" s="1"/>
  <c r="Q112" i="67" s="1"/>
  <c r="R112" i="67" s="1"/>
  <c r="S112" i="67" s="1"/>
  <c r="T112" i="67" s="1"/>
  <c r="U112" i="67" s="1"/>
  <c r="V112" i="67" s="1"/>
  <c r="W112" i="67" s="1"/>
  <c r="X112" i="67" s="1"/>
  <c r="Y112" i="67" s="1"/>
  <c r="Z112" i="67" s="1"/>
  <c r="AA112" i="67" s="1"/>
  <c r="AB112" i="67" s="1"/>
  <c r="AC112" i="67" s="1"/>
  <c r="AD112" i="67" s="1"/>
  <c r="AE112" i="67" s="1"/>
  <c r="AF112" i="67" s="1"/>
  <c r="C112" i="67"/>
  <c r="D112" i="67" s="1"/>
  <c r="E112" i="67" s="1"/>
  <c r="F112" i="67" s="1"/>
  <c r="G112" i="67" s="1"/>
  <c r="H112" i="67" s="1"/>
  <c r="I112" i="67" s="1"/>
  <c r="J112" i="67" s="1"/>
  <c r="K112" i="67" s="1"/>
  <c r="C111" i="67"/>
  <c r="D111" i="67" s="1"/>
  <c r="E111" i="67" s="1"/>
  <c r="F111" i="67" s="1"/>
  <c r="G111" i="67" s="1"/>
  <c r="H111" i="67" s="1"/>
  <c r="I111" i="67" s="1"/>
  <c r="J111" i="67" s="1"/>
  <c r="K111" i="67" s="1"/>
  <c r="L111" i="67" s="1"/>
  <c r="M111" i="67" s="1"/>
  <c r="N111" i="67" s="1"/>
  <c r="O111" i="67" s="1"/>
  <c r="P111" i="67" s="1"/>
  <c r="Q111" i="67" s="1"/>
  <c r="R111" i="67" s="1"/>
  <c r="S111" i="67" s="1"/>
  <c r="T111" i="67" s="1"/>
  <c r="U111" i="67" s="1"/>
  <c r="V111" i="67" s="1"/>
  <c r="W111" i="67" s="1"/>
  <c r="X111" i="67" s="1"/>
  <c r="Y111" i="67" s="1"/>
  <c r="Z111" i="67" s="1"/>
  <c r="AA111" i="67" s="1"/>
  <c r="AB111" i="67" s="1"/>
  <c r="AC111" i="67" s="1"/>
  <c r="AD111" i="67" s="1"/>
  <c r="AE111" i="67" s="1"/>
  <c r="AF111" i="67" s="1"/>
  <c r="C110" i="67"/>
  <c r="D110" i="67" s="1"/>
  <c r="E110" i="67" s="1"/>
  <c r="F110" i="67" s="1"/>
  <c r="G110" i="67" s="1"/>
  <c r="H110" i="67" s="1"/>
  <c r="I110" i="67" s="1"/>
  <c r="J110" i="67" s="1"/>
  <c r="K110" i="67" s="1"/>
  <c r="L110" i="67" s="1"/>
  <c r="M110" i="67" s="1"/>
  <c r="N110" i="67" s="1"/>
  <c r="O110" i="67" s="1"/>
  <c r="P110" i="67" s="1"/>
  <c r="Q110" i="67" s="1"/>
  <c r="R110" i="67" s="1"/>
  <c r="S110" i="67" s="1"/>
  <c r="T110" i="67" s="1"/>
  <c r="U110" i="67" s="1"/>
  <c r="V110" i="67" s="1"/>
  <c r="W110" i="67" s="1"/>
  <c r="X110" i="67" s="1"/>
  <c r="Y110" i="67" s="1"/>
  <c r="Z110" i="67" s="1"/>
  <c r="AA110" i="67" s="1"/>
  <c r="AB110" i="67" s="1"/>
  <c r="AC110" i="67" s="1"/>
  <c r="AD110" i="67" s="1"/>
  <c r="AE110" i="67" s="1"/>
  <c r="AF110" i="67" s="1"/>
  <c r="O109" i="67"/>
  <c r="P109" i="67" s="1"/>
  <c r="Q109" i="67" s="1"/>
  <c r="R109" i="67" s="1"/>
  <c r="S109" i="67" s="1"/>
  <c r="T109" i="67" s="1"/>
  <c r="U109" i="67" s="1"/>
  <c r="V109" i="67" s="1"/>
  <c r="W109" i="67" s="1"/>
  <c r="X109" i="67" s="1"/>
  <c r="Y109" i="67" s="1"/>
  <c r="Z109" i="67" s="1"/>
  <c r="AA109" i="67" s="1"/>
  <c r="AB109" i="67" s="1"/>
  <c r="AC109" i="67" s="1"/>
  <c r="AD109" i="67" s="1"/>
  <c r="AE109" i="67" s="1"/>
  <c r="AF109" i="67" s="1"/>
  <c r="M109" i="67"/>
  <c r="N109" i="67" s="1"/>
  <c r="J109" i="67"/>
  <c r="K109" i="67" s="1"/>
  <c r="L109" i="67" s="1"/>
  <c r="D109" i="67"/>
  <c r="E109" i="67" s="1"/>
  <c r="F109" i="67" s="1"/>
  <c r="G109" i="67" s="1"/>
  <c r="H109" i="67" s="1"/>
  <c r="C109" i="67"/>
  <c r="D108" i="67"/>
  <c r="E108" i="67" s="1"/>
  <c r="F108" i="67" s="1"/>
  <c r="G108" i="67" s="1"/>
  <c r="H108" i="67" s="1"/>
  <c r="I108" i="67" s="1"/>
  <c r="J108" i="67" s="1"/>
  <c r="K108" i="67" s="1"/>
  <c r="L108" i="67" s="1"/>
  <c r="M108" i="67" s="1"/>
  <c r="N108" i="67" s="1"/>
  <c r="O108" i="67" s="1"/>
  <c r="P108" i="67" s="1"/>
  <c r="Q108" i="67" s="1"/>
  <c r="R108" i="67" s="1"/>
  <c r="S108" i="67" s="1"/>
  <c r="T108" i="67" s="1"/>
  <c r="U108" i="67" s="1"/>
  <c r="V108" i="67" s="1"/>
  <c r="W108" i="67" s="1"/>
  <c r="X108" i="67" s="1"/>
  <c r="Y108" i="67" s="1"/>
  <c r="Z108" i="67" s="1"/>
  <c r="AA108" i="67" s="1"/>
  <c r="AB108" i="67" s="1"/>
  <c r="AC108" i="67" s="1"/>
  <c r="AD108" i="67" s="1"/>
  <c r="AE108" i="67" s="1"/>
  <c r="AF108" i="67" s="1"/>
  <c r="C108" i="67"/>
  <c r="C107" i="67"/>
  <c r="D107" i="67" s="1"/>
  <c r="E107" i="67" s="1"/>
  <c r="F107" i="67" s="1"/>
  <c r="G107" i="67" s="1"/>
  <c r="H107" i="67" s="1"/>
  <c r="I107" i="67" s="1"/>
  <c r="J107" i="67" s="1"/>
  <c r="K107" i="67" s="1"/>
  <c r="L107" i="67" s="1"/>
  <c r="M107" i="67" s="1"/>
  <c r="N107" i="67" s="1"/>
  <c r="O107" i="67" s="1"/>
  <c r="P107" i="67" s="1"/>
  <c r="Q107" i="67" s="1"/>
  <c r="R107" i="67" s="1"/>
  <c r="S107" i="67" s="1"/>
  <c r="T107" i="67" s="1"/>
  <c r="U107" i="67" s="1"/>
  <c r="V107" i="67" s="1"/>
  <c r="W107" i="67" s="1"/>
  <c r="X107" i="67" s="1"/>
  <c r="Y107" i="67" s="1"/>
  <c r="Z107" i="67" s="1"/>
  <c r="AA107" i="67" s="1"/>
  <c r="AB107" i="67" s="1"/>
  <c r="AC107" i="67" s="1"/>
  <c r="AD107" i="67" s="1"/>
  <c r="AE107" i="67" s="1"/>
  <c r="AF107" i="67" s="1"/>
  <c r="F105" i="67"/>
  <c r="G105" i="67" s="1"/>
  <c r="H105" i="67" s="1"/>
  <c r="I105" i="67" s="1"/>
  <c r="J105" i="67" s="1"/>
  <c r="K105" i="67" s="1"/>
  <c r="L105" i="67" s="1"/>
  <c r="M105" i="67" s="1"/>
  <c r="N105" i="67" s="1"/>
  <c r="O105" i="67" s="1"/>
  <c r="P105" i="67" s="1"/>
  <c r="Q105" i="67" s="1"/>
  <c r="R105" i="67" s="1"/>
  <c r="S105" i="67" s="1"/>
  <c r="T105" i="67" s="1"/>
  <c r="U105" i="67" s="1"/>
  <c r="V105" i="67" s="1"/>
  <c r="W105" i="67" s="1"/>
  <c r="X105" i="67" s="1"/>
  <c r="Y105" i="67" s="1"/>
  <c r="Z105" i="67" s="1"/>
  <c r="AA105" i="67" s="1"/>
  <c r="AB105" i="67" s="1"/>
  <c r="AC105" i="67" s="1"/>
  <c r="AD105" i="67" s="1"/>
  <c r="AE105" i="67" s="1"/>
  <c r="AF105" i="67" s="1"/>
  <c r="D105" i="67"/>
  <c r="E105" i="67" s="1"/>
  <c r="C105" i="67"/>
  <c r="J104" i="67"/>
  <c r="K104" i="67" s="1"/>
  <c r="L104" i="67" s="1"/>
  <c r="M104" i="67" s="1"/>
  <c r="N104" i="67" s="1"/>
  <c r="O104" i="67" s="1"/>
  <c r="P104" i="67" s="1"/>
  <c r="Q104" i="67" s="1"/>
  <c r="R104" i="67" s="1"/>
  <c r="S104" i="67" s="1"/>
  <c r="T104" i="67" s="1"/>
  <c r="U104" i="67" s="1"/>
  <c r="V104" i="67" s="1"/>
  <c r="W104" i="67" s="1"/>
  <c r="X104" i="67" s="1"/>
  <c r="Y104" i="67" s="1"/>
  <c r="Z104" i="67" s="1"/>
  <c r="AA104" i="67" s="1"/>
  <c r="AB104" i="67" s="1"/>
  <c r="AC104" i="67" s="1"/>
  <c r="AD104" i="67" s="1"/>
  <c r="AE104" i="67" s="1"/>
  <c r="AF104" i="67" s="1"/>
  <c r="D104" i="67"/>
  <c r="E104" i="67" s="1"/>
  <c r="F104" i="67" s="1"/>
  <c r="G104" i="67" s="1"/>
  <c r="H104" i="67" s="1"/>
  <c r="I104" i="67" s="1"/>
  <c r="C104" i="67"/>
  <c r="D102" i="67"/>
  <c r="E102" i="67" s="1"/>
  <c r="F102" i="67" s="1"/>
  <c r="G102" i="67" s="1"/>
  <c r="H102" i="67" s="1"/>
  <c r="I102" i="67" s="1"/>
  <c r="J102" i="67" s="1"/>
  <c r="K102" i="67" s="1"/>
  <c r="L102" i="67" s="1"/>
  <c r="M102" i="67" s="1"/>
  <c r="N102" i="67" s="1"/>
  <c r="O102" i="67" s="1"/>
  <c r="P102" i="67" s="1"/>
  <c r="Q102" i="67" s="1"/>
  <c r="R102" i="67" s="1"/>
  <c r="S102" i="67" s="1"/>
  <c r="T102" i="67" s="1"/>
  <c r="U102" i="67" s="1"/>
  <c r="V102" i="67" s="1"/>
  <c r="W102" i="67" s="1"/>
  <c r="X102" i="67" s="1"/>
  <c r="Y102" i="67" s="1"/>
  <c r="Z102" i="67" s="1"/>
  <c r="AA102" i="67" s="1"/>
  <c r="AB102" i="67" s="1"/>
  <c r="AC102" i="67" s="1"/>
  <c r="AD102" i="67" s="1"/>
  <c r="AE102" i="67" s="1"/>
  <c r="AF102" i="67" s="1"/>
  <c r="C102" i="67"/>
  <c r="H101" i="67"/>
  <c r="I101" i="67" s="1"/>
  <c r="J101" i="67" s="1"/>
  <c r="K101" i="67" s="1"/>
  <c r="L101" i="67" s="1"/>
  <c r="M101" i="67" s="1"/>
  <c r="N101" i="67" s="1"/>
  <c r="O101" i="67" s="1"/>
  <c r="P101" i="67" s="1"/>
  <c r="Q101" i="67" s="1"/>
  <c r="R101" i="67" s="1"/>
  <c r="S101" i="67" s="1"/>
  <c r="T101" i="67" s="1"/>
  <c r="U101" i="67" s="1"/>
  <c r="V101" i="67" s="1"/>
  <c r="W101" i="67" s="1"/>
  <c r="X101" i="67" s="1"/>
  <c r="Y101" i="67" s="1"/>
  <c r="Z101" i="67" s="1"/>
  <c r="AA101" i="67" s="1"/>
  <c r="AB101" i="67" s="1"/>
  <c r="AC101" i="67" s="1"/>
  <c r="AD101" i="67" s="1"/>
  <c r="AE101" i="67" s="1"/>
  <c r="AF101" i="67" s="1"/>
  <c r="F101" i="67"/>
  <c r="G101" i="67" s="1"/>
  <c r="C101" i="67"/>
  <c r="D101" i="67" s="1"/>
  <c r="E101" i="67" s="1"/>
  <c r="L100" i="67"/>
  <c r="M100" i="67" s="1"/>
  <c r="N100" i="67" s="1"/>
  <c r="O100" i="67" s="1"/>
  <c r="P100" i="67" s="1"/>
  <c r="Q100" i="67" s="1"/>
  <c r="R100" i="67" s="1"/>
  <c r="S100" i="67" s="1"/>
  <c r="T100" i="67" s="1"/>
  <c r="U100" i="67" s="1"/>
  <c r="V100" i="67" s="1"/>
  <c r="W100" i="67" s="1"/>
  <c r="X100" i="67" s="1"/>
  <c r="Y100" i="67" s="1"/>
  <c r="Z100" i="67" s="1"/>
  <c r="AA100" i="67" s="1"/>
  <c r="AB100" i="67" s="1"/>
  <c r="AC100" i="67" s="1"/>
  <c r="AD100" i="67" s="1"/>
  <c r="AE100" i="67" s="1"/>
  <c r="AF100" i="67" s="1"/>
  <c r="F100" i="67"/>
  <c r="G100" i="67" s="1"/>
  <c r="H100" i="67" s="1"/>
  <c r="I100" i="67" s="1"/>
  <c r="J100" i="67" s="1"/>
  <c r="K100" i="67" s="1"/>
  <c r="D100" i="67"/>
  <c r="E100" i="67" s="1"/>
  <c r="C100" i="67"/>
  <c r="L99" i="67"/>
  <c r="M99" i="67" s="1"/>
  <c r="N99" i="67" s="1"/>
  <c r="O99" i="67" s="1"/>
  <c r="P99" i="67" s="1"/>
  <c r="Q99" i="67" s="1"/>
  <c r="R99" i="67" s="1"/>
  <c r="S99" i="67" s="1"/>
  <c r="T99" i="67" s="1"/>
  <c r="U99" i="67" s="1"/>
  <c r="V99" i="67" s="1"/>
  <c r="W99" i="67" s="1"/>
  <c r="X99" i="67" s="1"/>
  <c r="Y99" i="67" s="1"/>
  <c r="Z99" i="67" s="1"/>
  <c r="AA99" i="67" s="1"/>
  <c r="AB99" i="67" s="1"/>
  <c r="AC99" i="67" s="1"/>
  <c r="AD99" i="67" s="1"/>
  <c r="AE99" i="67" s="1"/>
  <c r="AF99" i="67" s="1"/>
  <c r="J99" i="67"/>
  <c r="K99" i="67" s="1"/>
  <c r="D99" i="67"/>
  <c r="E99" i="67" s="1"/>
  <c r="F99" i="67" s="1"/>
  <c r="G99" i="67" s="1"/>
  <c r="H99" i="67" s="1"/>
  <c r="I99" i="67" s="1"/>
  <c r="C99" i="67"/>
  <c r="D98" i="67"/>
  <c r="E98" i="67" s="1"/>
  <c r="C98" i="67"/>
  <c r="C97" i="67"/>
  <c r="AH95" i="67"/>
  <c r="AI95" i="67" s="1"/>
  <c r="AH94" i="67"/>
  <c r="AI94" i="67" s="1"/>
  <c r="AH93" i="67"/>
  <c r="AI93" i="67" s="1"/>
  <c r="AH92" i="67"/>
  <c r="AI92" i="67" s="1"/>
  <c r="AH91" i="67"/>
  <c r="AI91" i="67" s="1"/>
  <c r="C90" i="67"/>
  <c r="B90" i="67"/>
  <c r="AI88" i="67"/>
  <c r="AH88" i="67"/>
  <c r="AI87" i="67"/>
  <c r="AH87" i="67"/>
  <c r="AI86" i="67"/>
  <c r="AH86" i="67"/>
  <c r="AI85" i="67"/>
  <c r="AH85" i="67"/>
  <c r="AI84" i="67"/>
  <c r="AH84" i="67"/>
  <c r="AI83" i="67"/>
  <c r="AH83" i="67"/>
  <c r="AI82" i="67"/>
  <c r="AH82" i="67"/>
  <c r="AI81" i="67"/>
  <c r="AH81" i="67"/>
  <c r="AG79" i="67"/>
  <c r="AI78" i="67"/>
  <c r="AH78" i="67"/>
  <c r="AF77" i="67"/>
  <c r="AE77" i="67"/>
  <c r="AD77" i="67"/>
  <c r="AC77" i="67"/>
  <c r="AB77" i="67"/>
  <c r="AA77" i="67"/>
  <c r="Z77" i="67"/>
  <c r="Y77" i="67"/>
  <c r="X77" i="67"/>
  <c r="W77" i="67"/>
  <c r="V77" i="67"/>
  <c r="U77" i="67"/>
  <c r="T77" i="67"/>
  <c r="S77" i="67"/>
  <c r="R77" i="67"/>
  <c r="Q77" i="67"/>
  <c r="P77" i="67"/>
  <c r="O77" i="67"/>
  <c r="N77" i="67"/>
  <c r="M77" i="67"/>
  <c r="L77" i="67"/>
  <c r="K77" i="67"/>
  <c r="J77" i="67"/>
  <c r="I77" i="67"/>
  <c r="H77" i="67"/>
  <c r="G77" i="67"/>
  <c r="F77" i="67"/>
  <c r="E77" i="67"/>
  <c r="D77" i="67"/>
  <c r="C77" i="67"/>
  <c r="B77" i="67"/>
  <c r="AF76" i="67"/>
  <c r="AE76" i="67"/>
  <c r="AD76" i="67"/>
  <c r="AC76" i="67"/>
  <c r="AB76" i="67"/>
  <c r="AA76" i="67"/>
  <c r="Z76" i="67"/>
  <c r="Y76" i="67"/>
  <c r="X76" i="67"/>
  <c r="W76" i="67"/>
  <c r="V76" i="67"/>
  <c r="U76" i="67"/>
  <c r="T76" i="67"/>
  <c r="S76" i="67"/>
  <c r="R76" i="67"/>
  <c r="Q76" i="67"/>
  <c r="P76" i="67"/>
  <c r="O76" i="67"/>
  <c r="N76" i="67"/>
  <c r="M76" i="67"/>
  <c r="L76" i="67"/>
  <c r="L79" i="67" s="1"/>
  <c r="K76" i="67"/>
  <c r="J76" i="67"/>
  <c r="I76" i="67"/>
  <c r="H76" i="67"/>
  <c r="G76" i="67"/>
  <c r="F76" i="67"/>
  <c r="E76" i="67"/>
  <c r="D76" i="67"/>
  <c r="C76" i="67"/>
  <c r="B76" i="67"/>
  <c r="AF75" i="67"/>
  <c r="AE75" i="67"/>
  <c r="AD75" i="67"/>
  <c r="AC75" i="67"/>
  <c r="AB75" i="67"/>
  <c r="AA75" i="67"/>
  <c r="Z75" i="67"/>
  <c r="Y75" i="67"/>
  <c r="X75" i="67"/>
  <c r="W75" i="67"/>
  <c r="V75" i="67"/>
  <c r="U75" i="67"/>
  <c r="T75" i="67"/>
  <c r="S75" i="67"/>
  <c r="R75" i="67"/>
  <c r="Q75" i="67"/>
  <c r="P75" i="67"/>
  <c r="O75" i="67"/>
  <c r="N75" i="67"/>
  <c r="M75" i="67"/>
  <c r="L75" i="67"/>
  <c r="K75" i="67"/>
  <c r="J75" i="67"/>
  <c r="I75" i="67"/>
  <c r="H75" i="67"/>
  <c r="G75" i="67"/>
  <c r="F75" i="67"/>
  <c r="E75" i="67"/>
  <c r="D75" i="67"/>
  <c r="C75" i="67"/>
  <c r="B75" i="67"/>
  <c r="AF74" i="67"/>
  <c r="AE74" i="67"/>
  <c r="AD74" i="67"/>
  <c r="AC74" i="67"/>
  <c r="AB74" i="67"/>
  <c r="AA74" i="67"/>
  <c r="Z74" i="67"/>
  <c r="Y74" i="67"/>
  <c r="X74" i="67"/>
  <c r="W74" i="67"/>
  <c r="V74" i="67"/>
  <c r="U74" i="67"/>
  <c r="T74" i="67"/>
  <c r="S74" i="67"/>
  <c r="R74" i="67"/>
  <c r="Q74" i="67"/>
  <c r="P74" i="67"/>
  <c r="O74" i="67"/>
  <c r="N74" i="67"/>
  <c r="M74" i="67"/>
  <c r="L74" i="67"/>
  <c r="K74" i="67"/>
  <c r="J74" i="67"/>
  <c r="I74" i="67"/>
  <c r="H74" i="67"/>
  <c r="G74" i="67"/>
  <c r="F74" i="67"/>
  <c r="E74" i="67"/>
  <c r="D74" i="67"/>
  <c r="C74" i="67"/>
  <c r="B74" i="67"/>
  <c r="AF73" i="67"/>
  <c r="AE73" i="67"/>
  <c r="AD73" i="67"/>
  <c r="AC73" i="67"/>
  <c r="AB73" i="67"/>
  <c r="AA73" i="67"/>
  <c r="Z73" i="67"/>
  <c r="Y73" i="67"/>
  <c r="X73" i="67"/>
  <c r="W73" i="67"/>
  <c r="V73" i="67"/>
  <c r="U73" i="67"/>
  <c r="T73" i="67"/>
  <c r="S73" i="67"/>
  <c r="R73" i="67"/>
  <c r="Q73" i="67"/>
  <c r="P73" i="67"/>
  <c r="P79" i="67" s="1"/>
  <c r="O73" i="67"/>
  <c r="N73" i="67"/>
  <c r="M73" i="67"/>
  <c r="L73" i="67"/>
  <c r="K73" i="67"/>
  <c r="K79" i="67" s="1"/>
  <c r="J73" i="67"/>
  <c r="I73" i="67"/>
  <c r="H73" i="67"/>
  <c r="G73" i="67"/>
  <c r="F73" i="67"/>
  <c r="E73" i="67"/>
  <c r="D73" i="67"/>
  <c r="C73" i="67"/>
  <c r="B73" i="67"/>
  <c r="AI71" i="67"/>
  <c r="AH71" i="67"/>
  <c r="AG70" i="67"/>
  <c r="AG69" i="67"/>
  <c r="AF69" i="67"/>
  <c r="AE69" i="67"/>
  <c r="AD69" i="67"/>
  <c r="AC69" i="67"/>
  <c r="AB69" i="67"/>
  <c r="AA69" i="67"/>
  <c r="Z69" i="67"/>
  <c r="Y69" i="67"/>
  <c r="X69" i="67"/>
  <c r="W69" i="67"/>
  <c r="V69" i="67"/>
  <c r="U69" i="67"/>
  <c r="T69" i="67"/>
  <c r="S69" i="67"/>
  <c r="R69" i="67"/>
  <c r="Q69" i="67"/>
  <c r="P69" i="67"/>
  <c r="O69" i="67"/>
  <c r="N69" i="67"/>
  <c r="M69" i="67"/>
  <c r="L69" i="67"/>
  <c r="K69" i="67"/>
  <c r="J69" i="67"/>
  <c r="I69" i="67"/>
  <c r="H69" i="67"/>
  <c r="G69" i="67"/>
  <c r="F69" i="67"/>
  <c r="E69" i="67"/>
  <c r="D69" i="67"/>
  <c r="C69" i="67"/>
  <c r="B69" i="67"/>
  <c r="AI68" i="67"/>
  <c r="AH68" i="67"/>
  <c r="AI67" i="67"/>
  <c r="AH67" i="67"/>
  <c r="AI66" i="67"/>
  <c r="AH66" i="67"/>
  <c r="AG65" i="67"/>
  <c r="AG72" i="67" s="1"/>
  <c r="AF65" i="67"/>
  <c r="AF5" i="67" s="1"/>
  <c r="AE65" i="67"/>
  <c r="AD65" i="67"/>
  <c r="AD5" i="67" s="1"/>
  <c r="AC65" i="67"/>
  <c r="AB65" i="67"/>
  <c r="AB5" i="67" s="1"/>
  <c r="AA65" i="67"/>
  <c r="Z65" i="67"/>
  <c r="Z5" i="67" s="1"/>
  <c r="Y65" i="67"/>
  <c r="X65" i="67"/>
  <c r="X5" i="67" s="1"/>
  <c r="W65" i="67"/>
  <c r="W5" i="67" s="1"/>
  <c r="V65" i="67"/>
  <c r="V5" i="67" s="1"/>
  <c r="U65" i="67"/>
  <c r="T65" i="67"/>
  <c r="T5" i="67" s="1"/>
  <c r="S65" i="67"/>
  <c r="S5" i="67" s="1"/>
  <c r="R65" i="67"/>
  <c r="R5" i="67" s="1"/>
  <c r="Q65" i="67"/>
  <c r="Q5" i="67" s="1"/>
  <c r="P65" i="67"/>
  <c r="O65" i="67"/>
  <c r="N65" i="67"/>
  <c r="M65" i="67"/>
  <c r="M5" i="67" s="1"/>
  <c r="L65" i="67"/>
  <c r="K65" i="67"/>
  <c r="K5" i="67" s="1"/>
  <c r="J65" i="67"/>
  <c r="I65" i="67"/>
  <c r="I5" i="67" s="1"/>
  <c r="H65" i="67"/>
  <c r="G65" i="67"/>
  <c r="G5" i="67" s="1"/>
  <c r="F65" i="67"/>
  <c r="E65" i="67"/>
  <c r="D65" i="67"/>
  <c r="C65" i="67"/>
  <c r="B65" i="67"/>
  <c r="B5" i="67" s="1"/>
  <c r="AI64" i="67"/>
  <c r="AH64" i="67"/>
  <c r="AI63" i="67"/>
  <c r="AH63" i="67"/>
  <c r="AI62" i="67"/>
  <c r="AH62" i="67"/>
  <c r="AI61" i="67"/>
  <c r="AH61" i="67"/>
  <c r="AI60" i="67"/>
  <c r="AH60" i="67"/>
  <c r="AI59" i="67"/>
  <c r="AH59" i="67"/>
  <c r="AI58" i="67"/>
  <c r="AH58" i="67"/>
  <c r="AI57" i="67"/>
  <c r="AH57" i="67"/>
  <c r="AI56" i="67"/>
  <c r="AH56" i="67"/>
  <c r="AI55" i="67"/>
  <c r="AH55" i="67"/>
  <c r="AI54" i="67"/>
  <c r="AH54" i="67"/>
  <c r="AG53" i="67"/>
  <c r="AG4" i="67" s="1"/>
  <c r="AF53" i="67"/>
  <c r="AE53" i="67"/>
  <c r="AD53" i="67"/>
  <c r="AC53" i="67"/>
  <c r="AB53" i="67"/>
  <c r="AA53" i="67"/>
  <c r="Z53" i="67"/>
  <c r="Y53" i="67"/>
  <c r="X53" i="67"/>
  <c r="W53" i="67"/>
  <c r="V53" i="67"/>
  <c r="U53" i="67"/>
  <c r="T53" i="67"/>
  <c r="S53" i="67"/>
  <c r="R53" i="67"/>
  <c r="Q53" i="67"/>
  <c r="P53" i="67"/>
  <c r="O53" i="67"/>
  <c r="N53" i="67"/>
  <c r="M53" i="67"/>
  <c r="L53" i="67"/>
  <c r="K53" i="67"/>
  <c r="J53" i="67"/>
  <c r="I53" i="67"/>
  <c r="H53" i="67"/>
  <c r="G53" i="67"/>
  <c r="F53" i="67"/>
  <c r="E53" i="67"/>
  <c r="D53" i="67"/>
  <c r="C53" i="67"/>
  <c r="B53" i="67"/>
  <c r="AI52" i="67"/>
  <c r="AH52" i="67"/>
  <c r="AI51" i="67"/>
  <c r="AH51" i="67"/>
  <c r="AI50" i="67"/>
  <c r="AH50" i="67"/>
  <c r="AG49" i="67"/>
  <c r="S49" i="67"/>
  <c r="R49" i="67"/>
  <c r="Q49" i="67"/>
  <c r="P49" i="67"/>
  <c r="O49" i="67"/>
  <c r="N49" i="67"/>
  <c r="M49" i="67"/>
  <c r="L49" i="67"/>
  <c r="K49" i="67"/>
  <c r="J49" i="67"/>
  <c r="I49" i="67"/>
  <c r="H49" i="67"/>
  <c r="G49" i="67"/>
  <c r="F49" i="67"/>
  <c r="E49" i="67"/>
  <c r="D49" i="67"/>
  <c r="C49" i="67"/>
  <c r="B49" i="67"/>
  <c r="AG48" i="67"/>
  <c r="AI47" i="67"/>
  <c r="AH47" i="67"/>
  <c r="AI46" i="67"/>
  <c r="AH46" i="67"/>
  <c r="AI45" i="67"/>
  <c r="AH45" i="67"/>
  <c r="AI44" i="67"/>
  <c r="AH44" i="67"/>
  <c r="AI43" i="67"/>
  <c r="AH43" i="67"/>
  <c r="AI42" i="67"/>
  <c r="AH42" i="67"/>
  <c r="AI41" i="67"/>
  <c r="AH41" i="67"/>
  <c r="AI40" i="67"/>
  <c r="AH40" i="67"/>
  <c r="AI39" i="67"/>
  <c r="AH39" i="67"/>
  <c r="AI38" i="67"/>
  <c r="AH38" i="67"/>
  <c r="AI37" i="67"/>
  <c r="AH37" i="67"/>
  <c r="AI36" i="67"/>
  <c r="AH36" i="67"/>
  <c r="AG35" i="67"/>
  <c r="AF35" i="67"/>
  <c r="AE35" i="67"/>
  <c r="AD35" i="67"/>
  <c r="AC35" i="67"/>
  <c r="AB35" i="67"/>
  <c r="AA35" i="67"/>
  <c r="Z35" i="67"/>
  <c r="Y35" i="67"/>
  <c r="X35" i="67"/>
  <c r="W35" i="67"/>
  <c r="V35" i="67"/>
  <c r="U35" i="67"/>
  <c r="T35" i="67"/>
  <c r="S35" i="67"/>
  <c r="R35" i="67"/>
  <c r="Q35" i="67"/>
  <c r="Q70" i="67" s="1"/>
  <c r="P35" i="67"/>
  <c r="O35" i="67"/>
  <c r="N35" i="67"/>
  <c r="M35" i="67"/>
  <c r="L35" i="67"/>
  <c r="K35" i="67"/>
  <c r="J35" i="67"/>
  <c r="I35" i="67"/>
  <c r="H35" i="67"/>
  <c r="G35" i="67"/>
  <c r="F35" i="67"/>
  <c r="E35" i="67"/>
  <c r="D35" i="67"/>
  <c r="C35" i="67"/>
  <c r="B35" i="67"/>
  <c r="AI34" i="67"/>
  <c r="AH34" i="67"/>
  <c r="AI33" i="67"/>
  <c r="AH33" i="67"/>
  <c r="AI32" i="67"/>
  <c r="AH32" i="67"/>
  <c r="AI31" i="67"/>
  <c r="AH31" i="67"/>
  <c r="AI30" i="67"/>
  <c r="AH30" i="67"/>
  <c r="AI29" i="67"/>
  <c r="AH29" i="67"/>
  <c r="AI28" i="67"/>
  <c r="AH28" i="67"/>
  <c r="AI27" i="67"/>
  <c r="AH27" i="67"/>
  <c r="AI26" i="67"/>
  <c r="AH26" i="67"/>
  <c r="AI25" i="67"/>
  <c r="AH25" i="67"/>
  <c r="AI24" i="67"/>
  <c r="AH24" i="67"/>
  <c r="AI23" i="67"/>
  <c r="AH23" i="67"/>
  <c r="AI22" i="67"/>
  <c r="AH22" i="67"/>
  <c r="AI21" i="67"/>
  <c r="AH21" i="67"/>
  <c r="AI20" i="67"/>
  <c r="AH20" i="67"/>
  <c r="AI19" i="67"/>
  <c r="AH19" i="67"/>
  <c r="AI18" i="67"/>
  <c r="AH18" i="67"/>
  <c r="AI17" i="67"/>
  <c r="AH17" i="67"/>
  <c r="AI16" i="67"/>
  <c r="AH16" i="67"/>
  <c r="AI15" i="67"/>
  <c r="AH15" i="67"/>
  <c r="AI14" i="67"/>
  <c r="AH14" i="67"/>
  <c r="AI13" i="67"/>
  <c r="AH13" i="67"/>
  <c r="AI12" i="67"/>
  <c r="AH12" i="67"/>
  <c r="AI11" i="67"/>
  <c r="AH11" i="67"/>
  <c r="AE5" i="67"/>
  <c r="AC5" i="67"/>
  <c r="U5" i="67"/>
  <c r="P5" i="67"/>
  <c r="O5" i="67"/>
  <c r="N5" i="67"/>
  <c r="L5" i="67"/>
  <c r="J5" i="67"/>
  <c r="H5" i="67"/>
  <c r="F5" i="67"/>
  <c r="E5" i="67"/>
  <c r="D5" i="67"/>
  <c r="K4" i="67"/>
  <c r="B4" i="67"/>
  <c r="AG3" i="67"/>
  <c r="AG2" i="67"/>
  <c r="E4" i="68"/>
  <c r="E4" i="67"/>
  <c r="AD79" i="68" l="1"/>
  <c r="AC79" i="68"/>
  <c r="V79" i="68"/>
  <c r="U79" i="68"/>
  <c r="P70" i="68"/>
  <c r="N79" i="68"/>
  <c r="M79" i="68"/>
  <c r="H70" i="68"/>
  <c r="F79" i="68"/>
  <c r="F72" i="68"/>
  <c r="X209" i="68" s="1"/>
  <c r="E79" i="68"/>
  <c r="C70" i="68"/>
  <c r="J79" i="68"/>
  <c r="K79" i="68"/>
  <c r="AI75" i="68"/>
  <c r="D79" i="68"/>
  <c r="G79" i="68"/>
  <c r="F70" i="68"/>
  <c r="F80" i="68" s="1"/>
  <c r="G70" i="68"/>
  <c r="J70" i="68"/>
  <c r="C72" i="68"/>
  <c r="U209" i="68" s="1"/>
  <c r="K72" i="68"/>
  <c r="AC209" i="68" s="1"/>
  <c r="R79" i="68"/>
  <c r="AA79" i="68"/>
  <c r="O70" i="68"/>
  <c r="Z79" i="68"/>
  <c r="S79" i="68"/>
  <c r="L79" i="68"/>
  <c r="T79" i="68"/>
  <c r="AB79" i="68"/>
  <c r="AH77" i="68"/>
  <c r="O79" i="68"/>
  <c r="W79" i="68"/>
  <c r="AE79" i="68"/>
  <c r="AH76" i="68"/>
  <c r="AI65" i="68"/>
  <c r="AH75" i="68"/>
  <c r="AI53" i="68"/>
  <c r="R70" i="68"/>
  <c r="S72" i="68"/>
  <c r="AK209" i="68" s="1"/>
  <c r="N70" i="68"/>
  <c r="I70" i="68"/>
  <c r="E72" i="68"/>
  <c r="W209" i="68" s="1"/>
  <c r="K70" i="68"/>
  <c r="I72" i="68"/>
  <c r="I7" i="68" s="1"/>
  <c r="S70" i="68"/>
  <c r="Y72" i="68"/>
  <c r="AQ209" i="68" s="1"/>
  <c r="AI35" i="68"/>
  <c r="M72" i="68"/>
  <c r="M7" i="68" s="1"/>
  <c r="Q70" i="68"/>
  <c r="Y70" i="68"/>
  <c r="Q72" i="68"/>
  <c r="Q7" i="68" s="1"/>
  <c r="N72" i="68"/>
  <c r="AF209" i="68" s="1"/>
  <c r="B70" i="68"/>
  <c r="H4" i="68"/>
  <c r="D72" i="68"/>
  <c r="L72" i="68"/>
  <c r="AI34" i="68"/>
  <c r="D5" i="68"/>
  <c r="D70" i="68"/>
  <c r="L5" i="68"/>
  <c r="L70" i="68"/>
  <c r="T5" i="68"/>
  <c r="AB5" i="68"/>
  <c r="K7" i="68"/>
  <c r="H79" i="68"/>
  <c r="P79" i="68"/>
  <c r="X79" i="68"/>
  <c r="AF79" i="68"/>
  <c r="I79" i="68"/>
  <c r="Q79" i="68"/>
  <c r="Y79" i="68"/>
  <c r="AI76" i="68"/>
  <c r="AI77" i="68"/>
  <c r="AI74" i="68"/>
  <c r="E98" i="68"/>
  <c r="D90" i="68"/>
  <c r="B72" i="68"/>
  <c r="AI73" i="68"/>
  <c r="C79" i="68"/>
  <c r="C80" i="68" s="1"/>
  <c r="AH74" i="68"/>
  <c r="O72" i="68"/>
  <c r="AH34" i="68"/>
  <c r="H72" i="68"/>
  <c r="P72" i="68"/>
  <c r="P80" i="68" s="1"/>
  <c r="C90" i="68"/>
  <c r="E70" i="68"/>
  <c r="M70" i="68"/>
  <c r="G72" i="68"/>
  <c r="S206" i="68"/>
  <c r="D206" i="68"/>
  <c r="AH35" i="68"/>
  <c r="J72" i="68"/>
  <c r="R72" i="68"/>
  <c r="AH73" i="68"/>
  <c r="B79" i="68"/>
  <c r="D187" i="68"/>
  <c r="AH65" i="68"/>
  <c r="AH69" i="68"/>
  <c r="E187" i="68"/>
  <c r="AH53" i="68"/>
  <c r="AI69" i="68"/>
  <c r="F97" i="68"/>
  <c r="C187" i="68"/>
  <c r="F230" i="68"/>
  <c r="G194" i="68"/>
  <c r="E189" i="68"/>
  <c r="C195" i="68"/>
  <c r="D190" i="68"/>
  <c r="E190" i="68" s="1"/>
  <c r="F190" i="68" s="1"/>
  <c r="G190" i="68" s="1"/>
  <c r="H190" i="68" s="1"/>
  <c r="I190" i="68" s="1"/>
  <c r="J190" i="68" s="1"/>
  <c r="K190" i="68" s="1"/>
  <c r="L190" i="68" s="1"/>
  <c r="M190" i="68" s="1"/>
  <c r="N190" i="68" s="1"/>
  <c r="O190" i="68" s="1"/>
  <c r="P190" i="68" s="1"/>
  <c r="Q190" i="68" s="1"/>
  <c r="R190" i="68" s="1"/>
  <c r="S190" i="68" s="1"/>
  <c r="T190" i="68" s="1"/>
  <c r="U190" i="68" s="1"/>
  <c r="V190" i="68" s="1"/>
  <c r="W190" i="68" s="1"/>
  <c r="X190" i="68" s="1"/>
  <c r="Y190" i="68" s="1"/>
  <c r="Z190" i="68" s="1"/>
  <c r="AA190" i="68" s="1"/>
  <c r="AB190" i="68" s="1"/>
  <c r="AC190" i="68" s="1"/>
  <c r="AD190" i="68" s="1"/>
  <c r="AE190" i="68" s="1"/>
  <c r="AF190" i="68" s="1"/>
  <c r="AF79" i="67"/>
  <c r="AD79" i="67"/>
  <c r="AC79" i="67"/>
  <c r="AB79" i="67"/>
  <c r="AA79" i="67"/>
  <c r="Z79" i="67"/>
  <c r="Y79" i="67"/>
  <c r="X79" i="67"/>
  <c r="V79" i="67"/>
  <c r="U79" i="67"/>
  <c r="T79" i="67"/>
  <c r="S79" i="67"/>
  <c r="R79" i="67"/>
  <c r="R72" i="67"/>
  <c r="Q79" i="67"/>
  <c r="O72" i="67"/>
  <c r="AG209" i="67" s="1"/>
  <c r="N79" i="67"/>
  <c r="N70" i="67"/>
  <c r="M70" i="67"/>
  <c r="M79" i="67"/>
  <c r="M72" i="67"/>
  <c r="L70" i="67"/>
  <c r="J79" i="67"/>
  <c r="J72" i="67"/>
  <c r="AB209" i="67" s="1"/>
  <c r="I79" i="67"/>
  <c r="H79" i="67"/>
  <c r="AH75" i="67"/>
  <c r="G72" i="67"/>
  <c r="Y209" i="67" s="1"/>
  <c r="F79" i="67"/>
  <c r="F70" i="67"/>
  <c r="E79" i="67"/>
  <c r="E70" i="67"/>
  <c r="D79" i="67"/>
  <c r="AH53" i="67"/>
  <c r="D70" i="67"/>
  <c r="C79" i="67"/>
  <c r="C70" i="67"/>
  <c r="AH35" i="67"/>
  <c r="AI76" i="67"/>
  <c r="AH77" i="67"/>
  <c r="AI53" i="67"/>
  <c r="AI35" i="67"/>
  <c r="H4" i="67"/>
  <c r="AJ209" i="67"/>
  <c r="R7" i="67"/>
  <c r="AE209" i="67"/>
  <c r="M7" i="67"/>
  <c r="AG6" i="67"/>
  <c r="S70" i="67"/>
  <c r="F72" i="67"/>
  <c r="F80" i="67" s="1"/>
  <c r="N72" i="67"/>
  <c r="N80" i="67" s="1"/>
  <c r="G79" i="67"/>
  <c r="O79" i="67"/>
  <c r="W79" i="67"/>
  <c r="AE79" i="67"/>
  <c r="I70" i="67"/>
  <c r="AI74" i="67"/>
  <c r="Y5" i="67"/>
  <c r="Q72" i="67"/>
  <c r="Q80" i="67" s="1"/>
  <c r="G70" i="67"/>
  <c r="G80" i="67" s="1"/>
  <c r="O70" i="67"/>
  <c r="H72" i="67"/>
  <c r="H80" i="67" s="1"/>
  <c r="P72" i="67"/>
  <c r="K70" i="67"/>
  <c r="AH74" i="67"/>
  <c r="AI75" i="67"/>
  <c r="AH76" i="67"/>
  <c r="AI77" i="67"/>
  <c r="F98" i="67"/>
  <c r="M80" i="67"/>
  <c r="G7" i="67"/>
  <c r="C5" i="67"/>
  <c r="AA5" i="67"/>
  <c r="H70" i="67"/>
  <c r="P70" i="67"/>
  <c r="AG80" i="67"/>
  <c r="E72" i="67"/>
  <c r="E80" i="67" s="1"/>
  <c r="AI73" i="67"/>
  <c r="AH69" i="67"/>
  <c r="AI69" i="67"/>
  <c r="S206" i="67"/>
  <c r="D206" i="67"/>
  <c r="AH65" i="67"/>
  <c r="B70" i="67"/>
  <c r="J70" i="67"/>
  <c r="R70" i="67"/>
  <c r="R80" i="67" s="1"/>
  <c r="AI65" i="67"/>
  <c r="C72" i="67"/>
  <c r="C80" i="67" s="1"/>
  <c r="K72" i="67"/>
  <c r="K80" i="67" s="1"/>
  <c r="S72" i="67"/>
  <c r="I72" i="67"/>
  <c r="D72" i="67"/>
  <c r="D80" i="67" s="1"/>
  <c r="L72" i="67"/>
  <c r="L80" i="67" s="1"/>
  <c r="C187" i="67"/>
  <c r="AH73" i="67"/>
  <c r="B79" i="67"/>
  <c r="D97" i="67"/>
  <c r="D189" i="67"/>
  <c r="D90" i="67" s="1"/>
  <c r="D194" i="67"/>
  <c r="R80" i="68" l="1"/>
  <c r="H80" i="68"/>
  <c r="K80" i="68"/>
  <c r="L80" i="68"/>
  <c r="AA209" i="68"/>
  <c r="F7" i="68"/>
  <c r="E7" i="68"/>
  <c r="B80" i="68"/>
  <c r="E80" i="68"/>
  <c r="J80" i="68"/>
  <c r="C7" i="68"/>
  <c r="I80" i="68"/>
  <c r="AE209" i="68"/>
  <c r="S7" i="68"/>
  <c r="S80" i="68"/>
  <c r="N80" i="68"/>
  <c r="Y7" i="68"/>
  <c r="N7" i="68"/>
  <c r="Q80" i="68"/>
  <c r="AI209" i="68"/>
  <c r="M80" i="68"/>
  <c r="B204" i="68"/>
  <c r="Y80" i="68"/>
  <c r="Y209" i="68"/>
  <c r="G7" i="68"/>
  <c r="C204" i="68"/>
  <c r="AG209" i="68"/>
  <c r="O7" i="68"/>
  <c r="E90" i="68"/>
  <c r="F98" i="68"/>
  <c r="F189" i="68"/>
  <c r="E195" i="68"/>
  <c r="AJ209" i="68"/>
  <c r="R7" i="68"/>
  <c r="AD209" i="68"/>
  <c r="L7" i="68"/>
  <c r="D195" i="68"/>
  <c r="AB209" i="68"/>
  <c r="J7" i="68"/>
  <c r="D80" i="68"/>
  <c r="G230" i="68"/>
  <c r="H194" i="68"/>
  <c r="AH209" i="68"/>
  <c r="P7" i="68"/>
  <c r="T209" i="68"/>
  <c r="B7" i="68"/>
  <c r="V209" i="68"/>
  <c r="D7" i="68"/>
  <c r="AI79" i="68"/>
  <c r="AH79" i="68"/>
  <c r="O80" i="68"/>
  <c r="Z209" i="68"/>
  <c r="H7" i="68"/>
  <c r="G80" i="68"/>
  <c r="G97" i="68"/>
  <c r="O7" i="67"/>
  <c r="O80" i="67"/>
  <c r="S80" i="67"/>
  <c r="P80" i="67"/>
  <c r="J80" i="67"/>
  <c r="J7" i="67"/>
  <c r="I80" i="67"/>
  <c r="B204" i="67"/>
  <c r="X209" i="67"/>
  <c r="C204" i="67"/>
  <c r="F7" i="67"/>
  <c r="Z209" i="67"/>
  <c r="H7" i="67"/>
  <c r="B72" i="67"/>
  <c r="B80" i="67" s="1"/>
  <c r="AK209" i="67"/>
  <c r="S7" i="67"/>
  <c r="AD209" i="67"/>
  <c r="L7" i="67"/>
  <c r="D187" i="67"/>
  <c r="E97" i="67"/>
  <c r="V209" i="67"/>
  <c r="D7" i="67"/>
  <c r="AC209" i="67"/>
  <c r="K7" i="67"/>
  <c r="W209" i="67"/>
  <c r="E7" i="67"/>
  <c r="G98" i="67"/>
  <c r="AF209" i="67"/>
  <c r="N7" i="67"/>
  <c r="D230" i="67"/>
  <c r="E194" i="67"/>
  <c r="E189" i="67"/>
  <c r="D195" i="67"/>
  <c r="AI79" i="67"/>
  <c r="AH79" i="67"/>
  <c r="AA209" i="67"/>
  <c r="I7" i="67"/>
  <c r="U209" i="67"/>
  <c r="C7" i="67"/>
  <c r="AH209" i="67"/>
  <c r="P7" i="67"/>
  <c r="AI209" i="67"/>
  <c r="Q7" i="67"/>
  <c r="K6" i="68" l="1"/>
  <c r="G189" i="68"/>
  <c r="F195" i="68"/>
  <c r="F90" i="68"/>
  <c r="G98" i="68"/>
  <c r="G187" i="68"/>
  <c r="H97" i="68"/>
  <c r="F187" i="68"/>
  <c r="H230" i="68"/>
  <c r="I194" i="68"/>
  <c r="K6" i="67"/>
  <c r="F189" i="67"/>
  <c r="E195" i="67"/>
  <c r="E90" i="67"/>
  <c r="E230" i="67"/>
  <c r="F194" i="67"/>
  <c r="E187" i="67"/>
  <c r="F97" i="67"/>
  <c r="T209" i="67"/>
  <c r="B7" i="67"/>
  <c r="H98" i="67"/>
  <c r="H189" i="68" l="1"/>
  <c r="G195" i="68"/>
  <c r="G90" i="68"/>
  <c r="H98" i="68"/>
  <c r="J194" i="68"/>
  <c r="I230" i="68"/>
  <c r="H187" i="68"/>
  <c r="I97" i="68"/>
  <c r="I98" i="67"/>
  <c r="F230" i="67"/>
  <c r="G194" i="67"/>
  <c r="G189" i="67"/>
  <c r="F195" i="67"/>
  <c r="F90" i="67"/>
  <c r="F187" i="67"/>
  <c r="G97" i="67"/>
  <c r="K194" i="68" l="1"/>
  <c r="J230" i="68"/>
  <c r="H90" i="68"/>
  <c r="I98" i="68"/>
  <c r="H195" i="68"/>
  <c r="I189" i="68"/>
  <c r="I187" i="68"/>
  <c r="J97" i="68"/>
  <c r="H189" i="67"/>
  <c r="G195" i="67"/>
  <c r="G90" i="67"/>
  <c r="H194" i="67"/>
  <c r="G230" i="67"/>
  <c r="G187" i="67"/>
  <c r="H97" i="67"/>
  <c r="J98" i="67"/>
  <c r="I195" i="68" l="1"/>
  <c r="J189" i="68"/>
  <c r="L194" i="68"/>
  <c r="K230" i="68"/>
  <c r="J98" i="68"/>
  <c r="I90" i="68"/>
  <c r="J187" i="68"/>
  <c r="K97" i="68"/>
  <c r="H187" i="67"/>
  <c r="I97" i="67"/>
  <c r="I194" i="67"/>
  <c r="H230" i="67"/>
  <c r="K98" i="67"/>
  <c r="I189" i="67"/>
  <c r="H195" i="67"/>
  <c r="H90" i="67"/>
  <c r="L97" i="68" l="1"/>
  <c r="K98" i="68"/>
  <c r="J90" i="68"/>
  <c r="M194" i="68"/>
  <c r="L230" i="68"/>
  <c r="J195" i="68"/>
  <c r="K189" i="68"/>
  <c r="I230" i="67"/>
  <c r="J194" i="67"/>
  <c r="I187" i="67"/>
  <c r="J97" i="67"/>
  <c r="L98" i="67"/>
  <c r="I195" i="67"/>
  <c r="J189" i="67"/>
  <c r="I90" i="67"/>
  <c r="K195" i="68" l="1"/>
  <c r="L189" i="68"/>
  <c r="L98" i="68"/>
  <c r="K90" i="68"/>
  <c r="M230" i="68"/>
  <c r="N194" i="68"/>
  <c r="L187" i="68"/>
  <c r="M97" i="68"/>
  <c r="K187" i="68"/>
  <c r="J195" i="67"/>
  <c r="K189" i="67"/>
  <c r="J90" i="67"/>
  <c r="J187" i="67"/>
  <c r="K97" i="67"/>
  <c r="K194" i="67"/>
  <c r="J230" i="67"/>
  <c r="M98" i="67"/>
  <c r="M98" i="68" l="1"/>
  <c r="L90" i="68"/>
  <c r="N230" i="68"/>
  <c r="O194" i="68"/>
  <c r="L195" i="68"/>
  <c r="M189" i="68"/>
  <c r="M187" i="68"/>
  <c r="N97" i="68"/>
  <c r="K230" i="67"/>
  <c r="L194" i="67"/>
  <c r="K187" i="67"/>
  <c r="L97" i="67"/>
  <c r="K195" i="67"/>
  <c r="L189" i="67"/>
  <c r="K90" i="67"/>
  <c r="N98" i="67"/>
  <c r="O97" i="68" l="1"/>
  <c r="N189" i="68"/>
  <c r="M195" i="68"/>
  <c r="O230" i="68"/>
  <c r="P194" i="68"/>
  <c r="M90" i="68"/>
  <c r="N98" i="68"/>
  <c r="O98" i="67"/>
  <c r="L187" i="67"/>
  <c r="M97" i="67"/>
  <c r="L195" i="67"/>
  <c r="M189" i="67"/>
  <c r="L90" i="67"/>
  <c r="L230" i="67"/>
  <c r="M194" i="67"/>
  <c r="P230" i="68" l="1"/>
  <c r="Q194" i="68"/>
  <c r="N90" i="68"/>
  <c r="O98" i="68"/>
  <c r="O189" i="68"/>
  <c r="N195" i="68"/>
  <c r="O187" i="68"/>
  <c r="P97" i="68"/>
  <c r="N187" i="68"/>
  <c r="M195" i="67"/>
  <c r="N189" i="67"/>
  <c r="M90" i="67"/>
  <c r="M187" i="67"/>
  <c r="N97" i="67"/>
  <c r="M230" i="67"/>
  <c r="N194" i="67"/>
  <c r="P98" i="67"/>
  <c r="O90" i="68" l="1"/>
  <c r="P98" i="68"/>
  <c r="R194" i="68"/>
  <c r="Q230" i="68"/>
  <c r="P187" i="68"/>
  <c r="Q97" i="68"/>
  <c r="P189" i="68"/>
  <c r="O195" i="68"/>
  <c r="N230" i="67"/>
  <c r="O194" i="67"/>
  <c r="N187" i="67"/>
  <c r="O97" i="67"/>
  <c r="O189" i="67"/>
  <c r="N195" i="67"/>
  <c r="N90" i="67"/>
  <c r="Q98" i="67"/>
  <c r="S194" i="68" l="1"/>
  <c r="R230" i="68"/>
  <c r="Q189" i="68"/>
  <c r="P195" i="68"/>
  <c r="R97" i="68"/>
  <c r="P90" i="68"/>
  <c r="Q98" i="68"/>
  <c r="R98" i="67"/>
  <c r="O187" i="67"/>
  <c r="P97" i="67"/>
  <c r="O230" i="67"/>
  <c r="P194" i="67"/>
  <c r="O195" i="67"/>
  <c r="P189" i="67"/>
  <c r="O90" i="67"/>
  <c r="R98" i="68" l="1"/>
  <c r="Q90" i="68"/>
  <c r="R187" i="68"/>
  <c r="S97" i="68"/>
  <c r="Q195" i="68"/>
  <c r="R189" i="68"/>
  <c r="Q187" i="68"/>
  <c r="T194" i="68"/>
  <c r="S230" i="68"/>
  <c r="Q189" i="67"/>
  <c r="P195" i="67"/>
  <c r="P90" i="67"/>
  <c r="P187" i="67"/>
  <c r="Q97" i="67"/>
  <c r="Q194" i="67"/>
  <c r="P230" i="67"/>
  <c r="S98" i="67"/>
  <c r="R195" i="68" l="1"/>
  <c r="S189" i="68"/>
  <c r="T97" i="68"/>
  <c r="U194" i="68"/>
  <c r="T230" i="68"/>
  <c r="S98" i="68"/>
  <c r="R90" i="68"/>
  <c r="T98" i="67"/>
  <c r="R194" i="67"/>
  <c r="Q230" i="67"/>
  <c r="Q187" i="67"/>
  <c r="R97" i="67"/>
  <c r="R189" i="67"/>
  <c r="Q195" i="67"/>
  <c r="Q90" i="67"/>
  <c r="T98" i="68" l="1"/>
  <c r="S90" i="68"/>
  <c r="U230" i="68"/>
  <c r="V194" i="68"/>
  <c r="T187" i="68"/>
  <c r="U97" i="68"/>
  <c r="S187" i="68"/>
  <c r="S195" i="68"/>
  <c r="T189" i="68"/>
  <c r="R187" i="67"/>
  <c r="S97" i="67"/>
  <c r="R195" i="67"/>
  <c r="S189" i="67"/>
  <c r="R90" i="67"/>
  <c r="S194" i="67"/>
  <c r="R230" i="67"/>
  <c r="U98" i="67"/>
  <c r="V97" i="68" l="1"/>
  <c r="V230" i="68"/>
  <c r="W194" i="68"/>
  <c r="T195" i="68"/>
  <c r="T48" i="68" s="1"/>
  <c r="U189" i="68"/>
  <c r="U98" i="68"/>
  <c r="T90" i="68"/>
  <c r="S195" i="67"/>
  <c r="T189" i="67"/>
  <c r="S90" i="67"/>
  <c r="V98" i="67"/>
  <c r="T194" i="67"/>
  <c r="S230" i="67"/>
  <c r="S187" i="67"/>
  <c r="T97" i="67"/>
  <c r="V189" i="68" l="1"/>
  <c r="U195" i="68"/>
  <c r="U48" i="68" s="1"/>
  <c r="U49" i="68" s="1"/>
  <c r="T49" i="68"/>
  <c r="W230" i="68"/>
  <c r="X194" i="68"/>
  <c r="V98" i="68"/>
  <c r="U90" i="68"/>
  <c r="W97" i="68"/>
  <c r="U187" i="68"/>
  <c r="T230" i="67"/>
  <c r="U194" i="67"/>
  <c r="W98" i="67"/>
  <c r="T195" i="67"/>
  <c r="T48" i="67" s="1"/>
  <c r="U189" i="67"/>
  <c r="T90" i="67"/>
  <c r="T187" i="67"/>
  <c r="U97" i="67"/>
  <c r="X230" i="68" l="1"/>
  <c r="Y194" i="68"/>
  <c r="V90" i="68"/>
  <c r="W98" i="68"/>
  <c r="W187" i="68" s="1"/>
  <c r="X97" i="68"/>
  <c r="T70" i="68"/>
  <c r="T72" i="68"/>
  <c r="V187" i="68"/>
  <c r="U70" i="68"/>
  <c r="U72" i="68"/>
  <c r="W189" i="68"/>
  <c r="V195" i="68"/>
  <c r="V48" i="68" s="1"/>
  <c r="U195" i="67"/>
  <c r="U48" i="67" s="1"/>
  <c r="U49" i="67" s="1"/>
  <c r="V189" i="67"/>
  <c r="U90" i="67"/>
  <c r="T49" i="67"/>
  <c r="U230" i="67"/>
  <c r="V194" i="67"/>
  <c r="X98" i="67"/>
  <c r="U187" i="67"/>
  <c r="V97" i="67"/>
  <c r="U80" i="68" l="1"/>
  <c r="V49" i="68"/>
  <c r="AM209" i="68"/>
  <c r="U7" i="68"/>
  <c r="T80" i="68"/>
  <c r="X189" i="68"/>
  <c r="W195" i="68"/>
  <c r="W48" i="68" s="1"/>
  <c r="W49" i="68" s="1"/>
  <c r="Y97" i="68"/>
  <c r="W90" i="68"/>
  <c r="X98" i="68"/>
  <c r="AL209" i="68"/>
  <c r="T7" i="68"/>
  <c r="Z194" i="68"/>
  <c r="Y230" i="68"/>
  <c r="V230" i="67"/>
  <c r="W194" i="67"/>
  <c r="T72" i="67"/>
  <c r="T70" i="67"/>
  <c r="V187" i="67"/>
  <c r="W97" i="67"/>
  <c r="Y98" i="67"/>
  <c r="W189" i="67"/>
  <c r="V195" i="67"/>
  <c r="V48" i="67" s="1"/>
  <c r="V90" i="67"/>
  <c r="U70" i="67"/>
  <c r="U72" i="67"/>
  <c r="X90" i="68" l="1"/>
  <c r="Y98" i="68"/>
  <c r="Y187" i="68"/>
  <c r="Z97" i="68"/>
  <c r="AA194" i="68"/>
  <c r="Z230" i="68"/>
  <c r="X187" i="68"/>
  <c r="W70" i="68"/>
  <c r="W72" i="68"/>
  <c r="X195" i="68"/>
  <c r="X48" i="68" s="1"/>
  <c r="Y189" i="68"/>
  <c r="V70" i="68"/>
  <c r="V72" i="68"/>
  <c r="T80" i="67"/>
  <c r="W187" i="67"/>
  <c r="X97" i="67"/>
  <c r="AM209" i="67"/>
  <c r="U7" i="67"/>
  <c r="V49" i="67"/>
  <c r="AL209" i="67"/>
  <c r="T7" i="67"/>
  <c r="W195" i="67"/>
  <c r="W48" i="67" s="1"/>
  <c r="W49" i="67" s="1"/>
  <c r="X189" i="67"/>
  <c r="W90" i="67"/>
  <c r="U80" i="67"/>
  <c r="W230" i="67"/>
  <c r="X194" i="67"/>
  <c r="Z98" i="67"/>
  <c r="V80" i="68" l="1"/>
  <c r="AB194" i="68"/>
  <c r="AA230" i="68"/>
  <c r="Y195" i="68"/>
  <c r="Z189" i="68"/>
  <c r="Z187" i="68"/>
  <c r="AA97" i="68"/>
  <c r="AO209" i="68"/>
  <c r="W7" i="68"/>
  <c r="W80" i="68"/>
  <c r="Z98" i="68"/>
  <c r="Y90" i="68"/>
  <c r="X49" i="68"/>
  <c r="AN209" i="68"/>
  <c r="V7" i="68"/>
  <c r="V70" i="67"/>
  <c r="V72" i="67"/>
  <c r="X195" i="67"/>
  <c r="X48" i="67" s="1"/>
  <c r="X49" i="67" s="1"/>
  <c r="Y189" i="67"/>
  <c r="X90" i="67"/>
  <c r="X187" i="67"/>
  <c r="Y97" i="67"/>
  <c r="Y194" i="67"/>
  <c r="X230" i="67"/>
  <c r="W72" i="67"/>
  <c r="W70" i="67"/>
  <c r="AA98" i="67"/>
  <c r="X70" i="68" l="1"/>
  <c r="X72" i="68"/>
  <c r="Z195" i="68"/>
  <c r="Z48" i="68" s="1"/>
  <c r="AA189" i="68"/>
  <c r="AA98" i="68"/>
  <c r="AA187" i="68" s="1"/>
  <c r="Z90" i="68"/>
  <c r="AC194" i="68"/>
  <c r="AB230" i="68"/>
  <c r="AB97" i="68"/>
  <c r="W80" i="67"/>
  <c r="AB98" i="67"/>
  <c r="AO209" i="67"/>
  <c r="W7" i="67"/>
  <c r="X70" i="67"/>
  <c r="X72" i="67"/>
  <c r="Y230" i="67"/>
  <c r="Z194" i="67"/>
  <c r="AN209" i="67"/>
  <c r="V7" i="67"/>
  <c r="Z189" i="67"/>
  <c r="Y195" i="67"/>
  <c r="Y90" i="67"/>
  <c r="Y187" i="67"/>
  <c r="Z97" i="67"/>
  <c r="V80" i="67"/>
  <c r="AA195" i="68" l="1"/>
  <c r="AA48" i="68" s="1"/>
  <c r="AA49" i="68" s="1"/>
  <c r="AB189" i="68"/>
  <c r="AC97" i="68"/>
  <c r="Z49" i="68"/>
  <c r="AC230" i="68"/>
  <c r="AD194" i="68"/>
  <c r="AP209" i="68"/>
  <c r="X7" i="68"/>
  <c r="AB98" i="68"/>
  <c r="AA90" i="68"/>
  <c r="X80" i="68"/>
  <c r="AP209" i="67"/>
  <c r="X7" i="67"/>
  <c r="Z187" i="67"/>
  <c r="AA97" i="67"/>
  <c r="Z230" i="67"/>
  <c r="AA194" i="67"/>
  <c r="AC98" i="67"/>
  <c r="Z195" i="67"/>
  <c r="Z48" i="67" s="1"/>
  <c r="Z49" i="67" s="1"/>
  <c r="AA189" i="67"/>
  <c r="Z90" i="67"/>
  <c r="X80" i="67"/>
  <c r="Y49" i="67"/>
  <c r="AD230" i="68" l="1"/>
  <c r="AE194" i="68"/>
  <c r="AC98" i="68"/>
  <c r="AC187" i="68" s="1"/>
  <c r="AB90" i="68"/>
  <c r="Z70" i="68"/>
  <c r="Z72" i="68"/>
  <c r="AB187" i="68"/>
  <c r="AD97" i="68"/>
  <c r="AB195" i="68"/>
  <c r="AB48" i="68" s="1"/>
  <c r="AB49" i="68" s="1"/>
  <c r="AC189" i="68"/>
  <c r="AA72" i="68"/>
  <c r="AA70" i="68"/>
  <c r="Z72" i="67"/>
  <c r="Z70" i="67"/>
  <c r="Z80" i="67" s="1"/>
  <c r="AA187" i="67"/>
  <c r="AB97" i="67"/>
  <c r="AD98" i="67"/>
  <c r="AA230" i="67"/>
  <c r="AB194" i="67"/>
  <c r="Y70" i="67"/>
  <c r="Y72" i="67"/>
  <c r="AB189" i="67"/>
  <c r="AA195" i="67"/>
  <c r="AA48" i="67" s="1"/>
  <c r="AA49" i="67" s="1"/>
  <c r="AA90" i="67"/>
  <c r="AA80" i="68" l="1"/>
  <c r="AR209" i="68"/>
  <c r="Z7" i="68"/>
  <c r="AD189" i="68"/>
  <c r="AC195" i="68"/>
  <c r="AC48" i="68" s="1"/>
  <c r="AC49" i="68" s="1"/>
  <c r="Z80" i="68"/>
  <c r="AE230" i="68"/>
  <c r="AF194" i="68"/>
  <c r="AF230" i="68" s="1"/>
  <c r="AS209" i="68"/>
  <c r="AA7" i="68"/>
  <c r="AB72" i="68"/>
  <c r="AB70" i="68"/>
  <c r="AB80" i="68" s="1"/>
  <c r="AD98" i="68"/>
  <c r="AC90" i="68"/>
  <c r="AD187" i="68"/>
  <c r="AE97" i="68"/>
  <c r="AA70" i="67"/>
  <c r="AA72" i="67"/>
  <c r="AB187" i="67"/>
  <c r="AC97" i="67"/>
  <c r="AC189" i="67"/>
  <c r="AB195" i="67"/>
  <c r="AB48" i="67" s="1"/>
  <c r="AB49" i="67" s="1"/>
  <c r="AB90" i="67"/>
  <c r="Y80" i="67"/>
  <c r="AQ209" i="67"/>
  <c r="Y7" i="67"/>
  <c r="AC194" i="67"/>
  <c r="AB230" i="67"/>
  <c r="AR209" i="67"/>
  <c r="Z7" i="67"/>
  <c r="AE98" i="67"/>
  <c r="AC72" i="68" l="1"/>
  <c r="AC70" i="68"/>
  <c r="AE189" i="68"/>
  <c r="AD195" i="68"/>
  <c r="AD48" i="68" s="1"/>
  <c r="AD49" i="68" s="1"/>
  <c r="AT209" i="68"/>
  <c r="AB7" i="68"/>
  <c r="AE98" i="68"/>
  <c r="AD90" i="68"/>
  <c r="AF97" i="68"/>
  <c r="AC187" i="67"/>
  <c r="AD97" i="67"/>
  <c r="AB70" i="67"/>
  <c r="AB72" i="67"/>
  <c r="AS209" i="67"/>
  <c r="AA7" i="67"/>
  <c r="AC230" i="67"/>
  <c r="AD194" i="67"/>
  <c r="AC195" i="67"/>
  <c r="AC48" i="67" s="1"/>
  <c r="AC49" i="67" s="1"/>
  <c r="AD189" i="67"/>
  <c r="AC90" i="67"/>
  <c r="AF98" i="67"/>
  <c r="AA80" i="67"/>
  <c r="AC80" i="68" l="1"/>
  <c r="AE90" i="68"/>
  <c r="AF98" i="68"/>
  <c r="AD70" i="68"/>
  <c r="AD72" i="68"/>
  <c r="AF189" i="68"/>
  <c r="AF195" i="68" s="1"/>
  <c r="AF48" i="68" s="1"/>
  <c r="AE195" i="68"/>
  <c r="AE48" i="68" s="1"/>
  <c r="AE49" i="68" s="1"/>
  <c r="AF187" i="68"/>
  <c r="AE187" i="68"/>
  <c r="AU209" i="68"/>
  <c r="AC7" i="68"/>
  <c r="AT209" i="67"/>
  <c r="AB7" i="67"/>
  <c r="AB80" i="67"/>
  <c r="AE189" i="67"/>
  <c r="AD195" i="67"/>
  <c r="AD48" i="67" s="1"/>
  <c r="AD49" i="67" s="1"/>
  <c r="AD90" i="67"/>
  <c r="AD187" i="67"/>
  <c r="AE97" i="67"/>
  <c r="AC70" i="67"/>
  <c r="AC72" i="67"/>
  <c r="AD230" i="67"/>
  <c r="AE194" i="67"/>
  <c r="AF49" i="68" l="1"/>
  <c r="AI48" i="68"/>
  <c r="AH48" i="68"/>
  <c r="AV209" i="68"/>
  <c r="AD7" i="68"/>
  <c r="AD80" i="68"/>
  <c r="AE70" i="68"/>
  <c r="AE72" i="68"/>
  <c r="AF90" i="68"/>
  <c r="AE230" i="67"/>
  <c r="AF194" i="67"/>
  <c r="AF230" i="67" s="1"/>
  <c r="AU209" i="67"/>
  <c r="AC7" i="67"/>
  <c r="AC80" i="67"/>
  <c r="AE195" i="67"/>
  <c r="AE48" i="67" s="1"/>
  <c r="AE49" i="67" s="1"/>
  <c r="AF189" i="67"/>
  <c r="AE90" i="67"/>
  <c r="AE187" i="67"/>
  <c r="AF97" i="67"/>
  <c r="AF187" i="67" s="1"/>
  <c r="AD70" i="67"/>
  <c r="AD72" i="67"/>
  <c r="AE80" i="68" l="1"/>
  <c r="AW209" i="68"/>
  <c r="AE7" i="68"/>
  <c r="AI90" i="68"/>
  <c r="AH90" i="68"/>
  <c r="AF70" i="68"/>
  <c r="AF72" i="68"/>
  <c r="AI49" i="68"/>
  <c r="AH49" i="68"/>
  <c r="AV209" i="67"/>
  <c r="AD7" i="67"/>
  <c r="AE72" i="67"/>
  <c r="AE70" i="67"/>
  <c r="AE80" i="67" s="1"/>
  <c r="AF195" i="67"/>
  <c r="AF48" i="67" s="1"/>
  <c r="AF90" i="67"/>
  <c r="AD80" i="67"/>
  <c r="AF80" i="68" l="1"/>
  <c r="AI70" i="68"/>
  <c r="AH70" i="68"/>
  <c r="AX209" i="68"/>
  <c r="AF7" i="68"/>
  <c r="A7" i="68" s="1"/>
  <c r="AH72" i="68"/>
  <c r="AI72" i="68"/>
  <c r="AI90" i="67"/>
  <c r="AH90" i="67"/>
  <c r="AF49" i="67"/>
  <c r="AI48" i="67"/>
  <c r="AH48" i="67"/>
  <c r="AW209" i="67"/>
  <c r="AE7" i="67"/>
  <c r="AH80" i="68" l="1"/>
  <c r="AI80" i="68"/>
  <c r="AF72" i="67"/>
  <c r="AF70" i="67"/>
  <c r="AI49" i="67"/>
  <c r="AH49" i="67"/>
  <c r="AF80" i="67" l="1"/>
  <c r="AH70" i="67"/>
  <c r="AI70" i="67"/>
  <c r="AX209" i="67"/>
  <c r="AF7" i="67"/>
  <c r="A7" i="67" s="1"/>
  <c r="AH72" i="67"/>
  <c r="AI72" i="67"/>
  <c r="AH80" i="67" l="1"/>
  <c r="AI80" i="67"/>
  <c r="U34" i="66" l="1"/>
  <c r="T34" i="66" l="1"/>
  <c r="S34" i="66"/>
  <c r="R57" i="66"/>
  <c r="R34" i="66"/>
  <c r="M34" i="66"/>
  <c r="K92" i="66"/>
  <c r="J92" i="66"/>
  <c r="I92" i="66"/>
  <c r="H92" i="66"/>
  <c r="G92" i="66"/>
  <c r="F92" i="66"/>
  <c r="E92" i="66"/>
  <c r="D92" i="66"/>
  <c r="B90" i="66" l="1"/>
  <c r="B65" i="66"/>
  <c r="B53" i="66"/>
  <c r="B49" i="66"/>
  <c r="B72" i="66" s="1"/>
  <c r="B35" i="66"/>
  <c r="B77" i="66"/>
  <c r="B76" i="66"/>
  <c r="B79" i="66" s="1"/>
  <c r="B75" i="66"/>
  <c r="B74" i="66"/>
  <c r="B73" i="66"/>
  <c r="B69" i="66"/>
  <c r="B48" i="66"/>
  <c r="AF234" i="66"/>
  <c r="AE234" i="66"/>
  <c r="AD234" i="66"/>
  <c r="AC234" i="66"/>
  <c r="AB234" i="66"/>
  <c r="AA234" i="66"/>
  <c r="Z234" i="66"/>
  <c r="Y234" i="66"/>
  <c r="X234" i="66"/>
  <c r="W234" i="66"/>
  <c r="V234" i="66"/>
  <c r="U234" i="66"/>
  <c r="T234" i="66"/>
  <c r="S234" i="66"/>
  <c r="R234" i="66"/>
  <c r="Q234" i="66"/>
  <c r="P234" i="66"/>
  <c r="O234" i="66"/>
  <c r="N234" i="66"/>
  <c r="M234" i="66"/>
  <c r="L234" i="66"/>
  <c r="K234" i="66"/>
  <c r="J234" i="66"/>
  <c r="I234" i="66"/>
  <c r="H234" i="66"/>
  <c r="G234" i="66"/>
  <c r="F234" i="66"/>
  <c r="E234" i="66"/>
  <c r="D234" i="66"/>
  <c r="C234" i="66"/>
  <c r="B234" i="66"/>
  <c r="A234" i="66"/>
  <c r="AF233" i="66"/>
  <c r="AE233" i="66"/>
  <c r="AD233" i="66"/>
  <c r="AC233" i="66"/>
  <c r="AB233" i="66"/>
  <c r="AA233" i="66"/>
  <c r="Z233" i="66"/>
  <c r="Y233" i="66"/>
  <c r="X233" i="66"/>
  <c r="W233" i="66"/>
  <c r="V233" i="66"/>
  <c r="U233" i="66"/>
  <c r="T233" i="66"/>
  <c r="S233" i="66"/>
  <c r="R233" i="66"/>
  <c r="Q233" i="66"/>
  <c r="P233" i="66"/>
  <c r="O233" i="66"/>
  <c r="N233" i="66"/>
  <c r="M233" i="66"/>
  <c r="L233" i="66"/>
  <c r="K233" i="66"/>
  <c r="J233" i="66"/>
  <c r="I233" i="66"/>
  <c r="H233" i="66"/>
  <c r="G233" i="66"/>
  <c r="F233" i="66"/>
  <c r="E233" i="66"/>
  <c r="D233" i="66"/>
  <c r="C233" i="66"/>
  <c r="B233" i="66"/>
  <c r="A233" i="66"/>
  <c r="AF232" i="66"/>
  <c r="AE232" i="66"/>
  <c r="AD232" i="66"/>
  <c r="AC232" i="66"/>
  <c r="AB232" i="66"/>
  <c r="AA232" i="66"/>
  <c r="Z232" i="66"/>
  <c r="Y232" i="66"/>
  <c r="X232" i="66"/>
  <c r="W232" i="66"/>
  <c r="V232" i="66"/>
  <c r="U232" i="66"/>
  <c r="T232" i="66"/>
  <c r="S232" i="66"/>
  <c r="R232" i="66"/>
  <c r="Q232" i="66"/>
  <c r="P232" i="66"/>
  <c r="O232" i="66"/>
  <c r="N232" i="66"/>
  <c r="M232" i="66"/>
  <c r="L232" i="66"/>
  <c r="K232" i="66"/>
  <c r="J232" i="66"/>
  <c r="I232" i="66"/>
  <c r="H232" i="66"/>
  <c r="G232" i="66"/>
  <c r="F232" i="66"/>
  <c r="E232" i="66"/>
  <c r="D232" i="66"/>
  <c r="C232" i="66"/>
  <c r="B232" i="66"/>
  <c r="A232" i="66"/>
  <c r="AF231" i="66"/>
  <c r="AE231" i="66"/>
  <c r="AD231" i="66"/>
  <c r="AC231" i="66"/>
  <c r="AB231" i="66"/>
  <c r="AA231" i="66"/>
  <c r="Z231" i="66"/>
  <c r="Y231" i="66"/>
  <c r="X231" i="66"/>
  <c r="W231" i="66"/>
  <c r="V231" i="66"/>
  <c r="U231" i="66"/>
  <c r="T231" i="66"/>
  <c r="S231" i="66"/>
  <c r="R231" i="66"/>
  <c r="Q231" i="66"/>
  <c r="P231" i="66"/>
  <c r="O231" i="66"/>
  <c r="N231" i="66"/>
  <c r="M231" i="66"/>
  <c r="L231" i="66"/>
  <c r="K231" i="66"/>
  <c r="J231" i="66"/>
  <c r="I231" i="66"/>
  <c r="H231" i="66"/>
  <c r="G231" i="66"/>
  <c r="F231" i="66"/>
  <c r="E231" i="66"/>
  <c r="D231" i="66"/>
  <c r="C231" i="66"/>
  <c r="B231" i="66"/>
  <c r="A231" i="66"/>
  <c r="B230" i="66"/>
  <c r="S205" i="66"/>
  <c r="AG195" i="66"/>
  <c r="B195" i="66"/>
  <c r="C194" i="66"/>
  <c r="C230" i="66" s="1"/>
  <c r="D193" i="66"/>
  <c r="E193" i="66" s="1"/>
  <c r="F193" i="66" s="1"/>
  <c r="G193" i="66" s="1"/>
  <c r="H193" i="66" s="1"/>
  <c r="I193" i="66" s="1"/>
  <c r="J193" i="66" s="1"/>
  <c r="K193" i="66" s="1"/>
  <c r="L193" i="66" s="1"/>
  <c r="M193" i="66" s="1"/>
  <c r="N193" i="66" s="1"/>
  <c r="O193" i="66" s="1"/>
  <c r="P193" i="66" s="1"/>
  <c r="Q193" i="66" s="1"/>
  <c r="R193" i="66" s="1"/>
  <c r="S193" i="66" s="1"/>
  <c r="T193" i="66" s="1"/>
  <c r="U193" i="66" s="1"/>
  <c r="V193" i="66" s="1"/>
  <c r="W193" i="66" s="1"/>
  <c r="X193" i="66" s="1"/>
  <c r="Y193" i="66" s="1"/>
  <c r="Z193" i="66" s="1"/>
  <c r="AA193" i="66" s="1"/>
  <c r="AB193" i="66" s="1"/>
  <c r="AC193" i="66" s="1"/>
  <c r="AD193" i="66" s="1"/>
  <c r="AE193" i="66" s="1"/>
  <c r="AF193" i="66" s="1"/>
  <c r="C193" i="66"/>
  <c r="C192" i="66"/>
  <c r="D192" i="66" s="1"/>
  <c r="E192" i="66" s="1"/>
  <c r="F192" i="66" s="1"/>
  <c r="G192" i="66" s="1"/>
  <c r="H192" i="66" s="1"/>
  <c r="I192" i="66" s="1"/>
  <c r="J192" i="66" s="1"/>
  <c r="K192" i="66" s="1"/>
  <c r="L192" i="66" s="1"/>
  <c r="M192" i="66" s="1"/>
  <c r="N192" i="66" s="1"/>
  <c r="O192" i="66" s="1"/>
  <c r="P192" i="66" s="1"/>
  <c r="Q192" i="66" s="1"/>
  <c r="R192" i="66" s="1"/>
  <c r="S192" i="66" s="1"/>
  <c r="T192" i="66" s="1"/>
  <c r="U192" i="66" s="1"/>
  <c r="V192" i="66" s="1"/>
  <c r="W192" i="66" s="1"/>
  <c r="X192" i="66" s="1"/>
  <c r="Y192" i="66" s="1"/>
  <c r="Z192" i="66" s="1"/>
  <c r="AA192" i="66" s="1"/>
  <c r="AB192" i="66" s="1"/>
  <c r="AC192" i="66" s="1"/>
  <c r="AD192" i="66" s="1"/>
  <c r="AE192" i="66" s="1"/>
  <c r="AF192" i="66" s="1"/>
  <c r="N191" i="66"/>
  <c r="O191" i="66" s="1"/>
  <c r="P191" i="66" s="1"/>
  <c r="Q191" i="66" s="1"/>
  <c r="R191" i="66" s="1"/>
  <c r="S191" i="66" s="1"/>
  <c r="T191" i="66" s="1"/>
  <c r="U191" i="66" s="1"/>
  <c r="V191" i="66" s="1"/>
  <c r="W191" i="66" s="1"/>
  <c r="X191" i="66" s="1"/>
  <c r="Y191" i="66" s="1"/>
  <c r="Z191" i="66" s="1"/>
  <c r="AA191" i="66" s="1"/>
  <c r="AB191" i="66" s="1"/>
  <c r="AC191" i="66" s="1"/>
  <c r="AD191" i="66" s="1"/>
  <c r="AE191" i="66" s="1"/>
  <c r="AF191" i="66" s="1"/>
  <c r="D191" i="66"/>
  <c r="E191" i="66" s="1"/>
  <c r="F191" i="66" s="1"/>
  <c r="G191" i="66" s="1"/>
  <c r="H191" i="66" s="1"/>
  <c r="I191" i="66" s="1"/>
  <c r="J191" i="66" s="1"/>
  <c r="K191" i="66" s="1"/>
  <c r="L191" i="66" s="1"/>
  <c r="M191" i="66" s="1"/>
  <c r="C191" i="66"/>
  <c r="D190" i="66"/>
  <c r="E190" i="66" s="1"/>
  <c r="F190" i="66" s="1"/>
  <c r="G190" i="66" s="1"/>
  <c r="H190" i="66" s="1"/>
  <c r="I190" i="66" s="1"/>
  <c r="J190" i="66" s="1"/>
  <c r="K190" i="66" s="1"/>
  <c r="L190" i="66" s="1"/>
  <c r="M190" i="66" s="1"/>
  <c r="N190" i="66" s="1"/>
  <c r="O190" i="66" s="1"/>
  <c r="P190" i="66" s="1"/>
  <c r="Q190" i="66" s="1"/>
  <c r="R190" i="66" s="1"/>
  <c r="S190" i="66" s="1"/>
  <c r="T190" i="66" s="1"/>
  <c r="U190" i="66" s="1"/>
  <c r="V190" i="66" s="1"/>
  <c r="W190" i="66" s="1"/>
  <c r="X190" i="66" s="1"/>
  <c r="Y190" i="66" s="1"/>
  <c r="Z190" i="66" s="1"/>
  <c r="AA190" i="66" s="1"/>
  <c r="AB190" i="66" s="1"/>
  <c r="AC190" i="66" s="1"/>
  <c r="AD190" i="66" s="1"/>
  <c r="AE190" i="66" s="1"/>
  <c r="AF190" i="66" s="1"/>
  <c r="C190" i="66"/>
  <c r="C189" i="66"/>
  <c r="AG187" i="66"/>
  <c r="B187" i="66"/>
  <c r="F186" i="66"/>
  <c r="G186" i="66" s="1"/>
  <c r="H186" i="66" s="1"/>
  <c r="I186" i="66" s="1"/>
  <c r="J186" i="66" s="1"/>
  <c r="K186" i="66" s="1"/>
  <c r="L186" i="66" s="1"/>
  <c r="M186" i="66" s="1"/>
  <c r="N186" i="66" s="1"/>
  <c r="O186" i="66" s="1"/>
  <c r="P186" i="66" s="1"/>
  <c r="Q186" i="66" s="1"/>
  <c r="R186" i="66" s="1"/>
  <c r="S186" i="66" s="1"/>
  <c r="T186" i="66" s="1"/>
  <c r="U186" i="66" s="1"/>
  <c r="V186" i="66" s="1"/>
  <c r="W186" i="66" s="1"/>
  <c r="X186" i="66" s="1"/>
  <c r="Y186" i="66" s="1"/>
  <c r="Z186" i="66" s="1"/>
  <c r="AA186" i="66" s="1"/>
  <c r="AB186" i="66" s="1"/>
  <c r="AC186" i="66" s="1"/>
  <c r="AD186" i="66" s="1"/>
  <c r="AE186" i="66" s="1"/>
  <c r="AF186" i="66" s="1"/>
  <c r="D186" i="66"/>
  <c r="E186" i="66" s="1"/>
  <c r="C186" i="66"/>
  <c r="D185" i="66"/>
  <c r="E185" i="66" s="1"/>
  <c r="F185" i="66" s="1"/>
  <c r="G185" i="66" s="1"/>
  <c r="H185" i="66" s="1"/>
  <c r="I185" i="66" s="1"/>
  <c r="J185" i="66" s="1"/>
  <c r="K185" i="66" s="1"/>
  <c r="L185" i="66" s="1"/>
  <c r="M185" i="66" s="1"/>
  <c r="N185" i="66" s="1"/>
  <c r="O185" i="66" s="1"/>
  <c r="P185" i="66" s="1"/>
  <c r="Q185" i="66" s="1"/>
  <c r="R185" i="66" s="1"/>
  <c r="S185" i="66" s="1"/>
  <c r="T185" i="66" s="1"/>
  <c r="U185" i="66" s="1"/>
  <c r="V185" i="66" s="1"/>
  <c r="W185" i="66" s="1"/>
  <c r="X185" i="66" s="1"/>
  <c r="Y185" i="66" s="1"/>
  <c r="Z185" i="66" s="1"/>
  <c r="AA185" i="66" s="1"/>
  <c r="AB185" i="66" s="1"/>
  <c r="AC185" i="66" s="1"/>
  <c r="AD185" i="66" s="1"/>
  <c r="AE185" i="66" s="1"/>
  <c r="AF185" i="66" s="1"/>
  <c r="C185" i="66"/>
  <c r="T184" i="66"/>
  <c r="U184" i="66" s="1"/>
  <c r="V184" i="66" s="1"/>
  <c r="W184" i="66" s="1"/>
  <c r="X184" i="66" s="1"/>
  <c r="Y184" i="66" s="1"/>
  <c r="Z184" i="66" s="1"/>
  <c r="AA184" i="66" s="1"/>
  <c r="AB184" i="66" s="1"/>
  <c r="AC184" i="66" s="1"/>
  <c r="AD184" i="66" s="1"/>
  <c r="AE184" i="66" s="1"/>
  <c r="AF184" i="66" s="1"/>
  <c r="C184" i="66"/>
  <c r="D184" i="66" s="1"/>
  <c r="E184" i="66" s="1"/>
  <c r="F184" i="66" s="1"/>
  <c r="G184" i="66" s="1"/>
  <c r="H184" i="66" s="1"/>
  <c r="I184" i="66" s="1"/>
  <c r="J184" i="66" s="1"/>
  <c r="K184" i="66" s="1"/>
  <c r="L184" i="66" s="1"/>
  <c r="M184" i="66" s="1"/>
  <c r="N184" i="66" s="1"/>
  <c r="O184" i="66" s="1"/>
  <c r="P184" i="66" s="1"/>
  <c r="Q184" i="66" s="1"/>
  <c r="R184" i="66" s="1"/>
  <c r="S184" i="66" s="1"/>
  <c r="E183" i="66"/>
  <c r="F183" i="66" s="1"/>
  <c r="G183" i="66" s="1"/>
  <c r="H183" i="66" s="1"/>
  <c r="I183" i="66" s="1"/>
  <c r="J183" i="66" s="1"/>
  <c r="K183" i="66" s="1"/>
  <c r="L183" i="66" s="1"/>
  <c r="M183" i="66" s="1"/>
  <c r="N183" i="66" s="1"/>
  <c r="O183" i="66" s="1"/>
  <c r="P183" i="66" s="1"/>
  <c r="Q183" i="66" s="1"/>
  <c r="R183" i="66" s="1"/>
  <c r="S183" i="66" s="1"/>
  <c r="T183" i="66" s="1"/>
  <c r="U183" i="66" s="1"/>
  <c r="V183" i="66" s="1"/>
  <c r="W183" i="66" s="1"/>
  <c r="X183" i="66" s="1"/>
  <c r="Y183" i="66" s="1"/>
  <c r="Z183" i="66" s="1"/>
  <c r="AA183" i="66" s="1"/>
  <c r="AB183" i="66" s="1"/>
  <c r="AC183" i="66" s="1"/>
  <c r="AD183" i="66" s="1"/>
  <c r="AE183" i="66" s="1"/>
  <c r="AF183" i="66" s="1"/>
  <c r="D183" i="66"/>
  <c r="C183" i="66"/>
  <c r="AE182" i="66"/>
  <c r="AF182" i="66" s="1"/>
  <c r="H182" i="66"/>
  <c r="I182" i="66" s="1"/>
  <c r="J182" i="66" s="1"/>
  <c r="K182" i="66" s="1"/>
  <c r="L182" i="66" s="1"/>
  <c r="M182" i="66" s="1"/>
  <c r="N182" i="66" s="1"/>
  <c r="O182" i="66" s="1"/>
  <c r="P182" i="66" s="1"/>
  <c r="Q182" i="66" s="1"/>
  <c r="R182" i="66" s="1"/>
  <c r="S182" i="66" s="1"/>
  <c r="T182" i="66" s="1"/>
  <c r="U182" i="66" s="1"/>
  <c r="V182" i="66" s="1"/>
  <c r="W182" i="66" s="1"/>
  <c r="X182" i="66" s="1"/>
  <c r="Y182" i="66" s="1"/>
  <c r="Z182" i="66" s="1"/>
  <c r="AA182" i="66" s="1"/>
  <c r="AB182" i="66" s="1"/>
  <c r="AC182" i="66" s="1"/>
  <c r="AD182" i="66" s="1"/>
  <c r="G182" i="66"/>
  <c r="C182" i="66"/>
  <c r="D182" i="66" s="1"/>
  <c r="E182" i="66" s="1"/>
  <c r="F182" i="66" s="1"/>
  <c r="E181" i="66"/>
  <c r="F181" i="66" s="1"/>
  <c r="G181" i="66" s="1"/>
  <c r="H181" i="66" s="1"/>
  <c r="I181" i="66" s="1"/>
  <c r="J181" i="66" s="1"/>
  <c r="K181" i="66" s="1"/>
  <c r="L181" i="66" s="1"/>
  <c r="M181" i="66" s="1"/>
  <c r="N181" i="66" s="1"/>
  <c r="O181" i="66" s="1"/>
  <c r="P181" i="66" s="1"/>
  <c r="Q181" i="66" s="1"/>
  <c r="R181" i="66" s="1"/>
  <c r="S181" i="66" s="1"/>
  <c r="T181" i="66" s="1"/>
  <c r="U181" i="66" s="1"/>
  <c r="V181" i="66" s="1"/>
  <c r="W181" i="66" s="1"/>
  <c r="X181" i="66" s="1"/>
  <c r="Y181" i="66" s="1"/>
  <c r="Z181" i="66" s="1"/>
  <c r="AA181" i="66" s="1"/>
  <c r="AB181" i="66" s="1"/>
  <c r="AC181" i="66" s="1"/>
  <c r="AD181" i="66" s="1"/>
  <c r="AE181" i="66" s="1"/>
  <c r="AF181" i="66" s="1"/>
  <c r="D181" i="66"/>
  <c r="C181" i="66"/>
  <c r="D180" i="66"/>
  <c r="E180" i="66" s="1"/>
  <c r="F180" i="66" s="1"/>
  <c r="G180" i="66" s="1"/>
  <c r="H180" i="66" s="1"/>
  <c r="I180" i="66" s="1"/>
  <c r="J180" i="66" s="1"/>
  <c r="K180" i="66" s="1"/>
  <c r="L180" i="66" s="1"/>
  <c r="M180" i="66" s="1"/>
  <c r="N180" i="66" s="1"/>
  <c r="O180" i="66" s="1"/>
  <c r="P180" i="66" s="1"/>
  <c r="Q180" i="66" s="1"/>
  <c r="R180" i="66" s="1"/>
  <c r="S180" i="66" s="1"/>
  <c r="T180" i="66" s="1"/>
  <c r="U180" i="66" s="1"/>
  <c r="V180" i="66" s="1"/>
  <c r="W180" i="66" s="1"/>
  <c r="X180" i="66" s="1"/>
  <c r="Y180" i="66" s="1"/>
  <c r="Z180" i="66" s="1"/>
  <c r="AA180" i="66" s="1"/>
  <c r="AB180" i="66" s="1"/>
  <c r="AC180" i="66" s="1"/>
  <c r="AD180" i="66" s="1"/>
  <c r="AE180" i="66" s="1"/>
  <c r="AF180" i="66" s="1"/>
  <c r="C180" i="66"/>
  <c r="P179" i="66"/>
  <c r="Q179" i="66" s="1"/>
  <c r="R179" i="66" s="1"/>
  <c r="S179" i="66" s="1"/>
  <c r="T179" i="66" s="1"/>
  <c r="U179" i="66" s="1"/>
  <c r="V179" i="66" s="1"/>
  <c r="W179" i="66" s="1"/>
  <c r="X179" i="66" s="1"/>
  <c r="Y179" i="66" s="1"/>
  <c r="Z179" i="66" s="1"/>
  <c r="AA179" i="66" s="1"/>
  <c r="AB179" i="66" s="1"/>
  <c r="AC179" i="66" s="1"/>
  <c r="AD179" i="66" s="1"/>
  <c r="AE179" i="66" s="1"/>
  <c r="AF179" i="66" s="1"/>
  <c r="H179" i="66"/>
  <c r="I179" i="66" s="1"/>
  <c r="J179" i="66" s="1"/>
  <c r="K179" i="66" s="1"/>
  <c r="L179" i="66" s="1"/>
  <c r="M179" i="66" s="1"/>
  <c r="N179" i="66" s="1"/>
  <c r="O179" i="66" s="1"/>
  <c r="F179" i="66"/>
  <c r="G179" i="66" s="1"/>
  <c r="C179" i="66"/>
  <c r="D179" i="66" s="1"/>
  <c r="E179" i="66" s="1"/>
  <c r="C178" i="66"/>
  <c r="D178" i="66" s="1"/>
  <c r="E178" i="66" s="1"/>
  <c r="F178" i="66" s="1"/>
  <c r="G178" i="66" s="1"/>
  <c r="H178" i="66" s="1"/>
  <c r="I178" i="66" s="1"/>
  <c r="J178" i="66" s="1"/>
  <c r="K178" i="66" s="1"/>
  <c r="L178" i="66" s="1"/>
  <c r="M178" i="66" s="1"/>
  <c r="N178" i="66" s="1"/>
  <c r="O178" i="66" s="1"/>
  <c r="P178" i="66" s="1"/>
  <c r="Q178" i="66" s="1"/>
  <c r="R178" i="66" s="1"/>
  <c r="S178" i="66" s="1"/>
  <c r="T178" i="66" s="1"/>
  <c r="U178" i="66" s="1"/>
  <c r="V178" i="66" s="1"/>
  <c r="W178" i="66" s="1"/>
  <c r="X178" i="66" s="1"/>
  <c r="Y178" i="66" s="1"/>
  <c r="Z178" i="66" s="1"/>
  <c r="AA178" i="66" s="1"/>
  <c r="AB178" i="66" s="1"/>
  <c r="AC178" i="66" s="1"/>
  <c r="AD178" i="66" s="1"/>
  <c r="AE178" i="66" s="1"/>
  <c r="AF178" i="66" s="1"/>
  <c r="F177" i="66"/>
  <c r="G177" i="66" s="1"/>
  <c r="H177" i="66" s="1"/>
  <c r="I177" i="66" s="1"/>
  <c r="J177" i="66" s="1"/>
  <c r="K177" i="66" s="1"/>
  <c r="L177" i="66" s="1"/>
  <c r="M177" i="66" s="1"/>
  <c r="N177" i="66" s="1"/>
  <c r="O177" i="66" s="1"/>
  <c r="P177" i="66" s="1"/>
  <c r="Q177" i="66" s="1"/>
  <c r="R177" i="66" s="1"/>
  <c r="S177" i="66" s="1"/>
  <c r="T177" i="66" s="1"/>
  <c r="U177" i="66" s="1"/>
  <c r="V177" i="66" s="1"/>
  <c r="W177" i="66" s="1"/>
  <c r="X177" i="66" s="1"/>
  <c r="Y177" i="66" s="1"/>
  <c r="Z177" i="66" s="1"/>
  <c r="AA177" i="66" s="1"/>
  <c r="AB177" i="66" s="1"/>
  <c r="AC177" i="66" s="1"/>
  <c r="AD177" i="66" s="1"/>
  <c r="AE177" i="66" s="1"/>
  <c r="AF177" i="66" s="1"/>
  <c r="E177" i="66"/>
  <c r="D177" i="66"/>
  <c r="C177" i="66"/>
  <c r="T176" i="66"/>
  <c r="U176" i="66" s="1"/>
  <c r="V176" i="66" s="1"/>
  <c r="W176" i="66" s="1"/>
  <c r="X176" i="66" s="1"/>
  <c r="Y176" i="66" s="1"/>
  <c r="Z176" i="66" s="1"/>
  <c r="AA176" i="66" s="1"/>
  <c r="AB176" i="66" s="1"/>
  <c r="AC176" i="66" s="1"/>
  <c r="AD176" i="66" s="1"/>
  <c r="AE176" i="66" s="1"/>
  <c r="AF176" i="66" s="1"/>
  <c r="C176" i="66"/>
  <c r="D176" i="66" s="1"/>
  <c r="E176" i="66" s="1"/>
  <c r="F176" i="66" s="1"/>
  <c r="G176" i="66" s="1"/>
  <c r="H176" i="66" s="1"/>
  <c r="I176" i="66" s="1"/>
  <c r="J176" i="66" s="1"/>
  <c r="K176" i="66" s="1"/>
  <c r="L176" i="66" s="1"/>
  <c r="M176" i="66" s="1"/>
  <c r="N176" i="66" s="1"/>
  <c r="O176" i="66" s="1"/>
  <c r="P176" i="66" s="1"/>
  <c r="Q176" i="66" s="1"/>
  <c r="R176" i="66" s="1"/>
  <c r="S176" i="66" s="1"/>
  <c r="X175" i="66"/>
  <c r="Y175" i="66" s="1"/>
  <c r="Z175" i="66" s="1"/>
  <c r="AA175" i="66" s="1"/>
  <c r="AB175" i="66" s="1"/>
  <c r="AC175" i="66" s="1"/>
  <c r="AD175" i="66" s="1"/>
  <c r="AE175" i="66" s="1"/>
  <c r="AF175" i="66" s="1"/>
  <c r="E175" i="66"/>
  <c r="F175" i="66" s="1"/>
  <c r="G175" i="66" s="1"/>
  <c r="H175" i="66" s="1"/>
  <c r="I175" i="66" s="1"/>
  <c r="J175" i="66" s="1"/>
  <c r="K175" i="66" s="1"/>
  <c r="L175" i="66" s="1"/>
  <c r="M175" i="66" s="1"/>
  <c r="N175" i="66" s="1"/>
  <c r="O175" i="66" s="1"/>
  <c r="P175" i="66" s="1"/>
  <c r="Q175" i="66" s="1"/>
  <c r="R175" i="66" s="1"/>
  <c r="S175" i="66" s="1"/>
  <c r="T175" i="66" s="1"/>
  <c r="U175" i="66" s="1"/>
  <c r="V175" i="66" s="1"/>
  <c r="W175" i="66" s="1"/>
  <c r="D175" i="66"/>
  <c r="C175" i="66"/>
  <c r="C174" i="66"/>
  <c r="D174" i="66" s="1"/>
  <c r="E174" i="66" s="1"/>
  <c r="F174" i="66" s="1"/>
  <c r="G174" i="66" s="1"/>
  <c r="H174" i="66" s="1"/>
  <c r="I174" i="66" s="1"/>
  <c r="J174" i="66" s="1"/>
  <c r="K174" i="66" s="1"/>
  <c r="L174" i="66" s="1"/>
  <c r="M174" i="66" s="1"/>
  <c r="N174" i="66" s="1"/>
  <c r="O174" i="66" s="1"/>
  <c r="P174" i="66" s="1"/>
  <c r="Q174" i="66" s="1"/>
  <c r="R174" i="66" s="1"/>
  <c r="S174" i="66" s="1"/>
  <c r="T174" i="66" s="1"/>
  <c r="U174" i="66" s="1"/>
  <c r="V174" i="66" s="1"/>
  <c r="W174" i="66" s="1"/>
  <c r="X174" i="66" s="1"/>
  <c r="Y174" i="66" s="1"/>
  <c r="Z174" i="66" s="1"/>
  <c r="AA174" i="66" s="1"/>
  <c r="AB174" i="66" s="1"/>
  <c r="AC174" i="66" s="1"/>
  <c r="AD174" i="66" s="1"/>
  <c r="AE174" i="66" s="1"/>
  <c r="AF174" i="66" s="1"/>
  <c r="AC172" i="66"/>
  <c r="AD172" i="66" s="1"/>
  <c r="AE172" i="66" s="1"/>
  <c r="AF172" i="66" s="1"/>
  <c r="K172" i="66"/>
  <c r="L172" i="66" s="1"/>
  <c r="M172" i="66" s="1"/>
  <c r="N172" i="66" s="1"/>
  <c r="O172" i="66" s="1"/>
  <c r="P172" i="66" s="1"/>
  <c r="Q172" i="66" s="1"/>
  <c r="R172" i="66" s="1"/>
  <c r="S172" i="66" s="1"/>
  <c r="T172" i="66" s="1"/>
  <c r="U172" i="66" s="1"/>
  <c r="V172" i="66" s="1"/>
  <c r="W172" i="66" s="1"/>
  <c r="X172" i="66" s="1"/>
  <c r="Y172" i="66" s="1"/>
  <c r="Z172" i="66" s="1"/>
  <c r="AA172" i="66" s="1"/>
  <c r="AB172" i="66" s="1"/>
  <c r="G172" i="66"/>
  <c r="H172" i="66" s="1"/>
  <c r="I172" i="66" s="1"/>
  <c r="J172" i="66" s="1"/>
  <c r="F172" i="66"/>
  <c r="C172" i="66"/>
  <c r="D172" i="66" s="1"/>
  <c r="E172" i="66" s="1"/>
  <c r="I171" i="66"/>
  <c r="J171" i="66" s="1"/>
  <c r="K171" i="66" s="1"/>
  <c r="L171" i="66" s="1"/>
  <c r="M171" i="66" s="1"/>
  <c r="N171" i="66" s="1"/>
  <c r="O171" i="66" s="1"/>
  <c r="P171" i="66" s="1"/>
  <c r="Q171" i="66" s="1"/>
  <c r="R171" i="66" s="1"/>
  <c r="S171" i="66" s="1"/>
  <c r="T171" i="66" s="1"/>
  <c r="U171" i="66" s="1"/>
  <c r="V171" i="66" s="1"/>
  <c r="W171" i="66" s="1"/>
  <c r="X171" i="66" s="1"/>
  <c r="Y171" i="66" s="1"/>
  <c r="Z171" i="66" s="1"/>
  <c r="AA171" i="66" s="1"/>
  <c r="AB171" i="66" s="1"/>
  <c r="AC171" i="66" s="1"/>
  <c r="AD171" i="66" s="1"/>
  <c r="AE171" i="66" s="1"/>
  <c r="AF171" i="66" s="1"/>
  <c r="E171" i="66"/>
  <c r="F171" i="66" s="1"/>
  <c r="G171" i="66" s="1"/>
  <c r="H171" i="66" s="1"/>
  <c r="D171" i="66"/>
  <c r="C171" i="66"/>
  <c r="U170" i="66"/>
  <c r="V170" i="66" s="1"/>
  <c r="W170" i="66" s="1"/>
  <c r="X170" i="66" s="1"/>
  <c r="Y170" i="66" s="1"/>
  <c r="Z170" i="66" s="1"/>
  <c r="AA170" i="66" s="1"/>
  <c r="AB170" i="66" s="1"/>
  <c r="AC170" i="66" s="1"/>
  <c r="AD170" i="66" s="1"/>
  <c r="AE170" i="66" s="1"/>
  <c r="AF170" i="66" s="1"/>
  <c r="C170" i="66"/>
  <c r="D170" i="66" s="1"/>
  <c r="E170" i="66" s="1"/>
  <c r="F170" i="66" s="1"/>
  <c r="G170" i="66" s="1"/>
  <c r="H170" i="66" s="1"/>
  <c r="I170" i="66" s="1"/>
  <c r="J170" i="66" s="1"/>
  <c r="K170" i="66" s="1"/>
  <c r="L170" i="66" s="1"/>
  <c r="M170" i="66" s="1"/>
  <c r="N170" i="66" s="1"/>
  <c r="O170" i="66" s="1"/>
  <c r="P170" i="66" s="1"/>
  <c r="Q170" i="66" s="1"/>
  <c r="R170" i="66" s="1"/>
  <c r="S170" i="66" s="1"/>
  <c r="T170" i="66" s="1"/>
  <c r="C169" i="66"/>
  <c r="D169" i="66" s="1"/>
  <c r="E169" i="66" s="1"/>
  <c r="F169" i="66" s="1"/>
  <c r="G169" i="66" s="1"/>
  <c r="H169" i="66" s="1"/>
  <c r="I169" i="66" s="1"/>
  <c r="J169" i="66" s="1"/>
  <c r="K169" i="66" s="1"/>
  <c r="L169" i="66" s="1"/>
  <c r="M169" i="66" s="1"/>
  <c r="N169" i="66" s="1"/>
  <c r="O169" i="66" s="1"/>
  <c r="P169" i="66" s="1"/>
  <c r="Q169" i="66" s="1"/>
  <c r="R169" i="66" s="1"/>
  <c r="S169" i="66" s="1"/>
  <c r="T169" i="66" s="1"/>
  <c r="U169" i="66" s="1"/>
  <c r="V169" i="66" s="1"/>
  <c r="W169" i="66" s="1"/>
  <c r="X169" i="66" s="1"/>
  <c r="Y169" i="66" s="1"/>
  <c r="Z169" i="66" s="1"/>
  <c r="AA169" i="66" s="1"/>
  <c r="AB169" i="66" s="1"/>
  <c r="AC169" i="66" s="1"/>
  <c r="AD169" i="66" s="1"/>
  <c r="AE169" i="66" s="1"/>
  <c r="AF169" i="66" s="1"/>
  <c r="C168" i="66"/>
  <c r="D168" i="66" s="1"/>
  <c r="E168" i="66" s="1"/>
  <c r="F168" i="66" s="1"/>
  <c r="G168" i="66" s="1"/>
  <c r="H168" i="66" s="1"/>
  <c r="I168" i="66" s="1"/>
  <c r="J168" i="66" s="1"/>
  <c r="K168" i="66" s="1"/>
  <c r="L168" i="66" s="1"/>
  <c r="M168" i="66" s="1"/>
  <c r="N168" i="66" s="1"/>
  <c r="O168" i="66" s="1"/>
  <c r="P168" i="66" s="1"/>
  <c r="Q168" i="66" s="1"/>
  <c r="R168" i="66" s="1"/>
  <c r="S168" i="66" s="1"/>
  <c r="T168" i="66" s="1"/>
  <c r="U168" i="66" s="1"/>
  <c r="V168" i="66" s="1"/>
  <c r="W168" i="66" s="1"/>
  <c r="X168" i="66" s="1"/>
  <c r="Y168" i="66" s="1"/>
  <c r="Z168" i="66" s="1"/>
  <c r="AA168" i="66" s="1"/>
  <c r="AB168" i="66" s="1"/>
  <c r="AC168" i="66" s="1"/>
  <c r="AD168" i="66" s="1"/>
  <c r="AE168" i="66" s="1"/>
  <c r="AF168" i="66" s="1"/>
  <c r="Q167" i="66"/>
  <c r="R167" i="66" s="1"/>
  <c r="S167" i="66" s="1"/>
  <c r="T167" i="66" s="1"/>
  <c r="U167" i="66" s="1"/>
  <c r="V167" i="66" s="1"/>
  <c r="W167" i="66" s="1"/>
  <c r="X167" i="66" s="1"/>
  <c r="Y167" i="66" s="1"/>
  <c r="Z167" i="66" s="1"/>
  <c r="AA167" i="66" s="1"/>
  <c r="AB167" i="66" s="1"/>
  <c r="AC167" i="66" s="1"/>
  <c r="AD167" i="66" s="1"/>
  <c r="AE167" i="66" s="1"/>
  <c r="AF167" i="66" s="1"/>
  <c r="C167" i="66"/>
  <c r="D167" i="66" s="1"/>
  <c r="E167" i="66" s="1"/>
  <c r="F167" i="66" s="1"/>
  <c r="G167" i="66" s="1"/>
  <c r="H167" i="66" s="1"/>
  <c r="I167" i="66" s="1"/>
  <c r="J167" i="66" s="1"/>
  <c r="K167" i="66" s="1"/>
  <c r="L167" i="66" s="1"/>
  <c r="M167" i="66" s="1"/>
  <c r="N167" i="66" s="1"/>
  <c r="O167" i="66" s="1"/>
  <c r="P167" i="66" s="1"/>
  <c r="F166" i="66"/>
  <c r="G166" i="66" s="1"/>
  <c r="H166" i="66" s="1"/>
  <c r="I166" i="66" s="1"/>
  <c r="J166" i="66" s="1"/>
  <c r="K166" i="66" s="1"/>
  <c r="L166" i="66" s="1"/>
  <c r="M166" i="66" s="1"/>
  <c r="N166" i="66" s="1"/>
  <c r="O166" i="66" s="1"/>
  <c r="P166" i="66" s="1"/>
  <c r="Q166" i="66" s="1"/>
  <c r="R166" i="66" s="1"/>
  <c r="S166" i="66" s="1"/>
  <c r="T166" i="66" s="1"/>
  <c r="U166" i="66" s="1"/>
  <c r="V166" i="66" s="1"/>
  <c r="W166" i="66" s="1"/>
  <c r="X166" i="66" s="1"/>
  <c r="Y166" i="66" s="1"/>
  <c r="Z166" i="66" s="1"/>
  <c r="AA166" i="66" s="1"/>
  <c r="AB166" i="66" s="1"/>
  <c r="AC166" i="66" s="1"/>
  <c r="AD166" i="66" s="1"/>
  <c r="AE166" i="66" s="1"/>
  <c r="AF166" i="66" s="1"/>
  <c r="C166" i="66"/>
  <c r="D166" i="66" s="1"/>
  <c r="E166" i="66" s="1"/>
  <c r="D165" i="66"/>
  <c r="E165" i="66" s="1"/>
  <c r="F165" i="66" s="1"/>
  <c r="G165" i="66" s="1"/>
  <c r="H165" i="66" s="1"/>
  <c r="I165" i="66" s="1"/>
  <c r="J165" i="66" s="1"/>
  <c r="K165" i="66" s="1"/>
  <c r="L165" i="66" s="1"/>
  <c r="M165" i="66" s="1"/>
  <c r="N165" i="66" s="1"/>
  <c r="O165" i="66" s="1"/>
  <c r="P165" i="66" s="1"/>
  <c r="Q165" i="66" s="1"/>
  <c r="R165" i="66" s="1"/>
  <c r="S165" i="66" s="1"/>
  <c r="T165" i="66" s="1"/>
  <c r="U165" i="66" s="1"/>
  <c r="V165" i="66" s="1"/>
  <c r="W165" i="66" s="1"/>
  <c r="X165" i="66" s="1"/>
  <c r="Y165" i="66" s="1"/>
  <c r="Z165" i="66" s="1"/>
  <c r="AA165" i="66" s="1"/>
  <c r="AB165" i="66" s="1"/>
  <c r="AC165" i="66" s="1"/>
  <c r="AD165" i="66" s="1"/>
  <c r="AE165" i="66" s="1"/>
  <c r="AF165" i="66" s="1"/>
  <c r="C165" i="66"/>
  <c r="C163" i="66"/>
  <c r="D163" i="66" s="1"/>
  <c r="E163" i="66" s="1"/>
  <c r="F163" i="66" s="1"/>
  <c r="G163" i="66" s="1"/>
  <c r="H163" i="66" s="1"/>
  <c r="I163" i="66" s="1"/>
  <c r="J163" i="66" s="1"/>
  <c r="K163" i="66" s="1"/>
  <c r="L163" i="66" s="1"/>
  <c r="M163" i="66" s="1"/>
  <c r="N163" i="66" s="1"/>
  <c r="O163" i="66" s="1"/>
  <c r="P163" i="66" s="1"/>
  <c r="Q163" i="66" s="1"/>
  <c r="R163" i="66" s="1"/>
  <c r="S163" i="66" s="1"/>
  <c r="T163" i="66" s="1"/>
  <c r="U163" i="66" s="1"/>
  <c r="V163" i="66" s="1"/>
  <c r="W163" i="66" s="1"/>
  <c r="X163" i="66" s="1"/>
  <c r="Y163" i="66" s="1"/>
  <c r="Z163" i="66" s="1"/>
  <c r="AA163" i="66" s="1"/>
  <c r="AB163" i="66" s="1"/>
  <c r="AC163" i="66" s="1"/>
  <c r="AD163" i="66" s="1"/>
  <c r="AE163" i="66" s="1"/>
  <c r="AF163" i="66" s="1"/>
  <c r="C162" i="66"/>
  <c r="D162" i="66" s="1"/>
  <c r="E162" i="66" s="1"/>
  <c r="F162" i="66" s="1"/>
  <c r="G162" i="66" s="1"/>
  <c r="H162" i="66" s="1"/>
  <c r="I162" i="66" s="1"/>
  <c r="J162" i="66" s="1"/>
  <c r="K162" i="66" s="1"/>
  <c r="L162" i="66" s="1"/>
  <c r="M162" i="66" s="1"/>
  <c r="N162" i="66" s="1"/>
  <c r="O162" i="66" s="1"/>
  <c r="P162" i="66" s="1"/>
  <c r="Q162" i="66" s="1"/>
  <c r="R162" i="66" s="1"/>
  <c r="S162" i="66" s="1"/>
  <c r="T162" i="66" s="1"/>
  <c r="U162" i="66" s="1"/>
  <c r="V162" i="66" s="1"/>
  <c r="W162" i="66" s="1"/>
  <c r="X162" i="66" s="1"/>
  <c r="Y162" i="66" s="1"/>
  <c r="Z162" i="66" s="1"/>
  <c r="AA162" i="66" s="1"/>
  <c r="AB162" i="66" s="1"/>
  <c r="AC162" i="66" s="1"/>
  <c r="AD162" i="66" s="1"/>
  <c r="AE162" i="66" s="1"/>
  <c r="AF162" i="66" s="1"/>
  <c r="AE161" i="66"/>
  <c r="AF161" i="66" s="1"/>
  <c r="R161" i="66"/>
  <c r="S161" i="66" s="1"/>
  <c r="T161" i="66" s="1"/>
  <c r="U161" i="66" s="1"/>
  <c r="V161" i="66" s="1"/>
  <c r="W161" i="66" s="1"/>
  <c r="X161" i="66" s="1"/>
  <c r="Y161" i="66" s="1"/>
  <c r="Z161" i="66" s="1"/>
  <c r="AA161" i="66" s="1"/>
  <c r="AB161" i="66" s="1"/>
  <c r="AC161" i="66" s="1"/>
  <c r="AD161" i="66" s="1"/>
  <c r="F161" i="66"/>
  <c r="G161" i="66" s="1"/>
  <c r="H161" i="66" s="1"/>
  <c r="I161" i="66" s="1"/>
  <c r="J161" i="66" s="1"/>
  <c r="K161" i="66" s="1"/>
  <c r="L161" i="66" s="1"/>
  <c r="M161" i="66" s="1"/>
  <c r="N161" i="66" s="1"/>
  <c r="O161" i="66" s="1"/>
  <c r="P161" i="66" s="1"/>
  <c r="Q161" i="66" s="1"/>
  <c r="C161" i="66"/>
  <c r="D161" i="66" s="1"/>
  <c r="E161" i="66" s="1"/>
  <c r="N160" i="66"/>
  <c r="O160" i="66" s="1"/>
  <c r="P160" i="66" s="1"/>
  <c r="Q160" i="66" s="1"/>
  <c r="R160" i="66" s="1"/>
  <c r="S160" i="66" s="1"/>
  <c r="T160" i="66" s="1"/>
  <c r="U160" i="66" s="1"/>
  <c r="V160" i="66" s="1"/>
  <c r="W160" i="66" s="1"/>
  <c r="X160" i="66" s="1"/>
  <c r="Y160" i="66" s="1"/>
  <c r="Z160" i="66" s="1"/>
  <c r="AA160" i="66" s="1"/>
  <c r="AB160" i="66" s="1"/>
  <c r="AC160" i="66" s="1"/>
  <c r="AD160" i="66" s="1"/>
  <c r="AE160" i="66" s="1"/>
  <c r="AF160" i="66" s="1"/>
  <c r="D160" i="66"/>
  <c r="E160" i="66" s="1"/>
  <c r="F160" i="66" s="1"/>
  <c r="G160" i="66" s="1"/>
  <c r="H160" i="66" s="1"/>
  <c r="I160" i="66" s="1"/>
  <c r="J160" i="66" s="1"/>
  <c r="K160" i="66" s="1"/>
  <c r="L160" i="66" s="1"/>
  <c r="M160" i="66" s="1"/>
  <c r="C160" i="66"/>
  <c r="W159" i="66"/>
  <c r="X159" i="66" s="1"/>
  <c r="Y159" i="66" s="1"/>
  <c r="Z159" i="66" s="1"/>
  <c r="AA159" i="66" s="1"/>
  <c r="AB159" i="66" s="1"/>
  <c r="AC159" i="66" s="1"/>
  <c r="AD159" i="66" s="1"/>
  <c r="AE159" i="66" s="1"/>
  <c r="AF159" i="66" s="1"/>
  <c r="M159" i="66"/>
  <c r="N159" i="66" s="1"/>
  <c r="O159" i="66" s="1"/>
  <c r="P159" i="66" s="1"/>
  <c r="Q159" i="66" s="1"/>
  <c r="R159" i="66" s="1"/>
  <c r="S159" i="66" s="1"/>
  <c r="T159" i="66" s="1"/>
  <c r="U159" i="66" s="1"/>
  <c r="V159" i="66" s="1"/>
  <c r="C159" i="66"/>
  <c r="D159" i="66" s="1"/>
  <c r="E159" i="66" s="1"/>
  <c r="F159" i="66" s="1"/>
  <c r="G159" i="66" s="1"/>
  <c r="H159" i="66" s="1"/>
  <c r="I159" i="66" s="1"/>
  <c r="J159" i="66" s="1"/>
  <c r="K159" i="66" s="1"/>
  <c r="L159" i="66" s="1"/>
  <c r="D158" i="66"/>
  <c r="E158" i="66" s="1"/>
  <c r="F158" i="66" s="1"/>
  <c r="G158" i="66" s="1"/>
  <c r="H158" i="66" s="1"/>
  <c r="I158" i="66" s="1"/>
  <c r="J158" i="66" s="1"/>
  <c r="K158" i="66" s="1"/>
  <c r="L158" i="66" s="1"/>
  <c r="M158" i="66" s="1"/>
  <c r="N158" i="66" s="1"/>
  <c r="O158" i="66" s="1"/>
  <c r="P158" i="66" s="1"/>
  <c r="Q158" i="66" s="1"/>
  <c r="R158" i="66" s="1"/>
  <c r="S158" i="66" s="1"/>
  <c r="T158" i="66" s="1"/>
  <c r="U158" i="66" s="1"/>
  <c r="V158" i="66" s="1"/>
  <c r="W158" i="66" s="1"/>
  <c r="X158" i="66" s="1"/>
  <c r="Y158" i="66" s="1"/>
  <c r="Z158" i="66" s="1"/>
  <c r="AA158" i="66" s="1"/>
  <c r="AB158" i="66" s="1"/>
  <c r="AC158" i="66" s="1"/>
  <c r="AD158" i="66" s="1"/>
  <c r="AE158" i="66" s="1"/>
  <c r="AF158" i="66" s="1"/>
  <c r="C158" i="66"/>
  <c r="S157" i="66"/>
  <c r="T157" i="66" s="1"/>
  <c r="U157" i="66" s="1"/>
  <c r="V157" i="66" s="1"/>
  <c r="W157" i="66" s="1"/>
  <c r="X157" i="66" s="1"/>
  <c r="Y157" i="66" s="1"/>
  <c r="Z157" i="66" s="1"/>
  <c r="AA157" i="66" s="1"/>
  <c r="AB157" i="66" s="1"/>
  <c r="AC157" i="66" s="1"/>
  <c r="AD157" i="66" s="1"/>
  <c r="AE157" i="66" s="1"/>
  <c r="AF157" i="66" s="1"/>
  <c r="I157" i="66"/>
  <c r="J157" i="66" s="1"/>
  <c r="K157" i="66" s="1"/>
  <c r="L157" i="66" s="1"/>
  <c r="M157" i="66" s="1"/>
  <c r="N157" i="66" s="1"/>
  <c r="O157" i="66" s="1"/>
  <c r="P157" i="66" s="1"/>
  <c r="Q157" i="66" s="1"/>
  <c r="R157" i="66" s="1"/>
  <c r="C157" i="66"/>
  <c r="D157" i="66" s="1"/>
  <c r="E157" i="66" s="1"/>
  <c r="F157" i="66" s="1"/>
  <c r="G157" i="66" s="1"/>
  <c r="H157" i="66" s="1"/>
  <c r="G156" i="66"/>
  <c r="H156" i="66" s="1"/>
  <c r="I156" i="66" s="1"/>
  <c r="J156" i="66" s="1"/>
  <c r="K156" i="66" s="1"/>
  <c r="L156" i="66" s="1"/>
  <c r="M156" i="66" s="1"/>
  <c r="N156" i="66" s="1"/>
  <c r="O156" i="66" s="1"/>
  <c r="P156" i="66" s="1"/>
  <c r="Q156" i="66" s="1"/>
  <c r="R156" i="66" s="1"/>
  <c r="S156" i="66" s="1"/>
  <c r="T156" i="66" s="1"/>
  <c r="U156" i="66" s="1"/>
  <c r="V156" i="66" s="1"/>
  <c r="W156" i="66" s="1"/>
  <c r="X156" i="66" s="1"/>
  <c r="Y156" i="66" s="1"/>
  <c r="Z156" i="66" s="1"/>
  <c r="AA156" i="66" s="1"/>
  <c r="AB156" i="66" s="1"/>
  <c r="AC156" i="66" s="1"/>
  <c r="AD156" i="66" s="1"/>
  <c r="AE156" i="66" s="1"/>
  <c r="AF156" i="66" s="1"/>
  <c r="E156" i="66"/>
  <c r="F156" i="66" s="1"/>
  <c r="D156" i="66"/>
  <c r="C156" i="66"/>
  <c r="C155" i="66"/>
  <c r="D155" i="66" s="1"/>
  <c r="E155" i="66" s="1"/>
  <c r="F155" i="66" s="1"/>
  <c r="G155" i="66" s="1"/>
  <c r="H155" i="66" s="1"/>
  <c r="I155" i="66" s="1"/>
  <c r="J155" i="66" s="1"/>
  <c r="K155" i="66" s="1"/>
  <c r="L155" i="66" s="1"/>
  <c r="M155" i="66" s="1"/>
  <c r="N155" i="66" s="1"/>
  <c r="O155" i="66" s="1"/>
  <c r="P155" i="66" s="1"/>
  <c r="Q155" i="66" s="1"/>
  <c r="R155" i="66" s="1"/>
  <c r="S155" i="66" s="1"/>
  <c r="T155" i="66" s="1"/>
  <c r="U155" i="66" s="1"/>
  <c r="V155" i="66" s="1"/>
  <c r="W155" i="66" s="1"/>
  <c r="X155" i="66" s="1"/>
  <c r="Y155" i="66" s="1"/>
  <c r="Z155" i="66" s="1"/>
  <c r="AA155" i="66" s="1"/>
  <c r="AB155" i="66" s="1"/>
  <c r="AC155" i="66" s="1"/>
  <c r="AD155" i="66" s="1"/>
  <c r="AE155" i="66" s="1"/>
  <c r="AF155" i="66" s="1"/>
  <c r="D154" i="66"/>
  <c r="E154" i="66" s="1"/>
  <c r="F154" i="66" s="1"/>
  <c r="G154" i="66" s="1"/>
  <c r="H154" i="66" s="1"/>
  <c r="I154" i="66" s="1"/>
  <c r="J154" i="66" s="1"/>
  <c r="K154" i="66" s="1"/>
  <c r="L154" i="66" s="1"/>
  <c r="M154" i="66" s="1"/>
  <c r="N154" i="66" s="1"/>
  <c r="O154" i="66" s="1"/>
  <c r="P154" i="66" s="1"/>
  <c r="Q154" i="66" s="1"/>
  <c r="R154" i="66" s="1"/>
  <c r="S154" i="66" s="1"/>
  <c r="T154" i="66" s="1"/>
  <c r="U154" i="66" s="1"/>
  <c r="V154" i="66" s="1"/>
  <c r="W154" i="66" s="1"/>
  <c r="X154" i="66" s="1"/>
  <c r="Y154" i="66" s="1"/>
  <c r="Z154" i="66" s="1"/>
  <c r="AA154" i="66" s="1"/>
  <c r="AB154" i="66" s="1"/>
  <c r="AC154" i="66" s="1"/>
  <c r="AD154" i="66" s="1"/>
  <c r="AE154" i="66" s="1"/>
  <c r="AF154" i="66" s="1"/>
  <c r="C154" i="66"/>
  <c r="C153" i="66"/>
  <c r="D153" i="66" s="1"/>
  <c r="E153" i="66" s="1"/>
  <c r="F153" i="66" s="1"/>
  <c r="G153" i="66" s="1"/>
  <c r="H153" i="66" s="1"/>
  <c r="I153" i="66" s="1"/>
  <c r="J153" i="66" s="1"/>
  <c r="K153" i="66" s="1"/>
  <c r="L153" i="66" s="1"/>
  <c r="M153" i="66" s="1"/>
  <c r="N153" i="66" s="1"/>
  <c r="O153" i="66" s="1"/>
  <c r="P153" i="66" s="1"/>
  <c r="Q153" i="66" s="1"/>
  <c r="R153" i="66" s="1"/>
  <c r="S153" i="66" s="1"/>
  <c r="T153" i="66" s="1"/>
  <c r="U153" i="66" s="1"/>
  <c r="V153" i="66" s="1"/>
  <c r="W153" i="66" s="1"/>
  <c r="X153" i="66" s="1"/>
  <c r="Y153" i="66" s="1"/>
  <c r="Z153" i="66" s="1"/>
  <c r="AA153" i="66" s="1"/>
  <c r="AB153" i="66" s="1"/>
  <c r="AC153" i="66" s="1"/>
  <c r="AD153" i="66" s="1"/>
  <c r="AE153" i="66" s="1"/>
  <c r="AF153" i="66" s="1"/>
  <c r="F152" i="66"/>
  <c r="G152" i="66" s="1"/>
  <c r="H152" i="66" s="1"/>
  <c r="I152" i="66" s="1"/>
  <c r="J152" i="66" s="1"/>
  <c r="K152" i="66" s="1"/>
  <c r="L152" i="66" s="1"/>
  <c r="M152" i="66" s="1"/>
  <c r="N152" i="66" s="1"/>
  <c r="O152" i="66" s="1"/>
  <c r="P152" i="66" s="1"/>
  <c r="Q152" i="66" s="1"/>
  <c r="R152" i="66" s="1"/>
  <c r="S152" i="66" s="1"/>
  <c r="T152" i="66" s="1"/>
  <c r="U152" i="66" s="1"/>
  <c r="V152" i="66" s="1"/>
  <c r="W152" i="66" s="1"/>
  <c r="X152" i="66" s="1"/>
  <c r="Y152" i="66" s="1"/>
  <c r="Z152" i="66" s="1"/>
  <c r="AA152" i="66" s="1"/>
  <c r="AB152" i="66" s="1"/>
  <c r="AC152" i="66" s="1"/>
  <c r="AD152" i="66" s="1"/>
  <c r="AE152" i="66" s="1"/>
  <c r="AF152" i="66" s="1"/>
  <c r="D152" i="66"/>
  <c r="E152" i="66" s="1"/>
  <c r="C152" i="66"/>
  <c r="J151" i="66"/>
  <c r="K151" i="66" s="1"/>
  <c r="L151" i="66" s="1"/>
  <c r="M151" i="66" s="1"/>
  <c r="N151" i="66" s="1"/>
  <c r="O151" i="66" s="1"/>
  <c r="P151" i="66" s="1"/>
  <c r="Q151" i="66" s="1"/>
  <c r="R151" i="66" s="1"/>
  <c r="S151" i="66" s="1"/>
  <c r="T151" i="66" s="1"/>
  <c r="U151" i="66" s="1"/>
  <c r="V151" i="66" s="1"/>
  <c r="W151" i="66" s="1"/>
  <c r="X151" i="66" s="1"/>
  <c r="Y151" i="66" s="1"/>
  <c r="Z151" i="66" s="1"/>
  <c r="AA151" i="66" s="1"/>
  <c r="AB151" i="66" s="1"/>
  <c r="AC151" i="66" s="1"/>
  <c r="AD151" i="66" s="1"/>
  <c r="AE151" i="66" s="1"/>
  <c r="AF151" i="66" s="1"/>
  <c r="D151" i="66"/>
  <c r="E151" i="66" s="1"/>
  <c r="F151" i="66" s="1"/>
  <c r="G151" i="66" s="1"/>
  <c r="H151" i="66" s="1"/>
  <c r="I151" i="66" s="1"/>
  <c r="C151" i="66"/>
  <c r="AD149" i="66"/>
  <c r="AE149" i="66" s="1"/>
  <c r="AF149" i="66" s="1"/>
  <c r="D149" i="66"/>
  <c r="E149" i="66" s="1"/>
  <c r="F149" i="66" s="1"/>
  <c r="G149" i="66" s="1"/>
  <c r="H149" i="66" s="1"/>
  <c r="I149" i="66" s="1"/>
  <c r="J149" i="66" s="1"/>
  <c r="K149" i="66" s="1"/>
  <c r="L149" i="66" s="1"/>
  <c r="M149" i="66" s="1"/>
  <c r="N149" i="66" s="1"/>
  <c r="O149" i="66" s="1"/>
  <c r="P149" i="66" s="1"/>
  <c r="Q149" i="66" s="1"/>
  <c r="R149" i="66" s="1"/>
  <c r="S149" i="66" s="1"/>
  <c r="T149" i="66" s="1"/>
  <c r="U149" i="66" s="1"/>
  <c r="V149" i="66" s="1"/>
  <c r="W149" i="66" s="1"/>
  <c r="X149" i="66" s="1"/>
  <c r="Y149" i="66" s="1"/>
  <c r="Z149" i="66" s="1"/>
  <c r="AA149" i="66" s="1"/>
  <c r="AB149" i="66" s="1"/>
  <c r="AC149" i="66" s="1"/>
  <c r="C149" i="66"/>
  <c r="C148" i="66"/>
  <c r="D148" i="66" s="1"/>
  <c r="E148" i="66" s="1"/>
  <c r="F148" i="66" s="1"/>
  <c r="G148" i="66" s="1"/>
  <c r="H148" i="66" s="1"/>
  <c r="I148" i="66" s="1"/>
  <c r="J148" i="66" s="1"/>
  <c r="K148" i="66" s="1"/>
  <c r="L148" i="66" s="1"/>
  <c r="M148" i="66" s="1"/>
  <c r="N148" i="66" s="1"/>
  <c r="O148" i="66" s="1"/>
  <c r="P148" i="66" s="1"/>
  <c r="Q148" i="66" s="1"/>
  <c r="R148" i="66" s="1"/>
  <c r="S148" i="66" s="1"/>
  <c r="T148" i="66" s="1"/>
  <c r="U148" i="66" s="1"/>
  <c r="V148" i="66" s="1"/>
  <c r="W148" i="66" s="1"/>
  <c r="X148" i="66" s="1"/>
  <c r="Y148" i="66" s="1"/>
  <c r="Z148" i="66" s="1"/>
  <c r="AA148" i="66" s="1"/>
  <c r="AB148" i="66" s="1"/>
  <c r="AC148" i="66" s="1"/>
  <c r="AD148" i="66" s="1"/>
  <c r="AE148" i="66" s="1"/>
  <c r="AF148" i="66" s="1"/>
  <c r="R147" i="66"/>
  <c r="S147" i="66" s="1"/>
  <c r="T147" i="66" s="1"/>
  <c r="U147" i="66" s="1"/>
  <c r="V147" i="66" s="1"/>
  <c r="W147" i="66" s="1"/>
  <c r="X147" i="66" s="1"/>
  <c r="Y147" i="66" s="1"/>
  <c r="Z147" i="66" s="1"/>
  <c r="AA147" i="66" s="1"/>
  <c r="AB147" i="66" s="1"/>
  <c r="AC147" i="66" s="1"/>
  <c r="AD147" i="66" s="1"/>
  <c r="AE147" i="66" s="1"/>
  <c r="AF147" i="66" s="1"/>
  <c r="D147" i="66"/>
  <c r="E147" i="66" s="1"/>
  <c r="F147" i="66" s="1"/>
  <c r="G147" i="66" s="1"/>
  <c r="H147" i="66" s="1"/>
  <c r="I147" i="66" s="1"/>
  <c r="J147" i="66" s="1"/>
  <c r="K147" i="66" s="1"/>
  <c r="L147" i="66" s="1"/>
  <c r="M147" i="66" s="1"/>
  <c r="N147" i="66" s="1"/>
  <c r="O147" i="66" s="1"/>
  <c r="P147" i="66" s="1"/>
  <c r="Q147" i="66" s="1"/>
  <c r="C147" i="66"/>
  <c r="V146" i="66"/>
  <c r="W146" i="66" s="1"/>
  <c r="X146" i="66" s="1"/>
  <c r="Y146" i="66" s="1"/>
  <c r="Z146" i="66" s="1"/>
  <c r="AA146" i="66" s="1"/>
  <c r="AB146" i="66" s="1"/>
  <c r="AC146" i="66" s="1"/>
  <c r="AD146" i="66" s="1"/>
  <c r="AE146" i="66" s="1"/>
  <c r="AF146" i="66" s="1"/>
  <c r="D146" i="66"/>
  <c r="E146" i="66" s="1"/>
  <c r="F146" i="66" s="1"/>
  <c r="G146" i="66" s="1"/>
  <c r="H146" i="66" s="1"/>
  <c r="I146" i="66" s="1"/>
  <c r="J146" i="66" s="1"/>
  <c r="K146" i="66" s="1"/>
  <c r="L146" i="66" s="1"/>
  <c r="M146" i="66" s="1"/>
  <c r="N146" i="66" s="1"/>
  <c r="O146" i="66" s="1"/>
  <c r="P146" i="66" s="1"/>
  <c r="Q146" i="66" s="1"/>
  <c r="R146" i="66" s="1"/>
  <c r="S146" i="66" s="1"/>
  <c r="T146" i="66" s="1"/>
  <c r="U146" i="66" s="1"/>
  <c r="C146" i="66"/>
  <c r="C144" i="66"/>
  <c r="D144" i="66" s="1"/>
  <c r="E144" i="66" s="1"/>
  <c r="F144" i="66" s="1"/>
  <c r="G144" i="66" s="1"/>
  <c r="H144" i="66" s="1"/>
  <c r="I144" i="66" s="1"/>
  <c r="J144" i="66" s="1"/>
  <c r="K144" i="66" s="1"/>
  <c r="L144" i="66" s="1"/>
  <c r="M144" i="66" s="1"/>
  <c r="N144" i="66" s="1"/>
  <c r="O144" i="66" s="1"/>
  <c r="P144" i="66" s="1"/>
  <c r="Q144" i="66" s="1"/>
  <c r="R144" i="66" s="1"/>
  <c r="S144" i="66" s="1"/>
  <c r="T144" i="66" s="1"/>
  <c r="U144" i="66" s="1"/>
  <c r="V144" i="66" s="1"/>
  <c r="W144" i="66" s="1"/>
  <c r="X144" i="66" s="1"/>
  <c r="Y144" i="66" s="1"/>
  <c r="Z144" i="66" s="1"/>
  <c r="AA144" i="66" s="1"/>
  <c r="AB144" i="66" s="1"/>
  <c r="AC144" i="66" s="1"/>
  <c r="AD144" i="66" s="1"/>
  <c r="AE144" i="66" s="1"/>
  <c r="AF144" i="66" s="1"/>
  <c r="J143" i="66"/>
  <c r="K143" i="66" s="1"/>
  <c r="L143" i="66" s="1"/>
  <c r="M143" i="66" s="1"/>
  <c r="N143" i="66" s="1"/>
  <c r="O143" i="66" s="1"/>
  <c r="P143" i="66" s="1"/>
  <c r="Q143" i="66" s="1"/>
  <c r="R143" i="66" s="1"/>
  <c r="S143" i="66" s="1"/>
  <c r="T143" i="66" s="1"/>
  <c r="U143" i="66" s="1"/>
  <c r="V143" i="66" s="1"/>
  <c r="W143" i="66" s="1"/>
  <c r="X143" i="66" s="1"/>
  <c r="Y143" i="66" s="1"/>
  <c r="Z143" i="66" s="1"/>
  <c r="AA143" i="66" s="1"/>
  <c r="AB143" i="66" s="1"/>
  <c r="AC143" i="66" s="1"/>
  <c r="AD143" i="66" s="1"/>
  <c r="AE143" i="66" s="1"/>
  <c r="AF143" i="66" s="1"/>
  <c r="I143" i="66"/>
  <c r="D143" i="66"/>
  <c r="E143" i="66" s="1"/>
  <c r="F143" i="66" s="1"/>
  <c r="G143" i="66" s="1"/>
  <c r="H143" i="66" s="1"/>
  <c r="C143" i="66"/>
  <c r="H141" i="66"/>
  <c r="I141" i="66" s="1"/>
  <c r="J141" i="66" s="1"/>
  <c r="K141" i="66" s="1"/>
  <c r="L141" i="66" s="1"/>
  <c r="M141" i="66" s="1"/>
  <c r="N141" i="66" s="1"/>
  <c r="O141" i="66" s="1"/>
  <c r="P141" i="66" s="1"/>
  <c r="Q141" i="66" s="1"/>
  <c r="R141" i="66" s="1"/>
  <c r="S141" i="66" s="1"/>
  <c r="T141" i="66" s="1"/>
  <c r="U141" i="66" s="1"/>
  <c r="V141" i="66" s="1"/>
  <c r="W141" i="66" s="1"/>
  <c r="X141" i="66" s="1"/>
  <c r="Y141" i="66" s="1"/>
  <c r="Z141" i="66" s="1"/>
  <c r="AA141" i="66" s="1"/>
  <c r="AB141" i="66" s="1"/>
  <c r="AC141" i="66" s="1"/>
  <c r="AD141" i="66" s="1"/>
  <c r="AE141" i="66" s="1"/>
  <c r="AF141" i="66" s="1"/>
  <c r="C141" i="66"/>
  <c r="D141" i="66" s="1"/>
  <c r="E141" i="66" s="1"/>
  <c r="F141" i="66" s="1"/>
  <c r="G141" i="66" s="1"/>
  <c r="I140" i="66"/>
  <c r="J140" i="66" s="1"/>
  <c r="K140" i="66" s="1"/>
  <c r="L140" i="66" s="1"/>
  <c r="M140" i="66" s="1"/>
  <c r="N140" i="66" s="1"/>
  <c r="O140" i="66" s="1"/>
  <c r="P140" i="66" s="1"/>
  <c r="Q140" i="66" s="1"/>
  <c r="R140" i="66" s="1"/>
  <c r="S140" i="66" s="1"/>
  <c r="T140" i="66" s="1"/>
  <c r="U140" i="66" s="1"/>
  <c r="V140" i="66" s="1"/>
  <c r="W140" i="66" s="1"/>
  <c r="X140" i="66" s="1"/>
  <c r="Y140" i="66" s="1"/>
  <c r="Z140" i="66" s="1"/>
  <c r="AA140" i="66" s="1"/>
  <c r="AB140" i="66" s="1"/>
  <c r="AC140" i="66" s="1"/>
  <c r="AD140" i="66" s="1"/>
  <c r="AE140" i="66" s="1"/>
  <c r="AF140" i="66" s="1"/>
  <c r="E140" i="66"/>
  <c r="F140" i="66" s="1"/>
  <c r="G140" i="66" s="1"/>
  <c r="H140" i="66" s="1"/>
  <c r="C140" i="66"/>
  <c r="D140" i="66" s="1"/>
  <c r="D139" i="66"/>
  <c r="E139" i="66" s="1"/>
  <c r="F139" i="66" s="1"/>
  <c r="G139" i="66" s="1"/>
  <c r="H139" i="66" s="1"/>
  <c r="I139" i="66" s="1"/>
  <c r="J139" i="66" s="1"/>
  <c r="K139" i="66" s="1"/>
  <c r="L139" i="66" s="1"/>
  <c r="M139" i="66" s="1"/>
  <c r="N139" i="66" s="1"/>
  <c r="O139" i="66" s="1"/>
  <c r="P139" i="66" s="1"/>
  <c r="Q139" i="66" s="1"/>
  <c r="R139" i="66" s="1"/>
  <c r="S139" i="66" s="1"/>
  <c r="T139" i="66" s="1"/>
  <c r="U139" i="66" s="1"/>
  <c r="V139" i="66" s="1"/>
  <c r="W139" i="66" s="1"/>
  <c r="X139" i="66" s="1"/>
  <c r="Y139" i="66" s="1"/>
  <c r="Z139" i="66" s="1"/>
  <c r="AA139" i="66" s="1"/>
  <c r="AB139" i="66" s="1"/>
  <c r="AC139" i="66" s="1"/>
  <c r="AD139" i="66" s="1"/>
  <c r="AE139" i="66" s="1"/>
  <c r="AF139" i="66" s="1"/>
  <c r="C139" i="66"/>
  <c r="P138" i="66"/>
  <c r="Q138" i="66" s="1"/>
  <c r="R138" i="66" s="1"/>
  <c r="S138" i="66" s="1"/>
  <c r="T138" i="66" s="1"/>
  <c r="U138" i="66" s="1"/>
  <c r="V138" i="66" s="1"/>
  <c r="W138" i="66" s="1"/>
  <c r="X138" i="66" s="1"/>
  <c r="Y138" i="66" s="1"/>
  <c r="Z138" i="66" s="1"/>
  <c r="AA138" i="66" s="1"/>
  <c r="AB138" i="66" s="1"/>
  <c r="AC138" i="66" s="1"/>
  <c r="AD138" i="66" s="1"/>
  <c r="AE138" i="66" s="1"/>
  <c r="AF138" i="66" s="1"/>
  <c r="D138" i="66"/>
  <c r="E138" i="66" s="1"/>
  <c r="F138" i="66" s="1"/>
  <c r="G138" i="66" s="1"/>
  <c r="H138" i="66" s="1"/>
  <c r="I138" i="66" s="1"/>
  <c r="J138" i="66" s="1"/>
  <c r="K138" i="66" s="1"/>
  <c r="L138" i="66" s="1"/>
  <c r="M138" i="66" s="1"/>
  <c r="N138" i="66" s="1"/>
  <c r="O138" i="66" s="1"/>
  <c r="C138" i="66"/>
  <c r="Z137" i="66"/>
  <c r="AA137" i="66" s="1"/>
  <c r="AB137" i="66" s="1"/>
  <c r="AC137" i="66" s="1"/>
  <c r="AD137" i="66" s="1"/>
  <c r="AE137" i="66" s="1"/>
  <c r="AF137" i="66" s="1"/>
  <c r="F137" i="66"/>
  <c r="G137" i="66" s="1"/>
  <c r="H137" i="66" s="1"/>
  <c r="I137" i="66" s="1"/>
  <c r="J137" i="66" s="1"/>
  <c r="K137" i="66" s="1"/>
  <c r="L137" i="66" s="1"/>
  <c r="M137" i="66" s="1"/>
  <c r="N137" i="66" s="1"/>
  <c r="O137" i="66" s="1"/>
  <c r="P137" i="66" s="1"/>
  <c r="Q137" i="66" s="1"/>
  <c r="R137" i="66" s="1"/>
  <c r="S137" i="66" s="1"/>
  <c r="T137" i="66" s="1"/>
  <c r="U137" i="66" s="1"/>
  <c r="V137" i="66" s="1"/>
  <c r="W137" i="66" s="1"/>
  <c r="X137" i="66" s="1"/>
  <c r="Y137" i="66" s="1"/>
  <c r="C137" i="66"/>
  <c r="D137" i="66" s="1"/>
  <c r="E137" i="66" s="1"/>
  <c r="D136" i="66"/>
  <c r="E136" i="66" s="1"/>
  <c r="F136" i="66" s="1"/>
  <c r="G136" i="66" s="1"/>
  <c r="H136" i="66" s="1"/>
  <c r="I136" i="66" s="1"/>
  <c r="J136" i="66" s="1"/>
  <c r="K136" i="66" s="1"/>
  <c r="L136" i="66" s="1"/>
  <c r="M136" i="66" s="1"/>
  <c r="N136" i="66" s="1"/>
  <c r="O136" i="66" s="1"/>
  <c r="P136" i="66" s="1"/>
  <c r="Q136" i="66" s="1"/>
  <c r="R136" i="66" s="1"/>
  <c r="S136" i="66" s="1"/>
  <c r="T136" i="66" s="1"/>
  <c r="U136" i="66" s="1"/>
  <c r="V136" i="66" s="1"/>
  <c r="W136" i="66" s="1"/>
  <c r="X136" i="66" s="1"/>
  <c r="Y136" i="66" s="1"/>
  <c r="Z136" i="66" s="1"/>
  <c r="AA136" i="66" s="1"/>
  <c r="AB136" i="66" s="1"/>
  <c r="AC136" i="66" s="1"/>
  <c r="AD136" i="66" s="1"/>
  <c r="AE136" i="66" s="1"/>
  <c r="AF136" i="66" s="1"/>
  <c r="C136" i="66"/>
  <c r="F135" i="66"/>
  <c r="G135" i="66" s="1"/>
  <c r="H135" i="66" s="1"/>
  <c r="I135" i="66" s="1"/>
  <c r="J135" i="66" s="1"/>
  <c r="K135" i="66" s="1"/>
  <c r="L135" i="66" s="1"/>
  <c r="M135" i="66" s="1"/>
  <c r="N135" i="66" s="1"/>
  <c r="O135" i="66" s="1"/>
  <c r="P135" i="66" s="1"/>
  <c r="Q135" i="66" s="1"/>
  <c r="R135" i="66" s="1"/>
  <c r="S135" i="66" s="1"/>
  <c r="T135" i="66" s="1"/>
  <c r="U135" i="66" s="1"/>
  <c r="V135" i="66" s="1"/>
  <c r="W135" i="66" s="1"/>
  <c r="X135" i="66" s="1"/>
  <c r="Y135" i="66" s="1"/>
  <c r="Z135" i="66" s="1"/>
  <c r="AA135" i="66" s="1"/>
  <c r="AB135" i="66" s="1"/>
  <c r="AC135" i="66" s="1"/>
  <c r="AD135" i="66" s="1"/>
  <c r="AE135" i="66" s="1"/>
  <c r="AF135" i="66" s="1"/>
  <c r="C135" i="66"/>
  <c r="D135" i="66" s="1"/>
  <c r="E135" i="66" s="1"/>
  <c r="H133" i="66"/>
  <c r="I133" i="66" s="1"/>
  <c r="J133" i="66" s="1"/>
  <c r="K133" i="66" s="1"/>
  <c r="L133" i="66" s="1"/>
  <c r="M133" i="66" s="1"/>
  <c r="N133" i="66" s="1"/>
  <c r="O133" i="66" s="1"/>
  <c r="P133" i="66" s="1"/>
  <c r="Q133" i="66" s="1"/>
  <c r="R133" i="66" s="1"/>
  <c r="S133" i="66" s="1"/>
  <c r="T133" i="66" s="1"/>
  <c r="U133" i="66" s="1"/>
  <c r="V133" i="66" s="1"/>
  <c r="W133" i="66" s="1"/>
  <c r="X133" i="66" s="1"/>
  <c r="Y133" i="66" s="1"/>
  <c r="Z133" i="66" s="1"/>
  <c r="AA133" i="66" s="1"/>
  <c r="AB133" i="66" s="1"/>
  <c r="AC133" i="66" s="1"/>
  <c r="AD133" i="66" s="1"/>
  <c r="AE133" i="66" s="1"/>
  <c r="AF133" i="66" s="1"/>
  <c r="D133" i="66"/>
  <c r="E133" i="66" s="1"/>
  <c r="F133" i="66" s="1"/>
  <c r="G133" i="66" s="1"/>
  <c r="C133" i="66"/>
  <c r="C132" i="66"/>
  <c r="D132" i="66" s="1"/>
  <c r="E132" i="66" s="1"/>
  <c r="F132" i="66" s="1"/>
  <c r="G132" i="66" s="1"/>
  <c r="H132" i="66" s="1"/>
  <c r="I132" i="66" s="1"/>
  <c r="J132" i="66" s="1"/>
  <c r="K132" i="66" s="1"/>
  <c r="L132" i="66" s="1"/>
  <c r="M132" i="66" s="1"/>
  <c r="N132" i="66" s="1"/>
  <c r="O132" i="66" s="1"/>
  <c r="P132" i="66" s="1"/>
  <c r="Q132" i="66" s="1"/>
  <c r="R132" i="66" s="1"/>
  <c r="S132" i="66" s="1"/>
  <c r="T132" i="66" s="1"/>
  <c r="U132" i="66" s="1"/>
  <c r="V132" i="66" s="1"/>
  <c r="W132" i="66" s="1"/>
  <c r="X132" i="66" s="1"/>
  <c r="Y132" i="66" s="1"/>
  <c r="Z132" i="66" s="1"/>
  <c r="AA132" i="66" s="1"/>
  <c r="AB132" i="66" s="1"/>
  <c r="AC132" i="66" s="1"/>
  <c r="AD132" i="66" s="1"/>
  <c r="AE132" i="66" s="1"/>
  <c r="AF132" i="66" s="1"/>
  <c r="D131" i="66"/>
  <c r="E131" i="66" s="1"/>
  <c r="F131" i="66" s="1"/>
  <c r="G131" i="66" s="1"/>
  <c r="H131" i="66" s="1"/>
  <c r="I131" i="66" s="1"/>
  <c r="J131" i="66" s="1"/>
  <c r="K131" i="66" s="1"/>
  <c r="L131" i="66" s="1"/>
  <c r="M131" i="66" s="1"/>
  <c r="N131" i="66" s="1"/>
  <c r="O131" i="66" s="1"/>
  <c r="P131" i="66" s="1"/>
  <c r="Q131" i="66" s="1"/>
  <c r="R131" i="66" s="1"/>
  <c r="S131" i="66" s="1"/>
  <c r="T131" i="66" s="1"/>
  <c r="U131" i="66" s="1"/>
  <c r="V131" i="66" s="1"/>
  <c r="W131" i="66" s="1"/>
  <c r="X131" i="66" s="1"/>
  <c r="Y131" i="66" s="1"/>
  <c r="Z131" i="66" s="1"/>
  <c r="AA131" i="66" s="1"/>
  <c r="AB131" i="66" s="1"/>
  <c r="AC131" i="66" s="1"/>
  <c r="AD131" i="66" s="1"/>
  <c r="AE131" i="66" s="1"/>
  <c r="AF131" i="66" s="1"/>
  <c r="C131" i="66"/>
  <c r="C130" i="66"/>
  <c r="D130" i="66" s="1"/>
  <c r="E130" i="66" s="1"/>
  <c r="F130" i="66" s="1"/>
  <c r="G130" i="66" s="1"/>
  <c r="H130" i="66" s="1"/>
  <c r="I130" i="66" s="1"/>
  <c r="J130" i="66" s="1"/>
  <c r="K130" i="66" s="1"/>
  <c r="L130" i="66" s="1"/>
  <c r="M130" i="66" s="1"/>
  <c r="N130" i="66" s="1"/>
  <c r="O130" i="66" s="1"/>
  <c r="P130" i="66" s="1"/>
  <c r="Q130" i="66" s="1"/>
  <c r="R130" i="66" s="1"/>
  <c r="S130" i="66" s="1"/>
  <c r="T130" i="66" s="1"/>
  <c r="U130" i="66" s="1"/>
  <c r="V130" i="66" s="1"/>
  <c r="W130" i="66" s="1"/>
  <c r="X130" i="66" s="1"/>
  <c r="Y130" i="66" s="1"/>
  <c r="Z130" i="66" s="1"/>
  <c r="AA130" i="66" s="1"/>
  <c r="AB130" i="66" s="1"/>
  <c r="AC130" i="66" s="1"/>
  <c r="AD130" i="66" s="1"/>
  <c r="AE130" i="66" s="1"/>
  <c r="AF130" i="66" s="1"/>
  <c r="P129" i="66"/>
  <c r="Q129" i="66" s="1"/>
  <c r="R129" i="66" s="1"/>
  <c r="S129" i="66" s="1"/>
  <c r="T129" i="66" s="1"/>
  <c r="U129" i="66" s="1"/>
  <c r="V129" i="66" s="1"/>
  <c r="W129" i="66" s="1"/>
  <c r="X129" i="66" s="1"/>
  <c r="Y129" i="66" s="1"/>
  <c r="Z129" i="66" s="1"/>
  <c r="AA129" i="66" s="1"/>
  <c r="AB129" i="66" s="1"/>
  <c r="AC129" i="66" s="1"/>
  <c r="AD129" i="66" s="1"/>
  <c r="AE129" i="66" s="1"/>
  <c r="AF129" i="66" s="1"/>
  <c r="D129" i="66"/>
  <c r="E129" i="66" s="1"/>
  <c r="F129" i="66" s="1"/>
  <c r="G129" i="66" s="1"/>
  <c r="H129" i="66" s="1"/>
  <c r="I129" i="66" s="1"/>
  <c r="J129" i="66" s="1"/>
  <c r="K129" i="66" s="1"/>
  <c r="L129" i="66" s="1"/>
  <c r="M129" i="66" s="1"/>
  <c r="N129" i="66" s="1"/>
  <c r="O129" i="66" s="1"/>
  <c r="C129" i="66"/>
  <c r="C128" i="66"/>
  <c r="D128" i="66" s="1"/>
  <c r="E128" i="66" s="1"/>
  <c r="F128" i="66" s="1"/>
  <c r="G128" i="66" s="1"/>
  <c r="H128" i="66" s="1"/>
  <c r="I128" i="66" s="1"/>
  <c r="J128" i="66" s="1"/>
  <c r="K128" i="66" s="1"/>
  <c r="L128" i="66" s="1"/>
  <c r="M128" i="66" s="1"/>
  <c r="N128" i="66" s="1"/>
  <c r="O128" i="66" s="1"/>
  <c r="P128" i="66" s="1"/>
  <c r="Q128" i="66" s="1"/>
  <c r="R128" i="66" s="1"/>
  <c r="S128" i="66" s="1"/>
  <c r="T128" i="66" s="1"/>
  <c r="U128" i="66" s="1"/>
  <c r="V128" i="66" s="1"/>
  <c r="W128" i="66" s="1"/>
  <c r="X128" i="66" s="1"/>
  <c r="Y128" i="66" s="1"/>
  <c r="Z128" i="66" s="1"/>
  <c r="AA128" i="66" s="1"/>
  <c r="AB128" i="66" s="1"/>
  <c r="AC128" i="66" s="1"/>
  <c r="AD128" i="66" s="1"/>
  <c r="AE128" i="66" s="1"/>
  <c r="AF128" i="66" s="1"/>
  <c r="F127" i="66"/>
  <c r="G127" i="66" s="1"/>
  <c r="H127" i="66" s="1"/>
  <c r="I127" i="66" s="1"/>
  <c r="J127" i="66" s="1"/>
  <c r="K127" i="66" s="1"/>
  <c r="L127" i="66" s="1"/>
  <c r="M127" i="66" s="1"/>
  <c r="N127" i="66" s="1"/>
  <c r="O127" i="66" s="1"/>
  <c r="P127" i="66" s="1"/>
  <c r="Q127" i="66" s="1"/>
  <c r="R127" i="66" s="1"/>
  <c r="S127" i="66" s="1"/>
  <c r="T127" i="66" s="1"/>
  <c r="U127" i="66" s="1"/>
  <c r="V127" i="66" s="1"/>
  <c r="W127" i="66" s="1"/>
  <c r="X127" i="66" s="1"/>
  <c r="Y127" i="66" s="1"/>
  <c r="Z127" i="66" s="1"/>
  <c r="AA127" i="66" s="1"/>
  <c r="AB127" i="66" s="1"/>
  <c r="AC127" i="66" s="1"/>
  <c r="AD127" i="66" s="1"/>
  <c r="AE127" i="66" s="1"/>
  <c r="AF127" i="66" s="1"/>
  <c r="D127" i="66"/>
  <c r="E127" i="66" s="1"/>
  <c r="C127" i="66"/>
  <c r="C126" i="66"/>
  <c r="D126" i="66" s="1"/>
  <c r="E126" i="66" s="1"/>
  <c r="F126" i="66" s="1"/>
  <c r="G126" i="66" s="1"/>
  <c r="H126" i="66" s="1"/>
  <c r="I126" i="66" s="1"/>
  <c r="J126" i="66" s="1"/>
  <c r="K126" i="66" s="1"/>
  <c r="L126" i="66" s="1"/>
  <c r="M126" i="66" s="1"/>
  <c r="N126" i="66" s="1"/>
  <c r="O126" i="66" s="1"/>
  <c r="P126" i="66" s="1"/>
  <c r="Q126" i="66" s="1"/>
  <c r="R126" i="66" s="1"/>
  <c r="S126" i="66" s="1"/>
  <c r="T126" i="66" s="1"/>
  <c r="U126" i="66" s="1"/>
  <c r="V126" i="66" s="1"/>
  <c r="W126" i="66" s="1"/>
  <c r="X126" i="66" s="1"/>
  <c r="Y126" i="66" s="1"/>
  <c r="Z126" i="66" s="1"/>
  <c r="AA126" i="66" s="1"/>
  <c r="AB126" i="66" s="1"/>
  <c r="AC126" i="66" s="1"/>
  <c r="AD126" i="66" s="1"/>
  <c r="AE126" i="66" s="1"/>
  <c r="AF126" i="66" s="1"/>
  <c r="D124" i="66"/>
  <c r="E124" i="66" s="1"/>
  <c r="F124" i="66" s="1"/>
  <c r="G124" i="66" s="1"/>
  <c r="H124" i="66" s="1"/>
  <c r="I124" i="66" s="1"/>
  <c r="J124" i="66" s="1"/>
  <c r="K124" i="66" s="1"/>
  <c r="L124" i="66" s="1"/>
  <c r="M124" i="66" s="1"/>
  <c r="N124" i="66" s="1"/>
  <c r="O124" i="66" s="1"/>
  <c r="P124" i="66" s="1"/>
  <c r="Q124" i="66" s="1"/>
  <c r="R124" i="66" s="1"/>
  <c r="S124" i="66" s="1"/>
  <c r="T124" i="66" s="1"/>
  <c r="U124" i="66" s="1"/>
  <c r="V124" i="66" s="1"/>
  <c r="W124" i="66" s="1"/>
  <c r="X124" i="66" s="1"/>
  <c r="Y124" i="66" s="1"/>
  <c r="Z124" i="66" s="1"/>
  <c r="AA124" i="66" s="1"/>
  <c r="AB124" i="66" s="1"/>
  <c r="AC124" i="66" s="1"/>
  <c r="AD124" i="66" s="1"/>
  <c r="AE124" i="66" s="1"/>
  <c r="AF124" i="66" s="1"/>
  <c r="C124" i="66"/>
  <c r="C123" i="66"/>
  <c r="D123" i="66" s="1"/>
  <c r="E123" i="66" s="1"/>
  <c r="F123" i="66" s="1"/>
  <c r="G123" i="66" s="1"/>
  <c r="H123" i="66" s="1"/>
  <c r="I123" i="66" s="1"/>
  <c r="J123" i="66" s="1"/>
  <c r="K123" i="66" s="1"/>
  <c r="L123" i="66" s="1"/>
  <c r="M123" i="66" s="1"/>
  <c r="N123" i="66" s="1"/>
  <c r="O123" i="66" s="1"/>
  <c r="P123" i="66" s="1"/>
  <c r="Q123" i="66" s="1"/>
  <c r="R123" i="66" s="1"/>
  <c r="S123" i="66" s="1"/>
  <c r="T123" i="66" s="1"/>
  <c r="U123" i="66" s="1"/>
  <c r="V123" i="66" s="1"/>
  <c r="W123" i="66" s="1"/>
  <c r="X123" i="66" s="1"/>
  <c r="Y123" i="66" s="1"/>
  <c r="Z123" i="66" s="1"/>
  <c r="AA123" i="66" s="1"/>
  <c r="AB123" i="66" s="1"/>
  <c r="AC123" i="66" s="1"/>
  <c r="AD123" i="66" s="1"/>
  <c r="AE123" i="66" s="1"/>
  <c r="AF123" i="66" s="1"/>
  <c r="H122" i="66"/>
  <c r="I122" i="66" s="1"/>
  <c r="J122" i="66" s="1"/>
  <c r="K122" i="66" s="1"/>
  <c r="L122" i="66" s="1"/>
  <c r="M122" i="66" s="1"/>
  <c r="N122" i="66" s="1"/>
  <c r="O122" i="66" s="1"/>
  <c r="P122" i="66" s="1"/>
  <c r="Q122" i="66" s="1"/>
  <c r="R122" i="66" s="1"/>
  <c r="S122" i="66" s="1"/>
  <c r="T122" i="66" s="1"/>
  <c r="U122" i="66" s="1"/>
  <c r="V122" i="66" s="1"/>
  <c r="W122" i="66" s="1"/>
  <c r="X122" i="66" s="1"/>
  <c r="Y122" i="66" s="1"/>
  <c r="Z122" i="66" s="1"/>
  <c r="AA122" i="66" s="1"/>
  <c r="AB122" i="66" s="1"/>
  <c r="AC122" i="66" s="1"/>
  <c r="AD122" i="66" s="1"/>
  <c r="AE122" i="66" s="1"/>
  <c r="AF122" i="66" s="1"/>
  <c r="C122" i="66"/>
  <c r="D122" i="66" s="1"/>
  <c r="E122" i="66" s="1"/>
  <c r="F122" i="66" s="1"/>
  <c r="G122" i="66" s="1"/>
  <c r="D121" i="66"/>
  <c r="E121" i="66" s="1"/>
  <c r="F121" i="66" s="1"/>
  <c r="G121" i="66" s="1"/>
  <c r="H121" i="66" s="1"/>
  <c r="I121" i="66" s="1"/>
  <c r="J121" i="66" s="1"/>
  <c r="K121" i="66" s="1"/>
  <c r="L121" i="66" s="1"/>
  <c r="M121" i="66" s="1"/>
  <c r="N121" i="66" s="1"/>
  <c r="O121" i="66" s="1"/>
  <c r="P121" i="66" s="1"/>
  <c r="Q121" i="66" s="1"/>
  <c r="R121" i="66" s="1"/>
  <c r="S121" i="66" s="1"/>
  <c r="T121" i="66" s="1"/>
  <c r="U121" i="66" s="1"/>
  <c r="V121" i="66" s="1"/>
  <c r="W121" i="66" s="1"/>
  <c r="X121" i="66" s="1"/>
  <c r="Y121" i="66" s="1"/>
  <c r="Z121" i="66" s="1"/>
  <c r="AA121" i="66" s="1"/>
  <c r="AB121" i="66" s="1"/>
  <c r="AC121" i="66" s="1"/>
  <c r="AD121" i="66" s="1"/>
  <c r="AE121" i="66" s="1"/>
  <c r="AF121" i="66" s="1"/>
  <c r="C121" i="66"/>
  <c r="P120" i="66"/>
  <c r="Q120" i="66" s="1"/>
  <c r="R120" i="66" s="1"/>
  <c r="S120" i="66" s="1"/>
  <c r="T120" i="66" s="1"/>
  <c r="U120" i="66" s="1"/>
  <c r="V120" i="66" s="1"/>
  <c r="W120" i="66" s="1"/>
  <c r="X120" i="66" s="1"/>
  <c r="Y120" i="66" s="1"/>
  <c r="Z120" i="66" s="1"/>
  <c r="AA120" i="66" s="1"/>
  <c r="AB120" i="66" s="1"/>
  <c r="AC120" i="66" s="1"/>
  <c r="AD120" i="66" s="1"/>
  <c r="AE120" i="66" s="1"/>
  <c r="AF120" i="66" s="1"/>
  <c r="D120" i="66"/>
  <c r="E120" i="66" s="1"/>
  <c r="F120" i="66" s="1"/>
  <c r="G120" i="66" s="1"/>
  <c r="H120" i="66" s="1"/>
  <c r="I120" i="66" s="1"/>
  <c r="J120" i="66" s="1"/>
  <c r="K120" i="66" s="1"/>
  <c r="L120" i="66" s="1"/>
  <c r="M120" i="66" s="1"/>
  <c r="N120" i="66" s="1"/>
  <c r="O120" i="66" s="1"/>
  <c r="C120" i="66"/>
  <c r="C119" i="66"/>
  <c r="D119" i="66" s="1"/>
  <c r="E119" i="66" s="1"/>
  <c r="F119" i="66" s="1"/>
  <c r="G119" i="66" s="1"/>
  <c r="H119" i="66" s="1"/>
  <c r="I119" i="66" s="1"/>
  <c r="J119" i="66" s="1"/>
  <c r="K119" i="66" s="1"/>
  <c r="L119" i="66" s="1"/>
  <c r="M119" i="66" s="1"/>
  <c r="N119" i="66" s="1"/>
  <c r="O119" i="66" s="1"/>
  <c r="P119" i="66" s="1"/>
  <c r="Q119" i="66" s="1"/>
  <c r="R119" i="66" s="1"/>
  <c r="S119" i="66" s="1"/>
  <c r="T119" i="66" s="1"/>
  <c r="U119" i="66" s="1"/>
  <c r="V119" i="66" s="1"/>
  <c r="W119" i="66" s="1"/>
  <c r="X119" i="66" s="1"/>
  <c r="Y119" i="66" s="1"/>
  <c r="Z119" i="66" s="1"/>
  <c r="AA119" i="66" s="1"/>
  <c r="AB119" i="66" s="1"/>
  <c r="AC119" i="66" s="1"/>
  <c r="AD119" i="66" s="1"/>
  <c r="AE119" i="66" s="1"/>
  <c r="AF119" i="66" s="1"/>
  <c r="C118" i="66"/>
  <c r="D118" i="66" s="1"/>
  <c r="E118" i="66" s="1"/>
  <c r="F118" i="66" s="1"/>
  <c r="G118" i="66" s="1"/>
  <c r="H118" i="66" s="1"/>
  <c r="I118" i="66" s="1"/>
  <c r="J118" i="66" s="1"/>
  <c r="K118" i="66" s="1"/>
  <c r="L118" i="66" s="1"/>
  <c r="M118" i="66" s="1"/>
  <c r="N118" i="66" s="1"/>
  <c r="O118" i="66" s="1"/>
  <c r="P118" i="66" s="1"/>
  <c r="Q118" i="66" s="1"/>
  <c r="R118" i="66" s="1"/>
  <c r="S118" i="66" s="1"/>
  <c r="T118" i="66" s="1"/>
  <c r="U118" i="66" s="1"/>
  <c r="V118" i="66" s="1"/>
  <c r="W118" i="66" s="1"/>
  <c r="X118" i="66" s="1"/>
  <c r="Y118" i="66" s="1"/>
  <c r="Z118" i="66" s="1"/>
  <c r="AA118" i="66" s="1"/>
  <c r="AB118" i="66" s="1"/>
  <c r="AC118" i="66" s="1"/>
  <c r="AD118" i="66" s="1"/>
  <c r="AE118" i="66" s="1"/>
  <c r="AF118" i="66" s="1"/>
  <c r="D117" i="66"/>
  <c r="E117" i="66" s="1"/>
  <c r="F117" i="66" s="1"/>
  <c r="G117" i="66" s="1"/>
  <c r="H117" i="66" s="1"/>
  <c r="I117" i="66" s="1"/>
  <c r="J117" i="66" s="1"/>
  <c r="K117" i="66" s="1"/>
  <c r="L117" i="66" s="1"/>
  <c r="M117" i="66" s="1"/>
  <c r="N117" i="66" s="1"/>
  <c r="O117" i="66" s="1"/>
  <c r="P117" i="66" s="1"/>
  <c r="Q117" i="66" s="1"/>
  <c r="R117" i="66" s="1"/>
  <c r="S117" i="66" s="1"/>
  <c r="T117" i="66" s="1"/>
  <c r="U117" i="66" s="1"/>
  <c r="V117" i="66" s="1"/>
  <c r="W117" i="66" s="1"/>
  <c r="X117" i="66" s="1"/>
  <c r="Y117" i="66" s="1"/>
  <c r="Z117" i="66" s="1"/>
  <c r="AA117" i="66" s="1"/>
  <c r="AB117" i="66" s="1"/>
  <c r="AC117" i="66" s="1"/>
  <c r="AD117" i="66" s="1"/>
  <c r="AE117" i="66" s="1"/>
  <c r="AF117" i="66" s="1"/>
  <c r="C117" i="66"/>
  <c r="C116" i="66"/>
  <c r="D116" i="66" s="1"/>
  <c r="E116" i="66" s="1"/>
  <c r="F116" i="66" s="1"/>
  <c r="G116" i="66" s="1"/>
  <c r="H116" i="66" s="1"/>
  <c r="I116" i="66" s="1"/>
  <c r="J116" i="66" s="1"/>
  <c r="K116" i="66" s="1"/>
  <c r="L116" i="66" s="1"/>
  <c r="M116" i="66" s="1"/>
  <c r="N116" i="66" s="1"/>
  <c r="O116" i="66" s="1"/>
  <c r="P116" i="66" s="1"/>
  <c r="Q116" i="66" s="1"/>
  <c r="R116" i="66" s="1"/>
  <c r="S116" i="66" s="1"/>
  <c r="T116" i="66" s="1"/>
  <c r="U116" i="66" s="1"/>
  <c r="V116" i="66" s="1"/>
  <c r="W116" i="66" s="1"/>
  <c r="X116" i="66" s="1"/>
  <c r="Y116" i="66" s="1"/>
  <c r="Z116" i="66" s="1"/>
  <c r="AA116" i="66" s="1"/>
  <c r="AB116" i="66" s="1"/>
  <c r="AC116" i="66" s="1"/>
  <c r="AD116" i="66" s="1"/>
  <c r="AE116" i="66" s="1"/>
  <c r="AF116" i="66" s="1"/>
  <c r="C115" i="66"/>
  <c r="D115" i="66" s="1"/>
  <c r="E115" i="66" s="1"/>
  <c r="F115" i="66" s="1"/>
  <c r="G115" i="66" s="1"/>
  <c r="H115" i="66" s="1"/>
  <c r="I115" i="66" s="1"/>
  <c r="J115" i="66" s="1"/>
  <c r="K115" i="66" s="1"/>
  <c r="L115" i="66" s="1"/>
  <c r="M115" i="66" s="1"/>
  <c r="N115" i="66" s="1"/>
  <c r="O115" i="66" s="1"/>
  <c r="P115" i="66" s="1"/>
  <c r="Q115" i="66" s="1"/>
  <c r="R115" i="66" s="1"/>
  <c r="S115" i="66" s="1"/>
  <c r="T115" i="66" s="1"/>
  <c r="U115" i="66" s="1"/>
  <c r="V115" i="66" s="1"/>
  <c r="W115" i="66" s="1"/>
  <c r="X115" i="66" s="1"/>
  <c r="Y115" i="66" s="1"/>
  <c r="Z115" i="66" s="1"/>
  <c r="AA115" i="66" s="1"/>
  <c r="AB115" i="66" s="1"/>
  <c r="AC115" i="66" s="1"/>
  <c r="AD115" i="66" s="1"/>
  <c r="AE115" i="66" s="1"/>
  <c r="AF115" i="66" s="1"/>
  <c r="K114" i="66"/>
  <c r="L114" i="66" s="1"/>
  <c r="M114" i="66" s="1"/>
  <c r="N114" i="66" s="1"/>
  <c r="O114" i="66" s="1"/>
  <c r="P114" i="66" s="1"/>
  <c r="Q114" i="66" s="1"/>
  <c r="R114" i="66" s="1"/>
  <c r="S114" i="66" s="1"/>
  <c r="T114" i="66" s="1"/>
  <c r="U114" i="66" s="1"/>
  <c r="V114" i="66" s="1"/>
  <c r="W114" i="66" s="1"/>
  <c r="X114" i="66" s="1"/>
  <c r="Y114" i="66" s="1"/>
  <c r="Z114" i="66" s="1"/>
  <c r="AA114" i="66" s="1"/>
  <c r="AB114" i="66" s="1"/>
  <c r="AC114" i="66" s="1"/>
  <c r="AD114" i="66" s="1"/>
  <c r="AE114" i="66" s="1"/>
  <c r="AF114" i="66" s="1"/>
  <c r="C114" i="66"/>
  <c r="D114" i="66" s="1"/>
  <c r="E114" i="66" s="1"/>
  <c r="F114" i="66" s="1"/>
  <c r="G114" i="66" s="1"/>
  <c r="H114" i="66" s="1"/>
  <c r="I114" i="66" s="1"/>
  <c r="J114" i="66" s="1"/>
  <c r="G113" i="66"/>
  <c r="H113" i="66" s="1"/>
  <c r="I113" i="66" s="1"/>
  <c r="J113" i="66" s="1"/>
  <c r="K113" i="66" s="1"/>
  <c r="L113" i="66" s="1"/>
  <c r="M113" i="66" s="1"/>
  <c r="N113" i="66" s="1"/>
  <c r="O113" i="66" s="1"/>
  <c r="P113" i="66" s="1"/>
  <c r="Q113" i="66" s="1"/>
  <c r="R113" i="66" s="1"/>
  <c r="S113" i="66" s="1"/>
  <c r="T113" i="66" s="1"/>
  <c r="U113" i="66" s="1"/>
  <c r="V113" i="66" s="1"/>
  <c r="W113" i="66" s="1"/>
  <c r="X113" i="66" s="1"/>
  <c r="Y113" i="66" s="1"/>
  <c r="Z113" i="66" s="1"/>
  <c r="AA113" i="66" s="1"/>
  <c r="AB113" i="66" s="1"/>
  <c r="AC113" i="66" s="1"/>
  <c r="AD113" i="66" s="1"/>
  <c r="AE113" i="66" s="1"/>
  <c r="AF113" i="66" s="1"/>
  <c r="D113" i="66"/>
  <c r="E113" i="66" s="1"/>
  <c r="F113" i="66" s="1"/>
  <c r="C113" i="66"/>
  <c r="C112" i="66"/>
  <c r="D112" i="66" s="1"/>
  <c r="E112" i="66" s="1"/>
  <c r="F112" i="66" s="1"/>
  <c r="G112" i="66" s="1"/>
  <c r="H112" i="66" s="1"/>
  <c r="I112" i="66" s="1"/>
  <c r="J112" i="66" s="1"/>
  <c r="K112" i="66" s="1"/>
  <c r="L112" i="66" s="1"/>
  <c r="M112" i="66" s="1"/>
  <c r="N112" i="66" s="1"/>
  <c r="O112" i="66" s="1"/>
  <c r="P112" i="66" s="1"/>
  <c r="Q112" i="66" s="1"/>
  <c r="R112" i="66" s="1"/>
  <c r="S112" i="66" s="1"/>
  <c r="T112" i="66" s="1"/>
  <c r="U112" i="66" s="1"/>
  <c r="V112" i="66" s="1"/>
  <c r="W112" i="66" s="1"/>
  <c r="X112" i="66" s="1"/>
  <c r="Y112" i="66" s="1"/>
  <c r="Z112" i="66" s="1"/>
  <c r="AA112" i="66" s="1"/>
  <c r="AB112" i="66" s="1"/>
  <c r="AC112" i="66" s="1"/>
  <c r="AD112" i="66" s="1"/>
  <c r="AE112" i="66" s="1"/>
  <c r="AF112" i="66" s="1"/>
  <c r="C111" i="66"/>
  <c r="D111" i="66" s="1"/>
  <c r="E111" i="66" s="1"/>
  <c r="F111" i="66" s="1"/>
  <c r="G111" i="66" s="1"/>
  <c r="H111" i="66" s="1"/>
  <c r="I111" i="66" s="1"/>
  <c r="J111" i="66" s="1"/>
  <c r="K111" i="66" s="1"/>
  <c r="L111" i="66" s="1"/>
  <c r="M111" i="66" s="1"/>
  <c r="N111" i="66" s="1"/>
  <c r="O111" i="66" s="1"/>
  <c r="P111" i="66" s="1"/>
  <c r="Q111" i="66" s="1"/>
  <c r="R111" i="66" s="1"/>
  <c r="S111" i="66" s="1"/>
  <c r="T111" i="66" s="1"/>
  <c r="U111" i="66" s="1"/>
  <c r="V111" i="66" s="1"/>
  <c r="W111" i="66" s="1"/>
  <c r="X111" i="66" s="1"/>
  <c r="Y111" i="66" s="1"/>
  <c r="Z111" i="66" s="1"/>
  <c r="AA111" i="66" s="1"/>
  <c r="AB111" i="66" s="1"/>
  <c r="AC111" i="66" s="1"/>
  <c r="AD111" i="66" s="1"/>
  <c r="AE111" i="66" s="1"/>
  <c r="AF111" i="66" s="1"/>
  <c r="C110" i="66"/>
  <c r="D110" i="66" s="1"/>
  <c r="E110" i="66" s="1"/>
  <c r="F110" i="66" s="1"/>
  <c r="G110" i="66" s="1"/>
  <c r="H110" i="66" s="1"/>
  <c r="I110" i="66" s="1"/>
  <c r="J110" i="66" s="1"/>
  <c r="K110" i="66" s="1"/>
  <c r="L110" i="66" s="1"/>
  <c r="M110" i="66" s="1"/>
  <c r="N110" i="66" s="1"/>
  <c r="O110" i="66" s="1"/>
  <c r="P110" i="66" s="1"/>
  <c r="Q110" i="66" s="1"/>
  <c r="R110" i="66" s="1"/>
  <c r="S110" i="66" s="1"/>
  <c r="T110" i="66" s="1"/>
  <c r="U110" i="66" s="1"/>
  <c r="V110" i="66" s="1"/>
  <c r="W110" i="66" s="1"/>
  <c r="X110" i="66" s="1"/>
  <c r="Y110" i="66" s="1"/>
  <c r="Z110" i="66" s="1"/>
  <c r="AA110" i="66" s="1"/>
  <c r="AB110" i="66" s="1"/>
  <c r="AC110" i="66" s="1"/>
  <c r="AD110" i="66" s="1"/>
  <c r="AE110" i="66" s="1"/>
  <c r="AF110" i="66" s="1"/>
  <c r="L109" i="66"/>
  <c r="M109" i="66" s="1"/>
  <c r="N109" i="66" s="1"/>
  <c r="O109" i="66" s="1"/>
  <c r="P109" i="66" s="1"/>
  <c r="Q109" i="66" s="1"/>
  <c r="R109" i="66" s="1"/>
  <c r="S109" i="66" s="1"/>
  <c r="T109" i="66" s="1"/>
  <c r="U109" i="66" s="1"/>
  <c r="V109" i="66" s="1"/>
  <c r="W109" i="66" s="1"/>
  <c r="X109" i="66" s="1"/>
  <c r="Y109" i="66" s="1"/>
  <c r="Z109" i="66" s="1"/>
  <c r="AA109" i="66" s="1"/>
  <c r="AB109" i="66" s="1"/>
  <c r="AC109" i="66" s="1"/>
  <c r="AD109" i="66" s="1"/>
  <c r="AE109" i="66" s="1"/>
  <c r="AF109" i="66" s="1"/>
  <c r="K109" i="66"/>
  <c r="J109" i="66"/>
  <c r="C109" i="66"/>
  <c r="D109" i="66" s="1"/>
  <c r="E109" i="66" s="1"/>
  <c r="F109" i="66" s="1"/>
  <c r="G109" i="66" s="1"/>
  <c r="H109" i="66" s="1"/>
  <c r="F108" i="66"/>
  <c r="G108" i="66" s="1"/>
  <c r="H108" i="66" s="1"/>
  <c r="I108" i="66" s="1"/>
  <c r="J108" i="66" s="1"/>
  <c r="K108" i="66" s="1"/>
  <c r="L108" i="66" s="1"/>
  <c r="M108" i="66" s="1"/>
  <c r="N108" i="66" s="1"/>
  <c r="O108" i="66" s="1"/>
  <c r="P108" i="66" s="1"/>
  <c r="Q108" i="66" s="1"/>
  <c r="R108" i="66" s="1"/>
  <c r="S108" i="66" s="1"/>
  <c r="T108" i="66" s="1"/>
  <c r="U108" i="66" s="1"/>
  <c r="V108" i="66" s="1"/>
  <c r="W108" i="66" s="1"/>
  <c r="X108" i="66" s="1"/>
  <c r="Y108" i="66" s="1"/>
  <c r="Z108" i="66" s="1"/>
  <c r="AA108" i="66" s="1"/>
  <c r="AB108" i="66" s="1"/>
  <c r="AC108" i="66" s="1"/>
  <c r="AD108" i="66" s="1"/>
  <c r="AE108" i="66" s="1"/>
  <c r="AF108" i="66" s="1"/>
  <c r="E108" i="66"/>
  <c r="D108" i="66"/>
  <c r="C108" i="66"/>
  <c r="G107" i="66"/>
  <c r="H107" i="66" s="1"/>
  <c r="I107" i="66" s="1"/>
  <c r="J107" i="66" s="1"/>
  <c r="K107" i="66" s="1"/>
  <c r="L107" i="66" s="1"/>
  <c r="M107" i="66" s="1"/>
  <c r="N107" i="66" s="1"/>
  <c r="O107" i="66" s="1"/>
  <c r="P107" i="66" s="1"/>
  <c r="Q107" i="66" s="1"/>
  <c r="R107" i="66" s="1"/>
  <c r="S107" i="66" s="1"/>
  <c r="T107" i="66" s="1"/>
  <c r="U107" i="66" s="1"/>
  <c r="V107" i="66" s="1"/>
  <c r="W107" i="66" s="1"/>
  <c r="X107" i="66" s="1"/>
  <c r="Y107" i="66" s="1"/>
  <c r="Z107" i="66" s="1"/>
  <c r="AA107" i="66" s="1"/>
  <c r="AB107" i="66" s="1"/>
  <c r="AC107" i="66" s="1"/>
  <c r="AD107" i="66" s="1"/>
  <c r="AE107" i="66" s="1"/>
  <c r="AF107" i="66" s="1"/>
  <c r="D107" i="66"/>
  <c r="E107" i="66" s="1"/>
  <c r="F107" i="66" s="1"/>
  <c r="C107" i="66"/>
  <c r="D105" i="66"/>
  <c r="E105" i="66" s="1"/>
  <c r="F105" i="66" s="1"/>
  <c r="G105" i="66" s="1"/>
  <c r="H105" i="66" s="1"/>
  <c r="I105" i="66" s="1"/>
  <c r="J105" i="66" s="1"/>
  <c r="K105" i="66" s="1"/>
  <c r="L105" i="66" s="1"/>
  <c r="M105" i="66" s="1"/>
  <c r="N105" i="66" s="1"/>
  <c r="O105" i="66" s="1"/>
  <c r="P105" i="66" s="1"/>
  <c r="Q105" i="66" s="1"/>
  <c r="R105" i="66" s="1"/>
  <c r="S105" i="66" s="1"/>
  <c r="T105" i="66" s="1"/>
  <c r="U105" i="66" s="1"/>
  <c r="V105" i="66" s="1"/>
  <c r="W105" i="66" s="1"/>
  <c r="X105" i="66" s="1"/>
  <c r="Y105" i="66" s="1"/>
  <c r="Z105" i="66" s="1"/>
  <c r="AA105" i="66" s="1"/>
  <c r="AB105" i="66" s="1"/>
  <c r="AC105" i="66" s="1"/>
  <c r="AD105" i="66" s="1"/>
  <c r="AE105" i="66" s="1"/>
  <c r="AF105" i="66" s="1"/>
  <c r="C105" i="66"/>
  <c r="C104" i="66"/>
  <c r="E102" i="66"/>
  <c r="F102" i="66" s="1"/>
  <c r="G102" i="66" s="1"/>
  <c r="H102" i="66" s="1"/>
  <c r="I102" i="66" s="1"/>
  <c r="J102" i="66" s="1"/>
  <c r="K102" i="66" s="1"/>
  <c r="L102" i="66" s="1"/>
  <c r="M102" i="66" s="1"/>
  <c r="N102" i="66" s="1"/>
  <c r="O102" i="66" s="1"/>
  <c r="P102" i="66" s="1"/>
  <c r="Q102" i="66" s="1"/>
  <c r="R102" i="66" s="1"/>
  <c r="S102" i="66" s="1"/>
  <c r="T102" i="66" s="1"/>
  <c r="U102" i="66" s="1"/>
  <c r="V102" i="66" s="1"/>
  <c r="W102" i="66" s="1"/>
  <c r="X102" i="66" s="1"/>
  <c r="Y102" i="66" s="1"/>
  <c r="Z102" i="66" s="1"/>
  <c r="AA102" i="66" s="1"/>
  <c r="AB102" i="66" s="1"/>
  <c r="AC102" i="66" s="1"/>
  <c r="AD102" i="66" s="1"/>
  <c r="AE102" i="66" s="1"/>
  <c r="AF102" i="66" s="1"/>
  <c r="D102" i="66"/>
  <c r="C102" i="66"/>
  <c r="D101" i="66"/>
  <c r="E101" i="66" s="1"/>
  <c r="F101" i="66" s="1"/>
  <c r="G101" i="66" s="1"/>
  <c r="H101" i="66" s="1"/>
  <c r="I101" i="66" s="1"/>
  <c r="J101" i="66" s="1"/>
  <c r="K101" i="66" s="1"/>
  <c r="L101" i="66" s="1"/>
  <c r="M101" i="66" s="1"/>
  <c r="N101" i="66" s="1"/>
  <c r="O101" i="66" s="1"/>
  <c r="P101" i="66" s="1"/>
  <c r="Q101" i="66" s="1"/>
  <c r="R101" i="66" s="1"/>
  <c r="S101" i="66" s="1"/>
  <c r="T101" i="66" s="1"/>
  <c r="U101" i="66" s="1"/>
  <c r="V101" i="66" s="1"/>
  <c r="W101" i="66" s="1"/>
  <c r="X101" i="66" s="1"/>
  <c r="Y101" i="66" s="1"/>
  <c r="Z101" i="66" s="1"/>
  <c r="AA101" i="66" s="1"/>
  <c r="AB101" i="66" s="1"/>
  <c r="AC101" i="66" s="1"/>
  <c r="AD101" i="66" s="1"/>
  <c r="AE101" i="66" s="1"/>
  <c r="AF101" i="66" s="1"/>
  <c r="C101" i="66"/>
  <c r="C100" i="66"/>
  <c r="D100" i="66" s="1"/>
  <c r="E100" i="66" s="1"/>
  <c r="F100" i="66" s="1"/>
  <c r="G100" i="66" s="1"/>
  <c r="H100" i="66" s="1"/>
  <c r="I100" i="66" s="1"/>
  <c r="J100" i="66" s="1"/>
  <c r="K100" i="66" s="1"/>
  <c r="L100" i="66" s="1"/>
  <c r="M100" i="66" s="1"/>
  <c r="N100" i="66" s="1"/>
  <c r="O100" i="66" s="1"/>
  <c r="P100" i="66" s="1"/>
  <c r="Q100" i="66" s="1"/>
  <c r="R100" i="66" s="1"/>
  <c r="S100" i="66" s="1"/>
  <c r="T100" i="66" s="1"/>
  <c r="U100" i="66" s="1"/>
  <c r="V100" i="66" s="1"/>
  <c r="W100" i="66" s="1"/>
  <c r="X100" i="66" s="1"/>
  <c r="Y100" i="66" s="1"/>
  <c r="Z100" i="66" s="1"/>
  <c r="AA100" i="66" s="1"/>
  <c r="AB100" i="66" s="1"/>
  <c r="AC100" i="66" s="1"/>
  <c r="AD100" i="66" s="1"/>
  <c r="AE100" i="66" s="1"/>
  <c r="AF100" i="66" s="1"/>
  <c r="C99" i="66"/>
  <c r="D99" i="66" s="1"/>
  <c r="E99" i="66" s="1"/>
  <c r="F99" i="66" s="1"/>
  <c r="G99" i="66" s="1"/>
  <c r="H99" i="66" s="1"/>
  <c r="I99" i="66" s="1"/>
  <c r="J99" i="66" s="1"/>
  <c r="K99" i="66" s="1"/>
  <c r="L99" i="66" s="1"/>
  <c r="M99" i="66" s="1"/>
  <c r="N99" i="66" s="1"/>
  <c r="O99" i="66" s="1"/>
  <c r="P99" i="66" s="1"/>
  <c r="Q99" i="66" s="1"/>
  <c r="R99" i="66" s="1"/>
  <c r="S99" i="66" s="1"/>
  <c r="T99" i="66" s="1"/>
  <c r="U99" i="66" s="1"/>
  <c r="V99" i="66" s="1"/>
  <c r="W99" i="66" s="1"/>
  <c r="X99" i="66" s="1"/>
  <c r="Y99" i="66" s="1"/>
  <c r="Z99" i="66" s="1"/>
  <c r="AA99" i="66" s="1"/>
  <c r="AB99" i="66" s="1"/>
  <c r="AC99" i="66" s="1"/>
  <c r="AD99" i="66" s="1"/>
  <c r="AE99" i="66" s="1"/>
  <c r="AF99" i="66" s="1"/>
  <c r="F98" i="66"/>
  <c r="E98" i="66"/>
  <c r="D98" i="66"/>
  <c r="C98" i="66"/>
  <c r="E97" i="66"/>
  <c r="F97" i="66" s="1"/>
  <c r="D97" i="66"/>
  <c r="C97" i="66"/>
  <c r="AH95" i="66"/>
  <c r="AI95" i="66" s="1"/>
  <c r="AH94" i="66"/>
  <c r="AI94" i="66" s="1"/>
  <c r="AH93" i="66"/>
  <c r="AI93" i="66" s="1"/>
  <c r="AH92" i="66"/>
  <c r="AI92" i="66" s="1"/>
  <c r="AH91" i="66"/>
  <c r="AI91" i="66" s="1"/>
  <c r="AI88" i="66"/>
  <c r="AH88" i="66"/>
  <c r="AI87" i="66"/>
  <c r="AH87" i="66"/>
  <c r="AI86" i="66"/>
  <c r="AH86" i="66"/>
  <c r="AI85" i="66"/>
  <c r="AH85" i="66"/>
  <c r="AI84" i="66"/>
  <c r="AH84" i="66"/>
  <c r="AI83" i="66"/>
  <c r="AH83" i="66"/>
  <c r="AI82" i="66"/>
  <c r="AH82" i="66"/>
  <c r="AI81" i="66"/>
  <c r="AH81" i="66"/>
  <c r="AG79" i="66"/>
  <c r="AI78" i="66"/>
  <c r="AH78" i="66"/>
  <c r="AF77" i="66"/>
  <c r="AE77" i="66"/>
  <c r="AD77" i="66"/>
  <c r="AC77" i="66"/>
  <c r="AB77" i="66"/>
  <c r="AA77" i="66"/>
  <c r="Z77" i="66"/>
  <c r="Y77" i="66"/>
  <c r="X77" i="66"/>
  <c r="W77" i="66"/>
  <c r="V77" i="66"/>
  <c r="U77" i="66"/>
  <c r="T77" i="66"/>
  <c r="S77" i="66"/>
  <c r="R77" i="66"/>
  <c r="Q77" i="66"/>
  <c r="P77" i="66"/>
  <c r="O77" i="66"/>
  <c r="N77" i="66"/>
  <c r="M77" i="66"/>
  <c r="L77" i="66"/>
  <c r="K77" i="66"/>
  <c r="J77" i="66"/>
  <c r="I77" i="66"/>
  <c r="H77" i="66"/>
  <c r="G77" i="66"/>
  <c r="F77" i="66"/>
  <c r="E77" i="66"/>
  <c r="D77" i="66"/>
  <c r="C77" i="66"/>
  <c r="AF76" i="66"/>
  <c r="AE76" i="66"/>
  <c r="AD76" i="66"/>
  <c r="AC76" i="66"/>
  <c r="AB76" i="66"/>
  <c r="AA76" i="66"/>
  <c r="Z76" i="66"/>
  <c r="Y76" i="66"/>
  <c r="X76" i="66"/>
  <c r="W76" i="66"/>
  <c r="V76" i="66"/>
  <c r="U76" i="66"/>
  <c r="T76" i="66"/>
  <c r="S76" i="66"/>
  <c r="R76" i="66"/>
  <c r="Q76" i="66"/>
  <c r="P76" i="66"/>
  <c r="O76" i="66"/>
  <c r="N76" i="66"/>
  <c r="M76" i="66"/>
  <c r="L76" i="66"/>
  <c r="K76" i="66"/>
  <c r="J76" i="66"/>
  <c r="I76" i="66"/>
  <c r="I79" i="66" s="1"/>
  <c r="H76" i="66"/>
  <c r="G76" i="66"/>
  <c r="F76" i="66"/>
  <c r="E76" i="66"/>
  <c r="D76" i="66"/>
  <c r="C76" i="66"/>
  <c r="AF75" i="66"/>
  <c r="AE75" i="66"/>
  <c r="AD75" i="66"/>
  <c r="AC75" i="66"/>
  <c r="AB75" i="66"/>
  <c r="AA75" i="66"/>
  <c r="Z75" i="66"/>
  <c r="Y75" i="66"/>
  <c r="X75" i="66"/>
  <c r="W75" i="66"/>
  <c r="V75" i="66"/>
  <c r="U75" i="66"/>
  <c r="T75" i="66"/>
  <c r="S75" i="66"/>
  <c r="R75" i="66"/>
  <c r="Q75" i="66"/>
  <c r="P75" i="66"/>
  <c r="O75" i="66"/>
  <c r="N75" i="66"/>
  <c r="M75" i="66"/>
  <c r="L75" i="66"/>
  <c r="K75" i="66"/>
  <c r="J75" i="66"/>
  <c r="I75" i="66"/>
  <c r="H75" i="66"/>
  <c r="G75" i="66"/>
  <c r="F75" i="66"/>
  <c r="E75" i="66"/>
  <c r="D75" i="66"/>
  <c r="C75" i="66"/>
  <c r="AF74" i="66"/>
  <c r="AE74" i="66"/>
  <c r="AD74" i="66"/>
  <c r="AC74" i="66"/>
  <c r="AB74" i="66"/>
  <c r="AA74" i="66"/>
  <c r="Z74" i="66"/>
  <c r="Y74" i="66"/>
  <c r="X74" i="66"/>
  <c r="W74" i="66"/>
  <c r="V74" i="66"/>
  <c r="U74" i="66"/>
  <c r="T74" i="66"/>
  <c r="S74" i="66"/>
  <c r="R74" i="66"/>
  <c r="Q74" i="66"/>
  <c r="P74" i="66"/>
  <c r="O74" i="66"/>
  <c r="N74" i="66"/>
  <c r="M74" i="66"/>
  <c r="L74" i="66"/>
  <c r="K74" i="66"/>
  <c r="J74" i="66"/>
  <c r="I74" i="66"/>
  <c r="H74" i="66"/>
  <c r="G74" i="66"/>
  <c r="F74" i="66"/>
  <c r="E74" i="66"/>
  <c r="D74" i="66"/>
  <c r="C74" i="66"/>
  <c r="AF73" i="66"/>
  <c r="AF79" i="66" s="1"/>
  <c r="AE73" i="66"/>
  <c r="AD73" i="66"/>
  <c r="AC73" i="66"/>
  <c r="AB73" i="66"/>
  <c r="AA73" i="66"/>
  <c r="AA79" i="66" s="1"/>
  <c r="Z73" i="66"/>
  <c r="Y73" i="66"/>
  <c r="Y79" i="66" s="1"/>
  <c r="X73" i="66"/>
  <c r="W73" i="66"/>
  <c r="V73" i="66"/>
  <c r="U73" i="66"/>
  <c r="T73" i="66"/>
  <c r="S73" i="66"/>
  <c r="R73" i="66"/>
  <c r="Q73" i="66"/>
  <c r="Q79" i="66" s="1"/>
  <c r="P73" i="66"/>
  <c r="O73" i="66"/>
  <c r="N73" i="66"/>
  <c r="M73" i="66"/>
  <c r="M79" i="66" s="1"/>
  <c r="L73" i="66"/>
  <c r="L79" i="66" s="1"/>
  <c r="K73" i="66"/>
  <c r="K79" i="66" s="1"/>
  <c r="J73" i="66"/>
  <c r="J79" i="66" s="1"/>
  <c r="I73" i="66"/>
  <c r="H73" i="66"/>
  <c r="G73" i="66"/>
  <c r="F73" i="66"/>
  <c r="E73" i="66"/>
  <c r="D73" i="66"/>
  <c r="D79" i="66" s="1"/>
  <c r="C73" i="66"/>
  <c r="AI71" i="66"/>
  <c r="AH71" i="66"/>
  <c r="AG69" i="66"/>
  <c r="AF69" i="66"/>
  <c r="AE69" i="66"/>
  <c r="AD69" i="66"/>
  <c r="AC69" i="66"/>
  <c r="AB69" i="66"/>
  <c r="AA69" i="66"/>
  <c r="Z69" i="66"/>
  <c r="Y69" i="66"/>
  <c r="X69" i="66"/>
  <c r="W69" i="66"/>
  <c r="V69" i="66"/>
  <c r="U69" i="66"/>
  <c r="T69" i="66"/>
  <c r="S69" i="66"/>
  <c r="R69" i="66"/>
  <c r="Q69" i="66"/>
  <c r="P69" i="66"/>
  <c r="O69" i="66"/>
  <c r="N69" i="66"/>
  <c r="M69" i="66"/>
  <c r="L69" i="66"/>
  <c r="K69" i="66"/>
  <c r="J69" i="66"/>
  <c r="I69" i="66"/>
  <c r="H69" i="66"/>
  <c r="G69" i="66"/>
  <c r="F69" i="66"/>
  <c r="E69" i="66"/>
  <c r="D69" i="66"/>
  <c r="C69" i="66"/>
  <c r="AI68" i="66"/>
  <c r="AH68" i="66"/>
  <c r="AI67" i="66"/>
  <c r="AH67" i="66"/>
  <c r="AI66" i="66"/>
  <c r="AH66" i="66"/>
  <c r="AG65" i="66"/>
  <c r="AF65" i="66"/>
  <c r="AF5" i="66" s="1"/>
  <c r="AE65" i="66"/>
  <c r="AE5" i="66" s="1"/>
  <c r="AD65" i="66"/>
  <c r="AD5" i="66" s="1"/>
  <c r="AC65" i="66"/>
  <c r="AC5" i="66" s="1"/>
  <c r="AB65" i="66"/>
  <c r="AA65" i="66"/>
  <c r="Z65" i="66"/>
  <c r="Z5" i="66" s="1"/>
  <c r="Y65" i="66"/>
  <c r="X65" i="66"/>
  <c r="X5" i="66" s="1"/>
  <c r="W65" i="66"/>
  <c r="V65" i="66"/>
  <c r="U65" i="66"/>
  <c r="T65" i="66"/>
  <c r="T5" i="66" s="1"/>
  <c r="S65" i="66"/>
  <c r="S5" i="66" s="1"/>
  <c r="R65" i="66"/>
  <c r="R5" i="66" s="1"/>
  <c r="Q65" i="66"/>
  <c r="P65" i="66"/>
  <c r="O65" i="66"/>
  <c r="O5" i="66" s="1"/>
  <c r="N65" i="66"/>
  <c r="M65" i="66"/>
  <c r="M5" i="66" s="1"/>
  <c r="L65" i="66"/>
  <c r="K65" i="66"/>
  <c r="J65" i="66"/>
  <c r="J5" i="66" s="1"/>
  <c r="I65" i="66"/>
  <c r="I5" i="66" s="1"/>
  <c r="H65" i="66"/>
  <c r="G65" i="66"/>
  <c r="F65" i="66"/>
  <c r="E65" i="66"/>
  <c r="E5" i="66" s="1"/>
  <c r="D65" i="66"/>
  <c r="D5" i="66" s="1"/>
  <c r="C65" i="66"/>
  <c r="B5" i="66"/>
  <c r="AI64" i="66"/>
  <c r="AH64" i="66"/>
  <c r="AI63" i="66"/>
  <c r="AH63" i="66"/>
  <c r="AI62" i="66"/>
  <c r="AH62" i="66"/>
  <c r="AI61" i="66"/>
  <c r="AH61" i="66"/>
  <c r="AI60" i="66"/>
  <c r="AH60" i="66"/>
  <c r="AI59" i="66"/>
  <c r="AH59" i="66"/>
  <c r="AI58" i="66"/>
  <c r="AH58" i="66"/>
  <c r="AI57" i="66"/>
  <c r="AH57" i="66"/>
  <c r="AI56" i="66"/>
  <c r="AH56" i="66"/>
  <c r="AI55" i="66"/>
  <c r="AH55" i="66"/>
  <c r="AI54" i="66"/>
  <c r="AH54" i="66"/>
  <c r="AG53" i="66"/>
  <c r="AF53" i="66"/>
  <c r="AE53" i="66"/>
  <c r="AD53" i="66"/>
  <c r="AC53" i="66"/>
  <c r="AB53" i="66"/>
  <c r="AA53" i="66"/>
  <c r="Z53" i="66"/>
  <c r="Y53" i="66"/>
  <c r="X53" i="66"/>
  <c r="W53" i="66"/>
  <c r="V53" i="66"/>
  <c r="U53" i="66"/>
  <c r="T53" i="66"/>
  <c r="S53" i="66"/>
  <c r="R53" i="66"/>
  <c r="Q53" i="66"/>
  <c r="P53" i="66"/>
  <c r="O53" i="66"/>
  <c r="N53" i="66"/>
  <c r="M53" i="66"/>
  <c r="L53" i="66"/>
  <c r="K53" i="66"/>
  <c r="J53" i="66"/>
  <c r="I53" i="66"/>
  <c r="H53" i="66"/>
  <c r="G53" i="66"/>
  <c r="F53" i="66"/>
  <c r="E53" i="66"/>
  <c r="D53" i="66"/>
  <c r="C53" i="66"/>
  <c r="AI52" i="66"/>
  <c r="AH52" i="66"/>
  <c r="AI51" i="66"/>
  <c r="AH51" i="66"/>
  <c r="AI50" i="66"/>
  <c r="AH50" i="66"/>
  <c r="S49" i="66"/>
  <c r="R49" i="66"/>
  <c r="Q49" i="66"/>
  <c r="P49" i="66"/>
  <c r="O49" i="66"/>
  <c r="N49" i="66"/>
  <c r="M49" i="66"/>
  <c r="L49" i="66"/>
  <c r="K49" i="66"/>
  <c r="J49" i="66"/>
  <c r="I49" i="66"/>
  <c r="H49" i="66"/>
  <c r="G49" i="66"/>
  <c r="F49" i="66"/>
  <c r="E49" i="66"/>
  <c r="D49" i="66"/>
  <c r="C49" i="66"/>
  <c r="AG48" i="66"/>
  <c r="AG49" i="66" s="1"/>
  <c r="AG3" i="66" s="1"/>
  <c r="AI47" i="66"/>
  <c r="AH47" i="66"/>
  <c r="AI46" i="66"/>
  <c r="AH46" i="66"/>
  <c r="AI45" i="66"/>
  <c r="AH45" i="66"/>
  <c r="AI44" i="66"/>
  <c r="AH44" i="66"/>
  <c r="AI43" i="66"/>
  <c r="AH43" i="66"/>
  <c r="AI42" i="66"/>
  <c r="AH42" i="66"/>
  <c r="AI41" i="66"/>
  <c r="AH41" i="66"/>
  <c r="AI40" i="66"/>
  <c r="AH40" i="66"/>
  <c r="AI39" i="66"/>
  <c r="AH39" i="66"/>
  <c r="AI38" i="66"/>
  <c r="AH38" i="66"/>
  <c r="AI37" i="66"/>
  <c r="AH37" i="66"/>
  <c r="AI36" i="66"/>
  <c r="AH36" i="66"/>
  <c r="AG35" i="66"/>
  <c r="AF35" i="66"/>
  <c r="AE35" i="66"/>
  <c r="AD35" i="66"/>
  <c r="AC35" i="66"/>
  <c r="AB35" i="66"/>
  <c r="AA35" i="66"/>
  <c r="Z35" i="66"/>
  <c r="Y35" i="66"/>
  <c r="X35" i="66"/>
  <c r="W35" i="66"/>
  <c r="V35" i="66"/>
  <c r="U35" i="66"/>
  <c r="T35" i="66"/>
  <c r="S35" i="66"/>
  <c r="R35" i="66"/>
  <c r="Q35" i="66"/>
  <c r="P35" i="66"/>
  <c r="O35" i="66"/>
  <c r="N35" i="66"/>
  <c r="M35" i="66"/>
  <c r="L35" i="66"/>
  <c r="K35" i="66"/>
  <c r="J35" i="66"/>
  <c r="I35" i="66"/>
  <c r="H35" i="66"/>
  <c r="G35" i="66"/>
  <c r="F35" i="66"/>
  <c r="F70" i="66" s="1"/>
  <c r="E35" i="66"/>
  <c r="D35" i="66"/>
  <c r="C35" i="66"/>
  <c r="AI34" i="66"/>
  <c r="AH34" i="66"/>
  <c r="AI33" i="66"/>
  <c r="AH33" i="66"/>
  <c r="AI32" i="66"/>
  <c r="AH32" i="66"/>
  <c r="AI31" i="66"/>
  <c r="AH31" i="66"/>
  <c r="AI30" i="66"/>
  <c r="AH30" i="66"/>
  <c r="AI29" i="66"/>
  <c r="AH29" i="66"/>
  <c r="AI28" i="66"/>
  <c r="AH28" i="66"/>
  <c r="AI27" i="66"/>
  <c r="AH27" i="66"/>
  <c r="AI26" i="66"/>
  <c r="AH26" i="66"/>
  <c r="AI25" i="66"/>
  <c r="AH25" i="66"/>
  <c r="AI24" i="66"/>
  <c r="AH24" i="66"/>
  <c r="AI23" i="66"/>
  <c r="AH23" i="66"/>
  <c r="AI22" i="66"/>
  <c r="AH22" i="66"/>
  <c r="AI21" i="66"/>
  <c r="AH21" i="66"/>
  <c r="AI20" i="66"/>
  <c r="AH20" i="66"/>
  <c r="AI19" i="66"/>
  <c r="AH19" i="66"/>
  <c r="AI18" i="66"/>
  <c r="AH18" i="66"/>
  <c r="AI17" i="66"/>
  <c r="AH17" i="66"/>
  <c r="AI16" i="66"/>
  <c r="AH16" i="66"/>
  <c r="AI15" i="66"/>
  <c r="AH15" i="66"/>
  <c r="AI14" i="66"/>
  <c r="AH14" i="66"/>
  <c r="AI13" i="66"/>
  <c r="AH13" i="66"/>
  <c r="AI12" i="66"/>
  <c r="AH12" i="66"/>
  <c r="AI11" i="66"/>
  <c r="AH11" i="66"/>
  <c r="AB5" i="66"/>
  <c r="AA5" i="66"/>
  <c r="Y5" i="66"/>
  <c r="W5" i="66"/>
  <c r="V5" i="66"/>
  <c r="U5" i="66"/>
  <c r="Q5" i="66"/>
  <c r="N5" i="66"/>
  <c r="L5" i="66"/>
  <c r="G5" i="66"/>
  <c r="F5" i="66"/>
  <c r="C5" i="66"/>
  <c r="AG4" i="66"/>
  <c r="K4" i="66"/>
  <c r="B4" i="66"/>
  <c r="AG2" i="66"/>
  <c r="AD92" i="65"/>
  <c r="AC92" i="65"/>
  <c r="AB92" i="65"/>
  <c r="AA92" i="65"/>
  <c r="E4" i="66"/>
  <c r="Q70" i="66" l="1"/>
  <c r="AD79" i="66"/>
  <c r="AC79" i="66"/>
  <c r="AB79" i="66"/>
  <c r="Z79" i="66"/>
  <c r="X79" i="66"/>
  <c r="W79" i="66"/>
  <c r="V79" i="66"/>
  <c r="U79" i="66"/>
  <c r="T79" i="66"/>
  <c r="S79" i="66"/>
  <c r="S70" i="66"/>
  <c r="R79" i="66"/>
  <c r="R72" i="66"/>
  <c r="AJ209" i="66" s="1"/>
  <c r="Q72" i="66"/>
  <c r="AH74" i="66"/>
  <c r="P79" i="66"/>
  <c r="P72" i="66"/>
  <c r="P70" i="66"/>
  <c r="O79" i="66"/>
  <c r="O72" i="66"/>
  <c r="AG209" i="66" s="1"/>
  <c r="N79" i="66"/>
  <c r="AI53" i="66"/>
  <c r="N70" i="66"/>
  <c r="N72" i="66"/>
  <c r="AF209" i="66" s="1"/>
  <c r="M72" i="66"/>
  <c r="M70" i="66"/>
  <c r="K70" i="66"/>
  <c r="K5" i="66"/>
  <c r="L72" i="66"/>
  <c r="AD209" i="66" s="1"/>
  <c r="L70" i="66"/>
  <c r="J72" i="66"/>
  <c r="AB209" i="66" s="1"/>
  <c r="AH75" i="66"/>
  <c r="I70" i="66"/>
  <c r="H79" i="66"/>
  <c r="H70" i="66"/>
  <c r="AI74" i="66"/>
  <c r="G79" i="66"/>
  <c r="G72" i="66"/>
  <c r="G7" i="66" s="1"/>
  <c r="F79" i="66"/>
  <c r="AI77" i="66"/>
  <c r="E79" i="66"/>
  <c r="E70" i="66"/>
  <c r="E72" i="66"/>
  <c r="E7" i="66" s="1"/>
  <c r="D72" i="66"/>
  <c r="AH35" i="66"/>
  <c r="AI73" i="66"/>
  <c r="D70" i="66"/>
  <c r="C79" i="66"/>
  <c r="AI75" i="66"/>
  <c r="C70" i="66"/>
  <c r="AI76" i="66"/>
  <c r="B70" i="66"/>
  <c r="B80" i="66" s="1"/>
  <c r="H4" i="66"/>
  <c r="AG70" i="66"/>
  <c r="G97" i="66"/>
  <c r="AH209" i="66"/>
  <c r="P7" i="66"/>
  <c r="AE209" i="66"/>
  <c r="M7" i="66"/>
  <c r="AI209" i="66"/>
  <c r="Q7" i="66"/>
  <c r="AG72" i="66"/>
  <c r="W209" i="66"/>
  <c r="AG6" i="66"/>
  <c r="N80" i="66"/>
  <c r="AI35" i="66"/>
  <c r="G70" i="66"/>
  <c r="O70" i="66"/>
  <c r="C72" i="66"/>
  <c r="C80" i="66" s="1"/>
  <c r="K72" i="66"/>
  <c r="K80" i="66" s="1"/>
  <c r="S72" i="66"/>
  <c r="AH73" i="66"/>
  <c r="AG80" i="66"/>
  <c r="G98" i="66"/>
  <c r="C90" i="66"/>
  <c r="D104" i="66"/>
  <c r="AH53" i="66"/>
  <c r="AH69" i="66"/>
  <c r="AI65" i="66"/>
  <c r="AI69" i="66"/>
  <c r="J70" i="66"/>
  <c r="R70" i="66"/>
  <c r="F72" i="66"/>
  <c r="F80" i="66" s="1"/>
  <c r="AH76" i="66"/>
  <c r="P80" i="66"/>
  <c r="H5" i="66"/>
  <c r="P5" i="66"/>
  <c r="E80" i="66"/>
  <c r="M80" i="66"/>
  <c r="AH77" i="66"/>
  <c r="Q80" i="66"/>
  <c r="S206" i="66"/>
  <c r="D206" i="66"/>
  <c r="AH65" i="66"/>
  <c r="H72" i="66"/>
  <c r="C187" i="66"/>
  <c r="I72" i="66"/>
  <c r="I80" i="66" s="1"/>
  <c r="AE79" i="66"/>
  <c r="D187" i="66"/>
  <c r="D189" i="66"/>
  <c r="C195" i="66"/>
  <c r="D194" i="66"/>
  <c r="R34" i="65"/>
  <c r="P49" i="65"/>
  <c r="M34" i="65"/>
  <c r="AI34" i="65" s="1"/>
  <c r="AK28" i="65"/>
  <c r="AK14" i="65"/>
  <c r="AK21" i="65" s="1"/>
  <c r="AK13" i="65"/>
  <c r="AK20" i="65" s="1"/>
  <c r="AK12" i="65"/>
  <c r="AK19" i="65" s="1"/>
  <c r="AK11" i="65"/>
  <c r="AK18" i="65" s="1"/>
  <c r="AF234" i="65"/>
  <c r="AE234" i="65"/>
  <c r="AD234" i="65"/>
  <c r="AC234" i="65"/>
  <c r="AB234" i="65"/>
  <c r="AA234" i="65"/>
  <c r="Z234" i="65"/>
  <c r="Y234" i="65"/>
  <c r="X234" i="65"/>
  <c r="W234" i="65"/>
  <c r="V234" i="65"/>
  <c r="U234" i="65"/>
  <c r="T234" i="65"/>
  <c r="S234" i="65"/>
  <c r="R234" i="65"/>
  <c r="Q234" i="65"/>
  <c r="P234" i="65"/>
  <c r="O234" i="65"/>
  <c r="N234" i="65"/>
  <c r="M234" i="65"/>
  <c r="L234" i="65"/>
  <c r="K234" i="65"/>
  <c r="J234" i="65"/>
  <c r="I234" i="65"/>
  <c r="H234" i="65"/>
  <c r="G234" i="65"/>
  <c r="F234" i="65"/>
  <c r="E234" i="65"/>
  <c r="D234" i="65"/>
  <c r="C234" i="65"/>
  <c r="B234" i="65"/>
  <c r="A234" i="65"/>
  <c r="AF233" i="65"/>
  <c r="AE233" i="65"/>
  <c r="AD233" i="65"/>
  <c r="AC233" i="65"/>
  <c r="AB233" i="65"/>
  <c r="AA233" i="65"/>
  <c r="Z233" i="65"/>
  <c r="Y233" i="65"/>
  <c r="X233" i="65"/>
  <c r="W233" i="65"/>
  <c r="V233" i="65"/>
  <c r="U233" i="65"/>
  <c r="T233" i="65"/>
  <c r="S233" i="65"/>
  <c r="R233" i="65"/>
  <c r="Q233" i="65"/>
  <c r="P233" i="65"/>
  <c r="O233" i="65"/>
  <c r="N233" i="65"/>
  <c r="M233" i="65"/>
  <c r="L233" i="65"/>
  <c r="K233" i="65"/>
  <c r="J233" i="65"/>
  <c r="I233" i="65"/>
  <c r="H233" i="65"/>
  <c r="G233" i="65"/>
  <c r="F233" i="65"/>
  <c r="E233" i="65"/>
  <c r="D233" i="65"/>
  <c r="C233" i="65"/>
  <c r="B233" i="65"/>
  <c r="A233" i="65"/>
  <c r="AF232" i="65"/>
  <c r="AE232" i="65"/>
  <c r="AD232" i="65"/>
  <c r="AC232" i="65"/>
  <c r="AB232" i="65"/>
  <c r="AA232" i="65"/>
  <c r="Z232" i="65"/>
  <c r="Y232" i="65"/>
  <c r="X232" i="65"/>
  <c r="W232" i="65"/>
  <c r="V232" i="65"/>
  <c r="U232" i="65"/>
  <c r="T232" i="65"/>
  <c r="S232" i="65"/>
  <c r="R232" i="65"/>
  <c r="Q232" i="65"/>
  <c r="P232" i="65"/>
  <c r="O232" i="65"/>
  <c r="N232" i="65"/>
  <c r="M232" i="65"/>
  <c r="L232" i="65"/>
  <c r="K232" i="65"/>
  <c r="J232" i="65"/>
  <c r="I232" i="65"/>
  <c r="H232" i="65"/>
  <c r="G232" i="65"/>
  <c r="F232" i="65"/>
  <c r="E232" i="65"/>
  <c r="D232" i="65"/>
  <c r="C232" i="65"/>
  <c r="B232" i="65"/>
  <c r="A232" i="65"/>
  <c r="AF231" i="65"/>
  <c r="AE231" i="65"/>
  <c r="AD231" i="65"/>
  <c r="AC231" i="65"/>
  <c r="AB231" i="65"/>
  <c r="AA231" i="65"/>
  <c r="Z231" i="65"/>
  <c r="Y231" i="65"/>
  <c r="X231" i="65"/>
  <c r="W231" i="65"/>
  <c r="V231" i="65"/>
  <c r="U231" i="65"/>
  <c r="T231" i="65"/>
  <c r="S231" i="65"/>
  <c r="R231" i="65"/>
  <c r="Q231" i="65"/>
  <c r="P231" i="65"/>
  <c r="O231" i="65"/>
  <c r="N231" i="65"/>
  <c r="M231" i="65"/>
  <c r="L231" i="65"/>
  <c r="K231" i="65"/>
  <c r="J231" i="65"/>
  <c r="I231" i="65"/>
  <c r="H231" i="65"/>
  <c r="G231" i="65"/>
  <c r="F231" i="65"/>
  <c r="E231" i="65"/>
  <c r="D231" i="65"/>
  <c r="C231" i="65"/>
  <c r="B231" i="65"/>
  <c r="A231" i="65"/>
  <c r="B230" i="65"/>
  <c r="S205" i="65"/>
  <c r="AG195" i="65"/>
  <c r="B195" i="65"/>
  <c r="B48" i="65" s="1"/>
  <c r="B49" i="65" s="1"/>
  <c r="C194" i="65"/>
  <c r="D194" i="65" s="1"/>
  <c r="I193" i="65"/>
  <c r="J193" i="65" s="1"/>
  <c r="K193" i="65" s="1"/>
  <c r="L193" i="65" s="1"/>
  <c r="M193" i="65" s="1"/>
  <c r="N193" i="65" s="1"/>
  <c r="O193" i="65" s="1"/>
  <c r="P193" i="65" s="1"/>
  <c r="Q193" i="65" s="1"/>
  <c r="R193" i="65" s="1"/>
  <c r="S193" i="65" s="1"/>
  <c r="T193" i="65" s="1"/>
  <c r="U193" i="65" s="1"/>
  <c r="V193" i="65" s="1"/>
  <c r="W193" i="65" s="1"/>
  <c r="X193" i="65" s="1"/>
  <c r="Y193" i="65" s="1"/>
  <c r="Z193" i="65" s="1"/>
  <c r="AA193" i="65" s="1"/>
  <c r="AB193" i="65" s="1"/>
  <c r="AC193" i="65" s="1"/>
  <c r="AD193" i="65" s="1"/>
  <c r="AE193" i="65" s="1"/>
  <c r="AF193" i="65" s="1"/>
  <c r="C193" i="65"/>
  <c r="D193" i="65" s="1"/>
  <c r="E193" i="65" s="1"/>
  <c r="F193" i="65" s="1"/>
  <c r="G193" i="65" s="1"/>
  <c r="H193" i="65" s="1"/>
  <c r="C192" i="65"/>
  <c r="D192" i="65" s="1"/>
  <c r="E192" i="65" s="1"/>
  <c r="F192" i="65" s="1"/>
  <c r="G192" i="65" s="1"/>
  <c r="H192" i="65" s="1"/>
  <c r="I192" i="65" s="1"/>
  <c r="J192" i="65" s="1"/>
  <c r="K192" i="65" s="1"/>
  <c r="L192" i="65" s="1"/>
  <c r="M192" i="65" s="1"/>
  <c r="N192" i="65" s="1"/>
  <c r="O192" i="65" s="1"/>
  <c r="P192" i="65" s="1"/>
  <c r="Q192" i="65" s="1"/>
  <c r="R192" i="65" s="1"/>
  <c r="S192" i="65" s="1"/>
  <c r="T192" i="65" s="1"/>
  <c r="U192" i="65" s="1"/>
  <c r="V192" i="65" s="1"/>
  <c r="W192" i="65" s="1"/>
  <c r="X192" i="65" s="1"/>
  <c r="Y192" i="65" s="1"/>
  <c r="Z192" i="65" s="1"/>
  <c r="AA192" i="65" s="1"/>
  <c r="AB192" i="65" s="1"/>
  <c r="AC192" i="65" s="1"/>
  <c r="AD192" i="65" s="1"/>
  <c r="AE192" i="65" s="1"/>
  <c r="AF192" i="65" s="1"/>
  <c r="E191" i="65"/>
  <c r="F191" i="65" s="1"/>
  <c r="G191" i="65" s="1"/>
  <c r="H191" i="65" s="1"/>
  <c r="I191" i="65" s="1"/>
  <c r="J191" i="65" s="1"/>
  <c r="K191" i="65" s="1"/>
  <c r="L191" i="65" s="1"/>
  <c r="M191" i="65" s="1"/>
  <c r="N191" i="65" s="1"/>
  <c r="O191" i="65" s="1"/>
  <c r="P191" i="65" s="1"/>
  <c r="Q191" i="65" s="1"/>
  <c r="R191" i="65" s="1"/>
  <c r="S191" i="65" s="1"/>
  <c r="T191" i="65" s="1"/>
  <c r="U191" i="65" s="1"/>
  <c r="V191" i="65" s="1"/>
  <c r="W191" i="65" s="1"/>
  <c r="X191" i="65" s="1"/>
  <c r="Y191" i="65" s="1"/>
  <c r="Z191" i="65" s="1"/>
  <c r="AA191" i="65" s="1"/>
  <c r="AB191" i="65" s="1"/>
  <c r="AC191" i="65" s="1"/>
  <c r="AD191" i="65" s="1"/>
  <c r="AE191" i="65" s="1"/>
  <c r="AF191" i="65" s="1"/>
  <c r="D191" i="65"/>
  <c r="C191" i="65"/>
  <c r="C190" i="65"/>
  <c r="D190" i="65" s="1"/>
  <c r="E190" i="65" s="1"/>
  <c r="F190" i="65" s="1"/>
  <c r="G190" i="65" s="1"/>
  <c r="H190" i="65" s="1"/>
  <c r="I190" i="65" s="1"/>
  <c r="J190" i="65" s="1"/>
  <c r="K190" i="65" s="1"/>
  <c r="L190" i="65" s="1"/>
  <c r="M190" i="65" s="1"/>
  <c r="N190" i="65" s="1"/>
  <c r="O190" i="65" s="1"/>
  <c r="P190" i="65" s="1"/>
  <c r="Q190" i="65" s="1"/>
  <c r="R190" i="65" s="1"/>
  <c r="S190" i="65" s="1"/>
  <c r="T190" i="65" s="1"/>
  <c r="U190" i="65" s="1"/>
  <c r="V190" i="65" s="1"/>
  <c r="W190" i="65" s="1"/>
  <c r="X190" i="65" s="1"/>
  <c r="Y190" i="65" s="1"/>
  <c r="Z190" i="65" s="1"/>
  <c r="AA190" i="65" s="1"/>
  <c r="AB190" i="65" s="1"/>
  <c r="AC190" i="65" s="1"/>
  <c r="AD190" i="65" s="1"/>
  <c r="AE190" i="65" s="1"/>
  <c r="AF190" i="65" s="1"/>
  <c r="C189" i="65"/>
  <c r="AG187" i="65"/>
  <c r="B187" i="65"/>
  <c r="C186" i="65"/>
  <c r="D186" i="65" s="1"/>
  <c r="E186" i="65" s="1"/>
  <c r="F186" i="65" s="1"/>
  <c r="G186" i="65" s="1"/>
  <c r="H186" i="65" s="1"/>
  <c r="I186" i="65" s="1"/>
  <c r="J186" i="65" s="1"/>
  <c r="K186" i="65" s="1"/>
  <c r="L186" i="65" s="1"/>
  <c r="M186" i="65" s="1"/>
  <c r="N186" i="65" s="1"/>
  <c r="O186" i="65" s="1"/>
  <c r="P186" i="65" s="1"/>
  <c r="Q186" i="65" s="1"/>
  <c r="R186" i="65" s="1"/>
  <c r="S186" i="65" s="1"/>
  <c r="T186" i="65" s="1"/>
  <c r="U186" i="65" s="1"/>
  <c r="V186" i="65" s="1"/>
  <c r="W186" i="65" s="1"/>
  <c r="X186" i="65" s="1"/>
  <c r="Y186" i="65" s="1"/>
  <c r="Z186" i="65" s="1"/>
  <c r="AA186" i="65" s="1"/>
  <c r="AB186" i="65" s="1"/>
  <c r="AC186" i="65" s="1"/>
  <c r="AD186" i="65" s="1"/>
  <c r="AE186" i="65" s="1"/>
  <c r="AF186" i="65" s="1"/>
  <c r="C185" i="65"/>
  <c r="D185" i="65" s="1"/>
  <c r="E185" i="65" s="1"/>
  <c r="F185" i="65" s="1"/>
  <c r="G185" i="65" s="1"/>
  <c r="H185" i="65" s="1"/>
  <c r="I185" i="65" s="1"/>
  <c r="J185" i="65" s="1"/>
  <c r="K185" i="65" s="1"/>
  <c r="L185" i="65" s="1"/>
  <c r="M185" i="65" s="1"/>
  <c r="N185" i="65" s="1"/>
  <c r="O185" i="65" s="1"/>
  <c r="P185" i="65" s="1"/>
  <c r="Q185" i="65" s="1"/>
  <c r="R185" i="65" s="1"/>
  <c r="S185" i="65" s="1"/>
  <c r="T185" i="65" s="1"/>
  <c r="U185" i="65" s="1"/>
  <c r="V185" i="65" s="1"/>
  <c r="W185" i="65" s="1"/>
  <c r="X185" i="65" s="1"/>
  <c r="Y185" i="65" s="1"/>
  <c r="Z185" i="65" s="1"/>
  <c r="AA185" i="65" s="1"/>
  <c r="AB185" i="65" s="1"/>
  <c r="AC185" i="65" s="1"/>
  <c r="AD185" i="65" s="1"/>
  <c r="AE185" i="65" s="1"/>
  <c r="AF185" i="65" s="1"/>
  <c r="C184" i="65"/>
  <c r="D184" i="65" s="1"/>
  <c r="E184" i="65" s="1"/>
  <c r="F184" i="65" s="1"/>
  <c r="G184" i="65" s="1"/>
  <c r="H184" i="65" s="1"/>
  <c r="I184" i="65" s="1"/>
  <c r="J184" i="65" s="1"/>
  <c r="K184" i="65" s="1"/>
  <c r="L184" i="65" s="1"/>
  <c r="M184" i="65" s="1"/>
  <c r="N184" i="65" s="1"/>
  <c r="O184" i="65" s="1"/>
  <c r="P184" i="65" s="1"/>
  <c r="Q184" i="65" s="1"/>
  <c r="R184" i="65" s="1"/>
  <c r="S184" i="65" s="1"/>
  <c r="T184" i="65" s="1"/>
  <c r="U184" i="65" s="1"/>
  <c r="V184" i="65" s="1"/>
  <c r="W184" i="65" s="1"/>
  <c r="X184" i="65" s="1"/>
  <c r="Y184" i="65" s="1"/>
  <c r="Z184" i="65" s="1"/>
  <c r="AA184" i="65" s="1"/>
  <c r="AB184" i="65" s="1"/>
  <c r="AC184" i="65" s="1"/>
  <c r="AD184" i="65" s="1"/>
  <c r="AE184" i="65" s="1"/>
  <c r="AF184" i="65" s="1"/>
  <c r="S183" i="65"/>
  <c r="T183" i="65" s="1"/>
  <c r="U183" i="65" s="1"/>
  <c r="V183" i="65" s="1"/>
  <c r="W183" i="65" s="1"/>
  <c r="X183" i="65" s="1"/>
  <c r="Y183" i="65" s="1"/>
  <c r="Z183" i="65" s="1"/>
  <c r="AA183" i="65" s="1"/>
  <c r="AB183" i="65" s="1"/>
  <c r="AC183" i="65" s="1"/>
  <c r="AD183" i="65" s="1"/>
  <c r="AE183" i="65" s="1"/>
  <c r="AF183" i="65" s="1"/>
  <c r="I183" i="65"/>
  <c r="J183" i="65" s="1"/>
  <c r="K183" i="65" s="1"/>
  <c r="L183" i="65" s="1"/>
  <c r="M183" i="65" s="1"/>
  <c r="N183" i="65" s="1"/>
  <c r="O183" i="65" s="1"/>
  <c r="P183" i="65" s="1"/>
  <c r="Q183" i="65" s="1"/>
  <c r="R183" i="65" s="1"/>
  <c r="C183" i="65"/>
  <c r="D183" i="65" s="1"/>
  <c r="E183" i="65" s="1"/>
  <c r="F183" i="65" s="1"/>
  <c r="G183" i="65" s="1"/>
  <c r="H183" i="65" s="1"/>
  <c r="I182" i="65"/>
  <c r="J182" i="65" s="1"/>
  <c r="K182" i="65" s="1"/>
  <c r="L182" i="65" s="1"/>
  <c r="M182" i="65" s="1"/>
  <c r="N182" i="65" s="1"/>
  <c r="O182" i="65" s="1"/>
  <c r="P182" i="65" s="1"/>
  <c r="Q182" i="65" s="1"/>
  <c r="R182" i="65" s="1"/>
  <c r="S182" i="65" s="1"/>
  <c r="T182" i="65" s="1"/>
  <c r="U182" i="65" s="1"/>
  <c r="V182" i="65" s="1"/>
  <c r="W182" i="65" s="1"/>
  <c r="X182" i="65" s="1"/>
  <c r="Y182" i="65" s="1"/>
  <c r="Z182" i="65" s="1"/>
  <c r="AA182" i="65" s="1"/>
  <c r="AB182" i="65" s="1"/>
  <c r="AC182" i="65" s="1"/>
  <c r="AD182" i="65" s="1"/>
  <c r="AE182" i="65" s="1"/>
  <c r="AF182" i="65" s="1"/>
  <c r="C182" i="65"/>
  <c r="D182" i="65" s="1"/>
  <c r="E182" i="65" s="1"/>
  <c r="F182" i="65" s="1"/>
  <c r="G182" i="65" s="1"/>
  <c r="H182" i="65" s="1"/>
  <c r="C181" i="65"/>
  <c r="D181" i="65" s="1"/>
  <c r="E181" i="65" s="1"/>
  <c r="F181" i="65" s="1"/>
  <c r="G181" i="65" s="1"/>
  <c r="H181" i="65" s="1"/>
  <c r="I181" i="65" s="1"/>
  <c r="J181" i="65" s="1"/>
  <c r="K181" i="65" s="1"/>
  <c r="L181" i="65" s="1"/>
  <c r="M181" i="65" s="1"/>
  <c r="N181" i="65" s="1"/>
  <c r="O181" i="65" s="1"/>
  <c r="P181" i="65" s="1"/>
  <c r="Q181" i="65" s="1"/>
  <c r="R181" i="65" s="1"/>
  <c r="S181" i="65" s="1"/>
  <c r="T181" i="65" s="1"/>
  <c r="U181" i="65" s="1"/>
  <c r="V181" i="65" s="1"/>
  <c r="W181" i="65" s="1"/>
  <c r="X181" i="65" s="1"/>
  <c r="Y181" i="65" s="1"/>
  <c r="Z181" i="65" s="1"/>
  <c r="AA181" i="65" s="1"/>
  <c r="AB181" i="65" s="1"/>
  <c r="AC181" i="65" s="1"/>
  <c r="AD181" i="65" s="1"/>
  <c r="AE181" i="65" s="1"/>
  <c r="AF181" i="65" s="1"/>
  <c r="D180" i="65"/>
  <c r="E180" i="65" s="1"/>
  <c r="F180" i="65" s="1"/>
  <c r="G180" i="65" s="1"/>
  <c r="H180" i="65" s="1"/>
  <c r="I180" i="65" s="1"/>
  <c r="J180" i="65" s="1"/>
  <c r="K180" i="65" s="1"/>
  <c r="L180" i="65" s="1"/>
  <c r="M180" i="65" s="1"/>
  <c r="N180" i="65" s="1"/>
  <c r="O180" i="65" s="1"/>
  <c r="P180" i="65" s="1"/>
  <c r="Q180" i="65" s="1"/>
  <c r="R180" i="65" s="1"/>
  <c r="S180" i="65" s="1"/>
  <c r="T180" i="65" s="1"/>
  <c r="U180" i="65" s="1"/>
  <c r="V180" i="65" s="1"/>
  <c r="W180" i="65" s="1"/>
  <c r="X180" i="65" s="1"/>
  <c r="Y180" i="65" s="1"/>
  <c r="Z180" i="65" s="1"/>
  <c r="AA180" i="65" s="1"/>
  <c r="AB180" i="65" s="1"/>
  <c r="AC180" i="65" s="1"/>
  <c r="AD180" i="65" s="1"/>
  <c r="AE180" i="65" s="1"/>
  <c r="AF180" i="65" s="1"/>
  <c r="C180" i="65"/>
  <c r="D179" i="65"/>
  <c r="E179" i="65" s="1"/>
  <c r="F179" i="65" s="1"/>
  <c r="G179" i="65" s="1"/>
  <c r="H179" i="65" s="1"/>
  <c r="I179" i="65" s="1"/>
  <c r="J179" i="65" s="1"/>
  <c r="K179" i="65" s="1"/>
  <c r="L179" i="65" s="1"/>
  <c r="M179" i="65" s="1"/>
  <c r="N179" i="65" s="1"/>
  <c r="O179" i="65" s="1"/>
  <c r="P179" i="65" s="1"/>
  <c r="Q179" i="65" s="1"/>
  <c r="R179" i="65" s="1"/>
  <c r="S179" i="65" s="1"/>
  <c r="T179" i="65" s="1"/>
  <c r="U179" i="65" s="1"/>
  <c r="V179" i="65" s="1"/>
  <c r="W179" i="65" s="1"/>
  <c r="X179" i="65" s="1"/>
  <c r="Y179" i="65" s="1"/>
  <c r="Z179" i="65" s="1"/>
  <c r="AA179" i="65" s="1"/>
  <c r="AB179" i="65" s="1"/>
  <c r="AC179" i="65" s="1"/>
  <c r="AD179" i="65" s="1"/>
  <c r="AE179" i="65" s="1"/>
  <c r="AF179" i="65" s="1"/>
  <c r="C179" i="65"/>
  <c r="C178" i="65"/>
  <c r="D178" i="65" s="1"/>
  <c r="E178" i="65" s="1"/>
  <c r="F178" i="65" s="1"/>
  <c r="G178" i="65" s="1"/>
  <c r="H178" i="65" s="1"/>
  <c r="I178" i="65" s="1"/>
  <c r="J178" i="65" s="1"/>
  <c r="K178" i="65" s="1"/>
  <c r="L178" i="65" s="1"/>
  <c r="M178" i="65" s="1"/>
  <c r="N178" i="65" s="1"/>
  <c r="O178" i="65" s="1"/>
  <c r="P178" i="65" s="1"/>
  <c r="Q178" i="65" s="1"/>
  <c r="R178" i="65" s="1"/>
  <c r="S178" i="65" s="1"/>
  <c r="T178" i="65" s="1"/>
  <c r="U178" i="65" s="1"/>
  <c r="V178" i="65" s="1"/>
  <c r="W178" i="65" s="1"/>
  <c r="X178" i="65" s="1"/>
  <c r="Y178" i="65" s="1"/>
  <c r="Z178" i="65" s="1"/>
  <c r="AA178" i="65" s="1"/>
  <c r="AB178" i="65" s="1"/>
  <c r="AC178" i="65" s="1"/>
  <c r="AD178" i="65" s="1"/>
  <c r="AE178" i="65" s="1"/>
  <c r="AF178" i="65" s="1"/>
  <c r="C177" i="65"/>
  <c r="D177" i="65" s="1"/>
  <c r="E177" i="65" s="1"/>
  <c r="F177" i="65" s="1"/>
  <c r="G177" i="65" s="1"/>
  <c r="H177" i="65" s="1"/>
  <c r="I177" i="65" s="1"/>
  <c r="J177" i="65" s="1"/>
  <c r="K177" i="65" s="1"/>
  <c r="L177" i="65" s="1"/>
  <c r="M177" i="65" s="1"/>
  <c r="N177" i="65" s="1"/>
  <c r="O177" i="65" s="1"/>
  <c r="P177" i="65" s="1"/>
  <c r="Q177" i="65" s="1"/>
  <c r="R177" i="65" s="1"/>
  <c r="S177" i="65" s="1"/>
  <c r="T177" i="65" s="1"/>
  <c r="U177" i="65" s="1"/>
  <c r="V177" i="65" s="1"/>
  <c r="W177" i="65" s="1"/>
  <c r="X177" i="65" s="1"/>
  <c r="Y177" i="65" s="1"/>
  <c r="Z177" i="65" s="1"/>
  <c r="AA177" i="65" s="1"/>
  <c r="AB177" i="65" s="1"/>
  <c r="AC177" i="65" s="1"/>
  <c r="AD177" i="65" s="1"/>
  <c r="AE177" i="65" s="1"/>
  <c r="AF177" i="65" s="1"/>
  <c r="D176" i="65"/>
  <c r="E176" i="65" s="1"/>
  <c r="F176" i="65" s="1"/>
  <c r="G176" i="65" s="1"/>
  <c r="H176" i="65" s="1"/>
  <c r="I176" i="65" s="1"/>
  <c r="J176" i="65" s="1"/>
  <c r="K176" i="65" s="1"/>
  <c r="L176" i="65" s="1"/>
  <c r="M176" i="65" s="1"/>
  <c r="N176" i="65" s="1"/>
  <c r="O176" i="65" s="1"/>
  <c r="P176" i="65" s="1"/>
  <c r="Q176" i="65" s="1"/>
  <c r="R176" i="65" s="1"/>
  <c r="S176" i="65" s="1"/>
  <c r="T176" i="65" s="1"/>
  <c r="U176" i="65" s="1"/>
  <c r="V176" i="65" s="1"/>
  <c r="W176" i="65" s="1"/>
  <c r="X176" i="65" s="1"/>
  <c r="Y176" i="65" s="1"/>
  <c r="Z176" i="65" s="1"/>
  <c r="AA176" i="65" s="1"/>
  <c r="AB176" i="65" s="1"/>
  <c r="AC176" i="65" s="1"/>
  <c r="AD176" i="65" s="1"/>
  <c r="AE176" i="65" s="1"/>
  <c r="AF176" i="65" s="1"/>
  <c r="C176" i="65"/>
  <c r="C175" i="65"/>
  <c r="D175" i="65" s="1"/>
  <c r="E175" i="65" s="1"/>
  <c r="F175" i="65" s="1"/>
  <c r="G175" i="65" s="1"/>
  <c r="H175" i="65" s="1"/>
  <c r="I175" i="65" s="1"/>
  <c r="J175" i="65" s="1"/>
  <c r="K175" i="65" s="1"/>
  <c r="L175" i="65" s="1"/>
  <c r="M175" i="65" s="1"/>
  <c r="N175" i="65" s="1"/>
  <c r="O175" i="65" s="1"/>
  <c r="P175" i="65" s="1"/>
  <c r="Q175" i="65" s="1"/>
  <c r="R175" i="65" s="1"/>
  <c r="S175" i="65" s="1"/>
  <c r="T175" i="65" s="1"/>
  <c r="U175" i="65" s="1"/>
  <c r="V175" i="65" s="1"/>
  <c r="W175" i="65" s="1"/>
  <c r="X175" i="65" s="1"/>
  <c r="Y175" i="65" s="1"/>
  <c r="Z175" i="65" s="1"/>
  <c r="AA175" i="65" s="1"/>
  <c r="AB175" i="65" s="1"/>
  <c r="AC175" i="65" s="1"/>
  <c r="AD175" i="65" s="1"/>
  <c r="AE175" i="65" s="1"/>
  <c r="AF175" i="65" s="1"/>
  <c r="C174" i="65"/>
  <c r="D174" i="65" s="1"/>
  <c r="E174" i="65" s="1"/>
  <c r="F174" i="65" s="1"/>
  <c r="G174" i="65" s="1"/>
  <c r="H174" i="65" s="1"/>
  <c r="I174" i="65" s="1"/>
  <c r="J174" i="65" s="1"/>
  <c r="K174" i="65" s="1"/>
  <c r="L174" i="65" s="1"/>
  <c r="M174" i="65" s="1"/>
  <c r="N174" i="65" s="1"/>
  <c r="O174" i="65" s="1"/>
  <c r="P174" i="65" s="1"/>
  <c r="Q174" i="65" s="1"/>
  <c r="R174" i="65" s="1"/>
  <c r="S174" i="65" s="1"/>
  <c r="T174" i="65" s="1"/>
  <c r="U174" i="65" s="1"/>
  <c r="V174" i="65" s="1"/>
  <c r="W174" i="65" s="1"/>
  <c r="X174" i="65" s="1"/>
  <c r="Y174" i="65" s="1"/>
  <c r="Z174" i="65" s="1"/>
  <c r="AA174" i="65" s="1"/>
  <c r="AB174" i="65" s="1"/>
  <c r="AC174" i="65" s="1"/>
  <c r="AD174" i="65" s="1"/>
  <c r="AE174" i="65" s="1"/>
  <c r="AF174" i="65" s="1"/>
  <c r="E172" i="65"/>
  <c r="F172" i="65" s="1"/>
  <c r="G172" i="65" s="1"/>
  <c r="H172" i="65" s="1"/>
  <c r="I172" i="65" s="1"/>
  <c r="J172" i="65" s="1"/>
  <c r="K172" i="65" s="1"/>
  <c r="L172" i="65" s="1"/>
  <c r="M172" i="65" s="1"/>
  <c r="N172" i="65" s="1"/>
  <c r="O172" i="65" s="1"/>
  <c r="P172" i="65" s="1"/>
  <c r="Q172" i="65" s="1"/>
  <c r="R172" i="65" s="1"/>
  <c r="S172" i="65" s="1"/>
  <c r="T172" i="65" s="1"/>
  <c r="U172" i="65" s="1"/>
  <c r="V172" i="65" s="1"/>
  <c r="W172" i="65" s="1"/>
  <c r="X172" i="65" s="1"/>
  <c r="Y172" i="65" s="1"/>
  <c r="Z172" i="65" s="1"/>
  <c r="AA172" i="65" s="1"/>
  <c r="AB172" i="65" s="1"/>
  <c r="AC172" i="65" s="1"/>
  <c r="AD172" i="65" s="1"/>
  <c r="AE172" i="65" s="1"/>
  <c r="AF172" i="65" s="1"/>
  <c r="C172" i="65"/>
  <c r="D172" i="65" s="1"/>
  <c r="C171" i="65"/>
  <c r="D171" i="65" s="1"/>
  <c r="E171" i="65" s="1"/>
  <c r="F171" i="65" s="1"/>
  <c r="G171" i="65" s="1"/>
  <c r="H171" i="65" s="1"/>
  <c r="I171" i="65" s="1"/>
  <c r="J171" i="65" s="1"/>
  <c r="K171" i="65" s="1"/>
  <c r="L171" i="65" s="1"/>
  <c r="M171" i="65" s="1"/>
  <c r="N171" i="65" s="1"/>
  <c r="O171" i="65" s="1"/>
  <c r="P171" i="65" s="1"/>
  <c r="Q171" i="65" s="1"/>
  <c r="R171" i="65" s="1"/>
  <c r="S171" i="65" s="1"/>
  <c r="T171" i="65" s="1"/>
  <c r="U171" i="65" s="1"/>
  <c r="V171" i="65" s="1"/>
  <c r="W171" i="65" s="1"/>
  <c r="X171" i="65" s="1"/>
  <c r="Y171" i="65" s="1"/>
  <c r="Z171" i="65" s="1"/>
  <c r="AA171" i="65" s="1"/>
  <c r="AB171" i="65" s="1"/>
  <c r="AC171" i="65" s="1"/>
  <c r="AD171" i="65" s="1"/>
  <c r="AE171" i="65" s="1"/>
  <c r="AF171" i="65" s="1"/>
  <c r="I170" i="65"/>
  <c r="J170" i="65" s="1"/>
  <c r="K170" i="65" s="1"/>
  <c r="L170" i="65" s="1"/>
  <c r="M170" i="65" s="1"/>
  <c r="N170" i="65" s="1"/>
  <c r="O170" i="65" s="1"/>
  <c r="P170" i="65" s="1"/>
  <c r="Q170" i="65" s="1"/>
  <c r="R170" i="65" s="1"/>
  <c r="S170" i="65" s="1"/>
  <c r="T170" i="65" s="1"/>
  <c r="U170" i="65" s="1"/>
  <c r="V170" i="65" s="1"/>
  <c r="W170" i="65" s="1"/>
  <c r="X170" i="65" s="1"/>
  <c r="Y170" i="65" s="1"/>
  <c r="Z170" i="65" s="1"/>
  <c r="AA170" i="65" s="1"/>
  <c r="AB170" i="65" s="1"/>
  <c r="AC170" i="65" s="1"/>
  <c r="AD170" i="65" s="1"/>
  <c r="AE170" i="65" s="1"/>
  <c r="AF170" i="65" s="1"/>
  <c r="C170" i="65"/>
  <c r="D170" i="65" s="1"/>
  <c r="E170" i="65" s="1"/>
  <c r="F170" i="65" s="1"/>
  <c r="G170" i="65" s="1"/>
  <c r="H170" i="65" s="1"/>
  <c r="I169" i="65"/>
  <c r="J169" i="65" s="1"/>
  <c r="K169" i="65" s="1"/>
  <c r="L169" i="65" s="1"/>
  <c r="M169" i="65" s="1"/>
  <c r="N169" i="65" s="1"/>
  <c r="O169" i="65" s="1"/>
  <c r="P169" i="65" s="1"/>
  <c r="Q169" i="65" s="1"/>
  <c r="R169" i="65" s="1"/>
  <c r="S169" i="65" s="1"/>
  <c r="T169" i="65" s="1"/>
  <c r="U169" i="65" s="1"/>
  <c r="V169" i="65" s="1"/>
  <c r="W169" i="65" s="1"/>
  <c r="X169" i="65" s="1"/>
  <c r="Y169" i="65" s="1"/>
  <c r="Z169" i="65" s="1"/>
  <c r="AA169" i="65" s="1"/>
  <c r="AB169" i="65" s="1"/>
  <c r="AC169" i="65" s="1"/>
  <c r="AD169" i="65" s="1"/>
  <c r="AE169" i="65" s="1"/>
  <c r="AF169" i="65" s="1"/>
  <c r="D169" i="65"/>
  <c r="E169" i="65" s="1"/>
  <c r="F169" i="65" s="1"/>
  <c r="G169" i="65" s="1"/>
  <c r="H169" i="65" s="1"/>
  <c r="C169" i="65"/>
  <c r="E168" i="65"/>
  <c r="F168" i="65" s="1"/>
  <c r="G168" i="65" s="1"/>
  <c r="H168" i="65" s="1"/>
  <c r="I168" i="65" s="1"/>
  <c r="J168" i="65" s="1"/>
  <c r="K168" i="65" s="1"/>
  <c r="L168" i="65" s="1"/>
  <c r="M168" i="65" s="1"/>
  <c r="N168" i="65" s="1"/>
  <c r="O168" i="65" s="1"/>
  <c r="P168" i="65" s="1"/>
  <c r="Q168" i="65" s="1"/>
  <c r="R168" i="65" s="1"/>
  <c r="S168" i="65" s="1"/>
  <c r="T168" i="65" s="1"/>
  <c r="U168" i="65" s="1"/>
  <c r="V168" i="65" s="1"/>
  <c r="W168" i="65" s="1"/>
  <c r="X168" i="65" s="1"/>
  <c r="Y168" i="65" s="1"/>
  <c r="Z168" i="65" s="1"/>
  <c r="AA168" i="65" s="1"/>
  <c r="AB168" i="65" s="1"/>
  <c r="AC168" i="65" s="1"/>
  <c r="AD168" i="65" s="1"/>
  <c r="AE168" i="65" s="1"/>
  <c r="AF168" i="65" s="1"/>
  <c r="C168" i="65"/>
  <c r="D168" i="65" s="1"/>
  <c r="C167" i="65"/>
  <c r="D167" i="65" s="1"/>
  <c r="E167" i="65" s="1"/>
  <c r="F167" i="65" s="1"/>
  <c r="G167" i="65" s="1"/>
  <c r="H167" i="65" s="1"/>
  <c r="I167" i="65" s="1"/>
  <c r="J167" i="65" s="1"/>
  <c r="K167" i="65" s="1"/>
  <c r="L167" i="65" s="1"/>
  <c r="M167" i="65" s="1"/>
  <c r="N167" i="65" s="1"/>
  <c r="O167" i="65" s="1"/>
  <c r="P167" i="65" s="1"/>
  <c r="Q167" i="65" s="1"/>
  <c r="R167" i="65" s="1"/>
  <c r="S167" i="65" s="1"/>
  <c r="T167" i="65" s="1"/>
  <c r="U167" i="65" s="1"/>
  <c r="V167" i="65" s="1"/>
  <c r="W167" i="65" s="1"/>
  <c r="X167" i="65" s="1"/>
  <c r="Y167" i="65" s="1"/>
  <c r="Z167" i="65" s="1"/>
  <c r="AA167" i="65" s="1"/>
  <c r="AB167" i="65" s="1"/>
  <c r="AC167" i="65" s="1"/>
  <c r="AD167" i="65" s="1"/>
  <c r="AE167" i="65" s="1"/>
  <c r="AF167" i="65" s="1"/>
  <c r="C166" i="65"/>
  <c r="D166" i="65" s="1"/>
  <c r="E166" i="65" s="1"/>
  <c r="F166" i="65" s="1"/>
  <c r="G166" i="65" s="1"/>
  <c r="H166" i="65" s="1"/>
  <c r="I166" i="65" s="1"/>
  <c r="J166" i="65" s="1"/>
  <c r="K166" i="65" s="1"/>
  <c r="L166" i="65" s="1"/>
  <c r="M166" i="65" s="1"/>
  <c r="N166" i="65" s="1"/>
  <c r="O166" i="65" s="1"/>
  <c r="P166" i="65" s="1"/>
  <c r="Q166" i="65" s="1"/>
  <c r="R166" i="65" s="1"/>
  <c r="S166" i="65" s="1"/>
  <c r="T166" i="65" s="1"/>
  <c r="U166" i="65" s="1"/>
  <c r="V166" i="65" s="1"/>
  <c r="W166" i="65" s="1"/>
  <c r="X166" i="65" s="1"/>
  <c r="Y166" i="65" s="1"/>
  <c r="Z166" i="65" s="1"/>
  <c r="AA166" i="65" s="1"/>
  <c r="AB166" i="65" s="1"/>
  <c r="AC166" i="65" s="1"/>
  <c r="AD166" i="65" s="1"/>
  <c r="AE166" i="65" s="1"/>
  <c r="AF166" i="65" s="1"/>
  <c r="C165" i="65"/>
  <c r="D165" i="65" s="1"/>
  <c r="E165" i="65" s="1"/>
  <c r="F165" i="65" s="1"/>
  <c r="G165" i="65" s="1"/>
  <c r="H165" i="65" s="1"/>
  <c r="I165" i="65" s="1"/>
  <c r="J165" i="65" s="1"/>
  <c r="K165" i="65" s="1"/>
  <c r="L165" i="65" s="1"/>
  <c r="M165" i="65" s="1"/>
  <c r="N165" i="65" s="1"/>
  <c r="O165" i="65" s="1"/>
  <c r="P165" i="65" s="1"/>
  <c r="Q165" i="65" s="1"/>
  <c r="R165" i="65" s="1"/>
  <c r="S165" i="65" s="1"/>
  <c r="T165" i="65" s="1"/>
  <c r="U165" i="65" s="1"/>
  <c r="V165" i="65" s="1"/>
  <c r="W165" i="65" s="1"/>
  <c r="X165" i="65" s="1"/>
  <c r="Y165" i="65" s="1"/>
  <c r="Z165" i="65" s="1"/>
  <c r="AA165" i="65" s="1"/>
  <c r="AB165" i="65" s="1"/>
  <c r="AC165" i="65" s="1"/>
  <c r="AD165" i="65" s="1"/>
  <c r="AE165" i="65" s="1"/>
  <c r="AF165" i="65" s="1"/>
  <c r="C163" i="65"/>
  <c r="D163" i="65" s="1"/>
  <c r="E163" i="65" s="1"/>
  <c r="F163" i="65" s="1"/>
  <c r="G163" i="65" s="1"/>
  <c r="H163" i="65" s="1"/>
  <c r="I163" i="65" s="1"/>
  <c r="J163" i="65" s="1"/>
  <c r="K163" i="65" s="1"/>
  <c r="L163" i="65" s="1"/>
  <c r="M163" i="65" s="1"/>
  <c r="N163" i="65" s="1"/>
  <c r="O163" i="65" s="1"/>
  <c r="P163" i="65" s="1"/>
  <c r="Q163" i="65" s="1"/>
  <c r="R163" i="65" s="1"/>
  <c r="S163" i="65" s="1"/>
  <c r="T163" i="65" s="1"/>
  <c r="U163" i="65" s="1"/>
  <c r="V163" i="65" s="1"/>
  <c r="W163" i="65" s="1"/>
  <c r="X163" i="65" s="1"/>
  <c r="Y163" i="65" s="1"/>
  <c r="Z163" i="65" s="1"/>
  <c r="AA163" i="65" s="1"/>
  <c r="AB163" i="65" s="1"/>
  <c r="AC163" i="65" s="1"/>
  <c r="AD163" i="65" s="1"/>
  <c r="AE163" i="65" s="1"/>
  <c r="AF163" i="65" s="1"/>
  <c r="O162" i="65"/>
  <c r="P162" i="65" s="1"/>
  <c r="Q162" i="65" s="1"/>
  <c r="R162" i="65" s="1"/>
  <c r="S162" i="65" s="1"/>
  <c r="T162" i="65" s="1"/>
  <c r="U162" i="65" s="1"/>
  <c r="V162" i="65" s="1"/>
  <c r="W162" i="65" s="1"/>
  <c r="X162" i="65" s="1"/>
  <c r="Y162" i="65" s="1"/>
  <c r="Z162" i="65" s="1"/>
  <c r="AA162" i="65" s="1"/>
  <c r="AB162" i="65" s="1"/>
  <c r="AC162" i="65" s="1"/>
  <c r="AD162" i="65" s="1"/>
  <c r="AE162" i="65" s="1"/>
  <c r="AF162" i="65" s="1"/>
  <c r="C162" i="65"/>
  <c r="D162" i="65" s="1"/>
  <c r="E162" i="65" s="1"/>
  <c r="F162" i="65" s="1"/>
  <c r="G162" i="65" s="1"/>
  <c r="H162" i="65" s="1"/>
  <c r="I162" i="65" s="1"/>
  <c r="J162" i="65" s="1"/>
  <c r="K162" i="65" s="1"/>
  <c r="L162" i="65" s="1"/>
  <c r="M162" i="65" s="1"/>
  <c r="N162" i="65" s="1"/>
  <c r="E161" i="65"/>
  <c r="F161" i="65" s="1"/>
  <c r="G161" i="65" s="1"/>
  <c r="H161" i="65" s="1"/>
  <c r="I161" i="65" s="1"/>
  <c r="J161" i="65" s="1"/>
  <c r="K161" i="65" s="1"/>
  <c r="L161" i="65" s="1"/>
  <c r="M161" i="65" s="1"/>
  <c r="N161" i="65" s="1"/>
  <c r="O161" i="65" s="1"/>
  <c r="P161" i="65" s="1"/>
  <c r="Q161" i="65" s="1"/>
  <c r="R161" i="65" s="1"/>
  <c r="S161" i="65" s="1"/>
  <c r="T161" i="65" s="1"/>
  <c r="U161" i="65" s="1"/>
  <c r="V161" i="65" s="1"/>
  <c r="W161" i="65" s="1"/>
  <c r="X161" i="65" s="1"/>
  <c r="Y161" i="65" s="1"/>
  <c r="Z161" i="65" s="1"/>
  <c r="AA161" i="65" s="1"/>
  <c r="AB161" i="65" s="1"/>
  <c r="AC161" i="65" s="1"/>
  <c r="AD161" i="65" s="1"/>
  <c r="AE161" i="65" s="1"/>
  <c r="AF161" i="65" s="1"/>
  <c r="C161" i="65"/>
  <c r="D161" i="65" s="1"/>
  <c r="M160" i="65"/>
  <c r="N160" i="65" s="1"/>
  <c r="O160" i="65" s="1"/>
  <c r="P160" i="65" s="1"/>
  <c r="Q160" i="65" s="1"/>
  <c r="R160" i="65" s="1"/>
  <c r="S160" i="65" s="1"/>
  <c r="T160" i="65" s="1"/>
  <c r="U160" i="65" s="1"/>
  <c r="V160" i="65" s="1"/>
  <c r="W160" i="65" s="1"/>
  <c r="X160" i="65" s="1"/>
  <c r="Y160" i="65" s="1"/>
  <c r="Z160" i="65" s="1"/>
  <c r="AA160" i="65" s="1"/>
  <c r="AB160" i="65" s="1"/>
  <c r="AC160" i="65" s="1"/>
  <c r="AD160" i="65" s="1"/>
  <c r="AE160" i="65" s="1"/>
  <c r="AF160" i="65" s="1"/>
  <c r="C160" i="65"/>
  <c r="D160" i="65" s="1"/>
  <c r="E160" i="65" s="1"/>
  <c r="F160" i="65" s="1"/>
  <c r="G160" i="65" s="1"/>
  <c r="H160" i="65" s="1"/>
  <c r="I160" i="65" s="1"/>
  <c r="J160" i="65" s="1"/>
  <c r="K160" i="65" s="1"/>
  <c r="L160" i="65" s="1"/>
  <c r="K159" i="65"/>
  <c r="L159" i="65" s="1"/>
  <c r="M159" i="65" s="1"/>
  <c r="N159" i="65" s="1"/>
  <c r="O159" i="65" s="1"/>
  <c r="P159" i="65" s="1"/>
  <c r="Q159" i="65" s="1"/>
  <c r="R159" i="65" s="1"/>
  <c r="S159" i="65" s="1"/>
  <c r="T159" i="65" s="1"/>
  <c r="U159" i="65" s="1"/>
  <c r="V159" i="65" s="1"/>
  <c r="W159" i="65" s="1"/>
  <c r="X159" i="65" s="1"/>
  <c r="Y159" i="65" s="1"/>
  <c r="Z159" i="65" s="1"/>
  <c r="AA159" i="65" s="1"/>
  <c r="AB159" i="65" s="1"/>
  <c r="AC159" i="65" s="1"/>
  <c r="AD159" i="65" s="1"/>
  <c r="AE159" i="65" s="1"/>
  <c r="AF159" i="65" s="1"/>
  <c r="D159" i="65"/>
  <c r="E159" i="65" s="1"/>
  <c r="F159" i="65" s="1"/>
  <c r="G159" i="65" s="1"/>
  <c r="H159" i="65" s="1"/>
  <c r="I159" i="65" s="1"/>
  <c r="J159" i="65" s="1"/>
  <c r="C159" i="65"/>
  <c r="I158" i="65"/>
  <c r="J158" i="65" s="1"/>
  <c r="K158" i="65" s="1"/>
  <c r="L158" i="65" s="1"/>
  <c r="M158" i="65" s="1"/>
  <c r="N158" i="65" s="1"/>
  <c r="O158" i="65" s="1"/>
  <c r="P158" i="65" s="1"/>
  <c r="Q158" i="65" s="1"/>
  <c r="R158" i="65" s="1"/>
  <c r="S158" i="65" s="1"/>
  <c r="T158" i="65" s="1"/>
  <c r="U158" i="65" s="1"/>
  <c r="V158" i="65" s="1"/>
  <c r="W158" i="65" s="1"/>
  <c r="X158" i="65" s="1"/>
  <c r="Y158" i="65" s="1"/>
  <c r="Z158" i="65" s="1"/>
  <c r="AA158" i="65" s="1"/>
  <c r="AB158" i="65" s="1"/>
  <c r="AC158" i="65" s="1"/>
  <c r="AD158" i="65" s="1"/>
  <c r="AE158" i="65" s="1"/>
  <c r="AF158" i="65" s="1"/>
  <c r="C158" i="65"/>
  <c r="D158" i="65" s="1"/>
  <c r="E158" i="65" s="1"/>
  <c r="F158" i="65" s="1"/>
  <c r="G158" i="65" s="1"/>
  <c r="H158" i="65" s="1"/>
  <c r="O157" i="65"/>
  <c r="P157" i="65" s="1"/>
  <c r="Q157" i="65" s="1"/>
  <c r="R157" i="65" s="1"/>
  <c r="S157" i="65" s="1"/>
  <c r="T157" i="65" s="1"/>
  <c r="U157" i="65" s="1"/>
  <c r="V157" i="65" s="1"/>
  <c r="W157" i="65" s="1"/>
  <c r="X157" i="65" s="1"/>
  <c r="Y157" i="65" s="1"/>
  <c r="Z157" i="65" s="1"/>
  <c r="AA157" i="65" s="1"/>
  <c r="AB157" i="65" s="1"/>
  <c r="AC157" i="65" s="1"/>
  <c r="AD157" i="65" s="1"/>
  <c r="AE157" i="65" s="1"/>
  <c r="AF157" i="65" s="1"/>
  <c r="C157" i="65"/>
  <c r="D157" i="65" s="1"/>
  <c r="E157" i="65" s="1"/>
  <c r="F157" i="65" s="1"/>
  <c r="G157" i="65" s="1"/>
  <c r="H157" i="65" s="1"/>
  <c r="I157" i="65" s="1"/>
  <c r="J157" i="65" s="1"/>
  <c r="K157" i="65" s="1"/>
  <c r="L157" i="65" s="1"/>
  <c r="M157" i="65" s="1"/>
  <c r="N157" i="65" s="1"/>
  <c r="C156" i="65"/>
  <c r="D156" i="65" s="1"/>
  <c r="E156" i="65" s="1"/>
  <c r="F156" i="65" s="1"/>
  <c r="G156" i="65" s="1"/>
  <c r="H156" i="65" s="1"/>
  <c r="I156" i="65" s="1"/>
  <c r="J156" i="65" s="1"/>
  <c r="K156" i="65" s="1"/>
  <c r="L156" i="65" s="1"/>
  <c r="M156" i="65" s="1"/>
  <c r="N156" i="65" s="1"/>
  <c r="O156" i="65" s="1"/>
  <c r="P156" i="65" s="1"/>
  <c r="Q156" i="65" s="1"/>
  <c r="R156" i="65" s="1"/>
  <c r="S156" i="65" s="1"/>
  <c r="T156" i="65" s="1"/>
  <c r="U156" i="65" s="1"/>
  <c r="V156" i="65" s="1"/>
  <c r="W156" i="65" s="1"/>
  <c r="X156" i="65" s="1"/>
  <c r="Y156" i="65" s="1"/>
  <c r="Z156" i="65" s="1"/>
  <c r="AA156" i="65" s="1"/>
  <c r="AB156" i="65" s="1"/>
  <c r="AC156" i="65" s="1"/>
  <c r="AD156" i="65" s="1"/>
  <c r="AE156" i="65" s="1"/>
  <c r="AF156" i="65" s="1"/>
  <c r="D155" i="65"/>
  <c r="E155" i="65" s="1"/>
  <c r="F155" i="65" s="1"/>
  <c r="G155" i="65" s="1"/>
  <c r="H155" i="65" s="1"/>
  <c r="I155" i="65" s="1"/>
  <c r="J155" i="65" s="1"/>
  <c r="K155" i="65" s="1"/>
  <c r="L155" i="65" s="1"/>
  <c r="M155" i="65" s="1"/>
  <c r="N155" i="65" s="1"/>
  <c r="O155" i="65" s="1"/>
  <c r="P155" i="65" s="1"/>
  <c r="Q155" i="65" s="1"/>
  <c r="R155" i="65" s="1"/>
  <c r="S155" i="65" s="1"/>
  <c r="T155" i="65" s="1"/>
  <c r="U155" i="65" s="1"/>
  <c r="V155" i="65" s="1"/>
  <c r="W155" i="65" s="1"/>
  <c r="X155" i="65" s="1"/>
  <c r="Y155" i="65" s="1"/>
  <c r="Z155" i="65" s="1"/>
  <c r="AA155" i="65" s="1"/>
  <c r="AB155" i="65" s="1"/>
  <c r="AC155" i="65" s="1"/>
  <c r="AD155" i="65" s="1"/>
  <c r="AE155" i="65" s="1"/>
  <c r="AF155" i="65" s="1"/>
  <c r="C155" i="65"/>
  <c r="C154" i="65"/>
  <c r="D154" i="65" s="1"/>
  <c r="E154" i="65" s="1"/>
  <c r="F154" i="65" s="1"/>
  <c r="G154" i="65" s="1"/>
  <c r="H154" i="65" s="1"/>
  <c r="I154" i="65" s="1"/>
  <c r="J154" i="65" s="1"/>
  <c r="K154" i="65" s="1"/>
  <c r="L154" i="65" s="1"/>
  <c r="M154" i="65" s="1"/>
  <c r="N154" i="65" s="1"/>
  <c r="O154" i="65" s="1"/>
  <c r="P154" i="65" s="1"/>
  <c r="Q154" i="65" s="1"/>
  <c r="R154" i="65" s="1"/>
  <c r="S154" i="65" s="1"/>
  <c r="T154" i="65" s="1"/>
  <c r="U154" i="65" s="1"/>
  <c r="V154" i="65" s="1"/>
  <c r="W154" i="65" s="1"/>
  <c r="X154" i="65" s="1"/>
  <c r="Y154" i="65" s="1"/>
  <c r="Z154" i="65" s="1"/>
  <c r="AA154" i="65" s="1"/>
  <c r="AB154" i="65" s="1"/>
  <c r="AC154" i="65" s="1"/>
  <c r="AD154" i="65" s="1"/>
  <c r="AE154" i="65" s="1"/>
  <c r="AF154" i="65" s="1"/>
  <c r="C153" i="65"/>
  <c r="D153" i="65" s="1"/>
  <c r="E153" i="65" s="1"/>
  <c r="F153" i="65" s="1"/>
  <c r="G153" i="65" s="1"/>
  <c r="H153" i="65" s="1"/>
  <c r="I153" i="65" s="1"/>
  <c r="J153" i="65" s="1"/>
  <c r="K153" i="65" s="1"/>
  <c r="L153" i="65" s="1"/>
  <c r="M153" i="65" s="1"/>
  <c r="N153" i="65" s="1"/>
  <c r="O153" i="65" s="1"/>
  <c r="P153" i="65" s="1"/>
  <c r="Q153" i="65" s="1"/>
  <c r="R153" i="65" s="1"/>
  <c r="S153" i="65" s="1"/>
  <c r="T153" i="65" s="1"/>
  <c r="U153" i="65" s="1"/>
  <c r="V153" i="65" s="1"/>
  <c r="W153" i="65" s="1"/>
  <c r="X153" i="65" s="1"/>
  <c r="Y153" i="65" s="1"/>
  <c r="Z153" i="65" s="1"/>
  <c r="AA153" i="65" s="1"/>
  <c r="AB153" i="65" s="1"/>
  <c r="AC153" i="65" s="1"/>
  <c r="AD153" i="65" s="1"/>
  <c r="AE153" i="65" s="1"/>
  <c r="AF153" i="65" s="1"/>
  <c r="C152" i="65"/>
  <c r="D152" i="65" s="1"/>
  <c r="E152" i="65" s="1"/>
  <c r="F152" i="65" s="1"/>
  <c r="G152" i="65" s="1"/>
  <c r="H152" i="65" s="1"/>
  <c r="I152" i="65" s="1"/>
  <c r="J152" i="65" s="1"/>
  <c r="K152" i="65" s="1"/>
  <c r="L152" i="65" s="1"/>
  <c r="M152" i="65" s="1"/>
  <c r="N152" i="65" s="1"/>
  <c r="O152" i="65" s="1"/>
  <c r="P152" i="65" s="1"/>
  <c r="Q152" i="65" s="1"/>
  <c r="R152" i="65" s="1"/>
  <c r="S152" i="65" s="1"/>
  <c r="T152" i="65" s="1"/>
  <c r="U152" i="65" s="1"/>
  <c r="V152" i="65" s="1"/>
  <c r="W152" i="65" s="1"/>
  <c r="X152" i="65" s="1"/>
  <c r="Y152" i="65" s="1"/>
  <c r="Z152" i="65" s="1"/>
  <c r="AA152" i="65" s="1"/>
  <c r="AB152" i="65" s="1"/>
  <c r="AC152" i="65" s="1"/>
  <c r="AD152" i="65" s="1"/>
  <c r="AE152" i="65" s="1"/>
  <c r="AF152" i="65" s="1"/>
  <c r="C151" i="65"/>
  <c r="D151" i="65" s="1"/>
  <c r="E151" i="65" s="1"/>
  <c r="F151" i="65" s="1"/>
  <c r="G151" i="65" s="1"/>
  <c r="H151" i="65" s="1"/>
  <c r="I151" i="65" s="1"/>
  <c r="J151" i="65" s="1"/>
  <c r="K151" i="65" s="1"/>
  <c r="L151" i="65" s="1"/>
  <c r="M151" i="65" s="1"/>
  <c r="N151" i="65" s="1"/>
  <c r="O151" i="65" s="1"/>
  <c r="P151" i="65" s="1"/>
  <c r="Q151" i="65" s="1"/>
  <c r="R151" i="65" s="1"/>
  <c r="S151" i="65" s="1"/>
  <c r="T151" i="65" s="1"/>
  <c r="U151" i="65" s="1"/>
  <c r="V151" i="65" s="1"/>
  <c r="W151" i="65" s="1"/>
  <c r="X151" i="65" s="1"/>
  <c r="Y151" i="65" s="1"/>
  <c r="Z151" i="65" s="1"/>
  <c r="AA151" i="65" s="1"/>
  <c r="AB151" i="65" s="1"/>
  <c r="AC151" i="65" s="1"/>
  <c r="AD151" i="65" s="1"/>
  <c r="AE151" i="65" s="1"/>
  <c r="AF151" i="65" s="1"/>
  <c r="D149" i="65"/>
  <c r="E149" i="65" s="1"/>
  <c r="F149" i="65" s="1"/>
  <c r="G149" i="65" s="1"/>
  <c r="H149" i="65" s="1"/>
  <c r="I149" i="65" s="1"/>
  <c r="J149" i="65" s="1"/>
  <c r="K149" i="65" s="1"/>
  <c r="L149" i="65" s="1"/>
  <c r="M149" i="65" s="1"/>
  <c r="N149" i="65" s="1"/>
  <c r="O149" i="65" s="1"/>
  <c r="P149" i="65" s="1"/>
  <c r="Q149" i="65" s="1"/>
  <c r="R149" i="65" s="1"/>
  <c r="S149" i="65" s="1"/>
  <c r="T149" i="65" s="1"/>
  <c r="U149" i="65" s="1"/>
  <c r="V149" i="65" s="1"/>
  <c r="W149" i="65" s="1"/>
  <c r="X149" i="65" s="1"/>
  <c r="Y149" i="65" s="1"/>
  <c r="Z149" i="65" s="1"/>
  <c r="AA149" i="65" s="1"/>
  <c r="AB149" i="65" s="1"/>
  <c r="AC149" i="65" s="1"/>
  <c r="AD149" i="65" s="1"/>
  <c r="AE149" i="65" s="1"/>
  <c r="AF149" i="65" s="1"/>
  <c r="C149" i="65"/>
  <c r="F148" i="65"/>
  <c r="G148" i="65" s="1"/>
  <c r="H148" i="65" s="1"/>
  <c r="I148" i="65" s="1"/>
  <c r="J148" i="65" s="1"/>
  <c r="K148" i="65" s="1"/>
  <c r="L148" i="65" s="1"/>
  <c r="M148" i="65" s="1"/>
  <c r="N148" i="65" s="1"/>
  <c r="O148" i="65" s="1"/>
  <c r="P148" i="65" s="1"/>
  <c r="Q148" i="65" s="1"/>
  <c r="R148" i="65" s="1"/>
  <c r="S148" i="65" s="1"/>
  <c r="T148" i="65" s="1"/>
  <c r="U148" i="65" s="1"/>
  <c r="V148" i="65" s="1"/>
  <c r="W148" i="65" s="1"/>
  <c r="X148" i="65" s="1"/>
  <c r="Y148" i="65" s="1"/>
  <c r="Z148" i="65" s="1"/>
  <c r="AA148" i="65" s="1"/>
  <c r="AB148" i="65" s="1"/>
  <c r="AC148" i="65" s="1"/>
  <c r="AD148" i="65" s="1"/>
  <c r="AE148" i="65" s="1"/>
  <c r="AF148" i="65" s="1"/>
  <c r="C148" i="65"/>
  <c r="D148" i="65" s="1"/>
  <c r="E148" i="65" s="1"/>
  <c r="C147" i="65"/>
  <c r="D147" i="65" s="1"/>
  <c r="E147" i="65" s="1"/>
  <c r="F147" i="65" s="1"/>
  <c r="G147" i="65" s="1"/>
  <c r="H147" i="65" s="1"/>
  <c r="I147" i="65" s="1"/>
  <c r="J147" i="65" s="1"/>
  <c r="K147" i="65" s="1"/>
  <c r="L147" i="65" s="1"/>
  <c r="M147" i="65" s="1"/>
  <c r="N147" i="65" s="1"/>
  <c r="O147" i="65" s="1"/>
  <c r="P147" i="65" s="1"/>
  <c r="Q147" i="65" s="1"/>
  <c r="R147" i="65" s="1"/>
  <c r="S147" i="65" s="1"/>
  <c r="T147" i="65" s="1"/>
  <c r="U147" i="65" s="1"/>
  <c r="V147" i="65" s="1"/>
  <c r="W147" i="65" s="1"/>
  <c r="X147" i="65" s="1"/>
  <c r="Y147" i="65" s="1"/>
  <c r="Z147" i="65" s="1"/>
  <c r="AA147" i="65" s="1"/>
  <c r="AB147" i="65" s="1"/>
  <c r="AC147" i="65" s="1"/>
  <c r="AD147" i="65" s="1"/>
  <c r="AE147" i="65" s="1"/>
  <c r="AF147" i="65" s="1"/>
  <c r="C146" i="65"/>
  <c r="D146" i="65" s="1"/>
  <c r="E146" i="65" s="1"/>
  <c r="F146" i="65" s="1"/>
  <c r="G146" i="65" s="1"/>
  <c r="H146" i="65" s="1"/>
  <c r="I146" i="65" s="1"/>
  <c r="J146" i="65" s="1"/>
  <c r="K146" i="65" s="1"/>
  <c r="L146" i="65" s="1"/>
  <c r="M146" i="65" s="1"/>
  <c r="N146" i="65" s="1"/>
  <c r="O146" i="65" s="1"/>
  <c r="P146" i="65" s="1"/>
  <c r="Q146" i="65" s="1"/>
  <c r="R146" i="65" s="1"/>
  <c r="S146" i="65" s="1"/>
  <c r="T146" i="65" s="1"/>
  <c r="U146" i="65" s="1"/>
  <c r="V146" i="65" s="1"/>
  <c r="W146" i="65" s="1"/>
  <c r="X146" i="65" s="1"/>
  <c r="Y146" i="65" s="1"/>
  <c r="Z146" i="65" s="1"/>
  <c r="AA146" i="65" s="1"/>
  <c r="AB146" i="65" s="1"/>
  <c r="AC146" i="65" s="1"/>
  <c r="AD146" i="65" s="1"/>
  <c r="AE146" i="65" s="1"/>
  <c r="AF146" i="65" s="1"/>
  <c r="C144" i="65"/>
  <c r="D144" i="65" s="1"/>
  <c r="E144" i="65" s="1"/>
  <c r="F144" i="65" s="1"/>
  <c r="G144" i="65" s="1"/>
  <c r="H144" i="65" s="1"/>
  <c r="I144" i="65" s="1"/>
  <c r="J144" i="65" s="1"/>
  <c r="K144" i="65" s="1"/>
  <c r="L144" i="65" s="1"/>
  <c r="M144" i="65" s="1"/>
  <c r="N144" i="65" s="1"/>
  <c r="O144" i="65" s="1"/>
  <c r="P144" i="65" s="1"/>
  <c r="Q144" i="65" s="1"/>
  <c r="R144" i="65" s="1"/>
  <c r="S144" i="65" s="1"/>
  <c r="T144" i="65" s="1"/>
  <c r="U144" i="65" s="1"/>
  <c r="V144" i="65" s="1"/>
  <c r="W144" i="65" s="1"/>
  <c r="X144" i="65" s="1"/>
  <c r="Y144" i="65" s="1"/>
  <c r="Z144" i="65" s="1"/>
  <c r="AA144" i="65" s="1"/>
  <c r="AB144" i="65" s="1"/>
  <c r="AC144" i="65" s="1"/>
  <c r="AD144" i="65" s="1"/>
  <c r="AE144" i="65" s="1"/>
  <c r="AF144" i="65" s="1"/>
  <c r="D143" i="65"/>
  <c r="E143" i="65" s="1"/>
  <c r="F143" i="65" s="1"/>
  <c r="G143" i="65" s="1"/>
  <c r="H143" i="65" s="1"/>
  <c r="I143" i="65" s="1"/>
  <c r="J143" i="65" s="1"/>
  <c r="K143" i="65" s="1"/>
  <c r="L143" i="65" s="1"/>
  <c r="M143" i="65" s="1"/>
  <c r="N143" i="65" s="1"/>
  <c r="O143" i="65" s="1"/>
  <c r="P143" i="65" s="1"/>
  <c r="Q143" i="65" s="1"/>
  <c r="R143" i="65" s="1"/>
  <c r="S143" i="65" s="1"/>
  <c r="T143" i="65" s="1"/>
  <c r="U143" i="65" s="1"/>
  <c r="V143" i="65" s="1"/>
  <c r="W143" i="65" s="1"/>
  <c r="X143" i="65" s="1"/>
  <c r="Y143" i="65" s="1"/>
  <c r="Z143" i="65" s="1"/>
  <c r="AA143" i="65" s="1"/>
  <c r="AB143" i="65" s="1"/>
  <c r="AC143" i="65" s="1"/>
  <c r="AD143" i="65" s="1"/>
  <c r="AE143" i="65" s="1"/>
  <c r="AF143" i="65" s="1"/>
  <c r="C143" i="65"/>
  <c r="E141" i="65"/>
  <c r="F141" i="65" s="1"/>
  <c r="G141" i="65" s="1"/>
  <c r="H141" i="65" s="1"/>
  <c r="I141" i="65" s="1"/>
  <c r="J141" i="65" s="1"/>
  <c r="K141" i="65" s="1"/>
  <c r="L141" i="65" s="1"/>
  <c r="M141" i="65" s="1"/>
  <c r="N141" i="65" s="1"/>
  <c r="O141" i="65" s="1"/>
  <c r="P141" i="65" s="1"/>
  <c r="Q141" i="65" s="1"/>
  <c r="R141" i="65" s="1"/>
  <c r="S141" i="65" s="1"/>
  <c r="T141" i="65" s="1"/>
  <c r="U141" i="65" s="1"/>
  <c r="V141" i="65" s="1"/>
  <c r="W141" i="65" s="1"/>
  <c r="X141" i="65" s="1"/>
  <c r="Y141" i="65" s="1"/>
  <c r="Z141" i="65" s="1"/>
  <c r="AA141" i="65" s="1"/>
  <c r="AB141" i="65" s="1"/>
  <c r="AC141" i="65" s="1"/>
  <c r="AD141" i="65" s="1"/>
  <c r="AE141" i="65" s="1"/>
  <c r="AF141" i="65" s="1"/>
  <c r="C141" i="65"/>
  <c r="D141" i="65" s="1"/>
  <c r="D140" i="65"/>
  <c r="E140" i="65" s="1"/>
  <c r="F140" i="65" s="1"/>
  <c r="G140" i="65" s="1"/>
  <c r="H140" i="65" s="1"/>
  <c r="I140" i="65" s="1"/>
  <c r="J140" i="65" s="1"/>
  <c r="K140" i="65" s="1"/>
  <c r="L140" i="65" s="1"/>
  <c r="M140" i="65" s="1"/>
  <c r="N140" i="65" s="1"/>
  <c r="O140" i="65" s="1"/>
  <c r="P140" i="65" s="1"/>
  <c r="Q140" i="65" s="1"/>
  <c r="R140" i="65" s="1"/>
  <c r="S140" i="65" s="1"/>
  <c r="T140" i="65" s="1"/>
  <c r="U140" i="65" s="1"/>
  <c r="V140" i="65" s="1"/>
  <c r="W140" i="65" s="1"/>
  <c r="X140" i="65" s="1"/>
  <c r="Y140" i="65" s="1"/>
  <c r="Z140" i="65" s="1"/>
  <c r="AA140" i="65" s="1"/>
  <c r="AB140" i="65" s="1"/>
  <c r="AC140" i="65" s="1"/>
  <c r="AD140" i="65" s="1"/>
  <c r="AE140" i="65" s="1"/>
  <c r="AF140" i="65" s="1"/>
  <c r="C140" i="65"/>
  <c r="C139" i="65"/>
  <c r="D139" i="65" s="1"/>
  <c r="E139" i="65" s="1"/>
  <c r="F139" i="65" s="1"/>
  <c r="G139" i="65" s="1"/>
  <c r="H139" i="65" s="1"/>
  <c r="I139" i="65" s="1"/>
  <c r="J139" i="65" s="1"/>
  <c r="K139" i="65" s="1"/>
  <c r="L139" i="65" s="1"/>
  <c r="M139" i="65" s="1"/>
  <c r="N139" i="65" s="1"/>
  <c r="O139" i="65" s="1"/>
  <c r="P139" i="65" s="1"/>
  <c r="Q139" i="65" s="1"/>
  <c r="R139" i="65" s="1"/>
  <c r="S139" i="65" s="1"/>
  <c r="T139" i="65" s="1"/>
  <c r="U139" i="65" s="1"/>
  <c r="V139" i="65" s="1"/>
  <c r="W139" i="65" s="1"/>
  <c r="X139" i="65" s="1"/>
  <c r="Y139" i="65" s="1"/>
  <c r="Z139" i="65" s="1"/>
  <c r="AA139" i="65" s="1"/>
  <c r="AB139" i="65" s="1"/>
  <c r="AC139" i="65" s="1"/>
  <c r="AD139" i="65" s="1"/>
  <c r="AE139" i="65" s="1"/>
  <c r="AF139" i="65" s="1"/>
  <c r="D138" i="65"/>
  <c r="E138" i="65" s="1"/>
  <c r="F138" i="65" s="1"/>
  <c r="G138" i="65" s="1"/>
  <c r="H138" i="65" s="1"/>
  <c r="I138" i="65" s="1"/>
  <c r="J138" i="65" s="1"/>
  <c r="K138" i="65" s="1"/>
  <c r="L138" i="65" s="1"/>
  <c r="M138" i="65" s="1"/>
  <c r="N138" i="65" s="1"/>
  <c r="O138" i="65" s="1"/>
  <c r="P138" i="65" s="1"/>
  <c r="Q138" i="65" s="1"/>
  <c r="R138" i="65" s="1"/>
  <c r="S138" i="65" s="1"/>
  <c r="T138" i="65" s="1"/>
  <c r="U138" i="65" s="1"/>
  <c r="V138" i="65" s="1"/>
  <c r="W138" i="65" s="1"/>
  <c r="X138" i="65" s="1"/>
  <c r="Y138" i="65" s="1"/>
  <c r="Z138" i="65" s="1"/>
  <c r="AA138" i="65" s="1"/>
  <c r="AB138" i="65" s="1"/>
  <c r="AC138" i="65" s="1"/>
  <c r="AD138" i="65" s="1"/>
  <c r="AE138" i="65" s="1"/>
  <c r="AF138" i="65" s="1"/>
  <c r="C138" i="65"/>
  <c r="F137" i="65"/>
  <c r="G137" i="65" s="1"/>
  <c r="H137" i="65" s="1"/>
  <c r="I137" i="65" s="1"/>
  <c r="J137" i="65" s="1"/>
  <c r="K137" i="65" s="1"/>
  <c r="L137" i="65" s="1"/>
  <c r="M137" i="65" s="1"/>
  <c r="N137" i="65" s="1"/>
  <c r="O137" i="65" s="1"/>
  <c r="P137" i="65" s="1"/>
  <c r="Q137" i="65" s="1"/>
  <c r="R137" i="65" s="1"/>
  <c r="S137" i="65" s="1"/>
  <c r="T137" i="65" s="1"/>
  <c r="U137" i="65" s="1"/>
  <c r="V137" i="65" s="1"/>
  <c r="W137" i="65" s="1"/>
  <c r="X137" i="65" s="1"/>
  <c r="Y137" i="65" s="1"/>
  <c r="Z137" i="65" s="1"/>
  <c r="AA137" i="65" s="1"/>
  <c r="AB137" i="65" s="1"/>
  <c r="AC137" i="65" s="1"/>
  <c r="AD137" i="65" s="1"/>
  <c r="AE137" i="65" s="1"/>
  <c r="AF137" i="65" s="1"/>
  <c r="E137" i="65"/>
  <c r="C137" i="65"/>
  <c r="D137" i="65" s="1"/>
  <c r="C136" i="65"/>
  <c r="D136" i="65" s="1"/>
  <c r="E136" i="65" s="1"/>
  <c r="F136" i="65" s="1"/>
  <c r="G136" i="65" s="1"/>
  <c r="H136" i="65" s="1"/>
  <c r="I136" i="65" s="1"/>
  <c r="J136" i="65" s="1"/>
  <c r="K136" i="65" s="1"/>
  <c r="L136" i="65" s="1"/>
  <c r="M136" i="65" s="1"/>
  <c r="N136" i="65" s="1"/>
  <c r="O136" i="65" s="1"/>
  <c r="P136" i="65" s="1"/>
  <c r="Q136" i="65" s="1"/>
  <c r="R136" i="65" s="1"/>
  <c r="S136" i="65" s="1"/>
  <c r="T136" i="65" s="1"/>
  <c r="U136" i="65" s="1"/>
  <c r="V136" i="65" s="1"/>
  <c r="W136" i="65" s="1"/>
  <c r="X136" i="65" s="1"/>
  <c r="Y136" i="65" s="1"/>
  <c r="Z136" i="65" s="1"/>
  <c r="AA136" i="65" s="1"/>
  <c r="AB136" i="65" s="1"/>
  <c r="AC136" i="65" s="1"/>
  <c r="AD136" i="65" s="1"/>
  <c r="AE136" i="65" s="1"/>
  <c r="AF136" i="65" s="1"/>
  <c r="D135" i="65"/>
  <c r="E135" i="65" s="1"/>
  <c r="F135" i="65" s="1"/>
  <c r="G135" i="65" s="1"/>
  <c r="H135" i="65" s="1"/>
  <c r="I135" i="65" s="1"/>
  <c r="J135" i="65" s="1"/>
  <c r="K135" i="65" s="1"/>
  <c r="L135" i="65" s="1"/>
  <c r="M135" i="65" s="1"/>
  <c r="N135" i="65" s="1"/>
  <c r="O135" i="65" s="1"/>
  <c r="P135" i="65" s="1"/>
  <c r="Q135" i="65" s="1"/>
  <c r="R135" i="65" s="1"/>
  <c r="S135" i="65" s="1"/>
  <c r="T135" i="65" s="1"/>
  <c r="U135" i="65" s="1"/>
  <c r="V135" i="65" s="1"/>
  <c r="W135" i="65" s="1"/>
  <c r="X135" i="65" s="1"/>
  <c r="Y135" i="65" s="1"/>
  <c r="Z135" i="65" s="1"/>
  <c r="AA135" i="65" s="1"/>
  <c r="AB135" i="65" s="1"/>
  <c r="AC135" i="65" s="1"/>
  <c r="AD135" i="65" s="1"/>
  <c r="AE135" i="65" s="1"/>
  <c r="AF135" i="65" s="1"/>
  <c r="C135" i="65"/>
  <c r="C133" i="65"/>
  <c r="D133" i="65" s="1"/>
  <c r="E133" i="65" s="1"/>
  <c r="F133" i="65" s="1"/>
  <c r="G133" i="65" s="1"/>
  <c r="H133" i="65" s="1"/>
  <c r="I133" i="65" s="1"/>
  <c r="J133" i="65" s="1"/>
  <c r="K133" i="65" s="1"/>
  <c r="L133" i="65" s="1"/>
  <c r="M133" i="65" s="1"/>
  <c r="N133" i="65" s="1"/>
  <c r="O133" i="65" s="1"/>
  <c r="P133" i="65" s="1"/>
  <c r="Q133" i="65" s="1"/>
  <c r="R133" i="65" s="1"/>
  <c r="S133" i="65" s="1"/>
  <c r="T133" i="65" s="1"/>
  <c r="U133" i="65" s="1"/>
  <c r="V133" i="65" s="1"/>
  <c r="W133" i="65" s="1"/>
  <c r="X133" i="65" s="1"/>
  <c r="Y133" i="65" s="1"/>
  <c r="Z133" i="65" s="1"/>
  <c r="AA133" i="65" s="1"/>
  <c r="AB133" i="65" s="1"/>
  <c r="AC133" i="65" s="1"/>
  <c r="AD133" i="65" s="1"/>
  <c r="AE133" i="65" s="1"/>
  <c r="AF133" i="65" s="1"/>
  <c r="P132" i="65"/>
  <c r="Q132" i="65" s="1"/>
  <c r="R132" i="65" s="1"/>
  <c r="S132" i="65" s="1"/>
  <c r="T132" i="65" s="1"/>
  <c r="U132" i="65" s="1"/>
  <c r="V132" i="65" s="1"/>
  <c r="W132" i="65" s="1"/>
  <c r="X132" i="65" s="1"/>
  <c r="Y132" i="65" s="1"/>
  <c r="Z132" i="65" s="1"/>
  <c r="AA132" i="65" s="1"/>
  <c r="AB132" i="65" s="1"/>
  <c r="AC132" i="65" s="1"/>
  <c r="AD132" i="65" s="1"/>
  <c r="AE132" i="65" s="1"/>
  <c r="AF132" i="65" s="1"/>
  <c r="C132" i="65"/>
  <c r="D132" i="65" s="1"/>
  <c r="E132" i="65" s="1"/>
  <c r="F132" i="65" s="1"/>
  <c r="G132" i="65" s="1"/>
  <c r="H132" i="65" s="1"/>
  <c r="I132" i="65" s="1"/>
  <c r="J132" i="65" s="1"/>
  <c r="K132" i="65" s="1"/>
  <c r="L132" i="65" s="1"/>
  <c r="M132" i="65" s="1"/>
  <c r="N132" i="65" s="1"/>
  <c r="O132" i="65" s="1"/>
  <c r="C131" i="65"/>
  <c r="D131" i="65" s="1"/>
  <c r="E131" i="65" s="1"/>
  <c r="F131" i="65" s="1"/>
  <c r="G131" i="65" s="1"/>
  <c r="H131" i="65" s="1"/>
  <c r="I131" i="65" s="1"/>
  <c r="J131" i="65" s="1"/>
  <c r="K131" i="65" s="1"/>
  <c r="L131" i="65" s="1"/>
  <c r="M131" i="65" s="1"/>
  <c r="N131" i="65" s="1"/>
  <c r="O131" i="65" s="1"/>
  <c r="P131" i="65" s="1"/>
  <c r="Q131" i="65" s="1"/>
  <c r="R131" i="65" s="1"/>
  <c r="S131" i="65" s="1"/>
  <c r="T131" i="65" s="1"/>
  <c r="U131" i="65" s="1"/>
  <c r="V131" i="65" s="1"/>
  <c r="W131" i="65" s="1"/>
  <c r="X131" i="65" s="1"/>
  <c r="Y131" i="65" s="1"/>
  <c r="Z131" i="65" s="1"/>
  <c r="AA131" i="65" s="1"/>
  <c r="AB131" i="65" s="1"/>
  <c r="AC131" i="65" s="1"/>
  <c r="AD131" i="65" s="1"/>
  <c r="AE131" i="65" s="1"/>
  <c r="AF131" i="65" s="1"/>
  <c r="G130" i="65"/>
  <c r="H130" i="65" s="1"/>
  <c r="I130" i="65" s="1"/>
  <c r="J130" i="65" s="1"/>
  <c r="K130" i="65" s="1"/>
  <c r="L130" i="65" s="1"/>
  <c r="M130" i="65" s="1"/>
  <c r="N130" i="65" s="1"/>
  <c r="O130" i="65" s="1"/>
  <c r="P130" i="65" s="1"/>
  <c r="Q130" i="65" s="1"/>
  <c r="R130" i="65" s="1"/>
  <c r="S130" i="65" s="1"/>
  <c r="T130" i="65" s="1"/>
  <c r="U130" i="65" s="1"/>
  <c r="V130" i="65" s="1"/>
  <c r="W130" i="65" s="1"/>
  <c r="X130" i="65" s="1"/>
  <c r="Y130" i="65" s="1"/>
  <c r="Z130" i="65" s="1"/>
  <c r="AA130" i="65" s="1"/>
  <c r="AB130" i="65" s="1"/>
  <c r="AC130" i="65" s="1"/>
  <c r="AD130" i="65" s="1"/>
  <c r="AE130" i="65" s="1"/>
  <c r="AF130" i="65" s="1"/>
  <c r="D130" i="65"/>
  <c r="E130" i="65" s="1"/>
  <c r="F130" i="65" s="1"/>
  <c r="C130" i="65"/>
  <c r="C129" i="65"/>
  <c r="D129" i="65" s="1"/>
  <c r="E129" i="65" s="1"/>
  <c r="F129" i="65" s="1"/>
  <c r="G129" i="65" s="1"/>
  <c r="H129" i="65" s="1"/>
  <c r="I129" i="65" s="1"/>
  <c r="J129" i="65" s="1"/>
  <c r="K129" i="65" s="1"/>
  <c r="L129" i="65" s="1"/>
  <c r="M129" i="65" s="1"/>
  <c r="N129" i="65" s="1"/>
  <c r="O129" i="65" s="1"/>
  <c r="P129" i="65" s="1"/>
  <c r="Q129" i="65" s="1"/>
  <c r="R129" i="65" s="1"/>
  <c r="S129" i="65" s="1"/>
  <c r="T129" i="65" s="1"/>
  <c r="U129" i="65" s="1"/>
  <c r="V129" i="65" s="1"/>
  <c r="W129" i="65" s="1"/>
  <c r="X129" i="65" s="1"/>
  <c r="Y129" i="65" s="1"/>
  <c r="Z129" i="65" s="1"/>
  <c r="AA129" i="65" s="1"/>
  <c r="AB129" i="65" s="1"/>
  <c r="AC129" i="65" s="1"/>
  <c r="AD129" i="65" s="1"/>
  <c r="AE129" i="65" s="1"/>
  <c r="AF129" i="65" s="1"/>
  <c r="C128" i="65"/>
  <c r="D128" i="65" s="1"/>
  <c r="E128" i="65" s="1"/>
  <c r="F128" i="65" s="1"/>
  <c r="G128" i="65" s="1"/>
  <c r="H128" i="65" s="1"/>
  <c r="I128" i="65" s="1"/>
  <c r="J128" i="65" s="1"/>
  <c r="K128" i="65" s="1"/>
  <c r="L128" i="65" s="1"/>
  <c r="M128" i="65" s="1"/>
  <c r="N128" i="65" s="1"/>
  <c r="O128" i="65" s="1"/>
  <c r="P128" i="65" s="1"/>
  <c r="Q128" i="65" s="1"/>
  <c r="R128" i="65" s="1"/>
  <c r="S128" i="65" s="1"/>
  <c r="T128" i="65" s="1"/>
  <c r="U128" i="65" s="1"/>
  <c r="V128" i="65" s="1"/>
  <c r="W128" i="65" s="1"/>
  <c r="X128" i="65" s="1"/>
  <c r="Y128" i="65" s="1"/>
  <c r="Z128" i="65" s="1"/>
  <c r="AA128" i="65" s="1"/>
  <c r="AB128" i="65" s="1"/>
  <c r="AC128" i="65" s="1"/>
  <c r="AD128" i="65" s="1"/>
  <c r="AE128" i="65" s="1"/>
  <c r="AF128" i="65" s="1"/>
  <c r="F127" i="65"/>
  <c r="G127" i="65" s="1"/>
  <c r="H127" i="65" s="1"/>
  <c r="I127" i="65" s="1"/>
  <c r="J127" i="65" s="1"/>
  <c r="K127" i="65" s="1"/>
  <c r="L127" i="65" s="1"/>
  <c r="M127" i="65" s="1"/>
  <c r="N127" i="65" s="1"/>
  <c r="O127" i="65" s="1"/>
  <c r="P127" i="65" s="1"/>
  <c r="Q127" i="65" s="1"/>
  <c r="R127" i="65" s="1"/>
  <c r="S127" i="65" s="1"/>
  <c r="T127" i="65" s="1"/>
  <c r="U127" i="65" s="1"/>
  <c r="V127" i="65" s="1"/>
  <c r="W127" i="65" s="1"/>
  <c r="X127" i="65" s="1"/>
  <c r="Y127" i="65" s="1"/>
  <c r="Z127" i="65" s="1"/>
  <c r="AA127" i="65" s="1"/>
  <c r="AB127" i="65" s="1"/>
  <c r="AC127" i="65" s="1"/>
  <c r="AD127" i="65" s="1"/>
  <c r="AE127" i="65" s="1"/>
  <c r="AF127" i="65" s="1"/>
  <c r="C127" i="65"/>
  <c r="D127" i="65" s="1"/>
  <c r="E127" i="65" s="1"/>
  <c r="C126" i="65"/>
  <c r="D126" i="65" s="1"/>
  <c r="E126" i="65" s="1"/>
  <c r="F126" i="65" s="1"/>
  <c r="G126" i="65" s="1"/>
  <c r="H126" i="65" s="1"/>
  <c r="I126" i="65" s="1"/>
  <c r="J126" i="65" s="1"/>
  <c r="K126" i="65" s="1"/>
  <c r="L126" i="65" s="1"/>
  <c r="M126" i="65" s="1"/>
  <c r="N126" i="65" s="1"/>
  <c r="O126" i="65" s="1"/>
  <c r="P126" i="65" s="1"/>
  <c r="Q126" i="65" s="1"/>
  <c r="R126" i="65" s="1"/>
  <c r="S126" i="65" s="1"/>
  <c r="T126" i="65" s="1"/>
  <c r="U126" i="65" s="1"/>
  <c r="V126" i="65" s="1"/>
  <c r="W126" i="65" s="1"/>
  <c r="X126" i="65" s="1"/>
  <c r="Y126" i="65" s="1"/>
  <c r="Z126" i="65" s="1"/>
  <c r="AA126" i="65" s="1"/>
  <c r="AB126" i="65" s="1"/>
  <c r="AC126" i="65" s="1"/>
  <c r="AD126" i="65" s="1"/>
  <c r="AE126" i="65" s="1"/>
  <c r="AF126" i="65" s="1"/>
  <c r="D124" i="65"/>
  <c r="E124" i="65" s="1"/>
  <c r="F124" i="65" s="1"/>
  <c r="G124" i="65" s="1"/>
  <c r="H124" i="65" s="1"/>
  <c r="I124" i="65" s="1"/>
  <c r="J124" i="65" s="1"/>
  <c r="K124" i="65" s="1"/>
  <c r="L124" i="65" s="1"/>
  <c r="M124" i="65" s="1"/>
  <c r="N124" i="65" s="1"/>
  <c r="O124" i="65" s="1"/>
  <c r="P124" i="65" s="1"/>
  <c r="Q124" i="65" s="1"/>
  <c r="R124" i="65" s="1"/>
  <c r="S124" i="65" s="1"/>
  <c r="T124" i="65" s="1"/>
  <c r="U124" i="65" s="1"/>
  <c r="V124" i="65" s="1"/>
  <c r="W124" i="65" s="1"/>
  <c r="X124" i="65" s="1"/>
  <c r="Y124" i="65" s="1"/>
  <c r="Z124" i="65" s="1"/>
  <c r="AA124" i="65" s="1"/>
  <c r="AB124" i="65" s="1"/>
  <c r="AC124" i="65" s="1"/>
  <c r="AD124" i="65" s="1"/>
  <c r="AE124" i="65" s="1"/>
  <c r="AF124" i="65" s="1"/>
  <c r="C124" i="65"/>
  <c r="C123" i="65"/>
  <c r="D123" i="65" s="1"/>
  <c r="E123" i="65" s="1"/>
  <c r="F123" i="65" s="1"/>
  <c r="G123" i="65" s="1"/>
  <c r="H123" i="65" s="1"/>
  <c r="I123" i="65" s="1"/>
  <c r="J123" i="65" s="1"/>
  <c r="K123" i="65" s="1"/>
  <c r="L123" i="65" s="1"/>
  <c r="M123" i="65" s="1"/>
  <c r="N123" i="65" s="1"/>
  <c r="O123" i="65" s="1"/>
  <c r="P123" i="65" s="1"/>
  <c r="Q123" i="65" s="1"/>
  <c r="R123" i="65" s="1"/>
  <c r="S123" i="65" s="1"/>
  <c r="T123" i="65" s="1"/>
  <c r="U123" i="65" s="1"/>
  <c r="V123" i="65" s="1"/>
  <c r="W123" i="65" s="1"/>
  <c r="X123" i="65" s="1"/>
  <c r="Y123" i="65" s="1"/>
  <c r="Z123" i="65" s="1"/>
  <c r="AA123" i="65" s="1"/>
  <c r="AB123" i="65" s="1"/>
  <c r="AC123" i="65" s="1"/>
  <c r="AD123" i="65" s="1"/>
  <c r="AE123" i="65" s="1"/>
  <c r="AF123" i="65" s="1"/>
  <c r="C122" i="65"/>
  <c r="D122" i="65" s="1"/>
  <c r="E122" i="65" s="1"/>
  <c r="F122" i="65" s="1"/>
  <c r="G122" i="65" s="1"/>
  <c r="H122" i="65" s="1"/>
  <c r="I122" i="65" s="1"/>
  <c r="J122" i="65" s="1"/>
  <c r="K122" i="65" s="1"/>
  <c r="L122" i="65" s="1"/>
  <c r="M122" i="65" s="1"/>
  <c r="N122" i="65" s="1"/>
  <c r="O122" i="65" s="1"/>
  <c r="P122" i="65" s="1"/>
  <c r="Q122" i="65" s="1"/>
  <c r="R122" i="65" s="1"/>
  <c r="S122" i="65" s="1"/>
  <c r="T122" i="65" s="1"/>
  <c r="U122" i="65" s="1"/>
  <c r="V122" i="65" s="1"/>
  <c r="W122" i="65" s="1"/>
  <c r="X122" i="65" s="1"/>
  <c r="Y122" i="65" s="1"/>
  <c r="Z122" i="65" s="1"/>
  <c r="AA122" i="65" s="1"/>
  <c r="AB122" i="65" s="1"/>
  <c r="AC122" i="65" s="1"/>
  <c r="AD122" i="65" s="1"/>
  <c r="AE122" i="65" s="1"/>
  <c r="AF122" i="65" s="1"/>
  <c r="D121" i="65"/>
  <c r="E121" i="65" s="1"/>
  <c r="F121" i="65" s="1"/>
  <c r="G121" i="65" s="1"/>
  <c r="H121" i="65" s="1"/>
  <c r="I121" i="65" s="1"/>
  <c r="J121" i="65" s="1"/>
  <c r="K121" i="65" s="1"/>
  <c r="L121" i="65" s="1"/>
  <c r="M121" i="65" s="1"/>
  <c r="N121" i="65" s="1"/>
  <c r="O121" i="65" s="1"/>
  <c r="P121" i="65" s="1"/>
  <c r="Q121" i="65" s="1"/>
  <c r="R121" i="65" s="1"/>
  <c r="S121" i="65" s="1"/>
  <c r="T121" i="65" s="1"/>
  <c r="U121" i="65" s="1"/>
  <c r="V121" i="65" s="1"/>
  <c r="W121" i="65" s="1"/>
  <c r="X121" i="65" s="1"/>
  <c r="Y121" i="65" s="1"/>
  <c r="Z121" i="65" s="1"/>
  <c r="AA121" i="65" s="1"/>
  <c r="AB121" i="65" s="1"/>
  <c r="AC121" i="65" s="1"/>
  <c r="AD121" i="65" s="1"/>
  <c r="AE121" i="65" s="1"/>
  <c r="AF121" i="65" s="1"/>
  <c r="C121" i="65"/>
  <c r="C120" i="65"/>
  <c r="D120" i="65" s="1"/>
  <c r="E120" i="65" s="1"/>
  <c r="F120" i="65" s="1"/>
  <c r="G120" i="65" s="1"/>
  <c r="H120" i="65" s="1"/>
  <c r="I120" i="65" s="1"/>
  <c r="J120" i="65" s="1"/>
  <c r="K120" i="65" s="1"/>
  <c r="L120" i="65" s="1"/>
  <c r="M120" i="65" s="1"/>
  <c r="N120" i="65" s="1"/>
  <c r="O120" i="65" s="1"/>
  <c r="P120" i="65" s="1"/>
  <c r="Q120" i="65" s="1"/>
  <c r="R120" i="65" s="1"/>
  <c r="S120" i="65" s="1"/>
  <c r="T120" i="65" s="1"/>
  <c r="U120" i="65" s="1"/>
  <c r="V120" i="65" s="1"/>
  <c r="W120" i="65" s="1"/>
  <c r="X120" i="65" s="1"/>
  <c r="Y120" i="65" s="1"/>
  <c r="Z120" i="65" s="1"/>
  <c r="AA120" i="65" s="1"/>
  <c r="AB120" i="65" s="1"/>
  <c r="AC120" i="65" s="1"/>
  <c r="AD120" i="65" s="1"/>
  <c r="AE120" i="65" s="1"/>
  <c r="AF120" i="65" s="1"/>
  <c r="C119" i="65"/>
  <c r="D119" i="65" s="1"/>
  <c r="E119" i="65" s="1"/>
  <c r="F119" i="65" s="1"/>
  <c r="G119" i="65" s="1"/>
  <c r="H119" i="65" s="1"/>
  <c r="I119" i="65" s="1"/>
  <c r="J119" i="65" s="1"/>
  <c r="K119" i="65" s="1"/>
  <c r="L119" i="65" s="1"/>
  <c r="M119" i="65" s="1"/>
  <c r="N119" i="65" s="1"/>
  <c r="O119" i="65" s="1"/>
  <c r="P119" i="65" s="1"/>
  <c r="Q119" i="65" s="1"/>
  <c r="R119" i="65" s="1"/>
  <c r="S119" i="65" s="1"/>
  <c r="T119" i="65" s="1"/>
  <c r="U119" i="65" s="1"/>
  <c r="V119" i="65" s="1"/>
  <c r="W119" i="65" s="1"/>
  <c r="X119" i="65" s="1"/>
  <c r="Y119" i="65" s="1"/>
  <c r="Z119" i="65" s="1"/>
  <c r="AA119" i="65" s="1"/>
  <c r="AB119" i="65" s="1"/>
  <c r="AC119" i="65" s="1"/>
  <c r="AD119" i="65" s="1"/>
  <c r="AE119" i="65" s="1"/>
  <c r="AF119" i="65" s="1"/>
  <c r="C118" i="65"/>
  <c r="D118" i="65" s="1"/>
  <c r="E118" i="65" s="1"/>
  <c r="F118" i="65" s="1"/>
  <c r="G118" i="65" s="1"/>
  <c r="H118" i="65" s="1"/>
  <c r="I118" i="65" s="1"/>
  <c r="J118" i="65" s="1"/>
  <c r="K118" i="65" s="1"/>
  <c r="L118" i="65" s="1"/>
  <c r="M118" i="65" s="1"/>
  <c r="N118" i="65" s="1"/>
  <c r="O118" i="65" s="1"/>
  <c r="P118" i="65" s="1"/>
  <c r="Q118" i="65" s="1"/>
  <c r="R118" i="65" s="1"/>
  <c r="S118" i="65" s="1"/>
  <c r="T118" i="65" s="1"/>
  <c r="U118" i="65" s="1"/>
  <c r="V118" i="65" s="1"/>
  <c r="W118" i="65" s="1"/>
  <c r="X118" i="65" s="1"/>
  <c r="Y118" i="65" s="1"/>
  <c r="Z118" i="65" s="1"/>
  <c r="AA118" i="65" s="1"/>
  <c r="AB118" i="65" s="1"/>
  <c r="AC118" i="65" s="1"/>
  <c r="AD118" i="65" s="1"/>
  <c r="AE118" i="65" s="1"/>
  <c r="AF118" i="65" s="1"/>
  <c r="C117" i="65"/>
  <c r="D117" i="65" s="1"/>
  <c r="E117" i="65" s="1"/>
  <c r="F117" i="65" s="1"/>
  <c r="G117" i="65" s="1"/>
  <c r="H117" i="65" s="1"/>
  <c r="I117" i="65" s="1"/>
  <c r="J117" i="65" s="1"/>
  <c r="K117" i="65" s="1"/>
  <c r="L117" i="65" s="1"/>
  <c r="M117" i="65" s="1"/>
  <c r="N117" i="65" s="1"/>
  <c r="O117" i="65" s="1"/>
  <c r="P117" i="65" s="1"/>
  <c r="Q117" i="65" s="1"/>
  <c r="R117" i="65" s="1"/>
  <c r="S117" i="65" s="1"/>
  <c r="T117" i="65" s="1"/>
  <c r="U117" i="65" s="1"/>
  <c r="V117" i="65" s="1"/>
  <c r="W117" i="65" s="1"/>
  <c r="X117" i="65" s="1"/>
  <c r="Y117" i="65" s="1"/>
  <c r="Z117" i="65" s="1"/>
  <c r="AA117" i="65" s="1"/>
  <c r="AB117" i="65" s="1"/>
  <c r="AC117" i="65" s="1"/>
  <c r="AD117" i="65" s="1"/>
  <c r="AE117" i="65" s="1"/>
  <c r="AF117" i="65" s="1"/>
  <c r="D116" i="65"/>
  <c r="E116" i="65" s="1"/>
  <c r="F116" i="65" s="1"/>
  <c r="G116" i="65" s="1"/>
  <c r="H116" i="65" s="1"/>
  <c r="I116" i="65" s="1"/>
  <c r="J116" i="65" s="1"/>
  <c r="K116" i="65" s="1"/>
  <c r="L116" i="65" s="1"/>
  <c r="M116" i="65" s="1"/>
  <c r="N116" i="65" s="1"/>
  <c r="O116" i="65" s="1"/>
  <c r="P116" i="65" s="1"/>
  <c r="Q116" i="65" s="1"/>
  <c r="R116" i="65" s="1"/>
  <c r="S116" i="65" s="1"/>
  <c r="T116" i="65" s="1"/>
  <c r="U116" i="65" s="1"/>
  <c r="V116" i="65" s="1"/>
  <c r="W116" i="65" s="1"/>
  <c r="X116" i="65" s="1"/>
  <c r="Y116" i="65" s="1"/>
  <c r="Z116" i="65" s="1"/>
  <c r="AA116" i="65" s="1"/>
  <c r="AB116" i="65" s="1"/>
  <c r="AC116" i="65" s="1"/>
  <c r="AD116" i="65" s="1"/>
  <c r="AE116" i="65" s="1"/>
  <c r="AF116" i="65" s="1"/>
  <c r="C116" i="65"/>
  <c r="C115" i="65"/>
  <c r="D115" i="65" s="1"/>
  <c r="E115" i="65" s="1"/>
  <c r="F115" i="65" s="1"/>
  <c r="G115" i="65" s="1"/>
  <c r="H115" i="65" s="1"/>
  <c r="I115" i="65" s="1"/>
  <c r="J115" i="65" s="1"/>
  <c r="K115" i="65" s="1"/>
  <c r="L115" i="65" s="1"/>
  <c r="M115" i="65" s="1"/>
  <c r="N115" i="65" s="1"/>
  <c r="O115" i="65" s="1"/>
  <c r="P115" i="65" s="1"/>
  <c r="Q115" i="65" s="1"/>
  <c r="R115" i="65" s="1"/>
  <c r="S115" i="65" s="1"/>
  <c r="T115" i="65" s="1"/>
  <c r="U115" i="65" s="1"/>
  <c r="V115" i="65" s="1"/>
  <c r="W115" i="65" s="1"/>
  <c r="X115" i="65" s="1"/>
  <c r="Y115" i="65" s="1"/>
  <c r="Z115" i="65" s="1"/>
  <c r="AA115" i="65" s="1"/>
  <c r="AB115" i="65" s="1"/>
  <c r="AC115" i="65" s="1"/>
  <c r="AD115" i="65" s="1"/>
  <c r="AE115" i="65" s="1"/>
  <c r="AF115" i="65" s="1"/>
  <c r="C114" i="65"/>
  <c r="D114" i="65" s="1"/>
  <c r="E114" i="65" s="1"/>
  <c r="F114" i="65" s="1"/>
  <c r="G114" i="65" s="1"/>
  <c r="H114" i="65" s="1"/>
  <c r="I114" i="65" s="1"/>
  <c r="J114" i="65" s="1"/>
  <c r="K114" i="65" s="1"/>
  <c r="L114" i="65" s="1"/>
  <c r="M114" i="65" s="1"/>
  <c r="N114" i="65" s="1"/>
  <c r="O114" i="65" s="1"/>
  <c r="P114" i="65" s="1"/>
  <c r="Q114" i="65" s="1"/>
  <c r="R114" i="65" s="1"/>
  <c r="S114" i="65" s="1"/>
  <c r="T114" i="65" s="1"/>
  <c r="U114" i="65" s="1"/>
  <c r="V114" i="65" s="1"/>
  <c r="W114" i="65" s="1"/>
  <c r="X114" i="65" s="1"/>
  <c r="Y114" i="65" s="1"/>
  <c r="Z114" i="65" s="1"/>
  <c r="AA114" i="65" s="1"/>
  <c r="AB114" i="65" s="1"/>
  <c r="AC114" i="65" s="1"/>
  <c r="AD114" i="65" s="1"/>
  <c r="AE114" i="65" s="1"/>
  <c r="AF114" i="65" s="1"/>
  <c r="I113" i="65"/>
  <c r="J113" i="65" s="1"/>
  <c r="K113" i="65" s="1"/>
  <c r="L113" i="65" s="1"/>
  <c r="M113" i="65" s="1"/>
  <c r="N113" i="65" s="1"/>
  <c r="O113" i="65" s="1"/>
  <c r="P113" i="65" s="1"/>
  <c r="Q113" i="65" s="1"/>
  <c r="R113" i="65" s="1"/>
  <c r="S113" i="65" s="1"/>
  <c r="T113" i="65" s="1"/>
  <c r="U113" i="65" s="1"/>
  <c r="V113" i="65" s="1"/>
  <c r="W113" i="65" s="1"/>
  <c r="X113" i="65" s="1"/>
  <c r="Y113" i="65" s="1"/>
  <c r="Z113" i="65" s="1"/>
  <c r="AA113" i="65" s="1"/>
  <c r="AB113" i="65" s="1"/>
  <c r="AC113" i="65" s="1"/>
  <c r="AD113" i="65" s="1"/>
  <c r="AE113" i="65" s="1"/>
  <c r="AF113" i="65" s="1"/>
  <c r="C113" i="65"/>
  <c r="D113" i="65" s="1"/>
  <c r="E113" i="65" s="1"/>
  <c r="F113" i="65" s="1"/>
  <c r="G113" i="65" s="1"/>
  <c r="H113" i="65" s="1"/>
  <c r="C112" i="65"/>
  <c r="D112" i="65" s="1"/>
  <c r="E112" i="65" s="1"/>
  <c r="F112" i="65" s="1"/>
  <c r="G112" i="65" s="1"/>
  <c r="H112" i="65" s="1"/>
  <c r="I112" i="65" s="1"/>
  <c r="J112" i="65" s="1"/>
  <c r="K112" i="65" s="1"/>
  <c r="L112" i="65" s="1"/>
  <c r="M112" i="65" s="1"/>
  <c r="N112" i="65" s="1"/>
  <c r="O112" i="65" s="1"/>
  <c r="P112" i="65" s="1"/>
  <c r="Q112" i="65" s="1"/>
  <c r="R112" i="65" s="1"/>
  <c r="S112" i="65" s="1"/>
  <c r="T112" i="65" s="1"/>
  <c r="U112" i="65" s="1"/>
  <c r="V112" i="65" s="1"/>
  <c r="W112" i="65" s="1"/>
  <c r="X112" i="65" s="1"/>
  <c r="Y112" i="65" s="1"/>
  <c r="Z112" i="65" s="1"/>
  <c r="AA112" i="65" s="1"/>
  <c r="AB112" i="65" s="1"/>
  <c r="AC112" i="65" s="1"/>
  <c r="AD112" i="65" s="1"/>
  <c r="AE112" i="65" s="1"/>
  <c r="AF112" i="65" s="1"/>
  <c r="E111" i="65"/>
  <c r="F111" i="65" s="1"/>
  <c r="G111" i="65" s="1"/>
  <c r="H111" i="65" s="1"/>
  <c r="I111" i="65" s="1"/>
  <c r="J111" i="65" s="1"/>
  <c r="K111" i="65" s="1"/>
  <c r="L111" i="65" s="1"/>
  <c r="M111" i="65" s="1"/>
  <c r="N111" i="65" s="1"/>
  <c r="O111" i="65" s="1"/>
  <c r="P111" i="65" s="1"/>
  <c r="Q111" i="65" s="1"/>
  <c r="R111" i="65" s="1"/>
  <c r="S111" i="65" s="1"/>
  <c r="T111" i="65" s="1"/>
  <c r="U111" i="65" s="1"/>
  <c r="V111" i="65" s="1"/>
  <c r="W111" i="65" s="1"/>
  <c r="X111" i="65" s="1"/>
  <c r="Y111" i="65" s="1"/>
  <c r="Z111" i="65" s="1"/>
  <c r="AA111" i="65" s="1"/>
  <c r="AB111" i="65" s="1"/>
  <c r="AC111" i="65" s="1"/>
  <c r="AD111" i="65" s="1"/>
  <c r="AE111" i="65" s="1"/>
  <c r="AF111" i="65" s="1"/>
  <c r="C111" i="65"/>
  <c r="D111" i="65" s="1"/>
  <c r="D110" i="65"/>
  <c r="E110" i="65" s="1"/>
  <c r="F110" i="65" s="1"/>
  <c r="G110" i="65" s="1"/>
  <c r="H110" i="65" s="1"/>
  <c r="I110" i="65" s="1"/>
  <c r="J110" i="65" s="1"/>
  <c r="K110" i="65" s="1"/>
  <c r="L110" i="65" s="1"/>
  <c r="M110" i="65" s="1"/>
  <c r="N110" i="65" s="1"/>
  <c r="O110" i="65" s="1"/>
  <c r="P110" i="65" s="1"/>
  <c r="Q110" i="65" s="1"/>
  <c r="R110" i="65" s="1"/>
  <c r="S110" i="65" s="1"/>
  <c r="T110" i="65" s="1"/>
  <c r="U110" i="65" s="1"/>
  <c r="V110" i="65" s="1"/>
  <c r="W110" i="65" s="1"/>
  <c r="X110" i="65" s="1"/>
  <c r="Y110" i="65" s="1"/>
  <c r="Z110" i="65" s="1"/>
  <c r="AA110" i="65" s="1"/>
  <c r="AB110" i="65" s="1"/>
  <c r="AC110" i="65" s="1"/>
  <c r="AD110" i="65" s="1"/>
  <c r="AE110" i="65" s="1"/>
  <c r="AF110" i="65" s="1"/>
  <c r="C110" i="65"/>
  <c r="J109" i="65"/>
  <c r="K109" i="65" s="1"/>
  <c r="L109" i="65" s="1"/>
  <c r="M109" i="65" s="1"/>
  <c r="N109" i="65" s="1"/>
  <c r="O109" i="65" s="1"/>
  <c r="P109" i="65" s="1"/>
  <c r="Q109" i="65" s="1"/>
  <c r="R109" i="65" s="1"/>
  <c r="S109" i="65" s="1"/>
  <c r="T109" i="65" s="1"/>
  <c r="U109" i="65" s="1"/>
  <c r="V109" i="65" s="1"/>
  <c r="W109" i="65" s="1"/>
  <c r="X109" i="65" s="1"/>
  <c r="Y109" i="65" s="1"/>
  <c r="Z109" i="65" s="1"/>
  <c r="AA109" i="65" s="1"/>
  <c r="AB109" i="65" s="1"/>
  <c r="AC109" i="65" s="1"/>
  <c r="AD109" i="65" s="1"/>
  <c r="AE109" i="65" s="1"/>
  <c r="AF109" i="65" s="1"/>
  <c r="D109" i="65"/>
  <c r="E109" i="65" s="1"/>
  <c r="F109" i="65" s="1"/>
  <c r="G109" i="65" s="1"/>
  <c r="H109" i="65" s="1"/>
  <c r="C109" i="65"/>
  <c r="C108" i="65"/>
  <c r="D108" i="65" s="1"/>
  <c r="E108" i="65" s="1"/>
  <c r="F108" i="65" s="1"/>
  <c r="G108" i="65" s="1"/>
  <c r="H108" i="65" s="1"/>
  <c r="I108" i="65" s="1"/>
  <c r="J108" i="65" s="1"/>
  <c r="K108" i="65" s="1"/>
  <c r="L108" i="65" s="1"/>
  <c r="M108" i="65" s="1"/>
  <c r="N108" i="65" s="1"/>
  <c r="O108" i="65" s="1"/>
  <c r="P108" i="65" s="1"/>
  <c r="Q108" i="65" s="1"/>
  <c r="R108" i="65" s="1"/>
  <c r="S108" i="65" s="1"/>
  <c r="T108" i="65" s="1"/>
  <c r="U108" i="65" s="1"/>
  <c r="V108" i="65" s="1"/>
  <c r="W108" i="65" s="1"/>
  <c r="X108" i="65" s="1"/>
  <c r="Y108" i="65" s="1"/>
  <c r="Z108" i="65" s="1"/>
  <c r="AA108" i="65" s="1"/>
  <c r="AB108" i="65" s="1"/>
  <c r="AC108" i="65" s="1"/>
  <c r="AD108" i="65" s="1"/>
  <c r="AE108" i="65" s="1"/>
  <c r="AF108" i="65" s="1"/>
  <c r="C107" i="65"/>
  <c r="D107" i="65" s="1"/>
  <c r="E107" i="65" s="1"/>
  <c r="F107" i="65" s="1"/>
  <c r="G107" i="65" s="1"/>
  <c r="H107" i="65" s="1"/>
  <c r="I107" i="65" s="1"/>
  <c r="J107" i="65" s="1"/>
  <c r="K107" i="65" s="1"/>
  <c r="L107" i="65" s="1"/>
  <c r="M107" i="65" s="1"/>
  <c r="N107" i="65" s="1"/>
  <c r="O107" i="65" s="1"/>
  <c r="P107" i="65" s="1"/>
  <c r="Q107" i="65" s="1"/>
  <c r="R107" i="65" s="1"/>
  <c r="S107" i="65" s="1"/>
  <c r="T107" i="65" s="1"/>
  <c r="U107" i="65" s="1"/>
  <c r="V107" i="65" s="1"/>
  <c r="W107" i="65" s="1"/>
  <c r="X107" i="65" s="1"/>
  <c r="Y107" i="65" s="1"/>
  <c r="Z107" i="65" s="1"/>
  <c r="AA107" i="65" s="1"/>
  <c r="AB107" i="65" s="1"/>
  <c r="AC107" i="65" s="1"/>
  <c r="AD107" i="65" s="1"/>
  <c r="AE107" i="65" s="1"/>
  <c r="AF107" i="65" s="1"/>
  <c r="C105" i="65"/>
  <c r="D105" i="65" s="1"/>
  <c r="E105" i="65" s="1"/>
  <c r="F105" i="65" s="1"/>
  <c r="G105" i="65" s="1"/>
  <c r="H105" i="65" s="1"/>
  <c r="I105" i="65" s="1"/>
  <c r="J105" i="65" s="1"/>
  <c r="K105" i="65" s="1"/>
  <c r="L105" i="65" s="1"/>
  <c r="M105" i="65" s="1"/>
  <c r="N105" i="65" s="1"/>
  <c r="O105" i="65" s="1"/>
  <c r="P105" i="65" s="1"/>
  <c r="Q105" i="65" s="1"/>
  <c r="R105" i="65" s="1"/>
  <c r="S105" i="65" s="1"/>
  <c r="T105" i="65" s="1"/>
  <c r="U105" i="65" s="1"/>
  <c r="V105" i="65" s="1"/>
  <c r="W105" i="65" s="1"/>
  <c r="X105" i="65" s="1"/>
  <c r="Y105" i="65" s="1"/>
  <c r="Z105" i="65" s="1"/>
  <c r="AA105" i="65" s="1"/>
  <c r="AB105" i="65" s="1"/>
  <c r="AC105" i="65" s="1"/>
  <c r="AD105" i="65" s="1"/>
  <c r="AE105" i="65" s="1"/>
  <c r="AF105" i="65" s="1"/>
  <c r="C104" i="65"/>
  <c r="D102" i="65"/>
  <c r="E102" i="65" s="1"/>
  <c r="F102" i="65" s="1"/>
  <c r="G102" i="65" s="1"/>
  <c r="H102" i="65" s="1"/>
  <c r="I102" i="65" s="1"/>
  <c r="J102" i="65" s="1"/>
  <c r="K102" i="65" s="1"/>
  <c r="L102" i="65" s="1"/>
  <c r="M102" i="65" s="1"/>
  <c r="N102" i="65" s="1"/>
  <c r="O102" i="65" s="1"/>
  <c r="P102" i="65" s="1"/>
  <c r="Q102" i="65" s="1"/>
  <c r="R102" i="65" s="1"/>
  <c r="S102" i="65" s="1"/>
  <c r="T102" i="65" s="1"/>
  <c r="U102" i="65" s="1"/>
  <c r="V102" i="65" s="1"/>
  <c r="W102" i="65" s="1"/>
  <c r="X102" i="65" s="1"/>
  <c r="Y102" i="65" s="1"/>
  <c r="Z102" i="65" s="1"/>
  <c r="AA102" i="65" s="1"/>
  <c r="AB102" i="65" s="1"/>
  <c r="AC102" i="65" s="1"/>
  <c r="AD102" i="65" s="1"/>
  <c r="AE102" i="65" s="1"/>
  <c r="AF102" i="65" s="1"/>
  <c r="C102" i="65"/>
  <c r="C101" i="65"/>
  <c r="D101" i="65" s="1"/>
  <c r="E101" i="65" s="1"/>
  <c r="F101" i="65" s="1"/>
  <c r="G101" i="65" s="1"/>
  <c r="H101" i="65" s="1"/>
  <c r="I101" i="65" s="1"/>
  <c r="J101" i="65" s="1"/>
  <c r="K101" i="65" s="1"/>
  <c r="L101" i="65" s="1"/>
  <c r="M101" i="65" s="1"/>
  <c r="N101" i="65" s="1"/>
  <c r="O101" i="65" s="1"/>
  <c r="P101" i="65" s="1"/>
  <c r="Q101" i="65" s="1"/>
  <c r="R101" i="65" s="1"/>
  <c r="S101" i="65" s="1"/>
  <c r="T101" i="65" s="1"/>
  <c r="U101" i="65" s="1"/>
  <c r="V101" i="65" s="1"/>
  <c r="W101" i="65" s="1"/>
  <c r="X101" i="65" s="1"/>
  <c r="Y101" i="65" s="1"/>
  <c r="Z101" i="65" s="1"/>
  <c r="AA101" i="65" s="1"/>
  <c r="AB101" i="65" s="1"/>
  <c r="AC101" i="65" s="1"/>
  <c r="AD101" i="65" s="1"/>
  <c r="AE101" i="65" s="1"/>
  <c r="AF101" i="65" s="1"/>
  <c r="C100" i="65"/>
  <c r="D100" i="65" s="1"/>
  <c r="E100" i="65" s="1"/>
  <c r="F100" i="65" s="1"/>
  <c r="G100" i="65" s="1"/>
  <c r="H100" i="65" s="1"/>
  <c r="I100" i="65" s="1"/>
  <c r="J100" i="65" s="1"/>
  <c r="K100" i="65" s="1"/>
  <c r="L100" i="65" s="1"/>
  <c r="M100" i="65" s="1"/>
  <c r="N100" i="65" s="1"/>
  <c r="O100" i="65" s="1"/>
  <c r="P100" i="65" s="1"/>
  <c r="Q100" i="65" s="1"/>
  <c r="R100" i="65" s="1"/>
  <c r="S100" i="65" s="1"/>
  <c r="T100" i="65" s="1"/>
  <c r="U100" i="65" s="1"/>
  <c r="V100" i="65" s="1"/>
  <c r="W100" i="65" s="1"/>
  <c r="X100" i="65" s="1"/>
  <c r="Y100" i="65" s="1"/>
  <c r="Z100" i="65" s="1"/>
  <c r="AA100" i="65" s="1"/>
  <c r="AB100" i="65" s="1"/>
  <c r="AC100" i="65" s="1"/>
  <c r="AD100" i="65" s="1"/>
  <c r="AE100" i="65" s="1"/>
  <c r="AF100" i="65" s="1"/>
  <c r="D99" i="65"/>
  <c r="E99" i="65" s="1"/>
  <c r="F99" i="65" s="1"/>
  <c r="G99" i="65" s="1"/>
  <c r="H99" i="65" s="1"/>
  <c r="I99" i="65" s="1"/>
  <c r="J99" i="65" s="1"/>
  <c r="K99" i="65" s="1"/>
  <c r="L99" i="65" s="1"/>
  <c r="M99" i="65" s="1"/>
  <c r="N99" i="65" s="1"/>
  <c r="O99" i="65" s="1"/>
  <c r="P99" i="65" s="1"/>
  <c r="Q99" i="65" s="1"/>
  <c r="R99" i="65" s="1"/>
  <c r="S99" i="65" s="1"/>
  <c r="T99" i="65" s="1"/>
  <c r="U99" i="65" s="1"/>
  <c r="V99" i="65" s="1"/>
  <c r="W99" i="65" s="1"/>
  <c r="X99" i="65" s="1"/>
  <c r="Y99" i="65" s="1"/>
  <c r="Z99" i="65" s="1"/>
  <c r="AA99" i="65" s="1"/>
  <c r="AB99" i="65" s="1"/>
  <c r="AC99" i="65" s="1"/>
  <c r="AD99" i="65" s="1"/>
  <c r="AE99" i="65" s="1"/>
  <c r="AF99" i="65" s="1"/>
  <c r="C99" i="65"/>
  <c r="D98" i="65"/>
  <c r="E98" i="65" s="1"/>
  <c r="F98" i="65" s="1"/>
  <c r="C98" i="65"/>
  <c r="C97" i="65"/>
  <c r="AH95" i="65"/>
  <c r="AI95" i="65" s="1"/>
  <c r="AH94" i="65"/>
  <c r="AI94" i="65" s="1"/>
  <c r="AH93" i="65"/>
  <c r="AI93" i="65" s="1"/>
  <c r="AH92" i="65"/>
  <c r="AI92" i="65" s="1"/>
  <c r="AH91" i="65"/>
  <c r="AI91" i="65" s="1"/>
  <c r="B90" i="65"/>
  <c r="AI88" i="65"/>
  <c r="AH88" i="65"/>
  <c r="AI87" i="65"/>
  <c r="AH87" i="65"/>
  <c r="AI86" i="65"/>
  <c r="AH86" i="65"/>
  <c r="AI85" i="65"/>
  <c r="AH85" i="65"/>
  <c r="AI84" i="65"/>
  <c r="AH84" i="65"/>
  <c r="AI83" i="65"/>
  <c r="AH83" i="65"/>
  <c r="AI82" i="65"/>
  <c r="AH82" i="65"/>
  <c r="AI81" i="65"/>
  <c r="AH81" i="65"/>
  <c r="AG79" i="65"/>
  <c r="AI78" i="65"/>
  <c r="AH78" i="65"/>
  <c r="AF77" i="65"/>
  <c r="AE77" i="65"/>
  <c r="AD77" i="65"/>
  <c r="AC77" i="65"/>
  <c r="AB77" i="65"/>
  <c r="AA77" i="65"/>
  <c r="Z77" i="65"/>
  <c r="Y77" i="65"/>
  <c r="X77" i="65"/>
  <c r="W77" i="65"/>
  <c r="V77" i="65"/>
  <c r="U77" i="65"/>
  <c r="T77" i="65"/>
  <c r="S77" i="65"/>
  <c r="R77" i="65"/>
  <c r="Q77" i="65"/>
  <c r="P77" i="65"/>
  <c r="O77" i="65"/>
  <c r="N77" i="65"/>
  <c r="M77" i="65"/>
  <c r="L77" i="65"/>
  <c r="K77" i="65"/>
  <c r="J77" i="65"/>
  <c r="I77" i="65"/>
  <c r="H77" i="65"/>
  <c r="G77" i="65"/>
  <c r="F77" i="65"/>
  <c r="E77" i="65"/>
  <c r="D77" i="65"/>
  <c r="C77" i="65"/>
  <c r="B77" i="65"/>
  <c r="AF76" i="65"/>
  <c r="AE76" i="65"/>
  <c r="AD76" i="65"/>
  <c r="AC76" i="65"/>
  <c r="AB76" i="65"/>
  <c r="AA76" i="65"/>
  <c r="Z76" i="65"/>
  <c r="Y76" i="65"/>
  <c r="X76" i="65"/>
  <c r="W76" i="65"/>
  <c r="V76" i="65"/>
  <c r="U76" i="65"/>
  <c r="T76" i="65"/>
  <c r="S76" i="65"/>
  <c r="R76" i="65"/>
  <c r="Q76" i="65"/>
  <c r="P76" i="65"/>
  <c r="O76" i="65"/>
  <c r="N76" i="65"/>
  <c r="M76" i="65"/>
  <c r="L76" i="65"/>
  <c r="K76" i="65"/>
  <c r="J76" i="65"/>
  <c r="I76" i="65"/>
  <c r="H76" i="65"/>
  <c r="G76" i="65"/>
  <c r="F76" i="65"/>
  <c r="E76" i="65"/>
  <c r="D76" i="65"/>
  <c r="C76" i="65"/>
  <c r="B76" i="65"/>
  <c r="AF75" i="65"/>
  <c r="AE75" i="65"/>
  <c r="AD75" i="65"/>
  <c r="AC75" i="65"/>
  <c r="AB75" i="65"/>
  <c r="AA75" i="65"/>
  <c r="Z75" i="65"/>
  <c r="Y75" i="65"/>
  <c r="X75" i="65"/>
  <c r="W75" i="65"/>
  <c r="V75" i="65"/>
  <c r="U75" i="65"/>
  <c r="T75" i="65"/>
  <c r="S75" i="65"/>
  <c r="R75" i="65"/>
  <c r="Q75" i="65"/>
  <c r="P75" i="65"/>
  <c r="O75" i="65"/>
  <c r="N75" i="65"/>
  <c r="M75" i="65"/>
  <c r="L75" i="65"/>
  <c r="K75" i="65"/>
  <c r="J75" i="65"/>
  <c r="I75" i="65"/>
  <c r="H75" i="65"/>
  <c r="G75" i="65"/>
  <c r="F75" i="65"/>
  <c r="E75" i="65"/>
  <c r="D75" i="65"/>
  <c r="C75" i="65"/>
  <c r="B75" i="65"/>
  <c r="AF74" i="65"/>
  <c r="AE74" i="65"/>
  <c r="AD74" i="65"/>
  <c r="AC74" i="65"/>
  <c r="AB74" i="65"/>
  <c r="AA74" i="65"/>
  <c r="Z74" i="65"/>
  <c r="Y74" i="65"/>
  <c r="X74" i="65"/>
  <c r="W74" i="65"/>
  <c r="V74" i="65"/>
  <c r="U74" i="65"/>
  <c r="T74" i="65"/>
  <c r="S74" i="65"/>
  <c r="R74" i="65"/>
  <c r="Q74" i="65"/>
  <c r="P74" i="65"/>
  <c r="O74" i="65"/>
  <c r="N74" i="65"/>
  <c r="M74" i="65"/>
  <c r="L74" i="65"/>
  <c r="K74" i="65"/>
  <c r="J74" i="65"/>
  <c r="I74" i="65"/>
  <c r="H74" i="65"/>
  <c r="G74" i="65"/>
  <c r="F74" i="65"/>
  <c r="E74" i="65"/>
  <c r="D74" i="65"/>
  <c r="C74" i="65"/>
  <c r="B74" i="65"/>
  <c r="AF73" i="65"/>
  <c r="AE73" i="65"/>
  <c r="AD73" i="65"/>
  <c r="AC73" i="65"/>
  <c r="AB73" i="65"/>
  <c r="AA73" i="65"/>
  <c r="Z73" i="65"/>
  <c r="Y73" i="65"/>
  <c r="X73" i="65"/>
  <c r="W73" i="65"/>
  <c r="V73" i="65"/>
  <c r="U73" i="65"/>
  <c r="T73" i="65"/>
  <c r="S73" i="65"/>
  <c r="R73" i="65"/>
  <c r="Q73" i="65"/>
  <c r="P73" i="65"/>
  <c r="O73" i="65"/>
  <c r="N73" i="65"/>
  <c r="M73" i="65"/>
  <c r="L73" i="65"/>
  <c r="K73" i="65"/>
  <c r="J73" i="65"/>
  <c r="I73" i="65"/>
  <c r="H73" i="65"/>
  <c r="G73" i="65"/>
  <c r="F73" i="65"/>
  <c r="E73" i="65"/>
  <c r="D73" i="65"/>
  <c r="C73" i="65"/>
  <c r="B73" i="65"/>
  <c r="AI71" i="65"/>
  <c r="AH71" i="65"/>
  <c r="AG69" i="65"/>
  <c r="AF69" i="65"/>
  <c r="AE69" i="65"/>
  <c r="AD69" i="65"/>
  <c r="AC69" i="65"/>
  <c r="AB69" i="65"/>
  <c r="AA69" i="65"/>
  <c r="Z69" i="65"/>
  <c r="Y69" i="65"/>
  <c r="X69" i="65"/>
  <c r="W69" i="65"/>
  <c r="V69" i="65"/>
  <c r="U69" i="65"/>
  <c r="T69" i="65"/>
  <c r="S69" i="65"/>
  <c r="R69" i="65"/>
  <c r="Q69" i="65"/>
  <c r="P69" i="65"/>
  <c r="O69" i="65"/>
  <c r="N69" i="65"/>
  <c r="M69" i="65"/>
  <c r="L69" i="65"/>
  <c r="K69" i="65"/>
  <c r="J69" i="65"/>
  <c r="I69" i="65"/>
  <c r="H69" i="65"/>
  <c r="G69" i="65"/>
  <c r="F69" i="65"/>
  <c r="E69" i="65"/>
  <c r="D69" i="65"/>
  <c r="C69" i="65"/>
  <c r="B69" i="65"/>
  <c r="AI68" i="65"/>
  <c r="AH68" i="65"/>
  <c r="AI67" i="65"/>
  <c r="AH67" i="65"/>
  <c r="AI66" i="65"/>
  <c r="AH66" i="65"/>
  <c r="AG65" i="65"/>
  <c r="AF65" i="65"/>
  <c r="AF5" i="65" s="1"/>
  <c r="AE65" i="65"/>
  <c r="AD65" i="65"/>
  <c r="AC65" i="65"/>
  <c r="AC5" i="65" s="1"/>
  <c r="AB65" i="65"/>
  <c r="AA65" i="65"/>
  <c r="AA5" i="65" s="1"/>
  <c r="Z65" i="65"/>
  <c r="Y65" i="65"/>
  <c r="X65" i="65"/>
  <c r="X5" i="65" s="1"/>
  <c r="W65" i="65"/>
  <c r="V65" i="65"/>
  <c r="V5" i="65" s="1"/>
  <c r="U65" i="65"/>
  <c r="U5" i="65" s="1"/>
  <c r="T65" i="65"/>
  <c r="S65" i="65"/>
  <c r="S5" i="65" s="1"/>
  <c r="R65" i="65"/>
  <c r="Q65" i="65"/>
  <c r="P65" i="65"/>
  <c r="O65" i="65"/>
  <c r="N65" i="65"/>
  <c r="M65" i="65"/>
  <c r="M5" i="65" s="1"/>
  <c r="L65" i="65"/>
  <c r="K65" i="65"/>
  <c r="K5" i="65" s="1"/>
  <c r="J65" i="65"/>
  <c r="I65" i="65"/>
  <c r="H65" i="65"/>
  <c r="G65" i="65"/>
  <c r="F65" i="65"/>
  <c r="F5" i="65" s="1"/>
  <c r="E65" i="65"/>
  <c r="E5" i="65" s="1"/>
  <c r="D65" i="65"/>
  <c r="D5" i="65" s="1"/>
  <c r="C65" i="65"/>
  <c r="B65" i="65"/>
  <c r="AI64" i="65"/>
  <c r="AH64" i="65"/>
  <c r="AI63" i="65"/>
  <c r="AH63" i="65"/>
  <c r="AI62" i="65"/>
  <c r="AH62" i="65"/>
  <c r="AI61" i="65"/>
  <c r="AH61" i="65"/>
  <c r="AI60" i="65"/>
  <c r="AH60" i="65"/>
  <c r="AI59" i="65"/>
  <c r="AH59" i="65"/>
  <c r="AI58" i="65"/>
  <c r="AH58" i="65"/>
  <c r="AI57" i="65"/>
  <c r="AH57" i="65"/>
  <c r="AI56" i="65"/>
  <c r="AH56" i="65"/>
  <c r="AI55" i="65"/>
  <c r="AH55" i="65"/>
  <c r="AI54" i="65"/>
  <c r="AH54" i="65"/>
  <c r="AG53" i="65"/>
  <c r="AG4" i="65" s="1"/>
  <c r="AF53" i="65"/>
  <c r="AE53" i="65"/>
  <c r="AD53" i="65"/>
  <c r="AC53" i="65"/>
  <c r="AB53" i="65"/>
  <c r="AA53" i="65"/>
  <c r="Z53" i="65"/>
  <c r="Y53" i="65"/>
  <c r="X53" i="65"/>
  <c r="W53" i="65"/>
  <c r="V53" i="65"/>
  <c r="U53" i="65"/>
  <c r="T53" i="65"/>
  <c r="S53" i="65"/>
  <c r="R53" i="65"/>
  <c r="Q53" i="65"/>
  <c r="P53" i="65"/>
  <c r="O53" i="65"/>
  <c r="N53" i="65"/>
  <c r="M53" i="65"/>
  <c r="L53" i="65"/>
  <c r="K53" i="65"/>
  <c r="J53" i="65"/>
  <c r="I53" i="65"/>
  <c r="H53" i="65"/>
  <c r="G53" i="65"/>
  <c r="F53" i="65"/>
  <c r="E53" i="65"/>
  <c r="D53" i="65"/>
  <c r="C53" i="65"/>
  <c r="B53" i="65"/>
  <c r="AI52" i="65"/>
  <c r="AH52" i="65"/>
  <c r="AI51" i="65"/>
  <c r="AH51" i="65"/>
  <c r="AI50" i="65"/>
  <c r="AH50" i="65"/>
  <c r="S49" i="65"/>
  <c r="R49" i="65"/>
  <c r="Q49" i="65"/>
  <c r="O49" i="65"/>
  <c r="N49" i="65"/>
  <c r="M49" i="65"/>
  <c r="L49" i="65"/>
  <c r="K49" i="65"/>
  <c r="J49" i="65"/>
  <c r="I49" i="65"/>
  <c r="H49" i="65"/>
  <c r="G49" i="65"/>
  <c r="F49" i="65"/>
  <c r="E49" i="65"/>
  <c r="D49" i="65"/>
  <c r="C49" i="65"/>
  <c r="AG48" i="65"/>
  <c r="AG49" i="65" s="1"/>
  <c r="AG3" i="65" s="1"/>
  <c r="AG6" i="65" s="1"/>
  <c r="AI47" i="65"/>
  <c r="AH47" i="65"/>
  <c r="AI46" i="65"/>
  <c r="AH46" i="65"/>
  <c r="AI45" i="65"/>
  <c r="AH45" i="65"/>
  <c r="AI44" i="65"/>
  <c r="AH44" i="65"/>
  <c r="AI43" i="65"/>
  <c r="AH43" i="65"/>
  <c r="AI42" i="65"/>
  <c r="AH42" i="65"/>
  <c r="AI41" i="65"/>
  <c r="AH41" i="65"/>
  <c r="AI40" i="65"/>
  <c r="AH40" i="65"/>
  <c r="AI39" i="65"/>
  <c r="AH39" i="65"/>
  <c r="AI38" i="65"/>
  <c r="AH38" i="65"/>
  <c r="AI37" i="65"/>
  <c r="AH37" i="65"/>
  <c r="AI36" i="65"/>
  <c r="AH36" i="65"/>
  <c r="AG35" i="65"/>
  <c r="AG2" i="65" s="1"/>
  <c r="AF35" i="65"/>
  <c r="AE35" i="65"/>
  <c r="AD35" i="65"/>
  <c r="AC35" i="65"/>
  <c r="AB35" i="65"/>
  <c r="AA35" i="65"/>
  <c r="Z35" i="65"/>
  <c r="Y35" i="65"/>
  <c r="X35" i="65"/>
  <c r="W35" i="65"/>
  <c r="V35" i="65"/>
  <c r="U35" i="65"/>
  <c r="T35" i="65"/>
  <c r="S35" i="65"/>
  <c r="R35" i="65"/>
  <c r="Q35" i="65"/>
  <c r="P35" i="65"/>
  <c r="O35" i="65"/>
  <c r="N35" i="65"/>
  <c r="M35" i="65"/>
  <c r="L35" i="65"/>
  <c r="K35" i="65"/>
  <c r="J35" i="65"/>
  <c r="I35" i="65"/>
  <c r="H35" i="65"/>
  <c r="G35" i="65"/>
  <c r="F35" i="65"/>
  <c r="E35" i="65"/>
  <c r="D35" i="65"/>
  <c r="C35" i="65"/>
  <c r="B35" i="65"/>
  <c r="AI33" i="65"/>
  <c r="AH33" i="65"/>
  <c r="AI32" i="65"/>
  <c r="AH32" i="65"/>
  <c r="AI31" i="65"/>
  <c r="AH31" i="65"/>
  <c r="AI30" i="65"/>
  <c r="AH30" i="65"/>
  <c r="AI29" i="65"/>
  <c r="AH29" i="65"/>
  <c r="AI28" i="65"/>
  <c r="AH28" i="65"/>
  <c r="AI27" i="65"/>
  <c r="AH27" i="65"/>
  <c r="AI26" i="65"/>
  <c r="AH26" i="65"/>
  <c r="AI25" i="65"/>
  <c r="AH25" i="65"/>
  <c r="AI24" i="65"/>
  <c r="AH24" i="65"/>
  <c r="AI23" i="65"/>
  <c r="AH23" i="65"/>
  <c r="AI22" i="65"/>
  <c r="AH22" i="65"/>
  <c r="AI21" i="65"/>
  <c r="AH21" i="65"/>
  <c r="AI20" i="65"/>
  <c r="AH20" i="65"/>
  <c r="AI19" i="65"/>
  <c r="AH19" i="65"/>
  <c r="AI18" i="65"/>
  <c r="AH18" i="65"/>
  <c r="AI17" i="65"/>
  <c r="AH17" i="65"/>
  <c r="AI16" i="65"/>
  <c r="AH16" i="65"/>
  <c r="AI15" i="65"/>
  <c r="AH15" i="65"/>
  <c r="AI14" i="65"/>
  <c r="AH14" i="65"/>
  <c r="AI13" i="65"/>
  <c r="AH13" i="65"/>
  <c r="AI12" i="65"/>
  <c r="AH12" i="65"/>
  <c r="AI11" i="65"/>
  <c r="AH11" i="65"/>
  <c r="AD5" i="65"/>
  <c r="AB5" i="65"/>
  <c r="T5" i="65"/>
  <c r="P5" i="65"/>
  <c r="N5" i="65"/>
  <c r="L5" i="65"/>
  <c r="C5" i="65"/>
  <c r="K4" i="65"/>
  <c r="B4" i="65"/>
  <c r="Z92" i="64"/>
  <c r="Y92" i="64"/>
  <c r="E4" i="65"/>
  <c r="J80" i="66" l="1"/>
  <c r="J7" i="66"/>
  <c r="D80" i="66"/>
  <c r="D7" i="66"/>
  <c r="G80" i="66"/>
  <c r="Y209" i="66"/>
  <c r="V209" i="66"/>
  <c r="S80" i="66"/>
  <c r="R7" i="66"/>
  <c r="R80" i="66"/>
  <c r="O80" i="66"/>
  <c r="O7" i="66"/>
  <c r="N7" i="66"/>
  <c r="L7" i="66"/>
  <c r="L80" i="66"/>
  <c r="D230" i="66"/>
  <c r="E194" i="66"/>
  <c r="Z209" i="66"/>
  <c r="H7" i="66"/>
  <c r="AH79" i="66"/>
  <c r="AI79" i="66"/>
  <c r="B204" i="66"/>
  <c r="C204" i="66"/>
  <c r="X209" i="66"/>
  <c r="F7" i="66"/>
  <c r="E189" i="66"/>
  <c r="D195" i="66"/>
  <c r="AK209" i="66"/>
  <c r="S7" i="66"/>
  <c r="E104" i="66"/>
  <c r="D90" i="66"/>
  <c r="AC209" i="66"/>
  <c r="K7" i="66"/>
  <c r="H80" i="66"/>
  <c r="H97" i="66"/>
  <c r="U209" i="66"/>
  <c r="C7" i="66"/>
  <c r="AA209" i="66"/>
  <c r="I7" i="66"/>
  <c r="H98" i="66"/>
  <c r="AF79" i="65"/>
  <c r="AD79" i="65"/>
  <c r="AC79" i="65"/>
  <c r="N79" i="65"/>
  <c r="V79" i="65"/>
  <c r="O79" i="65"/>
  <c r="AE79" i="65"/>
  <c r="P79" i="65"/>
  <c r="C187" i="65"/>
  <c r="C90" i="65"/>
  <c r="X79" i="65"/>
  <c r="Q72" i="65"/>
  <c r="K79" i="65"/>
  <c r="AA79" i="65"/>
  <c r="D104" i="65"/>
  <c r="E104" i="65" s="1"/>
  <c r="F104" i="65" s="1"/>
  <c r="G104" i="65" s="1"/>
  <c r="H104" i="65" s="1"/>
  <c r="I104" i="65" s="1"/>
  <c r="J104" i="65" s="1"/>
  <c r="K104" i="65" s="1"/>
  <c r="L104" i="65" s="1"/>
  <c r="M104" i="65" s="1"/>
  <c r="N104" i="65" s="1"/>
  <c r="O104" i="65" s="1"/>
  <c r="P104" i="65" s="1"/>
  <c r="Q104" i="65" s="1"/>
  <c r="R104" i="65" s="1"/>
  <c r="S104" i="65" s="1"/>
  <c r="T104" i="65" s="1"/>
  <c r="U104" i="65" s="1"/>
  <c r="V104" i="65" s="1"/>
  <c r="W104" i="65" s="1"/>
  <c r="X104" i="65" s="1"/>
  <c r="Y104" i="65" s="1"/>
  <c r="Z104" i="65" s="1"/>
  <c r="AA104" i="65" s="1"/>
  <c r="AB104" i="65" s="1"/>
  <c r="AC104" i="65" s="1"/>
  <c r="AD104" i="65" s="1"/>
  <c r="AE104" i="65" s="1"/>
  <c r="AF104" i="65" s="1"/>
  <c r="AH34" i="65"/>
  <c r="Z79" i="65"/>
  <c r="W79" i="65"/>
  <c r="U79" i="65"/>
  <c r="S72" i="65"/>
  <c r="AK209" i="65" s="1"/>
  <c r="S79" i="65"/>
  <c r="R79" i="65"/>
  <c r="R70" i="65"/>
  <c r="P70" i="65"/>
  <c r="P72" i="65"/>
  <c r="O72" i="65"/>
  <c r="N70" i="65"/>
  <c r="N72" i="65"/>
  <c r="M79" i="65"/>
  <c r="M70" i="65"/>
  <c r="L72" i="65"/>
  <c r="AD209" i="65" s="1"/>
  <c r="K72" i="65"/>
  <c r="AC209" i="65" s="1"/>
  <c r="J79" i="65"/>
  <c r="AH74" i="65"/>
  <c r="J70" i="65"/>
  <c r="I72" i="65"/>
  <c r="AA209" i="65" s="1"/>
  <c r="H79" i="65"/>
  <c r="AK23" i="65"/>
  <c r="H70" i="65"/>
  <c r="H80" i="65" s="1"/>
  <c r="H5" i="65"/>
  <c r="H72" i="65"/>
  <c r="Z209" i="65" s="1"/>
  <c r="G79" i="65"/>
  <c r="G72" i="65"/>
  <c r="Y209" i="65" s="1"/>
  <c r="AI73" i="65"/>
  <c r="F79" i="65"/>
  <c r="AI76" i="65"/>
  <c r="F70" i="65"/>
  <c r="F72" i="65"/>
  <c r="F7" i="65" s="1"/>
  <c r="E79" i="65"/>
  <c r="E70" i="65"/>
  <c r="D72" i="65"/>
  <c r="D7" i="65" s="1"/>
  <c r="AH77" i="65"/>
  <c r="C72" i="65"/>
  <c r="U209" i="65" s="1"/>
  <c r="C70" i="65"/>
  <c r="H4" i="65"/>
  <c r="AG209" i="65"/>
  <c r="O7" i="65"/>
  <c r="AH35" i="65"/>
  <c r="AI35" i="65"/>
  <c r="D70" i="65"/>
  <c r="L70" i="65"/>
  <c r="E72" i="65"/>
  <c r="M72" i="65"/>
  <c r="AG72" i="65"/>
  <c r="I79" i="65"/>
  <c r="Q79" i="65"/>
  <c r="Y79" i="65"/>
  <c r="AH76" i="65"/>
  <c r="AI77" i="65"/>
  <c r="B70" i="65"/>
  <c r="AI65" i="65"/>
  <c r="AH65" i="65"/>
  <c r="B5" i="65"/>
  <c r="AI53" i="65"/>
  <c r="AH53" i="65"/>
  <c r="Z5" i="65"/>
  <c r="K70" i="65"/>
  <c r="K80" i="65" s="1"/>
  <c r="B79" i="65"/>
  <c r="AH73" i="65"/>
  <c r="AI74" i="65"/>
  <c r="AI75" i="65"/>
  <c r="C79" i="65"/>
  <c r="AH75" i="65"/>
  <c r="R5" i="65"/>
  <c r="O5" i="65"/>
  <c r="O70" i="65"/>
  <c r="O80" i="65" s="1"/>
  <c r="W5" i="65"/>
  <c r="AE5" i="65"/>
  <c r="P80" i="65"/>
  <c r="D79" i="65"/>
  <c r="L79" i="65"/>
  <c r="T79" i="65"/>
  <c r="AB79" i="65"/>
  <c r="S70" i="65"/>
  <c r="AI209" i="65"/>
  <c r="Q7" i="65"/>
  <c r="G5" i="65"/>
  <c r="G70" i="65"/>
  <c r="S206" i="65"/>
  <c r="D206" i="65"/>
  <c r="J5" i="65"/>
  <c r="I70" i="65"/>
  <c r="Q70" i="65"/>
  <c r="AG70" i="65"/>
  <c r="AG80" i="65" s="1"/>
  <c r="AI69" i="65"/>
  <c r="J72" i="65"/>
  <c r="R72" i="65"/>
  <c r="R80" i="65" s="1"/>
  <c r="AH69" i="65"/>
  <c r="G98" i="65"/>
  <c r="I5" i="65"/>
  <c r="Q5" i="65"/>
  <c r="Y5" i="65"/>
  <c r="D97" i="65"/>
  <c r="E194" i="65"/>
  <c r="D230" i="65"/>
  <c r="C230" i="65"/>
  <c r="C195" i="65"/>
  <c r="D189" i="65"/>
  <c r="X92" i="64"/>
  <c r="W92" i="64"/>
  <c r="V92" i="64"/>
  <c r="U92" i="64"/>
  <c r="T92" i="64"/>
  <c r="S92" i="64"/>
  <c r="R92" i="64"/>
  <c r="Q34" i="64"/>
  <c r="P34" i="64"/>
  <c r="O34" i="64"/>
  <c r="M34" i="64"/>
  <c r="L34" i="64"/>
  <c r="D34" i="64"/>
  <c r="C92" i="64"/>
  <c r="C34" i="64"/>
  <c r="AF34" i="63"/>
  <c r="B92" i="64"/>
  <c r="B34" i="64"/>
  <c r="B90" i="64"/>
  <c r="B77" i="64"/>
  <c r="B76" i="64"/>
  <c r="B75" i="64"/>
  <c r="B74" i="64"/>
  <c r="B73" i="64"/>
  <c r="B69" i="64"/>
  <c r="B65" i="64"/>
  <c r="B53" i="64"/>
  <c r="B49" i="64"/>
  <c r="B48" i="64"/>
  <c r="B35" i="64"/>
  <c r="AF234" i="64"/>
  <c r="AE234" i="64"/>
  <c r="AD234" i="64"/>
  <c r="AC234" i="64"/>
  <c r="AB234" i="64"/>
  <c r="AA234" i="64"/>
  <c r="Z234" i="64"/>
  <c r="Y234" i="64"/>
  <c r="X234" i="64"/>
  <c r="W234" i="64"/>
  <c r="V234" i="64"/>
  <c r="U234" i="64"/>
  <c r="T234" i="64"/>
  <c r="S234" i="64"/>
  <c r="R234" i="64"/>
  <c r="Q234" i="64"/>
  <c r="P234" i="64"/>
  <c r="O234" i="64"/>
  <c r="N234" i="64"/>
  <c r="M234" i="64"/>
  <c r="L234" i="64"/>
  <c r="K234" i="64"/>
  <c r="J234" i="64"/>
  <c r="I234" i="64"/>
  <c r="H234" i="64"/>
  <c r="G234" i="64"/>
  <c r="F234" i="64"/>
  <c r="E234" i="64"/>
  <c r="D234" i="64"/>
  <c r="C234" i="64"/>
  <c r="B234" i="64"/>
  <c r="A234" i="64"/>
  <c r="AF233" i="64"/>
  <c r="AE233" i="64"/>
  <c r="AD233" i="64"/>
  <c r="AC233" i="64"/>
  <c r="AB233" i="64"/>
  <c r="AA233" i="64"/>
  <c r="Z233" i="64"/>
  <c r="Y233" i="64"/>
  <c r="X233" i="64"/>
  <c r="W233" i="64"/>
  <c r="V233" i="64"/>
  <c r="U233" i="64"/>
  <c r="T233" i="64"/>
  <c r="S233" i="64"/>
  <c r="R233" i="64"/>
  <c r="Q233" i="64"/>
  <c r="P233" i="64"/>
  <c r="O233" i="64"/>
  <c r="N233" i="64"/>
  <c r="M233" i="64"/>
  <c r="L233" i="64"/>
  <c r="K233" i="64"/>
  <c r="J233" i="64"/>
  <c r="I233" i="64"/>
  <c r="H233" i="64"/>
  <c r="G233" i="64"/>
  <c r="F233" i="64"/>
  <c r="E233" i="64"/>
  <c r="D233" i="64"/>
  <c r="C233" i="64"/>
  <c r="B233" i="64"/>
  <c r="A233" i="64"/>
  <c r="AF232" i="64"/>
  <c r="AE232" i="64"/>
  <c r="AD232" i="64"/>
  <c r="AC232" i="64"/>
  <c r="AB232" i="64"/>
  <c r="AA232" i="64"/>
  <c r="Z232" i="64"/>
  <c r="Y232" i="64"/>
  <c r="X232" i="64"/>
  <c r="W232" i="64"/>
  <c r="V232" i="64"/>
  <c r="U232" i="64"/>
  <c r="T232" i="64"/>
  <c r="S232" i="64"/>
  <c r="R232" i="64"/>
  <c r="Q232" i="64"/>
  <c r="P232" i="64"/>
  <c r="O232" i="64"/>
  <c r="N232" i="64"/>
  <c r="M232" i="64"/>
  <c r="L232" i="64"/>
  <c r="K232" i="64"/>
  <c r="J232" i="64"/>
  <c r="I232" i="64"/>
  <c r="H232" i="64"/>
  <c r="G232" i="64"/>
  <c r="F232" i="64"/>
  <c r="E232" i="64"/>
  <c r="D232" i="64"/>
  <c r="C232" i="64"/>
  <c r="B232" i="64"/>
  <c r="A232" i="64"/>
  <c r="AF231" i="64"/>
  <c r="AE231" i="64"/>
  <c r="AD231" i="64"/>
  <c r="AC231" i="64"/>
  <c r="AB231" i="64"/>
  <c r="AA231" i="64"/>
  <c r="Z231" i="64"/>
  <c r="Y231" i="64"/>
  <c r="X231" i="64"/>
  <c r="W231" i="64"/>
  <c r="V231" i="64"/>
  <c r="U231" i="64"/>
  <c r="T231" i="64"/>
  <c r="S231" i="64"/>
  <c r="R231" i="64"/>
  <c r="Q231" i="64"/>
  <c r="P231" i="64"/>
  <c r="O231" i="64"/>
  <c r="N231" i="64"/>
  <c r="M231" i="64"/>
  <c r="L231" i="64"/>
  <c r="K231" i="64"/>
  <c r="J231" i="64"/>
  <c r="I231" i="64"/>
  <c r="H231" i="64"/>
  <c r="G231" i="64"/>
  <c r="F231" i="64"/>
  <c r="E231" i="64"/>
  <c r="D231" i="64"/>
  <c r="C231" i="64"/>
  <c r="B231" i="64"/>
  <c r="A231" i="64"/>
  <c r="B230" i="64"/>
  <c r="S205" i="64"/>
  <c r="AG195" i="64"/>
  <c r="B195" i="64"/>
  <c r="D194" i="64"/>
  <c r="C194" i="64"/>
  <c r="C230" i="64" s="1"/>
  <c r="C193" i="64"/>
  <c r="D193" i="64" s="1"/>
  <c r="E193" i="64" s="1"/>
  <c r="F193" i="64" s="1"/>
  <c r="G193" i="64" s="1"/>
  <c r="H193" i="64" s="1"/>
  <c r="I193" i="64" s="1"/>
  <c r="J193" i="64" s="1"/>
  <c r="K193" i="64" s="1"/>
  <c r="L193" i="64" s="1"/>
  <c r="M193" i="64" s="1"/>
  <c r="N193" i="64" s="1"/>
  <c r="O193" i="64" s="1"/>
  <c r="P193" i="64" s="1"/>
  <c r="Q193" i="64" s="1"/>
  <c r="R193" i="64" s="1"/>
  <c r="S193" i="64" s="1"/>
  <c r="T193" i="64" s="1"/>
  <c r="U193" i="64" s="1"/>
  <c r="V193" i="64" s="1"/>
  <c r="W193" i="64" s="1"/>
  <c r="X193" i="64" s="1"/>
  <c r="Y193" i="64" s="1"/>
  <c r="Z193" i="64" s="1"/>
  <c r="AA193" i="64" s="1"/>
  <c r="AB193" i="64" s="1"/>
  <c r="AC193" i="64" s="1"/>
  <c r="AD193" i="64" s="1"/>
  <c r="AE193" i="64" s="1"/>
  <c r="AF193" i="64" s="1"/>
  <c r="C192" i="64"/>
  <c r="D192" i="64" s="1"/>
  <c r="E192" i="64" s="1"/>
  <c r="F192" i="64" s="1"/>
  <c r="G192" i="64" s="1"/>
  <c r="H192" i="64" s="1"/>
  <c r="I192" i="64" s="1"/>
  <c r="J192" i="64" s="1"/>
  <c r="K192" i="64" s="1"/>
  <c r="L192" i="64" s="1"/>
  <c r="M192" i="64" s="1"/>
  <c r="N192" i="64" s="1"/>
  <c r="O192" i="64" s="1"/>
  <c r="P192" i="64" s="1"/>
  <c r="Q192" i="64" s="1"/>
  <c r="R192" i="64" s="1"/>
  <c r="S192" i="64" s="1"/>
  <c r="T192" i="64" s="1"/>
  <c r="U192" i="64" s="1"/>
  <c r="V192" i="64" s="1"/>
  <c r="W192" i="64" s="1"/>
  <c r="X192" i="64" s="1"/>
  <c r="Y192" i="64" s="1"/>
  <c r="Z192" i="64" s="1"/>
  <c r="AA192" i="64" s="1"/>
  <c r="AB192" i="64" s="1"/>
  <c r="AC192" i="64" s="1"/>
  <c r="AD192" i="64" s="1"/>
  <c r="AE192" i="64" s="1"/>
  <c r="AF192" i="64" s="1"/>
  <c r="AE191" i="64"/>
  <c r="AF191" i="64" s="1"/>
  <c r="J191" i="64"/>
  <c r="K191" i="64" s="1"/>
  <c r="L191" i="64" s="1"/>
  <c r="M191" i="64" s="1"/>
  <c r="N191" i="64" s="1"/>
  <c r="O191" i="64" s="1"/>
  <c r="P191" i="64" s="1"/>
  <c r="Q191" i="64" s="1"/>
  <c r="R191" i="64" s="1"/>
  <c r="S191" i="64" s="1"/>
  <c r="T191" i="64" s="1"/>
  <c r="U191" i="64" s="1"/>
  <c r="V191" i="64" s="1"/>
  <c r="W191" i="64" s="1"/>
  <c r="X191" i="64" s="1"/>
  <c r="Y191" i="64" s="1"/>
  <c r="Z191" i="64" s="1"/>
  <c r="AA191" i="64" s="1"/>
  <c r="AB191" i="64" s="1"/>
  <c r="AC191" i="64" s="1"/>
  <c r="AD191" i="64" s="1"/>
  <c r="E191" i="64"/>
  <c r="F191" i="64" s="1"/>
  <c r="G191" i="64" s="1"/>
  <c r="H191" i="64" s="1"/>
  <c r="I191" i="64" s="1"/>
  <c r="C191" i="64"/>
  <c r="D191" i="64" s="1"/>
  <c r="D190" i="64"/>
  <c r="E190" i="64" s="1"/>
  <c r="F190" i="64" s="1"/>
  <c r="G190" i="64" s="1"/>
  <c r="H190" i="64" s="1"/>
  <c r="I190" i="64" s="1"/>
  <c r="J190" i="64" s="1"/>
  <c r="K190" i="64" s="1"/>
  <c r="L190" i="64" s="1"/>
  <c r="M190" i="64" s="1"/>
  <c r="N190" i="64" s="1"/>
  <c r="O190" i="64" s="1"/>
  <c r="P190" i="64" s="1"/>
  <c r="Q190" i="64" s="1"/>
  <c r="R190" i="64" s="1"/>
  <c r="S190" i="64" s="1"/>
  <c r="T190" i="64" s="1"/>
  <c r="U190" i="64" s="1"/>
  <c r="V190" i="64" s="1"/>
  <c r="W190" i="64" s="1"/>
  <c r="X190" i="64" s="1"/>
  <c r="Y190" i="64" s="1"/>
  <c r="Z190" i="64" s="1"/>
  <c r="AA190" i="64" s="1"/>
  <c r="AB190" i="64" s="1"/>
  <c r="AC190" i="64" s="1"/>
  <c r="AD190" i="64" s="1"/>
  <c r="AE190" i="64" s="1"/>
  <c r="AF190" i="64" s="1"/>
  <c r="C190" i="64"/>
  <c r="C189" i="64"/>
  <c r="AG187" i="64"/>
  <c r="B187" i="64"/>
  <c r="S186" i="64"/>
  <c r="T186" i="64" s="1"/>
  <c r="U186" i="64" s="1"/>
  <c r="V186" i="64" s="1"/>
  <c r="W186" i="64" s="1"/>
  <c r="X186" i="64" s="1"/>
  <c r="Y186" i="64" s="1"/>
  <c r="Z186" i="64" s="1"/>
  <c r="AA186" i="64" s="1"/>
  <c r="AB186" i="64" s="1"/>
  <c r="AC186" i="64" s="1"/>
  <c r="AD186" i="64" s="1"/>
  <c r="AE186" i="64" s="1"/>
  <c r="AF186" i="64" s="1"/>
  <c r="D186" i="64"/>
  <c r="E186" i="64" s="1"/>
  <c r="F186" i="64" s="1"/>
  <c r="G186" i="64" s="1"/>
  <c r="H186" i="64" s="1"/>
  <c r="I186" i="64" s="1"/>
  <c r="J186" i="64" s="1"/>
  <c r="K186" i="64" s="1"/>
  <c r="L186" i="64" s="1"/>
  <c r="M186" i="64" s="1"/>
  <c r="N186" i="64" s="1"/>
  <c r="O186" i="64" s="1"/>
  <c r="P186" i="64" s="1"/>
  <c r="Q186" i="64" s="1"/>
  <c r="R186" i="64" s="1"/>
  <c r="C186" i="64"/>
  <c r="C185" i="64"/>
  <c r="D185" i="64" s="1"/>
  <c r="E185" i="64" s="1"/>
  <c r="F185" i="64" s="1"/>
  <c r="G185" i="64" s="1"/>
  <c r="H185" i="64" s="1"/>
  <c r="I185" i="64" s="1"/>
  <c r="J185" i="64" s="1"/>
  <c r="K185" i="64" s="1"/>
  <c r="L185" i="64" s="1"/>
  <c r="M185" i="64" s="1"/>
  <c r="N185" i="64" s="1"/>
  <c r="O185" i="64" s="1"/>
  <c r="P185" i="64" s="1"/>
  <c r="Q185" i="64" s="1"/>
  <c r="R185" i="64" s="1"/>
  <c r="S185" i="64" s="1"/>
  <c r="T185" i="64" s="1"/>
  <c r="U185" i="64" s="1"/>
  <c r="V185" i="64" s="1"/>
  <c r="W185" i="64" s="1"/>
  <c r="X185" i="64" s="1"/>
  <c r="Y185" i="64" s="1"/>
  <c r="Z185" i="64" s="1"/>
  <c r="AA185" i="64" s="1"/>
  <c r="AB185" i="64" s="1"/>
  <c r="AC185" i="64" s="1"/>
  <c r="AD185" i="64" s="1"/>
  <c r="AE185" i="64" s="1"/>
  <c r="AF185" i="64" s="1"/>
  <c r="C184" i="64"/>
  <c r="D184" i="64" s="1"/>
  <c r="E184" i="64" s="1"/>
  <c r="F184" i="64" s="1"/>
  <c r="G184" i="64" s="1"/>
  <c r="H184" i="64" s="1"/>
  <c r="I184" i="64" s="1"/>
  <c r="J184" i="64" s="1"/>
  <c r="K184" i="64" s="1"/>
  <c r="L184" i="64" s="1"/>
  <c r="M184" i="64" s="1"/>
  <c r="N184" i="64" s="1"/>
  <c r="O184" i="64" s="1"/>
  <c r="P184" i="64" s="1"/>
  <c r="Q184" i="64" s="1"/>
  <c r="R184" i="64" s="1"/>
  <c r="S184" i="64" s="1"/>
  <c r="T184" i="64" s="1"/>
  <c r="U184" i="64" s="1"/>
  <c r="V184" i="64" s="1"/>
  <c r="W184" i="64" s="1"/>
  <c r="X184" i="64" s="1"/>
  <c r="Y184" i="64" s="1"/>
  <c r="Z184" i="64" s="1"/>
  <c r="AA184" i="64" s="1"/>
  <c r="AB184" i="64" s="1"/>
  <c r="AC184" i="64" s="1"/>
  <c r="AD184" i="64" s="1"/>
  <c r="AE184" i="64" s="1"/>
  <c r="AF184" i="64" s="1"/>
  <c r="C183" i="64"/>
  <c r="D183" i="64" s="1"/>
  <c r="E183" i="64" s="1"/>
  <c r="F183" i="64" s="1"/>
  <c r="G183" i="64" s="1"/>
  <c r="H183" i="64" s="1"/>
  <c r="I183" i="64" s="1"/>
  <c r="J183" i="64" s="1"/>
  <c r="K183" i="64" s="1"/>
  <c r="L183" i="64" s="1"/>
  <c r="M183" i="64" s="1"/>
  <c r="N183" i="64" s="1"/>
  <c r="O183" i="64" s="1"/>
  <c r="P183" i="64" s="1"/>
  <c r="Q183" i="64" s="1"/>
  <c r="R183" i="64" s="1"/>
  <c r="S183" i="64" s="1"/>
  <c r="T183" i="64" s="1"/>
  <c r="U183" i="64" s="1"/>
  <c r="V183" i="64" s="1"/>
  <c r="W183" i="64" s="1"/>
  <c r="X183" i="64" s="1"/>
  <c r="Y183" i="64" s="1"/>
  <c r="Z183" i="64" s="1"/>
  <c r="AA183" i="64" s="1"/>
  <c r="AB183" i="64" s="1"/>
  <c r="AC183" i="64" s="1"/>
  <c r="AD183" i="64" s="1"/>
  <c r="AE183" i="64" s="1"/>
  <c r="AF183" i="64" s="1"/>
  <c r="C182" i="64"/>
  <c r="D182" i="64" s="1"/>
  <c r="E182" i="64" s="1"/>
  <c r="F182" i="64" s="1"/>
  <c r="G182" i="64" s="1"/>
  <c r="H182" i="64" s="1"/>
  <c r="I182" i="64" s="1"/>
  <c r="J182" i="64" s="1"/>
  <c r="K182" i="64" s="1"/>
  <c r="L182" i="64" s="1"/>
  <c r="M182" i="64" s="1"/>
  <c r="N182" i="64" s="1"/>
  <c r="O182" i="64" s="1"/>
  <c r="P182" i="64" s="1"/>
  <c r="Q182" i="64" s="1"/>
  <c r="R182" i="64" s="1"/>
  <c r="S182" i="64" s="1"/>
  <c r="T182" i="64" s="1"/>
  <c r="U182" i="64" s="1"/>
  <c r="V182" i="64" s="1"/>
  <c r="W182" i="64" s="1"/>
  <c r="X182" i="64" s="1"/>
  <c r="Y182" i="64" s="1"/>
  <c r="Z182" i="64" s="1"/>
  <c r="AA182" i="64" s="1"/>
  <c r="AB182" i="64" s="1"/>
  <c r="AC182" i="64" s="1"/>
  <c r="AD182" i="64" s="1"/>
  <c r="AE182" i="64" s="1"/>
  <c r="AF182" i="64" s="1"/>
  <c r="N181" i="64"/>
  <c r="O181" i="64" s="1"/>
  <c r="P181" i="64" s="1"/>
  <c r="Q181" i="64" s="1"/>
  <c r="R181" i="64" s="1"/>
  <c r="S181" i="64" s="1"/>
  <c r="T181" i="64" s="1"/>
  <c r="U181" i="64" s="1"/>
  <c r="V181" i="64" s="1"/>
  <c r="W181" i="64" s="1"/>
  <c r="X181" i="64" s="1"/>
  <c r="Y181" i="64" s="1"/>
  <c r="Z181" i="64" s="1"/>
  <c r="AA181" i="64" s="1"/>
  <c r="AB181" i="64" s="1"/>
  <c r="AC181" i="64" s="1"/>
  <c r="AD181" i="64" s="1"/>
  <c r="AE181" i="64" s="1"/>
  <c r="AF181" i="64" s="1"/>
  <c r="E181" i="64"/>
  <c r="F181" i="64" s="1"/>
  <c r="G181" i="64" s="1"/>
  <c r="H181" i="64" s="1"/>
  <c r="I181" i="64" s="1"/>
  <c r="J181" i="64" s="1"/>
  <c r="K181" i="64" s="1"/>
  <c r="L181" i="64" s="1"/>
  <c r="M181" i="64" s="1"/>
  <c r="C181" i="64"/>
  <c r="D181" i="64" s="1"/>
  <c r="C180" i="64"/>
  <c r="D180" i="64" s="1"/>
  <c r="E180" i="64" s="1"/>
  <c r="F180" i="64" s="1"/>
  <c r="G180" i="64" s="1"/>
  <c r="H180" i="64" s="1"/>
  <c r="I180" i="64" s="1"/>
  <c r="J180" i="64" s="1"/>
  <c r="K180" i="64" s="1"/>
  <c r="L180" i="64" s="1"/>
  <c r="M180" i="64" s="1"/>
  <c r="N180" i="64" s="1"/>
  <c r="O180" i="64" s="1"/>
  <c r="P180" i="64" s="1"/>
  <c r="Q180" i="64" s="1"/>
  <c r="R180" i="64" s="1"/>
  <c r="S180" i="64" s="1"/>
  <c r="T180" i="64" s="1"/>
  <c r="U180" i="64" s="1"/>
  <c r="V180" i="64" s="1"/>
  <c r="W180" i="64" s="1"/>
  <c r="X180" i="64" s="1"/>
  <c r="Y180" i="64" s="1"/>
  <c r="Z180" i="64" s="1"/>
  <c r="AA180" i="64" s="1"/>
  <c r="AB180" i="64" s="1"/>
  <c r="AC180" i="64" s="1"/>
  <c r="AD180" i="64" s="1"/>
  <c r="AE180" i="64" s="1"/>
  <c r="AF180" i="64" s="1"/>
  <c r="W179" i="64"/>
  <c r="X179" i="64" s="1"/>
  <c r="Y179" i="64" s="1"/>
  <c r="Z179" i="64" s="1"/>
  <c r="AA179" i="64" s="1"/>
  <c r="AB179" i="64" s="1"/>
  <c r="AC179" i="64" s="1"/>
  <c r="AD179" i="64" s="1"/>
  <c r="AE179" i="64" s="1"/>
  <c r="AF179" i="64" s="1"/>
  <c r="E179" i="64"/>
  <c r="F179" i="64" s="1"/>
  <c r="G179" i="64" s="1"/>
  <c r="H179" i="64" s="1"/>
  <c r="I179" i="64" s="1"/>
  <c r="J179" i="64" s="1"/>
  <c r="K179" i="64" s="1"/>
  <c r="L179" i="64" s="1"/>
  <c r="M179" i="64" s="1"/>
  <c r="N179" i="64" s="1"/>
  <c r="O179" i="64" s="1"/>
  <c r="P179" i="64" s="1"/>
  <c r="Q179" i="64" s="1"/>
  <c r="R179" i="64" s="1"/>
  <c r="S179" i="64" s="1"/>
  <c r="T179" i="64" s="1"/>
  <c r="U179" i="64" s="1"/>
  <c r="V179" i="64" s="1"/>
  <c r="D179" i="64"/>
  <c r="C179" i="64"/>
  <c r="C178" i="64"/>
  <c r="D178" i="64" s="1"/>
  <c r="E178" i="64" s="1"/>
  <c r="F178" i="64" s="1"/>
  <c r="G178" i="64" s="1"/>
  <c r="H178" i="64" s="1"/>
  <c r="I178" i="64" s="1"/>
  <c r="J178" i="64" s="1"/>
  <c r="K178" i="64" s="1"/>
  <c r="L178" i="64" s="1"/>
  <c r="M178" i="64" s="1"/>
  <c r="N178" i="64" s="1"/>
  <c r="O178" i="64" s="1"/>
  <c r="P178" i="64" s="1"/>
  <c r="Q178" i="64" s="1"/>
  <c r="R178" i="64" s="1"/>
  <c r="S178" i="64" s="1"/>
  <c r="T178" i="64" s="1"/>
  <c r="U178" i="64" s="1"/>
  <c r="V178" i="64" s="1"/>
  <c r="W178" i="64" s="1"/>
  <c r="X178" i="64" s="1"/>
  <c r="Y178" i="64" s="1"/>
  <c r="Z178" i="64" s="1"/>
  <c r="AA178" i="64" s="1"/>
  <c r="AB178" i="64" s="1"/>
  <c r="AC178" i="64" s="1"/>
  <c r="AD178" i="64" s="1"/>
  <c r="AE178" i="64" s="1"/>
  <c r="AF178" i="64" s="1"/>
  <c r="C177" i="64"/>
  <c r="D177" i="64" s="1"/>
  <c r="E177" i="64" s="1"/>
  <c r="F177" i="64" s="1"/>
  <c r="G177" i="64" s="1"/>
  <c r="H177" i="64" s="1"/>
  <c r="I177" i="64" s="1"/>
  <c r="J177" i="64" s="1"/>
  <c r="K177" i="64" s="1"/>
  <c r="L177" i="64" s="1"/>
  <c r="M177" i="64" s="1"/>
  <c r="N177" i="64" s="1"/>
  <c r="O177" i="64" s="1"/>
  <c r="P177" i="64" s="1"/>
  <c r="Q177" i="64" s="1"/>
  <c r="R177" i="64" s="1"/>
  <c r="S177" i="64" s="1"/>
  <c r="T177" i="64" s="1"/>
  <c r="U177" i="64" s="1"/>
  <c r="V177" i="64" s="1"/>
  <c r="W177" i="64" s="1"/>
  <c r="X177" i="64" s="1"/>
  <c r="Y177" i="64" s="1"/>
  <c r="Z177" i="64" s="1"/>
  <c r="AA177" i="64" s="1"/>
  <c r="AB177" i="64" s="1"/>
  <c r="AC177" i="64" s="1"/>
  <c r="AD177" i="64" s="1"/>
  <c r="AE177" i="64" s="1"/>
  <c r="AF177" i="64" s="1"/>
  <c r="G176" i="64"/>
  <c r="H176" i="64" s="1"/>
  <c r="I176" i="64" s="1"/>
  <c r="J176" i="64" s="1"/>
  <c r="K176" i="64" s="1"/>
  <c r="L176" i="64" s="1"/>
  <c r="M176" i="64" s="1"/>
  <c r="N176" i="64" s="1"/>
  <c r="O176" i="64" s="1"/>
  <c r="P176" i="64" s="1"/>
  <c r="Q176" i="64" s="1"/>
  <c r="R176" i="64" s="1"/>
  <c r="S176" i="64" s="1"/>
  <c r="T176" i="64" s="1"/>
  <c r="U176" i="64" s="1"/>
  <c r="V176" i="64" s="1"/>
  <c r="W176" i="64" s="1"/>
  <c r="X176" i="64" s="1"/>
  <c r="Y176" i="64" s="1"/>
  <c r="Z176" i="64" s="1"/>
  <c r="AA176" i="64" s="1"/>
  <c r="AB176" i="64" s="1"/>
  <c r="AC176" i="64" s="1"/>
  <c r="AD176" i="64" s="1"/>
  <c r="AE176" i="64" s="1"/>
  <c r="AF176" i="64" s="1"/>
  <c r="C176" i="64"/>
  <c r="D176" i="64" s="1"/>
  <c r="E176" i="64" s="1"/>
  <c r="F176" i="64" s="1"/>
  <c r="AC175" i="64"/>
  <c r="AD175" i="64" s="1"/>
  <c r="AE175" i="64" s="1"/>
  <c r="AF175" i="64" s="1"/>
  <c r="C175" i="64"/>
  <c r="D175" i="64" s="1"/>
  <c r="E175" i="64" s="1"/>
  <c r="F175" i="64" s="1"/>
  <c r="G175" i="64" s="1"/>
  <c r="H175" i="64" s="1"/>
  <c r="I175" i="64" s="1"/>
  <c r="J175" i="64" s="1"/>
  <c r="K175" i="64" s="1"/>
  <c r="L175" i="64" s="1"/>
  <c r="M175" i="64" s="1"/>
  <c r="N175" i="64" s="1"/>
  <c r="O175" i="64" s="1"/>
  <c r="P175" i="64" s="1"/>
  <c r="Q175" i="64" s="1"/>
  <c r="R175" i="64" s="1"/>
  <c r="S175" i="64" s="1"/>
  <c r="T175" i="64" s="1"/>
  <c r="U175" i="64" s="1"/>
  <c r="V175" i="64" s="1"/>
  <c r="W175" i="64" s="1"/>
  <c r="X175" i="64" s="1"/>
  <c r="Y175" i="64" s="1"/>
  <c r="Z175" i="64" s="1"/>
  <c r="AA175" i="64" s="1"/>
  <c r="AB175" i="64" s="1"/>
  <c r="C174" i="64"/>
  <c r="D174" i="64" s="1"/>
  <c r="E174" i="64" s="1"/>
  <c r="F174" i="64" s="1"/>
  <c r="G174" i="64" s="1"/>
  <c r="H174" i="64" s="1"/>
  <c r="I174" i="64" s="1"/>
  <c r="J174" i="64" s="1"/>
  <c r="K174" i="64" s="1"/>
  <c r="L174" i="64" s="1"/>
  <c r="M174" i="64" s="1"/>
  <c r="N174" i="64" s="1"/>
  <c r="O174" i="64" s="1"/>
  <c r="P174" i="64" s="1"/>
  <c r="Q174" i="64" s="1"/>
  <c r="R174" i="64" s="1"/>
  <c r="S174" i="64" s="1"/>
  <c r="T174" i="64" s="1"/>
  <c r="U174" i="64" s="1"/>
  <c r="V174" i="64" s="1"/>
  <c r="W174" i="64" s="1"/>
  <c r="X174" i="64" s="1"/>
  <c r="Y174" i="64" s="1"/>
  <c r="Z174" i="64" s="1"/>
  <c r="AA174" i="64" s="1"/>
  <c r="AB174" i="64" s="1"/>
  <c r="AC174" i="64" s="1"/>
  <c r="AD174" i="64" s="1"/>
  <c r="AE174" i="64" s="1"/>
  <c r="AF174" i="64" s="1"/>
  <c r="L172" i="64"/>
  <c r="M172" i="64" s="1"/>
  <c r="N172" i="64" s="1"/>
  <c r="O172" i="64" s="1"/>
  <c r="P172" i="64" s="1"/>
  <c r="Q172" i="64" s="1"/>
  <c r="R172" i="64" s="1"/>
  <c r="S172" i="64" s="1"/>
  <c r="T172" i="64" s="1"/>
  <c r="U172" i="64" s="1"/>
  <c r="V172" i="64" s="1"/>
  <c r="W172" i="64" s="1"/>
  <c r="X172" i="64" s="1"/>
  <c r="Y172" i="64" s="1"/>
  <c r="Z172" i="64" s="1"/>
  <c r="AA172" i="64" s="1"/>
  <c r="AB172" i="64" s="1"/>
  <c r="AC172" i="64" s="1"/>
  <c r="AD172" i="64" s="1"/>
  <c r="AE172" i="64" s="1"/>
  <c r="AF172" i="64" s="1"/>
  <c r="D172" i="64"/>
  <c r="E172" i="64" s="1"/>
  <c r="F172" i="64" s="1"/>
  <c r="G172" i="64" s="1"/>
  <c r="H172" i="64" s="1"/>
  <c r="I172" i="64" s="1"/>
  <c r="J172" i="64" s="1"/>
  <c r="K172" i="64" s="1"/>
  <c r="C172" i="64"/>
  <c r="F171" i="64"/>
  <c r="G171" i="64" s="1"/>
  <c r="H171" i="64" s="1"/>
  <c r="I171" i="64" s="1"/>
  <c r="J171" i="64" s="1"/>
  <c r="K171" i="64" s="1"/>
  <c r="L171" i="64" s="1"/>
  <c r="M171" i="64" s="1"/>
  <c r="N171" i="64" s="1"/>
  <c r="O171" i="64" s="1"/>
  <c r="P171" i="64" s="1"/>
  <c r="Q171" i="64" s="1"/>
  <c r="R171" i="64" s="1"/>
  <c r="S171" i="64" s="1"/>
  <c r="T171" i="64" s="1"/>
  <c r="U171" i="64" s="1"/>
  <c r="V171" i="64" s="1"/>
  <c r="W171" i="64" s="1"/>
  <c r="X171" i="64" s="1"/>
  <c r="Y171" i="64" s="1"/>
  <c r="Z171" i="64" s="1"/>
  <c r="AA171" i="64" s="1"/>
  <c r="AB171" i="64" s="1"/>
  <c r="AC171" i="64" s="1"/>
  <c r="AD171" i="64" s="1"/>
  <c r="AE171" i="64" s="1"/>
  <c r="AF171" i="64" s="1"/>
  <c r="D171" i="64"/>
  <c r="E171" i="64" s="1"/>
  <c r="C171" i="64"/>
  <c r="G170" i="64"/>
  <c r="H170" i="64" s="1"/>
  <c r="I170" i="64" s="1"/>
  <c r="J170" i="64" s="1"/>
  <c r="K170" i="64" s="1"/>
  <c r="L170" i="64" s="1"/>
  <c r="M170" i="64" s="1"/>
  <c r="N170" i="64" s="1"/>
  <c r="O170" i="64" s="1"/>
  <c r="P170" i="64" s="1"/>
  <c r="Q170" i="64" s="1"/>
  <c r="R170" i="64" s="1"/>
  <c r="S170" i="64" s="1"/>
  <c r="T170" i="64" s="1"/>
  <c r="U170" i="64" s="1"/>
  <c r="V170" i="64" s="1"/>
  <c r="W170" i="64" s="1"/>
  <c r="X170" i="64" s="1"/>
  <c r="Y170" i="64" s="1"/>
  <c r="Z170" i="64" s="1"/>
  <c r="AA170" i="64" s="1"/>
  <c r="AB170" i="64" s="1"/>
  <c r="AC170" i="64" s="1"/>
  <c r="AD170" i="64" s="1"/>
  <c r="AE170" i="64" s="1"/>
  <c r="AF170" i="64" s="1"/>
  <c r="F170" i="64"/>
  <c r="D170" i="64"/>
  <c r="E170" i="64" s="1"/>
  <c r="C170" i="64"/>
  <c r="D169" i="64"/>
  <c r="E169" i="64" s="1"/>
  <c r="F169" i="64" s="1"/>
  <c r="G169" i="64" s="1"/>
  <c r="H169" i="64" s="1"/>
  <c r="I169" i="64" s="1"/>
  <c r="J169" i="64" s="1"/>
  <c r="K169" i="64" s="1"/>
  <c r="L169" i="64" s="1"/>
  <c r="M169" i="64" s="1"/>
  <c r="N169" i="64" s="1"/>
  <c r="O169" i="64" s="1"/>
  <c r="P169" i="64" s="1"/>
  <c r="Q169" i="64" s="1"/>
  <c r="R169" i="64" s="1"/>
  <c r="S169" i="64" s="1"/>
  <c r="T169" i="64" s="1"/>
  <c r="U169" i="64" s="1"/>
  <c r="V169" i="64" s="1"/>
  <c r="W169" i="64" s="1"/>
  <c r="X169" i="64" s="1"/>
  <c r="Y169" i="64" s="1"/>
  <c r="Z169" i="64" s="1"/>
  <c r="AA169" i="64" s="1"/>
  <c r="AB169" i="64" s="1"/>
  <c r="AC169" i="64" s="1"/>
  <c r="AD169" i="64" s="1"/>
  <c r="AE169" i="64" s="1"/>
  <c r="AF169" i="64" s="1"/>
  <c r="C169" i="64"/>
  <c r="C168" i="64"/>
  <c r="D168" i="64" s="1"/>
  <c r="E168" i="64" s="1"/>
  <c r="F168" i="64" s="1"/>
  <c r="G168" i="64" s="1"/>
  <c r="H168" i="64" s="1"/>
  <c r="I168" i="64" s="1"/>
  <c r="J168" i="64" s="1"/>
  <c r="K168" i="64" s="1"/>
  <c r="L168" i="64" s="1"/>
  <c r="M168" i="64" s="1"/>
  <c r="N168" i="64" s="1"/>
  <c r="O168" i="64" s="1"/>
  <c r="P168" i="64" s="1"/>
  <c r="Q168" i="64" s="1"/>
  <c r="R168" i="64" s="1"/>
  <c r="S168" i="64" s="1"/>
  <c r="T168" i="64" s="1"/>
  <c r="U168" i="64" s="1"/>
  <c r="V168" i="64" s="1"/>
  <c r="W168" i="64" s="1"/>
  <c r="X168" i="64" s="1"/>
  <c r="Y168" i="64" s="1"/>
  <c r="Z168" i="64" s="1"/>
  <c r="AA168" i="64" s="1"/>
  <c r="AB168" i="64" s="1"/>
  <c r="AC168" i="64" s="1"/>
  <c r="AD168" i="64" s="1"/>
  <c r="AE168" i="64" s="1"/>
  <c r="AF168" i="64" s="1"/>
  <c r="G167" i="64"/>
  <c r="H167" i="64" s="1"/>
  <c r="I167" i="64" s="1"/>
  <c r="J167" i="64" s="1"/>
  <c r="K167" i="64" s="1"/>
  <c r="L167" i="64" s="1"/>
  <c r="M167" i="64" s="1"/>
  <c r="N167" i="64" s="1"/>
  <c r="O167" i="64" s="1"/>
  <c r="P167" i="64" s="1"/>
  <c r="Q167" i="64" s="1"/>
  <c r="R167" i="64" s="1"/>
  <c r="S167" i="64" s="1"/>
  <c r="T167" i="64" s="1"/>
  <c r="U167" i="64" s="1"/>
  <c r="V167" i="64" s="1"/>
  <c r="W167" i="64" s="1"/>
  <c r="X167" i="64" s="1"/>
  <c r="Y167" i="64" s="1"/>
  <c r="Z167" i="64" s="1"/>
  <c r="AA167" i="64" s="1"/>
  <c r="AB167" i="64" s="1"/>
  <c r="AC167" i="64" s="1"/>
  <c r="AD167" i="64" s="1"/>
  <c r="AE167" i="64" s="1"/>
  <c r="AF167" i="64" s="1"/>
  <c r="C167" i="64"/>
  <c r="D167" i="64" s="1"/>
  <c r="E167" i="64" s="1"/>
  <c r="F167" i="64" s="1"/>
  <c r="H166" i="64"/>
  <c r="I166" i="64" s="1"/>
  <c r="J166" i="64" s="1"/>
  <c r="K166" i="64" s="1"/>
  <c r="L166" i="64" s="1"/>
  <c r="M166" i="64" s="1"/>
  <c r="N166" i="64" s="1"/>
  <c r="O166" i="64" s="1"/>
  <c r="P166" i="64" s="1"/>
  <c r="Q166" i="64" s="1"/>
  <c r="R166" i="64" s="1"/>
  <c r="S166" i="64" s="1"/>
  <c r="T166" i="64" s="1"/>
  <c r="U166" i="64" s="1"/>
  <c r="V166" i="64" s="1"/>
  <c r="W166" i="64" s="1"/>
  <c r="X166" i="64" s="1"/>
  <c r="Y166" i="64" s="1"/>
  <c r="Z166" i="64" s="1"/>
  <c r="AA166" i="64" s="1"/>
  <c r="AB166" i="64" s="1"/>
  <c r="AC166" i="64" s="1"/>
  <c r="AD166" i="64" s="1"/>
  <c r="AE166" i="64" s="1"/>
  <c r="AF166" i="64" s="1"/>
  <c r="D166" i="64"/>
  <c r="E166" i="64" s="1"/>
  <c r="F166" i="64" s="1"/>
  <c r="G166" i="64" s="1"/>
  <c r="C166" i="64"/>
  <c r="O165" i="64"/>
  <c r="P165" i="64" s="1"/>
  <c r="Q165" i="64" s="1"/>
  <c r="R165" i="64" s="1"/>
  <c r="S165" i="64" s="1"/>
  <c r="T165" i="64" s="1"/>
  <c r="U165" i="64" s="1"/>
  <c r="V165" i="64" s="1"/>
  <c r="W165" i="64" s="1"/>
  <c r="X165" i="64" s="1"/>
  <c r="Y165" i="64" s="1"/>
  <c r="Z165" i="64" s="1"/>
  <c r="AA165" i="64" s="1"/>
  <c r="AB165" i="64" s="1"/>
  <c r="AC165" i="64" s="1"/>
  <c r="AD165" i="64" s="1"/>
  <c r="AE165" i="64" s="1"/>
  <c r="AF165" i="64" s="1"/>
  <c r="C165" i="64"/>
  <c r="D165" i="64" s="1"/>
  <c r="E165" i="64" s="1"/>
  <c r="F165" i="64" s="1"/>
  <c r="G165" i="64" s="1"/>
  <c r="H165" i="64" s="1"/>
  <c r="I165" i="64" s="1"/>
  <c r="J165" i="64" s="1"/>
  <c r="K165" i="64" s="1"/>
  <c r="L165" i="64" s="1"/>
  <c r="M165" i="64" s="1"/>
  <c r="N165" i="64" s="1"/>
  <c r="I163" i="64"/>
  <c r="J163" i="64" s="1"/>
  <c r="K163" i="64" s="1"/>
  <c r="L163" i="64" s="1"/>
  <c r="M163" i="64" s="1"/>
  <c r="N163" i="64" s="1"/>
  <c r="O163" i="64" s="1"/>
  <c r="P163" i="64" s="1"/>
  <c r="Q163" i="64" s="1"/>
  <c r="R163" i="64" s="1"/>
  <c r="S163" i="64" s="1"/>
  <c r="T163" i="64" s="1"/>
  <c r="U163" i="64" s="1"/>
  <c r="V163" i="64" s="1"/>
  <c r="W163" i="64" s="1"/>
  <c r="X163" i="64" s="1"/>
  <c r="Y163" i="64" s="1"/>
  <c r="Z163" i="64" s="1"/>
  <c r="AA163" i="64" s="1"/>
  <c r="AB163" i="64" s="1"/>
  <c r="AC163" i="64" s="1"/>
  <c r="AD163" i="64" s="1"/>
  <c r="AE163" i="64" s="1"/>
  <c r="AF163" i="64" s="1"/>
  <c r="D163" i="64"/>
  <c r="E163" i="64" s="1"/>
  <c r="F163" i="64" s="1"/>
  <c r="G163" i="64" s="1"/>
  <c r="H163" i="64" s="1"/>
  <c r="C163" i="64"/>
  <c r="H162" i="64"/>
  <c r="I162" i="64" s="1"/>
  <c r="J162" i="64" s="1"/>
  <c r="K162" i="64" s="1"/>
  <c r="L162" i="64" s="1"/>
  <c r="M162" i="64" s="1"/>
  <c r="N162" i="64" s="1"/>
  <c r="O162" i="64" s="1"/>
  <c r="P162" i="64" s="1"/>
  <c r="Q162" i="64" s="1"/>
  <c r="R162" i="64" s="1"/>
  <c r="S162" i="64" s="1"/>
  <c r="T162" i="64" s="1"/>
  <c r="U162" i="64" s="1"/>
  <c r="V162" i="64" s="1"/>
  <c r="W162" i="64" s="1"/>
  <c r="X162" i="64" s="1"/>
  <c r="Y162" i="64" s="1"/>
  <c r="Z162" i="64" s="1"/>
  <c r="AA162" i="64" s="1"/>
  <c r="AB162" i="64" s="1"/>
  <c r="AC162" i="64" s="1"/>
  <c r="AD162" i="64" s="1"/>
  <c r="AE162" i="64" s="1"/>
  <c r="AF162" i="64" s="1"/>
  <c r="C162" i="64"/>
  <c r="D162" i="64" s="1"/>
  <c r="E162" i="64" s="1"/>
  <c r="F162" i="64" s="1"/>
  <c r="G162" i="64" s="1"/>
  <c r="F161" i="64"/>
  <c r="G161" i="64" s="1"/>
  <c r="H161" i="64" s="1"/>
  <c r="I161" i="64" s="1"/>
  <c r="J161" i="64" s="1"/>
  <c r="K161" i="64" s="1"/>
  <c r="L161" i="64" s="1"/>
  <c r="M161" i="64" s="1"/>
  <c r="N161" i="64" s="1"/>
  <c r="O161" i="64" s="1"/>
  <c r="P161" i="64" s="1"/>
  <c r="Q161" i="64" s="1"/>
  <c r="R161" i="64" s="1"/>
  <c r="S161" i="64" s="1"/>
  <c r="T161" i="64" s="1"/>
  <c r="U161" i="64" s="1"/>
  <c r="V161" i="64" s="1"/>
  <c r="W161" i="64" s="1"/>
  <c r="X161" i="64" s="1"/>
  <c r="Y161" i="64" s="1"/>
  <c r="Z161" i="64" s="1"/>
  <c r="AA161" i="64" s="1"/>
  <c r="AB161" i="64" s="1"/>
  <c r="AC161" i="64" s="1"/>
  <c r="AD161" i="64" s="1"/>
  <c r="AE161" i="64" s="1"/>
  <c r="AF161" i="64" s="1"/>
  <c r="E161" i="64"/>
  <c r="D161" i="64"/>
  <c r="C161" i="64"/>
  <c r="AD160" i="64"/>
  <c r="AE160" i="64" s="1"/>
  <c r="AF160" i="64" s="1"/>
  <c r="O160" i="64"/>
  <c r="P160" i="64" s="1"/>
  <c r="Q160" i="64" s="1"/>
  <c r="R160" i="64" s="1"/>
  <c r="S160" i="64" s="1"/>
  <c r="T160" i="64" s="1"/>
  <c r="U160" i="64" s="1"/>
  <c r="V160" i="64" s="1"/>
  <c r="W160" i="64" s="1"/>
  <c r="X160" i="64" s="1"/>
  <c r="Y160" i="64" s="1"/>
  <c r="Z160" i="64" s="1"/>
  <c r="AA160" i="64" s="1"/>
  <c r="AB160" i="64" s="1"/>
  <c r="AC160" i="64" s="1"/>
  <c r="D160" i="64"/>
  <c r="E160" i="64" s="1"/>
  <c r="F160" i="64" s="1"/>
  <c r="G160" i="64" s="1"/>
  <c r="H160" i="64" s="1"/>
  <c r="I160" i="64" s="1"/>
  <c r="J160" i="64" s="1"/>
  <c r="K160" i="64" s="1"/>
  <c r="L160" i="64" s="1"/>
  <c r="M160" i="64" s="1"/>
  <c r="N160" i="64" s="1"/>
  <c r="C160" i="64"/>
  <c r="C159" i="64"/>
  <c r="D159" i="64" s="1"/>
  <c r="E159" i="64" s="1"/>
  <c r="F159" i="64" s="1"/>
  <c r="G159" i="64" s="1"/>
  <c r="H159" i="64" s="1"/>
  <c r="I159" i="64" s="1"/>
  <c r="J159" i="64" s="1"/>
  <c r="K159" i="64" s="1"/>
  <c r="L159" i="64" s="1"/>
  <c r="M159" i="64" s="1"/>
  <c r="N159" i="64" s="1"/>
  <c r="O159" i="64" s="1"/>
  <c r="P159" i="64" s="1"/>
  <c r="Q159" i="64" s="1"/>
  <c r="R159" i="64" s="1"/>
  <c r="S159" i="64" s="1"/>
  <c r="T159" i="64" s="1"/>
  <c r="U159" i="64" s="1"/>
  <c r="V159" i="64" s="1"/>
  <c r="W159" i="64" s="1"/>
  <c r="X159" i="64" s="1"/>
  <c r="Y159" i="64" s="1"/>
  <c r="Z159" i="64" s="1"/>
  <c r="AA159" i="64" s="1"/>
  <c r="AB159" i="64" s="1"/>
  <c r="AC159" i="64" s="1"/>
  <c r="AD159" i="64" s="1"/>
  <c r="AE159" i="64" s="1"/>
  <c r="AF159" i="64" s="1"/>
  <c r="O158" i="64"/>
  <c r="P158" i="64" s="1"/>
  <c r="Q158" i="64" s="1"/>
  <c r="R158" i="64" s="1"/>
  <c r="S158" i="64" s="1"/>
  <c r="T158" i="64" s="1"/>
  <c r="U158" i="64" s="1"/>
  <c r="V158" i="64" s="1"/>
  <c r="W158" i="64" s="1"/>
  <c r="X158" i="64" s="1"/>
  <c r="Y158" i="64" s="1"/>
  <c r="Z158" i="64" s="1"/>
  <c r="AA158" i="64" s="1"/>
  <c r="AB158" i="64" s="1"/>
  <c r="AC158" i="64" s="1"/>
  <c r="AD158" i="64" s="1"/>
  <c r="AE158" i="64" s="1"/>
  <c r="AF158" i="64" s="1"/>
  <c r="F158" i="64"/>
  <c r="G158" i="64" s="1"/>
  <c r="H158" i="64" s="1"/>
  <c r="I158" i="64" s="1"/>
  <c r="J158" i="64" s="1"/>
  <c r="K158" i="64" s="1"/>
  <c r="L158" i="64" s="1"/>
  <c r="M158" i="64" s="1"/>
  <c r="N158" i="64" s="1"/>
  <c r="D158" i="64"/>
  <c r="E158" i="64" s="1"/>
  <c r="C158" i="64"/>
  <c r="D157" i="64"/>
  <c r="E157" i="64" s="1"/>
  <c r="F157" i="64" s="1"/>
  <c r="G157" i="64" s="1"/>
  <c r="H157" i="64" s="1"/>
  <c r="I157" i="64" s="1"/>
  <c r="J157" i="64" s="1"/>
  <c r="K157" i="64" s="1"/>
  <c r="L157" i="64" s="1"/>
  <c r="M157" i="64" s="1"/>
  <c r="N157" i="64" s="1"/>
  <c r="O157" i="64" s="1"/>
  <c r="P157" i="64" s="1"/>
  <c r="Q157" i="64" s="1"/>
  <c r="R157" i="64" s="1"/>
  <c r="S157" i="64" s="1"/>
  <c r="T157" i="64" s="1"/>
  <c r="U157" i="64" s="1"/>
  <c r="V157" i="64" s="1"/>
  <c r="W157" i="64" s="1"/>
  <c r="X157" i="64" s="1"/>
  <c r="Y157" i="64" s="1"/>
  <c r="Z157" i="64" s="1"/>
  <c r="AA157" i="64" s="1"/>
  <c r="AB157" i="64" s="1"/>
  <c r="AC157" i="64" s="1"/>
  <c r="AD157" i="64" s="1"/>
  <c r="AE157" i="64" s="1"/>
  <c r="AF157" i="64" s="1"/>
  <c r="C157" i="64"/>
  <c r="AC156" i="64"/>
  <c r="AD156" i="64" s="1"/>
  <c r="AE156" i="64" s="1"/>
  <c r="AF156" i="64" s="1"/>
  <c r="P156" i="64"/>
  <c r="Q156" i="64" s="1"/>
  <c r="R156" i="64" s="1"/>
  <c r="S156" i="64" s="1"/>
  <c r="T156" i="64" s="1"/>
  <c r="U156" i="64" s="1"/>
  <c r="V156" i="64" s="1"/>
  <c r="W156" i="64" s="1"/>
  <c r="X156" i="64" s="1"/>
  <c r="Y156" i="64" s="1"/>
  <c r="Z156" i="64" s="1"/>
  <c r="AA156" i="64" s="1"/>
  <c r="AB156" i="64" s="1"/>
  <c r="E156" i="64"/>
  <c r="F156" i="64" s="1"/>
  <c r="G156" i="64" s="1"/>
  <c r="H156" i="64" s="1"/>
  <c r="I156" i="64" s="1"/>
  <c r="J156" i="64" s="1"/>
  <c r="K156" i="64" s="1"/>
  <c r="L156" i="64" s="1"/>
  <c r="M156" i="64" s="1"/>
  <c r="N156" i="64" s="1"/>
  <c r="O156" i="64" s="1"/>
  <c r="C156" i="64"/>
  <c r="D156" i="64" s="1"/>
  <c r="D155" i="64"/>
  <c r="E155" i="64" s="1"/>
  <c r="F155" i="64" s="1"/>
  <c r="G155" i="64" s="1"/>
  <c r="H155" i="64" s="1"/>
  <c r="I155" i="64" s="1"/>
  <c r="J155" i="64" s="1"/>
  <c r="K155" i="64" s="1"/>
  <c r="L155" i="64" s="1"/>
  <c r="M155" i="64" s="1"/>
  <c r="N155" i="64" s="1"/>
  <c r="O155" i="64" s="1"/>
  <c r="P155" i="64" s="1"/>
  <c r="Q155" i="64" s="1"/>
  <c r="R155" i="64" s="1"/>
  <c r="S155" i="64" s="1"/>
  <c r="T155" i="64" s="1"/>
  <c r="U155" i="64" s="1"/>
  <c r="V155" i="64" s="1"/>
  <c r="W155" i="64" s="1"/>
  <c r="X155" i="64" s="1"/>
  <c r="Y155" i="64" s="1"/>
  <c r="Z155" i="64" s="1"/>
  <c r="AA155" i="64" s="1"/>
  <c r="AB155" i="64" s="1"/>
  <c r="AC155" i="64" s="1"/>
  <c r="AD155" i="64" s="1"/>
  <c r="AE155" i="64" s="1"/>
  <c r="AF155" i="64" s="1"/>
  <c r="C155" i="64"/>
  <c r="C154" i="64"/>
  <c r="D154" i="64" s="1"/>
  <c r="E154" i="64" s="1"/>
  <c r="F154" i="64" s="1"/>
  <c r="G154" i="64" s="1"/>
  <c r="H154" i="64" s="1"/>
  <c r="I154" i="64" s="1"/>
  <c r="J154" i="64" s="1"/>
  <c r="K154" i="64" s="1"/>
  <c r="L154" i="64" s="1"/>
  <c r="M154" i="64" s="1"/>
  <c r="N154" i="64" s="1"/>
  <c r="O154" i="64" s="1"/>
  <c r="P154" i="64" s="1"/>
  <c r="Q154" i="64" s="1"/>
  <c r="R154" i="64" s="1"/>
  <c r="S154" i="64" s="1"/>
  <c r="T154" i="64" s="1"/>
  <c r="U154" i="64" s="1"/>
  <c r="V154" i="64" s="1"/>
  <c r="W154" i="64" s="1"/>
  <c r="X154" i="64" s="1"/>
  <c r="Y154" i="64" s="1"/>
  <c r="Z154" i="64" s="1"/>
  <c r="AA154" i="64" s="1"/>
  <c r="AB154" i="64" s="1"/>
  <c r="AC154" i="64" s="1"/>
  <c r="AD154" i="64" s="1"/>
  <c r="AE154" i="64" s="1"/>
  <c r="AF154" i="64" s="1"/>
  <c r="E153" i="64"/>
  <c r="F153" i="64" s="1"/>
  <c r="G153" i="64" s="1"/>
  <c r="H153" i="64" s="1"/>
  <c r="I153" i="64" s="1"/>
  <c r="J153" i="64" s="1"/>
  <c r="K153" i="64" s="1"/>
  <c r="L153" i="64" s="1"/>
  <c r="M153" i="64" s="1"/>
  <c r="N153" i="64" s="1"/>
  <c r="O153" i="64" s="1"/>
  <c r="P153" i="64" s="1"/>
  <c r="Q153" i="64" s="1"/>
  <c r="R153" i="64" s="1"/>
  <c r="S153" i="64" s="1"/>
  <c r="T153" i="64" s="1"/>
  <c r="U153" i="64" s="1"/>
  <c r="V153" i="64" s="1"/>
  <c r="W153" i="64" s="1"/>
  <c r="X153" i="64" s="1"/>
  <c r="Y153" i="64" s="1"/>
  <c r="Z153" i="64" s="1"/>
  <c r="AA153" i="64" s="1"/>
  <c r="AB153" i="64" s="1"/>
  <c r="AC153" i="64" s="1"/>
  <c r="AD153" i="64" s="1"/>
  <c r="AE153" i="64" s="1"/>
  <c r="AF153" i="64" s="1"/>
  <c r="D153" i="64"/>
  <c r="C153" i="64"/>
  <c r="C152" i="64"/>
  <c r="D152" i="64" s="1"/>
  <c r="E152" i="64" s="1"/>
  <c r="F152" i="64" s="1"/>
  <c r="G152" i="64" s="1"/>
  <c r="H152" i="64" s="1"/>
  <c r="I152" i="64" s="1"/>
  <c r="J152" i="64" s="1"/>
  <c r="K152" i="64" s="1"/>
  <c r="L152" i="64" s="1"/>
  <c r="M152" i="64" s="1"/>
  <c r="N152" i="64" s="1"/>
  <c r="O152" i="64" s="1"/>
  <c r="P152" i="64" s="1"/>
  <c r="Q152" i="64" s="1"/>
  <c r="R152" i="64" s="1"/>
  <c r="S152" i="64" s="1"/>
  <c r="T152" i="64" s="1"/>
  <c r="U152" i="64" s="1"/>
  <c r="V152" i="64" s="1"/>
  <c r="W152" i="64" s="1"/>
  <c r="X152" i="64" s="1"/>
  <c r="Y152" i="64" s="1"/>
  <c r="Z152" i="64" s="1"/>
  <c r="AA152" i="64" s="1"/>
  <c r="AB152" i="64" s="1"/>
  <c r="AC152" i="64" s="1"/>
  <c r="AD152" i="64" s="1"/>
  <c r="AE152" i="64" s="1"/>
  <c r="AF152" i="64" s="1"/>
  <c r="Y151" i="64"/>
  <c r="Z151" i="64" s="1"/>
  <c r="AA151" i="64" s="1"/>
  <c r="AB151" i="64" s="1"/>
  <c r="AC151" i="64" s="1"/>
  <c r="AD151" i="64" s="1"/>
  <c r="AE151" i="64" s="1"/>
  <c r="AF151" i="64" s="1"/>
  <c r="F151" i="64"/>
  <c r="G151" i="64" s="1"/>
  <c r="H151" i="64" s="1"/>
  <c r="I151" i="64" s="1"/>
  <c r="J151" i="64" s="1"/>
  <c r="K151" i="64" s="1"/>
  <c r="L151" i="64" s="1"/>
  <c r="M151" i="64" s="1"/>
  <c r="N151" i="64" s="1"/>
  <c r="O151" i="64" s="1"/>
  <c r="P151" i="64" s="1"/>
  <c r="Q151" i="64" s="1"/>
  <c r="R151" i="64" s="1"/>
  <c r="S151" i="64" s="1"/>
  <c r="T151" i="64" s="1"/>
  <c r="U151" i="64" s="1"/>
  <c r="V151" i="64" s="1"/>
  <c r="W151" i="64" s="1"/>
  <c r="X151" i="64" s="1"/>
  <c r="D151" i="64"/>
  <c r="E151" i="64" s="1"/>
  <c r="C151" i="64"/>
  <c r="AA149" i="64"/>
  <c r="AB149" i="64" s="1"/>
  <c r="AC149" i="64" s="1"/>
  <c r="AD149" i="64" s="1"/>
  <c r="AE149" i="64" s="1"/>
  <c r="AF149" i="64" s="1"/>
  <c r="I149" i="64"/>
  <c r="J149" i="64" s="1"/>
  <c r="K149" i="64" s="1"/>
  <c r="L149" i="64" s="1"/>
  <c r="M149" i="64" s="1"/>
  <c r="N149" i="64" s="1"/>
  <c r="O149" i="64" s="1"/>
  <c r="P149" i="64" s="1"/>
  <c r="Q149" i="64" s="1"/>
  <c r="R149" i="64" s="1"/>
  <c r="S149" i="64" s="1"/>
  <c r="T149" i="64" s="1"/>
  <c r="U149" i="64" s="1"/>
  <c r="V149" i="64" s="1"/>
  <c r="W149" i="64" s="1"/>
  <c r="X149" i="64" s="1"/>
  <c r="Y149" i="64" s="1"/>
  <c r="Z149" i="64" s="1"/>
  <c r="C149" i="64"/>
  <c r="D149" i="64" s="1"/>
  <c r="E149" i="64" s="1"/>
  <c r="F149" i="64" s="1"/>
  <c r="G149" i="64" s="1"/>
  <c r="H149" i="64" s="1"/>
  <c r="E148" i="64"/>
  <c r="F148" i="64" s="1"/>
  <c r="G148" i="64" s="1"/>
  <c r="H148" i="64" s="1"/>
  <c r="I148" i="64" s="1"/>
  <c r="J148" i="64" s="1"/>
  <c r="K148" i="64" s="1"/>
  <c r="L148" i="64" s="1"/>
  <c r="M148" i="64" s="1"/>
  <c r="N148" i="64" s="1"/>
  <c r="O148" i="64" s="1"/>
  <c r="P148" i="64" s="1"/>
  <c r="Q148" i="64" s="1"/>
  <c r="R148" i="64" s="1"/>
  <c r="S148" i="64" s="1"/>
  <c r="T148" i="64" s="1"/>
  <c r="U148" i="64" s="1"/>
  <c r="V148" i="64" s="1"/>
  <c r="W148" i="64" s="1"/>
  <c r="X148" i="64" s="1"/>
  <c r="Y148" i="64" s="1"/>
  <c r="Z148" i="64" s="1"/>
  <c r="AA148" i="64" s="1"/>
  <c r="AB148" i="64" s="1"/>
  <c r="AC148" i="64" s="1"/>
  <c r="AD148" i="64" s="1"/>
  <c r="AE148" i="64" s="1"/>
  <c r="AF148" i="64" s="1"/>
  <c r="D148" i="64"/>
  <c r="C148" i="64"/>
  <c r="F147" i="64"/>
  <c r="G147" i="64" s="1"/>
  <c r="H147" i="64" s="1"/>
  <c r="I147" i="64" s="1"/>
  <c r="J147" i="64" s="1"/>
  <c r="K147" i="64" s="1"/>
  <c r="L147" i="64" s="1"/>
  <c r="M147" i="64" s="1"/>
  <c r="N147" i="64" s="1"/>
  <c r="O147" i="64" s="1"/>
  <c r="P147" i="64" s="1"/>
  <c r="Q147" i="64" s="1"/>
  <c r="R147" i="64" s="1"/>
  <c r="S147" i="64" s="1"/>
  <c r="T147" i="64" s="1"/>
  <c r="U147" i="64" s="1"/>
  <c r="V147" i="64" s="1"/>
  <c r="W147" i="64" s="1"/>
  <c r="X147" i="64" s="1"/>
  <c r="Y147" i="64" s="1"/>
  <c r="Z147" i="64" s="1"/>
  <c r="AA147" i="64" s="1"/>
  <c r="AB147" i="64" s="1"/>
  <c r="AC147" i="64" s="1"/>
  <c r="AD147" i="64" s="1"/>
  <c r="AE147" i="64" s="1"/>
  <c r="AF147" i="64" s="1"/>
  <c r="D147" i="64"/>
  <c r="E147" i="64" s="1"/>
  <c r="C147" i="64"/>
  <c r="I146" i="64"/>
  <c r="J146" i="64" s="1"/>
  <c r="K146" i="64" s="1"/>
  <c r="L146" i="64" s="1"/>
  <c r="M146" i="64" s="1"/>
  <c r="N146" i="64" s="1"/>
  <c r="O146" i="64" s="1"/>
  <c r="P146" i="64" s="1"/>
  <c r="Q146" i="64" s="1"/>
  <c r="R146" i="64" s="1"/>
  <c r="S146" i="64" s="1"/>
  <c r="T146" i="64" s="1"/>
  <c r="U146" i="64" s="1"/>
  <c r="V146" i="64" s="1"/>
  <c r="W146" i="64" s="1"/>
  <c r="X146" i="64" s="1"/>
  <c r="Y146" i="64" s="1"/>
  <c r="Z146" i="64" s="1"/>
  <c r="AA146" i="64" s="1"/>
  <c r="AB146" i="64" s="1"/>
  <c r="AC146" i="64" s="1"/>
  <c r="AD146" i="64" s="1"/>
  <c r="AE146" i="64" s="1"/>
  <c r="AF146" i="64" s="1"/>
  <c r="C146" i="64"/>
  <c r="D146" i="64" s="1"/>
  <c r="E146" i="64" s="1"/>
  <c r="F146" i="64" s="1"/>
  <c r="G146" i="64" s="1"/>
  <c r="H146" i="64" s="1"/>
  <c r="D144" i="64"/>
  <c r="E144" i="64" s="1"/>
  <c r="F144" i="64" s="1"/>
  <c r="G144" i="64" s="1"/>
  <c r="H144" i="64" s="1"/>
  <c r="I144" i="64" s="1"/>
  <c r="J144" i="64" s="1"/>
  <c r="K144" i="64" s="1"/>
  <c r="L144" i="64" s="1"/>
  <c r="M144" i="64" s="1"/>
  <c r="N144" i="64" s="1"/>
  <c r="O144" i="64" s="1"/>
  <c r="P144" i="64" s="1"/>
  <c r="Q144" i="64" s="1"/>
  <c r="R144" i="64" s="1"/>
  <c r="S144" i="64" s="1"/>
  <c r="T144" i="64" s="1"/>
  <c r="U144" i="64" s="1"/>
  <c r="V144" i="64" s="1"/>
  <c r="W144" i="64" s="1"/>
  <c r="X144" i="64" s="1"/>
  <c r="Y144" i="64" s="1"/>
  <c r="Z144" i="64" s="1"/>
  <c r="AA144" i="64" s="1"/>
  <c r="AB144" i="64" s="1"/>
  <c r="AC144" i="64" s="1"/>
  <c r="AD144" i="64" s="1"/>
  <c r="AE144" i="64" s="1"/>
  <c r="AF144" i="64" s="1"/>
  <c r="C144" i="64"/>
  <c r="E143" i="64"/>
  <c r="F143" i="64" s="1"/>
  <c r="G143" i="64" s="1"/>
  <c r="H143" i="64" s="1"/>
  <c r="I143" i="64" s="1"/>
  <c r="J143" i="64" s="1"/>
  <c r="K143" i="64" s="1"/>
  <c r="L143" i="64" s="1"/>
  <c r="M143" i="64" s="1"/>
  <c r="N143" i="64" s="1"/>
  <c r="O143" i="64" s="1"/>
  <c r="P143" i="64" s="1"/>
  <c r="Q143" i="64" s="1"/>
  <c r="R143" i="64" s="1"/>
  <c r="S143" i="64" s="1"/>
  <c r="T143" i="64" s="1"/>
  <c r="U143" i="64" s="1"/>
  <c r="V143" i="64" s="1"/>
  <c r="W143" i="64" s="1"/>
  <c r="X143" i="64" s="1"/>
  <c r="Y143" i="64" s="1"/>
  <c r="Z143" i="64" s="1"/>
  <c r="AA143" i="64" s="1"/>
  <c r="AB143" i="64" s="1"/>
  <c r="AC143" i="64" s="1"/>
  <c r="AD143" i="64" s="1"/>
  <c r="AE143" i="64" s="1"/>
  <c r="AF143" i="64" s="1"/>
  <c r="D143" i="64"/>
  <c r="C143" i="64"/>
  <c r="C141" i="64"/>
  <c r="D141" i="64" s="1"/>
  <c r="E141" i="64" s="1"/>
  <c r="F141" i="64" s="1"/>
  <c r="G141" i="64" s="1"/>
  <c r="H141" i="64" s="1"/>
  <c r="I141" i="64" s="1"/>
  <c r="J141" i="64" s="1"/>
  <c r="K141" i="64" s="1"/>
  <c r="L141" i="64" s="1"/>
  <c r="M141" i="64" s="1"/>
  <c r="N141" i="64" s="1"/>
  <c r="O141" i="64" s="1"/>
  <c r="P141" i="64" s="1"/>
  <c r="Q141" i="64" s="1"/>
  <c r="R141" i="64" s="1"/>
  <c r="S141" i="64" s="1"/>
  <c r="T141" i="64" s="1"/>
  <c r="U141" i="64" s="1"/>
  <c r="V141" i="64" s="1"/>
  <c r="W141" i="64" s="1"/>
  <c r="X141" i="64" s="1"/>
  <c r="Y141" i="64" s="1"/>
  <c r="Z141" i="64" s="1"/>
  <c r="AA141" i="64" s="1"/>
  <c r="AB141" i="64" s="1"/>
  <c r="AC141" i="64" s="1"/>
  <c r="AD141" i="64" s="1"/>
  <c r="AE141" i="64" s="1"/>
  <c r="AF141" i="64" s="1"/>
  <c r="C140" i="64"/>
  <c r="D140" i="64" s="1"/>
  <c r="E140" i="64" s="1"/>
  <c r="F140" i="64" s="1"/>
  <c r="G140" i="64" s="1"/>
  <c r="H140" i="64" s="1"/>
  <c r="I140" i="64" s="1"/>
  <c r="J140" i="64" s="1"/>
  <c r="K140" i="64" s="1"/>
  <c r="L140" i="64" s="1"/>
  <c r="M140" i="64" s="1"/>
  <c r="N140" i="64" s="1"/>
  <c r="O140" i="64" s="1"/>
  <c r="P140" i="64" s="1"/>
  <c r="Q140" i="64" s="1"/>
  <c r="R140" i="64" s="1"/>
  <c r="S140" i="64" s="1"/>
  <c r="T140" i="64" s="1"/>
  <c r="U140" i="64" s="1"/>
  <c r="V140" i="64" s="1"/>
  <c r="W140" i="64" s="1"/>
  <c r="X140" i="64" s="1"/>
  <c r="Y140" i="64" s="1"/>
  <c r="Z140" i="64" s="1"/>
  <c r="AA140" i="64" s="1"/>
  <c r="AB140" i="64" s="1"/>
  <c r="AC140" i="64" s="1"/>
  <c r="AD140" i="64" s="1"/>
  <c r="AE140" i="64" s="1"/>
  <c r="AF140" i="64" s="1"/>
  <c r="F139" i="64"/>
  <c r="G139" i="64" s="1"/>
  <c r="H139" i="64" s="1"/>
  <c r="I139" i="64" s="1"/>
  <c r="J139" i="64" s="1"/>
  <c r="K139" i="64" s="1"/>
  <c r="L139" i="64" s="1"/>
  <c r="M139" i="64" s="1"/>
  <c r="N139" i="64" s="1"/>
  <c r="O139" i="64" s="1"/>
  <c r="P139" i="64" s="1"/>
  <c r="Q139" i="64" s="1"/>
  <c r="R139" i="64" s="1"/>
  <c r="S139" i="64" s="1"/>
  <c r="T139" i="64" s="1"/>
  <c r="U139" i="64" s="1"/>
  <c r="V139" i="64" s="1"/>
  <c r="W139" i="64" s="1"/>
  <c r="X139" i="64" s="1"/>
  <c r="Y139" i="64" s="1"/>
  <c r="Z139" i="64" s="1"/>
  <c r="AA139" i="64" s="1"/>
  <c r="AB139" i="64" s="1"/>
  <c r="AC139" i="64" s="1"/>
  <c r="AD139" i="64" s="1"/>
  <c r="AE139" i="64" s="1"/>
  <c r="AF139" i="64" s="1"/>
  <c r="D139" i="64"/>
  <c r="E139" i="64" s="1"/>
  <c r="C139" i="64"/>
  <c r="F138" i="64"/>
  <c r="G138" i="64" s="1"/>
  <c r="H138" i="64" s="1"/>
  <c r="I138" i="64" s="1"/>
  <c r="J138" i="64" s="1"/>
  <c r="K138" i="64" s="1"/>
  <c r="L138" i="64" s="1"/>
  <c r="M138" i="64" s="1"/>
  <c r="N138" i="64" s="1"/>
  <c r="O138" i="64" s="1"/>
  <c r="P138" i="64" s="1"/>
  <c r="Q138" i="64" s="1"/>
  <c r="R138" i="64" s="1"/>
  <c r="S138" i="64" s="1"/>
  <c r="T138" i="64" s="1"/>
  <c r="U138" i="64" s="1"/>
  <c r="V138" i="64" s="1"/>
  <c r="W138" i="64" s="1"/>
  <c r="X138" i="64" s="1"/>
  <c r="Y138" i="64" s="1"/>
  <c r="Z138" i="64" s="1"/>
  <c r="AA138" i="64" s="1"/>
  <c r="AB138" i="64" s="1"/>
  <c r="AC138" i="64" s="1"/>
  <c r="AD138" i="64" s="1"/>
  <c r="AE138" i="64" s="1"/>
  <c r="AF138" i="64" s="1"/>
  <c r="E138" i="64"/>
  <c r="D138" i="64"/>
  <c r="C138" i="64"/>
  <c r="C137" i="64"/>
  <c r="D137" i="64" s="1"/>
  <c r="E137" i="64" s="1"/>
  <c r="F137" i="64" s="1"/>
  <c r="G137" i="64" s="1"/>
  <c r="H137" i="64" s="1"/>
  <c r="I137" i="64" s="1"/>
  <c r="J137" i="64" s="1"/>
  <c r="K137" i="64" s="1"/>
  <c r="L137" i="64" s="1"/>
  <c r="M137" i="64" s="1"/>
  <c r="N137" i="64" s="1"/>
  <c r="O137" i="64" s="1"/>
  <c r="P137" i="64" s="1"/>
  <c r="Q137" i="64" s="1"/>
  <c r="R137" i="64" s="1"/>
  <c r="S137" i="64" s="1"/>
  <c r="T137" i="64" s="1"/>
  <c r="U137" i="64" s="1"/>
  <c r="V137" i="64" s="1"/>
  <c r="W137" i="64" s="1"/>
  <c r="X137" i="64" s="1"/>
  <c r="Y137" i="64" s="1"/>
  <c r="Z137" i="64" s="1"/>
  <c r="AA137" i="64" s="1"/>
  <c r="AB137" i="64" s="1"/>
  <c r="AC137" i="64" s="1"/>
  <c r="AD137" i="64" s="1"/>
  <c r="AE137" i="64" s="1"/>
  <c r="AF137" i="64" s="1"/>
  <c r="C136" i="64"/>
  <c r="D136" i="64" s="1"/>
  <c r="E136" i="64" s="1"/>
  <c r="F136" i="64" s="1"/>
  <c r="G136" i="64" s="1"/>
  <c r="H136" i="64" s="1"/>
  <c r="I136" i="64" s="1"/>
  <c r="J136" i="64" s="1"/>
  <c r="K136" i="64" s="1"/>
  <c r="L136" i="64" s="1"/>
  <c r="M136" i="64" s="1"/>
  <c r="N136" i="64" s="1"/>
  <c r="O136" i="64" s="1"/>
  <c r="P136" i="64" s="1"/>
  <c r="Q136" i="64" s="1"/>
  <c r="R136" i="64" s="1"/>
  <c r="S136" i="64" s="1"/>
  <c r="T136" i="64" s="1"/>
  <c r="U136" i="64" s="1"/>
  <c r="V136" i="64" s="1"/>
  <c r="W136" i="64" s="1"/>
  <c r="X136" i="64" s="1"/>
  <c r="Y136" i="64" s="1"/>
  <c r="Z136" i="64" s="1"/>
  <c r="AA136" i="64" s="1"/>
  <c r="AB136" i="64" s="1"/>
  <c r="AC136" i="64" s="1"/>
  <c r="AD136" i="64" s="1"/>
  <c r="AE136" i="64" s="1"/>
  <c r="AF136" i="64" s="1"/>
  <c r="F135" i="64"/>
  <c r="G135" i="64" s="1"/>
  <c r="H135" i="64" s="1"/>
  <c r="I135" i="64" s="1"/>
  <c r="J135" i="64" s="1"/>
  <c r="K135" i="64" s="1"/>
  <c r="L135" i="64" s="1"/>
  <c r="M135" i="64" s="1"/>
  <c r="N135" i="64" s="1"/>
  <c r="O135" i="64" s="1"/>
  <c r="P135" i="64" s="1"/>
  <c r="Q135" i="64" s="1"/>
  <c r="R135" i="64" s="1"/>
  <c r="S135" i="64" s="1"/>
  <c r="T135" i="64" s="1"/>
  <c r="U135" i="64" s="1"/>
  <c r="V135" i="64" s="1"/>
  <c r="W135" i="64" s="1"/>
  <c r="X135" i="64" s="1"/>
  <c r="Y135" i="64" s="1"/>
  <c r="Z135" i="64" s="1"/>
  <c r="AA135" i="64" s="1"/>
  <c r="AB135" i="64" s="1"/>
  <c r="AC135" i="64" s="1"/>
  <c r="AD135" i="64" s="1"/>
  <c r="AE135" i="64" s="1"/>
  <c r="AF135" i="64" s="1"/>
  <c r="C135" i="64"/>
  <c r="D135" i="64" s="1"/>
  <c r="E135" i="64" s="1"/>
  <c r="H133" i="64"/>
  <c r="I133" i="64" s="1"/>
  <c r="J133" i="64" s="1"/>
  <c r="K133" i="64" s="1"/>
  <c r="L133" i="64" s="1"/>
  <c r="M133" i="64" s="1"/>
  <c r="N133" i="64" s="1"/>
  <c r="O133" i="64" s="1"/>
  <c r="P133" i="64" s="1"/>
  <c r="Q133" i="64" s="1"/>
  <c r="R133" i="64" s="1"/>
  <c r="S133" i="64" s="1"/>
  <c r="T133" i="64" s="1"/>
  <c r="U133" i="64" s="1"/>
  <c r="V133" i="64" s="1"/>
  <c r="W133" i="64" s="1"/>
  <c r="X133" i="64" s="1"/>
  <c r="Y133" i="64" s="1"/>
  <c r="Z133" i="64" s="1"/>
  <c r="AA133" i="64" s="1"/>
  <c r="AB133" i="64" s="1"/>
  <c r="AC133" i="64" s="1"/>
  <c r="AD133" i="64" s="1"/>
  <c r="AE133" i="64" s="1"/>
  <c r="AF133" i="64" s="1"/>
  <c r="D133" i="64"/>
  <c r="E133" i="64" s="1"/>
  <c r="F133" i="64" s="1"/>
  <c r="G133" i="64" s="1"/>
  <c r="C133" i="64"/>
  <c r="C132" i="64"/>
  <c r="D132" i="64" s="1"/>
  <c r="E132" i="64" s="1"/>
  <c r="F132" i="64" s="1"/>
  <c r="G132" i="64" s="1"/>
  <c r="H132" i="64" s="1"/>
  <c r="I132" i="64" s="1"/>
  <c r="J132" i="64" s="1"/>
  <c r="K132" i="64" s="1"/>
  <c r="L132" i="64" s="1"/>
  <c r="M132" i="64" s="1"/>
  <c r="N132" i="64" s="1"/>
  <c r="O132" i="64" s="1"/>
  <c r="P132" i="64" s="1"/>
  <c r="Q132" i="64" s="1"/>
  <c r="R132" i="64" s="1"/>
  <c r="S132" i="64" s="1"/>
  <c r="T132" i="64" s="1"/>
  <c r="U132" i="64" s="1"/>
  <c r="V132" i="64" s="1"/>
  <c r="W132" i="64" s="1"/>
  <c r="X132" i="64" s="1"/>
  <c r="Y132" i="64" s="1"/>
  <c r="Z132" i="64" s="1"/>
  <c r="AA132" i="64" s="1"/>
  <c r="AB132" i="64" s="1"/>
  <c r="AC132" i="64" s="1"/>
  <c r="AD132" i="64" s="1"/>
  <c r="AE132" i="64" s="1"/>
  <c r="AF132" i="64" s="1"/>
  <c r="D131" i="64"/>
  <c r="E131" i="64" s="1"/>
  <c r="F131" i="64" s="1"/>
  <c r="G131" i="64" s="1"/>
  <c r="H131" i="64" s="1"/>
  <c r="I131" i="64" s="1"/>
  <c r="J131" i="64" s="1"/>
  <c r="K131" i="64" s="1"/>
  <c r="L131" i="64" s="1"/>
  <c r="M131" i="64" s="1"/>
  <c r="N131" i="64" s="1"/>
  <c r="O131" i="64" s="1"/>
  <c r="P131" i="64" s="1"/>
  <c r="Q131" i="64" s="1"/>
  <c r="R131" i="64" s="1"/>
  <c r="S131" i="64" s="1"/>
  <c r="T131" i="64" s="1"/>
  <c r="U131" i="64" s="1"/>
  <c r="V131" i="64" s="1"/>
  <c r="W131" i="64" s="1"/>
  <c r="X131" i="64" s="1"/>
  <c r="Y131" i="64" s="1"/>
  <c r="Z131" i="64" s="1"/>
  <c r="AA131" i="64" s="1"/>
  <c r="AB131" i="64" s="1"/>
  <c r="AC131" i="64" s="1"/>
  <c r="AD131" i="64" s="1"/>
  <c r="AE131" i="64" s="1"/>
  <c r="AF131" i="64" s="1"/>
  <c r="C131" i="64"/>
  <c r="F130" i="64"/>
  <c r="G130" i="64" s="1"/>
  <c r="H130" i="64" s="1"/>
  <c r="I130" i="64" s="1"/>
  <c r="J130" i="64" s="1"/>
  <c r="K130" i="64" s="1"/>
  <c r="L130" i="64" s="1"/>
  <c r="M130" i="64" s="1"/>
  <c r="N130" i="64" s="1"/>
  <c r="O130" i="64" s="1"/>
  <c r="P130" i="64" s="1"/>
  <c r="Q130" i="64" s="1"/>
  <c r="R130" i="64" s="1"/>
  <c r="S130" i="64" s="1"/>
  <c r="T130" i="64" s="1"/>
  <c r="U130" i="64" s="1"/>
  <c r="V130" i="64" s="1"/>
  <c r="W130" i="64" s="1"/>
  <c r="X130" i="64" s="1"/>
  <c r="Y130" i="64" s="1"/>
  <c r="Z130" i="64" s="1"/>
  <c r="AA130" i="64" s="1"/>
  <c r="AB130" i="64" s="1"/>
  <c r="AC130" i="64" s="1"/>
  <c r="AD130" i="64" s="1"/>
  <c r="AE130" i="64" s="1"/>
  <c r="AF130" i="64" s="1"/>
  <c r="C130" i="64"/>
  <c r="D130" i="64" s="1"/>
  <c r="E130" i="64" s="1"/>
  <c r="H129" i="64"/>
  <c r="I129" i="64" s="1"/>
  <c r="J129" i="64" s="1"/>
  <c r="K129" i="64" s="1"/>
  <c r="L129" i="64" s="1"/>
  <c r="M129" i="64" s="1"/>
  <c r="N129" i="64" s="1"/>
  <c r="O129" i="64" s="1"/>
  <c r="P129" i="64" s="1"/>
  <c r="Q129" i="64" s="1"/>
  <c r="R129" i="64" s="1"/>
  <c r="S129" i="64" s="1"/>
  <c r="T129" i="64" s="1"/>
  <c r="U129" i="64" s="1"/>
  <c r="V129" i="64" s="1"/>
  <c r="W129" i="64" s="1"/>
  <c r="X129" i="64" s="1"/>
  <c r="Y129" i="64" s="1"/>
  <c r="Z129" i="64" s="1"/>
  <c r="AA129" i="64" s="1"/>
  <c r="AB129" i="64" s="1"/>
  <c r="AC129" i="64" s="1"/>
  <c r="AD129" i="64" s="1"/>
  <c r="AE129" i="64" s="1"/>
  <c r="AF129" i="64" s="1"/>
  <c r="D129" i="64"/>
  <c r="E129" i="64" s="1"/>
  <c r="F129" i="64" s="1"/>
  <c r="G129" i="64" s="1"/>
  <c r="C129" i="64"/>
  <c r="C128" i="64"/>
  <c r="D128" i="64" s="1"/>
  <c r="E128" i="64" s="1"/>
  <c r="F128" i="64" s="1"/>
  <c r="G128" i="64" s="1"/>
  <c r="H128" i="64" s="1"/>
  <c r="I128" i="64" s="1"/>
  <c r="J128" i="64" s="1"/>
  <c r="K128" i="64" s="1"/>
  <c r="L128" i="64" s="1"/>
  <c r="M128" i="64" s="1"/>
  <c r="N128" i="64" s="1"/>
  <c r="O128" i="64" s="1"/>
  <c r="P128" i="64" s="1"/>
  <c r="Q128" i="64" s="1"/>
  <c r="R128" i="64" s="1"/>
  <c r="S128" i="64" s="1"/>
  <c r="T128" i="64" s="1"/>
  <c r="U128" i="64" s="1"/>
  <c r="V128" i="64" s="1"/>
  <c r="W128" i="64" s="1"/>
  <c r="X128" i="64" s="1"/>
  <c r="Y128" i="64" s="1"/>
  <c r="Z128" i="64" s="1"/>
  <c r="AA128" i="64" s="1"/>
  <c r="AB128" i="64" s="1"/>
  <c r="AC128" i="64" s="1"/>
  <c r="AD128" i="64" s="1"/>
  <c r="AE128" i="64" s="1"/>
  <c r="AF128" i="64" s="1"/>
  <c r="D127" i="64"/>
  <c r="E127" i="64" s="1"/>
  <c r="F127" i="64" s="1"/>
  <c r="G127" i="64" s="1"/>
  <c r="H127" i="64" s="1"/>
  <c r="I127" i="64" s="1"/>
  <c r="J127" i="64" s="1"/>
  <c r="K127" i="64" s="1"/>
  <c r="L127" i="64" s="1"/>
  <c r="M127" i="64" s="1"/>
  <c r="N127" i="64" s="1"/>
  <c r="O127" i="64" s="1"/>
  <c r="P127" i="64" s="1"/>
  <c r="Q127" i="64" s="1"/>
  <c r="R127" i="64" s="1"/>
  <c r="S127" i="64" s="1"/>
  <c r="T127" i="64" s="1"/>
  <c r="U127" i="64" s="1"/>
  <c r="V127" i="64" s="1"/>
  <c r="W127" i="64" s="1"/>
  <c r="X127" i="64" s="1"/>
  <c r="Y127" i="64" s="1"/>
  <c r="Z127" i="64" s="1"/>
  <c r="AA127" i="64" s="1"/>
  <c r="AB127" i="64" s="1"/>
  <c r="AC127" i="64" s="1"/>
  <c r="AD127" i="64" s="1"/>
  <c r="AE127" i="64" s="1"/>
  <c r="AF127" i="64" s="1"/>
  <c r="C127" i="64"/>
  <c r="F126" i="64"/>
  <c r="G126" i="64" s="1"/>
  <c r="H126" i="64" s="1"/>
  <c r="I126" i="64" s="1"/>
  <c r="J126" i="64" s="1"/>
  <c r="K126" i="64" s="1"/>
  <c r="L126" i="64" s="1"/>
  <c r="M126" i="64" s="1"/>
  <c r="N126" i="64" s="1"/>
  <c r="O126" i="64" s="1"/>
  <c r="P126" i="64" s="1"/>
  <c r="Q126" i="64" s="1"/>
  <c r="R126" i="64" s="1"/>
  <c r="S126" i="64" s="1"/>
  <c r="T126" i="64" s="1"/>
  <c r="U126" i="64" s="1"/>
  <c r="V126" i="64" s="1"/>
  <c r="W126" i="64" s="1"/>
  <c r="X126" i="64" s="1"/>
  <c r="Y126" i="64" s="1"/>
  <c r="Z126" i="64" s="1"/>
  <c r="AA126" i="64" s="1"/>
  <c r="AB126" i="64" s="1"/>
  <c r="AC126" i="64" s="1"/>
  <c r="AD126" i="64" s="1"/>
  <c r="AE126" i="64" s="1"/>
  <c r="AF126" i="64" s="1"/>
  <c r="C126" i="64"/>
  <c r="D126" i="64" s="1"/>
  <c r="E126" i="64" s="1"/>
  <c r="H124" i="64"/>
  <c r="I124" i="64" s="1"/>
  <c r="J124" i="64" s="1"/>
  <c r="K124" i="64" s="1"/>
  <c r="L124" i="64" s="1"/>
  <c r="M124" i="64" s="1"/>
  <c r="N124" i="64" s="1"/>
  <c r="O124" i="64" s="1"/>
  <c r="P124" i="64" s="1"/>
  <c r="Q124" i="64" s="1"/>
  <c r="R124" i="64" s="1"/>
  <c r="S124" i="64" s="1"/>
  <c r="T124" i="64" s="1"/>
  <c r="U124" i="64" s="1"/>
  <c r="V124" i="64" s="1"/>
  <c r="W124" i="64" s="1"/>
  <c r="X124" i="64" s="1"/>
  <c r="Y124" i="64" s="1"/>
  <c r="Z124" i="64" s="1"/>
  <c r="AA124" i="64" s="1"/>
  <c r="AB124" i="64" s="1"/>
  <c r="AC124" i="64" s="1"/>
  <c r="AD124" i="64" s="1"/>
  <c r="AE124" i="64" s="1"/>
  <c r="AF124" i="64" s="1"/>
  <c r="D124" i="64"/>
  <c r="E124" i="64" s="1"/>
  <c r="F124" i="64" s="1"/>
  <c r="G124" i="64" s="1"/>
  <c r="C124" i="64"/>
  <c r="J123" i="64"/>
  <c r="K123" i="64" s="1"/>
  <c r="L123" i="64" s="1"/>
  <c r="M123" i="64" s="1"/>
  <c r="N123" i="64" s="1"/>
  <c r="O123" i="64" s="1"/>
  <c r="P123" i="64" s="1"/>
  <c r="Q123" i="64" s="1"/>
  <c r="R123" i="64" s="1"/>
  <c r="S123" i="64" s="1"/>
  <c r="T123" i="64" s="1"/>
  <c r="U123" i="64" s="1"/>
  <c r="V123" i="64" s="1"/>
  <c r="W123" i="64" s="1"/>
  <c r="X123" i="64" s="1"/>
  <c r="Y123" i="64" s="1"/>
  <c r="Z123" i="64" s="1"/>
  <c r="AA123" i="64" s="1"/>
  <c r="AB123" i="64" s="1"/>
  <c r="AC123" i="64" s="1"/>
  <c r="AD123" i="64" s="1"/>
  <c r="AE123" i="64" s="1"/>
  <c r="AF123" i="64" s="1"/>
  <c r="F123" i="64"/>
  <c r="G123" i="64" s="1"/>
  <c r="H123" i="64" s="1"/>
  <c r="I123" i="64" s="1"/>
  <c r="C123" i="64"/>
  <c r="D123" i="64" s="1"/>
  <c r="E123" i="64" s="1"/>
  <c r="AF122" i="64"/>
  <c r="AB122" i="64"/>
  <c r="AC122" i="64" s="1"/>
  <c r="AD122" i="64" s="1"/>
  <c r="AE122" i="64" s="1"/>
  <c r="L122" i="64"/>
  <c r="M122" i="64" s="1"/>
  <c r="N122" i="64" s="1"/>
  <c r="O122" i="64" s="1"/>
  <c r="P122" i="64" s="1"/>
  <c r="Q122" i="64" s="1"/>
  <c r="R122" i="64" s="1"/>
  <c r="S122" i="64" s="1"/>
  <c r="T122" i="64" s="1"/>
  <c r="U122" i="64" s="1"/>
  <c r="V122" i="64" s="1"/>
  <c r="W122" i="64" s="1"/>
  <c r="X122" i="64" s="1"/>
  <c r="Y122" i="64" s="1"/>
  <c r="Z122" i="64" s="1"/>
  <c r="AA122" i="64" s="1"/>
  <c r="H122" i="64"/>
  <c r="I122" i="64" s="1"/>
  <c r="J122" i="64" s="1"/>
  <c r="K122" i="64" s="1"/>
  <c r="D122" i="64"/>
  <c r="E122" i="64" s="1"/>
  <c r="F122" i="64" s="1"/>
  <c r="G122" i="64" s="1"/>
  <c r="C122" i="64"/>
  <c r="C121" i="64"/>
  <c r="D121" i="64" s="1"/>
  <c r="E121" i="64" s="1"/>
  <c r="F121" i="64" s="1"/>
  <c r="G121" i="64" s="1"/>
  <c r="H121" i="64" s="1"/>
  <c r="I121" i="64" s="1"/>
  <c r="J121" i="64" s="1"/>
  <c r="K121" i="64" s="1"/>
  <c r="L121" i="64" s="1"/>
  <c r="M121" i="64" s="1"/>
  <c r="N121" i="64" s="1"/>
  <c r="O121" i="64" s="1"/>
  <c r="P121" i="64" s="1"/>
  <c r="Q121" i="64" s="1"/>
  <c r="R121" i="64" s="1"/>
  <c r="S121" i="64" s="1"/>
  <c r="T121" i="64" s="1"/>
  <c r="U121" i="64" s="1"/>
  <c r="V121" i="64" s="1"/>
  <c r="W121" i="64" s="1"/>
  <c r="X121" i="64" s="1"/>
  <c r="Y121" i="64" s="1"/>
  <c r="Z121" i="64" s="1"/>
  <c r="AA121" i="64" s="1"/>
  <c r="AB121" i="64" s="1"/>
  <c r="AC121" i="64" s="1"/>
  <c r="AD121" i="64" s="1"/>
  <c r="AE121" i="64" s="1"/>
  <c r="AF121" i="64" s="1"/>
  <c r="D120" i="64"/>
  <c r="E120" i="64" s="1"/>
  <c r="F120" i="64" s="1"/>
  <c r="G120" i="64" s="1"/>
  <c r="H120" i="64" s="1"/>
  <c r="I120" i="64" s="1"/>
  <c r="J120" i="64" s="1"/>
  <c r="K120" i="64" s="1"/>
  <c r="L120" i="64" s="1"/>
  <c r="M120" i="64" s="1"/>
  <c r="N120" i="64" s="1"/>
  <c r="O120" i="64" s="1"/>
  <c r="P120" i="64" s="1"/>
  <c r="Q120" i="64" s="1"/>
  <c r="R120" i="64" s="1"/>
  <c r="S120" i="64" s="1"/>
  <c r="T120" i="64" s="1"/>
  <c r="U120" i="64" s="1"/>
  <c r="V120" i="64" s="1"/>
  <c r="W120" i="64" s="1"/>
  <c r="X120" i="64" s="1"/>
  <c r="Y120" i="64" s="1"/>
  <c r="Z120" i="64" s="1"/>
  <c r="AA120" i="64" s="1"/>
  <c r="AB120" i="64" s="1"/>
  <c r="AC120" i="64" s="1"/>
  <c r="AD120" i="64" s="1"/>
  <c r="AE120" i="64" s="1"/>
  <c r="AF120" i="64" s="1"/>
  <c r="C120" i="64"/>
  <c r="C119" i="64"/>
  <c r="D119" i="64" s="1"/>
  <c r="E119" i="64" s="1"/>
  <c r="F119" i="64" s="1"/>
  <c r="G119" i="64" s="1"/>
  <c r="H119" i="64" s="1"/>
  <c r="I119" i="64" s="1"/>
  <c r="J119" i="64" s="1"/>
  <c r="K119" i="64" s="1"/>
  <c r="L119" i="64" s="1"/>
  <c r="M119" i="64" s="1"/>
  <c r="N119" i="64" s="1"/>
  <c r="O119" i="64" s="1"/>
  <c r="P119" i="64" s="1"/>
  <c r="Q119" i="64" s="1"/>
  <c r="R119" i="64" s="1"/>
  <c r="S119" i="64" s="1"/>
  <c r="T119" i="64" s="1"/>
  <c r="U119" i="64" s="1"/>
  <c r="V119" i="64" s="1"/>
  <c r="W119" i="64" s="1"/>
  <c r="X119" i="64" s="1"/>
  <c r="Y119" i="64" s="1"/>
  <c r="Z119" i="64" s="1"/>
  <c r="AA119" i="64" s="1"/>
  <c r="AB119" i="64" s="1"/>
  <c r="AC119" i="64" s="1"/>
  <c r="AD119" i="64" s="1"/>
  <c r="AE119" i="64" s="1"/>
  <c r="AF119" i="64" s="1"/>
  <c r="H118" i="64"/>
  <c r="I118" i="64" s="1"/>
  <c r="J118" i="64" s="1"/>
  <c r="K118" i="64" s="1"/>
  <c r="L118" i="64" s="1"/>
  <c r="M118" i="64" s="1"/>
  <c r="N118" i="64" s="1"/>
  <c r="O118" i="64" s="1"/>
  <c r="P118" i="64" s="1"/>
  <c r="Q118" i="64" s="1"/>
  <c r="R118" i="64" s="1"/>
  <c r="S118" i="64" s="1"/>
  <c r="T118" i="64" s="1"/>
  <c r="U118" i="64" s="1"/>
  <c r="V118" i="64" s="1"/>
  <c r="W118" i="64" s="1"/>
  <c r="X118" i="64" s="1"/>
  <c r="Y118" i="64" s="1"/>
  <c r="Z118" i="64" s="1"/>
  <c r="AA118" i="64" s="1"/>
  <c r="AB118" i="64" s="1"/>
  <c r="AC118" i="64" s="1"/>
  <c r="AD118" i="64" s="1"/>
  <c r="AE118" i="64" s="1"/>
  <c r="AF118" i="64" s="1"/>
  <c r="D118" i="64"/>
  <c r="E118" i="64" s="1"/>
  <c r="F118" i="64" s="1"/>
  <c r="G118" i="64" s="1"/>
  <c r="C118" i="64"/>
  <c r="Q117" i="64"/>
  <c r="R117" i="64" s="1"/>
  <c r="S117" i="64" s="1"/>
  <c r="T117" i="64" s="1"/>
  <c r="U117" i="64" s="1"/>
  <c r="V117" i="64" s="1"/>
  <c r="W117" i="64" s="1"/>
  <c r="X117" i="64" s="1"/>
  <c r="Y117" i="64" s="1"/>
  <c r="Z117" i="64" s="1"/>
  <c r="AA117" i="64" s="1"/>
  <c r="AB117" i="64" s="1"/>
  <c r="AC117" i="64" s="1"/>
  <c r="AD117" i="64" s="1"/>
  <c r="AE117" i="64" s="1"/>
  <c r="AF117" i="64" s="1"/>
  <c r="C117" i="64"/>
  <c r="D117" i="64" s="1"/>
  <c r="E117" i="64" s="1"/>
  <c r="F117" i="64" s="1"/>
  <c r="G117" i="64" s="1"/>
  <c r="H117" i="64" s="1"/>
  <c r="I117" i="64" s="1"/>
  <c r="J117" i="64" s="1"/>
  <c r="K117" i="64" s="1"/>
  <c r="L117" i="64" s="1"/>
  <c r="M117" i="64" s="1"/>
  <c r="N117" i="64" s="1"/>
  <c r="O117" i="64" s="1"/>
  <c r="P117" i="64" s="1"/>
  <c r="P116" i="64"/>
  <c r="Q116" i="64" s="1"/>
  <c r="R116" i="64" s="1"/>
  <c r="S116" i="64" s="1"/>
  <c r="T116" i="64" s="1"/>
  <c r="U116" i="64" s="1"/>
  <c r="V116" i="64" s="1"/>
  <c r="W116" i="64" s="1"/>
  <c r="X116" i="64" s="1"/>
  <c r="Y116" i="64" s="1"/>
  <c r="Z116" i="64" s="1"/>
  <c r="AA116" i="64" s="1"/>
  <c r="AB116" i="64" s="1"/>
  <c r="AC116" i="64" s="1"/>
  <c r="AD116" i="64" s="1"/>
  <c r="AE116" i="64" s="1"/>
  <c r="AF116" i="64" s="1"/>
  <c r="D116" i="64"/>
  <c r="E116" i="64" s="1"/>
  <c r="F116" i="64" s="1"/>
  <c r="G116" i="64" s="1"/>
  <c r="H116" i="64" s="1"/>
  <c r="I116" i="64" s="1"/>
  <c r="J116" i="64" s="1"/>
  <c r="K116" i="64" s="1"/>
  <c r="L116" i="64" s="1"/>
  <c r="M116" i="64" s="1"/>
  <c r="N116" i="64" s="1"/>
  <c r="O116" i="64" s="1"/>
  <c r="C116" i="64"/>
  <c r="R115" i="64"/>
  <c r="S115" i="64" s="1"/>
  <c r="T115" i="64" s="1"/>
  <c r="U115" i="64" s="1"/>
  <c r="V115" i="64" s="1"/>
  <c r="W115" i="64" s="1"/>
  <c r="X115" i="64" s="1"/>
  <c r="Y115" i="64" s="1"/>
  <c r="Z115" i="64" s="1"/>
  <c r="AA115" i="64" s="1"/>
  <c r="AB115" i="64" s="1"/>
  <c r="AC115" i="64" s="1"/>
  <c r="AD115" i="64" s="1"/>
  <c r="AE115" i="64" s="1"/>
  <c r="AF115" i="64" s="1"/>
  <c r="C115" i="64"/>
  <c r="D115" i="64" s="1"/>
  <c r="E115" i="64" s="1"/>
  <c r="F115" i="64" s="1"/>
  <c r="G115" i="64" s="1"/>
  <c r="H115" i="64" s="1"/>
  <c r="I115" i="64" s="1"/>
  <c r="J115" i="64" s="1"/>
  <c r="K115" i="64" s="1"/>
  <c r="L115" i="64" s="1"/>
  <c r="M115" i="64" s="1"/>
  <c r="N115" i="64" s="1"/>
  <c r="O115" i="64" s="1"/>
  <c r="P115" i="64" s="1"/>
  <c r="Q115" i="64" s="1"/>
  <c r="C114" i="64"/>
  <c r="D114" i="64" s="1"/>
  <c r="E114" i="64" s="1"/>
  <c r="F114" i="64" s="1"/>
  <c r="G114" i="64" s="1"/>
  <c r="H114" i="64" s="1"/>
  <c r="I114" i="64" s="1"/>
  <c r="J114" i="64" s="1"/>
  <c r="K114" i="64" s="1"/>
  <c r="L114" i="64" s="1"/>
  <c r="M114" i="64" s="1"/>
  <c r="N114" i="64" s="1"/>
  <c r="O114" i="64" s="1"/>
  <c r="P114" i="64" s="1"/>
  <c r="Q114" i="64" s="1"/>
  <c r="R114" i="64" s="1"/>
  <c r="S114" i="64" s="1"/>
  <c r="T114" i="64" s="1"/>
  <c r="U114" i="64" s="1"/>
  <c r="V114" i="64" s="1"/>
  <c r="W114" i="64" s="1"/>
  <c r="X114" i="64" s="1"/>
  <c r="Y114" i="64" s="1"/>
  <c r="Z114" i="64" s="1"/>
  <c r="AA114" i="64" s="1"/>
  <c r="AB114" i="64" s="1"/>
  <c r="AC114" i="64" s="1"/>
  <c r="AD114" i="64" s="1"/>
  <c r="AE114" i="64" s="1"/>
  <c r="AF114" i="64" s="1"/>
  <c r="C113" i="64"/>
  <c r="D113" i="64" s="1"/>
  <c r="E113" i="64" s="1"/>
  <c r="F113" i="64" s="1"/>
  <c r="G113" i="64" s="1"/>
  <c r="H113" i="64" s="1"/>
  <c r="I113" i="64" s="1"/>
  <c r="J113" i="64" s="1"/>
  <c r="K113" i="64" s="1"/>
  <c r="L113" i="64" s="1"/>
  <c r="M113" i="64" s="1"/>
  <c r="N113" i="64" s="1"/>
  <c r="O113" i="64" s="1"/>
  <c r="P113" i="64" s="1"/>
  <c r="Q113" i="64" s="1"/>
  <c r="R113" i="64" s="1"/>
  <c r="S113" i="64" s="1"/>
  <c r="T113" i="64" s="1"/>
  <c r="U113" i="64" s="1"/>
  <c r="V113" i="64" s="1"/>
  <c r="W113" i="64" s="1"/>
  <c r="X113" i="64" s="1"/>
  <c r="Y113" i="64" s="1"/>
  <c r="Z113" i="64" s="1"/>
  <c r="AA113" i="64" s="1"/>
  <c r="AB113" i="64" s="1"/>
  <c r="AC113" i="64" s="1"/>
  <c r="AD113" i="64" s="1"/>
  <c r="AE113" i="64" s="1"/>
  <c r="AF113" i="64" s="1"/>
  <c r="C112" i="64"/>
  <c r="D112" i="64" s="1"/>
  <c r="E112" i="64" s="1"/>
  <c r="F112" i="64" s="1"/>
  <c r="G112" i="64" s="1"/>
  <c r="H112" i="64" s="1"/>
  <c r="I112" i="64" s="1"/>
  <c r="J112" i="64" s="1"/>
  <c r="K112" i="64" s="1"/>
  <c r="L112" i="64" s="1"/>
  <c r="M112" i="64" s="1"/>
  <c r="N112" i="64" s="1"/>
  <c r="O112" i="64" s="1"/>
  <c r="P112" i="64" s="1"/>
  <c r="Q112" i="64" s="1"/>
  <c r="R112" i="64" s="1"/>
  <c r="S112" i="64" s="1"/>
  <c r="T112" i="64" s="1"/>
  <c r="U112" i="64" s="1"/>
  <c r="V112" i="64" s="1"/>
  <c r="W112" i="64" s="1"/>
  <c r="X112" i="64" s="1"/>
  <c r="Y112" i="64" s="1"/>
  <c r="Z112" i="64" s="1"/>
  <c r="AA112" i="64" s="1"/>
  <c r="AB112" i="64" s="1"/>
  <c r="AC112" i="64" s="1"/>
  <c r="AD112" i="64" s="1"/>
  <c r="AE112" i="64" s="1"/>
  <c r="AF112" i="64" s="1"/>
  <c r="C111" i="64"/>
  <c r="D111" i="64" s="1"/>
  <c r="E111" i="64" s="1"/>
  <c r="F111" i="64" s="1"/>
  <c r="G111" i="64" s="1"/>
  <c r="H111" i="64" s="1"/>
  <c r="I111" i="64" s="1"/>
  <c r="J111" i="64" s="1"/>
  <c r="K111" i="64" s="1"/>
  <c r="L111" i="64" s="1"/>
  <c r="M111" i="64" s="1"/>
  <c r="N111" i="64" s="1"/>
  <c r="O111" i="64" s="1"/>
  <c r="P111" i="64" s="1"/>
  <c r="Q111" i="64" s="1"/>
  <c r="R111" i="64" s="1"/>
  <c r="S111" i="64" s="1"/>
  <c r="T111" i="64" s="1"/>
  <c r="U111" i="64" s="1"/>
  <c r="V111" i="64" s="1"/>
  <c r="W111" i="64" s="1"/>
  <c r="X111" i="64" s="1"/>
  <c r="Y111" i="64" s="1"/>
  <c r="Z111" i="64" s="1"/>
  <c r="AA111" i="64" s="1"/>
  <c r="AB111" i="64" s="1"/>
  <c r="AC111" i="64" s="1"/>
  <c r="AD111" i="64" s="1"/>
  <c r="AE111" i="64" s="1"/>
  <c r="AF111" i="64" s="1"/>
  <c r="K110" i="64"/>
  <c r="L110" i="64" s="1"/>
  <c r="M110" i="64" s="1"/>
  <c r="N110" i="64" s="1"/>
  <c r="O110" i="64" s="1"/>
  <c r="P110" i="64" s="1"/>
  <c r="Q110" i="64" s="1"/>
  <c r="R110" i="64" s="1"/>
  <c r="S110" i="64" s="1"/>
  <c r="T110" i="64" s="1"/>
  <c r="U110" i="64" s="1"/>
  <c r="V110" i="64" s="1"/>
  <c r="W110" i="64" s="1"/>
  <c r="X110" i="64" s="1"/>
  <c r="Y110" i="64" s="1"/>
  <c r="Z110" i="64" s="1"/>
  <c r="AA110" i="64" s="1"/>
  <c r="AB110" i="64" s="1"/>
  <c r="AC110" i="64" s="1"/>
  <c r="AD110" i="64" s="1"/>
  <c r="AE110" i="64" s="1"/>
  <c r="AF110" i="64" s="1"/>
  <c r="J110" i="64"/>
  <c r="E110" i="64"/>
  <c r="F110" i="64" s="1"/>
  <c r="G110" i="64" s="1"/>
  <c r="H110" i="64" s="1"/>
  <c r="I110" i="64" s="1"/>
  <c r="D110" i="64"/>
  <c r="C110" i="64"/>
  <c r="J109" i="64"/>
  <c r="K109" i="64" s="1"/>
  <c r="L109" i="64" s="1"/>
  <c r="M109" i="64" s="1"/>
  <c r="N109" i="64" s="1"/>
  <c r="O109" i="64" s="1"/>
  <c r="P109" i="64" s="1"/>
  <c r="Q109" i="64" s="1"/>
  <c r="R109" i="64" s="1"/>
  <c r="S109" i="64" s="1"/>
  <c r="T109" i="64" s="1"/>
  <c r="U109" i="64" s="1"/>
  <c r="V109" i="64" s="1"/>
  <c r="W109" i="64" s="1"/>
  <c r="X109" i="64" s="1"/>
  <c r="Y109" i="64" s="1"/>
  <c r="Z109" i="64" s="1"/>
  <c r="AA109" i="64" s="1"/>
  <c r="AB109" i="64" s="1"/>
  <c r="AC109" i="64" s="1"/>
  <c r="AD109" i="64" s="1"/>
  <c r="AE109" i="64" s="1"/>
  <c r="AF109" i="64" s="1"/>
  <c r="D109" i="64"/>
  <c r="E109" i="64" s="1"/>
  <c r="F109" i="64" s="1"/>
  <c r="G109" i="64" s="1"/>
  <c r="H109" i="64" s="1"/>
  <c r="C109" i="64"/>
  <c r="D108" i="64"/>
  <c r="E108" i="64" s="1"/>
  <c r="F108" i="64" s="1"/>
  <c r="G108" i="64" s="1"/>
  <c r="H108" i="64" s="1"/>
  <c r="I108" i="64" s="1"/>
  <c r="J108" i="64" s="1"/>
  <c r="K108" i="64" s="1"/>
  <c r="L108" i="64" s="1"/>
  <c r="M108" i="64" s="1"/>
  <c r="N108" i="64" s="1"/>
  <c r="O108" i="64" s="1"/>
  <c r="P108" i="64" s="1"/>
  <c r="Q108" i="64" s="1"/>
  <c r="R108" i="64" s="1"/>
  <c r="S108" i="64" s="1"/>
  <c r="T108" i="64" s="1"/>
  <c r="U108" i="64" s="1"/>
  <c r="V108" i="64" s="1"/>
  <c r="W108" i="64" s="1"/>
  <c r="X108" i="64" s="1"/>
  <c r="Y108" i="64" s="1"/>
  <c r="Z108" i="64" s="1"/>
  <c r="AA108" i="64" s="1"/>
  <c r="AB108" i="64" s="1"/>
  <c r="AC108" i="64" s="1"/>
  <c r="AD108" i="64" s="1"/>
  <c r="AE108" i="64" s="1"/>
  <c r="AF108" i="64" s="1"/>
  <c r="C108" i="64"/>
  <c r="E107" i="64"/>
  <c r="F107" i="64" s="1"/>
  <c r="G107" i="64" s="1"/>
  <c r="H107" i="64" s="1"/>
  <c r="I107" i="64" s="1"/>
  <c r="J107" i="64" s="1"/>
  <c r="K107" i="64" s="1"/>
  <c r="L107" i="64" s="1"/>
  <c r="M107" i="64" s="1"/>
  <c r="N107" i="64" s="1"/>
  <c r="O107" i="64" s="1"/>
  <c r="P107" i="64" s="1"/>
  <c r="Q107" i="64" s="1"/>
  <c r="R107" i="64" s="1"/>
  <c r="S107" i="64" s="1"/>
  <c r="T107" i="64" s="1"/>
  <c r="U107" i="64" s="1"/>
  <c r="V107" i="64" s="1"/>
  <c r="W107" i="64" s="1"/>
  <c r="X107" i="64" s="1"/>
  <c r="Y107" i="64" s="1"/>
  <c r="Z107" i="64" s="1"/>
  <c r="AA107" i="64" s="1"/>
  <c r="AB107" i="64" s="1"/>
  <c r="AC107" i="64" s="1"/>
  <c r="AD107" i="64" s="1"/>
  <c r="AE107" i="64" s="1"/>
  <c r="AF107" i="64" s="1"/>
  <c r="D107" i="64"/>
  <c r="C107" i="64"/>
  <c r="C105" i="64"/>
  <c r="D105" i="64" s="1"/>
  <c r="E105" i="64" s="1"/>
  <c r="F105" i="64" s="1"/>
  <c r="G105" i="64" s="1"/>
  <c r="H105" i="64" s="1"/>
  <c r="I105" i="64" s="1"/>
  <c r="J105" i="64" s="1"/>
  <c r="K105" i="64" s="1"/>
  <c r="L105" i="64" s="1"/>
  <c r="M105" i="64" s="1"/>
  <c r="N105" i="64" s="1"/>
  <c r="O105" i="64" s="1"/>
  <c r="P105" i="64" s="1"/>
  <c r="Q105" i="64" s="1"/>
  <c r="R105" i="64" s="1"/>
  <c r="S105" i="64" s="1"/>
  <c r="T105" i="64" s="1"/>
  <c r="U105" i="64" s="1"/>
  <c r="V105" i="64" s="1"/>
  <c r="W105" i="64" s="1"/>
  <c r="X105" i="64" s="1"/>
  <c r="Y105" i="64" s="1"/>
  <c r="Z105" i="64" s="1"/>
  <c r="AA105" i="64" s="1"/>
  <c r="AB105" i="64" s="1"/>
  <c r="AC105" i="64" s="1"/>
  <c r="AD105" i="64" s="1"/>
  <c r="AE105" i="64" s="1"/>
  <c r="AF105" i="64" s="1"/>
  <c r="C104" i="64"/>
  <c r="D104" i="64" s="1"/>
  <c r="E104" i="64" s="1"/>
  <c r="F104" i="64" s="1"/>
  <c r="G104" i="64" s="1"/>
  <c r="H104" i="64" s="1"/>
  <c r="I104" i="64" s="1"/>
  <c r="J104" i="64" s="1"/>
  <c r="K104" i="64" s="1"/>
  <c r="L104" i="64" s="1"/>
  <c r="M104" i="64" s="1"/>
  <c r="N104" i="64" s="1"/>
  <c r="O104" i="64" s="1"/>
  <c r="P104" i="64" s="1"/>
  <c r="Q104" i="64" s="1"/>
  <c r="R104" i="64" s="1"/>
  <c r="S104" i="64" s="1"/>
  <c r="T104" i="64" s="1"/>
  <c r="U104" i="64" s="1"/>
  <c r="V104" i="64" s="1"/>
  <c r="W104" i="64" s="1"/>
  <c r="X104" i="64" s="1"/>
  <c r="Y104" i="64" s="1"/>
  <c r="Z104" i="64" s="1"/>
  <c r="AA104" i="64" s="1"/>
  <c r="AB104" i="64" s="1"/>
  <c r="AC104" i="64" s="1"/>
  <c r="AD104" i="64" s="1"/>
  <c r="AE104" i="64" s="1"/>
  <c r="AF104" i="64" s="1"/>
  <c r="C102" i="64"/>
  <c r="D102" i="64" s="1"/>
  <c r="E102" i="64" s="1"/>
  <c r="F102" i="64" s="1"/>
  <c r="G102" i="64" s="1"/>
  <c r="H102" i="64" s="1"/>
  <c r="I102" i="64" s="1"/>
  <c r="J102" i="64" s="1"/>
  <c r="K102" i="64" s="1"/>
  <c r="L102" i="64" s="1"/>
  <c r="M102" i="64" s="1"/>
  <c r="N102" i="64" s="1"/>
  <c r="O102" i="64" s="1"/>
  <c r="P102" i="64" s="1"/>
  <c r="Q102" i="64" s="1"/>
  <c r="R102" i="64" s="1"/>
  <c r="S102" i="64" s="1"/>
  <c r="T102" i="64" s="1"/>
  <c r="U102" i="64" s="1"/>
  <c r="V102" i="64" s="1"/>
  <c r="W102" i="64" s="1"/>
  <c r="X102" i="64" s="1"/>
  <c r="Y102" i="64" s="1"/>
  <c r="Z102" i="64" s="1"/>
  <c r="AA102" i="64" s="1"/>
  <c r="AB102" i="64" s="1"/>
  <c r="AC102" i="64" s="1"/>
  <c r="AD102" i="64" s="1"/>
  <c r="AE102" i="64" s="1"/>
  <c r="AF102" i="64" s="1"/>
  <c r="E101" i="64"/>
  <c r="F101" i="64" s="1"/>
  <c r="G101" i="64" s="1"/>
  <c r="H101" i="64" s="1"/>
  <c r="I101" i="64" s="1"/>
  <c r="J101" i="64" s="1"/>
  <c r="K101" i="64" s="1"/>
  <c r="L101" i="64" s="1"/>
  <c r="M101" i="64" s="1"/>
  <c r="N101" i="64" s="1"/>
  <c r="O101" i="64" s="1"/>
  <c r="P101" i="64" s="1"/>
  <c r="Q101" i="64" s="1"/>
  <c r="R101" i="64" s="1"/>
  <c r="S101" i="64" s="1"/>
  <c r="T101" i="64" s="1"/>
  <c r="U101" i="64" s="1"/>
  <c r="V101" i="64" s="1"/>
  <c r="W101" i="64" s="1"/>
  <c r="X101" i="64" s="1"/>
  <c r="Y101" i="64" s="1"/>
  <c r="Z101" i="64" s="1"/>
  <c r="AA101" i="64" s="1"/>
  <c r="AB101" i="64" s="1"/>
  <c r="AC101" i="64" s="1"/>
  <c r="AD101" i="64" s="1"/>
  <c r="AE101" i="64" s="1"/>
  <c r="AF101" i="64" s="1"/>
  <c r="D101" i="64"/>
  <c r="C101" i="64"/>
  <c r="H100" i="64"/>
  <c r="I100" i="64" s="1"/>
  <c r="J100" i="64" s="1"/>
  <c r="K100" i="64" s="1"/>
  <c r="L100" i="64" s="1"/>
  <c r="M100" i="64" s="1"/>
  <c r="N100" i="64" s="1"/>
  <c r="O100" i="64" s="1"/>
  <c r="P100" i="64" s="1"/>
  <c r="Q100" i="64" s="1"/>
  <c r="R100" i="64" s="1"/>
  <c r="S100" i="64" s="1"/>
  <c r="T100" i="64" s="1"/>
  <c r="U100" i="64" s="1"/>
  <c r="V100" i="64" s="1"/>
  <c r="W100" i="64" s="1"/>
  <c r="X100" i="64" s="1"/>
  <c r="Y100" i="64" s="1"/>
  <c r="Z100" i="64" s="1"/>
  <c r="AA100" i="64" s="1"/>
  <c r="AB100" i="64" s="1"/>
  <c r="AC100" i="64" s="1"/>
  <c r="AD100" i="64" s="1"/>
  <c r="AE100" i="64" s="1"/>
  <c r="AF100" i="64" s="1"/>
  <c r="G100" i="64"/>
  <c r="C100" i="64"/>
  <c r="D100" i="64" s="1"/>
  <c r="E100" i="64" s="1"/>
  <c r="F100" i="64" s="1"/>
  <c r="C99" i="64"/>
  <c r="D99" i="64" s="1"/>
  <c r="E99" i="64" s="1"/>
  <c r="F99" i="64" s="1"/>
  <c r="G99" i="64" s="1"/>
  <c r="H99" i="64" s="1"/>
  <c r="I99" i="64" s="1"/>
  <c r="J99" i="64" s="1"/>
  <c r="K99" i="64" s="1"/>
  <c r="L99" i="64" s="1"/>
  <c r="M99" i="64" s="1"/>
  <c r="N99" i="64" s="1"/>
  <c r="O99" i="64" s="1"/>
  <c r="P99" i="64" s="1"/>
  <c r="Q99" i="64" s="1"/>
  <c r="R99" i="64" s="1"/>
  <c r="S99" i="64" s="1"/>
  <c r="T99" i="64" s="1"/>
  <c r="U99" i="64" s="1"/>
  <c r="V99" i="64" s="1"/>
  <c r="W99" i="64" s="1"/>
  <c r="X99" i="64" s="1"/>
  <c r="Y99" i="64" s="1"/>
  <c r="Z99" i="64" s="1"/>
  <c r="AA99" i="64" s="1"/>
  <c r="AB99" i="64" s="1"/>
  <c r="AC99" i="64" s="1"/>
  <c r="AD99" i="64" s="1"/>
  <c r="AE99" i="64" s="1"/>
  <c r="AF99" i="64" s="1"/>
  <c r="C98" i="64"/>
  <c r="D98" i="64" s="1"/>
  <c r="E97" i="64"/>
  <c r="D97" i="64"/>
  <c r="C97" i="64"/>
  <c r="AH95" i="64"/>
  <c r="AI95" i="64" s="1"/>
  <c r="AH94" i="64"/>
  <c r="AI94" i="64" s="1"/>
  <c r="AH93" i="64"/>
  <c r="AI93" i="64" s="1"/>
  <c r="AH92" i="64"/>
  <c r="AI92" i="64" s="1"/>
  <c r="AH91" i="64"/>
  <c r="AI91" i="64" s="1"/>
  <c r="C90" i="64"/>
  <c r="AI88" i="64"/>
  <c r="AH88" i="64"/>
  <c r="AI87" i="64"/>
  <c r="AH87" i="64"/>
  <c r="AI86" i="64"/>
  <c r="AH86" i="64"/>
  <c r="AI85" i="64"/>
  <c r="AH85" i="64"/>
  <c r="AI84" i="64"/>
  <c r="AH84" i="64"/>
  <c r="AI83" i="64"/>
  <c r="AH83" i="64"/>
  <c r="AI82" i="64"/>
  <c r="AH82" i="64"/>
  <c r="AI81" i="64"/>
  <c r="AH81" i="64"/>
  <c r="AG79" i="64"/>
  <c r="AI78" i="64"/>
  <c r="AH78" i="64"/>
  <c r="AF77" i="64"/>
  <c r="AE77" i="64"/>
  <c r="AD77" i="64"/>
  <c r="AC77" i="64"/>
  <c r="AB77" i="64"/>
  <c r="AA77" i="64"/>
  <c r="Z77" i="64"/>
  <c r="Y77" i="64"/>
  <c r="X77" i="64"/>
  <c r="W77" i="64"/>
  <c r="V77" i="64"/>
  <c r="U77" i="64"/>
  <c r="T77" i="64"/>
  <c r="S77" i="64"/>
  <c r="R77" i="64"/>
  <c r="Q77" i="64"/>
  <c r="P77" i="64"/>
  <c r="O77" i="64"/>
  <c r="N77" i="64"/>
  <c r="M77" i="64"/>
  <c r="L77" i="64"/>
  <c r="K77" i="64"/>
  <c r="J77" i="64"/>
  <c r="I77" i="64"/>
  <c r="H77" i="64"/>
  <c r="G77" i="64"/>
  <c r="F77" i="64"/>
  <c r="E77" i="64"/>
  <c r="D77" i="64"/>
  <c r="C77" i="64"/>
  <c r="AF76" i="64"/>
  <c r="AE76" i="64"/>
  <c r="AD76" i="64"/>
  <c r="AC76" i="64"/>
  <c r="AB76" i="64"/>
  <c r="AA76" i="64"/>
  <c r="Z76" i="64"/>
  <c r="Y76" i="64"/>
  <c r="X76" i="64"/>
  <c r="X79" i="64" s="1"/>
  <c r="W76" i="64"/>
  <c r="V76" i="64"/>
  <c r="U76" i="64"/>
  <c r="T76" i="64"/>
  <c r="S76" i="64"/>
  <c r="R76" i="64"/>
  <c r="Q76" i="64"/>
  <c r="P76" i="64"/>
  <c r="O76" i="64"/>
  <c r="N76" i="64"/>
  <c r="M76" i="64"/>
  <c r="L76" i="64"/>
  <c r="K76" i="64"/>
  <c r="J76" i="64"/>
  <c r="I76" i="64"/>
  <c r="H76" i="64"/>
  <c r="G76" i="64"/>
  <c r="F76" i="64"/>
  <c r="E76" i="64"/>
  <c r="D76" i="64"/>
  <c r="C76" i="64"/>
  <c r="AF75" i="64"/>
  <c r="AE75" i="64"/>
  <c r="AD75" i="64"/>
  <c r="AC75" i="64"/>
  <c r="AB75" i="64"/>
  <c r="AA75" i="64"/>
  <c r="Z75" i="64"/>
  <c r="Y75" i="64"/>
  <c r="X75" i="64"/>
  <c r="W75" i="64"/>
  <c r="V75" i="64"/>
  <c r="U75" i="64"/>
  <c r="T75" i="64"/>
  <c r="S75" i="64"/>
  <c r="R75" i="64"/>
  <c r="Q75" i="64"/>
  <c r="P75" i="64"/>
  <c r="O75" i="64"/>
  <c r="N75" i="64"/>
  <c r="M75" i="64"/>
  <c r="L75" i="64"/>
  <c r="K75" i="64"/>
  <c r="J75" i="64"/>
  <c r="I75" i="64"/>
  <c r="H75" i="64"/>
  <c r="G75" i="64"/>
  <c r="F75" i="64"/>
  <c r="E75" i="64"/>
  <c r="D75" i="64"/>
  <c r="C75" i="64"/>
  <c r="AF74" i="64"/>
  <c r="AE74" i="64"/>
  <c r="AD74" i="64"/>
  <c r="AC74" i="64"/>
  <c r="AB74" i="64"/>
  <c r="AA74" i="64"/>
  <c r="Z74" i="64"/>
  <c r="Y74" i="64"/>
  <c r="X74" i="64"/>
  <c r="W74" i="64"/>
  <c r="V74" i="64"/>
  <c r="U74" i="64"/>
  <c r="T74" i="64"/>
  <c r="S74" i="64"/>
  <c r="R74" i="64"/>
  <c r="Q74" i="64"/>
  <c r="P74" i="64"/>
  <c r="O74" i="64"/>
  <c r="N74" i="64"/>
  <c r="M74" i="64"/>
  <c r="L74" i="64"/>
  <c r="K74" i="64"/>
  <c r="J74" i="64"/>
  <c r="I74" i="64"/>
  <c r="H74" i="64"/>
  <c r="G74" i="64"/>
  <c r="F74" i="64"/>
  <c r="E74" i="64"/>
  <c r="D74" i="64"/>
  <c r="C74" i="64"/>
  <c r="AF73" i="64"/>
  <c r="AE73" i="64"/>
  <c r="AE79" i="64" s="1"/>
  <c r="AD73" i="64"/>
  <c r="AC73" i="64"/>
  <c r="AB73" i="64"/>
  <c r="AA73" i="64"/>
  <c r="Z73" i="64"/>
  <c r="Y73" i="64"/>
  <c r="X73" i="64"/>
  <c r="W73" i="64"/>
  <c r="V73" i="64"/>
  <c r="U73" i="64"/>
  <c r="T73" i="64"/>
  <c r="S73" i="64"/>
  <c r="S79" i="64" s="1"/>
  <c r="R73" i="64"/>
  <c r="Q73" i="64"/>
  <c r="P73" i="64"/>
  <c r="O73" i="64"/>
  <c r="N73" i="64"/>
  <c r="M73" i="64"/>
  <c r="L73" i="64"/>
  <c r="K73" i="64"/>
  <c r="J73" i="64"/>
  <c r="I73" i="64"/>
  <c r="H73" i="64"/>
  <c r="G73" i="64"/>
  <c r="F73" i="64"/>
  <c r="E73" i="64"/>
  <c r="D73" i="64"/>
  <c r="C73" i="64"/>
  <c r="AG72" i="64"/>
  <c r="AI71" i="64"/>
  <c r="AH71" i="64"/>
  <c r="AG69" i="64"/>
  <c r="AF69" i="64"/>
  <c r="AE69" i="64"/>
  <c r="AD69" i="64"/>
  <c r="AC69" i="64"/>
  <c r="AB69" i="64"/>
  <c r="AA69" i="64"/>
  <c r="Z69" i="64"/>
  <c r="Y69" i="64"/>
  <c r="X69" i="64"/>
  <c r="W69" i="64"/>
  <c r="V69" i="64"/>
  <c r="U69" i="64"/>
  <c r="T69" i="64"/>
  <c r="S69" i="64"/>
  <c r="R69" i="64"/>
  <c r="Q69" i="64"/>
  <c r="P69" i="64"/>
  <c r="O69" i="64"/>
  <c r="N69" i="64"/>
  <c r="M69" i="64"/>
  <c r="L69" i="64"/>
  <c r="K69" i="64"/>
  <c r="J69" i="64"/>
  <c r="I69" i="64"/>
  <c r="H69" i="64"/>
  <c r="G69" i="64"/>
  <c r="F69" i="64"/>
  <c r="E69" i="64"/>
  <c r="D69" i="64"/>
  <c r="C69" i="64"/>
  <c r="AI68" i="64"/>
  <c r="AH68" i="64"/>
  <c r="AI67" i="64"/>
  <c r="AH67" i="64"/>
  <c r="AI66" i="64"/>
  <c r="AH66" i="64"/>
  <c r="AG65" i="64"/>
  <c r="AG70" i="64" s="1"/>
  <c r="AF65" i="64"/>
  <c r="AF5" i="64" s="1"/>
  <c r="AE65" i="64"/>
  <c r="AE5" i="64" s="1"/>
  <c r="AD65" i="64"/>
  <c r="AD5" i="64" s="1"/>
  <c r="AC65" i="64"/>
  <c r="AC5" i="64" s="1"/>
  <c r="AB65" i="64"/>
  <c r="AA65" i="64"/>
  <c r="AA5" i="64" s="1"/>
  <c r="Z65" i="64"/>
  <c r="Y65" i="64"/>
  <c r="Y5" i="64" s="1"/>
  <c r="X65" i="64"/>
  <c r="W65" i="64"/>
  <c r="V65" i="64"/>
  <c r="V5" i="64" s="1"/>
  <c r="U65" i="64"/>
  <c r="U5" i="64" s="1"/>
  <c r="T65" i="64"/>
  <c r="S65" i="64"/>
  <c r="R65" i="64"/>
  <c r="Q65" i="64"/>
  <c r="P65" i="64"/>
  <c r="O65" i="64"/>
  <c r="N65" i="64"/>
  <c r="N5" i="64" s="1"/>
  <c r="M65" i="64"/>
  <c r="M5" i="64" s="1"/>
  <c r="L65" i="64"/>
  <c r="L5" i="64" s="1"/>
  <c r="K65" i="64"/>
  <c r="K5" i="64" s="1"/>
  <c r="J65" i="64"/>
  <c r="I65" i="64"/>
  <c r="I5" i="64" s="1"/>
  <c r="H65" i="64"/>
  <c r="H5" i="64" s="1"/>
  <c r="G65" i="64"/>
  <c r="G5" i="64" s="1"/>
  <c r="F65" i="64"/>
  <c r="F5" i="64" s="1"/>
  <c r="E65" i="64"/>
  <c r="E5" i="64" s="1"/>
  <c r="D65" i="64"/>
  <c r="C65" i="64"/>
  <c r="AI64" i="64"/>
  <c r="AH64" i="64"/>
  <c r="AI63" i="64"/>
  <c r="AH63" i="64"/>
  <c r="AI62" i="64"/>
  <c r="AH62" i="64"/>
  <c r="AI61" i="64"/>
  <c r="AH61" i="64"/>
  <c r="AI60" i="64"/>
  <c r="AH60" i="64"/>
  <c r="AI59" i="64"/>
  <c r="AH59" i="64"/>
  <c r="AI58" i="64"/>
  <c r="AH58" i="64"/>
  <c r="AI57" i="64"/>
  <c r="AH57" i="64"/>
  <c r="AI56" i="64"/>
  <c r="AH56" i="64"/>
  <c r="AI55" i="64"/>
  <c r="AH55" i="64"/>
  <c r="AI54" i="64"/>
  <c r="AH54" i="64"/>
  <c r="AG53" i="64"/>
  <c r="AF53" i="64"/>
  <c r="AE53" i="64"/>
  <c r="AD53" i="64"/>
  <c r="AC53" i="64"/>
  <c r="AB53" i="64"/>
  <c r="AA53" i="64"/>
  <c r="Z53" i="64"/>
  <c r="Y53" i="64"/>
  <c r="X53" i="64"/>
  <c r="W53" i="64"/>
  <c r="V53" i="64"/>
  <c r="U53" i="64"/>
  <c r="T53" i="64"/>
  <c r="S53" i="64"/>
  <c r="R53" i="64"/>
  <c r="Q53" i="64"/>
  <c r="P53" i="64"/>
  <c r="O53" i="64"/>
  <c r="N53" i="64"/>
  <c r="M53" i="64"/>
  <c r="L53" i="64"/>
  <c r="K53" i="64"/>
  <c r="J53" i="64"/>
  <c r="I53" i="64"/>
  <c r="H53" i="64"/>
  <c r="G53" i="64"/>
  <c r="F53" i="64"/>
  <c r="E53" i="64"/>
  <c r="D53" i="64"/>
  <c r="C53" i="64"/>
  <c r="AI52" i="64"/>
  <c r="AH52" i="64"/>
  <c r="AI51" i="64"/>
  <c r="AH51" i="64"/>
  <c r="AI50" i="64"/>
  <c r="AH50" i="64"/>
  <c r="AG49" i="64"/>
  <c r="S49" i="64"/>
  <c r="S70" i="64" s="1"/>
  <c r="R49" i="64"/>
  <c r="Q49" i="64"/>
  <c r="P49" i="64"/>
  <c r="O49" i="64"/>
  <c r="N49" i="64"/>
  <c r="M49" i="64"/>
  <c r="L49" i="64"/>
  <c r="K49" i="64"/>
  <c r="J49" i="64"/>
  <c r="I49" i="64"/>
  <c r="H49" i="64"/>
  <c r="G49" i="64"/>
  <c r="F49" i="64"/>
  <c r="E49" i="64"/>
  <c r="D49" i="64"/>
  <c r="C49" i="64"/>
  <c r="AG48" i="64"/>
  <c r="AI47" i="64"/>
  <c r="AH47" i="64"/>
  <c r="AI46" i="64"/>
  <c r="AH46" i="64"/>
  <c r="AI45" i="64"/>
  <c r="AH45" i="64"/>
  <c r="AI44" i="64"/>
  <c r="AH44" i="64"/>
  <c r="AI43" i="64"/>
  <c r="AH43" i="64"/>
  <c r="AI42" i="64"/>
  <c r="AH42" i="64"/>
  <c r="AI41" i="64"/>
  <c r="AH41" i="64"/>
  <c r="AI40" i="64"/>
  <c r="AH40" i="64"/>
  <c r="AI39" i="64"/>
  <c r="AH39" i="64"/>
  <c r="AI38" i="64"/>
  <c r="AH38" i="64"/>
  <c r="AI37" i="64"/>
  <c r="AH37" i="64"/>
  <c r="AI36" i="64"/>
  <c r="AH36" i="64"/>
  <c r="AG35" i="64"/>
  <c r="AF35" i="64"/>
  <c r="AE35" i="64"/>
  <c r="AD35" i="64"/>
  <c r="AC35" i="64"/>
  <c r="AB35" i="64"/>
  <c r="AA35" i="64"/>
  <c r="Z35" i="64"/>
  <c r="Y35" i="64"/>
  <c r="X35" i="64"/>
  <c r="W35" i="64"/>
  <c r="V35" i="64"/>
  <c r="U35" i="64"/>
  <c r="T35" i="64"/>
  <c r="S35" i="64"/>
  <c r="S72" i="64" s="1"/>
  <c r="R35" i="64"/>
  <c r="Q35" i="64"/>
  <c r="P35" i="64"/>
  <c r="O35" i="64"/>
  <c r="N35" i="64"/>
  <c r="M35" i="64"/>
  <c r="L35" i="64"/>
  <c r="K35" i="64"/>
  <c r="J35" i="64"/>
  <c r="I35" i="64"/>
  <c r="H35" i="64"/>
  <c r="G35" i="64"/>
  <c r="G72" i="64" s="1"/>
  <c r="F35" i="64"/>
  <c r="E35" i="64"/>
  <c r="D35" i="64"/>
  <c r="D72" i="64" s="1"/>
  <c r="C35" i="64"/>
  <c r="AI34" i="64"/>
  <c r="AH34" i="64"/>
  <c r="AI33" i="64"/>
  <c r="AH33" i="64"/>
  <c r="AI32" i="64"/>
  <c r="AH32" i="64"/>
  <c r="AI31" i="64"/>
  <c r="AH31" i="64"/>
  <c r="AI30" i="64"/>
  <c r="AH30" i="64"/>
  <c r="AI29" i="64"/>
  <c r="AH29" i="64"/>
  <c r="AI28" i="64"/>
  <c r="AH28" i="64"/>
  <c r="AI27" i="64"/>
  <c r="AH27" i="64"/>
  <c r="AI26" i="64"/>
  <c r="AH26" i="64"/>
  <c r="AI25" i="64"/>
  <c r="AH25" i="64"/>
  <c r="AI24" i="64"/>
  <c r="AH24" i="64"/>
  <c r="AI23" i="64"/>
  <c r="AH23" i="64"/>
  <c r="AI22" i="64"/>
  <c r="AH22" i="64"/>
  <c r="AI21" i="64"/>
  <c r="AH21" i="64"/>
  <c r="AI20" i="64"/>
  <c r="AH20" i="64"/>
  <c r="AI19" i="64"/>
  <c r="AH19" i="64"/>
  <c r="AI18" i="64"/>
  <c r="AH18" i="64"/>
  <c r="AI17" i="64"/>
  <c r="AH17" i="64"/>
  <c r="AI16" i="64"/>
  <c r="AH16" i="64"/>
  <c r="AI15" i="64"/>
  <c r="AH15" i="64"/>
  <c r="AI14" i="64"/>
  <c r="AH14" i="64"/>
  <c r="AI13" i="64"/>
  <c r="AH13" i="64"/>
  <c r="AI12" i="64"/>
  <c r="AH12" i="64"/>
  <c r="AI11" i="64"/>
  <c r="AH11" i="64"/>
  <c r="AB5" i="64"/>
  <c r="X5" i="64"/>
  <c r="W5" i="64"/>
  <c r="T5" i="64"/>
  <c r="S5" i="64"/>
  <c r="Q5" i="64"/>
  <c r="P5" i="64"/>
  <c r="O5" i="64"/>
  <c r="D5" i="64"/>
  <c r="C5" i="64"/>
  <c r="AG4" i="64"/>
  <c r="K4" i="64"/>
  <c r="B4" i="64"/>
  <c r="AG3" i="64"/>
  <c r="AG2" i="64"/>
  <c r="AG6" i="64" s="1"/>
  <c r="AF92" i="63"/>
  <c r="AD92" i="63"/>
  <c r="AD34" i="63"/>
  <c r="AC34" i="63"/>
  <c r="AB34" i="63"/>
  <c r="R92" i="63"/>
  <c r="R34" i="63"/>
  <c r="Q34" i="63"/>
  <c r="P92" i="63"/>
  <c r="O34" i="63"/>
  <c r="N92" i="63"/>
  <c r="M92" i="63"/>
  <c r="K34" i="63"/>
  <c r="J34" i="63"/>
  <c r="AF234" i="63"/>
  <c r="AE234" i="63"/>
  <c r="AD234" i="63"/>
  <c r="AC234" i="63"/>
  <c r="AB234" i="63"/>
  <c r="AA234" i="63"/>
  <c r="Z234" i="63"/>
  <c r="Y234" i="63"/>
  <c r="X234" i="63"/>
  <c r="W234" i="63"/>
  <c r="V234" i="63"/>
  <c r="U234" i="63"/>
  <c r="T234" i="63"/>
  <c r="S234" i="63"/>
  <c r="R234" i="63"/>
  <c r="Q234" i="63"/>
  <c r="P234" i="63"/>
  <c r="O234" i="63"/>
  <c r="N234" i="63"/>
  <c r="M234" i="63"/>
  <c r="L234" i="63"/>
  <c r="K234" i="63"/>
  <c r="J234" i="63"/>
  <c r="I234" i="63"/>
  <c r="H234" i="63"/>
  <c r="G234" i="63"/>
  <c r="F234" i="63"/>
  <c r="E234" i="63"/>
  <c r="D234" i="63"/>
  <c r="C234" i="63"/>
  <c r="B234" i="63"/>
  <c r="A234" i="63"/>
  <c r="AF233" i="63"/>
  <c r="AE233" i="63"/>
  <c r="AD233" i="63"/>
  <c r="AC233" i="63"/>
  <c r="AB233" i="63"/>
  <c r="AA233" i="63"/>
  <c r="Z233" i="63"/>
  <c r="Y233" i="63"/>
  <c r="X233" i="63"/>
  <c r="W233" i="63"/>
  <c r="V233" i="63"/>
  <c r="U233" i="63"/>
  <c r="T233" i="63"/>
  <c r="S233" i="63"/>
  <c r="R233" i="63"/>
  <c r="Q233" i="63"/>
  <c r="P233" i="63"/>
  <c r="O233" i="63"/>
  <c r="N233" i="63"/>
  <c r="M233" i="63"/>
  <c r="L233" i="63"/>
  <c r="K233" i="63"/>
  <c r="J233" i="63"/>
  <c r="I233" i="63"/>
  <c r="H233" i="63"/>
  <c r="G233" i="63"/>
  <c r="F233" i="63"/>
  <c r="E233" i="63"/>
  <c r="D233" i="63"/>
  <c r="C233" i="63"/>
  <c r="B233" i="63"/>
  <c r="A233" i="63"/>
  <c r="AF232" i="63"/>
  <c r="AE232" i="63"/>
  <c r="AD232" i="63"/>
  <c r="AC232" i="63"/>
  <c r="AB232" i="63"/>
  <c r="AA232" i="63"/>
  <c r="Z232" i="63"/>
  <c r="Y232" i="63"/>
  <c r="X232" i="63"/>
  <c r="W232" i="63"/>
  <c r="V232" i="63"/>
  <c r="U232" i="63"/>
  <c r="T232" i="63"/>
  <c r="S232" i="63"/>
  <c r="R232" i="63"/>
  <c r="Q232" i="63"/>
  <c r="P232" i="63"/>
  <c r="O232" i="63"/>
  <c r="N232" i="63"/>
  <c r="M232" i="63"/>
  <c r="L232" i="63"/>
  <c r="K232" i="63"/>
  <c r="J232" i="63"/>
  <c r="I232" i="63"/>
  <c r="H232" i="63"/>
  <c r="G232" i="63"/>
  <c r="F232" i="63"/>
  <c r="E232" i="63"/>
  <c r="D232" i="63"/>
  <c r="C232" i="63"/>
  <c r="B232" i="63"/>
  <c r="A232" i="63"/>
  <c r="AF231" i="63"/>
  <c r="AE231" i="63"/>
  <c r="AD231" i="63"/>
  <c r="AC231" i="63"/>
  <c r="AB231" i="63"/>
  <c r="AA231" i="63"/>
  <c r="Z231" i="63"/>
  <c r="Y231" i="63"/>
  <c r="X231" i="63"/>
  <c r="W231" i="63"/>
  <c r="V231" i="63"/>
  <c r="U231" i="63"/>
  <c r="T231" i="63"/>
  <c r="S231" i="63"/>
  <c r="R231" i="63"/>
  <c r="Q231" i="63"/>
  <c r="P231" i="63"/>
  <c r="O231" i="63"/>
  <c r="N231" i="63"/>
  <c r="M231" i="63"/>
  <c r="L231" i="63"/>
  <c r="K231" i="63"/>
  <c r="J231" i="63"/>
  <c r="I231" i="63"/>
  <c r="H231" i="63"/>
  <c r="G231" i="63"/>
  <c r="F231" i="63"/>
  <c r="E231" i="63"/>
  <c r="D231" i="63"/>
  <c r="C231" i="63"/>
  <c r="B231" i="63"/>
  <c r="A231" i="63"/>
  <c r="B230" i="63"/>
  <c r="S205" i="63"/>
  <c r="AG195" i="63"/>
  <c r="B195" i="63"/>
  <c r="D194" i="63"/>
  <c r="C194" i="63"/>
  <c r="C230" i="63" s="1"/>
  <c r="J193" i="63"/>
  <c r="K193" i="63" s="1"/>
  <c r="L193" i="63" s="1"/>
  <c r="M193" i="63" s="1"/>
  <c r="N193" i="63" s="1"/>
  <c r="O193" i="63" s="1"/>
  <c r="P193" i="63" s="1"/>
  <c r="Q193" i="63" s="1"/>
  <c r="R193" i="63" s="1"/>
  <c r="S193" i="63" s="1"/>
  <c r="T193" i="63" s="1"/>
  <c r="U193" i="63" s="1"/>
  <c r="V193" i="63" s="1"/>
  <c r="W193" i="63" s="1"/>
  <c r="X193" i="63" s="1"/>
  <c r="Y193" i="63" s="1"/>
  <c r="Z193" i="63" s="1"/>
  <c r="AA193" i="63" s="1"/>
  <c r="AB193" i="63" s="1"/>
  <c r="AC193" i="63" s="1"/>
  <c r="AD193" i="63" s="1"/>
  <c r="AE193" i="63" s="1"/>
  <c r="AF193" i="63" s="1"/>
  <c r="C193" i="63"/>
  <c r="D193" i="63" s="1"/>
  <c r="E193" i="63" s="1"/>
  <c r="F193" i="63" s="1"/>
  <c r="G193" i="63" s="1"/>
  <c r="H193" i="63" s="1"/>
  <c r="I193" i="63" s="1"/>
  <c r="C192" i="63"/>
  <c r="D192" i="63" s="1"/>
  <c r="E192" i="63" s="1"/>
  <c r="F192" i="63" s="1"/>
  <c r="G192" i="63" s="1"/>
  <c r="H192" i="63" s="1"/>
  <c r="I192" i="63" s="1"/>
  <c r="J192" i="63" s="1"/>
  <c r="K192" i="63" s="1"/>
  <c r="L192" i="63" s="1"/>
  <c r="M192" i="63" s="1"/>
  <c r="N192" i="63" s="1"/>
  <c r="O192" i="63" s="1"/>
  <c r="P192" i="63" s="1"/>
  <c r="Q192" i="63" s="1"/>
  <c r="R192" i="63" s="1"/>
  <c r="S192" i="63" s="1"/>
  <c r="T192" i="63" s="1"/>
  <c r="U192" i="63" s="1"/>
  <c r="V192" i="63" s="1"/>
  <c r="W192" i="63" s="1"/>
  <c r="X192" i="63" s="1"/>
  <c r="Y192" i="63" s="1"/>
  <c r="Z192" i="63" s="1"/>
  <c r="AA192" i="63" s="1"/>
  <c r="AB192" i="63" s="1"/>
  <c r="AC192" i="63" s="1"/>
  <c r="AD192" i="63" s="1"/>
  <c r="AE192" i="63" s="1"/>
  <c r="AF192" i="63" s="1"/>
  <c r="C191" i="63"/>
  <c r="D191" i="63" s="1"/>
  <c r="E191" i="63" s="1"/>
  <c r="F191" i="63" s="1"/>
  <c r="G191" i="63" s="1"/>
  <c r="H191" i="63" s="1"/>
  <c r="I191" i="63" s="1"/>
  <c r="J191" i="63" s="1"/>
  <c r="K191" i="63" s="1"/>
  <c r="L191" i="63" s="1"/>
  <c r="M191" i="63" s="1"/>
  <c r="N191" i="63" s="1"/>
  <c r="O191" i="63" s="1"/>
  <c r="P191" i="63" s="1"/>
  <c r="Q191" i="63" s="1"/>
  <c r="R191" i="63" s="1"/>
  <c r="S191" i="63" s="1"/>
  <c r="T191" i="63" s="1"/>
  <c r="U191" i="63" s="1"/>
  <c r="V191" i="63" s="1"/>
  <c r="W191" i="63" s="1"/>
  <c r="X191" i="63" s="1"/>
  <c r="Y191" i="63" s="1"/>
  <c r="Z191" i="63" s="1"/>
  <c r="AA191" i="63" s="1"/>
  <c r="AB191" i="63" s="1"/>
  <c r="AC191" i="63" s="1"/>
  <c r="AD191" i="63" s="1"/>
  <c r="AE191" i="63" s="1"/>
  <c r="AF191" i="63" s="1"/>
  <c r="D190" i="63"/>
  <c r="E190" i="63" s="1"/>
  <c r="F190" i="63" s="1"/>
  <c r="G190" i="63" s="1"/>
  <c r="H190" i="63" s="1"/>
  <c r="I190" i="63" s="1"/>
  <c r="J190" i="63" s="1"/>
  <c r="K190" i="63" s="1"/>
  <c r="L190" i="63" s="1"/>
  <c r="M190" i="63" s="1"/>
  <c r="N190" i="63" s="1"/>
  <c r="O190" i="63" s="1"/>
  <c r="P190" i="63" s="1"/>
  <c r="Q190" i="63" s="1"/>
  <c r="R190" i="63" s="1"/>
  <c r="S190" i="63" s="1"/>
  <c r="T190" i="63" s="1"/>
  <c r="U190" i="63" s="1"/>
  <c r="V190" i="63" s="1"/>
  <c r="W190" i="63" s="1"/>
  <c r="X190" i="63" s="1"/>
  <c r="Y190" i="63" s="1"/>
  <c r="Z190" i="63" s="1"/>
  <c r="AA190" i="63" s="1"/>
  <c r="AB190" i="63" s="1"/>
  <c r="AC190" i="63" s="1"/>
  <c r="AD190" i="63" s="1"/>
  <c r="AE190" i="63" s="1"/>
  <c r="AF190" i="63" s="1"/>
  <c r="C190" i="63"/>
  <c r="C189" i="63"/>
  <c r="C195" i="63" s="1"/>
  <c r="AG187" i="63"/>
  <c r="B187" i="63"/>
  <c r="C186" i="63"/>
  <c r="D186" i="63" s="1"/>
  <c r="E186" i="63" s="1"/>
  <c r="F186" i="63" s="1"/>
  <c r="G186" i="63" s="1"/>
  <c r="H186" i="63" s="1"/>
  <c r="I186" i="63" s="1"/>
  <c r="J186" i="63" s="1"/>
  <c r="K186" i="63" s="1"/>
  <c r="L186" i="63" s="1"/>
  <c r="M186" i="63" s="1"/>
  <c r="N186" i="63" s="1"/>
  <c r="O186" i="63" s="1"/>
  <c r="P186" i="63" s="1"/>
  <c r="Q186" i="63" s="1"/>
  <c r="R186" i="63" s="1"/>
  <c r="S186" i="63" s="1"/>
  <c r="T186" i="63" s="1"/>
  <c r="U186" i="63" s="1"/>
  <c r="V186" i="63" s="1"/>
  <c r="W186" i="63" s="1"/>
  <c r="X186" i="63" s="1"/>
  <c r="Y186" i="63" s="1"/>
  <c r="Z186" i="63" s="1"/>
  <c r="AA186" i="63" s="1"/>
  <c r="AB186" i="63" s="1"/>
  <c r="AC186" i="63" s="1"/>
  <c r="AD186" i="63" s="1"/>
  <c r="AE186" i="63" s="1"/>
  <c r="AF186" i="63" s="1"/>
  <c r="AD185" i="63"/>
  <c r="AE185" i="63" s="1"/>
  <c r="AF185" i="63" s="1"/>
  <c r="V185" i="63"/>
  <c r="W185" i="63" s="1"/>
  <c r="X185" i="63" s="1"/>
  <c r="Y185" i="63" s="1"/>
  <c r="Z185" i="63" s="1"/>
  <c r="AA185" i="63" s="1"/>
  <c r="AB185" i="63" s="1"/>
  <c r="AC185" i="63" s="1"/>
  <c r="C185" i="63"/>
  <c r="D185" i="63" s="1"/>
  <c r="E185" i="63" s="1"/>
  <c r="F185" i="63" s="1"/>
  <c r="G185" i="63" s="1"/>
  <c r="H185" i="63" s="1"/>
  <c r="I185" i="63" s="1"/>
  <c r="J185" i="63" s="1"/>
  <c r="K185" i="63" s="1"/>
  <c r="L185" i="63" s="1"/>
  <c r="M185" i="63" s="1"/>
  <c r="N185" i="63" s="1"/>
  <c r="O185" i="63" s="1"/>
  <c r="P185" i="63" s="1"/>
  <c r="Q185" i="63" s="1"/>
  <c r="R185" i="63" s="1"/>
  <c r="S185" i="63" s="1"/>
  <c r="T185" i="63" s="1"/>
  <c r="U185" i="63" s="1"/>
  <c r="S184" i="63"/>
  <c r="T184" i="63" s="1"/>
  <c r="U184" i="63" s="1"/>
  <c r="V184" i="63" s="1"/>
  <c r="W184" i="63" s="1"/>
  <c r="X184" i="63" s="1"/>
  <c r="Y184" i="63" s="1"/>
  <c r="Z184" i="63" s="1"/>
  <c r="AA184" i="63" s="1"/>
  <c r="AB184" i="63" s="1"/>
  <c r="AC184" i="63" s="1"/>
  <c r="AD184" i="63" s="1"/>
  <c r="AE184" i="63" s="1"/>
  <c r="AF184" i="63" s="1"/>
  <c r="L184" i="63"/>
  <c r="M184" i="63" s="1"/>
  <c r="N184" i="63" s="1"/>
  <c r="O184" i="63" s="1"/>
  <c r="P184" i="63" s="1"/>
  <c r="Q184" i="63" s="1"/>
  <c r="R184" i="63" s="1"/>
  <c r="C184" i="63"/>
  <c r="D184" i="63" s="1"/>
  <c r="E184" i="63" s="1"/>
  <c r="F184" i="63" s="1"/>
  <c r="G184" i="63" s="1"/>
  <c r="H184" i="63" s="1"/>
  <c r="I184" i="63" s="1"/>
  <c r="J184" i="63" s="1"/>
  <c r="K184" i="63" s="1"/>
  <c r="C183" i="63"/>
  <c r="D183" i="63" s="1"/>
  <c r="E183" i="63" s="1"/>
  <c r="F183" i="63" s="1"/>
  <c r="G183" i="63" s="1"/>
  <c r="H183" i="63" s="1"/>
  <c r="I183" i="63" s="1"/>
  <c r="J183" i="63" s="1"/>
  <c r="K183" i="63" s="1"/>
  <c r="L183" i="63" s="1"/>
  <c r="M183" i="63" s="1"/>
  <c r="N183" i="63" s="1"/>
  <c r="O183" i="63" s="1"/>
  <c r="P183" i="63" s="1"/>
  <c r="Q183" i="63" s="1"/>
  <c r="R183" i="63" s="1"/>
  <c r="S183" i="63" s="1"/>
  <c r="T183" i="63" s="1"/>
  <c r="U183" i="63" s="1"/>
  <c r="V183" i="63" s="1"/>
  <c r="W183" i="63" s="1"/>
  <c r="X183" i="63" s="1"/>
  <c r="Y183" i="63" s="1"/>
  <c r="Z183" i="63" s="1"/>
  <c r="AA183" i="63" s="1"/>
  <c r="AB183" i="63" s="1"/>
  <c r="AC183" i="63" s="1"/>
  <c r="AD183" i="63" s="1"/>
  <c r="AE183" i="63" s="1"/>
  <c r="AF183" i="63" s="1"/>
  <c r="I182" i="63"/>
  <c r="J182" i="63" s="1"/>
  <c r="K182" i="63" s="1"/>
  <c r="L182" i="63" s="1"/>
  <c r="M182" i="63" s="1"/>
  <c r="N182" i="63" s="1"/>
  <c r="O182" i="63" s="1"/>
  <c r="P182" i="63" s="1"/>
  <c r="Q182" i="63" s="1"/>
  <c r="R182" i="63" s="1"/>
  <c r="S182" i="63" s="1"/>
  <c r="T182" i="63" s="1"/>
  <c r="U182" i="63" s="1"/>
  <c r="V182" i="63" s="1"/>
  <c r="W182" i="63" s="1"/>
  <c r="X182" i="63" s="1"/>
  <c r="Y182" i="63" s="1"/>
  <c r="Z182" i="63" s="1"/>
  <c r="AA182" i="63" s="1"/>
  <c r="AB182" i="63" s="1"/>
  <c r="AC182" i="63" s="1"/>
  <c r="AD182" i="63" s="1"/>
  <c r="AE182" i="63" s="1"/>
  <c r="AF182" i="63" s="1"/>
  <c r="H182" i="63"/>
  <c r="C182" i="63"/>
  <c r="D182" i="63" s="1"/>
  <c r="E182" i="63" s="1"/>
  <c r="F182" i="63" s="1"/>
  <c r="G182" i="63" s="1"/>
  <c r="F181" i="63"/>
  <c r="G181" i="63" s="1"/>
  <c r="H181" i="63" s="1"/>
  <c r="I181" i="63" s="1"/>
  <c r="J181" i="63" s="1"/>
  <c r="K181" i="63" s="1"/>
  <c r="L181" i="63" s="1"/>
  <c r="M181" i="63" s="1"/>
  <c r="N181" i="63" s="1"/>
  <c r="O181" i="63" s="1"/>
  <c r="P181" i="63" s="1"/>
  <c r="Q181" i="63" s="1"/>
  <c r="R181" i="63" s="1"/>
  <c r="S181" i="63" s="1"/>
  <c r="T181" i="63" s="1"/>
  <c r="U181" i="63" s="1"/>
  <c r="V181" i="63" s="1"/>
  <c r="W181" i="63" s="1"/>
  <c r="X181" i="63" s="1"/>
  <c r="Y181" i="63" s="1"/>
  <c r="Z181" i="63" s="1"/>
  <c r="AA181" i="63" s="1"/>
  <c r="AB181" i="63" s="1"/>
  <c r="AC181" i="63" s="1"/>
  <c r="AD181" i="63" s="1"/>
  <c r="AE181" i="63" s="1"/>
  <c r="AF181" i="63" s="1"/>
  <c r="E181" i="63"/>
  <c r="C181" i="63"/>
  <c r="D181" i="63" s="1"/>
  <c r="S180" i="63"/>
  <c r="T180" i="63" s="1"/>
  <c r="U180" i="63" s="1"/>
  <c r="V180" i="63" s="1"/>
  <c r="W180" i="63" s="1"/>
  <c r="X180" i="63" s="1"/>
  <c r="Y180" i="63" s="1"/>
  <c r="Z180" i="63" s="1"/>
  <c r="AA180" i="63" s="1"/>
  <c r="AB180" i="63" s="1"/>
  <c r="AC180" i="63" s="1"/>
  <c r="AD180" i="63" s="1"/>
  <c r="AE180" i="63" s="1"/>
  <c r="AF180" i="63" s="1"/>
  <c r="E180" i="63"/>
  <c r="F180" i="63" s="1"/>
  <c r="G180" i="63" s="1"/>
  <c r="H180" i="63" s="1"/>
  <c r="I180" i="63" s="1"/>
  <c r="J180" i="63" s="1"/>
  <c r="K180" i="63" s="1"/>
  <c r="L180" i="63" s="1"/>
  <c r="M180" i="63" s="1"/>
  <c r="N180" i="63" s="1"/>
  <c r="O180" i="63" s="1"/>
  <c r="P180" i="63" s="1"/>
  <c r="Q180" i="63" s="1"/>
  <c r="R180" i="63" s="1"/>
  <c r="D180" i="63"/>
  <c r="C180" i="63"/>
  <c r="J179" i="63"/>
  <c r="K179" i="63" s="1"/>
  <c r="L179" i="63" s="1"/>
  <c r="M179" i="63" s="1"/>
  <c r="N179" i="63" s="1"/>
  <c r="O179" i="63" s="1"/>
  <c r="P179" i="63" s="1"/>
  <c r="Q179" i="63" s="1"/>
  <c r="R179" i="63" s="1"/>
  <c r="S179" i="63" s="1"/>
  <c r="T179" i="63" s="1"/>
  <c r="U179" i="63" s="1"/>
  <c r="V179" i="63" s="1"/>
  <c r="W179" i="63" s="1"/>
  <c r="X179" i="63" s="1"/>
  <c r="Y179" i="63" s="1"/>
  <c r="Z179" i="63" s="1"/>
  <c r="AA179" i="63" s="1"/>
  <c r="AB179" i="63" s="1"/>
  <c r="AC179" i="63" s="1"/>
  <c r="AD179" i="63" s="1"/>
  <c r="AE179" i="63" s="1"/>
  <c r="AF179" i="63" s="1"/>
  <c r="C179" i="63"/>
  <c r="D179" i="63" s="1"/>
  <c r="E179" i="63" s="1"/>
  <c r="F179" i="63" s="1"/>
  <c r="G179" i="63" s="1"/>
  <c r="H179" i="63" s="1"/>
  <c r="I179" i="63" s="1"/>
  <c r="C178" i="63"/>
  <c r="D178" i="63" s="1"/>
  <c r="E178" i="63" s="1"/>
  <c r="F178" i="63" s="1"/>
  <c r="G178" i="63" s="1"/>
  <c r="H178" i="63" s="1"/>
  <c r="I178" i="63" s="1"/>
  <c r="J178" i="63" s="1"/>
  <c r="K178" i="63" s="1"/>
  <c r="L178" i="63" s="1"/>
  <c r="M178" i="63" s="1"/>
  <c r="N178" i="63" s="1"/>
  <c r="O178" i="63" s="1"/>
  <c r="P178" i="63" s="1"/>
  <c r="Q178" i="63" s="1"/>
  <c r="R178" i="63" s="1"/>
  <c r="S178" i="63" s="1"/>
  <c r="T178" i="63" s="1"/>
  <c r="U178" i="63" s="1"/>
  <c r="V178" i="63" s="1"/>
  <c r="W178" i="63" s="1"/>
  <c r="X178" i="63" s="1"/>
  <c r="Y178" i="63" s="1"/>
  <c r="Z178" i="63" s="1"/>
  <c r="AA178" i="63" s="1"/>
  <c r="AB178" i="63" s="1"/>
  <c r="AC178" i="63" s="1"/>
  <c r="AD178" i="63" s="1"/>
  <c r="AE178" i="63" s="1"/>
  <c r="AF178" i="63" s="1"/>
  <c r="O177" i="63"/>
  <c r="P177" i="63" s="1"/>
  <c r="Q177" i="63" s="1"/>
  <c r="R177" i="63" s="1"/>
  <c r="S177" i="63" s="1"/>
  <c r="T177" i="63" s="1"/>
  <c r="U177" i="63" s="1"/>
  <c r="V177" i="63" s="1"/>
  <c r="W177" i="63" s="1"/>
  <c r="X177" i="63" s="1"/>
  <c r="Y177" i="63" s="1"/>
  <c r="Z177" i="63" s="1"/>
  <c r="AA177" i="63" s="1"/>
  <c r="AB177" i="63" s="1"/>
  <c r="AC177" i="63" s="1"/>
  <c r="AD177" i="63" s="1"/>
  <c r="AE177" i="63" s="1"/>
  <c r="AF177" i="63" s="1"/>
  <c r="F177" i="63"/>
  <c r="G177" i="63" s="1"/>
  <c r="H177" i="63" s="1"/>
  <c r="I177" i="63" s="1"/>
  <c r="J177" i="63" s="1"/>
  <c r="K177" i="63" s="1"/>
  <c r="L177" i="63" s="1"/>
  <c r="M177" i="63" s="1"/>
  <c r="N177" i="63" s="1"/>
  <c r="E177" i="63"/>
  <c r="C177" i="63"/>
  <c r="D177" i="63" s="1"/>
  <c r="E176" i="63"/>
  <c r="F176" i="63" s="1"/>
  <c r="G176" i="63" s="1"/>
  <c r="H176" i="63" s="1"/>
  <c r="I176" i="63" s="1"/>
  <c r="J176" i="63" s="1"/>
  <c r="K176" i="63" s="1"/>
  <c r="L176" i="63" s="1"/>
  <c r="M176" i="63" s="1"/>
  <c r="N176" i="63" s="1"/>
  <c r="O176" i="63" s="1"/>
  <c r="P176" i="63" s="1"/>
  <c r="Q176" i="63" s="1"/>
  <c r="R176" i="63" s="1"/>
  <c r="S176" i="63" s="1"/>
  <c r="T176" i="63" s="1"/>
  <c r="U176" i="63" s="1"/>
  <c r="V176" i="63" s="1"/>
  <c r="W176" i="63" s="1"/>
  <c r="X176" i="63" s="1"/>
  <c r="Y176" i="63" s="1"/>
  <c r="Z176" i="63" s="1"/>
  <c r="AA176" i="63" s="1"/>
  <c r="AB176" i="63" s="1"/>
  <c r="AC176" i="63" s="1"/>
  <c r="AD176" i="63" s="1"/>
  <c r="AE176" i="63" s="1"/>
  <c r="AF176" i="63" s="1"/>
  <c r="C176" i="63"/>
  <c r="D176" i="63" s="1"/>
  <c r="Q175" i="63"/>
  <c r="R175" i="63" s="1"/>
  <c r="S175" i="63" s="1"/>
  <c r="T175" i="63" s="1"/>
  <c r="U175" i="63" s="1"/>
  <c r="V175" i="63" s="1"/>
  <c r="W175" i="63" s="1"/>
  <c r="X175" i="63" s="1"/>
  <c r="Y175" i="63" s="1"/>
  <c r="Z175" i="63" s="1"/>
  <c r="AA175" i="63" s="1"/>
  <c r="AB175" i="63" s="1"/>
  <c r="AC175" i="63" s="1"/>
  <c r="AD175" i="63" s="1"/>
  <c r="AE175" i="63" s="1"/>
  <c r="AF175" i="63" s="1"/>
  <c r="E175" i="63"/>
  <c r="F175" i="63" s="1"/>
  <c r="G175" i="63" s="1"/>
  <c r="H175" i="63" s="1"/>
  <c r="I175" i="63" s="1"/>
  <c r="J175" i="63" s="1"/>
  <c r="K175" i="63" s="1"/>
  <c r="L175" i="63" s="1"/>
  <c r="M175" i="63" s="1"/>
  <c r="N175" i="63" s="1"/>
  <c r="O175" i="63" s="1"/>
  <c r="P175" i="63" s="1"/>
  <c r="C175" i="63"/>
  <c r="D175" i="63" s="1"/>
  <c r="D174" i="63"/>
  <c r="E174" i="63" s="1"/>
  <c r="F174" i="63" s="1"/>
  <c r="G174" i="63" s="1"/>
  <c r="H174" i="63" s="1"/>
  <c r="I174" i="63" s="1"/>
  <c r="J174" i="63" s="1"/>
  <c r="K174" i="63" s="1"/>
  <c r="L174" i="63" s="1"/>
  <c r="M174" i="63" s="1"/>
  <c r="N174" i="63" s="1"/>
  <c r="O174" i="63" s="1"/>
  <c r="P174" i="63" s="1"/>
  <c r="Q174" i="63" s="1"/>
  <c r="R174" i="63" s="1"/>
  <c r="S174" i="63" s="1"/>
  <c r="T174" i="63" s="1"/>
  <c r="U174" i="63" s="1"/>
  <c r="V174" i="63" s="1"/>
  <c r="W174" i="63" s="1"/>
  <c r="X174" i="63" s="1"/>
  <c r="Y174" i="63" s="1"/>
  <c r="Z174" i="63" s="1"/>
  <c r="AA174" i="63" s="1"/>
  <c r="AB174" i="63" s="1"/>
  <c r="AC174" i="63" s="1"/>
  <c r="AD174" i="63" s="1"/>
  <c r="AE174" i="63" s="1"/>
  <c r="AF174" i="63" s="1"/>
  <c r="C174" i="63"/>
  <c r="O172" i="63"/>
  <c r="P172" i="63" s="1"/>
  <c r="Q172" i="63" s="1"/>
  <c r="R172" i="63" s="1"/>
  <c r="S172" i="63" s="1"/>
  <c r="T172" i="63" s="1"/>
  <c r="U172" i="63" s="1"/>
  <c r="V172" i="63" s="1"/>
  <c r="W172" i="63" s="1"/>
  <c r="X172" i="63" s="1"/>
  <c r="Y172" i="63" s="1"/>
  <c r="Z172" i="63" s="1"/>
  <c r="AA172" i="63" s="1"/>
  <c r="AB172" i="63" s="1"/>
  <c r="AC172" i="63" s="1"/>
  <c r="AD172" i="63" s="1"/>
  <c r="AE172" i="63" s="1"/>
  <c r="AF172" i="63" s="1"/>
  <c r="C172" i="63"/>
  <c r="D172" i="63" s="1"/>
  <c r="E172" i="63" s="1"/>
  <c r="F172" i="63" s="1"/>
  <c r="G172" i="63" s="1"/>
  <c r="H172" i="63" s="1"/>
  <c r="I172" i="63" s="1"/>
  <c r="J172" i="63" s="1"/>
  <c r="K172" i="63" s="1"/>
  <c r="L172" i="63" s="1"/>
  <c r="M172" i="63" s="1"/>
  <c r="N172" i="63" s="1"/>
  <c r="C171" i="63"/>
  <c r="D171" i="63" s="1"/>
  <c r="E171" i="63" s="1"/>
  <c r="F171" i="63" s="1"/>
  <c r="G171" i="63" s="1"/>
  <c r="H171" i="63" s="1"/>
  <c r="I171" i="63" s="1"/>
  <c r="J171" i="63" s="1"/>
  <c r="K171" i="63" s="1"/>
  <c r="L171" i="63" s="1"/>
  <c r="M171" i="63" s="1"/>
  <c r="N171" i="63" s="1"/>
  <c r="O171" i="63" s="1"/>
  <c r="P171" i="63" s="1"/>
  <c r="Q171" i="63" s="1"/>
  <c r="R171" i="63" s="1"/>
  <c r="S171" i="63" s="1"/>
  <c r="T171" i="63" s="1"/>
  <c r="U171" i="63" s="1"/>
  <c r="V171" i="63" s="1"/>
  <c r="W171" i="63" s="1"/>
  <c r="X171" i="63" s="1"/>
  <c r="Y171" i="63" s="1"/>
  <c r="Z171" i="63" s="1"/>
  <c r="AA171" i="63" s="1"/>
  <c r="AB171" i="63" s="1"/>
  <c r="AC171" i="63" s="1"/>
  <c r="AD171" i="63" s="1"/>
  <c r="AE171" i="63" s="1"/>
  <c r="AF171" i="63" s="1"/>
  <c r="AE170" i="63"/>
  <c r="AF170" i="63" s="1"/>
  <c r="K170" i="63"/>
  <c r="L170" i="63" s="1"/>
  <c r="M170" i="63" s="1"/>
  <c r="N170" i="63" s="1"/>
  <c r="O170" i="63" s="1"/>
  <c r="P170" i="63" s="1"/>
  <c r="Q170" i="63" s="1"/>
  <c r="R170" i="63" s="1"/>
  <c r="S170" i="63" s="1"/>
  <c r="T170" i="63" s="1"/>
  <c r="U170" i="63" s="1"/>
  <c r="V170" i="63" s="1"/>
  <c r="W170" i="63" s="1"/>
  <c r="X170" i="63" s="1"/>
  <c r="Y170" i="63" s="1"/>
  <c r="Z170" i="63" s="1"/>
  <c r="AA170" i="63" s="1"/>
  <c r="AB170" i="63" s="1"/>
  <c r="AC170" i="63" s="1"/>
  <c r="AD170" i="63" s="1"/>
  <c r="C170" i="63"/>
  <c r="D170" i="63" s="1"/>
  <c r="E170" i="63" s="1"/>
  <c r="F170" i="63" s="1"/>
  <c r="G170" i="63" s="1"/>
  <c r="H170" i="63" s="1"/>
  <c r="I170" i="63" s="1"/>
  <c r="J170" i="63" s="1"/>
  <c r="I169" i="63"/>
  <c r="J169" i="63" s="1"/>
  <c r="K169" i="63" s="1"/>
  <c r="L169" i="63" s="1"/>
  <c r="M169" i="63" s="1"/>
  <c r="N169" i="63" s="1"/>
  <c r="O169" i="63" s="1"/>
  <c r="P169" i="63" s="1"/>
  <c r="Q169" i="63" s="1"/>
  <c r="R169" i="63" s="1"/>
  <c r="S169" i="63" s="1"/>
  <c r="T169" i="63" s="1"/>
  <c r="U169" i="63" s="1"/>
  <c r="V169" i="63" s="1"/>
  <c r="W169" i="63" s="1"/>
  <c r="X169" i="63" s="1"/>
  <c r="Y169" i="63" s="1"/>
  <c r="Z169" i="63" s="1"/>
  <c r="AA169" i="63" s="1"/>
  <c r="AB169" i="63" s="1"/>
  <c r="AC169" i="63" s="1"/>
  <c r="AD169" i="63" s="1"/>
  <c r="AE169" i="63" s="1"/>
  <c r="AF169" i="63" s="1"/>
  <c r="E169" i="63"/>
  <c r="F169" i="63" s="1"/>
  <c r="G169" i="63" s="1"/>
  <c r="H169" i="63" s="1"/>
  <c r="D169" i="63"/>
  <c r="C169" i="63"/>
  <c r="AE168" i="63"/>
  <c r="AF168" i="63" s="1"/>
  <c r="K168" i="63"/>
  <c r="L168" i="63" s="1"/>
  <c r="M168" i="63" s="1"/>
  <c r="N168" i="63" s="1"/>
  <c r="O168" i="63" s="1"/>
  <c r="P168" i="63" s="1"/>
  <c r="Q168" i="63" s="1"/>
  <c r="R168" i="63" s="1"/>
  <c r="S168" i="63" s="1"/>
  <c r="T168" i="63" s="1"/>
  <c r="U168" i="63" s="1"/>
  <c r="V168" i="63" s="1"/>
  <c r="W168" i="63" s="1"/>
  <c r="X168" i="63" s="1"/>
  <c r="Y168" i="63" s="1"/>
  <c r="Z168" i="63" s="1"/>
  <c r="AA168" i="63" s="1"/>
  <c r="AB168" i="63" s="1"/>
  <c r="AC168" i="63" s="1"/>
  <c r="AD168" i="63" s="1"/>
  <c r="J168" i="63"/>
  <c r="C168" i="63"/>
  <c r="D168" i="63" s="1"/>
  <c r="E168" i="63" s="1"/>
  <c r="F168" i="63" s="1"/>
  <c r="G168" i="63" s="1"/>
  <c r="H168" i="63" s="1"/>
  <c r="I168" i="63" s="1"/>
  <c r="H167" i="63"/>
  <c r="I167" i="63" s="1"/>
  <c r="J167" i="63" s="1"/>
  <c r="K167" i="63" s="1"/>
  <c r="L167" i="63" s="1"/>
  <c r="M167" i="63" s="1"/>
  <c r="N167" i="63" s="1"/>
  <c r="O167" i="63" s="1"/>
  <c r="P167" i="63" s="1"/>
  <c r="Q167" i="63" s="1"/>
  <c r="R167" i="63" s="1"/>
  <c r="S167" i="63" s="1"/>
  <c r="T167" i="63" s="1"/>
  <c r="U167" i="63" s="1"/>
  <c r="V167" i="63" s="1"/>
  <c r="W167" i="63" s="1"/>
  <c r="X167" i="63" s="1"/>
  <c r="Y167" i="63" s="1"/>
  <c r="Z167" i="63" s="1"/>
  <c r="AA167" i="63" s="1"/>
  <c r="AB167" i="63" s="1"/>
  <c r="AC167" i="63" s="1"/>
  <c r="AD167" i="63" s="1"/>
  <c r="AE167" i="63" s="1"/>
  <c r="AF167" i="63" s="1"/>
  <c r="E167" i="63"/>
  <c r="F167" i="63" s="1"/>
  <c r="G167" i="63" s="1"/>
  <c r="D167" i="63"/>
  <c r="C167" i="63"/>
  <c r="C166" i="63"/>
  <c r="D166" i="63" s="1"/>
  <c r="E166" i="63" s="1"/>
  <c r="F166" i="63" s="1"/>
  <c r="G166" i="63" s="1"/>
  <c r="H166" i="63" s="1"/>
  <c r="I166" i="63" s="1"/>
  <c r="J166" i="63" s="1"/>
  <c r="K166" i="63" s="1"/>
  <c r="L166" i="63" s="1"/>
  <c r="M166" i="63" s="1"/>
  <c r="N166" i="63" s="1"/>
  <c r="O166" i="63" s="1"/>
  <c r="P166" i="63" s="1"/>
  <c r="Q166" i="63" s="1"/>
  <c r="R166" i="63" s="1"/>
  <c r="S166" i="63" s="1"/>
  <c r="T166" i="63" s="1"/>
  <c r="U166" i="63" s="1"/>
  <c r="V166" i="63" s="1"/>
  <c r="W166" i="63" s="1"/>
  <c r="X166" i="63" s="1"/>
  <c r="Y166" i="63" s="1"/>
  <c r="Z166" i="63" s="1"/>
  <c r="AA166" i="63" s="1"/>
  <c r="AB166" i="63" s="1"/>
  <c r="AC166" i="63" s="1"/>
  <c r="AD166" i="63" s="1"/>
  <c r="AE166" i="63" s="1"/>
  <c r="AF166" i="63" s="1"/>
  <c r="U165" i="63"/>
  <c r="V165" i="63" s="1"/>
  <c r="W165" i="63" s="1"/>
  <c r="X165" i="63" s="1"/>
  <c r="Y165" i="63" s="1"/>
  <c r="Z165" i="63" s="1"/>
  <c r="AA165" i="63" s="1"/>
  <c r="AB165" i="63" s="1"/>
  <c r="AC165" i="63" s="1"/>
  <c r="AD165" i="63" s="1"/>
  <c r="AE165" i="63" s="1"/>
  <c r="AF165" i="63" s="1"/>
  <c r="T165" i="63"/>
  <c r="I165" i="63"/>
  <c r="J165" i="63" s="1"/>
  <c r="K165" i="63" s="1"/>
  <c r="L165" i="63" s="1"/>
  <c r="M165" i="63" s="1"/>
  <c r="N165" i="63" s="1"/>
  <c r="O165" i="63" s="1"/>
  <c r="P165" i="63" s="1"/>
  <c r="Q165" i="63" s="1"/>
  <c r="R165" i="63" s="1"/>
  <c r="S165" i="63" s="1"/>
  <c r="E165" i="63"/>
  <c r="F165" i="63" s="1"/>
  <c r="G165" i="63" s="1"/>
  <c r="H165" i="63" s="1"/>
  <c r="D165" i="63"/>
  <c r="C165" i="63"/>
  <c r="J163" i="63"/>
  <c r="K163" i="63" s="1"/>
  <c r="L163" i="63" s="1"/>
  <c r="M163" i="63" s="1"/>
  <c r="N163" i="63" s="1"/>
  <c r="O163" i="63" s="1"/>
  <c r="P163" i="63" s="1"/>
  <c r="Q163" i="63" s="1"/>
  <c r="R163" i="63" s="1"/>
  <c r="S163" i="63" s="1"/>
  <c r="T163" i="63" s="1"/>
  <c r="U163" i="63" s="1"/>
  <c r="V163" i="63" s="1"/>
  <c r="W163" i="63" s="1"/>
  <c r="X163" i="63" s="1"/>
  <c r="Y163" i="63" s="1"/>
  <c r="Z163" i="63" s="1"/>
  <c r="AA163" i="63" s="1"/>
  <c r="AB163" i="63" s="1"/>
  <c r="AC163" i="63" s="1"/>
  <c r="AD163" i="63" s="1"/>
  <c r="AE163" i="63" s="1"/>
  <c r="AF163" i="63" s="1"/>
  <c r="C163" i="63"/>
  <c r="D163" i="63" s="1"/>
  <c r="E163" i="63" s="1"/>
  <c r="F163" i="63" s="1"/>
  <c r="G163" i="63" s="1"/>
  <c r="H163" i="63" s="1"/>
  <c r="I163" i="63" s="1"/>
  <c r="H162" i="63"/>
  <c r="I162" i="63" s="1"/>
  <c r="J162" i="63" s="1"/>
  <c r="K162" i="63" s="1"/>
  <c r="L162" i="63" s="1"/>
  <c r="M162" i="63" s="1"/>
  <c r="N162" i="63" s="1"/>
  <c r="O162" i="63" s="1"/>
  <c r="P162" i="63" s="1"/>
  <c r="Q162" i="63" s="1"/>
  <c r="R162" i="63" s="1"/>
  <c r="S162" i="63" s="1"/>
  <c r="T162" i="63" s="1"/>
  <c r="U162" i="63" s="1"/>
  <c r="V162" i="63" s="1"/>
  <c r="W162" i="63" s="1"/>
  <c r="X162" i="63" s="1"/>
  <c r="Y162" i="63" s="1"/>
  <c r="Z162" i="63" s="1"/>
  <c r="AA162" i="63" s="1"/>
  <c r="AB162" i="63" s="1"/>
  <c r="AC162" i="63" s="1"/>
  <c r="AD162" i="63" s="1"/>
  <c r="AE162" i="63" s="1"/>
  <c r="AF162" i="63" s="1"/>
  <c r="E162" i="63"/>
  <c r="F162" i="63" s="1"/>
  <c r="G162" i="63" s="1"/>
  <c r="D162" i="63"/>
  <c r="C162" i="63"/>
  <c r="F161" i="63"/>
  <c r="G161" i="63" s="1"/>
  <c r="H161" i="63" s="1"/>
  <c r="I161" i="63" s="1"/>
  <c r="J161" i="63" s="1"/>
  <c r="K161" i="63" s="1"/>
  <c r="L161" i="63" s="1"/>
  <c r="M161" i="63" s="1"/>
  <c r="N161" i="63" s="1"/>
  <c r="O161" i="63" s="1"/>
  <c r="P161" i="63" s="1"/>
  <c r="Q161" i="63" s="1"/>
  <c r="R161" i="63" s="1"/>
  <c r="S161" i="63" s="1"/>
  <c r="T161" i="63" s="1"/>
  <c r="U161" i="63" s="1"/>
  <c r="V161" i="63" s="1"/>
  <c r="W161" i="63" s="1"/>
  <c r="X161" i="63" s="1"/>
  <c r="Y161" i="63" s="1"/>
  <c r="Z161" i="63" s="1"/>
  <c r="AA161" i="63" s="1"/>
  <c r="AB161" i="63" s="1"/>
  <c r="AC161" i="63" s="1"/>
  <c r="AD161" i="63" s="1"/>
  <c r="AE161" i="63" s="1"/>
  <c r="AF161" i="63" s="1"/>
  <c r="C161" i="63"/>
  <c r="D161" i="63" s="1"/>
  <c r="E161" i="63" s="1"/>
  <c r="G160" i="63"/>
  <c r="H160" i="63" s="1"/>
  <c r="I160" i="63" s="1"/>
  <c r="J160" i="63" s="1"/>
  <c r="K160" i="63" s="1"/>
  <c r="L160" i="63" s="1"/>
  <c r="M160" i="63" s="1"/>
  <c r="N160" i="63" s="1"/>
  <c r="O160" i="63" s="1"/>
  <c r="P160" i="63" s="1"/>
  <c r="Q160" i="63" s="1"/>
  <c r="R160" i="63" s="1"/>
  <c r="S160" i="63" s="1"/>
  <c r="T160" i="63" s="1"/>
  <c r="U160" i="63" s="1"/>
  <c r="V160" i="63" s="1"/>
  <c r="W160" i="63" s="1"/>
  <c r="X160" i="63" s="1"/>
  <c r="Y160" i="63" s="1"/>
  <c r="Z160" i="63" s="1"/>
  <c r="AA160" i="63" s="1"/>
  <c r="AB160" i="63" s="1"/>
  <c r="AC160" i="63" s="1"/>
  <c r="AD160" i="63" s="1"/>
  <c r="AE160" i="63" s="1"/>
  <c r="AF160" i="63" s="1"/>
  <c r="D160" i="63"/>
  <c r="E160" i="63" s="1"/>
  <c r="F160" i="63" s="1"/>
  <c r="C160" i="63"/>
  <c r="C159" i="63"/>
  <c r="D159" i="63" s="1"/>
  <c r="E159" i="63" s="1"/>
  <c r="F159" i="63" s="1"/>
  <c r="G159" i="63" s="1"/>
  <c r="H159" i="63" s="1"/>
  <c r="I159" i="63" s="1"/>
  <c r="J159" i="63" s="1"/>
  <c r="K159" i="63" s="1"/>
  <c r="L159" i="63" s="1"/>
  <c r="M159" i="63" s="1"/>
  <c r="N159" i="63" s="1"/>
  <c r="O159" i="63" s="1"/>
  <c r="P159" i="63" s="1"/>
  <c r="Q159" i="63" s="1"/>
  <c r="R159" i="63" s="1"/>
  <c r="S159" i="63" s="1"/>
  <c r="T159" i="63" s="1"/>
  <c r="U159" i="63" s="1"/>
  <c r="V159" i="63" s="1"/>
  <c r="W159" i="63" s="1"/>
  <c r="X159" i="63" s="1"/>
  <c r="Y159" i="63" s="1"/>
  <c r="Z159" i="63" s="1"/>
  <c r="AA159" i="63" s="1"/>
  <c r="AB159" i="63" s="1"/>
  <c r="AC159" i="63" s="1"/>
  <c r="AD159" i="63" s="1"/>
  <c r="AE159" i="63" s="1"/>
  <c r="AF159" i="63" s="1"/>
  <c r="D158" i="63"/>
  <c r="E158" i="63" s="1"/>
  <c r="F158" i="63" s="1"/>
  <c r="G158" i="63" s="1"/>
  <c r="H158" i="63" s="1"/>
  <c r="I158" i="63" s="1"/>
  <c r="J158" i="63" s="1"/>
  <c r="K158" i="63" s="1"/>
  <c r="L158" i="63" s="1"/>
  <c r="M158" i="63" s="1"/>
  <c r="N158" i="63" s="1"/>
  <c r="O158" i="63" s="1"/>
  <c r="P158" i="63" s="1"/>
  <c r="Q158" i="63" s="1"/>
  <c r="R158" i="63" s="1"/>
  <c r="S158" i="63" s="1"/>
  <c r="T158" i="63" s="1"/>
  <c r="U158" i="63" s="1"/>
  <c r="V158" i="63" s="1"/>
  <c r="W158" i="63" s="1"/>
  <c r="X158" i="63" s="1"/>
  <c r="Y158" i="63" s="1"/>
  <c r="Z158" i="63" s="1"/>
  <c r="AA158" i="63" s="1"/>
  <c r="AB158" i="63" s="1"/>
  <c r="AC158" i="63" s="1"/>
  <c r="AD158" i="63" s="1"/>
  <c r="AE158" i="63" s="1"/>
  <c r="AF158" i="63" s="1"/>
  <c r="C158" i="63"/>
  <c r="V157" i="63"/>
  <c r="W157" i="63" s="1"/>
  <c r="X157" i="63" s="1"/>
  <c r="Y157" i="63" s="1"/>
  <c r="Z157" i="63" s="1"/>
  <c r="AA157" i="63" s="1"/>
  <c r="AB157" i="63" s="1"/>
  <c r="AC157" i="63" s="1"/>
  <c r="AD157" i="63" s="1"/>
  <c r="AE157" i="63" s="1"/>
  <c r="AF157" i="63" s="1"/>
  <c r="J157" i="63"/>
  <c r="K157" i="63" s="1"/>
  <c r="L157" i="63" s="1"/>
  <c r="M157" i="63" s="1"/>
  <c r="N157" i="63" s="1"/>
  <c r="O157" i="63" s="1"/>
  <c r="P157" i="63" s="1"/>
  <c r="Q157" i="63" s="1"/>
  <c r="R157" i="63" s="1"/>
  <c r="S157" i="63" s="1"/>
  <c r="T157" i="63" s="1"/>
  <c r="U157" i="63" s="1"/>
  <c r="F157" i="63"/>
  <c r="G157" i="63" s="1"/>
  <c r="H157" i="63" s="1"/>
  <c r="I157" i="63" s="1"/>
  <c r="D157" i="63"/>
  <c r="E157" i="63" s="1"/>
  <c r="C157" i="63"/>
  <c r="AB156" i="63"/>
  <c r="AC156" i="63" s="1"/>
  <c r="AD156" i="63" s="1"/>
  <c r="AE156" i="63" s="1"/>
  <c r="AF156" i="63" s="1"/>
  <c r="G156" i="63"/>
  <c r="H156" i="63" s="1"/>
  <c r="I156" i="63" s="1"/>
  <c r="J156" i="63" s="1"/>
  <c r="K156" i="63" s="1"/>
  <c r="L156" i="63" s="1"/>
  <c r="M156" i="63" s="1"/>
  <c r="N156" i="63" s="1"/>
  <c r="O156" i="63" s="1"/>
  <c r="P156" i="63" s="1"/>
  <c r="Q156" i="63" s="1"/>
  <c r="R156" i="63" s="1"/>
  <c r="S156" i="63" s="1"/>
  <c r="T156" i="63" s="1"/>
  <c r="U156" i="63" s="1"/>
  <c r="V156" i="63" s="1"/>
  <c r="W156" i="63" s="1"/>
  <c r="X156" i="63" s="1"/>
  <c r="Y156" i="63" s="1"/>
  <c r="Z156" i="63" s="1"/>
  <c r="AA156" i="63" s="1"/>
  <c r="C156" i="63"/>
  <c r="D156" i="63" s="1"/>
  <c r="E156" i="63" s="1"/>
  <c r="F156" i="63" s="1"/>
  <c r="C155" i="63"/>
  <c r="D155" i="63" s="1"/>
  <c r="E155" i="63" s="1"/>
  <c r="F155" i="63" s="1"/>
  <c r="G155" i="63" s="1"/>
  <c r="H155" i="63" s="1"/>
  <c r="I155" i="63" s="1"/>
  <c r="J155" i="63" s="1"/>
  <c r="K155" i="63" s="1"/>
  <c r="L155" i="63" s="1"/>
  <c r="M155" i="63" s="1"/>
  <c r="N155" i="63" s="1"/>
  <c r="O155" i="63" s="1"/>
  <c r="P155" i="63" s="1"/>
  <c r="Q155" i="63" s="1"/>
  <c r="R155" i="63" s="1"/>
  <c r="S155" i="63" s="1"/>
  <c r="T155" i="63" s="1"/>
  <c r="U155" i="63" s="1"/>
  <c r="V155" i="63" s="1"/>
  <c r="W155" i="63" s="1"/>
  <c r="X155" i="63" s="1"/>
  <c r="Y155" i="63" s="1"/>
  <c r="Z155" i="63" s="1"/>
  <c r="AA155" i="63" s="1"/>
  <c r="AB155" i="63" s="1"/>
  <c r="AC155" i="63" s="1"/>
  <c r="AD155" i="63" s="1"/>
  <c r="AE155" i="63" s="1"/>
  <c r="AF155" i="63" s="1"/>
  <c r="G154" i="63"/>
  <c r="H154" i="63" s="1"/>
  <c r="I154" i="63" s="1"/>
  <c r="J154" i="63" s="1"/>
  <c r="K154" i="63" s="1"/>
  <c r="L154" i="63" s="1"/>
  <c r="M154" i="63" s="1"/>
  <c r="N154" i="63" s="1"/>
  <c r="O154" i="63" s="1"/>
  <c r="P154" i="63" s="1"/>
  <c r="Q154" i="63" s="1"/>
  <c r="R154" i="63" s="1"/>
  <c r="S154" i="63" s="1"/>
  <c r="T154" i="63" s="1"/>
  <c r="U154" i="63" s="1"/>
  <c r="V154" i="63" s="1"/>
  <c r="W154" i="63" s="1"/>
  <c r="X154" i="63" s="1"/>
  <c r="Y154" i="63" s="1"/>
  <c r="Z154" i="63" s="1"/>
  <c r="AA154" i="63" s="1"/>
  <c r="AB154" i="63" s="1"/>
  <c r="AC154" i="63" s="1"/>
  <c r="AD154" i="63" s="1"/>
  <c r="AE154" i="63" s="1"/>
  <c r="AF154" i="63" s="1"/>
  <c r="F154" i="63"/>
  <c r="D154" i="63"/>
  <c r="E154" i="63" s="1"/>
  <c r="C154" i="63"/>
  <c r="D153" i="63"/>
  <c r="E153" i="63" s="1"/>
  <c r="F153" i="63" s="1"/>
  <c r="G153" i="63" s="1"/>
  <c r="H153" i="63" s="1"/>
  <c r="I153" i="63" s="1"/>
  <c r="J153" i="63" s="1"/>
  <c r="K153" i="63" s="1"/>
  <c r="L153" i="63" s="1"/>
  <c r="M153" i="63" s="1"/>
  <c r="N153" i="63" s="1"/>
  <c r="O153" i="63" s="1"/>
  <c r="P153" i="63" s="1"/>
  <c r="Q153" i="63" s="1"/>
  <c r="R153" i="63" s="1"/>
  <c r="S153" i="63" s="1"/>
  <c r="T153" i="63" s="1"/>
  <c r="U153" i="63" s="1"/>
  <c r="V153" i="63" s="1"/>
  <c r="W153" i="63" s="1"/>
  <c r="X153" i="63" s="1"/>
  <c r="Y153" i="63" s="1"/>
  <c r="Z153" i="63" s="1"/>
  <c r="AA153" i="63" s="1"/>
  <c r="AB153" i="63" s="1"/>
  <c r="AC153" i="63" s="1"/>
  <c r="AD153" i="63" s="1"/>
  <c r="AE153" i="63" s="1"/>
  <c r="AF153" i="63" s="1"/>
  <c r="C153" i="63"/>
  <c r="E152" i="63"/>
  <c r="F152" i="63" s="1"/>
  <c r="G152" i="63" s="1"/>
  <c r="H152" i="63" s="1"/>
  <c r="I152" i="63" s="1"/>
  <c r="J152" i="63" s="1"/>
  <c r="K152" i="63" s="1"/>
  <c r="L152" i="63" s="1"/>
  <c r="M152" i="63" s="1"/>
  <c r="N152" i="63" s="1"/>
  <c r="O152" i="63" s="1"/>
  <c r="P152" i="63" s="1"/>
  <c r="Q152" i="63" s="1"/>
  <c r="R152" i="63" s="1"/>
  <c r="S152" i="63" s="1"/>
  <c r="T152" i="63" s="1"/>
  <c r="U152" i="63" s="1"/>
  <c r="V152" i="63" s="1"/>
  <c r="W152" i="63" s="1"/>
  <c r="X152" i="63" s="1"/>
  <c r="Y152" i="63" s="1"/>
  <c r="Z152" i="63" s="1"/>
  <c r="AA152" i="63" s="1"/>
  <c r="AB152" i="63" s="1"/>
  <c r="AC152" i="63" s="1"/>
  <c r="AD152" i="63" s="1"/>
  <c r="AE152" i="63" s="1"/>
  <c r="AF152" i="63" s="1"/>
  <c r="C152" i="63"/>
  <c r="D152" i="63" s="1"/>
  <c r="D151" i="63"/>
  <c r="E151" i="63" s="1"/>
  <c r="F151" i="63" s="1"/>
  <c r="G151" i="63" s="1"/>
  <c r="H151" i="63" s="1"/>
  <c r="I151" i="63" s="1"/>
  <c r="J151" i="63" s="1"/>
  <c r="K151" i="63" s="1"/>
  <c r="L151" i="63" s="1"/>
  <c r="M151" i="63" s="1"/>
  <c r="N151" i="63" s="1"/>
  <c r="O151" i="63" s="1"/>
  <c r="P151" i="63" s="1"/>
  <c r="Q151" i="63" s="1"/>
  <c r="R151" i="63" s="1"/>
  <c r="S151" i="63" s="1"/>
  <c r="T151" i="63" s="1"/>
  <c r="U151" i="63" s="1"/>
  <c r="V151" i="63" s="1"/>
  <c r="W151" i="63" s="1"/>
  <c r="X151" i="63" s="1"/>
  <c r="Y151" i="63" s="1"/>
  <c r="Z151" i="63" s="1"/>
  <c r="AA151" i="63" s="1"/>
  <c r="AB151" i="63" s="1"/>
  <c r="AC151" i="63" s="1"/>
  <c r="AD151" i="63" s="1"/>
  <c r="AE151" i="63" s="1"/>
  <c r="AF151" i="63" s="1"/>
  <c r="C151" i="63"/>
  <c r="J149" i="63"/>
  <c r="K149" i="63" s="1"/>
  <c r="L149" i="63" s="1"/>
  <c r="M149" i="63" s="1"/>
  <c r="N149" i="63" s="1"/>
  <c r="O149" i="63" s="1"/>
  <c r="P149" i="63" s="1"/>
  <c r="Q149" i="63" s="1"/>
  <c r="R149" i="63" s="1"/>
  <c r="S149" i="63" s="1"/>
  <c r="T149" i="63" s="1"/>
  <c r="U149" i="63" s="1"/>
  <c r="V149" i="63" s="1"/>
  <c r="W149" i="63" s="1"/>
  <c r="X149" i="63" s="1"/>
  <c r="Y149" i="63" s="1"/>
  <c r="Z149" i="63" s="1"/>
  <c r="AA149" i="63" s="1"/>
  <c r="AB149" i="63" s="1"/>
  <c r="AC149" i="63" s="1"/>
  <c r="AD149" i="63" s="1"/>
  <c r="AE149" i="63" s="1"/>
  <c r="AF149" i="63" s="1"/>
  <c r="C149" i="63"/>
  <c r="D149" i="63" s="1"/>
  <c r="E149" i="63" s="1"/>
  <c r="F149" i="63" s="1"/>
  <c r="G149" i="63" s="1"/>
  <c r="H149" i="63" s="1"/>
  <c r="I149" i="63" s="1"/>
  <c r="G148" i="63"/>
  <c r="H148" i="63" s="1"/>
  <c r="I148" i="63" s="1"/>
  <c r="J148" i="63" s="1"/>
  <c r="K148" i="63" s="1"/>
  <c r="L148" i="63" s="1"/>
  <c r="M148" i="63" s="1"/>
  <c r="N148" i="63" s="1"/>
  <c r="O148" i="63" s="1"/>
  <c r="P148" i="63" s="1"/>
  <c r="Q148" i="63" s="1"/>
  <c r="R148" i="63" s="1"/>
  <c r="S148" i="63" s="1"/>
  <c r="T148" i="63" s="1"/>
  <c r="U148" i="63" s="1"/>
  <c r="V148" i="63" s="1"/>
  <c r="W148" i="63" s="1"/>
  <c r="X148" i="63" s="1"/>
  <c r="Y148" i="63" s="1"/>
  <c r="Z148" i="63" s="1"/>
  <c r="AA148" i="63" s="1"/>
  <c r="AB148" i="63" s="1"/>
  <c r="AC148" i="63" s="1"/>
  <c r="AD148" i="63" s="1"/>
  <c r="AE148" i="63" s="1"/>
  <c r="AF148" i="63" s="1"/>
  <c r="E148" i="63"/>
  <c r="F148" i="63" s="1"/>
  <c r="D148" i="63"/>
  <c r="C148" i="63"/>
  <c r="F147" i="63"/>
  <c r="G147" i="63" s="1"/>
  <c r="H147" i="63" s="1"/>
  <c r="I147" i="63" s="1"/>
  <c r="J147" i="63" s="1"/>
  <c r="K147" i="63" s="1"/>
  <c r="L147" i="63" s="1"/>
  <c r="M147" i="63" s="1"/>
  <c r="N147" i="63" s="1"/>
  <c r="O147" i="63" s="1"/>
  <c r="P147" i="63" s="1"/>
  <c r="Q147" i="63" s="1"/>
  <c r="R147" i="63" s="1"/>
  <c r="S147" i="63" s="1"/>
  <c r="T147" i="63" s="1"/>
  <c r="U147" i="63" s="1"/>
  <c r="V147" i="63" s="1"/>
  <c r="W147" i="63" s="1"/>
  <c r="X147" i="63" s="1"/>
  <c r="Y147" i="63" s="1"/>
  <c r="Z147" i="63" s="1"/>
  <c r="AA147" i="63" s="1"/>
  <c r="AB147" i="63" s="1"/>
  <c r="AC147" i="63" s="1"/>
  <c r="AD147" i="63" s="1"/>
  <c r="AE147" i="63" s="1"/>
  <c r="AF147" i="63" s="1"/>
  <c r="E147" i="63"/>
  <c r="C147" i="63"/>
  <c r="D147" i="63" s="1"/>
  <c r="C146" i="63"/>
  <c r="D146" i="63" s="1"/>
  <c r="E146" i="63" s="1"/>
  <c r="F146" i="63" s="1"/>
  <c r="G146" i="63" s="1"/>
  <c r="H146" i="63" s="1"/>
  <c r="I146" i="63" s="1"/>
  <c r="J146" i="63" s="1"/>
  <c r="K146" i="63" s="1"/>
  <c r="L146" i="63" s="1"/>
  <c r="M146" i="63" s="1"/>
  <c r="N146" i="63" s="1"/>
  <c r="O146" i="63" s="1"/>
  <c r="P146" i="63" s="1"/>
  <c r="Q146" i="63" s="1"/>
  <c r="R146" i="63" s="1"/>
  <c r="S146" i="63" s="1"/>
  <c r="T146" i="63" s="1"/>
  <c r="U146" i="63" s="1"/>
  <c r="V146" i="63" s="1"/>
  <c r="W146" i="63" s="1"/>
  <c r="X146" i="63" s="1"/>
  <c r="Y146" i="63" s="1"/>
  <c r="Z146" i="63" s="1"/>
  <c r="AA146" i="63" s="1"/>
  <c r="AB146" i="63" s="1"/>
  <c r="AC146" i="63" s="1"/>
  <c r="AD146" i="63" s="1"/>
  <c r="AE146" i="63" s="1"/>
  <c r="AF146" i="63" s="1"/>
  <c r="F144" i="63"/>
  <c r="G144" i="63" s="1"/>
  <c r="H144" i="63" s="1"/>
  <c r="I144" i="63" s="1"/>
  <c r="J144" i="63" s="1"/>
  <c r="K144" i="63" s="1"/>
  <c r="L144" i="63" s="1"/>
  <c r="M144" i="63" s="1"/>
  <c r="N144" i="63" s="1"/>
  <c r="O144" i="63" s="1"/>
  <c r="P144" i="63" s="1"/>
  <c r="Q144" i="63" s="1"/>
  <c r="R144" i="63" s="1"/>
  <c r="S144" i="63" s="1"/>
  <c r="T144" i="63" s="1"/>
  <c r="U144" i="63" s="1"/>
  <c r="V144" i="63" s="1"/>
  <c r="W144" i="63" s="1"/>
  <c r="X144" i="63" s="1"/>
  <c r="Y144" i="63" s="1"/>
  <c r="Z144" i="63" s="1"/>
  <c r="AA144" i="63" s="1"/>
  <c r="AB144" i="63" s="1"/>
  <c r="AC144" i="63" s="1"/>
  <c r="AD144" i="63" s="1"/>
  <c r="AE144" i="63" s="1"/>
  <c r="AF144" i="63" s="1"/>
  <c r="D144" i="63"/>
  <c r="E144" i="63" s="1"/>
  <c r="C144" i="63"/>
  <c r="E143" i="63"/>
  <c r="F143" i="63" s="1"/>
  <c r="G143" i="63" s="1"/>
  <c r="H143" i="63" s="1"/>
  <c r="I143" i="63" s="1"/>
  <c r="J143" i="63" s="1"/>
  <c r="K143" i="63" s="1"/>
  <c r="L143" i="63" s="1"/>
  <c r="M143" i="63" s="1"/>
  <c r="N143" i="63" s="1"/>
  <c r="O143" i="63" s="1"/>
  <c r="P143" i="63" s="1"/>
  <c r="Q143" i="63" s="1"/>
  <c r="R143" i="63" s="1"/>
  <c r="S143" i="63" s="1"/>
  <c r="T143" i="63" s="1"/>
  <c r="U143" i="63" s="1"/>
  <c r="V143" i="63" s="1"/>
  <c r="W143" i="63" s="1"/>
  <c r="X143" i="63" s="1"/>
  <c r="Y143" i="63" s="1"/>
  <c r="Z143" i="63" s="1"/>
  <c r="AA143" i="63" s="1"/>
  <c r="AB143" i="63" s="1"/>
  <c r="AC143" i="63" s="1"/>
  <c r="AD143" i="63" s="1"/>
  <c r="AE143" i="63" s="1"/>
  <c r="AF143" i="63" s="1"/>
  <c r="D143" i="63"/>
  <c r="C143" i="63"/>
  <c r="C141" i="63"/>
  <c r="D141" i="63" s="1"/>
  <c r="E141" i="63" s="1"/>
  <c r="F141" i="63" s="1"/>
  <c r="G141" i="63" s="1"/>
  <c r="H141" i="63" s="1"/>
  <c r="I141" i="63" s="1"/>
  <c r="J141" i="63" s="1"/>
  <c r="K141" i="63" s="1"/>
  <c r="L141" i="63" s="1"/>
  <c r="M141" i="63" s="1"/>
  <c r="N141" i="63" s="1"/>
  <c r="O141" i="63" s="1"/>
  <c r="P141" i="63" s="1"/>
  <c r="Q141" i="63" s="1"/>
  <c r="R141" i="63" s="1"/>
  <c r="S141" i="63" s="1"/>
  <c r="T141" i="63" s="1"/>
  <c r="U141" i="63" s="1"/>
  <c r="V141" i="63" s="1"/>
  <c r="W141" i="63" s="1"/>
  <c r="X141" i="63" s="1"/>
  <c r="Y141" i="63" s="1"/>
  <c r="Z141" i="63" s="1"/>
  <c r="AA141" i="63" s="1"/>
  <c r="AB141" i="63" s="1"/>
  <c r="AC141" i="63" s="1"/>
  <c r="AD141" i="63" s="1"/>
  <c r="AE141" i="63" s="1"/>
  <c r="AF141" i="63" s="1"/>
  <c r="H140" i="63"/>
  <c r="I140" i="63" s="1"/>
  <c r="J140" i="63" s="1"/>
  <c r="K140" i="63" s="1"/>
  <c r="L140" i="63" s="1"/>
  <c r="M140" i="63" s="1"/>
  <c r="N140" i="63" s="1"/>
  <c r="O140" i="63" s="1"/>
  <c r="P140" i="63" s="1"/>
  <c r="Q140" i="63" s="1"/>
  <c r="R140" i="63" s="1"/>
  <c r="S140" i="63" s="1"/>
  <c r="T140" i="63" s="1"/>
  <c r="U140" i="63" s="1"/>
  <c r="V140" i="63" s="1"/>
  <c r="W140" i="63" s="1"/>
  <c r="X140" i="63" s="1"/>
  <c r="Y140" i="63" s="1"/>
  <c r="Z140" i="63" s="1"/>
  <c r="AA140" i="63" s="1"/>
  <c r="AB140" i="63" s="1"/>
  <c r="AC140" i="63" s="1"/>
  <c r="AD140" i="63" s="1"/>
  <c r="AE140" i="63" s="1"/>
  <c r="AF140" i="63" s="1"/>
  <c r="F140" i="63"/>
  <c r="G140" i="63" s="1"/>
  <c r="D140" i="63"/>
  <c r="E140" i="63" s="1"/>
  <c r="C140" i="63"/>
  <c r="D139" i="63"/>
  <c r="E139" i="63" s="1"/>
  <c r="F139" i="63" s="1"/>
  <c r="G139" i="63" s="1"/>
  <c r="H139" i="63" s="1"/>
  <c r="I139" i="63" s="1"/>
  <c r="J139" i="63" s="1"/>
  <c r="K139" i="63" s="1"/>
  <c r="L139" i="63" s="1"/>
  <c r="M139" i="63" s="1"/>
  <c r="N139" i="63" s="1"/>
  <c r="O139" i="63" s="1"/>
  <c r="P139" i="63" s="1"/>
  <c r="Q139" i="63" s="1"/>
  <c r="R139" i="63" s="1"/>
  <c r="S139" i="63" s="1"/>
  <c r="T139" i="63" s="1"/>
  <c r="U139" i="63" s="1"/>
  <c r="V139" i="63" s="1"/>
  <c r="W139" i="63" s="1"/>
  <c r="X139" i="63" s="1"/>
  <c r="Y139" i="63" s="1"/>
  <c r="Z139" i="63" s="1"/>
  <c r="AA139" i="63" s="1"/>
  <c r="AB139" i="63" s="1"/>
  <c r="AC139" i="63" s="1"/>
  <c r="AD139" i="63" s="1"/>
  <c r="AE139" i="63" s="1"/>
  <c r="AF139" i="63" s="1"/>
  <c r="C139" i="63"/>
  <c r="C138" i="63"/>
  <c r="D138" i="63" s="1"/>
  <c r="E138" i="63" s="1"/>
  <c r="F138" i="63" s="1"/>
  <c r="G138" i="63" s="1"/>
  <c r="H138" i="63" s="1"/>
  <c r="I138" i="63" s="1"/>
  <c r="J138" i="63" s="1"/>
  <c r="K138" i="63" s="1"/>
  <c r="L138" i="63" s="1"/>
  <c r="M138" i="63" s="1"/>
  <c r="N138" i="63" s="1"/>
  <c r="O138" i="63" s="1"/>
  <c r="P138" i="63" s="1"/>
  <c r="Q138" i="63" s="1"/>
  <c r="R138" i="63" s="1"/>
  <c r="S138" i="63" s="1"/>
  <c r="T138" i="63" s="1"/>
  <c r="U138" i="63" s="1"/>
  <c r="V138" i="63" s="1"/>
  <c r="W138" i="63" s="1"/>
  <c r="X138" i="63" s="1"/>
  <c r="Y138" i="63" s="1"/>
  <c r="Z138" i="63" s="1"/>
  <c r="AA138" i="63" s="1"/>
  <c r="AB138" i="63" s="1"/>
  <c r="AC138" i="63" s="1"/>
  <c r="AD138" i="63" s="1"/>
  <c r="AE138" i="63" s="1"/>
  <c r="AF138" i="63" s="1"/>
  <c r="H137" i="63"/>
  <c r="I137" i="63" s="1"/>
  <c r="J137" i="63" s="1"/>
  <c r="K137" i="63" s="1"/>
  <c r="L137" i="63" s="1"/>
  <c r="M137" i="63" s="1"/>
  <c r="N137" i="63" s="1"/>
  <c r="O137" i="63" s="1"/>
  <c r="P137" i="63" s="1"/>
  <c r="Q137" i="63" s="1"/>
  <c r="R137" i="63" s="1"/>
  <c r="S137" i="63" s="1"/>
  <c r="T137" i="63" s="1"/>
  <c r="U137" i="63" s="1"/>
  <c r="V137" i="63" s="1"/>
  <c r="W137" i="63" s="1"/>
  <c r="X137" i="63" s="1"/>
  <c r="Y137" i="63" s="1"/>
  <c r="Z137" i="63" s="1"/>
  <c r="AA137" i="63" s="1"/>
  <c r="AB137" i="63" s="1"/>
  <c r="AC137" i="63" s="1"/>
  <c r="AD137" i="63" s="1"/>
  <c r="AE137" i="63" s="1"/>
  <c r="AF137" i="63" s="1"/>
  <c r="C137" i="63"/>
  <c r="D137" i="63" s="1"/>
  <c r="E137" i="63" s="1"/>
  <c r="F137" i="63" s="1"/>
  <c r="G137" i="63" s="1"/>
  <c r="AC136" i="63"/>
  <c r="AD136" i="63" s="1"/>
  <c r="AE136" i="63" s="1"/>
  <c r="AF136" i="63" s="1"/>
  <c r="C136" i="63"/>
  <c r="D136" i="63" s="1"/>
  <c r="E136" i="63" s="1"/>
  <c r="F136" i="63" s="1"/>
  <c r="G136" i="63" s="1"/>
  <c r="H136" i="63" s="1"/>
  <c r="I136" i="63" s="1"/>
  <c r="J136" i="63" s="1"/>
  <c r="K136" i="63" s="1"/>
  <c r="L136" i="63" s="1"/>
  <c r="M136" i="63" s="1"/>
  <c r="N136" i="63" s="1"/>
  <c r="O136" i="63" s="1"/>
  <c r="P136" i="63" s="1"/>
  <c r="Q136" i="63" s="1"/>
  <c r="R136" i="63" s="1"/>
  <c r="S136" i="63" s="1"/>
  <c r="T136" i="63" s="1"/>
  <c r="U136" i="63" s="1"/>
  <c r="V136" i="63" s="1"/>
  <c r="W136" i="63" s="1"/>
  <c r="X136" i="63" s="1"/>
  <c r="Y136" i="63" s="1"/>
  <c r="Z136" i="63" s="1"/>
  <c r="AA136" i="63" s="1"/>
  <c r="AB136" i="63" s="1"/>
  <c r="C135" i="63"/>
  <c r="D135" i="63" s="1"/>
  <c r="E135" i="63" s="1"/>
  <c r="F135" i="63" s="1"/>
  <c r="G135" i="63" s="1"/>
  <c r="H135" i="63" s="1"/>
  <c r="I135" i="63" s="1"/>
  <c r="J135" i="63" s="1"/>
  <c r="K135" i="63" s="1"/>
  <c r="L135" i="63" s="1"/>
  <c r="M135" i="63" s="1"/>
  <c r="N135" i="63" s="1"/>
  <c r="O135" i="63" s="1"/>
  <c r="P135" i="63" s="1"/>
  <c r="Q135" i="63" s="1"/>
  <c r="R135" i="63" s="1"/>
  <c r="S135" i="63" s="1"/>
  <c r="T135" i="63" s="1"/>
  <c r="U135" i="63" s="1"/>
  <c r="V135" i="63" s="1"/>
  <c r="W135" i="63" s="1"/>
  <c r="X135" i="63" s="1"/>
  <c r="Y135" i="63" s="1"/>
  <c r="Z135" i="63" s="1"/>
  <c r="AA135" i="63" s="1"/>
  <c r="AB135" i="63" s="1"/>
  <c r="AC135" i="63" s="1"/>
  <c r="AD135" i="63" s="1"/>
  <c r="AE135" i="63" s="1"/>
  <c r="AF135" i="63" s="1"/>
  <c r="F133" i="63"/>
  <c r="G133" i="63" s="1"/>
  <c r="H133" i="63" s="1"/>
  <c r="I133" i="63" s="1"/>
  <c r="J133" i="63" s="1"/>
  <c r="K133" i="63" s="1"/>
  <c r="L133" i="63" s="1"/>
  <c r="M133" i="63" s="1"/>
  <c r="N133" i="63" s="1"/>
  <c r="O133" i="63" s="1"/>
  <c r="P133" i="63" s="1"/>
  <c r="Q133" i="63" s="1"/>
  <c r="R133" i="63" s="1"/>
  <c r="S133" i="63" s="1"/>
  <c r="T133" i="63" s="1"/>
  <c r="U133" i="63" s="1"/>
  <c r="V133" i="63" s="1"/>
  <c r="W133" i="63" s="1"/>
  <c r="X133" i="63" s="1"/>
  <c r="Y133" i="63" s="1"/>
  <c r="Z133" i="63" s="1"/>
  <c r="AA133" i="63" s="1"/>
  <c r="AB133" i="63" s="1"/>
  <c r="AC133" i="63" s="1"/>
  <c r="AD133" i="63" s="1"/>
  <c r="AE133" i="63" s="1"/>
  <c r="AF133" i="63" s="1"/>
  <c r="E133" i="63"/>
  <c r="D133" i="63"/>
  <c r="C133" i="63"/>
  <c r="C132" i="63"/>
  <c r="D132" i="63" s="1"/>
  <c r="E132" i="63" s="1"/>
  <c r="F132" i="63" s="1"/>
  <c r="G132" i="63" s="1"/>
  <c r="H132" i="63" s="1"/>
  <c r="I132" i="63" s="1"/>
  <c r="J132" i="63" s="1"/>
  <c r="K132" i="63" s="1"/>
  <c r="L132" i="63" s="1"/>
  <c r="M132" i="63" s="1"/>
  <c r="N132" i="63" s="1"/>
  <c r="O132" i="63" s="1"/>
  <c r="P132" i="63" s="1"/>
  <c r="Q132" i="63" s="1"/>
  <c r="R132" i="63" s="1"/>
  <c r="S132" i="63" s="1"/>
  <c r="T132" i="63" s="1"/>
  <c r="U132" i="63" s="1"/>
  <c r="V132" i="63" s="1"/>
  <c r="W132" i="63" s="1"/>
  <c r="X132" i="63" s="1"/>
  <c r="Y132" i="63" s="1"/>
  <c r="Z132" i="63" s="1"/>
  <c r="AA132" i="63" s="1"/>
  <c r="AB132" i="63" s="1"/>
  <c r="AC132" i="63" s="1"/>
  <c r="AD132" i="63" s="1"/>
  <c r="AE132" i="63" s="1"/>
  <c r="AF132" i="63" s="1"/>
  <c r="E131" i="63"/>
  <c r="F131" i="63" s="1"/>
  <c r="G131" i="63" s="1"/>
  <c r="H131" i="63" s="1"/>
  <c r="I131" i="63" s="1"/>
  <c r="J131" i="63" s="1"/>
  <c r="K131" i="63" s="1"/>
  <c r="L131" i="63" s="1"/>
  <c r="M131" i="63" s="1"/>
  <c r="N131" i="63" s="1"/>
  <c r="O131" i="63" s="1"/>
  <c r="P131" i="63" s="1"/>
  <c r="Q131" i="63" s="1"/>
  <c r="R131" i="63" s="1"/>
  <c r="S131" i="63" s="1"/>
  <c r="T131" i="63" s="1"/>
  <c r="U131" i="63" s="1"/>
  <c r="V131" i="63" s="1"/>
  <c r="W131" i="63" s="1"/>
  <c r="X131" i="63" s="1"/>
  <c r="Y131" i="63" s="1"/>
  <c r="Z131" i="63" s="1"/>
  <c r="AA131" i="63" s="1"/>
  <c r="AB131" i="63" s="1"/>
  <c r="AC131" i="63" s="1"/>
  <c r="AD131" i="63" s="1"/>
  <c r="AE131" i="63" s="1"/>
  <c r="AF131" i="63" s="1"/>
  <c r="C131" i="63"/>
  <c r="D131" i="63" s="1"/>
  <c r="V130" i="63"/>
  <c r="W130" i="63" s="1"/>
  <c r="X130" i="63" s="1"/>
  <c r="Y130" i="63" s="1"/>
  <c r="Z130" i="63" s="1"/>
  <c r="AA130" i="63" s="1"/>
  <c r="AB130" i="63" s="1"/>
  <c r="AC130" i="63" s="1"/>
  <c r="AD130" i="63" s="1"/>
  <c r="AE130" i="63" s="1"/>
  <c r="AF130" i="63" s="1"/>
  <c r="H130" i="63"/>
  <c r="I130" i="63" s="1"/>
  <c r="J130" i="63" s="1"/>
  <c r="K130" i="63" s="1"/>
  <c r="L130" i="63" s="1"/>
  <c r="M130" i="63" s="1"/>
  <c r="N130" i="63" s="1"/>
  <c r="O130" i="63" s="1"/>
  <c r="P130" i="63" s="1"/>
  <c r="Q130" i="63" s="1"/>
  <c r="R130" i="63" s="1"/>
  <c r="S130" i="63" s="1"/>
  <c r="T130" i="63" s="1"/>
  <c r="U130" i="63" s="1"/>
  <c r="G130" i="63"/>
  <c r="F130" i="63"/>
  <c r="E130" i="63"/>
  <c r="D130" i="63"/>
  <c r="C130" i="63"/>
  <c r="C129" i="63"/>
  <c r="D129" i="63" s="1"/>
  <c r="E129" i="63" s="1"/>
  <c r="F129" i="63" s="1"/>
  <c r="G129" i="63" s="1"/>
  <c r="H129" i="63" s="1"/>
  <c r="I129" i="63" s="1"/>
  <c r="J129" i="63" s="1"/>
  <c r="K129" i="63" s="1"/>
  <c r="L129" i="63" s="1"/>
  <c r="M129" i="63" s="1"/>
  <c r="N129" i="63" s="1"/>
  <c r="O129" i="63" s="1"/>
  <c r="P129" i="63" s="1"/>
  <c r="Q129" i="63" s="1"/>
  <c r="R129" i="63" s="1"/>
  <c r="S129" i="63" s="1"/>
  <c r="T129" i="63" s="1"/>
  <c r="U129" i="63" s="1"/>
  <c r="V129" i="63" s="1"/>
  <c r="W129" i="63" s="1"/>
  <c r="X129" i="63" s="1"/>
  <c r="Y129" i="63" s="1"/>
  <c r="Z129" i="63" s="1"/>
  <c r="AA129" i="63" s="1"/>
  <c r="AB129" i="63" s="1"/>
  <c r="AC129" i="63" s="1"/>
  <c r="AD129" i="63" s="1"/>
  <c r="AE129" i="63" s="1"/>
  <c r="AF129" i="63" s="1"/>
  <c r="R128" i="63"/>
  <c r="S128" i="63" s="1"/>
  <c r="T128" i="63" s="1"/>
  <c r="U128" i="63" s="1"/>
  <c r="V128" i="63" s="1"/>
  <c r="W128" i="63" s="1"/>
  <c r="X128" i="63" s="1"/>
  <c r="Y128" i="63" s="1"/>
  <c r="Z128" i="63" s="1"/>
  <c r="AA128" i="63" s="1"/>
  <c r="AB128" i="63" s="1"/>
  <c r="AC128" i="63" s="1"/>
  <c r="AD128" i="63" s="1"/>
  <c r="AE128" i="63" s="1"/>
  <c r="AF128" i="63" s="1"/>
  <c r="K128" i="63"/>
  <c r="L128" i="63" s="1"/>
  <c r="M128" i="63" s="1"/>
  <c r="N128" i="63" s="1"/>
  <c r="O128" i="63" s="1"/>
  <c r="P128" i="63" s="1"/>
  <c r="Q128" i="63" s="1"/>
  <c r="D128" i="63"/>
  <c r="E128" i="63" s="1"/>
  <c r="F128" i="63" s="1"/>
  <c r="G128" i="63" s="1"/>
  <c r="H128" i="63" s="1"/>
  <c r="I128" i="63" s="1"/>
  <c r="J128" i="63" s="1"/>
  <c r="C128" i="63"/>
  <c r="C127" i="63"/>
  <c r="D127" i="63" s="1"/>
  <c r="E127" i="63" s="1"/>
  <c r="F127" i="63" s="1"/>
  <c r="G127" i="63" s="1"/>
  <c r="H127" i="63" s="1"/>
  <c r="I127" i="63" s="1"/>
  <c r="J127" i="63" s="1"/>
  <c r="K127" i="63" s="1"/>
  <c r="L127" i="63" s="1"/>
  <c r="M127" i="63" s="1"/>
  <c r="N127" i="63" s="1"/>
  <c r="O127" i="63" s="1"/>
  <c r="P127" i="63" s="1"/>
  <c r="Q127" i="63" s="1"/>
  <c r="R127" i="63" s="1"/>
  <c r="S127" i="63" s="1"/>
  <c r="T127" i="63" s="1"/>
  <c r="U127" i="63" s="1"/>
  <c r="V127" i="63" s="1"/>
  <c r="W127" i="63" s="1"/>
  <c r="X127" i="63" s="1"/>
  <c r="Y127" i="63" s="1"/>
  <c r="Z127" i="63" s="1"/>
  <c r="AA127" i="63" s="1"/>
  <c r="AB127" i="63" s="1"/>
  <c r="AC127" i="63" s="1"/>
  <c r="AD127" i="63" s="1"/>
  <c r="AE127" i="63" s="1"/>
  <c r="AF127" i="63" s="1"/>
  <c r="E126" i="63"/>
  <c r="F126" i="63" s="1"/>
  <c r="G126" i="63" s="1"/>
  <c r="H126" i="63" s="1"/>
  <c r="I126" i="63" s="1"/>
  <c r="J126" i="63" s="1"/>
  <c r="K126" i="63" s="1"/>
  <c r="L126" i="63" s="1"/>
  <c r="M126" i="63" s="1"/>
  <c r="N126" i="63" s="1"/>
  <c r="O126" i="63" s="1"/>
  <c r="P126" i="63" s="1"/>
  <c r="Q126" i="63" s="1"/>
  <c r="R126" i="63" s="1"/>
  <c r="S126" i="63" s="1"/>
  <c r="T126" i="63" s="1"/>
  <c r="U126" i="63" s="1"/>
  <c r="V126" i="63" s="1"/>
  <c r="W126" i="63" s="1"/>
  <c r="X126" i="63" s="1"/>
  <c r="Y126" i="63" s="1"/>
  <c r="Z126" i="63" s="1"/>
  <c r="AA126" i="63" s="1"/>
  <c r="AB126" i="63" s="1"/>
  <c r="AC126" i="63" s="1"/>
  <c r="AD126" i="63" s="1"/>
  <c r="AE126" i="63" s="1"/>
  <c r="AF126" i="63" s="1"/>
  <c r="D126" i="63"/>
  <c r="C126" i="63"/>
  <c r="C124" i="63"/>
  <c r="D124" i="63" s="1"/>
  <c r="E124" i="63" s="1"/>
  <c r="F124" i="63" s="1"/>
  <c r="G124" i="63" s="1"/>
  <c r="H124" i="63" s="1"/>
  <c r="I124" i="63" s="1"/>
  <c r="J124" i="63" s="1"/>
  <c r="K124" i="63" s="1"/>
  <c r="L124" i="63" s="1"/>
  <c r="M124" i="63" s="1"/>
  <c r="N124" i="63" s="1"/>
  <c r="O124" i="63" s="1"/>
  <c r="P124" i="63" s="1"/>
  <c r="Q124" i="63" s="1"/>
  <c r="R124" i="63" s="1"/>
  <c r="S124" i="63" s="1"/>
  <c r="T124" i="63" s="1"/>
  <c r="U124" i="63" s="1"/>
  <c r="V124" i="63" s="1"/>
  <c r="W124" i="63" s="1"/>
  <c r="X124" i="63" s="1"/>
  <c r="Y124" i="63" s="1"/>
  <c r="Z124" i="63" s="1"/>
  <c r="AA124" i="63" s="1"/>
  <c r="AB124" i="63" s="1"/>
  <c r="AC124" i="63" s="1"/>
  <c r="AD124" i="63" s="1"/>
  <c r="AE124" i="63" s="1"/>
  <c r="AF124" i="63" s="1"/>
  <c r="D123" i="63"/>
  <c r="E123" i="63" s="1"/>
  <c r="F123" i="63" s="1"/>
  <c r="G123" i="63" s="1"/>
  <c r="H123" i="63" s="1"/>
  <c r="I123" i="63" s="1"/>
  <c r="J123" i="63" s="1"/>
  <c r="K123" i="63" s="1"/>
  <c r="L123" i="63" s="1"/>
  <c r="M123" i="63" s="1"/>
  <c r="N123" i="63" s="1"/>
  <c r="O123" i="63" s="1"/>
  <c r="P123" i="63" s="1"/>
  <c r="Q123" i="63" s="1"/>
  <c r="R123" i="63" s="1"/>
  <c r="S123" i="63" s="1"/>
  <c r="T123" i="63" s="1"/>
  <c r="U123" i="63" s="1"/>
  <c r="V123" i="63" s="1"/>
  <c r="W123" i="63" s="1"/>
  <c r="X123" i="63" s="1"/>
  <c r="Y123" i="63" s="1"/>
  <c r="Z123" i="63" s="1"/>
  <c r="AA123" i="63" s="1"/>
  <c r="AB123" i="63" s="1"/>
  <c r="AC123" i="63" s="1"/>
  <c r="AD123" i="63" s="1"/>
  <c r="AE123" i="63" s="1"/>
  <c r="AF123" i="63" s="1"/>
  <c r="C123" i="63"/>
  <c r="H122" i="63"/>
  <c r="I122" i="63" s="1"/>
  <c r="J122" i="63" s="1"/>
  <c r="K122" i="63" s="1"/>
  <c r="L122" i="63" s="1"/>
  <c r="M122" i="63" s="1"/>
  <c r="N122" i="63" s="1"/>
  <c r="O122" i="63" s="1"/>
  <c r="P122" i="63" s="1"/>
  <c r="Q122" i="63" s="1"/>
  <c r="R122" i="63" s="1"/>
  <c r="S122" i="63" s="1"/>
  <c r="T122" i="63" s="1"/>
  <c r="U122" i="63" s="1"/>
  <c r="V122" i="63" s="1"/>
  <c r="W122" i="63" s="1"/>
  <c r="X122" i="63" s="1"/>
  <c r="Y122" i="63" s="1"/>
  <c r="Z122" i="63" s="1"/>
  <c r="AA122" i="63" s="1"/>
  <c r="AB122" i="63" s="1"/>
  <c r="AC122" i="63" s="1"/>
  <c r="AD122" i="63" s="1"/>
  <c r="AE122" i="63" s="1"/>
  <c r="AF122" i="63" s="1"/>
  <c r="E122" i="63"/>
  <c r="F122" i="63" s="1"/>
  <c r="G122" i="63" s="1"/>
  <c r="C122" i="63"/>
  <c r="D122" i="63" s="1"/>
  <c r="I121" i="63"/>
  <c r="J121" i="63" s="1"/>
  <c r="K121" i="63" s="1"/>
  <c r="L121" i="63" s="1"/>
  <c r="M121" i="63" s="1"/>
  <c r="N121" i="63" s="1"/>
  <c r="O121" i="63" s="1"/>
  <c r="P121" i="63" s="1"/>
  <c r="Q121" i="63" s="1"/>
  <c r="R121" i="63" s="1"/>
  <c r="S121" i="63" s="1"/>
  <c r="T121" i="63" s="1"/>
  <c r="U121" i="63" s="1"/>
  <c r="V121" i="63" s="1"/>
  <c r="W121" i="63" s="1"/>
  <c r="X121" i="63" s="1"/>
  <c r="Y121" i="63" s="1"/>
  <c r="Z121" i="63" s="1"/>
  <c r="AA121" i="63" s="1"/>
  <c r="AB121" i="63" s="1"/>
  <c r="AC121" i="63" s="1"/>
  <c r="AD121" i="63" s="1"/>
  <c r="AE121" i="63" s="1"/>
  <c r="AF121" i="63" s="1"/>
  <c r="F121" i="63"/>
  <c r="G121" i="63" s="1"/>
  <c r="H121" i="63" s="1"/>
  <c r="C121" i="63"/>
  <c r="D121" i="63" s="1"/>
  <c r="E121" i="63" s="1"/>
  <c r="I120" i="63"/>
  <c r="J120" i="63" s="1"/>
  <c r="K120" i="63" s="1"/>
  <c r="L120" i="63" s="1"/>
  <c r="M120" i="63" s="1"/>
  <c r="N120" i="63" s="1"/>
  <c r="O120" i="63" s="1"/>
  <c r="P120" i="63" s="1"/>
  <c r="Q120" i="63" s="1"/>
  <c r="R120" i="63" s="1"/>
  <c r="S120" i="63" s="1"/>
  <c r="T120" i="63" s="1"/>
  <c r="U120" i="63" s="1"/>
  <c r="V120" i="63" s="1"/>
  <c r="W120" i="63" s="1"/>
  <c r="X120" i="63" s="1"/>
  <c r="Y120" i="63" s="1"/>
  <c r="Z120" i="63" s="1"/>
  <c r="AA120" i="63" s="1"/>
  <c r="AB120" i="63" s="1"/>
  <c r="AC120" i="63" s="1"/>
  <c r="AD120" i="63" s="1"/>
  <c r="AE120" i="63" s="1"/>
  <c r="AF120" i="63" s="1"/>
  <c r="D120" i="63"/>
  <c r="E120" i="63" s="1"/>
  <c r="F120" i="63" s="1"/>
  <c r="G120" i="63" s="1"/>
  <c r="H120" i="63" s="1"/>
  <c r="C120" i="63"/>
  <c r="D119" i="63"/>
  <c r="E119" i="63" s="1"/>
  <c r="F119" i="63" s="1"/>
  <c r="G119" i="63" s="1"/>
  <c r="H119" i="63" s="1"/>
  <c r="I119" i="63" s="1"/>
  <c r="J119" i="63" s="1"/>
  <c r="K119" i="63" s="1"/>
  <c r="L119" i="63" s="1"/>
  <c r="M119" i="63" s="1"/>
  <c r="N119" i="63" s="1"/>
  <c r="O119" i="63" s="1"/>
  <c r="P119" i="63" s="1"/>
  <c r="Q119" i="63" s="1"/>
  <c r="R119" i="63" s="1"/>
  <c r="S119" i="63" s="1"/>
  <c r="T119" i="63" s="1"/>
  <c r="U119" i="63" s="1"/>
  <c r="V119" i="63" s="1"/>
  <c r="W119" i="63" s="1"/>
  <c r="X119" i="63" s="1"/>
  <c r="Y119" i="63" s="1"/>
  <c r="Z119" i="63" s="1"/>
  <c r="AA119" i="63" s="1"/>
  <c r="AB119" i="63" s="1"/>
  <c r="AC119" i="63" s="1"/>
  <c r="AD119" i="63" s="1"/>
  <c r="AE119" i="63" s="1"/>
  <c r="AF119" i="63" s="1"/>
  <c r="C119" i="63"/>
  <c r="E118" i="63"/>
  <c r="F118" i="63" s="1"/>
  <c r="G118" i="63" s="1"/>
  <c r="H118" i="63" s="1"/>
  <c r="I118" i="63" s="1"/>
  <c r="J118" i="63" s="1"/>
  <c r="K118" i="63" s="1"/>
  <c r="L118" i="63" s="1"/>
  <c r="M118" i="63" s="1"/>
  <c r="N118" i="63" s="1"/>
  <c r="O118" i="63" s="1"/>
  <c r="P118" i="63" s="1"/>
  <c r="Q118" i="63" s="1"/>
  <c r="R118" i="63" s="1"/>
  <c r="S118" i="63" s="1"/>
  <c r="T118" i="63" s="1"/>
  <c r="U118" i="63" s="1"/>
  <c r="V118" i="63" s="1"/>
  <c r="W118" i="63" s="1"/>
  <c r="X118" i="63" s="1"/>
  <c r="Y118" i="63" s="1"/>
  <c r="Z118" i="63" s="1"/>
  <c r="AA118" i="63" s="1"/>
  <c r="AB118" i="63" s="1"/>
  <c r="AC118" i="63" s="1"/>
  <c r="AD118" i="63" s="1"/>
  <c r="AE118" i="63" s="1"/>
  <c r="AF118" i="63" s="1"/>
  <c r="C118" i="63"/>
  <c r="D118" i="63" s="1"/>
  <c r="S117" i="63"/>
  <c r="T117" i="63" s="1"/>
  <c r="U117" i="63" s="1"/>
  <c r="V117" i="63" s="1"/>
  <c r="W117" i="63" s="1"/>
  <c r="X117" i="63" s="1"/>
  <c r="Y117" i="63" s="1"/>
  <c r="Z117" i="63" s="1"/>
  <c r="AA117" i="63" s="1"/>
  <c r="AB117" i="63" s="1"/>
  <c r="AC117" i="63" s="1"/>
  <c r="AD117" i="63" s="1"/>
  <c r="AE117" i="63" s="1"/>
  <c r="AF117" i="63" s="1"/>
  <c r="C117" i="63"/>
  <c r="D117" i="63" s="1"/>
  <c r="E117" i="63" s="1"/>
  <c r="F117" i="63" s="1"/>
  <c r="G117" i="63" s="1"/>
  <c r="H117" i="63" s="1"/>
  <c r="I117" i="63" s="1"/>
  <c r="J117" i="63" s="1"/>
  <c r="K117" i="63" s="1"/>
  <c r="L117" i="63" s="1"/>
  <c r="M117" i="63" s="1"/>
  <c r="N117" i="63" s="1"/>
  <c r="O117" i="63" s="1"/>
  <c r="P117" i="63" s="1"/>
  <c r="Q117" i="63" s="1"/>
  <c r="R117" i="63" s="1"/>
  <c r="C116" i="63"/>
  <c r="D116" i="63" s="1"/>
  <c r="E116" i="63" s="1"/>
  <c r="F116" i="63" s="1"/>
  <c r="G116" i="63" s="1"/>
  <c r="H116" i="63" s="1"/>
  <c r="I116" i="63" s="1"/>
  <c r="J116" i="63" s="1"/>
  <c r="K116" i="63" s="1"/>
  <c r="L116" i="63" s="1"/>
  <c r="M116" i="63" s="1"/>
  <c r="N116" i="63" s="1"/>
  <c r="O116" i="63" s="1"/>
  <c r="P116" i="63" s="1"/>
  <c r="Q116" i="63" s="1"/>
  <c r="R116" i="63" s="1"/>
  <c r="S116" i="63" s="1"/>
  <c r="T116" i="63" s="1"/>
  <c r="U116" i="63" s="1"/>
  <c r="V116" i="63" s="1"/>
  <c r="W116" i="63" s="1"/>
  <c r="X116" i="63" s="1"/>
  <c r="Y116" i="63" s="1"/>
  <c r="Z116" i="63" s="1"/>
  <c r="AA116" i="63" s="1"/>
  <c r="AB116" i="63" s="1"/>
  <c r="AC116" i="63" s="1"/>
  <c r="AD116" i="63" s="1"/>
  <c r="AE116" i="63" s="1"/>
  <c r="AF116" i="63" s="1"/>
  <c r="C115" i="63"/>
  <c r="D115" i="63" s="1"/>
  <c r="E115" i="63" s="1"/>
  <c r="F115" i="63" s="1"/>
  <c r="G115" i="63" s="1"/>
  <c r="H115" i="63" s="1"/>
  <c r="I115" i="63" s="1"/>
  <c r="J115" i="63" s="1"/>
  <c r="K115" i="63" s="1"/>
  <c r="L115" i="63" s="1"/>
  <c r="M115" i="63" s="1"/>
  <c r="N115" i="63" s="1"/>
  <c r="O115" i="63" s="1"/>
  <c r="P115" i="63" s="1"/>
  <c r="Q115" i="63" s="1"/>
  <c r="R115" i="63" s="1"/>
  <c r="S115" i="63" s="1"/>
  <c r="T115" i="63" s="1"/>
  <c r="U115" i="63" s="1"/>
  <c r="V115" i="63" s="1"/>
  <c r="W115" i="63" s="1"/>
  <c r="X115" i="63" s="1"/>
  <c r="Y115" i="63" s="1"/>
  <c r="Z115" i="63" s="1"/>
  <c r="AA115" i="63" s="1"/>
  <c r="AB115" i="63" s="1"/>
  <c r="AC115" i="63" s="1"/>
  <c r="AD115" i="63" s="1"/>
  <c r="AE115" i="63" s="1"/>
  <c r="AF115" i="63" s="1"/>
  <c r="AC114" i="63"/>
  <c r="AD114" i="63" s="1"/>
  <c r="AE114" i="63" s="1"/>
  <c r="AF114" i="63" s="1"/>
  <c r="O114" i="63"/>
  <c r="P114" i="63" s="1"/>
  <c r="Q114" i="63" s="1"/>
  <c r="R114" i="63" s="1"/>
  <c r="S114" i="63" s="1"/>
  <c r="T114" i="63" s="1"/>
  <c r="U114" i="63" s="1"/>
  <c r="V114" i="63" s="1"/>
  <c r="W114" i="63" s="1"/>
  <c r="X114" i="63" s="1"/>
  <c r="Y114" i="63" s="1"/>
  <c r="Z114" i="63" s="1"/>
  <c r="AA114" i="63" s="1"/>
  <c r="AB114" i="63" s="1"/>
  <c r="G114" i="63"/>
  <c r="H114" i="63" s="1"/>
  <c r="I114" i="63" s="1"/>
  <c r="J114" i="63" s="1"/>
  <c r="K114" i="63" s="1"/>
  <c r="L114" i="63" s="1"/>
  <c r="M114" i="63" s="1"/>
  <c r="N114" i="63" s="1"/>
  <c r="F114" i="63"/>
  <c r="E114" i="63"/>
  <c r="C114" i="63"/>
  <c r="D114" i="63" s="1"/>
  <c r="G113" i="63"/>
  <c r="H113" i="63" s="1"/>
  <c r="I113" i="63" s="1"/>
  <c r="J113" i="63" s="1"/>
  <c r="K113" i="63" s="1"/>
  <c r="L113" i="63" s="1"/>
  <c r="M113" i="63" s="1"/>
  <c r="N113" i="63" s="1"/>
  <c r="O113" i="63" s="1"/>
  <c r="P113" i="63" s="1"/>
  <c r="Q113" i="63" s="1"/>
  <c r="R113" i="63" s="1"/>
  <c r="S113" i="63" s="1"/>
  <c r="T113" i="63" s="1"/>
  <c r="U113" i="63" s="1"/>
  <c r="V113" i="63" s="1"/>
  <c r="W113" i="63" s="1"/>
  <c r="X113" i="63" s="1"/>
  <c r="Y113" i="63" s="1"/>
  <c r="Z113" i="63" s="1"/>
  <c r="AA113" i="63" s="1"/>
  <c r="AB113" i="63" s="1"/>
  <c r="AC113" i="63" s="1"/>
  <c r="AD113" i="63" s="1"/>
  <c r="AE113" i="63" s="1"/>
  <c r="AF113" i="63" s="1"/>
  <c r="C113" i="63"/>
  <c r="D113" i="63" s="1"/>
  <c r="E113" i="63" s="1"/>
  <c r="F113" i="63" s="1"/>
  <c r="D112" i="63"/>
  <c r="E112" i="63" s="1"/>
  <c r="F112" i="63" s="1"/>
  <c r="G112" i="63" s="1"/>
  <c r="H112" i="63" s="1"/>
  <c r="I112" i="63" s="1"/>
  <c r="J112" i="63" s="1"/>
  <c r="K112" i="63" s="1"/>
  <c r="L112" i="63" s="1"/>
  <c r="M112" i="63" s="1"/>
  <c r="N112" i="63" s="1"/>
  <c r="O112" i="63" s="1"/>
  <c r="P112" i="63" s="1"/>
  <c r="Q112" i="63" s="1"/>
  <c r="R112" i="63" s="1"/>
  <c r="S112" i="63" s="1"/>
  <c r="T112" i="63" s="1"/>
  <c r="U112" i="63" s="1"/>
  <c r="V112" i="63" s="1"/>
  <c r="W112" i="63" s="1"/>
  <c r="X112" i="63" s="1"/>
  <c r="Y112" i="63" s="1"/>
  <c r="Z112" i="63" s="1"/>
  <c r="AA112" i="63" s="1"/>
  <c r="AB112" i="63" s="1"/>
  <c r="AC112" i="63" s="1"/>
  <c r="AD112" i="63" s="1"/>
  <c r="AE112" i="63" s="1"/>
  <c r="AF112" i="63" s="1"/>
  <c r="C112" i="63"/>
  <c r="D111" i="63"/>
  <c r="E111" i="63" s="1"/>
  <c r="F111" i="63" s="1"/>
  <c r="G111" i="63" s="1"/>
  <c r="H111" i="63" s="1"/>
  <c r="I111" i="63" s="1"/>
  <c r="J111" i="63" s="1"/>
  <c r="K111" i="63" s="1"/>
  <c r="L111" i="63" s="1"/>
  <c r="M111" i="63" s="1"/>
  <c r="N111" i="63" s="1"/>
  <c r="O111" i="63" s="1"/>
  <c r="P111" i="63" s="1"/>
  <c r="Q111" i="63" s="1"/>
  <c r="R111" i="63" s="1"/>
  <c r="S111" i="63" s="1"/>
  <c r="T111" i="63" s="1"/>
  <c r="U111" i="63" s="1"/>
  <c r="V111" i="63" s="1"/>
  <c r="W111" i="63" s="1"/>
  <c r="X111" i="63" s="1"/>
  <c r="Y111" i="63" s="1"/>
  <c r="Z111" i="63" s="1"/>
  <c r="AA111" i="63" s="1"/>
  <c r="AB111" i="63" s="1"/>
  <c r="AC111" i="63" s="1"/>
  <c r="AD111" i="63" s="1"/>
  <c r="AE111" i="63" s="1"/>
  <c r="AF111" i="63" s="1"/>
  <c r="C111" i="63"/>
  <c r="V110" i="63"/>
  <c r="W110" i="63" s="1"/>
  <c r="X110" i="63" s="1"/>
  <c r="Y110" i="63" s="1"/>
  <c r="Z110" i="63" s="1"/>
  <c r="AA110" i="63" s="1"/>
  <c r="AB110" i="63" s="1"/>
  <c r="AC110" i="63" s="1"/>
  <c r="AD110" i="63" s="1"/>
  <c r="AE110" i="63" s="1"/>
  <c r="AF110" i="63" s="1"/>
  <c r="I110" i="63"/>
  <c r="J110" i="63" s="1"/>
  <c r="K110" i="63" s="1"/>
  <c r="L110" i="63" s="1"/>
  <c r="M110" i="63" s="1"/>
  <c r="N110" i="63" s="1"/>
  <c r="O110" i="63" s="1"/>
  <c r="P110" i="63" s="1"/>
  <c r="Q110" i="63" s="1"/>
  <c r="R110" i="63" s="1"/>
  <c r="S110" i="63" s="1"/>
  <c r="T110" i="63" s="1"/>
  <c r="U110" i="63" s="1"/>
  <c r="H110" i="63"/>
  <c r="G110" i="63"/>
  <c r="C110" i="63"/>
  <c r="D110" i="63" s="1"/>
  <c r="E110" i="63" s="1"/>
  <c r="F110" i="63" s="1"/>
  <c r="M109" i="63"/>
  <c r="N109" i="63" s="1"/>
  <c r="O109" i="63" s="1"/>
  <c r="P109" i="63" s="1"/>
  <c r="Q109" i="63" s="1"/>
  <c r="R109" i="63" s="1"/>
  <c r="S109" i="63" s="1"/>
  <c r="T109" i="63" s="1"/>
  <c r="U109" i="63" s="1"/>
  <c r="V109" i="63" s="1"/>
  <c r="W109" i="63" s="1"/>
  <c r="X109" i="63" s="1"/>
  <c r="Y109" i="63" s="1"/>
  <c r="Z109" i="63" s="1"/>
  <c r="AA109" i="63" s="1"/>
  <c r="AB109" i="63" s="1"/>
  <c r="AC109" i="63" s="1"/>
  <c r="AD109" i="63" s="1"/>
  <c r="AE109" i="63" s="1"/>
  <c r="AF109" i="63" s="1"/>
  <c r="L109" i="63"/>
  <c r="K109" i="63"/>
  <c r="J109" i="63"/>
  <c r="E109" i="63"/>
  <c r="F109" i="63" s="1"/>
  <c r="G109" i="63" s="1"/>
  <c r="H109" i="63" s="1"/>
  <c r="C109" i="63"/>
  <c r="D109" i="63" s="1"/>
  <c r="C108" i="63"/>
  <c r="D108" i="63" s="1"/>
  <c r="E108" i="63" s="1"/>
  <c r="F108" i="63" s="1"/>
  <c r="G108" i="63" s="1"/>
  <c r="H108" i="63" s="1"/>
  <c r="I108" i="63" s="1"/>
  <c r="J108" i="63" s="1"/>
  <c r="K108" i="63" s="1"/>
  <c r="L108" i="63" s="1"/>
  <c r="M108" i="63" s="1"/>
  <c r="N108" i="63" s="1"/>
  <c r="O108" i="63" s="1"/>
  <c r="P108" i="63" s="1"/>
  <c r="Q108" i="63" s="1"/>
  <c r="R108" i="63" s="1"/>
  <c r="S108" i="63" s="1"/>
  <c r="T108" i="63" s="1"/>
  <c r="U108" i="63" s="1"/>
  <c r="V108" i="63" s="1"/>
  <c r="W108" i="63" s="1"/>
  <c r="X108" i="63" s="1"/>
  <c r="Y108" i="63" s="1"/>
  <c r="Z108" i="63" s="1"/>
  <c r="AA108" i="63" s="1"/>
  <c r="AB108" i="63" s="1"/>
  <c r="AC108" i="63" s="1"/>
  <c r="AD108" i="63" s="1"/>
  <c r="AE108" i="63" s="1"/>
  <c r="AF108" i="63" s="1"/>
  <c r="D107" i="63"/>
  <c r="E107" i="63" s="1"/>
  <c r="F107" i="63" s="1"/>
  <c r="G107" i="63" s="1"/>
  <c r="H107" i="63" s="1"/>
  <c r="I107" i="63" s="1"/>
  <c r="J107" i="63" s="1"/>
  <c r="K107" i="63" s="1"/>
  <c r="L107" i="63" s="1"/>
  <c r="M107" i="63" s="1"/>
  <c r="N107" i="63" s="1"/>
  <c r="O107" i="63" s="1"/>
  <c r="P107" i="63" s="1"/>
  <c r="Q107" i="63" s="1"/>
  <c r="R107" i="63" s="1"/>
  <c r="S107" i="63" s="1"/>
  <c r="T107" i="63" s="1"/>
  <c r="U107" i="63" s="1"/>
  <c r="V107" i="63" s="1"/>
  <c r="W107" i="63" s="1"/>
  <c r="X107" i="63" s="1"/>
  <c r="Y107" i="63" s="1"/>
  <c r="Z107" i="63" s="1"/>
  <c r="AA107" i="63" s="1"/>
  <c r="AB107" i="63" s="1"/>
  <c r="AC107" i="63" s="1"/>
  <c r="AD107" i="63" s="1"/>
  <c r="AE107" i="63" s="1"/>
  <c r="AF107" i="63" s="1"/>
  <c r="C107" i="63"/>
  <c r="D105" i="63"/>
  <c r="E105" i="63" s="1"/>
  <c r="F105" i="63" s="1"/>
  <c r="G105" i="63" s="1"/>
  <c r="H105" i="63" s="1"/>
  <c r="I105" i="63" s="1"/>
  <c r="J105" i="63" s="1"/>
  <c r="K105" i="63" s="1"/>
  <c r="L105" i="63" s="1"/>
  <c r="M105" i="63" s="1"/>
  <c r="N105" i="63" s="1"/>
  <c r="O105" i="63" s="1"/>
  <c r="P105" i="63" s="1"/>
  <c r="Q105" i="63" s="1"/>
  <c r="R105" i="63" s="1"/>
  <c r="S105" i="63" s="1"/>
  <c r="T105" i="63" s="1"/>
  <c r="U105" i="63" s="1"/>
  <c r="V105" i="63" s="1"/>
  <c r="W105" i="63" s="1"/>
  <c r="X105" i="63" s="1"/>
  <c r="Y105" i="63" s="1"/>
  <c r="Z105" i="63" s="1"/>
  <c r="AA105" i="63" s="1"/>
  <c r="AB105" i="63" s="1"/>
  <c r="AC105" i="63" s="1"/>
  <c r="AD105" i="63" s="1"/>
  <c r="AE105" i="63" s="1"/>
  <c r="AF105" i="63" s="1"/>
  <c r="C105" i="63"/>
  <c r="H104" i="63"/>
  <c r="I104" i="63" s="1"/>
  <c r="J104" i="63" s="1"/>
  <c r="K104" i="63" s="1"/>
  <c r="L104" i="63" s="1"/>
  <c r="M104" i="63" s="1"/>
  <c r="N104" i="63" s="1"/>
  <c r="O104" i="63" s="1"/>
  <c r="P104" i="63" s="1"/>
  <c r="Q104" i="63" s="1"/>
  <c r="R104" i="63" s="1"/>
  <c r="S104" i="63" s="1"/>
  <c r="T104" i="63" s="1"/>
  <c r="U104" i="63" s="1"/>
  <c r="V104" i="63" s="1"/>
  <c r="W104" i="63" s="1"/>
  <c r="X104" i="63" s="1"/>
  <c r="Y104" i="63" s="1"/>
  <c r="Z104" i="63" s="1"/>
  <c r="AA104" i="63" s="1"/>
  <c r="AB104" i="63" s="1"/>
  <c r="AC104" i="63" s="1"/>
  <c r="AD104" i="63" s="1"/>
  <c r="AE104" i="63" s="1"/>
  <c r="AF104" i="63" s="1"/>
  <c r="C104" i="63"/>
  <c r="D104" i="63" s="1"/>
  <c r="E104" i="63" s="1"/>
  <c r="F104" i="63" s="1"/>
  <c r="G104" i="63" s="1"/>
  <c r="R102" i="63"/>
  <c r="S102" i="63" s="1"/>
  <c r="T102" i="63" s="1"/>
  <c r="U102" i="63" s="1"/>
  <c r="V102" i="63" s="1"/>
  <c r="W102" i="63" s="1"/>
  <c r="X102" i="63" s="1"/>
  <c r="Y102" i="63" s="1"/>
  <c r="Z102" i="63" s="1"/>
  <c r="AA102" i="63" s="1"/>
  <c r="AB102" i="63" s="1"/>
  <c r="AC102" i="63" s="1"/>
  <c r="AD102" i="63" s="1"/>
  <c r="AE102" i="63" s="1"/>
  <c r="AF102" i="63" s="1"/>
  <c r="I102" i="63"/>
  <c r="J102" i="63" s="1"/>
  <c r="K102" i="63" s="1"/>
  <c r="L102" i="63" s="1"/>
  <c r="M102" i="63" s="1"/>
  <c r="N102" i="63" s="1"/>
  <c r="O102" i="63" s="1"/>
  <c r="P102" i="63" s="1"/>
  <c r="Q102" i="63" s="1"/>
  <c r="H102" i="63"/>
  <c r="D102" i="63"/>
  <c r="E102" i="63" s="1"/>
  <c r="F102" i="63" s="1"/>
  <c r="G102" i="63" s="1"/>
  <c r="C102" i="63"/>
  <c r="J101" i="63"/>
  <c r="K101" i="63" s="1"/>
  <c r="L101" i="63" s="1"/>
  <c r="M101" i="63" s="1"/>
  <c r="N101" i="63" s="1"/>
  <c r="O101" i="63" s="1"/>
  <c r="P101" i="63" s="1"/>
  <c r="Q101" i="63" s="1"/>
  <c r="R101" i="63" s="1"/>
  <c r="S101" i="63" s="1"/>
  <c r="T101" i="63" s="1"/>
  <c r="U101" i="63" s="1"/>
  <c r="V101" i="63" s="1"/>
  <c r="W101" i="63" s="1"/>
  <c r="X101" i="63" s="1"/>
  <c r="Y101" i="63" s="1"/>
  <c r="Z101" i="63" s="1"/>
  <c r="AA101" i="63" s="1"/>
  <c r="AB101" i="63" s="1"/>
  <c r="AC101" i="63" s="1"/>
  <c r="AD101" i="63" s="1"/>
  <c r="AE101" i="63" s="1"/>
  <c r="AF101" i="63" s="1"/>
  <c r="C101" i="63"/>
  <c r="D101" i="63" s="1"/>
  <c r="E101" i="63" s="1"/>
  <c r="F101" i="63" s="1"/>
  <c r="G101" i="63" s="1"/>
  <c r="H101" i="63" s="1"/>
  <c r="I101" i="63" s="1"/>
  <c r="C100" i="63"/>
  <c r="D100" i="63" s="1"/>
  <c r="E100" i="63" s="1"/>
  <c r="F100" i="63" s="1"/>
  <c r="G100" i="63" s="1"/>
  <c r="H100" i="63" s="1"/>
  <c r="I100" i="63" s="1"/>
  <c r="J100" i="63" s="1"/>
  <c r="K100" i="63" s="1"/>
  <c r="L100" i="63" s="1"/>
  <c r="M100" i="63" s="1"/>
  <c r="N100" i="63" s="1"/>
  <c r="O100" i="63" s="1"/>
  <c r="P100" i="63" s="1"/>
  <c r="Q100" i="63" s="1"/>
  <c r="R100" i="63" s="1"/>
  <c r="S100" i="63" s="1"/>
  <c r="T100" i="63" s="1"/>
  <c r="U100" i="63" s="1"/>
  <c r="V100" i="63" s="1"/>
  <c r="W100" i="63" s="1"/>
  <c r="X100" i="63" s="1"/>
  <c r="Y100" i="63" s="1"/>
  <c r="Z100" i="63" s="1"/>
  <c r="AA100" i="63" s="1"/>
  <c r="AB100" i="63" s="1"/>
  <c r="AC100" i="63" s="1"/>
  <c r="AD100" i="63" s="1"/>
  <c r="AE100" i="63" s="1"/>
  <c r="AF100" i="63" s="1"/>
  <c r="C99" i="63"/>
  <c r="D99" i="63" s="1"/>
  <c r="E99" i="63" s="1"/>
  <c r="F99" i="63" s="1"/>
  <c r="G99" i="63" s="1"/>
  <c r="H99" i="63" s="1"/>
  <c r="I99" i="63" s="1"/>
  <c r="J99" i="63" s="1"/>
  <c r="K99" i="63" s="1"/>
  <c r="L99" i="63" s="1"/>
  <c r="M99" i="63" s="1"/>
  <c r="N99" i="63" s="1"/>
  <c r="O99" i="63" s="1"/>
  <c r="P99" i="63" s="1"/>
  <c r="Q99" i="63" s="1"/>
  <c r="R99" i="63" s="1"/>
  <c r="S99" i="63" s="1"/>
  <c r="T99" i="63" s="1"/>
  <c r="U99" i="63" s="1"/>
  <c r="V99" i="63" s="1"/>
  <c r="W99" i="63" s="1"/>
  <c r="X99" i="63" s="1"/>
  <c r="Y99" i="63" s="1"/>
  <c r="Z99" i="63" s="1"/>
  <c r="AA99" i="63" s="1"/>
  <c r="AB99" i="63" s="1"/>
  <c r="AC99" i="63" s="1"/>
  <c r="AD99" i="63" s="1"/>
  <c r="AE99" i="63" s="1"/>
  <c r="AF99" i="63" s="1"/>
  <c r="D98" i="63"/>
  <c r="C98" i="63"/>
  <c r="C90" i="63" s="1"/>
  <c r="F97" i="63"/>
  <c r="E97" i="63"/>
  <c r="D97" i="63"/>
  <c r="C97" i="63"/>
  <c r="AH95" i="63"/>
  <c r="AI95" i="63" s="1"/>
  <c r="AH94" i="63"/>
  <c r="AI94" i="63" s="1"/>
  <c r="AH93" i="63"/>
  <c r="AI93" i="63" s="1"/>
  <c r="AH92" i="63"/>
  <c r="AI92" i="63" s="1"/>
  <c r="AH91" i="63"/>
  <c r="AI91" i="63" s="1"/>
  <c r="B90" i="63"/>
  <c r="AI88" i="63"/>
  <c r="AH88" i="63"/>
  <c r="AI87" i="63"/>
  <c r="AH87" i="63"/>
  <c r="AI86" i="63"/>
  <c r="AH86" i="63"/>
  <c r="AI85" i="63"/>
  <c r="AH85" i="63"/>
  <c r="AI84" i="63"/>
  <c r="AH84" i="63"/>
  <c r="AI83" i="63"/>
  <c r="AH83" i="63"/>
  <c r="AI82" i="63"/>
  <c r="AH82" i="63"/>
  <c r="AI81" i="63"/>
  <c r="AH81" i="63"/>
  <c r="AG79" i="63"/>
  <c r="AE79" i="63"/>
  <c r="AI78" i="63"/>
  <c r="AH78" i="63"/>
  <c r="AF77" i="63"/>
  <c r="AE77" i="63"/>
  <c r="AD77" i="63"/>
  <c r="AC77" i="63"/>
  <c r="AB77" i="63"/>
  <c r="AA77" i="63"/>
  <c r="Z77" i="63"/>
  <c r="Y77" i="63"/>
  <c r="X77" i="63"/>
  <c r="W77" i="63"/>
  <c r="V77" i="63"/>
  <c r="U77" i="63"/>
  <c r="T77" i="63"/>
  <c r="S77" i="63"/>
  <c r="R77" i="63"/>
  <c r="Q77" i="63"/>
  <c r="P77" i="63"/>
  <c r="O77" i="63"/>
  <c r="N77" i="63"/>
  <c r="M77" i="63"/>
  <c r="L77" i="63"/>
  <c r="K77" i="63"/>
  <c r="J77" i="63"/>
  <c r="I77" i="63"/>
  <c r="H77" i="63"/>
  <c r="G77" i="63"/>
  <c r="F77" i="63"/>
  <c r="E77" i="63"/>
  <c r="D77" i="63"/>
  <c r="C77" i="63"/>
  <c r="B77" i="63"/>
  <c r="AF76" i="63"/>
  <c r="AE76" i="63"/>
  <c r="AD76" i="63"/>
  <c r="AC76" i="63"/>
  <c r="AB76" i="63"/>
  <c r="AA76" i="63"/>
  <c r="Z76" i="63"/>
  <c r="Y76" i="63"/>
  <c r="X76" i="63"/>
  <c r="W76" i="63"/>
  <c r="V76" i="63"/>
  <c r="U76" i="63"/>
  <c r="T76" i="63"/>
  <c r="S76" i="63"/>
  <c r="R76" i="63"/>
  <c r="Q76" i="63"/>
  <c r="P76" i="63"/>
  <c r="O76" i="63"/>
  <c r="N76" i="63"/>
  <c r="M76" i="63"/>
  <c r="L76" i="63"/>
  <c r="K76" i="63"/>
  <c r="J76" i="63"/>
  <c r="I76" i="63"/>
  <c r="H76" i="63"/>
  <c r="G76" i="63"/>
  <c r="F76" i="63"/>
  <c r="E76" i="63"/>
  <c r="D76" i="63"/>
  <c r="C76" i="63"/>
  <c r="B76" i="63"/>
  <c r="AF75" i="63"/>
  <c r="AE75" i="63"/>
  <c r="AD75" i="63"/>
  <c r="AC75" i="63"/>
  <c r="AB75" i="63"/>
  <c r="AA75" i="63"/>
  <c r="Z75" i="63"/>
  <c r="Y75" i="63"/>
  <c r="X75" i="63"/>
  <c r="W75" i="63"/>
  <c r="V75" i="63"/>
  <c r="U75" i="63"/>
  <c r="T75" i="63"/>
  <c r="S75" i="63"/>
  <c r="R75" i="63"/>
  <c r="Q75" i="63"/>
  <c r="P75" i="63"/>
  <c r="O75" i="63"/>
  <c r="N75" i="63"/>
  <c r="M75" i="63"/>
  <c r="L75" i="63"/>
  <c r="K75" i="63"/>
  <c r="J75" i="63"/>
  <c r="I75" i="63"/>
  <c r="H75" i="63"/>
  <c r="G75" i="63"/>
  <c r="F75" i="63"/>
  <c r="E75" i="63"/>
  <c r="D75" i="63"/>
  <c r="C75" i="63"/>
  <c r="B75" i="63"/>
  <c r="AF74" i="63"/>
  <c r="AE74" i="63"/>
  <c r="AD74" i="63"/>
  <c r="AC74" i="63"/>
  <c r="AB74" i="63"/>
  <c r="AA74" i="63"/>
  <c r="Z74" i="63"/>
  <c r="Y74" i="63"/>
  <c r="X74" i="63"/>
  <c r="W74" i="63"/>
  <c r="V74" i="63"/>
  <c r="U74" i="63"/>
  <c r="T74" i="63"/>
  <c r="S74" i="63"/>
  <c r="R74" i="63"/>
  <c r="Q74" i="63"/>
  <c r="P74" i="63"/>
  <c r="O74" i="63"/>
  <c r="N74" i="63"/>
  <c r="M74" i="63"/>
  <c r="L74" i="63"/>
  <c r="K74" i="63"/>
  <c r="J74" i="63"/>
  <c r="I74" i="63"/>
  <c r="H74" i="63"/>
  <c r="G74" i="63"/>
  <c r="F74" i="63"/>
  <c r="E74" i="63"/>
  <c r="D74" i="63"/>
  <c r="C74" i="63"/>
  <c r="B74" i="63"/>
  <c r="AF73" i="63"/>
  <c r="AE73" i="63"/>
  <c r="AD73" i="63"/>
  <c r="AC73" i="63"/>
  <c r="AB73" i="63"/>
  <c r="AA73" i="63"/>
  <c r="Z73" i="63"/>
  <c r="Y73" i="63"/>
  <c r="X73" i="63"/>
  <c r="W73" i="63"/>
  <c r="V73" i="63"/>
  <c r="U73" i="63"/>
  <c r="T73" i="63"/>
  <c r="S73" i="63"/>
  <c r="R73" i="63"/>
  <c r="Q73" i="63"/>
  <c r="P73" i="63"/>
  <c r="O73" i="63"/>
  <c r="N73" i="63"/>
  <c r="M73" i="63"/>
  <c r="L73" i="63"/>
  <c r="K73" i="63"/>
  <c r="J73" i="63"/>
  <c r="I73" i="63"/>
  <c r="H73" i="63"/>
  <c r="G73" i="63"/>
  <c r="G79" i="63" s="1"/>
  <c r="F73" i="63"/>
  <c r="E73" i="63"/>
  <c r="D73" i="63"/>
  <c r="C73" i="63"/>
  <c r="B73" i="63"/>
  <c r="AI71" i="63"/>
  <c r="AH71" i="63"/>
  <c r="AG69" i="63"/>
  <c r="AF69" i="63"/>
  <c r="AE69" i="63"/>
  <c r="AD69" i="63"/>
  <c r="AC69" i="63"/>
  <c r="AB69" i="63"/>
  <c r="AA69" i="63"/>
  <c r="Z69" i="63"/>
  <c r="Y69" i="63"/>
  <c r="X69" i="63"/>
  <c r="W69" i="63"/>
  <c r="V69" i="63"/>
  <c r="U69" i="63"/>
  <c r="T69" i="63"/>
  <c r="S69" i="63"/>
  <c r="R69" i="63"/>
  <c r="Q69" i="63"/>
  <c r="P69" i="63"/>
  <c r="O69" i="63"/>
  <c r="N69" i="63"/>
  <c r="M69" i="63"/>
  <c r="L69" i="63"/>
  <c r="K69" i="63"/>
  <c r="J69" i="63"/>
  <c r="I69" i="63"/>
  <c r="H69" i="63"/>
  <c r="G69" i="63"/>
  <c r="F69" i="63"/>
  <c r="E69" i="63"/>
  <c r="D69" i="63"/>
  <c r="C69" i="63"/>
  <c r="B69" i="63"/>
  <c r="AI68" i="63"/>
  <c r="AH68" i="63"/>
  <c r="AI67" i="63"/>
  <c r="AH67" i="63"/>
  <c r="AI66" i="63"/>
  <c r="AH66" i="63"/>
  <c r="AG65" i="63"/>
  <c r="AF65" i="63"/>
  <c r="AF5" i="63" s="1"/>
  <c r="AE65" i="63"/>
  <c r="AD65" i="63"/>
  <c r="AC65" i="63"/>
  <c r="AB65" i="63"/>
  <c r="AB5" i="63" s="1"/>
  <c r="AA65" i="63"/>
  <c r="AA5" i="63" s="1"/>
  <c r="Z65" i="63"/>
  <c r="Y65" i="63"/>
  <c r="X65" i="63"/>
  <c r="W65" i="63"/>
  <c r="V65" i="63"/>
  <c r="U65" i="63"/>
  <c r="T65" i="63"/>
  <c r="S65" i="63"/>
  <c r="S5" i="63" s="1"/>
  <c r="R65" i="63"/>
  <c r="R5" i="63" s="1"/>
  <c r="Q65" i="63"/>
  <c r="Q5" i="63" s="1"/>
  <c r="P65" i="63"/>
  <c r="O65" i="63"/>
  <c r="O5" i="63" s="1"/>
  <c r="N65" i="63"/>
  <c r="M65" i="63"/>
  <c r="L65" i="63"/>
  <c r="K65" i="63"/>
  <c r="J65" i="63"/>
  <c r="I65" i="63"/>
  <c r="I5" i="63" s="1"/>
  <c r="H65" i="63"/>
  <c r="H5" i="63" s="1"/>
  <c r="G65" i="63"/>
  <c r="F65" i="63"/>
  <c r="E65" i="63"/>
  <c r="D65" i="63"/>
  <c r="C65" i="63"/>
  <c r="B65" i="63"/>
  <c r="AI64" i="63"/>
  <c r="AH64" i="63"/>
  <c r="AI63" i="63"/>
  <c r="AH63" i="63"/>
  <c r="AI62" i="63"/>
  <c r="AH62" i="63"/>
  <c r="AI61" i="63"/>
  <c r="AH61" i="63"/>
  <c r="AI60" i="63"/>
  <c r="AH60" i="63"/>
  <c r="AI59" i="63"/>
  <c r="AH59" i="63"/>
  <c r="AI58" i="63"/>
  <c r="AH58" i="63"/>
  <c r="AI57" i="63"/>
  <c r="AH57" i="63"/>
  <c r="AI56" i="63"/>
  <c r="AH56" i="63"/>
  <c r="AI55" i="63"/>
  <c r="AH55" i="63"/>
  <c r="AI54" i="63"/>
  <c r="AH54" i="63"/>
  <c r="AG53" i="63"/>
  <c r="AF53" i="63"/>
  <c r="AE53" i="63"/>
  <c r="AD53" i="63"/>
  <c r="AC53" i="63"/>
  <c r="AB53" i="63"/>
  <c r="AA53" i="63"/>
  <c r="Z53" i="63"/>
  <c r="Y53" i="63"/>
  <c r="X53" i="63"/>
  <c r="W53" i="63"/>
  <c r="V53" i="63"/>
  <c r="U53" i="63"/>
  <c r="T53" i="63"/>
  <c r="S53" i="63"/>
  <c r="R53" i="63"/>
  <c r="Q53" i="63"/>
  <c r="P53" i="63"/>
  <c r="O53" i="63"/>
  <c r="N53" i="63"/>
  <c r="M53" i="63"/>
  <c r="L53" i="63"/>
  <c r="K53" i="63"/>
  <c r="J53" i="63"/>
  <c r="I53" i="63"/>
  <c r="H53" i="63"/>
  <c r="G53" i="63"/>
  <c r="F53" i="63"/>
  <c r="E53" i="63"/>
  <c r="D53" i="63"/>
  <c r="C53" i="63"/>
  <c r="B53" i="63"/>
  <c r="AI52" i="63"/>
  <c r="AH52" i="63"/>
  <c r="AI51" i="63"/>
  <c r="AH51" i="63"/>
  <c r="AI50" i="63"/>
  <c r="AH50" i="63"/>
  <c r="AG49" i="63"/>
  <c r="AG3" i="63" s="1"/>
  <c r="S49" i="63"/>
  <c r="R49" i="63"/>
  <c r="Q49" i="63"/>
  <c r="P49" i="63"/>
  <c r="O49" i="63"/>
  <c r="N49" i="63"/>
  <c r="M49" i="63"/>
  <c r="L49" i="63"/>
  <c r="K49" i="63"/>
  <c r="J49" i="63"/>
  <c r="I49" i="63"/>
  <c r="H49" i="63"/>
  <c r="G49" i="63"/>
  <c r="F49" i="63"/>
  <c r="E49" i="63"/>
  <c r="D49" i="63"/>
  <c r="C49" i="63"/>
  <c r="B49" i="63"/>
  <c r="AG48" i="63"/>
  <c r="AI47" i="63"/>
  <c r="AH47" i="63"/>
  <c r="AI46" i="63"/>
  <c r="AH46" i="63"/>
  <c r="AI45" i="63"/>
  <c r="AH45" i="63"/>
  <c r="AI44" i="63"/>
  <c r="AH44" i="63"/>
  <c r="AI43" i="63"/>
  <c r="AH43" i="63"/>
  <c r="AI42" i="63"/>
  <c r="AH42" i="63"/>
  <c r="AI41" i="63"/>
  <c r="AH41" i="63"/>
  <c r="AI40" i="63"/>
  <c r="AH40" i="63"/>
  <c r="AI39" i="63"/>
  <c r="AH39" i="63"/>
  <c r="AI38" i="63"/>
  <c r="AH38" i="63"/>
  <c r="AI37" i="63"/>
  <c r="AH37" i="63"/>
  <c r="AI36" i="63"/>
  <c r="AH36" i="63"/>
  <c r="AG35" i="63"/>
  <c r="AG2" i="63" s="1"/>
  <c r="AF35" i="63"/>
  <c r="AE35" i="63"/>
  <c r="AD35" i="63"/>
  <c r="AC35" i="63"/>
  <c r="AB35" i="63"/>
  <c r="AA35" i="63"/>
  <c r="Z35" i="63"/>
  <c r="Y35" i="63"/>
  <c r="X35" i="63"/>
  <c r="W35" i="63"/>
  <c r="V35" i="63"/>
  <c r="U35" i="63"/>
  <c r="T35" i="63"/>
  <c r="S35" i="63"/>
  <c r="R35" i="63"/>
  <c r="Q35" i="63"/>
  <c r="P35" i="63"/>
  <c r="O35" i="63"/>
  <c r="N35" i="63"/>
  <c r="M35" i="63"/>
  <c r="L35" i="63"/>
  <c r="K35" i="63"/>
  <c r="J35" i="63"/>
  <c r="I35" i="63"/>
  <c r="H35" i="63"/>
  <c r="G35" i="63"/>
  <c r="F35" i="63"/>
  <c r="E35" i="63"/>
  <c r="D35" i="63"/>
  <c r="C35" i="63"/>
  <c r="B35" i="63"/>
  <c r="AI34" i="63"/>
  <c r="AH34" i="63"/>
  <c r="AI33" i="63"/>
  <c r="AH33" i="63"/>
  <c r="AI32" i="63"/>
  <c r="AH32" i="63"/>
  <c r="AI31" i="63"/>
  <c r="AH31" i="63"/>
  <c r="AI30" i="63"/>
  <c r="AH30" i="63"/>
  <c r="AI29" i="63"/>
  <c r="AH29" i="63"/>
  <c r="AI28" i="63"/>
  <c r="AH28" i="63"/>
  <c r="AI27" i="63"/>
  <c r="AH27" i="63"/>
  <c r="AI26" i="63"/>
  <c r="AH26" i="63"/>
  <c r="AI25" i="63"/>
  <c r="AH25" i="63"/>
  <c r="AI24" i="63"/>
  <c r="AH24" i="63"/>
  <c r="AI23" i="63"/>
  <c r="AH23" i="63"/>
  <c r="AI22" i="63"/>
  <c r="AH22" i="63"/>
  <c r="AI21" i="63"/>
  <c r="AH21" i="63"/>
  <c r="AI20" i="63"/>
  <c r="AH20" i="63"/>
  <c r="AI19" i="63"/>
  <c r="AH19" i="63"/>
  <c r="AI18" i="63"/>
  <c r="AH18" i="63"/>
  <c r="AI17" i="63"/>
  <c r="AH17" i="63"/>
  <c r="AI16" i="63"/>
  <c r="AH16" i="63"/>
  <c r="AI15" i="63"/>
  <c r="AH15" i="63"/>
  <c r="AI14" i="63"/>
  <c r="AH14" i="63"/>
  <c r="AI13" i="63"/>
  <c r="AH13" i="63"/>
  <c r="AI12" i="63"/>
  <c r="AH12" i="63"/>
  <c r="AI11" i="63"/>
  <c r="AH11" i="63"/>
  <c r="AE5" i="63"/>
  <c r="Z5" i="63"/>
  <c r="X5" i="63"/>
  <c r="W5" i="63"/>
  <c r="T5" i="63"/>
  <c r="P5" i="63"/>
  <c r="L5" i="63"/>
  <c r="K5" i="63"/>
  <c r="J5" i="63"/>
  <c r="G5" i="63"/>
  <c r="D5" i="63"/>
  <c r="C5" i="63"/>
  <c r="B5" i="63"/>
  <c r="AG4" i="63"/>
  <c r="K4" i="63"/>
  <c r="B4" i="63"/>
  <c r="AB35" i="62"/>
  <c r="Q34" i="62"/>
  <c r="E4" i="63"/>
  <c r="E4" i="64"/>
  <c r="K6" i="66" l="1"/>
  <c r="I98" i="66"/>
  <c r="I97" i="66"/>
  <c r="E90" i="66"/>
  <c r="F104" i="66"/>
  <c r="E187" i="66"/>
  <c r="T209" i="66"/>
  <c r="B7" i="66"/>
  <c r="E195" i="66"/>
  <c r="F189" i="66"/>
  <c r="F194" i="66"/>
  <c r="E230" i="66"/>
  <c r="K7" i="65"/>
  <c r="X209" i="65"/>
  <c r="L7" i="65"/>
  <c r="S80" i="65"/>
  <c r="G80" i="65"/>
  <c r="C80" i="65"/>
  <c r="I80" i="65"/>
  <c r="I7" i="65"/>
  <c r="Q80" i="65"/>
  <c r="V209" i="65"/>
  <c r="M80" i="65"/>
  <c r="G7" i="65"/>
  <c r="S7" i="65"/>
  <c r="AF79" i="64"/>
  <c r="AH209" i="65"/>
  <c r="P7" i="65"/>
  <c r="AF209" i="65"/>
  <c r="N7" i="65"/>
  <c r="N80" i="65"/>
  <c r="H7" i="65"/>
  <c r="E80" i="65"/>
  <c r="B204" i="65"/>
  <c r="C204" i="65"/>
  <c r="F80" i="65"/>
  <c r="D80" i="65"/>
  <c r="C7" i="65"/>
  <c r="D195" i="65"/>
  <c r="E189" i="65"/>
  <c r="AJ209" i="65"/>
  <c r="R7" i="65"/>
  <c r="L80" i="65"/>
  <c r="AB209" i="65"/>
  <c r="J7" i="65"/>
  <c r="F194" i="65"/>
  <c r="E230" i="65"/>
  <c r="J80" i="65"/>
  <c r="AE209" i="65"/>
  <c r="M7" i="65"/>
  <c r="D90" i="65"/>
  <c r="H98" i="65"/>
  <c r="AI79" i="65"/>
  <c r="AH79" i="65"/>
  <c r="D187" i="65"/>
  <c r="E97" i="65"/>
  <c r="B72" i="65"/>
  <c r="W209" i="65"/>
  <c r="E7" i="65"/>
  <c r="AA79" i="64"/>
  <c r="W79" i="64"/>
  <c r="AI73" i="64"/>
  <c r="R70" i="64"/>
  <c r="R72" i="64"/>
  <c r="Q70" i="64"/>
  <c r="P79" i="64"/>
  <c r="P70" i="64"/>
  <c r="O79" i="64"/>
  <c r="O72" i="64"/>
  <c r="O7" i="64" s="1"/>
  <c r="N72" i="64"/>
  <c r="AI74" i="64"/>
  <c r="M72" i="64"/>
  <c r="AE209" i="64" s="1"/>
  <c r="L72" i="64"/>
  <c r="L70" i="64"/>
  <c r="K72" i="64"/>
  <c r="K7" i="64" s="1"/>
  <c r="K79" i="64"/>
  <c r="K70" i="64"/>
  <c r="K80" i="64" s="1"/>
  <c r="J72" i="64"/>
  <c r="J70" i="64"/>
  <c r="AI75" i="64"/>
  <c r="I72" i="64"/>
  <c r="AA209" i="64" s="1"/>
  <c r="I70" i="64"/>
  <c r="H72" i="64"/>
  <c r="Z209" i="64" s="1"/>
  <c r="H79" i="64"/>
  <c r="G79" i="64"/>
  <c r="F72" i="64"/>
  <c r="F7" i="64" s="1"/>
  <c r="AI53" i="64"/>
  <c r="B72" i="64"/>
  <c r="D70" i="64"/>
  <c r="AH75" i="64"/>
  <c r="AI76" i="64"/>
  <c r="C72" i="64"/>
  <c r="C7" i="64" s="1"/>
  <c r="C79" i="64"/>
  <c r="AI77" i="64"/>
  <c r="C70" i="64"/>
  <c r="AH35" i="64"/>
  <c r="B79" i="64"/>
  <c r="B70" i="64"/>
  <c r="H4" i="64"/>
  <c r="Y209" i="64"/>
  <c r="G7" i="64"/>
  <c r="AG209" i="64"/>
  <c r="AG80" i="64"/>
  <c r="AJ209" i="64"/>
  <c r="R7" i="64"/>
  <c r="AC209" i="64"/>
  <c r="AK209" i="64"/>
  <c r="S7" i="64"/>
  <c r="V209" i="64"/>
  <c r="D7" i="64"/>
  <c r="AD209" i="64"/>
  <c r="L7" i="64"/>
  <c r="X209" i="64"/>
  <c r="AF209" i="64"/>
  <c r="N7" i="64"/>
  <c r="E98" i="64"/>
  <c r="E187" i="64" s="1"/>
  <c r="B5" i="64"/>
  <c r="J5" i="64"/>
  <c r="R5" i="64"/>
  <c r="Z5" i="64"/>
  <c r="E70" i="64"/>
  <c r="M70" i="64"/>
  <c r="Q72" i="64"/>
  <c r="I79" i="64"/>
  <c r="Q79" i="64"/>
  <c r="Y79" i="64"/>
  <c r="AH73" i="64"/>
  <c r="F97" i="64"/>
  <c r="P72" i="64"/>
  <c r="P80" i="64" s="1"/>
  <c r="F70" i="64"/>
  <c r="N70" i="64"/>
  <c r="N80" i="64" s="1"/>
  <c r="J79" i="64"/>
  <c r="R79" i="64"/>
  <c r="Z79" i="64"/>
  <c r="AH74" i="64"/>
  <c r="AI35" i="64"/>
  <c r="G70" i="64"/>
  <c r="G80" i="64" s="1"/>
  <c r="O70" i="64"/>
  <c r="O80" i="64" s="1"/>
  <c r="S206" i="64"/>
  <c r="D206" i="64"/>
  <c r="AH53" i="64"/>
  <c r="AH65" i="64"/>
  <c r="R80" i="64"/>
  <c r="AH69" i="64"/>
  <c r="H70" i="64"/>
  <c r="D79" i="64"/>
  <c r="L79" i="64"/>
  <c r="T79" i="64"/>
  <c r="AB79" i="64"/>
  <c r="AI65" i="64"/>
  <c r="S80" i="64"/>
  <c r="AI69" i="64"/>
  <c r="E72" i="64"/>
  <c r="E79" i="64"/>
  <c r="M79" i="64"/>
  <c r="M80" i="64" s="1"/>
  <c r="U79" i="64"/>
  <c r="AC79" i="64"/>
  <c r="AH76" i="64"/>
  <c r="AH77" i="64"/>
  <c r="F79" i="64"/>
  <c r="N79" i="64"/>
  <c r="V79" i="64"/>
  <c r="AD79" i="64"/>
  <c r="C187" i="64"/>
  <c r="D187" i="64"/>
  <c r="C195" i="64"/>
  <c r="D189" i="64"/>
  <c r="D90" i="64" s="1"/>
  <c r="D230" i="64"/>
  <c r="E194" i="64"/>
  <c r="Z79" i="63"/>
  <c r="AA79" i="63"/>
  <c r="U79" i="63"/>
  <c r="T79" i="63"/>
  <c r="P70" i="63"/>
  <c r="S70" i="63"/>
  <c r="S72" i="63"/>
  <c r="AK209" i="63" s="1"/>
  <c r="R79" i="63"/>
  <c r="R70" i="63"/>
  <c r="P79" i="63"/>
  <c r="O72" i="63"/>
  <c r="O70" i="63"/>
  <c r="M79" i="63"/>
  <c r="L72" i="63"/>
  <c r="L7" i="63" s="1"/>
  <c r="L70" i="63"/>
  <c r="H79" i="63"/>
  <c r="H70" i="63"/>
  <c r="K70" i="63"/>
  <c r="J79" i="63"/>
  <c r="J72" i="63"/>
  <c r="AB209" i="63" s="1"/>
  <c r="J70" i="63"/>
  <c r="AI74" i="63"/>
  <c r="G70" i="63"/>
  <c r="G72" i="63"/>
  <c r="G80" i="63" s="1"/>
  <c r="D70" i="63"/>
  <c r="D72" i="63"/>
  <c r="V209" i="63" s="1"/>
  <c r="C70" i="63"/>
  <c r="AI53" i="63"/>
  <c r="AI73" i="63"/>
  <c r="AI76" i="63"/>
  <c r="AI77" i="63"/>
  <c r="B79" i="63"/>
  <c r="AH77" i="63"/>
  <c r="B70" i="63"/>
  <c r="B72" i="63" s="1"/>
  <c r="H4" i="63"/>
  <c r="AG209" i="63"/>
  <c r="O7" i="63"/>
  <c r="P72" i="63"/>
  <c r="P80" i="63" s="1"/>
  <c r="AH75" i="63"/>
  <c r="U5" i="63"/>
  <c r="C79" i="63"/>
  <c r="K79" i="63"/>
  <c r="S79" i="63"/>
  <c r="V5" i="63"/>
  <c r="I72" i="63"/>
  <c r="Q72" i="63"/>
  <c r="AG72" i="63"/>
  <c r="C72" i="63"/>
  <c r="E79" i="63"/>
  <c r="AC79" i="63"/>
  <c r="AG6" i="63"/>
  <c r="N5" i="63"/>
  <c r="N70" i="63"/>
  <c r="AD209" i="63"/>
  <c r="AI69" i="63"/>
  <c r="F79" i="63"/>
  <c r="N79" i="63"/>
  <c r="V79" i="63"/>
  <c r="AD79" i="63"/>
  <c r="D79" i="63"/>
  <c r="AH74" i="63"/>
  <c r="F72" i="63"/>
  <c r="M5" i="63"/>
  <c r="M70" i="63"/>
  <c r="AC5" i="63"/>
  <c r="AH35" i="63"/>
  <c r="AD5" i="63"/>
  <c r="L79" i="63"/>
  <c r="AB79" i="63"/>
  <c r="G97" i="63"/>
  <c r="Q70" i="63"/>
  <c r="AG70" i="63"/>
  <c r="H72" i="63"/>
  <c r="K72" i="63"/>
  <c r="K80" i="63" s="1"/>
  <c r="AH76" i="63"/>
  <c r="N72" i="63"/>
  <c r="E5" i="63"/>
  <c r="E70" i="63"/>
  <c r="AI35" i="63"/>
  <c r="F5" i="63"/>
  <c r="F70" i="63"/>
  <c r="D7" i="63"/>
  <c r="I70" i="63"/>
  <c r="Y5" i="63"/>
  <c r="E72" i="63"/>
  <c r="M72" i="63"/>
  <c r="I79" i="63"/>
  <c r="Q79" i="63"/>
  <c r="Y79" i="63"/>
  <c r="AH73" i="63"/>
  <c r="AI75" i="63"/>
  <c r="E98" i="63"/>
  <c r="D90" i="63"/>
  <c r="O79" i="63"/>
  <c r="O80" i="63" s="1"/>
  <c r="W79" i="63"/>
  <c r="R72" i="63"/>
  <c r="R80" i="63" s="1"/>
  <c r="X79" i="63"/>
  <c r="AF79" i="63"/>
  <c r="S206" i="63"/>
  <c r="D206" i="63"/>
  <c r="AH53" i="63"/>
  <c r="AH65" i="63"/>
  <c r="AH69" i="63"/>
  <c r="AI65" i="63"/>
  <c r="D187" i="63"/>
  <c r="E187" i="63"/>
  <c r="C187" i="63"/>
  <c r="D230" i="63"/>
  <c r="E194" i="63"/>
  <c r="D189" i="63"/>
  <c r="N92" i="62"/>
  <c r="N34" i="62"/>
  <c r="M34" i="62"/>
  <c r="L34" i="62"/>
  <c r="K34" i="62"/>
  <c r="AL13" i="62"/>
  <c r="AK13" i="62" s="1"/>
  <c r="AL14" i="62"/>
  <c r="AK14" i="62" s="1"/>
  <c r="AL12" i="62"/>
  <c r="AK12" i="62" s="1"/>
  <c r="AL11" i="62"/>
  <c r="AK11" i="62" s="1"/>
  <c r="J34" i="62"/>
  <c r="I34" i="62"/>
  <c r="H34" i="62"/>
  <c r="AL11" i="61"/>
  <c r="G34" i="62"/>
  <c r="F34" i="62"/>
  <c r="E34" i="62"/>
  <c r="AH34" i="62" s="1"/>
  <c r="D34" i="62"/>
  <c r="AF234" i="62"/>
  <c r="AE234" i="62"/>
  <c r="AD234" i="62"/>
  <c r="AC234" i="62"/>
  <c r="AB234" i="62"/>
  <c r="AA234" i="62"/>
  <c r="Z234" i="62"/>
  <c r="Y234" i="62"/>
  <c r="X234" i="62"/>
  <c r="W234" i="62"/>
  <c r="V234" i="62"/>
  <c r="U234" i="62"/>
  <c r="T234" i="62"/>
  <c r="S234" i="62"/>
  <c r="R234" i="62"/>
  <c r="Q234" i="62"/>
  <c r="P234" i="62"/>
  <c r="O234" i="62"/>
  <c r="N234" i="62"/>
  <c r="M234" i="62"/>
  <c r="L234" i="62"/>
  <c r="K234" i="62"/>
  <c r="J234" i="62"/>
  <c r="I234" i="62"/>
  <c r="H234" i="62"/>
  <c r="G234" i="62"/>
  <c r="F234" i="62"/>
  <c r="E234" i="62"/>
  <c r="D234" i="62"/>
  <c r="C234" i="62"/>
  <c r="B234" i="62"/>
  <c r="A234" i="62"/>
  <c r="AF233" i="62"/>
  <c r="AE233" i="62"/>
  <c r="AD233" i="62"/>
  <c r="AC233" i="62"/>
  <c r="AB233" i="62"/>
  <c r="AA233" i="62"/>
  <c r="Z233" i="62"/>
  <c r="Y233" i="62"/>
  <c r="X233" i="62"/>
  <c r="W233" i="62"/>
  <c r="V233" i="62"/>
  <c r="U233" i="62"/>
  <c r="T233" i="62"/>
  <c r="S233" i="62"/>
  <c r="R233" i="62"/>
  <c r="Q233" i="62"/>
  <c r="P233" i="62"/>
  <c r="O233" i="62"/>
  <c r="N233" i="62"/>
  <c r="M233" i="62"/>
  <c r="L233" i="62"/>
  <c r="K233" i="62"/>
  <c r="J233" i="62"/>
  <c r="I233" i="62"/>
  <c r="H233" i="62"/>
  <c r="G233" i="62"/>
  <c r="F233" i="62"/>
  <c r="E233" i="62"/>
  <c r="D233" i="62"/>
  <c r="C233" i="62"/>
  <c r="B233" i="62"/>
  <c r="A233" i="62"/>
  <c r="AF232" i="62"/>
  <c r="AE232" i="62"/>
  <c r="AD232" i="62"/>
  <c r="AC232" i="62"/>
  <c r="AB232" i="62"/>
  <c r="AA232" i="62"/>
  <c r="Z232" i="62"/>
  <c r="Y232" i="62"/>
  <c r="X232" i="62"/>
  <c r="W232" i="62"/>
  <c r="V232" i="62"/>
  <c r="U232" i="62"/>
  <c r="T232" i="62"/>
  <c r="S232" i="62"/>
  <c r="R232" i="62"/>
  <c r="Q232" i="62"/>
  <c r="P232" i="62"/>
  <c r="O232" i="62"/>
  <c r="N232" i="62"/>
  <c r="M232" i="62"/>
  <c r="L232" i="62"/>
  <c r="K232" i="62"/>
  <c r="J232" i="62"/>
  <c r="I232" i="62"/>
  <c r="H232" i="62"/>
  <c r="G232" i="62"/>
  <c r="F232" i="62"/>
  <c r="E232" i="62"/>
  <c r="D232" i="62"/>
  <c r="C232" i="62"/>
  <c r="B232" i="62"/>
  <c r="A232" i="62"/>
  <c r="AF231" i="62"/>
  <c r="AE231" i="62"/>
  <c r="AD231" i="62"/>
  <c r="AC231" i="62"/>
  <c r="AB231" i="62"/>
  <c r="AA231" i="62"/>
  <c r="Z231" i="62"/>
  <c r="Y231" i="62"/>
  <c r="X231" i="62"/>
  <c r="W231" i="62"/>
  <c r="V231" i="62"/>
  <c r="U231" i="62"/>
  <c r="T231" i="62"/>
  <c r="S231" i="62"/>
  <c r="R231" i="62"/>
  <c r="Q231" i="62"/>
  <c r="P231" i="62"/>
  <c r="O231" i="62"/>
  <c r="N231" i="62"/>
  <c r="M231" i="62"/>
  <c r="L231" i="62"/>
  <c r="K231" i="62"/>
  <c r="J231" i="62"/>
  <c r="I231" i="62"/>
  <c r="H231" i="62"/>
  <c r="G231" i="62"/>
  <c r="F231" i="62"/>
  <c r="E231" i="62"/>
  <c r="D231" i="62"/>
  <c r="C231" i="62"/>
  <c r="B231" i="62"/>
  <c r="A231" i="62"/>
  <c r="B230" i="62"/>
  <c r="S205" i="62"/>
  <c r="AG195" i="62"/>
  <c r="B195" i="62"/>
  <c r="D194" i="62"/>
  <c r="C194" i="62"/>
  <c r="C230" i="62" s="1"/>
  <c r="C193" i="62"/>
  <c r="D193" i="62" s="1"/>
  <c r="E193" i="62" s="1"/>
  <c r="F193" i="62" s="1"/>
  <c r="G193" i="62" s="1"/>
  <c r="H193" i="62" s="1"/>
  <c r="I193" i="62" s="1"/>
  <c r="J193" i="62" s="1"/>
  <c r="K193" i="62" s="1"/>
  <c r="L193" i="62" s="1"/>
  <c r="M193" i="62" s="1"/>
  <c r="N193" i="62" s="1"/>
  <c r="O193" i="62" s="1"/>
  <c r="P193" i="62" s="1"/>
  <c r="Q193" i="62" s="1"/>
  <c r="R193" i="62" s="1"/>
  <c r="S193" i="62" s="1"/>
  <c r="T193" i="62" s="1"/>
  <c r="U193" i="62" s="1"/>
  <c r="V193" i="62" s="1"/>
  <c r="W193" i="62" s="1"/>
  <c r="X193" i="62" s="1"/>
  <c r="Y193" i="62" s="1"/>
  <c r="Z193" i="62" s="1"/>
  <c r="AA193" i="62" s="1"/>
  <c r="AB193" i="62" s="1"/>
  <c r="AC193" i="62" s="1"/>
  <c r="AD193" i="62" s="1"/>
  <c r="AE193" i="62" s="1"/>
  <c r="AF193" i="62" s="1"/>
  <c r="C192" i="62"/>
  <c r="D192" i="62" s="1"/>
  <c r="E192" i="62" s="1"/>
  <c r="F192" i="62" s="1"/>
  <c r="G192" i="62" s="1"/>
  <c r="H192" i="62" s="1"/>
  <c r="I192" i="62" s="1"/>
  <c r="J192" i="62" s="1"/>
  <c r="K192" i="62" s="1"/>
  <c r="L192" i="62" s="1"/>
  <c r="M192" i="62" s="1"/>
  <c r="N192" i="62" s="1"/>
  <c r="O192" i="62" s="1"/>
  <c r="P192" i="62" s="1"/>
  <c r="Q192" i="62" s="1"/>
  <c r="R192" i="62" s="1"/>
  <c r="S192" i="62" s="1"/>
  <c r="T192" i="62" s="1"/>
  <c r="U192" i="62" s="1"/>
  <c r="V192" i="62" s="1"/>
  <c r="W192" i="62" s="1"/>
  <c r="X192" i="62" s="1"/>
  <c r="Y192" i="62" s="1"/>
  <c r="Z192" i="62" s="1"/>
  <c r="AA192" i="62" s="1"/>
  <c r="AB192" i="62" s="1"/>
  <c r="AC192" i="62" s="1"/>
  <c r="AD192" i="62" s="1"/>
  <c r="AE192" i="62" s="1"/>
  <c r="AF192" i="62" s="1"/>
  <c r="C191" i="62"/>
  <c r="D191" i="62" s="1"/>
  <c r="E191" i="62" s="1"/>
  <c r="F191" i="62" s="1"/>
  <c r="G191" i="62" s="1"/>
  <c r="H191" i="62" s="1"/>
  <c r="I191" i="62" s="1"/>
  <c r="J191" i="62" s="1"/>
  <c r="K191" i="62" s="1"/>
  <c r="L191" i="62" s="1"/>
  <c r="M191" i="62" s="1"/>
  <c r="N191" i="62" s="1"/>
  <c r="O191" i="62" s="1"/>
  <c r="P191" i="62" s="1"/>
  <c r="Q191" i="62" s="1"/>
  <c r="R191" i="62" s="1"/>
  <c r="S191" i="62" s="1"/>
  <c r="T191" i="62" s="1"/>
  <c r="U191" i="62" s="1"/>
  <c r="V191" i="62" s="1"/>
  <c r="W191" i="62" s="1"/>
  <c r="X191" i="62" s="1"/>
  <c r="Y191" i="62" s="1"/>
  <c r="Z191" i="62" s="1"/>
  <c r="AA191" i="62" s="1"/>
  <c r="AB191" i="62" s="1"/>
  <c r="AC191" i="62" s="1"/>
  <c r="AD191" i="62" s="1"/>
  <c r="AE191" i="62" s="1"/>
  <c r="AF191" i="62" s="1"/>
  <c r="C190" i="62"/>
  <c r="D190" i="62" s="1"/>
  <c r="E190" i="62" s="1"/>
  <c r="F190" i="62" s="1"/>
  <c r="G190" i="62" s="1"/>
  <c r="H190" i="62" s="1"/>
  <c r="I190" i="62" s="1"/>
  <c r="J190" i="62" s="1"/>
  <c r="K190" i="62" s="1"/>
  <c r="L190" i="62" s="1"/>
  <c r="M190" i="62" s="1"/>
  <c r="N190" i="62" s="1"/>
  <c r="O190" i="62" s="1"/>
  <c r="P190" i="62" s="1"/>
  <c r="Q190" i="62" s="1"/>
  <c r="R190" i="62" s="1"/>
  <c r="S190" i="62" s="1"/>
  <c r="T190" i="62" s="1"/>
  <c r="U190" i="62" s="1"/>
  <c r="V190" i="62" s="1"/>
  <c r="W190" i="62" s="1"/>
  <c r="X190" i="62" s="1"/>
  <c r="Y190" i="62" s="1"/>
  <c r="Z190" i="62" s="1"/>
  <c r="AA190" i="62" s="1"/>
  <c r="AB190" i="62" s="1"/>
  <c r="AC190" i="62" s="1"/>
  <c r="AD190" i="62" s="1"/>
  <c r="AE190" i="62" s="1"/>
  <c r="AF190" i="62" s="1"/>
  <c r="C189" i="62"/>
  <c r="AG187" i="62"/>
  <c r="B187" i="62"/>
  <c r="D186" i="62"/>
  <c r="E186" i="62" s="1"/>
  <c r="F186" i="62" s="1"/>
  <c r="G186" i="62" s="1"/>
  <c r="H186" i="62" s="1"/>
  <c r="I186" i="62" s="1"/>
  <c r="J186" i="62" s="1"/>
  <c r="K186" i="62" s="1"/>
  <c r="L186" i="62" s="1"/>
  <c r="M186" i="62" s="1"/>
  <c r="N186" i="62" s="1"/>
  <c r="O186" i="62" s="1"/>
  <c r="P186" i="62" s="1"/>
  <c r="Q186" i="62" s="1"/>
  <c r="R186" i="62" s="1"/>
  <c r="S186" i="62" s="1"/>
  <c r="T186" i="62" s="1"/>
  <c r="U186" i="62" s="1"/>
  <c r="V186" i="62" s="1"/>
  <c r="W186" i="62" s="1"/>
  <c r="X186" i="62" s="1"/>
  <c r="Y186" i="62" s="1"/>
  <c r="Z186" i="62" s="1"/>
  <c r="AA186" i="62" s="1"/>
  <c r="AB186" i="62" s="1"/>
  <c r="AC186" i="62" s="1"/>
  <c r="AD186" i="62" s="1"/>
  <c r="AE186" i="62" s="1"/>
  <c r="AF186" i="62" s="1"/>
  <c r="C186" i="62"/>
  <c r="M185" i="62"/>
  <c r="N185" i="62" s="1"/>
  <c r="O185" i="62" s="1"/>
  <c r="P185" i="62" s="1"/>
  <c r="Q185" i="62" s="1"/>
  <c r="R185" i="62" s="1"/>
  <c r="S185" i="62" s="1"/>
  <c r="T185" i="62" s="1"/>
  <c r="U185" i="62" s="1"/>
  <c r="V185" i="62" s="1"/>
  <c r="W185" i="62" s="1"/>
  <c r="X185" i="62" s="1"/>
  <c r="Y185" i="62" s="1"/>
  <c r="Z185" i="62" s="1"/>
  <c r="AA185" i="62" s="1"/>
  <c r="AB185" i="62" s="1"/>
  <c r="AC185" i="62" s="1"/>
  <c r="AD185" i="62" s="1"/>
  <c r="AE185" i="62" s="1"/>
  <c r="AF185" i="62" s="1"/>
  <c r="C185" i="62"/>
  <c r="D185" i="62" s="1"/>
  <c r="E185" i="62" s="1"/>
  <c r="F185" i="62" s="1"/>
  <c r="G185" i="62" s="1"/>
  <c r="H185" i="62" s="1"/>
  <c r="I185" i="62" s="1"/>
  <c r="J185" i="62" s="1"/>
  <c r="K185" i="62" s="1"/>
  <c r="L185" i="62" s="1"/>
  <c r="C184" i="62"/>
  <c r="D184" i="62" s="1"/>
  <c r="E184" i="62" s="1"/>
  <c r="F184" i="62" s="1"/>
  <c r="G184" i="62" s="1"/>
  <c r="H184" i="62" s="1"/>
  <c r="I184" i="62" s="1"/>
  <c r="J184" i="62" s="1"/>
  <c r="K184" i="62" s="1"/>
  <c r="L184" i="62" s="1"/>
  <c r="M184" i="62" s="1"/>
  <c r="N184" i="62" s="1"/>
  <c r="O184" i="62" s="1"/>
  <c r="P184" i="62" s="1"/>
  <c r="Q184" i="62" s="1"/>
  <c r="R184" i="62" s="1"/>
  <c r="S184" i="62" s="1"/>
  <c r="T184" i="62" s="1"/>
  <c r="U184" i="62" s="1"/>
  <c r="V184" i="62" s="1"/>
  <c r="W184" i="62" s="1"/>
  <c r="X184" i="62" s="1"/>
  <c r="Y184" i="62" s="1"/>
  <c r="Z184" i="62" s="1"/>
  <c r="AA184" i="62" s="1"/>
  <c r="AB184" i="62" s="1"/>
  <c r="AC184" i="62" s="1"/>
  <c r="AD184" i="62" s="1"/>
  <c r="AE184" i="62" s="1"/>
  <c r="AF184" i="62" s="1"/>
  <c r="D183" i="62"/>
  <c r="E183" i="62" s="1"/>
  <c r="F183" i="62" s="1"/>
  <c r="G183" i="62" s="1"/>
  <c r="H183" i="62" s="1"/>
  <c r="I183" i="62" s="1"/>
  <c r="J183" i="62" s="1"/>
  <c r="K183" i="62" s="1"/>
  <c r="L183" i="62" s="1"/>
  <c r="M183" i="62" s="1"/>
  <c r="N183" i="62" s="1"/>
  <c r="O183" i="62" s="1"/>
  <c r="P183" i="62" s="1"/>
  <c r="Q183" i="62" s="1"/>
  <c r="R183" i="62" s="1"/>
  <c r="S183" i="62" s="1"/>
  <c r="T183" i="62" s="1"/>
  <c r="U183" i="62" s="1"/>
  <c r="V183" i="62" s="1"/>
  <c r="W183" i="62" s="1"/>
  <c r="X183" i="62" s="1"/>
  <c r="Y183" i="62" s="1"/>
  <c r="Z183" i="62" s="1"/>
  <c r="AA183" i="62" s="1"/>
  <c r="AB183" i="62" s="1"/>
  <c r="AC183" i="62" s="1"/>
  <c r="AD183" i="62" s="1"/>
  <c r="AE183" i="62" s="1"/>
  <c r="AF183" i="62" s="1"/>
  <c r="C183" i="62"/>
  <c r="C182" i="62"/>
  <c r="D182" i="62" s="1"/>
  <c r="E182" i="62" s="1"/>
  <c r="F182" i="62" s="1"/>
  <c r="G182" i="62" s="1"/>
  <c r="H182" i="62" s="1"/>
  <c r="I182" i="62" s="1"/>
  <c r="J182" i="62" s="1"/>
  <c r="K182" i="62" s="1"/>
  <c r="L182" i="62" s="1"/>
  <c r="M182" i="62" s="1"/>
  <c r="N182" i="62" s="1"/>
  <c r="O182" i="62" s="1"/>
  <c r="P182" i="62" s="1"/>
  <c r="Q182" i="62" s="1"/>
  <c r="R182" i="62" s="1"/>
  <c r="S182" i="62" s="1"/>
  <c r="T182" i="62" s="1"/>
  <c r="U182" i="62" s="1"/>
  <c r="V182" i="62" s="1"/>
  <c r="W182" i="62" s="1"/>
  <c r="X182" i="62" s="1"/>
  <c r="Y182" i="62" s="1"/>
  <c r="Z182" i="62" s="1"/>
  <c r="AA182" i="62" s="1"/>
  <c r="AB182" i="62" s="1"/>
  <c r="AC182" i="62" s="1"/>
  <c r="AD182" i="62" s="1"/>
  <c r="AE182" i="62" s="1"/>
  <c r="AF182" i="62" s="1"/>
  <c r="C181" i="62"/>
  <c r="D181" i="62" s="1"/>
  <c r="E181" i="62" s="1"/>
  <c r="F181" i="62" s="1"/>
  <c r="G181" i="62" s="1"/>
  <c r="H181" i="62" s="1"/>
  <c r="I181" i="62" s="1"/>
  <c r="J181" i="62" s="1"/>
  <c r="K181" i="62" s="1"/>
  <c r="L181" i="62" s="1"/>
  <c r="M181" i="62" s="1"/>
  <c r="N181" i="62" s="1"/>
  <c r="O181" i="62" s="1"/>
  <c r="P181" i="62" s="1"/>
  <c r="Q181" i="62" s="1"/>
  <c r="R181" i="62" s="1"/>
  <c r="S181" i="62" s="1"/>
  <c r="T181" i="62" s="1"/>
  <c r="U181" i="62" s="1"/>
  <c r="V181" i="62" s="1"/>
  <c r="W181" i="62" s="1"/>
  <c r="X181" i="62" s="1"/>
  <c r="Y181" i="62" s="1"/>
  <c r="Z181" i="62" s="1"/>
  <c r="AA181" i="62" s="1"/>
  <c r="AB181" i="62" s="1"/>
  <c r="AC181" i="62" s="1"/>
  <c r="AD181" i="62" s="1"/>
  <c r="AE181" i="62" s="1"/>
  <c r="AF181" i="62" s="1"/>
  <c r="C180" i="62"/>
  <c r="D180" i="62" s="1"/>
  <c r="E180" i="62" s="1"/>
  <c r="F180" i="62" s="1"/>
  <c r="G180" i="62" s="1"/>
  <c r="H180" i="62" s="1"/>
  <c r="I180" i="62" s="1"/>
  <c r="J180" i="62" s="1"/>
  <c r="K180" i="62" s="1"/>
  <c r="L180" i="62" s="1"/>
  <c r="M180" i="62" s="1"/>
  <c r="N180" i="62" s="1"/>
  <c r="O180" i="62" s="1"/>
  <c r="P180" i="62" s="1"/>
  <c r="Q180" i="62" s="1"/>
  <c r="R180" i="62" s="1"/>
  <c r="S180" i="62" s="1"/>
  <c r="T180" i="62" s="1"/>
  <c r="U180" i="62" s="1"/>
  <c r="V180" i="62" s="1"/>
  <c r="W180" i="62" s="1"/>
  <c r="X180" i="62" s="1"/>
  <c r="Y180" i="62" s="1"/>
  <c r="Z180" i="62" s="1"/>
  <c r="AA180" i="62" s="1"/>
  <c r="AB180" i="62" s="1"/>
  <c r="AC180" i="62" s="1"/>
  <c r="AD180" i="62" s="1"/>
  <c r="AE180" i="62" s="1"/>
  <c r="AF180" i="62" s="1"/>
  <c r="C179" i="62"/>
  <c r="D179" i="62" s="1"/>
  <c r="E179" i="62" s="1"/>
  <c r="F179" i="62" s="1"/>
  <c r="G179" i="62" s="1"/>
  <c r="H179" i="62" s="1"/>
  <c r="I179" i="62" s="1"/>
  <c r="J179" i="62" s="1"/>
  <c r="K179" i="62" s="1"/>
  <c r="L179" i="62" s="1"/>
  <c r="M179" i="62" s="1"/>
  <c r="N179" i="62" s="1"/>
  <c r="O179" i="62" s="1"/>
  <c r="P179" i="62" s="1"/>
  <c r="Q179" i="62" s="1"/>
  <c r="R179" i="62" s="1"/>
  <c r="S179" i="62" s="1"/>
  <c r="T179" i="62" s="1"/>
  <c r="U179" i="62" s="1"/>
  <c r="V179" i="62" s="1"/>
  <c r="W179" i="62" s="1"/>
  <c r="X179" i="62" s="1"/>
  <c r="Y179" i="62" s="1"/>
  <c r="Z179" i="62" s="1"/>
  <c r="AA179" i="62" s="1"/>
  <c r="AB179" i="62" s="1"/>
  <c r="AC179" i="62" s="1"/>
  <c r="AD179" i="62" s="1"/>
  <c r="AE179" i="62" s="1"/>
  <c r="AF179" i="62" s="1"/>
  <c r="D178" i="62"/>
  <c r="E178" i="62" s="1"/>
  <c r="F178" i="62" s="1"/>
  <c r="G178" i="62" s="1"/>
  <c r="H178" i="62" s="1"/>
  <c r="I178" i="62" s="1"/>
  <c r="J178" i="62" s="1"/>
  <c r="K178" i="62" s="1"/>
  <c r="L178" i="62" s="1"/>
  <c r="M178" i="62" s="1"/>
  <c r="N178" i="62" s="1"/>
  <c r="O178" i="62" s="1"/>
  <c r="P178" i="62" s="1"/>
  <c r="Q178" i="62" s="1"/>
  <c r="R178" i="62" s="1"/>
  <c r="S178" i="62" s="1"/>
  <c r="T178" i="62" s="1"/>
  <c r="U178" i="62" s="1"/>
  <c r="V178" i="62" s="1"/>
  <c r="W178" i="62" s="1"/>
  <c r="X178" i="62" s="1"/>
  <c r="Y178" i="62" s="1"/>
  <c r="Z178" i="62" s="1"/>
  <c r="AA178" i="62" s="1"/>
  <c r="AB178" i="62" s="1"/>
  <c r="AC178" i="62" s="1"/>
  <c r="AD178" i="62" s="1"/>
  <c r="AE178" i="62" s="1"/>
  <c r="AF178" i="62" s="1"/>
  <c r="C178" i="62"/>
  <c r="E177" i="62"/>
  <c r="F177" i="62" s="1"/>
  <c r="G177" i="62" s="1"/>
  <c r="H177" i="62" s="1"/>
  <c r="I177" i="62" s="1"/>
  <c r="J177" i="62" s="1"/>
  <c r="K177" i="62" s="1"/>
  <c r="L177" i="62" s="1"/>
  <c r="M177" i="62" s="1"/>
  <c r="N177" i="62" s="1"/>
  <c r="O177" i="62" s="1"/>
  <c r="P177" i="62" s="1"/>
  <c r="Q177" i="62" s="1"/>
  <c r="R177" i="62" s="1"/>
  <c r="S177" i="62" s="1"/>
  <c r="T177" i="62" s="1"/>
  <c r="U177" i="62" s="1"/>
  <c r="V177" i="62" s="1"/>
  <c r="W177" i="62" s="1"/>
  <c r="X177" i="62" s="1"/>
  <c r="Y177" i="62" s="1"/>
  <c r="Z177" i="62" s="1"/>
  <c r="AA177" i="62" s="1"/>
  <c r="AB177" i="62" s="1"/>
  <c r="AC177" i="62" s="1"/>
  <c r="AD177" i="62" s="1"/>
  <c r="AE177" i="62" s="1"/>
  <c r="AF177" i="62" s="1"/>
  <c r="C177" i="62"/>
  <c r="D177" i="62" s="1"/>
  <c r="P176" i="62"/>
  <c r="Q176" i="62" s="1"/>
  <c r="R176" i="62" s="1"/>
  <c r="S176" i="62" s="1"/>
  <c r="T176" i="62" s="1"/>
  <c r="U176" i="62" s="1"/>
  <c r="V176" i="62" s="1"/>
  <c r="W176" i="62" s="1"/>
  <c r="X176" i="62" s="1"/>
  <c r="Y176" i="62" s="1"/>
  <c r="Z176" i="62" s="1"/>
  <c r="AA176" i="62" s="1"/>
  <c r="AB176" i="62" s="1"/>
  <c r="AC176" i="62" s="1"/>
  <c r="AD176" i="62" s="1"/>
  <c r="AE176" i="62" s="1"/>
  <c r="AF176" i="62" s="1"/>
  <c r="C176" i="62"/>
  <c r="D176" i="62" s="1"/>
  <c r="E176" i="62" s="1"/>
  <c r="F176" i="62" s="1"/>
  <c r="G176" i="62" s="1"/>
  <c r="H176" i="62" s="1"/>
  <c r="I176" i="62" s="1"/>
  <c r="J176" i="62" s="1"/>
  <c r="K176" i="62" s="1"/>
  <c r="L176" i="62" s="1"/>
  <c r="M176" i="62" s="1"/>
  <c r="N176" i="62" s="1"/>
  <c r="O176" i="62" s="1"/>
  <c r="C175" i="62"/>
  <c r="D175" i="62" s="1"/>
  <c r="E175" i="62" s="1"/>
  <c r="F175" i="62" s="1"/>
  <c r="G175" i="62" s="1"/>
  <c r="H175" i="62" s="1"/>
  <c r="I175" i="62" s="1"/>
  <c r="J175" i="62" s="1"/>
  <c r="K175" i="62" s="1"/>
  <c r="L175" i="62" s="1"/>
  <c r="M175" i="62" s="1"/>
  <c r="N175" i="62" s="1"/>
  <c r="O175" i="62" s="1"/>
  <c r="P175" i="62" s="1"/>
  <c r="Q175" i="62" s="1"/>
  <c r="R175" i="62" s="1"/>
  <c r="S175" i="62" s="1"/>
  <c r="T175" i="62" s="1"/>
  <c r="U175" i="62" s="1"/>
  <c r="V175" i="62" s="1"/>
  <c r="W175" i="62" s="1"/>
  <c r="X175" i="62" s="1"/>
  <c r="Y175" i="62" s="1"/>
  <c r="Z175" i="62" s="1"/>
  <c r="AA175" i="62" s="1"/>
  <c r="AB175" i="62" s="1"/>
  <c r="AC175" i="62" s="1"/>
  <c r="AD175" i="62" s="1"/>
  <c r="AE175" i="62" s="1"/>
  <c r="AF175" i="62" s="1"/>
  <c r="F174" i="62"/>
  <c r="G174" i="62" s="1"/>
  <c r="H174" i="62" s="1"/>
  <c r="I174" i="62" s="1"/>
  <c r="J174" i="62" s="1"/>
  <c r="K174" i="62" s="1"/>
  <c r="L174" i="62" s="1"/>
  <c r="M174" i="62" s="1"/>
  <c r="N174" i="62" s="1"/>
  <c r="O174" i="62" s="1"/>
  <c r="P174" i="62" s="1"/>
  <c r="Q174" i="62" s="1"/>
  <c r="R174" i="62" s="1"/>
  <c r="S174" i="62" s="1"/>
  <c r="T174" i="62" s="1"/>
  <c r="U174" i="62" s="1"/>
  <c r="V174" i="62" s="1"/>
  <c r="W174" i="62" s="1"/>
  <c r="X174" i="62" s="1"/>
  <c r="Y174" i="62" s="1"/>
  <c r="Z174" i="62" s="1"/>
  <c r="AA174" i="62" s="1"/>
  <c r="AB174" i="62" s="1"/>
  <c r="AC174" i="62" s="1"/>
  <c r="AD174" i="62" s="1"/>
  <c r="AE174" i="62" s="1"/>
  <c r="AF174" i="62" s="1"/>
  <c r="C174" i="62"/>
  <c r="D174" i="62" s="1"/>
  <c r="E174" i="62" s="1"/>
  <c r="C172" i="62"/>
  <c r="D172" i="62" s="1"/>
  <c r="E172" i="62" s="1"/>
  <c r="F172" i="62" s="1"/>
  <c r="G172" i="62" s="1"/>
  <c r="H172" i="62" s="1"/>
  <c r="I172" i="62" s="1"/>
  <c r="J172" i="62" s="1"/>
  <c r="K172" i="62" s="1"/>
  <c r="L172" i="62" s="1"/>
  <c r="M172" i="62" s="1"/>
  <c r="N172" i="62" s="1"/>
  <c r="O172" i="62" s="1"/>
  <c r="P172" i="62" s="1"/>
  <c r="Q172" i="62" s="1"/>
  <c r="R172" i="62" s="1"/>
  <c r="S172" i="62" s="1"/>
  <c r="T172" i="62" s="1"/>
  <c r="U172" i="62" s="1"/>
  <c r="V172" i="62" s="1"/>
  <c r="W172" i="62" s="1"/>
  <c r="X172" i="62" s="1"/>
  <c r="Y172" i="62" s="1"/>
  <c r="Z172" i="62" s="1"/>
  <c r="AA172" i="62" s="1"/>
  <c r="AB172" i="62" s="1"/>
  <c r="AC172" i="62" s="1"/>
  <c r="AD172" i="62" s="1"/>
  <c r="AE172" i="62" s="1"/>
  <c r="AF172" i="62" s="1"/>
  <c r="C171" i="62"/>
  <c r="D171" i="62" s="1"/>
  <c r="E171" i="62" s="1"/>
  <c r="F171" i="62" s="1"/>
  <c r="G171" i="62" s="1"/>
  <c r="H171" i="62" s="1"/>
  <c r="I171" i="62" s="1"/>
  <c r="J171" i="62" s="1"/>
  <c r="K171" i="62" s="1"/>
  <c r="L171" i="62" s="1"/>
  <c r="M171" i="62" s="1"/>
  <c r="N171" i="62" s="1"/>
  <c r="O171" i="62" s="1"/>
  <c r="P171" i="62" s="1"/>
  <c r="Q171" i="62" s="1"/>
  <c r="R171" i="62" s="1"/>
  <c r="S171" i="62" s="1"/>
  <c r="T171" i="62" s="1"/>
  <c r="U171" i="62" s="1"/>
  <c r="V171" i="62" s="1"/>
  <c r="W171" i="62" s="1"/>
  <c r="X171" i="62" s="1"/>
  <c r="Y171" i="62" s="1"/>
  <c r="Z171" i="62" s="1"/>
  <c r="AA171" i="62" s="1"/>
  <c r="AB171" i="62" s="1"/>
  <c r="AC171" i="62" s="1"/>
  <c r="AD171" i="62" s="1"/>
  <c r="AE171" i="62" s="1"/>
  <c r="AF171" i="62" s="1"/>
  <c r="J170" i="62"/>
  <c r="K170" i="62" s="1"/>
  <c r="L170" i="62" s="1"/>
  <c r="M170" i="62" s="1"/>
  <c r="N170" i="62" s="1"/>
  <c r="O170" i="62" s="1"/>
  <c r="P170" i="62" s="1"/>
  <c r="Q170" i="62" s="1"/>
  <c r="R170" i="62" s="1"/>
  <c r="S170" i="62" s="1"/>
  <c r="T170" i="62" s="1"/>
  <c r="U170" i="62" s="1"/>
  <c r="V170" i="62" s="1"/>
  <c r="W170" i="62" s="1"/>
  <c r="X170" i="62" s="1"/>
  <c r="Y170" i="62" s="1"/>
  <c r="Z170" i="62" s="1"/>
  <c r="AA170" i="62" s="1"/>
  <c r="AB170" i="62" s="1"/>
  <c r="AC170" i="62" s="1"/>
  <c r="AD170" i="62" s="1"/>
  <c r="AE170" i="62" s="1"/>
  <c r="AF170" i="62" s="1"/>
  <c r="C170" i="62"/>
  <c r="D170" i="62" s="1"/>
  <c r="E170" i="62" s="1"/>
  <c r="F170" i="62" s="1"/>
  <c r="G170" i="62" s="1"/>
  <c r="H170" i="62" s="1"/>
  <c r="I170" i="62" s="1"/>
  <c r="C169" i="62"/>
  <c r="D169" i="62" s="1"/>
  <c r="E169" i="62" s="1"/>
  <c r="F169" i="62" s="1"/>
  <c r="G169" i="62" s="1"/>
  <c r="H169" i="62" s="1"/>
  <c r="I169" i="62" s="1"/>
  <c r="J169" i="62" s="1"/>
  <c r="K169" i="62" s="1"/>
  <c r="L169" i="62" s="1"/>
  <c r="M169" i="62" s="1"/>
  <c r="N169" i="62" s="1"/>
  <c r="O169" i="62" s="1"/>
  <c r="P169" i="62" s="1"/>
  <c r="Q169" i="62" s="1"/>
  <c r="R169" i="62" s="1"/>
  <c r="S169" i="62" s="1"/>
  <c r="T169" i="62" s="1"/>
  <c r="U169" i="62" s="1"/>
  <c r="V169" i="62" s="1"/>
  <c r="W169" i="62" s="1"/>
  <c r="X169" i="62" s="1"/>
  <c r="Y169" i="62" s="1"/>
  <c r="Z169" i="62" s="1"/>
  <c r="AA169" i="62" s="1"/>
  <c r="AB169" i="62" s="1"/>
  <c r="AC169" i="62" s="1"/>
  <c r="AD169" i="62" s="1"/>
  <c r="AE169" i="62" s="1"/>
  <c r="AF169" i="62" s="1"/>
  <c r="D168" i="62"/>
  <c r="E168" i="62" s="1"/>
  <c r="F168" i="62" s="1"/>
  <c r="G168" i="62" s="1"/>
  <c r="H168" i="62" s="1"/>
  <c r="I168" i="62" s="1"/>
  <c r="J168" i="62" s="1"/>
  <c r="K168" i="62" s="1"/>
  <c r="L168" i="62" s="1"/>
  <c r="M168" i="62" s="1"/>
  <c r="N168" i="62" s="1"/>
  <c r="O168" i="62" s="1"/>
  <c r="P168" i="62" s="1"/>
  <c r="Q168" i="62" s="1"/>
  <c r="R168" i="62" s="1"/>
  <c r="S168" i="62" s="1"/>
  <c r="T168" i="62" s="1"/>
  <c r="U168" i="62" s="1"/>
  <c r="V168" i="62" s="1"/>
  <c r="W168" i="62" s="1"/>
  <c r="X168" i="62" s="1"/>
  <c r="Y168" i="62" s="1"/>
  <c r="Z168" i="62" s="1"/>
  <c r="AA168" i="62" s="1"/>
  <c r="AB168" i="62" s="1"/>
  <c r="AC168" i="62" s="1"/>
  <c r="AD168" i="62" s="1"/>
  <c r="AE168" i="62" s="1"/>
  <c r="AF168" i="62" s="1"/>
  <c r="C168" i="62"/>
  <c r="C167" i="62"/>
  <c r="D167" i="62" s="1"/>
  <c r="E167" i="62" s="1"/>
  <c r="F167" i="62" s="1"/>
  <c r="G167" i="62" s="1"/>
  <c r="H167" i="62" s="1"/>
  <c r="I167" i="62" s="1"/>
  <c r="J167" i="62" s="1"/>
  <c r="K167" i="62" s="1"/>
  <c r="L167" i="62" s="1"/>
  <c r="M167" i="62" s="1"/>
  <c r="N167" i="62" s="1"/>
  <c r="O167" i="62" s="1"/>
  <c r="P167" i="62" s="1"/>
  <c r="Q167" i="62" s="1"/>
  <c r="R167" i="62" s="1"/>
  <c r="S167" i="62" s="1"/>
  <c r="T167" i="62" s="1"/>
  <c r="U167" i="62" s="1"/>
  <c r="V167" i="62" s="1"/>
  <c r="W167" i="62" s="1"/>
  <c r="X167" i="62" s="1"/>
  <c r="Y167" i="62" s="1"/>
  <c r="Z167" i="62" s="1"/>
  <c r="AA167" i="62" s="1"/>
  <c r="AB167" i="62" s="1"/>
  <c r="AC167" i="62" s="1"/>
  <c r="AD167" i="62" s="1"/>
  <c r="AE167" i="62" s="1"/>
  <c r="AF167" i="62" s="1"/>
  <c r="X166" i="62"/>
  <c r="Y166" i="62" s="1"/>
  <c r="Z166" i="62" s="1"/>
  <c r="AA166" i="62" s="1"/>
  <c r="AB166" i="62" s="1"/>
  <c r="AC166" i="62" s="1"/>
  <c r="AD166" i="62" s="1"/>
  <c r="AE166" i="62" s="1"/>
  <c r="AF166" i="62" s="1"/>
  <c r="C166" i="62"/>
  <c r="D166" i="62" s="1"/>
  <c r="E166" i="62" s="1"/>
  <c r="F166" i="62" s="1"/>
  <c r="G166" i="62" s="1"/>
  <c r="H166" i="62" s="1"/>
  <c r="I166" i="62" s="1"/>
  <c r="J166" i="62" s="1"/>
  <c r="K166" i="62" s="1"/>
  <c r="L166" i="62" s="1"/>
  <c r="M166" i="62" s="1"/>
  <c r="N166" i="62" s="1"/>
  <c r="O166" i="62" s="1"/>
  <c r="P166" i="62" s="1"/>
  <c r="Q166" i="62" s="1"/>
  <c r="R166" i="62" s="1"/>
  <c r="S166" i="62" s="1"/>
  <c r="T166" i="62" s="1"/>
  <c r="U166" i="62" s="1"/>
  <c r="V166" i="62" s="1"/>
  <c r="W166" i="62" s="1"/>
  <c r="AF165" i="62"/>
  <c r="C165" i="62"/>
  <c r="D165" i="62" s="1"/>
  <c r="E165" i="62" s="1"/>
  <c r="F165" i="62" s="1"/>
  <c r="G165" i="62" s="1"/>
  <c r="H165" i="62" s="1"/>
  <c r="I165" i="62" s="1"/>
  <c r="J165" i="62" s="1"/>
  <c r="K165" i="62" s="1"/>
  <c r="L165" i="62" s="1"/>
  <c r="M165" i="62" s="1"/>
  <c r="N165" i="62" s="1"/>
  <c r="O165" i="62" s="1"/>
  <c r="P165" i="62" s="1"/>
  <c r="Q165" i="62" s="1"/>
  <c r="R165" i="62" s="1"/>
  <c r="S165" i="62" s="1"/>
  <c r="T165" i="62" s="1"/>
  <c r="U165" i="62" s="1"/>
  <c r="V165" i="62" s="1"/>
  <c r="W165" i="62" s="1"/>
  <c r="X165" i="62" s="1"/>
  <c r="Y165" i="62" s="1"/>
  <c r="Z165" i="62" s="1"/>
  <c r="AA165" i="62" s="1"/>
  <c r="AB165" i="62" s="1"/>
  <c r="AC165" i="62" s="1"/>
  <c r="AD165" i="62" s="1"/>
  <c r="AE165" i="62" s="1"/>
  <c r="C163" i="62"/>
  <c r="D163" i="62" s="1"/>
  <c r="E163" i="62" s="1"/>
  <c r="F163" i="62" s="1"/>
  <c r="G163" i="62" s="1"/>
  <c r="H163" i="62" s="1"/>
  <c r="I163" i="62" s="1"/>
  <c r="J163" i="62" s="1"/>
  <c r="K163" i="62" s="1"/>
  <c r="L163" i="62" s="1"/>
  <c r="M163" i="62" s="1"/>
  <c r="N163" i="62" s="1"/>
  <c r="O163" i="62" s="1"/>
  <c r="P163" i="62" s="1"/>
  <c r="Q163" i="62" s="1"/>
  <c r="R163" i="62" s="1"/>
  <c r="S163" i="62" s="1"/>
  <c r="T163" i="62" s="1"/>
  <c r="U163" i="62" s="1"/>
  <c r="V163" i="62" s="1"/>
  <c r="W163" i="62" s="1"/>
  <c r="X163" i="62" s="1"/>
  <c r="Y163" i="62" s="1"/>
  <c r="Z163" i="62" s="1"/>
  <c r="AA163" i="62" s="1"/>
  <c r="AB163" i="62" s="1"/>
  <c r="AC163" i="62" s="1"/>
  <c r="AD163" i="62" s="1"/>
  <c r="AE163" i="62" s="1"/>
  <c r="AF163" i="62" s="1"/>
  <c r="E162" i="62"/>
  <c r="F162" i="62" s="1"/>
  <c r="G162" i="62" s="1"/>
  <c r="H162" i="62" s="1"/>
  <c r="I162" i="62" s="1"/>
  <c r="J162" i="62" s="1"/>
  <c r="K162" i="62" s="1"/>
  <c r="L162" i="62" s="1"/>
  <c r="M162" i="62" s="1"/>
  <c r="N162" i="62" s="1"/>
  <c r="O162" i="62" s="1"/>
  <c r="P162" i="62" s="1"/>
  <c r="Q162" i="62" s="1"/>
  <c r="R162" i="62" s="1"/>
  <c r="S162" i="62" s="1"/>
  <c r="T162" i="62" s="1"/>
  <c r="U162" i="62" s="1"/>
  <c r="V162" i="62" s="1"/>
  <c r="W162" i="62" s="1"/>
  <c r="X162" i="62" s="1"/>
  <c r="Y162" i="62" s="1"/>
  <c r="Z162" i="62" s="1"/>
  <c r="AA162" i="62" s="1"/>
  <c r="AB162" i="62" s="1"/>
  <c r="AC162" i="62" s="1"/>
  <c r="AD162" i="62" s="1"/>
  <c r="AE162" i="62" s="1"/>
  <c r="AF162" i="62" s="1"/>
  <c r="D162" i="62"/>
  <c r="C162" i="62"/>
  <c r="C161" i="62"/>
  <c r="D161" i="62" s="1"/>
  <c r="E161" i="62" s="1"/>
  <c r="F161" i="62" s="1"/>
  <c r="G161" i="62" s="1"/>
  <c r="H161" i="62" s="1"/>
  <c r="I161" i="62" s="1"/>
  <c r="J161" i="62" s="1"/>
  <c r="K161" i="62" s="1"/>
  <c r="L161" i="62" s="1"/>
  <c r="M161" i="62" s="1"/>
  <c r="N161" i="62" s="1"/>
  <c r="O161" i="62" s="1"/>
  <c r="P161" i="62" s="1"/>
  <c r="Q161" i="62" s="1"/>
  <c r="R161" i="62" s="1"/>
  <c r="S161" i="62" s="1"/>
  <c r="T161" i="62" s="1"/>
  <c r="U161" i="62" s="1"/>
  <c r="V161" i="62" s="1"/>
  <c r="W161" i="62" s="1"/>
  <c r="X161" i="62" s="1"/>
  <c r="Y161" i="62" s="1"/>
  <c r="Z161" i="62" s="1"/>
  <c r="AA161" i="62" s="1"/>
  <c r="AB161" i="62" s="1"/>
  <c r="AC161" i="62" s="1"/>
  <c r="AD161" i="62" s="1"/>
  <c r="AE161" i="62" s="1"/>
  <c r="AF161" i="62" s="1"/>
  <c r="C160" i="62"/>
  <c r="D160" i="62" s="1"/>
  <c r="E160" i="62" s="1"/>
  <c r="F160" i="62" s="1"/>
  <c r="G160" i="62" s="1"/>
  <c r="H160" i="62" s="1"/>
  <c r="I160" i="62" s="1"/>
  <c r="J160" i="62" s="1"/>
  <c r="K160" i="62" s="1"/>
  <c r="L160" i="62" s="1"/>
  <c r="M160" i="62" s="1"/>
  <c r="N160" i="62" s="1"/>
  <c r="O160" i="62" s="1"/>
  <c r="P160" i="62" s="1"/>
  <c r="Q160" i="62" s="1"/>
  <c r="R160" i="62" s="1"/>
  <c r="S160" i="62" s="1"/>
  <c r="T160" i="62" s="1"/>
  <c r="U160" i="62" s="1"/>
  <c r="V160" i="62" s="1"/>
  <c r="W160" i="62" s="1"/>
  <c r="X160" i="62" s="1"/>
  <c r="Y160" i="62" s="1"/>
  <c r="Z160" i="62" s="1"/>
  <c r="AA160" i="62" s="1"/>
  <c r="AB160" i="62" s="1"/>
  <c r="AC160" i="62" s="1"/>
  <c r="AD160" i="62" s="1"/>
  <c r="AE160" i="62" s="1"/>
  <c r="AF160" i="62" s="1"/>
  <c r="F159" i="62"/>
  <c r="G159" i="62" s="1"/>
  <c r="H159" i="62" s="1"/>
  <c r="I159" i="62" s="1"/>
  <c r="J159" i="62" s="1"/>
  <c r="K159" i="62" s="1"/>
  <c r="L159" i="62" s="1"/>
  <c r="M159" i="62" s="1"/>
  <c r="N159" i="62" s="1"/>
  <c r="O159" i="62" s="1"/>
  <c r="P159" i="62" s="1"/>
  <c r="Q159" i="62" s="1"/>
  <c r="R159" i="62" s="1"/>
  <c r="S159" i="62" s="1"/>
  <c r="T159" i="62" s="1"/>
  <c r="U159" i="62" s="1"/>
  <c r="V159" i="62" s="1"/>
  <c r="W159" i="62" s="1"/>
  <c r="X159" i="62" s="1"/>
  <c r="Y159" i="62" s="1"/>
  <c r="Z159" i="62" s="1"/>
  <c r="AA159" i="62" s="1"/>
  <c r="AB159" i="62" s="1"/>
  <c r="AC159" i="62" s="1"/>
  <c r="AD159" i="62" s="1"/>
  <c r="AE159" i="62" s="1"/>
  <c r="AF159" i="62" s="1"/>
  <c r="D159" i="62"/>
  <c r="E159" i="62" s="1"/>
  <c r="C159" i="62"/>
  <c r="D158" i="62"/>
  <c r="E158" i="62" s="1"/>
  <c r="F158" i="62" s="1"/>
  <c r="G158" i="62" s="1"/>
  <c r="H158" i="62" s="1"/>
  <c r="I158" i="62" s="1"/>
  <c r="J158" i="62" s="1"/>
  <c r="K158" i="62" s="1"/>
  <c r="L158" i="62" s="1"/>
  <c r="M158" i="62" s="1"/>
  <c r="N158" i="62" s="1"/>
  <c r="O158" i="62" s="1"/>
  <c r="P158" i="62" s="1"/>
  <c r="Q158" i="62" s="1"/>
  <c r="R158" i="62" s="1"/>
  <c r="S158" i="62" s="1"/>
  <c r="T158" i="62" s="1"/>
  <c r="U158" i="62" s="1"/>
  <c r="V158" i="62" s="1"/>
  <c r="W158" i="62" s="1"/>
  <c r="X158" i="62" s="1"/>
  <c r="Y158" i="62" s="1"/>
  <c r="Z158" i="62" s="1"/>
  <c r="AA158" i="62" s="1"/>
  <c r="AB158" i="62" s="1"/>
  <c r="AC158" i="62" s="1"/>
  <c r="AD158" i="62" s="1"/>
  <c r="AE158" i="62" s="1"/>
  <c r="AF158" i="62" s="1"/>
  <c r="C158" i="62"/>
  <c r="C157" i="62"/>
  <c r="D157" i="62" s="1"/>
  <c r="E157" i="62" s="1"/>
  <c r="F157" i="62" s="1"/>
  <c r="G157" i="62" s="1"/>
  <c r="H157" i="62" s="1"/>
  <c r="I157" i="62" s="1"/>
  <c r="J157" i="62" s="1"/>
  <c r="K157" i="62" s="1"/>
  <c r="L157" i="62" s="1"/>
  <c r="M157" i="62" s="1"/>
  <c r="N157" i="62" s="1"/>
  <c r="O157" i="62" s="1"/>
  <c r="P157" i="62" s="1"/>
  <c r="Q157" i="62" s="1"/>
  <c r="R157" i="62" s="1"/>
  <c r="S157" i="62" s="1"/>
  <c r="T157" i="62" s="1"/>
  <c r="U157" i="62" s="1"/>
  <c r="V157" i="62" s="1"/>
  <c r="W157" i="62" s="1"/>
  <c r="X157" i="62" s="1"/>
  <c r="Y157" i="62" s="1"/>
  <c r="Z157" i="62" s="1"/>
  <c r="AA157" i="62" s="1"/>
  <c r="AB157" i="62" s="1"/>
  <c r="AC157" i="62" s="1"/>
  <c r="AD157" i="62" s="1"/>
  <c r="AE157" i="62" s="1"/>
  <c r="AF157" i="62" s="1"/>
  <c r="D156" i="62"/>
  <c r="E156" i="62" s="1"/>
  <c r="F156" i="62" s="1"/>
  <c r="G156" i="62" s="1"/>
  <c r="H156" i="62" s="1"/>
  <c r="I156" i="62" s="1"/>
  <c r="J156" i="62" s="1"/>
  <c r="K156" i="62" s="1"/>
  <c r="L156" i="62" s="1"/>
  <c r="M156" i="62" s="1"/>
  <c r="N156" i="62" s="1"/>
  <c r="O156" i="62" s="1"/>
  <c r="P156" i="62" s="1"/>
  <c r="Q156" i="62" s="1"/>
  <c r="R156" i="62" s="1"/>
  <c r="S156" i="62" s="1"/>
  <c r="T156" i="62" s="1"/>
  <c r="U156" i="62" s="1"/>
  <c r="V156" i="62" s="1"/>
  <c r="W156" i="62" s="1"/>
  <c r="X156" i="62" s="1"/>
  <c r="Y156" i="62" s="1"/>
  <c r="Z156" i="62" s="1"/>
  <c r="AA156" i="62" s="1"/>
  <c r="AB156" i="62" s="1"/>
  <c r="AC156" i="62" s="1"/>
  <c r="AD156" i="62" s="1"/>
  <c r="AE156" i="62" s="1"/>
  <c r="AF156" i="62" s="1"/>
  <c r="C156" i="62"/>
  <c r="C155" i="62"/>
  <c r="D155" i="62" s="1"/>
  <c r="E155" i="62" s="1"/>
  <c r="F155" i="62" s="1"/>
  <c r="G155" i="62" s="1"/>
  <c r="H155" i="62" s="1"/>
  <c r="I155" i="62" s="1"/>
  <c r="J155" i="62" s="1"/>
  <c r="K155" i="62" s="1"/>
  <c r="L155" i="62" s="1"/>
  <c r="M155" i="62" s="1"/>
  <c r="N155" i="62" s="1"/>
  <c r="O155" i="62" s="1"/>
  <c r="P155" i="62" s="1"/>
  <c r="Q155" i="62" s="1"/>
  <c r="R155" i="62" s="1"/>
  <c r="S155" i="62" s="1"/>
  <c r="T155" i="62" s="1"/>
  <c r="U155" i="62" s="1"/>
  <c r="V155" i="62" s="1"/>
  <c r="W155" i="62" s="1"/>
  <c r="X155" i="62" s="1"/>
  <c r="Y155" i="62" s="1"/>
  <c r="Z155" i="62" s="1"/>
  <c r="AA155" i="62" s="1"/>
  <c r="AB155" i="62" s="1"/>
  <c r="AC155" i="62" s="1"/>
  <c r="AD155" i="62" s="1"/>
  <c r="AE155" i="62" s="1"/>
  <c r="AF155" i="62" s="1"/>
  <c r="C154" i="62"/>
  <c r="D154" i="62" s="1"/>
  <c r="E154" i="62" s="1"/>
  <c r="F154" i="62" s="1"/>
  <c r="G154" i="62" s="1"/>
  <c r="H154" i="62" s="1"/>
  <c r="I154" i="62" s="1"/>
  <c r="J154" i="62" s="1"/>
  <c r="K154" i="62" s="1"/>
  <c r="L154" i="62" s="1"/>
  <c r="M154" i="62" s="1"/>
  <c r="N154" i="62" s="1"/>
  <c r="O154" i="62" s="1"/>
  <c r="P154" i="62" s="1"/>
  <c r="Q154" i="62" s="1"/>
  <c r="R154" i="62" s="1"/>
  <c r="S154" i="62" s="1"/>
  <c r="T154" i="62" s="1"/>
  <c r="U154" i="62" s="1"/>
  <c r="V154" i="62" s="1"/>
  <c r="W154" i="62" s="1"/>
  <c r="X154" i="62" s="1"/>
  <c r="Y154" i="62" s="1"/>
  <c r="Z154" i="62" s="1"/>
  <c r="AA154" i="62" s="1"/>
  <c r="AB154" i="62" s="1"/>
  <c r="AC154" i="62" s="1"/>
  <c r="AD154" i="62" s="1"/>
  <c r="AE154" i="62" s="1"/>
  <c r="AF154" i="62" s="1"/>
  <c r="R153" i="62"/>
  <c r="S153" i="62" s="1"/>
  <c r="T153" i="62" s="1"/>
  <c r="U153" i="62" s="1"/>
  <c r="V153" i="62" s="1"/>
  <c r="W153" i="62" s="1"/>
  <c r="X153" i="62" s="1"/>
  <c r="Y153" i="62" s="1"/>
  <c r="Z153" i="62" s="1"/>
  <c r="AA153" i="62" s="1"/>
  <c r="AB153" i="62" s="1"/>
  <c r="AC153" i="62" s="1"/>
  <c r="AD153" i="62" s="1"/>
  <c r="AE153" i="62" s="1"/>
  <c r="AF153" i="62" s="1"/>
  <c r="D153" i="62"/>
  <c r="E153" i="62" s="1"/>
  <c r="F153" i="62" s="1"/>
  <c r="G153" i="62" s="1"/>
  <c r="H153" i="62" s="1"/>
  <c r="I153" i="62" s="1"/>
  <c r="J153" i="62" s="1"/>
  <c r="K153" i="62" s="1"/>
  <c r="L153" i="62" s="1"/>
  <c r="M153" i="62" s="1"/>
  <c r="N153" i="62" s="1"/>
  <c r="O153" i="62" s="1"/>
  <c r="P153" i="62" s="1"/>
  <c r="Q153" i="62" s="1"/>
  <c r="C153" i="62"/>
  <c r="C152" i="62"/>
  <c r="D152" i="62" s="1"/>
  <c r="E152" i="62" s="1"/>
  <c r="F152" i="62" s="1"/>
  <c r="G152" i="62" s="1"/>
  <c r="H152" i="62" s="1"/>
  <c r="I152" i="62" s="1"/>
  <c r="J152" i="62" s="1"/>
  <c r="K152" i="62" s="1"/>
  <c r="L152" i="62" s="1"/>
  <c r="M152" i="62" s="1"/>
  <c r="N152" i="62" s="1"/>
  <c r="O152" i="62" s="1"/>
  <c r="P152" i="62" s="1"/>
  <c r="Q152" i="62" s="1"/>
  <c r="R152" i="62" s="1"/>
  <c r="S152" i="62" s="1"/>
  <c r="T152" i="62" s="1"/>
  <c r="U152" i="62" s="1"/>
  <c r="V152" i="62" s="1"/>
  <c r="W152" i="62" s="1"/>
  <c r="X152" i="62" s="1"/>
  <c r="Y152" i="62" s="1"/>
  <c r="Z152" i="62" s="1"/>
  <c r="AA152" i="62" s="1"/>
  <c r="AB152" i="62" s="1"/>
  <c r="AC152" i="62" s="1"/>
  <c r="AD152" i="62" s="1"/>
  <c r="AE152" i="62" s="1"/>
  <c r="AF152" i="62" s="1"/>
  <c r="C151" i="62"/>
  <c r="D151" i="62" s="1"/>
  <c r="E151" i="62" s="1"/>
  <c r="F151" i="62" s="1"/>
  <c r="G151" i="62" s="1"/>
  <c r="H151" i="62" s="1"/>
  <c r="I151" i="62" s="1"/>
  <c r="J151" i="62" s="1"/>
  <c r="K151" i="62" s="1"/>
  <c r="L151" i="62" s="1"/>
  <c r="M151" i="62" s="1"/>
  <c r="N151" i="62" s="1"/>
  <c r="O151" i="62" s="1"/>
  <c r="P151" i="62" s="1"/>
  <c r="Q151" i="62" s="1"/>
  <c r="R151" i="62" s="1"/>
  <c r="S151" i="62" s="1"/>
  <c r="T151" i="62" s="1"/>
  <c r="U151" i="62" s="1"/>
  <c r="V151" i="62" s="1"/>
  <c r="W151" i="62" s="1"/>
  <c r="X151" i="62" s="1"/>
  <c r="Y151" i="62" s="1"/>
  <c r="Z151" i="62" s="1"/>
  <c r="AA151" i="62" s="1"/>
  <c r="AB151" i="62" s="1"/>
  <c r="AC151" i="62" s="1"/>
  <c r="AD151" i="62" s="1"/>
  <c r="AE151" i="62" s="1"/>
  <c r="AF151" i="62" s="1"/>
  <c r="C149" i="62"/>
  <c r="D149" i="62" s="1"/>
  <c r="E149" i="62" s="1"/>
  <c r="F149" i="62" s="1"/>
  <c r="G149" i="62" s="1"/>
  <c r="H149" i="62" s="1"/>
  <c r="I149" i="62" s="1"/>
  <c r="J149" i="62" s="1"/>
  <c r="K149" i="62" s="1"/>
  <c r="L149" i="62" s="1"/>
  <c r="M149" i="62" s="1"/>
  <c r="N149" i="62" s="1"/>
  <c r="O149" i="62" s="1"/>
  <c r="P149" i="62" s="1"/>
  <c r="Q149" i="62" s="1"/>
  <c r="R149" i="62" s="1"/>
  <c r="S149" i="62" s="1"/>
  <c r="T149" i="62" s="1"/>
  <c r="U149" i="62" s="1"/>
  <c r="V149" i="62" s="1"/>
  <c r="W149" i="62" s="1"/>
  <c r="X149" i="62" s="1"/>
  <c r="Y149" i="62" s="1"/>
  <c r="Z149" i="62" s="1"/>
  <c r="AA149" i="62" s="1"/>
  <c r="AB149" i="62" s="1"/>
  <c r="AC149" i="62" s="1"/>
  <c r="AD149" i="62" s="1"/>
  <c r="AE149" i="62" s="1"/>
  <c r="AF149" i="62" s="1"/>
  <c r="D148" i="62"/>
  <c r="E148" i="62" s="1"/>
  <c r="F148" i="62" s="1"/>
  <c r="G148" i="62" s="1"/>
  <c r="H148" i="62" s="1"/>
  <c r="I148" i="62" s="1"/>
  <c r="J148" i="62" s="1"/>
  <c r="K148" i="62" s="1"/>
  <c r="L148" i="62" s="1"/>
  <c r="M148" i="62" s="1"/>
  <c r="N148" i="62" s="1"/>
  <c r="O148" i="62" s="1"/>
  <c r="P148" i="62" s="1"/>
  <c r="Q148" i="62" s="1"/>
  <c r="R148" i="62" s="1"/>
  <c r="S148" i="62" s="1"/>
  <c r="T148" i="62" s="1"/>
  <c r="U148" i="62" s="1"/>
  <c r="V148" i="62" s="1"/>
  <c r="W148" i="62" s="1"/>
  <c r="X148" i="62" s="1"/>
  <c r="Y148" i="62" s="1"/>
  <c r="Z148" i="62" s="1"/>
  <c r="AA148" i="62" s="1"/>
  <c r="AB148" i="62" s="1"/>
  <c r="AC148" i="62" s="1"/>
  <c r="AD148" i="62" s="1"/>
  <c r="AE148" i="62" s="1"/>
  <c r="AF148" i="62" s="1"/>
  <c r="C148" i="62"/>
  <c r="C147" i="62"/>
  <c r="D147" i="62" s="1"/>
  <c r="E147" i="62" s="1"/>
  <c r="F147" i="62" s="1"/>
  <c r="G147" i="62" s="1"/>
  <c r="H147" i="62" s="1"/>
  <c r="I147" i="62" s="1"/>
  <c r="J147" i="62" s="1"/>
  <c r="K147" i="62" s="1"/>
  <c r="L147" i="62" s="1"/>
  <c r="M147" i="62" s="1"/>
  <c r="N147" i="62" s="1"/>
  <c r="O147" i="62" s="1"/>
  <c r="P147" i="62" s="1"/>
  <c r="Q147" i="62" s="1"/>
  <c r="R147" i="62" s="1"/>
  <c r="S147" i="62" s="1"/>
  <c r="T147" i="62" s="1"/>
  <c r="U147" i="62" s="1"/>
  <c r="V147" i="62" s="1"/>
  <c r="W147" i="62" s="1"/>
  <c r="X147" i="62" s="1"/>
  <c r="Y147" i="62" s="1"/>
  <c r="Z147" i="62" s="1"/>
  <c r="AA147" i="62" s="1"/>
  <c r="AB147" i="62" s="1"/>
  <c r="AC147" i="62" s="1"/>
  <c r="AD147" i="62" s="1"/>
  <c r="AE147" i="62" s="1"/>
  <c r="AF147" i="62" s="1"/>
  <c r="E146" i="62"/>
  <c r="F146" i="62" s="1"/>
  <c r="G146" i="62" s="1"/>
  <c r="H146" i="62" s="1"/>
  <c r="I146" i="62" s="1"/>
  <c r="J146" i="62" s="1"/>
  <c r="K146" i="62" s="1"/>
  <c r="L146" i="62" s="1"/>
  <c r="M146" i="62" s="1"/>
  <c r="N146" i="62" s="1"/>
  <c r="O146" i="62" s="1"/>
  <c r="P146" i="62" s="1"/>
  <c r="Q146" i="62" s="1"/>
  <c r="R146" i="62" s="1"/>
  <c r="S146" i="62" s="1"/>
  <c r="T146" i="62" s="1"/>
  <c r="U146" i="62" s="1"/>
  <c r="V146" i="62" s="1"/>
  <c r="W146" i="62" s="1"/>
  <c r="X146" i="62" s="1"/>
  <c r="Y146" i="62" s="1"/>
  <c r="Z146" i="62" s="1"/>
  <c r="AA146" i="62" s="1"/>
  <c r="AB146" i="62" s="1"/>
  <c r="AC146" i="62" s="1"/>
  <c r="AD146" i="62" s="1"/>
  <c r="AE146" i="62" s="1"/>
  <c r="AF146" i="62" s="1"/>
  <c r="C146" i="62"/>
  <c r="D146" i="62" s="1"/>
  <c r="C144" i="62"/>
  <c r="D144" i="62" s="1"/>
  <c r="E144" i="62" s="1"/>
  <c r="F144" i="62" s="1"/>
  <c r="G144" i="62" s="1"/>
  <c r="H144" i="62" s="1"/>
  <c r="I144" i="62" s="1"/>
  <c r="J144" i="62" s="1"/>
  <c r="K144" i="62" s="1"/>
  <c r="L144" i="62" s="1"/>
  <c r="M144" i="62" s="1"/>
  <c r="N144" i="62" s="1"/>
  <c r="O144" i="62" s="1"/>
  <c r="P144" i="62" s="1"/>
  <c r="Q144" i="62" s="1"/>
  <c r="R144" i="62" s="1"/>
  <c r="S144" i="62" s="1"/>
  <c r="T144" i="62" s="1"/>
  <c r="U144" i="62" s="1"/>
  <c r="V144" i="62" s="1"/>
  <c r="W144" i="62" s="1"/>
  <c r="X144" i="62" s="1"/>
  <c r="Y144" i="62" s="1"/>
  <c r="Z144" i="62" s="1"/>
  <c r="AA144" i="62" s="1"/>
  <c r="AB144" i="62" s="1"/>
  <c r="AC144" i="62" s="1"/>
  <c r="AD144" i="62" s="1"/>
  <c r="AE144" i="62" s="1"/>
  <c r="AF144" i="62" s="1"/>
  <c r="D143" i="62"/>
  <c r="E143" i="62" s="1"/>
  <c r="F143" i="62" s="1"/>
  <c r="G143" i="62" s="1"/>
  <c r="H143" i="62" s="1"/>
  <c r="I143" i="62" s="1"/>
  <c r="J143" i="62" s="1"/>
  <c r="K143" i="62" s="1"/>
  <c r="L143" i="62" s="1"/>
  <c r="M143" i="62" s="1"/>
  <c r="N143" i="62" s="1"/>
  <c r="O143" i="62" s="1"/>
  <c r="P143" i="62" s="1"/>
  <c r="Q143" i="62" s="1"/>
  <c r="R143" i="62" s="1"/>
  <c r="S143" i="62" s="1"/>
  <c r="T143" i="62" s="1"/>
  <c r="U143" i="62" s="1"/>
  <c r="V143" i="62" s="1"/>
  <c r="W143" i="62" s="1"/>
  <c r="X143" i="62" s="1"/>
  <c r="Y143" i="62" s="1"/>
  <c r="Z143" i="62" s="1"/>
  <c r="AA143" i="62" s="1"/>
  <c r="AB143" i="62" s="1"/>
  <c r="AC143" i="62" s="1"/>
  <c r="AD143" i="62" s="1"/>
  <c r="AE143" i="62" s="1"/>
  <c r="AF143" i="62" s="1"/>
  <c r="C143" i="62"/>
  <c r="C141" i="62"/>
  <c r="D141" i="62" s="1"/>
  <c r="E141" i="62" s="1"/>
  <c r="F141" i="62" s="1"/>
  <c r="G141" i="62" s="1"/>
  <c r="H141" i="62" s="1"/>
  <c r="I141" i="62" s="1"/>
  <c r="J141" i="62" s="1"/>
  <c r="K141" i="62" s="1"/>
  <c r="L141" i="62" s="1"/>
  <c r="M141" i="62" s="1"/>
  <c r="N141" i="62" s="1"/>
  <c r="O141" i="62" s="1"/>
  <c r="P141" i="62" s="1"/>
  <c r="Q141" i="62" s="1"/>
  <c r="R141" i="62" s="1"/>
  <c r="S141" i="62" s="1"/>
  <c r="T141" i="62" s="1"/>
  <c r="U141" i="62" s="1"/>
  <c r="V141" i="62" s="1"/>
  <c r="W141" i="62" s="1"/>
  <c r="X141" i="62" s="1"/>
  <c r="Y141" i="62" s="1"/>
  <c r="Z141" i="62" s="1"/>
  <c r="AA141" i="62" s="1"/>
  <c r="AB141" i="62" s="1"/>
  <c r="AC141" i="62" s="1"/>
  <c r="AD141" i="62" s="1"/>
  <c r="AE141" i="62" s="1"/>
  <c r="AF141" i="62" s="1"/>
  <c r="D140" i="62"/>
  <c r="E140" i="62" s="1"/>
  <c r="F140" i="62" s="1"/>
  <c r="G140" i="62" s="1"/>
  <c r="H140" i="62" s="1"/>
  <c r="I140" i="62" s="1"/>
  <c r="J140" i="62" s="1"/>
  <c r="K140" i="62" s="1"/>
  <c r="L140" i="62" s="1"/>
  <c r="M140" i="62" s="1"/>
  <c r="N140" i="62" s="1"/>
  <c r="O140" i="62" s="1"/>
  <c r="P140" i="62" s="1"/>
  <c r="Q140" i="62" s="1"/>
  <c r="R140" i="62" s="1"/>
  <c r="S140" i="62" s="1"/>
  <c r="T140" i="62" s="1"/>
  <c r="U140" i="62" s="1"/>
  <c r="V140" i="62" s="1"/>
  <c r="W140" i="62" s="1"/>
  <c r="X140" i="62" s="1"/>
  <c r="Y140" i="62" s="1"/>
  <c r="Z140" i="62" s="1"/>
  <c r="AA140" i="62" s="1"/>
  <c r="AB140" i="62" s="1"/>
  <c r="AC140" i="62" s="1"/>
  <c r="AD140" i="62" s="1"/>
  <c r="AE140" i="62" s="1"/>
  <c r="AF140" i="62" s="1"/>
  <c r="C140" i="62"/>
  <c r="D139" i="62"/>
  <c r="E139" i="62" s="1"/>
  <c r="F139" i="62" s="1"/>
  <c r="G139" i="62" s="1"/>
  <c r="H139" i="62" s="1"/>
  <c r="I139" i="62" s="1"/>
  <c r="J139" i="62" s="1"/>
  <c r="K139" i="62" s="1"/>
  <c r="L139" i="62" s="1"/>
  <c r="M139" i="62" s="1"/>
  <c r="N139" i="62" s="1"/>
  <c r="O139" i="62" s="1"/>
  <c r="P139" i="62" s="1"/>
  <c r="Q139" i="62" s="1"/>
  <c r="R139" i="62" s="1"/>
  <c r="S139" i="62" s="1"/>
  <c r="T139" i="62" s="1"/>
  <c r="U139" i="62" s="1"/>
  <c r="V139" i="62" s="1"/>
  <c r="W139" i="62" s="1"/>
  <c r="X139" i="62" s="1"/>
  <c r="Y139" i="62" s="1"/>
  <c r="Z139" i="62" s="1"/>
  <c r="AA139" i="62" s="1"/>
  <c r="AB139" i="62" s="1"/>
  <c r="AC139" i="62" s="1"/>
  <c r="AD139" i="62" s="1"/>
  <c r="AE139" i="62" s="1"/>
  <c r="AF139" i="62" s="1"/>
  <c r="C139" i="62"/>
  <c r="C138" i="62"/>
  <c r="D138" i="62" s="1"/>
  <c r="E138" i="62" s="1"/>
  <c r="F138" i="62" s="1"/>
  <c r="G138" i="62" s="1"/>
  <c r="H138" i="62" s="1"/>
  <c r="I138" i="62" s="1"/>
  <c r="J138" i="62" s="1"/>
  <c r="K138" i="62" s="1"/>
  <c r="L138" i="62" s="1"/>
  <c r="M138" i="62" s="1"/>
  <c r="N138" i="62" s="1"/>
  <c r="O138" i="62" s="1"/>
  <c r="P138" i="62" s="1"/>
  <c r="Q138" i="62" s="1"/>
  <c r="R138" i="62" s="1"/>
  <c r="S138" i="62" s="1"/>
  <c r="T138" i="62" s="1"/>
  <c r="U138" i="62" s="1"/>
  <c r="V138" i="62" s="1"/>
  <c r="W138" i="62" s="1"/>
  <c r="X138" i="62" s="1"/>
  <c r="Y138" i="62" s="1"/>
  <c r="Z138" i="62" s="1"/>
  <c r="AA138" i="62" s="1"/>
  <c r="AB138" i="62" s="1"/>
  <c r="AC138" i="62" s="1"/>
  <c r="AD138" i="62" s="1"/>
  <c r="AE138" i="62" s="1"/>
  <c r="AF138" i="62" s="1"/>
  <c r="C137" i="62"/>
  <c r="D137" i="62" s="1"/>
  <c r="E137" i="62" s="1"/>
  <c r="F137" i="62" s="1"/>
  <c r="G137" i="62" s="1"/>
  <c r="H137" i="62" s="1"/>
  <c r="I137" i="62" s="1"/>
  <c r="J137" i="62" s="1"/>
  <c r="K137" i="62" s="1"/>
  <c r="L137" i="62" s="1"/>
  <c r="M137" i="62" s="1"/>
  <c r="N137" i="62" s="1"/>
  <c r="O137" i="62" s="1"/>
  <c r="P137" i="62" s="1"/>
  <c r="Q137" i="62" s="1"/>
  <c r="R137" i="62" s="1"/>
  <c r="S137" i="62" s="1"/>
  <c r="T137" i="62" s="1"/>
  <c r="U137" i="62" s="1"/>
  <c r="V137" i="62" s="1"/>
  <c r="W137" i="62" s="1"/>
  <c r="X137" i="62" s="1"/>
  <c r="Y137" i="62" s="1"/>
  <c r="Z137" i="62" s="1"/>
  <c r="AA137" i="62" s="1"/>
  <c r="AB137" i="62" s="1"/>
  <c r="AC137" i="62" s="1"/>
  <c r="AD137" i="62" s="1"/>
  <c r="AE137" i="62" s="1"/>
  <c r="AF137" i="62" s="1"/>
  <c r="C136" i="62"/>
  <c r="D136" i="62" s="1"/>
  <c r="E136" i="62" s="1"/>
  <c r="F136" i="62" s="1"/>
  <c r="G136" i="62" s="1"/>
  <c r="H136" i="62" s="1"/>
  <c r="I136" i="62" s="1"/>
  <c r="J136" i="62" s="1"/>
  <c r="K136" i="62" s="1"/>
  <c r="L136" i="62" s="1"/>
  <c r="M136" i="62" s="1"/>
  <c r="N136" i="62" s="1"/>
  <c r="O136" i="62" s="1"/>
  <c r="P136" i="62" s="1"/>
  <c r="Q136" i="62" s="1"/>
  <c r="R136" i="62" s="1"/>
  <c r="S136" i="62" s="1"/>
  <c r="T136" i="62" s="1"/>
  <c r="U136" i="62" s="1"/>
  <c r="V136" i="62" s="1"/>
  <c r="W136" i="62" s="1"/>
  <c r="X136" i="62" s="1"/>
  <c r="Y136" i="62" s="1"/>
  <c r="Z136" i="62" s="1"/>
  <c r="AA136" i="62" s="1"/>
  <c r="AB136" i="62" s="1"/>
  <c r="AC136" i="62" s="1"/>
  <c r="AD136" i="62" s="1"/>
  <c r="AE136" i="62" s="1"/>
  <c r="AF136" i="62" s="1"/>
  <c r="D135" i="62"/>
  <c r="E135" i="62" s="1"/>
  <c r="F135" i="62" s="1"/>
  <c r="G135" i="62" s="1"/>
  <c r="H135" i="62" s="1"/>
  <c r="I135" i="62" s="1"/>
  <c r="J135" i="62" s="1"/>
  <c r="K135" i="62" s="1"/>
  <c r="L135" i="62" s="1"/>
  <c r="M135" i="62" s="1"/>
  <c r="N135" i="62" s="1"/>
  <c r="O135" i="62" s="1"/>
  <c r="P135" i="62" s="1"/>
  <c r="Q135" i="62" s="1"/>
  <c r="R135" i="62" s="1"/>
  <c r="S135" i="62" s="1"/>
  <c r="T135" i="62" s="1"/>
  <c r="U135" i="62" s="1"/>
  <c r="V135" i="62" s="1"/>
  <c r="W135" i="62" s="1"/>
  <c r="X135" i="62" s="1"/>
  <c r="Y135" i="62" s="1"/>
  <c r="Z135" i="62" s="1"/>
  <c r="AA135" i="62" s="1"/>
  <c r="AB135" i="62" s="1"/>
  <c r="AC135" i="62" s="1"/>
  <c r="AD135" i="62" s="1"/>
  <c r="AE135" i="62" s="1"/>
  <c r="AF135" i="62" s="1"/>
  <c r="C135" i="62"/>
  <c r="D133" i="62"/>
  <c r="E133" i="62" s="1"/>
  <c r="F133" i="62" s="1"/>
  <c r="G133" i="62" s="1"/>
  <c r="H133" i="62" s="1"/>
  <c r="I133" i="62" s="1"/>
  <c r="J133" i="62" s="1"/>
  <c r="K133" i="62" s="1"/>
  <c r="L133" i="62" s="1"/>
  <c r="M133" i="62" s="1"/>
  <c r="N133" i="62" s="1"/>
  <c r="O133" i="62" s="1"/>
  <c r="P133" i="62" s="1"/>
  <c r="Q133" i="62" s="1"/>
  <c r="R133" i="62" s="1"/>
  <c r="S133" i="62" s="1"/>
  <c r="T133" i="62" s="1"/>
  <c r="U133" i="62" s="1"/>
  <c r="V133" i="62" s="1"/>
  <c r="W133" i="62" s="1"/>
  <c r="X133" i="62" s="1"/>
  <c r="Y133" i="62" s="1"/>
  <c r="Z133" i="62" s="1"/>
  <c r="AA133" i="62" s="1"/>
  <c r="AB133" i="62" s="1"/>
  <c r="AC133" i="62" s="1"/>
  <c r="AD133" i="62" s="1"/>
  <c r="AE133" i="62" s="1"/>
  <c r="AF133" i="62" s="1"/>
  <c r="C133" i="62"/>
  <c r="C132" i="62"/>
  <c r="D132" i="62" s="1"/>
  <c r="E132" i="62" s="1"/>
  <c r="F132" i="62" s="1"/>
  <c r="G132" i="62" s="1"/>
  <c r="H132" i="62" s="1"/>
  <c r="I132" i="62" s="1"/>
  <c r="J132" i="62" s="1"/>
  <c r="K132" i="62" s="1"/>
  <c r="L132" i="62" s="1"/>
  <c r="M132" i="62" s="1"/>
  <c r="N132" i="62" s="1"/>
  <c r="O132" i="62" s="1"/>
  <c r="P132" i="62" s="1"/>
  <c r="Q132" i="62" s="1"/>
  <c r="R132" i="62" s="1"/>
  <c r="S132" i="62" s="1"/>
  <c r="T132" i="62" s="1"/>
  <c r="U132" i="62" s="1"/>
  <c r="V132" i="62" s="1"/>
  <c r="W132" i="62" s="1"/>
  <c r="X132" i="62" s="1"/>
  <c r="Y132" i="62" s="1"/>
  <c r="Z132" i="62" s="1"/>
  <c r="AA132" i="62" s="1"/>
  <c r="AB132" i="62" s="1"/>
  <c r="AC132" i="62" s="1"/>
  <c r="AD132" i="62" s="1"/>
  <c r="AE132" i="62" s="1"/>
  <c r="AF132" i="62" s="1"/>
  <c r="G131" i="62"/>
  <c r="H131" i="62" s="1"/>
  <c r="I131" i="62" s="1"/>
  <c r="J131" i="62" s="1"/>
  <c r="K131" i="62" s="1"/>
  <c r="L131" i="62" s="1"/>
  <c r="M131" i="62" s="1"/>
  <c r="N131" i="62" s="1"/>
  <c r="O131" i="62" s="1"/>
  <c r="P131" i="62" s="1"/>
  <c r="Q131" i="62" s="1"/>
  <c r="R131" i="62" s="1"/>
  <c r="S131" i="62" s="1"/>
  <c r="T131" i="62" s="1"/>
  <c r="U131" i="62" s="1"/>
  <c r="V131" i="62" s="1"/>
  <c r="W131" i="62" s="1"/>
  <c r="X131" i="62" s="1"/>
  <c r="Y131" i="62" s="1"/>
  <c r="Z131" i="62" s="1"/>
  <c r="AA131" i="62" s="1"/>
  <c r="AB131" i="62" s="1"/>
  <c r="AC131" i="62" s="1"/>
  <c r="AD131" i="62" s="1"/>
  <c r="AE131" i="62" s="1"/>
  <c r="AF131" i="62" s="1"/>
  <c r="C131" i="62"/>
  <c r="D131" i="62" s="1"/>
  <c r="E131" i="62" s="1"/>
  <c r="F131" i="62" s="1"/>
  <c r="C130" i="62"/>
  <c r="D130" i="62" s="1"/>
  <c r="E130" i="62" s="1"/>
  <c r="F130" i="62" s="1"/>
  <c r="G130" i="62" s="1"/>
  <c r="H130" i="62" s="1"/>
  <c r="I130" i="62" s="1"/>
  <c r="J130" i="62" s="1"/>
  <c r="K130" i="62" s="1"/>
  <c r="L130" i="62" s="1"/>
  <c r="M130" i="62" s="1"/>
  <c r="N130" i="62" s="1"/>
  <c r="O130" i="62" s="1"/>
  <c r="P130" i="62" s="1"/>
  <c r="Q130" i="62" s="1"/>
  <c r="R130" i="62" s="1"/>
  <c r="S130" i="62" s="1"/>
  <c r="T130" i="62" s="1"/>
  <c r="U130" i="62" s="1"/>
  <c r="V130" i="62" s="1"/>
  <c r="W130" i="62" s="1"/>
  <c r="X130" i="62" s="1"/>
  <c r="Y130" i="62" s="1"/>
  <c r="Z130" i="62" s="1"/>
  <c r="AA130" i="62" s="1"/>
  <c r="AB130" i="62" s="1"/>
  <c r="AC130" i="62" s="1"/>
  <c r="AD130" i="62" s="1"/>
  <c r="AE130" i="62" s="1"/>
  <c r="AF130" i="62" s="1"/>
  <c r="D129" i="62"/>
  <c r="E129" i="62" s="1"/>
  <c r="F129" i="62" s="1"/>
  <c r="G129" i="62" s="1"/>
  <c r="H129" i="62" s="1"/>
  <c r="I129" i="62" s="1"/>
  <c r="J129" i="62" s="1"/>
  <c r="K129" i="62" s="1"/>
  <c r="L129" i="62" s="1"/>
  <c r="M129" i="62" s="1"/>
  <c r="N129" i="62" s="1"/>
  <c r="O129" i="62" s="1"/>
  <c r="P129" i="62" s="1"/>
  <c r="Q129" i="62" s="1"/>
  <c r="R129" i="62" s="1"/>
  <c r="S129" i="62" s="1"/>
  <c r="T129" i="62" s="1"/>
  <c r="U129" i="62" s="1"/>
  <c r="V129" i="62" s="1"/>
  <c r="W129" i="62" s="1"/>
  <c r="X129" i="62" s="1"/>
  <c r="Y129" i="62" s="1"/>
  <c r="Z129" i="62" s="1"/>
  <c r="AA129" i="62" s="1"/>
  <c r="AB129" i="62" s="1"/>
  <c r="AC129" i="62" s="1"/>
  <c r="AD129" i="62" s="1"/>
  <c r="AE129" i="62" s="1"/>
  <c r="AF129" i="62" s="1"/>
  <c r="C129" i="62"/>
  <c r="C128" i="62"/>
  <c r="D128" i="62" s="1"/>
  <c r="E128" i="62" s="1"/>
  <c r="F128" i="62" s="1"/>
  <c r="G128" i="62" s="1"/>
  <c r="H128" i="62" s="1"/>
  <c r="I128" i="62" s="1"/>
  <c r="J128" i="62" s="1"/>
  <c r="K128" i="62" s="1"/>
  <c r="L128" i="62" s="1"/>
  <c r="M128" i="62" s="1"/>
  <c r="N128" i="62" s="1"/>
  <c r="O128" i="62" s="1"/>
  <c r="P128" i="62" s="1"/>
  <c r="Q128" i="62" s="1"/>
  <c r="R128" i="62" s="1"/>
  <c r="S128" i="62" s="1"/>
  <c r="T128" i="62" s="1"/>
  <c r="U128" i="62" s="1"/>
  <c r="V128" i="62" s="1"/>
  <c r="W128" i="62" s="1"/>
  <c r="X128" i="62" s="1"/>
  <c r="Y128" i="62" s="1"/>
  <c r="Z128" i="62" s="1"/>
  <c r="AA128" i="62" s="1"/>
  <c r="AB128" i="62" s="1"/>
  <c r="AC128" i="62" s="1"/>
  <c r="AD128" i="62" s="1"/>
  <c r="AE128" i="62" s="1"/>
  <c r="AF128" i="62" s="1"/>
  <c r="J127" i="62"/>
  <c r="K127" i="62" s="1"/>
  <c r="L127" i="62" s="1"/>
  <c r="M127" i="62" s="1"/>
  <c r="N127" i="62" s="1"/>
  <c r="O127" i="62" s="1"/>
  <c r="P127" i="62" s="1"/>
  <c r="Q127" i="62" s="1"/>
  <c r="R127" i="62" s="1"/>
  <c r="S127" i="62" s="1"/>
  <c r="T127" i="62" s="1"/>
  <c r="U127" i="62" s="1"/>
  <c r="V127" i="62" s="1"/>
  <c r="W127" i="62" s="1"/>
  <c r="X127" i="62" s="1"/>
  <c r="Y127" i="62" s="1"/>
  <c r="Z127" i="62" s="1"/>
  <c r="AA127" i="62" s="1"/>
  <c r="AB127" i="62" s="1"/>
  <c r="AC127" i="62" s="1"/>
  <c r="AD127" i="62" s="1"/>
  <c r="AE127" i="62" s="1"/>
  <c r="AF127" i="62" s="1"/>
  <c r="F127" i="62"/>
  <c r="G127" i="62" s="1"/>
  <c r="H127" i="62" s="1"/>
  <c r="I127" i="62" s="1"/>
  <c r="C127" i="62"/>
  <c r="D127" i="62" s="1"/>
  <c r="E127" i="62" s="1"/>
  <c r="C126" i="62"/>
  <c r="D126" i="62" s="1"/>
  <c r="E126" i="62" s="1"/>
  <c r="F126" i="62" s="1"/>
  <c r="G126" i="62" s="1"/>
  <c r="H126" i="62" s="1"/>
  <c r="I126" i="62" s="1"/>
  <c r="J126" i="62" s="1"/>
  <c r="K126" i="62" s="1"/>
  <c r="L126" i="62" s="1"/>
  <c r="M126" i="62" s="1"/>
  <c r="N126" i="62" s="1"/>
  <c r="O126" i="62" s="1"/>
  <c r="P126" i="62" s="1"/>
  <c r="Q126" i="62" s="1"/>
  <c r="R126" i="62" s="1"/>
  <c r="S126" i="62" s="1"/>
  <c r="T126" i="62" s="1"/>
  <c r="U126" i="62" s="1"/>
  <c r="V126" i="62" s="1"/>
  <c r="W126" i="62" s="1"/>
  <c r="X126" i="62" s="1"/>
  <c r="Y126" i="62" s="1"/>
  <c r="Z126" i="62" s="1"/>
  <c r="AA126" i="62" s="1"/>
  <c r="AB126" i="62" s="1"/>
  <c r="AC126" i="62" s="1"/>
  <c r="AD126" i="62" s="1"/>
  <c r="AE126" i="62" s="1"/>
  <c r="AF126" i="62" s="1"/>
  <c r="C124" i="62"/>
  <c r="D124" i="62" s="1"/>
  <c r="E124" i="62" s="1"/>
  <c r="F124" i="62" s="1"/>
  <c r="G124" i="62" s="1"/>
  <c r="H124" i="62" s="1"/>
  <c r="I124" i="62" s="1"/>
  <c r="J124" i="62" s="1"/>
  <c r="K124" i="62" s="1"/>
  <c r="L124" i="62" s="1"/>
  <c r="M124" i="62" s="1"/>
  <c r="N124" i="62" s="1"/>
  <c r="O124" i="62" s="1"/>
  <c r="P124" i="62" s="1"/>
  <c r="Q124" i="62" s="1"/>
  <c r="R124" i="62" s="1"/>
  <c r="S124" i="62" s="1"/>
  <c r="T124" i="62" s="1"/>
  <c r="U124" i="62" s="1"/>
  <c r="V124" i="62" s="1"/>
  <c r="W124" i="62" s="1"/>
  <c r="X124" i="62" s="1"/>
  <c r="Y124" i="62" s="1"/>
  <c r="Z124" i="62" s="1"/>
  <c r="AA124" i="62" s="1"/>
  <c r="AB124" i="62" s="1"/>
  <c r="AC124" i="62" s="1"/>
  <c r="AD124" i="62" s="1"/>
  <c r="AE124" i="62" s="1"/>
  <c r="AF124" i="62" s="1"/>
  <c r="C123" i="62"/>
  <c r="D123" i="62" s="1"/>
  <c r="E123" i="62" s="1"/>
  <c r="F123" i="62" s="1"/>
  <c r="G123" i="62" s="1"/>
  <c r="H123" i="62" s="1"/>
  <c r="I123" i="62" s="1"/>
  <c r="J123" i="62" s="1"/>
  <c r="K123" i="62" s="1"/>
  <c r="L123" i="62" s="1"/>
  <c r="M123" i="62" s="1"/>
  <c r="N123" i="62" s="1"/>
  <c r="O123" i="62" s="1"/>
  <c r="P123" i="62" s="1"/>
  <c r="Q123" i="62" s="1"/>
  <c r="R123" i="62" s="1"/>
  <c r="S123" i="62" s="1"/>
  <c r="T123" i="62" s="1"/>
  <c r="U123" i="62" s="1"/>
  <c r="V123" i="62" s="1"/>
  <c r="W123" i="62" s="1"/>
  <c r="X123" i="62" s="1"/>
  <c r="Y123" i="62" s="1"/>
  <c r="Z123" i="62" s="1"/>
  <c r="AA123" i="62" s="1"/>
  <c r="AB123" i="62" s="1"/>
  <c r="AC123" i="62" s="1"/>
  <c r="AD123" i="62" s="1"/>
  <c r="AE123" i="62" s="1"/>
  <c r="AF123" i="62" s="1"/>
  <c r="E122" i="62"/>
  <c r="F122" i="62" s="1"/>
  <c r="G122" i="62" s="1"/>
  <c r="H122" i="62" s="1"/>
  <c r="I122" i="62" s="1"/>
  <c r="J122" i="62" s="1"/>
  <c r="K122" i="62" s="1"/>
  <c r="L122" i="62" s="1"/>
  <c r="M122" i="62" s="1"/>
  <c r="N122" i="62" s="1"/>
  <c r="O122" i="62" s="1"/>
  <c r="P122" i="62" s="1"/>
  <c r="Q122" i="62" s="1"/>
  <c r="R122" i="62" s="1"/>
  <c r="S122" i="62" s="1"/>
  <c r="T122" i="62" s="1"/>
  <c r="U122" i="62" s="1"/>
  <c r="V122" i="62" s="1"/>
  <c r="W122" i="62" s="1"/>
  <c r="X122" i="62" s="1"/>
  <c r="Y122" i="62" s="1"/>
  <c r="Z122" i="62" s="1"/>
  <c r="AA122" i="62" s="1"/>
  <c r="AB122" i="62" s="1"/>
  <c r="AC122" i="62" s="1"/>
  <c r="AD122" i="62" s="1"/>
  <c r="AE122" i="62" s="1"/>
  <c r="AF122" i="62" s="1"/>
  <c r="C122" i="62"/>
  <c r="D122" i="62" s="1"/>
  <c r="C121" i="62"/>
  <c r="D121" i="62" s="1"/>
  <c r="E121" i="62" s="1"/>
  <c r="F121" i="62" s="1"/>
  <c r="G121" i="62" s="1"/>
  <c r="H121" i="62" s="1"/>
  <c r="I121" i="62" s="1"/>
  <c r="J121" i="62" s="1"/>
  <c r="K121" i="62" s="1"/>
  <c r="L121" i="62" s="1"/>
  <c r="M121" i="62" s="1"/>
  <c r="N121" i="62" s="1"/>
  <c r="O121" i="62" s="1"/>
  <c r="P121" i="62" s="1"/>
  <c r="Q121" i="62" s="1"/>
  <c r="R121" i="62" s="1"/>
  <c r="S121" i="62" s="1"/>
  <c r="T121" i="62" s="1"/>
  <c r="U121" i="62" s="1"/>
  <c r="V121" i="62" s="1"/>
  <c r="W121" i="62" s="1"/>
  <c r="X121" i="62" s="1"/>
  <c r="Y121" i="62" s="1"/>
  <c r="Z121" i="62" s="1"/>
  <c r="AA121" i="62" s="1"/>
  <c r="AB121" i="62" s="1"/>
  <c r="AC121" i="62" s="1"/>
  <c r="AD121" i="62" s="1"/>
  <c r="AE121" i="62" s="1"/>
  <c r="AF121" i="62" s="1"/>
  <c r="C120" i="62"/>
  <c r="D120" i="62" s="1"/>
  <c r="E120" i="62" s="1"/>
  <c r="F120" i="62" s="1"/>
  <c r="G120" i="62" s="1"/>
  <c r="H120" i="62" s="1"/>
  <c r="I120" i="62" s="1"/>
  <c r="J120" i="62" s="1"/>
  <c r="K120" i="62" s="1"/>
  <c r="L120" i="62" s="1"/>
  <c r="M120" i="62" s="1"/>
  <c r="N120" i="62" s="1"/>
  <c r="O120" i="62" s="1"/>
  <c r="P120" i="62" s="1"/>
  <c r="Q120" i="62" s="1"/>
  <c r="R120" i="62" s="1"/>
  <c r="S120" i="62" s="1"/>
  <c r="T120" i="62" s="1"/>
  <c r="U120" i="62" s="1"/>
  <c r="V120" i="62" s="1"/>
  <c r="W120" i="62" s="1"/>
  <c r="X120" i="62" s="1"/>
  <c r="Y120" i="62" s="1"/>
  <c r="Z120" i="62" s="1"/>
  <c r="AA120" i="62" s="1"/>
  <c r="AB120" i="62" s="1"/>
  <c r="AC120" i="62" s="1"/>
  <c r="AD120" i="62" s="1"/>
  <c r="AE120" i="62" s="1"/>
  <c r="AF120" i="62" s="1"/>
  <c r="C119" i="62"/>
  <c r="D119" i="62" s="1"/>
  <c r="E119" i="62" s="1"/>
  <c r="F119" i="62" s="1"/>
  <c r="G119" i="62" s="1"/>
  <c r="H119" i="62" s="1"/>
  <c r="I119" i="62" s="1"/>
  <c r="J119" i="62" s="1"/>
  <c r="K119" i="62" s="1"/>
  <c r="L119" i="62" s="1"/>
  <c r="M119" i="62" s="1"/>
  <c r="N119" i="62" s="1"/>
  <c r="O119" i="62" s="1"/>
  <c r="P119" i="62" s="1"/>
  <c r="Q119" i="62" s="1"/>
  <c r="R119" i="62" s="1"/>
  <c r="S119" i="62" s="1"/>
  <c r="T119" i="62" s="1"/>
  <c r="U119" i="62" s="1"/>
  <c r="V119" i="62" s="1"/>
  <c r="W119" i="62" s="1"/>
  <c r="X119" i="62" s="1"/>
  <c r="Y119" i="62" s="1"/>
  <c r="Z119" i="62" s="1"/>
  <c r="AA119" i="62" s="1"/>
  <c r="AB119" i="62" s="1"/>
  <c r="AC119" i="62" s="1"/>
  <c r="AD119" i="62" s="1"/>
  <c r="AE119" i="62" s="1"/>
  <c r="AF119" i="62" s="1"/>
  <c r="F118" i="62"/>
  <c r="G118" i="62" s="1"/>
  <c r="H118" i="62" s="1"/>
  <c r="I118" i="62" s="1"/>
  <c r="J118" i="62" s="1"/>
  <c r="K118" i="62" s="1"/>
  <c r="L118" i="62" s="1"/>
  <c r="M118" i="62" s="1"/>
  <c r="N118" i="62" s="1"/>
  <c r="O118" i="62" s="1"/>
  <c r="P118" i="62" s="1"/>
  <c r="Q118" i="62" s="1"/>
  <c r="R118" i="62" s="1"/>
  <c r="S118" i="62" s="1"/>
  <c r="T118" i="62" s="1"/>
  <c r="U118" i="62" s="1"/>
  <c r="V118" i="62" s="1"/>
  <c r="W118" i="62" s="1"/>
  <c r="X118" i="62" s="1"/>
  <c r="Y118" i="62" s="1"/>
  <c r="Z118" i="62" s="1"/>
  <c r="AA118" i="62" s="1"/>
  <c r="AB118" i="62" s="1"/>
  <c r="AC118" i="62" s="1"/>
  <c r="AD118" i="62" s="1"/>
  <c r="AE118" i="62" s="1"/>
  <c r="AF118" i="62" s="1"/>
  <c r="D118" i="62"/>
  <c r="E118" i="62" s="1"/>
  <c r="C118" i="62"/>
  <c r="C117" i="62"/>
  <c r="D117" i="62" s="1"/>
  <c r="E117" i="62" s="1"/>
  <c r="F117" i="62" s="1"/>
  <c r="G117" i="62" s="1"/>
  <c r="H117" i="62" s="1"/>
  <c r="I117" i="62" s="1"/>
  <c r="J117" i="62" s="1"/>
  <c r="K117" i="62" s="1"/>
  <c r="L117" i="62" s="1"/>
  <c r="M117" i="62" s="1"/>
  <c r="N117" i="62" s="1"/>
  <c r="O117" i="62" s="1"/>
  <c r="P117" i="62" s="1"/>
  <c r="Q117" i="62" s="1"/>
  <c r="R117" i="62" s="1"/>
  <c r="S117" i="62" s="1"/>
  <c r="T117" i="62" s="1"/>
  <c r="U117" i="62" s="1"/>
  <c r="V117" i="62" s="1"/>
  <c r="W117" i="62" s="1"/>
  <c r="X117" i="62" s="1"/>
  <c r="Y117" i="62" s="1"/>
  <c r="Z117" i="62" s="1"/>
  <c r="AA117" i="62" s="1"/>
  <c r="AB117" i="62" s="1"/>
  <c r="AC117" i="62" s="1"/>
  <c r="AD117" i="62" s="1"/>
  <c r="AE117" i="62" s="1"/>
  <c r="AF117" i="62" s="1"/>
  <c r="C116" i="62"/>
  <c r="D116" i="62" s="1"/>
  <c r="E116" i="62" s="1"/>
  <c r="F116" i="62" s="1"/>
  <c r="G116" i="62" s="1"/>
  <c r="H116" i="62" s="1"/>
  <c r="I116" i="62" s="1"/>
  <c r="J116" i="62" s="1"/>
  <c r="K116" i="62" s="1"/>
  <c r="L116" i="62" s="1"/>
  <c r="M116" i="62" s="1"/>
  <c r="N116" i="62" s="1"/>
  <c r="O116" i="62" s="1"/>
  <c r="P116" i="62" s="1"/>
  <c r="Q116" i="62" s="1"/>
  <c r="R116" i="62" s="1"/>
  <c r="S116" i="62" s="1"/>
  <c r="T116" i="62" s="1"/>
  <c r="U116" i="62" s="1"/>
  <c r="V116" i="62" s="1"/>
  <c r="W116" i="62" s="1"/>
  <c r="X116" i="62" s="1"/>
  <c r="Y116" i="62" s="1"/>
  <c r="Z116" i="62" s="1"/>
  <c r="AA116" i="62" s="1"/>
  <c r="AB116" i="62" s="1"/>
  <c r="AC116" i="62" s="1"/>
  <c r="AD116" i="62" s="1"/>
  <c r="AE116" i="62" s="1"/>
  <c r="AF116" i="62" s="1"/>
  <c r="D115" i="62"/>
  <c r="E115" i="62" s="1"/>
  <c r="F115" i="62" s="1"/>
  <c r="G115" i="62" s="1"/>
  <c r="H115" i="62" s="1"/>
  <c r="I115" i="62" s="1"/>
  <c r="J115" i="62" s="1"/>
  <c r="K115" i="62" s="1"/>
  <c r="L115" i="62" s="1"/>
  <c r="M115" i="62" s="1"/>
  <c r="N115" i="62" s="1"/>
  <c r="O115" i="62" s="1"/>
  <c r="P115" i="62" s="1"/>
  <c r="Q115" i="62" s="1"/>
  <c r="R115" i="62" s="1"/>
  <c r="S115" i="62" s="1"/>
  <c r="T115" i="62" s="1"/>
  <c r="U115" i="62" s="1"/>
  <c r="V115" i="62" s="1"/>
  <c r="W115" i="62" s="1"/>
  <c r="X115" i="62" s="1"/>
  <c r="Y115" i="62" s="1"/>
  <c r="Z115" i="62" s="1"/>
  <c r="AA115" i="62" s="1"/>
  <c r="AB115" i="62" s="1"/>
  <c r="AC115" i="62" s="1"/>
  <c r="AD115" i="62" s="1"/>
  <c r="AE115" i="62" s="1"/>
  <c r="AF115" i="62" s="1"/>
  <c r="C115" i="62"/>
  <c r="C114" i="62"/>
  <c r="D114" i="62" s="1"/>
  <c r="E114" i="62" s="1"/>
  <c r="F114" i="62" s="1"/>
  <c r="G114" i="62" s="1"/>
  <c r="H114" i="62" s="1"/>
  <c r="I114" i="62" s="1"/>
  <c r="J114" i="62" s="1"/>
  <c r="K114" i="62" s="1"/>
  <c r="L114" i="62" s="1"/>
  <c r="M114" i="62" s="1"/>
  <c r="N114" i="62" s="1"/>
  <c r="O114" i="62" s="1"/>
  <c r="P114" i="62" s="1"/>
  <c r="Q114" i="62" s="1"/>
  <c r="R114" i="62" s="1"/>
  <c r="S114" i="62" s="1"/>
  <c r="T114" i="62" s="1"/>
  <c r="U114" i="62" s="1"/>
  <c r="V114" i="62" s="1"/>
  <c r="W114" i="62" s="1"/>
  <c r="X114" i="62" s="1"/>
  <c r="Y114" i="62" s="1"/>
  <c r="Z114" i="62" s="1"/>
  <c r="AA114" i="62" s="1"/>
  <c r="AB114" i="62" s="1"/>
  <c r="AC114" i="62" s="1"/>
  <c r="AD114" i="62" s="1"/>
  <c r="AE114" i="62" s="1"/>
  <c r="AF114" i="62" s="1"/>
  <c r="D113" i="62"/>
  <c r="E113" i="62" s="1"/>
  <c r="F113" i="62" s="1"/>
  <c r="G113" i="62" s="1"/>
  <c r="H113" i="62" s="1"/>
  <c r="I113" i="62" s="1"/>
  <c r="J113" i="62" s="1"/>
  <c r="K113" i="62" s="1"/>
  <c r="L113" i="62" s="1"/>
  <c r="M113" i="62" s="1"/>
  <c r="N113" i="62" s="1"/>
  <c r="O113" i="62" s="1"/>
  <c r="P113" i="62" s="1"/>
  <c r="Q113" i="62" s="1"/>
  <c r="R113" i="62" s="1"/>
  <c r="S113" i="62" s="1"/>
  <c r="T113" i="62" s="1"/>
  <c r="U113" i="62" s="1"/>
  <c r="V113" i="62" s="1"/>
  <c r="W113" i="62" s="1"/>
  <c r="X113" i="62" s="1"/>
  <c r="Y113" i="62" s="1"/>
  <c r="Z113" i="62" s="1"/>
  <c r="AA113" i="62" s="1"/>
  <c r="AB113" i="62" s="1"/>
  <c r="AC113" i="62" s="1"/>
  <c r="AD113" i="62" s="1"/>
  <c r="AE113" i="62" s="1"/>
  <c r="AF113" i="62" s="1"/>
  <c r="C113" i="62"/>
  <c r="D112" i="62"/>
  <c r="E112" i="62" s="1"/>
  <c r="F112" i="62" s="1"/>
  <c r="G112" i="62" s="1"/>
  <c r="H112" i="62" s="1"/>
  <c r="I112" i="62" s="1"/>
  <c r="J112" i="62" s="1"/>
  <c r="K112" i="62" s="1"/>
  <c r="L112" i="62" s="1"/>
  <c r="M112" i="62" s="1"/>
  <c r="N112" i="62" s="1"/>
  <c r="O112" i="62" s="1"/>
  <c r="P112" i="62" s="1"/>
  <c r="Q112" i="62" s="1"/>
  <c r="R112" i="62" s="1"/>
  <c r="S112" i="62" s="1"/>
  <c r="T112" i="62" s="1"/>
  <c r="U112" i="62" s="1"/>
  <c r="V112" i="62" s="1"/>
  <c r="W112" i="62" s="1"/>
  <c r="X112" i="62" s="1"/>
  <c r="Y112" i="62" s="1"/>
  <c r="Z112" i="62" s="1"/>
  <c r="AA112" i="62" s="1"/>
  <c r="AB112" i="62" s="1"/>
  <c r="AC112" i="62" s="1"/>
  <c r="AD112" i="62" s="1"/>
  <c r="AE112" i="62" s="1"/>
  <c r="AF112" i="62" s="1"/>
  <c r="C112" i="62"/>
  <c r="D111" i="62"/>
  <c r="E111" i="62" s="1"/>
  <c r="F111" i="62" s="1"/>
  <c r="G111" i="62" s="1"/>
  <c r="H111" i="62" s="1"/>
  <c r="I111" i="62" s="1"/>
  <c r="J111" i="62" s="1"/>
  <c r="K111" i="62" s="1"/>
  <c r="L111" i="62" s="1"/>
  <c r="M111" i="62" s="1"/>
  <c r="N111" i="62" s="1"/>
  <c r="O111" i="62" s="1"/>
  <c r="P111" i="62" s="1"/>
  <c r="Q111" i="62" s="1"/>
  <c r="R111" i="62" s="1"/>
  <c r="S111" i="62" s="1"/>
  <c r="T111" i="62" s="1"/>
  <c r="U111" i="62" s="1"/>
  <c r="V111" i="62" s="1"/>
  <c r="W111" i="62" s="1"/>
  <c r="X111" i="62" s="1"/>
  <c r="Y111" i="62" s="1"/>
  <c r="Z111" i="62" s="1"/>
  <c r="AA111" i="62" s="1"/>
  <c r="AB111" i="62" s="1"/>
  <c r="AC111" i="62" s="1"/>
  <c r="AD111" i="62" s="1"/>
  <c r="AE111" i="62" s="1"/>
  <c r="AF111" i="62" s="1"/>
  <c r="C111" i="62"/>
  <c r="D110" i="62"/>
  <c r="E110" i="62" s="1"/>
  <c r="F110" i="62" s="1"/>
  <c r="G110" i="62" s="1"/>
  <c r="H110" i="62" s="1"/>
  <c r="I110" i="62" s="1"/>
  <c r="J110" i="62" s="1"/>
  <c r="K110" i="62" s="1"/>
  <c r="L110" i="62" s="1"/>
  <c r="M110" i="62" s="1"/>
  <c r="N110" i="62" s="1"/>
  <c r="O110" i="62" s="1"/>
  <c r="P110" i="62" s="1"/>
  <c r="Q110" i="62" s="1"/>
  <c r="R110" i="62" s="1"/>
  <c r="S110" i="62" s="1"/>
  <c r="T110" i="62" s="1"/>
  <c r="U110" i="62" s="1"/>
  <c r="V110" i="62" s="1"/>
  <c r="W110" i="62" s="1"/>
  <c r="X110" i="62" s="1"/>
  <c r="Y110" i="62" s="1"/>
  <c r="Z110" i="62" s="1"/>
  <c r="AA110" i="62" s="1"/>
  <c r="AB110" i="62" s="1"/>
  <c r="AC110" i="62" s="1"/>
  <c r="AD110" i="62" s="1"/>
  <c r="AE110" i="62" s="1"/>
  <c r="AF110" i="62" s="1"/>
  <c r="C110" i="62"/>
  <c r="J109" i="62"/>
  <c r="K109" i="62" s="1"/>
  <c r="L109" i="62" s="1"/>
  <c r="M109" i="62" s="1"/>
  <c r="N109" i="62" s="1"/>
  <c r="O109" i="62" s="1"/>
  <c r="P109" i="62" s="1"/>
  <c r="Q109" i="62" s="1"/>
  <c r="R109" i="62" s="1"/>
  <c r="S109" i="62" s="1"/>
  <c r="T109" i="62" s="1"/>
  <c r="U109" i="62" s="1"/>
  <c r="V109" i="62" s="1"/>
  <c r="W109" i="62" s="1"/>
  <c r="X109" i="62" s="1"/>
  <c r="Y109" i="62" s="1"/>
  <c r="Z109" i="62" s="1"/>
  <c r="AA109" i="62" s="1"/>
  <c r="AB109" i="62" s="1"/>
  <c r="AC109" i="62" s="1"/>
  <c r="AD109" i="62" s="1"/>
  <c r="AE109" i="62" s="1"/>
  <c r="AF109" i="62" s="1"/>
  <c r="C109" i="62"/>
  <c r="D109" i="62" s="1"/>
  <c r="E109" i="62" s="1"/>
  <c r="F109" i="62" s="1"/>
  <c r="G109" i="62" s="1"/>
  <c r="H109" i="62" s="1"/>
  <c r="F108" i="62"/>
  <c r="G108" i="62" s="1"/>
  <c r="H108" i="62" s="1"/>
  <c r="I108" i="62" s="1"/>
  <c r="J108" i="62" s="1"/>
  <c r="K108" i="62" s="1"/>
  <c r="L108" i="62" s="1"/>
  <c r="M108" i="62" s="1"/>
  <c r="N108" i="62" s="1"/>
  <c r="O108" i="62" s="1"/>
  <c r="P108" i="62" s="1"/>
  <c r="Q108" i="62" s="1"/>
  <c r="R108" i="62" s="1"/>
  <c r="S108" i="62" s="1"/>
  <c r="T108" i="62" s="1"/>
  <c r="U108" i="62" s="1"/>
  <c r="V108" i="62" s="1"/>
  <c r="W108" i="62" s="1"/>
  <c r="X108" i="62" s="1"/>
  <c r="Y108" i="62" s="1"/>
  <c r="Z108" i="62" s="1"/>
  <c r="AA108" i="62" s="1"/>
  <c r="AB108" i="62" s="1"/>
  <c r="AC108" i="62" s="1"/>
  <c r="AD108" i="62" s="1"/>
  <c r="AE108" i="62" s="1"/>
  <c r="AF108" i="62" s="1"/>
  <c r="D108" i="62"/>
  <c r="E108" i="62" s="1"/>
  <c r="C108" i="62"/>
  <c r="C107" i="62"/>
  <c r="D107" i="62" s="1"/>
  <c r="E107" i="62" s="1"/>
  <c r="F107" i="62" s="1"/>
  <c r="G107" i="62" s="1"/>
  <c r="H107" i="62" s="1"/>
  <c r="I107" i="62" s="1"/>
  <c r="J107" i="62" s="1"/>
  <c r="K107" i="62" s="1"/>
  <c r="L107" i="62" s="1"/>
  <c r="M107" i="62" s="1"/>
  <c r="N107" i="62" s="1"/>
  <c r="O107" i="62" s="1"/>
  <c r="P107" i="62" s="1"/>
  <c r="Q107" i="62" s="1"/>
  <c r="R107" i="62" s="1"/>
  <c r="S107" i="62" s="1"/>
  <c r="T107" i="62" s="1"/>
  <c r="U107" i="62" s="1"/>
  <c r="V107" i="62" s="1"/>
  <c r="W107" i="62" s="1"/>
  <c r="X107" i="62" s="1"/>
  <c r="Y107" i="62" s="1"/>
  <c r="Z107" i="62" s="1"/>
  <c r="AA107" i="62" s="1"/>
  <c r="AB107" i="62" s="1"/>
  <c r="AC107" i="62" s="1"/>
  <c r="AD107" i="62" s="1"/>
  <c r="AE107" i="62" s="1"/>
  <c r="AF107" i="62" s="1"/>
  <c r="C105" i="62"/>
  <c r="D105" i="62" s="1"/>
  <c r="E105" i="62" s="1"/>
  <c r="F105" i="62" s="1"/>
  <c r="G105" i="62" s="1"/>
  <c r="H105" i="62" s="1"/>
  <c r="I105" i="62" s="1"/>
  <c r="J105" i="62" s="1"/>
  <c r="K105" i="62" s="1"/>
  <c r="L105" i="62" s="1"/>
  <c r="M105" i="62" s="1"/>
  <c r="N105" i="62" s="1"/>
  <c r="O105" i="62" s="1"/>
  <c r="P105" i="62" s="1"/>
  <c r="Q105" i="62" s="1"/>
  <c r="R105" i="62" s="1"/>
  <c r="S105" i="62" s="1"/>
  <c r="T105" i="62" s="1"/>
  <c r="U105" i="62" s="1"/>
  <c r="V105" i="62" s="1"/>
  <c r="W105" i="62" s="1"/>
  <c r="X105" i="62" s="1"/>
  <c r="Y105" i="62" s="1"/>
  <c r="Z105" i="62" s="1"/>
  <c r="AA105" i="62" s="1"/>
  <c r="AB105" i="62" s="1"/>
  <c r="AC105" i="62" s="1"/>
  <c r="AD105" i="62" s="1"/>
  <c r="AE105" i="62" s="1"/>
  <c r="AF105" i="62" s="1"/>
  <c r="O104" i="62"/>
  <c r="P104" i="62" s="1"/>
  <c r="Q104" i="62" s="1"/>
  <c r="R104" i="62" s="1"/>
  <c r="S104" i="62" s="1"/>
  <c r="T104" i="62" s="1"/>
  <c r="U104" i="62" s="1"/>
  <c r="V104" i="62" s="1"/>
  <c r="W104" i="62" s="1"/>
  <c r="X104" i="62" s="1"/>
  <c r="Y104" i="62" s="1"/>
  <c r="Z104" i="62" s="1"/>
  <c r="AA104" i="62" s="1"/>
  <c r="AB104" i="62" s="1"/>
  <c r="AC104" i="62" s="1"/>
  <c r="AD104" i="62" s="1"/>
  <c r="AE104" i="62" s="1"/>
  <c r="AF104" i="62" s="1"/>
  <c r="C104" i="62"/>
  <c r="D104" i="62" s="1"/>
  <c r="E104" i="62" s="1"/>
  <c r="F104" i="62" s="1"/>
  <c r="G104" i="62" s="1"/>
  <c r="H104" i="62" s="1"/>
  <c r="I104" i="62" s="1"/>
  <c r="J104" i="62" s="1"/>
  <c r="K104" i="62" s="1"/>
  <c r="L104" i="62" s="1"/>
  <c r="M104" i="62" s="1"/>
  <c r="N104" i="62" s="1"/>
  <c r="C102" i="62"/>
  <c r="D102" i="62" s="1"/>
  <c r="E102" i="62" s="1"/>
  <c r="F102" i="62" s="1"/>
  <c r="G102" i="62" s="1"/>
  <c r="H102" i="62" s="1"/>
  <c r="I102" i="62" s="1"/>
  <c r="J102" i="62" s="1"/>
  <c r="K102" i="62" s="1"/>
  <c r="L102" i="62" s="1"/>
  <c r="M102" i="62" s="1"/>
  <c r="N102" i="62" s="1"/>
  <c r="O102" i="62" s="1"/>
  <c r="P102" i="62" s="1"/>
  <c r="Q102" i="62" s="1"/>
  <c r="R102" i="62" s="1"/>
  <c r="S102" i="62" s="1"/>
  <c r="T102" i="62" s="1"/>
  <c r="U102" i="62" s="1"/>
  <c r="V102" i="62" s="1"/>
  <c r="W102" i="62" s="1"/>
  <c r="X102" i="62" s="1"/>
  <c r="Y102" i="62" s="1"/>
  <c r="Z102" i="62" s="1"/>
  <c r="AA102" i="62" s="1"/>
  <c r="AB102" i="62" s="1"/>
  <c r="AC102" i="62" s="1"/>
  <c r="AD102" i="62" s="1"/>
  <c r="AE102" i="62" s="1"/>
  <c r="AF102" i="62" s="1"/>
  <c r="C101" i="62"/>
  <c r="D101" i="62" s="1"/>
  <c r="E101" i="62" s="1"/>
  <c r="F101" i="62" s="1"/>
  <c r="G101" i="62" s="1"/>
  <c r="H101" i="62" s="1"/>
  <c r="I101" i="62" s="1"/>
  <c r="J101" i="62" s="1"/>
  <c r="K101" i="62" s="1"/>
  <c r="L101" i="62" s="1"/>
  <c r="M101" i="62" s="1"/>
  <c r="N101" i="62" s="1"/>
  <c r="O101" i="62" s="1"/>
  <c r="P101" i="62" s="1"/>
  <c r="Q101" i="62" s="1"/>
  <c r="R101" i="62" s="1"/>
  <c r="S101" i="62" s="1"/>
  <c r="T101" i="62" s="1"/>
  <c r="U101" i="62" s="1"/>
  <c r="V101" i="62" s="1"/>
  <c r="W101" i="62" s="1"/>
  <c r="X101" i="62" s="1"/>
  <c r="Y101" i="62" s="1"/>
  <c r="Z101" i="62" s="1"/>
  <c r="AA101" i="62" s="1"/>
  <c r="AB101" i="62" s="1"/>
  <c r="AC101" i="62" s="1"/>
  <c r="AD101" i="62" s="1"/>
  <c r="AE101" i="62" s="1"/>
  <c r="AF101" i="62" s="1"/>
  <c r="C100" i="62"/>
  <c r="D100" i="62" s="1"/>
  <c r="E100" i="62" s="1"/>
  <c r="F100" i="62" s="1"/>
  <c r="G100" i="62" s="1"/>
  <c r="H100" i="62" s="1"/>
  <c r="I100" i="62" s="1"/>
  <c r="J100" i="62" s="1"/>
  <c r="K100" i="62" s="1"/>
  <c r="L100" i="62" s="1"/>
  <c r="M100" i="62" s="1"/>
  <c r="N100" i="62" s="1"/>
  <c r="O100" i="62" s="1"/>
  <c r="P100" i="62" s="1"/>
  <c r="Q100" i="62" s="1"/>
  <c r="R100" i="62" s="1"/>
  <c r="S100" i="62" s="1"/>
  <c r="T100" i="62" s="1"/>
  <c r="U100" i="62" s="1"/>
  <c r="V100" i="62" s="1"/>
  <c r="W100" i="62" s="1"/>
  <c r="X100" i="62" s="1"/>
  <c r="Y100" i="62" s="1"/>
  <c r="Z100" i="62" s="1"/>
  <c r="AA100" i="62" s="1"/>
  <c r="AB100" i="62" s="1"/>
  <c r="AC100" i="62" s="1"/>
  <c r="AD100" i="62" s="1"/>
  <c r="AE100" i="62" s="1"/>
  <c r="AF100" i="62" s="1"/>
  <c r="C99" i="62"/>
  <c r="D99" i="62" s="1"/>
  <c r="E99" i="62" s="1"/>
  <c r="F99" i="62" s="1"/>
  <c r="G99" i="62" s="1"/>
  <c r="H99" i="62" s="1"/>
  <c r="I99" i="62" s="1"/>
  <c r="J99" i="62" s="1"/>
  <c r="K99" i="62" s="1"/>
  <c r="L99" i="62" s="1"/>
  <c r="M99" i="62" s="1"/>
  <c r="N99" i="62" s="1"/>
  <c r="O99" i="62" s="1"/>
  <c r="P99" i="62" s="1"/>
  <c r="Q99" i="62" s="1"/>
  <c r="R99" i="62" s="1"/>
  <c r="S99" i="62" s="1"/>
  <c r="T99" i="62" s="1"/>
  <c r="U99" i="62" s="1"/>
  <c r="V99" i="62" s="1"/>
  <c r="W99" i="62" s="1"/>
  <c r="X99" i="62" s="1"/>
  <c r="Y99" i="62" s="1"/>
  <c r="Z99" i="62" s="1"/>
  <c r="AA99" i="62" s="1"/>
  <c r="AB99" i="62" s="1"/>
  <c r="AC99" i="62" s="1"/>
  <c r="AD99" i="62" s="1"/>
  <c r="AE99" i="62" s="1"/>
  <c r="AF99" i="62" s="1"/>
  <c r="C98" i="62"/>
  <c r="D98" i="62" s="1"/>
  <c r="C97" i="62"/>
  <c r="AH95" i="62"/>
  <c r="AI95" i="62" s="1"/>
  <c r="AH94" i="62"/>
  <c r="AI94" i="62" s="1"/>
  <c r="AH93" i="62"/>
  <c r="AI93" i="62" s="1"/>
  <c r="AH92" i="62"/>
  <c r="AI92" i="62" s="1"/>
  <c r="AH91" i="62"/>
  <c r="AI91" i="62" s="1"/>
  <c r="B90" i="62"/>
  <c r="AI88" i="62"/>
  <c r="AH88" i="62"/>
  <c r="AI87" i="62"/>
  <c r="AH87" i="62"/>
  <c r="AI86" i="62"/>
  <c r="AH86" i="62"/>
  <c r="AI85" i="62"/>
  <c r="AH85" i="62"/>
  <c r="AI84" i="62"/>
  <c r="AH84" i="62"/>
  <c r="AI83" i="62"/>
  <c r="AH83" i="62"/>
  <c r="AI82" i="62"/>
  <c r="AH82" i="62"/>
  <c r="AI81" i="62"/>
  <c r="AH81" i="62"/>
  <c r="AG79" i="62"/>
  <c r="AI78" i="62"/>
  <c r="AH78" i="62"/>
  <c r="AF77" i="62"/>
  <c r="AE77" i="62"/>
  <c r="AD77" i="62"/>
  <c r="AC77" i="62"/>
  <c r="AB77" i="62"/>
  <c r="AA77" i="62"/>
  <c r="Z77" i="62"/>
  <c r="Y77" i="62"/>
  <c r="X77" i="62"/>
  <c r="W77" i="62"/>
  <c r="V77" i="62"/>
  <c r="U77" i="62"/>
  <c r="T77" i="62"/>
  <c r="S77" i="62"/>
  <c r="R77" i="62"/>
  <c r="Q77" i="62"/>
  <c r="P77" i="62"/>
  <c r="O77" i="62"/>
  <c r="N77" i="62"/>
  <c r="M77" i="62"/>
  <c r="L77" i="62"/>
  <c r="K77" i="62"/>
  <c r="J77" i="62"/>
  <c r="I77" i="62"/>
  <c r="H77" i="62"/>
  <c r="G77" i="62"/>
  <c r="F77" i="62"/>
  <c r="E77" i="62"/>
  <c r="D77" i="62"/>
  <c r="C77" i="62"/>
  <c r="B77" i="62"/>
  <c r="AF76" i="62"/>
  <c r="AE76" i="62"/>
  <c r="AD76" i="62"/>
  <c r="AC76" i="62"/>
  <c r="AB76" i="62"/>
  <c r="AA76" i="62"/>
  <c r="Z76" i="62"/>
  <c r="Y76" i="62"/>
  <c r="X76" i="62"/>
  <c r="W76" i="62"/>
  <c r="V76" i="62"/>
  <c r="U76" i="62"/>
  <c r="T76" i="62"/>
  <c r="S76" i="62"/>
  <c r="R76" i="62"/>
  <c r="Q76" i="62"/>
  <c r="P76" i="62"/>
  <c r="O76" i="62"/>
  <c r="N76" i="62"/>
  <c r="M76" i="62"/>
  <c r="L76" i="62"/>
  <c r="K76" i="62"/>
  <c r="J76" i="62"/>
  <c r="I76" i="62"/>
  <c r="H76" i="62"/>
  <c r="G76" i="62"/>
  <c r="F76" i="62"/>
  <c r="E76" i="62"/>
  <c r="D76" i="62"/>
  <c r="C76" i="62"/>
  <c r="B76" i="62"/>
  <c r="AF75" i="62"/>
  <c r="AE75" i="62"/>
  <c r="AD75" i="62"/>
  <c r="AC75" i="62"/>
  <c r="AB75" i="62"/>
  <c r="AA75" i="62"/>
  <c r="Z75" i="62"/>
  <c r="Y75" i="62"/>
  <c r="X75" i="62"/>
  <c r="W75" i="62"/>
  <c r="V75" i="62"/>
  <c r="U75" i="62"/>
  <c r="T75" i="62"/>
  <c r="S75" i="62"/>
  <c r="R75" i="62"/>
  <c r="Q75" i="62"/>
  <c r="P75" i="62"/>
  <c r="O75" i="62"/>
  <c r="N75" i="62"/>
  <c r="M75" i="62"/>
  <c r="L75" i="62"/>
  <c r="K75" i="62"/>
  <c r="J75" i="62"/>
  <c r="I75" i="62"/>
  <c r="H75" i="62"/>
  <c r="G75" i="62"/>
  <c r="F75" i="62"/>
  <c r="E75" i="62"/>
  <c r="D75" i="62"/>
  <c r="C75" i="62"/>
  <c r="B75" i="62"/>
  <c r="AF74" i="62"/>
  <c r="AE74" i="62"/>
  <c r="AD74" i="62"/>
  <c r="AC74" i="62"/>
  <c r="AB74" i="62"/>
  <c r="AA74" i="62"/>
  <c r="Z74" i="62"/>
  <c r="Y74" i="62"/>
  <c r="X74" i="62"/>
  <c r="W74" i="62"/>
  <c r="V74" i="62"/>
  <c r="U74" i="62"/>
  <c r="T74" i="62"/>
  <c r="S74" i="62"/>
  <c r="R74" i="62"/>
  <c r="Q74" i="62"/>
  <c r="P74" i="62"/>
  <c r="O74" i="62"/>
  <c r="N74" i="62"/>
  <c r="M74" i="62"/>
  <c r="L74" i="62"/>
  <c r="K74" i="62"/>
  <c r="J74" i="62"/>
  <c r="I74" i="62"/>
  <c r="H74" i="62"/>
  <c r="G74" i="62"/>
  <c r="F74" i="62"/>
  <c r="E74" i="62"/>
  <c r="D74" i="62"/>
  <c r="C74" i="62"/>
  <c r="B74" i="62"/>
  <c r="AF73" i="62"/>
  <c r="AE73" i="62"/>
  <c r="AD73" i="62"/>
  <c r="AC73" i="62"/>
  <c r="AB73" i="62"/>
  <c r="AA73" i="62"/>
  <c r="Z73" i="62"/>
  <c r="Y73" i="62"/>
  <c r="X73" i="62"/>
  <c r="W73" i="62"/>
  <c r="V73" i="62"/>
  <c r="U73" i="62"/>
  <c r="T73" i="62"/>
  <c r="S73" i="62"/>
  <c r="R73" i="62"/>
  <c r="Q73" i="62"/>
  <c r="P73" i="62"/>
  <c r="O73" i="62"/>
  <c r="N73" i="62"/>
  <c r="M73" i="62"/>
  <c r="L73" i="62"/>
  <c r="K73" i="62"/>
  <c r="J73" i="62"/>
  <c r="I73" i="62"/>
  <c r="H73" i="62"/>
  <c r="G73" i="62"/>
  <c r="F73" i="62"/>
  <c r="E73" i="62"/>
  <c r="D73" i="62"/>
  <c r="C73" i="62"/>
  <c r="B73" i="62"/>
  <c r="AI71" i="62"/>
  <c r="AH71" i="62"/>
  <c r="S70" i="62"/>
  <c r="AG69" i="62"/>
  <c r="AF69" i="62"/>
  <c r="AE69" i="62"/>
  <c r="AD69" i="62"/>
  <c r="AC69" i="62"/>
  <c r="AB69" i="62"/>
  <c r="AA69" i="62"/>
  <c r="Z69" i="62"/>
  <c r="Y69" i="62"/>
  <c r="X69" i="62"/>
  <c r="W69" i="62"/>
  <c r="V69" i="62"/>
  <c r="U69" i="62"/>
  <c r="T69" i="62"/>
  <c r="S69" i="62"/>
  <c r="R69" i="62"/>
  <c r="Q69" i="62"/>
  <c r="P69" i="62"/>
  <c r="O69" i="62"/>
  <c r="N69" i="62"/>
  <c r="M69" i="62"/>
  <c r="L69" i="62"/>
  <c r="K69" i="62"/>
  <c r="J69" i="62"/>
  <c r="I69" i="62"/>
  <c r="H69" i="62"/>
  <c r="G69" i="62"/>
  <c r="F69" i="62"/>
  <c r="E69" i="62"/>
  <c r="D69" i="62"/>
  <c r="C69" i="62"/>
  <c r="B69" i="62"/>
  <c r="AI68" i="62"/>
  <c r="AH68" i="62"/>
  <c r="AI67" i="62"/>
  <c r="AH67" i="62"/>
  <c r="AI66" i="62"/>
  <c r="AH66" i="62"/>
  <c r="AG65" i="62"/>
  <c r="AF65" i="62"/>
  <c r="AF5" i="62" s="1"/>
  <c r="AE65" i="62"/>
  <c r="AE5" i="62" s="1"/>
  <c r="AD65" i="62"/>
  <c r="AC65" i="62"/>
  <c r="AB65" i="62"/>
  <c r="AB5" i="62" s="1"/>
  <c r="AA65" i="62"/>
  <c r="Z65" i="62"/>
  <c r="Z5" i="62" s="1"/>
  <c r="Y65" i="62"/>
  <c r="X65" i="62"/>
  <c r="X5" i="62" s="1"/>
  <c r="W65" i="62"/>
  <c r="W5" i="62" s="1"/>
  <c r="V65" i="62"/>
  <c r="U65" i="62"/>
  <c r="T65" i="62"/>
  <c r="T5" i="62" s="1"/>
  <c r="S65" i="62"/>
  <c r="R65" i="62"/>
  <c r="R5" i="62" s="1"/>
  <c r="Q65" i="62"/>
  <c r="P65" i="62"/>
  <c r="P5" i="62" s="1"/>
  <c r="O65" i="62"/>
  <c r="N65" i="62"/>
  <c r="M65" i="62"/>
  <c r="L65" i="62"/>
  <c r="L5" i="62" s="1"/>
  <c r="K65" i="62"/>
  <c r="K5" i="62" s="1"/>
  <c r="J65" i="62"/>
  <c r="J5" i="62" s="1"/>
  <c r="I65" i="62"/>
  <c r="I5" i="62" s="1"/>
  <c r="H65" i="62"/>
  <c r="H5" i="62" s="1"/>
  <c r="G65" i="62"/>
  <c r="F65" i="62"/>
  <c r="E65" i="62"/>
  <c r="D65" i="62"/>
  <c r="D5" i="62" s="1"/>
  <c r="C65" i="62"/>
  <c r="B65" i="62"/>
  <c r="AI64" i="62"/>
  <c r="AH64" i="62"/>
  <c r="AI63" i="62"/>
  <c r="AH63" i="62"/>
  <c r="AI62" i="62"/>
  <c r="AH62" i="62"/>
  <c r="AI61" i="62"/>
  <c r="AH61" i="62"/>
  <c r="AI60" i="62"/>
  <c r="AH60" i="62"/>
  <c r="AI59" i="62"/>
  <c r="AH59" i="62"/>
  <c r="AI58" i="62"/>
  <c r="AH58" i="62"/>
  <c r="AI57" i="62"/>
  <c r="AH57" i="62"/>
  <c r="AI56" i="62"/>
  <c r="AH56" i="62"/>
  <c r="AI55" i="62"/>
  <c r="AH55" i="62"/>
  <c r="AI54" i="62"/>
  <c r="AH54" i="62"/>
  <c r="AG53" i="62"/>
  <c r="AF53" i="62"/>
  <c r="AE53" i="62"/>
  <c r="AD53" i="62"/>
  <c r="AC53" i="62"/>
  <c r="AB53" i="62"/>
  <c r="AA53" i="62"/>
  <c r="Z53" i="62"/>
  <c r="Y53" i="62"/>
  <c r="X53" i="62"/>
  <c r="W53" i="62"/>
  <c r="V53" i="62"/>
  <c r="U53" i="62"/>
  <c r="T53" i="62"/>
  <c r="S53" i="62"/>
  <c r="R53" i="62"/>
  <c r="Q53" i="62"/>
  <c r="P53" i="62"/>
  <c r="O53" i="62"/>
  <c r="N53" i="62"/>
  <c r="M53" i="62"/>
  <c r="L53" i="62"/>
  <c r="K53" i="62"/>
  <c r="J53" i="62"/>
  <c r="I53" i="62"/>
  <c r="H53" i="62"/>
  <c r="G53" i="62"/>
  <c r="F53" i="62"/>
  <c r="E53" i="62"/>
  <c r="D53" i="62"/>
  <c r="C53" i="62"/>
  <c r="B53" i="62"/>
  <c r="AI52" i="62"/>
  <c r="AH52" i="62"/>
  <c r="AI51" i="62"/>
  <c r="AH51" i="62"/>
  <c r="AI50" i="62"/>
  <c r="AH50" i="62"/>
  <c r="S49" i="62"/>
  <c r="R49" i="62"/>
  <c r="Q49" i="62"/>
  <c r="P49" i="62"/>
  <c r="O49" i="62"/>
  <c r="N49" i="62"/>
  <c r="M49" i="62"/>
  <c r="L49" i="62"/>
  <c r="K49" i="62"/>
  <c r="J49" i="62"/>
  <c r="I49" i="62"/>
  <c r="H49" i="62"/>
  <c r="G49" i="62"/>
  <c r="F49" i="62"/>
  <c r="E49" i="62"/>
  <c r="D49" i="62"/>
  <c r="C49" i="62"/>
  <c r="B49" i="62"/>
  <c r="AG48" i="62"/>
  <c r="AG49" i="62" s="1"/>
  <c r="AG3" i="62" s="1"/>
  <c r="AI47" i="62"/>
  <c r="AH47" i="62"/>
  <c r="AI46" i="62"/>
  <c r="AH46" i="62"/>
  <c r="AI45" i="62"/>
  <c r="AH45" i="62"/>
  <c r="AI44" i="62"/>
  <c r="AH44" i="62"/>
  <c r="AI43" i="62"/>
  <c r="AH43" i="62"/>
  <c r="AI42" i="62"/>
  <c r="AH42" i="62"/>
  <c r="AI41" i="62"/>
  <c r="AH41" i="62"/>
  <c r="AI40" i="62"/>
  <c r="AH40" i="62"/>
  <c r="AI39" i="62"/>
  <c r="AH39" i="62"/>
  <c r="AI38" i="62"/>
  <c r="AH38" i="62"/>
  <c r="AI37" i="62"/>
  <c r="AH37" i="62"/>
  <c r="AI36" i="62"/>
  <c r="AH36" i="62"/>
  <c r="AG35" i="62"/>
  <c r="AG2" i="62" s="1"/>
  <c r="AF35" i="62"/>
  <c r="AE35" i="62"/>
  <c r="AD35" i="62"/>
  <c r="AC35" i="62"/>
  <c r="AA35" i="62"/>
  <c r="Z35" i="62"/>
  <c r="Y35" i="62"/>
  <c r="X35" i="62"/>
  <c r="W35" i="62"/>
  <c r="V35" i="62"/>
  <c r="U35" i="62"/>
  <c r="T35" i="62"/>
  <c r="S35" i="62"/>
  <c r="R35" i="62"/>
  <c r="Q35" i="62"/>
  <c r="P35" i="62"/>
  <c r="O35" i="62"/>
  <c r="N35" i="62"/>
  <c r="M35" i="62"/>
  <c r="L35" i="62"/>
  <c r="K35" i="62"/>
  <c r="J35" i="62"/>
  <c r="I35" i="62"/>
  <c r="H35" i="62"/>
  <c r="G35" i="62"/>
  <c r="F35" i="62"/>
  <c r="E35" i="62"/>
  <c r="D35" i="62"/>
  <c r="C35" i="62"/>
  <c r="B35" i="62"/>
  <c r="AI34" i="62"/>
  <c r="AI33" i="62"/>
  <c r="AH33" i="62"/>
  <c r="AI32" i="62"/>
  <c r="AH32" i="62"/>
  <c r="AI31" i="62"/>
  <c r="AH31" i="62"/>
  <c r="AI30" i="62"/>
  <c r="AH30" i="62"/>
  <c r="AI29" i="62"/>
  <c r="AH29" i="62"/>
  <c r="AI28" i="62"/>
  <c r="AH28" i="62"/>
  <c r="AI27" i="62"/>
  <c r="AH27" i="62"/>
  <c r="AI26" i="62"/>
  <c r="AH26" i="62"/>
  <c r="AI25" i="62"/>
  <c r="AH25" i="62"/>
  <c r="AI24" i="62"/>
  <c r="AH24" i="62"/>
  <c r="AI23" i="62"/>
  <c r="AH23" i="62"/>
  <c r="AI22" i="62"/>
  <c r="AH22" i="62"/>
  <c r="AI21" i="62"/>
  <c r="AH21" i="62"/>
  <c r="AI20" i="62"/>
  <c r="AH20" i="62"/>
  <c r="AI19" i="62"/>
  <c r="AH19" i="62"/>
  <c r="AI18" i="62"/>
  <c r="AH18" i="62"/>
  <c r="AI17" i="62"/>
  <c r="AH17" i="62"/>
  <c r="AI16" i="62"/>
  <c r="AH16" i="62"/>
  <c r="AI15" i="62"/>
  <c r="AH15" i="62"/>
  <c r="AI14" i="62"/>
  <c r="AH14" i="62"/>
  <c r="AI13" i="62"/>
  <c r="AH13" i="62"/>
  <c r="AI12" i="62"/>
  <c r="AH12" i="62"/>
  <c r="AI11" i="62"/>
  <c r="AH11" i="62"/>
  <c r="AA5" i="62"/>
  <c r="Y5" i="62"/>
  <c r="S5" i="62"/>
  <c r="Q5" i="62"/>
  <c r="O5" i="62"/>
  <c r="G5" i="62"/>
  <c r="C5" i="62"/>
  <c r="AG4" i="62"/>
  <c r="K4" i="62"/>
  <c r="B4" i="62"/>
  <c r="Q34" i="61"/>
  <c r="AI34" i="61" s="1"/>
  <c r="P34" i="61"/>
  <c r="O34" i="61"/>
  <c r="N92" i="61"/>
  <c r="N34" i="61"/>
  <c r="M34" i="61"/>
  <c r="K92" i="61"/>
  <c r="J92" i="61"/>
  <c r="I92" i="61"/>
  <c r="H92" i="61"/>
  <c r="G92" i="61"/>
  <c r="F92" i="61"/>
  <c r="E92" i="61"/>
  <c r="D92" i="61"/>
  <c r="B79" i="61"/>
  <c r="B65" i="61"/>
  <c r="B90" i="61"/>
  <c r="B53" i="61"/>
  <c r="B49" i="61"/>
  <c r="B70" i="61" s="1"/>
  <c r="B35" i="61"/>
  <c r="B77" i="61"/>
  <c r="B76" i="61"/>
  <c r="B75" i="61"/>
  <c r="B74" i="61"/>
  <c r="B73" i="61"/>
  <c r="B69" i="61"/>
  <c r="B48" i="61"/>
  <c r="AF234" i="61"/>
  <c r="AE234" i="61"/>
  <c r="AD234" i="61"/>
  <c r="AC234" i="61"/>
  <c r="AB234" i="61"/>
  <c r="AA234" i="61"/>
  <c r="Z234" i="61"/>
  <c r="Y234" i="61"/>
  <c r="X234" i="61"/>
  <c r="W234" i="61"/>
  <c r="V234" i="61"/>
  <c r="U234" i="61"/>
  <c r="T234" i="61"/>
  <c r="S234" i="61"/>
  <c r="R234" i="61"/>
  <c r="Q234" i="61"/>
  <c r="P234" i="61"/>
  <c r="O234" i="61"/>
  <c r="N234" i="61"/>
  <c r="M234" i="61"/>
  <c r="L234" i="61"/>
  <c r="K234" i="61"/>
  <c r="J234" i="61"/>
  <c r="I234" i="61"/>
  <c r="H234" i="61"/>
  <c r="G234" i="61"/>
  <c r="F234" i="61"/>
  <c r="E234" i="61"/>
  <c r="D234" i="61"/>
  <c r="C234" i="61"/>
  <c r="B234" i="61"/>
  <c r="A234" i="61"/>
  <c r="AF233" i="61"/>
  <c r="AE233" i="61"/>
  <c r="AD233" i="61"/>
  <c r="AC233" i="61"/>
  <c r="AB233" i="61"/>
  <c r="AA233" i="61"/>
  <c r="Z233" i="61"/>
  <c r="Y233" i="61"/>
  <c r="X233" i="61"/>
  <c r="W233" i="61"/>
  <c r="V233" i="61"/>
  <c r="U233" i="61"/>
  <c r="T233" i="61"/>
  <c r="S233" i="61"/>
  <c r="R233" i="61"/>
  <c r="Q233" i="61"/>
  <c r="P233" i="61"/>
  <c r="O233" i="61"/>
  <c r="N233" i="61"/>
  <c r="M233" i="61"/>
  <c r="L233" i="61"/>
  <c r="K233" i="61"/>
  <c r="J233" i="61"/>
  <c r="I233" i="61"/>
  <c r="H233" i="61"/>
  <c r="G233" i="61"/>
  <c r="F233" i="61"/>
  <c r="E233" i="61"/>
  <c r="D233" i="61"/>
  <c r="C233" i="61"/>
  <c r="B233" i="61"/>
  <c r="A233" i="61"/>
  <c r="AF232" i="61"/>
  <c r="AE232" i="61"/>
  <c r="AD232" i="61"/>
  <c r="AC232" i="61"/>
  <c r="AB232" i="61"/>
  <c r="AA232" i="61"/>
  <c r="Z232" i="61"/>
  <c r="Y232" i="61"/>
  <c r="X232" i="61"/>
  <c r="W232" i="61"/>
  <c r="V232" i="61"/>
  <c r="U232" i="61"/>
  <c r="T232" i="61"/>
  <c r="S232" i="61"/>
  <c r="R232" i="61"/>
  <c r="Q232" i="61"/>
  <c r="P232" i="61"/>
  <c r="O232" i="61"/>
  <c r="N232" i="61"/>
  <c r="M232" i="61"/>
  <c r="L232" i="61"/>
  <c r="K232" i="61"/>
  <c r="J232" i="61"/>
  <c r="I232" i="61"/>
  <c r="H232" i="61"/>
  <c r="G232" i="61"/>
  <c r="F232" i="61"/>
  <c r="E232" i="61"/>
  <c r="D232" i="61"/>
  <c r="C232" i="61"/>
  <c r="B232" i="61"/>
  <c r="A232" i="61"/>
  <c r="AF231" i="61"/>
  <c r="AE231" i="61"/>
  <c r="AD231" i="61"/>
  <c r="AC231" i="61"/>
  <c r="AB231" i="61"/>
  <c r="AA231" i="61"/>
  <c r="Z231" i="61"/>
  <c r="Y231" i="61"/>
  <c r="X231" i="61"/>
  <c r="W231" i="61"/>
  <c r="V231" i="61"/>
  <c r="U231" i="61"/>
  <c r="T231" i="61"/>
  <c r="S231" i="61"/>
  <c r="R231" i="61"/>
  <c r="Q231" i="61"/>
  <c r="P231" i="61"/>
  <c r="O231" i="61"/>
  <c r="N231" i="61"/>
  <c r="M231" i="61"/>
  <c r="L231" i="61"/>
  <c r="K231" i="61"/>
  <c r="J231" i="61"/>
  <c r="I231" i="61"/>
  <c r="H231" i="61"/>
  <c r="G231" i="61"/>
  <c r="F231" i="61"/>
  <c r="E231" i="61"/>
  <c r="D231" i="61"/>
  <c r="C231" i="61"/>
  <c r="B231" i="61"/>
  <c r="A231" i="61"/>
  <c r="B230" i="61"/>
  <c r="S205" i="61"/>
  <c r="AG195" i="61"/>
  <c r="B195" i="61"/>
  <c r="D194" i="61"/>
  <c r="C194" i="61"/>
  <c r="C230" i="61" s="1"/>
  <c r="F193" i="61"/>
  <c r="G193" i="61" s="1"/>
  <c r="H193" i="61" s="1"/>
  <c r="I193" i="61" s="1"/>
  <c r="J193" i="61" s="1"/>
  <c r="K193" i="61" s="1"/>
  <c r="L193" i="61" s="1"/>
  <c r="M193" i="61" s="1"/>
  <c r="N193" i="61" s="1"/>
  <c r="O193" i="61" s="1"/>
  <c r="P193" i="61" s="1"/>
  <c r="Q193" i="61" s="1"/>
  <c r="R193" i="61" s="1"/>
  <c r="S193" i="61" s="1"/>
  <c r="T193" i="61" s="1"/>
  <c r="U193" i="61" s="1"/>
  <c r="V193" i="61" s="1"/>
  <c r="W193" i="61" s="1"/>
  <c r="X193" i="61" s="1"/>
  <c r="Y193" i="61" s="1"/>
  <c r="Z193" i="61" s="1"/>
  <c r="AA193" i="61" s="1"/>
  <c r="AB193" i="61" s="1"/>
  <c r="AC193" i="61" s="1"/>
  <c r="AD193" i="61" s="1"/>
  <c r="AE193" i="61" s="1"/>
  <c r="AF193" i="61" s="1"/>
  <c r="C193" i="61"/>
  <c r="D193" i="61" s="1"/>
  <c r="E193" i="61" s="1"/>
  <c r="AC192" i="61"/>
  <c r="AD192" i="61" s="1"/>
  <c r="AE192" i="61" s="1"/>
  <c r="AF192" i="61" s="1"/>
  <c r="C192" i="61"/>
  <c r="D192" i="61" s="1"/>
  <c r="E192" i="61" s="1"/>
  <c r="F192" i="61" s="1"/>
  <c r="G192" i="61" s="1"/>
  <c r="H192" i="61" s="1"/>
  <c r="I192" i="61" s="1"/>
  <c r="J192" i="61" s="1"/>
  <c r="K192" i="61" s="1"/>
  <c r="L192" i="61" s="1"/>
  <c r="M192" i="61" s="1"/>
  <c r="N192" i="61" s="1"/>
  <c r="O192" i="61" s="1"/>
  <c r="P192" i="61" s="1"/>
  <c r="Q192" i="61" s="1"/>
  <c r="R192" i="61" s="1"/>
  <c r="S192" i="61" s="1"/>
  <c r="T192" i="61" s="1"/>
  <c r="U192" i="61" s="1"/>
  <c r="V192" i="61" s="1"/>
  <c r="W192" i="61" s="1"/>
  <c r="X192" i="61" s="1"/>
  <c r="Y192" i="61" s="1"/>
  <c r="Z192" i="61" s="1"/>
  <c r="AA192" i="61" s="1"/>
  <c r="AB192" i="61" s="1"/>
  <c r="AD191" i="61"/>
  <c r="AE191" i="61" s="1"/>
  <c r="AF191" i="61" s="1"/>
  <c r="E191" i="61"/>
  <c r="F191" i="61" s="1"/>
  <c r="G191" i="61" s="1"/>
  <c r="H191" i="61" s="1"/>
  <c r="I191" i="61" s="1"/>
  <c r="J191" i="61" s="1"/>
  <c r="K191" i="61" s="1"/>
  <c r="L191" i="61" s="1"/>
  <c r="M191" i="61" s="1"/>
  <c r="N191" i="61" s="1"/>
  <c r="O191" i="61" s="1"/>
  <c r="P191" i="61" s="1"/>
  <c r="Q191" i="61" s="1"/>
  <c r="R191" i="61" s="1"/>
  <c r="S191" i="61" s="1"/>
  <c r="T191" i="61" s="1"/>
  <c r="U191" i="61" s="1"/>
  <c r="V191" i="61" s="1"/>
  <c r="W191" i="61" s="1"/>
  <c r="X191" i="61" s="1"/>
  <c r="Y191" i="61" s="1"/>
  <c r="Z191" i="61" s="1"/>
  <c r="AA191" i="61" s="1"/>
  <c r="AB191" i="61" s="1"/>
  <c r="AC191" i="61" s="1"/>
  <c r="C191" i="61"/>
  <c r="D191" i="61" s="1"/>
  <c r="E190" i="61"/>
  <c r="F190" i="61" s="1"/>
  <c r="G190" i="61" s="1"/>
  <c r="H190" i="61" s="1"/>
  <c r="I190" i="61" s="1"/>
  <c r="J190" i="61" s="1"/>
  <c r="K190" i="61" s="1"/>
  <c r="L190" i="61" s="1"/>
  <c r="M190" i="61" s="1"/>
  <c r="N190" i="61" s="1"/>
  <c r="O190" i="61" s="1"/>
  <c r="P190" i="61" s="1"/>
  <c r="Q190" i="61" s="1"/>
  <c r="R190" i="61" s="1"/>
  <c r="S190" i="61" s="1"/>
  <c r="T190" i="61" s="1"/>
  <c r="U190" i="61" s="1"/>
  <c r="V190" i="61" s="1"/>
  <c r="W190" i="61" s="1"/>
  <c r="X190" i="61" s="1"/>
  <c r="Y190" i="61" s="1"/>
  <c r="Z190" i="61" s="1"/>
  <c r="AA190" i="61" s="1"/>
  <c r="AB190" i="61" s="1"/>
  <c r="AC190" i="61" s="1"/>
  <c r="AD190" i="61" s="1"/>
  <c r="AE190" i="61" s="1"/>
  <c r="AF190" i="61" s="1"/>
  <c r="D190" i="61"/>
  <c r="C190" i="61"/>
  <c r="D189" i="61"/>
  <c r="E189" i="61" s="1"/>
  <c r="C189" i="61"/>
  <c r="AG187" i="61"/>
  <c r="B187" i="61"/>
  <c r="H186" i="61"/>
  <c r="I186" i="61" s="1"/>
  <c r="J186" i="61" s="1"/>
  <c r="K186" i="61" s="1"/>
  <c r="L186" i="61" s="1"/>
  <c r="M186" i="61" s="1"/>
  <c r="N186" i="61" s="1"/>
  <c r="O186" i="61" s="1"/>
  <c r="P186" i="61" s="1"/>
  <c r="Q186" i="61" s="1"/>
  <c r="R186" i="61" s="1"/>
  <c r="S186" i="61" s="1"/>
  <c r="T186" i="61" s="1"/>
  <c r="U186" i="61" s="1"/>
  <c r="V186" i="61" s="1"/>
  <c r="W186" i="61" s="1"/>
  <c r="X186" i="61" s="1"/>
  <c r="Y186" i="61" s="1"/>
  <c r="Z186" i="61" s="1"/>
  <c r="AA186" i="61" s="1"/>
  <c r="AB186" i="61" s="1"/>
  <c r="AC186" i="61" s="1"/>
  <c r="AD186" i="61" s="1"/>
  <c r="AE186" i="61" s="1"/>
  <c r="AF186" i="61" s="1"/>
  <c r="E186" i="61"/>
  <c r="F186" i="61" s="1"/>
  <c r="G186" i="61" s="1"/>
  <c r="D186" i="61"/>
  <c r="C186" i="61"/>
  <c r="C185" i="61"/>
  <c r="D185" i="61" s="1"/>
  <c r="E185" i="61" s="1"/>
  <c r="F185" i="61" s="1"/>
  <c r="G185" i="61" s="1"/>
  <c r="H185" i="61" s="1"/>
  <c r="I185" i="61" s="1"/>
  <c r="J185" i="61" s="1"/>
  <c r="K185" i="61" s="1"/>
  <c r="L185" i="61" s="1"/>
  <c r="M185" i="61" s="1"/>
  <c r="N185" i="61" s="1"/>
  <c r="O185" i="61" s="1"/>
  <c r="P185" i="61" s="1"/>
  <c r="Q185" i="61" s="1"/>
  <c r="R185" i="61" s="1"/>
  <c r="S185" i="61" s="1"/>
  <c r="T185" i="61" s="1"/>
  <c r="U185" i="61" s="1"/>
  <c r="V185" i="61" s="1"/>
  <c r="W185" i="61" s="1"/>
  <c r="X185" i="61" s="1"/>
  <c r="Y185" i="61" s="1"/>
  <c r="Z185" i="61" s="1"/>
  <c r="AA185" i="61" s="1"/>
  <c r="AB185" i="61" s="1"/>
  <c r="AC185" i="61" s="1"/>
  <c r="AD185" i="61" s="1"/>
  <c r="AE185" i="61" s="1"/>
  <c r="AF185" i="61" s="1"/>
  <c r="M184" i="61"/>
  <c r="N184" i="61" s="1"/>
  <c r="O184" i="61" s="1"/>
  <c r="P184" i="61" s="1"/>
  <c r="Q184" i="61" s="1"/>
  <c r="R184" i="61" s="1"/>
  <c r="S184" i="61" s="1"/>
  <c r="T184" i="61" s="1"/>
  <c r="U184" i="61" s="1"/>
  <c r="V184" i="61" s="1"/>
  <c r="W184" i="61" s="1"/>
  <c r="X184" i="61" s="1"/>
  <c r="Y184" i="61" s="1"/>
  <c r="Z184" i="61" s="1"/>
  <c r="AA184" i="61" s="1"/>
  <c r="AB184" i="61" s="1"/>
  <c r="AC184" i="61" s="1"/>
  <c r="AD184" i="61" s="1"/>
  <c r="AE184" i="61" s="1"/>
  <c r="AF184" i="61" s="1"/>
  <c r="D184" i="61"/>
  <c r="E184" i="61" s="1"/>
  <c r="F184" i="61" s="1"/>
  <c r="G184" i="61" s="1"/>
  <c r="H184" i="61" s="1"/>
  <c r="I184" i="61" s="1"/>
  <c r="J184" i="61" s="1"/>
  <c r="K184" i="61" s="1"/>
  <c r="L184" i="61" s="1"/>
  <c r="C184" i="61"/>
  <c r="D183" i="61"/>
  <c r="E183" i="61" s="1"/>
  <c r="F183" i="61" s="1"/>
  <c r="G183" i="61" s="1"/>
  <c r="H183" i="61" s="1"/>
  <c r="I183" i="61" s="1"/>
  <c r="J183" i="61" s="1"/>
  <c r="K183" i="61" s="1"/>
  <c r="L183" i="61" s="1"/>
  <c r="M183" i="61" s="1"/>
  <c r="N183" i="61" s="1"/>
  <c r="O183" i="61" s="1"/>
  <c r="P183" i="61" s="1"/>
  <c r="Q183" i="61" s="1"/>
  <c r="R183" i="61" s="1"/>
  <c r="S183" i="61" s="1"/>
  <c r="T183" i="61" s="1"/>
  <c r="U183" i="61" s="1"/>
  <c r="V183" i="61" s="1"/>
  <c r="W183" i="61" s="1"/>
  <c r="X183" i="61" s="1"/>
  <c r="Y183" i="61" s="1"/>
  <c r="Z183" i="61" s="1"/>
  <c r="AA183" i="61" s="1"/>
  <c r="AB183" i="61" s="1"/>
  <c r="AC183" i="61" s="1"/>
  <c r="AD183" i="61" s="1"/>
  <c r="AE183" i="61" s="1"/>
  <c r="AF183" i="61" s="1"/>
  <c r="C183" i="61"/>
  <c r="J182" i="61"/>
  <c r="K182" i="61" s="1"/>
  <c r="L182" i="61" s="1"/>
  <c r="M182" i="61" s="1"/>
  <c r="N182" i="61" s="1"/>
  <c r="O182" i="61" s="1"/>
  <c r="P182" i="61" s="1"/>
  <c r="Q182" i="61" s="1"/>
  <c r="R182" i="61" s="1"/>
  <c r="S182" i="61" s="1"/>
  <c r="T182" i="61" s="1"/>
  <c r="U182" i="61" s="1"/>
  <c r="V182" i="61" s="1"/>
  <c r="W182" i="61" s="1"/>
  <c r="X182" i="61" s="1"/>
  <c r="Y182" i="61" s="1"/>
  <c r="Z182" i="61" s="1"/>
  <c r="AA182" i="61" s="1"/>
  <c r="AB182" i="61" s="1"/>
  <c r="AC182" i="61" s="1"/>
  <c r="AD182" i="61" s="1"/>
  <c r="AE182" i="61" s="1"/>
  <c r="AF182" i="61" s="1"/>
  <c r="G182" i="61"/>
  <c r="H182" i="61" s="1"/>
  <c r="I182" i="61" s="1"/>
  <c r="C182" i="61"/>
  <c r="D182" i="61" s="1"/>
  <c r="E182" i="61" s="1"/>
  <c r="F182" i="61" s="1"/>
  <c r="C181" i="61"/>
  <c r="D181" i="61" s="1"/>
  <c r="E181" i="61" s="1"/>
  <c r="F181" i="61" s="1"/>
  <c r="G181" i="61" s="1"/>
  <c r="H181" i="61" s="1"/>
  <c r="I181" i="61" s="1"/>
  <c r="J181" i="61" s="1"/>
  <c r="K181" i="61" s="1"/>
  <c r="L181" i="61" s="1"/>
  <c r="M181" i="61" s="1"/>
  <c r="N181" i="61" s="1"/>
  <c r="O181" i="61" s="1"/>
  <c r="P181" i="61" s="1"/>
  <c r="Q181" i="61" s="1"/>
  <c r="R181" i="61" s="1"/>
  <c r="S181" i="61" s="1"/>
  <c r="T181" i="61" s="1"/>
  <c r="U181" i="61" s="1"/>
  <c r="V181" i="61" s="1"/>
  <c r="W181" i="61" s="1"/>
  <c r="X181" i="61" s="1"/>
  <c r="Y181" i="61" s="1"/>
  <c r="Z181" i="61" s="1"/>
  <c r="AA181" i="61" s="1"/>
  <c r="AB181" i="61" s="1"/>
  <c r="AC181" i="61" s="1"/>
  <c r="AD181" i="61" s="1"/>
  <c r="AE181" i="61" s="1"/>
  <c r="AF181" i="61" s="1"/>
  <c r="C180" i="61"/>
  <c r="D180" i="61" s="1"/>
  <c r="E180" i="61" s="1"/>
  <c r="F180" i="61" s="1"/>
  <c r="G180" i="61" s="1"/>
  <c r="H180" i="61" s="1"/>
  <c r="I180" i="61" s="1"/>
  <c r="J180" i="61" s="1"/>
  <c r="K180" i="61" s="1"/>
  <c r="L180" i="61" s="1"/>
  <c r="M180" i="61" s="1"/>
  <c r="N180" i="61" s="1"/>
  <c r="O180" i="61" s="1"/>
  <c r="P180" i="61" s="1"/>
  <c r="Q180" i="61" s="1"/>
  <c r="R180" i="61" s="1"/>
  <c r="S180" i="61" s="1"/>
  <c r="T180" i="61" s="1"/>
  <c r="U180" i="61" s="1"/>
  <c r="V180" i="61" s="1"/>
  <c r="W180" i="61" s="1"/>
  <c r="X180" i="61" s="1"/>
  <c r="Y180" i="61" s="1"/>
  <c r="Z180" i="61" s="1"/>
  <c r="AA180" i="61" s="1"/>
  <c r="AB180" i="61" s="1"/>
  <c r="AC180" i="61" s="1"/>
  <c r="AD180" i="61" s="1"/>
  <c r="AE180" i="61" s="1"/>
  <c r="AF180" i="61" s="1"/>
  <c r="D179" i="61"/>
  <c r="E179" i="61" s="1"/>
  <c r="F179" i="61" s="1"/>
  <c r="G179" i="61" s="1"/>
  <c r="H179" i="61" s="1"/>
  <c r="I179" i="61" s="1"/>
  <c r="J179" i="61" s="1"/>
  <c r="K179" i="61" s="1"/>
  <c r="L179" i="61" s="1"/>
  <c r="M179" i="61" s="1"/>
  <c r="N179" i="61" s="1"/>
  <c r="O179" i="61" s="1"/>
  <c r="P179" i="61" s="1"/>
  <c r="Q179" i="61" s="1"/>
  <c r="R179" i="61" s="1"/>
  <c r="S179" i="61" s="1"/>
  <c r="T179" i="61" s="1"/>
  <c r="U179" i="61" s="1"/>
  <c r="V179" i="61" s="1"/>
  <c r="W179" i="61" s="1"/>
  <c r="X179" i="61" s="1"/>
  <c r="Y179" i="61" s="1"/>
  <c r="Z179" i="61" s="1"/>
  <c r="AA179" i="61" s="1"/>
  <c r="AB179" i="61" s="1"/>
  <c r="AC179" i="61" s="1"/>
  <c r="AD179" i="61" s="1"/>
  <c r="AE179" i="61" s="1"/>
  <c r="AF179" i="61" s="1"/>
  <c r="C179" i="61"/>
  <c r="J178" i="61"/>
  <c r="K178" i="61" s="1"/>
  <c r="L178" i="61" s="1"/>
  <c r="M178" i="61" s="1"/>
  <c r="N178" i="61" s="1"/>
  <c r="O178" i="61" s="1"/>
  <c r="P178" i="61" s="1"/>
  <c r="Q178" i="61" s="1"/>
  <c r="R178" i="61" s="1"/>
  <c r="S178" i="61" s="1"/>
  <c r="T178" i="61" s="1"/>
  <c r="U178" i="61" s="1"/>
  <c r="V178" i="61" s="1"/>
  <c r="W178" i="61" s="1"/>
  <c r="X178" i="61" s="1"/>
  <c r="Y178" i="61" s="1"/>
  <c r="Z178" i="61" s="1"/>
  <c r="AA178" i="61" s="1"/>
  <c r="AB178" i="61" s="1"/>
  <c r="AC178" i="61" s="1"/>
  <c r="AD178" i="61" s="1"/>
  <c r="AE178" i="61" s="1"/>
  <c r="AF178" i="61" s="1"/>
  <c r="G178" i="61"/>
  <c r="H178" i="61" s="1"/>
  <c r="I178" i="61" s="1"/>
  <c r="C178" i="61"/>
  <c r="D178" i="61" s="1"/>
  <c r="E178" i="61" s="1"/>
  <c r="F178" i="61" s="1"/>
  <c r="E177" i="61"/>
  <c r="F177" i="61" s="1"/>
  <c r="G177" i="61" s="1"/>
  <c r="H177" i="61" s="1"/>
  <c r="I177" i="61" s="1"/>
  <c r="J177" i="61" s="1"/>
  <c r="K177" i="61" s="1"/>
  <c r="L177" i="61" s="1"/>
  <c r="M177" i="61" s="1"/>
  <c r="N177" i="61" s="1"/>
  <c r="O177" i="61" s="1"/>
  <c r="P177" i="61" s="1"/>
  <c r="Q177" i="61" s="1"/>
  <c r="R177" i="61" s="1"/>
  <c r="S177" i="61" s="1"/>
  <c r="T177" i="61" s="1"/>
  <c r="U177" i="61" s="1"/>
  <c r="V177" i="61" s="1"/>
  <c r="W177" i="61" s="1"/>
  <c r="X177" i="61" s="1"/>
  <c r="Y177" i="61" s="1"/>
  <c r="Z177" i="61" s="1"/>
  <c r="AA177" i="61" s="1"/>
  <c r="AB177" i="61" s="1"/>
  <c r="AC177" i="61" s="1"/>
  <c r="AD177" i="61" s="1"/>
  <c r="AE177" i="61" s="1"/>
  <c r="AF177" i="61" s="1"/>
  <c r="C177" i="61"/>
  <c r="D177" i="61" s="1"/>
  <c r="X176" i="61"/>
  <c r="Y176" i="61" s="1"/>
  <c r="Z176" i="61" s="1"/>
  <c r="AA176" i="61" s="1"/>
  <c r="AB176" i="61" s="1"/>
  <c r="AC176" i="61" s="1"/>
  <c r="AD176" i="61" s="1"/>
  <c r="AE176" i="61" s="1"/>
  <c r="AF176" i="61" s="1"/>
  <c r="H176" i="61"/>
  <c r="I176" i="61" s="1"/>
  <c r="J176" i="61" s="1"/>
  <c r="K176" i="61" s="1"/>
  <c r="L176" i="61" s="1"/>
  <c r="M176" i="61" s="1"/>
  <c r="N176" i="61" s="1"/>
  <c r="O176" i="61" s="1"/>
  <c r="P176" i="61" s="1"/>
  <c r="Q176" i="61" s="1"/>
  <c r="R176" i="61" s="1"/>
  <c r="S176" i="61" s="1"/>
  <c r="T176" i="61" s="1"/>
  <c r="U176" i="61" s="1"/>
  <c r="V176" i="61" s="1"/>
  <c r="W176" i="61" s="1"/>
  <c r="F176" i="61"/>
  <c r="G176" i="61" s="1"/>
  <c r="D176" i="61"/>
  <c r="E176" i="61" s="1"/>
  <c r="C176" i="61"/>
  <c r="L175" i="61"/>
  <c r="M175" i="61" s="1"/>
  <c r="N175" i="61" s="1"/>
  <c r="O175" i="61" s="1"/>
  <c r="P175" i="61" s="1"/>
  <c r="Q175" i="61" s="1"/>
  <c r="R175" i="61" s="1"/>
  <c r="S175" i="61" s="1"/>
  <c r="T175" i="61" s="1"/>
  <c r="U175" i="61" s="1"/>
  <c r="V175" i="61" s="1"/>
  <c r="W175" i="61" s="1"/>
  <c r="X175" i="61" s="1"/>
  <c r="Y175" i="61" s="1"/>
  <c r="Z175" i="61" s="1"/>
  <c r="AA175" i="61" s="1"/>
  <c r="AB175" i="61" s="1"/>
  <c r="AC175" i="61" s="1"/>
  <c r="AD175" i="61" s="1"/>
  <c r="AE175" i="61" s="1"/>
  <c r="AF175" i="61" s="1"/>
  <c r="E175" i="61"/>
  <c r="F175" i="61" s="1"/>
  <c r="G175" i="61" s="1"/>
  <c r="H175" i="61" s="1"/>
  <c r="I175" i="61" s="1"/>
  <c r="J175" i="61" s="1"/>
  <c r="K175" i="61" s="1"/>
  <c r="C175" i="61"/>
  <c r="D175" i="61" s="1"/>
  <c r="H174" i="61"/>
  <c r="I174" i="61" s="1"/>
  <c r="J174" i="61" s="1"/>
  <c r="K174" i="61" s="1"/>
  <c r="L174" i="61" s="1"/>
  <c r="M174" i="61" s="1"/>
  <c r="N174" i="61" s="1"/>
  <c r="O174" i="61" s="1"/>
  <c r="P174" i="61" s="1"/>
  <c r="Q174" i="61" s="1"/>
  <c r="R174" i="61" s="1"/>
  <c r="S174" i="61" s="1"/>
  <c r="T174" i="61" s="1"/>
  <c r="U174" i="61" s="1"/>
  <c r="V174" i="61" s="1"/>
  <c r="W174" i="61" s="1"/>
  <c r="X174" i="61" s="1"/>
  <c r="Y174" i="61" s="1"/>
  <c r="Z174" i="61" s="1"/>
  <c r="AA174" i="61" s="1"/>
  <c r="AB174" i="61" s="1"/>
  <c r="AC174" i="61" s="1"/>
  <c r="AD174" i="61" s="1"/>
  <c r="AE174" i="61" s="1"/>
  <c r="AF174" i="61" s="1"/>
  <c r="F174" i="61"/>
  <c r="G174" i="61" s="1"/>
  <c r="E174" i="61"/>
  <c r="C174" i="61"/>
  <c r="D174" i="61" s="1"/>
  <c r="Q172" i="61"/>
  <c r="R172" i="61" s="1"/>
  <c r="S172" i="61" s="1"/>
  <c r="T172" i="61" s="1"/>
  <c r="U172" i="61" s="1"/>
  <c r="V172" i="61" s="1"/>
  <c r="W172" i="61" s="1"/>
  <c r="X172" i="61" s="1"/>
  <c r="Y172" i="61" s="1"/>
  <c r="Z172" i="61" s="1"/>
  <c r="AA172" i="61" s="1"/>
  <c r="AB172" i="61" s="1"/>
  <c r="AC172" i="61" s="1"/>
  <c r="AD172" i="61" s="1"/>
  <c r="AE172" i="61" s="1"/>
  <c r="AF172" i="61" s="1"/>
  <c r="F172" i="61"/>
  <c r="G172" i="61" s="1"/>
  <c r="H172" i="61" s="1"/>
  <c r="I172" i="61" s="1"/>
  <c r="J172" i="61" s="1"/>
  <c r="K172" i="61" s="1"/>
  <c r="L172" i="61" s="1"/>
  <c r="M172" i="61" s="1"/>
  <c r="N172" i="61" s="1"/>
  <c r="O172" i="61" s="1"/>
  <c r="P172" i="61" s="1"/>
  <c r="D172" i="61"/>
  <c r="E172" i="61" s="1"/>
  <c r="C172" i="61"/>
  <c r="L171" i="61"/>
  <c r="M171" i="61" s="1"/>
  <c r="N171" i="61" s="1"/>
  <c r="O171" i="61" s="1"/>
  <c r="P171" i="61" s="1"/>
  <c r="Q171" i="61" s="1"/>
  <c r="R171" i="61" s="1"/>
  <c r="S171" i="61" s="1"/>
  <c r="T171" i="61" s="1"/>
  <c r="U171" i="61" s="1"/>
  <c r="V171" i="61" s="1"/>
  <c r="W171" i="61" s="1"/>
  <c r="X171" i="61" s="1"/>
  <c r="Y171" i="61" s="1"/>
  <c r="Z171" i="61" s="1"/>
  <c r="AA171" i="61" s="1"/>
  <c r="AB171" i="61" s="1"/>
  <c r="AC171" i="61" s="1"/>
  <c r="AD171" i="61" s="1"/>
  <c r="AE171" i="61" s="1"/>
  <c r="AF171" i="61" s="1"/>
  <c r="D171" i="61"/>
  <c r="E171" i="61" s="1"/>
  <c r="F171" i="61" s="1"/>
  <c r="G171" i="61" s="1"/>
  <c r="H171" i="61" s="1"/>
  <c r="I171" i="61" s="1"/>
  <c r="J171" i="61" s="1"/>
  <c r="K171" i="61" s="1"/>
  <c r="C171" i="61"/>
  <c r="J170" i="61"/>
  <c r="K170" i="61" s="1"/>
  <c r="L170" i="61" s="1"/>
  <c r="M170" i="61" s="1"/>
  <c r="N170" i="61" s="1"/>
  <c r="O170" i="61" s="1"/>
  <c r="P170" i="61" s="1"/>
  <c r="Q170" i="61" s="1"/>
  <c r="R170" i="61" s="1"/>
  <c r="S170" i="61" s="1"/>
  <c r="T170" i="61" s="1"/>
  <c r="U170" i="61" s="1"/>
  <c r="V170" i="61" s="1"/>
  <c r="W170" i="61" s="1"/>
  <c r="X170" i="61" s="1"/>
  <c r="Y170" i="61" s="1"/>
  <c r="Z170" i="61" s="1"/>
  <c r="AA170" i="61" s="1"/>
  <c r="AB170" i="61" s="1"/>
  <c r="AC170" i="61" s="1"/>
  <c r="AD170" i="61" s="1"/>
  <c r="AE170" i="61" s="1"/>
  <c r="AF170" i="61" s="1"/>
  <c r="D170" i="61"/>
  <c r="E170" i="61" s="1"/>
  <c r="F170" i="61" s="1"/>
  <c r="G170" i="61" s="1"/>
  <c r="H170" i="61" s="1"/>
  <c r="I170" i="61" s="1"/>
  <c r="C170" i="61"/>
  <c r="E169" i="61"/>
  <c r="F169" i="61" s="1"/>
  <c r="G169" i="61" s="1"/>
  <c r="H169" i="61" s="1"/>
  <c r="I169" i="61" s="1"/>
  <c r="J169" i="61" s="1"/>
  <c r="K169" i="61" s="1"/>
  <c r="L169" i="61" s="1"/>
  <c r="M169" i="61" s="1"/>
  <c r="N169" i="61" s="1"/>
  <c r="O169" i="61" s="1"/>
  <c r="P169" i="61" s="1"/>
  <c r="Q169" i="61" s="1"/>
  <c r="R169" i="61" s="1"/>
  <c r="S169" i="61" s="1"/>
  <c r="T169" i="61" s="1"/>
  <c r="U169" i="61" s="1"/>
  <c r="V169" i="61" s="1"/>
  <c r="W169" i="61" s="1"/>
  <c r="X169" i="61" s="1"/>
  <c r="Y169" i="61" s="1"/>
  <c r="Z169" i="61" s="1"/>
  <c r="AA169" i="61" s="1"/>
  <c r="AB169" i="61" s="1"/>
  <c r="AC169" i="61" s="1"/>
  <c r="AD169" i="61" s="1"/>
  <c r="AE169" i="61" s="1"/>
  <c r="AF169" i="61" s="1"/>
  <c r="D169" i="61"/>
  <c r="C169" i="61"/>
  <c r="J168" i="61"/>
  <c r="K168" i="61" s="1"/>
  <c r="L168" i="61" s="1"/>
  <c r="M168" i="61" s="1"/>
  <c r="N168" i="61" s="1"/>
  <c r="O168" i="61" s="1"/>
  <c r="P168" i="61" s="1"/>
  <c r="Q168" i="61" s="1"/>
  <c r="R168" i="61" s="1"/>
  <c r="S168" i="61" s="1"/>
  <c r="T168" i="61" s="1"/>
  <c r="U168" i="61" s="1"/>
  <c r="V168" i="61" s="1"/>
  <c r="W168" i="61" s="1"/>
  <c r="X168" i="61" s="1"/>
  <c r="Y168" i="61" s="1"/>
  <c r="Z168" i="61" s="1"/>
  <c r="AA168" i="61" s="1"/>
  <c r="AB168" i="61" s="1"/>
  <c r="AC168" i="61" s="1"/>
  <c r="AD168" i="61" s="1"/>
  <c r="AE168" i="61" s="1"/>
  <c r="AF168" i="61" s="1"/>
  <c r="H168" i="61"/>
  <c r="I168" i="61" s="1"/>
  <c r="D168" i="61"/>
  <c r="E168" i="61" s="1"/>
  <c r="F168" i="61" s="1"/>
  <c r="G168" i="61" s="1"/>
  <c r="C168" i="61"/>
  <c r="J167" i="61"/>
  <c r="K167" i="61" s="1"/>
  <c r="L167" i="61" s="1"/>
  <c r="M167" i="61" s="1"/>
  <c r="N167" i="61" s="1"/>
  <c r="O167" i="61" s="1"/>
  <c r="P167" i="61" s="1"/>
  <c r="Q167" i="61" s="1"/>
  <c r="R167" i="61" s="1"/>
  <c r="S167" i="61" s="1"/>
  <c r="T167" i="61" s="1"/>
  <c r="U167" i="61" s="1"/>
  <c r="V167" i="61" s="1"/>
  <c r="W167" i="61" s="1"/>
  <c r="X167" i="61" s="1"/>
  <c r="Y167" i="61" s="1"/>
  <c r="Z167" i="61" s="1"/>
  <c r="AA167" i="61" s="1"/>
  <c r="AB167" i="61" s="1"/>
  <c r="AC167" i="61" s="1"/>
  <c r="AD167" i="61" s="1"/>
  <c r="AE167" i="61" s="1"/>
  <c r="AF167" i="61" s="1"/>
  <c r="C167" i="61"/>
  <c r="D167" i="61" s="1"/>
  <c r="E167" i="61" s="1"/>
  <c r="F167" i="61" s="1"/>
  <c r="G167" i="61" s="1"/>
  <c r="H167" i="61" s="1"/>
  <c r="I167" i="61" s="1"/>
  <c r="F166" i="61"/>
  <c r="G166" i="61" s="1"/>
  <c r="H166" i="61" s="1"/>
  <c r="I166" i="61" s="1"/>
  <c r="J166" i="61" s="1"/>
  <c r="K166" i="61" s="1"/>
  <c r="L166" i="61" s="1"/>
  <c r="M166" i="61" s="1"/>
  <c r="N166" i="61" s="1"/>
  <c r="O166" i="61" s="1"/>
  <c r="P166" i="61" s="1"/>
  <c r="Q166" i="61" s="1"/>
  <c r="R166" i="61" s="1"/>
  <c r="S166" i="61" s="1"/>
  <c r="T166" i="61" s="1"/>
  <c r="U166" i="61" s="1"/>
  <c r="V166" i="61" s="1"/>
  <c r="W166" i="61" s="1"/>
  <c r="X166" i="61" s="1"/>
  <c r="Y166" i="61" s="1"/>
  <c r="Z166" i="61" s="1"/>
  <c r="AA166" i="61" s="1"/>
  <c r="AB166" i="61" s="1"/>
  <c r="AC166" i="61" s="1"/>
  <c r="AD166" i="61" s="1"/>
  <c r="AE166" i="61" s="1"/>
  <c r="AF166" i="61" s="1"/>
  <c r="D166" i="61"/>
  <c r="E166" i="61" s="1"/>
  <c r="C166" i="61"/>
  <c r="D165" i="61"/>
  <c r="E165" i="61" s="1"/>
  <c r="F165" i="61" s="1"/>
  <c r="G165" i="61" s="1"/>
  <c r="H165" i="61" s="1"/>
  <c r="I165" i="61" s="1"/>
  <c r="J165" i="61" s="1"/>
  <c r="K165" i="61" s="1"/>
  <c r="L165" i="61" s="1"/>
  <c r="M165" i="61" s="1"/>
  <c r="N165" i="61" s="1"/>
  <c r="O165" i="61" s="1"/>
  <c r="P165" i="61" s="1"/>
  <c r="Q165" i="61" s="1"/>
  <c r="R165" i="61" s="1"/>
  <c r="S165" i="61" s="1"/>
  <c r="T165" i="61" s="1"/>
  <c r="U165" i="61" s="1"/>
  <c r="V165" i="61" s="1"/>
  <c r="W165" i="61" s="1"/>
  <c r="X165" i="61" s="1"/>
  <c r="Y165" i="61" s="1"/>
  <c r="Z165" i="61" s="1"/>
  <c r="AA165" i="61" s="1"/>
  <c r="AB165" i="61" s="1"/>
  <c r="AC165" i="61" s="1"/>
  <c r="AD165" i="61" s="1"/>
  <c r="AE165" i="61" s="1"/>
  <c r="AF165" i="61" s="1"/>
  <c r="C165" i="61"/>
  <c r="J163" i="61"/>
  <c r="K163" i="61" s="1"/>
  <c r="L163" i="61" s="1"/>
  <c r="M163" i="61" s="1"/>
  <c r="N163" i="61" s="1"/>
  <c r="O163" i="61" s="1"/>
  <c r="P163" i="61" s="1"/>
  <c r="Q163" i="61" s="1"/>
  <c r="R163" i="61" s="1"/>
  <c r="S163" i="61" s="1"/>
  <c r="T163" i="61" s="1"/>
  <c r="U163" i="61" s="1"/>
  <c r="V163" i="61" s="1"/>
  <c r="W163" i="61" s="1"/>
  <c r="X163" i="61" s="1"/>
  <c r="Y163" i="61" s="1"/>
  <c r="Z163" i="61" s="1"/>
  <c r="AA163" i="61" s="1"/>
  <c r="AB163" i="61" s="1"/>
  <c r="AC163" i="61" s="1"/>
  <c r="AD163" i="61" s="1"/>
  <c r="AE163" i="61" s="1"/>
  <c r="AF163" i="61" s="1"/>
  <c r="C163" i="61"/>
  <c r="D163" i="61" s="1"/>
  <c r="E163" i="61" s="1"/>
  <c r="F163" i="61" s="1"/>
  <c r="G163" i="61" s="1"/>
  <c r="H163" i="61" s="1"/>
  <c r="I163" i="61" s="1"/>
  <c r="C162" i="61"/>
  <c r="D162" i="61" s="1"/>
  <c r="E162" i="61" s="1"/>
  <c r="F162" i="61" s="1"/>
  <c r="G162" i="61" s="1"/>
  <c r="H162" i="61" s="1"/>
  <c r="I162" i="61" s="1"/>
  <c r="J162" i="61" s="1"/>
  <c r="K162" i="61" s="1"/>
  <c r="L162" i="61" s="1"/>
  <c r="M162" i="61" s="1"/>
  <c r="N162" i="61" s="1"/>
  <c r="O162" i="61" s="1"/>
  <c r="P162" i="61" s="1"/>
  <c r="Q162" i="61" s="1"/>
  <c r="R162" i="61" s="1"/>
  <c r="S162" i="61" s="1"/>
  <c r="T162" i="61" s="1"/>
  <c r="U162" i="61" s="1"/>
  <c r="V162" i="61" s="1"/>
  <c r="W162" i="61" s="1"/>
  <c r="X162" i="61" s="1"/>
  <c r="Y162" i="61" s="1"/>
  <c r="Z162" i="61" s="1"/>
  <c r="AA162" i="61" s="1"/>
  <c r="AB162" i="61" s="1"/>
  <c r="AC162" i="61" s="1"/>
  <c r="AD162" i="61" s="1"/>
  <c r="AE162" i="61" s="1"/>
  <c r="AF162" i="61" s="1"/>
  <c r="F161" i="61"/>
  <c r="G161" i="61" s="1"/>
  <c r="H161" i="61" s="1"/>
  <c r="I161" i="61" s="1"/>
  <c r="J161" i="61" s="1"/>
  <c r="K161" i="61" s="1"/>
  <c r="L161" i="61" s="1"/>
  <c r="M161" i="61" s="1"/>
  <c r="N161" i="61" s="1"/>
  <c r="O161" i="61" s="1"/>
  <c r="P161" i="61" s="1"/>
  <c r="Q161" i="61" s="1"/>
  <c r="R161" i="61" s="1"/>
  <c r="S161" i="61" s="1"/>
  <c r="T161" i="61" s="1"/>
  <c r="U161" i="61" s="1"/>
  <c r="V161" i="61" s="1"/>
  <c r="W161" i="61" s="1"/>
  <c r="X161" i="61" s="1"/>
  <c r="Y161" i="61" s="1"/>
  <c r="Z161" i="61" s="1"/>
  <c r="AA161" i="61" s="1"/>
  <c r="AB161" i="61" s="1"/>
  <c r="AC161" i="61" s="1"/>
  <c r="AD161" i="61" s="1"/>
  <c r="AE161" i="61" s="1"/>
  <c r="AF161" i="61" s="1"/>
  <c r="E161" i="61"/>
  <c r="D161" i="61"/>
  <c r="C161" i="61"/>
  <c r="C160" i="61"/>
  <c r="D160" i="61" s="1"/>
  <c r="E160" i="61" s="1"/>
  <c r="F160" i="61" s="1"/>
  <c r="G160" i="61" s="1"/>
  <c r="H160" i="61" s="1"/>
  <c r="I160" i="61" s="1"/>
  <c r="J160" i="61" s="1"/>
  <c r="K160" i="61" s="1"/>
  <c r="L160" i="61" s="1"/>
  <c r="M160" i="61" s="1"/>
  <c r="N160" i="61" s="1"/>
  <c r="O160" i="61" s="1"/>
  <c r="P160" i="61" s="1"/>
  <c r="Q160" i="61" s="1"/>
  <c r="R160" i="61" s="1"/>
  <c r="S160" i="61" s="1"/>
  <c r="T160" i="61" s="1"/>
  <c r="U160" i="61" s="1"/>
  <c r="V160" i="61" s="1"/>
  <c r="W160" i="61" s="1"/>
  <c r="X160" i="61" s="1"/>
  <c r="Y160" i="61" s="1"/>
  <c r="Z160" i="61" s="1"/>
  <c r="AA160" i="61" s="1"/>
  <c r="AB160" i="61" s="1"/>
  <c r="AC160" i="61" s="1"/>
  <c r="AD160" i="61" s="1"/>
  <c r="AE160" i="61" s="1"/>
  <c r="AF160" i="61" s="1"/>
  <c r="N159" i="61"/>
  <c r="O159" i="61" s="1"/>
  <c r="P159" i="61" s="1"/>
  <c r="Q159" i="61" s="1"/>
  <c r="R159" i="61" s="1"/>
  <c r="S159" i="61" s="1"/>
  <c r="T159" i="61" s="1"/>
  <c r="U159" i="61" s="1"/>
  <c r="V159" i="61" s="1"/>
  <c r="W159" i="61" s="1"/>
  <c r="X159" i="61" s="1"/>
  <c r="Y159" i="61" s="1"/>
  <c r="Z159" i="61" s="1"/>
  <c r="AA159" i="61" s="1"/>
  <c r="AB159" i="61" s="1"/>
  <c r="AC159" i="61" s="1"/>
  <c r="AD159" i="61" s="1"/>
  <c r="AE159" i="61" s="1"/>
  <c r="AF159" i="61" s="1"/>
  <c r="C159" i="61"/>
  <c r="D159" i="61" s="1"/>
  <c r="E159" i="61" s="1"/>
  <c r="F159" i="61" s="1"/>
  <c r="G159" i="61" s="1"/>
  <c r="H159" i="61" s="1"/>
  <c r="I159" i="61" s="1"/>
  <c r="J159" i="61" s="1"/>
  <c r="K159" i="61" s="1"/>
  <c r="L159" i="61" s="1"/>
  <c r="M159" i="61" s="1"/>
  <c r="D158" i="61"/>
  <c r="E158" i="61" s="1"/>
  <c r="F158" i="61" s="1"/>
  <c r="G158" i="61" s="1"/>
  <c r="H158" i="61" s="1"/>
  <c r="I158" i="61" s="1"/>
  <c r="J158" i="61" s="1"/>
  <c r="K158" i="61" s="1"/>
  <c r="L158" i="61" s="1"/>
  <c r="M158" i="61" s="1"/>
  <c r="N158" i="61" s="1"/>
  <c r="O158" i="61" s="1"/>
  <c r="P158" i="61" s="1"/>
  <c r="Q158" i="61" s="1"/>
  <c r="R158" i="61" s="1"/>
  <c r="S158" i="61" s="1"/>
  <c r="T158" i="61" s="1"/>
  <c r="U158" i="61" s="1"/>
  <c r="V158" i="61" s="1"/>
  <c r="W158" i="61" s="1"/>
  <c r="X158" i="61" s="1"/>
  <c r="Y158" i="61" s="1"/>
  <c r="Z158" i="61" s="1"/>
  <c r="AA158" i="61" s="1"/>
  <c r="AB158" i="61" s="1"/>
  <c r="AC158" i="61" s="1"/>
  <c r="AD158" i="61" s="1"/>
  <c r="AE158" i="61" s="1"/>
  <c r="AF158" i="61" s="1"/>
  <c r="C158" i="61"/>
  <c r="G157" i="61"/>
  <c r="H157" i="61" s="1"/>
  <c r="I157" i="61" s="1"/>
  <c r="J157" i="61" s="1"/>
  <c r="K157" i="61" s="1"/>
  <c r="L157" i="61" s="1"/>
  <c r="M157" i="61" s="1"/>
  <c r="N157" i="61" s="1"/>
  <c r="O157" i="61" s="1"/>
  <c r="P157" i="61" s="1"/>
  <c r="Q157" i="61" s="1"/>
  <c r="R157" i="61" s="1"/>
  <c r="S157" i="61" s="1"/>
  <c r="T157" i="61" s="1"/>
  <c r="U157" i="61" s="1"/>
  <c r="V157" i="61" s="1"/>
  <c r="W157" i="61" s="1"/>
  <c r="X157" i="61" s="1"/>
  <c r="Y157" i="61" s="1"/>
  <c r="Z157" i="61" s="1"/>
  <c r="AA157" i="61" s="1"/>
  <c r="AB157" i="61" s="1"/>
  <c r="AC157" i="61" s="1"/>
  <c r="AD157" i="61" s="1"/>
  <c r="AE157" i="61" s="1"/>
  <c r="AF157" i="61" s="1"/>
  <c r="D157" i="61"/>
  <c r="E157" i="61" s="1"/>
  <c r="F157" i="61" s="1"/>
  <c r="C157" i="61"/>
  <c r="AC156" i="61"/>
  <c r="AD156" i="61" s="1"/>
  <c r="AE156" i="61" s="1"/>
  <c r="AF156" i="61" s="1"/>
  <c r="T156" i="61"/>
  <c r="U156" i="61" s="1"/>
  <c r="V156" i="61" s="1"/>
  <c r="W156" i="61" s="1"/>
  <c r="X156" i="61" s="1"/>
  <c r="Y156" i="61" s="1"/>
  <c r="Z156" i="61" s="1"/>
  <c r="AA156" i="61" s="1"/>
  <c r="AB156" i="61" s="1"/>
  <c r="C156" i="61"/>
  <c r="D156" i="61" s="1"/>
  <c r="E156" i="61" s="1"/>
  <c r="F156" i="61" s="1"/>
  <c r="G156" i="61" s="1"/>
  <c r="H156" i="61" s="1"/>
  <c r="I156" i="61" s="1"/>
  <c r="J156" i="61" s="1"/>
  <c r="K156" i="61" s="1"/>
  <c r="L156" i="61" s="1"/>
  <c r="M156" i="61" s="1"/>
  <c r="N156" i="61" s="1"/>
  <c r="O156" i="61" s="1"/>
  <c r="P156" i="61" s="1"/>
  <c r="Q156" i="61" s="1"/>
  <c r="R156" i="61" s="1"/>
  <c r="S156" i="61" s="1"/>
  <c r="E155" i="61"/>
  <c r="F155" i="61" s="1"/>
  <c r="G155" i="61" s="1"/>
  <c r="H155" i="61" s="1"/>
  <c r="I155" i="61" s="1"/>
  <c r="J155" i="61" s="1"/>
  <c r="K155" i="61" s="1"/>
  <c r="L155" i="61" s="1"/>
  <c r="M155" i="61" s="1"/>
  <c r="N155" i="61" s="1"/>
  <c r="O155" i="61" s="1"/>
  <c r="P155" i="61" s="1"/>
  <c r="Q155" i="61" s="1"/>
  <c r="R155" i="61" s="1"/>
  <c r="S155" i="61" s="1"/>
  <c r="T155" i="61" s="1"/>
  <c r="U155" i="61" s="1"/>
  <c r="V155" i="61" s="1"/>
  <c r="W155" i="61" s="1"/>
  <c r="X155" i="61" s="1"/>
  <c r="Y155" i="61" s="1"/>
  <c r="Z155" i="61" s="1"/>
  <c r="AA155" i="61" s="1"/>
  <c r="AB155" i="61" s="1"/>
  <c r="AC155" i="61" s="1"/>
  <c r="AD155" i="61" s="1"/>
  <c r="AE155" i="61" s="1"/>
  <c r="AF155" i="61" s="1"/>
  <c r="D155" i="61"/>
  <c r="C155" i="61"/>
  <c r="T154" i="61"/>
  <c r="U154" i="61" s="1"/>
  <c r="V154" i="61" s="1"/>
  <c r="W154" i="61" s="1"/>
  <c r="X154" i="61" s="1"/>
  <c r="Y154" i="61" s="1"/>
  <c r="Z154" i="61" s="1"/>
  <c r="AA154" i="61" s="1"/>
  <c r="AB154" i="61" s="1"/>
  <c r="AC154" i="61" s="1"/>
  <c r="AD154" i="61" s="1"/>
  <c r="AE154" i="61" s="1"/>
  <c r="AF154" i="61" s="1"/>
  <c r="C154" i="61"/>
  <c r="D154" i="61" s="1"/>
  <c r="E154" i="61" s="1"/>
  <c r="F154" i="61" s="1"/>
  <c r="G154" i="61" s="1"/>
  <c r="H154" i="61" s="1"/>
  <c r="I154" i="61" s="1"/>
  <c r="J154" i="61" s="1"/>
  <c r="K154" i="61" s="1"/>
  <c r="L154" i="61" s="1"/>
  <c r="M154" i="61" s="1"/>
  <c r="N154" i="61" s="1"/>
  <c r="O154" i="61" s="1"/>
  <c r="P154" i="61" s="1"/>
  <c r="Q154" i="61" s="1"/>
  <c r="R154" i="61" s="1"/>
  <c r="S154" i="61" s="1"/>
  <c r="T153" i="61"/>
  <c r="U153" i="61" s="1"/>
  <c r="V153" i="61" s="1"/>
  <c r="W153" i="61" s="1"/>
  <c r="X153" i="61" s="1"/>
  <c r="Y153" i="61" s="1"/>
  <c r="Z153" i="61" s="1"/>
  <c r="AA153" i="61" s="1"/>
  <c r="AB153" i="61" s="1"/>
  <c r="AC153" i="61" s="1"/>
  <c r="AD153" i="61" s="1"/>
  <c r="AE153" i="61" s="1"/>
  <c r="AF153" i="61" s="1"/>
  <c r="N153" i="61"/>
  <c r="O153" i="61" s="1"/>
  <c r="P153" i="61" s="1"/>
  <c r="Q153" i="61" s="1"/>
  <c r="R153" i="61" s="1"/>
  <c r="S153" i="61" s="1"/>
  <c r="E153" i="61"/>
  <c r="F153" i="61" s="1"/>
  <c r="G153" i="61" s="1"/>
  <c r="H153" i="61" s="1"/>
  <c r="I153" i="61" s="1"/>
  <c r="J153" i="61" s="1"/>
  <c r="K153" i="61" s="1"/>
  <c r="L153" i="61" s="1"/>
  <c r="M153" i="61" s="1"/>
  <c r="D153" i="61"/>
  <c r="C153" i="61"/>
  <c r="M152" i="61"/>
  <c r="N152" i="61" s="1"/>
  <c r="O152" i="61" s="1"/>
  <c r="P152" i="61" s="1"/>
  <c r="Q152" i="61" s="1"/>
  <c r="R152" i="61" s="1"/>
  <c r="S152" i="61" s="1"/>
  <c r="T152" i="61" s="1"/>
  <c r="U152" i="61" s="1"/>
  <c r="V152" i="61" s="1"/>
  <c r="W152" i="61" s="1"/>
  <c r="X152" i="61" s="1"/>
  <c r="Y152" i="61" s="1"/>
  <c r="Z152" i="61" s="1"/>
  <c r="AA152" i="61" s="1"/>
  <c r="AB152" i="61" s="1"/>
  <c r="AC152" i="61" s="1"/>
  <c r="AD152" i="61" s="1"/>
  <c r="AE152" i="61" s="1"/>
  <c r="AF152" i="61" s="1"/>
  <c r="E152" i="61"/>
  <c r="F152" i="61" s="1"/>
  <c r="G152" i="61" s="1"/>
  <c r="H152" i="61" s="1"/>
  <c r="I152" i="61" s="1"/>
  <c r="J152" i="61" s="1"/>
  <c r="K152" i="61" s="1"/>
  <c r="L152" i="61" s="1"/>
  <c r="D152" i="61"/>
  <c r="C152" i="61"/>
  <c r="AB151" i="61"/>
  <c r="AC151" i="61" s="1"/>
  <c r="AD151" i="61" s="1"/>
  <c r="AE151" i="61" s="1"/>
  <c r="AF151" i="61" s="1"/>
  <c r="C151" i="61"/>
  <c r="D151" i="61" s="1"/>
  <c r="E151" i="61" s="1"/>
  <c r="F151" i="61" s="1"/>
  <c r="G151" i="61" s="1"/>
  <c r="H151" i="61" s="1"/>
  <c r="I151" i="61" s="1"/>
  <c r="J151" i="61" s="1"/>
  <c r="K151" i="61" s="1"/>
  <c r="L151" i="61" s="1"/>
  <c r="M151" i="61" s="1"/>
  <c r="N151" i="61" s="1"/>
  <c r="O151" i="61" s="1"/>
  <c r="P151" i="61" s="1"/>
  <c r="Q151" i="61" s="1"/>
  <c r="R151" i="61" s="1"/>
  <c r="S151" i="61" s="1"/>
  <c r="T151" i="61" s="1"/>
  <c r="U151" i="61" s="1"/>
  <c r="V151" i="61" s="1"/>
  <c r="W151" i="61" s="1"/>
  <c r="X151" i="61" s="1"/>
  <c r="Y151" i="61" s="1"/>
  <c r="Z151" i="61" s="1"/>
  <c r="AA151" i="61" s="1"/>
  <c r="C149" i="61"/>
  <c r="D149" i="61" s="1"/>
  <c r="E149" i="61" s="1"/>
  <c r="F149" i="61" s="1"/>
  <c r="G149" i="61" s="1"/>
  <c r="H149" i="61" s="1"/>
  <c r="I149" i="61" s="1"/>
  <c r="J149" i="61" s="1"/>
  <c r="K149" i="61" s="1"/>
  <c r="L149" i="61" s="1"/>
  <c r="M149" i="61" s="1"/>
  <c r="N149" i="61" s="1"/>
  <c r="O149" i="61" s="1"/>
  <c r="P149" i="61" s="1"/>
  <c r="Q149" i="61" s="1"/>
  <c r="R149" i="61" s="1"/>
  <c r="S149" i="61" s="1"/>
  <c r="T149" i="61" s="1"/>
  <c r="U149" i="61" s="1"/>
  <c r="V149" i="61" s="1"/>
  <c r="W149" i="61" s="1"/>
  <c r="X149" i="61" s="1"/>
  <c r="Y149" i="61" s="1"/>
  <c r="Z149" i="61" s="1"/>
  <c r="AA149" i="61" s="1"/>
  <c r="AB149" i="61" s="1"/>
  <c r="AC149" i="61" s="1"/>
  <c r="AD149" i="61" s="1"/>
  <c r="AE149" i="61" s="1"/>
  <c r="AF149" i="61" s="1"/>
  <c r="D148" i="61"/>
  <c r="E148" i="61" s="1"/>
  <c r="F148" i="61" s="1"/>
  <c r="G148" i="61" s="1"/>
  <c r="H148" i="61" s="1"/>
  <c r="I148" i="61" s="1"/>
  <c r="J148" i="61" s="1"/>
  <c r="K148" i="61" s="1"/>
  <c r="L148" i="61" s="1"/>
  <c r="M148" i="61" s="1"/>
  <c r="N148" i="61" s="1"/>
  <c r="O148" i="61" s="1"/>
  <c r="P148" i="61" s="1"/>
  <c r="Q148" i="61" s="1"/>
  <c r="R148" i="61" s="1"/>
  <c r="S148" i="61" s="1"/>
  <c r="T148" i="61" s="1"/>
  <c r="U148" i="61" s="1"/>
  <c r="V148" i="61" s="1"/>
  <c r="W148" i="61" s="1"/>
  <c r="X148" i="61" s="1"/>
  <c r="Y148" i="61" s="1"/>
  <c r="Z148" i="61" s="1"/>
  <c r="AA148" i="61" s="1"/>
  <c r="AB148" i="61" s="1"/>
  <c r="AC148" i="61" s="1"/>
  <c r="AD148" i="61" s="1"/>
  <c r="AE148" i="61" s="1"/>
  <c r="AF148" i="61" s="1"/>
  <c r="C148" i="61"/>
  <c r="K147" i="61"/>
  <c r="L147" i="61" s="1"/>
  <c r="M147" i="61" s="1"/>
  <c r="N147" i="61" s="1"/>
  <c r="O147" i="61" s="1"/>
  <c r="P147" i="61" s="1"/>
  <c r="Q147" i="61" s="1"/>
  <c r="R147" i="61" s="1"/>
  <c r="S147" i="61" s="1"/>
  <c r="T147" i="61" s="1"/>
  <c r="U147" i="61" s="1"/>
  <c r="V147" i="61" s="1"/>
  <c r="W147" i="61" s="1"/>
  <c r="X147" i="61" s="1"/>
  <c r="Y147" i="61" s="1"/>
  <c r="Z147" i="61" s="1"/>
  <c r="AA147" i="61" s="1"/>
  <c r="AB147" i="61" s="1"/>
  <c r="AC147" i="61" s="1"/>
  <c r="AD147" i="61" s="1"/>
  <c r="AE147" i="61" s="1"/>
  <c r="AF147" i="61" s="1"/>
  <c r="C147" i="61"/>
  <c r="D147" i="61" s="1"/>
  <c r="E147" i="61" s="1"/>
  <c r="F147" i="61" s="1"/>
  <c r="G147" i="61" s="1"/>
  <c r="H147" i="61" s="1"/>
  <c r="I147" i="61" s="1"/>
  <c r="J147" i="61" s="1"/>
  <c r="I146" i="61"/>
  <c r="J146" i="61" s="1"/>
  <c r="K146" i="61" s="1"/>
  <c r="L146" i="61" s="1"/>
  <c r="M146" i="61" s="1"/>
  <c r="N146" i="61" s="1"/>
  <c r="O146" i="61" s="1"/>
  <c r="P146" i="61" s="1"/>
  <c r="Q146" i="61" s="1"/>
  <c r="R146" i="61" s="1"/>
  <c r="S146" i="61" s="1"/>
  <c r="T146" i="61" s="1"/>
  <c r="U146" i="61" s="1"/>
  <c r="V146" i="61" s="1"/>
  <c r="W146" i="61" s="1"/>
  <c r="X146" i="61" s="1"/>
  <c r="Y146" i="61" s="1"/>
  <c r="Z146" i="61" s="1"/>
  <c r="AA146" i="61" s="1"/>
  <c r="AB146" i="61" s="1"/>
  <c r="AC146" i="61" s="1"/>
  <c r="AD146" i="61" s="1"/>
  <c r="AE146" i="61" s="1"/>
  <c r="AF146" i="61" s="1"/>
  <c r="F146" i="61"/>
  <c r="G146" i="61" s="1"/>
  <c r="H146" i="61" s="1"/>
  <c r="C146" i="61"/>
  <c r="D146" i="61" s="1"/>
  <c r="E146" i="61" s="1"/>
  <c r="D144" i="61"/>
  <c r="E144" i="61" s="1"/>
  <c r="F144" i="61" s="1"/>
  <c r="G144" i="61" s="1"/>
  <c r="H144" i="61" s="1"/>
  <c r="I144" i="61" s="1"/>
  <c r="J144" i="61" s="1"/>
  <c r="K144" i="61" s="1"/>
  <c r="L144" i="61" s="1"/>
  <c r="M144" i="61" s="1"/>
  <c r="N144" i="61" s="1"/>
  <c r="O144" i="61" s="1"/>
  <c r="P144" i="61" s="1"/>
  <c r="Q144" i="61" s="1"/>
  <c r="R144" i="61" s="1"/>
  <c r="S144" i="61" s="1"/>
  <c r="T144" i="61" s="1"/>
  <c r="U144" i="61" s="1"/>
  <c r="V144" i="61" s="1"/>
  <c r="W144" i="61" s="1"/>
  <c r="X144" i="61" s="1"/>
  <c r="Y144" i="61" s="1"/>
  <c r="Z144" i="61" s="1"/>
  <c r="AA144" i="61" s="1"/>
  <c r="AB144" i="61" s="1"/>
  <c r="AC144" i="61" s="1"/>
  <c r="AD144" i="61" s="1"/>
  <c r="AE144" i="61" s="1"/>
  <c r="AF144" i="61" s="1"/>
  <c r="C144" i="61"/>
  <c r="Q143" i="61"/>
  <c r="R143" i="61" s="1"/>
  <c r="S143" i="61" s="1"/>
  <c r="T143" i="61" s="1"/>
  <c r="U143" i="61" s="1"/>
  <c r="V143" i="61" s="1"/>
  <c r="W143" i="61" s="1"/>
  <c r="X143" i="61" s="1"/>
  <c r="Y143" i="61" s="1"/>
  <c r="Z143" i="61" s="1"/>
  <c r="AA143" i="61" s="1"/>
  <c r="AB143" i="61" s="1"/>
  <c r="AC143" i="61" s="1"/>
  <c r="AD143" i="61" s="1"/>
  <c r="AE143" i="61" s="1"/>
  <c r="AF143" i="61" s="1"/>
  <c r="E143" i="61"/>
  <c r="F143" i="61" s="1"/>
  <c r="G143" i="61" s="1"/>
  <c r="H143" i="61" s="1"/>
  <c r="I143" i="61" s="1"/>
  <c r="J143" i="61" s="1"/>
  <c r="K143" i="61" s="1"/>
  <c r="L143" i="61" s="1"/>
  <c r="M143" i="61" s="1"/>
  <c r="N143" i="61" s="1"/>
  <c r="O143" i="61" s="1"/>
  <c r="P143" i="61" s="1"/>
  <c r="D143" i="61"/>
  <c r="C143" i="61"/>
  <c r="D141" i="61"/>
  <c r="E141" i="61" s="1"/>
  <c r="F141" i="61" s="1"/>
  <c r="G141" i="61" s="1"/>
  <c r="H141" i="61" s="1"/>
  <c r="I141" i="61" s="1"/>
  <c r="J141" i="61" s="1"/>
  <c r="K141" i="61" s="1"/>
  <c r="L141" i="61" s="1"/>
  <c r="M141" i="61" s="1"/>
  <c r="N141" i="61" s="1"/>
  <c r="O141" i="61" s="1"/>
  <c r="P141" i="61" s="1"/>
  <c r="Q141" i="61" s="1"/>
  <c r="R141" i="61" s="1"/>
  <c r="S141" i="61" s="1"/>
  <c r="T141" i="61" s="1"/>
  <c r="U141" i="61" s="1"/>
  <c r="V141" i="61" s="1"/>
  <c r="W141" i="61" s="1"/>
  <c r="X141" i="61" s="1"/>
  <c r="Y141" i="61" s="1"/>
  <c r="Z141" i="61" s="1"/>
  <c r="AA141" i="61" s="1"/>
  <c r="AB141" i="61" s="1"/>
  <c r="AC141" i="61" s="1"/>
  <c r="AD141" i="61" s="1"/>
  <c r="AE141" i="61" s="1"/>
  <c r="AF141" i="61" s="1"/>
  <c r="C141" i="61"/>
  <c r="J140" i="61"/>
  <c r="K140" i="61" s="1"/>
  <c r="L140" i="61" s="1"/>
  <c r="M140" i="61" s="1"/>
  <c r="N140" i="61" s="1"/>
  <c r="O140" i="61" s="1"/>
  <c r="P140" i="61" s="1"/>
  <c r="Q140" i="61" s="1"/>
  <c r="R140" i="61" s="1"/>
  <c r="S140" i="61" s="1"/>
  <c r="T140" i="61" s="1"/>
  <c r="U140" i="61" s="1"/>
  <c r="V140" i="61" s="1"/>
  <c r="W140" i="61" s="1"/>
  <c r="X140" i="61" s="1"/>
  <c r="Y140" i="61" s="1"/>
  <c r="Z140" i="61" s="1"/>
  <c r="AA140" i="61" s="1"/>
  <c r="AB140" i="61" s="1"/>
  <c r="AC140" i="61" s="1"/>
  <c r="AD140" i="61" s="1"/>
  <c r="AE140" i="61" s="1"/>
  <c r="AF140" i="61" s="1"/>
  <c r="C140" i="61"/>
  <c r="D140" i="61" s="1"/>
  <c r="E140" i="61" s="1"/>
  <c r="F140" i="61" s="1"/>
  <c r="G140" i="61" s="1"/>
  <c r="H140" i="61" s="1"/>
  <c r="I140" i="61" s="1"/>
  <c r="H139" i="61"/>
  <c r="I139" i="61" s="1"/>
  <c r="J139" i="61" s="1"/>
  <c r="K139" i="61" s="1"/>
  <c r="L139" i="61" s="1"/>
  <c r="M139" i="61" s="1"/>
  <c r="N139" i="61" s="1"/>
  <c r="O139" i="61" s="1"/>
  <c r="P139" i="61" s="1"/>
  <c r="Q139" i="61" s="1"/>
  <c r="R139" i="61" s="1"/>
  <c r="S139" i="61" s="1"/>
  <c r="T139" i="61" s="1"/>
  <c r="U139" i="61" s="1"/>
  <c r="V139" i="61" s="1"/>
  <c r="W139" i="61" s="1"/>
  <c r="X139" i="61" s="1"/>
  <c r="Y139" i="61" s="1"/>
  <c r="Z139" i="61" s="1"/>
  <c r="AA139" i="61" s="1"/>
  <c r="AB139" i="61" s="1"/>
  <c r="AC139" i="61" s="1"/>
  <c r="AD139" i="61" s="1"/>
  <c r="AE139" i="61" s="1"/>
  <c r="AF139" i="61" s="1"/>
  <c r="F139" i="61"/>
  <c r="G139" i="61" s="1"/>
  <c r="C139" i="61"/>
  <c r="D139" i="61" s="1"/>
  <c r="E139" i="61" s="1"/>
  <c r="T138" i="61"/>
  <c r="U138" i="61" s="1"/>
  <c r="V138" i="61" s="1"/>
  <c r="W138" i="61" s="1"/>
  <c r="X138" i="61" s="1"/>
  <c r="Y138" i="61" s="1"/>
  <c r="Z138" i="61" s="1"/>
  <c r="AA138" i="61" s="1"/>
  <c r="AB138" i="61" s="1"/>
  <c r="AC138" i="61" s="1"/>
  <c r="AD138" i="61" s="1"/>
  <c r="AE138" i="61" s="1"/>
  <c r="AF138" i="61" s="1"/>
  <c r="D138" i="61"/>
  <c r="E138" i="61" s="1"/>
  <c r="F138" i="61" s="1"/>
  <c r="G138" i="61" s="1"/>
  <c r="H138" i="61" s="1"/>
  <c r="I138" i="61" s="1"/>
  <c r="J138" i="61" s="1"/>
  <c r="K138" i="61" s="1"/>
  <c r="L138" i="61" s="1"/>
  <c r="M138" i="61" s="1"/>
  <c r="N138" i="61" s="1"/>
  <c r="O138" i="61" s="1"/>
  <c r="P138" i="61" s="1"/>
  <c r="Q138" i="61" s="1"/>
  <c r="R138" i="61" s="1"/>
  <c r="S138" i="61" s="1"/>
  <c r="C138" i="61"/>
  <c r="J137" i="61"/>
  <c r="K137" i="61" s="1"/>
  <c r="L137" i="61" s="1"/>
  <c r="M137" i="61" s="1"/>
  <c r="N137" i="61" s="1"/>
  <c r="O137" i="61" s="1"/>
  <c r="P137" i="61" s="1"/>
  <c r="Q137" i="61" s="1"/>
  <c r="R137" i="61" s="1"/>
  <c r="S137" i="61" s="1"/>
  <c r="T137" i="61" s="1"/>
  <c r="U137" i="61" s="1"/>
  <c r="V137" i="61" s="1"/>
  <c r="W137" i="61" s="1"/>
  <c r="X137" i="61" s="1"/>
  <c r="Y137" i="61" s="1"/>
  <c r="Z137" i="61" s="1"/>
  <c r="AA137" i="61" s="1"/>
  <c r="AB137" i="61" s="1"/>
  <c r="AC137" i="61" s="1"/>
  <c r="AD137" i="61" s="1"/>
  <c r="AE137" i="61" s="1"/>
  <c r="AF137" i="61" s="1"/>
  <c r="C137" i="61"/>
  <c r="D137" i="61" s="1"/>
  <c r="E137" i="61" s="1"/>
  <c r="F137" i="61" s="1"/>
  <c r="G137" i="61" s="1"/>
  <c r="H137" i="61" s="1"/>
  <c r="I137" i="61" s="1"/>
  <c r="R136" i="61"/>
  <c r="S136" i="61" s="1"/>
  <c r="T136" i="61" s="1"/>
  <c r="U136" i="61" s="1"/>
  <c r="V136" i="61" s="1"/>
  <c r="W136" i="61" s="1"/>
  <c r="X136" i="61" s="1"/>
  <c r="Y136" i="61" s="1"/>
  <c r="Z136" i="61" s="1"/>
  <c r="AA136" i="61" s="1"/>
  <c r="AB136" i="61" s="1"/>
  <c r="AC136" i="61" s="1"/>
  <c r="AD136" i="61" s="1"/>
  <c r="AE136" i="61" s="1"/>
  <c r="AF136" i="61" s="1"/>
  <c r="F136" i="61"/>
  <c r="G136" i="61" s="1"/>
  <c r="H136" i="61" s="1"/>
  <c r="I136" i="61" s="1"/>
  <c r="J136" i="61" s="1"/>
  <c r="K136" i="61" s="1"/>
  <c r="L136" i="61" s="1"/>
  <c r="M136" i="61" s="1"/>
  <c r="N136" i="61" s="1"/>
  <c r="O136" i="61" s="1"/>
  <c r="P136" i="61" s="1"/>
  <c r="Q136" i="61" s="1"/>
  <c r="C136" i="61"/>
  <c r="D136" i="61" s="1"/>
  <c r="E136" i="61" s="1"/>
  <c r="O135" i="61"/>
  <c r="P135" i="61" s="1"/>
  <c r="Q135" i="61" s="1"/>
  <c r="R135" i="61" s="1"/>
  <c r="S135" i="61" s="1"/>
  <c r="T135" i="61" s="1"/>
  <c r="U135" i="61" s="1"/>
  <c r="V135" i="61" s="1"/>
  <c r="W135" i="61" s="1"/>
  <c r="X135" i="61" s="1"/>
  <c r="Y135" i="61" s="1"/>
  <c r="Z135" i="61" s="1"/>
  <c r="AA135" i="61" s="1"/>
  <c r="AB135" i="61" s="1"/>
  <c r="AC135" i="61" s="1"/>
  <c r="AD135" i="61" s="1"/>
  <c r="AE135" i="61" s="1"/>
  <c r="AF135" i="61" s="1"/>
  <c r="D135" i="61"/>
  <c r="E135" i="61" s="1"/>
  <c r="F135" i="61" s="1"/>
  <c r="G135" i="61" s="1"/>
  <c r="H135" i="61" s="1"/>
  <c r="I135" i="61" s="1"/>
  <c r="J135" i="61" s="1"/>
  <c r="K135" i="61" s="1"/>
  <c r="L135" i="61" s="1"/>
  <c r="M135" i="61" s="1"/>
  <c r="N135" i="61" s="1"/>
  <c r="C135" i="61"/>
  <c r="AD133" i="61"/>
  <c r="AE133" i="61" s="1"/>
  <c r="AF133" i="61" s="1"/>
  <c r="M133" i="61"/>
  <c r="N133" i="61" s="1"/>
  <c r="O133" i="61" s="1"/>
  <c r="P133" i="61" s="1"/>
  <c r="Q133" i="61" s="1"/>
  <c r="R133" i="61" s="1"/>
  <c r="S133" i="61" s="1"/>
  <c r="T133" i="61" s="1"/>
  <c r="U133" i="61" s="1"/>
  <c r="V133" i="61" s="1"/>
  <c r="W133" i="61" s="1"/>
  <c r="X133" i="61" s="1"/>
  <c r="Y133" i="61" s="1"/>
  <c r="Z133" i="61" s="1"/>
  <c r="AA133" i="61" s="1"/>
  <c r="AB133" i="61" s="1"/>
  <c r="AC133" i="61" s="1"/>
  <c r="D133" i="61"/>
  <c r="E133" i="61" s="1"/>
  <c r="F133" i="61" s="1"/>
  <c r="G133" i="61" s="1"/>
  <c r="H133" i="61" s="1"/>
  <c r="I133" i="61" s="1"/>
  <c r="J133" i="61" s="1"/>
  <c r="K133" i="61" s="1"/>
  <c r="L133" i="61" s="1"/>
  <c r="C133" i="61"/>
  <c r="L132" i="61"/>
  <c r="M132" i="61" s="1"/>
  <c r="N132" i="61" s="1"/>
  <c r="O132" i="61" s="1"/>
  <c r="P132" i="61" s="1"/>
  <c r="Q132" i="61" s="1"/>
  <c r="R132" i="61" s="1"/>
  <c r="S132" i="61" s="1"/>
  <c r="T132" i="61" s="1"/>
  <c r="U132" i="61" s="1"/>
  <c r="V132" i="61" s="1"/>
  <c r="W132" i="61" s="1"/>
  <c r="X132" i="61" s="1"/>
  <c r="Y132" i="61" s="1"/>
  <c r="Z132" i="61" s="1"/>
  <c r="AA132" i="61" s="1"/>
  <c r="AB132" i="61" s="1"/>
  <c r="AC132" i="61" s="1"/>
  <c r="AD132" i="61" s="1"/>
  <c r="AE132" i="61" s="1"/>
  <c r="AF132" i="61" s="1"/>
  <c r="C132" i="61"/>
  <c r="D132" i="61" s="1"/>
  <c r="E132" i="61" s="1"/>
  <c r="F132" i="61" s="1"/>
  <c r="G132" i="61" s="1"/>
  <c r="H132" i="61" s="1"/>
  <c r="I132" i="61" s="1"/>
  <c r="J132" i="61" s="1"/>
  <c r="K132" i="61" s="1"/>
  <c r="P131" i="61"/>
  <c r="Q131" i="61" s="1"/>
  <c r="R131" i="61" s="1"/>
  <c r="S131" i="61" s="1"/>
  <c r="T131" i="61" s="1"/>
  <c r="U131" i="61" s="1"/>
  <c r="V131" i="61" s="1"/>
  <c r="W131" i="61" s="1"/>
  <c r="X131" i="61" s="1"/>
  <c r="Y131" i="61" s="1"/>
  <c r="Z131" i="61" s="1"/>
  <c r="AA131" i="61" s="1"/>
  <c r="AB131" i="61" s="1"/>
  <c r="AC131" i="61" s="1"/>
  <c r="AD131" i="61" s="1"/>
  <c r="AE131" i="61" s="1"/>
  <c r="AF131" i="61" s="1"/>
  <c r="G131" i="61"/>
  <c r="H131" i="61" s="1"/>
  <c r="I131" i="61" s="1"/>
  <c r="J131" i="61" s="1"/>
  <c r="K131" i="61" s="1"/>
  <c r="L131" i="61" s="1"/>
  <c r="M131" i="61" s="1"/>
  <c r="N131" i="61" s="1"/>
  <c r="O131" i="61" s="1"/>
  <c r="C131" i="61"/>
  <c r="D131" i="61" s="1"/>
  <c r="E131" i="61" s="1"/>
  <c r="F131" i="61" s="1"/>
  <c r="C130" i="61"/>
  <c r="D130" i="61" s="1"/>
  <c r="E130" i="61" s="1"/>
  <c r="F130" i="61" s="1"/>
  <c r="G130" i="61" s="1"/>
  <c r="H130" i="61" s="1"/>
  <c r="I130" i="61" s="1"/>
  <c r="J130" i="61" s="1"/>
  <c r="K130" i="61" s="1"/>
  <c r="L130" i="61" s="1"/>
  <c r="M130" i="61" s="1"/>
  <c r="N130" i="61" s="1"/>
  <c r="O130" i="61" s="1"/>
  <c r="P130" i="61" s="1"/>
  <c r="Q130" i="61" s="1"/>
  <c r="R130" i="61" s="1"/>
  <c r="S130" i="61" s="1"/>
  <c r="T130" i="61" s="1"/>
  <c r="U130" i="61" s="1"/>
  <c r="V130" i="61" s="1"/>
  <c r="W130" i="61" s="1"/>
  <c r="X130" i="61" s="1"/>
  <c r="Y130" i="61" s="1"/>
  <c r="Z130" i="61" s="1"/>
  <c r="AA130" i="61" s="1"/>
  <c r="AB130" i="61" s="1"/>
  <c r="AC130" i="61" s="1"/>
  <c r="AD130" i="61" s="1"/>
  <c r="AE130" i="61" s="1"/>
  <c r="AF130" i="61" s="1"/>
  <c r="S129" i="61"/>
  <c r="T129" i="61" s="1"/>
  <c r="U129" i="61" s="1"/>
  <c r="V129" i="61" s="1"/>
  <c r="W129" i="61" s="1"/>
  <c r="X129" i="61" s="1"/>
  <c r="Y129" i="61" s="1"/>
  <c r="Z129" i="61" s="1"/>
  <c r="AA129" i="61" s="1"/>
  <c r="AB129" i="61" s="1"/>
  <c r="AC129" i="61" s="1"/>
  <c r="AD129" i="61" s="1"/>
  <c r="AE129" i="61" s="1"/>
  <c r="AF129" i="61" s="1"/>
  <c r="I129" i="61"/>
  <c r="J129" i="61" s="1"/>
  <c r="K129" i="61" s="1"/>
  <c r="L129" i="61" s="1"/>
  <c r="M129" i="61" s="1"/>
  <c r="N129" i="61" s="1"/>
  <c r="O129" i="61" s="1"/>
  <c r="P129" i="61" s="1"/>
  <c r="Q129" i="61" s="1"/>
  <c r="R129" i="61" s="1"/>
  <c r="G129" i="61"/>
  <c r="H129" i="61" s="1"/>
  <c r="D129" i="61"/>
  <c r="E129" i="61" s="1"/>
  <c r="F129" i="61" s="1"/>
  <c r="C129" i="61"/>
  <c r="Q128" i="61"/>
  <c r="R128" i="61" s="1"/>
  <c r="S128" i="61" s="1"/>
  <c r="T128" i="61" s="1"/>
  <c r="U128" i="61" s="1"/>
  <c r="V128" i="61" s="1"/>
  <c r="W128" i="61" s="1"/>
  <c r="X128" i="61" s="1"/>
  <c r="Y128" i="61" s="1"/>
  <c r="Z128" i="61" s="1"/>
  <c r="AA128" i="61" s="1"/>
  <c r="AB128" i="61" s="1"/>
  <c r="AC128" i="61" s="1"/>
  <c r="AD128" i="61" s="1"/>
  <c r="AE128" i="61" s="1"/>
  <c r="AF128" i="61" s="1"/>
  <c r="C128" i="61"/>
  <c r="D128" i="61" s="1"/>
  <c r="E128" i="61" s="1"/>
  <c r="F128" i="61" s="1"/>
  <c r="G128" i="61" s="1"/>
  <c r="H128" i="61" s="1"/>
  <c r="I128" i="61" s="1"/>
  <c r="J128" i="61" s="1"/>
  <c r="K128" i="61" s="1"/>
  <c r="L128" i="61" s="1"/>
  <c r="M128" i="61" s="1"/>
  <c r="N128" i="61" s="1"/>
  <c r="O128" i="61" s="1"/>
  <c r="P128" i="61" s="1"/>
  <c r="D127" i="61"/>
  <c r="E127" i="61" s="1"/>
  <c r="F127" i="61" s="1"/>
  <c r="G127" i="61" s="1"/>
  <c r="H127" i="61" s="1"/>
  <c r="I127" i="61" s="1"/>
  <c r="J127" i="61" s="1"/>
  <c r="K127" i="61" s="1"/>
  <c r="L127" i="61" s="1"/>
  <c r="M127" i="61" s="1"/>
  <c r="N127" i="61" s="1"/>
  <c r="O127" i="61" s="1"/>
  <c r="P127" i="61" s="1"/>
  <c r="Q127" i="61" s="1"/>
  <c r="R127" i="61" s="1"/>
  <c r="S127" i="61" s="1"/>
  <c r="T127" i="61" s="1"/>
  <c r="U127" i="61" s="1"/>
  <c r="V127" i="61" s="1"/>
  <c r="W127" i="61" s="1"/>
  <c r="X127" i="61" s="1"/>
  <c r="Y127" i="61" s="1"/>
  <c r="Z127" i="61" s="1"/>
  <c r="AA127" i="61" s="1"/>
  <c r="AB127" i="61" s="1"/>
  <c r="AC127" i="61" s="1"/>
  <c r="AD127" i="61" s="1"/>
  <c r="AE127" i="61" s="1"/>
  <c r="AF127" i="61" s="1"/>
  <c r="C127" i="61"/>
  <c r="D126" i="61"/>
  <c r="E126" i="61" s="1"/>
  <c r="F126" i="61" s="1"/>
  <c r="G126" i="61" s="1"/>
  <c r="H126" i="61" s="1"/>
  <c r="I126" i="61" s="1"/>
  <c r="J126" i="61" s="1"/>
  <c r="K126" i="61" s="1"/>
  <c r="L126" i="61" s="1"/>
  <c r="M126" i="61" s="1"/>
  <c r="N126" i="61" s="1"/>
  <c r="O126" i="61" s="1"/>
  <c r="P126" i="61" s="1"/>
  <c r="Q126" i="61" s="1"/>
  <c r="R126" i="61" s="1"/>
  <c r="S126" i="61" s="1"/>
  <c r="T126" i="61" s="1"/>
  <c r="U126" i="61" s="1"/>
  <c r="V126" i="61" s="1"/>
  <c r="W126" i="61" s="1"/>
  <c r="X126" i="61" s="1"/>
  <c r="Y126" i="61" s="1"/>
  <c r="Z126" i="61" s="1"/>
  <c r="AA126" i="61" s="1"/>
  <c r="AB126" i="61" s="1"/>
  <c r="AC126" i="61" s="1"/>
  <c r="AD126" i="61" s="1"/>
  <c r="AE126" i="61" s="1"/>
  <c r="AF126" i="61" s="1"/>
  <c r="C126" i="61"/>
  <c r="X124" i="61"/>
  <c r="Y124" i="61" s="1"/>
  <c r="Z124" i="61" s="1"/>
  <c r="AA124" i="61" s="1"/>
  <c r="AB124" i="61" s="1"/>
  <c r="AC124" i="61" s="1"/>
  <c r="AD124" i="61" s="1"/>
  <c r="AE124" i="61" s="1"/>
  <c r="AF124" i="61" s="1"/>
  <c r="C124" i="61"/>
  <c r="D124" i="61" s="1"/>
  <c r="E124" i="61" s="1"/>
  <c r="F124" i="61" s="1"/>
  <c r="G124" i="61" s="1"/>
  <c r="H124" i="61" s="1"/>
  <c r="I124" i="61" s="1"/>
  <c r="J124" i="61" s="1"/>
  <c r="K124" i="61" s="1"/>
  <c r="L124" i="61" s="1"/>
  <c r="M124" i="61" s="1"/>
  <c r="N124" i="61" s="1"/>
  <c r="O124" i="61" s="1"/>
  <c r="P124" i="61" s="1"/>
  <c r="Q124" i="61" s="1"/>
  <c r="R124" i="61" s="1"/>
  <c r="S124" i="61" s="1"/>
  <c r="T124" i="61" s="1"/>
  <c r="U124" i="61" s="1"/>
  <c r="V124" i="61" s="1"/>
  <c r="W124" i="61" s="1"/>
  <c r="F123" i="61"/>
  <c r="G123" i="61" s="1"/>
  <c r="H123" i="61" s="1"/>
  <c r="I123" i="61" s="1"/>
  <c r="J123" i="61" s="1"/>
  <c r="K123" i="61" s="1"/>
  <c r="L123" i="61" s="1"/>
  <c r="M123" i="61" s="1"/>
  <c r="N123" i="61" s="1"/>
  <c r="O123" i="61" s="1"/>
  <c r="P123" i="61" s="1"/>
  <c r="Q123" i="61" s="1"/>
  <c r="R123" i="61" s="1"/>
  <c r="S123" i="61" s="1"/>
  <c r="T123" i="61" s="1"/>
  <c r="U123" i="61" s="1"/>
  <c r="V123" i="61" s="1"/>
  <c r="W123" i="61" s="1"/>
  <c r="X123" i="61" s="1"/>
  <c r="Y123" i="61" s="1"/>
  <c r="Z123" i="61" s="1"/>
  <c r="AA123" i="61" s="1"/>
  <c r="AB123" i="61" s="1"/>
  <c r="AC123" i="61" s="1"/>
  <c r="AD123" i="61" s="1"/>
  <c r="AE123" i="61" s="1"/>
  <c r="AF123" i="61" s="1"/>
  <c r="C123" i="61"/>
  <c r="D123" i="61" s="1"/>
  <c r="E123" i="61" s="1"/>
  <c r="F122" i="61"/>
  <c r="G122" i="61" s="1"/>
  <c r="H122" i="61" s="1"/>
  <c r="I122" i="61" s="1"/>
  <c r="J122" i="61" s="1"/>
  <c r="K122" i="61" s="1"/>
  <c r="L122" i="61" s="1"/>
  <c r="M122" i="61" s="1"/>
  <c r="N122" i="61" s="1"/>
  <c r="O122" i="61" s="1"/>
  <c r="P122" i="61" s="1"/>
  <c r="Q122" i="61" s="1"/>
  <c r="R122" i="61" s="1"/>
  <c r="S122" i="61" s="1"/>
  <c r="T122" i="61" s="1"/>
  <c r="U122" i="61" s="1"/>
  <c r="V122" i="61" s="1"/>
  <c r="W122" i="61" s="1"/>
  <c r="X122" i="61" s="1"/>
  <c r="Y122" i="61" s="1"/>
  <c r="Z122" i="61" s="1"/>
  <c r="AA122" i="61" s="1"/>
  <c r="AB122" i="61" s="1"/>
  <c r="AC122" i="61" s="1"/>
  <c r="AD122" i="61" s="1"/>
  <c r="AE122" i="61" s="1"/>
  <c r="AF122" i="61" s="1"/>
  <c r="D122" i="61"/>
  <c r="E122" i="61" s="1"/>
  <c r="C122" i="61"/>
  <c r="J121" i="61"/>
  <c r="K121" i="61" s="1"/>
  <c r="L121" i="61" s="1"/>
  <c r="M121" i="61" s="1"/>
  <c r="N121" i="61" s="1"/>
  <c r="O121" i="61" s="1"/>
  <c r="P121" i="61" s="1"/>
  <c r="Q121" i="61" s="1"/>
  <c r="R121" i="61" s="1"/>
  <c r="S121" i="61" s="1"/>
  <c r="T121" i="61" s="1"/>
  <c r="U121" i="61" s="1"/>
  <c r="V121" i="61" s="1"/>
  <c r="W121" i="61" s="1"/>
  <c r="X121" i="61" s="1"/>
  <c r="Y121" i="61" s="1"/>
  <c r="Z121" i="61" s="1"/>
  <c r="AA121" i="61" s="1"/>
  <c r="AB121" i="61" s="1"/>
  <c r="AC121" i="61" s="1"/>
  <c r="AD121" i="61" s="1"/>
  <c r="AE121" i="61" s="1"/>
  <c r="AF121" i="61" s="1"/>
  <c r="D121" i="61"/>
  <c r="E121" i="61" s="1"/>
  <c r="F121" i="61" s="1"/>
  <c r="G121" i="61" s="1"/>
  <c r="H121" i="61" s="1"/>
  <c r="I121" i="61" s="1"/>
  <c r="C121" i="61"/>
  <c r="C120" i="61"/>
  <c r="D120" i="61" s="1"/>
  <c r="E120" i="61" s="1"/>
  <c r="F120" i="61" s="1"/>
  <c r="G120" i="61" s="1"/>
  <c r="H120" i="61" s="1"/>
  <c r="I120" i="61" s="1"/>
  <c r="J120" i="61" s="1"/>
  <c r="K120" i="61" s="1"/>
  <c r="L120" i="61" s="1"/>
  <c r="M120" i="61" s="1"/>
  <c r="N120" i="61" s="1"/>
  <c r="O120" i="61" s="1"/>
  <c r="P120" i="61" s="1"/>
  <c r="Q120" i="61" s="1"/>
  <c r="R120" i="61" s="1"/>
  <c r="S120" i="61" s="1"/>
  <c r="T120" i="61" s="1"/>
  <c r="U120" i="61" s="1"/>
  <c r="V120" i="61" s="1"/>
  <c r="W120" i="61" s="1"/>
  <c r="X120" i="61" s="1"/>
  <c r="Y120" i="61" s="1"/>
  <c r="Z120" i="61" s="1"/>
  <c r="AA120" i="61" s="1"/>
  <c r="AB120" i="61" s="1"/>
  <c r="AC120" i="61" s="1"/>
  <c r="AD120" i="61" s="1"/>
  <c r="AE120" i="61" s="1"/>
  <c r="AF120" i="61" s="1"/>
  <c r="AF119" i="61"/>
  <c r="H119" i="61"/>
  <c r="I119" i="61" s="1"/>
  <c r="J119" i="61" s="1"/>
  <c r="K119" i="61" s="1"/>
  <c r="L119" i="61" s="1"/>
  <c r="M119" i="61" s="1"/>
  <c r="N119" i="61" s="1"/>
  <c r="O119" i="61" s="1"/>
  <c r="P119" i="61" s="1"/>
  <c r="Q119" i="61" s="1"/>
  <c r="R119" i="61" s="1"/>
  <c r="S119" i="61" s="1"/>
  <c r="T119" i="61" s="1"/>
  <c r="U119" i="61" s="1"/>
  <c r="V119" i="61" s="1"/>
  <c r="W119" i="61" s="1"/>
  <c r="X119" i="61" s="1"/>
  <c r="Y119" i="61" s="1"/>
  <c r="Z119" i="61" s="1"/>
  <c r="AA119" i="61" s="1"/>
  <c r="AB119" i="61" s="1"/>
  <c r="AC119" i="61" s="1"/>
  <c r="AD119" i="61" s="1"/>
  <c r="AE119" i="61" s="1"/>
  <c r="C119" i="61"/>
  <c r="D119" i="61" s="1"/>
  <c r="E119" i="61" s="1"/>
  <c r="F119" i="61" s="1"/>
  <c r="G119" i="61" s="1"/>
  <c r="F118" i="61"/>
  <c r="G118" i="61" s="1"/>
  <c r="H118" i="61" s="1"/>
  <c r="I118" i="61" s="1"/>
  <c r="J118" i="61" s="1"/>
  <c r="K118" i="61" s="1"/>
  <c r="L118" i="61" s="1"/>
  <c r="M118" i="61" s="1"/>
  <c r="N118" i="61" s="1"/>
  <c r="O118" i="61" s="1"/>
  <c r="P118" i="61" s="1"/>
  <c r="Q118" i="61" s="1"/>
  <c r="R118" i="61" s="1"/>
  <c r="S118" i="61" s="1"/>
  <c r="T118" i="61" s="1"/>
  <c r="U118" i="61" s="1"/>
  <c r="V118" i="61" s="1"/>
  <c r="W118" i="61" s="1"/>
  <c r="X118" i="61" s="1"/>
  <c r="Y118" i="61" s="1"/>
  <c r="Z118" i="61" s="1"/>
  <c r="AA118" i="61" s="1"/>
  <c r="AB118" i="61" s="1"/>
  <c r="AC118" i="61" s="1"/>
  <c r="AD118" i="61" s="1"/>
  <c r="AE118" i="61" s="1"/>
  <c r="AF118" i="61" s="1"/>
  <c r="D118" i="61"/>
  <c r="E118" i="61" s="1"/>
  <c r="C118" i="61"/>
  <c r="E117" i="61"/>
  <c r="F117" i="61" s="1"/>
  <c r="G117" i="61" s="1"/>
  <c r="H117" i="61" s="1"/>
  <c r="I117" i="61" s="1"/>
  <c r="J117" i="61" s="1"/>
  <c r="K117" i="61" s="1"/>
  <c r="L117" i="61" s="1"/>
  <c r="M117" i="61" s="1"/>
  <c r="N117" i="61" s="1"/>
  <c r="O117" i="61" s="1"/>
  <c r="P117" i="61" s="1"/>
  <c r="Q117" i="61" s="1"/>
  <c r="R117" i="61" s="1"/>
  <c r="S117" i="61" s="1"/>
  <c r="T117" i="61" s="1"/>
  <c r="U117" i="61" s="1"/>
  <c r="V117" i="61" s="1"/>
  <c r="W117" i="61" s="1"/>
  <c r="X117" i="61" s="1"/>
  <c r="Y117" i="61" s="1"/>
  <c r="Z117" i="61" s="1"/>
  <c r="AA117" i="61" s="1"/>
  <c r="AB117" i="61" s="1"/>
  <c r="AC117" i="61" s="1"/>
  <c r="AD117" i="61" s="1"/>
  <c r="AE117" i="61" s="1"/>
  <c r="AF117" i="61" s="1"/>
  <c r="D117" i="61"/>
  <c r="C117" i="61"/>
  <c r="D116" i="61"/>
  <c r="E116" i="61" s="1"/>
  <c r="F116" i="61" s="1"/>
  <c r="G116" i="61" s="1"/>
  <c r="H116" i="61" s="1"/>
  <c r="I116" i="61" s="1"/>
  <c r="J116" i="61" s="1"/>
  <c r="K116" i="61" s="1"/>
  <c r="L116" i="61" s="1"/>
  <c r="M116" i="61" s="1"/>
  <c r="N116" i="61" s="1"/>
  <c r="O116" i="61" s="1"/>
  <c r="P116" i="61" s="1"/>
  <c r="Q116" i="61" s="1"/>
  <c r="R116" i="61" s="1"/>
  <c r="S116" i="61" s="1"/>
  <c r="T116" i="61" s="1"/>
  <c r="U116" i="61" s="1"/>
  <c r="V116" i="61" s="1"/>
  <c r="W116" i="61" s="1"/>
  <c r="X116" i="61" s="1"/>
  <c r="Y116" i="61" s="1"/>
  <c r="Z116" i="61" s="1"/>
  <c r="AA116" i="61" s="1"/>
  <c r="AB116" i="61" s="1"/>
  <c r="AC116" i="61" s="1"/>
  <c r="AD116" i="61" s="1"/>
  <c r="AE116" i="61" s="1"/>
  <c r="AF116" i="61" s="1"/>
  <c r="C116" i="61"/>
  <c r="C115" i="61"/>
  <c r="D115" i="61" s="1"/>
  <c r="E115" i="61" s="1"/>
  <c r="F115" i="61" s="1"/>
  <c r="G115" i="61" s="1"/>
  <c r="H115" i="61" s="1"/>
  <c r="I115" i="61" s="1"/>
  <c r="J115" i="61" s="1"/>
  <c r="K115" i="61" s="1"/>
  <c r="L115" i="61" s="1"/>
  <c r="M115" i="61" s="1"/>
  <c r="N115" i="61" s="1"/>
  <c r="O115" i="61" s="1"/>
  <c r="P115" i="61" s="1"/>
  <c r="Q115" i="61" s="1"/>
  <c r="R115" i="61" s="1"/>
  <c r="S115" i="61" s="1"/>
  <c r="T115" i="61" s="1"/>
  <c r="U115" i="61" s="1"/>
  <c r="V115" i="61" s="1"/>
  <c r="W115" i="61" s="1"/>
  <c r="X115" i="61" s="1"/>
  <c r="Y115" i="61" s="1"/>
  <c r="Z115" i="61" s="1"/>
  <c r="AA115" i="61" s="1"/>
  <c r="AB115" i="61" s="1"/>
  <c r="AC115" i="61" s="1"/>
  <c r="AD115" i="61" s="1"/>
  <c r="AE115" i="61" s="1"/>
  <c r="AF115" i="61" s="1"/>
  <c r="T114" i="61"/>
  <c r="U114" i="61" s="1"/>
  <c r="V114" i="61" s="1"/>
  <c r="W114" i="61" s="1"/>
  <c r="X114" i="61" s="1"/>
  <c r="Y114" i="61" s="1"/>
  <c r="Z114" i="61" s="1"/>
  <c r="AA114" i="61" s="1"/>
  <c r="AB114" i="61" s="1"/>
  <c r="AC114" i="61" s="1"/>
  <c r="AD114" i="61" s="1"/>
  <c r="AE114" i="61" s="1"/>
  <c r="AF114" i="61" s="1"/>
  <c r="D114" i="61"/>
  <c r="E114" i="61" s="1"/>
  <c r="F114" i="61" s="1"/>
  <c r="G114" i="61" s="1"/>
  <c r="H114" i="61" s="1"/>
  <c r="I114" i="61" s="1"/>
  <c r="J114" i="61" s="1"/>
  <c r="K114" i="61" s="1"/>
  <c r="L114" i="61" s="1"/>
  <c r="M114" i="61" s="1"/>
  <c r="N114" i="61" s="1"/>
  <c r="O114" i="61" s="1"/>
  <c r="P114" i="61" s="1"/>
  <c r="Q114" i="61" s="1"/>
  <c r="R114" i="61" s="1"/>
  <c r="S114" i="61" s="1"/>
  <c r="C114" i="61"/>
  <c r="D113" i="61"/>
  <c r="E113" i="61" s="1"/>
  <c r="F113" i="61" s="1"/>
  <c r="G113" i="61" s="1"/>
  <c r="H113" i="61" s="1"/>
  <c r="I113" i="61" s="1"/>
  <c r="J113" i="61" s="1"/>
  <c r="K113" i="61" s="1"/>
  <c r="L113" i="61" s="1"/>
  <c r="M113" i="61" s="1"/>
  <c r="N113" i="61" s="1"/>
  <c r="O113" i="61" s="1"/>
  <c r="P113" i="61" s="1"/>
  <c r="Q113" i="61" s="1"/>
  <c r="R113" i="61" s="1"/>
  <c r="S113" i="61" s="1"/>
  <c r="T113" i="61" s="1"/>
  <c r="U113" i="61" s="1"/>
  <c r="V113" i="61" s="1"/>
  <c r="W113" i="61" s="1"/>
  <c r="X113" i="61" s="1"/>
  <c r="Y113" i="61" s="1"/>
  <c r="Z113" i="61" s="1"/>
  <c r="AA113" i="61" s="1"/>
  <c r="AB113" i="61" s="1"/>
  <c r="AC113" i="61" s="1"/>
  <c r="AD113" i="61" s="1"/>
  <c r="AE113" i="61" s="1"/>
  <c r="AF113" i="61" s="1"/>
  <c r="C113" i="61"/>
  <c r="C112" i="61"/>
  <c r="D112" i="61" s="1"/>
  <c r="E112" i="61" s="1"/>
  <c r="F112" i="61" s="1"/>
  <c r="G112" i="61" s="1"/>
  <c r="H112" i="61" s="1"/>
  <c r="I112" i="61" s="1"/>
  <c r="J112" i="61" s="1"/>
  <c r="K112" i="61" s="1"/>
  <c r="L112" i="61" s="1"/>
  <c r="M112" i="61" s="1"/>
  <c r="N112" i="61" s="1"/>
  <c r="O112" i="61" s="1"/>
  <c r="P112" i="61" s="1"/>
  <c r="Q112" i="61" s="1"/>
  <c r="R112" i="61" s="1"/>
  <c r="S112" i="61" s="1"/>
  <c r="T112" i="61" s="1"/>
  <c r="U112" i="61" s="1"/>
  <c r="V112" i="61" s="1"/>
  <c r="W112" i="61" s="1"/>
  <c r="X112" i="61" s="1"/>
  <c r="Y112" i="61" s="1"/>
  <c r="Z112" i="61" s="1"/>
  <c r="AA112" i="61" s="1"/>
  <c r="AB112" i="61" s="1"/>
  <c r="AC112" i="61" s="1"/>
  <c r="AD112" i="61" s="1"/>
  <c r="AE112" i="61" s="1"/>
  <c r="AF112" i="61" s="1"/>
  <c r="C111" i="61"/>
  <c r="D111" i="61" s="1"/>
  <c r="E111" i="61" s="1"/>
  <c r="F111" i="61" s="1"/>
  <c r="G111" i="61" s="1"/>
  <c r="H111" i="61" s="1"/>
  <c r="I111" i="61" s="1"/>
  <c r="J111" i="61" s="1"/>
  <c r="K111" i="61" s="1"/>
  <c r="L111" i="61" s="1"/>
  <c r="M111" i="61" s="1"/>
  <c r="N111" i="61" s="1"/>
  <c r="O111" i="61" s="1"/>
  <c r="P111" i="61" s="1"/>
  <c r="Q111" i="61" s="1"/>
  <c r="R111" i="61" s="1"/>
  <c r="S111" i="61" s="1"/>
  <c r="T111" i="61" s="1"/>
  <c r="U111" i="61" s="1"/>
  <c r="V111" i="61" s="1"/>
  <c r="W111" i="61" s="1"/>
  <c r="X111" i="61" s="1"/>
  <c r="Y111" i="61" s="1"/>
  <c r="Z111" i="61" s="1"/>
  <c r="AA111" i="61" s="1"/>
  <c r="AB111" i="61" s="1"/>
  <c r="AC111" i="61" s="1"/>
  <c r="AD111" i="61" s="1"/>
  <c r="AE111" i="61" s="1"/>
  <c r="AF111" i="61" s="1"/>
  <c r="D110" i="61"/>
  <c r="E110" i="61" s="1"/>
  <c r="F110" i="61" s="1"/>
  <c r="G110" i="61" s="1"/>
  <c r="H110" i="61" s="1"/>
  <c r="I110" i="61" s="1"/>
  <c r="J110" i="61" s="1"/>
  <c r="K110" i="61" s="1"/>
  <c r="L110" i="61" s="1"/>
  <c r="M110" i="61" s="1"/>
  <c r="N110" i="61" s="1"/>
  <c r="O110" i="61" s="1"/>
  <c r="P110" i="61" s="1"/>
  <c r="Q110" i="61" s="1"/>
  <c r="R110" i="61" s="1"/>
  <c r="S110" i="61" s="1"/>
  <c r="T110" i="61" s="1"/>
  <c r="U110" i="61" s="1"/>
  <c r="V110" i="61" s="1"/>
  <c r="W110" i="61" s="1"/>
  <c r="X110" i="61" s="1"/>
  <c r="Y110" i="61" s="1"/>
  <c r="Z110" i="61" s="1"/>
  <c r="AA110" i="61" s="1"/>
  <c r="AB110" i="61" s="1"/>
  <c r="AC110" i="61" s="1"/>
  <c r="AD110" i="61" s="1"/>
  <c r="AE110" i="61" s="1"/>
  <c r="AF110" i="61" s="1"/>
  <c r="C110" i="61"/>
  <c r="X109" i="61"/>
  <c r="Y109" i="61" s="1"/>
  <c r="Z109" i="61" s="1"/>
  <c r="AA109" i="61" s="1"/>
  <c r="AB109" i="61" s="1"/>
  <c r="AC109" i="61" s="1"/>
  <c r="AD109" i="61" s="1"/>
  <c r="AE109" i="61" s="1"/>
  <c r="AF109" i="61" s="1"/>
  <c r="M109" i="61"/>
  <c r="N109" i="61" s="1"/>
  <c r="O109" i="61" s="1"/>
  <c r="P109" i="61" s="1"/>
  <c r="Q109" i="61" s="1"/>
  <c r="R109" i="61" s="1"/>
  <c r="S109" i="61" s="1"/>
  <c r="T109" i="61" s="1"/>
  <c r="U109" i="61" s="1"/>
  <c r="V109" i="61" s="1"/>
  <c r="W109" i="61" s="1"/>
  <c r="J109" i="61"/>
  <c r="K109" i="61" s="1"/>
  <c r="L109" i="61" s="1"/>
  <c r="C109" i="61"/>
  <c r="D109" i="61" s="1"/>
  <c r="E109" i="61" s="1"/>
  <c r="F109" i="61" s="1"/>
  <c r="G109" i="61" s="1"/>
  <c r="H109" i="61" s="1"/>
  <c r="C108" i="61"/>
  <c r="D108" i="61" s="1"/>
  <c r="E108" i="61" s="1"/>
  <c r="F108" i="61" s="1"/>
  <c r="G108" i="61" s="1"/>
  <c r="H108" i="61" s="1"/>
  <c r="I108" i="61" s="1"/>
  <c r="J108" i="61" s="1"/>
  <c r="K108" i="61" s="1"/>
  <c r="L108" i="61" s="1"/>
  <c r="M108" i="61" s="1"/>
  <c r="N108" i="61" s="1"/>
  <c r="O108" i="61" s="1"/>
  <c r="P108" i="61" s="1"/>
  <c r="Q108" i="61" s="1"/>
  <c r="R108" i="61" s="1"/>
  <c r="S108" i="61" s="1"/>
  <c r="T108" i="61" s="1"/>
  <c r="U108" i="61" s="1"/>
  <c r="V108" i="61" s="1"/>
  <c r="W108" i="61" s="1"/>
  <c r="X108" i="61" s="1"/>
  <c r="Y108" i="61" s="1"/>
  <c r="Z108" i="61" s="1"/>
  <c r="AA108" i="61" s="1"/>
  <c r="AB108" i="61" s="1"/>
  <c r="AC108" i="61" s="1"/>
  <c r="AD108" i="61" s="1"/>
  <c r="AE108" i="61" s="1"/>
  <c r="AF108" i="61" s="1"/>
  <c r="C107" i="61"/>
  <c r="D107" i="61" s="1"/>
  <c r="E107" i="61" s="1"/>
  <c r="F107" i="61" s="1"/>
  <c r="G107" i="61" s="1"/>
  <c r="H107" i="61" s="1"/>
  <c r="I107" i="61" s="1"/>
  <c r="J107" i="61" s="1"/>
  <c r="K107" i="61" s="1"/>
  <c r="L107" i="61" s="1"/>
  <c r="M107" i="61" s="1"/>
  <c r="N107" i="61" s="1"/>
  <c r="O107" i="61" s="1"/>
  <c r="P107" i="61" s="1"/>
  <c r="Q107" i="61" s="1"/>
  <c r="R107" i="61" s="1"/>
  <c r="S107" i="61" s="1"/>
  <c r="T107" i="61" s="1"/>
  <c r="U107" i="61" s="1"/>
  <c r="V107" i="61" s="1"/>
  <c r="W107" i="61" s="1"/>
  <c r="X107" i="61" s="1"/>
  <c r="Y107" i="61" s="1"/>
  <c r="Z107" i="61" s="1"/>
  <c r="AA107" i="61" s="1"/>
  <c r="AB107" i="61" s="1"/>
  <c r="AC107" i="61" s="1"/>
  <c r="AD107" i="61" s="1"/>
  <c r="AE107" i="61" s="1"/>
  <c r="AF107" i="61" s="1"/>
  <c r="F105" i="61"/>
  <c r="G105" i="61" s="1"/>
  <c r="H105" i="61" s="1"/>
  <c r="I105" i="61" s="1"/>
  <c r="J105" i="61" s="1"/>
  <c r="K105" i="61" s="1"/>
  <c r="L105" i="61" s="1"/>
  <c r="M105" i="61" s="1"/>
  <c r="N105" i="61" s="1"/>
  <c r="O105" i="61" s="1"/>
  <c r="P105" i="61" s="1"/>
  <c r="Q105" i="61" s="1"/>
  <c r="R105" i="61" s="1"/>
  <c r="S105" i="61" s="1"/>
  <c r="T105" i="61" s="1"/>
  <c r="U105" i="61" s="1"/>
  <c r="V105" i="61" s="1"/>
  <c r="W105" i="61" s="1"/>
  <c r="X105" i="61" s="1"/>
  <c r="Y105" i="61" s="1"/>
  <c r="Z105" i="61" s="1"/>
  <c r="AA105" i="61" s="1"/>
  <c r="AB105" i="61" s="1"/>
  <c r="AC105" i="61" s="1"/>
  <c r="AD105" i="61" s="1"/>
  <c r="AE105" i="61" s="1"/>
  <c r="AF105" i="61" s="1"/>
  <c r="E105" i="61"/>
  <c r="C105" i="61"/>
  <c r="D105" i="61" s="1"/>
  <c r="C104" i="61"/>
  <c r="D104" i="61" s="1"/>
  <c r="M102" i="61"/>
  <c r="N102" i="61" s="1"/>
  <c r="O102" i="61" s="1"/>
  <c r="P102" i="61" s="1"/>
  <c r="Q102" i="61" s="1"/>
  <c r="R102" i="61" s="1"/>
  <c r="S102" i="61" s="1"/>
  <c r="T102" i="61" s="1"/>
  <c r="U102" i="61" s="1"/>
  <c r="V102" i="61" s="1"/>
  <c r="W102" i="61" s="1"/>
  <c r="X102" i="61" s="1"/>
  <c r="Y102" i="61" s="1"/>
  <c r="Z102" i="61" s="1"/>
  <c r="AA102" i="61" s="1"/>
  <c r="AB102" i="61" s="1"/>
  <c r="AC102" i="61" s="1"/>
  <c r="AD102" i="61" s="1"/>
  <c r="AE102" i="61" s="1"/>
  <c r="AF102" i="61" s="1"/>
  <c r="D102" i="61"/>
  <c r="E102" i="61" s="1"/>
  <c r="F102" i="61" s="1"/>
  <c r="G102" i="61" s="1"/>
  <c r="H102" i="61" s="1"/>
  <c r="I102" i="61" s="1"/>
  <c r="J102" i="61" s="1"/>
  <c r="K102" i="61" s="1"/>
  <c r="L102" i="61" s="1"/>
  <c r="C102" i="61"/>
  <c r="D101" i="61"/>
  <c r="E101" i="61" s="1"/>
  <c r="F101" i="61" s="1"/>
  <c r="G101" i="61" s="1"/>
  <c r="H101" i="61" s="1"/>
  <c r="I101" i="61" s="1"/>
  <c r="J101" i="61" s="1"/>
  <c r="K101" i="61" s="1"/>
  <c r="L101" i="61" s="1"/>
  <c r="M101" i="61" s="1"/>
  <c r="N101" i="61" s="1"/>
  <c r="O101" i="61" s="1"/>
  <c r="P101" i="61" s="1"/>
  <c r="Q101" i="61" s="1"/>
  <c r="R101" i="61" s="1"/>
  <c r="S101" i="61" s="1"/>
  <c r="T101" i="61" s="1"/>
  <c r="U101" i="61" s="1"/>
  <c r="V101" i="61" s="1"/>
  <c r="W101" i="61" s="1"/>
  <c r="X101" i="61" s="1"/>
  <c r="Y101" i="61" s="1"/>
  <c r="Z101" i="61" s="1"/>
  <c r="AA101" i="61" s="1"/>
  <c r="AB101" i="61" s="1"/>
  <c r="AC101" i="61" s="1"/>
  <c r="AD101" i="61" s="1"/>
  <c r="AE101" i="61" s="1"/>
  <c r="AF101" i="61" s="1"/>
  <c r="C101" i="61"/>
  <c r="C100" i="61"/>
  <c r="D100" i="61" s="1"/>
  <c r="E100" i="61" s="1"/>
  <c r="F100" i="61" s="1"/>
  <c r="G100" i="61" s="1"/>
  <c r="H100" i="61" s="1"/>
  <c r="I100" i="61" s="1"/>
  <c r="J100" i="61" s="1"/>
  <c r="K100" i="61" s="1"/>
  <c r="L100" i="61" s="1"/>
  <c r="M100" i="61" s="1"/>
  <c r="N100" i="61" s="1"/>
  <c r="O100" i="61" s="1"/>
  <c r="P100" i="61" s="1"/>
  <c r="Q100" i="61" s="1"/>
  <c r="R100" i="61" s="1"/>
  <c r="S100" i="61" s="1"/>
  <c r="T100" i="61" s="1"/>
  <c r="U100" i="61" s="1"/>
  <c r="V100" i="61" s="1"/>
  <c r="W100" i="61" s="1"/>
  <c r="X100" i="61" s="1"/>
  <c r="Y100" i="61" s="1"/>
  <c r="Z100" i="61" s="1"/>
  <c r="AA100" i="61" s="1"/>
  <c r="AB100" i="61" s="1"/>
  <c r="AC100" i="61" s="1"/>
  <c r="AD100" i="61" s="1"/>
  <c r="AE100" i="61" s="1"/>
  <c r="AF100" i="61" s="1"/>
  <c r="C99" i="61"/>
  <c r="D99" i="61" s="1"/>
  <c r="E99" i="61" s="1"/>
  <c r="F99" i="61" s="1"/>
  <c r="G99" i="61" s="1"/>
  <c r="H99" i="61" s="1"/>
  <c r="I99" i="61" s="1"/>
  <c r="J99" i="61" s="1"/>
  <c r="K99" i="61" s="1"/>
  <c r="L99" i="61" s="1"/>
  <c r="M99" i="61" s="1"/>
  <c r="N99" i="61" s="1"/>
  <c r="O99" i="61" s="1"/>
  <c r="P99" i="61" s="1"/>
  <c r="Q99" i="61" s="1"/>
  <c r="R99" i="61" s="1"/>
  <c r="S99" i="61" s="1"/>
  <c r="T99" i="61" s="1"/>
  <c r="U99" i="61" s="1"/>
  <c r="V99" i="61" s="1"/>
  <c r="W99" i="61" s="1"/>
  <c r="X99" i="61" s="1"/>
  <c r="Y99" i="61" s="1"/>
  <c r="Z99" i="61" s="1"/>
  <c r="AA99" i="61" s="1"/>
  <c r="AB99" i="61" s="1"/>
  <c r="AC99" i="61" s="1"/>
  <c r="AD99" i="61" s="1"/>
  <c r="AE99" i="61" s="1"/>
  <c r="AF99" i="61" s="1"/>
  <c r="D98" i="61"/>
  <c r="E98" i="61" s="1"/>
  <c r="C98" i="61"/>
  <c r="E97" i="61"/>
  <c r="D97" i="61"/>
  <c r="C97" i="61"/>
  <c r="AH95" i="61"/>
  <c r="AI95" i="61" s="1"/>
  <c r="AH94" i="61"/>
  <c r="AI94" i="61" s="1"/>
  <c r="AH93" i="61"/>
  <c r="AI93" i="61" s="1"/>
  <c r="AH92" i="61"/>
  <c r="AI92" i="61" s="1"/>
  <c r="AH91" i="61"/>
  <c r="AI91" i="61" s="1"/>
  <c r="AI88" i="61"/>
  <c r="AH88" i="61"/>
  <c r="AI87" i="61"/>
  <c r="AH87" i="61"/>
  <c r="AI86" i="61"/>
  <c r="AH86" i="61"/>
  <c r="AI85" i="61"/>
  <c r="AH85" i="61"/>
  <c r="AI84" i="61"/>
  <c r="AH84" i="61"/>
  <c r="AI83" i="61"/>
  <c r="AH83" i="61"/>
  <c r="AI82" i="61"/>
  <c r="AH82" i="61"/>
  <c r="AI81" i="61"/>
  <c r="AH81" i="61"/>
  <c r="AG79" i="61"/>
  <c r="AI78" i="61"/>
  <c r="AH78" i="61"/>
  <c r="AF77" i="61"/>
  <c r="AE77" i="61"/>
  <c r="AD77" i="61"/>
  <c r="AC77" i="61"/>
  <c r="AB77" i="61"/>
  <c r="AA77" i="61"/>
  <c r="Z77" i="61"/>
  <c r="Y77" i="61"/>
  <c r="X77" i="61"/>
  <c r="W77" i="61"/>
  <c r="V77" i="61"/>
  <c r="U77" i="61"/>
  <c r="T77" i="61"/>
  <c r="S77" i="61"/>
  <c r="R77" i="61"/>
  <c r="Q77" i="61"/>
  <c r="P77" i="61"/>
  <c r="O77" i="61"/>
  <c r="N77" i="61"/>
  <c r="M77" i="61"/>
  <c r="L77" i="61"/>
  <c r="K77" i="61"/>
  <c r="J77" i="61"/>
  <c r="I77" i="61"/>
  <c r="H77" i="61"/>
  <c r="G77" i="61"/>
  <c r="F77" i="61"/>
  <c r="E77" i="61"/>
  <c r="D77" i="61"/>
  <c r="C77" i="61"/>
  <c r="AF76" i="61"/>
  <c r="AE76" i="61"/>
  <c r="AD76" i="61"/>
  <c r="AC76" i="61"/>
  <c r="AB76" i="61"/>
  <c r="AA76" i="61"/>
  <c r="Z76" i="61"/>
  <c r="Y76" i="61"/>
  <c r="X76" i="61"/>
  <c r="W76" i="61"/>
  <c r="V76" i="61"/>
  <c r="U76" i="61"/>
  <c r="T76" i="61"/>
  <c r="S76" i="61"/>
  <c r="R76" i="61"/>
  <c r="Q76" i="61"/>
  <c r="P76" i="61"/>
  <c r="O76" i="61"/>
  <c r="N76" i="61"/>
  <c r="M76" i="61"/>
  <c r="L76" i="61"/>
  <c r="K76" i="61"/>
  <c r="J76" i="61"/>
  <c r="I76" i="61"/>
  <c r="H76" i="61"/>
  <c r="G76" i="61"/>
  <c r="F76" i="61"/>
  <c r="E76" i="61"/>
  <c r="D76" i="61"/>
  <c r="C76" i="61"/>
  <c r="AF75" i="61"/>
  <c r="AF79" i="61" s="1"/>
  <c r="AE75" i="61"/>
  <c r="AD75" i="61"/>
  <c r="AC75" i="61"/>
  <c r="AB75" i="61"/>
  <c r="AA75" i="61"/>
  <c r="Z75" i="61"/>
  <c r="Y75" i="61"/>
  <c r="X75" i="61"/>
  <c r="W75" i="61"/>
  <c r="V75" i="61"/>
  <c r="U75" i="61"/>
  <c r="T75" i="61"/>
  <c r="S75" i="61"/>
  <c r="R75" i="61"/>
  <c r="Q75" i="61"/>
  <c r="P75" i="61"/>
  <c r="O75" i="61"/>
  <c r="N75" i="61"/>
  <c r="M75" i="61"/>
  <c r="L75" i="61"/>
  <c r="K75" i="61"/>
  <c r="J75" i="61"/>
  <c r="I75" i="61"/>
  <c r="H75" i="61"/>
  <c r="G75" i="61"/>
  <c r="F75" i="61"/>
  <c r="E75" i="61"/>
  <c r="D75" i="61"/>
  <c r="C75" i="61"/>
  <c r="AF74" i="61"/>
  <c r="AE74" i="61"/>
  <c r="AD74" i="61"/>
  <c r="AC74" i="61"/>
  <c r="AB74" i="61"/>
  <c r="AA74" i="61"/>
  <c r="Z74" i="61"/>
  <c r="Y74" i="61"/>
  <c r="X74" i="61"/>
  <c r="W74" i="61"/>
  <c r="V74" i="61"/>
  <c r="U74" i="61"/>
  <c r="T74" i="61"/>
  <c r="S74" i="61"/>
  <c r="R74" i="61"/>
  <c r="Q74" i="61"/>
  <c r="P74" i="61"/>
  <c r="O74" i="61"/>
  <c r="N74" i="61"/>
  <c r="M74" i="61"/>
  <c r="L74" i="61"/>
  <c r="K74" i="61"/>
  <c r="J74" i="61"/>
  <c r="I74" i="61"/>
  <c r="H74" i="61"/>
  <c r="G74" i="61"/>
  <c r="F74" i="61"/>
  <c r="E74" i="61"/>
  <c r="D74" i="61"/>
  <c r="C74" i="61"/>
  <c r="AF73" i="61"/>
  <c r="AE73" i="61"/>
  <c r="AD73" i="61"/>
  <c r="AC73" i="61"/>
  <c r="AB73" i="61"/>
  <c r="AB79" i="61" s="1"/>
  <c r="AA73" i="61"/>
  <c r="Z73" i="61"/>
  <c r="Z79" i="61" s="1"/>
  <c r="Y73" i="61"/>
  <c r="X73" i="61"/>
  <c r="W73" i="61"/>
  <c r="V73" i="61"/>
  <c r="U73" i="61"/>
  <c r="T73" i="61"/>
  <c r="S73" i="61"/>
  <c r="R73" i="61"/>
  <c r="Q73" i="61"/>
  <c r="P73" i="61"/>
  <c r="O73" i="61"/>
  <c r="N73" i="61"/>
  <c r="M73" i="61"/>
  <c r="M79" i="61" s="1"/>
  <c r="L73" i="61"/>
  <c r="L79" i="61" s="1"/>
  <c r="K73" i="61"/>
  <c r="J73" i="61"/>
  <c r="I73" i="61"/>
  <c r="H73" i="61"/>
  <c r="G73" i="61"/>
  <c r="G79" i="61" s="1"/>
  <c r="F73" i="61"/>
  <c r="E73" i="61"/>
  <c r="D73" i="61"/>
  <c r="C73" i="61"/>
  <c r="AI71" i="61"/>
  <c r="AH71" i="61"/>
  <c r="AG69" i="61"/>
  <c r="AF69" i="61"/>
  <c r="AE69" i="61"/>
  <c r="AD69" i="61"/>
  <c r="AC69" i="61"/>
  <c r="AB69" i="61"/>
  <c r="AA69" i="61"/>
  <c r="Z69" i="61"/>
  <c r="Y69" i="61"/>
  <c r="X69" i="61"/>
  <c r="W69" i="61"/>
  <c r="V69" i="61"/>
  <c r="U69" i="61"/>
  <c r="T69" i="61"/>
  <c r="S69" i="61"/>
  <c r="R69" i="61"/>
  <c r="Q69" i="61"/>
  <c r="P69" i="61"/>
  <c r="O69" i="61"/>
  <c r="N69" i="61"/>
  <c r="M69" i="61"/>
  <c r="L69" i="61"/>
  <c r="K69" i="61"/>
  <c r="J69" i="61"/>
  <c r="I69" i="61"/>
  <c r="H69" i="61"/>
  <c r="G69" i="61"/>
  <c r="F69" i="61"/>
  <c r="E69" i="61"/>
  <c r="D69" i="61"/>
  <c r="C69" i="61"/>
  <c r="AI68" i="61"/>
  <c r="AH68" i="61"/>
  <c r="AI67" i="61"/>
  <c r="AH67" i="61"/>
  <c r="AI66" i="61"/>
  <c r="AH66" i="61"/>
  <c r="AG65" i="61"/>
  <c r="AG70" i="61" s="1"/>
  <c r="AF65" i="61"/>
  <c r="AF5" i="61" s="1"/>
  <c r="AE65" i="61"/>
  <c r="AE5" i="61" s="1"/>
  <c r="AD65" i="61"/>
  <c r="AC65" i="61"/>
  <c r="AB65" i="61"/>
  <c r="AA65" i="61"/>
  <c r="Z65" i="61"/>
  <c r="Z5" i="61" s="1"/>
  <c r="Y65" i="61"/>
  <c r="X65" i="61"/>
  <c r="X5" i="61" s="1"/>
  <c r="W65" i="61"/>
  <c r="V65" i="61"/>
  <c r="U65" i="61"/>
  <c r="U5" i="61" s="1"/>
  <c r="T65" i="61"/>
  <c r="S65" i="61"/>
  <c r="R65" i="61"/>
  <c r="R5" i="61" s="1"/>
  <c r="Q65" i="61"/>
  <c r="P65" i="61"/>
  <c r="P5" i="61" s="1"/>
  <c r="O65" i="61"/>
  <c r="O5" i="61" s="1"/>
  <c r="N65" i="61"/>
  <c r="N5" i="61" s="1"/>
  <c r="M65" i="61"/>
  <c r="M5" i="61" s="1"/>
  <c r="L65" i="61"/>
  <c r="K65" i="61"/>
  <c r="J65" i="61"/>
  <c r="J5" i="61" s="1"/>
  <c r="I65" i="61"/>
  <c r="H65" i="61"/>
  <c r="H5" i="61" s="1"/>
  <c r="G65" i="61"/>
  <c r="F65" i="61"/>
  <c r="F5" i="61" s="1"/>
  <c r="E65" i="61"/>
  <c r="E5" i="61" s="1"/>
  <c r="D65" i="61"/>
  <c r="C65" i="61"/>
  <c r="C5" i="61" s="1"/>
  <c r="AI64" i="61"/>
  <c r="AH64" i="61"/>
  <c r="AI63" i="61"/>
  <c r="AH63" i="61"/>
  <c r="AI62" i="61"/>
  <c r="AH62" i="61"/>
  <c r="AI61" i="61"/>
  <c r="AH61" i="61"/>
  <c r="AI60" i="61"/>
  <c r="AH60" i="61"/>
  <c r="AI59" i="61"/>
  <c r="AH59" i="61"/>
  <c r="AI58" i="61"/>
  <c r="AH58" i="61"/>
  <c r="AI57" i="61"/>
  <c r="AH57" i="61"/>
  <c r="AI56" i="61"/>
  <c r="AH56" i="61"/>
  <c r="AI55" i="61"/>
  <c r="AH55" i="61"/>
  <c r="AI54" i="61"/>
  <c r="AH54" i="61"/>
  <c r="AG53" i="61"/>
  <c r="AF53" i="61"/>
  <c r="AE53" i="61"/>
  <c r="AD53" i="61"/>
  <c r="AC53" i="61"/>
  <c r="AB53" i="61"/>
  <c r="AA53" i="61"/>
  <c r="Z53" i="61"/>
  <c r="Y53" i="61"/>
  <c r="X53" i="61"/>
  <c r="W53" i="61"/>
  <c r="V53" i="61"/>
  <c r="U53" i="61"/>
  <c r="T53" i="61"/>
  <c r="S53" i="61"/>
  <c r="R53" i="61"/>
  <c r="Q53" i="61"/>
  <c r="P53" i="61"/>
  <c r="O53" i="61"/>
  <c r="N53" i="61"/>
  <c r="M53" i="61"/>
  <c r="L53" i="61"/>
  <c r="K53" i="61"/>
  <c r="J53" i="61"/>
  <c r="I53" i="61"/>
  <c r="H53" i="61"/>
  <c r="G53" i="61"/>
  <c r="F53" i="61"/>
  <c r="E53" i="61"/>
  <c r="D53" i="61"/>
  <c r="C53" i="61"/>
  <c r="AI52" i="61"/>
  <c r="AH52" i="61"/>
  <c r="AI51" i="61"/>
  <c r="AH51" i="61"/>
  <c r="AI50" i="61"/>
  <c r="AH50" i="61"/>
  <c r="S49" i="61"/>
  <c r="R49" i="61"/>
  <c r="Q49" i="61"/>
  <c r="P49" i="61"/>
  <c r="O49" i="61"/>
  <c r="N49" i="61"/>
  <c r="M49" i="61"/>
  <c r="L49" i="61"/>
  <c r="K49" i="61"/>
  <c r="J49" i="61"/>
  <c r="I49" i="61"/>
  <c r="H49" i="61"/>
  <c r="G49" i="61"/>
  <c r="F49" i="61"/>
  <c r="E49" i="61"/>
  <c r="D49" i="61"/>
  <c r="C49" i="61"/>
  <c r="AG48" i="61"/>
  <c r="AG49" i="61" s="1"/>
  <c r="AI47" i="61"/>
  <c r="AH47" i="61"/>
  <c r="AI46" i="61"/>
  <c r="AH46" i="61"/>
  <c r="AI45" i="61"/>
  <c r="AH45" i="61"/>
  <c r="AI44" i="61"/>
  <c r="AH44" i="61"/>
  <c r="AI43" i="61"/>
  <c r="AH43" i="61"/>
  <c r="AI42" i="61"/>
  <c r="AH42" i="61"/>
  <c r="AI41" i="61"/>
  <c r="AH41" i="61"/>
  <c r="AI40" i="61"/>
  <c r="AH40" i="61"/>
  <c r="AI39" i="61"/>
  <c r="AH39" i="61"/>
  <c r="AI38" i="61"/>
  <c r="AH38" i="61"/>
  <c r="AI37" i="61"/>
  <c r="AH37" i="61"/>
  <c r="AI36" i="61"/>
  <c r="AH36" i="61"/>
  <c r="AG35" i="61"/>
  <c r="AG2" i="61" s="1"/>
  <c r="AF35" i="61"/>
  <c r="AE35" i="61"/>
  <c r="AD35" i="61"/>
  <c r="AC35" i="61"/>
  <c r="AB35" i="61"/>
  <c r="AA35" i="61"/>
  <c r="Z35" i="61"/>
  <c r="Y35" i="61"/>
  <c r="X35" i="61"/>
  <c r="W35" i="61"/>
  <c r="V35" i="61"/>
  <c r="U35" i="61"/>
  <c r="T35" i="61"/>
  <c r="S35" i="61"/>
  <c r="R35" i="61"/>
  <c r="Q35" i="61"/>
  <c r="P35" i="61"/>
  <c r="O35" i="61"/>
  <c r="N35" i="61"/>
  <c r="M35" i="61"/>
  <c r="L35" i="61"/>
  <c r="K35" i="61"/>
  <c r="J35" i="61"/>
  <c r="I35" i="61"/>
  <c r="I72" i="61" s="1"/>
  <c r="H35" i="61"/>
  <c r="G35" i="61"/>
  <c r="F35" i="61"/>
  <c r="E35" i="61"/>
  <c r="D35" i="61"/>
  <c r="C35" i="61"/>
  <c r="AH34" i="61"/>
  <c r="AI33" i="61"/>
  <c r="AH33" i="61"/>
  <c r="AI32" i="61"/>
  <c r="AH32" i="61"/>
  <c r="AI31" i="61"/>
  <c r="AH31" i="61"/>
  <c r="AI30" i="61"/>
  <c r="AH30" i="61"/>
  <c r="AI29" i="61"/>
  <c r="AH29" i="61"/>
  <c r="AI28" i="61"/>
  <c r="AH28" i="61"/>
  <c r="AI27" i="61"/>
  <c r="AH27" i="61"/>
  <c r="AI26" i="61"/>
  <c r="AH26" i="61"/>
  <c r="AI25" i="61"/>
  <c r="AH25" i="61"/>
  <c r="AI24" i="61"/>
  <c r="AH24" i="61"/>
  <c r="AI23" i="61"/>
  <c r="AH23" i="61"/>
  <c r="AI22" i="61"/>
  <c r="AH22" i="61"/>
  <c r="AI21" i="61"/>
  <c r="AH21" i="61"/>
  <c r="AI20" i="61"/>
  <c r="AH20" i="61"/>
  <c r="AI19" i="61"/>
  <c r="AH19" i="61"/>
  <c r="AI18" i="61"/>
  <c r="AH18" i="61"/>
  <c r="AI17" i="61"/>
  <c r="AH17" i="61"/>
  <c r="AI16" i="61"/>
  <c r="AH16" i="61"/>
  <c r="AI15" i="61"/>
  <c r="AH15" i="61"/>
  <c r="AI14" i="61"/>
  <c r="AH14" i="61"/>
  <c r="AI13" i="61"/>
  <c r="AH13" i="61"/>
  <c r="AI12" i="61"/>
  <c r="AH12" i="61"/>
  <c r="AI11" i="61"/>
  <c r="AH11" i="61"/>
  <c r="AD5" i="61"/>
  <c r="AC5" i="61"/>
  <c r="AA5" i="61"/>
  <c r="Y5" i="61"/>
  <c r="W5" i="61"/>
  <c r="V5" i="61"/>
  <c r="S5" i="61"/>
  <c r="Q5" i="61"/>
  <c r="K5" i="61"/>
  <c r="I5" i="61"/>
  <c r="G5" i="61"/>
  <c r="AG4" i="61"/>
  <c r="K4" i="61"/>
  <c r="B4" i="61"/>
  <c r="E4" i="62"/>
  <c r="E4" i="61"/>
  <c r="G104" i="66" l="1"/>
  <c r="F187" i="66"/>
  <c r="F90" i="66"/>
  <c r="G189" i="66"/>
  <c r="F195" i="66"/>
  <c r="F230" i="66"/>
  <c r="G194" i="66"/>
  <c r="J97" i="66"/>
  <c r="J98" i="66"/>
  <c r="K6" i="65"/>
  <c r="F230" i="65"/>
  <c r="G194" i="65"/>
  <c r="I98" i="65"/>
  <c r="T209" i="65"/>
  <c r="B7" i="65"/>
  <c r="E187" i="65"/>
  <c r="F97" i="65"/>
  <c r="E195" i="65"/>
  <c r="F189" i="65"/>
  <c r="E90" i="65"/>
  <c r="H7" i="64"/>
  <c r="L80" i="64"/>
  <c r="C80" i="64"/>
  <c r="M7" i="64"/>
  <c r="B80" i="64"/>
  <c r="I7" i="64"/>
  <c r="J80" i="64"/>
  <c r="I80" i="64"/>
  <c r="C204" i="64"/>
  <c r="J7" i="64"/>
  <c r="B204" i="64"/>
  <c r="AB209" i="64"/>
  <c r="H80" i="64"/>
  <c r="E80" i="64"/>
  <c r="U209" i="64"/>
  <c r="S7" i="63"/>
  <c r="S80" i="63"/>
  <c r="AI79" i="64"/>
  <c r="AH79" i="64"/>
  <c r="F187" i="64"/>
  <c r="G97" i="64"/>
  <c r="AI209" i="64"/>
  <c r="Q7" i="64"/>
  <c r="F80" i="64"/>
  <c r="T209" i="64"/>
  <c r="B7" i="64"/>
  <c r="D80" i="64"/>
  <c r="W209" i="64"/>
  <c r="E7" i="64"/>
  <c r="E230" i="64"/>
  <c r="F194" i="64"/>
  <c r="E189" i="64"/>
  <c r="D195" i="64"/>
  <c r="AH209" i="64"/>
  <c r="P7" i="64"/>
  <c r="F98" i="64"/>
  <c r="E90" i="64"/>
  <c r="Q80" i="64"/>
  <c r="Q80" i="63"/>
  <c r="N80" i="63"/>
  <c r="H80" i="63"/>
  <c r="L80" i="63"/>
  <c r="J80" i="63"/>
  <c r="J7" i="63"/>
  <c r="D80" i="63"/>
  <c r="I80" i="63"/>
  <c r="F80" i="63"/>
  <c r="Y209" i="63"/>
  <c r="G7" i="63"/>
  <c r="E80" i="63"/>
  <c r="AI79" i="63"/>
  <c r="U209" i="63"/>
  <c r="C7" i="63"/>
  <c r="C80" i="63"/>
  <c r="E90" i="63"/>
  <c r="F98" i="63"/>
  <c r="T209" i="63"/>
  <c r="B7" i="63"/>
  <c r="B80" i="63"/>
  <c r="AH79" i="63"/>
  <c r="AH209" i="63"/>
  <c r="P7" i="63"/>
  <c r="AF209" i="63"/>
  <c r="N7" i="63"/>
  <c r="AI209" i="63"/>
  <c r="Q7" i="63"/>
  <c r="AJ209" i="63"/>
  <c r="R7" i="63"/>
  <c r="X209" i="63"/>
  <c r="C204" i="63"/>
  <c r="B204" i="63"/>
  <c r="F7" i="63"/>
  <c r="AE209" i="63"/>
  <c r="M7" i="63"/>
  <c r="Z209" i="63"/>
  <c r="H7" i="63"/>
  <c r="H97" i="63"/>
  <c r="W209" i="63"/>
  <c r="E7" i="63"/>
  <c r="M80" i="63"/>
  <c r="AA209" i="63"/>
  <c r="I7" i="63"/>
  <c r="E230" i="63"/>
  <c r="F194" i="63"/>
  <c r="D195" i="63"/>
  <c r="E189" i="63"/>
  <c r="AC209" i="63"/>
  <c r="K7" i="63"/>
  <c r="AG80" i="63"/>
  <c r="AE79" i="62"/>
  <c r="AG70" i="62"/>
  <c r="AB79" i="62"/>
  <c r="C195" i="62"/>
  <c r="N79" i="62"/>
  <c r="D189" i="62"/>
  <c r="P72" i="62"/>
  <c r="P7" i="62" s="1"/>
  <c r="G79" i="62"/>
  <c r="AD79" i="62"/>
  <c r="Y79" i="62"/>
  <c r="AA79" i="62"/>
  <c r="X79" i="62"/>
  <c r="W79" i="62"/>
  <c r="V79" i="62"/>
  <c r="T79" i="62"/>
  <c r="S79" i="62"/>
  <c r="S72" i="62"/>
  <c r="R72" i="62"/>
  <c r="AJ209" i="62" s="1"/>
  <c r="R70" i="62"/>
  <c r="C72" i="62"/>
  <c r="Q79" i="62"/>
  <c r="Q70" i="62"/>
  <c r="P79" i="62"/>
  <c r="O79" i="62"/>
  <c r="O72" i="62"/>
  <c r="N72" i="62"/>
  <c r="L79" i="62"/>
  <c r="K79" i="62"/>
  <c r="K72" i="62"/>
  <c r="K7" i="62" s="1"/>
  <c r="K70" i="62"/>
  <c r="J72" i="62"/>
  <c r="AI75" i="62"/>
  <c r="J70" i="62"/>
  <c r="I70" i="62"/>
  <c r="I72" i="62"/>
  <c r="AA209" i="62" s="1"/>
  <c r="AH75" i="62"/>
  <c r="AH76" i="62"/>
  <c r="H79" i="62"/>
  <c r="H72" i="62"/>
  <c r="Z209" i="62" s="1"/>
  <c r="G72" i="62"/>
  <c r="Y209" i="62" s="1"/>
  <c r="F79" i="62"/>
  <c r="AI76" i="62"/>
  <c r="AI53" i="62"/>
  <c r="AI65" i="62"/>
  <c r="AI77" i="62"/>
  <c r="B5" i="62"/>
  <c r="C70" i="62"/>
  <c r="B70" i="62"/>
  <c r="B72" i="62" s="1"/>
  <c r="B7" i="62" s="1"/>
  <c r="H4" i="62"/>
  <c r="AF209" i="62"/>
  <c r="N7" i="62"/>
  <c r="AG209" i="62"/>
  <c r="O7" i="62"/>
  <c r="D72" i="62"/>
  <c r="L72" i="62"/>
  <c r="D70" i="62"/>
  <c r="AF79" i="62"/>
  <c r="AH77" i="62"/>
  <c r="C187" i="62"/>
  <c r="D97" i="62"/>
  <c r="E72" i="62"/>
  <c r="M72" i="62"/>
  <c r="I79" i="62"/>
  <c r="I80" i="62" s="1"/>
  <c r="AI74" i="62"/>
  <c r="AH74" i="62"/>
  <c r="C79" i="62"/>
  <c r="E5" i="62"/>
  <c r="E70" i="62"/>
  <c r="M5" i="62"/>
  <c r="M70" i="62"/>
  <c r="U5" i="62"/>
  <c r="AC5" i="62"/>
  <c r="L70" i="62"/>
  <c r="AG6" i="62"/>
  <c r="F5" i="62"/>
  <c r="F70" i="62"/>
  <c r="N5" i="62"/>
  <c r="N70" i="62"/>
  <c r="N80" i="62" s="1"/>
  <c r="V5" i="62"/>
  <c r="AD5" i="62"/>
  <c r="D79" i="62"/>
  <c r="AH73" i="62"/>
  <c r="AH35" i="62"/>
  <c r="AB209" i="62"/>
  <c r="J7" i="62"/>
  <c r="G70" i="62"/>
  <c r="G80" i="62" s="1"/>
  <c r="O70" i="62"/>
  <c r="O80" i="62" s="1"/>
  <c r="I7" i="62"/>
  <c r="AG72" i="62"/>
  <c r="AG80" i="62" s="1"/>
  <c r="E79" i="62"/>
  <c r="M79" i="62"/>
  <c r="U79" i="62"/>
  <c r="AC79" i="62"/>
  <c r="U209" i="62"/>
  <c r="C7" i="62"/>
  <c r="AC209" i="62"/>
  <c r="AK209" i="62"/>
  <c r="S7" i="62"/>
  <c r="H70" i="62"/>
  <c r="H80" i="62" s="1"/>
  <c r="P70" i="62"/>
  <c r="AI69" i="62"/>
  <c r="T209" i="62"/>
  <c r="F72" i="62"/>
  <c r="Q72" i="62"/>
  <c r="D90" i="62"/>
  <c r="E98" i="62"/>
  <c r="AI35" i="62"/>
  <c r="S206" i="62"/>
  <c r="D206" i="62"/>
  <c r="AH53" i="62"/>
  <c r="AH65" i="62"/>
  <c r="AH69" i="62"/>
  <c r="B79" i="62"/>
  <c r="J79" i="62"/>
  <c r="R79" i="62"/>
  <c r="Z79" i="62"/>
  <c r="AI73" i="62"/>
  <c r="C90" i="62"/>
  <c r="D195" i="62"/>
  <c r="D230" i="62"/>
  <c r="E194" i="62"/>
  <c r="E189" i="62"/>
  <c r="AE79" i="61"/>
  <c r="AD79" i="61"/>
  <c r="AC79" i="61"/>
  <c r="AA79" i="61"/>
  <c r="Y79" i="61"/>
  <c r="X79" i="61"/>
  <c r="W79" i="61"/>
  <c r="V79" i="61"/>
  <c r="U79" i="61"/>
  <c r="S72" i="61"/>
  <c r="AK209" i="61" s="1"/>
  <c r="S79" i="61"/>
  <c r="T79" i="61"/>
  <c r="S70" i="61"/>
  <c r="S80" i="61" s="1"/>
  <c r="R70" i="61"/>
  <c r="R79" i="61"/>
  <c r="Q79" i="61"/>
  <c r="Q72" i="61"/>
  <c r="Q70" i="61"/>
  <c r="P79" i="61"/>
  <c r="P70" i="61"/>
  <c r="B72" i="61"/>
  <c r="B80" i="61" s="1"/>
  <c r="O79" i="61"/>
  <c r="O72" i="61"/>
  <c r="AG209" i="61" s="1"/>
  <c r="O70" i="61"/>
  <c r="N79" i="61"/>
  <c r="AH74" i="61"/>
  <c r="N70" i="61"/>
  <c r="K79" i="61"/>
  <c r="K72" i="61"/>
  <c r="AC209" i="61" s="1"/>
  <c r="K70" i="61"/>
  <c r="J79" i="61"/>
  <c r="I79" i="61"/>
  <c r="I70" i="61"/>
  <c r="I80" i="61" s="1"/>
  <c r="H79" i="61"/>
  <c r="H70" i="61"/>
  <c r="AI73" i="61"/>
  <c r="G72" i="61"/>
  <c r="Y209" i="61" s="1"/>
  <c r="G70" i="61"/>
  <c r="F70" i="61"/>
  <c r="E79" i="61"/>
  <c r="AH76" i="61"/>
  <c r="D79" i="61"/>
  <c r="AI75" i="61"/>
  <c r="D72" i="61"/>
  <c r="D7" i="61" s="1"/>
  <c r="AH75" i="61"/>
  <c r="C79" i="61"/>
  <c r="C72" i="61"/>
  <c r="U209" i="61" s="1"/>
  <c r="C70" i="61"/>
  <c r="H4" i="61"/>
  <c r="V209" i="61"/>
  <c r="B5" i="61"/>
  <c r="AI65" i="61"/>
  <c r="AH65" i="61"/>
  <c r="E104" i="61"/>
  <c r="F104" i="61" s="1"/>
  <c r="G104" i="61" s="1"/>
  <c r="H104" i="61" s="1"/>
  <c r="I104" i="61" s="1"/>
  <c r="J104" i="61" s="1"/>
  <c r="K104" i="61" s="1"/>
  <c r="L104" i="61" s="1"/>
  <c r="M104" i="61" s="1"/>
  <c r="N104" i="61" s="1"/>
  <c r="O104" i="61" s="1"/>
  <c r="P104" i="61" s="1"/>
  <c r="Q104" i="61" s="1"/>
  <c r="R104" i="61" s="1"/>
  <c r="S104" i="61" s="1"/>
  <c r="T104" i="61" s="1"/>
  <c r="U104" i="61" s="1"/>
  <c r="V104" i="61" s="1"/>
  <c r="W104" i="61" s="1"/>
  <c r="X104" i="61" s="1"/>
  <c r="Y104" i="61" s="1"/>
  <c r="Z104" i="61" s="1"/>
  <c r="AA104" i="61" s="1"/>
  <c r="AB104" i="61" s="1"/>
  <c r="AC104" i="61" s="1"/>
  <c r="AD104" i="61" s="1"/>
  <c r="AE104" i="61" s="1"/>
  <c r="AF104" i="61" s="1"/>
  <c r="D90" i="61"/>
  <c r="S206" i="61"/>
  <c r="D206" i="61"/>
  <c r="S7" i="61"/>
  <c r="AI69" i="61"/>
  <c r="F72" i="61"/>
  <c r="F79" i="61"/>
  <c r="AH77" i="61"/>
  <c r="R72" i="61"/>
  <c r="AH69" i="61"/>
  <c r="AI53" i="61"/>
  <c r="AH53" i="61"/>
  <c r="D5" i="61"/>
  <c r="D70" i="61"/>
  <c r="D80" i="61" s="1"/>
  <c r="T5" i="61"/>
  <c r="AB5" i="61"/>
  <c r="E72" i="61"/>
  <c r="AI76" i="61"/>
  <c r="AI77" i="61"/>
  <c r="F98" i="61"/>
  <c r="J72" i="61"/>
  <c r="AG3" i="61"/>
  <c r="AG72" i="61"/>
  <c r="AG80" i="61" s="1"/>
  <c r="L5" i="61"/>
  <c r="L70" i="61"/>
  <c r="M72" i="61"/>
  <c r="AH73" i="61"/>
  <c r="AI74" i="61"/>
  <c r="AA209" i="61"/>
  <c r="I7" i="61"/>
  <c r="AI209" i="61"/>
  <c r="Q7" i="61"/>
  <c r="AG6" i="61"/>
  <c r="E70" i="61"/>
  <c r="M70" i="61"/>
  <c r="J70" i="61"/>
  <c r="L72" i="61"/>
  <c r="H80" i="61"/>
  <c r="AI35" i="61"/>
  <c r="N72" i="61"/>
  <c r="F97" i="61"/>
  <c r="H72" i="61"/>
  <c r="P72" i="61"/>
  <c r="C90" i="61"/>
  <c r="AH35" i="61"/>
  <c r="C187" i="61"/>
  <c r="D187" i="61"/>
  <c r="F189" i="61"/>
  <c r="E195" i="61"/>
  <c r="D230" i="61"/>
  <c r="E194" i="61"/>
  <c r="D195" i="61"/>
  <c r="C195" i="61"/>
  <c r="AC92" i="60"/>
  <c r="AB92" i="60"/>
  <c r="Z34" i="60"/>
  <c r="Y34" i="60"/>
  <c r="X34" i="60"/>
  <c r="W34" i="60"/>
  <c r="V34" i="60"/>
  <c r="U34" i="60"/>
  <c r="T34" i="60"/>
  <c r="S34" i="60"/>
  <c r="R34" i="60"/>
  <c r="Q34" i="60"/>
  <c r="K98" i="66" l="1"/>
  <c r="G195" i="66"/>
  <c r="H189" i="66"/>
  <c r="K97" i="66"/>
  <c r="H104" i="66"/>
  <c r="G90" i="66"/>
  <c r="G187" i="66"/>
  <c r="H194" i="66"/>
  <c r="G230" i="66"/>
  <c r="F187" i="65"/>
  <c r="G97" i="65"/>
  <c r="J98" i="65"/>
  <c r="G230" i="65"/>
  <c r="H194" i="65"/>
  <c r="G189" i="65"/>
  <c r="F195" i="65"/>
  <c r="F90" i="65"/>
  <c r="K6" i="64"/>
  <c r="F189" i="64"/>
  <c r="E195" i="64"/>
  <c r="G187" i="64"/>
  <c r="H97" i="64"/>
  <c r="F90" i="64"/>
  <c r="G98" i="64"/>
  <c r="F230" i="64"/>
  <c r="G194" i="64"/>
  <c r="G98" i="63"/>
  <c r="F90" i="63"/>
  <c r="F187" i="63"/>
  <c r="I97" i="63"/>
  <c r="F189" i="63"/>
  <c r="E195" i="63"/>
  <c r="F230" i="63"/>
  <c r="G194" i="63"/>
  <c r="K6" i="63"/>
  <c r="AH209" i="62"/>
  <c r="S80" i="62"/>
  <c r="R7" i="62"/>
  <c r="P80" i="62"/>
  <c r="C80" i="62"/>
  <c r="J80" i="62"/>
  <c r="R80" i="62"/>
  <c r="D80" i="62"/>
  <c r="G7" i="62"/>
  <c r="M80" i="62"/>
  <c r="L80" i="62"/>
  <c r="K80" i="62"/>
  <c r="H7" i="62"/>
  <c r="F80" i="62"/>
  <c r="E80" i="62"/>
  <c r="D187" i="62"/>
  <c r="E97" i="62"/>
  <c r="AD209" i="62"/>
  <c r="L7" i="62"/>
  <c r="F189" i="62"/>
  <c r="E195" i="62"/>
  <c r="E230" i="62"/>
  <c r="F194" i="62"/>
  <c r="AH79" i="62"/>
  <c r="AI79" i="62"/>
  <c r="B80" i="62"/>
  <c r="AI209" i="62"/>
  <c r="Q7" i="62"/>
  <c r="V209" i="62"/>
  <c r="D7" i="62"/>
  <c r="F98" i="62"/>
  <c r="E90" i="62"/>
  <c r="AE209" i="62"/>
  <c r="M7" i="62"/>
  <c r="X209" i="62"/>
  <c r="C204" i="62"/>
  <c r="B204" i="62"/>
  <c r="F7" i="62"/>
  <c r="W209" i="62"/>
  <c r="E7" i="62"/>
  <c r="Q80" i="62"/>
  <c r="O80" i="61"/>
  <c r="O7" i="61"/>
  <c r="Q80" i="61"/>
  <c r="L80" i="61"/>
  <c r="F80" i="61"/>
  <c r="E80" i="61"/>
  <c r="G7" i="61"/>
  <c r="G80" i="61"/>
  <c r="M80" i="61"/>
  <c r="K7" i="61"/>
  <c r="K80" i="61"/>
  <c r="C80" i="61"/>
  <c r="C7" i="61"/>
  <c r="AJ209" i="61"/>
  <c r="R7" i="61"/>
  <c r="G189" i="61"/>
  <c r="Z209" i="61"/>
  <c r="H7" i="61"/>
  <c r="W209" i="61"/>
  <c r="E7" i="61"/>
  <c r="E187" i="61"/>
  <c r="AH79" i="61"/>
  <c r="AI79" i="61"/>
  <c r="E90" i="61"/>
  <c r="AB209" i="61"/>
  <c r="J7" i="61"/>
  <c r="AH209" i="61"/>
  <c r="P7" i="61"/>
  <c r="F187" i="61"/>
  <c r="G97" i="61"/>
  <c r="AF209" i="61"/>
  <c r="N7" i="61"/>
  <c r="F90" i="61"/>
  <c r="G98" i="61"/>
  <c r="X209" i="61"/>
  <c r="C204" i="61"/>
  <c r="B204" i="61"/>
  <c r="F7" i="61"/>
  <c r="P80" i="61"/>
  <c r="AD209" i="61"/>
  <c r="L7" i="61"/>
  <c r="E230" i="61"/>
  <c r="F194" i="61"/>
  <c r="AE209" i="61"/>
  <c r="M7" i="61"/>
  <c r="J80" i="61"/>
  <c r="R80" i="61"/>
  <c r="N80" i="61"/>
  <c r="L34" i="60"/>
  <c r="AK28" i="60"/>
  <c r="AK14" i="60"/>
  <c r="AK21" i="60" s="1"/>
  <c r="AK13" i="60"/>
  <c r="AK20" i="60" s="1"/>
  <c r="AK12" i="60"/>
  <c r="AK19" i="60" s="1"/>
  <c r="AK11" i="60"/>
  <c r="AK18" i="60" s="1"/>
  <c r="C92" i="60"/>
  <c r="I104" i="66" l="1"/>
  <c r="H90" i="66"/>
  <c r="H187" i="66"/>
  <c r="L97" i="66"/>
  <c r="H195" i="66"/>
  <c r="I189" i="66"/>
  <c r="I194" i="66"/>
  <c r="H230" i="66"/>
  <c r="L98" i="66"/>
  <c r="K98" i="65"/>
  <c r="G187" i="65"/>
  <c r="H97" i="65"/>
  <c r="H189" i="65"/>
  <c r="G195" i="65"/>
  <c r="G90" i="65"/>
  <c r="H230" i="65"/>
  <c r="I194" i="65"/>
  <c r="I97" i="64"/>
  <c r="G230" i="64"/>
  <c r="H194" i="64"/>
  <c r="G189" i="64"/>
  <c r="F195" i="64"/>
  <c r="H98" i="64"/>
  <c r="J97" i="63"/>
  <c r="G230" i="63"/>
  <c r="H194" i="63"/>
  <c r="G189" i="63"/>
  <c r="F195" i="63"/>
  <c r="H98" i="63"/>
  <c r="G187" i="63"/>
  <c r="K6" i="62"/>
  <c r="G189" i="62"/>
  <c r="F195" i="62"/>
  <c r="E187" i="62"/>
  <c r="F97" i="62"/>
  <c r="F90" i="62"/>
  <c r="G98" i="62"/>
  <c r="F230" i="62"/>
  <c r="G194" i="62"/>
  <c r="K6" i="61"/>
  <c r="G187" i="61"/>
  <c r="H97" i="61"/>
  <c r="T209" i="61"/>
  <c r="B7" i="61"/>
  <c r="H189" i="61"/>
  <c r="G195" i="61"/>
  <c r="G194" i="61"/>
  <c r="F230" i="61"/>
  <c r="F195" i="61"/>
  <c r="H98" i="61"/>
  <c r="G90" i="61"/>
  <c r="AK23" i="60"/>
  <c r="I195" i="66" l="1"/>
  <c r="J189" i="66"/>
  <c r="M97" i="66"/>
  <c r="M98" i="66"/>
  <c r="J104" i="66"/>
  <c r="I187" i="66"/>
  <c r="I90" i="66"/>
  <c r="J194" i="66"/>
  <c r="I230" i="66"/>
  <c r="H195" i="65"/>
  <c r="I189" i="65"/>
  <c r="H90" i="65"/>
  <c r="H187" i="65"/>
  <c r="I97" i="65"/>
  <c r="J194" i="65"/>
  <c r="I230" i="65"/>
  <c r="L98" i="65"/>
  <c r="I98" i="64"/>
  <c r="H90" i="64"/>
  <c r="H189" i="64"/>
  <c r="G195" i="64"/>
  <c r="I194" i="64"/>
  <c r="H230" i="64"/>
  <c r="I187" i="64"/>
  <c r="J97" i="64"/>
  <c r="H187" i="64"/>
  <c r="G90" i="64"/>
  <c r="I98" i="63"/>
  <c r="H90" i="63"/>
  <c r="H187" i="63"/>
  <c r="H189" i="63"/>
  <c r="G195" i="63"/>
  <c r="H230" i="63"/>
  <c r="I194" i="63"/>
  <c r="K97" i="63"/>
  <c r="G90" i="63"/>
  <c r="F187" i="62"/>
  <c r="G97" i="62"/>
  <c r="G230" i="62"/>
  <c r="H194" i="62"/>
  <c r="H98" i="62"/>
  <c r="G90" i="62"/>
  <c r="H189" i="62"/>
  <c r="G195" i="62"/>
  <c r="H90" i="61"/>
  <c r="I98" i="61"/>
  <c r="G230" i="61"/>
  <c r="H194" i="61"/>
  <c r="H187" i="61"/>
  <c r="I97" i="61"/>
  <c r="H195" i="61"/>
  <c r="I189" i="61"/>
  <c r="K104" i="66" l="1"/>
  <c r="J90" i="66"/>
  <c r="J187" i="66"/>
  <c r="N98" i="66"/>
  <c r="N97" i="66"/>
  <c r="J230" i="66"/>
  <c r="K194" i="66"/>
  <c r="J195" i="66"/>
  <c r="K189" i="66"/>
  <c r="J230" i="65"/>
  <c r="K194" i="65"/>
  <c r="I187" i="65"/>
  <c r="J97" i="65"/>
  <c r="J189" i="65"/>
  <c r="I195" i="65"/>
  <c r="I90" i="65"/>
  <c r="M98" i="65"/>
  <c r="K97" i="64"/>
  <c r="J194" i="64"/>
  <c r="I230" i="64"/>
  <c r="H195" i="64"/>
  <c r="I189" i="64"/>
  <c r="J98" i="64"/>
  <c r="I90" i="64"/>
  <c r="I189" i="63"/>
  <c r="H195" i="63"/>
  <c r="J194" i="63"/>
  <c r="I230" i="63"/>
  <c r="L97" i="63"/>
  <c r="J98" i="63"/>
  <c r="I90" i="63"/>
  <c r="I187" i="63"/>
  <c r="I98" i="62"/>
  <c r="H90" i="62"/>
  <c r="H230" i="62"/>
  <c r="I194" i="62"/>
  <c r="I189" i="62"/>
  <c r="H195" i="62"/>
  <c r="G187" i="62"/>
  <c r="H97" i="62"/>
  <c r="J98" i="61"/>
  <c r="I90" i="61"/>
  <c r="J189" i="61"/>
  <c r="I187" i="61"/>
  <c r="J97" i="61"/>
  <c r="I194" i="61"/>
  <c r="I195" i="61" s="1"/>
  <c r="H230" i="61"/>
  <c r="O97" i="66" l="1"/>
  <c r="O98" i="66"/>
  <c r="K195" i="66"/>
  <c r="L189" i="66"/>
  <c r="K230" i="66"/>
  <c r="L194" i="66"/>
  <c r="L104" i="66"/>
  <c r="K90" i="66"/>
  <c r="K187" i="66"/>
  <c r="J195" i="65"/>
  <c r="K189" i="65"/>
  <c r="J90" i="65"/>
  <c r="J187" i="65"/>
  <c r="K97" i="65"/>
  <c r="K230" i="65"/>
  <c r="L194" i="65"/>
  <c r="N98" i="65"/>
  <c r="K98" i="64"/>
  <c r="I195" i="64"/>
  <c r="J189" i="64"/>
  <c r="K194" i="64"/>
  <c r="J230" i="64"/>
  <c r="K187" i="64"/>
  <c r="L97" i="64"/>
  <c r="J187" i="64"/>
  <c r="K98" i="63"/>
  <c r="J90" i="63"/>
  <c r="J187" i="63"/>
  <c r="K194" i="63"/>
  <c r="J230" i="63"/>
  <c r="M97" i="63"/>
  <c r="I195" i="63"/>
  <c r="J189" i="63"/>
  <c r="I195" i="62"/>
  <c r="J189" i="62"/>
  <c r="J194" i="62"/>
  <c r="I230" i="62"/>
  <c r="H187" i="62"/>
  <c r="I97" i="62"/>
  <c r="J98" i="62"/>
  <c r="I90" i="62"/>
  <c r="J187" i="61"/>
  <c r="K97" i="61"/>
  <c r="K189" i="61"/>
  <c r="J194" i="61"/>
  <c r="J195" i="61" s="1"/>
  <c r="I230" i="61"/>
  <c r="J90" i="61"/>
  <c r="K98" i="61"/>
  <c r="L230" i="66" l="1"/>
  <c r="M194" i="66"/>
  <c r="M189" i="66"/>
  <c r="L195" i="66"/>
  <c r="P98" i="66"/>
  <c r="P97" i="66"/>
  <c r="M104" i="66"/>
  <c r="L187" i="66"/>
  <c r="L90" i="66"/>
  <c r="L230" i="65"/>
  <c r="M194" i="65"/>
  <c r="K187" i="65"/>
  <c r="L97" i="65"/>
  <c r="K195" i="65"/>
  <c r="L189" i="65"/>
  <c r="K90" i="65"/>
  <c r="O98" i="65"/>
  <c r="M97" i="64"/>
  <c r="L194" i="64"/>
  <c r="K230" i="64"/>
  <c r="K189" i="64"/>
  <c r="J195" i="64"/>
  <c r="K90" i="64"/>
  <c r="L98" i="64"/>
  <c r="J90" i="64"/>
  <c r="N97" i="63"/>
  <c r="K230" i="63"/>
  <c r="L194" i="63"/>
  <c r="J195" i="63"/>
  <c r="K189" i="63"/>
  <c r="K90" i="63"/>
  <c r="L98" i="63"/>
  <c r="K187" i="63"/>
  <c r="K194" i="62"/>
  <c r="J230" i="62"/>
  <c r="I187" i="62"/>
  <c r="J97" i="62"/>
  <c r="J195" i="62"/>
  <c r="K189" i="62"/>
  <c r="J90" i="62"/>
  <c r="K98" i="62"/>
  <c r="L189" i="61"/>
  <c r="K187" i="61"/>
  <c r="L97" i="61"/>
  <c r="L98" i="61"/>
  <c r="K90" i="61"/>
  <c r="K194" i="61"/>
  <c r="J230" i="61"/>
  <c r="Q97" i="66" l="1"/>
  <c r="Q98" i="66"/>
  <c r="N189" i="66"/>
  <c r="M195" i="66"/>
  <c r="M230" i="66"/>
  <c r="N194" i="66"/>
  <c r="N104" i="66"/>
  <c r="M90" i="66"/>
  <c r="M187" i="66"/>
  <c r="P98" i="65"/>
  <c r="L195" i="65"/>
  <c r="M189" i="65"/>
  <c r="L90" i="65"/>
  <c r="L187" i="65"/>
  <c r="M97" i="65"/>
  <c r="N194" i="65"/>
  <c r="M230" i="65"/>
  <c r="M98" i="64"/>
  <c r="L90" i="64"/>
  <c r="K195" i="64"/>
  <c r="L189" i="64"/>
  <c r="L230" i="64"/>
  <c r="M194" i="64"/>
  <c r="M187" i="64"/>
  <c r="N97" i="64"/>
  <c r="L187" i="64"/>
  <c r="M98" i="63"/>
  <c r="L187" i="63"/>
  <c r="K195" i="63"/>
  <c r="L189" i="63"/>
  <c r="L230" i="63"/>
  <c r="M194" i="63"/>
  <c r="O97" i="63"/>
  <c r="L98" i="62"/>
  <c r="K90" i="62"/>
  <c r="K195" i="62"/>
  <c r="L189" i="62"/>
  <c r="J187" i="62"/>
  <c r="K97" i="62"/>
  <c r="K230" i="62"/>
  <c r="L194" i="62"/>
  <c r="M98" i="61"/>
  <c r="L90" i="61"/>
  <c r="L194" i="61"/>
  <c r="K230" i="61"/>
  <c r="L187" i="61"/>
  <c r="M97" i="61"/>
  <c r="M189" i="61"/>
  <c r="L195" i="61"/>
  <c r="K195" i="61"/>
  <c r="O189" i="66" l="1"/>
  <c r="N195" i="66"/>
  <c r="R98" i="66"/>
  <c r="R97" i="66"/>
  <c r="N230" i="66"/>
  <c r="O194" i="66"/>
  <c r="O104" i="66"/>
  <c r="N187" i="66"/>
  <c r="N90" i="66"/>
  <c r="N189" i="65"/>
  <c r="M195" i="65"/>
  <c r="M90" i="65"/>
  <c r="N230" i="65"/>
  <c r="O194" i="65"/>
  <c r="M187" i="65"/>
  <c r="N97" i="65"/>
  <c r="Q98" i="65"/>
  <c r="O97" i="64"/>
  <c r="L195" i="64"/>
  <c r="M189" i="64"/>
  <c r="M230" i="64"/>
  <c r="N194" i="64"/>
  <c r="N98" i="64"/>
  <c r="M90" i="64"/>
  <c r="L195" i="63"/>
  <c r="M189" i="63"/>
  <c r="M230" i="63"/>
  <c r="N194" i="63"/>
  <c r="L90" i="63"/>
  <c r="P97" i="63"/>
  <c r="M90" i="63"/>
  <c r="N98" i="63"/>
  <c r="M187" i="63"/>
  <c r="L230" i="62"/>
  <c r="M194" i="62"/>
  <c r="K187" i="62"/>
  <c r="L97" i="62"/>
  <c r="L195" i="62"/>
  <c r="M189" i="62"/>
  <c r="L90" i="62"/>
  <c r="M98" i="62"/>
  <c r="N189" i="61"/>
  <c r="M187" i="61"/>
  <c r="N97" i="61"/>
  <c r="L230" i="61"/>
  <c r="M194" i="61"/>
  <c r="M195" i="61" s="1"/>
  <c r="N98" i="61"/>
  <c r="M90" i="61"/>
  <c r="O230" i="66" l="1"/>
  <c r="P194" i="66"/>
  <c r="S98" i="66"/>
  <c r="S97" i="66"/>
  <c r="P104" i="66"/>
  <c r="O90" i="66"/>
  <c r="O187" i="66"/>
  <c r="P189" i="66"/>
  <c r="O195" i="66"/>
  <c r="O230" i="65"/>
  <c r="P194" i="65"/>
  <c r="N187" i="65"/>
  <c r="O97" i="65"/>
  <c r="R98" i="65"/>
  <c r="O189" i="65"/>
  <c r="N195" i="65"/>
  <c r="N90" i="65"/>
  <c r="O194" i="64"/>
  <c r="N230" i="64"/>
  <c r="O98" i="64"/>
  <c r="N189" i="64"/>
  <c r="N90" i="64" s="1"/>
  <c r="M195" i="64"/>
  <c r="O187" i="64"/>
  <c r="P97" i="64"/>
  <c r="N187" i="64"/>
  <c r="N230" i="63"/>
  <c r="O194" i="63"/>
  <c r="N189" i="63"/>
  <c r="M195" i="63"/>
  <c r="Q97" i="63"/>
  <c r="O98" i="63"/>
  <c r="N90" i="63"/>
  <c r="N187" i="63"/>
  <c r="N98" i="62"/>
  <c r="M90" i="62"/>
  <c r="N189" i="62"/>
  <c r="M195" i="62"/>
  <c r="L187" i="62"/>
  <c r="M97" i="62"/>
  <c r="M230" i="62"/>
  <c r="N194" i="62"/>
  <c r="O98" i="61"/>
  <c r="M230" i="61"/>
  <c r="N194" i="61"/>
  <c r="N187" i="61"/>
  <c r="O97" i="61"/>
  <c r="O189" i="61"/>
  <c r="N195" i="61"/>
  <c r="Q104" i="66" l="1"/>
  <c r="P187" i="66"/>
  <c r="P90" i="66"/>
  <c r="T98" i="66"/>
  <c r="P195" i="66"/>
  <c r="Q189" i="66"/>
  <c r="Q194" i="66"/>
  <c r="P230" i="66"/>
  <c r="T97" i="66"/>
  <c r="P189" i="65"/>
  <c r="O195" i="65"/>
  <c r="O90" i="65"/>
  <c r="O187" i="65"/>
  <c r="P97" i="65"/>
  <c r="P230" i="65"/>
  <c r="Q194" i="65"/>
  <c r="S98" i="65"/>
  <c r="Q97" i="64"/>
  <c r="N195" i="64"/>
  <c r="O189" i="64"/>
  <c r="P98" i="64"/>
  <c r="O90" i="64"/>
  <c r="O230" i="64"/>
  <c r="P194" i="64"/>
  <c r="P98" i="63"/>
  <c r="O187" i="63"/>
  <c r="R97" i="63"/>
  <c r="O189" i="63"/>
  <c r="N195" i="63"/>
  <c r="O230" i="63"/>
  <c r="P194" i="63"/>
  <c r="N230" i="62"/>
  <c r="O194" i="62"/>
  <c r="M187" i="62"/>
  <c r="N97" i="62"/>
  <c r="O189" i="62"/>
  <c r="N195" i="62"/>
  <c r="N90" i="62"/>
  <c r="O98" i="62"/>
  <c r="P189" i="61"/>
  <c r="N230" i="61"/>
  <c r="O194" i="61"/>
  <c r="O195" i="61" s="1"/>
  <c r="P98" i="61"/>
  <c r="O90" i="61"/>
  <c r="O187" i="61"/>
  <c r="P97" i="61"/>
  <c r="N90" i="61"/>
  <c r="R194" i="66" l="1"/>
  <c r="Q230" i="66"/>
  <c r="U98" i="66"/>
  <c r="Q195" i="66"/>
  <c r="R189" i="66"/>
  <c r="U97" i="66"/>
  <c r="R104" i="66"/>
  <c r="Q187" i="66"/>
  <c r="Q90" i="66"/>
  <c r="R194" i="65"/>
  <c r="Q230" i="65"/>
  <c r="P187" i="65"/>
  <c r="Q97" i="65"/>
  <c r="T98" i="65"/>
  <c r="P195" i="65"/>
  <c r="Q189" i="65"/>
  <c r="P90" i="65"/>
  <c r="P230" i="64"/>
  <c r="Q194" i="64"/>
  <c r="Q98" i="64"/>
  <c r="P90" i="64"/>
  <c r="P189" i="64"/>
  <c r="O195" i="64"/>
  <c r="Q187" i="64"/>
  <c r="R97" i="64"/>
  <c r="P187" i="64"/>
  <c r="P189" i="63"/>
  <c r="O195" i="63"/>
  <c r="S97" i="63"/>
  <c r="O90" i="63"/>
  <c r="P230" i="63"/>
  <c r="Q194" i="63"/>
  <c r="Q98" i="63"/>
  <c r="P90" i="63"/>
  <c r="P187" i="63"/>
  <c r="O90" i="62"/>
  <c r="P98" i="62"/>
  <c r="P189" i="62"/>
  <c r="O195" i="62"/>
  <c r="N187" i="62"/>
  <c r="O97" i="62"/>
  <c r="O230" i="62"/>
  <c r="P194" i="62"/>
  <c r="P187" i="61"/>
  <c r="Q97" i="61"/>
  <c r="P90" i="61"/>
  <c r="Q98" i="61"/>
  <c r="O230" i="61"/>
  <c r="P194" i="61"/>
  <c r="P195" i="61"/>
  <c r="Q189" i="61"/>
  <c r="V98" i="66" l="1"/>
  <c r="V97" i="66"/>
  <c r="R195" i="66"/>
  <c r="S189" i="66"/>
  <c r="S104" i="66"/>
  <c r="R90" i="66"/>
  <c r="R187" i="66"/>
  <c r="S194" i="66"/>
  <c r="R230" i="66"/>
  <c r="Q195" i="65"/>
  <c r="R189" i="65"/>
  <c r="Q90" i="65"/>
  <c r="U98" i="65"/>
  <c r="Q187" i="65"/>
  <c r="R97" i="65"/>
  <c r="S194" i="65"/>
  <c r="R230" i="65"/>
  <c r="S97" i="64"/>
  <c r="P195" i="64"/>
  <c r="Q189" i="64"/>
  <c r="R98" i="64"/>
  <c r="Q90" i="64"/>
  <c r="R194" i="64"/>
  <c r="Q230" i="64"/>
  <c r="T97" i="63"/>
  <c r="R194" i="63"/>
  <c r="Q230" i="63"/>
  <c r="R98" i="63"/>
  <c r="Q90" i="63"/>
  <c r="Q187" i="63"/>
  <c r="Q189" i="63"/>
  <c r="P195" i="63"/>
  <c r="P230" i="62"/>
  <c r="Q194" i="62"/>
  <c r="O187" i="62"/>
  <c r="P97" i="62"/>
  <c r="P90" i="62"/>
  <c r="Q98" i="62"/>
  <c r="Q189" i="62"/>
  <c r="P195" i="62"/>
  <c r="Q187" i="61"/>
  <c r="R97" i="61"/>
  <c r="R189" i="61"/>
  <c r="Q194" i="61"/>
  <c r="Q195" i="61" s="1"/>
  <c r="P230" i="61"/>
  <c r="R98" i="61"/>
  <c r="Q90" i="61"/>
  <c r="T104" i="66" l="1"/>
  <c r="S187" i="66"/>
  <c r="S90" i="66"/>
  <c r="W97" i="66"/>
  <c r="S195" i="66"/>
  <c r="T189" i="66"/>
  <c r="S230" i="66"/>
  <c r="T194" i="66"/>
  <c r="W98" i="66"/>
  <c r="R187" i="65"/>
  <c r="S97" i="65"/>
  <c r="V98" i="65"/>
  <c r="R195" i="65"/>
  <c r="S189" i="65"/>
  <c r="R90" i="65"/>
  <c r="T194" i="65"/>
  <c r="S230" i="65"/>
  <c r="S98" i="64"/>
  <c r="S187" i="64"/>
  <c r="T97" i="64"/>
  <c r="R230" i="64"/>
  <c r="S194" i="64"/>
  <c r="Q195" i="64"/>
  <c r="R189" i="64"/>
  <c r="R187" i="64"/>
  <c r="Q195" i="63"/>
  <c r="R189" i="63"/>
  <c r="S98" i="63"/>
  <c r="R90" i="63"/>
  <c r="R187" i="63"/>
  <c r="S194" i="63"/>
  <c r="R230" i="63"/>
  <c r="U97" i="63"/>
  <c r="Q195" i="62"/>
  <c r="R189" i="62"/>
  <c r="R98" i="62"/>
  <c r="Q90" i="62"/>
  <c r="P187" i="62"/>
  <c r="Q97" i="62"/>
  <c r="R194" i="62"/>
  <c r="Q230" i="62"/>
  <c r="S98" i="61"/>
  <c r="R187" i="61"/>
  <c r="S97" i="61"/>
  <c r="R194" i="61"/>
  <c r="Q230" i="61"/>
  <c r="S189" i="61"/>
  <c r="R195" i="61"/>
  <c r="T195" i="66" l="1"/>
  <c r="T48" i="66" s="1"/>
  <c r="U189" i="66"/>
  <c r="X97" i="66"/>
  <c r="X98" i="66"/>
  <c r="T230" i="66"/>
  <c r="U194" i="66"/>
  <c r="U104" i="66"/>
  <c r="T90" i="66"/>
  <c r="T187" i="66"/>
  <c r="T230" i="65"/>
  <c r="U194" i="65"/>
  <c r="S195" i="65"/>
  <c r="T189" i="65"/>
  <c r="S90" i="65"/>
  <c r="S187" i="65"/>
  <c r="T97" i="65"/>
  <c r="W98" i="65"/>
  <c r="R195" i="64"/>
  <c r="S189" i="64"/>
  <c r="T194" i="64"/>
  <c r="S230" i="64"/>
  <c r="U97" i="64"/>
  <c r="T98" i="64"/>
  <c r="S90" i="64"/>
  <c r="R90" i="64"/>
  <c r="S230" i="63"/>
  <c r="T194" i="63"/>
  <c r="R195" i="63"/>
  <c r="S189" i="63"/>
  <c r="T98" i="63"/>
  <c r="S90" i="63"/>
  <c r="S187" i="63"/>
  <c r="V97" i="63"/>
  <c r="Q187" i="62"/>
  <c r="R97" i="62"/>
  <c r="S194" i="62"/>
  <c r="R230" i="62"/>
  <c r="R90" i="62"/>
  <c r="S98" i="62"/>
  <c r="R195" i="62"/>
  <c r="S189" i="62"/>
  <c r="T189" i="61"/>
  <c r="T98" i="61"/>
  <c r="S90" i="61"/>
  <c r="S194" i="61"/>
  <c r="R230" i="61"/>
  <c r="S187" i="61"/>
  <c r="T97" i="61"/>
  <c r="R90" i="61"/>
  <c r="U230" i="66" l="1"/>
  <c r="V194" i="66"/>
  <c r="V189" i="66"/>
  <c r="U195" i="66"/>
  <c r="U48" i="66" s="1"/>
  <c r="U49" i="66" s="1"/>
  <c r="Y98" i="66"/>
  <c r="Y97" i="66"/>
  <c r="V104" i="66"/>
  <c r="U90" i="66"/>
  <c r="U187" i="66"/>
  <c r="T49" i="66"/>
  <c r="T187" i="65"/>
  <c r="U97" i="65"/>
  <c r="T195" i="65"/>
  <c r="T48" i="65" s="1"/>
  <c r="U189" i="65"/>
  <c r="T90" i="65"/>
  <c r="U230" i="65"/>
  <c r="V194" i="65"/>
  <c r="X98" i="65"/>
  <c r="U98" i="64"/>
  <c r="T90" i="64"/>
  <c r="U187" i="64"/>
  <c r="V97" i="64"/>
  <c r="U194" i="64"/>
  <c r="T230" i="64"/>
  <c r="T187" i="64"/>
  <c r="S195" i="64"/>
  <c r="T189" i="64"/>
  <c r="S195" i="63"/>
  <c r="T189" i="63"/>
  <c r="T230" i="63"/>
  <c r="U194" i="63"/>
  <c r="U98" i="63"/>
  <c r="T90" i="63"/>
  <c r="T187" i="63"/>
  <c r="W97" i="63"/>
  <c r="S230" i="62"/>
  <c r="T194" i="62"/>
  <c r="R187" i="62"/>
  <c r="S97" i="62"/>
  <c r="S195" i="62"/>
  <c r="T189" i="62"/>
  <c r="T98" i="62"/>
  <c r="S90" i="62"/>
  <c r="T194" i="61"/>
  <c r="S230" i="61"/>
  <c r="T187" i="61"/>
  <c r="U97" i="61"/>
  <c r="U98" i="61"/>
  <c r="T90" i="61"/>
  <c r="U189" i="61"/>
  <c r="T195" i="61"/>
  <c r="T48" i="61" s="1"/>
  <c r="S195" i="61"/>
  <c r="Z98" i="66" l="1"/>
  <c r="W189" i="66"/>
  <c r="V195" i="66"/>
  <c r="V48" i="66" s="1"/>
  <c r="V230" i="66"/>
  <c r="W194" i="66"/>
  <c r="Z97" i="66"/>
  <c r="T72" i="66"/>
  <c r="T70" i="66"/>
  <c r="U70" i="66"/>
  <c r="U72" i="66"/>
  <c r="W104" i="66"/>
  <c r="V187" i="66"/>
  <c r="V90" i="66"/>
  <c r="V230" i="65"/>
  <c r="W194" i="65"/>
  <c r="T49" i="65"/>
  <c r="V189" i="65"/>
  <c r="U195" i="65"/>
  <c r="U48" i="65" s="1"/>
  <c r="U49" i="65" s="1"/>
  <c r="U90" i="65"/>
  <c r="U187" i="65"/>
  <c r="V97" i="65"/>
  <c r="Y98" i="65"/>
  <c r="U230" i="64"/>
  <c r="V194" i="64"/>
  <c r="W97" i="64"/>
  <c r="T195" i="64"/>
  <c r="T48" i="64" s="1"/>
  <c r="U189" i="64"/>
  <c r="V98" i="64"/>
  <c r="V187" i="64" s="1"/>
  <c r="U90" i="64"/>
  <c r="V98" i="63"/>
  <c r="U187" i="63"/>
  <c r="U230" i="63"/>
  <c r="V194" i="63"/>
  <c r="T195" i="63"/>
  <c r="T48" i="63" s="1"/>
  <c r="U189" i="63"/>
  <c r="X97" i="63"/>
  <c r="T90" i="62"/>
  <c r="U98" i="62"/>
  <c r="S187" i="62"/>
  <c r="T97" i="62"/>
  <c r="T230" i="62"/>
  <c r="U194" i="62"/>
  <c r="T195" i="62"/>
  <c r="T48" i="62" s="1"/>
  <c r="U189" i="62"/>
  <c r="V98" i="61"/>
  <c r="U187" i="61"/>
  <c r="V97" i="61"/>
  <c r="T49" i="61"/>
  <c r="V189" i="61"/>
  <c r="U194" i="61"/>
  <c r="U90" i="61" s="1"/>
  <c r="T230" i="61"/>
  <c r="X104" i="66" l="1"/>
  <c r="W187" i="66"/>
  <c r="W90" i="66"/>
  <c r="T80" i="66"/>
  <c r="V49" i="66"/>
  <c r="AM209" i="66"/>
  <c r="U7" i="66"/>
  <c r="W195" i="66"/>
  <c r="W48" i="66" s="1"/>
  <c r="W49" i="66" s="1"/>
  <c r="X189" i="66"/>
  <c r="U80" i="66"/>
  <c r="AA97" i="66"/>
  <c r="W230" i="66"/>
  <c r="X194" i="66"/>
  <c r="AL209" i="66"/>
  <c r="T7" i="66"/>
  <c r="AA98" i="66"/>
  <c r="U70" i="65"/>
  <c r="U72" i="65"/>
  <c r="T72" i="65"/>
  <c r="T70" i="65"/>
  <c r="W189" i="65"/>
  <c r="V195" i="65"/>
  <c r="V48" i="65" s="1"/>
  <c r="V49" i="65" s="1"/>
  <c r="V90" i="65"/>
  <c r="Z98" i="65"/>
  <c r="V187" i="65"/>
  <c r="W97" i="65"/>
  <c r="W230" i="65"/>
  <c r="X194" i="65"/>
  <c r="U195" i="64"/>
  <c r="U48" i="64" s="1"/>
  <c r="U49" i="64" s="1"/>
  <c r="V189" i="64"/>
  <c r="T49" i="64"/>
  <c r="V230" i="64"/>
  <c r="W194" i="64"/>
  <c r="V90" i="64"/>
  <c r="W98" i="64"/>
  <c r="W187" i="64"/>
  <c r="X97" i="64"/>
  <c r="V189" i="63"/>
  <c r="U195" i="63"/>
  <c r="U48" i="63" s="1"/>
  <c r="U49" i="63" s="1"/>
  <c r="T49" i="63"/>
  <c r="V230" i="63"/>
  <c r="W194" i="63"/>
  <c r="V90" i="63"/>
  <c r="W98" i="63"/>
  <c r="V187" i="63"/>
  <c r="Y97" i="63"/>
  <c r="U90" i="63"/>
  <c r="T49" i="62"/>
  <c r="V98" i="62"/>
  <c r="U90" i="62"/>
  <c r="V189" i="62"/>
  <c r="U195" i="62"/>
  <c r="U48" i="62" s="1"/>
  <c r="U49" i="62" s="1"/>
  <c r="U230" i="62"/>
  <c r="V194" i="62"/>
  <c r="T187" i="62"/>
  <c r="U97" i="62"/>
  <c r="W189" i="61"/>
  <c r="T72" i="61"/>
  <c r="T70" i="61"/>
  <c r="V187" i="61"/>
  <c r="W97" i="61"/>
  <c r="U230" i="61"/>
  <c r="V194" i="61"/>
  <c r="U195" i="61"/>
  <c r="U48" i="61" s="1"/>
  <c r="V90" i="61"/>
  <c r="W98" i="61"/>
  <c r="AB98" i="66" l="1"/>
  <c r="V70" i="66"/>
  <c r="V72" i="66"/>
  <c r="AB97" i="66"/>
  <c r="X195" i="66"/>
  <c r="X48" i="66" s="1"/>
  <c r="Y189" i="66"/>
  <c r="W72" i="66"/>
  <c r="W70" i="66"/>
  <c r="Y194" i="66"/>
  <c r="X230" i="66"/>
  <c r="Y104" i="66"/>
  <c r="X90" i="66"/>
  <c r="X187" i="66"/>
  <c r="W187" i="65"/>
  <c r="X97" i="65"/>
  <c r="T80" i="65"/>
  <c r="X230" i="65"/>
  <c r="Y194" i="65"/>
  <c r="X189" i="65"/>
  <c r="W195" i="65"/>
  <c r="W48" i="65" s="1"/>
  <c r="W49" i="65" s="1"/>
  <c r="W90" i="65"/>
  <c r="AA98" i="65"/>
  <c r="AL209" i="65"/>
  <c r="T7" i="65"/>
  <c r="V70" i="65"/>
  <c r="V72" i="65"/>
  <c r="AM209" i="65"/>
  <c r="U7" i="65"/>
  <c r="U80" i="65"/>
  <c r="W230" i="64"/>
  <c r="X194" i="64"/>
  <c r="Y97" i="64"/>
  <c r="T72" i="64"/>
  <c r="T70" i="64"/>
  <c r="W189" i="64"/>
  <c r="V195" i="64"/>
  <c r="V48" i="64" s="1"/>
  <c r="X98" i="64"/>
  <c r="W90" i="64"/>
  <c r="U72" i="64"/>
  <c r="U70" i="64"/>
  <c r="U80" i="64" s="1"/>
  <c r="Z97" i="63"/>
  <c r="W230" i="63"/>
  <c r="X194" i="63"/>
  <c r="T72" i="63"/>
  <c r="T70" i="63"/>
  <c r="U72" i="63"/>
  <c r="U70" i="63"/>
  <c r="X98" i="63"/>
  <c r="W90" i="63"/>
  <c r="W187" i="63"/>
  <c r="W189" i="63"/>
  <c r="V195" i="63"/>
  <c r="V48" i="63" s="1"/>
  <c r="U70" i="62"/>
  <c r="U72" i="62"/>
  <c r="W189" i="62"/>
  <c r="V195" i="62"/>
  <c r="V48" i="62" s="1"/>
  <c r="V49" i="62" s="1"/>
  <c r="T72" i="62"/>
  <c r="T70" i="62"/>
  <c r="V90" i="62"/>
  <c r="W98" i="62"/>
  <c r="U187" i="62"/>
  <c r="V97" i="62"/>
  <c r="V230" i="62"/>
  <c r="W194" i="62"/>
  <c r="X98" i="61"/>
  <c r="W90" i="61"/>
  <c r="W187" i="61"/>
  <c r="X97" i="61"/>
  <c r="U49" i="61"/>
  <c r="V230" i="61"/>
  <c r="W194" i="61"/>
  <c r="T80" i="61"/>
  <c r="AL209" i="61"/>
  <c r="T7" i="61"/>
  <c r="V195" i="61"/>
  <c r="V48" i="61" s="1"/>
  <c r="V49" i="61" s="1"/>
  <c r="X189" i="61"/>
  <c r="W195" i="61"/>
  <c r="W48" i="61" s="1"/>
  <c r="W49" i="61" s="1"/>
  <c r="W80" i="66" l="1"/>
  <c r="AC97" i="66"/>
  <c r="AN209" i="66"/>
  <c r="V7" i="66"/>
  <c r="Z104" i="66"/>
  <c r="Y90" i="66"/>
  <c r="Y187" i="66"/>
  <c r="AO209" i="66"/>
  <c r="W7" i="66"/>
  <c r="V80" i="66"/>
  <c r="Y230" i="66"/>
  <c r="Z194" i="66"/>
  <c r="Z189" i="66"/>
  <c r="Y195" i="66"/>
  <c r="AC98" i="66"/>
  <c r="X49" i="66"/>
  <c r="Z194" i="65"/>
  <c r="Y230" i="65"/>
  <c r="AN209" i="65"/>
  <c r="V7" i="65"/>
  <c r="V80" i="65"/>
  <c r="W72" i="65"/>
  <c r="W70" i="65"/>
  <c r="X187" i="65"/>
  <c r="Y97" i="65"/>
  <c r="X195" i="65"/>
  <c r="X48" i="65" s="1"/>
  <c r="Y189" i="65"/>
  <c r="X90" i="65"/>
  <c r="AB98" i="65"/>
  <c r="AL209" i="64"/>
  <c r="T7" i="64"/>
  <c r="Y98" i="64"/>
  <c r="X90" i="64"/>
  <c r="X187" i="64"/>
  <c r="T80" i="64"/>
  <c r="Z97" i="64"/>
  <c r="X230" i="64"/>
  <c r="Y194" i="64"/>
  <c r="AM209" i="64"/>
  <c r="U7" i="64"/>
  <c r="V49" i="64"/>
  <c r="X189" i="64"/>
  <c r="W195" i="64"/>
  <c r="W48" i="64" s="1"/>
  <c r="W49" i="64" s="1"/>
  <c r="U80" i="63"/>
  <c r="AL209" i="63"/>
  <c r="T7" i="63"/>
  <c r="V49" i="63"/>
  <c r="T80" i="63"/>
  <c r="Y98" i="63"/>
  <c r="X187" i="63"/>
  <c r="AA97" i="63"/>
  <c r="X189" i="63"/>
  <c r="W195" i="63"/>
  <c r="W48" i="63" s="1"/>
  <c r="W49" i="63" s="1"/>
  <c r="X230" i="63"/>
  <c r="Y194" i="63"/>
  <c r="AM209" i="63"/>
  <c r="U7" i="63"/>
  <c r="V187" i="62"/>
  <c r="W97" i="62"/>
  <c r="T80" i="62"/>
  <c r="W230" i="62"/>
  <c r="X194" i="62"/>
  <c r="X98" i="62"/>
  <c r="W90" i="62"/>
  <c r="X189" i="62"/>
  <c r="W195" i="62"/>
  <c r="W48" i="62" s="1"/>
  <c r="V72" i="62"/>
  <c r="V70" i="62"/>
  <c r="AM209" i="62"/>
  <c r="U7" i="62"/>
  <c r="AL209" i="62"/>
  <c r="T7" i="62"/>
  <c r="U80" i="62"/>
  <c r="X187" i="61"/>
  <c r="Y97" i="61"/>
  <c r="W72" i="61"/>
  <c r="W70" i="61"/>
  <c r="Y189" i="61"/>
  <c r="X195" i="61"/>
  <c r="X48" i="61" s="1"/>
  <c r="U70" i="61"/>
  <c r="U72" i="61"/>
  <c r="V70" i="61"/>
  <c r="V72" i="61"/>
  <c r="W230" i="61"/>
  <c r="X194" i="61"/>
  <c r="X90" i="61"/>
  <c r="Y98" i="61"/>
  <c r="AA104" i="66" l="1"/>
  <c r="Z187" i="66"/>
  <c r="Z90" i="66"/>
  <c r="X70" i="66"/>
  <c r="X72" i="66"/>
  <c r="AA194" i="66"/>
  <c r="Z230" i="66"/>
  <c r="AD98" i="66"/>
  <c r="Y49" i="66"/>
  <c r="AD97" i="66"/>
  <c r="Z195" i="66"/>
  <c r="Z48" i="66" s="1"/>
  <c r="AA189" i="66"/>
  <c r="AO209" i="65"/>
  <c r="W7" i="65"/>
  <c r="X49" i="65"/>
  <c r="Y187" i="65"/>
  <c r="Z97" i="65"/>
  <c r="Z230" i="65"/>
  <c r="AA194" i="65"/>
  <c r="Y195" i="65"/>
  <c r="Y49" i="65" s="1"/>
  <c r="Z189" i="65"/>
  <c r="Y90" i="65"/>
  <c r="AC98" i="65"/>
  <c r="W80" i="65"/>
  <c r="W72" i="64"/>
  <c r="W70" i="64"/>
  <c r="W80" i="64" s="1"/>
  <c r="Z98" i="64"/>
  <c r="Z187" i="64"/>
  <c r="AA97" i="64"/>
  <c r="Z194" i="64"/>
  <c r="Y230" i="64"/>
  <c r="Y187" i="64"/>
  <c r="X195" i="64"/>
  <c r="X48" i="64" s="1"/>
  <c r="X49" i="64" s="1"/>
  <c r="Y189" i="64"/>
  <c r="V72" i="64"/>
  <c r="V70" i="64"/>
  <c r="Y189" i="63"/>
  <c r="X195" i="63"/>
  <c r="X48" i="63" s="1"/>
  <c r="V70" i="63"/>
  <c r="V72" i="63"/>
  <c r="X90" i="63"/>
  <c r="Z194" i="63"/>
  <c r="Y230" i="63"/>
  <c r="Z98" i="63"/>
  <c r="Y90" i="63"/>
  <c r="Y187" i="63"/>
  <c r="AB97" i="63"/>
  <c r="W72" i="63"/>
  <c r="W70" i="63"/>
  <c r="V80" i="62"/>
  <c r="X230" i="62"/>
  <c r="Y194" i="62"/>
  <c r="X90" i="62"/>
  <c r="Y98" i="62"/>
  <c r="AN209" i="62"/>
  <c r="V7" i="62"/>
  <c r="W49" i="62"/>
  <c r="Y189" i="62"/>
  <c r="X195" i="62"/>
  <c r="X48" i="62" s="1"/>
  <c r="W187" i="62"/>
  <c r="X97" i="62"/>
  <c r="W80" i="61"/>
  <c r="X49" i="61"/>
  <c r="Y195" i="61"/>
  <c r="Y48" i="61" s="1"/>
  <c r="Y49" i="61" s="1"/>
  <c r="Z189" i="61"/>
  <c r="AO209" i="61"/>
  <c r="W7" i="61"/>
  <c r="U80" i="61"/>
  <c r="V80" i="61"/>
  <c r="Z98" i="61"/>
  <c r="Y90" i="61"/>
  <c r="Y187" i="61"/>
  <c r="Z97" i="61"/>
  <c r="AN209" i="61"/>
  <c r="V7" i="61"/>
  <c r="Y194" i="61"/>
  <c r="X230" i="61"/>
  <c r="AM209" i="61"/>
  <c r="U7" i="61"/>
  <c r="AP209" i="66" l="1"/>
  <c r="X7" i="66"/>
  <c r="AA195" i="66"/>
  <c r="AA48" i="66" s="1"/>
  <c r="AB189" i="66"/>
  <c r="AE98" i="66"/>
  <c r="X80" i="66"/>
  <c r="Z49" i="66"/>
  <c r="Y72" i="66"/>
  <c r="Y70" i="66"/>
  <c r="AE97" i="66"/>
  <c r="AB194" i="66"/>
  <c r="AA230" i="66"/>
  <c r="AB104" i="66"/>
  <c r="AA90" i="66"/>
  <c r="AA187" i="66"/>
  <c r="AD98" i="65"/>
  <c r="Y72" i="65"/>
  <c r="Y70" i="65"/>
  <c r="Z195" i="65"/>
  <c r="AA189" i="65"/>
  <c r="Z90" i="65"/>
  <c r="AA230" i="65"/>
  <c r="AB194" i="65"/>
  <c r="X70" i="65"/>
  <c r="X72" i="65"/>
  <c r="Z187" i="65"/>
  <c r="AA97" i="65"/>
  <c r="AB97" i="64"/>
  <c r="Y195" i="64"/>
  <c r="Y48" i="64" s="1"/>
  <c r="Y49" i="64" s="1"/>
  <c r="Z189" i="64"/>
  <c r="Y90" i="64"/>
  <c r="X70" i="64"/>
  <c r="X72" i="64"/>
  <c r="Z90" i="64"/>
  <c r="AA98" i="64"/>
  <c r="V80" i="64"/>
  <c r="AN209" i="64"/>
  <c r="V7" i="64"/>
  <c r="AA194" i="64"/>
  <c r="Z230" i="64"/>
  <c r="AO209" i="64"/>
  <c r="W7" i="64"/>
  <c r="W80" i="63"/>
  <c r="AC97" i="63"/>
  <c r="AN209" i="63"/>
  <c r="V7" i="63"/>
  <c r="V80" i="63"/>
  <c r="AA98" i="63"/>
  <c r="Z90" i="63"/>
  <c r="Z187" i="63"/>
  <c r="AO209" i="63"/>
  <c r="W7" i="63"/>
  <c r="AA194" i="63"/>
  <c r="Z230" i="63"/>
  <c r="X49" i="63"/>
  <c r="Y195" i="63"/>
  <c r="Y48" i="63" s="1"/>
  <c r="Y49" i="63" s="1"/>
  <c r="Z189" i="63"/>
  <c r="X49" i="62"/>
  <c r="W72" i="62"/>
  <c r="W70" i="62"/>
  <c r="Z194" i="62"/>
  <c r="Y230" i="62"/>
  <c r="Y195" i="62"/>
  <c r="Y49" i="62" s="1"/>
  <c r="Z189" i="62"/>
  <c r="Z98" i="62"/>
  <c r="Y90" i="62"/>
  <c r="X187" i="62"/>
  <c r="Y97" i="62"/>
  <c r="AA98" i="61"/>
  <c r="Z90" i="61"/>
  <c r="Z187" i="61"/>
  <c r="AA97" i="61"/>
  <c r="Y72" i="61"/>
  <c r="Y70" i="61"/>
  <c r="Y80" i="61" s="1"/>
  <c r="Z194" i="61"/>
  <c r="Y230" i="61"/>
  <c r="Z195" i="61"/>
  <c r="Z48" i="61" s="1"/>
  <c r="Z49" i="61" s="1"/>
  <c r="AA189" i="61"/>
  <c r="X70" i="61"/>
  <c r="X72" i="61"/>
  <c r="Y80" i="66" l="1"/>
  <c r="AC104" i="66"/>
  <c r="AB187" i="66"/>
  <c r="AB90" i="66"/>
  <c r="Z72" i="66"/>
  <c r="Z70" i="66"/>
  <c r="AF98" i="66"/>
  <c r="AB195" i="66"/>
  <c r="AB48" i="66" s="1"/>
  <c r="AC189" i="66"/>
  <c r="AA49" i="66"/>
  <c r="AQ209" i="66"/>
  <c r="Y7" i="66"/>
  <c r="AB230" i="66"/>
  <c r="AC194" i="66"/>
  <c r="AF97" i="66"/>
  <c r="Y80" i="65"/>
  <c r="AA195" i="65"/>
  <c r="AA48" i="65" s="1"/>
  <c r="AA49" i="65" s="1"/>
  <c r="AB189" i="65"/>
  <c r="AA90" i="65"/>
  <c r="AQ209" i="65"/>
  <c r="Y7" i="65"/>
  <c r="X80" i="65"/>
  <c r="AE98" i="65"/>
  <c r="Z49" i="65"/>
  <c r="AP209" i="65"/>
  <c r="X7" i="65"/>
  <c r="AB230" i="65"/>
  <c r="AC194" i="65"/>
  <c r="AA187" i="65"/>
  <c r="AB97" i="65"/>
  <c r="AP209" i="64"/>
  <c r="X7" i="64"/>
  <c r="AA230" i="64"/>
  <c r="AB194" i="64"/>
  <c r="AB98" i="64"/>
  <c r="AA90" i="64"/>
  <c r="Z195" i="64"/>
  <c r="Z48" i="64" s="1"/>
  <c r="AA189" i="64"/>
  <c r="Y70" i="64"/>
  <c r="Y72" i="64"/>
  <c r="X80" i="64"/>
  <c r="AB187" i="64"/>
  <c r="AC97" i="64"/>
  <c r="AA187" i="64"/>
  <c r="AA230" i="63"/>
  <c r="AB194" i="63"/>
  <c r="Z195" i="63"/>
  <c r="Z49" i="63" s="1"/>
  <c r="AA189" i="63"/>
  <c r="Y70" i="63"/>
  <c r="Y72" i="63"/>
  <c r="AB98" i="63"/>
  <c r="AA90" i="63"/>
  <c r="AA187" i="63"/>
  <c r="AD97" i="63"/>
  <c r="X70" i="63"/>
  <c r="X72" i="63"/>
  <c r="Z90" i="62"/>
  <c r="AA98" i="62"/>
  <c r="Y187" i="62"/>
  <c r="Z97" i="62"/>
  <c r="W80" i="62"/>
  <c r="X72" i="62"/>
  <c r="X70" i="62"/>
  <c r="X80" i="62" s="1"/>
  <c r="AO209" i="62"/>
  <c r="W7" i="62"/>
  <c r="Z195" i="62"/>
  <c r="AA189" i="62"/>
  <c r="Y70" i="62"/>
  <c r="Y72" i="62"/>
  <c r="AA194" i="62"/>
  <c r="Z230" i="62"/>
  <c r="Z70" i="61"/>
  <c r="Z72" i="61"/>
  <c r="X80" i="61"/>
  <c r="AA187" i="61"/>
  <c r="AB97" i="61"/>
  <c r="AA194" i="61"/>
  <c r="AA195" i="61" s="1"/>
  <c r="AA48" i="61" s="1"/>
  <c r="AA49" i="61" s="1"/>
  <c r="Z230" i="61"/>
  <c r="AB189" i="61"/>
  <c r="AP209" i="61"/>
  <c r="X7" i="61"/>
  <c r="AQ209" i="61"/>
  <c r="Y7" i="61"/>
  <c r="AB98" i="61"/>
  <c r="AA90" i="61"/>
  <c r="Z80" i="66" l="1"/>
  <c r="AA70" i="66"/>
  <c r="AA72" i="66"/>
  <c r="AR209" i="66"/>
  <c r="Z7" i="66"/>
  <c r="AC195" i="66"/>
  <c r="AC48" i="66" s="1"/>
  <c r="AC49" i="66" s="1"/>
  <c r="AD189" i="66"/>
  <c r="AB49" i="66"/>
  <c r="AD104" i="66"/>
  <c r="AC187" i="66"/>
  <c r="AC90" i="66"/>
  <c r="AC230" i="66"/>
  <c r="AD194" i="66"/>
  <c r="AB187" i="65"/>
  <c r="AC97" i="65"/>
  <c r="Z70" i="65"/>
  <c r="Z72" i="65"/>
  <c r="AC230" i="65"/>
  <c r="AD194" i="65"/>
  <c r="AF98" i="65"/>
  <c r="AB195" i="65"/>
  <c r="AB48" i="65" s="1"/>
  <c r="AB49" i="65" s="1"/>
  <c r="AC189" i="65"/>
  <c r="AB90" i="65"/>
  <c r="AA72" i="65"/>
  <c r="AA70" i="65"/>
  <c r="AA195" i="64"/>
  <c r="AA49" i="64" s="1"/>
  <c r="AB189" i="64"/>
  <c r="Z49" i="64"/>
  <c r="AC98" i="64"/>
  <c r="AB90" i="64"/>
  <c r="AC194" i="64"/>
  <c r="AB230" i="64"/>
  <c r="AQ209" i="64"/>
  <c r="Y7" i="64"/>
  <c r="AD97" i="64"/>
  <c r="Y80" i="64"/>
  <c r="Y80" i="63"/>
  <c r="AB230" i="63"/>
  <c r="AC194" i="63"/>
  <c r="AE97" i="63"/>
  <c r="AA195" i="63"/>
  <c r="AA49" i="63" s="1"/>
  <c r="AB189" i="63"/>
  <c r="AC98" i="63"/>
  <c r="AB187" i="63"/>
  <c r="AP209" i="63"/>
  <c r="X7" i="63"/>
  <c r="Z72" i="63"/>
  <c r="Z70" i="63"/>
  <c r="X80" i="63"/>
  <c r="AQ209" i="63"/>
  <c r="Y7" i="63"/>
  <c r="Z49" i="62"/>
  <c r="AQ209" i="62"/>
  <c r="Y7" i="62"/>
  <c r="AP209" i="62"/>
  <c r="X7" i="62"/>
  <c r="Z187" i="62"/>
  <c r="AA97" i="62"/>
  <c r="AB98" i="62"/>
  <c r="AA90" i="62"/>
  <c r="Y80" i="62"/>
  <c r="AA195" i="62"/>
  <c r="AA48" i="62" s="1"/>
  <c r="AA49" i="62" s="1"/>
  <c r="AB189" i="62"/>
  <c r="AA230" i="62"/>
  <c r="AB194" i="62"/>
  <c r="AA72" i="61"/>
  <c r="AA70" i="61"/>
  <c r="AB194" i="61"/>
  <c r="AA230" i="61"/>
  <c r="AB187" i="61"/>
  <c r="AC97" i="61"/>
  <c r="AC98" i="61"/>
  <c r="AB90" i="61"/>
  <c r="AR209" i="61"/>
  <c r="Z7" i="61"/>
  <c r="AC189" i="61"/>
  <c r="AB195" i="61"/>
  <c r="AB48" i="61" s="1"/>
  <c r="AB49" i="61" s="1"/>
  <c r="Z80" i="61"/>
  <c r="AC72" i="66" l="1"/>
  <c r="AC70" i="66"/>
  <c r="AC80" i="66" s="1"/>
  <c r="AE189" i="66"/>
  <c r="AD195" i="66"/>
  <c r="AD48" i="66" s="1"/>
  <c r="AD49" i="66" s="1"/>
  <c r="AS209" i="66"/>
  <c r="AA7" i="66"/>
  <c r="AA80" i="66"/>
  <c r="AD230" i="66"/>
  <c r="AE194" i="66"/>
  <c r="AE104" i="66"/>
  <c r="AD187" i="66"/>
  <c r="AD90" i="66"/>
  <c r="AB72" i="66"/>
  <c r="AB70" i="66"/>
  <c r="AB80" i="66" s="1"/>
  <c r="AA80" i="65"/>
  <c r="AD230" i="65"/>
  <c r="AE194" i="65"/>
  <c r="Z80" i="65"/>
  <c r="AS209" i="65"/>
  <c r="AA7" i="65"/>
  <c r="AC195" i="65"/>
  <c r="AC48" i="65" s="1"/>
  <c r="AC49" i="65" s="1"/>
  <c r="AD189" i="65"/>
  <c r="AC90" i="65"/>
  <c r="AC187" i="65"/>
  <c r="AD97" i="65"/>
  <c r="AR209" i="65"/>
  <c r="Z7" i="65"/>
  <c r="AB72" i="65"/>
  <c r="AB70" i="65"/>
  <c r="AC230" i="64"/>
  <c r="AD194" i="64"/>
  <c r="AD98" i="64"/>
  <c r="AC90" i="64"/>
  <c r="Z72" i="64"/>
  <c r="Z70" i="64"/>
  <c r="AB195" i="64"/>
  <c r="AB48" i="64" s="1"/>
  <c r="AB49" i="64" s="1"/>
  <c r="AC189" i="64"/>
  <c r="AE97" i="64"/>
  <c r="AA70" i="64"/>
  <c r="AA72" i="64"/>
  <c r="AC187" i="64"/>
  <c r="AA70" i="63"/>
  <c r="AA72" i="63"/>
  <c r="AF97" i="63"/>
  <c r="AC90" i="63"/>
  <c r="AD98" i="63"/>
  <c r="AC187" i="63"/>
  <c r="AC230" i="63"/>
  <c r="AD194" i="63"/>
  <c r="AB195" i="63"/>
  <c r="AB48" i="63" s="1"/>
  <c r="AB49" i="63" s="1"/>
  <c r="AC189" i="63"/>
  <c r="Z80" i="63"/>
  <c r="AR209" i="63"/>
  <c r="Z7" i="63"/>
  <c r="AB90" i="63"/>
  <c r="AA187" i="62"/>
  <c r="AB97" i="62"/>
  <c r="AB230" i="62"/>
  <c r="AC194" i="62"/>
  <c r="AB90" i="62"/>
  <c r="AC98" i="62"/>
  <c r="AB195" i="62"/>
  <c r="AB48" i="62" s="1"/>
  <c r="AB49" i="62" s="1"/>
  <c r="AC189" i="62"/>
  <c r="AA72" i="62"/>
  <c r="AA70" i="62"/>
  <c r="Z72" i="62"/>
  <c r="Z70" i="62"/>
  <c r="AD189" i="61"/>
  <c r="AC187" i="61"/>
  <c r="AD97" i="61"/>
  <c r="AB72" i="61"/>
  <c r="AB70" i="61"/>
  <c r="AC194" i="61"/>
  <c r="AB230" i="61"/>
  <c r="AA80" i="61"/>
  <c r="AD98" i="61"/>
  <c r="AC90" i="61"/>
  <c r="AS209" i="61"/>
  <c r="AA7" i="61"/>
  <c r="AT209" i="66" l="1"/>
  <c r="AB7" i="66"/>
  <c r="AE195" i="66"/>
  <c r="AE48" i="66" s="1"/>
  <c r="AE49" i="66" s="1"/>
  <c r="AF189" i="66"/>
  <c r="AF195" i="66" s="1"/>
  <c r="AF48" i="66" s="1"/>
  <c r="AD70" i="66"/>
  <c r="AD72" i="66"/>
  <c r="AF104" i="66"/>
  <c r="AE90" i="66"/>
  <c r="AE187" i="66"/>
  <c r="AE230" i="66"/>
  <c r="AF194" i="66"/>
  <c r="AF230" i="66" s="1"/>
  <c r="AU209" i="66"/>
  <c r="AC7" i="66"/>
  <c r="AD187" i="65"/>
  <c r="AE97" i="65"/>
  <c r="AE230" i="65"/>
  <c r="AF194" i="65"/>
  <c r="AF230" i="65" s="1"/>
  <c r="AE189" i="65"/>
  <c r="AD195" i="65"/>
  <c r="AD48" i="65" s="1"/>
  <c r="AD49" i="65" s="1"/>
  <c r="AD90" i="65"/>
  <c r="AT209" i="65"/>
  <c r="AB7" i="65"/>
  <c r="AB80" i="65"/>
  <c r="AC72" i="65"/>
  <c r="AC70" i="65"/>
  <c r="AC80" i="65" s="1"/>
  <c r="Z80" i="64"/>
  <c r="AB72" i="64"/>
  <c r="AB70" i="64"/>
  <c r="AB80" i="64" s="1"/>
  <c r="AS209" i="64"/>
  <c r="AA7" i="64"/>
  <c r="AR209" i="64"/>
  <c r="Z7" i="64"/>
  <c r="AE98" i="64"/>
  <c r="AD187" i="64"/>
  <c r="AD230" i="64"/>
  <c r="AE194" i="64"/>
  <c r="AA80" i="64"/>
  <c r="AE187" i="64"/>
  <c r="AF97" i="64"/>
  <c r="AD189" i="64"/>
  <c r="AC195" i="64"/>
  <c r="AC48" i="64" s="1"/>
  <c r="AC49" i="64" s="1"/>
  <c r="AE98" i="63"/>
  <c r="AD187" i="63"/>
  <c r="AD189" i="63"/>
  <c r="AC195" i="63"/>
  <c r="AC48" i="63" s="1"/>
  <c r="AC49" i="63" s="1"/>
  <c r="AD230" i="63"/>
  <c r="AE194" i="63"/>
  <c r="AB72" i="63"/>
  <c r="AB70" i="63"/>
  <c r="AS209" i="63"/>
  <c r="AA7" i="63"/>
  <c r="AA80" i="63"/>
  <c r="AA80" i="62"/>
  <c r="Z80" i="62"/>
  <c r="AB80" i="61"/>
  <c r="AB70" i="62"/>
  <c r="AB72" i="62"/>
  <c r="AB187" i="62"/>
  <c r="AC97" i="62"/>
  <c r="AD98" i="62"/>
  <c r="AC90" i="62"/>
  <c r="AC230" i="62"/>
  <c r="AD194" i="62"/>
  <c r="AR209" i="62"/>
  <c r="Z7" i="62"/>
  <c r="AS209" i="62"/>
  <c r="AA7" i="62"/>
  <c r="AD189" i="62"/>
  <c r="AC195" i="62"/>
  <c r="AC48" i="62" s="1"/>
  <c r="AC49" i="62" s="1"/>
  <c r="AD194" i="61"/>
  <c r="AC230" i="61"/>
  <c r="AD90" i="61"/>
  <c r="AE98" i="61"/>
  <c r="AT209" i="61"/>
  <c r="AB7" i="61"/>
  <c r="AD187" i="61"/>
  <c r="AE97" i="61"/>
  <c r="AE189" i="61"/>
  <c r="AD195" i="61"/>
  <c r="AD48" i="61" s="1"/>
  <c r="AD49" i="61" s="1"/>
  <c r="AC195" i="61"/>
  <c r="AC48" i="61" s="1"/>
  <c r="AC49" i="61" s="1"/>
  <c r="AD80" i="66" l="1"/>
  <c r="AF49" i="66"/>
  <c r="AI48" i="66"/>
  <c r="AH48" i="66"/>
  <c r="AE70" i="66"/>
  <c r="AE72" i="66"/>
  <c r="AV209" i="66"/>
  <c r="AD7" i="66"/>
  <c r="AF187" i="66"/>
  <c r="AF90" i="66"/>
  <c r="AD70" i="65"/>
  <c r="AD72" i="65"/>
  <c r="AU209" i="65"/>
  <c r="AC7" i="65"/>
  <c r="AF189" i="65"/>
  <c r="AE195" i="65"/>
  <c r="AE48" i="65" s="1"/>
  <c r="AE49" i="65" s="1"/>
  <c r="AE90" i="65"/>
  <c r="AE187" i="65"/>
  <c r="AF97" i="65"/>
  <c r="AF187" i="65" s="1"/>
  <c r="AE230" i="64"/>
  <c r="AF194" i="64"/>
  <c r="AF230" i="64" s="1"/>
  <c r="AC72" i="64"/>
  <c r="AC70" i="64"/>
  <c r="AF98" i="64"/>
  <c r="AE90" i="64"/>
  <c r="AE189" i="64"/>
  <c r="AD195" i="64"/>
  <c r="AD48" i="64" s="1"/>
  <c r="AD49" i="64" s="1"/>
  <c r="AD90" i="64"/>
  <c r="AT209" i="64"/>
  <c r="AB7" i="64"/>
  <c r="AB80" i="63"/>
  <c r="AC70" i="63"/>
  <c r="AC72" i="63"/>
  <c r="AE230" i="63"/>
  <c r="AF194" i="63"/>
  <c r="AF230" i="63" s="1"/>
  <c r="AE189" i="63"/>
  <c r="AD195" i="63"/>
  <c r="AD48" i="63" s="1"/>
  <c r="AD49" i="63" s="1"/>
  <c r="AE90" i="63"/>
  <c r="AF98" i="63"/>
  <c r="AE187" i="63"/>
  <c r="AD90" i="63"/>
  <c r="AT209" i="63"/>
  <c r="AB7" i="63"/>
  <c r="AE189" i="62"/>
  <c r="AD195" i="62"/>
  <c r="AD48" i="62" s="1"/>
  <c r="AD49" i="62" s="1"/>
  <c r="AC70" i="62"/>
  <c r="AC72" i="62"/>
  <c r="AC187" i="62"/>
  <c r="AD97" i="62"/>
  <c r="AD90" i="62"/>
  <c r="AE98" i="62"/>
  <c r="AD230" i="62"/>
  <c r="AE194" i="62"/>
  <c r="AT209" i="62"/>
  <c r="AB7" i="62"/>
  <c r="AB80" i="62"/>
  <c r="AE187" i="61"/>
  <c r="AF97" i="61"/>
  <c r="AF98" i="61"/>
  <c r="AE90" i="61"/>
  <c r="AC72" i="61"/>
  <c r="AC70" i="61"/>
  <c r="AC80" i="61" s="1"/>
  <c r="AD70" i="61"/>
  <c r="AD72" i="61"/>
  <c r="AF189" i="61"/>
  <c r="AD230" i="61"/>
  <c r="AE194" i="61"/>
  <c r="AE195" i="61" s="1"/>
  <c r="AE48" i="61" s="1"/>
  <c r="AE49" i="61" s="1"/>
  <c r="AW209" i="66" l="1"/>
  <c r="AE7" i="66"/>
  <c r="AE80" i="66"/>
  <c r="AI90" i="66"/>
  <c r="AH90" i="66"/>
  <c r="AF70" i="66"/>
  <c r="AF72" i="66"/>
  <c r="AI49" i="66"/>
  <c r="AH49" i="66"/>
  <c r="AF195" i="65"/>
  <c r="AF48" i="65" s="1"/>
  <c r="AF90" i="65"/>
  <c r="AE70" i="65"/>
  <c r="AE72" i="65"/>
  <c r="AV209" i="65"/>
  <c r="AD7" i="65"/>
  <c r="AD80" i="65"/>
  <c r="AC80" i="64"/>
  <c r="AF189" i="64"/>
  <c r="AF195" i="64" s="1"/>
  <c r="AF48" i="64" s="1"/>
  <c r="AE195" i="64"/>
  <c r="AE48" i="64" s="1"/>
  <c r="AE49" i="64" s="1"/>
  <c r="AF90" i="64"/>
  <c r="AU209" i="64"/>
  <c r="AC7" i="64"/>
  <c r="AF187" i="64"/>
  <c r="AD70" i="64"/>
  <c r="AD80" i="64" s="1"/>
  <c r="AD72" i="64"/>
  <c r="AF189" i="63"/>
  <c r="AF195" i="63" s="1"/>
  <c r="AF48" i="63" s="1"/>
  <c r="AE195" i="63"/>
  <c r="AE48" i="63" s="1"/>
  <c r="AE49" i="63" s="1"/>
  <c r="AU209" i="63"/>
  <c r="AC7" i="63"/>
  <c r="AD70" i="63"/>
  <c r="AD72" i="63"/>
  <c r="AF90" i="63"/>
  <c r="AF187" i="63"/>
  <c r="AC80" i="63"/>
  <c r="AE90" i="62"/>
  <c r="AF98" i="62"/>
  <c r="AD187" i="62"/>
  <c r="AE97" i="62"/>
  <c r="AE230" i="62"/>
  <c r="AF194" i="62"/>
  <c r="AF230" i="62" s="1"/>
  <c r="AU209" i="62"/>
  <c r="AC7" i="62"/>
  <c r="AC80" i="62"/>
  <c r="AD72" i="62"/>
  <c r="AD70" i="62"/>
  <c r="AF189" i="62"/>
  <c r="AE195" i="62"/>
  <c r="AE48" i="62" s="1"/>
  <c r="AE49" i="62" s="1"/>
  <c r="AE72" i="61"/>
  <c r="AE70" i="61"/>
  <c r="AE80" i="61" s="1"/>
  <c r="AV209" i="61"/>
  <c r="AD7" i="61"/>
  <c r="AF90" i="61"/>
  <c r="AF187" i="61"/>
  <c r="AD80" i="61"/>
  <c r="AU209" i="61"/>
  <c r="AC7" i="61"/>
  <c r="AE230" i="61"/>
  <c r="AF194" i="61"/>
  <c r="AF230" i="61" s="1"/>
  <c r="AF195" i="61"/>
  <c r="AF48" i="61" s="1"/>
  <c r="AF80" i="66" l="1"/>
  <c r="AI70" i="66"/>
  <c r="AH70" i="66"/>
  <c r="AX209" i="66"/>
  <c r="AF7" i="66"/>
  <c r="A7" i="66" s="1"/>
  <c r="AH72" i="66"/>
  <c r="AI72" i="66"/>
  <c r="AW209" i="65"/>
  <c r="AE7" i="65"/>
  <c r="AE80" i="65"/>
  <c r="AI90" i="65"/>
  <c r="AH90" i="65"/>
  <c r="AF49" i="65"/>
  <c r="AH48" i="65"/>
  <c r="AI48" i="65"/>
  <c r="AI90" i="64"/>
  <c r="AH90" i="64"/>
  <c r="AE70" i="64"/>
  <c r="AE72" i="64"/>
  <c r="AF49" i="64"/>
  <c r="AH48" i="64"/>
  <c r="AI48" i="64"/>
  <c r="AV209" i="64"/>
  <c r="AD7" i="64"/>
  <c r="AH90" i="63"/>
  <c r="AI90" i="63"/>
  <c r="AV209" i="63"/>
  <c r="AD7" i="63"/>
  <c r="AD80" i="63"/>
  <c r="AE70" i="63"/>
  <c r="AE72" i="63"/>
  <c r="AF49" i="63"/>
  <c r="AH48" i="63"/>
  <c r="AI48" i="63"/>
  <c r="AE72" i="62"/>
  <c r="AE70" i="62"/>
  <c r="AE80" i="62" s="1"/>
  <c r="AF195" i="62"/>
  <c r="AF48" i="62" s="1"/>
  <c r="AE187" i="62"/>
  <c r="AF97" i="62"/>
  <c r="AF187" i="62" s="1"/>
  <c r="AD80" i="62"/>
  <c r="AV209" i="62"/>
  <c r="AD7" i="62"/>
  <c r="AF90" i="62"/>
  <c r="AI90" i="61"/>
  <c r="AH90" i="61"/>
  <c r="AF49" i="61"/>
  <c r="AI48" i="61"/>
  <c r="AH48" i="61"/>
  <c r="AW209" i="61"/>
  <c r="AE7" i="61"/>
  <c r="AH80" i="66" l="1"/>
  <c r="AI80" i="66"/>
  <c r="AF70" i="65"/>
  <c r="AF72" i="65"/>
  <c r="AH49" i="65"/>
  <c r="AI49" i="65"/>
  <c r="AW209" i="64"/>
  <c r="AE7" i="64"/>
  <c r="AE80" i="64"/>
  <c r="AF70" i="64"/>
  <c r="AF72" i="64"/>
  <c r="AI49" i="64"/>
  <c r="AH49" i="64"/>
  <c r="AE80" i="63"/>
  <c r="AF70" i="63"/>
  <c r="AF72" i="63"/>
  <c r="AI49" i="63"/>
  <c r="AH49" i="63"/>
  <c r="AW209" i="63"/>
  <c r="AE7" i="63"/>
  <c r="AF49" i="62"/>
  <c r="AI48" i="62"/>
  <c r="AH48" i="62"/>
  <c r="AI90" i="62"/>
  <c r="AH90" i="62"/>
  <c r="AW209" i="62"/>
  <c r="AE7" i="62"/>
  <c r="AF70" i="61"/>
  <c r="AF72" i="61"/>
  <c r="AH49" i="61"/>
  <c r="AI49" i="61"/>
  <c r="AX209" i="65" l="1"/>
  <c r="AF7" i="65"/>
  <c r="A7" i="65" s="1"/>
  <c r="AH72" i="65"/>
  <c r="AI72" i="65"/>
  <c r="AF80" i="65"/>
  <c r="AH70" i="65"/>
  <c r="AI70" i="65"/>
  <c r="AX209" i="64"/>
  <c r="AF7" i="64"/>
  <c r="A7" i="64" s="1"/>
  <c r="AI72" i="64"/>
  <c r="AH72" i="64"/>
  <c r="AF80" i="64"/>
  <c r="AI70" i="64"/>
  <c r="AH70" i="64"/>
  <c r="AX209" i="63"/>
  <c r="AF7" i="63"/>
  <c r="A7" i="63" s="1"/>
  <c r="AH72" i="63"/>
  <c r="AI72" i="63"/>
  <c r="AF80" i="63"/>
  <c r="AI70" i="63"/>
  <c r="AH70" i="63"/>
  <c r="AF72" i="62"/>
  <c r="AF70" i="62"/>
  <c r="AI49" i="62"/>
  <c r="AH49" i="62"/>
  <c r="AX209" i="61"/>
  <c r="AF7" i="61"/>
  <c r="A7" i="61" s="1"/>
  <c r="AI72" i="61"/>
  <c r="AH72" i="61"/>
  <c r="AF80" i="61"/>
  <c r="AI70" i="61"/>
  <c r="AH70" i="61"/>
  <c r="AH80" i="65" l="1"/>
  <c r="AI80" i="65"/>
  <c r="AI80" i="64"/>
  <c r="AH80" i="64"/>
  <c r="AI80" i="63"/>
  <c r="AH80" i="63"/>
  <c r="AF80" i="62"/>
  <c r="AI70" i="62"/>
  <c r="AH70" i="62"/>
  <c r="AX209" i="62"/>
  <c r="AF7" i="62"/>
  <c r="A7" i="62" s="1"/>
  <c r="AH72" i="62"/>
  <c r="AI72" i="62"/>
  <c r="AH80" i="61"/>
  <c r="AI80" i="61"/>
  <c r="AI80" i="62" l="1"/>
  <c r="AH80" i="62"/>
  <c r="B92" i="60" l="1"/>
  <c r="AF234" i="60"/>
  <c r="AE234" i="60"/>
  <c r="AD234" i="60"/>
  <c r="AC234" i="60"/>
  <c r="AB234" i="60"/>
  <c r="AA234" i="60"/>
  <c r="Z234" i="60"/>
  <c r="Y234" i="60"/>
  <c r="X234" i="60"/>
  <c r="W234" i="60"/>
  <c r="V234" i="60"/>
  <c r="U234" i="60"/>
  <c r="T234" i="60"/>
  <c r="S234" i="60"/>
  <c r="R234" i="60"/>
  <c r="Q234" i="60"/>
  <c r="P234" i="60"/>
  <c r="O234" i="60"/>
  <c r="N234" i="60"/>
  <c r="M234" i="60"/>
  <c r="L234" i="60"/>
  <c r="K234" i="60"/>
  <c r="J234" i="60"/>
  <c r="I234" i="60"/>
  <c r="H234" i="60"/>
  <c r="G234" i="60"/>
  <c r="F234" i="60"/>
  <c r="E234" i="60"/>
  <c r="D234" i="60"/>
  <c r="C234" i="60"/>
  <c r="B234" i="60"/>
  <c r="A234" i="60"/>
  <c r="AF233" i="60"/>
  <c r="AE233" i="60"/>
  <c r="AD233" i="60"/>
  <c r="AC233" i="60"/>
  <c r="AB233" i="60"/>
  <c r="AA233" i="60"/>
  <c r="Z233" i="60"/>
  <c r="Y233" i="60"/>
  <c r="X233" i="60"/>
  <c r="W233" i="60"/>
  <c r="V233" i="60"/>
  <c r="U233" i="60"/>
  <c r="T233" i="60"/>
  <c r="S233" i="60"/>
  <c r="R233" i="60"/>
  <c r="Q233" i="60"/>
  <c r="P233" i="60"/>
  <c r="O233" i="60"/>
  <c r="N233" i="60"/>
  <c r="M233" i="60"/>
  <c r="L233" i="60"/>
  <c r="K233" i="60"/>
  <c r="J233" i="60"/>
  <c r="I233" i="60"/>
  <c r="H233" i="60"/>
  <c r="G233" i="60"/>
  <c r="F233" i="60"/>
  <c r="E233" i="60"/>
  <c r="D233" i="60"/>
  <c r="C233" i="60"/>
  <c r="B233" i="60"/>
  <c r="A233" i="60"/>
  <c r="AF232" i="60"/>
  <c r="AE232" i="60"/>
  <c r="AD232" i="60"/>
  <c r="AC232" i="60"/>
  <c r="AB232" i="60"/>
  <c r="AA232" i="60"/>
  <c r="Z232" i="60"/>
  <c r="Y232" i="60"/>
  <c r="X232" i="60"/>
  <c r="W232" i="60"/>
  <c r="V232" i="60"/>
  <c r="U232" i="60"/>
  <c r="T232" i="60"/>
  <c r="S232" i="60"/>
  <c r="R232" i="60"/>
  <c r="Q232" i="60"/>
  <c r="P232" i="60"/>
  <c r="O232" i="60"/>
  <c r="N232" i="60"/>
  <c r="M232" i="60"/>
  <c r="L232" i="60"/>
  <c r="K232" i="60"/>
  <c r="J232" i="60"/>
  <c r="I232" i="60"/>
  <c r="H232" i="60"/>
  <c r="G232" i="60"/>
  <c r="F232" i="60"/>
  <c r="E232" i="60"/>
  <c r="D232" i="60"/>
  <c r="C232" i="60"/>
  <c r="B232" i="60"/>
  <c r="A232" i="60"/>
  <c r="AF231" i="60"/>
  <c r="AE231" i="60"/>
  <c r="AD231" i="60"/>
  <c r="AC231" i="60"/>
  <c r="AB231" i="60"/>
  <c r="AA231" i="60"/>
  <c r="Z231" i="60"/>
  <c r="Y231" i="60"/>
  <c r="X231" i="60"/>
  <c r="W231" i="60"/>
  <c r="V231" i="60"/>
  <c r="U231" i="60"/>
  <c r="T231" i="60"/>
  <c r="S231" i="60"/>
  <c r="R231" i="60"/>
  <c r="Q231" i="60"/>
  <c r="P231" i="60"/>
  <c r="O231" i="60"/>
  <c r="N231" i="60"/>
  <c r="M231" i="60"/>
  <c r="L231" i="60"/>
  <c r="K231" i="60"/>
  <c r="J231" i="60"/>
  <c r="I231" i="60"/>
  <c r="H231" i="60"/>
  <c r="G231" i="60"/>
  <c r="F231" i="60"/>
  <c r="E231" i="60"/>
  <c r="D231" i="60"/>
  <c r="C231" i="60"/>
  <c r="B231" i="60"/>
  <c r="A231" i="60"/>
  <c r="B230" i="60"/>
  <c r="S205" i="60"/>
  <c r="AG195" i="60"/>
  <c r="B195" i="60"/>
  <c r="C194" i="60"/>
  <c r="C230" i="60" s="1"/>
  <c r="C193" i="60"/>
  <c r="D193" i="60" s="1"/>
  <c r="E193" i="60" s="1"/>
  <c r="F193" i="60" s="1"/>
  <c r="G193" i="60" s="1"/>
  <c r="H193" i="60" s="1"/>
  <c r="I193" i="60" s="1"/>
  <c r="J193" i="60" s="1"/>
  <c r="K193" i="60" s="1"/>
  <c r="L193" i="60" s="1"/>
  <c r="M193" i="60" s="1"/>
  <c r="N193" i="60" s="1"/>
  <c r="O193" i="60" s="1"/>
  <c r="P193" i="60" s="1"/>
  <c r="Q193" i="60" s="1"/>
  <c r="R193" i="60" s="1"/>
  <c r="S193" i="60" s="1"/>
  <c r="T193" i="60" s="1"/>
  <c r="U193" i="60" s="1"/>
  <c r="V193" i="60" s="1"/>
  <c r="W193" i="60" s="1"/>
  <c r="X193" i="60" s="1"/>
  <c r="Y193" i="60" s="1"/>
  <c r="Z193" i="60" s="1"/>
  <c r="AA193" i="60" s="1"/>
  <c r="AB193" i="60" s="1"/>
  <c r="AC193" i="60" s="1"/>
  <c r="AD193" i="60" s="1"/>
  <c r="AE193" i="60" s="1"/>
  <c r="AF193" i="60" s="1"/>
  <c r="D192" i="60"/>
  <c r="E192" i="60" s="1"/>
  <c r="F192" i="60" s="1"/>
  <c r="G192" i="60" s="1"/>
  <c r="H192" i="60" s="1"/>
  <c r="I192" i="60" s="1"/>
  <c r="J192" i="60" s="1"/>
  <c r="K192" i="60" s="1"/>
  <c r="L192" i="60" s="1"/>
  <c r="M192" i="60" s="1"/>
  <c r="N192" i="60" s="1"/>
  <c r="O192" i="60" s="1"/>
  <c r="P192" i="60" s="1"/>
  <c r="Q192" i="60" s="1"/>
  <c r="R192" i="60" s="1"/>
  <c r="S192" i="60" s="1"/>
  <c r="T192" i="60" s="1"/>
  <c r="U192" i="60" s="1"/>
  <c r="V192" i="60" s="1"/>
  <c r="W192" i="60" s="1"/>
  <c r="X192" i="60" s="1"/>
  <c r="Y192" i="60" s="1"/>
  <c r="Z192" i="60" s="1"/>
  <c r="AA192" i="60" s="1"/>
  <c r="AB192" i="60" s="1"/>
  <c r="AC192" i="60" s="1"/>
  <c r="AD192" i="60" s="1"/>
  <c r="AE192" i="60" s="1"/>
  <c r="AF192" i="60" s="1"/>
  <c r="C192" i="60"/>
  <c r="C191" i="60"/>
  <c r="D191" i="60" s="1"/>
  <c r="E191" i="60" s="1"/>
  <c r="F191" i="60" s="1"/>
  <c r="G191" i="60" s="1"/>
  <c r="H191" i="60" s="1"/>
  <c r="I191" i="60" s="1"/>
  <c r="J191" i="60" s="1"/>
  <c r="K191" i="60" s="1"/>
  <c r="L191" i="60" s="1"/>
  <c r="M191" i="60" s="1"/>
  <c r="N191" i="60" s="1"/>
  <c r="O191" i="60" s="1"/>
  <c r="P191" i="60" s="1"/>
  <c r="Q191" i="60" s="1"/>
  <c r="R191" i="60" s="1"/>
  <c r="S191" i="60" s="1"/>
  <c r="T191" i="60" s="1"/>
  <c r="U191" i="60" s="1"/>
  <c r="V191" i="60" s="1"/>
  <c r="W191" i="60" s="1"/>
  <c r="X191" i="60" s="1"/>
  <c r="Y191" i="60" s="1"/>
  <c r="Z191" i="60" s="1"/>
  <c r="AA191" i="60" s="1"/>
  <c r="AB191" i="60" s="1"/>
  <c r="AC191" i="60" s="1"/>
  <c r="AD191" i="60" s="1"/>
  <c r="AE191" i="60" s="1"/>
  <c r="AF191" i="60" s="1"/>
  <c r="K190" i="60"/>
  <c r="L190" i="60" s="1"/>
  <c r="M190" i="60" s="1"/>
  <c r="N190" i="60" s="1"/>
  <c r="O190" i="60" s="1"/>
  <c r="P190" i="60" s="1"/>
  <c r="Q190" i="60" s="1"/>
  <c r="R190" i="60" s="1"/>
  <c r="S190" i="60" s="1"/>
  <c r="T190" i="60" s="1"/>
  <c r="U190" i="60" s="1"/>
  <c r="V190" i="60" s="1"/>
  <c r="W190" i="60" s="1"/>
  <c r="X190" i="60" s="1"/>
  <c r="Y190" i="60" s="1"/>
  <c r="Z190" i="60" s="1"/>
  <c r="AA190" i="60" s="1"/>
  <c r="AB190" i="60" s="1"/>
  <c r="AC190" i="60" s="1"/>
  <c r="AD190" i="60" s="1"/>
  <c r="AE190" i="60" s="1"/>
  <c r="AF190" i="60" s="1"/>
  <c r="C190" i="60"/>
  <c r="D190" i="60" s="1"/>
  <c r="E190" i="60" s="1"/>
  <c r="F190" i="60" s="1"/>
  <c r="G190" i="60" s="1"/>
  <c r="H190" i="60" s="1"/>
  <c r="I190" i="60" s="1"/>
  <c r="J190" i="60" s="1"/>
  <c r="C189" i="60"/>
  <c r="AG187" i="60"/>
  <c r="B187" i="60"/>
  <c r="O186" i="60"/>
  <c r="P186" i="60" s="1"/>
  <c r="Q186" i="60" s="1"/>
  <c r="R186" i="60" s="1"/>
  <c r="S186" i="60" s="1"/>
  <c r="T186" i="60" s="1"/>
  <c r="U186" i="60" s="1"/>
  <c r="V186" i="60" s="1"/>
  <c r="W186" i="60" s="1"/>
  <c r="X186" i="60" s="1"/>
  <c r="Y186" i="60" s="1"/>
  <c r="Z186" i="60" s="1"/>
  <c r="AA186" i="60" s="1"/>
  <c r="AB186" i="60" s="1"/>
  <c r="AC186" i="60" s="1"/>
  <c r="AD186" i="60" s="1"/>
  <c r="AE186" i="60" s="1"/>
  <c r="AF186" i="60" s="1"/>
  <c r="I186" i="60"/>
  <c r="J186" i="60" s="1"/>
  <c r="K186" i="60" s="1"/>
  <c r="L186" i="60" s="1"/>
  <c r="M186" i="60" s="1"/>
  <c r="N186" i="60" s="1"/>
  <c r="G186" i="60"/>
  <c r="H186" i="60" s="1"/>
  <c r="D186" i="60"/>
  <c r="E186" i="60" s="1"/>
  <c r="F186" i="60" s="1"/>
  <c r="C186" i="60"/>
  <c r="C185" i="60"/>
  <c r="D185" i="60" s="1"/>
  <c r="E185" i="60" s="1"/>
  <c r="F185" i="60" s="1"/>
  <c r="G185" i="60" s="1"/>
  <c r="H185" i="60" s="1"/>
  <c r="I185" i="60" s="1"/>
  <c r="J185" i="60" s="1"/>
  <c r="K185" i="60" s="1"/>
  <c r="L185" i="60" s="1"/>
  <c r="M185" i="60" s="1"/>
  <c r="N185" i="60" s="1"/>
  <c r="O185" i="60" s="1"/>
  <c r="P185" i="60" s="1"/>
  <c r="Q185" i="60" s="1"/>
  <c r="R185" i="60" s="1"/>
  <c r="S185" i="60" s="1"/>
  <c r="T185" i="60" s="1"/>
  <c r="U185" i="60" s="1"/>
  <c r="V185" i="60" s="1"/>
  <c r="W185" i="60" s="1"/>
  <c r="X185" i="60" s="1"/>
  <c r="Y185" i="60" s="1"/>
  <c r="Z185" i="60" s="1"/>
  <c r="AA185" i="60" s="1"/>
  <c r="AB185" i="60" s="1"/>
  <c r="AC185" i="60" s="1"/>
  <c r="AD185" i="60" s="1"/>
  <c r="AE185" i="60" s="1"/>
  <c r="AF185" i="60" s="1"/>
  <c r="C184" i="60"/>
  <c r="D184" i="60" s="1"/>
  <c r="E184" i="60" s="1"/>
  <c r="F184" i="60" s="1"/>
  <c r="G184" i="60" s="1"/>
  <c r="H184" i="60" s="1"/>
  <c r="I184" i="60" s="1"/>
  <c r="J184" i="60" s="1"/>
  <c r="K184" i="60" s="1"/>
  <c r="L184" i="60" s="1"/>
  <c r="M184" i="60" s="1"/>
  <c r="N184" i="60" s="1"/>
  <c r="O184" i="60" s="1"/>
  <c r="P184" i="60" s="1"/>
  <c r="Q184" i="60" s="1"/>
  <c r="R184" i="60" s="1"/>
  <c r="S184" i="60" s="1"/>
  <c r="T184" i="60" s="1"/>
  <c r="U184" i="60" s="1"/>
  <c r="V184" i="60" s="1"/>
  <c r="W184" i="60" s="1"/>
  <c r="X184" i="60" s="1"/>
  <c r="Y184" i="60" s="1"/>
  <c r="Z184" i="60" s="1"/>
  <c r="AA184" i="60" s="1"/>
  <c r="AB184" i="60" s="1"/>
  <c r="AC184" i="60" s="1"/>
  <c r="AD184" i="60" s="1"/>
  <c r="AE184" i="60" s="1"/>
  <c r="AF184" i="60" s="1"/>
  <c r="F183" i="60"/>
  <c r="G183" i="60" s="1"/>
  <c r="H183" i="60" s="1"/>
  <c r="I183" i="60" s="1"/>
  <c r="J183" i="60" s="1"/>
  <c r="K183" i="60" s="1"/>
  <c r="L183" i="60" s="1"/>
  <c r="M183" i="60" s="1"/>
  <c r="N183" i="60" s="1"/>
  <c r="O183" i="60" s="1"/>
  <c r="P183" i="60" s="1"/>
  <c r="Q183" i="60" s="1"/>
  <c r="R183" i="60" s="1"/>
  <c r="S183" i="60" s="1"/>
  <c r="T183" i="60" s="1"/>
  <c r="U183" i="60" s="1"/>
  <c r="V183" i="60" s="1"/>
  <c r="W183" i="60" s="1"/>
  <c r="X183" i="60" s="1"/>
  <c r="Y183" i="60" s="1"/>
  <c r="Z183" i="60" s="1"/>
  <c r="AA183" i="60" s="1"/>
  <c r="AB183" i="60" s="1"/>
  <c r="AC183" i="60" s="1"/>
  <c r="AD183" i="60" s="1"/>
  <c r="AE183" i="60" s="1"/>
  <c r="AF183" i="60" s="1"/>
  <c r="C183" i="60"/>
  <c r="D183" i="60" s="1"/>
  <c r="E183" i="60" s="1"/>
  <c r="D182" i="60"/>
  <c r="E182" i="60" s="1"/>
  <c r="F182" i="60" s="1"/>
  <c r="G182" i="60" s="1"/>
  <c r="H182" i="60" s="1"/>
  <c r="I182" i="60" s="1"/>
  <c r="J182" i="60" s="1"/>
  <c r="K182" i="60" s="1"/>
  <c r="L182" i="60" s="1"/>
  <c r="M182" i="60" s="1"/>
  <c r="N182" i="60" s="1"/>
  <c r="O182" i="60" s="1"/>
  <c r="P182" i="60" s="1"/>
  <c r="Q182" i="60" s="1"/>
  <c r="R182" i="60" s="1"/>
  <c r="S182" i="60" s="1"/>
  <c r="T182" i="60" s="1"/>
  <c r="U182" i="60" s="1"/>
  <c r="V182" i="60" s="1"/>
  <c r="W182" i="60" s="1"/>
  <c r="X182" i="60" s="1"/>
  <c r="Y182" i="60" s="1"/>
  <c r="Z182" i="60" s="1"/>
  <c r="AA182" i="60" s="1"/>
  <c r="AB182" i="60" s="1"/>
  <c r="AC182" i="60" s="1"/>
  <c r="AD182" i="60" s="1"/>
  <c r="AE182" i="60" s="1"/>
  <c r="AF182" i="60" s="1"/>
  <c r="C182" i="60"/>
  <c r="M181" i="60"/>
  <c r="N181" i="60" s="1"/>
  <c r="O181" i="60" s="1"/>
  <c r="P181" i="60" s="1"/>
  <c r="Q181" i="60" s="1"/>
  <c r="R181" i="60" s="1"/>
  <c r="S181" i="60" s="1"/>
  <c r="T181" i="60" s="1"/>
  <c r="U181" i="60" s="1"/>
  <c r="V181" i="60" s="1"/>
  <c r="W181" i="60" s="1"/>
  <c r="X181" i="60" s="1"/>
  <c r="Y181" i="60" s="1"/>
  <c r="Z181" i="60" s="1"/>
  <c r="AA181" i="60" s="1"/>
  <c r="AB181" i="60" s="1"/>
  <c r="AC181" i="60" s="1"/>
  <c r="AD181" i="60" s="1"/>
  <c r="AE181" i="60" s="1"/>
  <c r="AF181" i="60" s="1"/>
  <c r="C181" i="60"/>
  <c r="D181" i="60" s="1"/>
  <c r="E181" i="60" s="1"/>
  <c r="F181" i="60" s="1"/>
  <c r="G181" i="60" s="1"/>
  <c r="H181" i="60" s="1"/>
  <c r="I181" i="60" s="1"/>
  <c r="J181" i="60" s="1"/>
  <c r="K181" i="60" s="1"/>
  <c r="L181" i="60" s="1"/>
  <c r="E180" i="60"/>
  <c r="F180" i="60" s="1"/>
  <c r="G180" i="60" s="1"/>
  <c r="H180" i="60" s="1"/>
  <c r="I180" i="60" s="1"/>
  <c r="J180" i="60" s="1"/>
  <c r="K180" i="60" s="1"/>
  <c r="L180" i="60" s="1"/>
  <c r="M180" i="60" s="1"/>
  <c r="N180" i="60" s="1"/>
  <c r="O180" i="60" s="1"/>
  <c r="P180" i="60" s="1"/>
  <c r="Q180" i="60" s="1"/>
  <c r="R180" i="60" s="1"/>
  <c r="S180" i="60" s="1"/>
  <c r="T180" i="60" s="1"/>
  <c r="U180" i="60" s="1"/>
  <c r="V180" i="60" s="1"/>
  <c r="W180" i="60" s="1"/>
  <c r="X180" i="60" s="1"/>
  <c r="Y180" i="60" s="1"/>
  <c r="Z180" i="60" s="1"/>
  <c r="AA180" i="60" s="1"/>
  <c r="AB180" i="60" s="1"/>
  <c r="AC180" i="60" s="1"/>
  <c r="AD180" i="60" s="1"/>
  <c r="AE180" i="60" s="1"/>
  <c r="AF180" i="60" s="1"/>
  <c r="D180" i="60"/>
  <c r="C180" i="60"/>
  <c r="K179" i="60"/>
  <c r="L179" i="60" s="1"/>
  <c r="M179" i="60" s="1"/>
  <c r="N179" i="60" s="1"/>
  <c r="O179" i="60" s="1"/>
  <c r="P179" i="60" s="1"/>
  <c r="Q179" i="60" s="1"/>
  <c r="R179" i="60" s="1"/>
  <c r="S179" i="60" s="1"/>
  <c r="T179" i="60" s="1"/>
  <c r="U179" i="60" s="1"/>
  <c r="V179" i="60" s="1"/>
  <c r="W179" i="60" s="1"/>
  <c r="X179" i="60" s="1"/>
  <c r="Y179" i="60" s="1"/>
  <c r="Z179" i="60" s="1"/>
  <c r="AA179" i="60" s="1"/>
  <c r="AB179" i="60" s="1"/>
  <c r="AC179" i="60" s="1"/>
  <c r="AD179" i="60" s="1"/>
  <c r="AE179" i="60" s="1"/>
  <c r="AF179" i="60" s="1"/>
  <c r="C179" i="60"/>
  <c r="D179" i="60" s="1"/>
  <c r="E179" i="60" s="1"/>
  <c r="F179" i="60" s="1"/>
  <c r="G179" i="60" s="1"/>
  <c r="H179" i="60" s="1"/>
  <c r="I179" i="60" s="1"/>
  <c r="J179" i="60" s="1"/>
  <c r="D178" i="60"/>
  <c r="E178" i="60" s="1"/>
  <c r="F178" i="60" s="1"/>
  <c r="G178" i="60" s="1"/>
  <c r="H178" i="60" s="1"/>
  <c r="I178" i="60" s="1"/>
  <c r="J178" i="60" s="1"/>
  <c r="K178" i="60" s="1"/>
  <c r="L178" i="60" s="1"/>
  <c r="M178" i="60" s="1"/>
  <c r="N178" i="60" s="1"/>
  <c r="O178" i="60" s="1"/>
  <c r="P178" i="60" s="1"/>
  <c r="Q178" i="60" s="1"/>
  <c r="R178" i="60" s="1"/>
  <c r="S178" i="60" s="1"/>
  <c r="T178" i="60" s="1"/>
  <c r="U178" i="60" s="1"/>
  <c r="V178" i="60" s="1"/>
  <c r="W178" i="60" s="1"/>
  <c r="X178" i="60" s="1"/>
  <c r="Y178" i="60" s="1"/>
  <c r="Z178" i="60" s="1"/>
  <c r="AA178" i="60" s="1"/>
  <c r="AB178" i="60" s="1"/>
  <c r="AC178" i="60" s="1"/>
  <c r="AD178" i="60" s="1"/>
  <c r="AE178" i="60" s="1"/>
  <c r="AF178" i="60" s="1"/>
  <c r="C178" i="60"/>
  <c r="C177" i="60"/>
  <c r="D177" i="60" s="1"/>
  <c r="E177" i="60" s="1"/>
  <c r="F177" i="60" s="1"/>
  <c r="G177" i="60" s="1"/>
  <c r="H177" i="60" s="1"/>
  <c r="I177" i="60" s="1"/>
  <c r="J177" i="60" s="1"/>
  <c r="K177" i="60" s="1"/>
  <c r="L177" i="60" s="1"/>
  <c r="M177" i="60" s="1"/>
  <c r="N177" i="60" s="1"/>
  <c r="O177" i="60" s="1"/>
  <c r="P177" i="60" s="1"/>
  <c r="Q177" i="60" s="1"/>
  <c r="R177" i="60" s="1"/>
  <c r="S177" i="60" s="1"/>
  <c r="T177" i="60" s="1"/>
  <c r="U177" i="60" s="1"/>
  <c r="V177" i="60" s="1"/>
  <c r="W177" i="60" s="1"/>
  <c r="X177" i="60" s="1"/>
  <c r="Y177" i="60" s="1"/>
  <c r="Z177" i="60" s="1"/>
  <c r="AA177" i="60" s="1"/>
  <c r="AB177" i="60" s="1"/>
  <c r="AC177" i="60" s="1"/>
  <c r="AD177" i="60" s="1"/>
  <c r="AE177" i="60" s="1"/>
  <c r="AF177" i="60" s="1"/>
  <c r="F176" i="60"/>
  <c r="G176" i="60" s="1"/>
  <c r="H176" i="60" s="1"/>
  <c r="I176" i="60" s="1"/>
  <c r="J176" i="60" s="1"/>
  <c r="K176" i="60" s="1"/>
  <c r="L176" i="60" s="1"/>
  <c r="M176" i="60" s="1"/>
  <c r="N176" i="60" s="1"/>
  <c r="O176" i="60" s="1"/>
  <c r="P176" i="60" s="1"/>
  <c r="Q176" i="60" s="1"/>
  <c r="R176" i="60" s="1"/>
  <c r="S176" i="60" s="1"/>
  <c r="T176" i="60" s="1"/>
  <c r="U176" i="60" s="1"/>
  <c r="V176" i="60" s="1"/>
  <c r="W176" i="60" s="1"/>
  <c r="X176" i="60" s="1"/>
  <c r="Y176" i="60" s="1"/>
  <c r="Z176" i="60" s="1"/>
  <c r="AA176" i="60" s="1"/>
  <c r="AB176" i="60" s="1"/>
  <c r="AC176" i="60" s="1"/>
  <c r="AD176" i="60" s="1"/>
  <c r="AE176" i="60" s="1"/>
  <c r="AF176" i="60" s="1"/>
  <c r="E176" i="60"/>
  <c r="D176" i="60"/>
  <c r="C176" i="60"/>
  <c r="E175" i="60"/>
  <c r="F175" i="60" s="1"/>
  <c r="G175" i="60" s="1"/>
  <c r="H175" i="60" s="1"/>
  <c r="I175" i="60" s="1"/>
  <c r="J175" i="60" s="1"/>
  <c r="K175" i="60" s="1"/>
  <c r="L175" i="60" s="1"/>
  <c r="M175" i="60" s="1"/>
  <c r="N175" i="60" s="1"/>
  <c r="O175" i="60" s="1"/>
  <c r="P175" i="60" s="1"/>
  <c r="Q175" i="60" s="1"/>
  <c r="R175" i="60" s="1"/>
  <c r="S175" i="60" s="1"/>
  <c r="T175" i="60" s="1"/>
  <c r="U175" i="60" s="1"/>
  <c r="V175" i="60" s="1"/>
  <c r="W175" i="60" s="1"/>
  <c r="X175" i="60" s="1"/>
  <c r="Y175" i="60" s="1"/>
  <c r="Z175" i="60" s="1"/>
  <c r="AA175" i="60" s="1"/>
  <c r="AB175" i="60" s="1"/>
  <c r="AC175" i="60" s="1"/>
  <c r="AD175" i="60" s="1"/>
  <c r="AE175" i="60" s="1"/>
  <c r="AF175" i="60" s="1"/>
  <c r="D175" i="60"/>
  <c r="C175" i="60"/>
  <c r="J174" i="60"/>
  <c r="K174" i="60" s="1"/>
  <c r="L174" i="60" s="1"/>
  <c r="M174" i="60" s="1"/>
  <c r="N174" i="60" s="1"/>
  <c r="O174" i="60" s="1"/>
  <c r="P174" i="60" s="1"/>
  <c r="Q174" i="60" s="1"/>
  <c r="R174" i="60" s="1"/>
  <c r="S174" i="60" s="1"/>
  <c r="T174" i="60" s="1"/>
  <c r="U174" i="60" s="1"/>
  <c r="V174" i="60" s="1"/>
  <c r="W174" i="60" s="1"/>
  <c r="X174" i="60" s="1"/>
  <c r="Y174" i="60" s="1"/>
  <c r="Z174" i="60" s="1"/>
  <c r="AA174" i="60" s="1"/>
  <c r="AB174" i="60" s="1"/>
  <c r="AC174" i="60" s="1"/>
  <c r="AD174" i="60" s="1"/>
  <c r="AE174" i="60" s="1"/>
  <c r="AF174" i="60" s="1"/>
  <c r="C174" i="60"/>
  <c r="D174" i="60" s="1"/>
  <c r="E174" i="60" s="1"/>
  <c r="F174" i="60" s="1"/>
  <c r="G174" i="60" s="1"/>
  <c r="H174" i="60" s="1"/>
  <c r="I174" i="60" s="1"/>
  <c r="H172" i="60"/>
  <c r="I172" i="60" s="1"/>
  <c r="J172" i="60" s="1"/>
  <c r="K172" i="60" s="1"/>
  <c r="L172" i="60" s="1"/>
  <c r="M172" i="60" s="1"/>
  <c r="N172" i="60" s="1"/>
  <c r="O172" i="60" s="1"/>
  <c r="P172" i="60" s="1"/>
  <c r="Q172" i="60" s="1"/>
  <c r="R172" i="60" s="1"/>
  <c r="S172" i="60" s="1"/>
  <c r="T172" i="60" s="1"/>
  <c r="U172" i="60" s="1"/>
  <c r="V172" i="60" s="1"/>
  <c r="W172" i="60" s="1"/>
  <c r="X172" i="60" s="1"/>
  <c r="Y172" i="60" s="1"/>
  <c r="Z172" i="60" s="1"/>
  <c r="AA172" i="60" s="1"/>
  <c r="AB172" i="60" s="1"/>
  <c r="AC172" i="60" s="1"/>
  <c r="AD172" i="60" s="1"/>
  <c r="AE172" i="60" s="1"/>
  <c r="AF172" i="60" s="1"/>
  <c r="C172" i="60"/>
  <c r="D172" i="60" s="1"/>
  <c r="E172" i="60" s="1"/>
  <c r="F172" i="60" s="1"/>
  <c r="G172" i="60" s="1"/>
  <c r="G171" i="60"/>
  <c r="H171" i="60" s="1"/>
  <c r="I171" i="60" s="1"/>
  <c r="J171" i="60" s="1"/>
  <c r="K171" i="60" s="1"/>
  <c r="L171" i="60" s="1"/>
  <c r="M171" i="60" s="1"/>
  <c r="N171" i="60" s="1"/>
  <c r="O171" i="60" s="1"/>
  <c r="P171" i="60" s="1"/>
  <c r="Q171" i="60" s="1"/>
  <c r="R171" i="60" s="1"/>
  <c r="S171" i="60" s="1"/>
  <c r="T171" i="60" s="1"/>
  <c r="U171" i="60" s="1"/>
  <c r="V171" i="60" s="1"/>
  <c r="W171" i="60" s="1"/>
  <c r="X171" i="60" s="1"/>
  <c r="Y171" i="60" s="1"/>
  <c r="Z171" i="60" s="1"/>
  <c r="AA171" i="60" s="1"/>
  <c r="AB171" i="60" s="1"/>
  <c r="AC171" i="60" s="1"/>
  <c r="AD171" i="60" s="1"/>
  <c r="AE171" i="60" s="1"/>
  <c r="AF171" i="60" s="1"/>
  <c r="C171" i="60"/>
  <c r="D171" i="60" s="1"/>
  <c r="E171" i="60" s="1"/>
  <c r="F171" i="60" s="1"/>
  <c r="L170" i="60"/>
  <c r="M170" i="60" s="1"/>
  <c r="N170" i="60" s="1"/>
  <c r="O170" i="60" s="1"/>
  <c r="P170" i="60" s="1"/>
  <c r="Q170" i="60" s="1"/>
  <c r="R170" i="60" s="1"/>
  <c r="S170" i="60" s="1"/>
  <c r="T170" i="60" s="1"/>
  <c r="U170" i="60" s="1"/>
  <c r="V170" i="60" s="1"/>
  <c r="W170" i="60" s="1"/>
  <c r="X170" i="60" s="1"/>
  <c r="Y170" i="60" s="1"/>
  <c r="Z170" i="60" s="1"/>
  <c r="AA170" i="60" s="1"/>
  <c r="AB170" i="60" s="1"/>
  <c r="AC170" i="60" s="1"/>
  <c r="AD170" i="60" s="1"/>
  <c r="AE170" i="60" s="1"/>
  <c r="AF170" i="60" s="1"/>
  <c r="E170" i="60"/>
  <c r="F170" i="60" s="1"/>
  <c r="G170" i="60" s="1"/>
  <c r="H170" i="60" s="1"/>
  <c r="I170" i="60" s="1"/>
  <c r="J170" i="60" s="1"/>
  <c r="K170" i="60" s="1"/>
  <c r="D170" i="60"/>
  <c r="C170" i="60"/>
  <c r="U169" i="60"/>
  <c r="V169" i="60" s="1"/>
  <c r="W169" i="60" s="1"/>
  <c r="X169" i="60" s="1"/>
  <c r="Y169" i="60" s="1"/>
  <c r="Z169" i="60" s="1"/>
  <c r="AA169" i="60" s="1"/>
  <c r="AB169" i="60" s="1"/>
  <c r="AC169" i="60" s="1"/>
  <c r="AD169" i="60" s="1"/>
  <c r="AE169" i="60" s="1"/>
  <c r="AF169" i="60" s="1"/>
  <c r="C169" i="60"/>
  <c r="D169" i="60" s="1"/>
  <c r="E169" i="60" s="1"/>
  <c r="F169" i="60" s="1"/>
  <c r="G169" i="60" s="1"/>
  <c r="H169" i="60" s="1"/>
  <c r="I169" i="60" s="1"/>
  <c r="J169" i="60" s="1"/>
  <c r="K169" i="60" s="1"/>
  <c r="L169" i="60" s="1"/>
  <c r="M169" i="60" s="1"/>
  <c r="N169" i="60" s="1"/>
  <c r="O169" i="60" s="1"/>
  <c r="P169" i="60" s="1"/>
  <c r="Q169" i="60" s="1"/>
  <c r="R169" i="60" s="1"/>
  <c r="S169" i="60" s="1"/>
  <c r="T169" i="60" s="1"/>
  <c r="C168" i="60"/>
  <c r="D168" i="60" s="1"/>
  <c r="E168" i="60" s="1"/>
  <c r="F168" i="60" s="1"/>
  <c r="G168" i="60" s="1"/>
  <c r="H168" i="60" s="1"/>
  <c r="I168" i="60" s="1"/>
  <c r="J168" i="60" s="1"/>
  <c r="K168" i="60" s="1"/>
  <c r="L168" i="60" s="1"/>
  <c r="M168" i="60" s="1"/>
  <c r="N168" i="60" s="1"/>
  <c r="O168" i="60" s="1"/>
  <c r="P168" i="60" s="1"/>
  <c r="Q168" i="60" s="1"/>
  <c r="R168" i="60" s="1"/>
  <c r="S168" i="60" s="1"/>
  <c r="T168" i="60" s="1"/>
  <c r="U168" i="60" s="1"/>
  <c r="V168" i="60" s="1"/>
  <c r="W168" i="60" s="1"/>
  <c r="X168" i="60" s="1"/>
  <c r="Y168" i="60" s="1"/>
  <c r="Z168" i="60" s="1"/>
  <c r="AA168" i="60" s="1"/>
  <c r="AB168" i="60" s="1"/>
  <c r="AC168" i="60" s="1"/>
  <c r="AD168" i="60" s="1"/>
  <c r="AE168" i="60" s="1"/>
  <c r="AF168" i="60" s="1"/>
  <c r="O167" i="60"/>
  <c r="P167" i="60" s="1"/>
  <c r="Q167" i="60" s="1"/>
  <c r="R167" i="60" s="1"/>
  <c r="S167" i="60" s="1"/>
  <c r="T167" i="60" s="1"/>
  <c r="U167" i="60" s="1"/>
  <c r="V167" i="60" s="1"/>
  <c r="W167" i="60" s="1"/>
  <c r="X167" i="60" s="1"/>
  <c r="Y167" i="60" s="1"/>
  <c r="Z167" i="60" s="1"/>
  <c r="AA167" i="60" s="1"/>
  <c r="AB167" i="60" s="1"/>
  <c r="AC167" i="60" s="1"/>
  <c r="AD167" i="60" s="1"/>
  <c r="AE167" i="60" s="1"/>
  <c r="AF167" i="60" s="1"/>
  <c r="C167" i="60"/>
  <c r="D167" i="60" s="1"/>
  <c r="E167" i="60" s="1"/>
  <c r="F167" i="60" s="1"/>
  <c r="G167" i="60" s="1"/>
  <c r="H167" i="60" s="1"/>
  <c r="I167" i="60" s="1"/>
  <c r="J167" i="60" s="1"/>
  <c r="K167" i="60" s="1"/>
  <c r="L167" i="60" s="1"/>
  <c r="M167" i="60" s="1"/>
  <c r="N167" i="60" s="1"/>
  <c r="C166" i="60"/>
  <c r="D166" i="60" s="1"/>
  <c r="E166" i="60" s="1"/>
  <c r="F166" i="60" s="1"/>
  <c r="G166" i="60" s="1"/>
  <c r="H166" i="60" s="1"/>
  <c r="I166" i="60" s="1"/>
  <c r="J166" i="60" s="1"/>
  <c r="K166" i="60" s="1"/>
  <c r="L166" i="60" s="1"/>
  <c r="M166" i="60" s="1"/>
  <c r="N166" i="60" s="1"/>
  <c r="O166" i="60" s="1"/>
  <c r="P166" i="60" s="1"/>
  <c r="Q166" i="60" s="1"/>
  <c r="R166" i="60" s="1"/>
  <c r="S166" i="60" s="1"/>
  <c r="T166" i="60" s="1"/>
  <c r="U166" i="60" s="1"/>
  <c r="V166" i="60" s="1"/>
  <c r="W166" i="60" s="1"/>
  <c r="X166" i="60" s="1"/>
  <c r="Y166" i="60" s="1"/>
  <c r="Z166" i="60" s="1"/>
  <c r="AA166" i="60" s="1"/>
  <c r="AB166" i="60" s="1"/>
  <c r="AC166" i="60" s="1"/>
  <c r="AD166" i="60" s="1"/>
  <c r="AE166" i="60" s="1"/>
  <c r="AF166" i="60" s="1"/>
  <c r="L165" i="60"/>
  <c r="M165" i="60" s="1"/>
  <c r="N165" i="60" s="1"/>
  <c r="O165" i="60" s="1"/>
  <c r="P165" i="60" s="1"/>
  <c r="Q165" i="60" s="1"/>
  <c r="R165" i="60" s="1"/>
  <c r="S165" i="60" s="1"/>
  <c r="T165" i="60" s="1"/>
  <c r="U165" i="60" s="1"/>
  <c r="V165" i="60" s="1"/>
  <c r="W165" i="60" s="1"/>
  <c r="X165" i="60" s="1"/>
  <c r="Y165" i="60" s="1"/>
  <c r="Z165" i="60" s="1"/>
  <c r="AA165" i="60" s="1"/>
  <c r="AB165" i="60" s="1"/>
  <c r="AC165" i="60" s="1"/>
  <c r="AD165" i="60" s="1"/>
  <c r="AE165" i="60" s="1"/>
  <c r="AF165" i="60" s="1"/>
  <c r="C165" i="60"/>
  <c r="D165" i="60" s="1"/>
  <c r="E165" i="60" s="1"/>
  <c r="F165" i="60" s="1"/>
  <c r="G165" i="60" s="1"/>
  <c r="H165" i="60" s="1"/>
  <c r="I165" i="60" s="1"/>
  <c r="J165" i="60" s="1"/>
  <c r="K165" i="60" s="1"/>
  <c r="C163" i="60"/>
  <c r="D163" i="60" s="1"/>
  <c r="E163" i="60" s="1"/>
  <c r="F163" i="60" s="1"/>
  <c r="G163" i="60" s="1"/>
  <c r="H163" i="60" s="1"/>
  <c r="I163" i="60" s="1"/>
  <c r="J163" i="60" s="1"/>
  <c r="K163" i="60" s="1"/>
  <c r="L163" i="60" s="1"/>
  <c r="M163" i="60" s="1"/>
  <c r="N163" i="60" s="1"/>
  <c r="O163" i="60" s="1"/>
  <c r="P163" i="60" s="1"/>
  <c r="Q163" i="60" s="1"/>
  <c r="R163" i="60" s="1"/>
  <c r="S163" i="60" s="1"/>
  <c r="T163" i="60" s="1"/>
  <c r="U163" i="60" s="1"/>
  <c r="V163" i="60" s="1"/>
  <c r="W163" i="60" s="1"/>
  <c r="X163" i="60" s="1"/>
  <c r="Y163" i="60" s="1"/>
  <c r="Z163" i="60" s="1"/>
  <c r="AA163" i="60" s="1"/>
  <c r="AB163" i="60" s="1"/>
  <c r="AC163" i="60" s="1"/>
  <c r="AD163" i="60" s="1"/>
  <c r="AE163" i="60" s="1"/>
  <c r="AF163" i="60" s="1"/>
  <c r="H162" i="60"/>
  <c r="I162" i="60" s="1"/>
  <c r="J162" i="60" s="1"/>
  <c r="K162" i="60" s="1"/>
  <c r="L162" i="60" s="1"/>
  <c r="M162" i="60" s="1"/>
  <c r="N162" i="60" s="1"/>
  <c r="O162" i="60" s="1"/>
  <c r="P162" i="60" s="1"/>
  <c r="Q162" i="60" s="1"/>
  <c r="R162" i="60" s="1"/>
  <c r="S162" i="60" s="1"/>
  <c r="T162" i="60" s="1"/>
  <c r="U162" i="60" s="1"/>
  <c r="V162" i="60" s="1"/>
  <c r="W162" i="60" s="1"/>
  <c r="X162" i="60" s="1"/>
  <c r="Y162" i="60" s="1"/>
  <c r="Z162" i="60" s="1"/>
  <c r="AA162" i="60" s="1"/>
  <c r="AB162" i="60" s="1"/>
  <c r="AC162" i="60" s="1"/>
  <c r="AD162" i="60" s="1"/>
  <c r="AE162" i="60" s="1"/>
  <c r="AF162" i="60" s="1"/>
  <c r="C162" i="60"/>
  <c r="D162" i="60" s="1"/>
  <c r="E162" i="60" s="1"/>
  <c r="F162" i="60" s="1"/>
  <c r="G162" i="60" s="1"/>
  <c r="C161" i="60"/>
  <c r="D161" i="60" s="1"/>
  <c r="E161" i="60" s="1"/>
  <c r="F161" i="60" s="1"/>
  <c r="G161" i="60" s="1"/>
  <c r="H161" i="60" s="1"/>
  <c r="I161" i="60" s="1"/>
  <c r="J161" i="60" s="1"/>
  <c r="K161" i="60" s="1"/>
  <c r="L161" i="60" s="1"/>
  <c r="M161" i="60" s="1"/>
  <c r="N161" i="60" s="1"/>
  <c r="O161" i="60" s="1"/>
  <c r="P161" i="60" s="1"/>
  <c r="Q161" i="60" s="1"/>
  <c r="R161" i="60" s="1"/>
  <c r="S161" i="60" s="1"/>
  <c r="T161" i="60" s="1"/>
  <c r="U161" i="60" s="1"/>
  <c r="V161" i="60" s="1"/>
  <c r="W161" i="60" s="1"/>
  <c r="X161" i="60" s="1"/>
  <c r="Y161" i="60" s="1"/>
  <c r="Z161" i="60" s="1"/>
  <c r="AA161" i="60" s="1"/>
  <c r="AB161" i="60" s="1"/>
  <c r="AC161" i="60" s="1"/>
  <c r="AD161" i="60" s="1"/>
  <c r="AE161" i="60" s="1"/>
  <c r="AF161" i="60" s="1"/>
  <c r="K160" i="60"/>
  <c r="L160" i="60" s="1"/>
  <c r="M160" i="60" s="1"/>
  <c r="N160" i="60" s="1"/>
  <c r="O160" i="60" s="1"/>
  <c r="P160" i="60" s="1"/>
  <c r="Q160" i="60" s="1"/>
  <c r="R160" i="60" s="1"/>
  <c r="S160" i="60" s="1"/>
  <c r="T160" i="60" s="1"/>
  <c r="U160" i="60" s="1"/>
  <c r="V160" i="60" s="1"/>
  <c r="W160" i="60" s="1"/>
  <c r="X160" i="60" s="1"/>
  <c r="Y160" i="60" s="1"/>
  <c r="Z160" i="60" s="1"/>
  <c r="AA160" i="60" s="1"/>
  <c r="AB160" i="60" s="1"/>
  <c r="AC160" i="60" s="1"/>
  <c r="AD160" i="60" s="1"/>
  <c r="AE160" i="60" s="1"/>
  <c r="AF160" i="60" s="1"/>
  <c r="C160" i="60"/>
  <c r="D160" i="60" s="1"/>
  <c r="E160" i="60" s="1"/>
  <c r="F160" i="60" s="1"/>
  <c r="G160" i="60" s="1"/>
  <c r="H160" i="60" s="1"/>
  <c r="I160" i="60" s="1"/>
  <c r="J160" i="60" s="1"/>
  <c r="C159" i="60"/>
  <c r="D159" i="60" s="1"/>
  <c r="E159" i="60" s="1"/>
  <c r="F159" i="60" s="1"/>
  <c r="G159" i="60" s="1"/>
  <c r="H159" i="60" s="1"/>
  <c r="I159" i="60" s="1"/>
  <c r="J159" i="60" s="1"/>
  <c r="K159" i="60" s="1"/>
  <c r="L159" i="60" s="1"/>
  <c r="M159" i="60" s="1"/>
  <c r="N159" i="60" s="1"/>
  <c r="O159" i="60" s="1"/>
  <c r="P159" i="60" s="1"/>
  <c r="Q159" i="60" s="1"/>
  <c r="R159" i="60" s="1"/>
  <c r="S159" i="60" s="1"/>
  <c r="T159" i="60" s="1"/>
  <c r="U159" i="60" s="1"/>
  <c r="V159" i="60" s="1"/>
  <c r="W159" i="60" s="1"/>
  <c r="X159" i="60" s="1"/>
  <c r="Y159" i="60" s="1"/>
  <c r="Z159" i="60" s="1"/>
  <c r="AA159" i="60" s="1"/>
  <c r="AB159" i="60" s="1"/>
  <c r="AC159" i="60" s="1"/>
  <c r="AD159" i="60" s="1"/>
  <c r="AE159" i="60" s="1"/>
  <c r="AF159" i="60" s="1"/>
  <c r="AC158" i="60"/>
  <c r="AD158" i="60" s="1"/>
  <c r="AE158" i="60" s="1"/>
  <c r="AF158" i="60" s="1"/>
  <c r="I158" i="60"/>
  <c r="J158" i="60" s="1"/>
  <c r="K158" i="60" s="1"/>
  <c r="L158" i="60" s="1"/>
  <c r="M158" i="60" s="1"/>
  <c r="N158" i="60" s="1"/>
  <c r="O158" i="60" s="1"/>
  <c r="P158" i="60" s="1"/>
  <c r="Q158" i="60" s="1"/>
  <c r="R158" i="60" s="1"/>
  <c r="S158" i="60" s="1"/>
  <c r="T158" i="60" s="1"/>
  <c r="U158" i="60" s="1"/>
  <c r="V158" i="60" s="1"/>
  <c r="W158" i="60" s="1"/>
  <c r="X158" i="60" s="1"/>
  <c r="Y158" i="60" s="1"/>
  <c r="Z158" i="60" s="1"/>
  <c r="AA158" i="60" s="1"/>
  <c r="AB158" i="60" s="1"/>
  <c r="E158" i="60"/>
  <c r="F158" i="60" s="1"/>
  <c r="G158" i="60" s="1"/>
  <c r="H158" i="60" s="1"/>
  <c r="C158" i="60"/>
  <c r="D158" i="60" s="1"/>
  <c r="C157" i="60"/>
  <c r="D157" i="60" s="1"/>
  <c r="E157" i="60" s="1"/>
  <c r="F157" i="60" s="1"/>
  <c r="G157" i="60" s="1"/>
  <c r="H157" i="60" s="1"/>
  <c r="I157" i="60" s="1"/>
  <c r="J157" i="60" s="1"/>
  <c r="K157" i="60" s="1"/>
  <c r="L157" i="60" s="1"/>
  <c r="M157" i="60" s="1"/>
  <c r="N157" i="60" s="1"/>
  <c r="O157" i="60" s="1"/>
  <c r="P157" i="60" s="1"/>
  <c r="Q157" i="60" s="1"/>
  <c r="R157" i="60" s="1"/>
  <c r="S157" i="60" s="1"/>
  <c r="T157" i="60" s="1"/>
  <c r="U157" i="60" s="1"/>
  <c r="V157" i="60" s="1"/>
  <c r="W157" i="60" s="1"/>
  <c r="X157" i="60" s="1"/>
  <c r="Y157" i="60" s="1"/>
  <c r="Z157" i="60" s="1"/>
  <c r="AA157" i="60" s="1"/>
  <c r="AB157" i="60" s="1"/>
  <c r="AC157" i="60" s="1"/>
  <c r="AD157" i="60" s="1"/>
  <c r="AE157" i="60" s="1"/>
  <c r="AF157" i="60" s="1"/>
  <c r="G156" i="60"/>
  <c r="H156" i="60" s="1"/>
  <c r="I156" i="60" s="1"/>
  <c r="J156" i="60" s="1"/>
  <c r="K156" i="60" s="1"/>
  <c r="L156" i="60" s="1"/>
  <c r="M156" i="60" s="1"/>
  <c r="N156" i="60" s="1"/>
  <c r="O156" i="60" s="1"/>
  <c r="P156" i="60" s="1"/>
  <c r="Q156" i="60" s="1"/>
  <c r="R156" i="60" s="1"/>
  <c r="S156" i="60" s="1"/>
  <c r="T156" i="60" s="1"/>
  <c r="U156" i="60" s="1"/>
  <c r="V156" i="60" s="1"/>
  <c r="W156" i="60" s="1"/>
  <c r="X156" i="60" s="1"/>
  <c r="Y156" i="60" s="1"/>
  <c r="Z156" i="60" s="1"/>
  <c r="AA156" i="60" s="1"/>
  <c r="AB156" i="60" s="1"/>
  <c r="AC156" i="60" s="1"/>
  <c r="AD156" i="60" s="1"/>
  <c r="AE156" i="60" s="1"/>
  <c r="AF156" i="60" s="1"/>
  <c r="C156" i="60"/>
  <c r="D156" i="60" s="1"/>
  <c r="E156" i="60" s="1"/>
  <c r="F156" i="60" s="1"/>
  <c r="F155" i="60"/>
  <c r="G155" i="60" s="1"/>
  <c r="H155" i="60" s="1"/>
  <c r="I155" i="60" s="1"/>
  <c r="J155" i="60" s="1"/>
  <c r="K155" i="60" s="1"/>
  <c r="L155" i="60" s="1"/>
  <c r="M155" i="60" s="1"/>
  <c r="N155" i="60" s="1"/>
  <c r="O155" i="60" s="1"/>
  <c r="P155" i="60" s="1"/>
  <c r="Q155" i="60" s="1"/>
  <c r="R155" i="60" s="1"/>
  <c r="S155" i="60" s="1"/>
  <c r="T155" i="60" s="1"/>
  <c r="U155" i="60" s="1"/>
  <c r="V155" i="60" s="1"/>
  <c r="W155" i="60" s="1"/>
  <c r="X155" i="60" s="1"/>
  <c r="Y155" i="60" s="1"/>
  <c r="Z155" i="60" s="1"/>
  <c r="AA155" i="60" s="1"/>
  <c r="AB155" i="60" s="1"/>
  <c r="AC155" i="60" s="1"/>
  <c r="AD155" i="60" s="1"/>
  <c r="AE155" i="60" s="1"/>
  <c r="AF155" i="60" s="1"/>
  <c r="C155" i="60"/>
  <c r="D155" i="60" s="1"/>
  <c r="E155" i="60" s="1"/>
  <c r="C154" i="60"/>
  <c r="D154" i="60" s="1"/>
  <c r="E154" i="60" s="1"/>
  <c r="F154" i="60" s="1"/>
  <c r="G154" i="60" s="1"/>
  <c r="H154" i="60" s="1"/>
  <c r="I154" i="60" s="1"/>
  <c r="J154" i="60" s="1"/>
  <c r="K154" i="60" s="1"/>
  <c r="L154" i="60" s="1"/>
  <c r="M154" i="60" s="1"/>
  <c r="N154" i="60" s="1"/>
  <c r="O154" i="60" s="1"/>
  <c r="P154" i="60" s="1"/>
  <c r="Q154" i="60" s="1"/>
  <c r="R154" i="60" s="1"/>
  <c r="S154" i="60" s="1"/>
  <c r="T154" i="60" s="1"/>
  <c r="U154" i="60" s="1"/>
  <c r="V154" i="60" s="1"/>
  <c r="W154" i="60" s="1"/>
  <c r="X154" i="60" s="1"/>
  <c r="Y154" i="60" s="1"/>
  <c r="Z154" i="60" s="1"/>
  <c r="AA154" i="60" s="1"/>
  <c r="AB154" i="60" s="1"/>
  <c r="AC154" i="60" s="1"/>
  <c r="AD154" i="60" s="1"/>
  <c r="AE154" i="60" s="1"/>
  <c r="AF154" i="60" s="1"/>
  <c r="C153" i="60"/>
  <c r="D153" i="60" s="1"/>
  <c r="E153" i="60" s="1"/>
  <c r="F153" i="60" s="1"/>
  <c r="G153" i="60" s="1"/>
  <c r="H153" i="60" s="1"/>
  <c r="I153" i="60" s="1"/>
  <c r="J153" i="60" s="1"/>
  <c r="K153" i="60" s="1"/>
  <c r="L153" i="60" s="1"/>
  <c r="M153" i="60" s="1"/>
  <c r="N153" i="60" s="1"/>
  <c r="O153" i="60" s="1"/>
  <c r="P153" i="60" s="1"/>
  <c r="Q153" i="60" s="1"/>
  <c r="R153" i="60" s="1"/>
  <c r="S153" i="60" s="1"/>
  <c r="T153" i="60" s="1"/>
  <c r="U153" i="60" s="1"/>
  <c r="V153" i="60" s="1"/>
  <c r="W153" i="60" s="1"/>
  <c r="X153" i="60" s="1"/>
  <c r="Y153" i="60" s="1"/>
  <c r="Z153" i="60" s="1"/>
  <c r="AA153" i="60" s="1"/>
  <c r="AB153" i="60" s="1"/>
  <c r="AC153" i="60" s="1"/>
  <c r="AD153" i="60" s="1"/>
  <c r="AE153" i="60" s="1"/>
  <c r="AF153" i="60" s="1"/>
  <c r="O152" i="60"/>
  <c r="P152" i="60" s="1"/>
  <c r="Q152" i="60" s="1"/>
  <c r="R152" i="60" s="1"/>
  <c r="S152" i="60" s="1"/>
  <c r="T152" i="60" s="1"/>
  <c r="U152" i="60" s="1"/>
  <c r="V152" i="60" s="1"/>
  <c r="W152" i="60" s="1"/>
  <c r="X152" i="60" s="1"/>
  <c r="Y152" i="60" s="1"/>
  <c r="Z152" i="60" s="1"/>
  <c r="AA152" i="60" s="1"/>
  <c r="AB152" i="60" s="1"/>
  <c r="AC152" i="60" s="1"/>
  <c r="AD152" i="60" s="1"/>
  <c r="AE152" i="60" s="1"/>
  <c r="AF152" i="60" s="1"/>
  <c r="C152" i="60"/>
  <c r="D152" i="60" s="1"/>
  <c r="E152" i="60" s="1"/>
  <c r="F152" i="60" s="1"/>
  <c r="G152" i="60" s="1"/>
  <c r="H152" i="60" s="1"/>
  <c r="I152" i="60" s="1"/>
  <c r="J152" i="60" s="1"/>
  <c r="K152" i="60" s="1"/>
  <c r="L152" i="60" s="1"/>
  <c r="M152" i="60" s="1"/>
  <c r="N152" i="60" s="1"/>
  <c r="W151" i="60"/>
  <c r="X151" i="60" s="1"/>
  <c r="Y151" i="60" s="1"/>
  <c r="Z151" i="60" s="1"/>
  <c r="AA151" i="60" s="1"/>
  <c r="AB151" i="60" s="1"/>
  <c r="AC151" i="60" s="1"/>
  <c r="AD151" i="60" s="1"/>
  <c r="AE151" i="60" s="1"/>
  <c r="AF151" i="60" s="1"/>
  <c r="E151" i="60"/>
  <c r="F151" i="60" s="1"/>
  <c r="G151" i="60" s="1"/>
  <c r="H151" i="60" s="1"/>
  <c r="I151" i="60" s="1"/>
  <c r="J151" i="60" s="1"/>
  <c r="K151" i="60" s="1"/>
  <c r="L151" i="60" s="1"/>
  <c r="M151" i="60" s="1"/>
  <c r="N151" i="60" s="1"/>
  <c r="O151" i="60" s="1"/>
  <c r="P151" i="60" s="1"/>
  <c r="Q151" i="60" s="1"/>
  <c r="R151" i="60" s="1"/>
  <c r="S151" i="60" s="1"/>
  <c r="T151" i="60" s="1"/>
  <c r="U151" i="60" s="1"/>
  <c r="V151" i="60" s="1"/>
  <c r="C151" i="60"/>
  <c r="D151" i="60" s="1"/>
  <c r="M149" i="60"/>
  <c r="N149" i="60" s="1"/>
  <c r="O149" i="60" s="1"/>
  <c r="P149" i="60" s="1"/>
  <c r="Q149" i="60" s="1"/>
  <c r="R149" i="60" s="1"/>
  <c r="S149" i="60" s="1"/>
  <c r="T149" i="60" s="1"/>
  <c r="U149" i="60" s="1"/>
  <c r="V149" i="60" s="1"/>
  <c r="W149" i="60" s="1"/>
  <c r="X149" i="60" s="1"/>
  <c r="Y149" i="60" s="1"/>
  <c r="Z149" i="60" s="1"/>
  <c r="AA149" i="60" s="1"/>
  <c r="AB149" i="60" s="1"/>
  <c r="AC149" i="60" s="1"/>
  <c r="AD149" i="60" s="1"/>
  <c r="AE149" i="60" s="1"/>
  <c r="AF149" i="60" s="1"/>
  <c r="D149" i="60"/>
  <c r="E149" i="60" s="1"/>
  <c r="F149" i="60" s="1"/>
  <c r="G149" i="60" s="1"/>
  <c r="H149" i="60" s="1"/>
  <c r="I149" i="60" s="1"/>
  <c r="J149" i="60" s="1"/>
  <c r="K149" i="60" s="1"/>
  <c r="L149" i="60" s="1"/>
  <c r="C149" i="60"/>
  <c r="Y148" i="60"/>
  <c r="Z148" i="60" s="1"/>
  <c r="AA148" i="60" s="1"/>
  <c r="AB148" i="60" s="1"/>
  <c r="AC148" i="60" s="1"/>
  <c r="AD148" i="60" s="1"/>
  <c r="AE148" i="60" s="1"/>
  <c r="AF148" i="60" s="1"/>
  <c r="C148" i="60"/>
  <c r="D148" i="60" s="1"/>
  <c r="E148" i="60" s="1"/>
  <c r="F148" i="60" s="1"/>
  <c r="G148" i="60" s="1"/>
  <c r="H148" i="60" s="1"/>
  <c r="I148" i="60" s="1"/>
  <c r="J148" i="60" s="1"/>
  <c r="K148" i="60" s="1"/>
  <c r="L148" i="60" s="1"/>
  <c r="M148" i="60" s="1"/>
  <c r="N148" i="60" s="1"/>
  <c r="O148" i="60" s="1"/>
  <c r="P148" i="60" s="1"/>
  <c r="Q148" i="60" s="1"/>
  <c r="R148" i="60" s="1"/>
  <c r="S148" i="60" s="1"/>
  <c r="T148" i="60" s="1"/>
  <c r="U148" i="60" s="1"/>
  <c r="V148" i="60" s="1"/>
  <c r="W148" i="60" s="1"/>
  <c r="X148" i="60" s="1"/>
  <c r="E147" i="60"/>
  <c r="F147" i="60" s="1"/>
  <c r="G147" i="60" s="1"/>
  <c r="H147" i="60" s="1"/>
  <c r="I147" i="60" s="1"/>
  <c r="J147" i="60" s="1"/>
  <c r="K147" i="60" s="1"/>
  <c r="L147" i="60" s="1"/>
  <c r="M147" i="60" s="1"/>
  <c r="N147" i="60" s="1"/>
  <c r="O147" i="60" s="1"/>
  <c r="P147" i="60" s="1"/>
  <c r="Q147" i="60" s="1"/>
  <c r="R147" i="60" s="1"/>
  <c r="S147" i="60" s="1"/>
  <c r="T147" i="60" s="1"/>
  <c r="U147" i="60" s="1"/>
  <c r="V147" i="60" s="1"/>
  <c r="W147" i="60" s="1"/>
  <c r="X147" i="60" s="1"/>
  <c r="Y147" i="60" s="1"/>
  <c r="Z147" i="60" s="1"/>
  <c r="AA147" i="60" s="1"/>
  <c r="AB147" i="60" s="1"/>
  <c r="AC147" i="60" s="1"/>
  <c r="AD147" i="60" s="1"/>
  <c r="AE147" i="60" s="1"/>
  <c r="AF147" i="60" s="1"/>
  <c r="C147" i="60"/>
  <c r="D147" i="60" s="1"/>
  <c r="C146" i="60"/>
  <c r="D146" i="60" s="1"/>
  <c r="E146" i="60" s="1"/>
  <c r="F146" i="60" s="1"/>
  <c r="G146" i="60" s="1"/>
  <c r="H146" i="60" s="1"/>
  <c r="I146" i="60" s="1"/>
  <c r="J146" i="60" s="1"/>
  <c r="K146" i="60" s="1"/>
  <c r="L146" i="60" s="1"/>
  <c r="M146" i="60" s="1"/>
  <c r="N146" i="60" s="1"/>
  <c r="O146" i="60" s="1"/>
  <c r="P146" i="60" s="1"/>
  <c r="Q146" i="60" s="1"/>
  <c r="R146" i="60" s="1"/>
  <c r="S146" i="60" s="1"/>
  <c r="T146" i="60" s="1"/>
  <c r="U146" i="60" s="1"/>
  <c r="V146" i="60" s="1"/>
  <c r="W146" i="60" s="1"/>
  <c r="X146" i="60" s="1"/>
  <c r="Y146" i="60" s="1"/>
  <c r="Z146" i="60" s="1"/>
  <c r="AA146" i="60" s="1"/>
  <c r="AB146" i="60" s="1"/>
  <c r="AC146" i="60" s="1"/>
  <c r="AD146" i="60" s="1"/>
  <c r="AE146" i="60" s="1"/>
  <c r="AF146" i="60" s="1"/>
  <c r="F144" i="60"/>
  <c r="G144" i="60" s="1"/>
  <c r="H144" i="60" s="1"/>
  <c r="I144" i="60" s="1"/>
  <c r="J144" i="60" s="1"/>
  <c r="K144" i="60" s="1"/>
  <c r="L144" i="60" s="1"/>
  <c r="M144" i="60" s="1"/>
  <c r="N144" i="60" s="1"/>
  <c r="O144" i="60" s="1"/>
  <c r="P144" i="60" s="1"/>
  <c r="Q144" i="60" s="1"/>
  <c r="R144" i="60" s="1"/>
  <c r="S144" i="60" s="1"/>
  <c r="T144" i="60" s="1"/>
  <c r="U144" i="60" s="1"/>
  <c r="V144" i="60" s="1"/>
  <c r="W144" i="60" s="1"/>
  <c r="X144" i="60" s="1"/>
  <c r="Y144" i="60" s="1"/>
  <c r="Z144" i="60" s="1"/>
  <c r="AA144" i="60" s="1"/>
  <c r="AB144" i="60" s="1"/>
  <c r="AC144" i="60" s="1"/>
  <c r="AD144" i="60" s="1"/>
  <c r="AE144" i="60" s="1"/>
  <c r="AF144" i="60" s="1"/>
  <c r="D144" i="60"/>
  <c r="E144" i="60" s="1"/>
  <c r="C144" i="60"/>
  <c r="F143" i="60"/>
  <c r="G143" i="60" s="1"/>
  <c r="H143" i="60" s="1"/>
  <c r="I143" i="60" s="1"/>
  <c r="J143" i="60" s="1"/>
  <c r="K143" i="60" s="1"/>
  <c r="L143" i="60" s="1"/>
  <c r="M143" i="60" s="1"/>
  <c r="N143" i="60" s="1"/>
  <c r="O143" i="60" s="1"/>
  <c r="P143" i="60" s="1"/>
  <c r="Q143" i="60" s="1"/>
  <c r="R143" i="60" s="1"/>
  <c r="S143" i="60" s="1"/>
  <c r="T143" i="60" s="1"/>
  <c r="U143" i="60" s="1"/>
  <c r="V143" i="60" s="1"/>
  <c r="W143" i="60" s="1"/>
  <c r="X143" i="60" s="1"/>
  <c r="Y143" i="60" s="1"/>
  <c r="Z143" i="60" s="1"/>
  <c r="AA143" i="60" s="1"/>
  <c r="AB143" i="60" s="1"/>
  <c r="AC143" i="60" s="1"/>
  <c r="AD143" i="60" s="1"/>
  <c r="AE143" i="60" s="1"/>
  <c r="AF143" i="60" s="1"/>
  <c r="D143" i="60"/>
  <c r="E143" i="60" s="1"/>
  <c r="C143" i="60"/>
  <c r="I141" i="60"/>
  <c r="J141" i="60" s="1"/>
  <c r="K141" i="60" s="1"/>
  <c r="L141" i="60" s="1"/>
  <c r="M141" i="60" s="1"/>
  <c r="N141" i="60" s="1"/>
  <c r="O141" i="60" s="1"/>
  <c r="P141" i="60" s="1"/>
  <c r="Q141" i="60" s="1"/>
  <c r="R141" i="60" s="1"/>
  <c r="S141" i="60" s="1"/>
  <c r="T141" i="60" s="1"/>
  <c r="U141" i="60" s="1"/>
  <c r="V141" i="60" s="1"/>
  <c r="W141" i="60" s="1"/>
  <c r="X141" i="60" s="1"/>
  <c r="Y141" i="60" s="1"/>
  <c r="Z141" i="60" s="1"/>
  <c r="AA141" i="60" s="1"/>
  <c r="AB141" i="60" s="1"/>
  <c r="AC141" i="60" s="1"/>
  <c r="AD141" i="60" s="1"/>
  <c r="AE141" i="60" s="1"/>
  <c r="AF141" i="60" s="1"/>
  <c r="D141" i="60"/>
  <c r="E141" i="60" s="1"/>
  <c r="F141" i="60" s="1"/>
  <c r="G141" i="60" s="1"/>
  <c r="H141" i="60" s="1"/>
  <c r="C141" i="60"/>
  <c r="E140" i="60"/>
  <c r="F140" i="60" s="1"/>
  <c r="G140" i="60" s="1"/>
  <c r="H140" i="60" s="1"/>
  <c r="I140" i="60" s="1"/>
  <c r="J140" i="60" s="1"/>
  <c r="K140" i="60" s="1"/>
  <c r="L140" i="60" s="1"/>
  <c r="M140" i="60" s="1"/>
  <c r="N140" i="60" s="1"/>
  <c r="O140" i="60" s="1"/>
  <c r="P140" i="60" s="1"/>
  <c r="Q140" i="60" s="1"/>
  <c r="R140" i="60" s="1"/>
  <c r="S140" i="60" s="1"/>
  <c r="T140" i="60" s="1"/>
  <c r="U140" i="60" s="1"/>
  <c r="V140" i="60" s="1"/>
  <c r="W140" i="60" s="1"/>
  <c r="X140" i="60" s="1"/>
  <c r="Y140" i="60" s="1"/>
  <c r="Z140" i="60" s="1"/>
  <c r="AA140" i="60" s="1"/>
  <c r="AB140" i="60" s="1"/>
  <c r="AC140" i="60" s="1"/>
  <c r="AD140" i="60" s="1"/>
  <c r="AE140" i="60" s="1"/>
  <c r="AF140" i="60" s="1"/>
  <c r="C140" i="60"/>
  <c r="D140" i="60" s="1"/>
  <c r="M139" i="60"/>
  <c r="N139" i="60" s="1"/>
  <c r="O139" i="60" s="1"/>
  <c r="P139" i="60" s="1"/>
  <c r="Q139" i="60" s="1"/>
  <c r="R139" i="60" s="1"/>
  <c r="S139" i="60" s="1"/>
  <c r="T139" i="60" s="1"/>
  <c r="U139" i="60" s="1"/>
  <c r="V139" i="60" s="1"/>
  <c r="W139" i="60" s="1"/>
  <c r="X139" i="60" s="1"/>
  <c r="Y139" i="60" s="1"/>
  <c r="Z139" i="60" s="1"/>
  <c r="AA139" i="60" s="1"/>
  <c r="AB139" i="60" s="1"/>
  <c r="AC139" i="60" s="1"/>
  <c r="AD139" i="60" s="1"/>
  <c r="AE139" i="60" s="1"/>
  <c r="AF139" i="60" s="1"/>
  <c r="E139" i="60"/>
  <c r="F139" i="60" s="1"/>
  <c r="G139" i="60" s="1"/>
  <c r="H139" i="60" s="1"/>
  <c r="I139" i="60" s="1"/>
  <c r="J139" i="60" s="1"/>
  <c r="K139" i="60" s="1"/>
  <c r="L139" i="60" s="1"/>
  <c r="C139" i="60"/>
  <c r="D139" i="60" s="1"/>
  <c r="C138" i="60"/>
  <c r="D138" i="60" s="1"/>
  <c r="E138" i="60" s="1"/>
  <c r="F138" i="60" s="1"/>
  <c r="G138" i="60" s="1"/>
  <c r="H138" i="60" s="1"/>
  <c r="I138" i="60" s="1"/>
  <c r="J138" i="60" s="1"/>
  <c r="K138" i="60" s="1"/>
  <c r="L138" i="60" s="1"/>
  <c r="M138" i="60" s="1"/>
  <c r="N138" i="60" s="1"/>
  <c r="O138" i="60" s="1"/>
  <c r="P138" i="60" s="1"/>
  <c r="Q138" i="60" s="1"/>
  <c r="R138" i="60" s="1"/>
  <c r="S138" i="60" s="1"/>
  <c r="T138" i="60" s="1"/>
  <c r="U138" i="60" s="1"/>
  <c r="V138" i="60" s="1"/>
  <c r="W138" i="60" s="1"/>
  <c r="X138" i="60" s="1"/>
  <c r="Y138" i="60" s="1"/>
  <c r="Z138" i="60" s="1"/>
  <c r="AA138" i="60" s="1"/>
  <c r="AB138" i="60" s="1"/>
  <c r="AC138" i="60" s="1"/>
  <c r="AD138" i="60" s="1"/>
  <c r="AE138" i="60" s="1"/>
  <c r="AF138" i="60" s="1"/>
  <c r="C137" i="60"/>
  <c r="D137" i="60" s="1"/>
  <c r="E137" i="60" s="1"/>
  <c r="F137" i="60" s="1"/>
  <c r="G137" i="60" s="1"/>
  <c r="H137" i="60" s="1"/>
  <c r="I137" i="60" s="1"/>
  <c r="J137" i="60" s="1"/>
  <c r="K137" i="60" s="1"/>
  <c r="L137" i="60" s="1"/>
  <c r="M137" i="60" s="1"/>
  <c r="N137" i="60" s="1"/>
  <c r="O137" i="60" s="1"/>
  <c r="P137" i="60" s="1"/>
  <c r="Q137" i="60" s="1"/>
  <c r="R137" i="60" s="1"/>
  <c r="S137" i="60" s="1"/>
  <c r="T137" i="60" s="1"/>
  <c r="U137" i="60" s="1"/>
  <c r="V137" i="60" s="1"/>
  <c r="W137" i="60" s="1"/>
  <c r="X137" i="60" s="1"/>
  <c r="Y137" i="60" s="1"/>
  <c r="Z137" i="60" s="1"/>
  <c r="AA137" i="60" s="1"/>
  <c r="AB137" i="60" s="1"/>
  <c r="AC137" i="60" s="1"/>
  <c r="AD137" i="60" s="1"/>
  <c r="AE137" i="60" s="1"/>
  <c r="AF137" i="60" s="1"/>
  <c r="M136" i="60"/>
  <c r="N136" i="60" s="1"/>
  <c r="O136" i="60" s="1"/>
  <c r="P136" i="60" s="1"/>
  <c r="Q136" i="60" s="1"/>
  <c r="R136" i="60" s="1"/>
  <c r="S136" i="60" s="1"/>
  <c r="T136" i="60" s="1"/>
  <c r="U136" i="60" s="1"/>
  <c r="V136" i="60" s="1"/>
  <c r="W136" i="60" s="1"/>
  <c r="X136" i="60" s="1"/>
  <c r="Y136" i="60" s="1"/>
  <c r="Z136" i="60" s="1"/>
  <c r="AA136" i="60" s="1"/>
  <c r="AB136" i="60" s="1"/>
  <c r="AC136" i="60" s="1"/>
  <c r="AD136" i="60" s="1"/>
  <c r="AE136" i="60" s="1"/>
  <c r="AF136" i="60" s="1"/>
  <c r="E136" i="60"/>
  <c r="F136" i="60" s="1"/>
  <c r="G136" i="60" s="1"/>
  <c r="H136" i="60" s="1"/>
  <c r="I136" i="60" s="1"/>
  <c r="J136" i="60" s="1"/>
  <c r="K136" i="60" s="1"/>
  <c r="L136" i="60" s="1"/>
  <c r="C136" i="60"/>
  <c r="D136" i="60" s="1"/>
  <c r="M135" i="60"/>
  <c r="N135" i="60" s="1"/>
  <c r="O135" i="60" s="1"/>
  <c r="P135" i="60" s="1"/>
  <c r="Q135" i="60" s="1"/>
  <c r="R135" i="60" s="1"/>
  <c r="S135" i="60" s="1"/>
  <c r="T135" i="60" s="1"/>
  <c r="U135" i="60" s="1"/>
  <c r="V135" i="60" s="1"/>
  <c r="W135" i="60" s="1"/>
  <c r="X135" i="60" s="1"/>
  <c r="Y135" i="60" s="1"/>
  <c r="Z135" i="60" s="1"/>
  <c r="AA135" i="60" s="1"/>
  <c r="AB135" i="60" s="1"/>
  <c r="AC135" i="60" s="1"/>
  <c r="AD135" i="60" s="1"/>
  <c r="AE135" i="60" s="1"/>
  <c r="AF135" i="60" s="1"/>
  <c r="E135" i="60"/>
  <c r="F135" i="60" s="1"/>
  <c r="G135" i="60" s="1"/>
  <c r="H135" i="60" s="1"/>
  <c r="I135" i="60" s="1"/>
  <c r="J135" i="60" s="1"/>
  <c r="K135" i="60" s="1"/>
  <c r="L135" i="60" s="1"/>
  <c r="C135" i="60"/>
  <c r="D135" i="60" s="1"/>
  <c r="C133" i="60"/>
  <c r="D133" i="60" s="1"/>
  <c r="E133" i="60" s="1"/>
  <c r="F133" i="60" s="1"/>
  <c r="G133" i="60" s="1"/>
  <c r="H133" i="60" s="1"/>
  <c r="I133" i="60" s="1"/>
  <c r="J133" i="60" s="1"/>
  <c r="K133" i="60" s="1"/>
  <c r="L133" i="60" s="1"/>
  <c r="M133" i="60" s="1"/>
  <c r="N133" i="60" s="1"/>
  <c r="O133" i="60" s="1"/>
  <c r="P133" i="60" s="1"/>
  <c r="Q133" i="60" s="1"/>
  <c r="R133" i="60" s="1"/>
  <c r="S133" i="60" s="1"/>
  <c r="T133" i="60" s="1"/>
  <c r="U133" i="60" s="1"/>
  <c r="V133" i="60" s="1"/>
  <c r="W133" i="60" s="1"/>
  <c r="X133" i="60" s="1"/>
  <c r="Y133" i="60" s="1"/>
  <c r="Z133" i="60" s="1"/>
  <c r="AA133" i="60" s="1"/>
  <c r="AB133" i="60" s="1"/>
  <c r="AC133" i="60" s="1"/>
  <c r="AD133" i="60" s="1"/>
  <c r="AE133" i="60" s="1"/>
  <c r="AF133" i="60" s="1"/>
  <c r="I132" i="60"/>
  <c r="J132" i="60" s="1"/>
  <c r="K132" i="60" s="1"/>
  <c r="L132" i="60" s="1"/>
  <c r="M132" i="60" s="1"/>
  <c r="N132" i="60" s="1"/>
  <c r="O132" i="60" s="1"/>
  <c r="P132" i="60" s="1"/>
  <c r="Q132" i="60" s="1"/>
  <c r="R132" i="60" s="1"/>
  <c r="S132" i="60" s="1"/>
  <c r="T132" i="60" s="1"/>
  <c r="U132" i="60" s="1"/>
  <c r="V132" i="60" s="1"/>
  <c r="W132" i="60" s="1"/>
  <c r="X132" i="60" s="1"/>
  <c r="Y132" i="60" s="1"/>
  <c r="Z132" i="60" s="1"/>
  <c r="AA132" i="60" s="1"/>
  <c r="AB132" i="60" s="1"/>
  <c r="AC132" i="60" s="1"/>
  <c r="AD132" i="60" s="1"/>
  <c r="AE132" i="60" s="1"/>
  <c r="AF132" i="60" s="1"/>
  <c r="E132" i="60"/>
  <c r="F132" i="60" s="1"/>
  <c r="G132" i="60" s="1"/>
  <c r="H132" i="60" s="1"/>
  <c r="D132" i="60"/>
  <c r="C132" i="60"/>
  <c r="C131" i="60"/>
  <c r="D131" i="60" s="1"/>
  <c r="E131" i="60" s="1"/>
  <c r="F131" i="60" s="1"/>
  <c r="G131" i="60" s="1"/>
  <c r="H131" i="60" s="1"/>
  <c r="I131" i="60" s="1"/>
  <c r="J131" i="60" s="1"/>
  <c r="K131" i="60" s="1"/>
  <c r="L131" i="60" s="1"/>
  <c r="M131" i="60" s="1"/>
  <c r="N131" i="60" s="1"/>
  <c r="O131" i="60" s="1"/>
  <c r="P131" i="60" s="1"/>
  <c r="Q131" i="60" s="1"/>
  <c r="R131" i="60" s="1"/>
  <c r="S131" i="60" s="1"/>
  <c r="T131" i="60" s="1"/>
  <c r="U131" i="60" s="1"/>
  <c r="V131" i="60" s="1"/>
  <c r="W131" i="60" s="1"/>
  <c r="X131" i="60" s="1"/>
  <c r="Y131" i="60" s="1"/>
  <c r="Z131" i="60" s="1"/>
  <c r="AA131" i="60" s="1"/>
  <c r="AB131" i="60" s="1"/>
  <c r="AC131" i="60" s="1"/>
  <c r="AD131" i="60" s="1"/>
  <c r="AE131" i="60" s="1"/>
  <c r="AF131" i="60" s="1"/>
  <c r="C130" i="60"/>
  <c r="D130" i="60" s="1"/>
  <c r="E130" i="60" s="1"/>
  <c r="F130" i="60" s="1"/>
  <c r="G130" i="60" s="1"/>
  <c r="H130" i="60" s="1"/>
  <c r="I130" i="60" s="1"/>
  <c r="J130" i="60" s="1"/>
  <c r="K130" i="60" s="1"/>
  <c r="L130" i="60" s="1"/>
  <c r="M130" i="60" s="1"/>
  <c r="N130" i="60" s="1"/>
  <c r="O130" i="60" s="1"/>
  <c r="P130" i="60" s="1"/>
  <c r="Q130" i="60" s="1"/>
  <c r="R130" i="60" s="1"/>
  <c r="S130" i="60" s="1"/>
  <c r="T130" i="60" s="1"/>
  <c r="U130" i="60" s="1"/>
  <c r="V130" i="60" s="1"/>
  <c r="W130" i="60" s="1"/>
  <c r="X130" i="60" s="1"/>
  <c r="Y130" i="60" s="1"/>
  <c r="Z130" i="60" s="1"/>
  <c r="AA130" i="60" s="1"/>
  <c r="AB130" i="60" s="1"/>
  <c r="AC130" i="60" s="1"/>
  <c r="AD130" i="60" s="1"/>
  <c r="AE130" i="60" s="1"/>
  <c r="AF130" i="60" s="1"/>
  <c r="Q129" i="60"/>
  <c r="R129" i="60" s="1"/>
  <c r="S129" i="60" s="1"/>
  <c r="T129" i="60" s="1"/>
  <c r="U129" i="60" s="1"/>
  <c r="V129" i="60" s="1"/>
  <c r="W129" i="60" s="1"/>
  <c r="X129" i="60" s="1"/>
  <c r="Y129" i="60" s="1"/>
  <c r="Z129" i="60" s="1"/>
  <c r="AA129" i="60" s="1"/>
  <c r="AB129" i="60" s="1"/>
  <c r="AC129" i="60" s="1"/>
  <c r="AD129" i="60" s="1"/>
  <c r="AE129" i="60" s="1"/>
  <c r="AF129" i="60" s="1"/>
  <c r="G129" i="60"/>
  <c r="H129" i="60" s="1"/>
  <c r="I129" i="60" s="1"/>
  <c r="J129" i="60" s="1"/>
  <c r="K129" i="60" s="1"/>
  <c r="L129" i="60" s="1"/>
  <c r="M129" i="60" s="1"/>
  <c r="N129" i="60" s="1"/>
  <c r="O129" i="60" s="1"/>
  <c r="P129" i="60" s="1"/>
  <c r="C129" i="60"/>
  <c r="D129" i="60" s="1"/>
  <c r="E129" i="60" s="1"/>
  <c r="F129" i="60" s="1"/>
  <c r="E128" i="60"/>
  <c r="F128" i="60" s="1"/>
  <c r="G128" i="60" s="1"/>
  <c r="H128" i="60" s="1"/>
  <c r="I128" i="60" s="1"/>
  <c r="J128" i="60" s="1"/>
  <c r="K128" i="60" s="1"/>
  <c r="L128" i="60" s="1"/>
  <c r="M128" i="60" s="1"/>
  <c r="N128" i="60" s="1"/>
  <c r="O128" i="60" s="1"/>
  <c r="P128" i="60" s="1"/>
  <c r="Q128" i="60" s="1"/>
  <c r="R128" i="60" s="1"/>
  <c r="S128" i="60" s="1"/>
  <c r="T128" i="60" s="1"/>
  <c r="U128" i="60" s="1"/>
  <c r="V128" i="60" s="1"/>
  <c r="W128" i="60" s="1"/>
  <c r="X128" i="60" s="1"/>
  <c r="Y128" i="60" s="1"/>
  <c r="Z128" i="60" s="1"/>
  <c r="AA128" i="60" s="1"/>
  <c r="AB128" i="60" s="1"/>
  <c r="AC128" i="60" s="1"/>
  <c r="AD128" i="60" s="1"/>
  <c r="AE128" i="60" s="1"/>
  <c r="AF128" i="60" s="1"/>
  <c r="D128" i="60"/>
  <c r="C128" i="60"/>
  <c r="AE127" i="60"/>
  <c r="AF127" i="60" s="1"/>
  <c r="O127" i="60"/>
  <c r="P127" i="60" s="1"/>
  <c r="Q127" i="60" s="1"/>
  <c r="R127" i="60" s="1"/>
  <c r="S127" i="60" s="1"/>
  <c r="T127" i="60" s="1"/>
  <c r="U127" i="60" s="1"/>
  <c r="V127" i="60" s="1"/>
  <c r="W127" i="60" s="1"/>
  <c r="X127" i="60" s="1"/>
  <c r="Y127" i="60" s="1"/>
  <c r="Z127" i="60" s="1"/>
  <c r="AA127" i="60" s="1"/>
  <c r="AB127" i="60" s="1"/>
  <c r="AC127" i="60" s="1"/>
  <c r="AD127" i="60" s="1"/>
  <c r="C127" i="60"/>
  <c r="D127" i="60" s="1"/>
  <c r="E127" i="60" s="1"/>
  <c r="F127" i="60" s="1"/>
  <c r="G127" i="60" s="1"/>
  <c r="H127" i="60" s="1"/>
  <c r="I127" i="60" s="1"/>
  <c r="J127" i="60" s="1"/>
  <c r="K127" i="60" s="1"/>
  <c r="L127" i="60" s="1"/>
  <c r="M127" i="60" s="1"/>
  <c r="N127" i="60" s="1"/>
  <c r="I126" i="60"/>
  <c r="J126" i="60" s="1"/>
  <c r="K126" i="60" s="1"/>
  <c r="L126" i="60" s="1"/>
  <c r="M126" i="60" s="1"/>
  <c r="N126" i="60" s="1"/>
  <c r="O126" i="60" s="1"/>
  <c r="P126" i="60" s="1"/>
  <c r="Q126" i="60" s="1"/>
  <c r="R126" i="60" s="1"/>
  <c r="S126" i="60" s="1"/>
  <c r="T126" i="60" s="1"/>
  <c r="U126" i="60" s="1"/>
  <c r="V126" i="60" s="1"/>
  <c r="W126" i="60" s="1"/>
  <c r="X126" i="60" s="1"/>
  <c r="Y126" i="60" s="1"/>
  <c r="Z126" i="60" s="1"/>
  <c r="AA126" i="60" s="1"/>
  <c r="AB126" i="60" s="1"/>
  <c r="AC126" i="60" s="1"/>
  <c r="AD126" i="60" s="1"/>
  <c r="AE126" i="60" s="1"/>
  <c r="AF126" i="60" s="1"/>
  <c r="E126" i="60"/>
  <c r="F126" i="60" s="1"/>
  <c r="G126" i="60" s="1"/>
  <c r="H126" i="60" s="1"/>
  <c r="D126" i="60"/>
  <c r="C126" i="60"/>
  <c r="I124" i="60"/>
  <c r="J124" i="60" s="1"/>
  <c r="K124" i="60" s="1"/>
  <c r="L124" i="60" s="1"/>
  <c r="M124" i="60" s="1"/>
  <c r="N124" i="60" s="1"/>
  <c r="O124" i="60" s="1"/>
  <c r="P124" i="60" s="1"/>
  <c r="Q124" i="60" s="1"/>
  <c r="R124" i="60" s="1"/>
  <c r="S124" i="60" s="1"/>
  <c r="T124" i="60" s="1"/>
  <c r="U124" i="60" s="1"/>
  <c r="V124" i="60" s="1"/>
  <c r="W124" i="60" s="1"/>
  <c r="X124" i="60" s="1"/>
  <c r="Y124" i="60" s="1"/>
  <c r="Z124" i="60" s="1"/>
  <c r="AA124" i="60" s="1"/>
  <c r="AB124" i="60" s="1"/>
  <c r="AC124" i="60" s="1"/>
  <c r="AD124" i="60" s="1"/>
  <c r="AE124" i="60" s="1"/>
  <c r="AF124" i="60" s="1"/>
  <c r="C124" i="60"/>
  <c r="D124" i="60" s="1"/>
  <c r="E124" i="60" s="1"/>
  <c r="F124" i="60" s="1"/>
  <c r="G124" i="60" s="1"/>
  <c r="H124" i="60" s="1"/>
  <c r="L123" i="60"/>
  <c r="M123" i="60" s="1"/>
  <c r="N123" i="60" s="1"/>
  <c r="O123" i="60" s="1"/>
  <c r="P123" i="60" s="1"/>
  <c r="Q123" i="60" s="1"/>
  <c r="R123" i="60" s="1"/>
  <c r="S123" i="60" s="1"/>
  <c r="T123" i="60" s="1"/>
  <c r="U123" i="60" s="1"/>
  <c r="V123" i="60" s="1"/>
  <c r="W123" i="60" s="1"/>
  <c r="X123" i="60" s="1"/>
  <c r="Y123" i="60" s="1"/>
  <c r="Z123" i="60" s="1"/>
  <c r="AA123" i="60" s="1"/>
  <c r="AB123" i="60" s="1"/>
  <c r="AC123" i="60" s="1"/>
  <c r="AD123" i="60" s="1"/>
  <c r="AE123" i="60" s="1"/>
  <c r="AF123" i="60" s="1"/>
  <c r="D123" i="60"/>
  <c r="E123" i="60" s="1"/>
  <c r="F123" i="60" s="1"/>
  <c r="G123" i="60" s="1"/>
  <c r="H123" i="60" s="1"/>
  <c r="I123" i="60" s="1"/>
  <c r="J123" i="60" s="1"/>
  <c r="K123" i="60" s="1"/>
  <c r="C123" i="60"/>
  <c r="C122" i="60"/>
  <c r="D122" i="60" s="1"/>
  <c r="E122" i="60" s="1"/>
  <c r="F122" i="60" s="1"/>
  <c r="G122" i="60" s="1"/>
  <c r="H122" i="60" s="1"/>
  <c r="I122" i="60" s="1"/>
  <c r="J122" i="60" s="1"/>
  <c r="K122" i="60" s="1"/>
  <c r="L122" i="60" s="1"/>
  <c r="M122" i="60" s="1"/>
  <c r="N122" i="60" s="1"/>
  <c r="O122" i="60" s="1"/>
  <c r="P122" i="60" s="1"/>
  <c r="Q122" i="60" s="1"/>
  <c r="R122" i="60" s="1"/>
  <c r="S122" i="60" s="1"/>
  <c r="T122" i="60" s="1"/>
  <c r="U122" i="60" s="1"/>
  <c r="V122" i="60" s="1"/>
  <c r="W122" i="60" s="1"/>
  <c r="X122" i="60" s="1"/>
  <c r="Y122" i="60" s="1"/>
  <c r="Z122" i="60" s="1"/>
  <c r="AA122" i="60" s="1"/>
  <c r="AB122" i="60" s="1"/>
  <c r="AC122" i="60" s="1"/>
  <c r="AD122" i="60" s="1"/>
  <c r="AE122" i="60" s="1"/>
  <c r="AF122" i="60" s="1"/>
  <c r="X121" i="60"/>
  <c r="Y121" i="60" s="1"/>
  <c r="Z121" i="60" s="1"/>
  <c r="AA121" i="60" s="1"/>
  <c r="AB121" i="60" s="1"/>
  <c r="AC121" i="60" s="1"/>
  <c r="AD121" i="60" s="1"/>
  <c r="AE121" i="60" s="1"/>
  <c r="AF121" i="60" s="1"/>
  <c r="P121" i="60"/>
  <c r="Q121" i="60" s="1"/>
  <c r="R121" i="60" s="1"/>
  <c r="S121" i="60" s="1"/>
  <c r="T121" i="60" s="1"/>
  <c r="U121" i="60" s="1"/>
  <c r="V121" i="60" s="1"/>
  <c r="W121" i="60" s="1"/>
  <c r="H121" i="60"/>
  <c r="I121" i="60" s="1"/>
  <c r="J121" i="60" s="1"/>
  <c r="K121" i="60" s="1"/>
  <c r="L121" i="60" s="1"/>
  <c r="M121" i="60" s="1"/>
  <c r="N121" i="60" s="1"/>
  <c r="O121" i="60" s="1"/>
  <c r="C121" i="60"/>
  <c r="D121" i="60" s="1"/>
  <c r="E121" i="60" s="1"/>
  <c r="F121" i="60" s="1"/>
  <c r="G121" i="60" s="1"/>
  <c r="D120" i="60"/>
  <c r="E120" i="60" s="1"/>
  <c r="F120" i="60" s="1"/>
  <c r="G120" i="60" s="1"/>
  <c r="H120" i="60" s="1"/>
  <c r="I120" i="60" s="1"/>
  <c r="J120" i="60" s="1"/>
  <c r="K120" i="60" s="1"/>
  <c r="L120" i="60" s="1"/>
  <c r="M120" i="60" s="1"/>
  <c r="N120" i="60" s="1"/>
  <c r="O120" i="60" s="1"/>
  <c r="P120" i="60" s="1"/>
  <c r="Q120" i="60" s="1"/>
  <c r="R120" i="60" s="1"/>
  <c r="S120" i="60" s="1"/>
  <c r="T120" i="60" s="1"/>
  <c r="U120" i="60" s="1"/>
  <c r="V120" i="60" s="1"/>
  <c r="W120" i="60" s="1"/>
  <c r="X120" i="60" s="1"/>
  <c r="Y120" i="60" s="1"/>
  <c r="Z120" i="60" s="1"/>
  <c r="AA120" i="60" s="1"/>
  <c r="AB120" i="60" s="1"/>
  <c r="AC120" i="60" s="1"/>
  <c r="AD120" i="60" s="1"/>
  <c r="AE120" i="60" s="1"/>
  <c r="AF120" i="60" s="1"/>
  <c r="C120" i="60"/>
  <c r="D119" i="60"/>
  <c r="E119" i="60" s="1"/>
  <c r="F119" i="60" s="1"/>
  <c r="G119" i="60" s="1"/>
  <c r="H119" i="60" s="1"/>
  <c r="I119" i="60" s="1"/>
  <c r="J119" i="60" s="1"/>
  <c r="K119" i="60" s="1"/>
  <c r="L119" i="60" s="1"/>
  <c r="M119" i="60" s="1"/>
  <c r="N119" i="60" s="1"/>
  <c r="O119" i="60" s="1"/>
  <c r="P119" i="60" s="1"/>
  <c r="Q119" i="60" s="1"/>
  <c r="R119" i="60" s="1"/>
  <c r="S119" i="60" s="1"/>
  <c r="T119" i="60" s="1"/>
  <c r="U119" i="60" s="1"/>
  <c r="V119" i="60" s="1"/>
  <c r="W119" i="60" s="1"/>
  <c r="X119" i="60" s="1"/>
  <c r="Y119" i="60" s="1"/>
  <c r="Z119" i="60" s="1"/>
  <c r="AA119" i="60" s="1"/>
  <c r="AB119" i="60" s="1"/>
  <c r="AC119" i="60" s="1"/>
  <c r="AD119" i="60" s="1"/>
  <c r="AE119" i="60" s="1"/>
  <c r="AF119" i="60" s="1"/>
  <c r="C119" i="60"/>
  <c r="H118" i="60"/>
  <c r="I118" i="60" s="1"/>
  <c r="J118" i="60" s="1"/>
  <c r="K118" i="60" s="1"/>
  <c r="L118" i="60" s="1"/>
  <c r="M118" i="60" s="1"/>
  <c r="N118" i="60" s="1"/>
  <c r="O118" i="60" s="1"/>
  <c r="P118" i="60" s="1"/>
  <c r="Q118" i="60" s="1"/>
  <c r="R118" i="60" s="1"/>
  <c r="S118" i="60" s="1"/>
  <c r="T118" i="60" s="1"/>
  <c r="U118" i="60" s="1"/>
  <c r="V118" i="60" s="1"/>
  <c r="W118" i="60" s="1"/>
  <c r="X118" i="60" s="1"/>
  <c r="Y118" i="60" s="1"/>
  <c r="Z118" i="60" s="1"/>
  <c r="AA118" i="60" s="1"/>
  <c r="AB118" i="60" s="1"/>
  <c r="AC118" i="60" s="1"/>
  <c r="AD118" i="60" s="1"/>
  <c r="AE118" i="60" s="1"/>
  <c r="AF118" i="60" s="1"/>
  <c r="C118" i="60"/>
  <c r="D118" i="60" s="1"/>
  <c r="E118" i="60" s="1"/>
  <c r="F118" i="60" s="1"/>
  <c r="G118" i="60" s="1"/>
  <c r="H117" i="60"/>
  <c r="I117" i="60" s="1"/>
  <c r="J117" i="60" s="1"/>
  <c r="K117" i="60" s="1"/>
  <c r="L117" i="60" s="1"/>
  <c r="M117" i="60" s="1"/>
  <c r="N117" i="60" s="1"/>
  <c r="O117" i="60" s="1"/>
  <c r="P117" i="60" s="1"/>
  <c r="Q117" i="60" s="1"/>
  <c r="R117" i="60" s="1"/>
  <c r="S117" i="60" s="1"/>
  <c r="T117" i="60" s="1"/>
  <c r="U117" i="60" s="1"/>
  <c r="V117" i="60" s="1"/>
  <c r="W117" i="60" s="1"/>
  <c r="X117" i="60" s="1"/>
  <c r="Y117" i="60" s="1"/>
  <c r="Z117" i="60" s="1"/>
  <c r="AA117" i="60" s="1"/>
  <c r="AB117" i="60" s="1"/>
  <c r="AC117" i="60" s="1"/>
  <c r="AD117" i="60" s="1"/>
  <c r="AE117" i="60" s="1"/>
  <c r="AF117" i="60" s="1"/>
  <c r="F117" i="60"/>
  <c r="G117" i="60" s="1"/>
  <c r="C117" i="60"/>
  <c r="D117" i="60" s="1"/>
  <c r="E117" i="60" s="1"/>
  <c r="L116" i="60"/>
  <c r="M116" i="60" s="1"/>
  <c r="N116" i="60" s="1"/>
  <c r="O116" i="60" s="1"/>
  <c r="P116" i="60" s="1"/>
  <c r="Q116" i="60" s="1"/>
  <c r="R116" i="60" s="1"/>
  <c r="S116" i="60" s="1"/>
  <c r="T116" i="60" s="1"/>
  <c r="U116" i="60" s="1"/>
  <c r="V116" i="60" s="1"/>
  <c r="W116" i="60" s="1"/>
  <c r="X116" i="60" s="1"/>
  <c r="Y116" i="60" s="1"/>
  <c r="Z116" i="60" s="1"/>
  <c r="AA116" i="60" s="1"/>
  <c r="AB116" i="60" s="1"/>
  <c r="AC116" i="60" s="1"/>
  <c r="AD116" i="60" s="1"/>
  <c r="AE116" i="60" s="1"/>
  <c r="AF116" i="60" s="1"/>
  <c r="F116" i="60"/>
  <c r="G116" i="60" s="1"/>
  <c r="H116" i="60" s="1"/>
  <c r="I116" i="60" s="1"/>
  <c r="J116" i="60" s="1"/>
  <c r="K116" i="60" s="1"/>
  <c r="D116" i="60"/>
  <c r="E116" i="60" s="1"/>
  <c r="C116" i="60"/>
  <c r="D115" i="60"/>
  <c r="E115" i="60" s="1"/>
  <c r="F115" i="60" s="1"/>
  <c r="G115" i="60" s="1"/>
  <c r="H115" i="60" s="1"/>
  <c r="I115" i="60" s="1"/>
  <c r="J115" i="60" s="1"/>
  <c r="K115" i="60" s="1"/>
  <c r="L115" i="60" s="1"/>
  <c r="M115" i="60" s="1"/>
  <c r="N115" i="60" s="1"/>
  <c r="O115" i="60" s="1"/>
  <c r="P115" i="60" s="1"/>
  <c r="Q115" i="60" s="1"/>
  <c r="R115" i="60" s="1"/>
  <c r="S115" i="60" s="1"/>
  <c r="T115" i="60" s="1"/>
  <c r="U115" i="60" s="1"/>
  <c r="V115" i="60" s="1"/>
  <c r="W115" i="60" s="1"/>
  <c r="X115" i="60" s="1"/>
  <c r="Y115" i="60" s="1"/>
  <c r="Z115" i="60" s="1"/>
  <c r="AA115" i="60" s="1"/>
  <c r="AB115" i="60" s="1"/>
  <c r="AC115" i="60" s="1"/>
  <c r="AD115" i="60" s="1"/>
  <c r="AE115" i="60" s="1"/>
  <c r="AF115" i="60" s="1"/>
  <c r="C115" i="60"/>
  <c r="C114" i="60"/>
  <c r="D114" i="60" s="1"/>
  <c r="E114" i="60" s="1"/>
  <c r="F114" i="60" s="1"/>
  <c r="G114" i="60" s="1"/>
  <c r="H114" i="60" s="1"/>
  <c r="I114" i="60" s="1"/>
  <c r="J114" i="60" s="1"/>
  <c r="K114" i="60" s="1"/>
  <c r="L114" i="60" s="1"/>
  <c r="M114" i="60" s="1"/>
  <c r="N114" i="60" s="1"/>
  <c r="O114" i="60" s="1"/>
  <c r="P114" i="60" s="1"/>
  <c r="Q114" i="60" s="1"/>
  <c r="R114" i="60" s="1"/>
  <c r="S114" i="60" s="1"/>
  <c r="T114" i="60" s="1"/>
  <c r="U114" i="60" s="1"/>
  <c r="V114" i="60" s="1"/>
  <c r="W114" i="60" s="1"/>
  <c r="X114" i="60" s="1"/>
  <c r="Y114" i="60" s="1"/>
  <c r="Z114" i="60" s="1"/>
  <c r="AA114" i="60" s="1"/>
  <c r="AB114" i="60" s="1"/>
  <c r="AC114" i="60" s="1"/>
  <c r="AD114" i="60" s="1"/>
  <c r="AE114" i="60" s="1"/>
  <c r="AF114" i="60" s="1"/>
  <c r="C113" i="60"/>
  <c r="D113" i="60" s="1"/>
  <c r="E113" i="60" s="1"/>
  <c r="F113" i="60" s="1"/>
  <c r="G113" i="60" s="1"/>
  <c r="H113" i="60" s="1"/>
  <c r="I113" i="60" s="1"/>
  <c r="J113" i="60" s="1"/>
  <c r="K113" i="60" s="1"/>
  <c r="L113" i="60" s="1"/>
  <c r="M113" i="60" s="1"/>
  <c r="N113" i="60" s="1"/>
  <c r="O113" i="60" s="1"/>
  <c r="P113" i="60" s="1"/>
  <c r="Q113" i="60" s="1"/>
  <c r="R113" i="60" s="1"/>
  <c r="S113" i="60" s="1"/>
  <c r="T113" i="60" s="1"/>
  <c r="U113" i="60" s="1"/>
  <c r="V113" i="60" s="1"/>
  <c r="W113" i="60" s="1"/>
  <c r="X113" i="60" s="1"/>
  <c r="Y113" i="60" s="1"/>
  <c r="Z113" i="60" s="1"/>
  <c r="AA113" i="60" s="1"/>
  <c r="AB113" i="60" s="1"/>
  <c r="AC113" i="60" s="1"/>
  <c r="AD113" i="60" s="1"/>
  <c r="AE113" i="60" s="1"/>
  <c r="AF113" i="60" s="1"/>
  <c r="E112" i="60"/>
  <c r="F112" i="60" s="1"/>
  <c r="G112" i="60" s="1"/>
  <c r="H112" i="60" s="1"/>
  <c r="I112" i="60" s="1"/>
  <c r="J112" i="60" s="1"/>
  <c r="K112" i="60" s="1"/>
  <c r="L112" i="60" s="1"/>
  <c r="M112" i="60" s="1"/>
  <c r="N112" i="60" s="1"/>
  <c r="O112" i="60" s="1"/>
  <c r="P112" i="60" s="1"/>
  <c r="Q112" i="60" s="1"/>
  <c r="R112" i="60" s="1"/>
  <c r="S112" i="60" s="1"/>
  <c r="T112" i="60" s="1"/>
  <c r="U112" i="60" s="1"/>
  <c r="V112" i="60" s="1"/>
  <c r="W112" i="60" s="1"/>
  <c r="X112" i="60" s="1"/>
  <c r="Y112" i="60" s="1"/>
  <c r="Z112" i="60" s="1"/>
  <c r="AA112" i="60" s="1"/>
  <c r="AB112" i="60" s="1"/>
  <c r="AC112" i="60" s="1"/>
  <c r="AD112" i="60" s="1"/>
  <c r="AE112" i="60" s="1"/>
  <c r="AF112" i="60" s="1"/>
  <c r="D112" i="60"/>
  <c r="C112" i="60"/>
  <c r="D111" i="60"/>
  <c r="E111" i="60" s="1"/>
  <c r="F111" i="60" s="1"/>
  <c r="G111" i="60" s="1"/>
  <c r="H111" i="60" s="1"/>
  <c r="I111" i="60" s="1"/>
  <c r="J111" i="60" s="1"/>
  <c r="K111" i="60" s="1"/>
  <c r="L111" i="60" s="1"/>
  <c r="M111" i="60" s="1"/>
  <c r="N111" i="60" s="1"/>
  <c r="O111" i="60" s="1"/>
  <c r="P111" i="60" s="1"/>
  <c r="Q111" i="60" s="1"/>
  <c r="R111" i="60" s="1"/>
  <c r="S111" i="60" s="1"/>
  <c r="T111" i="60" s="1"/>
  <c r="U111" i="60" s="1"/>
  <c r="V111" i="60" s="1"/>
  <c r="W111" i="60" s="1"/>
  <c r="X111" i="60" s="1"/>
  <c r="Y111" i="60" s="1"/>
  <c r="Z111" i="60" s="1"/>
  <c r="AA111" i="60" s="1"/>
  <c r="AB111" i="60" s="1"/>
  <c r="AC111" i="60" s="1"/>
  <c r="AD111" i="60" s="1"/>
  <c r="AE111" i="60" s="1"/>
  <c r="AF111" i="60" s="1"/>
  <c r="C111" i="60"/>
  <c r="J110" i="60"/>
  <c r="K110" i="60" s="1"/>
  <c r="L110" i="60" s="1"/>
  <c r="M110" i="60" s="1"/>
  <c r="N110" i="60" s="1"/>
  <c r="O110" i="60" s="1"/>
  <c r="P110" i="60" s="1"/>
  <c r="Q110" i="60" s="1"/>
  <c r="R110" i="60" s="1"/>
  <c r="S110" i="60" s="1"/>
  <c r="T110" i="60" s="1"/>
  <c r="U110" i="60" s="1"/>
  <c r="V110" i="60" s="1"/>
  <c r="W110" i="60" s="1"/>
  <c r="X110" i="60" s="1"/>
  <c r="Y110" i="60" s="1"/>
  <c r="Z110" i="60" s="1"/>
  <c r="AA110" i="60" s="1"/>
  <c r="AB110" i="60" s="1"/>
  <c r="AC110" i="60" s="1"/>
  <c r="AD110" i="60" s="1"/>
  <c r="AE110" i="60" s="1"/>
  <c r="AF110" i="60" s="1"/>
  <c r="I110" i="60"/>
  <c r="H110" i="60"/>
  <c r="E110" i="60"/>
  <c r="F110" i="60" s="1"/>
  <c r="G110" i="60" s="1"/>
  <c r="D110" i="60"/>
  <c r="C110" i="60"/>
  <c r="AD109" i="60"/>
  <c r="AE109" i="60" s="1"/>
  <c r="AF109" i="60" s="1"/>
  <c r="N109" i="60"/>
  <c r="O109" i="60" s="1"/>
  <c r="P109" i="60" s="1"/>
  <c r="Q109" i="60" s="1"/>
  <c r="R109" i="60" s="1"/>
  <c r="S109" i="60" s="1"/>
  <c r="T109" i="60" s="1"/>
  <c r="U109" i="60" s="1"/>
  <c r="V109" i="60" s="1"/>
  <c r="W109" i="60" s="1"/>
  <c r="X109" i="60" s="1"/>
  <c r="Y109" i="60" s="1"/>
  <c r="Z109" i="60" s="1"/>
  <c r="AA109" i="60" s="1"/>
  <c r="AB109" i="60" s="1"/>
  <c r="AC109" i="60" s="1"/>
  <c r="K109" i="60"/>
  <c r="L109" i="60" s="1"/>
  <c r="M109" i="60" s="1"/>
  <c r="J109" i="60"/>
  <c r="C109" i="60"/>
  <c r="D109" i="60" s="1"/>
  <c r="E109" i="60" s="1"/>
  <c r="F109" i="60" s="1"/>
  <c r="G109" i="60" s="1"/>
  <c r="H109" i="60" s="1"/>
  <c r="C108" i="60"/>
  <c r="D108" i="60" s="1"/>
  <c r="E108" i="60" s="1"/>
  <c r="F108" i="60" s="1"/>
  <c r="G108" i="60" s="1"/>
  <c r="H108" i="60" s="1"/>
  <c r="I108" i="60" s="1"/>
  <c r="J108" i="60" s="1"/>
  <c r="K108" i="60" s="1"/>
  <c r="L108" i="60" s="1"/>
  <c r="M108" i="60" s="1"/>
  <c r="N108" i="60" s="1"/>
  <c r="O108" i="60" s="1"/>
  <c r="P108" i="60" s="1"/>
  <c r="Q108" i="60" s="1"/>
  <c r="R108" i="60" s="1"/>
  <c r="S108" i="60" s="1"/>
  <c r="T108" i="60" s="1"/>
  <c r="U108" i="60" s="1"/>
  <c r="V108" i="60" s="1"/>
  <c r="W108" i="60" s="1"/>
  <c r="X108" i="60" s="1"/>
  <c r="Y108" i="60" s="1"/>
  <c r="Z108" i="60" s="1"/>
  <c r="AA108" i="60" s="1"/>
  <c r="AB108" i="60" s="1"/>
  <c r="AC108" i="60" s="1"/>
  <c r="AD108" i="60" s="1"/>
  <c r="AE108" i="60" s="1"/>
  <c r="AF108" i="60" s="1"/>
  <c r="C107" i="60"/>
  <c r="D107" i="60" s="1"/>
  <c r="E107" i="60" s="1"/>
  <c r="F107" i="60" s="1"/>
  <c r="G107" i="60" s="1"/>
  <c r="H107" i="60" s="1"/>
  <c r="I107" i="60" s="1"/>
  <c r="J107" i="60" s="1"/>
  <c r="K107" i="60" s="1"/>
  <c r="L107" i="60" s="1"/>
  <c r="M107" i="60" s="1"/>
  <c r="N107" i="60" s="1"/>
  <c r="O107" i="60" s="1"/>
  <c r="P107" i="60" s="1"/>
  <c r="Q107" i="60" s="1"/>
  <c r="R107" i="60" s="1"/>
  <c r="S107" i="60" s="1"/>
  <c r="T107" i="60" s="1"/>
  <c r="U107" i="60" s="1"/>
  <c r="V107" i="60" s="1"/>
  <c r="W107" i="60" s="1"/>
  <c r="X107" i="60" s="1"/>
  <c r="Y107" i="60" s="1"/>
  <c r="Z107" i="60" s="1"/>
  <c r="AA107" i="60" s="1"/>
  <c r="AB107" i="60" s="1"/>
  <c r="AC107" i="60" s="1"/>
  <c r="AD107" i="60" s="1"/>
  <c r="AE107" i="60" s="1"/>
  <c r="AF107" i="60" s="1"/>
  <c r="D105" i="60"/>
  <c r="E105" i="60" s="1"/>
  <c r="F105" i="60" s="1"/>
  <c r="G105" i="60" s="1"/>
  <c r="H105" i="60" s="1"/>
  <c r="I105" i="60" s="1"/>
  <c r="J105" i="60" s="1"/>
  <c r="K105" i="60" s="1"/>
  <c r="L105" i="60" s="1"/>
  <c r="M105" i="60" s="1"/>
  <c r="N105" i="60" s="1"/>
  <c r="O105" i="60" s="1"/>
  <c r="P105" i="60" s="1"/>
  <c r="Q105" i="60" s="1"/>
  <c r="R105" i="60" s="1"/>
  <c r="S105" i="60" s="1"/>
  <c r="T105" i="60" s="1"/>
  <c r="U105" i="60" s="1"/>
  <c r="V105" i="60" s="1"/>
  <c r="W105" i="60" s="1"/>
  <c r="X105" i="60" s="1"/>
  <c r="Y105" i="60" s="1"/>
  <c r="Z105" i="60" s="1"/>
  <c r="AA105" i="60" s="1"/>
  <c r="AB105" i="60" s="1"/>
  <c r="AC105" i="60" s="1"/>
  <c r="AD105" i="60" s="1"/>
  <c r="AE105" i="60" s="1"/>
  <c r="AF105" i="60" s="1"/>
  <c r="C105" i="60"/>
  <c r="N104" i="60"/>
  <c r="O104" i="60" s="1"/>
  <c r="P104" i="60" s="1"/>
  <c r="Q104" i="60" s="1"/>
  <c r="R104" i="60" s="1"/>
  <c r="S104" i="60" s="1"/>
  <c r="T104" i="60" s="1"/>
  <c r="U104" i="60" s="1"/>
  <c r="V104" i="60" s="1"/>
  <c r="W104" i="60" s="1"/>
  <c r="X104" i="60" s="1"/>
  <c r="Y104" i="60" s="1"/>
  <c r="Z104" i="60" s="1"/>
  <c r="AA104" i="60" s="1"/>
  <c r="AB104" i="60" s="1"/>
  <c r="AC104" i="60" s="1"/>
  <c r="AD104" i="60" s="1"/>
  <c r="AE104" i="60" s="1"/>
  <c r="AF104" i="60" s="1"/>
  <c r="F104" i="60"/>
  <c r="G104" i="60" s="1"/>
  <c r="H104" i="60" s="1"/>
  <c r="I104" i="60" s="1"/>
  <c r="J104" i="60" s="1"/>
  <c r="K104" i="60" s="1"/>
  <c r="L104" i="60" s="1"/>
  <c r="M104" i="60" s="1"/>
  <c r="E104" i="60"/>
  <c r="D104" i="60"/>
  <c r="C104" i="60"/>
  <c r="D102" i="60"/>
  <c r="E102" i="60" s="1"/>
  <c r="F102" i="60" s="1"/>
  <c r="G102" i="60" s="1"/>
  <c r="H102" i="60" s="1"/>
  <c r="I102" i="60" s="1"/>
  <c r="J102" i="60" s="1"/>
  <c r="K102" i="60" s="1"/>
  <c r="L102" i="60" s="1"/>
  <c r="M102" i="60" s="1"/>
  <c r="N102" i="60" s="1"/>
  <c r="O102" i="60" s="1"/>
  <c r="P102" i="60" s="1"/>
  <c r="Q102" i="60" s="1"/>
  <c r="R102" i="60" s="1"/>
  <c r="S102" i="60" s="1"/>
  <c r="T102" i="60" s="1"/>
  <c r="U102" i="60" s="1"/>
  <c r="V102" i="60" s="1"/>
  <c r="W102" i="60" s="1"/>
  <c r="X102" i="60" s="1"/>
  <c r="Y102" i="60" s="1"/>
  <c r="Z102" i="60" s="1"/>
  <c r="AA102" i="60" s="1"/>
  <c r="AB102" i="60" s="1"/>
  <c r="AC102" i="60" s="1"/>
  <c r="AD102" i="60" s="1"/>
  <c r="AE102" i="60" s="1"/>
  <c r="AF102" i="60" s="1"/>
  <c r="C102" i="60"/>
  <c r="D101" i="60"/>
  <c r="E101" i="60" s="1"/>
  <c r="F101" i="60" s="1"/>
  <c r="G101" i="60" s="1"/>
  <c r="H101" i="60" s="1"/>
  <c r="I101" i="60" s="1"/>
  <c r="J101" i="60" s="1"/>
  <c r="K101" i="60" s="1"/>
  <c r="L101" i="60" s="1"/>
  <c r="M101" i="60" s="1"/>
  <c r="N101" i="60" s="1"/>
  <c r="O101" i="60" s="1"/>
  <c r="P101" i="60" s="1"/>
  <c r="Q101" i="60" s="1"/>
  <c r="R101" i="60" s="1"/>
  <c r="S101" i="60" s="1"/>
  <c r="T101" i="60" s="1"/>
  <c r="U101" i="60" s="1"/>
  <c r="V101" i="60" s="1"/>
  <c r="W101" i="60" s="1"/>
  <c r="X101" i="60" s="1"/>
  <c r="Y101" i="60" s="1"/>
  <c r="Z101" i="60" s="1"/>
  <c r="AA101" i="60" s="1"/>
  <c r="AB101" i="60" s="1"/>
  <c r="AC101" i="60" s="1"/>
  <c r="AD101" i="60" s="1"/>
  <c r="AE101" i="60" s="1"/>
  <c r="AF101" i="60" s="1"/>
  <c r="C101" i="60"/>
  <c r="H100" i="60"/>
  <c r="I100" i="60" s="1"/>
  <c r="J100" i="60" s="1"/>
  <c r="K100" i="60" s="1"/>
  <c r="L100" i="60" s="1"/>
  <c r="M100" i="60" s="1"/>
  <c r="N100" i="60" s="1"/>
  <c r="O100" i="60" s="1"/>
  <c r="P100" i="60" s="1"/>
  <c r="Q100" i="60" s="1"/>
  <c r="R100" i="60" s="1"/>
  <c r="S100" i="60" s="1"/>
  <c r="T100" i="60" s="1"/>
  <c r="U100" i="60" s="1"/>
  <c r="V100" i="60" s="1"/>
  <c r="W100" i="60" s="1"/>
  <c r="X100" i="60" s="1"/>
  <c r="Y100" i="60" s="1"/>
  <c r="Z100" i="60" s="1"/>
  <c r="AA100" i="60" s="1"/>
  <c r="AB100" i="60" s="1"/>
  <c r="AC100" i="60" s="1"/>
  <c r="AD100" i="60" s="1"/>
  <c r="AE100" i="60" s="1"/>
  <c r="AF100" i="60" s="1"/>
  <c r="D100" i="60"/>
  <c r="E100" i="60" s="1"/>
  <c r="F100" i="60" s="1"/>
  <c r="G100" i="60" s="1"/>
  <c r="C100" i="60"/>
  <c r="F99" i="60"/>
  <c r="G99" i="60" s="1"/>
  <c r="H99" i="60" s="1"/>
  <c r="I99" i="60" s="1"/>
  <c r="J99" i="60" s="1"/>
  <c r="K99" i="60" s="1"/>
  <c r="L99" i="60" s="1"/>
  <c r="M99" i="60" s="1"/>
  <c r="N99" i="60" s="1"/>
  <c r="O99" i="60" s="1"/>
  <c r="P99" i="60" s="1"/>
  <c r="Q99" i="60" s="1"/>
  <c r="R99" i="60" s="1"/>
  <c r="S99" i="60" s="1"/>
  <c r="T99" i="60" s="1"/>
  <c r="U99" i="60" s="1"/>
  <c r="V99" i="60" s="1"/>
  <c r="W99" i="60" s="1"/>
  <c r="X99" i="60" s="1"/>
  <c r="Y99" i="60" s="1"/>
  <c r="Z99" i="60" s="1"/>
  <c r="AA99" i="60" s="1"/>
  <c r="AB99" i="60" s="1"/>
  <c r="AC99" i="60" s="1"/>
  <c r="AD99" i="60" s="1"/>
  <c r="AE99" i="60" s="1"/>
  <c r="AF99" i="60" s="1"/>
  <c r="E99" i="60"/>
  <c r="D99" i="60"/>
  <c r="C99" i="60"/>
  <c r="D98" i="60"/>
  <c r="E98" i="60" s="1"/>
  <c r="C98" i="60"/>
  <c r="D97" i="60"/>
  <c r="C97" i="60"/>
  <c r="AH95" i="60"/>
  <c r="AI95" i="60" s="1"/>
  <c r="AH94" i="60"/>
  <c r="AI94" i="60" s="1"/>
  <c r="AH93" i="60"/>
  <c r="AI93" i="60" s="1"/>
  <c r="AH92" i="60"/>
  <c r="AI92" i="60" s="1"/>
  <c r="AH91" i="60"/>
  <c r="AI91" i="60" s="1"/>
  <c r="C90" i="60"/>
  <c r="B90" i="60"/>
  <c r="AI88" i="60"/>
  <c r="AH88" i="60"/>
  <c r="AI87" i="60"/>
  <c r="AH87" i="60"/>
  <c r="AI86" i="60"/>
  <c r="AH86" i="60"/>
  <c r="AI85" i="60"/>
  <c r="AH85" i="60"/>
  <c r="AI84" i="60"/>
  <c r="AH84" i="60"/>
  <c r="AI83" i="60"/>
  <c r="AH83" i="60"/>
  <c r="AI82" i="60"/>
  <c r="AH82" i="60"/>
  <c r="AI81" i="60"/>
  <c r="AH81" i="60"/>
  <c r="AG79" i="60"/>
  <c r="P79" i="60"/>
  <c r="AI78" i="60"/>
  <c r="AH78" i="60"/>
  <c r="AF77" i="60"/>
  <c r="AE77" i="60"/>
  <c r="AD77" i="60"/>
  <c r="AC77" i="60"/>
  <c r="AB77" i="60"/>
  <c r="AA77" i="60"/>
  <c r="Z77" i="60"/>
  <c r="Y77" i="60"/>
  <c r="X77" i="60"/>
  <c r="W77" i="60"/>
  <c r="V77" i="60"/>
  <c r="U77" i="60"/>
  <c r="T77" i="60"/>
  <c r="S77" i="60"/>
  <c r="R77" i="60"/>
  <c r="Q77" i="60"/>
  <c r="P77" i="60"/>
  <c r="O77" i="60"/>
  <c r="N77" i="60"/>
  <c r="M77" i="60"/>
  <c r="L77" i="60"/>
  <c r="K77" i="60"/>
  <c r="J77" i="60"/>
  <c r="I77" i="60"/>
  <c r="H77" i="60"/>
  <c r="G77" i="60"/>
  <c r="F77" i="60"/>
  <c r="E77" i="60"/>
  <c r="D77" i="60"/>
  <c r="C77" i="60"/>
  <c r="B77" i="60"/>
  <c r="AF76" i="60"/>
  <c r="AE76" i="60"/>
  <c r="AD76" i="60"/>
  <c r="AC76" i="60"/>
  <c r="AB76" i="60"/>
  <c r="AA76" i="60"/>
  <c r="Z76" i="60"/>
  <c r="Y76" i="60"/>
  <c r="X76" i="60"/>
  <c r="W76" i="60"/>
  <c r="V76" i="60"/>
  <c r="U76" i="60"/>
  <c r="T76" i="60"/>
  <c r="S76" i="60"/>
  <c r="R76" i="60"/>
  <c r="Q76" i="60"/>
  <c r="P76" i="60"/>
  <c r="O76" i="60"/>
  <c r="N76" i="60"/>
  <c r="M76" i="60"/>
  <c r="L76" i="60"/>
  <c r="K76" i="60"/>
  <c r="J76" i="60"/>
  <c r="I76" i="60"/>
  <c r="H76" i="60"/>
  <c r="G76" i="60"/>
  <c r="F76" i="60"/>
  <c r="E76" i="60"/>
  <c r="D76" i="60"/>
  <c r="C76" i="60"/>
  <c r="B76" i="60"/>
  <c r="AF75" i="60"/>
  <c r="AE75" i="60"/>
  <c r="AD75" i="60"/>
  <c r="AC75" i="60"/>
  <c r="AB75" i="60"/>
  <c r="AA75" i="60"/>
  <c r="Z75" i="60"/>
  <c r="Y75" i="60"/>
  <c r="X75" i="60"/>
  <c r="W75" i="60"/>
  <c r="V75" i="60"/>
  <c r="U75" i="60"/>
  <c r="T75" i="60"/>
  <c r="S75" i="60"/>
  <c r="R75" i="60"/>
  <c r="Q75" i="60"/>
  <c r="P75" i="60"/>
  <c r="O75" i="60"/>
  <c r="N75" i="60"/>
  <c r="M75" i="60"/>
  <c r="L75" i="60"/>
  <c r="K75" i="60"/>
  <c r="J75" i="60"/>
  <c r="I75" i="60"/>
  <c r="H75" i="60"/>
  <c r="G75" i="60"/>
  <c r="F75" i="60"/>
  <c r="E75" i="60"/>
  <c r="D75" i="60"/>
  <c r="C75" i="60"/>
  <c r="B75" i="60"/>
  <c r="AF74" i="60"/>
  <c r="AE74" i="60"/>
  <c r="AD74" i="60"/>
  <c r="AC74" i="60"/>
  <c r="AB74" i="60"/>
  <c r="AA74" i="60"/>
  <c r="Z74" i="60"/>
  <c r="Y74" i="60"/>
  <c r="X74" i="60"/>
  <c r="W74" i="60"/>
  <c r="V74" i="60"/>
  <c r="U74" i="60"/>
  <c r="T74" i="60"/>
  <c r="S74" i="60"/>
  <c r="R74" i="60"/>
  <c r="Q74" i="60"/>
  <c r="P74" i="60"/>
  <c r="O74" i="60"/>
  <c r="N74" i="60"/>
  <c r="M74" i="60"/>
  <c r="L74" i="60"/>
  <c r="K74" i="60"/>
  <c r="J74" i="60"/>
  <c r="I74" i="60"/>
  <c r="H74" i="60"/>
  <c r="G74" i="60"/>
  <c r="F74" i="60"/>
  <c r="E74" i="60"/>
  <c r="D74" i="60"/>
  <c r="C74" i="60"/>
  <c r="B74" i="60"/>
  <c r="AF73" i="60"/>
  <c r="AE73" i="60"/>
  <c r="AD73" i="60"/>
  <c r="AC73" i="60"/>
  <c r="AB73" i="60"/>
  <c r="AA73" i="60"/>
  <c r="Z73" i="60"/>
  <c r="Y73" i="60"/>
  <c r="X73" i="60"/>
  <c r="W73" i="60"/>
  <c r="V73" i="60"/>
  <c r="U73" i="60"/>
  <c r="T73" i="60"/>
  <c r="S73" i="60"/>
  <c r="R73" i="60"/>
  <c r="R79" i="60" s="1"/>
  <c r="Q73" i="60"/>
  <c r="P73" i="60"/>
  <c r="O73" i="60"/>
  <c r="O79" i="60" s="1"/>
  <c r="N73" i="60"/>
  <c r="M73" i="60"/>
  <c r="L73" i="60"/>
  <c r="K73" i="60"/>
  <c r="J73" i="60"/>
  <c r="I73" i="60"/>
  <c r="H73" i="60"/>
  <c r="G73" i="60"/>
  <c r="F73" i="60"/>
  <c r="E73" i="60"/>
  <c r="D73" i="60"/>
  <c r="C73" i="60"/>
  <c r="B73" i="60"/>
  <c r="AI71" i="60"/>
  <c r="AH71" i="60"/>
  <c r="AG69" i="60"/>
  <c r="AF69" i="60"/>
  <c r="AE69" i="60"/>
  <c r="AD69" i="60"/>
  <c r="AC69" i="60"/>
  <c r="AB69" i="60"/>
  <c r="AA69" i="60"/>
  <c r="Z69" i="60"/>
  <c r="Y69" i="60"/>
  <c r="X69" i="60"/>
  <c r="W69" i="60"/>
  <c r="V69" i="60"/>
  <c r="U69" i="60"/>
  <c r="T69" i="60"/>
  <c r="S69" i="60"/>
  <c r="R69" i="60"/>
  <c r="Q69" i="60"/>
  <c r="P69" i="60"/>
  <c r="O69" i="60"/>
  <c r="N69" i="60"/>
  <c r="M69" i="60"/>
  <c r="L69" i="60"/>
  <c r="K69" i="60"/>
  <c r="J69" i="60"/>
  <c r="I69" i="60"/>
  <c r="H69" i="60"/>
  <c r="G69" i="60"/>
  <c r="F69" i="60"/>
  <c r="E69" i="60"/>
  <c r="D69" i="60"/>
  <c r="C69" i="60"/>
  <c r="B69" i="60"/>
  <c r="AI68" i="60"/>
  <c r="AH68" i="60"/>
  <c r="AI67" i="60"/>
  <c r="AH67" i="60"/>
  <c r="AI66" i="60"/>
  <c r="AH66" i="60"/>
  <c r="AG65" i="60"/>
  <c r="AF65" i="60"/>
  <c r="AE65" i="60"/>
  <c r="AD65" i="60"/>
  <c r="AD5" i="60" s="1"/>
  <c r="AC65" i="60"/>
  <c r="AB65" i="60"/>
  <c r="AB5" i="60" s="1"/>
  <c r="AA65" i="60"/>
  <c r="Z65" i="60"/>
  <c r="Z5" i="60" s="1"/>
  <c r="Y65" i="60"/>
  <c r="X65" i="60"/>
  <c r="X5" i="60" s="1"/>
  <c r="W65" i="60"/>
  <c r="V65" i="60"/>
  <c r="V5" i="60" s="1"/>
  <c r="U65" i="60"/>
  <c r="T65" i="60"/>
  <c r="T5" i="60" s="1"/>
  <c r="S65" i="60"/>
  <c r="R65" i="60"/>
  <c r="Q65" i="60"/>
  <c r="P65" i="60"/>
  <c r="P5" i="60" s="1"/>
  <c r="O65" i="60"/>
  <c r="N65" i="60"/>
  <c r="M65" i="60"/>
  <c r="L65" i="60"/>
  <c r="K65" i="60"/>
  <c r="K5" i="60" s="1"/>
  <c r="J65" i="60"/>
  <c r="J5" i="60" s="1"/>
  <c r="I65" i="60"/>
  <c r="H65" i="60"/>
  <c r="H5" i="60" s="1"/>
  <c r="G65" i="60"/>
  <c r="F65" i="60"/>
  <c r="F5" i="60" s="1"/>
  <c r="E65" i="60"/>
  <c r="E5" i="60" s="1"/>
  <c r="D65" i="60"/>
  <c r="D5" i="60" s="1"/>
  <c r="C65" i="60"/>
  <c r="C5" i="60" s="1"/>
  <c r="B65" i="60"/>
  <c r="AI64" i="60"/>
  <c r="AH64" i="60"/>
  <c r="AI63" i="60"/>
  <c r="AH63" i="60"/>
  <c r="AI62" i="60"/>
  <c r="AH62" i="60"/>
  <c r="AI61" i="60"/>
  <c r="AH61" i="60"/>
  <c r="AI60" i="60"/>
  <c r="AH60" i="60"/>
  <c r="AI59" i="60"/>
  <c r="AH59" i="60"/>
  <c r="AI58" i="60"/>
  <c r="AH58" i="60"/>
  <c r="AI57" i="60"/>
  <c r="AH57" i="60"/>
  <c r="AI56" i="60"/>
  <c r="AH56" i="60"/>
  <c r="AI55" i="60"/>
  <c r="AH55" i="60"/>
  <c r="AI54" i="60"/>
  <c r="AH54" i="60"/>
  <c r="AG53" i="60"/>
  <c r="AG4" i="60" s="1"/>
  <c r="AG6" i="60" s="1"/>
  <c r="AF53" i="60"/>
  <c r="AE53" i="60"/>
  <c r="AD53" i="60"/>
  <c r="AC53" i="60"/>
  <c r="AB53" i="60"/>
  <c r="AA53" i="60"/>
  <c r="Z53" i="60"/>
  <c r="Y53" i="60"/>
  <c r="X53" i="60"/>
  <c r="W53" i="60"/>
  <c r="V53" i="60"/>
  <c r="U53" i="60"/>
  <c r="T53" i="60"/>
  <c r="S53" i="60"/>
  <c r="R53" i="60"/>
  <c r="Q53" i="60"/>
  <c r="P53" i="60"/>
  <c r="O53" i="60"/>
  <c r="N53" i="60"/>
  <c r="M53" i="60"/>
  <c r="L53" i="60"/>
  <c r="K53" i="60"/>
  <c r="J53" i="60"/>
  <c r="I53" i="60"/>
  <c r="H53" i="60"/>
  <c r="G53" i="60"/>
  <c r="F53" i="60"/>
  <c r="E53" i="60"/>
  <c r="D53" i="60"/>
  <c r="C53" i="60"/>
  <c r="B53" i="60"/>
  <c r="AI52" i="60"/>
  <c r="AH52" i="60"/>
  <c r="AI51" i="60"/>
  <c r="AH51" i="60"/>
  <c r="AI50" i="60"/>
  <c r="AH50" i="60"/>
  <c r="AG49" i="60"/>
  <c r="S49" i="60"/>
  <c r="R49" i="60"/>
  <c r="Q49" i="60"/>
  <c r="P49" i="60"/>
  <c r="O49" i="60"/>
  <c r="N49" i="60"/>
  <c r="M49" i="60"/>
  <c r="L49" i="60"/>
  <c r="K49" i="60"/>
  <c r="J49" i="60"/>
  <c r="I49" i="60"/>
  <c r="H49" i="60"/>
  <c r="G49" i="60"/>
  <c r="F49" i="60"/>
  <c r="E49" i="60"/>
  <c r="D49" i="60"/>
  <c r="C49" i="60"/>
  <c r="B49" i="60"/>
  <c r="AG48" i="60"/>
  <c r="AI47" i="60"/>
  <c r="AH47" i="60"/>
  <c r="AI46" i="60"/>
  <c r="AH46" i="60"/>
  <c r="AI45" i="60"/>
  <c r="AH45" i="60"/>
  <c r="AI44" i="60"/>
  <c r="AH44" i="60"/>
  <c r="AI43" i="60"/>
  <c r="AH43" i="60"/>
  <c r="AI42" i="60"/>
  <c r="AH42" i="60"/>
  <c r="AI41" i="60"/>
  <c r="AH41" i="60"/>
  <c r="AI40" i="60"/>
  <c r="AH40" i="60"/>
  <c r="AI39" i="60"/>
  <c r="AH39" i="60"/>
  <c r="AI38" i="60"/>
  <c r="AH38" i="60"/>
  <c r="AI37" i="60"/>
  <c r="AH37" i="60"/>
  <c r="AI36" i="60"/>
  <c r="AH36" i="60"/>
  <c r="AG35" i="60"/>
  <c r="AG2" i="60" s="1"/>
  <c r="AF35" i="60"/>
  <c r="AE35" i="60"/>
  <c r="AD35" i="60"/>
  <c r="AC35" i="60"/>
  <c r="AB35" i="60"/>
  <c r="AA35" i="60"/>
  <c r="Z35" i="60"/>
  <c r="Y35" i="60"/>
  <c r="X35" i="60"/>
  <c r="W35" i="60"/>
  <c r="V35" i="60"/>
  <c r="U35" i="60"/>
  <c r="T35" i="60"/>
  <c r="S35" i="60"/>
  <c r="S72" i="60" s="1"/>
  <c r="R35" i="60"/>
  <c r="Q35" i="60"/>
  <c r="P35" i="60"/>
  <c r="O35" i="60"/>
  <c r="N35" i="60"/>
  <c r="M35" i="60"/>
  <c r="L35" i="60"/>
  <c r="K35" i="60"/>
  <c r="J35" i="60"/>
  <c r="I35" i="60"/>
  <c r="H35" i="60"/>
  <c r="G35" i="60"/>
  <c r="F35" i="60"/>
  <c r="E35" i="60"/>
  <c r="D35" i="60"/>
  <c r="C35" i="60"/>
  <c r="B35" i="60"/>
  <c r="AI34" i="60"/>
  <c r="AH34" i="60"/>
  <c r="AI33" i="60"/>
  <c r="AH33" i="60"/>
  <c r="AI32" i="60"/>
  <c r="AH32" i="60"/>
  <c r="AI31" i="60"/>
  <c r="AH31" i="60"/>
  <c r="AI30" i="60"/>
  <c r="AH30" i="60"/>
  <c r="AI29" i="60"/>
  <c r="AH29" i="60"/>
  <c r="AI28" i="60"/>
  <c r="AH28" i="60"/>
  <c r="AI27" i="60"/>
  <c r="AH27" i="60"/>
  <c r="AI26" i="60"/>
  <c r="AH26" i="60"/>
  <c r="AI25" i="60"/>
  <c r="AH25" i="60"/>
  <c r="AI24" i="60"/>
  <c r="AH24" i="60"/>
  <c r="AI23" i="60"/>
  <c r="AH23" i="60"/>
  <c r="AI22" i="60"/>
  <c r="AH22" i="60"/>
  <c r="AI21" i="60"/>
  <c r="AH21" i="60"/>
  <c r="AI20" i="60"/>
  <c r="AH20" i="60"/>
  <c r="AI19" i="60"/>
  <c r="AH19" i="60"/>
  <c r="AI18" i="60"/>
  <c r="AH18" i="60"/>
  <c r="AI17" i="60"/>
  <c r="AH17" i="60"/>
  <c r="AI16" i="60"/>
  <c r="AH16" i="60"/>
  <c r="AI15" i="60"/>
  <c r="AH15" i="60"/>
  <c r="AI14" i="60"/>
  <c r="AH14" i="60"/>
  <c r="AI13" i="60"/>
  <c r="AH13" i="60"/>
  <c r="AI12" i="60"/>
  <c r="AH12" i="60"/>
  <c r="AI11" i="60"/>
  <c r="AH11" i="60"/>
  <c r="AF5" i="60"/>
  <c r="AC5" i="60"/>
  <c r="AA5" i="60"/>
  <c r="U5" i="60"/>
  <c r="S5" i="60"/>
  <c r="R5" i="60"/>
  <c r="N5" i="60"/>
  <c r="M5" i="60"/>
  <c r="L5" i="60"/>
  <c r="B5" i="60"/>
  <c r="K4" i="60"/>
  <c r="B4" i="60"/>
  <c r="AG3" i="60"/>
  <c r="AF92" i="58"/>
  <c r="AE92" i="58"/>
  <c r="E4" i="60"/>
  <c r="AF79" i="60" l="1"/>
  <c r="AE79" i="60"/>
  <c r="AA79" i="60"/>
  <c r="Z79" i="60"/>
  <c r="M70" i="60"/>
  <c r="Y79" i="60"/>
  <c r="X79" i="60"/>
  <c r="W79" i="60"/>
  <c r="S79" i="60"/>
  <c r="S70" i="60"/>
  <c r="S80" i="60" s="1"/>
  <c r="R70" i="60"/>
  <c r="R72" i="60"/>
  <c r="R80" i="60" s="1"/>
  <c r="Q79" i="60"/>
  <c r="P72" i="60"/>
  <c r="AH209" i="60" s="1"/>
  <c r="P70" i="60"/>
  <c r="P80" i="60" s="1"/>
  <c r="N72" i="60"/>
  <c r="AF209" i="60" s="1"/>
  <c r="N70" i="60"/>
  <c r="L70" i="60"/>
  <c r="K79" i="60"/>
  <c r="K72" i="60"/>
  <c r="AC209" i="60" s="1"/>
  <c r="K70" i="60"/>
  <c r="K80" i="60" s="1"/>
  <c r="J79" i="60"/>
  <c r="J70" i="60"/>
  <c r="J80" i="60" s="1"/>
  <c r="J72" i="60"/>
  <c r="AI74" i="60"/>
  <c r="I79" i="60"/>
  <c r="I72" i="60"/>
  <c r="I7" i="60" s="1"/>
  <c r="H79" i="60"/>
  <c r="H72" i="60"/>
  <c r="H70" i="60"/>
  <c r="F72" i="60"/>
  <c r="X209" i="60" s="1"/>
  <c r="F70" i="60"/>
  <c r="E70" i="60"/>
  <c r="D70" i="60"/>
  <c r="AH35" i="60"/>
  <c r="C79" i="60"/>
  <c r="C72" i="60"/>
  <c r="C7" i="60" s="1"/>
  <c r="C70" i="60"/>
  <c r="B79" i="60"/>
  <c r="B70" i="60"/>
  <c r="B72" i="60" s="1"/>
  <c r="AI35" i="60"/>
  <c r="H4" i="60"/>
  <c r="Q5" i="60"/>
  <c r="Q70" i="60"/>
  <c r="AG70" i="60"/>
  <c r="AG80" i="60" s="1"/>
  <c r="AG72" i="60"/>
  <c r="AH75" i="60"/>
  <c r="I5" i="60"/>
  <c r="I70" i="60"/>
  <c r="Y5" i="60"/>
  <c r="AI73" i="60"/>
  <c r="F98" i="60"/>
  <c r="D79" i="60"/>
  <c r="L79" i="60"/>
  <c r="T79" i="60"/>
  <c r="AB79" i="60"/>
  <c r="AH53" i="60"/>
  <c r="G72" i="60"/>
  <c r="E79" i="60"/>
  <c r="M79" i="60"/>
  <c r="U79" i="60"/>
  <c r="AC79" i="60"/>
  <c r="AK209" i="60"/>
  <c r="S7" i="60"/>
  <c r="AI53" i="60"/>
  <c r="O72" i="60"/>
  <c r="F79" i="60"/>
  <c r="N79" i="60"/>
  <c r="V79" i="60"/>
  <c r="AD79" i="60"/>
  <c r="AI77" i="60"/>
  <c r="O5" i="60"/>
  <c r="O70" i="60"/>
  <c r="AE5" i="60"/>
  <c r="G79" i="60"/>
  <c r="AH73" i="60"/>
  <c r="AI76" i="60"/>
  <c r="G5" i="60"/>
  <c r="G70" i="60"/>
  <c r="W5" i="60"/>
  <c r="Q72" i="60"/>
  <c r="AI75" i="60"/>
  <c r="C187" i="60"/>
  <c r="D187" i="60"/>
  <c r="S206" i="60"/>
  <c r="D206" i="60"/>
  <c r="AH65" i="60"/>
  <c r="AH69" i="60"/>
  <c r="D72" i="60"/>
  <c r="L72" i="60"/>
  <c r="AH74" i="60"/>
  <c r="E97" i="60"/>
  <c r="AI65" i="60"/>
  <c r="AI69" i="60"/>
  <c r="E72" i="60"/>
  <c r="M72" i="60"/>
  <c r="M80" i="60" s="1"/>
  <c r="AH76" i="60"/>
  <c r="AH77" i="60"/>
  <c r="C195" i="60"/>
  <c r="D194" i="60"/>
  <c r="D189" i="60"/>
  <c r="I80" i="60" l="1"/>
  <c r="N80" i="60"/>
  <c r="N7" i="60"/>
  <c r="AA209" i="60"/>
  <c r="K7" i="60"/>
  <c r="H80" i="60"/>
  <c r="AJ209" i="60"/>
  <c r="R7" i="60"/>
  <c r="Q80" i="60"/>
  <c r="P7" i="60"/>
  <c r="O80" i="60"/>
  <c r="L80" i="60"/>
  <c r="AB209" i="60"/>
  <c r="J7" i="60"/>
  <c r="Z209" i="60"/>
  <c r="H7" i="60"/>
  <c r="AH79" i="60"/>
  <c r="F80" i="60"/>
  <c r="F7" i="60"/>
  <c r="C204" i="60"/>
  <c r="U209" i="60"/>
  <c r="C80" i="60"/>
  <c r="D195" i="60"/>
  <c r="E189" i="60"/>
  <c r="AI79" i="60"/>
  <c r="G80" i="60"/>
  <c r="T209" i="60"/>
  <c r="B7" i="60"/>
  <c r="V209" i="60"/>
  <c r="D7" i="60"/>
  <c r="AI209" i="60"/>
  <c r="Q7" i="60"/>
  <c r="D90" i="60"/>
  <c r="AE209" i="60"/>
  <c r="M7" i="60"/>
  <c r="D230" i="60"/>
  <c r="E194" i="60"/>
  <c r="B204" i="60"/>
  <c r="Y209" i="60"/>
  <c r="G7" i="60"/>
  <c r="G98" i="60"/>
  <c r="E187" i="60"/>
  <c r="F97" i="60"/>
  <c r="B80" i="60"/>
  <c r="W209" i="60"/>
  <c r="E7" i="60"/>
  <c r="E80" i="60"/>
  <c r="AD209" i="60"/>
  <c r="L7" i="60"/>
  <c r="AG209" i="60"/>
  <c r="O7" i="60"/>
  <c r="D80" i="60"/>
  <c r="K6" i="60" l="1"/>
  <c r="F189" i="60"/>
  <c r="E195" i="60"/>
  <c r="E90" i="60"/>
  <c r="H98" i="60"/>
  <c r="F187" i="60"/>
  <c r="G97" i="60"/>
  <c r="E230" i="60"/>
  <c r="F194" i="60"/>
  <c r="I98" i="60" l="1"/>
  <c r="F230" i="60"/>
  <c r="G194" i="60"/>
  <c r="G187" i="60"/>
  <c r="H97" i="60"/>
  <c r="G189" i="60"/>
  <c r="F195" i="60"/>
  <c r="F90" i="60"/>
  <c r="H189" i="60" l="1"/>
  <c r="G195" i="60"/>
  <c r="G90" i="60"/>
  <c r="H187" i="60"/>
  <c r="I97" i="60"/>
  <c r="G230" i="60"/>
  <c r="H194" i="60"/>
  <c r="J98" i="60"/>
  <c r="I187" i="60" l="1"/>
  <c r="J97" i="60"/>
  <c r="K98" i="60"/>
  <c r="H230" i="60"/>
  <c r="I194" i="60"/>
  <c r="H195" i="60"/>
  <c r="I189" i="60"/>
  <c r="H90" i="60"/>
  <c r="J194" i="60" l="1"/>
  <c r="I230" i="60"/>
  <c r="L98" i="60"/>
  <c r="J187" i="60"/>
  <c r="K97" i="60"/>
  <c r="I195" i="60"/>
  <c r="J189" i="60"/>
  <c r="I90" i="60"/>
  <c r="M98" i="60" l="1"/>
  <c r="J195" i="60"/>
  <c r="K189" i="60"/>
  <c r="J90" i="60"/>
  <c r="K187" i="60"/>
  <c r="L97" i="60"/>
  <c r="K194" i="60"/>
  <c r="J230" i="60"/>
  <c r="K230" i="60" l="1"/>
  <c r="L194" i="60"/>
  <c r="L187" i="60"/>
  <c r="M97" i="60"/>
  <c r="K195" i="60"/>
  <c r="L189" i="60"/>
  <c r="K90" i="60"/>
  <c r="N98" i="60"/>
  <c r="O98" i="60" l="1"/>
  <c r="L195" i="60"/>
  <c r="M189" i="60"/>
  <c r="L90" i="60"/>
  <c r="M187" i="60"/>
  <c r="N97" i="60"/>
  <c r="L230" i="60"/>
  <c r="M194" i="60"/>
  <c r="N187" i="60" l="1"/>
  <c r="O97" i="60"/>
  <c r="N189" i="60"/>
  <c r="M195" i="60"/>
  <c r="M90" i="60"/>
  <c r="M230" i="60"/>
  <c r="N194" i="60"/>
  <c r="P98" i="60"/>
  <c r="Q98" i="60" l="1"/>
  <c r="N230" i="60"/>
  <c r="O194" i="60"/>
  <c r="O189" i="60"/>
  <c r="N195" i="60"/>
  <c r="N90" i="60"/>
  <c r="O187" i="60"/>
  <c r="P97" i="60"/>
  <c r="P189" i="60" l="1"/>
  <c r="O195" i="60"/>
  <c r="O90" i="60"/>
  <c r="O230" i="60"/>
  <c r="P194" i="60"/>
  <c r="P187" i="60"/>
  <c r="Q97" i="60"/>
  <c r="R98" i="60"/>
  <c r="S98" i="60" l="1"/>
  <c r="Q187" i="60"/>
  <c r="R97" i="60"/>
  <c r="P230" i="60"/>
  <c r="Q194" i="60"/>
  <c r="P195" i="60"/>
  <c r="Q189" i="60"/>
  <c r="P90" i="60"/>
  <c r="R194" i="60" l="1"/>
  <c r="Q230" i="60"/>
  <c r="Q195" i="60"/>
  <c r="R189" i="60"/>
  <c r="Q90" i="60"/>
  <c r="R187" i="60"/>
  <c r="S97" i="60"/>
  <c r="T98" i="60"/>
  <c r="S187" i="60" l="1"/>
  <c r="T97" i="60"/>
  <c r="R195" i="60"/>
  <c r="S189" i="60"/>
  <c r="R90" i="60"/>
  <c r="U98" i="60"/>
  <c r="S194" i="60"/>
  <c r="R230" i="60"/>
  <c r="S230" i="60" l="1"/>
  <c r="T194" i="60"/>
  <c r="S195" i="60"/>
  <c r="T189" i="60"/>
  <c r="S90" i="60"/>
  <c r="T187" i="60"/>
  <c r="U97" i="60"/>
  <c r="V98" i="60"/>
  <c r="W98" i="60" l="1"/>
  <c r="U187" i="60"/>
  <c r="V97" i="60"/>
  <c r="T195" i="60"/>
  <c r="T48" i="60" s="1"/>
  <c r="U189" i="60"/>
  <c r="T90" i="60"/>
  <c r="T230" i="60"/>
  <c r="U194" i="60"/>
  <c r="V189" i="60" l="1"/>
  <c r="U195" i="60"/>
  <c r="U48" i="60" s="1"/>
  <c r="U49" i="60" s="1"/>
  <c r="U90" i="60"/>
  <c r="T49" i="60"/>
  <c r="V187" i="60"/>
  <c r="W97" i="60"/>
  <c r="U230" i="60"/>
  <c r="V194" i="60"/>
  <c r="X98" i="60"/>
  <c r="W187" i="60" l="1"/>
  <c r="X97" i="60"/>
  <c r="T70" i="60"/>
  <c r="T72" i="60"/>
  <c r="Y98" i="60"/>
  <c r="V230" i="60"/>
  <c r="W194" i="60"/>
  <c r="U70" i="60"/>
  <c r="U72" i="60"/>
  <c r="W189" i="60"/>
  <c r="V195" i="60"/>
  <c r="V48" i="60" s="1"/>
  <c r="V90" i="60"/>
  <c r="U80" i="60" l="1"/>
  <c r="AM209" i="60"/>
  <c r="U7" i="60"/>
  <c r="AL209" i="60"/>
  <c r="T7" i="60"/>
  <c r="Z98" i="60"/>
  <c r="T80" i="60"/>
  <c r="W230" i="60"/>
  <c r="X194" i="60"/>
  <c r="Y97" i="60"/>
  <c r="X187" i="60"/>
  <c r="V49" i="60"/>
  <c r="X189" i="60"/>
  <c r="W195" i="60"/>
  <c r="W48" i="60" s="1"/>
  <c r="W49" i="60" s="1"/>
  <c r="W90" i="60"/>
  <c r="AA98" i="60" l="1"/>
  <c r="Y187" i="60"/>
  <c r="Z97" i="60"/>
  <c r="X230" i="60"/>
  <c r="Y194" i="60"/>
  <c r="V70" i="60"/>
  <c r="V72" i="60"/>
  <c r="W70" i="60"/>
  <c r="W72" i="60"/>
  <c r="X195" i="60"/>
  <c r="X48" i="60" s="1"/>
  <c r="X49" i="60" s="1"/>
  <c r="Y189" i="60"/>
  <c r="X90" i="60"/>
  <c r="W80" i="60" l="1"/>
  <c r="AO209" i="60"/>
  <c r="W7" i="60"/>
  <c r="Z194" i="60"/>
  <c r="Y230" i="60"/>
  <c r="X72" i="60"/>
  <c r="X70" i="60"/>
  <c r="X80" i="60" s="1"/>
  <c r="Z187" i="60"/>
  <c r="AA97" i="60"/>
  <c r="Y195" i="60"/>
  <c r="Y48" i="60" s="1"/>
  <c r="Z189" i="60"/>
  <c r="Y90" i="60"/>
  <c r="AN209" i="60"/>
  <c r="V7" i="60"/>
  <c r="V80" i="60"/>
  <c r="AB98" i="60"/>
  <c r="AC98" i="60" l="1"/>
  <c r="AP209" i="60"/>
  <c r="X7" i="60"/>
  <c r="Z195" i="60"/>
  <c r="Z48" i="60" s="1"/>
  <c r="AA189" i="60"/>
  <c r="Z90" i="60"/>
  <c r="AA194" i="60"/>
  <c r="Z230" i="60"/>
  <c r="Y49" i="60"/>
  <c r="AA187" i="60"/>
  <c r="AB97" i="60"/>
  <c r="AA195" i="60" l="1"/>
  <c r="AA48" i="60" s="1"/>
  <c r="AB189" i="60"/>
  <c r="AA90" i="60"/>
  <c r="Z49" i="60"/>
  <c r="Y70" i="60"/>
  <c r="Y72" i="60"/>
  <c r="AB187" i="60"/>
  <c r="AC97" i="60"/>
  <c r="AA230" i="60"/>
  <c r="AB194" i="60"/>
  <c r="AD98" i="60"/>
  <c r="Y80" i="60" l="1"/>
  <c r="AQ209" i="60"/>
  <c r="Y7" i="60"/>
  <c r="AE98" i="60"/>
  <c r="Z72" i="60"/>
  <c r="Z70" i="60"/>
  <c r="AB230" i="60"/>
  <c r="AC194" i="60"/>
  <c r="AB195" i="60"/>
  <c r="AB48" i="60" s="1"/>
  <c r="AB49" i="60" s="1"/>
  <c r="AC189" i="60"/>
  <c r="AB90" i="60"/>
  <c r="AC187" i="60"/>
  <c r="AD97" i="60"/>
  <c r="AA49" i="60"/>
  <c r="Z80" i="60" l="1"/>
  <c r="AF98" i="60"/>
  <c r="AB70" i="60"/>
  <c r="AB72" i="60"/>
  <c r="AD189" i="60"/>
  <c r="AC195" i="60"/>
  <c r="AC48" i="60" s="1"/>
  <c r="AC49" i="60" s="1"/>
  <c r="AC90" i="60"/>
  <c r="AC230" i="60"/>
  <c r="AD194" i="60"/>
  <c r="AA72" i="60"/>
  <c r="AA70" i="60"/>
  <c r="AD187" i="60"/>
  <c r="AE97" i="60"/>
  <c r="AR209" i="60"/>
  <c r="Z7" i="60"/>
  <c r="AA80" i="60" l="1"/>
  <c r="AC70" i="60"/>
  <c r="AC72" i="60"/>
  <c r="AE187" i="60"/>
  <c r="AF97" i="60"/>
  <c r="AF187" i="60" s="1"/>
  <c r="AE189" i="60"/>
  <c r="AD195" i="60"/>
  <c r="AD48" i="60" s="1"/>
  <c r="AD49" i="60" s="1"/>
  <c r="AD90" i="60"/>
  <c r="AB80" i="60"/>
  <c r="AS209" i="60"/>
  <c r="AA7" i="60"/>
  <c r="AT209" i="60"/>
  <c r="AB7" i="60"/>
  <c r="AD230" i="60"/>
  <c r="AE194" i="60"/>
  <c r="AD70" i="60" l="1"/>
  <c r="AD72" i="60"/>
  <c r="AF189" i="60"/>
  <c r="AE195" i="60"/>
  <c r="AE48" i="60" s="1"/>
  <c r="AE49" i="60" s="1"/>
  <c r="AE90" i="60"/>
  <c r="AU209" i="60"/>
  <c r="AC7" i="60"/>
  <c r="AE230" i="60"/>
  <c r="AF194" i="60"/>
  <c r="AF230" i="60" s="1"/>
  <c r="AC80" i="60"/>
  <c r="AE70" i="60" l="1"/>
  <c r="AE72" i="60"/>
  <c r="AF195" i="60"/>
  <c r="AF48" i="60" s="1"/>
  <c r="AF90" i="60"/>
  <c r="AV209" i="60"/>
  <c r="AD7" i="60"/>
  <c r="AD80" i="60"/>
  <c r="AI90" i="60" l="1"/>
  <c r="AH90" i="60"/>
  <c r="AF49" i="60"/>
  <c r="AH48" i="60"/>
  <c r="AI48" i="60"/>
  <c r="AW209" i="60"/>
  <c r="AE7" i="60"/>
  <c r="AE80" i="60"/>
  <c r="AF70" i="60" l="1"/>
  <c r="AF72" i="60"/>
  <c r="AH49" i="60"/>
  <c r="AI49" i="60"/>
  <c r="AX209" i="60" l="1"/>
  <c r="AF7" i="60"/>
  <c r="A7" i="60" s="1"/>
  <c r="AI72" i="60"/>
  <c r="AH72" i="60"/>
  <c r="AF80" i="60"/>
  <c r="AI70" i="60"/>
  <c r="AH70" i="60"/>
  <c r="AI80" i="60" l="1"/>
  <c r="AH80" i="60"/>
  <c r="AD92" i="58" l="1"/>
  <c r="AD48" i="58"/>
  <c r="AC92" i="58"/>
  <c r="AA92" i="58"/>
  <c r="AA48" i="58"/>
  <c r="Z92" i="58"/>
  <c r="Q34" i="58"/>
  <c r="P92" i="58"/>
  <c r="M92" i="58" l="1"/>
  <c r="AJ56" i="58"/>
  <c r="L34" i="58"/>
  <c r="J90" i="58"/>
  <c r="C34" i="58"/>
  <c r="AF234" i="58"/>
  <c r="AE234" i="58"/>
  <c r="AD234" i="58"/>
  <c r="AC234" i="58"/>
  <c r="AB234" i="58"/>
  <c r="AA234" i="58"/>
  <c r="Z234" i="58"/>
  <c r="Y234" i="58"/>
  <c r="X234" i="58"/>
  <c r="W234" i="58"/>
  <c r="V234" i="58"/>
  <c r="U234" i="58"/>
  <c r="T234" i="58"/>
  <c r="S234" i="58"/>
  <c r="R234" i="58"/>
  <c r="Q234" i="58"/>
  <c r="P234" i="58"/>
  <c r="O234" i="58"/>
  <c r="N234" i="58"/>
  <c r="M234" i="58"/>
  <c r="L234" i="58"/>
  <c r="K234" i="58"/>
  <c r="J234" i="58"/>
  <c r="I234" i="58"/>
  <c r="H234" i="58"/>
  <c r="G234" i="58"/>
  <c r="F234" i="58"/>
  <c r="E234" i="58"/>
  <c r="D234" i="58"/>
  <c r="C234" i="58"/>
  <c r="B234" i="58"/>
  <c r="A234" i="58"/>
  <c r="AF233" i="58"/>
  <c r="AE233" i="58"/>
  <c r="AD233" i="58"/>
  <c r="AC233" i="58"/>
  <c r="AB233" i="58"/>
  <c r="AA233" i="58"/>
  <c r="Z233" i="58"/>
  <c r="Y233" i="58"/>
  <c r="X233" i="58"/>
  <c r="W233" i="58"/>
  <c r="V233" i="58"/>
  <c r="U233" i="58"/>
  <c r="T233" i="58"/>
  <c r="S233" i="58"/>
  <c r="R233" i="58"/>
  <c r="Q233" i="58"/>
  <c r="P233" i="58"/>
  <c r="O233" i="58"/>
  <c r="N233" i="58"/>
  <c r="M233" i="58"/>
  <c r="L233" i="58"/>
  <c r="K233" i="58"/>
  <c r="J233" i="58"/>
  <c r="I233" i="58"/>
  <c r="H233" i="58"/>
  <c r="G233" i="58"/>
  <c r="F233" i="58"/>
  <c r="E233" i="58"/>
  <c r="D233" i="58"/>
  <c r="C233" i="58"/>
  <c r="B233" i="58"/>
  <c r="A233" i="58"/>
  <c r="AF232" i="58"/>
  <c r="AE232" i="58"/>
  <c r="AD232" i="58"/>
  <c r="AC232" i="58"/>
  <c r="AB232" i="58"/>
  <c r="AA232" i="58"/>
  <c r="Z232" i="58"/>
  <c r="Y232" i="58"/>
  <c r="X232" i="58"/>
  <c r="W232" i="58"/>
  <c r="V232" i="58"/>
  <c r="U232" i="58"/>
  <c r="T232" i="58"/>
  <c r="S232" i="58"/>
  <c r="R232" i="58"/>
  <c r="Q232" i="58"/>
  <c r="P232" i="58"/>
  <c r="O232" i="58"/>
  <c r="N232" i="58"/>
  <c r="M232" i="58"/>
  <c r="L232" i="58"/>
  <c r="K232" i="58"/>
  <c r="J232" i="58"/>
  <c r="I232" i="58"/>
  <c r="H232" i="58"/>
  <c r="G232" i="58"/>
  <c r="F232" i="58"/>
  <c r="E232" i="58"/>
  <c r="D232" i="58"/>
  <c r="C232" i="58"/>
  <c r="B232" i="58"/>
  <c r="A232" i="58"/>
  <c r="AF231" i="58"/>
  <c r="AE231" i="58"/>
  <c r="AD231" i="58"/>
  <c r="AC231" i="58"/>
  <c r="AB231" i="58"/>
  <c r="AA231" i="58"/>
  <c r="Z231" i="58"/>
  <c r="Y231" i="58"/>
  <c r="X231" i="58"/>
  <c r="W231" i="58"/>
  <c r="V231" i="58"/>
  <c r="U231" i="58"/>
  <c r="T231" i="58"/>
  <c r="S231" i="58"/>
  <c r="R231" i="58"/>
  <c r="Q231" i="58"/>
  <c r="P231" i="58"/>
  <c r="O231" i="58"/>
  <c r="N231" i="58"/>
  <c r="M231" i="58"/>
  <c r="L231" i="58"/>
  <c r="K231" i="58"/>
  <c r="J231" i="58"/>
  <c r="I231" i="58"/>
  <c r="H231" i="58"/>
  <c r="G231" i="58"/>
  <c r="F231" i="58"/>
  <c r="E231" i="58"/>
  <c r="D231" i="58"/>
  <c r="C231" i="58"/>
  <c r="B231" i="58"/>
  <c r="A231" i="58"/>
  <c r="B230" i="58"/>
  <c r="S205" i="58"/>
  <c r="AG195" i="58"/>
  <c r="B195" i="58"/>
  <c r="D194" i="58"/>
  <c r="C194" i="58"/>
  <c r="C230" i="58" s="1"/>
  <c r="J193" i="58"/>
  <c r="K193" i="58" s="1"/>
  <c r="L193" i="58" s="1"/>
  <c r="M193" i="58" s="1"/>
  <c r="N193" i="58" s="1"/>
  <c r="O193" i="58" s="1"/>
  <c r="P193" i="58" s="1"/>
  <c r="Q193" i="58" s="1"/>
  <c r="R193" i="58" s="1"/>
  <c r="S193" i="58" s="1"/>
  <c r="T193" i="58" s="1"/>
  <c r="U193" i="58" s="1"/>
  <c r="V193" i="58" s="1"/>
  <c r="W193" i="58" s="1"/>
  <c r="X193" i="58" s="1"/>
  <c r="Y193" i="58" s="1"/>
  <c r="Z193" i="58" s="1"/>
  <c r="AA193" i="58" s="1"/>
  <c r="AB193" i="58" s="1"/>
  <c r="AC193" i="58" s="1"/>
  <c r="AD193" i="58" s="1"/>
  <c r="AE193" i="58" s="1"/>
  <c r="AF193" i="58" s="1"/>
  <c r="C193" i="58"/>
  <c r="D193" i="58" s="1"/>
  <c r="E193" i="58" s="1"/>
  <c r="F193" i="58" s="1"/>
  <c r="G193" i="58" s="1"/>
  <c r="H193" i="58" s="1"/>
  <c r="I193" i="58" s="1"/>
  <c r="H192" i="58"/>
  <c r="I192" i="58" s="1"/>
  <c r="J192" i="58" s="1"/>
  <c r="K192" i="58" s="1"/>
  <c r="L192" i="58" s="1"/>
  <c r="M192" i="58" s="1"/>
  <c r="N192" i="58" s="1"/>
  <c r="O192" i="58" s="1"/>
  <c r="P192" i="58" s="1"/>
  <c r="Q192" i="58" s="1"/>
  <c r="R192" i="58" s="1"/>
  <c r="S192" i="58" s="1"/>
  <c r="T192" i="58" s="1"/>
  <c r="U192" i="58" s="1"/>
  <c r="V192" i="58" s="1"/>
  <c r="W192" i="58" s="1"/>
  <c r="X192" i="58" s="1"/>
  <c r="Y192" i="58" s="1"/>
  <c r="Z192" i="58" s="1"/>
  <c r="AA192" i="58" s="1"/>
  <c r="AB192" i="58" s="1"/>
  <c r="AC192" i="58" s="1"/>
  <c r="AD192" i="58" s="1"/>
  <c r="AE192" i="58" s="1"/>
  <c r="AF192" i="58" s="1"/>
  <c r="D192" i="58"/>
  <c r="E192" i="58" s="1"/>
  <c r="F192" i="58" s="1"/>
  <c r="G192" i="58" s="1"/>
  <c r="C192" i="58"/>
  <c r="G191" i="58"/>
  <c r="H191" i="58" s="1"/>
  <c r="I191" i="58" s="1"/>
  <c r="J191" i="58" s="1"/>
  <c r="K191" i="58" s="1"/>
  <c r="L191" i="58" s="1"/>
  <c r="M191" i="58" s="1"/>
  <c r="N191" i="58" s="1"/>
  <c r="O191" i="58" s="1"/>
  <c r="P191" i="58" s="1"/>
  <c r="Q191" i="58" s="1"/>
  <c r="R191" i="58" s="1"/>
  <c r="S191" i="58" s="1"/>
  <c r="T191" i="58" s="1"/>
  <c r="U191" i="58" s="1"/>
  <c r="V191" i="58" s="1"/>
  <c r="W191" i="58" s="1"/>
  <c r="X191" i="58" s="1"/>
  <c r="Y191" i="58" s="1"/>
  <c r="Z191" i="58" s="1"/>
  <c r="AA191" i="58" s="1"/>
  <c r="AB191" i="58" s="1"/>
  <c r="AC191" i="58" s="1"/>
  <c r="AD191" i="58" s="1"/>
  <c r="AE191" i="58" s="1"/>
  <c r="AF191" i="58" s="1"/>
  <c r="F191" i="58"/>
  <c r="D191" i="58"/>
  <c r="E191" i="58" s="1"/>
  <c r="C191" i="58"/>
  <c r="T190" i="58"/>
  <c r="U190" i="58" s="1"/>
  <c r="V190" i="58" s="1"/>
  <c r="W190" i="58" s="1"/>
  <c r="X190" i="58" s="1"/>
  <c r="Y190" i="58" s="1"/>
  <c r="Z190" i="58" s="1"/>
  <c r="AA190" i="58" s="1"/>
  <c r="AB190" i="58" s="1"/>
  <c r="AC190" i="58" s="1"/>
  <c r="AD190" i="58" s="1"/>
  <c r="AE190" i="58" s="1"/>
  <c r="AF190" i="58" s="1"/>
  <c r="L190" i="58"/>
  <c r="M190" i="58" s="1"/>
  <c r="N190" i="58" s="1"/>
  <c r="O190" i="58" s="1"/>
  <c r="P190" i="58" s="1"/>
  <c r="Q190" i="58" s="1"/>
  <c r="R190" i="58" s="1"/>
  <c r="S190" i="58" s="1"/>
  <c r="E190" i="58"/>
  <c r="F190" i="58" s="1"/>
  <c r="G190" i="58" s="1"/>
  <c r="H190" i="58" s="1"/>
  <c r="I190" i="58" s="1"/>
  <c r="J190" i="58" s="1"/>
  <c r="K190" i="58" s="1"/>
  <c r="D190" i="58"/>
  <c r="C190" i="58"/>
  <c r="C189" i="58"/>
  <c r="AG187" i="58"/>
  <c r="B187" i="58"/>
  <c r="AF186" i="58"/>
  <c r="AD186" i="58"/>
  <c r="AE186" i="58" s="1"/>
  <c r="H186" i="58"/>
  <c r="I186" i="58" s="1"/>
  <c r="J186" i="58" s="1"/>
  <c r="K186" i="58" s="1"/>
  <c r="L186" i="58" s="1"/>
  <c r="M186" i="58" s="1"/>
  <c r="N186" i="58" s="1"/>
  <c r="O186" i="58" s="1"/>
  <c r="P186" i="58" s="1"/>
  <c r="Q186" i="58" s="1"/>
  <c r="R186" i="58" s="1"/>
  <c r="S186" i="58" s="1"/>
  <c r="T186" i="58" s="1"/>
  <c r="U186" i="58" s="1"/>
  <c r="V186" i="58" s="1"/>
  <c r="W186" i="58" s="1"/>
  <c r="X186" i="58" s="1"/>
  <c r="Y186" i="58" s="1"/>
  <c r="Z186" i="58" s="1"/>
  <c r="AA186" i="58" s="1"/>
  <c r="AB186" i="58" s="1"/>
  <c r="AC186" i="58" s="1"/>
  <c r="D186" i="58"/>
  <c r="E186" i="58" s="1"/>
  <c r="F186" i="58" s="1"/>
  <c r="G186" i="58" s="1"/>
  <c r="C186" i="58"/>
  <c r="D185" i="58"/>
  <c r="E185" i="58" s="1"/>
  <c r="F185" i="58" s="1"/>
  <c r="G185" i="58" s="1"/>
  <c r="H185" i="58" s="1"/>
  <c r="I185" i="58" s="1"/>
  <c r="J185" i="58" s="1"/>
  <c r="K185" i="58" s="1"/>
  <c r="L185" i="58" s="1"/>
  <c r="M185" i="58" s="1"/>
  <c r="N185" i="58" s="1"/>
  <c r="O185" i="58" s="1"/>
  <c r="P185" i="58" s="1"/>
  <c r="Q185" i="58" s="1"/>
  <c r="R185" i="58" s="1"/>
  <c r="S185" i="58" s="1"/>
  <c r="T185" i="58" s="1"/>
  <c r="U185" i="58" s="1"/>
  <c r="V185" i="58" s="1"/>
  <c r="W185" i="58" s="1"/>
  <c r="X185" i="58" s="1"/>
  <c r="Y185" i="58" s="1"/>
  <c r="Z185" i="58" s="1"/>
  <c r="AA185" i="58" s="1"/>
  <c r="AB185" i="58" s="1"/>
  <c r="AC185" i="58" s="1"/>
  <c r="AD185" i="58" s="1"/>
  <c r="AE185" i="58" s="1"/>
  <c r="AF185" i="58" s="1"/>
  <c r="C185" i="58"/>
  <c r="N184" i="58"/>
  <c r="O184" i="58" s="1"/>
  <c r="P184" i="58" s="1"/>
  <c r="Q184" i="58" s="1"/>
  <c r="R184" i="58" s="1"/>
  <c r="S184" i="58" s="1"/>
  <c r="T184" i="58" s="1"/>
  <c r="U184" i="58" s="1"/>
  <c r="V184" i="58" s="1"/>
  <c r="W184" i="58" s="1"/>
  <c r="X184" i="58" s="1"/>
  <c r="Y184" i="58" s="1"/>
  <c r="Z184" i="58" s="1"/>
  <c r="AA184" i="58" s="1"/>
  <c r="AB184" i="58" s="1"/>
  <c r="AC184" i="58" s="1"/>
  <c r="AD184" i="58" s="1"/>
  <c r="AE184" i="58" s="1"/>
  <c r="AF184" i="58" s="1"/>
  <c r="D184" i="58"/>
  <c r="E184" i="58" s="1"/>
  <c r="F184" i="58" s="1"/>
  <c r="G184" i="58" s="1"/>
  <c r="H184" i="58" s="1"/>
  <c r="I184" i="58" s="1"/>
  <c r="J184" i="58" s="1"/>
  <c r="K184" i="58" s="1"/>
  <c r="L184" i="58" s="1"/>
  <c r="M184" i="58" s="1"/>
  <c r="C184" i="58"/>
  <c r="C183" i="58"/>
  <c r="D183" i="58" s="1"/>
  <c r="E183" i="58" s="1"/>
  <c r="F183" i="58" s="1"/>
  <c r="G183" i="58" s="1"/>
  <c r="H183" i="58" s="1"/>
  <c r="I183" i="58" s="1"/>
  <c r="J183" i="58" s="1"/>
  <c r="K183" i="58" s="1"/>
  <c r="L183" i="58" s="1"/>
  <c r="M183" i="58" s="1"/>
  <c r="N183" i="58" s="1"/>
  <c r="O183" i="58" s="1"/>
  <c r="P183" i="58" s="1"/>
  <c r="Q183" i="58" s="1"/>
  <c r="R183" i="58" s="1"/>
  <c r="S183" i="58" s="1"/>
  <c r="T183" i="58" s="1"/>
  <c r="U183" i="58" s="1"/>
  <c r="V183" i="58" s="1"/>
  <c r="W183" i="58" s="1"/>
  <c r="X183" i="58" s="1"/>
  <c r="Y183" i="58" s="1"/>
  <c r="Z183" i="58" s="1"/>
  <c r="AA183" i="58" s="1"/>
  <c r="AB183" i="58" s="1"/>
  <c r="AC183" i="58" s="1"/>
  <c r="AD183" i="58" s="1"/>
  <c r="AE183" i="58" s="1"/>
  <c r="AF183" i="58" s="1"/>
  <c r="C182" i="58"/>
  <c r="D182" i="58" s="1"/>
  <c r="E182" i="58" s="1"/>
  <c r="F182" i="58" s="1"/>
  <c r="G182" i="58" s="1"/>
  <c r="H182" i="58" s="1"/>
  <c r="I182" i="58" s="1"/>
  <c r="J182" i="58" s="1"/>
  <c r="K182" i="58" s="1"/>
  <c r="L182" i="58" s="1"/>
  <c r="M182" i="58" s="1"/>
  <c r="N182" i="58" s="1"/>
  <c r="O182" i="58" s="1"/>
  <c r="P182" i="58" s="1"/>
  <c r="Q182" i="58" s="1"/>
  <c r="R182" i="58" s="1"/>
  <c r="S182" i="58" s="1"/>
  <c r="T182" i="58" s="1"/>
  <c r="U182" i="58" s="1"/>
  <c r="V182" i="58" s="1"/>
  <c r="W182" i="58" s="1"/>
  <c r="X182" i="58" s="1"/>
  <c r="Y182" i="58" s="1"/>
  <c r="Z182" i="58" s="1"/>
  <c r="AA182" i="58" s="1"/>
  <c r="AB182" i="58" s="1"/>
  <c r="AC182" i="58" s="1"/>
  <c r="AD182" i="58" s="1"/>
  <c r="AE182" i="58" s="1"/>
  <c r="AF182" i="58" s="1"/>
  <c r="Y181" i="58"/>
  <c r="Z181" i="58" s="1"/>
  <c r="AA181" i="58" s="1"/>
  <c r="AB181" i="58" s="1"/>
  <c r="AC181" i="58" s="1"/>
  <c r="AD181" i="58" s="1"/>
  <c r="AE181" i="58" s="1"/>
  <c r="AF181" i="58" s="1"/>
  <c r="F181" i="58"/>
  <c r="G181" i="58" s="1"/>
  <c r="H181" i="58" s="1"/>
  <c r="I181" i="58" s="1"/>
  <c r="J181" i="58" s="1"/>
  <c r="K181" i="58" s="1"/>
  <c r="L181" i="58" s="1"/>
  <c r="M181" i="58" s="1"/>
  <c r="N181" i="58" s="1"/>
  <c r="O181" i="58" s="1"/>
  <c r="P181" i="58" s="1"/>
  <c r="Q181" i="58" s="1"/>
  <c r="R181" i="58" s="1"/>
  <c r="S181" i="58" s="1"/>
  <c r="T181" i="58" s="1"/>
  <c r="U181" i="58" s="1"/>
  <c r="V181" i="58" s="1"/>
  <c r="W181" i="58" s="1"/>
  <c r="X181" i="58" s="1"/>
  <c r="E181" i="58"/>
  <c r="D181" i="58"/>
  <c r="C181" i="58"/>
  <c r="D180" i="58"/>
  <c r="E180" i="58" s="1"/>
  <c r="F180" i="58" s="1"/>
  <c r="G180" i="58" s="1"/>
  <c r="H180" i="58" s="1"/>
  <c r="I180" i="58" s="1"/>
  <c r="J180" i="58" s="1"/>
  <c r="K180" i="58" s="1"/>
  <c r="L180" i="58" s="1"/>
  <c r="M180" i="58" s="1"/>
  <c r="N180" i="58" s="1"/>
  <c r="O180" i="58" s="1"/>
  <c r="P180" i="58" s="1"/>
  <c r="Q180" i="58" s="1"/>
  <c r="R180" i="58" s="1"/>
  <c r="S180" i="58" s="1"/>
  <c r="T180" i="58" s="1"/>
  <c r="U180" i="58" s="1"/>
  <c r="V180" i="58" s="1"/>
  <c r="W180" i="58" s="1"/>
  <c r="X180" i="58" s="1"/>
  <c r="Y180" i="58" s="1"/>
  <c r="Z180" i="58" s="1"/>
  <c r="AA180" i="58" s="1"/>
  <c r="AB180" i="58" s="1"/>
  <c r="AC180" i="58" s="1"/>
  <c r="AD180" i="58" s="1"/>
  <c r="AE180" i="58" s="1"/>
  <c r="AF180" i="58" s="1"/>
  <c r="C180" i="58"/>
  <c r="L179" i="58"/>
  <c r="M179" i="58" s="1"/>
  <c r="N179" i="58" s="1"/>
  <c r="O179" i="58" s="1"/>
  <c r="P179" i="58" s="1"/>
  <c r="Q179" i="58" s="1"/>
  <c r="R179" i="58" s="1"/>
  <c r="S179" i="58" s="1"/>
  <c r="T179" i="58" s="1"/>
  <c r="U179" i="58" s="1"/>
  <c r="V179" i="58" s="1"/>
  <c r="W179" i="58" s="1"/>
  <c r="X179" i="58" s="1"/>
  <c r="Y179" i="58" s="1"/>
  <c r="Z179" i="58" s="1"/>
  <c r="AA179" i="58" s="1"/>
  <c r="AB179" i="58" s="1"/>
  <c r="AC179" i="58" s="1"/>
  <c r="AD179" i="58" s="1"/>
  <c r="AE179" i="58" s="1"/>
  <c r="AF179" i="58" s="1"/>
  <c r="C179" i="58"/>
  <c r="D179" i="58" s="1"/>
  <c r="E179" i="58" s="1"/>
  <c r="F179" i="58" s="1"/>
  <c r="G179" i="58" s="1"/>
  <c r="H179" i="58" s="1"/>
  <c r="I179" i="58" s="1"/>
  <c r="J179" i="58" s="1"/>
  <c r="K179" i="58" s="1"/>
  <c r="D178" i="58"/>
  <c r="E178" i="58" s="1"/>
  <c r="F178" i="58" s="1"/>
  <c r="G178" i="58" s="1"/>
  <c r="H178" i="58" s="1"/>
  <c r="I178" i="58" s="1"/>
  <c r="J178" i="58" s="1"/>
  <c r="K178" i="58" s="1"/>
  <c r="L178" i="58" s="1"/>
  <c r="M178" i="58" s="1"/>
  <c r="N178" i="58" s="1"/>
  <c r="O178" i="58" s="1"/>
  <c r="P178" i="58" s="1"/>
  <c r="Q178" i="58" s="1"/>
  <c r="R178" i="58" s="1"/>
  <c r="S178" i="58" s="1"/>
  <c r="T178" i="58" s="1"/>
  <c r="U178" i="58" s="1"/>
  <c r="V178" i="58" s="1"/>
  <c r="W178" i="58" s="1"/>
  <c r="X178" i="58" s="1"/>
  <c r="Y178" i="58" s="1"/>
  <c r="Z178" i="58" s="1"/>
  <c r="AA178" i="58" s="1"/>
  <c r="AB178" i="58" s="1"/>
  <c r="AC178" i="58" s="1"/>
  <c r="AD178" i="58" s="1"/>
  <c r="AE178" i="58" s="1"/>
  <c r="AF178" i="58" s="1"/>
  <c r="C178" i="58"/>
  <c r="G177" i="58"/>
  <c r="H177" i="58" s="1"/>
  <c r="I177" i="58" s="1"/>
  <c r="J177" i="58" s="1"/>
  <c r="K177" i="58" s="1"/>
  <c r="L177" i="58" s="1"/>
  <c r="M177" i="58" s="1"/>
  <c r="N177" i="58" s="1"/>
  <c r="O177" i="58" s="1"/>
  <c r="P177" i="58" s="1"/>
  <c r="Q177" i="58" s="1"/>
  <c r="R177" i="58" s="1"/>
  <c r="S177" i="58" s="1"/>
  <c r="T177" i="58" s="1"/>
  <c r="U177" i="58" s="1"/>
  <c r="V177" i="58" s="1"/>
  <c r="W177" i="58" s="1"/>
  <c r="X177" i="58" s="1"/>
  <c r="Y177" i="58" s="1"/>
  <c r="Z177" i="58" s="1"/>
  <c r="AA177" i="58" s="1"/>
  <c r="AB177" i="58" s="1"/>
  <c r="AC177" i="58" s="1"/>
  <c r="AD177" i="58" s="1"/>
  <c r="AE177" i="58" s="1"/>
  <c r="AF177" i="58" s="1"/>
  <c r="D177" i="58"/>
  <c r="E177" i="58" s="1"/>
  <c r="F177" i="58" s="1"/>
  <c r="C177" i="58"/>
  <c r="V176" i="58"/>
  <c r="W176" i="58" s="1"/>
  <c r="X176" i="58" s="1"/>
  <c r="Y176" i="58" s="1"/>
  <c r="Z176" i="58" s="1"/>
  <c r="AA176" i="58" s="1"/>
  <c r="AB176" i="58" s="1"/>
  <c r="AC176" i="58" s="1"/>
  <c r="AD176" i="58" s="1"/>
  <c r="AE176" i="58" s="1"/>
  <c r="AF176" i="58" s="1"/>
  <c r="C176" i="58"/>
  <c r="D176" i="58" s="1"/>
  <c r="E176" i="58" s="1"/>
  <c r="F176" i="58" s="1"/>
  <c r="G176" i="58" s="1"/>
  <c r="H176" i="58" s="1"/>
  <c r="I176" i="58" s="1"/>
  <c r="J176" i="58" s="1"/>
  <c r="K176" i="58" s="1"/>
  <c r="L176" i="58" s="1"/>
  <c r="M176" i="58" s="1"/>
  <c r="N176" i="58" s="1"/>
  <c r="O176" i="58" s="1"/>
  <c r="P176" i="58" s="1"/>
  <c r="Q176" i="58" s="1"/>
  <c r="R176" i="58" s="1"/>
  <c r="S176" i="58" s="1"/>
  <c r="T176" i="58" s="1"/>
  <c r="U176" i="58" s="1"/>
  <c r="D175" i="58"/>
  <c r="E175" i="58" s="1"/>
  <c r="F175" i="58" s="1"/>
  <c r="G175" i="58" s="1"/>
  <c r="H175" i="58" s="1"/>
  <c r="I175" i="58" s="1"/>
  <c r="J175" i="58" s="1"/>
  <c r="K175" i="58" s="1"/>
  <c r="L175" i="58" s="1"/>
  <c r="M175" i="58" s="1"/>
  <c r="N175" i="58" s="1"/>
  <c r="O175" i="58" s="1"/>
  <c r="P175" i="58" s="1"/>
  <c r="Q175" i="58" s="1"/>
  <c r="R175" i="58" s="1"/>
  <c r="S175" i="58" s="1"/>
  <c r="T175" i="58" s="1"/>
  <c r="U175" i="58" s="1"/>
  <c r="V175" i="58" s="1"/>
  <c r="W175" i="58" s="1"/>
  <c r="X175" i="58" s="1"/>
  <c r="Y175" i="58" s="1"/>
  <c r="Z175" i="58" s="1"/>
  <c r="AA175" i="58" s="1"/>
  <c r="AB175" i="58" s="1"/>
  <c r="AC175" i="58" s="1"/>
  <c r="AD175" i="58" s="1"/>
  <c r="AE175" i="58" s="1"/>
  <c r="AF175" i="58" s="1"/>
  <c r="C175" i="58"/>
  <c r="G174" i="58"/>
  <c r="H174" i="58" s="1"/>
  <c r="I174" i="58" s="1"/>
  <c r="J174" i="58" s="1"/>
  <c r="K174" i="58" s="1"/>
  <c r="L174" i="58" s="1"/>
  <c r="M174" i="58" s="1"/>
  <c r="N174" i="58" s="1"/>
  <c r="O174" i="58" s="1"/>
  <c r="P174" i="58" s="1"/>
  <c r="Q174" i="58" s="1"/>
  <c r="R174" i="58" s="1"/>
  <c r="S174" i="58" s="1"/>
  <c r="T174" i="58" s="1"/>
  <c r="U174" i="58" s="1"/>
  <c r="V174" i="58" s="1"/>
  <c r="W174" i="58" s="1"/>
  <c r="X174" i="58" s="1"/>
  <c r="Y174" i="58" s="1"/>
  <c r="Z174" i="58" s="1"/>
  <c r="AA174" i="58" s="1"/>
  <c r="AB174" i="58" s="1"/>
  <c r="AC174" i="58" s="1"/>
  <c r="AD174" i="58" s="1"/>
  <c r="AE174" i="58" s="1"/>
  <c r="AF174" i="58" s="1"/>
  <c r="C174" i="58"/>
  <c r="D174" i="58" s="1"/>
  <c r="E174" i="58" s="1"/>
  <c r="F174" i="58" s="1"/>
  <c r="C172" i="58"/>
  <c r="D172" i="58" s="1"/>
  <c r="E172" i="58" s="1"/>
  <c r="F172" i="58" s="1"/>
  <c r="G172" i="58" s="1"/>
  <c r="H172" i="58" s="1"/>
  <c r="I172" i="58" s="1"/>
  <c r="J172" i="58" s="1"/>
  <c r="K172" i="58" s="1"/>
  <c r="L172" i="58" s="1"/>
  <c r="M172" i="58" s="1"/>
  <c r="N172" i="58" s="1"/>
  <c r="O172" i="58" s="1"/>
  <c r="P172" i="58" s="1"/>
  <c r="Q172" i="58" s="1"/>
  <c r="R172" i="58" s="1"/>
  <c r="S172" i="58" s="1"/>
  <c r="T172" i="58" s="1"/>
  <c r="U172" i="58" s="1"/>
  <c r="V172" i="58" s="1"/>
  <c r="W172" i="58" s="1"/>
  <c r="X172" i="58" s="1"/>
  <c r="Y172" i="58" s="1"/>
  <c r="Z172" i="58" s="1"/>
  <c r="AA172" i="58" s="1"/>
  <c r="AB172" i="58" s="1"/>
  <c r="AC172" i="58" s="1"/>
  <c r="AD172" i="58" s="1"/>
  <c r="AE172" i="58" s="1"/>
  <c r="AF172" i="58" s="1"/>
  <c r="D171" i="58"/>
  <c r="E171" i="58" s="1"/>
  <c r="F171" i="58" s="1"/>
  <c r="G171" i="58" s="1"/>
  <c r="H171" i="58" s="1"/>
  <c r="I171" i="58" s="1"/>
  <c r="J171" i="58" s="1"/>
  <c r="K171" i="58" s="1"/>
  <c r="L171" i="58" s="1"/>
  <c r="M171" i="58" s="1"/>
  <c r="N171" i="58" s="1"/>
  <c r="O171" i="58" s="1"/>
  <c r="P171" i="58" s="1"/>
  <c r="Q171" i="58" s="1"/>
  <c r="R171" i="58" s="1"/>
  <c r="S171" i="58" s="1"/>
  <c r="T171" i="58" s="1"/>
  <c r="U171" i="58" s="1"/>
  <c r="V171" i="58" s="1"/>
  <c r="W171" i="58" s="1"/>
  <c r="X171" i="58" s="1"/>
  <c r="Y171" i="58" s="1"/>
  <c r="Z171" i="58" s="1"/>
  <c r="AA171" i="58" s="1"/>
  <c r="AB171" i="58" s="1"/>
  <c r="AC171" i="58" s="1"/>
  <c r="AD171" i="58" s="1"/>
  <c r="AE171" i="58" s="1"/>
  <c r="AF171" i="58" s="1"/>
  <c r="C171" i="58"/>
  <c r="H170" i="58"/>
  <c r="I170" i="58" s="1"/>
  <c r="J170" i="58" s="1"/>
  <c r="K170" i="58" s="1"/>
  <c r="L170" i="58" s="1"/>
  <c r="M170" i="58" s="1"/>
  <c r="N170" i="58" s="1"/>
  <c r="O170" i="58" s="1"/>
  <c r="P170" i="58" s="1"/>
  <c r="Q170" i="58" s="1"/>
  <c r="R170" i="58" s="1"/>
  <c r="S170" i="58" s="1"/>
  <c r="T170" i="58" s="1"/>
  <c r="U170" i="58" s="1"/>
  <c r="V170" i="58" s="1"/>
  <c r="W170" i="58" s="1"/>
  <c r="X170" i="58" s="1"/>
  <c r="Y170" i="58" s="1"/>
  <c r="Z170" i="58" s="1"/>
  <c r="AA170" i="58" s="1"/>
  <c r="AB170" i="58" s="1"/>
  <c r="AC170" i="58" s="1"/>
  <c r="AD170" i="58" s="1"/>
  <c r="AE170" i="58" s="1"/>
  <c r="AF170" i="58" s="1"/>
  <c r="C170" i="58"/>
  <c r="D170" i="58" s="1"/>
  <c r="E170" i="58" s="1"/>
  <c r="F170" i="58" s="1"/>
  <c r="G170" i="58" s="1"/>
  <c r="D169" i="58"/>
  <c r="E169" i="58" s="1"/>
  <c r="F169" i="58" s="1"/>
  <c r="G169" i="58" s="1"/>
  <c r="H169" i="58" s="1"/>
  <c r="I169" i="58" s="1"/>
  <c r="J169" i="58" s="1"/>
  <c r="K169" i="58" s="1"/>
  <c r="L169" i="58" s="1"/>
  <c r="M169" i="58" s="1"/>
  <c r="N169" i="58" s="1"/>
  <c r="O169" i="58" s="1"/>
  <c r="P169" i="58" s="1"/>
  <c r="Q169" i="58" s="1"/>
  <c r="R169" i="58" s="1"/>
  <c r="S169" i="58" s="1"/>
  <c r="T169" i="58" s="1"/>
  <c r="U169" i="58" s="1"/>
  <c r="V169" i="58" s="1"/>
  <c r="W169" i="58" s="1"/>
  <c r="X169" i="58" s="1"/>
  <c r="Y169" i="58" s="1"/>
  <c r="Z169" i="58" s="1"/>
  <c r="AA169" i="58" s="1"/>
  <c r="AB169" i="58" s="1"/>
  <c r="AC169" i="58" s="1"/>
  <c r="AD169" i="58" s="1"/>
  <c r="AE169" i="58" s="1"/>
  <c r="AF169" i="58" s="1"/>
  <c r="C169" i="58"/>
  <c r="AA168" i="58"/>
  <c r="AB168" i="58" s="1"/>
  <c r="AC168" i="58" s="1"/>
  <c r="AD168" i="58" s="1"/>
  <c r="AE168" i="58" s="1"/>
  <c r="AF168" i="58" s="1"/>
  <c r="C168" i="58"/>
  <c r="D168" i="58" s="1"/>
  <c r="E168" i="58" s="1"/>
  <c r="F168" i="58" s="1"/>
  <c r="G168" i="58" s="1"/>
  <c r="H168" i="58" s="1"/>
  <c r="I168" i="58" s="1"/>
  <c r="J168" i="58" s="1"/>
  <c r="K168" i="58" s="1"/>
  <c r="L168" i="58" s="1"/>
  <c r="M168" i="58" s="1"/>
  <c r="N168" i="58" s="1"/>
  <c r="O168" i="58" s="1"/>
  <c r="P168" i="58" s="1"/>
  <c r="Q168" i="58" s="1"/>
  <c r="R168" i="58" s="1"/>
  <c r="S168" i="58" s="1"/>
  <c r="T168" i="58" s="1"/>
  <c r="U168" i="58" s="1"/>
  <c r="V168" i="58" s="1"/>
  <c r="W168" i="58" s="1"/>
  <c r="X168" i="58" s="1"/>
  <c r="Y168" i="58" s="1"/>
  <c r="Z168" i="58" s="1"/>
  <c r="C167" i="58"/>
  <c r="D167" i="58" s="1"/>
  <c r="E167" i="58" s="1"/>
  <c r="F167" i="58" s="1"/>
  <c r="G167" i="58" s="1"/>
  <c r="H167" i="58" s="1"/>
  <c r="I167" i="58" s="1"/>
  <c r="J167" i="58" s="1"/>
  <c r="K167" i="58" s="1"/>
  <c r="L167" i="58" s="1"/>
  <c r="M167" i="58" s="1"/>
  <c r="N167" i="58" s="1"/>
  <c r="O167" i="58" s="1"/>
  <c r="P167" i="58" s="1"/>
  <c r="Q167" i="58" s="1"/>
  <c r="R167" i="58" s="1"/>
  <c r="S167" i="58" s="1"/>
  <c r="T167" i="58" s="1"/>
  <c r="U167" i="58" s="1"/>
  <c r="V167" i="58" s="1"/>
  <c r="W167" i="58" s="1"/>
  <c r="X167" i="58" s="1"/>
  <c r="Y167" i="58" s="1"/>
  <c r="Z167" i="58" s="1"/>
  <c r="AA167" i="58" s="1"/>
  <c r="AB167" i="58" s="1"/>
  <c r="AC167" i="58" s="1"/>
  <c r="AD167" i="58" s="1"/>
  <c r="AE167" i="58" s="1"/>
  <c r="AF167" i="58" s="1"/>
  <c r="C166" i="58"/>
  <c r="D166" i="58" s="1"/>
  <c r="E166" i="58" s="1"/>
  <c r="F166" i="58" s="1"/>
  <c r="G166" i="58" s="1"/>
  <c r="H166" i="58" s="1"/>
  <c r="I166" i="58" s="1"/>
  <c r="J166" i="58" s="1"/>
  <c r="K166" i="58" s="1"/>
  <c r="L166" i="58" s="1"/>
  <c r="M166" i="58" s="1"/>
  <c r="N166" i="58" s="1"/>
  <c r="O166" i="58" s="1"/>
  <c r="P166" i="58" s="1"/>
  <c r="Q166" i="58" s="1"/>
  <c r="R166" i="58" s="1"/>
  <c r="S166" i="58" s="1"/>
  <c r="T166" i="58" s="1"/>
  <c r="U166" i="58" s="1"/>
  <c r="V166" i="58" s="1"/>
  <c r="W166" i="58" s="1"/>
  <c r="X166" i="58" s="1"/>
  <c r="Y166" i="58" s="1"/>
  <c r="Z166" i="58" s="1"/>
  <c r="AA166" i="58" s="1"/>
  <c r="AB166" i="58" s="1"/>
  <c r="AC166" i="58" s="1"/>
  <c r="AD166" i="58" s="1"/>
  <c r="AE166" i="58" s="1"/>
  <c r="AF166" i="58" s="1"/>
  <c r="I165" i="58"/>
  <c r="J165" i="58" s="1"/>
  <c r="K165" i="58" s="1"/>
  <c r="L165" i="58" s="1"/>
  <c r="M165" i="58" s="1"/>
  <c r="N165" i="58" s="1"/>
  <c r="O165" i="58" s="1"/>
  <c r="P165" i="58" s="1"/>
  <c r="Q165" i="58" s="1"/>
  <c r="R165" i="58" s="1"/>
  <c r="S165" i="58" s="1"/>
  <c r="T165" i="58" s="1"/>
  <c r="U165" i="58" s="1"/>
  <c r="V165" i="58" s="1"/>
  <c r="W165" i="58" s="1"/>
  <c r="X165" i="58" s="1"/>
  <c r="Y165" i="58" s="1"/>
  <c r="Z165" i="58" s="1"/>
  <c r="AA165" i="58" s="1"/>
  <c r="AB165" i="58" s="1"/>
  <c r="AC165" i="58" s="1"/>
  <c r="AD165" i="58" s="1"/>
  <c r="AE165" i="58" s="1"/>
  <c r="AF165" i="58" s="1"/>
  <c r="E165" i="58"/>
  <c r="F165" i="58" s="1"/>
  <c r="G165" i="58" s="1"/>
  <c r="H165" i="58" s="1"/>
  <c r="D165" i="58"/>
  <c r="C165" i="58"/>
  <c r="U163" i="58"/>
  <c r="V163" i="58" s="1"/>
  <c r="W163" i="58" s="1"/>
  <c r="X163" i="58" s="1"/>
  <c r="Y163" i="58" s="1"/>
  <c r="Z163" i="58" s="1"/>
  <c r="AA163" i="58" s="1"/>
  <c r="AB163" i="58" s="1"/>
  <c r="AC163" i="58" s="1"/>
  <c r="AD163" i="58" s="1"/>
  <c r="AE163" i="58" s="1"/>
  <c r="AF163" i="58" s="1"/>
  <c r="D163" i="58"/>
  <c r="E163" i="58" s="1"/>
  <c r="F163" i="58" s="1"/>
  <c r="G163" i="58" s="1"/>
  <c r="H163" i="58" s="1"/>
  <c r="I163" i="58" s="1"/>
  <c r="J163" i="58" s="1"/>
  <c r="K163" i="58" s="1"/>
  <c r="L163" i="58" s="1"/>
  <c r="M163" i="58" s="1"/>
  <c r="N163" i="58" s="1"/>
  <c r="O163" i="58" s="1"/>
  <c r="P163" i="58" s="1"/>
  <c r="Q163" i="58" s="1"/>
  <c r="R163" i="58" s="1"/>
  <c r="S163" i="58" s="1"/>
  <c r="T163" i="58" s="1"/>
  <c r="C163" i="58"/>
  <c r="H162" i="58"/>
  <c r="I162" i="58" s="1"/>
  <c r="J162" i="58" s="1"/>
  <c r="K162" i="58" s="1"/>
  <c r="L162" i="58" s="1"/>
  <c r="M162" i="58" s="1"/>
  <c r="N162" i="58" s="1"/>
  <c r="O162" i="58" s="1"/>
  <c r="P162" i="58" s="1"/>
  <c r="Q162" i="58" s="1"/>
  <c r="R162" i="58" s="1"/>
  <c r="S162" i="58" s="1"/>
  <c r="T162" i="58" s="1"/>
  <c r="U162" i="58" s="1"/>
  <c r="V162" i="58" s="1"/>
  <c r="W162" i="58" s="1"/>
  <c r="X162" i="58" s="1"/>
  <c r="Y162" i="58" s="1"/>
  <c r="Z162" i="58" s="1"/>
  <c r="AA162" i="58" s="1"/>
  <c r="AB162" i="58" s="1"/>
  <c r="AC162" i="58" s="1"/>
  <c r="AD162" i="58" s="1"/>
  <c r="AE162" i="58" s="1"/>
  <c r="AF162" i="58" s="1"/>
  <c r="C162" i="58"/>
  <c r="D162" i="58" s="1"/>
  <c r="E162" i="58" s="1"/>
  <c r="F162" i="58" s="1"/>
  <c r="G162" i="58" s="1"/>
  <c r="H161" i="58"/>
  <c r="I161" i="58" s="1"/>
  <c r="J161" i="58" s="1"/>
  <c r="K161" i="58" s="1"/>
  <c r="L161" i="58" s="1"/>
  <c r="M161" i="58" s="1"/>
  <c r="N161" i="58" s="1"/>
  <c r="O161" i="58" s="1"/>
  <c r="P161" i="58" s="1"/>
  <c r="Q161" i="58" s="1"/>
  <c r="R161" i="58" s="1"/>
  <c r="S161" i="58" s="1"/>
  <c r="T161" i="58" s="1"/>
  <c r="U161" i="58" s="1"/>
  <c r="V161" i="58" s="1"/>
  <c r="W161" i="58" s="1"/>
  <c r="X161" i="58" s="1"/>
  <c r="Y161" i="58" s="1"/>
  <c r="Z161" i="58" s="1"/>
  <c r="AA161" i="58" s="1"/>
  <c r="AB161" i="58" s="1"/>
  <c r="AC161" i="58" s="1"/>
  <c r="AD161" i="58" s="1"/>
  <c r="AE161" i="58" s="1"/>
  <c r="AF161" i="58" s="1"/>
  <c r="F161" i="58"/>
  <c r="G161" i="58" s="1"/>
  <c r="C161" i="58"/>
  <c r="D161" i="58" s="1"/>
  <c r="E161" i="58" s="1"/>
  <c r="C160" i="58"/>
  <c r="D160" i="58" s="1"/>
  <c r="E160" i="58" s="1"/>
  <c r="F160" i="58" s="1"/>
  <c r="G160" i="58" s="1"/>
  <c r="H160" i="58" s="1"/>
  <c r="I160" i="58" s="1"/>
  <c r="J160" i="58" s="1"/>
  <c r="K160" i="58" s="1"/>
  <c r="L160" i="58" s="1"/>
  <c r="M160" i="58" s="1"/>
  <c r="N160" i="58" s="1"/>
  <c r="O160" i="58" s="1"/>
  <c r="P160" i="58" s="1"/>
  <c r="Q160" i="58" s="1"/>
  <c r="R160" i="58" s="1"/>
  <c r="S160" i="58" s="1"/>
  <c r="T160" i="58" s="1"/>
  <c r="U160" i="58" s="1"/>
  <c r="V160" i="58" s="1"/>
  <c r="W160" i="58" s="1"/>
  <c r="X160" i="58" s="1"/>
  <c r="Y160" i="58" s="1"/>
  <c r="Z160" i="58" s="1"/>
  <c r="AA160" i="58" s="1"/>
  <c r="AB160" i="58" s="1"/>
  <c r="AC160" i="58" s="1"/>
  <c r="AD160" i="58" s="1"/>
  <c r="AE160" i="58" s="1"/>
  <c r="AF160" i="58" s="1"/>
  <c r="E159" i="58"/>
  <c r="F159" i="58" s="1"/>
  <c r="G159" i="58" s="1"/>
  <c r="H159" i="58" s="1"/>
  <c r="I159" i="58" s="1"/>
  <c r="J159" i="58" s="1"/>
  <c r="K159" i="58" s="1"/>
  <c r="L159" i="58" s="1"/>
  <c r="M159" i="58" s="1"/>
  <c r="N159" i="58" s="1"/>
  <c r="O159" i="58" s="1"/>
  <c r="P159" i="58" s="1"/>
  <c r="Q159" i="58" s="1"/>
  <c r="R159" i="58" s="1"/>
  <c r="S159" i="58" s="1"/>
  <c r="T159" i="58" s="1"/>
  <c r="U159" i="58" s="1"/>
  <c r="V159" i="58" s="1"/>
  <c r="W159" i="58" s="1"/>
  <c r="X159" i="58" s="1"/>
  <c r="Y159" i="58" s="1"/>
  <c r="Z159" i="58" s="1"/>
  <c r="AA159" i="58" s="1"/>
  <c r="AB159" i="58" s="1"/>
  <c r="AC159" i="58" s="1"/>
  <c r="AD159" i="58" s="1"/>
  <c r="AE159" i="58" s="1"/>
  <c r="AF159" i="58" s="1"/>
  <c r="D159" i="58"/>
  <c r="C159" i="58"/>
  <c r="D158" i="58"/>
  <c r="E158" i="58" s="1"/>
  <c r="F158" i="58" s="1"/>
  <c r="G158" i="58" s="1"/>
  <c r="H158" i="58" s="1"/>
  <c r="I158" i="58" s="1"/>
  <c r="J158" i="58" s="1"/>
  <c r="K158" i="58" s="1"/>
  <c r="L158" i="58" s="1"/>
  <c r="M158" i="58" s="1"/>
  <c r="N158" i="58" s="1"/>
  <c r="O158" i="58" s="1"/>
  <c r="P158" i="58" s="1"/>
  <c r="Q158" i="58" s="1"/>
  <c r="R158" i="58" s="1"/>
  <c r="S158" i="58" s="1"/>
  <c r="T158" i="58" s="1"/>
  <c r="U158" i="58" s="1"/>
  <c r="V158" i="58" s="1"/>
  <c r="W158" i="58" s="1"/>
  <c r="X158" i="58" s="1"/>
  <c r="Y158" i="58" s="1"/>
  <c r="Z158" i="58" s="1"/>
  <c r="AA158" i="58" s="1"/>
  <c r="AB158" i="58" s="1"/>
  <c r="AC158" i="58" s="1"/>
  <c r="AD158" i="58" s="1"/>
  <c r="AE158" i="58" s="1"/>
  <c r="AF158" i="58" s="1"/>
  <c r="C158" i="58"/>
  <c r="U157" i="58"/>
  <c r="V157" i="58" s="1"/>
  <c r="W157" i="58" s="1"/>
  <c r="X157" i="58" s="1"/>
  <c r="Y157" i="58" s="1"/>
  <c r="Z157" i="58" s="1"/>
  <c r="AA157" i="58" s="1"/>
  <c r="AB157" i="58" s="1"/>
  <c r="AC157" i="58" s="1"/>
  <c r="AD157" i="58" s="1"/>
  <c r="AE157" i="58" s="1"/>
  <c r="AF157" i="58" s="1"/>
  <c r="T157" i="58"/>
  <c r="D157" i="58"/>
  <c r="E157" i="58" s="1"/>
  <c r="F157" i="58" s="1"/>
  <c r="G157" i="58" s="1"/>
  <c r="H157" i="58" s="1"/>
  <c r="I157" i="58" s="1"/>
  <c r="J157" i="58" s="1"/>
  <c r="K157" i="58" s="1"/>
  <c r="L157" i="58" s="1"/>
  <c r="M157" i="58" s="1"/>
  <c r="N157" i="58" s="1"/>
  <c r="O157" i="58" s="1"/>
  <c r="P157" i="58" s="1"/>
  <c r="Q157" i="58" s="1"/>
  <c r="R157" i="58" s="1"/>
  <c r="S157" i="58" s="1"/>
  <c r="C157" i="58"/>
  <c r="J156" i="58"/>
  <c r="K156" i="58" s="1"/>
  <c r="L156" i="58" s="1"/>
  <c r="M156" i="58" s="1"/>
  <c r="N156" i="58" s="1"/>
  <c r="O156" i="58" s="1"/>
  <c r="P156" i="58" s="1"/>
  <c r="Q156" i="58" s="1"/>
  <c r="R156" i="58" s="1"/>
  <c r="S156" i="58" s="1"/>
  <c r="T156" i="58" s="1"/>
  <c r="U156" i="58" s="1"/>
  <c r="V156" i="58" s="1"/>
  <c r="W156" i="58" s="1"/>
  <c r="X156" i="58" s="1"/>
  <c r="Y156" i="58" s="1"/>
  <c r="Z156" i="58" s="1"/>
  <c r="AA156" i="58" s="1"/>
  <c r="AB156" i="58" s="1"/>
  <c r="AC156" i="58" s="1"/>
  <c r="AD156" i="58" s="1"/>
  <c r="AE156" i="58" s="1"/>
  <c r="AF156" i="58" s="1"/>
  <c r="C156" i="58"/>
  <c r="D156" i="58" s="1"/>
  <c r="E156" i="58" s="1"/>
  <c r="F156" i="58" s="1"/>
  <c r="G156" i="58" s="1"/>
  <c r="H156" i="58" s="1"/>
  <c r="I156" i="58" s="1"/>
  <c r="AC155" i="58"/>
  <c r="AD155" i="58" s="1"/>
  <c r="AE155" i="58" s="1"/>
  <c r="AF155" i="58" s="1"/>
  <c r="F155" i="58"/>
  <c r="G155" i="58" s="1"/>
  <c r="H155" i="58" s="1"/>
  <c r="I155" i="58" s="1"/>
  <c r="J155" i="58" s="1"/>
  <c r="K155" i="58" s="1"/>
  <c r="L155" i="58" s="1"/>
  <c r="M155" i="58" s="1"/>
  <c r="N155" i="58" s="1"/>
  <c r="O155" i="58" s="1"/>
  <c r="P155" i="58" s="1"/>
  <c r="Q155" i="58" s="1"/>
  <c r="R155" i="58" s="1"/>
  <c r="S155" i="58" s="1"/>
  <c r="T155" i="58" s="1"/>
  <c r="U155" i="58" s="1"/>
  <c r="V155" i="58" s="1"/>
  <c r="W155" i="58" s="1"/>
  <c r="X155" i="58" s="1"/>
  <c r="Y155" i="58" s="1"/>
  <c r="Z155" i="58" s="1"/>
  <c r="AA155" i="58" s="1"/>
  <c r="AB155" i="58" s="1"/>
  <c r="E155" i="58"/>
  <c r="D155" i="58"/>
  <c r="C155" i="58"/>
  <c r="AE154" i="58"/>
  <c r="AF154" i="58" s="1"/>
  <c r="D154" i="58"/>
  <c r="E154" i="58" s="1"/>
  <c r="F154" i="58" s="1"/>
  <c r="G154" i="58" s="1"/>
  <c r="H154" i="58" s="1"/>
  <c r="I154" i="58" s="1"/>
  <c r="J154" i="58" s="1"/>
  <c r="K154" i="58" s="1"/>
  <c r="L154" i="58" s="1"/>
  <c r="M154" i="58" s="1"/>
  <c r="N154" i="58" s="1"/>
  <c r="O154" i="58" s="1"/>
  <c r="P154" i="58" s="1"/>
  <c r="Q154" i="58" s="1"/>
  <c r="R154" i="58" s="1"/>
  <c r="S154" i="58" s="1"/>
  <c r="T154" i="58" s="1"/>
  <c r="U154" i="58" s="1"/>
  <c r="V154" i="58" s="1"/>
  <c r="W154" i="58" s="1"/>
  <c r="X154" i="58" s="1"/>
  <c r="Y154" i="58" s="1"/>
  <c r="Z154" i="58" s="1"/>
  <c r="AA154" i="58" s="1"/>
  <c r="AB154" i="58" s="1"/>
  <c r="AC154" i="58" s="1"/>
  <c r="AD154" i="58" s="1"/>
  <c r="C154" i="58"/>
  <c r="X153" i="58"/>
  <c r="Y153" i="58" s="1"/>
  <c r="Z153" i="58" s="1"/>
  <c r="AA153" i="58" s="1"/>
  <c r="AB153" i="58" s="1"/>
  <c r="AC153" i="58" s="1"/>
  <c r="AD153" i="58" s="1"/>
  <c r="AE153" i="58" s="1"/>
  <c r="AF153" i="58" s="1"/>
  <c r="E153" i="58"/>
  <c r="F153" i="58" s="1"/>
  <c r="G153" i="58" s="1"/>
  <c r="H153" i="58" s="1"/>
  <c r="I153" i="58" s="1"/>
  <c r="J153" i="58" s="1"/>
  <c r="K153" i="58" s="1"/>
  <c r="L153" i="58" s="1"/>
  <c r="M153" i="58" s="1"/>
  <c r="N153" i="58" s="1"/>
  <c r="O153" i="58" s="1"/>
  <c r="P153" i="58" s="1"/>
  <c r="Q153" i="58" s="1"/>
  <c r="R153" i="58" s="1"/>
  <c r="S153" i="58" s="1"/>
  <c r="T153" i="58" s="1"/>
  <c r="U153" i="58" s="1"/>
  <c r="V153" i="58" s="1"/>
  <c r="W153" i="58" s="1"/>
  <c r="D153" i="58"/>
  <c r="C153" i="58"/>
  <c r="AA152" i="58"/>
  <c r="AB152" i="58" s="1"/>
  <c r="AC152" i="58" s="1"/>
  <c r="AD152" i="58" s="1"/>
  <c r="AE152" i="58" s="1"/>
  <c r="AF152" i="58" s="1"/>
  <c r="R152" i="58"/>
  <c r="S152" i="58" s="1"/>
  <c r="T152" i="58" s="1"/>
  <c r="U152" i="58" s="1"/>
  <c r="V152" i="58" s="1"/>
  <c r="W152" i="58" s="1"/>
  <c r="X152" i="58" s="1"/>
  <c r="Y152" i="58" s="1"/>
  <c r="Z152" i="58" s="1"/>
  <c r="L152" i="58"/>
  <c r="M152" i="58" s="1"/>
  <c r="N152" i="58" s="1"/>
  <c r="O152" i="58" s="1"/>
  <c r="P152" i="58" s="1"/>
  <c r="Q152" i="58" s="1"/>
  <c r="D152" i="58"/>
  <c r="E152" i="58" s="1"/>
  <c r="F152" i="58" s="1"/>
  <c r="G152" i="58" s="1"/>
  <c r="H152" i="58" s="1"/>
  <c r="I152" i="58" s="1"/>
  <c r="J152" i="58" s="1"/>
  <c r="K152" i="58" s="1"/>
  <c r="C152" i="58"/>
  <c r="F151" i="58"/>
  <c r="G151" i="58" s="1"/>
  <c r="H151" i="58" s="1"/>
  <c r="I151" i="58" s="1"/>
  <c r="J151" i="58" s="1"/>
  <c r="K151" i="58" s="1"/>
  <c r="L151" i="58" s="1"/>
  <c r="M151" i="58" s="1"/>
  <c r="N151" i="58" s="1"/>
  <c r="O151" i="58" s="1"/>
  <c r="P151" i="58" s="1"/>
  <c r="Q151" i="58" s="1"/>
  <c r="R151" i="58" s="1"/>
  <c r="S151" i="58" s="1"/>
  <c r="T151" i="58" s="1"/>
  <c r="U151" i="58" s="1"/>
  <c r="V151" i="58" s="1"/>
  <c r="W151" i="58" s="1"/>
  <c r="X151" i="58" s="1"/>
  <c r="Y151" i="58" s="1"/>
  <c r="Z151" i="58" s="1"/>
  <c r="AA151" i="58" s="1"/>
  <c r="AB151" i="58" s="1"/>
  <c r="AC151" i="58" s="1"/>
  <c r="AD151" i="58" s="1"/>
  <c r="AE151" i="58" s="1"/>
  <c r="AF151" i="58" s="1"/>
  <c r="D151" i="58"/>
  <c r="E151" i="58" s="1"/>
  <c r="C151" i="58"/>
  <c r="C149" i="58"/>
  <c r="D149" i="58" s="1"/>
  <c r="E149" i="58" s="1"/>
  <c r="F149" i="58" s="1"/>
  <c r="G149" i="58" s="1"/>
  <c r="H149" i="58" s="1"/>
  <c r="I149" i="58" s="1"/>
  <c r="J149" i="58" s="1"/>
  <c r="K149" i="58" s="1"/>
  <c r="L149" i="58" s="1"/>
  <c r="M149" i="58" s="1"/>
  <c r="N149" i="58" s="1"/>
  <c r="O149" i="58" s="1"/>
  <c r="P149" i="58" s="1"/>
  <c r="Q149" i="58" s="1"/>
  <c r="R149" i="58" s="1"/>
  <c r="S149" i="58" s="1"/>
  <c r="T149" i="58" s="1"/>
  <c r="U149" i="58" s="1"/>
  <c r="V149" i="58" s="1"/>
  <c r="W149" i="58" s="1"/>
  <c r="X149" i="58" s="1"/>
  <c r="Y149" i="58" s="1"/>
  <c r="Z149" i="58" s="1"/>
  <c r="AA149" i="58" s="1"/>
  <c r="AB149" i="58" s="1"/>
  <c r="AC149" i="58" s="1"/>
  <c r="AD149" i="58" s="1"/>
  <c r="AE149" i="58" s="1"/>
  <c r="AF149" i="58" s="1"/>
  <c r="X148" i="58"/>
  <c r="Y148" i="58" s="1"/>
  <c r="Z148" i="58" s="1"/>
  <c r="AA148" i="58" s="1"/>
  <c r="AB148" i="58" s="1"/>
  <c r="AC148" i="58" s="1"/>
  <c r="AD148" i="58" s="1"/>
  <c r="AE148" i="58" s="1"/>
  <c r="AF148" i="58" s="1"/>
  <c r="D148" i="58"/>
  <c r="E148" i="58" s="1"/>
  <c r="F148" i="58" s="1"/>
  <c r="G148" i="58" s="1"/>
  <c r="H148" i="58" s="1"/>
  <c r="I148" i="58" s="1"/>
  <c r="J148" i="58" s="1"/>
  <c r="K148" i="58" s="1"/>
  <c r="L148" i="58" s="1"/>
  <c r="M148" i="58" s="1"/>
  <c r="N148" i="58" s="1"/>
  <c r="O148" i="58" s="1"/>
  <c r="P148" i="58" s="1"/>
  <c r="Q148" i="58" s="1"/>
  <c r="R148" i="58" s="1"/>
  <c r="S148" i="58" s="1"/>
  <c r="T148" i="58" s="1"/>
  <c r="U148" i="58" s="1"/>
  <c r="V148" i="58" s="1"/>
  <c r="W148" i="58" s="1"/>
  <c r="C148" i="58"/>
  <c r="S147" i="58"/>
  <c r="T147" i="58" s="1"/>
  <c r="U147" i="58" s="1"/>
  <c r="V147" i="58" s="1"/>
  <c r="W147" i="58" s="1"/>
  <c r="X147" i="58" s="1"/>
  <c r="Y147" i="58" s="1"/>
  <c r="Z147" i="58" s="1"/>
  <c r="AA147" i="58" s="1"/>
  <c r="AB147" i="58" s="1"/>
  <c r="AC147" i="58" s="1"/>
  <c r="AD147" i="58" s="1"/>
  <c r="AE147" i="58" s="1"/>
  <c r="AF147" i="58" s="1"/>
  <c r="D147" i="58"/>
  <c r="E147" i="58" s="1"/>
  <c r="F147" i="58" s="1"/>
  <c r="G147" i="58" s="1"/>
  <c r="H147" i="58" s="1"/>
  <c r="I147" i="58" s="1"/>
  <c r="J147" i="58" s="1"/>
  <c r="K147" i="58" s="1"/>
  <c r="L147" i="58" s="1"/>
  <c r="M147" i="58" s="1"/>
  <c r="N147" i="58" s="1"/>
  <c r="O147" i="58" s="1"/>
  <c r="P147" i="58" s="1"/>
  <c r="Q147" i="58" s="1"/>
  <c r="R147" i="58" s="1"/>
  <c r="C147" i="58"/>
  <c r="J146" i="58"/>
  <c r="K146" i="58" s="1"/>
  <c r="L146" i="58" s="1"/>
  <c r="M146" i="58" s="1"/>
  <c r="N146" i="58" s="1"/>
  <c r="O146" i="58" s="1"/>
  <c r="P146" i="58" s="1"/>
  <c r="Q146" i="58" s="1"/>
  <c r="R146" i="58" s="1"/>
  <c r="S146" i="58" s="1"/>
  <c r="T146" i="58" s="1"/>
  <c r="U146" i="58" s="1"/>
  <c r="V146" i="58" s="1"/>
  <c r="W146" i="58" s="1"/>
  <c r="X146" i="58" s="1"/>
  <c r="Y146" i="58" s="1"/>
  <c r="Z146" i="58" s="1"/>
  <c r="AA146" i="58" s="1"/>
  <c r="AB146" i="58" s="1"/>
  <c r="AC146" i="58" s="1"/>
  <c r="AD146" i="58" s="1"/>
  <c r="AE146" i="58" s="1"/>
  <c r="AF146" i="58" s="1"/>
  <c r="I146" i="58"/>
  <c r="D146" i="58"/>
  <c r="E146" i="58" s="1"/>
  <c r="F146" i="58" s="1"/>
  <c r="G146" i="58" s="1"/>
  <c r="H146" i="58" s="1"/>
  <c r="C146" i="58"/>
  <c r="J144" i="58"/>
  <c r="K144" i="58" s="1"/>
  <c r="L144" i="58" s="1"/>
  <c r="M144" i="58" s="1"/>
  <c r="N144" i="58" s="1"/>
  <c r="O144" i="58" s="1"/>
  <c r="P144" i="58" s="1"/>
  <c r="Q144" i="58" s="1"/>
  <c r="R144" i="58" s="1"/>
  <c r="S144" i="58" s="1"/>
  <c r="T144" i="58" s="1"/>
  <c r="U144" i="58" s="1"/>
  <c r="V144" i="58" s="1"/>
  <c r="W144" i="58" s="1"/>
  <c r="X144" i="58" s="1"/>
  <c r="Y144" i="58" s="1"/>
  <c r="Z144" i="58" s="1"/>
  <c r="AA144" i="58" s="1"/>
  <c r="AB144" i="58" s="1"/>
  <c r="AC144" i="58" s="1"/>
  <c r="AD144" i="58" s="1"/>
  <c r="AE144" i="58" s="1"/>
  <c r="AF144" i="58" s="1"/>
  <c r="C144" i="58"/>
  <c r="D144" i="58" s="1"/>
  <c r="E144" i="58" s="1"/>
  <c r="F144" i="58" s="1"/>
  <c r="G144" i="58" s="1"/>
  <c r="H144" i="58" s="1"/>
  <c r="I144" i="58" s="1"/>
  <c r="D143" i="58"/>
  <c r="E143" i="58" s="1"/>
  <c r="F143" i="58" s="1"/>
  <c r="G143" i="58" s="1"/>
  <c r="H143" i="58" s="1"/>
  <c r="I143" i="58" s="1"/>
  <c r="J143" i="58" s="1"/>
  <c r="K143" i="58" s="1"/>
  <c r="L143" i="58" s="1"/>
  <c r="M143" i="58" s="1"/>
  <c r="N143" i="58" s="1"/>
  <c r="O143" i="58" s="1"/>
  <c r="P143" i="58" s="1"/>
  <c r="Q143" i="58" s="1"/>
  <c r="R143" i="58" s="1"/>
  <c r="S143" i="58" s="1"/>
  <c r="T143" i="58" s="1"/>
  <c r="U143" i="58" s="1"/>
  <c r="V143" i="58" s="1"/>
  <c r="W143" i="58" s="1"/>
  <c r="X143" i="58" s="1"/>
  <c r="Y143" i="58" s="1"/>
  <c r="Z143" i="58" s="1"/>
  <c r="AA143" i="58" s="1"/>
  <c r="AB143" i="58" s="1"/>
  <c r="AC143" i="58" s="1"/>
  <c r="AD143" i="58" s="1"/>
  <c r="AE143" i="58" s="1"/>
  <c r="AF143" i="58" s="1"/>
  <c r="C143" i="58"/>
  <c r="D141" i="58"/>
  <c r="E141" i="58" s="1"/>
  <c r="F141" i="58" s="1"/>
  <c r="G141" i="58" s="1"/>
  <c r="H141" i="58" s="1"/>
  <c r="I141" i="58" s="1"/>
  <c r="J141" i="58" s="1"/>
  <c r="K141" i="58" s="1"/>
  <c r="L141" i="58" s="1"/>
  <c r="M141" i="58" s="1"/>
  <c r="N141" i="58" s="1"/>
  <c r="O141" i="58" s="1"/>
  <c r="P141" i="58" s="1"/>
  <c r="Q141" i="58" s="1"/>
  <c r="R141" i="58" s="1"/>
  <c r="S141" i="58" s="1"/>
  <c r="T141" i="58" s="1"/>
  <c r="U141" i="58" s="1"/>
  <c r="V141" i="58" s="1"/>
  <c r="W141" i="58" s="1"/>
  <c r="X141" i="58" s="1"/>
  <c r="Y141" i="58" s="1"/>
  <c r="Z141" i="58" s="1"/>
  <c r="AA141" i="58" s="1"/>
  <c r="AB141" i="58" s="1"/>
  <c r="AC141" i="58" s="1"/>
  <c r="AD141" i="58" s="1"/>
  <c r="AE141" i="58" s="1"/>
  <c r="AF141" i="58" s="1"/>
  <c r="C141" i="58"/>
  <c r="L140" i="58"/>
  <c r="M140" i="58" s="1"/>
  <c r="N140" i="58" s="1"/>
  <c r="O140" i="58" s="1"/>
  <c r="P140" i="58" s="1"/>
  <c r="Q140" i="58" s="1"/>
  <c r="R140" i="58" s="1"/>
  <c r="S140" i="58" s="1"/>
  <c r="T140" i="58" s="1"/>
  <c r="U140" i="58" s="1"/>
  <c r="V140" i="58" s="1"/>
  <c r="W140" i="58" s="1"/>
  <c r="X140" i="58" s="1"/>
  <c r="Y140" i="58" s="1"/>
  <c r="Z140" i="58" s="1"/>
  <c r="AA140" i="58" s="1"/>
  <c r="AB140" i="58" s="1"/>
  <c r="AC140" i="58" s="1"/>
  <c r="AD140" i="58" s="1"/>
  <c r="AE140" i="58" s="1"/>
  <c r="AF140" i="58" s="1"/>
  <c r="E140" i="58"/>
  <c r="F140" i="58" s="1"/>
  <c r="G140" i="58" s="1"/>
  <c r="H140" i="58" s="1"/>
  <c r="I140" i="58" s="1"/>
  <c r="J140" i="58" s="1"/>
  <c r="K140" i="58" s="1"/>
  <c r="D140" i="58"/>
  <c r="C140" i="58"/>
  <c r="F139" i="58"/>
  <c r="G139" i="58" s="1"/>
  <c r="H139" i="58" s="1"/>
  <c r="I139" i="58" s="1"/>
  <c r="J139" i="58" s="1"/>
  <c r="K139" i="58" s="1"/>
  <c r="L139" i="58" s="1"/>
  <c r="M139" i="58" s="1"/>
  <c r="N139" i="58" s="1"/>
  <c r="O139" i="58" s="1"/>
  <c r="P139" i="58" s="1"/>
  <c r="Q139" i="58" s="1"/>
  <c r="R139" i="58" s="1"/>
  <c r="S139" i="58" s="1"/>
  <c r="T139" i="58" s="1"/>
  <c r="U139" i="58" s="1"/>
  <c r="V139" i="58" s="1"/>
  <c r="W139" i="58" s="1"/>
  <c r="X139" i="58" s="1"/>
  <c r="Y139" i="58" s="1"/>
  <c r="Z139" i="58" s="1"/>
  <c r="AA139" i="58" s="1"/>
  <c r="AB139" i="58" s="1"/>
  <c r="AC139" i="58" s="1"/>
  <c r="AD139" i="58" s="1"/>
  <c r="AE139" i="58" s="1"/>
  <c r="AF139" i="58" s="1"/>
  <c r="C139" i="58"/>
  <c r="D139" i="58" s="1"/>
  <c r="E139" i="58" s="1"/>
  <c r="M138" i="58"/>
  <c r="N138" i="58" s="1"/>
  <c r="O138" i="58" s="1"/>
  <c r="P138" i="58" s="1"/>
  <c r="Q138" i="58" s="1"/>
  <c r="R138" i="58" s="1"/>
  <c r="S138" i="58" s="1"/>
  <c r="T138" i="58" s="1"/>
  <c r="U138" i="58" s="1"/>
  <c r="V138" i="58" s="1"/>
  <c r="W138" i="58" s="1"/>
  <c r="X138" i="58" s="1"/>
  <c r="Y138" i="58" s="1"/>
  <c r="Z138" i="58" s="1"/>
  <c r="AA138" i="58" s="1"/>
  <c r="AB138" i="58" s="1"/>
  <c r="AC138" i="58" s="1"/>
  <c r="AD138" i="58" s="1"/>
  <c r="AE138" i="58" s="1"/>
  <c r="AF138" i="58" s="1"/>
  <c r="I138" i="58"/>
  <c r="J138" i="58" s="1"/>
  <c r="K138" i="58" s="1"/>
  <c r="L138" i="58" s="1"/>
  <c r="D138" i="58"/>
  <c r="E138" i="58" s="1"/>
  <c r="F138" i="58" s="1"/>
  <c r="G138" i="58" s="1"/>
  <c r="H138" i="58" s="1"/>
  <c r="C138" i="58"/>
  <c r="J137" i="58"/>
  <c r="K137" i="58" s="1"/>
  <c r="L137" i="58" s="1"/>
  <c r="M137" i="58" s="1"/>
  <c r="N137" i="58" s="1"/>
  <c r="O137" i="58" s="1"/>
  <c r="P137" i="58" s="1"/>
  <c r="Q137" i="58" s="1"/>
  <c r="R137" i="58" s="1"/>
  <c r="S137" i="58" s="1"/>
  <c r="T137" i="58" s="1"/>
  <c r="U137" i="58" s="1"/>
  <c r="V137" i="58" s="1"/>
  <c r="W137" i="58" s="1"/>
  <c r="X137" i="58" s="1"/>
  <c r="Y137" i="58" s="1"/>
  <c r="Z137" i="58" s="1"/>
  <c r="AA137" i="58" s="1"/>
  <c r="AB137" i="58" s="1"/>
  <c r="AC137" i="58" s="1"/>
  <c r="AD137" i="58" s="1"/>
  <c r="AE137" i="58" s="1"/>
  <c r="AF137" i="58" s="1"/>
  <c r="I137" i="58"/>
  <c r="F137" i="58"/>
  <c r="G137" i="58" s="1"/>
  <c r="H137" i="58" s="1"/>
  <c r="D137" i="58"/>
  <c r="E137" i="58" s="1"/>
  <c r="C137" i="58"/>
  <c r="D136" i="58"/>
  <c r="E136" i="58" s="1"/>
  <c r="F136" i="58" s="1"/>
  <c r="G136" i="58" s="1"/>
  <c r="H136" i="58" s="1"/>
  <c r="I136" i="58" s="1"/>
  <c r="J136" i="58" s="1"/>
  <c r="K136" i="58" s="1"/>
  <c r="L136" i="58" s="1"/>
  <c r="M136" i="58" s="1"/>
  <c r="N136" i="58" s="1"/>
  <c r="O136" i="58" s="1"/>
  <c r="P136" i="58" s="1"/>
  <c r="Q136" i="58" s="1"/>
  <c r="R136" i="58" s="1"/>
  <c r="S136" i="58" s="1"/>
  <c r="T136" i="58" s="1"/>
  <c r="U136" i="58" s="1"/>
  <c r="V136" i="58" s="1"/>
  <c r="W136" i="58" s="1"/>
  <c r="X136" i="58" s="1"/>
  <c r="Y136" i="58" s="1"/>
  <c r="Z136" i="58" s="1"/>
  <c r="AA136" i="58" s="1"/>
  <c r="AB136" i="58" s="1"/>
  <c r="AC136" i="58" s="1"/>
  <c r="AD136" i="58" s="1"/>
  <c r="AE136" i="58" s="1"/>
  <c r="AF136" i="58" s="1"/>
  <c r="C136" i="58"/>
  <c r="E135" i="58"/>
  <c r="F135" i="58" s="1"/>
  <c r="G135" i="58" s="1"/>
  <c r="H135" i="58" s="1"/>
  <c r="I135" i="58" s="1"/>
  <c r="J135" i="58" s="1"/>
  <c r="K135" i="58" s="1"/>
  <c r="L135" i="58" s="1"/>
  <c r="M135" i="58" s="1"/>
  <c r="N135" i="58" s="1"/>
  <c r="O135" i="58" s="1"/>
  <c r="P135" i="58" s="1"/>
  <c r="Q135" i="58" s="1"/>
  <c r="R135" i="58" s="1"/>
  <c r="S135" i="58" s="1"/>
  <c r="T135" i="58" s="1"/>
  <c r="U135" i="58" s="1"/>
  <c r="V135" i="58" s="1"/>
  <c r="W135" i="58" s="1"/>
  <c r="X135" i="58" s="1"/>
  <c r="Y135" i="58" s="1"/>
  <c r="Z135" i="58" s="1"/>
  <c r="AA135" i="58" s="1"/>
  <c r="AB135" i="58" s="1"/>
  <c r="AC135" i="58" s="1"/>
  <c r="AD135" i="58" s="1"/>
  <c r="AE135" i="58" s="1"/>
  <c r="AF135" i="58" s="1"/>
  <c r="C135" i="58"/>
  <c r="D135" i="58" s="1"/>
  <c r="D133" i="58"/>
  <c r="E133" i="58" s="1"/>
  <c r="F133" i="58" s="1"/>
  <c r="G133" i="58" s="1"/>
  <c r="H133" i="58" s="1"/>
  <c r="I133" i="58" s="1"/>
  <c r="J133" i="58" s="1"/>
  <c r="K133" i="58" s="1"/>
  <c r="L133" i="58" s="1"/>
  <c r="M133" i="58" s="1"/>
  <c r="N133" i="58" s="1"/>
  <c r="O133" i="58" s="1"/>
  <c r="P133" i="58" s="1"/>
  <c r="Q133" i="58" s="1"/>
  <c r="R133" i="58" s="1"/>
  <c r="S133" i="58" s="1"/>
  <c r="T133" i="58" s="1"/>
  <c r="U133" i="58" s="1"/>
  <c r="V133" i="58" s="1"/>
  <c r="W133" i="58" s="1"/>
  <c r="X133" i="58" s="1"/>
  <c r="Y133" i="58" s="1"/>
  <c r="Z133" i="58" s="1"/>
  <c r="AA133" i="58" s="1"/>
  <c r="AB133" i="58" s="1"/>
  <c r="AC133" i="58" s="1"/>
  <c r="AD133" i="58" s="1"/>
  <c r="AE133" i="58" s="1"/>
  <c r="AF133" i="58" s="1"/>
  <c r="C133" i="58"/>
  <c r="L132" i="58"/>
  <c r="M132" i="58" s="1"/>
  <c r="N132" i="58" s="1"/>
  <c r="O132" i="58" s="1"/>
  <c r="P132" i="58" s="1"/>
  <c r="Q132" i="58" s="1"/>
  <c r="R132" i="58" s="1"/>
  <c r="S132" i="58" s="1"/>
  <c r="T132" i="58" s="1"/>
  <c r="U132" i="58" s="1"/>
  <c r="V132" i="58" s="1"/>
  <c r="W132" i="58" s="1"/>
  <c r="X132" i="58" s="1"/>
  <c r="Y132" i="58" s="1"/>
  <c r="Z132" i="58" s="1"/>
  <c r="AA132" i="58" s="1"/>
  <c r="AB132" i="58" s="1"/>
  <c r="AC132" i="58" s="1"/>
  <c r="AD132" i="58" s="1"/>
  <c r="AE132" i="58" s="1"/>
  <c r="AF132" i="58" s="1"/>
  <c r="J132" i="58"/>
  <c r="K132" i="58" s="1"/>
  <c r="I132" i="58"/>
  <c r="F132" i="58"/>
  <c r="G132" i="58" s="1"/>
  <c r="H132" i="58" s="1"/>
  <c r="C132" i="58"/>
  <c r="D132" i="58" s="1"/>
  <c r="E132" i="58" s="1"/>
  <c r="H131" i="58"/>
  <c r="I131" i="58" s="1"/>
  <c r="J131" i="58" s="1"/>
  <c r="K131" i="58" s="1"/>
  <c r="L131" i="58" s="1"/>
  <c r="M131" i="58" s="1"/>
  <c r="N131" i="58" s="1"/>
  <c r="O131" i="58" s="1"/>
  <c r="P131" i="58" s="1"/>
  <c r="Q131" i="58" s="1"/>
  <c r="R131" i="58" s="1"/>
  <c r="S131" i="58" s="1"/>
  <c r="T131" i="58" s="1"/>
  <c r="U131" i="58" s="1"/>
  <c r="V131" i="58" s="1"/>
  <c r="W131" i="58" s="1"/>
  <c r="X131" i="58" s="1"/>
  <c r="Y131" i="58" s="1"/>
  <c r="Z131" i="58" s="1"/>
  <c r="AA131" i="58" s="1"/>
  <c r="AB131" i="58" s="1"/>
  <c r="AC131" i="58" s="1"/>
  <c r="AD131" i="58" s="1"/>
  <c r="AE131" i="58" s="1"/>
  <c r="AF131" i="58" s="1"/>
  <c r="D131" i="58"/>
  <c r="E131" i="58" s="1"/>
  <c r="F131" i="58" s="1"/>
  <c r="G131" i="58" s="1"/>
  <c r="C131" i="58"/>
  <c r="G130" i="58"/>
  <c r="H130" i="58" s="1"/>
  <c r="I130" i="58" s="1"/>
  <c r="J130" i="58" s="1"/>
  <c r="K130" i="58" s="1"/>
  <c r="L130" i="58" s="1"/>
  <c r="M130" i="58" s="1"/>
  <c r="N130" i="58" s="1"/>
  <c r="O130" i="58" s="1"/>
  <c r="P130" i="58" s="1"/>
  <c r="Q130" i="58" s="1"/>
  <c r="R130" i="58" s="1"/>
  <c r="S130" i="58" s="1"/>
  <c r="T130" i="58" s="1"/>
  <c r="U130" i="58" s="1"/>
  <c r="V130" i="58" s="1"/>
  <c r="W130" i="58" s="1"/>
  <c r="X130" i="58" s="1"/>
  <c r="Y130" i="58" s="1"/>
  <c r="Z130" i="58" s="1"/>
  <c r="AA130" i="58" s="1"/>
  <c r="AB130" i="58" s="1"/>
  <c r="AC130" i="58" s="1"/>
  <c r="AD130" i="58" s="1"/>
  <c r="AE130" i="58" s="1"/>
  <c r="AF130" i="58" s="1"/>
  <c r="F130" i="58"/>
  <c r="C130" i="58"/>
  <c r="D130" i="58" s="1"/>
  <c r="E130" i="58" s="1"/>
  <c r="D129" i="58"/>
  <c r="E129" i="58" s="1"/>
  <c r="F129" i="58" s="1"/>
  <c r="G129" i="58" s="1"/>
  <c r="H129" i="58" s="1"/>
  <c r="I129" i="58" s="1"/>
  <c r="J129" i="58" s="1"/>
  <c r="K129" i="58" s="1"/>
  <c r="L129" i="58" s="1"/>
  <c r="M129" i="58" s="1"/>
  <c r="N129" i="58" s="1"/>
  <c r="O129" i="58" s="1"/>
  <c r="P129" i="58" s="1"/>
  <c r="Q129" i="58" s="1"/>
  <c r="R129" i="58" s="1"/>
  <c r="S129" i="58" s="1"/>
  <c r="T129" i="58" s="1"/>
  <c r="U129" i="58" s="1"/>
  <c r="V129" i="58" s="1"/>
  <c r="W129" i="58" s="1"/>
  <c r="X129" i="58" s="1"/>
  <c r="Y129" i="58" s="1"/>
  <c r="Z129" i="58" s="1"/>
  <c r="AA129" i="58" s="1"/>
  <c r="AB129" i="58" s="1"/>
  <c r="AC129" i="58" s="1"/>
  <c r="AD129" i="58" s="1"/>
  <c r="AE129" i="58" s="1"/>
  <c r="AF129" i="58" s="1"/>
  <c r="C129" i="58"/>
  <c r="D128" i="58"/>
  <c r="E128" i="58" s="1"/>
  <c r="F128" i="58" s="1"/>
  <c r="G128" i="58" s="1"/>
  <c r="H128" i="58" s="1"/>
  <c r="I128" i="58" s="1"/>
  <c r="J128" i="58" s="1"/>
  <c r="K128" i="58" s="1"/>
  <c r="L128" i="58" s="1"/>
  <c r="M128" i="58" s="1"/>
  <c r="N128" i="58" s="1"/>
  <c r="O128" i="58" s="1"/>
  <c r="P128" i="58" s="1"/>
  <c r="Q128" i="58" s="1"/>
  <c r="R128" i="58" s="1"/>
  <c r="S128" i="58" s="1"/>
  <c r="T128" i="58" s="1"/>
  <c r="U128" i="58" s="1"/>
  <c r="V128" i="58" s="1"/>
  <c r="W128" i="58" s="1"/>
  <c r="X128" i="58" s="1"/>
  <c r="Y128" i="58" s="1"/>
  <c r="Z128" i="58" s="1"/>
  <c r="AA128" i="58" s="1"/>
  <c r="AB128" i="58" s="1"/>
  <c r="AC128" i="58" s="1"/>
  <c r="AD128" i="58" s="1"/>
  <c r="AE128" i="58" s="1"/>
  <c r="AF128" i="58" s="1"/>
  <c r="C128" i="58"/>
  <c r="R127" i="58"/>
  <c r="S127" i="58" s="1"/>
  <c r="T127" i="58" s="1"/>
  <c r="U127" i="58" s="1"/>
  <c r="V127" i="58" s="1"/>
  <c r="W127" i="58" s="1"/>
  <c r="X127" i="58" s="1"/>
  <c r="Y127" i="58" s="1"/>
  <c r="Z127" i="58" s="1"/>
  <c r="AA127" i="58" s="1"/>
  <c r="AB127" i="58" s="1"/>
  <c r="AC127" i="58" s="1"/>
  <c r="AD127" i="58" s="1"/>
  <c r="AE127" i="58" s="1"/>
  <c r="AF127" i="58" s="1"/>
  <c r="O127" i="58"/>
  <c r="P127" i="58" s="1"/>
  <c r="Q127" i="58" s="1"/>
  <c r="E127" i="58"/>
  <c r="F127" i="58" s="1"/>
  <c r="G127" i="58" s="1"/>
  <c r="H127" i="58" s="1"/>
  <c r="I127" i="58" s="1"/>
  <c r="J127" i="58" s="1"/>
  <c r="K127" i="58" s="1"/>
  <c r="L127" i="58" s="1"/>
  <c r="M127" i="58" s="1"/>
  <c r="N127" i="58" s="1"/>
  <c r="D127" i="58"/>
  <c r="C127" i="58"/>
  <c r="N126" i="58"/>
  <c r="O126" i="58" s="1"/>
  <c r="P126" i="58" s="1"/>
  <c r="Q126" i="58" s="1"/>
  <c r="R126" i="58" s="1"/>
  <c r="S126" i="58" s="1"/>
  <c r="T126" i="58" s="1"/>
  <c r="U126" i="58" s="1"/>
  <c r="V126" i="58" s="1"/>
  <c r="W126" i="58" s="1"/>
  <c r="X126" i="58" s="1"/>
  <c r="Y126" i="58" s="1"/>
  <c r="Z126" i="58" s="1"/>
  <c r="AA126" i="58" s="1"/>
  <c r="AB126" i="58" s="1"/>
  <c r="AC126" i="58" s="1"/>
  <c r="AD126" i="58" s="1"/>
  <c r="AE126" i="58" s="1"/>
  <c r="AF126" i="58" s="1"/>
  <c r="K126" i="58"/>
  <c r="L126" i="58" s="1"/>
  <c r="M126" i="58" s="1"/>
  <c r="C126" i="58"/>
  <c r="D126" i="58" s="1"/>
  <c r="E126" i="58" s="1"/>
  <c r="F126" i="58" s="1"/>
  <c r="G126" i="58" s="1"/>
  <c r="H126" i="58" s="1"/>
  <c r="I126" i="58" s="1"/>
  <c r="J126" i="58" s="1"/>
  <c r="F124" i="58"/>
  <c r="G124" i="58" s="1"/>
  <c r="H124" i="58" s="1"/>
  <c r="I124" i="58" s="1"/>
  <c r="J124" i="58" s="1"/>
  <c r="K124" i="58" s="1"/>
  <c r="L124" i="58" s="1"/>
  <c r="M124" i="58" s="1"/>
  <c r="N124" i="58" s="1"/>
  <c r="O124" i="58" s="1"/>
  <c r="P124" i="58" s="1"/>
  <c r="Q124" i="58" s="1"/>
  <c r="R124" i="58" s="1"/>
  <c r="S124" i="58" s="1"/>
  <c r="T124" i="58" s="1"/>
  <c r="U124" i="58" s="1"/>
  <c r="V124" i="58" s="1"/>
  <c r="W124" i="58" s="1"/>
  <c r="X124" i="58" s="1"/>
  <c r="Y124" i="58" s="1"/>
  <c r="Z124" i="58" s="1"/>
  <c r="AA124" i="58" s="1"/>
  <c r="AB124" i="58" s="1"/>
  <c r="AC124" i="58" s="1"/>
  <c r="AD124" i="58" s="1"/>
  <c r="AE124" i="58" s="1"/>
  <c r="AF124" i="58" s="1"/>
  <c r="E124" i="58"/>
  <c r="C124" i="58"/>
  <c r="D124" i="58" s="1"/>
  <c r="F123" i="58"/>
  <c r="G123" i="58" s="1"/>
  <c r="H123" i="58" s="1"/>
  <c r="I123" i="58" s="1"/>
  <c r="J123" i="58" s="1"/>
  <c r="K123" i="58" s="1"/>
  <c r="L123" i="58" s="1"/>
  <c r="M123" i="58" s="1"/>
  <c r="N123" i="58" s="1"/>
  <c r="O123" i="58" s="1"/>
  <c r="P123" i="58" s="1"/>
  <c r="Q123" i="58" s="1"/>
  <c r="R123" i="58" s="1"/>
  <c r="S123" i="58" s="1"/>
  <c r="T123" i="58" s="1"/>
  <c r="U123" i="58" s="1"/>
  <c r="V123" i="58" s="1"/>
  <c r="W123" i="58" s="1"/>
  <c r="X123" i="58" s="1"/>
  <c r="Y123" i="58" s="1"/>
  <c r="Z123" i="58" s="1"/>
  <c r="AA123" i="58" s="1"/>
  <c r="AB123" i="58" s="1"/>
  <c r="AC123" i="58" s="1"/>
  <c r="AD123" i="58" s="1"/>
  <c r="AE123" i="58" s="1"/>
  <c r="AF123" i="58" s="1"/>
  <c r="D123" i="58"/>
  <c r="E123" i="58" s="1"/>
  <c r="C123" i="58"/>
  <c r="E122" i="58"/>
  <c r="F122" i="58" s="1"/>
  <c r="G122" i="58" s="1"/>
  <c r="H122" i="58" s="1"/>
  <c r="I122" i="58" s="1"/>
  <c r="J122" i="58" s="1"/>
  <c r="K122" i="58" s="1"/>
  <c r="L122" i="58" s="1"/>
  <c r="M122" i="58" s="1"/>
  <c r="N122" i="58" s="1"/>
  <c r="O122" i="58" s="1"/>
  <c r="P122" i="58" s="1"/>
  <c r="Q122" i="58" s="1"/>
  <c r="R122" i="58" s="1"/>
  <c r="S122" i="58" s="1"/>
  <c r="T122" i="58" s="1"/>
  <c r="U122" i="58" s="1"/>
  <c r="V122" i="58" s="1"/>
  <c r="W122" i="58" s="1"/>
  <c r="X122" i="58" s="1"/>
  <c r="Y122" i="58" s="1"/>
  <c r="Z122" i="58" s="1"/>
  <c r="AA122" i="58" s="1"/>
  <c r="AB122" i="58" s="1"/>
  <c r="AC122" i="58" s="1"/>
  <c r="AD122" i="58" s="1"/>
  <c r="AE122" i="58" s="1"/>
  <c r="AF122" i="58" s="1"/>
  <c r="D122" i="58"/>
  <c r="C122" i="58"/>
  <c r="H121" i="58"/>
  <c r="I121" i="58" s="1"/>
  <c r="J121" i="58" s="1"/>
  <c r="K121" i="58" s="1"/>
  <c r="L121" i="58" s="1"/>
  <c r="M121" i="58" s="1"/>
  <c r="N121" i="58" s="1"/>
  <c r="O121" i="58" s="1"/>
  <c r="P121" i="58" s="1"/>
  <c r="Q121" i="58" s="1"/>
  <c r="R121" i="58" s="1"/>
  <c r="S121" i="58" s="1"/>
  <c r="T121" i="58" s="1"/>
  <c r="U121" i="58" s="1"/>
  <c r="V121" i="58" s="1"/>
  <c r="W121" i="58" s="1"/>
  <c r="X121" i="58" s="1"/>
  <c r="Y121" i="58" s="1"/>
  <c r="Z121" i="58" s="1"/>
  <c r="AA121" i="58" s="1"/>
  <c r="AB121" i="58" s="1"/>
  <c r="AC121" i="58" s="1"/>
  <c r="AD121" i="58" s="1"/>
  <c r="AE121" i="58" s="1"/>
  <c r="AF121" i="58" s="1"/>
  <c r="C121" i="58"/>
  <c r="D121" i="58" s="1"/>
  <c r="E121" i="58" s="1"/>
  <c r="F121" i="58" s="1"/>
  <c r="G121" i="58" s="1"/>
  <c r="C120" i="58"/>
  <c r="D120" i="58" s="1"/>
  <c r="E120" i="58" s="1"/>
  <c r="F120" i="58" s="1"/>
  <c r="G120" i="58" s="1"/>
  <c r="H120" i="58" s="1"/>
  <c r="I120" i="58" s="1"/>
  <c r="J120" i="58" s="1"/>
  <c r="K120" i="58" s="1"/>
  <c r="L120" i="58" s="1"/>
  <c r="M120" i="58" s="1"/>
  <c r="N120" i="58" s="1"/>
  <c r="O120" i="58" s="1"/>
  <c r="P120" i="58" s="1"/>
  <c r="Q120" i="58" s="1"/>
  <c r="R120" i="58" s="1"/>
  <c r="S120" i="58" s="1"/>
  <c r="T120" i="58" s="1"/>
  <c r="U120" i="58" s="1"/>
  <c r="V120" i="58" s="1"/>
  <c r="W120" i="58" s="1"/>
  <c r="X120" i="58" s="1"/>
  <c r="Y120" i="58" s="1"/>
  <c r="Z120" i="58" s="1"/>
  <c r="AA120" i="58" s="1"/>
  <c r="AB120" i="58" s="1"/>
  <c r="AC120" i="58" s="1"/>
  <c r="AD120" i="58" s="1"/>
  <c r="AE120" i="58" s="1"/>
  <c r="AF120" i="58" s="1"/>
  <c r="K119" i="58"/>
  <c r="L119" i="58" s="1"/>
  <c r="M119" i="58" s="1"/>
  <c r="N119" i="58" s="1"/>
  <c r="O119" i="58" s="1"/>
  <c r="P119" i="58" s="1"/>
  <c r="Q119" i="58" s="1"/>
  <c r="R119" i="58" s="1"/>
  <c r="S119" i="58" s="1"/>
  <c r="T119" i="58" s="1"/>
  <c r="U119" i="58" s="1"/>
  <c r="V119" i="58" s="1"/>
  <c r="W119" i="58" s="1"/>
  <c r="X119" i="58" s="1"/>
  <c r="Y119" i="58" s="1"/>
  <c r="Z119" i="58" s="1"/>
  <c r="AA119" i="58" s="1"/>
  <c r="AB119" i="58" s="1"/>
  <c r="AC119" i="58" s="1"/>
  <c r="AD119" i="58" s="1"/>
  <c r="AE119" i="58" s="1"/>
  <c r="AF119" i="58" s="1"/>
  <c r="D119" i="58"/>
  <c r="E119" i="58" s="1"/>
  <c r="F119" i="58" s="1"/>
  <c r="G119" i="58" s="1"/>
  <c r="H119" i="58" s="1"/>
  <c r="I119" i="58" s="1"/>
  <c r="J119" i="58" s="1"/>
  <c r="C119" i="58"/>
  <c r="M118" i="58"/>
  <c r="N118" i="58" s="1"/>
  <c r="O118" i="58" s="1"/>
  <c r="P118" i="58" s="1"/>
  <c r="Q118" i="58" s="1"/>
  <c r="R118" i="58" s="1"/>
  <c r="S118" i="58" s="1"/>
  <c r="T118" i="58" s="1"/>
  <c r="U118" i="58" s="1"/>
  <c r="V118" i="58" s="1"/>
  <c r="W118" i="58" s="1"/>
  <c r="X118" i="58" s="1"/>
  <c r="Y118" i="58" s="1"/>
  <c r="Z118" i="58" s="1"/>
  <c r="AA118" i="58" s="1"/>
  <c r="AB118" i="58" s="1"/>
  <c r="AC118" i="58" s="1"/>
  <c r="AD118" i="58" s="1"/>
  <c r="AE118" i="58" s="1"/>
  <c r="AF118" i="58" s="1"/>
  <c r="G118" i="58"/>
  <c r="H118" i="58" s="1"/>
  <c r="I118" i="58" s="1"/>
  <c r="J118" i="58" s="1"/>
  <c r="K118" i="58" s="1"/>
  <c r="L118" i="58" s="1"/>
  <c r="D118" i="58"/>
  <c r="E118" i="58" s="1"/>
  <c r="F118" i="58" s="1"/>
  <c r="C118" i="58"/>
  <c r="C117" i="58"/>
  <c r="D117" i="58" s="1"/>
  <c r="E117" i="58" s="1"/>
  <c r="F117" i="58" s="1"/>
  <c r="G117" i="58" s="1"/>
  <c r="H117" i="58" s="1"/>
  <c r="I117" i="58" s="1"/>
  <c r="J117" i="58" s="1"/>
  <c r="K117" i="58" s="1"/>
  <c r="L117" i="58" s="1"/>
  <c r="M117" i="58" s="1"/>
  <c r="N117" i="58" s="1"/>
  <c r="O117" i="58" s="1"/>
  <c r="P117" i="58" s="1"/>
  <c r="Q117" i="58" s="1"/>
  <c r="R117" i="58" s="1"/>
  <c r="S117" i="58" s="1"/>
  <c r="T117" i="58" s="1"/>
  <c r="U117" i="58" s="1"/>
  <c r="V117" i="58" s="1"/>
  <c r="W117" i="58" s="1"/>
  <c r="X117" i="58" s="1"/>
  <c r="Y117" i="58" s="1"/>
  <c r="Z117" i="58" s="1"/>
  <c r="AA117" i="58" s="1"/>
  <c r="AB117" i="58" s="1"/>
  <c r="AC117" i="58" s="1"/>
  <c r="AD117" i="58" s="1"/>
  <c r="AE117" i="58" s="1"/>
  <c r="AF117" i="58" s="1"/>
  <c r="E116" i="58"/>
  <c r="F116" i="58" s="1"/>
  <c r="G116" i="58" s="1"/>
  <c r="H116" i="58" s="1"/>
  <c r="I116" i="58" s="1"/>
  <c r="J116" i="58" s="1"/>
  <c r="K116" i="58" s="1"/>
  <c r="L116" i="58" s="1"/>
  <c r="M116" i="58" s="1"/>
  <c r="N116" i="58" s="1"/>
  <c r="O116" i="58" s="1"/>
  <c r="P116" i="58" s="1"/>
  <c r="Q116" i="58" s="1"/>
  <c r="R116" i="58" s="1"/>
  <c r="S116" i="58" s="1"/>
  <c r="T116" i="58" s="1"/>
  <c r="U116" i="58" s="1"/>
  <c r="V116" i="58" s="1"/>
  <c r="W116" i="58" s="1"/>
  <c r="X116" i="58" s="1"/>
  <c r="Y116" i="58" s="1"/>
  <c r="Z116" i="58" s="1"/>
  <c r="AA116" i="58" s="1"/>
  <c r="AB116" i="58" s="1"/>
  <c r="AC116" i="58" s="1"/>
  <c r="AD116" i="58" s="1"/>
  <c r="AE116" i="58" s="1"/>
  <c r="AF116" i="58" s="1"/>
  <c r="D116" i="58"/>
  <c r="C116" i="58"/>
  <c r="G115" i="58"/>
  <c r="H115" i="58" s="1"/>
  <c r="I115" i="58" s="1"/>
  <c r="J115" i="58" s="1"/>
  <c r="K115" i="58" s="1"/>
  <c r="L115" i="58" s="1"/>
  <c r="M115" i="58" s="1"/>
  <c r="N115" i="58" s="1"/>
  <c r="O115" i="58" s="1"/>
  <c r="P115" i="58" s="1"/>
  <c r="Q115" i="58" s="1"/>
  <c r="R115" i="58" s="1"/>
  <c r="S115" i="58" s="1"/>
  <c r="T115" i="58" s="1"/>
  <c r="U115" i="58" s="1"/>
  <c r="V115" i="58" s="1"/>
  <c r="W115" i="58" s="1"/>
  <c r="X115" i="58" s="1"/>
  <c r="Y115" i="58" s="1"/>
  <c r="Z115" i="58" s="1"/>
  <c r="AA115" i="58" s="1"/>
  <c r="AB115" i="58" s="1"/>
  <c r="AC115" i="58" s="1"/>
  <c r="AD115" i="58" s="1"/>
  <c r="AE115" i="58" s="1"/>
  <c r="AF115" i="58" s="1"/>
  <c r="D115" i="58"/>
  <c r="E115" i="58" s="1"/>
  <c r="F115" i="58" s="1"/>
  <c r="C115" i="58"/>
  <c r="H114" i="58"/>
  <c r="I114" i="58" s="1"/>
  <c r="J114" i="58" s="1"/>
  <c r="K114" i="58" s="1"/>
  <c r="L114" i="58" s="1"/>
  <c r="M114" i="58" s="1"/>
  <c r="N114" i="58" s="1"/>
  <c r="O114" i="58" s="1"/>
  <c r="P114" i="58" s="1"/>
  <c r="Q114" i="58" s="1"/>
  <c r="R114" i="58" s="1"/>
  <c r="S114" i="58" s="1"/>
  <c r="T114" i="58" s="1"/>
  <c r="U114" i="58" s="1"/>
  <c r="V114" i="58" s="1"/>
  <c r="W114" i="58" s="1"/>
  <c r="X114" i="58" s="1"/>
  <c r="Y114" i="58" s="1"/>
  <c r="Z114" i="58" s="1"/>
  <c r="AA114" i="58" s="1"/>
  <c r="AB114" i="58" s="1"/>
  <c r="AC114" i="58" s="1"/>
  <c r="AD114" i="58" s="1"/>
  <c r="AE114" i="58" s="1"/>
  <c r="AF114" i="58" s="1"/>
  <c r="G114" i="58"/>
  <c r="E114" i="58"/>
  <c r="F114" i="58" s="1"/>
  <c r="D114" i="58"/>
  <c r="C114" i="58"/>
  <c r="G113" i="58"/>
  <c r="H113" i="58" s="1"/>
  <c r="I113" i="58" s="1"/>
  <c r="J113" i="58" s="1"/>
  <c r="K113" i="58" s="1"/>
  <c r="L113" i="58" s="1"/>
  <c r="M113" i="58" s="1"/>
  <c r="N113" i="58" s="1"/>
  <c r="O113" i="58" s="1"/>
  <c r="P113" i="58" s="1"/>
  <c r="Q113" i="58" s="1"/>
  <c r="R113" i="58" s="1"/>
  <c r="S113" i="58" s="1"/>
  <c r="T113" i="58" s="1"/>
  <c r="U113" i="58" s="1"/>
  <c r="V113" i="58" s="1"/>
  <c r="W113" i="58" s="1"/>
  <c r="X113" i="58" s="1"/>
  <c r="Y113" i="58" s="1"/>
  <c r="Z113" i="58" s="1"/>
  <c r="AA113" i="58" s="1"/>
  <c r="AB113" i="58" s="1"/>
  <c r="AC113" i="58" s="1"/>
  <c r="AD113" i="58" s="1"/>
  <c r="AE113" i="58" s="1"/>
  <c r="AF113" i="58" s="1"/>
  <c r="C113" i="58"/>
  <c r="D113" i="58" s="1"/>
  <c r="E113" i="58" s="1"/>
  <c r="F113" i="58" s="1"/>
  <c r="E112" i="58"/>
  <c r="F112" i="58" s="1"/>
  <c r="G112" i="58" s="1"/>
  <c r="H112" i="58" s="1"/>
  <c r="I112" i="58" s="1"/>
  <c r="J112" i="58" s="1"/>
  <c r="K112" i="58" s="1"/>
  <c r="L112" i="58" s="1"/>
  <c r="M112" i="58" s="1"/>
  <c r="N112" i="58" s="1"/>
  <c r="O112" i="58" s="1"/>
  <c r="P112" i="58" s="1"/>
  <c r="Q112" i="58" s="1"/>
  <c r="R112" i="58" s="1"/>
  <c r="S112" i="58" s="1"/>
  <c r="T112" i="58" s="1"/>
  <c r="U112" i="58" s="1"/>
  <c r="V112" i="58" s="1"/>
  <c r="W112" i="58" s="1"/>
  <c r="X112" i="58" s="1"/>
  <c r="Y112" i="58" s="1"/>
  <c r="Z112" i="58" s="1"/>
  <c r="AA112" i="58" s="1"/>
  <c r="AB112" i="58" s="1"/>
  <c r="AC112" i="58" s="1"/>
  <c r="AD112" i="58" s="1"/>
  <c r="AE112" i="58" s="1"/>
  <c r="AF112" i="58" s="1"/>
  <c r="C112" i="58"/>
  <c r="D112" i="58" s="1"/>
  <c r="D111" i="58"/>
  <c r="E111" i="58" s="1"/>
  <c r="F111" i="58" s="1"/>
  <c r="G111" i="58" s="1"/>
  <c r="H111" i="58" s="1"/>
  <c r="I111" i="58" s="1"/>
  <c r="J111" i="58" s="1"/>
  <c r="K111" i="58" s="1"/>
  <c r="L111" i="58" s="1"/>
  <c r="M111" i="58" s="1"/>
  <c r="N111" i="58" s="1"/>
  <c r="O111" i="58" s="1"/>
  <c r="P111" i="58" s="1"/>
  <c r="Q111" i="58" s="1"/>
  <c r="R111" i="58" s="1"/>
  <c r="S111" i="58" s="1"/>
  <c r="T111" i="58" s="1"/>
  <c r="U111" i="58" s="1"/>
  <c r="V111" i="58" s="1"/>
  <c r="W111" i="58" s="1"/>
  <c r="X111" i="58" s="1"/>
  <c r="Y111" i="58" s="1"/>
  <c r="Z111" i="58" s="1"/>
  <c r="AA111" i="58" s="1"/>
  <c r="AB111" i="58" s="1"/>
  <c r="AC111" i="58" s="1"/>
  <c r="AD111" i="58" s="1"/>
  <c r="AE111" i="58" s="1"/>
  <c r="AF111" i="58" s="1"/>
  <c r="C111" i="58"/>
  <c r="C110" i="58"/>
  <c r="D110" i="58" s="1"/>
  <c r="E110" i="58" s="1"/>
  <c r="F110" i="58" s="1"/>
  <c r="G110" i="58" s="1"/>
  <c r="H110" i="58" s="1"/>
  <c r="I110" i="58" s="1"/>
  <c r="J110" i="58" s="1"/>
  <c r="K110" i="58" s="1"/>
  <c r="L110" i="58" s="1"/>
  <c r="M110" i="58" s="1"/>
  <c r="N110" i="58" s="1"/>
  <c r="O110" i="58" s="1"/>
  <c r="P110" i="58" s="1"/>
  <c r="Q110" i="58" s="1"/>
  <c r="R110" i="58" s="1"/>
  <c r="S110" i="58" s="1"/>
  <c r="T110" i="58" s="1"/>
  <c r="U110" i="58" s="1"/>
  <c r="V110" i="58" s="1"/>
  <c r="W110" i="58" s="1"/>
  <c r="X110" i="58" s="1"/>
  <c r="Y110" i="58" s="1"/>
  <c r="Z110" i="58" s="1"/>
  <c r="AA110" i="58" s="1"/>
  <c r="AB110" i="58" s="1"/>
  <c r="AC110" i="58" s="1"/>
  <c r="AD110" i="58" s="1"/>
  <c r="AE110" i="58" s="1"/>
  <c r="AF110" i="58" s="1"/>
  <c r="K109" i="58"/>
  <c r="L109" i="58" s="1"/>
  <c r="M109" i="58" s="1"/>
  <c r="N109" i="58" s="1"/>
  <c r="O109" i="58" s="1"/>
  <c r="P109" i="58" s="1"/>
  <c r="Q109" i="58" s="1"/>
  <c r="R109" i="58" s="1"/>
  <c r="S109" i="58" s="1"/>
  <c r="T109" i="58" s="1"/>
  <c r="U109" i="58" s="1"/>
  <c r="V109" i="58" s="1"/>
  <c r="W109" i="58" s="1"/>
  <c r="X109" i="58" s="1"/>
  <c r="Y109" i="58" s="1"/>
  <c r="Z109" i="58" s="1"/>
  <c r="AA109" i="58" s="1"/>
  <c r="AB109" i="58" s="1"/>
  <c r="AC109" i="58" s="1"/>
  <c r="AD109" i="58" s="1"/>
  <c r="AE109" i="58" s="1"/>
  <c r="AF109" i="58" s="1"/>
  <c r="J109" i="58"/>
  <c r="D109" i="58"/>
  <c r="E109" i="58" s="1"/>
  <c r="F109" i="58" s="1"/>
  <c r="G109" i="58" s="1"/>
  <c r="H109" i="58" s="1"/>
  <c r="C109" i="58"/>
  <c r="D108" i="58"/>
  <c r="E108" i="58" s="1"/>
  <c r="F108" i="58" s="1"/>
  <c r="G108" i="58" s="1"/>
  <c r="H108" i="58" s="1"/>
  <c r="I108" i="58" s="1"/>
  <c r="J108" i="58" s="1"/>
  <c r="K108" i="58" s="1"/>
  <c r="L108" i="58" s="1"/>
  <c r="M108" i="58" s="1"/>
  <c r="N108" i="58" s="1"/>
  <c r="O108" i="58" s="1"/>
  <c r="P108" i="58" s="1"/>
  <c r="Q108" i="58" s="1"/>
  <c r="R108" i="58" s="1"/>
  <c r="S108" i="58" s="1"/>
  <c r="T108" i="58" s="1"/>
  <c r="U108" i="58" s="1"/>
  <c r="V108" i="58" s="1"/>
  <c r="W108" i="58" s="1"/>
  <c r="X108" i="58" s="1"/>
  <c r="Y108" i="58" s="1"/>
  <c r="Z108" i="58" s="1"/>
  <c r="AA108" i="58" s="1"/>
  <c r="AB108" i="58" s="1"/>
  <c r="AC108" i="58" s="1"/>
  <c r="AD108" i="58" s="1"/>
  <c r="AE108" i="58" s="1"/>
  <c r="AF108" i="58" s="1"/>
  <c r="C108" i="58"/>
  <c r="C107" i="58"/>
  <c r="D107" i="58" s="1"/>
  <c r="E107" i="58" s="1"/>
  <c r="F107" i="58" s="1"/>
  <c r="G107" i="58" s="1"/>
  <c r="H107" i="58" s="1"/>
  <c r="I107" i="58" s="1"/>
  <c r="J107" i="58" s="1"/>
  <c r="K107" i="58" s="1"/>
  <c r="L107" i="58" s="1"/>
  <c r="M107" i="58" s="1"/>
  <c r="N107" i="58" s="1"/>
  <c r="O107" i="58" s="1"/>
  <c r="P107" i="58" s="1"/>
  <c r="Q107" i="58" s="1"/>
  <c r="R107" i="58" s="1"/>
  <c r="S107" i="58" s="1"/>
  <c r="T107" i="58" s="1"/>
  <c r="U107" i="58" s="1"/>
  <c r="V107" i="58" s="1"/>
  <c r="W107" i="58" s="1"/>
  <c r="X107" i="58" s="1"/>
  <c r="Y107" i="58" s="1"/>
  <c r="Z107" i="58" s="1"/>
  <c r="AA107" i="58" s="1"/>
  <c r="AB107" i="58" s="1"/>
  <c r="AC107" i="58" s="1"/>
  <c r="AD107" i="58" s="1"/>
  <c r="AE107" i="58" s="1"/>
  <c r="AF107" i="58" s="1"/>
  <c r="F105" i="58"/>
  <c r="G105" i="58" s="1"/>
  <c r="H105" i="58" s="1"/>
  <c r="I105" i="58" s="1"/>
  <c r="J105" i="58" s="1"/>
  <c r="K105" i="58" s="1"/>
  <c r="L105" i="58" s="1"/>
  <c r="M105" i="58" s="1"/>
  <c r="N105" i="58" s="1"/>
  <c r="O105" i="58" s="1"/>
  <c r="P105" i="58" s="1"/>
  <c r="Q105" i="58" s="1"/>
  <c r="R105" i="58" s="1"/>
  <c r="S105" i="58" s="1"/>
  <c r="T105" i="58" s="1"/>
  <c r="U105" i="58" s="1"/>
  <c r="V105" i="58" s="1"/>
  <c r="W105" i="58" s="1"/>
  <c r="X105" i="58" s="1"/>
  <c r="Y105" i="58" s="1"/>
  <c r="Z105" i="58" s="1"/>
  <c r="AA105" i="58" s="1"/>
  <c r="AB105" i="58" s="1"/>
  <c r="AC105" i="58" s="1"/>
  <c r="AD105" i="58" s="1"/>
  <c r="AE105" i="58" s="1"/>
  <c r="AF105" i="58" s="1"/>
  <c r="C105" i="58"/>
  <c r="D105" i="58" s="1"/>
  <c r="E105" i="58" s="1"/>
  <c r="I104" i="58"/>
  <c r="J104" i="58" s="1"/>
  <c r="K104" i="58" s="1"/>
  <c r="L104" i="58" s="1"/>
  <c r="M104" i="58" s="1"/>
  <c r="N104" i="58" s="1"/>
  <c r="O104" i="58" s="1"/>
  <c r="P104" i="58" s="1"/>
  <c r="Q104" i="58" s="1"/>
  <c r="R104" i="58" s="1"/>
  <c r="S104" i="58" s="1"/>
  <c r="T104" i="58" s="1"/>
  <c r="U104" i="58" s="1"/>
  <c r="V104" i="58" s="1"/>
  <c r="W104" i="58" s="1"/>
  <c r="X104" i="58" s="1"/>
  <c r="Y104" i="58" s="1"/>
  <c r="Z104" i="58" s="1"/>
  <c r="AA104" i="58" s="1"/>
  <c r="AB104" i="58" s="1"/>
  <c r="AC104" i="58" s="1"/>
  <c r="AD104" i="58" s="1"/>
  <c r="AE104" i="58" s="1"/>
  <c r="AF104" i="58" s="1"/>
  <c r="C104" i="58"/>
  <c r="D104" i="58" s="1"/>
  <c r="E104" i="58" s="1"/>
  <c r="F104" i="58" s="1"/>
  <c r="G104" i="58" s="1"/>
  <c r="H104" i="58" s="1"/>
  <c r="C102" i="58"/>
  <c r="D102" i="58" s="1"/>
  <c r="E102" i="58" s="1"/>
  <c r="F102" i="58" s="1"/>
  <c r="G102" i="58" s="1"/>
  <c r="H102" i="58" s="1"/>
  <c r="I102" i="58" s="1"/>
  <c r="J102" i="58" s="1"/>
  <c r="K102" i="58" s="1"/>
  <c r="L102" i="58" s="1"/>
  <c r="M102" i="58" s="1"/>
  <c r="N102" i="58" s="1"/>
  <c r="O102" i="58" s="1"/>
  <c r="P102" i="58" s="1"/>
  <c r="Q102" i="58" s="1"/>
  <c r="R102" i="58" s="1"/>
  <c r="S102" i="58" s="1"/>
  <c r="T102" i="58" s="1"/>
  <c r="U102" i="58" s="1"/>
  <c r="V102" i="58" s="1"/>
  <c r="W102" i="58" s="1"/>
  <c r="X102" i="58" s="1"/>
  <c r="Y102" i="58" s="1"/>
  <c r="Z102" i="58" s="1"/>
  <c r="AA102" i="58" s="1"/>
  <c r="AB102" i="58" s="1"/>
  <c r="AC102" i="58" s="1"/>
  <c r="AD102" i="58" s="1"/>
  <c r="AE102" i="58" s="1"/>
  <c r="AF102" i="58" s="1"/>
  <c r="F101" i="58"/>
  <c r="G101" i="58" s="1"/>
  <c r="H101" i="58" s="1"/>
  <c r="I101" i="58" s="1"/>
  <c r="J101" i="58" s="1"/>
  <c r="K101" i="58" s="1"/>
  <c r="L101" i="58" s="1"/>
  <c r="M101" i="58" s="1"/>
  <c r="N101" i="58" s="1"/>
  <c r="O101" i="58" s="1"/>
  <c r="P101" i="58" s="1"/>
  <c r="Q101" i="58" s="1"/>
  <c r="R101" i="58" s="1"/>
  <c r="S101" i="58" s="1"/>
  <c r="T101" i="58" s="1"/>
  <c r="U101" i="58" s="1"/>
  <c r="V101" i="58" s="1"/>
  <c r="W101" i="58" s="1"/>
  <c r="X101" i="58" s="1"/>
  <c r="Y101" i="58" s="1"/>
  <c r="Z101" i="58" s="1"/>
  <c r="AA101" i="58" s="1"/>
  <c r="AB101" i="58" s="1"/>
  <c r="AC101" i="58" s="1"/>
  <c r="AD101" i="58" s="1"/>
  <c r="AE101" i="58" s="1"/>
  <c r="AF101" i="58" s="1"/>
  <c r="E101" i="58"/>
  <c r="D101" i="58"/>
  <c r="C101" i="58"/>
  <c r="D100" i="58"/>
  <c r="E100" i="58" s="1"/>
  <c r="F100" i="58" s="1"/>
  <c r="G100" i="58" s="1"/>
  <c r="H100" i="58" s="1"/>
  <c r="I100" i="58" s="1"/>
  <c r="J100" i="58" s="1"/>
  <c r="K100" i="58" s="1"/>
  <c r="L100" i="58" s="1"/>
  <c r="M100" i="58" s="1"/>
  <c r="N100" i="58" s="1"/>
  <c r="O100" i="58" s="1"/>
  <c r="P100" i="58" s="1"/>
  <c r="Q100" i="58" s="1"/>
  <c r="R100" i="58" s="1"/>
  <c r="S100" i="58" s="1"/>
  <c r="T100" i="58" s="1"/>
  <c r="U100" i="58" s="1"/>
  <c r="V100" i="58" s="1"/>
  <c r="W100" i="58" s="1"/>
  <c r="X100" i="58" s="1"/>
  <c r="Y100" i="58" s="1"/>
  <c r="Z100" i="58" s="1"/>
  <c r="AA100" i="58" s="1"/>
  <c r="AB100" i="58" s="1"/>
  <c r="AC100" i="58" s="1"/>
  <c r="AD100" i="58" s="1"/>
  <c r="AE100" i="58" s="1"/>
  <c r="AF100" i="58" s="1"/>
  <c r="C100" i="58"/>
  <c r="I99" i="58"/>
  <c r="J99" i="58" s="1"/>
  <c r="K99" i="58" s="1"/>
  <c r="L99" i="58" s="1"/>
  <c r="M99" i="58" s="1"/>
  <c r="N99" i="58" s="1"/>
  <c r="O99" i="58" s="1"/>
  <c r="P99" i="58" s="1"/>
  <c r="Q99" i="58" s="1"/>
  <c r="R99" i="58" s="1"/>
  <c r="S99" i="58" s="1"/>
  <c r="T99" i="58" s="1"/>
  <c r="U99" i="58" s="1"/>
  <c r="V99" i="58" s="1"/>
  <c r="W99" i="58" s="1"/>
  <c r="X99" i="58" s="1"/>
  <c r="Y99" i="58" s="1"/>
  <c r="Z99" i="58" s="1"/>
  <c r="AA99" i="58" s="1"/>
  <c r="AB99" i="58" s="1"/>
  <c r="AC99" i="58" s="1"/>
  <c r="AD99" i="58" s="1"/>
  <c r="AE99" i="58" s="1"/>
  <c r="AF99" i="58" s="1"/>
  <c r="C99" i="58"/>
  <c r="D99" i="58" s="1"/>
  <c r="E99" i="58" s="1"/>
  <c r="F99" i="58" s="1"/>
  <c r="G99" i="58" s="1"/>
  <c r="H99" i="58" s="1"/>
  <c r="C98" i="58"/>
  <c r="D98" i="58" s="1"/>
  <c r="F97" i="58"/>
  <c r="G97" i="58" s="1"/>
  <c r="E97" i="58"/>
  <c r="D97" i="58"/>
  <c r="C97" i="58"/>
  <c r="AH95" i="58"/>
  <c r="AI95" i="58" s="1"/>
  <c r="AH94" i="58"/>
  <c r="AI94" i="58" s="1"/>
  <c r="AH93" i="58"/>
  <c r="AI93" i="58" s="1"/>
  <c r="AH92" i="58"/>
  <c r="AI92" i="58" s="1"/>
  <c r="AH91" i="58"/>
  <c r="AI91" i="58" s="1"/>
  <c r="B90" i="58"/>
  <c r="AI88" i="58"/>
  <c r="AH88" i="58"/>
  <c r="AI87" i="58"/>
  <c r="AH87" i="58"/>
  <c r="AI86" i="58"/>
  <c r="AH86" i="58"/>
  <c r="AI85" i="58"/>
  <c r="AH85" i="58"/>
  <c r="AI84" i="58"/>
  <c r="AH84" i="58"/>
  <c r="AI83" i="58"/>
  <c r="AH83" i="58"/>
  <c r="AI82" i="58"/>
  <c r="AH82" i="58"/>
  <c r="AI81" i="58"/>
  <c r="AH81" i="58"/>
  <c r="AG79" i="58"/>
  <c r="AI78" i="58"/>
  <c r="AH78" i="58"/>
  <c r="AF77" i="58"/>
  <c r="AE77" i="58"/>
  <c r="AD77" i="58"/>
  <c r="AC77" i="58"/>
  <c r="AB77" i="58"/>
  <c r="AA77" i="58"/>
  <c r="Z77" i="58"/>
  <c r="Y77" i="58"/>
  <c r="X77" i="58"/>
  <c r="W77" i="58"/>
  <c r="V77" i="58"/>
  <c r="U77" i="58"/>
  <c r="T77" i="58"/>
  <c r="S77" i="58"/>
  <c r="R77" i="58"/>
  <c r="Q77" i="58"/>
  <c r="P77" i="58"/>
  <c r="O77" i="58"/>
  <c r="N77" i="58"/>
  <c r="M77" i="58"/>
  <c r="L77" i="58"/>
  <c r="K77" i="58"/>
  <c r="J77" i="58"/>
  <c r="I77" i="58"/>
  <c r="H77" i="58"/>
  <c r="G77" i="58"/>
  <c r="F77" i="58"/>
  <c r="E77" i="58"/>
  <c r="D77" i="58"/>
  <c r="C77" i="58"/>
  <c r="B77" i="58"/>
  <c r="AF76" i="58"/>
  <c r="AE76" i="58"/>
  <c r="AD76" i="58"/>
  <c r="AC76" i="58"/>
  <c r="AB76" i="58"/>
  <c r="AA76" i="58"/>
  <c r="Z76" i="58"/>
  <c r="Y76" i="58"/>
  <c r="X76" i="58"/>
  <c r="W76" i="58"/>
  <c r="V76" i="58"/>
  <c r="U76" i="58"/>
  <c r="T76" i="58"/>
  <c r="S76" i="58"/>
  <c r="S79" i="58" s="1"/>
  <c r="R76" i="58"/>
  <c r="Q76" i="58"/>
  <c r="P76" i="58"/>
  <c r="O76" i="58"/>
  <c r="N76" i="58"/>
  <c r="M76" i="58"/>
  <c r="L76" i="58"/>
  <c r="K76" i="58"/>
  <c r="J76" i="58"/>
  <c r="I76" i="58"/>
  <c r="H76" i="58"/>
  <c r="G76" i="58"/>
  <c r="F76" i="58"/>
  <c r="E76" i="58"/>
  <c r="D76" i="58"/>
  <c r="C76" i="58"/>
  <c r="B76" i="58"/>
  <c r="AF75" i="58"/>
  <c r="AE75" i="58"/>
  <c r="AD75" i="58"/>
  <c r="AC75" i="58"/>
  <c r="AB75" i="58"/>
  <c r="AA75" i="58"/>
  <c r="Z75" i="58"/>
  <c r="Y75" i="58"/>
  <c r="X75" i="58"/>
  <c r="W75" i="58"/>
  <c r="V75" i="58"/>
  <c r="U75" i="58"/>
  <c r="T75" i="58"/>
  <c r="S75" i="58"/>
  <c r="R75" i="58"/>
  <c r="Q75" i="58"/>
  <c r="P75" i="58"/>
  <c r="O75" i="58"/>
  <c r="N75" i="58"/>
  <c r="M75" i="58"/>
  <c r="L75" i="58"/>
  <c r="K75" i="58"/>
  <c r="J75" i="58"/>
  <c r="I75" i="58"/>
  <c r="H75" i="58"/>
  <c r="G75" i="58"/>
  <c r="F75" i="58"/>
  <c r="E75" i="58"/>
  <c r="D75" i="58"/>
  <c r="C75" i="58"/>
  <c r="B75" i="58"/>
  <c r="AF74" i="58"/>
  <c r="AE74" i="58"/>
  <c r="AD74" i="58"/>
  <c r="AC74" i="58"/>
  <c r="AB74" i="58"/>
  <c r="AA74" i="58"/>
  <c r="Z74" i="58"/>
  <c r="Y74" i="58"/>
  <c r="X74" i="58"/>
  <c r="W74" i="58"/>
  <c r="V74" i="58"/>
  <c r="U74" i="58"/>
  <c r="T74" i="58"/>
  <c r="S74" i="58"/>
  <c r="R74" i="58"/>
  <c r="Q74" i="58"/>
  <c r="P74" i="58"/>
  <c r="O74" i="58"/>
  <c r="N74" i="58"/>
  <c r="M74" i="58"/>
  <c r="L74" i="58"/>
  <c r="K74" i="58"/>
  <c r="J74" i="58"/>
  <c r="I74" i="58"/>
  <c r="H74" i="58"/>
  <c r="G74" i="58"/>
  <c r="F74" i="58"/>
  <c r="E74" i="58"/>
  <c r="D74" i="58"/>
  <c r="C74" i="58"/>
  <c r="B74" i="58"/>
  <c r="AF73" i="58"/>
  <c r="AE73" i="58"/>
  <c r="AD73" i="58"/>
  <c r="AC73" i="58"/>
  <c r="AB73" i="58"/>
  <c r="AA73" i="58"/>
  <c r="AA79" i="58" s="1"/>
  <c r="Z73" i="58"/>
  <c r="Y73" i="58"/>
  <c r="X73" i="58"/>
  <c r="W73" i="58"/>
  <c r="W79" i="58" s="1"/>
  <c r="V73" i="58"/>
  <c r="U73" i="58"/>
  <c r="U79" i="58" s="1"/>
  <c r="T73" i="58"/>
  <c r="S73" i="58"/>
  <c r="R73" i="58"/>
  <c r="Q73" i="58"/>
  <c r="P73" i="58"/>
  <c r="P79" i="58" s="1"/>
  <c r="O73" i="58"/>
  <c r="O79" i="58" s="1"/>
  <c r="N73" i="58"/>
  <c r="M73" i="58"/>
  <c r="L73" i="58"/>
  <c r="K73" i="58"/>
  <c r="J73" i="58"/>
  <c r="I73" i="58"/>
  <c r="H73" i="58"/>
  <c r="G73" i="58"/>
  <c r="G79" i="58" s="1"/>
  <c r="F73" i="58"/>
  <c r="E73" i="58"/>
  <c r="D73" i="58"/>
  <c r="C73" i="58"/>
  <c r="B73" i="58"/>
  <c r="AI71" i="58"/>
  <c r="AH71" i="58"/>
  <c r="AG69" i="58"/>
  <c r="AF69" i="58"/>
  <c r="AE69" i="58"/>
  <c r="AD69" i="58"/>
  <c r="AC69" i="58"/>
  <c r="AB69" i="58"/>
  <c r="AA69" i="58"/>
  <c r="Z69" i="58"/>
  <c r="Y69" i="58"/>
  <c r="X69" i="58"/>
  <c r="W69" i="58"/>
  <c r="V69" i="58"/>
  <c r="U69" i="58"/>
  <c r="T69" i="58"/>
  <c r="S69" i="58"/>
  <c r="R69" i="58"/>
  <c r="Q69" i="58"/>
  <c r="P69" i="58"/>
  <c r="O69" i="58"/>
  <c r="N69" i="58"/>
  <c r="M69" i="58"/>
  <c r="L69" i="58"/>
  <c r="K69" i="58"/>
  <c r="J69" i="58"/>
  <c r="I69" i="58"/>
  <c r="H69" i="58"/>
  <c r="G69" i="58"/>
  <c r="F69" i="58"/>
  <c r="E69" i="58"/>
  <c r="D69" i="58"/>
  <c r="C69" i="58"/>
  <c r="B69" i="58"/>
  <c r="AI69" i="58" s="1"/>
  <c r="AI68" i="58"/>
  <c r="AH68" i="58"/>
  <c r="AI67" i="58"/>
  <c r="AH67" i="58"/>
  <c r="AI66" i="58"/>
  <c r="AH66" i="58"/>
  <c r="AG65" i="58"/>
  <c r="AG70" i="58" s="1"/>
  <c r="AF65" i="58"/>
  <c r="AE65" i="58"/>
  <c r="AE5" i="58" s="1"/>
  <c r="AD65" i="58"/>
  <c r="AD5" i="58" s="1"/>
  <c r="AC65" i="58"/>
  <c r="AC5" i="58" s="1"/>
  <c r="AB65" i="58"/>
  <c r="AA65" i="58"/>
  <c r="AA5" i="58" s="1"/>
  <c r="Z65" i="58"/>
  <c r="Y65" i="58"/>
  <c r="X65" i="58"/>
  <c r="W65" i="58"/>
  <c r="W5" i="58" s="1"/>
  <c r="V65" i="58"/>
  <c r="V5" i="58" s="1"/>
  <c r="U65" i="58"/>
  <c r="T65" i="58"/>
  <c r="S65" i="58"/>
  <c r="R65" i="58"/>
  <c r="Q65" i="58"/>
  <c r="Q5" i="58" s="1"/>
  <c r="P65" i="58"/>
  <c r="O65" i="58"/>
  <c r="O5" i="58" s="1"/>
  <c r="N65" i="58"/>
  <c r="N5" i="58" s="1"/>
  <c r="M65" i="58"/>
  <c r="L65" i="58"/>
  <c r="L5" i="58" s="1"/>
  <c r="K65" i="58"/>
  <c r="J65" i="58"/>
  <c r="J5" i="58" s="1"/>
  <c r="I65" i="58"/>
  <c r="I5" i="58" s="1"/>
  <c r="H65" i="58"/>
  <c r="H5" i="58" s="1"/>
  <c r="G65" i="58"/>
  <c r="G5" i="58" s="1"/>
  <c r="F65" i="58"/>
  <c r="F5" i="58" s="1"/>
  <c r="E65" i="58"/>
  <c r="D65" i="58"/>
  <c r="D5" i="58" s="1"/>
  <c r="C65" i="58"/>
  <c r="C5" i="58" s="1"/>
  <c r="B65" i="58"/>
  <c r="B70" i="58" s="1"/>
  <c r="AI64" i="58"/>
  <c r="AH64" i="58"/>
  <c r="AI63" i="58"/>
  <c r="AH63" i="58"/>
  <c r="AI62" i="58"/>
  <c r="AH62" i="58"/>
  <c r="AI61" i="58"/>
  <c r="AH61" i="58"/>
  <c r="AI60" i="58"/>
  <c r="AH60" i="58"/>
  <c r="AI59" i="58"/>
  <c r="AH59" i="58"/>
  <c r="AI58" i="58"/>
  <c r="AH58" i="58"/>
  <c r="AI57" i="58"/>
  <c r="AH57" i="58"/>
  <c r="AI56" i="58"/>
  <c r="AH56" i="58"/>
  <c r="AI55" i="58"/>
  <c r="AH55" i="58"/>
  <c r="AI54" i="58"/>
  <c r="AH54" i="58"/>
  <c r="AG53" i="58"/>
  <c r="AF53" i="58"/>
  <c r="AE53" i="58"/>
  <c r="AD53" i="58"/>
  <c r="AC53" i="58"/>
  <c r="AB53" i="58"/>
  <c r="AA53" i="58"/>
  <c r="Z53" i="58"/>
  <c r="Y53" i="58"/>
  <c r="X53" i="58"/>
  <c r="W53" i="58"/>
  <c r="V53" i="58"/>
  <c r="U53" i="58"/>
  <c r="T53" i="58"/>
  <c r="S53" i="58"/>
  <c r="R53" i="58"/>
  <c r="Q53" i="58"/>
  <c r="P53" i="58"/>
  <c r="O53" i="58"/>
  <c r="N53" i="58"/>
  <c r="M53" i="58"/>
  <c r="L53" i="58"/>
  <c r="K53" i="58"/>
  <c r="J53" i="58"/>
  <c r="I53" i="58"/>
  <c r="H53" i="58"/>
  <c r="G53" i="58"/>
  <c r="F53" i="58"/>
  <c r="E53" i="58"/>
  <c r="D53" i="58"/>
  <c r="C53" i="58"/>
  <c r="AI52" i="58"/>
  <c r="AH52" i="58"/>
  <c r="AI51" i="58"/>
  <c r="AH51" i="58"/>
  <c r="AI50" i="58"/>
  <c r="AH50" i="58"/>
  <c r="S49" i="58"/>
  <c r="R49" i="58"/>
  <c r="Q49" i="58"/>
  <c r="P49" i="58"/>
  <c r="O49" i="58"/>
  <c r="N49" i="58"/>
  <c r="M49" i="58"/>
  <c r="L49" i="58"/>
  <c r="K49" i="58"/>
  <c r="J49" i="58"/>
  <c r="I49" i="58"/>
  <c r="H49" i="58"/>
  <c r="G49" i="58"/>
  <c r="F49" i="58"/>
  <c r="E49" i="58"/>
  <c r="D49" i="58"/>
  <c r="C49" i="58"/>
  <c r="AG48" i="58"/>
  <c r="AG49" i="58" s="1"/>
  <c r="AI47" i="58"/>
  <c r="AH47" i="58"/>
  <c r="AI46" i="58"/>
  <c r="AH46" i="58"/>
  <c r="AI45" i="58"/>
  <c r="AH45" i="58"/>
  <c r="AI44" i="58"/>
  <c r="AH44" i="58"/>
  <c r="AI43" i="58"/>
  <c r="AH43" i="58"/>
  <c r="AI42" i="58"/>
  <c r="AH42" i="58"/>
  <c r="AI41" i="58"/>
  <c r="AH41" i="58"/>
  <c r="AI40" i="58"/>
  <c r="AH40" i="58"/>
  <c r="AI39" i="58"/>
  <c r="AH39" i="58"/>
  <c r="AI38" i="58"/>
  <c r="AH38" i="58"/>
  <c r="AI37" i="58"/>
  <c r="AH37" i="58"/>
  <c r="AI36" i="58"/>
  <c r="AH36" i="58"/>
  <c r="AG35" i="58"/>
  <c r="AG2" i="58" s="1"/>
  <c r="AF35" i="58"/>
  <c r="AE35" i="58"/>
  <c r="AD35" i="58"/>
  <c r="AC35" i="58"/>
  <c r="AB35" i="58"/>
  <c r="AA35" i="58"/>
  <c r="Z35" i="58"/>
  <c r="Y35" i="58"/>
  <c r="X35" i="58"/>
  <c r="W35" i="58"/>
  <c r="V35" i="58"/>
  <c r="U35" i="58"/>
  <c r="T35" i="58"/>
  <c r="S35" i="58"/>
  <c r="S72" i="58" s="1"/>
  <c r="R35" i="58"/>
  <c r="Q35" i="58"/>
  <c r="P35" i="58"/>
  <c r="O35" i="58"/>
  <c r="N35" i="58"/>
  <c r="M35" i="58"/>
  <c r="L35" i="58"/>
  <c r="K35" i="58"/>
  <c r="J35" i="58"/>
  <c r="I35" i="58"/>
  <c r="H35" i="58"/>
  <c r="G35" i="58"/>
  <c r="G72" i="58" s="1"/>
  <c r="F35" i="58"/>
  <c r="E35" i="58"/>
  <c r="D35" i="58"/>
  <c r="C35" i="58"/>
  <c r="AI34" i="58"/>
  <c r="AH34" i="58"/>
  <c r="AI33" i="58"/>
  <c r="AH33" i="58"/>
  <c r="AI32" i="58"/>
  <c r="AH32" i="58"/>
  <c r="AI31" i="58"/>
  <c r="AH31" i="58"/>
  <c r="AI30" i="58"/>
  <c r="AH30" i="58"/>
  <c r="AI29" i="58"/>
  <c r="AH29" i="58"/>
  <c r="AI28" i="58"/>
  <c r="AH28" i="58"/>
  <c r="AI27" i="58"/>
  <c r="AH27" i="58"/>
  <c r="AI26" i="58"/>
  <c r="AH26" i="58"/>
  <c r="AI25" i="58"/>
  <c r="AH25" i="58"/>
  <c r="AI24" i="58"/>
  <c r="AH24" i="58"/>
  <c r="AI23" i="58"/>
  <c r="AH23" i="58"/>
  <c r="AI22" i="58"/>
  <c r="AH22" i="58"/>
  <c r="AI21" i="58"/>
  <c r="AH21" i="58"/>
  <c r="AI20" i="58"/>
  <c r="AH20" i="58"/>
  <c r="AI19" i="58"/>
  <c r="AH19" i="58"/>
  <c r="AI18" i="58"/>
  <c r="AH18" i="58"/>
  <c r="AI17" i="58"/>
  <c r="AH17" i="58"/>
  <c r="AI16" i="58"/>
  <c r="AH16" i="58"/>
  <c r="AI15" i="58"/>
  <c r="AH15" i="58"/>
  <c r="AI14" i="58"/>
  <c r="AH14" i="58"/>
  <c r="AI13" i="58"/>
  <c r="AH13" i="58"/>
  <c r="AI12" i="58"/>
  <c r="AH12" i="58"/>
  <c r="AI11" i="58"/>
  <c r="AH11" i="58"/>
  <c r="AF5" i="58"/>
  <c r="AB5" i="58"/>
  <c r="Z5" i="58"/>
  <c r="Y5" i="58"/>
  <c r="X5" i="58"/>
  <c r="T5" i="58"/>
  <c r="S5" i="58"/>
  <c r="R5" i="58"/>
  <c r="K5" i="58"/>
  <c r="B5" i="58"/>
  <c r="AG4" i="58"/>
  <c r="K4" i="58"/>
  <c r="B4" i="58"/>
  <c r="AF65" i="57"/>
  <c r="AF34" i="57"/>
  <c r="AE34" i="57"/>
  <c r="AD34" i="57"/>
  <c r="AC34" i="57"/>
  <c r="AB34" i="57"/>
  <c r="AA34" i="57"/>
  <c r="Q92" i="57"/>
  <c r="P92" i="57"/>
  <c r="O92" i="57"/>
  <c r="N92" i="57"/>
  <c r="N55" i="57"/>
  <c r="M92" i="57"/>
  <c r="AF234" i="57"/>
  <c r="AE234" i="57"/>
  <c r="AD234" i="57"/>
  <c r="AC234" i="57"/>
  <c r="AB234" i="57"/>
  <c r="AA234" i="57"/>
  <c r="Z234" i="57"/>
  <c r="Y234" i="57"/>
  <c r="X234" i="57"/>
  <c r="W234" i="57"/>
  <c r="V234" i="57"/>
  <c r="U234" i="57"/>
  <c r="T234" i="57"/>
  <c r="S234" i="57"/>
  <c r="R234" i="57"/>
  <c r="Q234" i="57"/>
  <c r="P234" i="57"/>
  <c r="O234" i="57"/>
  <c r="N234" i="57"/>
  <c r="M234" i="57"/>
  <c r="L234" i="57"/>
  <c r="K234" i="57"/>
  <c r="J234" i="57"/>
  <c r="I234" i="57"/>
  <c r="H234" i="57"/>
  <c r="G234" i="57"/>
  <c r="F234" i="57"/>
  <c r="E234" i="57"/>
  <c r="D234" i="57"/>
  <c r="C234" i="57"/>
  <c r="B234" i="57"/>
  <c r="A234" i="57"/>
  <c r="AF233" i="57"/>
  <c r="AE233" i="57"/>
  <c r="AD233" i="57"/>
  <c r="AC233" i="57"/>
  <c r="AB233" i="57"/>
  <c r="AA233" i="57"/>
  <c r="Z233" i="57"/>
  <c r="Y233" i="57"/>
  <c r="X233" i="57"/>
  <c r="W233" i="57"/>
  <c r="V233" i="57"/>
  <c r="U233" i="57"/>
  <c r="T233" i="57"/>
  <c r="S233" i="57"/>
  <c r="R233" i="57"/>
  <c r="Q233" i="57"/>
  <c r="P233" i="57"/>
  <c r="O233" i="57"/>
  <c r="N233" i="57"/>
  <c r="M233" i="57"/>
  <c r="L233" i="57"/>
  <c r="K233" i="57"/>
  <c r="J233" i="57"/>
  <c r="I233" i="57"/>
  <c r="H233" i="57"/>
  <c r="G233" i="57"/>
  <c r="F233" i="57"/>
  <c r="E233" i="57"/>
  <c r="D233" i="57"/>
  <c r="C233" i="57"/>
  <c r="B233" i="57"/>
  <c r="A233" i="57"/>
  <c r="AF232" i="57"/>
  <c r="AE232" i="57"/>
  <c r="AD232" i="57"/>
  <c r="AC232" i="57"/>
  <c r="AB232" i="57"/>
  <c r="AA232" i="57"/>
  <c r="Z232" i="57"/>
  <c r="Y232" i="57"/>
  <c r="X232" i="57"/>
  <c r="W232" i="57"/>
  <c r="V232" i="57"/>
  <c r="U232" i="57"/>
  <c r="T232" i="57"/>
  <c r="S232" i="57"/>
  <c r="R232" i="57"/>
  <c r="Q232" i="57"/>
  <c r="P232" i="57"/>
  <c r="O232" i="57"/>
  <c r="N232" i="57"/>
  <c r="M232" i="57"/>
  <c r="L232" i="57"/>
  <c r="K232" i="57"/>
  <c r="J232" i="57"/>
  <c r="I232" i="57"/>
  <c r="H232" i="57"/>
  <c r="G232" i="57"/>
  <c r="F232" i="57"/>
  <c r="E232" i="57"/>
  <c r="D232" i="57"/>
  <c r="C232" i="57"/>
  <c r="B232" i="57"/>
  <c r="A232" i="57"/>
  <c r="AF231" i="57"/>
  <c r="AE231" i="57"/>
  <c r="AD231" i="57"/>
  <c r="AC231" i="57"/>
  <c r="AB231" i="57"/>
  <c r="AA231" i="57"/>
  <c r="Z231" i="57"/>
  <c r="Y231" i="57"/>
  <c r="X231" i="57"/>
  <c r="W231" i="57"/>
  <c r="V231" i="57"/>
  <c r="U231" i="57"/>
  <c r="T231" i="57"/>
  <c r="S231" i="57"/>
  <c r="R231" i="57"/>
  <c r="Q231" i="57"/>
  <c r="P231" i="57"/>
  <c r="O231" i="57"/>
  <c r="N231" i="57"/>
  <c r="M231" i="57"/>
  <c r="L231" i="57"/>
  <c r="K231" i="57"/>
  <c r="J231" i="57"/>
  <c r="I231" i="57"/>
  <c r="H231" i="57"/>
  <c r="G231" i="57"/>
  <c r="F231" i="57"/>
  <c r="E231" i="57"/>
  <c r="D231" i="57"/>
  <c r="C231" i="57"/>
  <c r="B231" i="57"/>
  <c r="A231" i="57"/>
  <c r="B230" i="57"/>
  <c r="S205" i="57"/>
  <c r="AG195" i="57"/>
  <c r="B195" i="57"/>
  <c r="D194" i="57"/>
  <c r="C194" i="57"/>
  <c r="C230" i="57" s="1"/>
  <c r="J193" i="57"/>
  <c r="K193" i="57" s="1"/>
  <c r="L193" i="57" s="1"/>
  <c r="M193" i="57" s="1"/>
  <c r="N193" i="57" s="1"/>
  <c r="O193" i="57" s="1"/>
  <c r="P193" i="57" s="1"/>
  <c r="Q193" i="57" s="1"/>
  <c r="R193" i="57" s="1"/>
  <c r="S193" i="57" s="1"/>
  <c r="T193" i="57" s="1"/>
  <c r="U193" i="57" s="1"/>
  <c r="V193" i="57" s="1"/>
  <c r="W193" i="57" s="1"/>
  <c r="X193" i="57" s="1"/>
  <c r="Y193" i="57" s="1"/>
  <c r="Z193" i="57" s="1"/>
  <c r="AA193" i="57" s="1"/>
  <c r="AB193" i="57" s="1"/>
  <c r="AC193" i="57" s="1"/>
  <c r="AD193" i="57" s="1"/>
  <c r="AE193" i="57" s="1"/>
  <c r="AF193" i="57" s="1"/>
  <c r="C193" i="57"/>
  <c r="D193" i="57" s="1"/>
  <c r="E193" i="57" s="1"/>
  <c r="F193" i="57" s="1"/>
  <c r="G193" i="57" s="1"/>
  <c r="H193" i="57" s="1"/>
  <c r="I193" i="57" s="1"/>
  <c r="H192" i="57"/>
  <c r="I192" i="57" s="1"/>
  <c r="J192" i="57" s="1"/>
  <c r="K192" i="57" s="1"/>
  <c r="L192" i="57" s="1"/>
  <c r="M192" i="57" s="1"/>
  <c r="N192" i="57" s="1"/>
  <c r="O192" i="57" s="1"/>
  <c r="P192" i="57" s="1"/>
  <c r="Q192" i="57" s="1"/>
  <c r="R192" i="57" s="1"/>
  <c r="S192" i="57" s="1"/>
  <c r="T192" i="57" s="1"/>
  <c r="U192" i="57" s="1"/>
  <c r="V192" i="57" s="1"/>
  <c r="W192" i="57" s="1"/>
  <c r="X192" i="57" s="1"/>
  <c r="Y192" i="57" s="1"/>
  <c r="Z192" i="57" s="1"/>
  <c r="AA192" i="57" s="1"/>
  <c r="AB192" i="57" s="1"/>
  <c r="AC192" i="57" s="1"/>
  <c r="AD192" i="57" s="1"/>
  <c r="AE192" i="57" s="1"/>
  <c r="AF192" i="57" s="1"/>
  <c r="D192" i="57"/>
  <c r="E192" i="57" s="1"/>
  <c r="F192" i="57" s="1"/>
  <c r="G192" i="57" s="1"/>
  <c r="C192" i="57"/>
  <c r="AD191" i="57"/>
  <c r="AE191" i="57" s="1"/>
  <c r="AF191" i="57" s="1"/>
  <c r="C191" i="57"/>
  <c r="D191" i="57" s="1"/>
  <c r="E191" i="57" s="1"/>
  <c r="F191" i="57" s="1"/>
  <c r="G191" i="57" s="1"/>
  <c r="H191" i="57" s="1"/>
  <c r="I191" i="57" s="1"/>
  <c r="J191" i="57" s="1"/>
  <c r="K191" i="57" s="1"/>
  <c r="L191" i="57" s="1"/>
  <c r="M191" i="57" s="1"/>
  <c r="N191" i="57" s="1"/>
  <c r="O191" i="57" s="1"/>
  <c r="P191" i="57" s="1"/>
  <c r="Q191" i="57" s="1"/>
  <c r="R191" i="57" s="1"/>
  <c r="S191" i="57" s="1"/>
  <c r="T191" i="57" s="1"/>
  <c r="U191" i="57" s="1"/>
  <c r="V191" i="57" s="1"/>
  <c r="W191" i="57" s="1"/>
  <c r="X191" i="57" s="1"/>
  <c r="Y191" i="57" s="1"/>
  <c r="Z191" i="57" s="1"/>
  <c r="AA191" i="57" s="1"/>
  <c r="AB191" i="57" s="1"/>
  <c r="AC191" i="57" s="1"/>
  <c r="D190" i="57"/>
  <c r="E190" i="57" s="1"/>
  <c r="F190" i="57" s="1"/>
  <c r="G190" i="57" s="1"/>
  <c r="H190" i="57" s="1"/>
  <c r="I190" i="57" s="1"/>
  <c r="J190" i="57" s="1"/>
  <c r="K190" i="57" s="1"/>
  <c r="L190" i="57" s="1"/>
  <c r="M190" i="57" s="1"/>
  <c r="N190" i="57" s="1"/>
  <c r="O190" i="57" s="1"/>
  <c r="P190" i="57" s="1"/>
  <c r="Q190" i="57" s="1"/>
  <c r="R190" i="57" s="1"/>
  <c r="S190" i="57" s="1"/>
  <c r="T190" i="57" s="1"/>
  <c r="U190" i="57" s="1"/>
  <c r="V190" i="57" s="1"/>
  <c r="W190" i="57" s="1"/>
  <c r="X190" i="57" s="1"/>
  <c r="Y190" i="57" s="1"/>
  <c r="Z190" i="57" s="1"/>
  <c r="AA190" i="57" s="1"/>
  <c r="AB190" i="57" s="1"/>
  <c r="AC190" i="57" s="1"/>
  <c r="AD190" i="57" s="1"/>
  <c r="AE190" i="57" s="1"/>
  <c r="AF190" i="57" s="1"/>
  <c r="C190" i="57"/>
  <c r="C189" i="57"/>
  <c r="C195" i="57" s="1"/>
  <c r="AG187" i="57"/>
  <c r="B187" i="57"/>
  <c r="X186" i="57"/>
  <c r="Y186" i="57" s="1"/>
  <c r="Z186" i="57" s="1"/>
  <c r="AA186" i="57" s="1"/>
  <c r="AB186" i="57" s="1"/>
  <c r="AC186" i="57" s="1"/>
  <c r="AD186" i="57" s="1"/>
  <c r="AE186" i="57" s="1"/>
  <c r="AF186" i="57" s="1"/>
  <c r="D186" i="57"/>
  <c r="E186" i="57" s="1"/>
  <c r="F186" i="57" s="1"/>
  <c r="G186" i="57" s="1"/>
  <c r="H186" i="57" s="1"/>
  <c r="I186" i="57" s="1"/>
  <c r="J186" i="57" s="1"/>
  <c r="K186" i="57" s="1"/>
  <c r="L186" i="57" s="1"/>
  <c r="M186" i="57" s="1"/>
  <c r="N186" i="57" s="1"/>
  <c r="O186" i="57" s="1"/>
  <c r="P186" i="57" s="1"/>
  <c r="Q186" i="57" s="1"/>
  <c r="R186" i="57" s="1"/>
  <c r="S186" i="57" s="1"/>
  <c r="T186" i="57" s="1"/>
  <c r="U186" i="57" s="1"/>
  <c r="V186" i="57" s="1"/>
  <c r="W186" i="57" s="1"/>
  <c r="C186" i="57"/>
  <c r="AD185" i="57"/>
  <c r="AE185" i="57" s="1"/>
  <c r="AF185" i="57" s="1"/>
  <c r="E185" i="57"/>
  <c r="F185" i="57" s="1"/>
  <c r="G185" i="57" s="1"/>
  <c r="H185" i="57" s="1"/>
  <c r="I185" i="57" s="1"/>
  <c r="J185" i="57" s="1"/>
  <c r="K185" i="57" s="1"/>
  <c r="L185" i="57" s="1"/>
  <c r="M185" i="57" s="1"/>
  <c r="N185" i="57" s="1"/>
  <c r="O185" i="57" s="1"/>
  <c r="P185" i="57" s="1"/>
  <c r="Q185" i="57" s="1"/>
  <c r="R185" i="57" s="1"/>
  <c r="S185" i="57" s="1"/>
  <c r="T185" i="57" s="1"/>
  <c r="U185" i="57" s="1"/>
  <c r="V185" i="57" s="1"/>
  <c r="W185" i="57" s="1"/>
  <c r="X185" i="57" s="1"/>
  <c r="Y185" i="57" s="1"/>
  <c r="Z185" i="57" s="1"/>
  <c r="AA185" i="57" s="1"/>
  <c r="AB185" i="57" s="1"/>
  <c r="AC185" i="57" s="1"/>
  <c r="C185" i="57"/>
  <c r="D185" i="57" s="1"/>
  <c r="D184" i="57"/>
  <c r="E184" i="57" s="1"/>
  <c r="F184" i="57" s="1"/>
  <c r="G184" i="57" s="1"/>
  <c r="H184" i="57" s="1"/>
  <c r="I184" i="57" s="1"/>
  <c r="J184" i="57" s="1"/>
  <c r="K184" i="57" s="1"/>
  <c r="L184" i="57" s="1"/>
  <c r="M184" i="57" s="1"/>
  <c r="N184" i="57" s="1"/>
  <c r="O184" i="57" s="1"/>
  <c r="P184" i="57" s="1"/>
  <c r="Q184" i="57" s="1"/>
  <c r="R184" i="57" s="1"/>
  <c r="S184" i="57" s="1"/>
  <c r="T184" i="57" s="1"/>
  <c r="U184" i="57" s="1"/>
  <c r="V184" i="57" s="1"/>
  <c r="W184" i="57" s="1"/>
  <c r="X184" i="57" s="1"/>
  <c r="Y184" i="57" s="1"/>
  <c r="Z184" i="57" s="1"/>
  <c r="AA184" i="57" s="1"/>
  <c r="AB184" i="57" s="1"/>
  <c r="AC184" i="57" s="1"/>
  <c r="AD184" i="57" s="1"/>
  <c r="AE184" i="57" s="1"/>
  <c r="AF184" i="57" s="1"/>
  <c r="C184" i="57"/>
  <c r="R183" i="57"/>
  <c r="S183" i="57" s="1"/>
  <c r="T183" i="57" s="1"/>
  <c r="U183" i="57" s="1"/>
  <c r="V183" i="57" s="1"/>
  <c r="W183" i="57" s="1"/>
  <c r="X183" i="57" s="1"/>
  <c r="Y183" i="57" s="1"/>
  <c r="Z183" i="57" s="1"/>
  <c r="AA183" i="57" s="1"/>
  <c r="AB183" i="57" s="1"/>
  <c r="AC183" i="57" s="1"/>
  <c r="AD183" i="57" s="1"/>
  <c r="AE183" i="57" s="1"/>
  <c r="AF183" i="57" s="1"/>
  <c r="C183" i="57"/>
  <c r="D183" i="57" s="1"/>
  <c r="E183" i="57" s="1"/>
  <c r="F183" i="57" s="1"/>
  <c r="G183" i="57" s="1"/>
  <c r="H183" i="57" s="1"/>
  <c r="I183" i="57" s="1"/>
  <c r="J183" i="57" s="1"/>
  <c r="K183" i="57" s="1"/>
  <c r="L183" i="57" s="1"/>
  <c r="M183" i="57" s="1"/>
  <c r="N183" i="57" s="1"/>
  <c r="O183" i="57" s="1"/>
  <c r="P183" i="57" s="1"/>
  <c r="Q183" i="57" s="1"/>
  <c r="D182" i="57"/>
  <c r="E182" i="57" s="1"/>
  <c r="F182" i="57" s="1"/>
  <c r="G182" i="57" s="1"/>
  <c r="H182" i="57" s="1"/>
  <c r="I182" i="57" s="1"/>
  <c r="J182" i="57" s="1"/>
  <c r="K182" i="57" s="1"/>
  <c r="L182" i="57" s="1"/>
  <c r="M182" i="57" s="1"/>
  <c r="N182" i="57" s="1"/>
  <c r="O182" i="57" s="1"/>
  <c r="P182" i="57" s="1"/>
  <c r="Q182" i="57" s="1"/>
  <c r="R182" i="57" s="1"/>
  <c r="S182" i="57" s="1"/>
  <c r="T182" i="57" s="1"/>
  <c r="U182" i="57" s="1"/>
  <c r="V182" i="57" s="1"/>
  <c r="W182" i="57" s="1"/>
  <c r="X182" i="57" s="1"/>
  <c r="Y182" i="57" s="1"/>
  <c r="Z182" i="57" s="1"/>
  <c r="AA182" i="57" s="1"/>
  <c r="AB182" i="57" s="1"/>
  <c r="AC182" i="57" s="1"/>
  <c r="AD182" i="57" s="1"/>
  <c r="AE182" i="57" s="1"/>
  <c r="AF182" i="57" s="1"/>
  <c r="C182" i="57"/>
  <c r="C181" i="57"/>
  <c r="D181" i="57" s="1"/>
  <c r="E181" i="57" s="1"/>
  <c r="F181" i="57" s="1"/>
  <c r="G181" i="57" s="1"/>
  <c r="H181" i="57" s="1"/>
  <c r="I181" i="57" s="1"/>
  <c r="J181" i="57" s="1"/>
  <c r="K181" i="57" s="1"/>
  <c r="L181" i="57" s="1"/>
  <c r="M181" i="57" s="1"/>
  <c r="N181" i="57" s="1"/>
  <c r="O181" i="57" s="1"/>
  <c r="P181" i="57" s="1"/>
  <c r="Q181" i="57" s="1"/>
  <c r="R181" i="57" s="1"/>
  <c r="S181" i="57" s="1"/>
  <c r="T181" i="57" s="1"/>
  <c r="U181" i="57" s="1"/>
  <c r="V181" i="57" s="1"/>
  <c r="W181" i="57" s="1"/>
  <c r="X181" i="57" s="1"/>
  <c r="Y181" i="57" s="1"/>
  <c r="Z181" i="57" s="1"/>
  <c r="AA181" i="57" s="1"/>
  <c r="AB181" i="57" s="1"/>
  <c r="AC181" i="57" s="1"/>
  <c r="AD181" i="57" s="1"/>
  <c r="AE181" i="57" s="1"/>
  <c r="AF181" i="57" s="1"/>
  <c r="C180" i="57"/>
  <c r="D180" i="57" s="1"/>
  <c r="E180" i="57" s="1"/>
  <c r="F180" i="57" s="1"/>
  <c r="G180" i="57" s="1"/>
  <c r="H180" i="57" s="1"/>
  <c r="I180" i="57" s="1"/>
  <c r="J180" i="57" s="1"/>
  <c r="K180" i="57" s="1"/>
  <c r="L180" i="57" s="1"/>
  <c r="M180" i="57" s="1"/>
  <c r="N180" i="57" s="1"/>
  <c r="O180" i="57" s="1"/>
  <c r="P180" i="57" s="1"/>
  <c r="Q180" i="57" s="1"/>
  <c r="R180" i="57" s="1"/>
  <c r="S180" i="57" s="1"/>
  <c r="T180" i="57" s="1"/>
  <c r="U180" i="57" s="1"/>
  <c r="V180" i="57" s="1"/>
  <c r="W180" i="57" s="1"/>
  <c r="X180" i="57" s="1"/>
  <c r="Y180" i="57" s="1"/>
  <c r="Z180" i="57" s="1"/>
  <c r="AA180" i="57" s="1"/>
  <c r="AB180" i="57" s="1"/>
  <c r="AC180" i="57" s="1"/>
  <c r="AD180" i="57" s="1"/>
  <c r="AE180" i="57" s="1"/>
  <c r="AF180" i="57" s="1"/>
  <c r="C179" i="57"/>
  <c r="D179" i="57" s="1"/>
  <c r="E179" i="57" s="1"/>
  <c r="F179" i="57" s="1"/>
  <c r="G179" i="57" s="1"/>
  <c r="H179" i="57" s="1"/>
  <c r="I179" i="57" s="1"/>
  <c r="J179" i="57" s="1"/>
  <c r="K179" i="57" s="1"/>
  <c r="L179" i="57" s="1"/>
  <c r="M179" i="57" s="1"/>
  <c r="N179" i="57" s="1"/>
  <c r="O179" i="57" s="1"/>
  <c r="P179" i="57" s="1"/>
  <c r="Q179" i="57" s="1"/>
  <c r="R179" i="57" s="1"/>
  <c r="S179" i="57" s="1"/>
  <c r="T179" i="57" s="1"/>
  <c r="U179" i="57" s="1"/>
  <c r="V179" i="57" s="1"/>
  <c r="W179" i="57" s="1"/>
  <c r="X179" i="57" s="1"/>
  <c r="Y179" i="57" s="1"/>
  <c r="Z179" i="57" s="1"/>
  <c r="AA179" i="57" s="1"/>
  <c r="AB179" i="57" s="1"/>
  <c r="AC179" i="57" s="1"/>
  <c r="AD179" i="57" s="1"/>
  <c r="AE179" i="57" s="1"/>
  <c r="AF179" i="57" s="1"/>
  <c r="D178" i="57"/>
  <c r="E178" i="57" s="1"/>
  <c r="F178" i="57" s="1"/>
  <c r="G178" i="57" s="1"/>
  <c r="H178" i="57" s="1"/>
  <c r="I178" i="57" s="1"/>
  <c r="J178" i="57" s="1"/>
  <c r="K178" i="57" s="1"/>
  <c r="L178" i="57" s="1"/>
  <c r="M178" i="57" s="1"/>
  <c r="N178" i="57" s="1"/>
  <c r="O178" i="57" s="1"/>
  <c r="P178" i="57" s="1"/>
  <c r="Q178" i="57" s="1"/>
  <c r="R178" i="57" s="1"/>
  <c r="S178" i="57" s="1"/>
  <c r="T178" i="57" s="1"/>
  <c r="U178" i="57" s="1"/>
  <c r="V178" i="57" s="1"/>
  <c r="W178" i="57" s="1"/>
  <c r="X178" i="57" s="1"/>
  <c r="Y178" i="57" s="1"/>
  <c r="Z178" i="57" s="1"/>
  <c r="AA178" i="57" s="1"/>
  <c r="AB178" i="57" s="1"/>
  <c r="AC178" i="57" s="1"/>
  <c r="AD178" i="57" s="1"/>
  <c r="AE178" i="57" s="1"/>
  <c r="AF178" i="57" s="1"/>
  <c r="C178" i="57"/>
  <c r="E177" i="57"/>
  <c r="F177" i="57" s="1"/>
  <c r="G177" i="57" s="1"/>
  <c r="H177" i="57" s="1"/>
  <c r="I177" i="57" s="1"/>
  <c r="J177" i="57" s="1"/>
  <c r="K177" i="57" s="1"/>
  <c r="L177" i="57" s="1"/>
  <c r="M177" i="57" s="1"/>
  <c r="N177" i="57" s="1"/>
  <c r="O177" i="57" s="1"/>
  <c r="P177" i="57" s="1"/>
  <c r="Q177" i="57" s="1"/>
  <c r="R177" i="57" s="1"/>
  <c r="S177" i="57" s="1"/>
  <c r="T177" i="57" s="1"/>
  <c r="U177" i="57" s="1"/>
  <c r="V177" i="57" s="1"/>
  <c r="W177" i="57" s="1"/>
  <c r="X177" i="57" s="1"/>
  <c r="Y177" i="57" s="1"/>
  <c r="Z177" i="57" s="1"/>
  <c r="AA177" i="57" s="1"/>
  <c r="AB177" i="57" s="1"/>
  <c r="AC177" i="57" s="1"/>
  <c r="AD177" i="57" s="1"/>
  <c r="AE177" i="57" s="1"/>
  <c r="AF177" i="57" s="1"/>
  <c r="C177" i="57"/>
  <c r="D177" i="57" s="1"/>
  <c r="AF176" i="57"/>
  <c r="C176" i="57"/>
  <c r="D176" i="57" s="1"/>
  <c r="E176" i="57" s="1"/>
  <c r="F176" i="57" s="1"/>
  <c r="G176" i="57" s="1"/>
  <c r="H176" i="57" s="1"/>
  <c r="I176" i="57" s="1"/>
  <c r="J176" i="57" s="1"/>
  <c r="K176" i="57" s="1"/>
  <c r="L176" i="57" s="1"/>
  <c r="M176" i="57" s="1"/>
  <c r="N176" i="57" s="1"/>
  <c r="O176" i="57" s="1"/>
  <c r="P176" i="57" s="1"/>
  <c r="Q176" i="57" s="1"/>
  <c r="R176" i="57" s="1"/>
  <c r="S176" i="57" s="1"/>
  <c r="T176" i="57" s="1"/>
  <c r="U176" i="57" s="1"/>
  <c r="V176" i="57" s="1"/>
  <c r="W176" i="57" s="1"/>
  <c r="X176" i="57" s="1"/>
  <c r="Y176" i="57" s="1"/>
  <c r="Z176" i="57" s="1"/>
  <c r="AA176" i="57" s="1"/>
  <c r="AB176" i="57" s="1"/>
  <c r="AC176" i="57" s="1"/>
  <c r="AD176" i="57" s="1"/>
  <c r="AE176" i="57" s="1"/>
  <c r="E175" i="57"/>
  <c r="F175" i="57" s="1"/>
  <c r="G175" i="57" s="1"/>
  <c r="H175" i="57" s="1"/>
  <c r="I175" i="57" s="1"/>
  <c r="J175" i="57" s="1"/>
  <c r="K175" i="57" s="1"/>
  <c r="L175" i="57" s="1"/>
  <c r="M175" i="57" s="1"/>
  <c r="N175" i="57" s="1"/>
  <c r="O175" i="57" s="1"/>
  <c r="P175" i="57" s="1"/>
  <c r="Q175" i="57" s="1"/>
  <c r="R175" i="57" s="1"/>
  <c r="S175" i="57" s="1"/>
  <c r="T175" i="57" s="1"/>
  <c r="U175" i="57" s="1"/>
  <c r="V175" i="57" s="1"/>
  <c r="W175" i="57" s="1"/>
  <c r="X175" i="57" s="1"/>
  <c r="Y175" i="57" s="1"/>
  <c r="Z175" i="57" s="1"/>
  <c r="AA175" i="57" s="1"/>
  <c r="AB175" i="57" s="1"/>
  <c r="AC175" i="57" s="1"/>
  <c r="AD175" i="57" s="1"/>
  <c r="AE175" i="57" s="1"/>
  <c r="AF175" i="57" s="1"/>
  <c r="C175" i="57"/>
  <c r="D175" i="57" s="1"/>
  <c r="AB174" i="57"/>
  <c r="AC174" i="57" s="1"/>
  <c r="AD174" i="57" s="1"/>
  <c r="AE174" i="57" s="1"/>
  <c r="AF174" i="57" s="1"/>
  <c r="C174" i="57"/>
  <c r="D174" i="57" s="1"/>
  <c r="E174" i="57" s="1"/>
  <c r="F174" i="57" s="1"/>
  <c r="G174" i="57" s="1"/>
  <c r="H174" i="57" s="1"/>
  <c r="I174" i="57" s="1"/>
  <c r="J174" i="57" s="1"/>
  <c r="K174" i="57" s="1"/>
  <c r="L174" i="57" s="1"/>
  <c r="M174" i="57" s="1"/>
  <c r="N174" i="57" s="1"/>
  <c r="O174" i="57" s="1"/>
  <c r="P174" i="57" s="1"/>
  <c r="Q174" i="57" s="1"/>
  <c r="R174" i="57" s="1"/>
  <c r="S174" i="57" s="1"/>
  <c r="T174" i="57" s="1"/>
  <c r="U174" i="57" s="1"/>
  <c r="V174" i="57" s="1"/>
  <c r="W174" i="57" s="1"/>
  <c r="X174" i="57" s="1"/>
  <c r="Y174" i="57" s="1"/>
  <c r="Z174" i="57" s="1"/>
  <c r="AA174" i="57" s="1"/>
  <c r="D172" i="57"/>
  <c r="E172" i="57" s="1"/>
  <c r="F172" i="57" s="1"/>
  <c r="G172" i="57" s="1"/>
  <c r="H172" i="57" s="1"/>
  <c r="I172" i="57" s="1"/>
  <c r="J172" i="57" s="1"/>
  <c r="K172" i="57" s="1"/>
  <c r="L172" i="57" s="1"/>
  <c r="M172" i="57" s="1"/>
  <c r="N172" i="57" s="1"/>
  <c r="O172" i="57" s="1"/>
  <c r="P172" i="57" s="1"/>
  <c r="Q172" i="57" s="1"/>
  <c r="R172" i="57" s="1"/>
  <c r="S172" i="57" s="1"/>
  <c r="T172" i="57" s="1"/>
  <c r="U172" i="57" s="1"/>
  <c r="V172" i="57" s="1"/>
  <c r="W172" i="57" s="1"/>
  <c r="X172" i="57" s="1"/>
  <c r="Y172" i="57" s="1"/>
  <c r="Z172" i="57" s="1"/>
  <c r="AA172" i="57" s="1"/>
  <c r="AB172" i="57" s="1"/>
  <c r="AC172" i="57" s="1"/>
  <c r="AD172" i="57" s="1"/>
  <c r="AE172" i="57" s="1"/>
  <c r="AF172" i="57" s="1"/>
  <c r="C172" i="57"/>
  <c r="G171" i="57"/>
  <c r="H171" i="57" s="1"/>
  <c r="I171" i="57" s="1"/>
  <c r="J171" i="57" s="1"/>
  <c r="K171" i="57" s="1"/>
  <c r="L171" i="57" s="1"/>
  <c r="M171" i="57" s="1"/>
  <c r="N171" i="57" s="1"/>
  <c r="O171" i="57" s="1"/>
  <c r="P171" i="57" s="1"/>
  <c r="Q171" i="57" s="1"/>
  <c r="R171" i="57" s="1"/>
  <c r="S171" i="57" s="1"/>
  <c r="T171" i="57" s="1"/>
  <c r="U171" i="57" s="1"/>
  <c r="V171" i="57" s="1"/>
  <c r="W171" i="57" s="1"/>
  <c r="X171" i="57" s="1"/>
  <c r="Y171" i="57" s="1"/>
  <c r="Z171" i="57" s="1"/>
  <c r="AA171" i="57" s="1"/>
  <c r="AB171" i="57" s="1"/>
  <c r="AC171" i="57" s="1"/>
  <c r="AD171" i="57" s="1"/>
  <c r="AE171" i="57" s="1"/>
  <c r="AF171" i="57" s="1"/>
  <c r="C171" i="57"/>
  <c r="D171" i="57" s="1"/>
  <c r="E171" i="57" s="1"/>
  <c r="F171" i="57" s="1"/>
  <c r="AD170" i="57"/>
  <c r="AE170" i="57" s="1"/>
  <c r="AF170" i="57" s="1"/>
  <c r="F170" i="57"/>
  <c r="G170" i="57" s="1"/>
  <c r="H170" i="57" s="1"/>
  <c r="I170" i="57" s="1"/>
  <c r="J170" i="57" s="1"/>
  <c r="K170" i="57" s="1"/>
  <c r="L170" i="57" s="1"/>
  <c r="M170" i="57" s="1"/>
  <c r="N170" i="57" s="1"/>
  <c r="O170" i="57" s="1"/>
  <c r="P170" i="57" s="1"/>
  <c r="Q170" i="57" s="1"/>
  <c r="R170" i="57" s="1"/>
  <c r="S170" i="57" s="1"/>
  <c r="T170" i="57" s="1"/>
  <c r="U170" i="57" s="1"/>
  <c r="V170" i="57" s="1"/>
  <c r="W170" i="57" s="1"/>
  <c r="X170" i="57" s="1"/>
  <c r="Y170" i="57" s="1"/>
  <c r="Z170" i="57" s="1"/>
  <c r="AA170" i="57" s="1"/>
  <c r="AB170" i="57" s="1"/>
  <c r="AC170" i="57" s="1"/>
  <c r="C170" i="57"/>
  <c r="D170" i="57" s="1"/>
  <c r="E170" i="57" s="1"/>
  <c r="K169" i="57"/>
  <c r="L169" i="57" s="1"/>
  <c r="M169" i="57" s="1"/>
  <c r="N169" i="57" s="1"/>
  <c r="O169" i="57" s="1"/>
  <c r="P169" i="57" s="1"/>
  <c r="Q169" i="57" s="1"/>
  <c r="R169" i="57" s="1"/>
  <c r="S169" i="57" s="1"/>
  <c r="T169" i="57" s="1"/>
  <c r="U169" i="57" s="1"/>
  <c r="V169" i="57" s="1"/>
  <c r="W169" i="57" s="1"/>
  <c r="X169" i="57" s="1"/>
  <c r="Y169" i="57" s="1"/>
  <c r="Z169" i="57" s="1"/>
  <c r="AA169" i="57" s="1"/>
  <c r="AB169" i="57" s="1"/>
  <c r="AC169" i="57" s="1"/>
  <c r="AD169" i="57" s="1"/>
  <c r="AE169" i="57" s="1"/>
  <c r="AF169" i="57" s="1"/>
  <c r="D169" i="57"/>
  <c r="E169" i="57" s="1"/>
  <c r="F169" i="57" s="1"/>
  <c r="G169" i="57" s="1"/>
  <c r="H169" i="57" s="1"/>
  <c r="I169" i="57" s="1"/>
  <c r="J169" i="57" s="1"/>
  <c r="C169" i="57"/>
  <c r="L168" i="57"/>
  <c r="M168" i="57" s="1"/>
  <c r="N168" i="57" s="1"/>
  <c r="O168" i="57" s="1"/>
  <c r="P168" i="57" s="1"/>
  <c r="Q168" i="57" s="1"/>
  <c r="R168" i="57" s="1"/>
  <c r="S168" i="57" s="1"/>
  <c r="T168" i="57" s="1"/>
  <c r="U168" i="57" s="1"/>
  <c r="V168" i="57" s="1"/>
  <c r="W168" i="57" s="1"/>
  <c r="X168" i="57" s="1"/>
  <c r="Y168" i="57" s="1"/>
  <c r="Z168" i="57" s="1"/>
  <c r="AA168" i="57" s="1"/>
  <c r="AB168" i="57" s="1"/>
  <c r="AC168" i="57" s="1"/>
  <c r="AD168" i="57" s="1"/>
  <c r="AE168" i="57" s="1"/>
  <c r="AF168" i="57" s="1"/>
  <c r="D168" i="57"/>
  <c r="E168" i="57" s="1"/>
  <c r="F168" i="57" s="1"/>
  <c r="G168" i="57" s="1"/>
  <c r="H168" i="57" s="1"/>
  <c r="I168" i="57" s="1"/>
  <c r="J168" i="57" s="1"/>
  <c r="K168" i="57" s="1"/>
  <c r="C168" i="57"/>
  <c r="X167" i="57"/>
  <c r="Y167" i="57" s="1"/>
  <c r="Z167" i="57" s="1"/>
  <c r="AA167" i="57" s="1"/>
  <c r="AB167" i="57" s="1"/>
  <c r="AC167" i="57" s="1"/>
  <c r="AD167" i="57" s="1"/>
  <c r="AE167" i="57" s="1"/>
  <c r="AF167" i="57" s="1"/>
  <c r="H167" i="57"/>
  <c r="I167" i="57" s="1"/>
  <c r="J167" i="57" s="1"/>
  <c r="K167" i="57" s="1"/>
  <c r="L167" i="57" s="1"/>
  <c r="M167" i="57" s="1"/>
  <c r="N167" i="57" s="1"/>
  <c r="O167" i="57" s="1"/>
  <c r="P167" i="57" s="1"/>
  <c r="Q167" i="57" s="1"/>
  <c r="R167" i="57" s="1"/>
  <c r="S167" i="57" s="1"/>
  <c r="T167" i="57" s="1"/>
  <c r="U167" i="57" s="1"/>
  <c r="V167" i="57" s="1"/>
  <c r="W167" i="57" s="1"/>
  <c r="C167" i="57"/>
  <c r="D167" i="57" s="1"/>
  <c r="E167" i="57" s="1"/>
  <c r="F167" i="57" s="1"/>
  <c r="G167" i="57" s="1"/>
  <c r="U166" i="57"/>
  <c r="V166" i="57" s="1"/>
  <c r="W166" i="57" s="1"/>
  <c r="X166" i="57" s="1"/>
  <c r="Y166" i="57" s="1"/>
  <c r="Z166" i="57" s="1"/>
  <c r="AA166" i="57" s="1"/>
  <c r="AB166" i="57" s="1"/>
  <c r="AC166" i="57" s="1"/>
  <c r="AD166" i="57" s="1"/>
  <c r="AE166" i="57" s="1"/>
  <c r="AF166" i="57" s="1"/>
  <c r="C166" i="57"/>
  <c r="D166" i="57" s="1"/>
  <c r="E166" i="57" s="1"/>
  <c r="F166" i="57" s="1"/>
  <c r="G166" i="57" s="1"/>
  <c r="H166" i="57" s="1"/>
  <c r="I166" i="57" s="1"/>
  <c r="J166" i="57" s="1"/>
  <c r="K166" i="57" s="1"/>
  <c r="L166" i="57" s="1"/>
  <c r="M166" i="57" s="1"/>
  <c r="N166" i="57" s="1"/>
  <c r="O166" i="57" s="1"/>
  <c r="P166" i="57" s="1"/>
  <c r="Q166" i="57" s="1"/>
  <c r="R166" i="57" s="1"/>
  <c r="S166" i="57" s="1"/>
  <c r="T166" i="57" s="1"/>
  <c r="K165" i="57"/>
  <c r="L165" i="57" s="1"/>
  <c r="M165" i="57" s="1"/>
  <c r="N165" i="57" s="1"/>
  <c r="O165" i="57" s="1"/>
  <c r="P165" i="57" s="1"/>
  <c r="Q165" i="57" s="1"/>
  <c r="R165" i="57" s="1"/>
  <c r="S165" i="57" s="1"/>
  <c r="T165" i="57" s="1"/>
  <c r="U165" i="57" s="1"/>
  <c r="V165" i="57" s="1"/>
  <c r="W165" i="57" s="1"/>
  <c r="X165" i="57" s="1"/>
  <c r="Y165" i="57" s="1"/>
  <c r="Z165" i="57" s="1"/>
  <c r="AA165" i="57" s="1"/>
  <c r="AB165" i="57" s="1"/>
  <c r="AC165" i="57" s="1"/>
  <c r="AD165" i="57" s="1"/>
  <c r="AE165" i="57" s="1"/>
  <c r="AF165" i="57" s="1"/>
  <c r="D165" i="57"/>
  <c r="E165" i="57" s="1"/>
  <c r="F165" i="57" s="1"/>
  <c r="G165" i="57" s="1"/>
  <c r="H165" i="57" s="1"/>
  <c r="I165" i="57" s="1"/>
  <c r="J165" i="57" s="1"/>
  <c r="C165" i="57"/>
  <c r="D163" i="57"/>
  <c r="E163" i="57" s="1"/>
  <c r="F163" i="57" s="1"/>
  <c r="G163" i="57" s="1"/>
  <c r="H163" i="57" s="1"/>
  <c r="I163" i="57" s="1"/>
  <c r="J163" i="57" s="1"/>
  <c r="K163" i="57" s="1"/>
  <c r="L163" i="57" s="1"/>
  <c r="M163" i="57" s="1"/>
  <c r="N163" i="57" s="1"/>
  <c r="O163" i="57" s="1"/>
  <c r="P163" i="57" s="1"/>
  <c r="Q163" i="57" s="1"/>
  <c r="R163" i="57" s="1"/>
  <c r="S163" i="57" s="1"/>
  <c r="T163" i="57" s="1"/>
  <c r="U163" i="57" s="1"/>
  <c r="V163" i="57" s="1"/>
  <c r="W163" i="57" s="1"/>
  <c r="X163" i="57" s="1"/>
  <c r="Y163" i="57" s="1"/>
  <c r="Z163" i="57" s="1"/>
  <c r="AA163" i="57" s="1"/>
  <c r="AB163" i="57" s="1"/>
  <c r="AC163" i="57" s="1"/>
  <c r="AD163" i="57" s="1"/>
  <c r="AE163" i="57" s="1"/>
  <c r="AF163" i="57" s="1"/>
  <c r="C163" i="57"/>
  <c r="R162" i="57"/>
  <c r="S162" i="57" s="1"/>
  <c r="T162" i="57" s="1"/>
  <c r="U162" i="57" s="1"/>
  <c r="V162" i="57" s="1"/>
  <c r="W162" i="57" s="1"/>
  <c r="X162" i="57" s="1"/>
  <c r="Y162" i="57" s="1"/>
  <c r="Z162" i="57" s="1"/>
  <c r="AA162" i="57" s="1"/>
  <c r="AB162" i="57" s="1"/>
  <c r="AC162" i="57" s="1"/>
  <c r="AD162" i="57" s="1"/>
  <c r="AE162" i="57" s="1"/>
  <c r="AF162" i="57" s="1"/>
  <c r="O162" i="57"/>
  <c r="P162" i="57" s="1"/>
  <c r="Q162" i="57" s="1"/>
  <c r="C162" i="57"/>
  <c r="D162" i="57" s="1"/>
  <c r="E162" i="57" s="1"/>
  <c r="F162" i="57" s="1"/>
  <c r="G162" i="57" s="1"/>
  <c r="H162" i="57" s="1"/>
  <c r="I162" i="57" s="1"/>
  <c r="J162" i="57" s="1"/>
  <c r="K162" i="57" s="1"/>
  <c r="L162" i="57" s="1"/>
  <c r="M162" i="57" s="1"/>
  <c r="N162" i="57" s="1"/>
  <c r="P161" i="57"/>
  <c r="Q161" i="57" s="1"/>
  <c r="R161" i="57" s="1"/>
  <c r="S161" i="57" s="1"/>
  <c r="T161" i="57" s="1"/>
  <c r="U161" i="57" s="1"/>
  <c r="V161" i="57" s="1"/>
  <c r="W161" i="57" s="1"/>
  <c r="X161" i="57" s="1"/>
  <c r="Y161" i="57" s="1"/>
  <c r="Z161" i="57" s="1"/>
  <c r="AA161" i="57" s="1"/>
  <c r="AB161" i="57" s="1"/>
  <c r="AC161" i="57" s="1"/>
  <c r="AD161" i="57" s="1"/>
  <c r="AE161" i="57" s="1"/>
  <c r="AF161" i="57" s="1"/>
  <c r="M161" i="57"/>
  <c r="N161" i="57" s="1"/>
  <c r="O161" i="57" s="1"/>
  <c r="C161" i="57"/>
  <c r="D161" i="57" s="1"/>
  <c r="E161" i="57" s="1"/>
  <c r="F161" i="57" s="1"/>
  <c r="G161" i="57" s="1"/>
  <c r="H161" i="57" s="1"/>
  <c r="I161" i="57" s="1"/>
  <c r="J161" i="57" s="1"/>
  <c r="K161" i="57" s="1"/>
  <c r="L161" i="57" s="1"/>
  <c r="AE160" i="57"/>
  <c r="AF160" i="57" s="1"/>
  <c r="L160" i="57"/>
  <c r="M160" i="57" s="1"/>
  <c r="N160" i="57" s="1"/>
  <c r="O160" i="57" s="1"/>
  <c r="P160" i="57" s="1"/>
  <c r="Q160" i="57" s="1"/>
  <c r="R160" i="57" s="1"/>
  <c r="S160" i="57" s="1"/>
  <c r="T160" i="57" s="1"/>
  <c r="U160" i="57" s="1"/>
  <c r="V160" i="57" s="1"/>
  <c r="W160" i="57" s="1"/>
  <c r="X160" i="57" s="1"/>
  <c r="Y160" i="57" s="1"/>
  <c r="Z160" i="57" s="1"/>
  <c r="AA160" i="57" s="1"/>
  <c r="AB160" i="57" s="1"/>
  <c r="AC160" i="57" s="1"/>
  <c r="AD160" i="57" s="1"/>
  <c r="C160" i="57"/>
  <c r="D160" i="57" s="1"/>
  <c r="E160" i="57" s="1"/>
  <c r="F160" i="57" s="1"/>
  <c r="G160" i="57" s="1"/>
  <c r="H160" i="57" s="1"/>
  <c r="I160" i="57" s="1"/>
  <c r="J160" i="57" s="1"/>
  <c r="K160" i="57" s="1"/>
  <c r="J159" i="57"/>
  <c r="K159" i="57" s="1"/>
  <c r="L159" i="57" s="1"/>
  <c r="M159" i="57" s="1"/>
  <c r="N159" i="57" s="1"/>
  <c r="O159" i="57" s="1"/>
  <c r="P159" i="57" s="1"/>
  <c r="Q159" i="57" s="1"/>
  <c r="R159" i="57" s="1"/>
  <c r="S159" i="57" s="1"/>
  <c r="T159" i="57" s="1"/>
  <c r="U159" i="57" s="1"/>
  <c r="V159" i="57" s="1"/>
  <c r="W159" i="57" s="1"/>
  <c r="X159" i="57" s="1"/>
  <c r="Y159" i="57" s="1"/>
  <c r="Z159" i="57" s="1"/>
  <c r="AA159" i="57" s="1"/>
  <c r="AB159" i="57" s="1"/>
  <c r="AC159" i="57" s="1"/>
  <c r="AD159" i="57" s="1"/>
  <c r="AE159" i="57" s="1"/>
  <c r="AF159" i="57" s="1"/>
  <c r="D159" i="57"/>
  <c r="E159" i="57" s="1"/>
  <c r="F159" i="57" s="1"/>
  <c r="G159" i="57" s="1"/>
  <c r="H159" i="57" s="1"/>
  <c r="I159" i="57" s="1"/>
  <c r="C159" i="57"/>
  <c r="Z158" i="57"/>
  <c r="AA158" i="57" s="1"/>
  <c r="AB158" i="57" s="1"/>
  <c r="AC158" i="57" s="1"/>
  <c r="AD158" i="57" s="1"/>
  <c r="AE158" i="57" s="1"/>
  <c r="AF158" i="57" s="1"/>
  <c r="O158" i="57"/>
  <c r="P158" i="57" s="1"/>
  <c r="Q158" i="57" s="1"/>
  <c r="R158" i="57" s="1"/>
  <c r="S158" i="57" s="1"/>
  <c r="T158" i="57" s="1"/>
  <c r="U158" i="57" s="1"/>
  <c r="V158" i="57" s="1"/>
  <c r="W158" i="57" s="1"/>
  <c r="X158" i="57" s="1"/>
  <c r="Y158" i="57" s="1"/>
  <c r="J158" i="57"/>
  <c r="K158" i="57" s="1"/>
  <c r="L158" i="57" s="1"/>
  <c r="M158" i="57" s="1"/>
  <c r="N158" i="57" s="1"/>
  <c r="C158" i="57"/>
  <c r="D158" i="57" s="1"/>
  <c r="E158" i="57" s="1"/>
  <c r="F158" i="57" s="1"/>
  <c r="G158" i="57" s="1"/>
  <c r="H158" i="57" s="1"/>
  <c r="I158" i="57" s="1"/>
  <c r="N157" i="57"/>
  <c r="O157" i="57" s="1"/>
  <c r="P157" i="57" s="1"/>
  <c r="Q157" i="57" s="1"/>
  <c r="R157" i="57" s="1"/>
  <c r="S157" i="57" s="1"/>
  <c r="T157" i="57" s="1"/>
  <c r="U157" i="57" s="1"/>
  <c r="V157" i="57" s="1"/>
  <c r="W157" i="57" s="1"/>
  <c r="X157" i="57" s="1"/>
  <c r="Y157" i="57" s="1"/>
  <c r="Z157" i="57" s="1"/>
  <c r="AA157" i="57" s="1"/>
  <c r="AB157" i="57" s="1"/>
  <c r="AC157" i="57" s="1"/>
  <c r="AD157" i="57" s="1"/>
  <c r="AE157" i="57" s="1"/>
  <c r="AF157" i="57" s="1"/>
  <c r="F157" i="57"/>
  <c r="G157" i="57" s="1"/>
  <c r="H157" i="57" s="1"/>
  <c r="I157" i="57" s="1"/>
  <c r="J157" i="57" s="1"/>
  <c r="K157" i="57" s="1"/>
  <c r="L157" i="57" s="1"/>
  <c r="M157" i="57" s="1"/>
  <c r="D157" i="57"/>
  <c r="E157" i="57" s="1"/>
  <c r="C157" i="57"/>
  <c r="D156" i="57"/>
  <c r="E156" i="57" s="1"/>
  <c r="F156" i="57" s="1"/>
  <c r="G156" i="57" s="1"/>
  <c r="H156" i="57" s="1"/>
  <c r="I156" i="57" s="1"/>
  <c r="J156" i="57" s="1"/>
  <c r="K156" i="57" s="1"/>
  <c r="L156" i="57" s="1"/>
  <c r="M156" i="57" s="1"/>
  <c r="N156" i="57" s="1"/>
  <c r="O156" i="57" s="1"/>
  <c r="P156" i="57" s="1"/>
  <c r="Q156" i="57" s="1"/>
  <c r="R156" i="57" s="1"/>
  <c r="S156" i="57" s="1"/>
  <c r="T156" i="57" s="1"/>
  <c r="U156" i="57" s="1"/>
  <c r="V156" i="57" s="1"/>
  <c r="W156" i="57" s="1"/>
  <c r="X156" i="57" s="1"/>
  <c r="Y156" i="57" s="1"/>
  <c r="Z156" i="57" s="1"/>
  <c r="AA156" i="57" s="1"/>
  <c r="AB156" i="57" s="1"/>
  <c r="AC156" i="57" s="1"/>
  <c r="AD156" i="57" s="1"/>
  <c r="AE156" i="57" s="1"/>
  <c r="AF156" i="57" s="1"/>
  <c r="C156" i="57"/>
  <c r="AC155" i="57"/>
  <c r="AD155" i="57" s="1"/>
  <c r="AE155" i="57" s="1"/>
  <c r="AF155" i="57" s="1"/>
  <c r="M155" i="57"/>
  <c r="N155" i="57" s="1"/>
  <c r="O155" i="57" s="1"/>
  <c r="P155" i="57" s="1"/>
  <c r="Q155" i="57" s="1"/>
  <c r="R155" i="57" s="1"/>
  <c r="S155" i="57" s="1"/>
  <c r="T155" i="57" s="1"/>
  <c r="U155" i="57" s="1"/>
  <c r="V155" i="57" s="1"/>
  <c r="W155" i="57" s="1"/>
  <c r="X155" i="57" s="1"/>
  <c r="Y155" i="57" s="1"/>
  <c r="Z155" i="57" s="1"/>
  <c r="AA155" i="57" s="1"/>
  <c r="AB155" i="57" s="1"/>
  <c r="H155" i="57"/>
  <c r="I155" i="57" s="1"/>
  <c r="J155" i="57" s="1"/>
  <c r="K155" i="57" s="1"/>
  <c r="L155" i="57" s="1"/>
  <c r="C155" i="57"/>
  <c r="D155" i="57" s="1"/>
  <c r="E155" i="57" s="1"/>
  <c r="F155" i="57" s="1"/>
  <c r="G155" i="57" s="1"/>
  <c r="E154" i="57"/>
  <c r="F154" i="57" s="1"/>
  <c r="G154" i="57" s="1"/>
  <c r="H154" i="57" s="1"/>
  <c r="I154" i="57" s="1"/>
  <c r="J154" i="57" s="1"/>
  <c r="K154" i="57" s="1"/>
  <c r="L154" i="57" s="1"/>
  <c r="M154" i="57" s="1"/>
  <c r="N154" i="57" s="1"/>
  <c r="O154" i="57" s="1"/>
  <c r="P154" i="57" s="1"/>
  <c r="Q154" i="57" s="1"/>
  <c r="R154" i="57" s="1"/>
  <c r="S154" i="57" s="1"/>
  <c r="T154" i="57" s="1"/>
  <c r="U154" i="57" s="1"/>
  <c r="V154" i="57" s="1"/>
  <c r="W154" i="57" s="1"/>
  <c r="X154" i="57" s="1"/>
  <c r="Y154" i="57" s="1"/>
  <c r="Z154" i="57" s="1"/>
  <c r="AA154" i="57" s="1"/>
  <c r="AB154" i="57" s="1"/>
  <c r="AC154" i="57" s="1"/>
  <c r="AD154" i="57" s="1"/>
  <c r="AE154" i="57" s="1"/>
  <c r="AF154" i="57" s="1"/>
  <c r="C154" i="57"/>
  <c r="D154" i="57" s="1"/>
  <c r="I153" i="57"/>
  <c r="J153" i="57" s="1"/>
  <c r="K153" i="57" s="1"/>
  <c r="L153" i="57" s="1"/>
  <c r="M153" i="57" s="1"/>
  <c r="N153" i="57" s="1"/>
  <c r="O153" i="57" s="1"/>
  <c r="P153" i="57" s="1"/>
  <c r="Q153" i="57" s="1"/>
  <c r="R153" i="57" s="1"/>
  <c r="S153" i="57" s="1"/>
  <c r="T153" i="57" s="1"/>
  <c r="U153" i="57" s="1"/>
  <c r="V153" i="57" s="1"/>
  <c r="W153" i="57" s="1"/>
  <c r="X153" i="57" s="1"/>
  <c r="Y153" i="57" s="1"/>
  <c r="Z153" i="57" s="1"/>
  <c r="AA153" i="57" s="1"/>
  <c r="AB153" i="57" s="1"/>
  <c r="AC153" i="57" s="1"/>
  <c r="AD153" i="57" s="1"/>
  <c r="AE153" i="57" s="1"/>
  <c r="AF153" i="57" s="1"/>
  <c r="E153" i="57"/>
  <c r="F153" i="57" s="1"/>
  <c r="G153" i="57" s="1"/>
  <c r="H153" i="57" s="1"/>
  <c r="D153" i="57"/>
  <c r="C153" i="57"/>
  <c r="W152" i="57"/>
  <c r="X152" i="57" s="1"/>
  <c r="Y152" i="57" s="1"/>
  <c r="Z152" i="57" s="1"/>
  <c r="AA152" i="57" s="1"/>
  <c r="AB152" i="57" s="1"/>
  <c r="AC152" i="57" s="1"/>
  <c r="AD152" i="57" s="1"/>
  <c r="AE152" i="57" s="1"/>
  <c r="AF152" i="57" s="1"/>
  <c r="G152" i="57"/>
  <c r="H152" i="57" s="1"/>
  <c r="I152" i="57" s="1"/>
  <c r="J152" i="57" s="1"/>
  <c r="K152" i="57" s="1"/>
  <c r="L152" i="57" s="1"/>
  <c r="M152" i="57" s="1"/>
  <c r="N152" i="57" s="1"/>
  <c r="O152" i="57" s="1"/>
  <c r="P152" i="57" s="1"/>
  <c r="Q152" i="57" s="1"/>
  <c r="R152" i="57" s="1"/>
  <c r="S152" i="57" s="1"/>
  <c r="T152" i="57" s="1"/>
  <c r="U152" i="57" s="1"/>
  <c r="V152" i="57" s="1"/>
  <c r="D152" i="57"/>
  <c r="E152" i="57" s="1"/>
  <c r="F152" i="57" s="1"/>
  <c r="C152" i="57"/>
  <c r="AE151" i="57"/>
  <c r="AF151" i="57" s="1"/>
  <c r="J151" i="57"/>
  <c r="K151" i="57" s="1"/>
  <c r="L151" i="57" s="1"/>
  <c r="M151" i="57" s="1"/>
  <c r="N151" i="57" s="1"/>
  <c r="O151" i="57" s="1"/>
  <c r="P151" i="57" s="1"/>
  <c r="Q151" i="57" s="1"/>
  <c r="R151" i="57" s="1"/>
  <c r="S151" i="57" s="1"/>
  <c r="T151" i="57" s="1"/>
  <c r="U151" i="57" s="1"/>
  <c r="V151" i="57" s="1"/>
  <c r="W151" i="57" s="1"/>
  <c r="X151" i="57" s="1"/>
  <c r="Y151" i="57" s="1"/>
  <c r="Z151" i="57" s="1"/>
  <c r="AA151" i="57" s="1"/>
  <c r="AB151" i="57" s="1"/>
  <c r="AC151" i="57" s="1"/>
  <c r="AD151" i="57" s="1"/>
  <c r="G151" i="57"/>
  <c r="H151" i="57" s="1"/>
  <c r="I151" i="57" s="1"/>
  <c r="E151" i="57"/>
  <c r="F151" i="57" s="1"/>
  <c r="C151" i="57"/>
  <c r="D151" i="57" s="1"/>
  <c r="F149" i="57"/>
  <c r="G149" i="57" s="1"/>
  <c r="H149" i="57" s="1"/>
  <c r="I149" i="57" s="1"/>
  <c r="J149" i="57" s="1"/>
  <c r="K149" i="57" s="1"/>
  <c r="L149" i="57" s="1"/>
  <c r="M149" i="57" s="1"/>
  <c r="N149" i="57" s="1"/>
  <c r="O149" i="57" s="1"/>
  <c r="P149" i="57" s="1"/>
  <c r="Q149" i="57" s="1"/>
  <c r="R149" i="57" s="1"/>
  <c r="S149" i="57" s="1"/>
  <c r="T149" i="57" s="1"/>
  <c r="U149" i="57" s="1"/>
  <c r="V149" i="57" s="1"/>
  <c r="W149" i="57" s="1"/>
  <c r="X149" i="57" s="1"/>
  <c r="Y149" i="57" s="1"/>
  <c r="Z149" i="57" s="1"/>
  <c r="AA149" i="57" s="1"/>
  <c r="AB149" i="57" s="1"/>
  <c r="AC149" i="57" s="1"/>
  <c r="AD149" i="57" s="1"/>
  <c r="AE149" i="57" s="1"/>
  <c r="AF149" i="57" s="1"/>
  <c r="E149" i="57"/>
  <c r="C149" i="57"/>
  <c r="D149" i="57" s="1"/>
  <c r="N148" i="57"/>
  <c r="O148" i="57" s="1"/>
  <c r="P148" i="57" s="1"/>
  <c r="Q148" i="57" s="1"/>
  <c r="R148" i="57" s="1"/>
  <c r="S148" i="57" s="1"/>
  <c r="T148" i="57" s="1"/>
  <c r="U148" i="57" s="1"/>
  <c r="V148" i="57" s="1"/>
  <c r="W148" i="57" s="1"/>
  <c r="X148" i="57" s="1"/>
  <c r="Y148" i="57" s="1"/>
  <c r="Z148" i="57" s="1"/>
  <c r="AA148" i="57" s="1"/>
  <c r="AB148" i="57" s="1"/>
  <c r="AC148" i="57" s="1"/>
  <c r="AD148" i="57" s="1"/>
  <c r="AE148" i="57" s="1"/>
  <c r="AF148" i="57" s="1"/>
  <c r="C148" i="57"/>
  <c r="D148" i="57" s="1"/>
  <c r="E148" i="57" s="1"/>
  <c r="F148" i="57" s="1"/>
  <c r="G148" i="57" s="1"/>
  <c r="H148" i="57" s="1"/>
  <c r="I148" i="57" s="1"/>
  <c r="J148" i="57" s="1"/>
  <c r="K148" i="57" s="1"/>
  <c r="L148" i="57" s="1"/>
  <c r="M148" i="57" s="1"/>
  <c r="Z147" i="57"/>
  <c r="AA147" i="57" s="1"/>
  <c r="AB147" i="57" s="1"/>
  <c r="AC147" i="57" s="1"/>
  <c r="AD147" i="57" s="1"/>
  <c r="AE147" i="57" s="1"/>
  <c r="AF147" i="57" s="1"/>
  <c r="C147" i="57"/>
  <c r="D147" i="57" s="1"/>
  <c r="E147" i="57" s="1"/>
  <c r="F147" i="57" s="1"/>
  <c r="G147" i="57" s="1"/>
  <c r="H147" i="57" s="1"/>
  <c r="I147" i="57" s="1"/>
  <c r="J147" i="57" s="1"/>
  <c r="K147" i="57" s="1"/>
  <c r="L147" i="57" s="1"/>
  <c r="M147" i="57" s="1"/>
  <c r="N147" i="57" s="1"/>
  <c r="O147" i="57" s="1"/>
  <c r="P147" i="57" s="1"/>
  <c r="Q147" i="57" s="1"/>
  <c r="R147" i="57" s="1"/>
  <c r="S147" i="57" s="1"/>
  <c r="T147" i="57" s="1"/>
  <c r="U147" i="57" s="1"/>
  <c r="V147" i="57" s="1"/>
  <c r="W147" i="57" s="1"/>
  <c r="X147" i="57" s="1"/>
  <c r="Y147" i="57" s="1"/>
  <c r="M146" i="57"/>
  <c r="N146" i="57" s="1"/>
  <c r="O146" i="57" s="1"/>
  <c r="P146" i="57" s="1"/>
  <c r="Q146" i="57" s="1"/>
  <c r="R146" i="57" s="1"/>
  <c r="S146" i="57" s="1"/>
  <c r="T146" i="57" s="1"/>
  <c r="U146" i="57" s="1"/>
  <c r="V146" i="57" s="1"/>
  <c r="W146" i="57" s="1"/>
  <c r="X146" i="57" s="1"/>
  <c r="Y146" i="57" s="1"/>
  <c r="Z146" i="57" s="1"/>
  <c r="AA146" i="57" s="1"/>
  <c r="AB146" i="57" s="1"/>
  <c r="AC146" i="57" s="1"/>
  <c r="AD146" i="57" s="1"/>
  <c r="AE146" i="57" s="1"/>
  <c r="AF146" i="57" s="1"/>
  <c r="G146" i="57"/>
  <c r="H146" i="57" s="1"/>
  <c r="I146" i="57" s="1"/>
  <c r="J146" i="57" s="1"/>
  <c r="K146" i="57" s="1"/>
  <c r="L146" i="57" s="1"/>
  <c r="E146" i="57"/>
  <c r="F146" i="57" s="1"/>
  <c r="D146" i="57"/>
  <c r="C146" i="57"/>
  <c r="C144" i="57"/>
  <c r="D144" i="57" s="1"/>
  <c r="E144" i="57" s="1"/>
  <c r="F144" i="57" s="1"/>
  <c r="G144" i="57" s="1"/>
  <c r="H144" i="57" s="1"/>
  <c r="I144" i="57" s="1"/>
  <c r="J144" i="57" s="1"/>
  <c r="K144" i="57" s="1"/>
  <c r="L144" i="57" s="1"/>
  <c r="M144" i="57" s="1"/>
  <c r="N144" i="57" s="1"/>
  <c r="O144" i="57" s="1"/>
  <c r="P144" i="57" s="1"/>
  <c r="Q144" i="57" s="1"/>
  <c r="R144" i="57" s="1"/>
  <c r="S144" i="57" s="1"/>
  <c r="T144" i="57" s="1"/>
  <c r="U144" i="57" s="1"/>
  <c r="V144" i="57" s="1"/>
  <c r="W144" i="57" s="1"/>
  <c r="X144" i="57" s="1"/>
  <c r="Y144" i="57" s="1"/>
  <c r="Z144" i="57" s="1"/>
  <c r="AA144" i="57" s="1"/>
  <c r="AB144" i="57" s="1"/>
  <c r="AC144" i="57" s="1"/>
  <c r="AD144" i="57" s="1"/>
  <c r="AE144" i="57" s="1"/>
  <c r="AF144" i="57" s="1"/>
  <c r="T143" i="57"/>
  <c r="U143" i="57" s="1"/>
  <c r="V143" i="57" s="1"/>
  <c r="W143" i="57" s="1"/>
  <c r="X143" i="57" s="1"/>
  <c r="Y143" i="57" s="1"/>
  <c r="Z143" i="57" s="1"/>
  <c r="AA143" i="57" s="1"/>
  <c r="AB143" i="57" s="1"/>
  <c r="AC143" i="57" s="1"/>
  <c r="AD143" i="57" s="1"/>
  <c r="AE143" i="57" s="1"/>
  <c r="AF143" i="57" s="1"/>
  <c r="G143" i="57"/>
  <c r="H143" i="57" s="1"/>
  <c r="I143" i="57" s="1"/>
  <c r="J143" i="57" s="1"/>
  <c r="K143" i="57" s="1"/>
  <c r="L143" i="57" s="1"/>
  <c r="M143" i="57" s="1"/>
  <c r="N143" i="57" s="1"/>
  <c r="O143" i="57" s="1"/>
  <c r="P143" i="57" s="1"/>
  <c r="Q143" i="57" s="1"/>
  <c r="R143" i="57" s="1"/>
  <c r="S143" i="57" s="1"/>
  <c r="F143" i="57"/>
  <c r="D143" i="57"/>
  <c r="E143" i="57" s="1"/>
  <c r="C143" i="57"/>
  <c r="D141" i="57"/>
  <c r="E141" i="57" s="1"/>
  <c r="F141" i="57" s="1"/>
  <c r="G141" i="57" s="1"/>
  <c r="H141" i="57" s="1"/>
  <c r="I141" i="57" s="1"/>
  <c r="J141" i="57" s="1"/>
  <c r="K141" i="57" s="1"/>
  <c r="L141" i="57" s="1"/>
  <c r="M141" i="57" s="1"/>
  <c r="N141" i="57" s="1"/>
  <c r="O141" i="57" s="1"/>
  <c r="P141" i="57" s="1"/>
  <c r="Q141" i="57" s="1"/>
  <c r="R141" i="57" s="1"/>
  <c r="S141" i="57" s="1"/>
  <c r="T141" i="57" s="1"/>
  <c r="U141" i="57" s="1"/>
  <c r="V141" i="57" s="1"/>
  <c r="W141" i="57" s="1"/>
  <c r="X141" i="57" s="1"/>
  <c r="Y141" i="57" s="1"/>
  <c r="Z141" i="57" s="1"/>
  <c r="AA141" i="57" s="1"/>
  <c r="AB141" i="57" s="1"/>
  <c r="AC141" i="57" s="1"/>
  <c r="AD141" i="57" s="1"/>
  <c r="AE141" i="57" s="1"/>
  <c r="AF141" i="57" s="1"/>
  <c r="C141" i="57"/>
  <c r="G140" i="57"/>
  <c r="H140" i="57" s="1"/>
  <c r="I140" i="57" s="1"/>
  <c r="J140" i="57" s="1"/>
  <c r="K140" i="57" s="1"/>
  <c r="L140" i="57" s="1"/>
  <c r="M140" i="57" s="1"/>
  <c r="N140" i="57" s="1"/>
  <c r="O140" i="57" s="1"/>
  <c r="P140" i="57" s="1"/>
  <c r="Q140" i="57" s="1"/>
  <c r="R140" i="57" s="1"/>
  <c r="S140" i="57" s="1"/>
  <c r="T140" i="57" s="1"/>
  <c r="U140" i="57" s="1"/>
  <c r="V140" i="57" s="1"/>
  <c r="W140" i="57" s="1"/>
  <c r="X140" i="57" s="1"/>
  <c r="Y140" i="57" s="1"/>
  <c r="Z140" i="57" s="1"/>
  <c r="AA140" i="57" s="1"/>
  <c r="AB140" i="57" s="1"/>
  <c r="AC140" i="57" s="1"/>
  <c r="AD140" i="57" s="1"/>
  <c r="AE140" i="57" s="1"/>
  <c r="AF140" i="57" s="1"/>
  <c r="E140" i="57"/>
  <c r="F140" i="57" s="1"/>
  <c r="C140" i="57"/>
  <c r="D140" i="57" s="1"/>
  <c r="D139" i="57"/>
  <c r="E139" i="57" s="1"/>
  <c r="F139" i="57" s="1"/>
  <c r="G139" i="57" s="1"/>
  <c r="H139" i="57" s="1"/>
  <c r="I139" i="57" s="1"/>
  <c r="J139" i="57" s="1"/>
  <c r="K139" i="57" s="1"/>
  <c r="L139" i="57" s="1"/>
  <c r="M139" i="57" s="1"/>
  <c r="N139" i="57" s="1"/>
  <c r="O139" i="57" s="1"/>
  <c r="P139" i="57" s="1"/>
  <c r="Q139" i="57" s="1"/>
  <c r="R139" i="57" s="1"/>
  <c r="S139" i="57" s="1"/>
  <c r="T139" i="57" s="1"/>
  <c r="U139" i="57" s="1"/>
  <c r="V139" i="57" s="1"/>
  <c r="W139" i="57" s="1"/>
  <c r="X139" i="57" s="1"/>
  <c r="Y139" i="57" s="1"/>
  <c r="Z139" i="57" s="1"/>
  <c r="AA139" i="57" s="1"/>
  <c r="AB139" i="57" s="1"/>
  <c r="AC139" i="57" s="1"/>
  <c r="AD139" i="57" s="1"/>
  <c r="AE139" i="57" s="1"/>
  <c r="AF139" i="57" s="1"/>
  <c r="C139" i="57"/>
  <c r="J138" i="57"/>
  <c r="K138" i="57" s="1"/>
  <c r="L138" i="57" s="1"/>
  <c r="M138" i="57" s="1"/>
  <c r="N138" i="57" s="1"/>
  <c r="O138" i="57" s="1"/>
  <c r="P138" i="57" s="1"/>
  <c r="Q138" i="57" s="1"/>
  <c r="R138" i="57" s="1"/>
  <c r="S138" i="57" s="1"/>
  <c r="T138" i="57" s="1"/>
  <c r="U138" i="57" s="1"/>
  <c r="V138" i="57" s="1"/>
  <c r="W138" i="57" s="1"/>
  <c r="X138" i="57" s="1"/>
  <c r="Y138" i="57" s="1"/>
  <c r="Z138" i="57" s="1"/>
  <c r="AA138" i="57" s="1"/>
  <c r="AB138" i="57" s="1"/>
  <c r="AC138" i="57" s="1"/>
  <c r="AD138" i="57" s="1"/>
  <c r="AE138" i="57" s="1"/>
  <c r="AF138" i="57" s="1"/>
  <c r="C138" i="57"/>
  <c r="D138" i="57" s="1"/>
  <c r="E138" i="57" s="1"/>
  <c r="F138" i="57" s="1"/>
  <c r="G138" i="57" s="1"/>
  <c r="H138" i="57" s="1"/>
  <c r="I138" i="57" s="1"/>
  <c r="H137" i="57"/>
  <c r="I137" i="57" s="1"/>
  <c r="J137" i="57" s="1"/>
  <c r="K137" i="57" s="1"/>
  <c r="L137" i="57" s="1"/>
  <c r="M137" i="57" s="1"/>
  <c r="N137" i="57" s="1"/>
  <c r="O137" i="57" s="1"/>
  <c r="P137" i="57" s="1"/>
  <c r="Q137" i="57" s="1"/>
  <c r="R137" i="57" s="1"/>
  <c r="S137" i="57" s="1"/>
  <c r="T137" i="57" s="1"/>
  <c r="U137" i="57" s="1"/>
  <c r="V137" i="57" s="1"/>
  <c r="W137" i="57" s="1"/>
  <c r="X137" i="57" s="1"/>
  <c r="Y137" i="57" s="1"/>
  <c r="Z137" i="57" s="1"/>
  <c r="AA137" i="57" s="1"/>
  <c r="AB137" i="57" s="1"/>
  <c r="AC137" i="57" s="1"/>
  <c r="AD137" i="57" s="1"/>
  <c r="AE137" i="57" s="1"/>
  <c r="AF137" i="57" s="1"/>
  <c r="C137" i="57"/>
  <c r="D137" i="57" s="1"/>
  <c r="E137" i="57" s="1"/>
  <c r="F137" i="57" s="1"/>
  <c r="G137" i="57" s="1"/>
  <c r="J136" i="57"/>
  <c r="K136" i="57" s="1"/>
  <c r="L136" i="57" s="1"/>
  <c r="M136" i="57" s="1"/>
  <c r="N136" i="57" s="1"/>
  <c r="O136" i="57" s="1"/>
  <c r="P136" i="57" s="1"/>
  <c r="Q136" i="57" s="1"/>
  <c r="R136" i="57" s="1"/>
  <c r="S136" i="57" s="1"/>
  <c r="T136" i="57" s="1"/>
  <c r="U136" i="57" s="1"/>
  <c r="V136" i="57" s="1"/>
  <c r="W136" i="57" s="1"/>
  <c r="X136" i="57" s="1"/>
  <c r="Y136" i="57" s="1"/>
  <c r="Z136" i="57" s="1"/>
  <c r="AA136" i="57" s="1"/>
  <c r="AB136" i="57" s="1"/>
  <c r="AC136" i="57" s="1"/>
  <c r="AD136" i="57" s="1"/>
  <c r="AE136" i="57" s="1"/>
  <c r="AF136" i="57" s="1"/>
  <c r="G136" i="57"/>
  <c r="H136" i="57" s="1"/>
  <c r="I136" i="57" s="1"/>
  <c r="F136" i="57"/>
  <c r="E136" i="57"/>
  <c r="D136" i="57"/>
  <c r="C136" i="57"/>
  <c r="H135" i="57"/>
  <c r="I135" i="57" s="1"/>
  <c r="J135" i="57" s="1"/>
  <c r="K135" i="57" s="1"/>
  <c r="L135" i="57" s="1"/>
  <c r="M135" i="57" s="1"/>
  <c r="N135" i="57" s="1"/>
  <c r="O135" i="57" s="1"/>
  <c r="P135" i="57" s="1"/>
  <c r="Q135" i="57" s="1"/>
  <c r="R135" i="57" s="1"/>
  <c r="S135" i="57" s="1"/>
  <c r="T135" i="57" s="1"/>
  <c r="U135" i="57" s="1"/>
  <c r="V135" i="57" s="1"/>
  <c r="W135" i="57" s="1"/>
  <c r="X135" i="57" s="1"/>
  <c r="Y135" i="57" s="1"/>
  <c r="Z135" i="57" s="1"/>
  <c r="AA135" i="57" s="1"/>
  <c r="AB135" i="57" s="1"/>
  <c r="AC135" i="57" s="1"/>
  <c r="AD135" i="57" s="1"/>
  <c r="AE135" i="57" s="1"/>
  <c r="AF135" i="57" s="1"/>
  <c r="E135" i="57"/>
  <c r="F135" i="57" s="1"/>
  <c r="G135" i="57" s="1"/>
  <c r="D135" i="57"/>
  <c r="C135" i="57"/>
  <c r="Z133" i="57"/>
  <c r="AA133" i="57" s="1"/>
  <c r="AB133" i="57" s="1"/>
  <c r="AC133" i="57" s="1"/>
  <c r="AD133" i="57" s="1"/>
  <c r="AE133" i="57" s="1"/>
  <c r="AF133" i="57" s="1"/>
  <c r="S133" i="57"/>
  <c r="T133" i="57" s="1"/>
  <c r="U133" i="57" s="1"/>
  <c r="V133" i="57" s="1"/>
  <c r="W133" i="57" s="1"/>
  <c r="X133" i="57" s="1"/>
  <c r="Y133" i="57" s="1"/>
  <c r="H133" i="57"/>
  <c r="I133" i="57" s="1"/>
  <c r="J133" i="57" s="1"/>
  <c r="K133" i="57" s="1"/>
  <c r="L133" i="57" s="1"/>
  <c r="M133" i="57" s="1"/>
  <c r="N133" i="57" s="1"/>
  <c r="O133" i="57" s="1"/>
  <c r="P133" i="57" s="1"/>
  <c r="Q133" i="57" s="1"/>
  <c r="R133" i="57" s="1"/>
  <c r="C133" i="57"/>
  <c r="D133" i="57" s="1"/>
  <c r="E133" i="57" s="1"/>
  <c r="F133" i="57" s="1"/>
  <c r="G133" i="57" s="1"/>
  <c r="D132" i="57"/>
  <c r="E132" i="57" s="1"/>
  <c r="F132" i="57" s="1"/>
  <c r="G132" i="57" s="1"/>
  <c r="H132" i="57" s="1"/>
  <c r="I132" i="57" s="1"/>
  <c r="J132" i="57" s="1"/>
  <c r="K132" i="57" s="1"/>
  <c r="L132" i="57" s="1"/>
  <c r="M132" i="57" s="1"/>
  <c r="N132" i="57" s="1"/>
  <c r="O132" i="57" s="1"/>
  <c r="P132" i="57" s="1"/>
  <c r="Q132" i="57" s="1"/>
  <c r="R132" i="57" s="1"/>
  <c r="S132" i="57" s="1"/>
  <c r="T132" i="57" s="1"/>
  <c r="U132" i="57" s="1"/>
  <c r="V132" i="57" s="1"/>
  <c r="W132" i="57" s="1"/>
  <c r="X132" i="57" s="1"/>
  <c r="Y132" i="57" s="1"/>
  <c r="Z132" i="57" s="1"/>
  <c r="AA132" i="57" s="1"/>
  <c r="AB132" i="57" s="1"/>
  <c r="AC132" i="57" s="1"/>
  <c r="AD132" i="57" s="1"/>
  <c r="AE132" i="57" s="1"/>
  <c r="AF132" i="57" s="1"/>
  <c r="C132" i="57"/>
  <c r="G131" i="57"/>
  <c r="H131" i="57" s="1"/>
  <c r="I131" i="57" s="1"/>
  <c r="J131" i="57" s="1"/>
  <c r="K131" i="57" s="1"/>
  <c r="L131" i="57" s="1"/>
  <c r="M131" i="57" s="1"/>
  <c r="N131" i="57" s="1"/>
  <c r="O131" i="57" s="1"/>
  <c r="P131" i="57" s="1"/>
  <c r="Q131" i="57" s="1"/>
  <c r="R131" i="57" s="1"/>
  <c r="S131" i="57" s="1"/>
  <c r="T131" i="57" s="1"/>
  <c r="U131" i="57" s="1"/>
  <c r="V131" i="57" s="1"/>
  <c r="W131" i="57" s="1"/>
  <c r="X131" i="57" s="1"/>
  <c r="Y131" i="57" s="1"/>
  <c r="Z131" i="57" s="1"/>
  <c r="AA131" i="57" s="1"/>
  <c r="AB131" i="57" s="1"/>
  <c r="AC131" i="57" s="1"/>
  <c r="AD131" i="57" s="1"/>
  <c r="AE131" i="57" s="1"/>
  <c r="AF131" i="57" s="1"/>
  <c r="E131" i="57"/>
  <c r="F131" i="57" s="1"/>
  <c r="D131" i="57"/>
  <c r="C131" i="57"/>
  <c r="G130" i="57"/>
  <c r="H130" i="57" s="1"/>
  <c r="I130" i="57" s="1"/>
  <c r="J130" i="57" s="1"/>
  <c r="K130" i="57" s="1"/>
  <c r="L130" i="57" s="1"/>
  <c r="M130" i="57" s="1"/>
  <c r="N130" i="57" s="1"/>
  <c r="O130" i="57" s="1"/>
  <c r="P130" i="57" s="1"/>
  <c r="Q130" i="57" s="1"/>
  <c r="R130" i="57" s="1"/>
  <c r="S130" i="57" s="1"/>
  <c r="T130" i="57" s="1"/>
  <c r="U130" i="57" s="1"/>
  <c r="V130" i="57" s="1"/>
  <c r="W130" i="57" s="1"/>
  <c r="X130" i="57" s="1"/>
  <c r="Y130" i="57" s="1"/>
  <c r="Z130" i="57" s="1"/>
  <c r="AA130" i="57" s="1"/>
  <c r="AB130" i="57" s="1"/>
  <c r="AC130" i="57" s="1"/>
  <c r="AD130" i="57" s="1"/>
  <c r="AE130" i="57" s="1"/>
  <c r="AF130" i="57" s="1"/>
  <c r="C130" i="57"/>
  <c r="D130" i="57" s="1"/>
  <c r="E130" i="57" s="1"/>
  <c r="F130" i="57" s="1"/>
  <c r="D129" i="57"/>
  <c r="E129" i="57" s="1"/>
  <c r="F129" i="57" s="1"/>
  <c r="G129" i="57" s="1"/>
  <c r="H129" i="57" s="1"/>
  <c r="I129" i="57" s="1"/>
  <c r="J129" i="57" s="1"/>
  <c r="K129" i="57" s="1"/>
  <c r="L129" i="57" s="1"/>
  <c r="M129" i="57" s="1"/>
  <c r="N129" i="57" s="1"/>
  <c r="O129" i="57" s="1"/>
  <c r="P129" i="57" s="1"/>
  <c r="Q129" i="57" s="1"/>
  <c r="R129" i="57" s="1"/>
  <c r="S129" i="57" s="1"/>
  <c r="T129" i="57" s="1"/>
  <c r="U129" i="57" s="1"/>
  <c r="V129" i="57" s="1"/>
  <c r="W129" i="57" s="1"/>
  <c r="X129" i="57" s="1"/>
  <c r="Y129" i="57" s="1"/>
  <c r="Z129" i="57" s="1"/>
  <c r="AA129" i="57" s="1"/>
  <c r="AB129" i="57" s="1"/>
  <c r="AC129" i="57" s="1"/>
  <c r="AD129" i="57" s="1"/>
  <c r="AE129" i="57" s="1"/>
  <c r="AF129" i="57" s="1"/>
  <c r="C129" i="57"/>
  <c r="D128" i="57"/>
  <c r="E128" i="57" s="1"/>
  <c r="F128" i="57" s="1"/>
  <c r="G128" i="57" s="1"/>
  <c r="H128" i="57" s="1"/>
  <c r="I128" i="57" s="1"/>
  <c r="J128" i="57" s="1"/>
  <c r="K128" i="57" s="1"/>
  <c r="L128" i="57" s="1"/>
  <c r="M128" i="57" s="1"/>
  <c r="N128" i="57" s="1"/>
  <c r="O128" i="57" s="1"/>
  <c r="P128" i="57" s="1"/>
  <c r="Q128" i="57" s="1"/>
  <c r="R128" i="57" s="1"/>
  <c r="S128" i="57" s="1"/>
  <c r="T128" i="57" s="1"/>
  <c r="U128" i="57" s="1"/>
  <c r="V128" i="57" s="1"/>
  <c r="W128" i="57" s="1"/>
  <c r="X128" i="57" s="1"/>
  <c r="Y128" i="57" s="1"/>
  <c r="Z128" i="57" s="1"/>
  <c r="AA128" i="57" s="1"/>
  <c r="AB128" i="57" s="1"/>
  <c r="AC128" i="57" s="1"/>
  <c r="AD128" i="57" s="1"/>
  <c r="AE128" i="57" s="1"/>
  <c r="AF128" i="57" s="1"/>
  <c r="C128" i="57"/>
  <c r="P127" i="57"/>
  <c r="Q127" i="57" s="1"/>
  <c r="R127" i="57" s="1"/>
  <c r="S127" i="57" s="1"/>
  <c r="T127" i="57" s="1"/>
  <c r="U127" i="57" s="1"/>
  <c r="V127" i="57" s="1"/>
  <c r="W127" i="57" s="1"/>
  <c r="X127" i="57" s="1"/>
  <c r="Y127" i="57" s="1"/>
  <c r="Z127" i="57" s="1"/>
  <c r="AA127" i="57" s="1"/>
  <c r="AB127" i="57" s="1"/>
  <c r="AC127" i="57" s="1"/>
  <c r="AD127" i="57" s="1"/>
  <c r="AE127" i="57" s="1"/>
  <c r="AF127" i="57" s="1"/>
  <c r="I127" i="57"/>
  <c r="J127" i="57" s="1"/>
  <c r="K127" i="57" s="1"/>
  <c r="L127" i="57" s="1"/>
  <c r="M127" i="57" s="1"/>
  <c r="N127" i="57" s="1"/>
  <c r="O127" i="57" s="1"/>
  <c r="G127" i="57"/>
  <c r="H127" i="57" s="1"/>
  <c r="F127" i="57"/>
  <c r="E127" i="57"/>
  <c r="D127" i="57"/>
  <c r="C127" i="57"/>
  <c r="C126" i="57"/>
  <c r="D126" i="57" s="1"/>
  <c r="E126" i="57" s="1"/>
  <c r="F126" i="57" s="1"/>
  <c r="G126" i="57" s="1"/>
  <c r="H126" i="57" s="1"/>
  <c r="I126" i="57" s="1"/>
  <c r="J126" i="57" s="1"/>
  <c r="K126" i="57" s="1"/>
  <c r="L126" i="57" s="1"/>
  <c r="M126" i="57" s="1"/>
  <c r="N126" i="57" s="1"/>
  <c r="O126" i="57" s="1"/>
  <c r="P126" i="57" s="1"/>
  <c r="Q126" i="57" s="1"/>
  <c r="R126" i="57" s="1"/>
  <c r="S126" i="57" s="1"/>
  <c r="T126" i="57" s="1"/>
  <c r="U126" i="57" s="1"/>
  <c r="V126" i="57" s="1"/>
  <c r="W126" i="57" s="1"/>
  <c r="X126" i="57" s="1"/>
  <c r="Y126" i="57" s="1"/>
  <c r="Z126" i="57" s="1"/>
  <c r="AA126" i="57" s="1"/>
  <c r="AB126" i="57" s="1"/>
  <c r="AC126" i="57" s="1"/>
  <c r="AD126" i="57" s="1"/>
  <c r="AE126" i="57" s="1"/>
  <c r="AF126" i="57" s="1"/>
  <c r="L124" i="57"/>
  <c r="M124" i="57" s="1"/>
  <c r="N124" i="57" s="1"/>
  <c r="O124" i="57" s="1"/>
  <c r="P124" i="57" s="1"/>
  <c r="Q124" i="57" s="1"/>
  <c r="R124" i="57" s="1"/>
  <c r="S124" i="57" s="1"/>
  <c r="T124" i="57" s="1"/>
  <c r="U124" i="57" s="1"/>
  <c r="V124" i="57" s="1"/>
  <c r="W124" i="57" s="1"/>
  <c r="X124" i="57" s="1"/>
  <c r="Y124" i="57" s="1"/>
  <c r="Z124" i="57" s="1"/>
  <c r="AA124" i="57" s="1"/>
  <c r="AB124" i="57" s="1"/>
  <c r="AC124" i="57" s="1"/>
  <c r="AD124" i="57" s="1"/>
  <c r="AE124" i="57" s="1"/>
  <c r="AF124" i="57" s="1"/>
  <c r="F124" i="57"/>
  <c r="G124" i="57" s="1"/>
  <c r="H124" i="57" s="1"/>
  <c r="I124" i="57" s="1"/>
  <c r="J124" i="57" s="1"/>
  <c r="K124" i="57" s="1"/>
  <c r="D124" i="57"/>
  <c r="E124" i="57" s="1"/>
  <c r="C124" i="57"/>
  <c r="E123" i="57"/>
  <c r="F123" i="57" s="1"/>
  <c r="G123" i="57" s="1"/>
  <c r="H123" i="57" s="1"/>
  <c r="I123" i="57" s="1"/>
  <c r="J123" i="57" s="1"/>
  <c r="K123" i="57" s="1"/>
  <c r="L123" i="57" s="1"/>
  <c r="M123" i="57" s="1"/>
  <c r="N123" i="57" s="1"/>
  <c r="O123" i="57" s="1"/>
  <c r="P123" i="57" s="1"/>
  <c r="Q123" i="57" s="1"/>
  <c r="R123" i="57" s="1"/>
  <c r="S123" i="57" s="1"/>
  <c r="T123" i="57" s="1"/>
  <c r="U123" i="57" s="1"/>
  <c r="V123" i="57" s="1"/>
  <c r="W123" i="57" s="1"/>
  <c r="X123" i="57" s="1"/>
  <c r="Y123" i="57" s="1"/>
  <c r="Z123" i="57" s="1"/>
  <c r="AA123" i="57" s="1"/>
  <c r="AB123" i="57" s="1"/>
  <c r="AC123" i="57" s="1"/>
  <c r="AD123" i="57" s="1"/>
  <c r="AE123" i="57" s="1"/>
  <c r="AF123" i="57" s="1"/>
  <c r="C123" i="57"/>
  <c r="D123" i="57" s="1"/>
  <c r="C122" i="57"/>
  <c r="D122" i="57" s="1"/>
  <c r="E122" i="57" s="1"/>
  <c r="F122" i="57" s="1"/>
  <c r="G122" i="57" s="1"/>
  <c r="H122" i="57" s="1"/>
  <c r="I122" i="57" s="1"/>
  <c r="J122" i="57" s="1"/>
  <c r="K122" i="57" s="1"/>
  <c r="L122" i="57" s="1"/>
  <c r="M122" i="57" s="1"/>
  <c r="N122" i="57" s="1"/>
  <c r="O122" i="57" s="1"/>
  <c r="P122" i="57" s="1"/>
  <c r="Q122" i="57" s="1"/>
  <c r="R122" i="57" s="1"/>
  <c r="S122" i="57" s="1"/>
  <c r="T122" i="57" s="1"/>
  <c r="U122" i="57" s="1"/>
  <c r="V122" i="57" s="1"/>
  <c r="W122" i="57" s="1"/>
  <c r="X122" i="57" s="1"/>
  <c r="Y122" i="57" s="1"/>
  <c r="Z122" i="57" s="1"/>
  <c r="AA122" i="57" s="1"/>
  <c r="AB122" i="57" s="1"/>
  <c r="AC122" i="57" s="1"/>
  <c r="AD122" i="57" s="1"/>
  <c r="AE122" i="57" s="1"/>
  <c r="AF122" i="57" s="1"/>
  <c r="G121" i="57"/>
  <c r="H121" i="57" s="1"/>
  <c r="I121" i="57" s="1"/>
  <c r="J121" i="57" s="1"/>
  <c r="K121" i="57" s="1"/>
  <c r="L121" i="57" s="1"/>
  <c r="M121" i="57" s="1"/>
  <c r="N121" i="57" s="1"/>
  <c r="O121" i="57" s="1"/>
  <c r="P121" i="57" s="1"/>
  <c r="Q121" i="57" s="1"/>
  <c r="R121" i="57" s="1"/>
  <c r="S121" i="57" s="1"/>
  <c r="T121" i="57" s="1"/>
  <c r="U121" i="57" s="1"/>
  <c r="V121" i="57" s="1"/>
  <c r="W121" i="57" s="1"/>
  <c r="X121" i="57" s="1"/>
  <c r="Y121" i="57" s="1"/>
  <c r="Z121" i="57" s="1"/>
  <c r="AA121" i="57" s="1"/>
  <c r="AB121" i="57" s="1"/>
  <c r="AC121" i="57" s="1"/>
  <c r="AD121" i="57" s="1"/>
  <c r="AE121" i="57" s="1"/>
  <c r="AF121" i="57" s="1"/>
  <c r="F121" i="57"/>
  <c r="E121" i="57"/>
  <c r="D121" i="57"/>
  <c r="C121" i="57"/>
  <c r="F120" i="57"/>
  <c r="G120" i="57" s="1"/>
  <c r="H120" i="57" s="1"/>
  <c r="I120" i="57" s="1"/>
  <c r="J120" i="57" s="1"/>
  <c r="K120" i="57" s="1"/>
  <c r="L120" i="57" s="1"/>
  <c r="M120" i="57" s="1"/>
  <c r="N120" i="57" s="1"/>
  <c r="O120" i="57" s="1"/>
  <c r="P120" i="57" s="1"/>
  <c r="Q120" i="57" s="1"/>
  <c r="R120" i="57" s="1"/>
  <c r="S120" i="57" s="1"/>
  <c r="T120" i="57" s="1"/>
  <c r="U120" i="57" s="1"/>
  <c r="V120" i="57" s="1"/>
  <c r="W120" i="57" s="1"/>
  <c r="X120" i="57" s="1"/>
  <c r="Y120" i="57" s="1"/>
  <c r="Z120" i="57" s="1"/>
  <c r="AA120" i="57" s="1"/>
  <c r="AB120" i="57" s="1"/>
  <c r="AC120" i="57" s="1"/>
  <c r="AD120" i="57" s="1"/>
  <c r="AE120" i="57" s="1"/>
  <c r="AF120" i="57" s="1"/>
  <c r="D120" i="57"/>
  <c r="E120" i="57" s="1"/>
  <c r="C120" i="57"/>
  <c r="D119" i="57"/>
  <c r="E119" i="57" s="1"/>
  <c r="F119" i="57" s="1"/>
  <c r="G119" i="57" s="1"/>
  <c r="H119" i="57" s="1"/>
  <c r="I119" i="57" s="1"/>
  <c r="J119" i="57" s="1"/>
  <c r="K119" i="57" s="1"/>
  <c r="L119" i="57" s="1"/>
  <c r="M119" i="57" s="1"/>
  <c r="N119" i="57" s="1"/>
  <c r="O119" i="57" s="1"/>
  <c r="P119" i="57" s="1"/>
  <c r="Q119" i="57" s="1"/>
  <c r="R119" i="57" s="1"/>
  <c r="S119" i="57" s="1"/>
  <c r="T119" i="57" s="1"/>
  <c r="U119" i="57" s="1"/>
  <c r="V119" i="57" s="1"/>
  <c r="W119" i="57" s="1"/>
  <c r="X119" i="57" s="1"/>
  <c r="Y119" i="57" s="1"/>
  <c r="Z119" i="57" s="1"/>
  <c r="AA119" i="57" s="1"/>
  <c r="AB119" i="57" s="1"/>
  <c r="AC119" i="57" s="1"/>
  <c r="AD119" i="57" s="1"/>
  <c r="AE119" i="57" s="1"/>
  <c r="AF119" i="57" s="1"/>
  <c r="C119" i="57"/>
  <c r="D118" i="57"/>
  <c r="E118" i="57" s="1"/>
  <c r="F118" i="57" s="1"/>
  <c r="G118" i="57" s="1"/>
  <c r="H118" i="57" s="1"/>
  <c r="I118" i="57" s="1"/>
  <c r="J118" i="57" s="1"/>
  <c r="K118" i="57" s="1"/>
  <c r="L118" i="57" s="1"/>
  <c r="M118" i="57" s="1"/>
  <c r="N118" i="57" s="1"/>
  <c r="O118" i="57" s="1"/>
  <c r="P118" i="57" s="1"/>
  <c r="Q118" i="57" s="1"/>
  <c r="R118" i="57" s="1"/>
  <c r="S118" i="57" s="1"/>
  <c r="T118" i="57" s="1"/>
  <c r="U118" i="57" s="1"/>
  <c r="V118" i="57" s="1"/>
  <c r="W118" i="57" s="1"/>
  <c r="X118" i="57" s="1"/>
  <c r="Y118" i="57" s="1"/>
  <c r="Z118" i="57" s="1"/>
  <c r="AA118" i="57" s="1"/>
  <c r="AB118" i="57" s="1"/>
  <c r="AC118" i="57" s="1"/>
  <c r="AD118" i="57" s="1"/>
  <c r="AE118" i="57" s="1"/>
  <c r="AF118" i="57" s="1"/>
  <c r="C118" i="57"/>
  <c r="G117" i="57"/>
  <c r="H117" i="57" s="1"/>
  <c r="I117" i="57" s="1"/>
  <c r="J117" i="57" s="1"/>
  <c r="K117" i="57" s="1"/>
  <c r="L117" i="57" s="1"/>
  <c r="M117" i="57" s="1"/>
  <c r="N117" i="57" s="1"/>
  <c r="O117" i="57" s="1"/>
  <c r="P117" i="57" s="1"/>
  <c r="Q117" i="57" s="1"/>
  <c r="R117" i="57" s="1"/>
  <c r="S117" i="57" s="1"/>
  <c r="T117" i="57" s="1"/>
  <c r="U117" i="57" s="1"/>
  <c r="V117" i="57" s="1"/>
  <c r="W117" i="57" s="1"/>
  <c r="X117" i="57" s="1"/>
  <c r="Y117" i="57" s="1"/>
  <c r="Z117" i="57" s="1"/>
  <c r="AA117" i="57" s="1"/>
  <c r="AB117" i="57" s="1"/>
  <c r="AC117" i="57" s="1"/>
  <c r="AD117" i="57" s="1"/>
  <c r="AE117" i="57" s="1"/>
  <c r="AF117" i="57" s="1"/>
  <c r="F117" i="57"/>
  <c r="E117" i="57"/>
  <c r="D117" i="57"/>
  <c r="C117" i="57"/>
  <c r="D116" i="57"/>
  <c r="E116" i="57" s="1"/>
  <c r="F116" i="57" s="1"/>
  <c r="G116" i="57" s="1"/>
  <c r="H116" i="57" s="1"/>
  <c r="I116" i="57" s="1"/>
  <c r="J116" i="57" s="1"/>
  <c r="K116" i="57" s="1"/>
  <c r="L116" i="57" s="1"/>
  <c r="M116" i="57" s="1"/>
  <c r="N116" i="57" s="1"/>
  <c r="O116" i="57" s="1"/>
  <c r="P116" i="57" s="1"/>
  <c r="Q116" i="57" s="1"/>
  <c r="R116" i="57" s="1"/>
  <c r="S116" i="57" s="1"/>
  <c r="T116" i="57" s="1"/>
  <c r="U116" i="57" s="1"/>
  <c r="V116" i="57" s="1"/>
  <c r="W116" i="57" s="1"/>
  <c r="X116" i="57" s="1"/>
  <c r="Y116" i="57" s="1"/>
  <c r="Z116" i="57" s="1"/>
  <c r="AA116" i="57" s="1"/>
  <c r="AB116" i="57" s="1"/>
  <c r="AC116" i="57" s="1"/>
  <c r="AD116" i="57" s="1"/>
  <c r="AE116" i="57" s="1"/>
  <c r="AF116" i="57" s="1"/>
  <c r="C116" i="57"/>
  <c r="C115" i="57"/>
  <c r="D115" i="57" s="1"/>
  <c r="E115" i="57" s="1"/>
  <c r="F115" i="57" s="1"/>
  <c r="G115" i="57" s="1"/>
  <c r="H115" i="57" s="1"/>
  <c r="I115" i="57" s="1"/>
  <c r="J115" i="57" s="1"/>
  <c r="K115" i="57" s="1"/>
  <c r="L115" i="57" s="1"/>
  <c r="M115" i="57" s="1"/>
  <c r="N115" i="57" s="1"/>
  <c r="O115" i="57" s="1"/>
  <c r="P115" i="57" s="1"/>
  <c r="Q115" i="57" s="1"/>
  <c r="R115" i="57" s="1"/>
  <c r="S115" i="57" s="1"/>
  <c r="T115" i="57" s="1"/>
  <c r="U115" i="57" s="1"/>
  <c r="V115" i="57" s="1"/>
  <c r="W115" i="57" s="1"/>
  <c r="X115" i="57" s="1"/>
  <c r="Y115" i="57" s="1"/>
  <c r="Z115" i="57" s="1"/>
  <c r="AA115" i="57" s="1"/>
  <c r="AB115" i="57" s="1"/>
  <c r="AC115" i="57" s="1"/>
  <c r="AD115" i="57" s="1"/>
  <c r="AE115" i="57" s="1"/>
  <c r="AF115" i="57" s="1"/>
  <c r="C114" i="57"/>
  <c r="D114" i="57" s="1"/>
  <c r="E114" i="57" s="1"/>
  <c r="F114" i="57" s="1"/>
  <c r="G114" i="57" s="1"/>
  <c r="H114" i="57" s="1"/>
  <c r="I114" i="57" s="1"/>
  <c r="J114" i="57" s="1"/>
  <c r="K114" i="57" s="1"/>
  <c r="L114" i="57" s="1"/>
  <c r="M114" i="57" s="1"/>
  <c r="N114" i="57" s="1"/>
  <c r="O114" i="57" s="1"/>
  <c r="P114" i="57" s="1"/>
  <c r="Q114" i="57" s="1"/>
  <c r="R114" i="57" s="1"/>
  <c r="S114" i="57" s="1"/>
  <c r="T114" i="57" s="1"/>
  <c r="U114" i="57" s="1"/>
  <c r="V114" i="57" s="1"/>
  <c r="W114" i="57" s="1"/>
  <c r="X114" i="57" s="1"/>
  <c r="Y114" i="57" s="1"/>
  <c r="Z114" i="57" s="1"/>
  <c r="AA114" i="57" s="1"/>
  <c r="AB114" i="57" s="1"/>
  <c r="AC114" i="57" s="1"/>
  <c r="AD114" i="57" s="1"/>
  <c r="AE114" i="57" s="1"/>
  <c r="AF114" i="57" s="1"/>
  <c r="E113" i="57"/>
  <c r="F113" i="57" s="1"/>
  <c r="G113" i="57" s="1"/>
  <c r="H113" i="57" s="1"/>
  <c r="I113" i="57" s="1"/>
  <c r="J113" i="57" s="1"/>
  <c r="K113" i="57" s="1"/>
  <c r="L113" i="57" s="1"/>
  <c r="M113" i="57" s="1"/>
  <c r="N113" i="57" s="1"/>
  <c r="O113" i="57" s="1"/>
  <c r="P113" i="57" s="1"/>
  <c r="Q113" i="57" s="1"/>
  <c r="R113" i="57" s="1"/>
  <c r="S113" i="57" s="1"/>
  <c r="T113" i="57" s="1"/>
  <c r="U113" i="57" s="1"/>
  <c r="V113" i="57" s="1"/>
  <c r="W113" i="57" s="1"/>
  <c r="X113" i="57" s="1"/>
  <c r="Y113" i="57" s="1"/>
  <c r="Z113" i="57" s="1"/>
  <c r="AA113" i="57" s="1"/>
  <c r="AB113" i="57" s="1"/>
  <c r="AC113" i="57" s="1"/>
  <c r="AD113" i="57" s="1"/>
  <c r="AE113" i="57" s="1"/>
  <c r="AF113" i="57" s="1"/>
  <c r="D113" i="57"/>
  <c r="C113" i="57"/>
  <c r="C112" i="57"/>
  <c r="D112" i="57" s="1"/>
  <c r="E112" i="57" s="1"/>
  <c r="F112" i="57" s="1"/>
  <c r="G112" i="57" s="1"/>
  <c r="H112" i="57" s="1"/>
  <c r="I112" i="57" s="1"/>
  <c r="J112" i="57" s="1"/>
  <c r="K112" i="57" s="1"/>
  <c r="L112" i="57" s="1"/>
  <c r="M112" i="57" s="1"/>
  <c r="N112" i="57" s="1"/>
  <c r="O112" i="57" s="1"/>
  <c r="P112" i="57" s="1"/>
  <c r="Q112" i="57" s="1"/>
  <c r="R112" i="57" s="1"/>
  <c r="S112" i="57" s="1"/>
  <c r="T112" i="57" s="1"/>
  <c r="U112" i="57" s="1"/>
  <c r="V112" i="57" s="1"/>
  <c r="W112" i="57" s="1"/>
  <c r="X112" i="57" s="1"/>
  <c r="Y112" i="57" s="1"/>
  <c r="Z112" i="57" s="1"/>
  <c r="AA112" i="57" s="1"/>
  <c r="AB112" i="57" s="1"/>
  <c r="AC112" i="57" s="1"/>
  <c r="AD112" i="57" s="1"/>
  <c r="AE112" i="57" s="1"/>
  <c r="AF112" i="57" s="1"/>
  <c r="E111" i="57"/>
  <c r="F111" i="57" s="1"/>
  <c r="G111" i="57" s="1"/>
  <c r="H111" i="57" s="1"/>
  <c r="I111" i="57" s="1"/>
  <c r="J111" i="57" s="1"/>
  <c r="K111" i="57" s="1"/>
  <c r="L111" i="57" s="1"/>
  <c r="M111" i="57" s="1"/>
  <c r="N111" i="57" s="1"/>
  <c r="O111" i="57" s="1"/>
  <c r="P111" i="57" s="1"/>
  <c r="Q111" i="57" s="1"/>
  <c r="R111" i="57" s="1"/>
  <c r="S111" i="57" s="1"/>
  <c r="T111" i="57" s="1"/>
  <c r="U111" i="57" s="1"/>
  <c r="V111" i="57" s="1"/>
  <c r="W111" i="57" s="1"/>
  <c r="X111" i="57" s="1"/>
  <c r="Y111" i="57" s="1"/>
  <c r="Z111" i="57" s="1"/>
  <c r="AA111" i="57" s="1"/>
  <c r="AB111" i="57" s="1"/>
  <c r="AC111" i="57" s="1"/>
  <c r="AD111" i="57" s="1"/>
  <c r="AE111" i="57" s="1"/>
  <c r="AF111" i="57" s="1"/>
  <c r="C111" i="57"/>
  <c r="D111" i="57" s="1"/>
  <c r="C110" i="57"/>
  <c r="D110" i="57" s="1"/>
  <c r="E110" i="57" s="1"/>
  <c r="F110" i="57" s="1"/>
  <c r="G110" i="57" s="1"/>
  <c r="H110" i="57" s="1"/>
  <c r="I110" i="57" s="1"/>
  <c r="J110" i="57" s="1"/>
  <c r="K110" i="57" s="1"/>
  <c r="L110" i="57" s="1"/>
  <c r="M110" i="57" s="1"/>
  <c r="N110" i="57" s="1"/>
  <c r="O110" i="57" s="1"/>
  <c r="P110" i="57" s="1"/>
  <c r="Q110" i="57" s="1"/>
  <c r="R110" i="57" s="1"/>
  <c r="S110" i="57" s="1"/>
  <c r="T110" i="57" s="1"/>
  <c r="U110" i="57" s="1"/>
  <c r="V110" i="57" s="1"/>
  <c r="W110" i="57" s="1"/>
  <c r="X110" i="57" s="1"/>
  <c r="Y110" i="57" s="1"/>
  <c r="Z110" i="57" s="1"/>
  <c r="AA110" i="57" s="1"/>
  <c r="AB110" i="57" s="1"/>
  <c r="AC110" i="57" s="1"/>
  <c r="AD110" i="57" s="1"/>
  <c r="AE110" i="57" s="1"/>
  <c r="AF110" i="57" s="1"/>
  <c r="M109" i="57"/>
  <c r="N109" i="57" s="1"/>
  <c r="O109" i="57" s="1"/>
  <c r="P109" i="57" s="1"/>
  <c r="Q109" i="57" s="1"/>
  <c r="R109" i="57" s="1"/>
  <c r="S109" i="57" s="1"/>
  <c r="T109" i="57" s="1"/>
  <c r="U109" i="57" s="1"/>
  <c r="V109" i="57" s="1"/>
  <c r="W109" i="57" s="1"/>
  <c r="X109" i="57" s="1"/>
  <c r="Y109" i="57" s="1"/>
  <c r="Z109" i="57" s="1"/>
  <c r="AA109" i="57" s="1"/>
  <c r="AB109" i="57" s="1"/>
  <c r="AC109" i="57" s="1"/>
  <c r="AD109" i="57" s="1"/>
  <c r="AE109" i="57" s="1"/>
  <c r="AF109" i="57" s="1"/>
  <c r="J109" i="57"/>
  <c r="K109" i="57" s="1"/>
  <c r="L109" i="57" s="1"/>
  <c r="D109" i="57"/>
  <c r="E109" i="57" s="1"/>
  <c r="F109" i="57" s="1"/>
  <c r="G109" i="57" s="1"/>
  <c r="H109" i="57" s="1"/>
  <c r="C109" i="57"/>
  <c r="E108" i="57"/>
  <c r="F108" i="57" s="1"/>
  <c r="G108" i="57" s="1"/>
  <c r="H108" i="57" s="1"/>
  <c r="I108" i="57" s="1"/>
  <c r="J108" i="57" s="1"/>
  <c r="K108" i="57" s="1"/>
  <c r="L108" i="57" s="1"/>
  <c r="M108" i="57" s="1"/>
  <c r="N108" i="57" s="1"/>
  <c r="O108" i="57" s="1"/>
  <c r="P108" i="57" s="1"/>
  <c r="Q108" i="57" s="1"/>
  <c r="R108" i="57" s="1"/>
  <c r="S108" i="57" s="1"/>
  <c r="T108" i="57" s="1"/>
  <c r="U108" i="57" s="1"/>
  <c r="V108" i="57" s="1"/>
  <c r="W108" i="57" s="1"/>
  <c r="X108" i="57" s="1"/>
  <c r="Y108" i="57" s="1"/>
  <c r="Z108" i="57" s="1"/>
  <c r="AA108" i="57" s="1"/>
  <c r="AB108" i="57" s="1"/>
  <c r="AC108" i="57" s="1"/>
  <c r="AD108" i="57" s="1"/>
  <c r="AE108" i="57" s="1"/>
  <c r="AF108" i="57" s="1"/>
  <c r="C108" i="57"/>
  <c r="D108" i="57" s="1"/>
  <c r="C107" i="57"/>
  <c r="D107" i="57" s="1"/>
  <c r="E107" i="57" s="1"/>
  <c r="F107" i="57" s="1"/>
  <c r="G107" i="57" s="1"/>
  <c r="H107" i="57" s="1"/>
  <c r="I107" i="57" s="1"/>
  <c r="J107" i="57" s="1"/>
  <c r="K107" i="57" s="1"/>
  <c r="L107" i="57" s="1"/>
  <c r="M107" i="57" s="1"/>
  <c r="N107" i="57" s="1"/>
  <c r="O107" i="57" s="1"/>
  <c r="P107" i="57" s="1"/>
  <c r="Q107" i="57" s="1"/>
  <c r="R107" i="57" s="1"/>
  <c r="S107" i="57" s="1"/>
  <c r="T107" i="57" s="1"/>
  <c r="U107" i="57" s="1"/>
  <c r="V107" i="57" s="1"/>
  <c r="W107" i="57" s="1"/>
  <c r="X107" i="57" s="1"/>
  <c r="Y107" i="57" s="1"/>
  <c r="Z107" i="57" s="1"/>
  <c r="AA107" i="57" s="1"/>
  <c r="AB107" i="57" s="1"/>
  <c r="AC107" i="57" s="1"/>
  <c r="AD107" i="57" s="1"/>
  <c r="AE107" i="57" s="1"/>
  <c r="AF107" i="57" s="1"/>
  <c r="C105" i="57"/>
  <c r="D105" i="57" s="1"/>
  <c r="E105" i="57" s="1"/>
  <c r="F105" i="57" s="1"/>
  <c r="G105" i="57" s="1"/>
  <c r="H105" i="57" s="1"/>
  <c r="I105" i="57" s="1"/>
  <c r="J105" i="57" s="1"/>
  <c r="K105" i="57" s="1"/>
  <c r="L105" i="57" s="1"/>
  <c r="M105" i="57" s="1"/>
  <c r="N105" i="57" s="1"/>
  <c r="O105" i="57" s="1"/>
  <c r="P105" i="57" s="1"/>
  <c r="Q105" i="57" s="1"/>
  <c r="R105" i="57" s="1"/>
  <c r="S105" i="57" s="1"/>
  <c r="T105" i="57" s="1"/>
  <c r="U105" i="57" s="1"/>
  <c r="V105" i="57" s="1"/>
  <c r="W105" i="57" s="1"/>
  <c r="X105" i="57" s="1"/>
  <c r="Y105" i="57" s="1"/>
  <c r="Z105" i="57" s="1"/>
  <c r="AA105" i="57" s="1"/>
  <c r="AB105" i="57" s="1"/>
  <c r="AC105" i="57" s="1"/>
  <c r="AD105" i="57" s="1"/>
  <c r="AE105" i="57" s="1"/>
  <c r="AF105" i="57" s="1"/>
  <c r="I104" i="57"/>
  <c r="J104" i="57" s="1"/>
  <c r="K104" i="57" s="1"/>
  <c r="L104" i="57" s="1"/>
  <c r="M104" i="57" s="1"/>
  <c r="N104" i="57" s="1"/>
  <c r="O104" i="57" s="1"/>
  <c r="P104" i="57" s="1"/>
  <c r="Q104" i="57" s="1"/>
  <c r="R104" i="57" s="1"/>
  <c r="S104" i="57" s="1"/>
  <c r="T104" i="57" s="1"/>
  <c r="U104" i="57" s="1"/>
  <c r="V104" i="57" s="1"/>
  <c r="W104" i="57" s="1"/>
  <c r="X104" i="57" s="1"/>
  <c r="Y104" i="57" s="1"/>
  <c r="Z104" i="57" s="1"/>
  <c r="AA104" i="57" s="1"/>
  <c r="AB104" i="57" s="1"/>
  <c r="AC104" i="57" s="1"/>
  <c r="AD104" i="57" s="1"/>
  <c r="AE104" i="57" s="1"/>
  <c r="AF104" i="57" s="1"/>
  <c r="G104" i="57"/>
  <c r="H104" i="57" s="1"/>
  <c r="E104" i="57"/>
  <c r="F104" i="57" s="1"/>
  <c r="D104" i="57"/>
  <c r="C104" i="57"/>
  <c r="D102" i="57"/>
  <c r="E102" i="57" s="1"/>
  <c r="F102" i="57" s="1"/>
  <c r="G102" i="57" s="1"/>
  <c r="H102" i="57" s="1"/>
  <c r="I102" i="57" s="1"/>
  <c r="J102" i="57" s="1"/>
  <c r="K102" i="57" s="1"/>
  <c r="L102" i="57" s="1"/>
  <c r="M102" i="57" s="1"/>
  <c r="N102" i="57" s="1"/>
  <c r="O102" i="57" s="1"/>
  <c r="P102" i="57" s="1"/>
  <c r="Q102" i="57" s="1"/>
  <c r="R102" i="57" s="1"/>
  <c r="S102" i="57" s="1"/>
  <c r="T102" i="57" s="1"/>
  <c r="U102" i="57" s="1"/>
  <c r="V102" i="57" s="1"/>
  <c r="W102" i="57" s="1"/>
  <c r="X102" i="57" s="1"/>
  <c r="Y102" i="57" s="1"/>
  <c r="Z102" i="57" s="1"/>
  <c r="AA102" i="57" s="1"/>
  <c r="AB102" i="57" s="1"/>
  <c r="AC102" i="57" s="1"/>
  <c r="AD102" i="57" s="1"/>
  <c r="AE102" i="57" s="1"/>
  <c r="AF102" i="57" s="1"/>
  <c r="C102" i="57"/>
  <c r="D101" i="57"/>
  <c r="E101" i="57" s="1"/>
  <c r="F101" i="57" s="1"/>
  <c r="G101" i="57" s="1"/>
  <c r="H101" i="57" s="1"/>
  <c r="I101" i="57" s="1"/>
  <c r="J101" i="57" s="1"/>
  <c r="K101" i="57" s="1"/>
  <c r="L101" i="57" s="1"/>
  <c r="M101" i="57" s="1"/>
  <c r="N101" i="57" s="1"/>
  <c r="O101" i="57" s="1"/>
  <c r="P101" i="57" s="1"/>
  <c r="Q101" i="57" s="1"/>
  <c r="R101" i="57" s="1"/>
  <c r="S101" i="57" s="1"/>
  <c r="T101" i="57" s="1"/>
  <c r="U101" i="57" s="1"/>
  <c r="V101" i="57" s="1"/>
  <c r="W101" i="57" s="1"/>
  <c r="X101" i="57" s="1"/>
  <c r="Y101" i="57" s="1"/>
  <c r="Z101" i="57" s="1"/>
  <c r="AA101" i="57" s="1"/>
  <c r="AB101" i="57" s="1"/>
  <c r="AC101" i="57" s="1"/>
  <c r="AD101" i="57" s="1"/>
  <c r="AE101" i="57" s="1"/>
  <c r="AF101" i="57" s="1"/>
  <c r="C101" i="57"/>
  <c r="F100" i="57"/>
  <c r="G100" i="57" s="1"/>
  <c r="H100" i="57" s="1"/>
  <c r="I100" i="57" s="1"/>
  <c r="J100" i="57" s="1"/>
  <c r="K100" i="57" s="1"/>
  <c r="L100" i="57" s="1"/>
  <c r="M100" i="57" s="1"/>
  <c r="N100" i="57" s="1"/>
  <c r="O100" i="57" s="1"/>
  <c r="P100" i="57" s="1"/>
  <c r="Q100" i="57" s="1"/>
  <c r="R100" i="57" s="1"/>
  <c r="S100" i="57" s="1"/>
  <c r="T100" i="57" s="1"/>
  <c r="U100" i="57" s="1"/>
  <c r="V100" i="57" s="1"/>
  <c r="W100" i="57" s="1"/>
  <c r="X100" i="57" s="1"/>
  <c r="Y100" i="57" s="1"/>
  <c r="Z100" i="57" s="1"/>
  <c r="AA100" i="57" s="1"/>
  <c r="AB100" i="57" s="1"/>
  <c r="AC100" i="57" s="1"/>
  <c r="AD100" i="57" s="1"/>
  <c r="AE100" i="57" s="1"/>
  <c r="AF100" i="57" s="1"/>
  <c r="C100" i="57"/>
  <c r="D100" i="57" s="1"/>
  <c r="E100" i="57" s="1"/>
  <c r="D99" i="57"/>
  <c r="E99" i="57" s="1"/>
  <c r="F99" i="57" s="1"/>
  <c r="G99" i="57" s="1"/>
  <c r="H99" i="57" s="1"/>
  <c r="I99" i="57" s="1"/>
  <c r="J99" i="57" s="1"/>
  <c r="K99" i="57" s="1"/>
  <c r="L99" i="57" s="1"/>
  <c r="M99" i="57" s="1"/>
  <c r="N99" i="57" s="1"/>
  <c r="O99" i="57" s="1"/>
  <c r="P99" i="57" s="1"/>
  <c r="Q99" i="57" s="1"/>
  <c r="R99" i="57" s="1"/>
  <c r="S99" i="57" s="1"/>
  <c r="T99" i="57" s="1"/>
  <c r="U99" i="57" s="1"/>
  <c r="V99" i="57" s="1"/>
  <c r="W99" i="57" s="1"/>
  <c r="X99" i="57" s="1"/>
  <c r="Y99" i="57" s="1"/>
  <c r="Z99" i="57" s="1"/>
  <c r="AA99" i="57" s="1"/>
  <c r="AB99" i="57" s="1"/>
  <c r="AC99" i="57" s="1"/>
  <c r="AD99" i="57" s="1"/>
  <c r="AE99" i="57" s="1"/>
  <c r="AF99" i="57" s="1"/>
  <c r="C99" i="57"/>
  <c r="E98" i="57"/>
  <c r="F98" i="57" s="1"/>
  <c r="D98" i="57"/>
  <c r="C98" i="57"/>
  <c r="C97" i="57"/>
  <c r="AH95" i="57"/>
  <c r="AI95" i="57" s="1"/>
  <c r="AH94" i="57"/>
  <c r="AI94" i="57" s="1"/>
  <c r="AH93" i="57"/>
  <c r="AI93" i="57" s="1"/>
  <c r="AH92" i="57"/>
  <c r="AI92" i="57" s="1"/>
  <c r="AH91" i="57"/>
  <c r="AI91" i="57" s="1"/>
  <c r="B90" i="57"/>
  <c r="AI88" i="57"/>
  <c r="AH88" i="57"/>
  <c r="AI87" i="57"/>
  <c r="AH87" i="57"/>
  <c r="AI86" i="57"/>
  <c r="AH86" i="57"/>
  <c r="AI85" i="57"/>
  <c r="AH85" i="57"/>
  <c r="AI84" i="57"/>
  <c r="AH84" i="57"/>
  <c r="AI83" i="57"/>
  <c r="AH83" i="57"/>
  <c r="AI82" i="57"/>
  <c r="AH82" i="57"/>
  <c r="AI81" i="57"/>
  <c r="AH81" i="57"/>
  <c r="AG79" i="57"/>
  <c r="AI78" i="57"/>
  <c r="AH78" i="57"/>
  <c r="AF77" i="57"/>
  <c r="AE77" i="57"/>
  <c r="AD77" i="57"/>
  <c r="AC77" i="57"/>
  <c r="AB77" i="57"/>
  <c r="AA77" i="57"/>
  <c r="Z77" i="57"/>
  <c r="Y77" i="57"/>
  <c r="X77" i="57"/>
  <c r="W77" i="57"/>
  <c r="V77" i="57"/>
  <c r="U77" i="57"/>
  <c r="T77" i="57"/>
  <c r="S77" i="57"/>
  <c r="R77" i="57"/>
  <c r="Q77" i="57"/>
  <c r="P77" i="57"/>
  <c r="O77" i="57"/>
  <c r="N77" i="57"/>
  <c r="M77" i="57"/>
  <c r="L77" i="57"/>
  <c r="K77" i="57"/>
  <c r="J77" i="57"/>
  <c r="I77" i="57"/>
  <c r="H77" i="57"/>
  <c r="G77" i="57"/>
  <c r="F77" i="57"/>
  <c r="E77" i="57"/>
  <c r="D77" i="57"/>
  <c r="C77" i="57"/>
  <c r="B77" i="57"/>
  <c r="AF76" i="57"/>
  <c r="AE76" i="57"/>
  <c r="AD76" i="57"/>
  <c r="AC76" i="57"/>
  <c r="AB76" i="57"/>
  <c r="AA76" i="57"/>
  <c r="Z76" i="57"/>
  <c r="Y76" i="57"/>
  <c r="X76" i="57"/>
  <c r="W76" i="57"/>
  <c r="V76" i="57"/>
  <c r="U76" i="57"/>
  <c r="T76" i="57"/>
  <c r="S76" i="57"/>
  <c r="R76" i="57"/>
  <c r="Q76" i="57"/>
  <c r="P76" i="57"/>
  <c r="O76" i="57"/>
  <c r="N76" i="57"/>
  <c r="M76" i="57"/>
  <c r="L76" i="57"/>
  <c r="K76" i="57"/>
  <c r="J76" i="57"/>
  <c r="I76" i="57"/>
  <c r="H76" i="57"/>
  <c r="G76" i="57"/>
  <c r="F76" i="57"/>
  <c r="E76" i="57"/>
  <c r="D76" i="57"/>
  <c r="C76" i="57"/>
  <c r="B76" i="57"/>
  <c r="AF75" i="57"/>
  <c r="AE75" i="57"/>
  <c r="AD75" i="57"/>
  <c r="AC75" i="57"/>
  <c r="AB75" i="57"/>
  <c r="AA75" i="57"/>
  <c r="Z75" i="57"/>
  <c r="Y75" i="57"/>
  <c r="X75" i="57"/>
  <c r="W75" i="57"/>
  <c r="V75" i="57"/>
  <c r="U75" i="57"/>
  <c r="T75" i="57"/>
  <c r="S75" i="57"/>
  <c r="R75" i="57"/>
  <c r="Q75" i="57"/>
  <c r="P75" i="57"/>
  <c r="O75" i="57"/>
  <c r="N75" i="57"/>
  <c r="M75" i="57"/>
  <c r="L75" i="57"/>
  <c r="K75" i="57"/>
  <c r="J75" i="57"/>
  <c r="I75" i="57"/>
  <c r="H75" i="57"/>
  <c r="G75" i="57"/>
  <c r="F75" i="57"/>
  <c r="E75" i="57"/>
  <c r="D75" i="57"/>
  <c r="C75" i="57"/>
  <c r="B75" i="57"/>
  <c r="AF74" i="57"/>
  <c r="AE74" i="57"/>
  <c r="AD74" i="57"/>
  <c r="AC74" i="57"/>
  <c r="AB74" i="57"/>
  <c r="AA74" i="57"/>
  <c r="Z74" i="57"/>
  <c r="Y74" i="57"/>
  <c r="X74" i="57"/>
  <c r="W74" i="57"/>
  <c r="V74" i="57"/>
  <c r="U74" i="57"/>
  <c r="T74" i="57"/>
  <c r="S74" i="57"/>
  <c r="R74" i="57"/>
  <c r="Q74" i="57"/>
  <c r="P74" i="57"/>
  <c r="O74" i="57"/>
  <c r="N74" i="57"/>
  <c r="M74" i="57"/>
  <c r="L74" i="57"/>
  <c r="K74" i="57"/>
  <c r="J74" i="57"/>
  <c r="I74" i="57"/>
  <c r="H74" i="57"/>
  <c r="G74" i="57"/>
  <c r="F74" i="57"/>
  <c r="E74" i="57"/>
  <c r="D74" i="57"/>
  <c r="C74" i="57"/>
  <c r="B74" i="57"/>
  <c r="AF73" i="57"/>
  <c r="AE73" i="57"/>
  <c r="AD73" i="57"/>
  <c r="AC73" i="57"/>
  <c r="AC79" i="57" s="1"/>
  <c r="AB73" i="57"/>
  <c r="AB79" i="57" s="1"/>
  <c r="AA73" i="57"/>
  <c r="Z73" i="57"/>
  <c r="Y73" i="57"/>
  <c r="X73" i="57"/>
  <c r="W73" i="57"/>
  <c r="V73" i="57"/>
  <c r="U73" i="57"/>
  <c r="T73" i="57"/>
  <c r="S73" i="57"/>
  <c r="R73" i="57"/>
  <c r="Q73" i="57"/>
  <c r="P73" i="57"/>
  <c r="O73" i="57"/>
  <c r="N73" i="57"/>
  <c r="M73" i="57"/>
  <c r="L73" i="57"/>
  <c r="K73" i="57"/>
  <c r="J73" i="57"/>
  <c r="I73" i="57"/>
  <c r="H73" i="57"/>
  <c r="G73" i="57"/>
  <c r="F73" i="57"/>
  <c r="F79" i="57" s="1"/>
  <c r="E73" i="57"/>
  <c r="D73" i="57"/>
  <c r="C73" i="57"/>
  <c r="B73" i="57"/>
  <c r="AI71" i="57"/>
  <c r="AH71" i="57"/>
  <c r="AG69" i="57"/>
  <c r="AF69" i="57"/>
  <c r="AE69" i="57"/>
  <c r="AD69" i="57"/>
  <c r="AC69" i="57"/>
  <c r="AB69" i="57"/>
  <c r="AA69" i="57"/>
  <c r="Z69" i="57"/>
  <c r="Y69" i="57"/>
  <c r="X69" i="57"/>
  <c r="W69" i="57"/>
  <c r="V69" i="57"/>
  <c r="U69" i="57"/>
  <c r="T69" i="57"/>
  <c r="S69" i="57"/>
  <c r="R69" i="57"/>
  <c r="Q69" i="57"/>
  <c r="P69" i="57"/>
  <c r="O69" i="57"/>
  <c r="N69" i="57"/>
  <c r="M69" i="57"/>
  <c r="L69" i="57"/>
  <c r="K69" i="57"/>
  <c r="J69" i="57"/>
  <c r="I69" i="57"/>
  <c r="H69" i="57"/>
  <c r="G69" i="57"/>
  <c r="F69" i="57"/>
  <c r="E69" i="57"/>
  <c r="D69" i="57"/>
  <c r="C69" i="57"/>
  <c r="B69" i="57"/>
  <c r="AH69" i="57" s="1"/>
  <c r="AI68" i="57"/>
  <c r="AH68" i="57"/>
  <c r="AI67" i="57"/>
  <c r="AH67" i="57"/>
  <c r="AI66" i="57"/>
  <c r="AH66" i="57"/>
  <c r="AG65" i="57"/>
  <c r="AG70" i="57" s="1"/>
  <c r="AF5" i="57"/>
  <c r="AE65" i="57"/>
  <c r="AE5" i="57" s="1"/>
  <c r="AD65" i="57"/>
  <c r="AD5" i="57" s="1"/>
  <c r="AC65" i="57"/>
  <c r="AC5" i="57" s="1"/>
  <c r="AB65" i="57"/>
  <c r="AB5" i="57" s="1"/>
  <c r="AA65" i="57"/>
  <c r="Z65" i="57"/>
  <c r="Y65" i="57"/>
  <c r="X65" i="57"/>
  <c r="X5" i="57" s="1"/>
  <c r="W65" i="57"/>
  <c r="W5" i="57" s="1"/>
  <c r="V65" i="57"/>
  <c r="V5" i="57" s="1"/>
  <c r="U65" i="57"/>
  <c r="U5" i="57" s="1"/>
  <c r="T65" i="57"/>
  <c r="S65" i="57"/>
  <c r="R65" i="57"/>
  <c r="R5" i="57" s="1"/>
  <c r="Q65" i="57"/>
  <c r="Q5" i="57" s="1"/>
  <c r="P65" i="57"/>
  <c r="O65" i="57"/>
  <c r="O5" i="57" s="1"/>
  <c r="N65" i="57"/>
  <c r="N5" i="57" s="1"/>
  <c r="M65" i="57"/>
  <c r="M5" i="57" s="1"/>
  <c r="L65" i="57"/>
  <c r="L5" i="57" s="1"/>
  <c r="K65" i="57"/>
  <c r="K5" i="57" s="1"/>
  <c r="J65" i="57"/>
  <c r="I65" i="57"/>
  <c r="I5" i="57" s="1"/>
  <c r="H65" i="57"/>
  <c r="H5" i="57" s="1"/>
  <c r="G65" i="57"/>
  <c r="G5" i="57" s="1"/>
  <c r="F65" i="57"/>
  <c r="F5" i="57" s="1"/>
  <c r="E65" i="57"/>
  <c r="E5" i="57" s="1"/>
  <c r="D65" i="57"/>
  <c r="D5" i="57" s="1"/>
  <c r="C65" i="57"/>
  <c r="B65" i="57"/>
  <c r="B5" i="57" s="1"/>
  <c r="AI64" i="57"/>
  <c r="AH64" i="57"/>
  <c r="AI63" i="57"/>
  <c r="AH63" i="57"/>
  <c r="AI62" i="57"/>
  <c r="AH62" i="57"/>
  <c r="AI61" i="57"/>
  <c r="AH61" i="57"/>
  <c r="AI60" i="57"/>
  <c r="AH60" i="57"/>
  <c r="AI59" i="57"/>
  <c r="AH59" i="57"/>
  <c r="AI58" i="57"/>
  <c r="AH58" i="57"/>
  <c r="AI57" i="57"/>
  <c r="AH57" i="57"/>
  <c r="AI56" i="57"/>
  <c r="AH56" i="57"/>
  <c r="AI55" i="57"/>
  <c r="AH55" i="57"/>
  <c r="AI54" i="57"/>
  <c r="AH54" i="57"/>
  <c r="AG53" i="57"/>
  <c r="AF53" i="57"/>
  <c r="AE53" i="57"/>
  <c r="AD53" i="57"/>
  <c r="AC53" i="57"/>
  <c r="AB53" i="57"/>
  <c r="AA53" i="57"/>
  <c r="Z53" i="57"/>
  <c r="Y53" i="57"/>
  <c r="X53" i="57"/>
  <c r="W53" i="57"/>
  <c r="V53" i="57"/>
  <c r="U53" i="57"/>
  <c r="T53" i="57"/>
  <c r="S53" i="57"/>
  <c r="R53" i="57"/>
  <c r="Q53" i="57"/>
  <c r="P53" i="57"/>
  <c r="O53" i="57"/>
  <c r="N53" i="57"/>
  <c r="M53" i="57"/>
  <c r="L53" i="57"/>
  <c r="K53" i="57"/>
  <c r="J53" i="57"/>
  <c r="I53" i="57"/>
  <c r="H53" i="57"/>
  <c r="G53" i="57"/>
  <c r="F53" i="57"/>
  <c r="E53" i="57"/>
  <c r="D53" i="57"/>
  <c r="C53" i="57"/>
  <c r="B53" i="57"/>
  <c r="AI52" i="57"/>
  <c r="AH52" i="57"/>
  <c r="AI51" i="57"/>
  <c r="AH51" i="57"/>
  <c r="AI50" i="57"/>
  <c r="AH50" i="57"/>
  <c r="S49" i="57"/>
  <c r="R49" i="57"/>
  <c r="Q49" i="57"/>
  <c r="P49" i="57"/>
  <c r="O49" i="57"/>
  <c r="N49" i="57"/>
  <c r="M49" i="57"/>
  <c r="L49" i="57"/>
  <c r="K49" i="57"/>
  <c r="J49" i="57"/>
  <c r="I49" i="57"/>
  <c r="H49" i="57"/>
  <c r="G49" i="57"/>
  <c r="F49" i="57"/>
  <c r="E49" i="57"/>
  <c r="D49" i="57"/>
  <c r="C49" i="57"/>
  <c r="B49" i="57"/>
  <c r="AG48" i="57"/>
  <c r="AG49" i="57" s="1"/>
  <c r="AI47" i="57"/>
  <c r="AH47" i="57"/>
  <c r="AI46" i="57"/>
  <c r="AH46" i="57"/>
  <c r="AI45" i="57"/>
  <c r="AH45" i="57"/>
  <c r="AI44" i="57"/>
  <c r="AH44" i="57"/>
  <c r="AI43" i="57"/>
  <c r="AH43" i="57"/>
  <c r="AI42" i="57"/>
  <c r="AH42" i="57"/>
  <c r="AI41" i="57"/>
  <c r="AH41" i="57"/>
  <c r="AI40" i="57"/>
  <c r="AH40" i="57"/>
  <c r="AI39" i="57"/>
  <c r="AH39" i="57"/>
  <c r="AI38" i="57"/>
  <c r="AH38" i="57"/>
  <c r="AI37" i="57"/>
  <c r="AH37" i="57"/>
  <c r="AI36" i="57"/>
  <c r="AH36" i="57"/>
  <c r="AG35" i="57"/>
  <c r="AG2" i="57" s="1"/>
  <c r="AF35" i="57"/>
  <c r="AE35" i="57"/>
  <c r="AD35" i="57"/>
  <c r="AC35" i="57"/>
  <c r="AB35" i="57"/>
  <c r="AA35" i="57"/>
  <c r="Z35" i="57"/>
  <c r="Y35" i="57"/>
  <c r="X35" i="57"/>
  <c r="W35" i="57"/>
  <c r="V35" i="57"/>
  <c r="U35" i="57"/>
  <c r="T35" i="57"/>
  <c r="S35" i="57"/>
  <c r="R35" i="57"/>
  <c r="Q35" i="57"/>
  <c r="P35" i="57"/>
  <c r="O35" i="57"/>
  <c r="N35" i="57"/>
  <c r="M35" i="57"/>
  <c r="L35" i="57"/>
  <c r="K35" i="57"/>
  <c r="J35" i="57"/>
  <c r="I35" i="57"/>
  <c r="H35" i="57"/>
  <c r="G35" i="57"/>
  <c r="F35" i="57"/>
  <c r="E35" i="57"/>
  <c r="D35" i="57"/>
  <c r="C35" i="57"/>
  <c r="B35" i="57"/>
  <c r="AI34" i="57"/>
  <c r="AH34" i="57"/>
  <c r="AI33" i="57"/>
  <c r="AH33" i="57"/>
  <c r="AI32" i="57"/>
  <c r="AH32" i="57"/>
  <c r="AI31" i="57"/>
  <c r="AH31" i="57"/>
  <c r="AI30" i="57"/>
  <c r="AH30" i="57"/>
  <c r="AI29" i="57"/>
  <c r="AH29" i="57"/>
  <c r="AI28" i="57"/>
  <c r="AH28" i="57"/>
  <c r="AI27" i="57"/>
  <c r="AH27" i="57"/>
  <c r="AI26" i="57"/>
  <c r="AH26" i="57"/>
  <c r="AI25" i="57"/>
  <c r="AH25" i="57"/>
  <c r="AI24" i="57"/>
  <c r="AH24" i="57"/>
  <c r="AI23" i="57"/>
  <c r="AH23" i="57"/>
  <c r="AI22" i="57"/>
  <c r="AH22" i="57"/>
  <c r="AI21" i="57"/>
  <c r="AH21" i="57"/>
  <c r="AI20" i="57"/>
  <c r="AH20" i="57"/>
  <c r="AI19" i="57"/>
  <c r="AH19" i="57"/>
  <c r="AI18" i="57"/>
  <c r="AH18" i="57"/>
  <c r="AI17" i="57"/>
  <c r="AH17" i="57"/>
  <c r="AI16" i="57"/>
  <c r="AH16" i="57"/>
  <c r="AI15" i="57"/>
  <c r="AH15" i="57"/>
  <c r="AI14" i="57"/>
  <c r="AH14" i="57"/>
  <c r="AI13" i="57"/>
  <c r="AH13" i="57"/>
  <c r="AI12" i="57"/>
  <c r="AH12" i="57"/>
  <c r="AI11" i="57"/>
  <c r="AH11" i="57"/>
  <c r="AA5" i="57"/>
  <c r="Z5" i="57"/>
  <c r="Y5" i="57"/>
  <c r="T5" i="57"/>
  <c r="S5" i="57"/>
  <c r="P5" i="57"/>
  <c r="C5" i="57"/>
  <c r="AG4" i="57"/>
  <c r="K4" i="57"/>
  <c r="B4" i="57"/>
  <c r="Q92" i="56"/>
  <c r="P92" i="56"/>
  <c r="P34" i="56"/>
  <c r="E4" i="57"/>
  <c r="E4" i="58"/>
  <c r="AF79" i="58" l="1"/>
  <c r="AE79" i="58"/>
  <c r="AC79" i="58"/>
  <c r="AB79" i="58"/>
  <c r="X79" i="58"/>
  <c r="P70" i="58"/>
  <c r="T79" i="58"/>
  <c r="S70" i="58"/>
  <c r="Q72" i="58"/>
  <c r="R70" i="58"/>
  <c r="Q70" i="58"/>
  <c r="P5" i="58"/>
  <c r="P72" i="58"/>
  <c r="O72" i="58"/>
  <c r="M79" i="58"/>
  <c r="M72" i="58"/>
  <c r="M70" i="58"/>
  <c r="M80" i="58" s="1"/>
  <c r="L79" i="58"/>
  <c r="L72" i="58"/>
  <c r="L80" i="58" s="1"/>
  <c r="L70" i="58"/>
  <c r="K79" i="58"/>
  <c r="K72" i="58"/>
  <c r="K7" i="58" s="1"/>
  <c r="K70" i="58"/>
  <c r="J72" i="58"/>
  <c r="AB209" i="58" s="1"/>
  <c r="J70" i="58"/>
  <c r="I72" i="58"/>
  <c r="AA209" i="58" s="1"/>
  <c r="I70" i="58"/>
  <c r="H79" i="58"/>
  <c r="AI53" i="58"/>
  <c r="H72" i="58"/>
  <c r="H7" i="58" s="1"/>
  <c r="H70" i="58"/>
  <c r="H80" i="58" s="1"/>
  <c r="E79" i="58"/>
  <c r="E70" i="58"/>
  <c r="AI75" i="58"/>
  <c r="D72" i="58"/>
  <c r="D7" i="58" s="1"/>
  <c r="D70" i="58"/>
  <c r="AH74" i="58"/>
  <c r="AI74" i="58"/>
  <c r="AH73" i="58"/>
  <c r="AI76" i="58"/>
  <c r="C79" i="58"/>
  <c r="AH77" i="58"/>
  <c r="C72" i="58"/>
  <c r="C7" i="58" s="1"/>
  <c r="C70" i="58"/>
  <c r="AI35" i="58"/>
  <c r="AH76" i="58"/>
  <c r="H4" i="58"/>
  <c r="Y209" i="58"/>
  <c r="G7" i="58"/>
  <c r="AG209" i="58"/>
  <c r="O7" i="58"/>
  <c r="AH209" i="58"/>
  <c r="P7" i="58"/>
  <c r="Q80" i="58"/>
  <c r="I7" i="58"/>
  <c r="AI209" i="58"/>
  <c r="Q7" i="58"/>
  <c r="B72" i="58"/>
  <c r="AG80" i="58"/>
  <c r="H97" i="58"/>
  <c r="AG72" i="58"/>
  <c r="AG3" i="58"/>
  <c r="AG6" i="58" s="1"/>
  <c r="AE209" i="58"/>
  <c r="M7" i="58"/>
  <c r="AK209" i="58"/>
  <c r="S7" i="58"/>
  <c r="AC209" i="58"/>
  <c r="S80" i="58"/>
  <c r="F79" i="58"/>
  <c r="N79" i="58"/>
  <c r="V79" i="58"/>
  <c r="AD79" i="58"/>
  <c r="AH35" i="58"/>
  <c r="P80" i="58"/>
  <c r="F70" i="58"/>
  <c r="N70" i="58"/>
  <c r="R72" i="58"/>
  <c r="D79" i="58"/>
  <c r="E98" i="58"/>
  <c r="G70" i="58"/>
  <c r="O70" i="58"/>
  <c r="O80" i="58" s="1"/>
  <c r="I79" i="58"/>
  <c r="Q79" i="58"/>
  <c r="Y79" i="58"/>
  <c r="S206" i="58"/>
  <c r="D206" i="58"/>
  <c r="E5" i="58"/>
  <c r="M5" i="58"/>
  <c r="U5" i="58"/>
  <c r="AH53" i="58"/>
  <c r="AH65" i="58"/>
  <c r="AH69" i="58"/>
  <c r="B79" i="58"/>
  <c r="B80" i="58" s="1"/>
  <c r="J79" i="58"/>
  <c r="R79" i="58"/>
  <c r="Z79" i="58"/>
  <c r="AI73" i="58"/>
  <c r="AI65" i="58"/>
  <c r="E72" i="58"/>
  <c r="AH75" i="58"/>
  <c r="F72" i="58"/>
  <c r="N72" i="58"/>
  <c r="AI77" i="58"/>
  <c r="C90" i="58"/>
  <c r="E187" i="58"/>
  <c r="C187" i="58"/>
  <c r="D187" i="58"/>
  <c r="D230" i="58"/>
  <c r="E194" i="58"/>
  <c r="C195" i="58"/>
  <c r="D189" i="58"/>
  <c r="AF79" i="57"/>
  <c r="AE79" i="57"/>
  <c r="AD79" i="57"/>
  <c r="AA79" i="57"/>
  <c r="Z79" i="57"/>
  <c r="X79" i="57"/>
  <c r="W79" i="57"/>
  <c r="V79" i="57"/>
  <c r="U79" i="57"/>
  <c r="T79" i="57"/>
  <c r="S79" i="57"/>
  <c r="S70" i="57"/>
  <c r="S72" i="57"/>
  <c r="R79" i="57"/>
  <c r="R72" i="57"/>
  <c r="AJ209" i="57" s="1"/>
  <c r="R70" i="57"/>
  <c r="R80" i="57" s="1"/>
  <c r="Q72" i="57"/>
  <c r="Q70" i="57"/>
  <c r="P79" i="57"/>
  <c r="P70" i="57"/>
  <c r="O79" i="57"/>
  <c r="O72" i="57"/>
  <c r="N79" i="57"/>
  <c r="N72" i="57"/>
  <c r="AF209" i="57" s="1"/>
  <c r="M79" i="57"/>
  <c r="L79" i="57"/>
  <c r="L72" i="57"/>
  <c r="AD209" i="57" s="1"/>
  <c r="L70" i="57"/>
  <c r="J70" i="57"/>
  <c r="K79" i="57"/>
  <c r="K70" i="57"/>
  <c r="I72" i="57"/>
  <c r="J79" i="57"/>
  <c r="J5" i="57"/>
  <c r="K72" i="57"/>
  <c r="AC209" i="57" s="1"/>
  <c r="J72" i="57"/>
  <c r="J7" i="57" s="1"/>
  <c r="I70" i="57"/>
  <c r="H79" i="57"/>
  <c r="AH53" i="57"/>
  <c r="H70" i="57"/>
  <c r="AI75" i="57"/>
  <c r="G79" i="57"/>
  <c r="G72" i="57"/>
  <c r="Y209" i="57" s="1"/>
  <c r="AI74" i="57"/>
  <c r="AH74" i="57"/>
  <c r="E79" i="57"/>
  <c r="D72" i="57"/>
  <c r="D7" i="57" s="1"/>
  <c r="D79" i="57"/>
  <c r="AH77" i="57"/>
  <c r="D70" i="57"/>
  <c r="C70" i="57"/>
  <c r="C79" i="57"/>
  <c r="AI73" i="57"/>
  <c r="AI76" i="57"/>
  <c r="AI35" i="57"/>
  <c r="B70" i="57"/>
  <c r="H4" i="57"/>
  <c r="AK209" i="57"/>
  <c r="S7" i="57"/>
  <c r="AG209" i="57"/>
  <c r="O7" i="57"/>
  <c r="AA209" i="57"/>
  <c r="I7" i="57"/>
  <c r="AI209" i="57"/>
  <c r="Q7" i="57"/>
  <c r="B72" i="57"/>
  <c r="N7" i="57"/>
  <c r="S80" i="57"/>
  <c r="AG3" i="57"/>
  <c r="AG6" i="57" s="1"/>
  <c r="AG72" i="57"/>
  <c r="AG80" i="57"/>
  <c r="E70" i="57"/>
  <c r="H72" i="57"/>
  <c r="C187" i="57"/>
  <c r="D97" i="57"/>
  <c r="G98" i="57"/>
  <c r="AH35" i="57"/>
  <c r="F70" i="57"/>
  <c r="N70" i="57"/>
  <c r="AI77" i="57"/>
  <c r="M70" i="57"/>
  <c r="G70" i="57"/>
  <c r="O70" i="57"/>
  <c r="O80" i="57" s="1"/>
  <c r="C72" i="57"/>
  <c r="I79" i="57"/>
  <c r="Q79" i="57"/>
  <c r="Q80" i="57" s="1"/>
  <c r="Y79" i="57"/>
  <c r="AH73" i="57"/>
  <c r="B79" i="57"/>
  <c r="S206" i="57"/>
  <c r="D206" i="57"/>
  <c r="AH65" i="57"/>
  <c r="AI53" i="57"/>
  <c r="AI65" i="57"/>
  <c r="AI69" i="57"/>
  <c r="E72" i="57"/>
  <c r="M72" i="57"/>
  <c r="AH75" i="57"/>
  <c r="P72" i="57"/>
  <c r="P80" i="57" s="1"/>
  <c r="F72" i="57"/>
  <c r="AH76" i="57"/>
  <c r="C90" i="57"/>
  <c r="D230" i="57"/>
  <c r="E194" i="57"/>
  <c r="D189" i="57"/>
  <c r="O34" i="56"/>
  <c r="N92" i="56"/>
  <c r="M92" i="56"/>
  <c r="L7" i="58" l="1"/>
  <c r="AD209" i="58"/>
  <c r="V209" i="58"/>
  <c r="Z209" i="58"/>
  <c r="D80" i="58"/>
  <c r="J7" i="58"/>
  <c r="N80" i="57"/>
  <c r="R7" i="57"/>
  <c r="D80" i="57"/>
  <c r="V209" i="57"/>
  <c r="E80" i="58"/>
  <c r="K80" i="58"/>
  <c r="R80" i="58"/>
  <c r="N80" i="58"/>
  <c r="J80" i="58"/>
  <c r="I80" i="58"/>
  <c r="F80" i="58"/>
  <c r="U209" i="58"/>
  <c r="C80" i="58"/>
  <c r="D195" i="58"/>
  <c r="E189" i="58"/>
  <c r="G80" i="58"/>
  <c r="E230" i="58"/>
  <c r="F194" i="58"/>
  <c r="D90" i="58"/>
  <c r="AF209" i="58"/>
  <c r="N7" i="58"/>
  <c r="F98" i="58"/>
  <c r="E90" i="58"/>
  <c r="X209" i="58"/>
  <c r="C204" i="58"/>
  <c r="B204" i="58"/>
  <c r="F7" i="58"/>
  <c r="AH79" i="58"/>
  <c r="AI79" i="58"/>
  <c r="W209" i="58"/>
  <c r="E7" i="58"/>
  <c r="AJ209" i="58"/>
  <c r="R7" i="58"/>
  <c r="I97" i="58"/>
  <c r="T209" i="58"/>
  <c r="B7" i="58"/>
  <c r="M80" i="57"/>
  <c r="L7" i="57"/>
  <c r="L80" i="57"/>
  <c r="C80" i="57"/>
  <c r="I80" i="57"/>
  <c r="K80" i="57"/>
  <c r="K7" i="57"/>
  <c r="J80" i="57"/>
  <c r="AB209" i="57"/>
  <c r="G80" i="57"/>
  <c r="G7" i="57"/>
  <c r="F80" i="57"/>
  <c r="E80" i="57"/>
  <c r="B80" i="57"/>
  <c r="Z209" i="57"/>
  <c r="H7" i="57"/>
  <c r="X209" i="57"/>
  <c r="C204" i="57"/>
  <c r="B204" i="57"/>
  <c r="F7" i="57"/>
  <c r="AI79" i="57"/>
  <c r="AH79" i="57"/>
  <c r="H80" i="57"/>
  <c r="AH209" i="57"/>
  <c r="P7" i="57"/>
  <c r="D187" i="57"/>
  <c r="E97" i="57"/>
  <c r="D195" i="57"/>
  <c r="E189" i="57"/>
  <c r="D90" i="57"/>
  <c r="H98" i="57"/>
  <c r="E230" i="57"/>
  <c r="F194" i="57"/>
  <c r="AE209" i="57"/>
  <c r="M7" i="57"/>
  <c r="T209" i="57"/>
  <c r="B7" i="57"/>
  <c r="W209" i="57"/>
  <c r="E7" i="57"/>
  <c r="U209" i="57"/>
  <c r="C7" i="57"/>
  <c r="K6" i="58" l="1"/>
  <c r="F189" i="58"/>
  <c r="E195" i="58"/>
  <c r="F90" i="58"/>
  <c r="G98" i="58"/>
  <c r="F187" i="58"/>
  <c r="F230" i="58"/>
  <c r="G194" i="58"/>
  <c r="J97" i="58"/>
  <c r="F230" i="57"/>
  <c r="G194" i="57"/>
  <c r="E187" i="57"/>
  <c r="F97" i="57"/>
  <c r="K6" i="57"/>
  <c r="I98" i="57"/>
  <c r="F189" i="57"/>
  <c r="E195" i="57"/>
  <c r="E90" i="57"/>
  <c r="H98" i="58" l="1"/>
  <c r="G187" i="58"/>
  <c r="K97" i="58"/>
  <c r="G189" i="58"/>
  <c r="F195" i="58"/>
  <c r="G230" i="58"/>
  <c r="H194" i="58"/>
  <c r="J98" i="57"/>
  <c r="F187" i="57"/>
  <c r="G97" i="57"/>
  <c r="G189" i="57"/>
  <c r="F195" i="57"/>
  <c r="F90" i="57"/>
  <c r="G230" i="57"/>
  <c r="H194" i="57"/>
  <c r="H189" i="58" l="1"/>
  <c r="G195" i="58"/>
  <c r="L97" i="58"/>
  <c r="G90" i="58"/>
  <c r="H230" i="58"/>
  <c r="I194" i="58"/>
  <c r="I98" i="58"/>
  <c r="H90" i="58"/>
  <c r="H187" i="58"/>
  <c r="H189" i="57"/>
  <c r="G195" i="57"/>
  <c r="G90" i="57"/>
  <c r="G187" i="57"/>
  <c r="H97" i="57"/>
  <c r="H230" i="57"/>
  <c r="I194" i="57"/>
  <c r="K98" i="57"/>
  <c r="J98" i="58" l="1"/>
  <c r="I187" i="58"/>
  <c r="J194" i="58"/>
  <c r="I230" i="58"/>
  <c r="M97" i="58"/>
  <c r="I189" i="58"/>
  <c r="H195" i="58"/>
  <c r="J194" i="57"/>
  <c r="I230" i="57"/>
  <c r="H187" i="57"/>
  <c r="I97" i="57"/>
  <c r="L98" i="57"/>
  <c r="I189" i="57"/>
  <c r="H195" i="57"/>
  <c r="H90" i="57"/>
  <c r="N97" i="58" l="1"/>
  <c r="I195" i="58"/>
  <c r="J189" i="58"/>
  <c r="K194" i="58"/>
  <c r="J230" i="58"/>
  <c r="I90" i="58"/>
  <c r="K98" i="58"/>
  <c r="J187" i="58"/>
  <c r="I195" i="57"/>
  <c r="J189" i="57"/>
  <c r="I90" i="57"/>
  <c r="M98" i="57"/>
  <c r="I187" i="57"/>
  <c r="J97" i="57"/>
  <c r="K194" i="57"/>
  <c r="J230" i="57"/>
  <c r="L98" i="58" l="1"/>
  <c r="K187" i="58"/>
  <c r="K230" i="58"/>
  <c r="L194" i="58"/>
  <c r="J195" i="58"/>
  <c r="K189" i="58"/>
  <c r="O97" i="58"/>
  <c r="J187" i="57"/>
  <c r="K97" i="57"/>
  <c r="N98" i="57"/>
  <c r="J195" i="57"/>
  <c r="K189" i="57"/>
  <c r="J90" i="57"/>
  <c r="K230" i="57"/>
  <c r="L194" i="57"/>
  <c r="K195" i="58" l="1"/>
  <c r="L189" i="58"/>
  <c r="L230" i="58"/>
  <c r="M194" i="58"/>
  <c r="K90" i="58"/>
  <c r="P97" i="58"/>
  <c r="M98" i="58"/>
  <c r="L90" i="58"/>
  <c r="L187" i="58"/>
  <c r="K195" i="57"/>
  <c r="L189" i="57"/>
  <c r="K90" i="57"/>
  <c r="O98" i="57"/>
  <c r="K187" i="57"/>
  <c r="L97" i="57"/>
  <c r="L230" i="57"/>
  <c r="M194" i="57"/>
  <c r="N98" i="58" l="1"/>
  <c r="M90" i="58"/>
  <c r="M187" i="58"/>
  <c r="Q97" i="58"/>
  <c r="M230" i="58"/>
  <c r="N194" i="58"/>
  <c r="L195" i="58"/>
  <c r="M189" i="58"/>
  <c r="L187" i="57"/>
  <c r="M97" i="57"/>
  <c r="P98" i="57"/>
  <c r="L195" i="57"/>
  <c r="M189" i="57"/>
  <c r="L90" i="57"/>
  <c r="M230" i="57"/>
  <c r="N194" i="57"/>
  <c r="N230" i="58" l="1"/>
  <c r="O194" i="58"/>
  <c r="R97" i="58"/>
  <c r="N189" i="58"/>
  <c r="M195" i="58"/>
  <c r="N90" i="58"/>
  <c r="O98" i="58"/>
  <c r="N187" i="58"/>
  <c r="N189" i="57"/>
  <c r="M195" i="57"/>
  <c r="M90" i="57"/>
  <c r="Q98" i="57"/>
  <c r="M187" i="57"/>
  <c r="N97" i="57"/>
  <c r="N230" i="57"/>
  <c r="O194" i="57"/>
  <c r="S97" i="58" l="1"/>
  <c r="O230" i="58"/>
  <c r="P194" i="58"/>
  <c r="P98" i="58"/>
  <c r="O90" i="58"/>
  <c r="O187" i="58"/>
  <c r="O189" i="58"/>
  <c r="N195" i="58"/>
  <c r="N187" i="57"/>
  <c r="O97" i="57"/>
  <c r="R98" i="57"/>
  <c r="O230" i="57"/>
  <c r="P194" i="57"/>
  <c r="O189" i="57"/>
  <c r="N195" i="57"/>
  <c r="N90" i="57"/>
  <c r="P189" i="58" l="1"/>
  <c r="O195" i="58"/>
  <c r="P90" i="58"/>
  <c r="Q98" i="58"/>
  <c r="P187" i="58"/>
  <c r="P230" i="58"/>
  <c r="Q194" i="58"/>
  <c r="T97" i="58"/>
  <c r="P230" i="57"/>
  <c r="Q194" i="57"/>
  <c r="S98" i="57"/>
  <c r="P189" i="57"/>
  <c r="O195" i="57"/>
  <c r="O90" i="57"/>
  <c r="O187" i="57"/>
  <c r="P97" i="57"/>
  <c r="R194" i="58" l="1"/>
  <c r="Q230" i="58"/>
  <c r="R98" i="58"/>
  <c r="Q90" i="58"/>
  <c r="Q187" i="58"/>
  <c r="U97" i="58"/>
  <c r="Q189" i="58"/>
  <c r="P195" i="58"/>
  <c r="Q189" i="57"/>
  <c r="P195" i="57"/>
  <c r="P90" i="57"/>
  <c r="T98" i="57"/>
  <c r="R194" i="57"/>
  <c r="Q230" i="57"/>
  <c r="P187" i="57"/>
  <c r="Q97" i="57"/>
  <c r="Q195" i="58" l="1"/>
  <c r="R189" i="58"/>
  <c r="V97" i="58"/>
  <c r="S98" i="58"/>
  <c r="R90" i="58"/>
  <c r="R187" i="58"/>
  <c r="S194" i="58"/>
  <c r="R230" i="58"/>
  <c r="S194" i="57"/>
  <c r="R230" i="57"/>
  <c r="U98" i="57"/>
  <c r="Q187" i="57"/>
  <c r="R97" i="57"/>
  <c r="Q195" i="57"/>
  <c r="R189" i="57"/>
  <c r="Q90" i="57"/>
  <c r="S230" i="58" l="1"/>
  <c r="T194" i="58"/>
  <c r="T98" i="58"/>
  <c r="S90" i="58"/>
  <c r="S187" i="58"/>
  <c r="W97" i="58"/>
  <c r="R195" i="58"/>
  <c r="S189" i="58"/>
  <c r="R187" i="57"/>
  <c r="S97" i="57"/>
  <c r="R195" i="57"/>
  <c r="S189" i="57"/>
  <c r="R90" i="57"/>
  <c r="V98" i="57"/>
  <c r="S230" i="57"/>
  <c r="T194" i="57"/>
  <c r="X97" i="58" l="1"/>
  <c r="U98" i="58"/>
  <c r="T90" i="58"/>
  <c r="T187" i="58"/>
  <c r="T230" i="58"/>
  <c r="U194" i="58"/>
  <c r="S195" i="58"/>
  <c r="T189" i="58"/>
  <c r="W98" i="57"/>
  <c r="S195" i="57"/>
  <c r="T189" i="57"/>
  <c r="S90" i="57"/>
  <c r="S187" i="57"/>
  <c r="T97" i="57"/>
  <c r="T230" i="57"/>
  <c r="U194" i="57"/>
  <c r="U230" i="58" l="1"/>
  <c r="V194" i="58"/>
  <c r="V98" i="58"/>
  <c r="U90" i="58"/>
  <c r="U187" i="58"/>
  <c r="Y97" i="58"/>
  <c r="T195" i="58"/>
  <c r="T48" i="58" s="1"/>
  <c r="U189" i="58"/>
  <c r="T187" i="57"/>
  <c r="U97" i="57"/>
  <c r="T195" i="57"/>
  <c r="T48" i="57" s="1"/>
  <c r="U189" i="57"/>
  <c r="T90" i="57"/>
  <c r="U230" i="57"/>
  <c r="V194" i="57"/>
  <c r="X98" i="57"/>
  <c r="T49" i="58" l="1"/>
  <c r="Z97" i="58"/>
  <c r="V90" i="58"/>
  <c r="W98" i="58"/>
  <c r="V187" i="58"/>
  <c r="V230" i="58"/>
  <c r="W194" i="58"/>
  <c r="V189" i="58"/>
  <c r="U195" i="58"/>
  <c r="U48" i="58" s="1"/>
  <c r="U49" i="58" s="1"/>
  <c r="Y98" i="57"/>
  <c r="V230" i="57"/>
  <c r="W194" i="57"/>
  <c r="V189" i="57"/>
  <c r="U195" i="57"/>
  <c r="U48" i="57" s="1"/>
  <c r="U49" i="57" s="1"/>
  <c r="U90" i="57"/>
  <c r="T49" i="57"/>
  <c r="U187" i="57"/>
  <c r="V97" i="57"/>
  <c r="X98" i="58" l="1"/>
  <c r="W187" i="58"/>
  <c r="AA97" i="58"/>
  <c r="U70" i="58"/>
  <c r="U72" i="58"/>
  <c r="W189" i="58"/>
  <c r="V195" i="58"/>
  <c r="V48" i="58" s="1"/>
  <c r="V49" i="58" s="1"/>
  <c r="W230" i="58"/>
  <c r="X194" i="58"/>
  <c r="T72" i="58"/>
  <c r="T70" i="58"/>
  <c r="T70" i="57"/>
  <c r="T72" i="57"/>
  <c r="U70" i="57"/>
  <c r="U72" i="57"/>
  <c r="W189" i="57"/>
  <c r="V195" i="57"/>
  <c r="V48" i="57" s="1"/>
  <c r="V49" i="57" s="1"/>
  <c r="V90" i="57"/>
  <c r="V187" i="57"/>
  <c r="W97" i="57"/>
  <c r="W230" i="57"/>
  <c r="X194" i="57"/>
  <c r="Z98" i="57"/>
  <c r="U80" i="58" l="1"/>
  <c r="X189" i="58"/>
  <c r="W195" i="58"/>
  <c r="W48" i="58" s="1"/>
  <c r="W49" i="58" s="1"/>
  <c r="T80" i="58"/>
  <c r="AM209" i="58"/>
  <c r="U7" i="58"/>
  <c r="AL209" i="58"/>
  <c r="T7" i="58"/>
  <c r="AB97" i="58"/>
  <c r="X230" i="58"/>
  <c r="Y194" i="58"/>
  <c r="Y98" i="58"/>
  <c r="X90" i="58"/>
  <c r="X187" i="58"/>
  <c r="V72" i="58"/>
  <c r="V70" i="58"/>
  <c r="V80" i="58" s="1"/>
  <c r="W90" i="58"/>
  <c r="V70" i="57"/>
  <c r="V72" i="57"/>
  <c r="X189" i="57"/>
  <c r="W195" i="57"/>
  <c r="W48" i="57" s="1"/>
  <c r="W90" i="57"/>
  <c r="AM209" i="57"/>
  <c r="U7" i="57"/>
  <c r="X230" i="57"/>
  <c r="Y194" i="57"/>
  <c r="U80" i="57"/>
  <c r="W187" i="57"/>
  <c r="X97" i="57"/>
  <c r="AL209" i="57"/>
  <c r="T7" i="57"/>
  <c r="AA98" i="57"/>
  <c r="T80" i="57"/>
  <c r="Z194" i="58" l="1"/>
  <c r="Y230" i="58"/>
  <c r="AC97" i="58"/>
  <c r="AN209" i="58"/>
  <c r="V7" i="58"/>
  <c r="Z98" i="58"/>
  <c r="Y187" i="58"/>
  <c r="W72" i="58"/>
  <c r="W70" i="58"/>
  <c r="Y189" i="58"/>
  <c r="Y90" i="58" s="1"/>
  <c r="X195" i="58"/>
  <c r="X48" i="58" s="1"/>
  <c r="W49" i="57"/>
  <c r="X187" i="57"/>
  <c r="Y97" i="57"/>
  <c r="AB98" i="57"/>
  <c r="Y189" i="57"/>
  <c r="X195" i="57"/>
  <c r="X48" i="57" s="1"/>
  <c r="X49" i="57" s="1"/>
  <c r="X90" i="57"/>
  <c r="Z194" i="57"/>
  <c r="Y230" i="57"/>
  <c r="AN209" i="57"/>
  <c r="V7" i="57"/>
  <c r="V80" i="57"/>
  <c r="X49" i="58" l="1"/>
  <c r="AO209" i="58"/>
  <c r="W7" i="58"/>
  <c r="AA98" i="58"/>
  <c r="Z90" i="58"/>
  <c r="Z187" i="58"/>
  <c r="AD97" i="58"/>
  <c r="Y195" i="58"/>
  <c r="Y48" i="58" s="1"/>
  <c r="Y49" i="58" s="1"/>
  <c r="Z189" i="58"/>
  <c r="W80" i="58"/>
  <c r="AA194" i="58"/>
  <c r="Z230" i="58"/>
  <c r="AC98" i="57"/>
  <c r="Y187" i="57"/>
  <c r="Z97" i="57"/>
  <c r="X70" i="57"/>
  <c r="X72" i="57"/>
  <c r="Y195" i="57"/>
  <c r="Z189" i="57"/>
  <c r="Y90" i="57"/>
  <c r="W72" i="57"/>
  <c r="W70" i="57"/>
  <c r="AA194" i="57"/>
  <c r="Z230" i="57"/>
  <c r="AA230" i="58" l="1"/>
  <c r="AB194" i="58"/>
  <c r="AB98" i="58"/>
  <c r="AA90" i="58"/>
  <c r="AA187" i="58"/>
  <c r="Z195" i="58"/>
  <c r="Z48" i="58" s="1"/>
  <c r="Z49" i="58" s="1"/>
  <c r="AA189" i="58"/>
  <c r="Y72" i="58"/>
  <c r="Y70" i="58"/>
  <c r="AE97" i="58"/>
  <c r="X72" i="58"/>
  <c r="X70" i="58"/>
  <c r="X80" i="57"/>
  <c r="AA230" i="57"/>
  <c r="AB194" i="57"/>
  <c r="AP209" i="57"/>
  <c r="X7" i="57"/>
  <c r="W80" i="57"/>
  <c r="Z187" i="57"/>
  <c r="AA97" i="57"/>
  <c r="AO209" i="57"/>
  <c r="W7" i="57"/>
  <c r="AD98" i="57"/>
  <c r="Z195" i="57"/>
  <c r="AA189" i="57"/>
  <c r="Z90" i="57"/>
  <c r="Y49" i="57"/>
  <c r="AC98" i="58" l="1"/>
  <c r="AB90" i="58"/>
  <c r="AB187" i="58"/>
  <c r="AF97" i="58"/>
  <c r="Y80" i="58"/>
  <c r="AQ209" i="58"/>
  <c r="Y7" i="58"/>
  <c r="X80" i="58"/>
  <c r="AB230" i="58"/>
  <c r="AC194" i="58"/>
  <c r="Z72" i="58"/>
  <c r="Z70" i="58"/>
  <c r="AP209" i="58"/>
  <c r="X7" i="58"/>
  <c r="AA195" i="58"/>
  <c r="AA49" i="58" s="1"/>
  <c r="AB189" i="58"/>
  <c r="Z49" i="57"/>
  <c r="Y72" i="57"/>
  <c r="Y70" i="57"/>
  <c r="AB230" i="57"/>
  <c r="AC194" i="57"/>
  <c r="AE98" i="57"/>
  <c r="AA195" i="57"/>
  <c r="AA48" i="57" s="1"/>
  <c r="AA49" i="57" s="1"/>
  <c r="AB189" i="57"/>
  <c r="AA90" i="57"/>
  <c r="AA187" i="57"/>
  <c r="AB97" i="57"/>
  <c r="Z80" i="58" l="1"/>
  <c r="AR209" i="58"/>
  <c r="Z7" i="58"/>
  <c r="AB195" i="58"/>
  <c r="AB48" i="58" s="1"/>
  <c r="AB49" i="58" s="1"/>
  <c r="AC189" i="58"/>
  <c r="AC230" i="58"/>
  <c r="AD194" i="58"/>
  <c r="AA72" i="58"/>
  <c r="AA70" i="58"/>
  <c r="AD98" i="58"/>
  <c r="AC90" i="58"/>
  <c r="AC187" i="58"/>
  <c r="AB195" i="57"/>
  <c r="AB48" i="57" s="1"/>
  <c r="AB49" i="57" s="1"/>
  <c r="AC189" i="57"/>
  <c r="AB90" i="57"/>
  <c r="Y80" i="57"/>
  <c r="AQ209" i="57"/>
  <c r="Y7" i="57"/>
  <c r="AF98" i="57"/>
  <c r="AC230" i="57"/>
  <c r="AD194" i="57"/>
  <c r="AA70" i="57"/>
  <c r="AA72" i="57"/>
  <c r="AB187" i="57"/>
  <c r="AC97" i="57"/>
  <c r="Z70" i="57"/>
  <c r="Z72" i="57"/>
  <c r="AS209" i="58" l="1"/>
  <c r="AA7" i="58"/>
  <c r="AD230" i="58"/>
  <c r="AE194" i="58"/>
  <c r="AD189" i="58"/>
  <c r="AC195" i="58"/>
  <c r="AC48" i="58" s="1"/>
  <c r="AC49" i="58" s="1"/>
  <c r="AB72" i="58"/>
  <c r="AB70" i="58"/>
  <c r="AB80" i="58" s="1"/>
  <c r="AD90" i="58"/>
  <c r="AE98" i="58"/>
  <c r="AD187" i="58"/>
  <c r="AA80" i="58"/>
  <c r="AS209" i="57"/>
  <c r="AA7" i="57"/>
  <c r="AA80" i="57"/>
  <c r="AD230" i="57"/>
  <c r="AE194" i="57"/>
  <c r="AR209" i="57"/>
  <c r="Z7" i="57"/>
  <c r="Z80" i="57"/>
  <c r="AD189" i="57"/>
  <c r="AC195" i="57"/>
  <c r="AC48" i="57" s="1"/>
  <c r="AC49" i="57" s="1"/>
  <c r="AC90" i="57"/>
  <c r="AC187" i="57"/>
  <c r="AD97" i="57"/>
  <c r="AB72" i="57"/>
  <c r="AB70" i="57"/>
  <c r="AC70" i="58" l="1"/>
  <c r="AC72" i="58"/>
  <c r="AT209" i="58"/>
  <c r="AB7" i="58"/>
  <c r="AE189" i="58"/>
  <c r="AD195" i="58"/>
  <c r="AD49" i="58" s="1"/>
  <c r="AE230" i="58"/>
  <c r="AF194" i="58"/>
  <c r="AF230" i="58" s="1"/>
  <c r="AF98" i="58"/>
  <c r="AE90" i="58"/>
  <c r="AE187" i="58"/>
  <c r="AC72" i="57"/>
  <c r="AC70" i="57"/>
  <c r="AE230" i="57"/>
  <c r="AF194" i="57"/>
  <c r="AF230" i="57" s="1"/>
  <c r="AT209" i="57"/>
  <c r="AB7" i="57"/>
  <c r="AD187" i="57"/>
  <c r="AE97" i="57"/>
  <c r="AE189" i="57"/>
  <c r="AD195" i="57"/>
  <c r="AD48" i="57" s="1"/>
  <c r="AD49" i="57" s="1"/>
  <c r="AD90" i="57"/>
  <c r="AB80" i="57"/>
  <c r="AC80" i="58" l="1"/>
  <c r="AD70" i="58"/>
  <c r="AD72" i="58"/>
  <c r="AF189" i="58"/>
  <c r="AF195" i="58" s="1"/>
  <c r="AF48" i="58" s="1"/>
  <c r="AE195" i="58"/>
  <c r="AE48" i="58" s="1"/>
  <c r="AE49" i="58" s="1"/>
  <c r="AU209" i="58"/>
  <c r="AC7" i="58"/>
  <c r="AF90" i="58"/>
  <c r="AF187" i="58"/>
  <c r="AC80" i="57"/>
  <c r="AD70" i="57"/>
  <c r="AD72" i="57"/>
  <c r="AF189" i="57"/>
  <c r="AE195" i="57"/>
  <c r="AE48" i="57" s="1"/>
  <c r="AE49" i="57" s="1"/>
  <c r="AE90" i="57"/>
  <c r="AE187" i="57"/>
  <c r="AF97" i="57"/>
  <c r="AF187" i="57" s="1"/>
  <c r="AU209" i="57"/>
  <c r="AC7" i="57"/>
  <c r="AI90" i="58" l="1"/>
  <c r="AH90" i="58"/>
  <c r="AE72" i="58"/>
  <c r="AE70" i="58"/>
  <c r="AF49" i="58"/>
  <c r="AI48" i="58"/>
  <c r="AH48" i="58"/>
  <c r="AV209" i="58"/>
  <c r="AD7" i="58"/>
  <c r="AD80" i="58"/>
  <c r="AE72" i="57"/>
  <c r="AE70" i="57"/>
  <c r="AF195" i="57"/>
  <c r="AF48" i="57" s="1"/>
  <c r="AF90" i="57"/>
  <c r="AV209" i="57"/>
  <c r="AD7" i="57"/>
  <c r="AD80" i="57"/>
  <c r="AE80" i="58" l="1"/>
  <c r="AW209" i="58"/>
  <c r="AE7" i="58"/>
  <c r="AF72" i="58"/>
  <c r="AF70" i="58"/>
  <c r="AI49" i="58"/>
  <c r="AH49" i="58"/>
  <c r="AE80" i="57"/>
  <c r="AF49" i="57"/>
  <c r="AI48" i="57"/>
  <c r="AH48" i="57"/>
  <c r="AH90" i="57"/>
  <c r="AI90" i="57"/>
  <c r="AW209" i="57"/>
  <c r="AE7" i="57"/>
  <c r="AF80" i="58" l="1"/>
  <c r="AI70" i="58"/>
  <c r="AH70" i="58"/>
  <c r="AX209" i="58"/>
  <c r="AF7" i="58"/>
  <c r="A7" i="58" s="1"/>
  <c r="AH72" i="58"/>
  <c r="AI72" i="58"/>
  <c r="AF70" i="57"/>
  <c r="AF72" i="57"/>
  <c r="AH49" i="57"/>
  <c r="AI49" i="57"/>
  <c r="AI80" i="58" l="1"/>
  <c r="AH80" i="58"/>
  <c r="AX209" i="57"/>
  <c r="AF7" i="57"/>
  <c r="A7" i="57" s="1"/>
  <c r="AI72" i="57"/>
  <c r="AH72" i="57"/>
  <c r="AF80" i="57"/>
  <c r="AH70" i="57"/>
  <c r="AI70" i="57"/>
  <c r="AI80" i="57" l="1"/>
  <c r="AH80" i="57"/>
  <c r="L92" i="56" l="1"/>
  <c r="J34" i="56" l="1"/>
  <c r="I34" i="56" l="1"/>
  <c r="H34" i="56"/>
  <c r="G34" i="56"/>
  <c r="AJ56" i="55"/>
  <c r="F34" i="56"/>
  <c r="AJ15" i="56"/>
  <c r="AL15" i="56" s="1"/>
  <c r="AJ14" i="56"/>
  <c r="AL14" i="56" s="1"/>
  <c r="AJ13" i="56"/>
  <c r="AL13" i="56" s="1"/>
  <c r="AJ12" i="56"/>
  <c r="AL12" i="56" s="1"/>
  <c r="AJ11" i="56"/>
  <c r="AL11" i="56" s="1"/>
  <c r="E34" i="56"/>
  <c r="D34" i="56"/>
  <c r="AF234" i="56"/>
  <c r="AE234" i="56"/>
  <c r="AD234" i="56"/>
  <c r="AC234" i="56"/>
  <c r="AB234" i="56"/>
  <c r="AA234" i="56"/>
  <c r="Z234" i="56"/>
  <c r="Y234" i="56"/>
  <c r="X234" i="56"/>
  <c r="W234" i="56"/>
  <c r="V234" i="56"/>
  <c r="U234" i="56"/>
  <c r="T234" i="56"/>
  <c r="S234" i="56"/>
  <c r="R234" i="56"/>
  <c r="Q234" i="56"/>
  <c r="P234" i="56"/>
  <c r="O234" i="56"/>
  <c r="N234" i="56"/>
  <c r="M234" i="56"/>
  <c r="L234" i="56"/>
  <c r="K234" i="56"/>
  <c r="J234" i="56"/>
  <c r="I234" i="56"/>
  <c r="H234" i="56"/>
  <c r="G234" i="56"/>
  <c r="F234" i="56"/>
  <c r="E234" i="56"/>
  <c r="D234" i="56"/>
  <c r="C234" i="56"/>
  <c r="B234" i="56"/>
  <c r="A234" i="56"/>
  <c r="AF233" i="56"/>
  <c r="AE233" i="56"/>
  <c r="AD233" i="56"/>
  <c r="AC233" i="56"/>
  <c r="AB233" i="56"/>
  <c r="AA233" i="56"/>
  <c r="Z233" i="56"/>
  <c r="Y233" i="56"/>
  <c r="X233" i="56"/>
  <c r="W233" i="56"/>
  <c r="V233" i="56"/>
  <c r="U233" i="56"/>
  <c r="T233" i="56"/>
  <c r="S233" i="56"/>
  <c r="R233" i="56"/>
  <c r="Q233" i="56"/>
  <c r="P233" i="56"/>
  <c r="O233" i="56"/>
  <c r="N233" i="56"/>
  <c r="M233" i="56"/>
  <c r="L233" i="56"/>
  <c r="K233" i="56"/>
  <c r="J233" i="56"/>
  <c r="I233" i="56"/>
  <c r="H233" i="56"/>
  <c r="G233" i="56"/>
  <c r="F233" i="56"/>
  <c r="E233" i="56"/>
  <c r="D233" i="56"/>
  <c r="C233" i="56"/>
  <c r="B233" i="56"/>
  <c r="A233" i="56"/>
  <c r="AF232" i="56"/>
  <c r="AE232" i="56"/>
  <c r="AD232" i="56"/>
  <c r="AC232" i="56"/>
  <c r="AB232" i="56"/>
  <c r="AA232" i="56"/>
  <c r="Z232" i="56"/>
  <c r="Y232" i="56"/>
  <c r="X232" i="56"/>
  <c r="W232" i="56"/>
  <c r="V232" i="56"/>
  <c r="U232" i="56"/>
  <c r="T232" i="56"/>
  <c r="S232" i="56"/>
  <c r="R232" i="56"/>
  <c r="Q232" i="56"/>
  <c r="P232" i="56"/>
  <c r="O232" i="56"/>
  <c r="N232" i="56"/>
  <c r="M232" i="56"/>
  <c r="L232" i="56"/>
  <c r="K232" i="56"/>
  <c r="J232" i="56"/>
  <c r="I232" i="56"/>
  <c r="H232" i="56"/>
  <c r="G232" i="56"/>
  <c r="F232" i="56"/>
  <c r="E232" i="56"/>
  <c r="D232" i="56"/>
  <c r="C232" i="56"/>
  <c r="B232" i="56"/>
  <c r="A232" i="56"/>
  <c r="AF231" i="56"/>
  <c r="AE231" i="56"/>
  <c r="AD231" i="56"/>
  <c r="AC231" i="56"/>
  <c r="AB231" i="56"/>
  <c r="AA231" i="56"/>
  <c r="Z231" i="56"/>
  <c r="Y231" i="56"/>
  <c r="X231" i="56"/>
  <c r="W231" i="56"/>
  <c r="V231" i="56"/>
  <c r="U231" i="56"/>
  <c r="T231" i="56"/>
  <c r="S231" i="56"/>
  <c r="R231" i="56"/>
  <c r="Q231" i="56"/>
  <c r="P231" i="56"/>
  <c r="O231" i="56"/>
  <c r="N231" i="56"/>
  <c r="M231" i="56"/>
  <c r="L231" i="56"/>
  <c r="K231" i="56"/>
  <c r="J231" i="56"/>
  <c r="I231" i="56"/>
  <c r="H231" i="56"/>
  <c r="G231" i="56"/>
  <c r="F231" i="56"/>
  <c r="E231" i="56"/>
  <c r="D231" i="56"/>
  <c r="C231" i="56"/>
  <c r="B231" i="56"/>
  <c r="A231" i="56"/>
  <c r="B230" i="56"/>
  <c r="S205" i="56"/>
  <c r="AG195" i="56"/>
  <c r="B195" i="56"/>
  <c r="C194" i="56"/>
  <c r="C230" i="56" s="1"/>
  <c r="C193" i="56"/>
  <c r="D193" i="56" s="1"/>
  <c r="E193" i="56" s="1"/>
  <c r="F193" i="56" s="1"/>
  <c r="G193" i="56" s="1"/>
  <c r="H193" i="56" s="1"/>
  <c r="I193" i="56" s="1"/>
  <c r="J193" i="56" s="1"/>
  <c r="K193" i="56" s="1"/>
  <c r="L193" i="56" s="1"/>
  <c r="M193" i="56" s="1"/>
  <c r="N193" i="56" s="1"/>
  <c r="O193" i="56" s="1"/>
  <c r="P193" i="56" s="1"/>
  <c r="Q193" i="56" s="1"/>
  <c r="R193" i="56" s="1"/>
  <c r="S193" i="56" s="1"/>
  <c r="T193" i="56" s="1"/>
  <c r="U193" i="56" s="1"/>
  <c r="V193" i="56" s="1"/>
  <c r="W193" i="56" s="1"/>
  <c r="X193" i="56" s="1"/>
  <c r="Y193" i="56" s="1"/>
  <c r="Z193" i="56" s="1"/>
  <c r="AA193" i="56" s="1"/>
  <c r="AB193" i="56" s="1"/>
  <c r="AC193" i="56" s="1"/>
  <c r="AD193" i="56" s="1"/>
  <c r="AE193" i="56" s="1"/>
  <c r="AF193" i="56" s="1"/>
  <c r="C192" i="56"/>
  <c r="D192" i="56" s="1"/>
  <c r="E192" i="56" s="1"/>
  <c r="F192" i="56" s="1"/>
  <c r="G192" i="56" s="1"/>
  <c r="H192" i="56" s="1"/>
  <c r="I192" i="56" s="1"/>
  <c r="J192" i="56" s="1"/>
  <c r="K192" i="56" s="1"/>
  <c r="L192" i="56" s="1"/>
  <c r="M192" i="56" s="1"/>
  <c r="N192" i="56" s="1"/>
  <c r="O192" i="56" s="1"/>
  <c r="P192" i="56" s="1"/>
  <c r="Q192" i="56" s="1"/>
  <c r="R192" i="56" s="1"/>
  <c r="S192" i="56" s="1"/>
  <c r="T192" i="56" s="1"/>
  <c r="U192" i="56" s="1"/>
  <c r="V192" i="56" s="1"/>
  <c r="W192" i="56" s="1"/>
  <c r="X192" i="56" s="1"/>
  <c r="Y192" i="56" s="1"/>
  <c r="Z192" i="56" s="1"/>
  <c r="AA192" i="56" s="1"/>
  <c r="AB192" i="56" s="1"/>
  <c r="AC192" i="56" s="1"/>
  <c r="AD192" i="56" s="1"/>
  <c r="AE192" i="56" s="1"/>
  <c r="AF192" i="56" s="1"/>
  <c r="E191" i="56"/>
  <c r="F191" i="56" s="1"/>
  <c r="G191" i="56" s="1"/>
  <c r="H191" i="56" s="1"/>
  <c r="I191" i="56" s="1"/>
  <c r="J191" i="56" s="1"/>
  <c r="K191" i="56" s="1"/>
  <c r="L191" i="56" s="1"/>
  <c r="M191" i="56" s="1"/>
  <c r="N191" i="56" s="1"/>
  <c r="O191" i="56" s="1"/>
  <c r="P191" i="56" s="1"/>
  <c r="Q191" i="56" s="1"/>
  <c r="R191" i="56" s="1"/>
  <c r="S191" i="56" s="1"/>
  <c r="T191" i="56" s="1"/>
  <c r="U191" i="56" s="1"/>
  <c r="V191" i="56" s="1"/>
  <c r="W191" i="56" s="1"/>
  <c r="X191" i="56" s="1"/>
  <c r="Y191" i="56" s="1"/>
  <c r="Z191" i="56" s="1"/>
  <c r="AA191" i="56" s="1"/>
  <c r="AB191" i="56" s="1"/>
  <c r="AC191" i="56" s="1"/>
  <c r="AD191" i="56" s="1"/>
  <c r="AE191" i="56" s="1"/>
  <c r="AF191" i="56" s="1"/>
  <c r="D191" i="56"/>
  <c r="C191" i="56"/>
  <c r="D190" i="56"/>
  <c r="E190" i="56" s="1"/>
  <c r="F190" i="56" s="1"/>
  <c r="G190" i="56" s="1"/>
  <c r="H190" i="56" s="1"/>
  <c r="I190" i="56" s="1"/>
  <c r="J190" i="56" s="1"/>
  <c r="K190" i="56" s="1"/>
  <c r="L190" i="56" s="1"/>
  <c r="M190" i="56" s="1"/>
  <c r="N190" i="56" s="1"/>
  <c r="O190" i="56" s="1"/>
  <c r="P190" i="56" s="1"/>
  <c r="Q190" i="56" s="1"/>
  <c r="R190" i="56" s="1"/>
  <c r="S190" i="56" s="1"/>
  <c r="T190" i="56" s="1"/>
  <c r="U190" i="56" s="1"/>
  <c r="V190" i="56" s="1"/>
  <c r="W190" i="56" s="1"/>
  <c r="X190" i="56" s="1"/>
  <c r="Y190" i="56" s="1"/>
  <c r="Z190" i="56" s="1"/>
  <c r="AA190" i="56" s="1"/>
  <c r="AB190" i="56" s="1"/>
  <c r="AC190" i="56" s="1"/>
  <c r="AD190" i="56" s="1"/>
  <c r="AE190" i="56" s="1"/>
  <c r="AF190" i="56" s="1"/>
  <c r="C190" i="56"/>
  <c r="C189" i="56"/>
  <c r="C195" i="56" s="1"/>
  <c r="AG187" i="56"/>
  <c r="B187" i="56"/>
  <c r="C186" i="56"/>
  <c r="D186" i="56" s="1"/>
  <c r="E186" i="56" s="1"/>
  <c r="F186" i="56" s="1"/>
  <c r="G186" i="56" s="1"/>
  <c r="H186" i="56" s="1"/>
  <c r="I186" i="56" s="1"/>
  <c r="J186" i="56" s="1"/>
  <c r="K186" i="56" s="1"/>
  <c r="L186" i="56" s="1"/>
  <c r="M186" i="56" s="1"/>
  <c r="N186" i="56" s="1"/>
  <c r="O186" i="56" s="1"/>
  <c r="P186" i="56" s="1"/>
  <c r="Q186" i="56" s="1"/>
  <c r="R186" i="56" s="1"/>
  <c r="S186" i="56" s="1"/>
  <c r="T186" i="56" s="1"/>
  <c r="U186" i="56" s="1"/>
  <c r="V186" i="56" s="1"/>
  <c r="W186" i="56" s="1"/>
  <c r="X186" i="56" s="1"/>
  <c r="Y186" i="56" s="1"/>
  <c r="Z186" i="56" s="1"/>
  <c r="AA186" i="56" s="1"/>
  <c r="AB186" i="56" s="1"/>
  <c r="AC186" i="56" s="1"/>
  <c r="AD186" i="56" s="1"/>
  <c r="AE186" i="56" s="1"/>
  <c r="AF186" i="56" s="1"/>
  <c r="C185" i="56"/>
  <c r="D185" i="56" s="1"/>
  <c r="E185" i="56" s="1"/>
  <c r="F185" i="56" s="1"/>
  <c r="G185" i="56" s="1"/>
  <c r="H185" i="56" s="1"/>
  <c r="I185" i="56" s="1"/>
  <c r="J185" i="56" s="1"/>
  <c r="K185" i="56" s="1"/>
  <c r="L185" i="56" s="1"/>
  <c r="M185" i="56" s="1"/>
  <c r="N185" i="56" s="1"/>
  <c r="O185" i="56" s="1"/>
  <c r="P185" i="56" s="1"/>
  <c r="Q185" i="56" s="1"/>
  <c r="R185" i="56" s="1"/>
  <c r="S185" i="56" s="1"/>
  <c r="T185" i="56" s="1"/>
  <c r="U185" i="56" s="1"/>
  <c r="V185" i="56" s="1"/>
  <c r="W185" i="56" s="1"/>
  <c r="X185" i="56" s="1"/>
  <c r="Y185" i="56" s="1"/>
  <c r="Z185" i="56" s="1"/>
  <c r="AA185" i="56" s="1"/>
  <c r="AB185" i="56" s="1"/>
  <c r="AC185" i="56" s="1"/>
  <c r="AD185" i="56" s="1"/>
  <c r="AE185" i="56" s="1"/>
  <c r="AF185" i="56" s="1"/>
  <c r="C184" i="56"/>
  <c r="D184" i="56" s="1"/>
  <c r="E184" i="56" s="1"/>
  <c r="F184" i="56" s="1"/>
  <c r="G184" i="56" s="1"/>
  <c r="H184" i="56" s="1"/>
  <c r="I184" i="56" s="1"/>
  <c r="J184" i="56" s="1"/>
  <c r="K184" i="56" s="1"/>
  <c r="L184" i="56" s="1"/>
  <c r="M184" i="56" s="1"/>
  <c r="N184" i="56" s="1"/>
  <c r="O184" i="56" s="1"/>
  <c r="P184" i="56" s="1"/>
  <c r="Q184" i="56" s="1"/>
  <c r="R184" i="56" s="1"/>
  <c r="S184" i="56" s="1"/>
  <c r="T184" i="56" s="1"/>
  <c r="U184" i="56" s="1"/>
  <c r="V184" i="56" s="1"/>
  <c r="W184" i="56" s="1"/>
  <c r="X184" i="56" s="1"/>
  <c r="Y184" i="56" s="1"/>
  <c r="Z184" i="56" s="1"/>
  <c r="AA184" i="56" s="1"/>
  <c r="AB184" i="56" s="1"/>
  <c r="AC184" i="56" s="1"/>
  <c r="AD184" i="56" s="1"/>
  <c r="AE184" i="56" s="1"/>
  <c r="AF184" i="56" s="1"/>
  <c r="C183" i="56"/>
  <c r="D183" i="56" s="1"/>
  <c r="E183" i="56" s="1"/>
  <c r="F183" i="56" s="1"/>
  <c r="G183" i="56" s="1"/>
  <c r="H183" i="56" s="1"/>
  <c r="I183" i="56" s="1"/>
  <c r="J183" i="56" s="1"/>
  <c r="K183" i="56" s="1"/>
  <c r="L183" i="56" s="1"/>
  <c r="M183" i="56" s="1"/>
  <c r="N183" i="56" s="1"/>
  <c r="O183" i="56" s="1"/>
  <c r="P183" i="56" s="1"/>
  <c r="Q183" i="56" s="1"/>
  <c r="R183" i="56" s="1"/>
  <c r="S183" i="56" s="1"/>
  <c r="T183" i="56" s="1"/>
  <c r="U183" i="56" s="1"/>
  <c r="V183" i="56" s="1"/>
  <c r="W183" i="56" s="1"/>
  <c r="X183" i="56" s="1"/>
  <c r="Y183" i="56" s="1"/>
  <c r="Z183" i="56" s="1"/>
  <c r="AA183" i="56" s="1"/>
  <c r="AB183" i="56" s="1"/>
  <c r="AC183" i="56" s="1"/>
  <c r="AD183" i="56" s="1"/>
  <c r="AE183" i="56" s="1"/>
  <c r="AF183" i="56" s="1"/>
  <c r="I182" i="56"/>
  <c r="J182" i="56" s="1"/>
  <c r="K182" i="56" s="1"/>
  <c r="L182" i="56" s="1"/>
  <c r="M182" i="56" s="1"/>
  <c r="N182" i="56" s="1"/>
  <c r="O182" i="56" s="1"/>
  <c r="P182" i="56" s="1"/>
  <c r="Q182" i="56" s="1"/>
  <c r="R182" i="56" s="1"/>
  <c r="S182" i="56" s="1"/>
  <c r="T182" i="56" s="1"/>
  <c r="U182" i="56" s="1"/>
  <c r="V182" i="56" s="1"/>
  <c r="W182" i="56" s="1"/>
  <c r="X182" i="56" s="1"/>
  <c r="Y182" i="56" s="1"/>
  <c r="Z182" i="56" s="1"/>
  <c r="AA182" i="56" s="1"/>
  <c r="AB182" i="56" s="1"/>
  <c r="AC182" i="56" s="1"/>
  <c r="AD182" i="56" s="1"/>
  <c r="AE182" i="56" s="1"/>
  <c r="AF182" i="56" s="1"/>
  <c r="C182" i="56"/>
  <c r="D182" i="56" s="1"/>
  <c r="E182" i="56" s="1"/>
  <c r="F182" i="56" s="1"/>
  <c r="G182" i="56" s="1"/>
  <c r="H182" i="56" s="1"/>
  <c r="C181" i="56"/>
  <c r="D181" i="56" s="1"/>
  <c r="E181" i="56" s="1"/>
  <c r="F181" i="56" s="1"/>
  <c r="G181" i="56" s="1"/>
  <c r="H181" i="56" s="1"/>
  <c r="I181" i="56" s="1"/>
  <c r="J181" i="56" s="1"/>
  <c r="K181" i="56" s="1"/>
  <c r="L181" i="56" s="1"/>
  <c r="M181" i="56" s="1"/>
  <c r="N181" i="56" s="1"/>
  <c r="O181" i="56" s="1"/>
  <c r="P181" i="56" s="1"/>
  <c r="Q181" i="56" s="1"/>
  <c r="R181" i="56" s="1"/>
  <c r="S181" i="56" s="1"/>
  <c r="T181" i="56" s="1"/>
  <c r="U181" i="56" s="1"/>
  <c r="V181" i="56" s="1"/>
  <c r="W181" i="56" s="1"/>
  <c r="X181" i="56" s="1"/>
  <c r="Y181" i="56" s="1"/>
  <c r="Z181" i="56" s="1"/>
  <c r="AA181" i="56" s="1"/>
  <c r="AB181" i="56" s="1"/>
  <c r="AC181" i="56" s="1"/>
  <c r="AD181" i="56" s="1"/>
  <c r="AE181" i="56" s="1"/>
  <c r="AF181" i="56" s="1"/>
  <c r="E180" i="56"/>
  <c r="F180" i="56" s="1"/>
  <c r="G180" i="56" s="1"/>
  <c r="H180" i="56" s="1"/>
  <c r="I180" i="56" s="1"/>
  <c r="J180" i="56" s="1"/>
  <c r="K180" i="56" s="1"/>
  <c r="L180" i="56" s="1"/>
  <c r="M180" i="56" s="1"/>
  <c r="N180" i="56" s="1"/>
  <c r="O180" i="56" s="1"/>
  <c r="P180" i="56" s="1"/>
  <c r="Q180" i="56" s="1"/>
  <c r="R180" i="56" s="1"/>
  <c r="S180" i="56" s="1"/>
  <c r="T180" i="56" s="1"/>
  <c r="U180" i="56" s="1"/>
  <c r="V180" i="56" s="1"/>
  <c r="W180" i="56" s="1"/>
  <c r="X180" i="56" s="1"/>
  <c r="Y180" i="56" s="1"/>
  <c r="Z180" i="56" s="1"/>
  <c r="AA180" i="56" s="1"/>
  <c r="AB180" i="56" s="1"/>
  <c r="AC180" i="56" s="1"/>
  <c r="AD180" i="56" s="1"/>
  <c r="AE180" i="56" s="1"/>
  <c r="AF180" i="56" s="1"/>
  <c r="C180" i="56"/>
  <c r="D180" i="56" s="1"/>
  <c r="F179" i="56"/>
  <c r="G179" i="56" s="1"/>
  <c r="H179" i="56" s="1"/>
  <c r="I179" i="56" s="1"/>
  <c r="J179" i="56" s="1"/>
  <c r="K179" i="56" s="1"/>
  <c r="L179" i="56" s="1"/>
  <c r="M179" i="56" s="1"/>
  <c r="N179" i="56" s="1"/>
  <c r="O179" i="56" s="1"/>
  <c r="P179" i="56" s="1"/>
  <c r="Q179" i="56" s="1"/>
  <c r="R179" i="56" s="1"/>
  <c r="S179" i="56" s="1"/>
  <c r="T179" i="56" s="1"/>
  <c r="U179" i="56" s="1"/>
  <c r="V179" i="56" s="1"/>
  <c r="W179" i="56" s="1"/>
  <c r="X179" i="56" s="1"/>
  <c r="Y179" i="56" s="1"/>
  <c r="Z179" i="56" s="1"/>
  <c r="AA179" i="56" s="1"/>
  <c r="AB179" i="56" s="1"/>
  <c r="AC179" i="56" s="1"/>
  <c r="AD179" i="56" s="1"/>
  <c r="AE179" i="56" s="1"/>
  <c r="AF179" i="56" s="1"/>
  <c r="C179" i="56"/>
  <c r="D179" i="56" s="1"/>
  <c r="E179" i="56" s="1"/>
  <c r="D178" i="56"/>
  <c r="E178" i="56" s="1"/>
  <c r="F178" i="56" s="1"/>
  <c r="G178" i="56" s="1"/>
  <c r="H178" i="56" s="1"/>
  <c r="I178" i="56" s="1"/>
  <c r="J178" i="56" s="1"/>
  <c r="K178" i="56" s="1"/>
  <c r="L178" i="56" s="1"/>
  <c r="M178" i="56" s="1"/>
  <c r="N178" i="56" s="1"/>
  <c r="O178" i="56" s="1"/>
  <c r="P178" i="56" s="1"/>
  <c r="Q178" i="56" s="1"/>
  <c r="R178" i="56" s="1"/>
  <c r="S178" i="56" s="1"/>
  <c r="T178" i="56" s="1"/>
  <c r="U178" i="56" s="1"/>
  <c r="V178" i="56" s="1"/>
  <c r="W178" i="56" s="1"/>
  <c r="X178" i="56" s="1"/>
  <c r="Y178" i="56" s="1"/>
  <c r="Z178" i="56" s="1"/>
  <c r="AA178" i="56" s="1"/>
  <c r="AB178" i="56" s="1"/>
  <c r="AC178" i="56" s="1"/>
  <c r="AD178" i="56" s="1"/>
  <c r="AE178" i="56" s="1"/>
  <c r="AF178" i="56" s="1"/>
  <c r="C178" i="56"/>
  <c r="J177" i="56"/>
  <c r="K177" i="56" s="1"/>
  <c r="L177" i="56" s="1"/>
  <c r="M177" i="56" s="1"/>
  <c r="N177" i="56" s="1"/>
  <c r="O177" i="56" s="1"/>
  <c r="P177" i="56" s="1"/>
  <c r="Q177" i="56" s="1"/>
  <c r="R177" i="56" s="1"/>
  <c r="S177" i="56" s="1"/>
  <c r="T177" i="56" s="1"/>
  <c r="U177" i="56" s="1"/>
  <c r="V177" i="56" s="1"/>
  <c r="W177" i="56" s="1"/>
  <c r="X177" i="56" s="1"/>
  <c r="Y177" i="56" s="1"/>
  <c r="Z177" i="56" s="1"/>
  <c r="AA177" i="56" s="1"/>
  <c r="AB177" i="56" s="1"/>
  <c r="AC177" i="56" s="1"/>
  <c r="AD177" i="56" s="1"/>
  <c r="AE177" i="56" s="1"/>
  <c r="AF177" i="56" s="1"/>
  <c r="E177" i="56"/>
  <c r="F177" i="56" s="1"/>
  <c r="G177" i="56" s="1"/>
  <c r="H177" i="56" s="1"/>
  <c r="I177" i="56" s="1"/>
  <c r="C177" i="56"/>
  <c r="D177" i="56" s="1"/>
  <c r="C176" i="56"/>
  <c r="D176" i="56" s="1"/>
  <c r="E176" i="56" s="1"/>
  <c r="F176" i="56" s="1"/>
  <c r="G176" i="56" s="1"/>
  <c r="H176" i="56" s="1"/>
  <c r="I176" i="56" s="1"/>
  <c r="J176" i="56" s="1"/>
  <c r="K176" i="56" s="1"/>
  <c r="L176" i="56" s="1"/>
  <c r="M176" i="56" s="1"/>
  <c r="N176" i="56" s="1"/>
  <c r="O176" i="56" s="1"/>
  <c r="P176" i="56" s="1"/>
  <c r="Q176" i="56" s="1"/>
  <c r="R176" i="56" s="1"/>
  <c r="S176" i="56" s="1"/>
  <c r="T176" i="56" s="1"/>
  <c r="U176" i="56" s="1"/>
  <c r="V176" i="56" s="1"/>
  <c r="W176" i="56" s="1"/>
  <c r="X176" i="56" s="1"/>
  <c r="Y176" i="56" s="1"/>
  <c r="Z176" i="56" s="1"/>
  <c r="AA176" i="56" s="1"/>
  <c r="AB176" i="56" s="1"/>
  <c r="AC176" i="56" s="1"/>
  <c r="AD176" i="56" s="1"/>
  <c r="AE176" i="56" s="1"/>
  <c r="AF176" i="56" s="1"/>
  <c r="I175" i="56"/>
  <c r="J175" i="56" s="1"/>
  <c r="K175" i="56" s="1"/>
  <c r="L175" i="56" s="1"/>
  <c r="M175" i="56" s="1"/>
  <c r="N175" i="56" s="1"/>
  <c r="O175" i="56" s="1"/>
  <c r="P175" i="56" s="1"/>
  <c r="Q175" i="56" s="1"/>
  <c r="R175" i="56" s="1"/>
  <c r="S175" i="56" s="1"/>
  <c r="T175" i="56" s="1"/>
  <c r="U175" i="56" s="1"/>
  <c r="V175" i="56" s="1"/>
  <c r="W175" i="56" s="1"/>
  <c r="X175" i="56" s="1"/>
  <c r="Y175" i="56" s="1"/>
  <c r="Z175" i="56" s="1"/>
  <c r="AA175" i="56" s="1"/>
  <c r="AB175" i="56" s="1"/>
  <c r="AC175" i="56" s="1"/>
  <c r="AD175" i="56" s="1"/>
  <c r="AE175" i="56" s="1"/>
  <c r="AF175" i="56" s="1"/>
  <c r="E175" i="56"/>
  <c r="F175" i="56" s="1"/>
  <c r="G175" i="56" s="1"/>
  <c r="H175" i="56" s="1"/>
  <c r="C175" i="56"/>
  <c r="D175" i="56" s="1"/>
  <c r="Q174" i="56"/>
  <c r="R174" i="56" s="1"/>
  <c r="S174" i="56" s="1"/>
  <c r="T174" i="56" s="1"/>
  <c r="U174" i="56" s="1"/>
  <c r="V174" i="56" s="1"/>
  <c r="W174" i="56" s="1"/>
  <c r="X174" i="56" s="1"/>
  <c r="Y174" i="56" s="1"/>
  <c r="Z174" i="56" s="1"/>
  <c r="AA174" i="56" s="1"/>
  <c r="AB174" i="56" s="1"/>
  <c r="AC174" i="56" s="1"/>
  <c r="AD174" i="56" s="1"/>
  <c r="AE174" i="56" s="1"/>
  <c r="AF174" i="56" s="1"/>
  <c r="C174" i="56"/>
  <c r="D174" i="56" s="1"/>
  <c r="E174" i="56" s="1"/>
  <c r="F174" i="56" s="1"/>
  <c r="G174" i="56" s="1"/>
  <c r="H174" i="56" s="1"/>
  <c r="I174" i="56" s="1"/>
  <c r="J174" i="56" s="1"/>
  <c r="K174" i="56" s="1"/>
  <c r="L174" i="56" s="1"/>
  <c r="M174" i="56" s="1"/>
  <c r="N174" i="56" s="1"/>
  <c r="O174" i="56" s="1"/>
  <c r="P174" i="56" s="1"/>
  <c r="C172" i="56"/>
  <c r="D172" i="56" s="1"/>
  <c r="E172" i="56" s="1"/>
  <c r="F172" i="56" s="1"/>
  <c r="G172" i="56" s="1"/>
  <c r="H172" i="56" s="1"/>
  <c r="I172" i="56" s="1"/>
  <c r="J172" i="56" s="1"/>
  <c r="K172" i="56" s="1"/>
  <c r="L172" i="56" s="1"/>
  <c r="M172" i="56" s="1"/>
  <c r="N172" i="56" s="1"/>
  <c r="O172" i="56" s="1"/>
  <c r="P172" i="56" s="1"/>
  <c r="Q172" i="56" s="1"/>
  <c r="R172" i="56" s="1"/>
  <c r="S172" i="56" s="1"/>
  <c r="T172" i="56" s="1"/>
  <c r="U172" i="56" s="1"/>
  <c r="V172" i="56" s="1"/>
  <c r="W172" i="56" s="1"/>
  <c r="X172" i="56" s="1"/>
  <c r="Y172" i="56" s="1"/>
  <c r="Z172" i="56" s="1"/>
  <c r="AA172" i="56" s="1"/>
  <c r="AB172" i="56" s="1"/>
  <c r="AC172" i="56" s="1"/>
  <c r="AD172" i="56" s="1"/>
  <c r="AE172" i="56" s="1"/>
  <c r="AF172" i="56" s="1"/>
  <c r="Q171" i="56"/>
  <c r="R171" i="56" s="1"/>
  <c r="S171" i="56" s="1"/>
  <c r="T171" i="56" s="1"/>
  <c r="U171" i="56" s="1"/>
  <c r="V171" i="56" s="1"/>
  <c r="W171" i="56" s="1"/>
  <c r="X171" i="56" s="1"/>
  <c r="Y171" i="56" s="1"/>
  <c r="Z171" i="56" s="1"/>
  <c r="AA171" i="56" s="1"/>
  <c r="AB171" i="56" s="1"/>
  <c r="AC171" i="56" s="1"/>
  <c r="AD171" i="56" s="1"/>
  <c r="AE171" i="56" s="1"/>
  <c r="AF171" i="56" s="1"/>
  <c r="E171" i="56"/>
  <c r="F171" i="56" s="1"/>
  <c r="G171" i="56" s="1"/>
  <c r="H171" i="56" s="1"/>
  <c r="I171" i="56" s="1"/>
  <c r="J171" i="56" s="1"/>
  <c r="K171" i="56" s="1"/>
  <c r="L171" i="56" s="1"/>
  <c r="M171" i="56" s="1"/>
  <c r="N171" i="56" s="1"/>
  <c r="O171" i="56" s="1"/>
  <c r="P171" i="56" s="1"/>
  <c r="C171" i="56"/>
  <c r="D171" i="56" s="1"/>
  <c r="C170" i="56"/>
  <c r="D170" i="56" s="1"/>
  <c r="E170" i="56" s="1"/>
  <c r="F170" i="56" s="1"/>
  <c r="G170" i="56" s="1"/>
  <c r="H170" i="56" s="1"/>
  <c r="I170" i="56" s="1"/>
  <c r="J170" i="56" s="1"/>
  <c r="K170" i="56" s="1"/>
  <c r="L170" i="56" s="1"/>
  <c r="M170" i="56" s="1"/>
  <c r="N170" i="56" s="1"/>
  <c r="O170" i="56" s="1"/>
  <c r="P170" i="56" s="1"/>
  <c r="Q170" i="56" s="1"/>
  <c r="R170" i="56" s="1"/>
  <c r="S170" i="56" s="1"/>
  <c r="T170" i="56" s="1"/>
  <c r="U170" i="56" s="1"/>
  <c r="V170" i="56" s="1"/>
  <c r="W170" i="56" s="1"/>
  <c r="X170" i="56" s="1"/>
  <c r="Y170" i="56" s="1"/>
  <c r="Z170" i="56" s="1"/>
  <c r="AA170" i="56" s="1"/>
  <c r="AB170" i="56" s="1"/>
  <c r="AC170" i="56" s="1"/>
  <c r="AD170" i="56" s="1"/>
  <c r="AE170" i="56" s="1"/>
  <c r="AF170" i="56" s="1"/>
  <c r="E169" i="56"/>
  <c r="F169" i="56" s="1"/>
  <c r="G169" i="56" s="1"/>
  <c r="H169" i="56" s="1"/>
  <c r="I169" i="56" s="1"/>
  <c r="J169" i="56" s="1"/>
  <c r="K169" i="56" s="1"/>
  <c r="L169" i="56" s="1"/>
  <c r="M169" i="56" s="1"/>
  <c r="N169" i="56" s="1"/>
  <c r="O169" i="56" s="1"/>
  <c r="P169" i="56" s="1"/>
  <c r="Q169" i="56" s="1"/>
  <c r="R169" i="56" s="1"/>
  <c r="S169" i="56" s="1"/>
  <c r="T169" i="56" s="1"/>
  <c r="U169" i="56" s="1"/>
  <c r="V169" i="56" s="1"/>
  <c r="W169" i="56" s="1"/>
  <c r="X169" i="56" s="1"/>
  <c r="Y169" i="56" s="1"/>
  <c r="Z169" i="56" s="1"/>
  <c r="AA169" i="56" s="1"/>
  <c r="AB169" i="56" s="1"/>
  <c r="AC169" i="56" s="1"/>
  <c r="AD169" i="56" s="1"/>
  <c r="AE169" i="56" s="1"/>
  <c r="AF169" i="56" s="1"/>
  <c r="C169" i="56"/>
  <c r="D169" i="56" s="1"/>
  <c r="N168" i="56"/>
  <c r="O168" i="56" s="1"/>
  <c r="P168" i="56" s="1"/>
  <c r="Q168" i="56" s="1"/>
  <c r="R168" i="56" s="1"/>
  <c r="S168" i="56" s="1"/>
  <c r="T168" i="56" s="1"/>
  <c r="U168" i="56" s="1"/>
  <c r="V168" i="56" s="1"/>
  <c r="W168" i="56" s="1"/>
  <c r="X168" i="56" s="1"/>
  <c r="Y168" i="56" s="1"/>
  <c r="Z168" i="56" s="1"/>
  <c r="AA168" i="56" s="1"/>
  <c r="AB168" i="56" s="1"/>
  <c r="AC168" i="56" s="1"/>
  <c r="AD168" i="56" s="1"/>
  <c r="AE168" i="56" s="1"/>
  <c r="AF168" i="56" s="1"/>
  <c r="E168" i="56"/>
  <c r="F168" i="56" s="1"/>
  <c r="G168" i="56" s="1"/>
  <c r="H168" i="56" s="1"/>
  <c r="I168" i="56" s="1"/>
  <c r="J168" i="56" s="1"/>
  <c r="K168" i="56" s="1"/>
  <c r="L168" i="56" s="1"/>
  <c r="M168" i="56" s="1"/>
  <c r="C168" i="56"/>
  <c r="D168" i="56" s="1"/>
  <c r="E167" i="56"/>
  <c r="F167" i="56" s="1"/>
  <c r="G167" i="56" s="1"/>
  <c r="H167" i="56" s="1"/>
  <c r="I167" i="56" s="1"/>
  <c r="J167" i="56" s="1"/>
  <c r="K167" i="56" s="1"/>
  <c r="L167" i="56" s="1"/>
  <c r="M167" i="56" s="1"/>
  <c r="N167" i="56" s="1"/>
  <c r="O167" i="56" s="1"/>
  <c r="P167" i="56" s="1"/>
  <c r="Q167" i="56" s="1"/>
  <c r="R167" i="56" s="1"/>
  <c r="S167" i="56" s="1"/>
  <c r="T167" i="56" s="1"/>
  <c r="U167" i="56" s="1"/>
  <c r="V167" i="56" s="1"/>
  <c r="W167" i="56" s="1"/>
  <c r="X167" i="56" s="1"/>
  <c r="Y167" i="56" s="1"/>
  <c r="Z167" i="56" s="1"/>
  <c r="AA167" i="56" s="1"/>
  <c r="AB167" i="56" s="1"/>
  <c r="AC167" i="56" s="1"/>
  <c r="AD167" i="56" s="1"/>
  <c r="AE167" i="56" s="1"/>
  <c r="AF167" i="56" s="1"/>
  <c r="C167" i="56"/>
  <c r="D167" i="56" s="1"/>
  <c r="J166" i="56"/>
  <c r="K166" i="56" s="1"/>
  <c r="L166" i="56" s="1"/>
  <c r="M166" i="56" s="1"/>
  <c r="N166" i="56" s="1"/>
  <c r="O166" i="56" s="1"/>
  <c r="P166" i="56" s="1"/>
  <c r="Q166" i="56" s="1"/>
  <c r="R166" i="56" s="1"/>
  <c r="S166" i="56" s="1"/>
  <c r="T166" i="56" s="1"/>
  <c r="U166" i="56" s="1"/>
  <c r="V166" i="56" s="1"/>
  <c r="W166" i="56" s="1"/>
  <c r="X166" i="56" s="1"/>
  <c r="Y166" i="56" s="1"/>
  <c r="Z166" i="56" s="1"/>
  <c r="AA166" i="56" s="1"/>
  <c r="AB166" i="56" s="1"/>
  <c r="AC166" i="56" s="1"/>
  <c r="AD166" i="56" s="1"/>
  <c r="AE166" i="56" s="1"/>
  <c r="AF166" i="56" s="1"/>
  <c r="C166" i="56"/>
  <c r="D166" i="56" s="1"/>
  <c r="E166" i="56" s="1"/>
  <c r="F166" i="56" s="1"/>
  <c r="G166" i="56" s="1"/>
  <c r="H166" i="56" s="1"/>
  <c r="I166" i="56" s="1"/>
  <c r="E165" i="56"/>
  <c r="F165" i="56" s="1"/>
  <c r="G165" i="56" s="1"/>
  <c r="H165" i="56" s="1"/>
  <c r="I165" i="56" s="1"/>
  <c r="J165" i="56" s="1"/>
  <c r="K165" i="56" s="1"/>
  <c r="L165" i="56" s="1"/>
  <c r="M165" i="56" s="1"/>
  <c r="N165" i="56" s="1"/>
  <c r="O165" i="56" s="1"/>
  <c r="P165" i="56" s="1"/>
  <c r="Q165" i="56" s="1"/>
  <c r="R165" i="56" s="1"/>
  <c r="S165" i="56" s="1"/>
  <c r="T165" i="56" s="1"/>
  <c r="U165" i="56" s="1"/>
  <c r="V165" i="56" s="1"/>
  <c r="W165" i="56" s="1"/>
  <c r="X165" i="56" s="1"/>
  <c r="Y165" i="56" s="1"/>
  <c r="Z165" i="56" s="1"/>
  <c r="AA165" i="56" s="1"/>
  <c r="AB165" i="56" s="1"/>
  <c r="AC165" i="56" s="1"/>
  <c r="AD165" i="56" s="1"/>
  <c r="AE165" i="56" s="1"/>
  <c r="AF165" i="56" s="1"/>
  <c r="C165" i="56"/>
  <c r="D165" i="56" s="1"/>
  <c r="K163" i="56"/>
  <c r="L163" i="56" s="1"/>
  <c r="M163" i="56" s="1"/>
  <c r="N163" i="56" s="1"/>
  <c r="O163" i="56" s="1"/>
  <c r="P163" i="56" s="1"/>
  <c r="Q163" i="56" s="1"/>
  <c r="R163" i="56" s="1"/>
  <c r="S163" i="56" s="1"/>
  <c r="T163" i="56" s="1"/>
  <c r="U163" i="56" s="1"/>
  <c r="V163" i="56" s="1"/>
  <c r="W163" i="56" s="1"/>
  <c r="X163" i="56" s="1"/>
  <c r="Y163" i="56" s="1"/>
  <c r="Z163" i="56" s="1"/>
  <c r="AA163" i="56" s="1"/>
  <c r="AB163" i="56" s="1"/>
  <c r="AC163" i="56" s="1"/>
  <c r="AD163" i="56" s="1"/>
  <c r="AE163" i="56" s="1"/>
  <c r="AF163" i="56" s="1"/>
  <c r="C163" i="56"/>
  <c r="D163" i="56" s="1"/>
  <c r="E163" i="56" s="1"/>
  <c r="F163" i="56" s="1"/>
  <c r="G163" i="56" s="1"/>
  <c r="H163" i="56" s="1"/>
  <c r="I163" i="56" s="1"/>
  <c r="J163" i="56" s="1"/>
  <c r="D162" i="56"/>
  <c r="E162" i="56" s="1"/>
  <c r="F162" i="56" s="1"/>
  <c r="G162" i="56" s="1"/>
  <c r="H162" i="56" s="1"/>
  <c r="I162" i="56" s="1"/>
  <c r="J162" i="56" s="1"/>
  <c r="K162" i="56" s="1"/>
  <c r="L162" i="56" s="1"/>
  <c r="M162" i="56" s="1"/>
  <c r="N162" i="56" s="1"/>
  <c r="O162" i="56" s="1"/>
  <c r="P162" i="56" s="1"/>
  <c r="Q162" i="56" s="1"/>
  <c r="R162" i="56" s="1"/>
  <c r="S162" i="56" s="1"/>
  <c r="T162" i="56" s="1"/>
  <c r="U162" i="56" s="1"/>
  <c r="V162" i="56" s="1"/>
  <c r="W162" i="56" s="1"/>
  <c r="X162" i="56" s="1"/>
  <c r="Y162" i="56" s="1"/>
  <c r="Z162" i="56" s="1"/>
  <c r="AA162" i="56" s="1"/>
  <c r="AB162" i="56" s="1"/>
  <c r="AC162" i="56" s="1"/>
  <c r="AD162" i="56" s="1"/>
  <c r="AE162" i="56" s="1"/>
  <c r="AF162" i="56" s="1"/>
  <c r="C162" i="56"/>
  <c r="D161" i="56"/>
  <c r="E161" i="56" s="1"/>
  <c r="F161" i="56" s="1"/>
  <c r="G161" i="56" s="1"/>
  <c r="H161" i="56" s="1"/>
  <c r="I161" i="56" s="1"/>
  <c r="J161" i="56" s="1"/>
  <c r="K161" i="56" s="1"/>
  <c r="L161" i="56" s="1"/>
  <c r="M161" i="56" s="1"/>
  <c r="N161" i="56" s="1"/>
  <c r="O161" i="56" s="1"/>
  <c r="P161" i="56" s="1"/>
  <c r="Q161" i="56" s="1"/>
  <c r="R161" i="56" s="1"/>
  <c r="S161" i="56" s="1"/>
  <c r="T161" i="56" s="1"/>
  <c r="U161" i="56" s="1"/>
  <c r="V161" i="56" s="1"/>
  <c r="W161" i="56" s="1"/>
  <c r="X161" i="56" s="1"/>
  <c r="Y161" i="56" s="1"/>
  <c r="Z161" i="56" s="1"/>
  <c r="AA161" i="56" s="1"/>
  <c r="AB161" i="56" s="1"/>
  <c r="AC161" i="56" s="1"/>
  <c r="AD161" i="56" s="1"/>
  <c r="AE161" i="56" s="1"/>
  <c r="AF161" i="56" s="1"/>
  <c r="C161" i="56"/>
  <c r="O160" i="56"/>
  <c r="P160" i="56" s="1"/>
  <c r="Q160" i="56" s="1"/>
  <c r="R160" i="56" s="1"/>
  <c r="S160" i="56" s="1"/>
  <c r="T160" i="56" s="1"/>
  <c r="U160" i="56" s="1"/>
  <c r="V160" i="56" s="1"/>
  <c r="W160" i="56" s="1"/>
  <c r="X160" i="56" s="1"/>
  <c r="Y160" i="56" s="1"/>
  <c r="Z160" i="56" s="1"/>
  <c r="AA160" i="56" s="1"/>
  <c r="AB160" i="56" s="1"/>
  <c r="AC160" i="56" s="1"/>
  <c r="AD160" i="56" s="1"/>
  <c r="AE160" i="56" s="1"/>
  <c r="AF160" i="56" s="1"/>
  <c r="G160" i="56"/>
  <c r="H160" i="56" s="1"/>
  <c r="I160" i="56" s="1"/>
  <c r="J160" i="56" s="1"/>
  <c r="K160" i="56" s="1"/>
  <c r="L160" i="56" s="1"/>
  <c r="M160" i="56" s="1"/>
  <c r="N160" i="56" s="1"/>
  <c r="C160" i="56"/>
  <c r="D160" i="56" s="1"/>
  <c r="E160" i="56" s="1"/>
  <c r="F160" i="56" s="1"/>
  <c r="O159" i="56"/>
  <c r="P159" i="56" s="1"/>
  <c r="Q159" i="56" s="1"/>
  <c r="R159" i="56" s="1"/>
  <c r="S159" i="56" s="1"/>
  <c r="T159" i="56" s="1"/>
  <c r="U159" i="56" s="1"/>
  <c r="V159" i="56" s="1"/>
  <c r="W159" i="56" s="1"/>
  <c r="X159" i="56" s="1"/>
  <c r="Y159" i="56" s="1"/>
  <c r="Z159" i="56" s="1"/>
  <c r="AA159" i="56" s="1"/>
  <c r="AB159" i="56" s="1"/>
  <c r="AC159" i="56" s="1"/>
  <c r="AD159" i="56" s="1"/>
  <c r="AE159" i="56" s="1"/>
  <c r="AF159" i="56" s="1"/>
  <c r="G159" i="56"/>
  <c r="H159" i="56" s="1"/>
  <c r="I159" i="56" s="1"/>
  <c r="J159" i="56" s="1"/>
  <c r="K159" i="56" s="1"/>
  <c r="L159" i="56" s="1"/>
  <c r="M159" i="56" s="1"/>
  <c r="N159" i="56" s="1"/>
  <c r="E159" i="56"/>
  <c r="F159" i="56" s="1"/>
  <c r="D159" i="56"/>
  <c r="C159" i="56"/>
  <c r="U158" i="56"/>
  <c r="V158" i="56" s="1"/>
  <c r="W158" i="56" s="1"/>
  <c r="X158" i="56" s="1"/>
  <c r="Y158" i="56" s="1"/>
  <c r="Z158" i="56" s="1"/>
  <c r="AA158" i="56" s="1"/>
  <c r="AB158" i="56" s="1"/>
  <c r="AC158" i="56" s="1"/>
  <c r="AD158" i="56" s="1"/>
  <c r="AE158" i="56" s="1"/>
  <c r="AF158" i="56" s="1"/>
  <c r="C158" i="56"/>
  <c r="D158" i="56" s="1"/>
  <c r="E158" i="56" s="1"/>
  <c r="F158" i="56" s="1"/>
  <c r="G158" i="56" s="1"/>
  <c r="H158" i="56" s="1"/>
  <c r="I158" i="56" s="1"/>
  <c r="J158" i="56" s="1"/>
  <c r="K158" i="56" s="1"/>
  <c r="L158" i="56" s="1"/>
  <c r="M158" i="56" s="1"/>
  <c r="N158" i="56" s="1"/>
  <c r="O158" i="56" s="1"/>
  <c r="P158" i="56" s="1"/>
  <c r="Q158" i="56" s="1"/>
  <c r="R158" i="56" s="1"/>
  <c r="S158" i="56" s="1"/>
  <c r="T158" i="56" s="1"/>
  <c r="C157" i="56"/>
  <c r="D157" i="56" s="1"/>
  <c r="E157" i="56" s="1"/>
  <c r="F157" i="56" s="1"/>
  <c r="G157" i="56" s="1"/>
  <c r="H157" i="56" s="1"/>
  <c r="I157" i="56" s="1"/>
  <c r="J157" i="56" s="1"/>
  <c r="K157" i="56" s="1"/>
  <c r="L157" i="56" s="1"/>
  <c r="M157" i="56" s="1"/>
  <c r="N157" i="56" s="1"/>
  <c r="O157" i="56" s="1"/>
  <c r="P157" i="56" s="1"/>
  <c r="Q157" i="56" s="1"/>
  <c r="R157" i="56" s="1"/>
  <c r="S157" i="56" s="1"/>
  <c r="T157" i="56" s="1"/>
  <c r="U157" i="56" s="1"/>
  <c r="V157" i="56" s="1"/>
  <c r="W157" i="56" s="1"/>
  <c r="X157" i="56" s="1"/>
  <c r="Y157" i="56" s="1"/>
  <c r="Z157" i="56" s="1"/>
  <c r="AA157" i="56" s="1"/>
  <c r="AB157" i="56" s="1"/>
  <c r="AC157" i="56" s="1"/>
  <c r="AD157" i="56" s="1"/>
  <c r="AE157" i="56" s="1"/>
  <c r="AF157" i="56" s="1"/>
  <c r="C156" i="56"/>
  <c r="D156" i="56" s="1"/>
  <c r="E156" i="56" s="1"/>
  <c r="F156" i="56" s="1"/>
  <c r="G156" i="56" s="1"/>
  <c r="H156" i="56" s="1"/>
  <c r="I156" i="56" s="1"/>
  <c r="J156" i="56" s="1"/>
  <c r="K156" i="56" s="1"/>
  <c r="L156" i="56" s="1"/>
  <c r="M156" i="56" s="1"/>
  <c r="N156" i="56" s="1"/>
  <c r="O156" i="56" s="1"/>
  <c r="P156" i="56" s="1"/>
  <c r="Q156" i="56" s="1"/>
  <c r="R156" i="56" s="1"/>
  <c r="S156" i="56" s="1"/>
  <c r="T156" i="56" s="1"/>
  <c r="U156" i="56" s="1"/>
  <c r="V156" i="56" s="1"/>
  <c r="W156" i="56" s="1"/>
  <c r="X156" i="56" s="1"/>
  <c r="Y156" i="56" s="1"/>
  <c r="Z156" i="56" s="1"/>
  <c r="AA156" i="56" s="1"/>
  <c r="AB156" i="56" s="1"/>
  <c r="AC156" i="56" s="1"/>
  <c r="AD156" i="56" s="1"/>
  <c r="AE156" i="56" s="1"/>
  <c r="AF156" i="56" s="1"/>
  <c r="C155" i="56"/>
  <c r="D155" i="56" s="1"/>
  <c r="E155" i="56" s="1"/>
  <c r="F155" i="56" s="1"/>
  <c r="G155" i="56" s="1"/>
  <c r="H155" i="56" s="1"/>
  <c r="I155" i="56" s="1"/>
  <c r="J155" i="56" s="1"/>
  <c r="K155" i="56" s="1"/>
  <c r="L155" i="56" s="1"/>
  <c r="M155" i="56" s="1"/>
  <c r="N155" i="56" s="1"/>
  <c r="O155" i="56" s="1"/>
  <c r="P155" i="56" s="1"/>
  <c r="Q155" i="56" s="1"/>
  <c r="R155" i="56" s="1"/>
  <c r="S155" i="56" s="1"/>
  <c r="T155" i="56" s="1"/>
  <c r="U155" i="56" s="1"/>
  <c r="V155" i="56" s="1"/>
  <c r="W155" i="56" s="1"/>
  <c r="X155" i="56" s="1"/>
  <c r="Y155" i="56" s="1"/>
  <c r="Z155" i="56" s="1"/>
  <c r="AA155" i="56" s="1"/>
  <c r="AB155" i="56" s="1"/>
  <c r="AC155" i="56" s="1"/>
  <c r="AD155" i="56" s="1"/>
  <c r="AE155" i="56" s="1"/>
  <c r="AF155" i="56" s="1"/>
  <c r="U154" i="56"/>
  <c r="V154" i="56" s="1"/>
  <c r="W154" i="56" s="1"/>
  <c r="X154" i="56" s="1"/>
  <c r="Y154" i="56" s="1"/>
  <c r="Z154" i="56" s="1"/>
  <c r="AA154" i="56" s="1"/>
  <c r="AB154" i="56" s="1"/>
  <c r="AC154" i="56" s="1"/>
  <c r="AD154" i="56" s="1"/>
  <c r="AE154" i="56" s="1"/>
  <c r="AF154" i="56" s="1"/>
  <c r="E154" i="56"/>
  <c r="F154" i="56" s="1"/>
  <c r="G154" i="56" s="1"/>
  <c r="H154" i="56" s="1"/>
  <c r="I154" i="56" s="1"/>
  <c r="J154" i="56" s="1"/>
  <c r="K154" i="56" s="1"/>
  <c r="L154" i="56" s="1"/>
  <c r="M154" i="56" s="1"/>
  <c r="N154" i="56" s="1"/>
  <c r="O154" i="56" s="1"/>
  <c r="P154" i="56" s="1"/>
  <c r="Q154" i="56" s="1"/>
  <c r="R154" i="56" s="1"/>
  <c r="S154" i="56" s="1"/>
  <c r="T154" i="56" s="1"/>
  <c r="C154" i="56"/>
  <c r="D154" i="56" s="1"/>
  <c r="S153" i="56"/>
  <c r="T153" i="56" s="1"/>
  <c r="U153" i="56" s="1"/>
  <c r="V153" i="56" s="1"/>
  <c r="W153" i="56" s="1"/>
  <c r="X153" i="56" s="1"/>
  <c r="Y153" i="56" s="1"/>
  <c r="Z153" i="56" s="1"/>
  <c r="AA153" i="56" s="1"/>
  <c r="AB153" i="56" s="1"/>
  <c r="AC153" i="56" s="1"/>
  <c r="AD153" i="56" s="1"/>
  <c r="AE153" i="56" s="1"/>
  <c r="AF153" i="56" s="1"/>
  <c r="C153" i="56"/>
  <c r="D153" i="56" s="1"/>
  <c r="E153" i="56" s="1"/>
  <c r="F153" i="56" s="1"/>
  <c r="G153" i="56" s="1"/>
  <c r="H153" i="56" s="1"/>
  <c r="I153" i="56" s="1"/>
  <c r="J153" i="56" s="1"/>
  <c r="K153" i="56" s="1"/>
  <c r="L153" i="56" s="1"/>
  <c r="M153" i="56" s="1"/>
  <c r="N153" i="56" s="1"/>
  <c r="O153" i="56" s="1"/>
  <c r="P153" i="56" s="1"/>
  <c r="Q153" i="56" s="1"/>
  <c r="R153" i="56" s="1"/>
  <c r="C152" i="56"/>
  <c r="D152" i="56" s="1"/>
  <c r="E152" i="56" s="1"/>
  <c r="F152" i="56" s="1"/>
  <c r="G152" i="56" s="1"/>
  <c r="H152" i="56" s="1"/>
  <c r="I152" i="56" s="1"/>
  <c r="J152" i="56" s="1"/>
  <c r="K152" i="56" s="1"/>
  <c r="L152" i="56" s="1"/>
  <c r="M152" i="56" s="1"/>
  <c r="N152" i="56" s="1"/>
  <c r="O152" i="56" s="1"/>
  <c r="P152" i="56" s="1"/>
  <c r="Q152" i="56" s="1"/>
  <c r="R152" i="56" s="1"/>
  <c r="S152" i="56" s="1"/>
  <c r="T152" i="56" s="1"/>
  <c r="U152" i="56" s="1"/>
  <c r="V152" i="56" s="1"/>
  <c r="W152" i="56" s="1"/>
  <c r="X152" i="56" s="1"/>
  <c r="Y152" i="56" s="1"/>
  <c r="Z152" i="56" s="1"/>
  <c r="AA152" i="56" s="1"/>
  <c r="AB152" i="56" s="1"/>
  <c r="AC152" i="56" s="1"/>
  <c r="AD152" i="56" s="1"/>
  <c r="AE152" i="56" s="1"/>
  <c r="AF152" i="56" s="1"/>
  <c r="C151" i="56"/>
  <c r="D151" i="56" s="1"/>
  <c r="E151" i="56" s="1"/>
  <c r="F151" i="56" s="1"/>
  <c r="G151" i="56" s="1"/>
  <c r="H151" i="56" s="1"/>
  <c r="I151" i="56" s="1"/>
  <c r="J151" i="56" s="1"/>
  <c r="K151" i="56" s="1"/>
  <c r="L151" i="56" s="1"/>
  <c r="M151" i="56" s="1"/>
  <c r="N151" i="56" s="1"/>
  <c r="O151" i="56" s="1"/>
  <c r="P151" i="56" s="1"/>
  <c r="Q151" i="56" s="1"/>
  <c r="R151" i="56" s="1"/>
  <c r="S151" i="56" s="1"/>
  <c r="T151" i="56" s="1"/>
  <c r="U151" i="56" s="1"/>
  <c r="V151" i="56" s="1"/>
  <c r="W151" i="56" s="1"/>
  <c r="X151" i="56" s="1"/>
  <c r="Y151" i="56" s="1"/>
  <c r="Z151" i="56" s="1"/>
  <c r="AA151" i="56" s="1"/>
  <c r="AB151" i="56" s="1"/>
  <c r="AC151" i="56" s="1"/>
  <c r="AD151" i="56" s="1"/>
  <c r="AE151" i="56" s="1"/>
  <c r="AF151" i="56" s="1"/>
  <c r="R149" i="56"/>
  <c r="S149" i="56" s="1"/>
  <c r="T149" i="56" s="1"/>
  <c r="U149" i="56" s="1"/>
  <c r="V149" i="56" s="1"/>
  <c r="W149" i="56" s="1"/>
  <c r="X149" i="56" s="1"/>
  <c r="Y149" i="56" s="1"/>
  <c r="Z149" i="56" s="1"/>
  <c r="AA149" i="56" s="1"/>
  <c r="AB149" i="56" s="1"/>
  <c r="AC149" i="56" s="1"/>
  <c r="AD149" i="56" s="1"/>
  <c r="AE149" i="56" s="1"/>
  <c r="AF149" i="56" s="1"/>
  <c r="D149" i="56"/>
  <c r="E149" i="56" s="1"/>
  <c r="F149" i="56" s="1"/>
  <c r="G149" i="56" s="1"/>
  <c r="H149" i="56" s="1"/>
  <c r="I149" i="56" s="1"/>
  <c r="J149" i="56" s="1"/>
  <c r="K149" i="56" s="1"/>
  <c r="L149" i="56" s="1"/>
  <c r="M149" i="56" s="1"/>
  <c r="N149" i="56" s="1"/>
  <c r="O149" i="56" s="1"/>
  <c r="P149" i="56" s="1"/>
  <c r="Q149" i="56" s="1"/>
  <c r="C149" i="56"/>
  <c r="G148" i="56"/>
  <c r="H148" i="56" s="1"/>
  <c r="I148" i="56" s="1"/>
  <c r="J148" i="56" s="1"/>
  <c r="K148" i="56" s="1"/>
  <c r="L148" i="56" s="1"/>
  <c r="M148" i="56" s="1"/>
  <c r="N148" i="56" s="1"/>
  <c r="O148" i="56" s="1"/>
  <c r="P148" i="56" s="1"/>
  <c r="Q148" i="56" s="1"/>
  <c r="R148" i="56" s="1"/>
  <c r="S148" i="56" s="1"/>
  <c r="T148" i="56" s="1"/>
  <c r="U148" i="56" s="1"/>
  <c r="V148" i="56" s="1"/>
  <c r="W148" i="56" s="1"/>
  <c r="X148" i="56" s="1"/>
  <c r="Y148" i="56" s="1"/>
  <c r="Z148" i="56" s="1"/>
  <c r="AA148" i="56" s="1"/>
  <c r="AB148" i="56" s="1"/>
  <c r="AC148" i="56" s="1"/>
  <c r="AD148" i="56" s="1"/>
  <c r="AE148" i="56" s="1"/>
  <c r="AF148" i="56" s="1"/>
  <c r="C148" i="56"/>
  <c r="D148" i="56" s="1"/>
  <c r="E148" i="56" s="1"/>
  <c r="F148" i="56" s="1"/>
  <c r="Y147" i="56"/>
  <c r="Z147" i="56" s="1"/>
  <c r="AA147" i="56" s="1"/>
  <c r="AB147" i="56" s="1"/>
  <c r="AC147" i="56" s="1"/>
  <c r="AD147" i="56" s="1"/>
  <c r="AE147" i="56" s="1"/>
  <c r="AF147" i="56" s="1"/>
  <c r="N147" i="56"/>
  <c r="O147" i="56" s="1"/>
  <c r="P147" i="56" s="1"/>
  <c r="Q147" i="56" s="1"/>
  <c r="R147" i="56" s="1"/>
  <c r="S147" i="56" s="1"/>
  <c r="T147" i="56" s="1"/>
  <c r="U147" i="56" s="1"/>
  <c r="V147" i="56" s="1"/>
  <c r="W147" i="56" s="1"/>
  <c r="X147" i="56" s="1"/>
  <c r="F147" i="56"/>
  <c r="G147" i="56" s="1"/>
  <c r="H147" i="56" s="1"/>
  <c r="I147" i="56" s="1"/>
  <c r="J147" i="56" s="1"/>
  <c r="K147" i="56" s="1"/>
  <c r="L147" i="56" s="1"/>
  <c r="M147" i="56" s="1"/>
  <c r="E147" i="56"/>
  <c r="C147" i="56"/>
  <c r="D147" i="56" s="1"/>
  <c r="C146" i="56"/>
  <c r="D146" i="56" s="1"/>
  <c r="E146" i="56" s="1"/>
  <c r="F146" i="56" s="1"/>
  <c r="G146" i="56" s="1"/>
  <c r="H146" i="56" s="1"/>
  <c r="I146" i="56" s="1"/>
  <c r="J146" i="56" s="1"/>
  <c r="K146" i="56" s="1"/>
  <c r="L146" i="56" s="1"/>
  <c r="M146" i="56" s="1"/>
  <c r="N146" i="56" s="1"/>
  <c r="O146" i="56" s="1"/>
  <c r="P146" i="56" s="1"/>
  <c r="Q146" i="56" s="1"/>
  <c r="R146" i="56" s="1"/>
  <c r="S146" i="56" s="1"/>
  <c r="T146" i="56" s="1"/>
  <c r="U146" i="56" s="1"/>
  <c r="V146" i="56" s="1"/>
  <c r="W146" i="56" s="1"/>
  <c r="X146" i="56" s="1"/>
  <c r="Y146" i="56" s="1"/>
  <c r="Z146" i="56" s="1"/>
  <c r="AA146" i="56" s="1"/>
  <c r="AB146" i="56" s="1"/>
  <c r="AC146" i="56" s="1"/>
  <c r="AD146" i="56" s="1"/>
  <c r="AE146" i="56" s="1"/>
  <c r="AF146" i="56" s="1"/>
  <c r="K144" i="56"/>
  <c r="L144" i="56" s="1"/>
  <c r="M144" i="56" s="1"/>
  <c r="N144" i="56" s="1"/>
  <c r="O144" i="56" s="1"/>
  <c r="P144" i="56" s="1"/>
  <c r="Q144" i="56" s="1"/>
  <c r="R144" i="56" s="1"/>
  <c r="S144" i="56" s="1"/>
  <c r="T144" i="56" s="1"/>
  <c r="U144" i="56" s="1"/>
  <c r="V144" i="56" s="1"/>
  <c r="W144" i="56" s="1"/>
  <c r="X144" i="56" s="1"/>
  <c r="Y144" i="56" s="1"/>
  <c r="Z144" i="56" s="1"/>
  <c r="AA144" i="56" s="1"/>
  <c r="AB144" i="56" s="1"/>
  <c r="AC144" i="56" s="1"/>
  <c r="AD144" i="56" s="1"/>
  <c r="AE144" i="56" s="1"/>
  <c r="AF144" i="56" s="1"/>
  <c r="C144" i="56"/>
  <c r="D144" i="56" s="1"/>
  <c r="E144" i="56" s="1"/>
  <c r="F144" i="56" s="1"/>
  <c r="G144" i="56" s="1"/>
  <c r="H144" i="56" s="1"/>
  <c r="I144" i="56" s="1"/>
  <c r="J144" i="56" s="1"/>
  <c r="D143" i="56"/>
  <c r="E143" i="56" s="1"/>
  <c r="F143" i="56" s="1"/>
  <c r="G143" i="56" s="1"/>
  <c r="H143" i="56" s="1"/>
  <c r="I143" i="56" s="1"/>
  <c r="J143" i="56" s="1"/>
  <c r="K143" i="56" s="1"/>
  <c r="L143" i="56" s="1"/>
  <c r="M143" i="56" s="1"/>
  <c r="N143" i="56" s="1"/>
  <c r="O143" i="56" s="1"/>
  <c r="P143" i="56" s="1"/>
  <c r="Q143" i="56" s="1"/>
  <c r="R143" i="56" s="1"/>
  <c r="S143" i="56" s="1"/>
  <c r="T143" i="56" s="1"/>
  <c r="U143" i="56" s="1"/>
  <c r="V143" i="56" s="1"/>
  <c r="W143" i="56" s="1"/>
  <c r="X143" i="56" s="1"/>
  <c r="Y143" i="56" s="1"/>
  <c r="Z143" i="56" s="1"/>
  <c r="AA143" i="56" s="1"/>
  <c r="AB143" i="56" s="1"/>
  <c r="AC143" i="56" s="1"/>
  <c r="AD143" i="56" s="1"/>
  <c r="AE143" i="56" s="1"/>
  <c r="AF143" i="56" s="1"/>
  <c r="C143" i="56"/>
  <c r="C141" i="56"/>
  <c r="D141" i="56" s="1"/>
  <c r="E141" i="56" s="1"/>
  <c r="F141" i="56" s="1"/>
  <c r="G141" i="56" s="1"/>
  <c r="H141" i="56" s="1"/>
  <c r="I141" i="56" s="1"/>
  <c r="J141" i="56" s="1"/>
  <c r="K141" i="56" s="1"/>
  <c r="L141" i="56" s="1"/>
  <c r="M141" i="56" s="1"/>
  <c r="N141" i="56" s="1"/>
  <c r="O141" i="56" s="1"/>
  <c r="P141" i="56" s="1"/>
  <c r="Q141" i="56" s="1"/>
  <c r="R141" i="56" s="1"/>
  <c r="S141" i="56" s="1"/>
  <c r="T141" i="56" s="1"/>
  <c r="U141" i="56" s="1"/>
  <c r="V141" i="56" s="1"/>
  <c r="W141" i="56" s="1"/>
  <c r="X141" i="56" s="1"/>
  <c r="Y141" i="56" s="1"/>
  <c r="Z141" i="56" s="1"/>
  <c r="AA141" i="56" s="1"/>
  <c r="AB141" i="56" s="1"/>
  <c r="AC141" i="56" s="1"/>
  <c r="AD141" i="56" s="1"/>
  <c r="AE141" i="56" s="1"/>
  <c r="AF141" i="56" s="1"/>
  <c r="C140" i="56"/>
  <c r="D140" i="56" s="1"/>
  <c r="E140" i="56" s="1"/>
  <c r="F140" i="56" s="1"/>
  <c r="G140" i="56" s="1"/>
  <c r="H140" i="56" s="1"/>
  <c r="I140" i="56" s="1"/>
  <c r="J140" i="56" s="1"/>
  <c r="K140" i="56" s="1"/>
  <c r="L140" i="56" s="1"/>
  <c r="M140" i="56" s="1"/>
  <c r="N140" i="56" s="1"/>
  <c r="O140" i="56" s="1"/>
  <c r="P140" i="56" s="1"/>
  <c r="Q140" i="56" s="1"/>
  <c r="R140" i="56" s="1"/>
  <c r="S140" i="56" s="1"/>
  <c r="T140" i="56" s="1"/>
  <c r="U140" i="56" s="1"/>
  <c r="V140" i="56" s="1"/>
  <c r="W140" i="56" s="1"/>
  <c r="X140" i="56" s="1"/>
  <c r="Y140" i="56" s="1"/>
  <c r="Z140" i="56" s="1"/>
  <c r="AA140" i="56" s="1"/>
  <c r="AB140" i="56" s="1"/>
  <c r="AC140" i="56" s="1"/>
  <c r="AD140" i="56" s="1"/>
  <c r="AE140" i="56" s="1"/>
  <c r="AF140" i="56" s="1"/>
  <c r="E139" i="56"/>
  <c r="F139" i="56" s="1"/>
  <c r="G139" i="56" s="1"/>
  <c r="H139" i="56" s="1"/>
  <c r="I139" i="56" s="1"/>
  <c r="J139" i="56" s="1"/>
  <c r="K139" i="56" s="1"/>
  <c r="L139" i="56" s="1"/>
  <c r="M139" i="56" s="1"/>
  <c r="N139" i="56" s="1"/>
  <c r="O139" i="56" s="1"/>
  <c r="P139" i="56" s="1"/>
  <c r="Q139" i="56" s="1"/>
  <c r="R139" i="56" s="1"/>
  <c r="S139" i="56" s="1"/>
  <c r="T139" i="56" s="1"/>
  <c r="U139" i="56" s="1"/>
  <c r="V139" i="56" s="1"/>
  <c r="W139" i="56" s="1"/>
  <c r="X139" i="56" s="1"/>
  <c r="Y139" i="56" s="1"/>
  <c r="Z139" i="56" s="1"/>
  <c r="AA139" i="56" s="1"/>
  <c r="AB139" i="56" s="1"/>
  <c r="AC139" i="56" s="1"/>
  <c r="AD139" i="56" s="1"/>
  <c r="AE139" i="56" s="1"/>
  <c r="AF139" i="56" s="1"/>
  <c r="C139" i="56"/>
  <c r="D139" i="56" s="1"/>
  <c r="D138" i="56"/>
  <c r="E138" i="56" s="1"/>
  <c r="F138" i="56" s="1"/>
  <c r="G138" i="56" s="1"/>
  <c r="H138" i="56" s="1"/>
  <c r="I138" i="56" s="1"/>
  <c r="J138" i="56" s="1"/>
  <c r="K138" i="56" s="1"/>
  <c r="L138" i="56" s="1"/>
  <c r="M138" i="56" s="1"/>
  <c r="N138" i="56" s="1"/>
  <c r="O138" i="56" s="1"/>
  <c r="P138" i="56" s="1"/>
  <c r="Q138" i="56" s="1"/>
  <c r="R138" i="56" s="1"/>
  <c r="S138" i="56" s="1"/>
  <c r="T138" i="56" s="1"/>
  <c r="U138" i="56" s="1"/>
  <c r="V138" i="56" s="1"/>
  <c r="W138" i="56" s="1"/>
  <c r="X138" i="56" s="1"/>
  <c r="Y138" i="56" s="1"/>
  <c r="Z138" i="56" s="1"/>
  <c r="AA138" i="56" s="1"/>
  <c r="AB138" i="56" s="1"/>
  <c r="AC138" i="56" s="1"/>
  <c r="AD138" i="56" s="1"/>
  <c r="AE138" i="56" s="1"/>
  <c r="AF138" i="56" s="1"/>
  <c r="C138" i="56"/>
  <c r="J137" i="56"/>
  <c r="K137" i="56" s="1"/>
  <c r="L137" i="56" s="1"/>
  <c r="M137" i="56" s="1"/>
  <c r="N137" i="56" s="1"/>
  <c r="O137" i="56" s="1"/>
  <c r="P137" i="56" s="1"/>
  <c r="Q137" i="56" s="1"/>
  <c r="R137" i="56" s="1"/>
  <c r="S137" i="56" s="1"/>
  <c r="T137" i="56" s="1"/>
  <c r="U137" i="56" s="1"/>
  <c r="V137" i="56" s="1"/>
  <c r="W137" i="56" s="1"/>
  <c r="X137" i="56" s="1"/>
  <c r="Y137" i="56" s="1"/>
  <c r="Z137" i="56" s="1"/>
  <c r="AA137" i="56" s="1"/>
  <c r="AB137" i="56" s="1"/>
  <c r="AC137" i="56" s="1"/>
  <c r="AD137" i="56" s="1"/>
  <c r="AE137" i="56" s="1"/>
  <c r="AF137" i="56" s="1"/>
  <c r="C137" i="56"/>
  <c r="D137" i="56" s="1"/>
  <c r="E137" i="56" s="1"/>
  <c r="F137" i="56" s="1"/>
  <c r="G137" i="56" s="1"/>
  <c r="H137" i="56" s="1"/>
  <c r="I137" i="56" s="1"/>
  <c r="C136" i="56"/>
  <c r="D136" i="56" s="1"/>
  <c r="E136" i="56" s="1"/>
  <c r="F136" i="56" s="1"/>
  <c r="G136" i="56" s="1"/>
  <c r="H136" i="56" s="1"/>
  <c r="I136" i="56" s="1"/>
  <c r="J136" i="56" s="1"/>
  <c r="K136" i="56" s="1"/>
  <c r="L136" i="56" s="1"/>
  <c r="M136" i="56" s="1"/>
  <c r="N136" i="56" s="1"/>
  <c r="O136" i="56" s="1"/>
  <c r="P136" i="56" s="1"/>
  <c r="Q136" i="56" s="1"/>
  <c r="R136" i="56" s="1"/>
  <c r="S136" i="56" s="1"/>
  <c r="T136" i="56" s="1"/>
  <c r="U136" i="56" s="1"/>
  <c r="V136" i="56" s="1"/>
  <c r="W136" i="56" s="1"/>
  <c r="X136" i="56" s="1"/>
  <c r="Y136" i="56" s="1"/>
  <c r="Z136" i="56" s="1"/>
  <c r="AA136" i="56" s="1"/>
  <c r="AB136" i="56" s="1"/>
  <c r="AC136" i="56" s="1"/>
  <c r="AD136" i="56" s="1"/>
  <c r="AE136" i="56" s="1"/>
  <c r="AF136" i="56" s="1"/>
  <c r="AD135" i="56"/>
  <c r="AE135" i="56" s="1"/>
  <c r="AF135" i="56" s="1"/>
  <c r="E135" i="56"/>
  <c r="F135" i="56" s="1"/>
  <c r="G135" i="56" s="1"/>
  <c r="H135" i="56" s="1"/>
  <c r="I135" i="56" s="1"/>
  <c r="J135" i="56" s="1"/>
  <c r="K135" i="56" s="1"/>
  <c r="L135" i="56" s="1"/>
  <c r="M135" i="56" s="1"/>
  <c r="N135" i="56" s="1"/>
  <c r="O135" i="56" s="1"/>
  <c r="P135" i="56" s="1"/>
  <c r="Q135" i="56" s="1"/>
  <c r="R135" i="56" s="1"/>
  <c r="S135" i="56" s="1"/>
  <c r="T135" i="56" s="1"/>
  <c r="U135" i="56" s="1"/>
  <c r="V135" i="56" s="1"/>
  <c r="W135" i="56" s="1"/>
  <c r="X135" i="56" s="1"/>
  <c r="Y135" i="56" s="1"/>
  <c r="Z135" i="56" s="1"/>
  <c r="AA135" i="56" s="1"/>
  <c r="AB135" i="56" s="1"/>
  <c r="AC135" i="56" s="1"/>
  <c r="C135" i="56"/>
  <c r="D135" i="56" s="1"/>
  <c r="C133" i="56"/>
  <c r="D133" i="56" s="1"/>
  <c r="E133" i="56" s="1"/>
  <c r="F133" i="56" s="1"/>
  <c r="G133" i="56" s="1"/>
  <c r="H133" i="56" s="1"/>
  <c r="I133" i="56" s="1"/>
  <c r="J133" i="56" s="1"/>
  <c r="K133" i="56" s="1"/>
  <c r="L133" i="56" s="1"/>
  <c r="M133" i="56" s="1"/>
  <c r="N133" i="56" s="1"/>
  <c r="O133" i="56" s="1"/>
  <c r="P133" i="56" s="1"/>
  <c r="Q133" i="56" s="1"/>
  <c r="R133" i="56" s="1"/>
  <c r="S133" i="56" s="1"/>
  <c r="T133" i="56" s="1"/>
  <c r="U133" i="56" s="1"/>
  <c r="V133" i="56" s="1"/>
  <c r="W133" i="56" s="1"/>
  <c r="X133" i="56" s="1"/>
  <c r="Y133" i="56" s="1"/>
  <c r="Z133" i="56" s="1"/>
  <c r="AA133" i="56" s="1"/>
  <c r="AB133" i="56" s="1"/>
  <c r="AC133" i="56" s="1"/>
  <c r="AD133" i="56" s="1"/>
  <c r="AE133" i="56" s="1"/>
  <c r="AF133" i="56" s="1"/>
  <c r="C132" i="56"/>
  <c r="D132" i="56" s="1"/>
  <c r="E132" i="56" s="1"/>
  <c r="F132" i="56" s="1"/>
  <c r="G132" i="56" s="1"/>
  <c r="H132" i="56" s="1"/>
  <c r="I132" i="56" s="1"/>
  <c r="J132" i="56" s="1"/>
  <c r="K132" i="56" s="1"/>
  <c r="L132" i="56" s="1"/>
  <c r="M132" i="56" s="1"/>
  <c r="N132" i="56" s="1"/>
  <c r="O132" i="56" s="1"/>
  <c r="P132" i="56" s="1"/>
  <c r="Q132" i="56" s="1"/>
  <c r="R132" i="56" s="1"/>
  <c r="S132" i="56" s="1"/>
  <c r="T132" i="56" s="1"/>
  <c r="U132" i="56" s="1"/>
  <c r="V132" i="56" s="1"/>
  <c r="W132" i="56" s="1"/>
  <c r="X132" i="56" s="1"/>
  <c r="Y132" i="56" s="1"/>
  <c r="Z132" i="56" s="1"/>
  <c r="AA132" i="56" s="1"/>
  <c r="AB132" i="56" s="1"/>
  <c r="AC132" i="56" s="1"/>
  <c r="AD132" i="56" s="1"/>
  <c r="AE132" i="56" s="1"/>
  <c r="AF132" i="56" s="1"/>
  <c r="G131" i="56"/>
  <c r="H131" i="56" s="1"/>
  <c r="I131" i="56" s="1"/>
  <c r="J131" i="56" s="1"/>
  <c r="K131" i="56" s="1"/>
  <c r="L131" i="56" s="1"/>
  <c r="M131" i="56" s="1"/>
  <c r="N131" i="56" s="1"/>
  <c r="O131" i="56" s="1"/>
  <c r="P131" i="56" s="1"/>
  <c r="Q131" i="56" s="1"/>
  <c r="R131" i="56" s="1"/>
  <c r="S131" i="56" s="1"/>
  <c r="T131" i="56" s="1"/>
  <c r="U131" i="56" s="1"/>
  <c r="V131" i="56" s="1"/>
  <c r="W131" i="56" s="1"/>
  <c r="X131" i="56" s="1"/>
  <c r="Y131" i="56" s="1"/>
  <c r="Z131" i="56" s="1"/>
  <c r="AA131" i="56" s="1"/>
  <c r="AB131" i="56" s="1"/>
  <c r="AC131" i="56" s="1"/>
  <c r="AD131" i="56" s="1"/>
  <c r="AE131" i="56" s="1"/>
  <c r="AF131" i="56" s="1"/>
  <c r="E131" i="56"/>
  <c r="F131" i="56" s="1"/>
  <c r="D131" i="56"/>
  <c r="C131" i="56"/>
  <c r="E130" i="56"/>
  <c r="F130" i="56" s="1"/>
  <c r="G130" i="56" s="1"/>
  <c r="H130" i="56" s="1"/>
  <c r="I130" i="56" s="1"/>
  <c r="J130" i="56" s="1"/>
  <c r="K130" i="56" s="1"/>
  <c r="L130" i="56" s="1"/>
  <c r="M130" i="56" s="1"/>
  <c r="N130" i="56" s="1"/>
  <c r="O130" i="56" s="1"/>
  <c r="P130" i="56" s="1"/>
  <c r="Q130" i="56" s="1"/>
  <c r="R130" i="56" s="1"/>
  <c r="S130" i="56" s="1"/>
  <c r="T130" i="56" s="1"/>
  <c r="U130" i="56" s="1"/>
  <c r="V130" i="56" s="1"/>
  <c r="W130" i="56" s="1"/>
  <c r="X130" i="56" s="1"/>
  <c r="Y130" i="56" s="1"/>
  <c r="Z130" i="56" s="1"/>
  <c r="AA130" i="56" s="1"/>
  <c r="AB130" i="56" s="1"/>
  <c r="AC130" i="56" s="1"/>
  <c r="AD130" i="56" s="1"/>
  <c r="AE130" i="56" s="1"/>
  <c r="AF130" i="56" s="1"/>
  <c r="C130" i="56"/>
  <c r="D130" i="56" s="1"/>
  <c r="P129" i="56"/>
  <c r="Q129" i="56" s="1"/>
  <c r="R129" i="56" s="1"/>
  <c r="S129" i="56" s="1"/>
  <c r="T129" i="56" s="1"/>
  <c r="U129" i="56" s="1"/>
  <c r="V129" i="56" s="1"/>
  <c r="W129" i="56" s="1"/>
  <c r="X129" i="56" s="1"/>
  <c r="Y129" i="56" s="1"/>
  <c r="Z129" i="56" s="1"/>
  <c r="AA129" i="56" s="1"/>
  <c r="AB129" i="56" s="1"/>
  <c r="AC129" i="56" s="1"/>
  <c r="AD129" i="56" s="1"/>
  <c r="AE129" i="56" s="1"/>
  <c r="AF129" i="56" s="1"/>
  <c r="D129" i="56"/>
  <c r="E129" i="56" s="1"/>
  <c r="F129" i="56" s="1"/>
  <c r="G129" i="56" s="1"/>
  <c r="H129" i="56" s="1"/>
  <c r="I129" i="56" s="1"/>
  <c r="J129" i="56" s="1"/>
  <c r="K129" i="56" s="1"/>
  <c r="L129" i="56" s="1"/>
  <c r="M129" i="56" s="1"/>
  <c r="N129" i="56" s="1"/>
  <c r="O129" i="56" s="1"/>
  <c r="C129" i="56"/>
  <c r="C128" i="56"/>
  <c r="D128" i="56" s="1"/>
  <c r="E128" i="56" s="1"/>
  <c r="F128" i="56" s="1"/>
  <c r="G128" i="56" s="1"/>
  <c r="H128" i="56" s="1"/>
  <c r="I128" i="56" s="1"/>
  <c r="J128" i="56" s="1"/>
  <c r="K128" i="56" s="1"/>
  <c r="L128" i="56" s="1"/>
  <c r="M128" i="56" s="1"/>
  <c r="N128" i="56" s="1"/>
  <c r="O128" i="56" s="1"/>
  <c r="P128" i="56" s="1"/>
  <c r="Q128" i="56" s="1"/>
  <c r="R128" i="56" s="1"/>
  <c r="S128" i="56" s="1"/>
  <c r="T128" i="56" s="1"/>
  <c r="U128" i="56" s="1"/>
  <c r="V128" i="56" s="1"/>
  <c r="W128" i="56" s="1"/>
  <c r="X128" i="56" s="1"/>
  <c r="Y128" i="56" s="1"/>
  <c r="Z128" i="56" s="1"/>
  <c r="AA128" i="56" s="1"/>
  <c r="AB128" i="56" s="1"/>
  <c r="AC128" i="56" s="1"/>
  <c r="AD128" i="56" s="1"/>
  <c r="AE128" i="56" s="1"/>
  <c r="AF128" i="56" s="1"/>
  <c r="C127" i="56"/>
  <c r="D127" i="56" s="1"/>
  <c r="E127" i="56" s="1"/>
  <c r="F127" i="56" s="1"/>
  <c r="G127" i="56" s="1"/>
  <c r="H127" i="56" s="1"/>
  <c r="I127" i="56" s="1"/>
  <c r="J127" i="56" s="1"/>
  <c r="K127" i="56" s="1"/>
  <c r="L127" i="56" s="1"/>
  <c r="M127" i="56" s="1"/>
  <c r="N127" i="56" s="1"/>
  <c r="O127" i="56" s="1"/>
  <c r="P127" i="56" s="1"/>
  <c r="Q127" i="56" s="1"/>
  <c r="R127" i="56" s="1"/>
  <c r="S127" i="56" s="1"/>
  <c r="T127" i="56" s="1"/>
  <c r="U127" i="56" s="1"/>
  <c r="V127" i="56" s="1"/>
  <c r="W127" i="56" s="1"/>
  <c r="X127" i="56" s="1"/>
  <c r="Y127" i="56" s="1"/>
  <c r="Z127" i="56" s="1"/>
  <c r="AA127" i="56" s="1"/>
  <c r="AB127" i="56" s="1"/>
  <c r="AC127" i="56" s="1"/>
  <c r="AD127" i="56" s="1"/>
  <c r="AE127" i="56" s="1"/>
  <c r="AF127" i="56" s="1"/>
  <c r="C126" i="56"/>
  <c r="D126" i="56" s="1"/>
  <c r="E126" i="56" s="1"/>
  <c r="F126" i="56" s="1"/>
  <c r="G126" i="56" s="1"/>
  <c r="H126" i="56" s="1"/>
  <c r="I126" i="56" s="1"/>
  <c r="J126" i="56" s="1"/>
  <c r="K126" i="56" s="1"/>
  <c r="L126" i="56" s="1"/>
  <c r="M126" i="56" s="1"/>
  <c r="N126" i="56" s="1"/>
  <c r="O126" i="56" s="1"/>
  <c r="P126" i="56" s="1"/>
  <c r="Q126" i="56" s="1"/>
  <c r="R126" i="56" s="1"/>
  <c r="S126" i="56" s="1"/>
  <c r="T126" i="56" s="1"/>
  <c r="U126" i="56" s="1"/>
  <c r="V126" i="56" s="1"/>
  <c r="W126" i="56" s="1"/>
  <c r="X126" i="56" s="1"/>
  <c r="Y126" i="56" s="1"/>
  <c r="Z126" i="56" s="1"/>
  <c r="AA126" i="56" s="1"/>
  <c r="AB126" i="56" s="1"/>
  <c r="AC126" i="56" s="1"/>
  <c r="AD126" i="56" s="1"/>
  <c r="AE126" i="56" s="1"/>
  <c r="AF126" i="56" s="1"/>
  <c r="S124" i="56"/>
  <c r="T124" i="56" s="1"/>
  <c r="U124" i="56" s="1"/>
  <c r="V124" i="56" s="1"/>
  <c r="W124" i="56" s="1"/>
  <c r="X124" i="56" s="1"/>
  <c r="Y124" i="56" s="1"/>
  <c r="Z124" i="56" s="1"/>
  <c r="AA124" i="56" s="1"/>
  <c r="AB124" i="56" s="1"/>
  <c r="AC124" i="56" s="1"/>
  <c r="AD124" i="56" s="1"/>
  <c r="AE124" i="56" s="1"/>
  <c r="AF124" i="56" s="1"/>
  <c r="R124" i="56"/>
  <c r="I124" i="56"/>
  <c r="J124" i="56" s="1"/>
  <c r="K124" i="56" s="1"/>
  <c r="L124" i="56" s="1"/>
  <c r="M124" i="56" s="1"/>
  <c r="N124" i="56" s="1"/>
  <c r="O124" i="56" s="1"/>
  <c r="P124" i="56" s="1"/>
  <c r="Q124" i="56" s="1"/>
  <c r="C124" i="56"/>
  <c r="D124" i="56" s="1"/>
  <c r="E124" i="56" s="1"/>
  <c r="F124" i="56" s="1"/>
  <c r="G124" i="56" s="1"/>
  <c r="H124" i="56" s="1"/>
  <c r="C123" i="56"/>
  <c r="D123" i="56" s="1"/>
  <c r="E123" i="56" s="1"/>
  <c r="F123" i="56" s="1"/>
  <c r="G123" i="56" s="1"/>
  <c r="H123" i="56" s="1"/>
  <c r="I123" i="56" s="1"/>
  <c r="J123" i="56" s="1"/>
  <c r="K123" i="56" s="1"/>
  <c r="L123" i="56" s="1"/>
  <c r="M123" i="56" s="1"/>
  <c r="N123" i="56" s="1"/>
  <c r="O123" i="56" s="1"/>
  <c r="P123" i="56" s="1"/>
  <c r="Q123" i="56" s="1"/>
  <c r="R123" i="56" s="1"/>
  <c r="S123" i="56" s="1"/>
  <c r="T123" i="56" s="1"/>
  <c r="U123" i="56" s="1"/>
  <c r="V123" i="56" s="1"/>
  <c r="W123" i="56" s="1"/>
  <c r="X123" i="56" s="1"/>
  <c r="Y123" i="56" s="1"/>
  <c r="Z123" i="56" s="1"/>
  <c r="AA123" i="56" s="1"/>
  <c r="AB123" i="56" s="1"/>
  <c r="AC123" i="56" s="1"/>
  <c r="AD123" i="56" s="1"/>
  <c r="AE123" i="56" s="1"/>
  <c r="AF123" i="56" s="1"/>
  <c r="N122" i="56"/>
  <c r="O122" i="56" s="1"/>
  <c r="P122" i="56" s="1"/>
  <c r="Q122" i="56" s="1"/>
  <c r="R122" i="56" s="1"/>
  <c r="S122" i="56" s="1"/>
  <c r="T122" i="56" s="1"/>
  <c r="U122" i="56" s="1"/>
  <c r="V122" i="56" s="1"/>
  <c r="W122" i="56" s="1"/>
  <c r="X122" i="56" s="1"/>
  <c r="Y122" i="56" s="1"/>
  <c r="Z122" i="56" s="1"/>
  <c r="AA122" i="56" s="1"/>
  <c r="AB122" i="56" s="1"/>
  <c r="AC122" i="56" s="1"/>
  <c r="AD122" i="56" s="1"/>
  <c r="AE122" i="56" s="1"/>
  <c r="AF122" i="56" s="1"/>
  <c r="F122" i="56"/>
  <c r="G122" i="56" s="1"/>
  <c r="H122" i="56" s="1"/>
  <c r="I122" i="56" s="1"/>
  <c r="J122" i="56" s="1"/>
  <c r="K122" i="56" s="1"/>
  <c r="L122" i="56" s="1"/>
  <c r="M122" i="56" s="1"/>
  <c r="E122" i="56"/>
  <c r="D122" i="56"/>
  <c r="C122" i="56"/>
  <c r="D121" i="56"/>
  <c r="E121" i="56" s="1"/>
  <c r="F121" i="56" s="1"/>
  <c r="G121" i="56" s="1"/>
  <c r="H121" i="56" s="1"/>
  <c r="I121" i="56" s="1"/>
  <c r="J121" i="56" s="1"/>
  <c r="K121" i="56" s="1"/>
  <c r="L121" i="56" s="1"/>
  <c r="M121" i="56" s="1"/>
  <c r="N121" i="56" s="1"/>
  <c r="O121" i="56" s="1"/>
  <c r="P121" i="56" s="1"/>
  <c r="Q121" i="56" s="1"/>
  <c r="R121" i="56" s="1"/>
  <c r="S121" i="56" s="1"/>
  <c r="T121" i="56" s="1"/>
  <c r="U121" i="56" s="1"/>
  <c r="V121" i="56" s="1"/>
  <c r="W121" i="56" s="1"/>
  <c r="X121" i="56" s="1"/>
  <c r="Y121" i="56" s="1"/>
  <c r="Z121" i="56" s="1"/>
  <c r="AA121" i="56" s="1"/>
  <c r="AB121" i="56" s="1"/>
  <c r="AC121" i="56" s="1"/>
  <c r="AD121" i="56" s="1"/>
  <c r="AE121" i="56" s="1"/>
  <c r="AF121" i="56" s="1"/>
  <c r="C121" i="56"/>
  <c r="S120" i="56"/>
  <c r="T120" i="56" s="1"/>
  <c r="U120" i="56" s="1"/>
  <c r="V120" i="56" s="1"/>
  <c r="W120" i="56" s="1"/>
  <c r="X120" i="56" s="1"/>
  <c r="Y120" i="56" s="1"/>
  <c r="Z120" i="56" s="1"/>
  <c r="AA120" i="56" s="1"/>
  <c r="AB120" i="56" s="1"/>
  <c r="AC120" i="56" s="1"/>
  <c r="AD120" i="56" s="1"/>
  <c r="AE120" i="56" s="1"/>
  <c r="AF120" i="56" s="1"/>
  <c r="K120" i="56"/>
  <c r="L120" i="56" s="1"/>
  <c r="M120" i="56" s="1"/>
  <c r="N120" i="56" s="1"/>
  <c r="O120" i="56" s="1"/>
  <c r="P120" i="56" s="1"/>
  <c r="Q120" i="56" s="1"/>
  <c r="R120" i="56" s="1"/>
  <c r="I120" i="56"/>
  <c r="J120" i="56" s="1"/>
  <c r="C120" i="56"/>
  <c r="D120" i="56" s="1"/>
  <c r="E120" i="56" s="1"/>
  <c r="F120" i="56" s="1"/>
  <c r="G120" i="56" s="1"/>
  <c r="H120" i="56" s="1"/>
  <c r="C119" i="56"/>
  <c r="D119" i="56" s="1"/>
  <c r="E119" i="56" s="1"/>
  <c r="F119" i="56" s="1"/>
  <c r="G119" i="56" s="1"/>
  <c r="H119" i="56" s="1"/>
  <c r="I119" i="56" s="1"/>
  <c r="J119" i="56" s="1"/>
  <c r="K119" i="56" s="1"/>
  <c r="L119" i="56" s="1"/>
  <c r="M119" i="56" s="1"/>
  <c r="N119" i="56" s="1"/>
  <c r="O119" i="56" s="1"/>
  <c r="P119" i="56" s="1"/>
  <c r="Q119" i="56" s="1"/>
  <c r="R119" i="56" s="1"/>
  <c r="S119" i="56" s="1"/>
  <c r="T119" i="56" s="1"/>
  <c r="U119" i="56" s="1"/>
  <c r="V119" i="56" s="1"/>
  <c r="W119" i="56" s="1"/>
  <c r="X119" i="56" s="1"/>
  <c r="Y119" i="56" s="1"/>
  <c r="Z119" i="56" s="1"/>
  <c r="AA119" i="56" s="1"/>
  <c r="AB119" i="56" s="1"/>
  <c r="AC119" i="56" s="1"/>
  <c r="AD119" i="56" s="1"/>
  <c r="AE119" i="56" s="1"/>
  <c r="AF119" i="56" s="1"/>
  <c r="D118" i="56"/>
  <c r="E118" i="56" s="1"/>
  <c r="F118" i="56" s="1"/>
  <c r="G118" i="56" s="1"/>
  <c r="H118" i="56" s="1"/>
  <c r="I118" i="56" s="1"/>
  <c r="J118" i="56" s="1"/>
  <c r="K118" i="56" s="1"/>
  <c r="L118" i="56" s="1"/>
  <c r="M118" i="56" s="1"/>
  <c r="N118" i="56" s="1"/>
  <c r="O118" i="56" s="1"/>
  <c r="P118" i="56" s="1"/>
  <c r="Q118" i="56" s="1"/>
  <c r="R118" i="56" s="1"/>
  <c r="S118" i="56" s="1"/>
  <c r="T118" i="56" s="1"/>
  <c r="U118" i="56" s="1"/>
  <c r="V118" i="56" s="1"/>
  <c r="W118" i="56" s="1"/>
  <c r="X118" i="56" s="1"/>
  <c r="Y118" i="56" s="1"/>
  <c r="Z118" i="56" s="1"/>
  <c r="AA118" i="56" s="1"/>
  <c r="AB118" i="56" s="1"/>
  <c r="AC118" i="56" s="1"/>
  <c r="AD118" i="56" s="1"/>
  <c r="AE118" i="56" s="1"/>
  <c r="AF118" i="56" s="1"/>
  <c r="C118" i="56"/>
  <c r="N117" i="56"/>
  <c r="O117" i="56" s="1"/>
  <c r="P117" i="56" s="1"/>
  <c r="Q117" i="56" s="1"/>
  <c r="R117" i="56" s="1"/>
  <c r="S117" i="56" s="1"/>
  <c r="T117" i="56" s="1"/>
  <c r="U117" i="56" s="1"/>
  <c r="V117" i="56" s="1"/>
  <c r="W117" i="56" s="1"/>
  <c r="X117" i="56" s="1"/>
  <c r="Y117" i="56" s="1"/>
  <c r="Z117" i="56" s="1"/>
  <c r="AA117" i="56" s="1"/>
  <c r="AB117" i="56" s="1"/>
  <c r="AC117" i="56" s="1"/>
  <c r="AD117" i="56" s="1"/>
  <c r="AE117" i="56" s="1"/>
  <c r="AF117" i="56" s="1"/>
  <c r="M117" i="56"/>
  <c r="E117" i="56"/>
  <c r="F117" i="56" s="1"/>
  <c r="G117" i="56" s="1"/>
  <c r="H117" i="56" s="1"/>
  <c r="I117" i="56" s="1"/>
  <c r="J117" i="56" s="1"/>
  <c r="K117" i="56" s="1"/>
  <c r="L117" i="56" s="1"/>
  <c r="D117" i="56"/>
  <c r="C117" i="56"/>
  <c r="L116" i="56"/>
  <c r="M116" i="56" s="1"/>
  <c r="N116" i="56" s="1"/>
  <c r="O116" i="56" s="1"/>
  <c r="P116" i="56" s="1"/>
  <c r="Q116" i="56" s="1"/>
  <c r="R116" i="56" s="1"/>
  <c r="S116" i="56" s="1"/>
  <c r="T116" i="56" s="1"/>
  <c r="U116" i="56" s="1"/>
  <c r="V116" i="56" s="1"/>
  <c r="W116" i="56" s="1"/>
  <c r="X116" i="56" s="1"/>
  <c r="Y116" i="56" s="1"/>
  <c r="Z116" i="56" s="1"/>
  <c r="AA116" i="56" s="1"/>
  <c r="AB116" i="56" s="1"/>
  <c r="AC116" i="56" s="1"/>
  <c r="AD116" i="56" s="1"/>
  <c r="AE116" i="56" s="1"/>
  <c r="AF116" i="56" s="1"/>
  <c r="D116" i="56"/>
  <c r="E116" i="56" s="1"/>
  <c r="F116" i="56" s="1"/>
  <c r="G116" i="56" s="1"/>
  <c r="H116" i="56" s="1"/>
  <c r="I116" i="56" s="1"/>
  <c r="J116" i="56" s="1"/>
  <c r="K116" i="56" s="1"/>
  <c r="C116" i="56"/>
  <c r="H115" i="56"/>
  <c r="I115" i="56" s="1"/>
  <c r="J115" i="56" s="1"/>
  <c r="K115" i="56" s="1"/>
  <c r="L115" i="56" s="1"/>
  <c r="M115" i="56" s="1"/>
  <c r="N115" i="56" s="1"/>
  <c r="O115" i="56" s="1"/>
  <c r="P115" i="56" s="1"/>
  <c r="Q115" i="56" s="1"/>
  <c r="R115" i="56" s="1"/>
  <c r="S115" i="56" s="1"/>
  <c r="T115" i="56" s="1"/>
  <c r="U115" i="56" s="1"/>
  <c r="V115" i="56" s="1"/>
  <c r="W115" i="56" s="1"/>
  <c r="X115" i="56" s="1"/>
  <c r="Y115" i="56" s="1"/>
  <c r="Z115" i="56" s="1"/>
  <c r="AA115" i="56" s="1"/>
  <c r="AB115" i="56" s="1"/>
  <c r="AC115" i="56" s="1"/>
  <c r="AD115" i="56" s="1"/>
  <c r="AE115" i="56" s="1"/>
  <c r="AF115" i="56" s="1"/>
  <c r="D115" i="56"/>
  <c r="E115" i="56" s="1"/>
  <c r="F115" i="56" s="1"/>
  <c r="G115" i="56" s="1"/>
  <c r="C115" i="56"/>
  <c r="L114" i="56"/>
  <c r="M114" i="56" s="1"/>
  <c r="N114" i="56" s="1"/>
  <c r="O114" i="56" s="1"/>
  <c r="P114" i="56" s="1"/>
  <c r="Q114" i="56" s="1"/>
  <c r="R114" i="56" s="1"/>
  <c r="S114" i="56" s="1"/>
  <c r="T114" i="56" s="1"/>
  <c r="U114" i="56" s="1"/>
  <c r="V114" i="56" s="1"/>
  <c r="W114" i="56" s="1"/>
  <c r="X114" i="56" s="1"/>
  <c r="Y114" i="56" s="1"/>
  <c r="Z114" i="56" s="1"/>
  <c r="AA114" i="56" s="1"/>
  <c r="AB114" i="56" s="1"/>
  <c r="AC114" i="56" s="1"/>
  <c r="AD114" i="56" s="1"/>
  <c r="AE114" i="56" s="1"/>
  <c r="AF114" i="56" s="1"/>
  <c r="F114" i="56"/>
  <c r="G114" i="56" s="1"/>
  <c r="H114" i="56" s="1"/>
  <c r="I114" i="56" s="1"/>
  <c r="J114" i="56" s="1"/>
  <c r="K114" i="56" s="1"/>
  <c r="D114" i="56"/>
  <c r="E114" i="56" s="1"/>
  <c r="C114" i="56"/>
  <c r="F113" i="56"/>
  <c r="G113" i="56" s="1"/>
  <c r="H113" i="56" s="1"/>
  <c r="I113" i="56" s="1"/>
  <c r="J113" i="56" s="1"/>
  <c r="K113" i="56" s="1"/>
  <c r="L113" i="56" s="1"/>
  <c r="M113" i="56" s="1"/>
  <c r="N113" i="56" s="1"/>
  <c r="O113" i="56" s="1"/>
  <c r="P113" i="56" s="1"/>
  <c r="Q113" i="56" s="1"/>
  <c r="R113" i="56" s="1"/>
  <c r="S113" i="56" s="1"/>
  <c r="T113" i="56" s="1"/>
  <c r="U113" i="56" s="1"/>
  <c r="V113" i="56" s="1"/>
  <c r="W113" i="56" s="1"/>
  <c r="X113" i="56" s="1"/>
  <c r="Y113" i="56" s="1"/>
  <c r="Z113" i="56" s="1"/>
  <c r="AA113" i="56" s="1"/>
  <c r="AB113" i="56" s="1"/>
  <c r="AC113" i="56" s="1"/>
  <c r="AD113" i="56" s="1"/>
  <c r="AE113" i="56" s="1"/>
  <c r="AF113" i="56" s="1"/>
  <c r="E113" i="56"/>
  <c r="D113" i="56"/>
  <c r="C113" i="56"/>
  <c r="D112" i="56"/>
  <c r="E112" i="56" s="1"/>
  <c r="F112" i="56" s="1"/>
  <c r="G112" i="56" s="1"/>
  <c r="H112" i="56" s="1"/>
  <c r="I112" i="56" s="1"/>
  <c r="J112" i="56" s="1"/>
  <c r="K112" i="56" s="1"/>
  <c r="L112" i="56" s="1"/>
  <c r="M112" i="56" s="1"/>
  <c r="N112" i="56" s="1"/>
  <c r="O112" i="56" s="1"/>
  <c r="P112" i="56" s="1"/>
  <c r="Q112" i="56" s="1"/>
  <c r="R112" i="56" s="1"/>
  <c r="S112" i="56" s="1"/>
  <c r="T112" i="56" s="1"/>
  <c r="U112" i="56" s="1"/>
  <c r="V112" i="56" s="1"/>
  <c r="W112" i="56" s="1"/>
  <c r="X112" i="56" s="1"/>
  <c r="Y112" i="56" s="1"/>
  <c r="Z112" i="56" s="1"/>
  <c r="AA112" i="56" s="1"/>
  <c r="AB112" i="56" s="1"/>
  <c r="AC112" i="56" s="1"/>
  <c r="AD112" i="56" s="1"/>
  <c r="AE112" i="56" s="1"/>
  <c r="AF112" i="56" s="1"/>
  <c r="C112" i="56"/>
  <c r="D111" i="56"/>
  <c r="E111" i="56" s="1"/>
  <c r="F111" i="56" s="1"/>
  <c r="G111" i="56" s="1"/>
  <c r="H111" i="56" s="1"/>
  <c r="I111" i="56" s="1"/>
  <c r="J111" i="56" s="1"/>
  <c r="K111" i="56" s="1"/>
  <c r="L111" i="56" s="1"/>
  <c r="M111" i="56" s="1"/>
  <c r="N111" i="56" s="1"/>
  <c r="O111" i="56" s="1"/>
  <c r="P111" i="56" s="1"/>
  <c r="Q111" i="56" s="1"/>
  <c r="R111" i="56" s="1"/>
  <c r="S111" i="56" s="1"/>
  <c r="T111" i="56" s="1"/>
  <c r="U111" i="56" s="1"/>
  <c r="V111" i="56" s="1"/>
  <c r="W111" i="56" s="1"/>
  <c r="X111" i="56" s="1"/>
  <c r="Y111" i="56" s="1"/>
  <c r="Z111" i="56" s="1"/>
  <c r="AA111" i="56" s="1"/>
  <c r="AB111" i="56" s="1"/>
  <c r="AC111" i="56" s="1"/>
  <c r="AD111" i="56" s="1"/>
  <c r="AE111" i="56" s="1"/>
  <c r="AF111" i="56" s="1"/>
  <c r="C111" i="56"/>
  <c r="H110" i="56"/>
  <c r="I110" i="56" s="1"/>
  <c r="J110" i="56" s="1"/>
  <c r="K110" i="56" s="1"/>
  <c r="L110" i="56" s="1"/>
  <c r="M110" i="56" s="1"/>
  <c r="N110" i="56" s="1"/>
  <c r="O110" i="56" s="1"/>
  <c r="P110" i="56" s="1"/>
  <c r="Q110" i="56" s="1"/>
  <c r="R110" i="56" s="1"/>
  <c r="S110" i="56" s="1"/>
  <c r="T110" i="56" s="1"/>
  <c r="U110" i="56" s="1"/>
  <c r="V110" i="56" s="1"/>
  <c r="W110" i="56" s="1"/>
  <c r="X110" i="56" s="1"/>
  <c r="Y110" i="56" s="1"/>
  <c r="Z110" i="56" s="1"/>
  <c r="AA110" i="56" s="1"/>
  <c r="AB110" i="56" s="1"/>
  <c r="AC110" i="56" s="1"/>
  <c r="AD110" i="56" s="1"/>
  <c r="AE110" i="56" s="1"/>
  <c r="AF110" i="56" s="1"/>
  <c r="F110" i="56"/>
  <c r="G110" i="56" s="1"/>
  <c r="D110" i="56"/>
  <c r="E110" i="56" s="1"/>
  <c r="C110" i="56"/>
  <c r="L109" i="56"/>
  <c r="M109" i="56" s="1"/>
  <c r="N109" i="56" s="1"/>
  <c r="O109" i="56" s="1"/>
  <c r="P109" i="56" s="1"/>
  <c r="Q109" i="56" s="1"/>
  <c r="R109" i="56" s="1"/>
  <c r="S109" i="56" s="1"/>
  <c r="T109" i="56" s="1"/>
  <c r="U109" i="56" s="1"/>
  <c r="V109" i="56" s="1"/>
  <c r="W109" i="56" s="1"/>
  <c r="X109" i="56" s="1"/>
  <c r="Y109" i="56" s="1"/>
  <c r="Z109" i="56" s="1"/>
  <c r="AA109" i="56" s="1"/>
  <c r="AB109" i="56" s="1"/>
  <c r="AC109" i="56" s="1"/>
  <c r="AD109" i="56" s="1"/>
  <c r="AE109" i="56" s="1"/>
  <c r="AF109" i="56" s="1"/>
  <c r="J109" i="56"/>
  <c r="K109" i="56" s="1"/>
  <c r="C109" i="56"/>
  <c r="D109" i="56" s="1"/>
  <c r="E109" i="56" s="1"/>
  <c r="F109" i="56" s="1"/>
  <c r="G109" i="56" s="1"/>
  <c r="H109" i="56" s="1"/>
  <c r="D108" i="56"/>
  <c r="E108" i="56" s="1"/>
  <c r="F108" i="56" s="1"/>
  <c r="G108" i="56" s="1"/>
  <c r="H108" i="56" s="1"/>
  <c r="I108" i="56" s="1"/>
  <c r="J108" i="56" s="1"/>
  <c r="K108" i="56" s="1"/>
  <c r="L108" i="56" s="1"/>
  <c r="M108" i="56" s="1"/>
  <c r="N108" i="56" s="1"/>
  <c r="O108" i="56" s="1"/>
  <c r="P108" i="56" s="1"/>
  <c r="Q108" i="56" s="1"/>
  <c r="R108" i="56" s="1"/>
  <c r="S108" i="56" s="1"/>
  <c r="T108" i="56" s="1"/>
  <c r="U108" i="56" s="1"/>
  <c r="V108" i="56" s="1"/>
  <c r="W108" i="56" s="1"/>
  <c r="X108" i="56" s="1"/>
  <c r="Y108" i="56" s="1"/>
  <c r="Z108" i="56" s="1"/>
  <c r="AA108" i="56" s="1"/>
  <c r="AB108" i="56" s="1"/>
  <c r="AC108" i="56" s="1"/>
  <c r="AD108" i="56" s="1"/>
  <c r="AE108" i="56" s="1"/>
  <c r="AF108" i="56" s="1"/>
  <c r="C108" i="56"/>
  <c r="C107" i="56"/>
  <c r="D107" i="56" s="1"/>
  <c r="E107" i="56" s="1"/>
  <c r="F107" i="56" s="1"/>
  <c r="G107" i="56" s="1"/>
  <c r="H107" i="56" s="1"/>
  <c r="I107" i="56" s="1"/>
  <c r="J107" i="56" s="1"/>
  <c r="K107" i="56" s="1"/>
  <c r="L107" i="56" s="1"/>
  <c r="M107" i="56" s="1"/>
  <c r="N107" i="56" s="1"/>
  <c r="O107" i="56" s="1"/>
  <c r="P107" i="56" s="1"/>
  <c r="Q107" i="56" s="1"/>
  <c r="R107" i="56" s="1"/>
  <c r="S107" i="56" s="1"/>
  <c r="T107" i="56" s="1"/>
  <c r="U107" i="56" s="1"/>
  <c r="V107" i="56" s="1"/>
  <c r="W107" i="56" s="1"/>
  <c r="X107" i="56" s="1"/>
  <c r="Y107" i="56" s="1"/>
  <c r="Z107" i="56" s="1"/>
  <c r="AA107" i="56" s="1"/>
  <c r="AB107" i="56" s="1"/>
  <c r="AC107" i="56" s="1"/>
  <c r="AD107" i="56" s="1"/>
  <c r="AE107" i="56" s="1"/>
  <c r="AF107" i="56" s="1"/>
  <c r="D105" i="56"/>
  <c r="E105" i="56" s="1"/>
  <c r="F105" i="56" s="1"/>
  <c r="G105" i="56" s="1"/>
  <c r="H105" i="56" s="1"/>
  <c r="I105" i="56" s="1"/>
  <c r="J105" i="56" s="1"/>
  <c r="K105" i="56" s="1"/>
  <c r="L105" i="56" s="1"/>
  <c r="M105" i="56" s="1"/>
  <c r="N105" i="56" s="1"/>
  <c r="O105" i="56" s="1"/>
  <c r="P105" i="56" s="1"/>
  <c r="Q105" i="56" s="1"/>
  <c r="R105" i="56" s="1"/>
  <c r="S105" i="56" s="1"/>
  <c r="T105" i="56" s="1"/>
  <c r="U105" i="56" s="1"/>
  <c r="V105" i="56" s="1"/>
  <c r="W105" i="56" s="1"/>
  <c r="X105" i="56" s="1"/>
  <c r="Y105" i="56" s="1"/>
  <c r="Z105" i="56" s="1"/>
  <c r="AA105" i="56" s="1"/>
  <c r="AB105" i="56" s="1"/>
  <c r="AC105" i="56" s="1"/>
  <c r="AD105" i="56" s="1"/>
  <c r="AE105" i="56" s="1"/>
  <c r="AF105" i="56" s="1"/>
  <c r="C105" i="56"/>
  <c r="C104" i="56"/>
  <c r="C102" i="56"/>
  <c r="D102" i="56" s="1"/>
  <c r="E102" i="56" s="1"/>
  <c r="F102" i="56" s="1"/>
  <c r="G102" i="56" s="1"/>
  <c r="H102" i="56" s="1"/>
  <c r="I102" i="56" s="1"/>
  <c r="J102" i="56" s="1"/>
  <c r="K102" i="56" s="1"/>
  <c r="L102" i="56" s="1"/>
  <c r="M102" i="56" s="1"/>
  <c r="N102" i="56" s="1"/>
  <c r="O102" i="56" s="1"/>
  <c r="P102" i="56" s="1"/>
  <c r="Q102" i="56" s="1"/>
  <c r="R102" i="56" s="1"/>
  <c r="S102" i="56" s="1"/>
  <c r="T102" i="56" s="1"/>
  <c r="U102" i="56" s="1"/>
  <c r="V102" i="56" s="1"/>
  <c r="W102" i="56" s="1"/>
  <c r="X102" i="56" s="1"/>
  <c r="Y102" i="56" s="1"/>
  <c r="Z102" i="56" s="1"/>
  <c r="AA102" i="56" s="1"/>
  <c r="AB102" i="56" s="1"/>
  <c r="AC102" i="56" s="1"/>
  <c r="AD102" i="56" s="1"/>
  <c r="AE102" i="56" s="1"/>
  <c r="AF102" i="56" s="1"/>
  <c r="C101" i="56"/>
  <c r="D101" i="56" s="1"/>
  <c r="E101" i="56" s="1"/>
  <c r="F101" i="56" s="1"/>
  <c r="G101" i="56" s="1"/>
  <c r="H101" i="56" s="1"/>
  <c r="I101" i="56" s="1"/>
  <c r="J101" i="56" s="1"/>
  <c r="K101" i="56" s="1"/>
  <c r="L101" i="56" s="1"/>
  <c r="M101" i="56" s="1"/>
  <c r="N101" i="56" s="1"/>
  <c r="O101" i="56" s="1"/>
  <c r="P101" i="56" s="1"/>
  <c r="Q101" i="56" s="1"/>
  <c r="R101" i="56" s="1"/>
  <c r="S101" i="56" s="1"/>
  <c r="T101" i="56" s="1"/>
  <c r="U101" i="56" s="1"/>
  <c r="V101" i="56" s="1"/>
  <c r="W101" i="56" s="1"/>
  <c r="X101" i="56" s="1"/>
  <c r="Y101" i="56" s="1"/>
  <c r="Z101" i="56" s="1"/>
  <c r="AA101" i="56" s="1"/>
  <c r="AB101" i="56" s="1"/>
  <c r="AC101" i="56" s="1"/>
  <c r="AD101" i="56" s="1"/>
  <c r="AE101" i="56" s="1"/>
  <c r="AF101" i="56" s="1"/>
  <c r="I100" i="56"/>
  <c r="J100" i="56" s="1"/>
  <c r="K100" i="56" s="1"/>
  <c r="L100" i="56" s="1"/>
  <c r="M100" i="56" s="1"/>
  <c r="N100" i="56" s="1"/>
  <c r="O100" i="56" s="1"/>
  <c r="P100" i="56" s="1"/>
  <c r="Q100" i="56" s="1"/>
  <c r="R100" i="56" s="1"/>
  <c r="S100" i="56" s="1"/>
  <c r="T100" i="56" s="1"/>
  <c r="U100" i="56" s="1"/>
  <c r="V100" i="56" s="1"/>
  <c r="W100" i="56" s="1"/>
  <c r="X100" i="56" s="1"/>
  <c r="Y100" i="56" s="1"/>
  <c r="Z100" i="56" s="1"/>
  <c r="AA100" i="56" s="1"/>
  <c r="AB100" i="56" s="1"/>
  <c r="AC100" i="56" s="1"/>
  <c r="AD100" i="56" s="1"/>
  <c r="AE100" i="56" s="1"/>
  <c r="AF100" i="56" s="1"/>
  <c r="C100" i="56"/>
  <c r="D100" i="56" s="1"/>
  <c r="E100" i="56" s="1"/>
  <c r="F100" i="56" s="1"/>
  <c r="G100" i="56" s="1"/>
  <c r="H100" i="56" s="1"/>
  <c r="C99" i="56"/>
  <c r="D99" i="56" s="1"/>
  <c r="E99" i="56" s="1"/>
  <c r="F99" i="56" s="1"/>
  <c r="G99" i="56" s="1"/>
  <c r="H99" i="56" s="1"/>
  <c r="I99" i="56" s="1"/>
  <c r="J99" i="56" s="1"/>
  <c r="K99" i="56" s="1"/>
  <c r="L99" i="56" s="1"/>
  <c r="M99" i="56" s="1"/>
  <c r="N99" i="56" s="1"/>
  <c r="O99" i="56" s="1"/>
  <c r="P99" i="56" s="1"/>
  <c r="Q99" i="56" s="1"/>
  <c r="R99" i="56" s="1"/>
  <c r="S99" i="56" s="1"/>
  <c r="T99" i="56" s="1"/>
  <c r="U99" i="56" s="1"/>
  <c r="V99" i="56" s="1"/>
  <c r="W99" i="56" s="1"/>
  <c r="X99" i="56" s="1"/>
  <c r="Y99" i="56" s="1"/>
  <c r="Z99" i="56" s="1"/>
  <c r="AA99" i="56" s="1"/>
  <c r="AB99" i="56" s="1"/>
  <c r="AC99" i="56" s="1"/>
  <c r="AD99" i="56" s="1"/>
  <c r="AE99" i="56" s="1"/>
  <c r="AF99" i="56" s="1"/>
  <c r="C98" i="56"/>
  <c r="D98" i="56" s="1"/>
  <c r="C97" i="56"/>
  <c r="C187" i="56" s="1"/>
  <c r="AH95" i="56"/>
  <c r="AI95" i="56" s="1"/>
  <c r="AH94" i="56"/>
  <c r="AI94" i="56" s="1"/>
  <c r="AH93" i="56"/>
  <c r="AI93" i="56" s="1"/>
  <c r="AH92" i="56"/>
  <c r="AI92" i="56" s="1"/>
  <c r="AH91" i="56"/>
  <c r="AI91" i="56" s="1"/>
  <c r="B90" i="56"/>
  <c r="AI88" i="56"/>
  <c r="AH88" i="56"/>
  <c r="AI87" i="56"/>
  <c r="AH87" i="56"/>
  <c r="AI86" i="56"/>
  <c r="AH86" i="56"/>
  <c r="AI85" i="56"/>
  <c r="AH85" i="56"/>
  <c r="AI84" i="56"/>
  <c r="AH84" i="56"/>
  <c r="AI83" i="56"/>
  <c r="AH83" i="56"/>
  <c r="AI82" i="56"/>
  <c r="AH82" i="56"/>
  <c r="AI81" i="56"/>
  <c r="AH81" i="56"/>
  <c r="AG79" i="56"/>
  <c r="AI78" i="56"/>
  <c r="AH78" i="56"/>
  <c r="AF77" i="56"/>
  <c r="AE77" i="56"/>
  <c r="AD77" i="56"/>
  <c r="AC77" i="56"/>
  <c r="AB77" i="56"/>
  <c r="AA77" i="56"/>
  <c r="Z77" i="56"/>
  <c r="Y77" i="56"/>
  <c r="X77" i="56"/>
  <c r="W77" i="56"/>
  <c r="V77" i="56"/>
  <c r="U77" i="56"/>
  <c r="T77" i="56"/>
  <c r="S77" i="56"/>
  <c r="R77" i="56"/>
  <c r="Q77" i="56"/>
  <c r="P77" i="56"/>
  <c r="O77" i="56"/>
  <c r="N77" i="56"/>
  <c r="M77" i="56"/>
  <c r="L77" i="56"/>
  <c r="K77" i="56"/>
  <c r="J77" i="56"/>
  <c r="I77" i="56"/>
  <c r="H77" i="56"/>
  <c r="G77" i="56"/>
  <c r="F77" i="56"/>
  <c r="E77" i="56"/>
  <c r="D77" i="56"/>
  <c r="C77" i="56"/>
  <c r="B77" i="56"/>
  <c r="AF76" i="56"/>
  <c r="AE76" i="56"/>
  <c r="AD76" i="56"/>
  <c r="AC76" i="56"/>
  <c r="AB76" i="56"/>
  <c r="AA76" i="56"/>
  <c r="Z76" i="56"/>
  <c r="Y76" i="56"/>
  <c r="X76" i="56"/>
  <c r="W76" i="56"/>
  <c r="V76" i="56"/>
  <c r="U76" i="56"/>
  <c r="T76" i="56"/>
  <c r="S76" i="56"/>
  <c r="R76" i="56"/>
  <c r="Q76" i="56"/>
  <c r="P76" i="56"/>
  <c r="O76" i="56"/>
  <c r="N76" i="56"/>
  <c r="M76" i="56"/>
  <c r="L76" i="56"/>
  <c r="K76" i="56"/>
  <c r="J76" i="56"/>
  <c r="I76" i="56"/>
  <c r="H76" i="56"/>
  <c r="G76" i="56"/>
  <c r="F76" i="56"/>
  <c r="E76" i="56"/>
  <c r="D76" i="56"/>
  <c r="C76" i="56"/>
  <c r="B76" i="56"/>
  <c r="AF75" i="56"/>
  <c r="AE75" i="56"/>
  <c r="AD75" i="56"/>
  <c r="AC75" i="56"/>
  <c r="AB75" i="56"/>
  <c r="AA75" i="56"/>
  <c r="Z75" i="56"/>
  <c r="Y75" i="56"/>
  <c r="X75" i="56"/>
  <c r="W75" i="56"/>
  <c r="V75" i="56"/>
  <c r="U75" i="56"/>
  <c r="T75" i="56"/>
  <c r="S75" i="56"/>
  <c r="R75" i="56"/>
  <c r="Q75" i="56"/>
  <c r="P75" i="56"/>
  <c r="O75" i="56"/>
  <c r="N75" i="56"/>
  <c r="M75" i="56"/>
  <c r="L75" i="56"/>
  <c r="K75" i="56"/>
  <c r="J75" i="56"/>
  <c r="I75" i="56"/>
  <c r="H75" i="56"/>
  <c r="G75" i="56"/>
  <c r="F75" i="56"/>
  <c r="E75" i="56"/>
  <c r="D75" i="56"/>
  <c r="C75" i="56"/>
  <c r="B75" i="56"/>
  <c r="AF74" i="56"/>
  <c r="AE74" i="56"/>
  <c r="AD74" i="56"/>
  <c r="AC74" i="56"/>
  <c r="AB74" i="56"/>
  <c r="AA74" i="56"/>
  <c r="Z74" i="56"/>
  <c r="Y74" i="56"/>
  <c r="Y79" i="56" s="1"/>
  <c r="X74" i="56"/>
  <c r="W74" i="56"/>
  <c r="V74" i="56"/>
  <c r="U74" i="56"/>
  <c r="T74" i="56"/>
  <c r="S74" i="56"/>
  <c r="R74" i="56"/>
  <c r="Q74" i="56"/>
  <c r="P74" i="56"/>
  <c r="O74" i="56"/>
  <c r="N74" i="56"/>
  <c r="M74" i="56"/>
  <c r="L74" i="56"/>
  <c r="K74" i="56"/>
  <c r="J74" i="56"/>
  <c r="I74" i="56"/>
  <c r="H74" i="56"/>
  <c r="G74" i="56"/>
  <c r="F74" i="56"/>
  <c r="E74" i="56"/>
  <c r="D74" i="56"/>
  <c r="C74" i="56"/>
  <c r="B74" i="56"/>
  <c r="AF73" i="56"/>
  <c r="AE73" i="56"/>
  <c r="AD73" i="56"/>
  <c r="AC73" i="56"/>
  <c r="AB73" i="56"/>
  <c r="AA73" i="56"/>
  <c r="Z73" i="56"/>
  <c r="Y73" i="56"/>
  <c r="X73" i="56"/>
  <c r="W73" i="56"/>
  <c r="V73" i="56"/>
  <c r="U73" i="56"/>
  <c r="T73" i="56"/>
  <c r="S73" i="56"/>
  <c r="R73" i="56"/>
  <c r="Q73" i="56"/>
  <c r="P73" i="56"/>
  <c r="O73" i="56"/>
  <c r="N73" i="56"/>
  <c r="M73" i="56"/>
  <c r="L73" i="56"/>
  <c r="K73" i="56"/>
  <c r="K79" i="56" s="1"/>
  <c r="J73" i="56"/>
  <c r="I73" i="56"/>
  <c r="H73" i="56"/>
  <c r="G73" i="56"/>
  <c r="F73" i="56"/>
  <c r="E73" i="56"/>
  <c r="D73" i="56"/>
  <c r="C73" i="56"/>
  <c r="C79" i="56" s="1"/>
  <c r="B73" i="56"/>
  <c r="AI71" i="56"/>
  <c r="AH71" i="56"/>
  <c r="AG69" i="56"/>
  <c r="AF69" i="56"/>
  <c r="AE69" i="56"/>
  <c r="AD69" i="56"/>
  <c r="AC69" i="56"/>
  <c r="AB69" i="56"/>
  <c r="AA69" i="56"/>
  <c r="Z69" i="56"/>
  <c r="Y69" i="56"/>
  <c r="X69" i="56"/>
  <c r="W69" i="56"/>
  <c r="V69" i="56"/>
  <c r="U69" i="56"/>
  <c r="T69" i="56"/>
  <c r="S69" i="56"/>
  <c r="R69" i="56"/>
  <c r="Q69" i="56"/>
  <c r="P69" i="56"/>
  <c r="O69" i="56"/>
  <c r="N69" i="56"/>
  <c r="M69" i="56"/>
  <c r="L69" i="56"/>
  <c r="K69" i="56"/>
  <c r="J69" i="56"/>
  <c r="I69" i="56"/>
  <c r="H69" i="56"/>
  <c r="G69" i="56"/>
  <c r="F69" i="56"/>
  <c r="E69" i="56"/>
  <c r="D69" i="56"/>
  <c r="C69" i="56"/>
  <c r="B69" i="56"/>
  <c r="AI68" i="56"/>
  <c r="AH68" i="56"/>
  <c r="AI67" i="56"/>
  <c r="AH67" i="56"/>
  <c r="AI66" i="56"/>
  <c r="AH66" i="56"/>
  <c r="AG65" i="56"/>
  <c r="AF65" i="56"/>
  <c r="AF5" i="56" s="1"/>
  <c r="AE65" i="56"/>
  <c r="AD65" i="56"/>
  <c r="AC65" i="56"/>
  <c r="AC5" i="56" s="1"/>
  <c r="AB65" i="56"/>
  <c r="AB5" i="56" s="1"/>
  <c r="AA65" i="56"/>
  <c r="AA5" i="56" s="1"/>
  <c r="Z65" i="56"/>
  <c r="Z5" i="56" s="1"/>
  <c r="Y65" i="56"/>
  <c r="X65" i="56"/>
  <c r="X5" i="56" s="1"/>
  <c r="W65" i="56"/>
  <c r="W5" i="56" s="1"/>
  <c r="V65" i="56"/>
  <c r="U65" i="56"/>
  <c r="T65" i="56"/>
  <c r="T5" i="56" s="1"/>
  <c r="S65" i="56"/>
  <c r="S5" i="56" s="1"/>
  <c r="R65" i="56"/>
  <c r="R5" i="56" s="1"/>
  <c r="Q65" i="56"/>
  <c r="Q5" i="56" s="1"/>
  <c r="P65" i="56"/>
  <c r="O65" i="56"/>
  <c r="N65" i="56"/>
  <c r="M65" i="56"/>
  <c r="L65" i="56"/>
  <c r="L5" i="56" s="1"/>
  <c r="K65" i="56"/>
  <c r="K5" i="56" s="1"/>
  <c r="J65" i="56"/>
  <c r="J5" i="56" s="1"/>
  <c r="I65" i="56"/>
  <c r="H65" i="56"/>
  <c r="G65" i="56"/>
  <c r="F65" i="56"/>
  <c r="E65" i="56"/>
  <c r="D65" i="56"/>
  <c r="D5" i="56" s="1"/>
  <c r="C65" i="56"/>
  <c r="C5" i="56" s="1"/>
  <c r="B65" i="56"/>
  <c r="AI64" i="56"/>
  <c r="AH64" i="56"/>
  <c r="AI63" i="56"/>
  <c r="AH63" i="56"/>
  <c r="AI62" i="56"/>
  <c r="AH62" i="56"/>
  <c r="AI61" i="56"/>
  <c r="AH61" i="56"/>
  <c r="AI60" i="56"/>
  <c r="AH60" i="56"/>
  <c r="AI59" i="56"/>
  <c r="AH59" i="56"/>
  <c r="AI58" i="56"/>
  <c r="AH58" i="56"/>
  <c r="AI57" i="56"/>
  <c r="AH57" i="56"/>
  <c r="AI56" i="56"/>
  <c r="AH56" i="56"/>
  <c r="AI55" i="56"/>
  <c r="AH55" i="56"/>
  <c r="AI54" i="56"/>
  <c r="AH54" i="56"/>
  <c r="AG53" i="56"/>
  <c r="AF53" i="56"/>
  <c r="AE53" i="56"/>
  <c r="AD53" i="56"/>
  <c r="AC53" i="56"/>
  <c r="AB53" i="56"/>
  <c r="AA53" i="56"/>
  <c r="Z53" i="56"/>
  <c r="Y53" i="56"/>
  <c r="X53" i="56"/>
  <c r="W53" i="56"/>
  <c r="V53" i="56"/>
  <c r="U53" i="56"/>
  <c r="T53" i="56"/>
  <c r="S53" i="56"/>
  <c r="R53" i="56"/>
  <c r="Q53" i="56"/>
  <c r="P53" i="56"/>
  <c r="O53" i="56"/>
  <c r="N53" i="56"/>
  <c r="M53" i="56"/>
  <c r="L53" i="56"/>
  <c r="K53" i="56"/>
  <c r="J53" i="56"/>
  <c r="I53" i="56"/>
  <c r="H53" i="56"/>
  <c r="G53" i="56"/>
  <c r="F53" i="56"/>
  <c r="E53" i="56"/>
  <c r="D53" i="56"/>
  <c r="C53" i="56"/>
  <c r="B53" i="56"/>
  <c r="AI52" i="56"/>
  <c r="AH52" i="56"/>
  <c r="AI51" i="56"/>
  <c r="AH51" i="56"/>
  <c r="AI50" i="56"/>
  <c r="AH50" i="56"/>
  <c r="S49" i="56"/>
  <c r="R49" i="56"/>
  <c r="Q49" i="56"/>
  <c r="P49" i="56"/>
  <c r="O49" i="56"/>
  <c r="N49" i="56"/>
  <c r="M49" i="56"/>
  <c r="L49" i="56"/>
  <c r="K49" i="56"/>
  <c r="J49" i="56"/>
  <c r="I49" i="56"/>
  <c r="H49" i="56"/>
  <c r="G49" i="56"/>
  <c r="F49" i="56"/>
  <c r="E49" i="56"/>
  <c r="D49" i="56"/>
  <c r="C49" i="56"/>
  <c r="B49" i="56"/>
  <c r="AG48" i="56"/>
  <c r="AG49" i="56" s="1"/>
  <c r="AI47" i="56"/>
  <c r="AH47" i="56"/>
  <c r="AI46" i="56"/>
  <c r="AH46" i="56"/>
  <c r="AI45" i="56"/>
  <c r="AH45" i="56"/>
  <c r="AI44" i="56"/>
  <c r="AH44" i="56"/>
  <c r="AI43" i="56"/>
  <c r="AH43" i="56"/>
  <c r="AI42" i="56"/>
  <c r="AH42" i="56"/>
  <c r="AI41" i="56"/>
  <c r="AH41" i="56"/>
  <c r="AI40" i="56"/>
  <c r="AH40" i="56"/>
  <c r="AI39" i="56"/>
  <c r="AH39" i="56"/>
  <c r="AI38" i="56"/>
  <c r="AH38" i="56"/>
  <c r="AI37" i="56"/>
  <c r="AH37" i="56"/>
  <c r="AI36" i="56"/>
  <c r="AH36" i="56"/>
  <c r="AG35" i="56"/>
  <c r="AG2" i="56" s="1"/>
  <c r="AF35" i="56"/>
  <c r="AE35" i="56"/>
  <c r="AD35" i="56"/>
  <c r="AC35" i="56"/>
  <c r="AB35" i="56"/>
  <c r="AA35" i="56"/>
  <c r="Z35" i="56"/>
  <c r="Y35" i="56"/>
  <c r="X35" i="56"/>
  <c r="W35" i="56"/>
  <c r="V35" i="56"/>
  <c r="U35" i="56"/>
  <c r="T35" i="56"/>
  <c r="S35" i="56"/>
  <c r="R35" i="56"/>
  <c r="Q35" i="56"/>
  <c r="P35" i="56"/>
  <c r="O35" i="56"/>
  <c r="N35" i="56"/>
  <c r="M35" i="56"/>
  <c r="L35" i="56"/>
  <c r="K35" i="56"/>
  <c r="J35" i="56"/>
  <c r="I35" i="56"/>
  <c r="H35" i="56"/>
  <c r="H72" i="56" s="1"/>
  <c r="G35" i="56"/>
  <c r="F35" i="56"/>
  <c r="E35" i="56"/>
  <c r="D35" i="56"/>
  <c r="C35" i="56"/>
  <c r="B35" i="56"/>
  <c r="AI34" i="56"/>
  <c r="AH34" i="56"/>
  <c r="AI33" i="56"/>
  <c r="AH33" i="56"/>
  <c r="AI32" i="56"/>
  <c r="AH32" i="56"/>
  <c r="AI31" i="56"/>
  <c r="AH31" i="56"/>
  <c r="AI30" i="56"/>
  <c r="AH30" i="56"/>
  <c r="AI29" i="56"/>
  <c r="AH29" i="56"/>
  <c r="AI28" i="56"/>
  <c r="AH28" i="56"/>
  <c r="AI27" i="56"/>
  <c r="AH27" i="56"/>
  <c r="AI26" i="56"/>
  <c r="AH26" i="56"/>
  <c r="AI25" i="56"/>
  <c r="AH25" i="56"/>
  <c r="AI24" i="56"/>
  <c r="AH24" i="56"/>
  <c r="AI23" i="56"/>
  <c r="AH23" i="56"/>
  <c r="AI22" i="56"/>
  <c r="AH22" i="56"/>
  <c r="AI21" i="56"/>
  <c r="AH21" i="56"/>
  <c r="AI20" i="56"/>
  <c r="AH20" i="56"/>
  <c r="AI19" i="56"/>
  <c r="AH19" i="56"/>
  <c r="AI18" i="56"/>
  <c r="AH18" i="56"/>
  <c r="AI17" i="56"/>
  <c r="AH17" i="56"/>
  <c r="AI16" i="56"/>
  <c r="AH16" i="56"/>
  <c r="AI15" i="56"/>
  <c r="AH15" i="56"/>
  <c r="AI14" i="56"/>
  <c r="AH14" i="56"/>
  <c r="AI13" i="56"/>
  <c r="AH13" i="56"/>
  <c r="AI12" i="56"/>
  <c r="AH12" i="56"/>
  <c r="AI11" i="56"/>
  <c r="AH11" i="56"/>
  <c r="AE5" i="56"/>
  <c r="AD5" i="56"/>
  <c r="Y5" i="56"/>
  <c r="V5" i="56"/>
  <c r="U5" i="56"/>
  <c r="P5" i="56"/>
  <c r="O5" i="56"/>
  <c r="N5" i="56"/>
  <c r="M5" i="56"/>
  <c r="I5" i="56"/>
  <c r="H5" i="56"/>
  <c r="F5" i="56"/>
  <c r="E5" i="56"/>
  <c r="AG4" i="56"/>
  <c r="K4" i="56"/>
  <c r="B4" i="56"/>
  <c r="E4" i="56"/>
  <c r="K72" i="56" l="1"/>
  <c r="AE79" i="56"/>
  <c r="AD79" i="56"/>
  <c r="AA79" i="56"/>
  <c r="Z79" i="56"/>
  <c r="AH75" i="56"/>
  <c r="G70" i="56"/>
  <c r="AI73" i="56"/>
  <c r="W79" i="56"/>
  <c r="V79" i="56"/>
  <c r="S79" i="56"/>
  <c r="R79" i="56"/>
  <c r="R70" i="56"/>
  <c r="R72" i="56"/>
  <c r="Q79" i="56"/>
  <c r="Q72" i="56"/>
  <c r="Q7" i="56" s="1"/>
  <c r="Q70" i="56"/>
  <c r="P72" i="56"/>
  <c r="AH209" i="56" s="1"/>
  <c r="P70" i="56"/>
  <c r="O79" i="56"/>
  <c r="O72" i="56"/>
  <c r="AG209" i="56" s="1"/>
  <c r="O70" i="56"/>
  <c r="N79" i="56"/>
  <c r="M70" i="56"/>
  <c r="N72" i="56"/>
  <c r="N7" i="56" s="1"/>
  <c r="N70" i="56"/>
  <c r="L70" i="56"/>
  <c r="J79" i="56"/>
  <c r="J70" i="56"/>
  <c r="J72" i="56"/>
  <c r="AB209" i="56" s="1"/>
  <c r="I79" i="56"/>
  <c r="I70" i="56"/>
  <c r="I80" i="56" s="1"/>
  <c r="I72" i="56"/>
  <c r="I7" i="56" s="1"/>
  <c r="H70" i="56"/>
  <c r="G5" i="56"/>
  <c r="G79" i="56"/>
  <c r="AH53" i="56"/>
  <c r="AI77" i="56"/>
  <c r="F79" i="56"/>
  <c r="F72" i="56"/>
  <c r="F80" i="56" s="1"/>
  <c r="F70" i="56"/>
  <c r="E70" i="56"/>
  <c r="AI75" i="56"/>
  <c r="AH74" i="56"/>
  <c r="D70" i="56"/>
  <c r="AH65" i="56"/>
  <c r="AI35" i="56"/>
  <c r="B5" i="56"/>
  <c r="AH76" i="56"/>
  <c r="AI53" i="56"/>
  <c r="B70" i="56"/>
  <c r="B72" i="56" s="1"/>
  <c r="T209" i="56" s="1"/>
  <c r="H4" i="56"/>
  <c r="Z209" i="56"/>
  <c r="H7" i="56"/>
  <c r="AA209" i="56"/>
  <c r="AG6" i="56"/>
  <c r="AC209" i="56"/>
  <c r="K7" i="56"/>
  <c r="AG3" i="56"/>
  <c r="AG72" i="56"/>
  <c r="AG70" i="56"/>
  <c r="AG80" i="56" s="1"/>
  <c r="R7" i="56"/>
  <c r="AI65" i="56"/>
  <c r="AI69" i="56"/>
  <c r="E72" i="56"/>
  <c r="M72" i="56"/>
  <c r="AI74" i="56"/>
  <c r="D79" i="56"/>
  <c r="L79" i="56"/>
  <c r="T79" i="56"/>
  <c r="AB79" i="56"/>
  <c r="D97" i="56"/>
  <c r="E98" i="56"/>
  <c r="D104" i="56"/>
  <c r="E104" i="56" s="1"/>
  <c r="F104" i="56" s="1"/>
  <c r="G104" i="56" s="1"/>
  <c r="H104" i="56" s="1"/>
  <c r="I104" i="56" s="1"/>
  <c r="J104" i="56" s="1"/>
  <c r="K104" i="56" s="1"/>
  <c r="L104" i="56" s="1"/>
  <c r="M104" i="56" s="1"/>
  <c r="N104" i="56" s="1"/>
  <c r="O104" i="56" s="1"/>
  <c r="P104" i="56" s="1"/>
  <c r="Q104" i="56" s="1"/>
  <c r="R104" i="56" s="1"/>
  <c r="S104" i="56" s="1"/>
  <c r="T104" i="56" s="1"/>
  <c r="U104" i="56" s="1"/>
  <c r="V104" i="56" s="1"/>
  <c r="W104" i="56" s="1"/>
  <c r="X104" i="56" s="1"/>
  <c r="Y104" i="56" s="1"/>
  <c r="Z104" i="56" s="1"/>
  <c r="AA104" i="56" s="1"/>
  <c r="AB104" i="56" s="1"/>
  <c r="AC104" i="56" s="1"/>
  <c r="AD104" i="56" s="1"/>
  <c r="AE104" i="56" s="1"/>
  <c r="AF104" i="56" s="1"/>
  <c r="C90" i="56"/>
  <c r="C70" i="56"/>
  <c r="K70" i="56"/>
  <c r="S70" i="56"/>
  <c r="G72" i="56"/>
  <c r="E79" i="56"/>
  <c r="M79" i="56"/>
  <c r="U79" i="56"/>
  <c r="AC79" i="56"/>
  <c r="AI76" i="56"/>
  <c r="AH77" i="56"/>
  <c r="B79" i="56"/>
  <c r="AH35" i="56"/>
  <c r="H79" i="56"/>
  <c r="H80" i="56" s="1"/>
  <c r="P79" i="56"/>
  <c r="X79" i="56"/>
  <c r="AF79" i="56"/>
  <c r="C72" i="56"/>
  <c r="S72" i="56"/>
  <c r="AH73" i="56"/>
  <c r="S206" i="56"/>
  <c r="D206" i="56"/>
  <c r="AH69" i="56"/>
  <c r="D72" i="56"/>
  <c r="L72" i="56"/>
  <c r="K80" i="56"/>
  <c r="D194" i="56"/>
  <c r="D189" i="56"/>
  <c r="D90" i="56" s="1"/>
  <c r="AB49" i="55"/>
  <c r="AK25" i="55"/>
  <c r="F7" i="56" l="1"/>
  <c r="X209" i="56"/>
  <c r="J80" i="56"/>
  <c r="G80" i="56"/>
  <c r="Q80" i="56"/>
  <c r="O80" i="56"/>
  <c r="N80" i="56"/>
  <c r="R80" i="56"/>
  <c r="O7" i="56"/>
  <c r="J7" i="56"/>
  <c r="AJ209" i="56"/>
  <c r="AI209" i="56"/>
  <c r="P80" i="56"/>
  <c r="P7" i="56"/>
  <c r="AF209" i="56"/>
  <c r="L80" i="56"/>
  <c r="E80" i="56"/>
  <c r="D80" i="56"/>
  <c r="B7" i="56"/>
  <c r="B80" i="56"/>
  <c r="D187" i="56"/>
  <c r="E97" i="56"/>
  <c r="U209" i="56"/>
  <c r="C7" i="56"/>
  <c r="C80" i="56"/>
  <c r="B204" i="56"/>
  <c r="AK209" i="56"/>
  <c r="S7" i="56"/>
  <c r="S80" i="56"/>
  <c r="C204" i="56"/>
  <c r="AE209" i="56"/>
  <c r="M7" i="56"/>
  <c r="M80" i="56"/>
  <c r="AD209" i="56"/>
  <c r="L7" i="56"/>
  <c r="AI79" i="56"/>
  <c r="AH79" i="56"/>
  <c r="E189" i="56"/>
  <c r="D195" i="56"/>
  <c r="V209" i="56"/>
  <c r="D7" i="56"/>
  <c r="W209" i="56"/>
  <c r="E7" i="56"/>
  <c r="D230" i="56"/>
  <c r="E194" i="56"/>
  <c r="Y209" i="56"/>
  <c r="G7" i="56"/>
  <c r="F98" i="56"/>
  <c r="E187" i="56" l="1"/>
  <c r="F97" i="56"/>
  <c r="E230" i="56"/>
  <c r="F194" i="56"/>
  <c r="K6" i="56"/>
  <c r="E90" i="56"/>
  <c r="G98" i="56"/>
  <c r="F189" i="56"/>
  <c r="E195" i="56"/>
  <c r="F230" i="56" l="1"/>
  <c r="G194" i="56"/>
  <c r="G189" i="56"/>
  <c r="F195" i="56"/>
  <c r="F187" i="56"/>
  <c r="G97" i="56"/>
  <c r="F90" i="56"/>
  <c r="H98" i="56"/>
  <c r="P34" i="55"/>
  <c r="O34" i="55"/>
  <c r="N53" i="55"/>
  <c r="L53" i="55"/>
  <c r="K92" i="55"/>
  <c r="J92" i="55"/>
  <c r="I92" i="55"/>
  <c r="H92" i="55"/>
  <c r="G92" i="55"/>
  <c r="F92" i="55"/>
  <c r="E92" i="55"/>
  <c r="D92" i="55"/>
  <c r="B90" i="55"/>
  <c r="B65" i="55"/>
  <c r="B53" i="55"/>
  <c r="B35" i="55"/>
  <c r="B77" i="55"/>
  <c r="B76" i="55"/>
  <c r="B75" i="55"/>
  <c r="B74" i="55"/>
  <c r="B73" i="55"/>
  <c r="B69" i="55"/>
  <c r="AF234" i="55"/>
  <c r="AE234" i="55"/>
  <c r="AD234" i="55"/>
  <c r="AC234" i="55"/>
  <c r="AB234" i="55"/>
  <c r="AA234" i="55"/>
  <c r="Z234" i="55"/>
  <c r="Y234" i="55"/>
  <c r="X234" i="55"/>
  <c r="W234" i="55"/>
  <c r="V234" i="55"/>
  <c r="U234" i="55"/>
  <c r="T234" i="55"/>
  <c r="S234" i="55"/>
  <c r="R234" i="55"/>
  <c r="Q234" i="55"/>
  <c r="P234" i="55"/>
  <c r="O234" i="55"/>
  <c r="N234" i="55"/>
  <c r="M234" i="55"/>
  <c r="L234" i="55"/>
  <c r="K234" i="55"/>
  <c r="J234" i="55"/>
  <c r="I234" i="55"/>
  <c r="H234" i="55"/>
  <c r="G234" i="55"/>
  <c r="F234" i="55"/>
  <c r="E234" i="55"/>
  <c r="D234" i="55"/>
  <c r="C234" i="55"/>
  <c r="B234" i="55"/>
  <c r="A234" i="55"/>
  <c r="AF233" i="55"/>
  <c r="AE233" i="55"/>
  <c r="AD233" i="55"/>
  <c r="AC233" i="55"/>
  <c r="AB233" i="55"/>
  <c r="AA233" i="55"/>
  <c r="Z233" i="55"/>
  <c r="Y233" i="55"/>
  <c r="X233" i="55"/>
  <c r="W233" i="55"/>
  <c r="V233" i="55"/>
  <c r="U233" i="55"/>
  <c r="T233" i="55"/>
  <c r="S233" i="55"/>
  <c r="R233" i="55"/>
  <c r="Q233" i="55"/>
  <c r="P233" i="55"/>
  <c r="O233" i="55"/>
  <c r="N233" i="55"/>
  <c r="M233" i="55"/>
  <c r="L233" i="55"/>
  <c r="K233" i="55"/>
  <c r="J233" i="55"/>
  <c r="I233" i="55"/>
  <c r="H233" i="55"/>
  <c r="G233" i="55"/>
  <c r="F233" i="55"/>
  <c r="E233" i="55"/>
  <c r="D233" i="55"/>
  <c r="C233" i="55"/>
  <c r="B233" i="55"/>
  <c r="A233" i="55"/>
  <c r="AF232" i="55"/>
  <c r="AE232" i="55"/>
  <c r="AD232" i="55"/>
  <c r="AC232" i="55"/>
  <c r="AB232" i="55"/>
  <c r="AA232" i="55"/>
  <c r="Z232" i="55"/>
  <c r="Y232" i="55"/>
  <c r="X232" i="55"/>
  <c r="W232" i="55"/>
  <c r="V232" i="55"/>
  <c r="U232" i="55"/>
  <c r="T232" i="55"/>
  <c r="S232" i="55"/>
  <c r="R232" i="55"/>
  <c r="Q232" i="55"/>
  <c r="P232" i="55"/>
  <c r="O232" i="55"/>
  <c r="N232" i="55"/>
  <c r="M232" i="55"/>
  <c r="L232" i="55"/>
  <c r="K232" i="55"/>
  <c r="J232" i="55"/>
  <c r="I232" i="55"/>
  <c r="H232" i="55"/>
  <c r="G232" i="55"/>
  <c r="F232" i="55"/>
  <c r="E232" i="55"/>
  <c r="D232" i="55"/>
  <c r="C232" i="55"/>
  <c r="B232" i="55"/>
  <c r="A232" i="55"/>
  <c r="AF231" i="55"/>
  <c r="AE231" i="55"/>
  <c r="AD231" i="55"/>
  <c r="AC231" i="55"/>
  <c r="AB231" i="55"/>
  <c r="AA231" i="55"/>
  <c r="Z231" i="55"/>
  <c r="Y231" i="55"/>
  <c r="X231" i="55"/>
  <c r="W231" i="55"/>
  <c r="V231" i="55"/>
  <c r="U231" i="55"/>
  <c r="T231" i="55"/>
  <c r="S231" i="55"/>
  <c r="R231" i="55"/>
  <c r="Q231" i="55"/>
  <c r="P231" i="55"/>
  <c r="O231" i="55"/>
  <c r="N231" i="55"/>
  <c r="M231" i="55"/>
  <c r="L231" i="55"/>
  <c r="K231" i="55"/>
  <c r="J231" i="55"/>
  <c r="I231" i="55"/>
  <c r="H231" i="55"/>
  <c r="G231" i="55"/>
  <c r="F231" i="55"/>
  <c r="E231" i="55"/>
  <c r="D231" i="55"/>
  <c r="C231" i="55"/>
  <c r="B231" i="55"/>
  <c r="A231" i="55"/>
  <c r="B230" i="55"/>
  <c r="S205" i="55"/>
  <c r="AG195" i="55"/>
  <c r="B195" i="55"/>
  <c r="B48" i="55" s="1"/>
  <c r="B49" i="55" s="1"/>
  <c r="C194" i="55"/>
  <c r="C193" i="55"/>
  <c r="D193" i="55" s="1"/>
  <c r="E193" i="55" s="1"/>
  <c r="F193" i="55" s="1"/>
  <c r="G193" i="55" s="1"/>
  <c r="H193" i="55" s="1"/>
  <c r="I193" i="55" s="1"/>
  <c r="J193" i="55" s="1"/>
  <c r="K193" i="55" s="1"/>
  <c r="L193" i="55" s="1"/>
  <c r="M193" i="55" s="1"/>
  <c r="N193" i="55" s="1"/>
  <c r="O193" i="55" s="1"/>
  <c r="P193" i="55" s="1"/>
  <c r="Q193" i="55" s="1"/>
  <c r="R193" i="55" s="1"/>
  <c r="S193" i="55" s="1"/>
  <c r="T193" i="55" s="1"/>
  <c r="U193" i="55" s="1"/>
  <c r="V193" i="55" s="1"/>
  <c r="W193" i="55" s="1"/>
  <c r="X193" i="55" s="1"/>
  <c r="Y193" i="55" s="1"/>
  <c r="Z193" i="55" s="1"/>
  <c r="AA193" i="55" s="1"/>
  <c r="AB193" i="55" s="1"/>
  <c r="AC193" i="55" s="1"/>
  <c r="AD193" i="55" s="1"/>
  <c r="AE193" i="55" s="1"/>
  <c r="AF193" i="55" s="1"/>
  <c r="D192" i="55"/>
  <c r="E192" i="55" s="1"/>
  <c r="F192" i="55" s="1"/>
  <c r="G192" i="55" s="1"/>
  <c r="H192" i="55" s="1"/>
  <c r="I192" i="55" s="1"/>
  <c r="J192" i="55" s="1"/>
  <c r="K192" i="55" s="1"/>
  <c r="L192" i="55" s="1"/>
  <c r="M192" i="55" s="1"/>
  <c r="N192" i="55" s="1"/>
  <c r="O192" i="55" s="1"/>
  <c r="P192" i="55" s="1"/>
  <c r="Q192" i="55" s="1"/>
  <c r="R192" i="55" s="1"/>
  <c r="S192" i="55" s="1"/>
  <c r="T192" i="55" s="1"/>
  <c r="U192" i="55" s="1"/>
  <c r="V192" i="55" s="1"/>
  <c r="W192" i="55" s="1"/>
  <c r="X192" i="55" s="1"/>
  <c r="Y192" i="55" s="1"/>
  <c r="Z192" i="55" s="1"/>
  <c r="AA192" i="55" s="1"/>
  <c r="AB192" i="55" s="1"/>
  <c r="AC192" i="55" s="1"/>
  <c r="AD192" i="55" s="1"/>
  <c r="AE192" i="55" s="1"/>
  <c r="AF192" i="55" s="1"/>
  <c r="C192" i="55"/>
  <c r="E191" i="55"/>
  <c r="F191" i="55" s="1"/>
  <c r="G191" i="55" s="1"/>
  <c r="H191" i="55" s="1"/>
  <c r="I191" i="55" s="1"/>
  <c r="J191" i="55" s="1"/>
  <c r="K191" i="55" s="1"/>
  <c r="L191" i="55" s="1"/>
  <c r="M191" i="55" s="1"/>
  <c r="N191" i="55" s="1"/>
  <c r="O191" i="55" s="1"/>
  <c r="P191" i="55" s="1"/>
  <c r="Q191" i="55" s="1"/>
  <c r="R191" i="55" s="1"/>
  <c r="S191" i="55" s="1"/>
  <c r="T191" i="55" s="1"/>
  <c r="U191" i="55" s="1"/>
  <c r="V191" i="55" s="1"/>
  <c r="W191" i="55" s="1"/>
  <c r="X191" i="55" s="1"/>
  <c r="Y191" i="55" s="1"/>
  <c r="Z191" i="55" s="1"/>
  <c r="AA191" i="55" s="1"/>
  <c r="AB191" i="55" s="1"/>
  <c r="AC191" i="55" s="1"/>
  <c r="AD191" i="55" s="1"/>
  <c r="AE191" i="55" s="1"/>
  <c r="AF191" i="55" s="1"/>
  <c r="D191" i="55"/>
  <c r="C191" i="55"/>
  <c r="C190" i="55"/>
  <c r="D190" i="55" s="1"/>
  <c r="E190" i="55" s="1"/>
  <c r="F190" i="55" s="1"/>
  <c r="G190" i="55" s="1"/>
  <c r="H190" i="55" s="1"/>
  <c r="I190" i="55" s="1"/>
  <c r="J190" i="55" s="1"/>
  <c r="K190" i="55" s="1"/>
  <c r="L190" i="55" s="1"/>
  <c r="M190" i="55" s="1"/>
  <c r="N190" i="55" s="1"/>
  <c r="O190" i="55" s="1"/>
  <c r="P190" i="55" s="1"/>
  <c r="Q190" i="55" s="1"/>
  <c r="R190" i="55" s="1"/>
  <c r="S190" i="55" s="1"/>
  <c r="T190" i="55" s="1"/>
  <c r="U190" i="55" s="1"/>
  <c r="V190" i="55" s="1"/>
  <c r="W190" i="55" s="1"/>
  <c r="X190" i="55" s="1"/>
  <c r="Y190" i="55" s="1"/>
  <c r="Z190" i="55" s="1"/>
  <c r="AA190" i="55" s="1"/>
  <c r="AB190" i="55" s="1"/>
  <c r="AC190" i="55" s="1"/>
  <c r="AD190" i="55" s="1"/>
  <c r="AE190" i="55" s="1"/>
  <c r="AF190" i="55" s="1"/>
  <c r="C189" i="55"/>
  <c r="D189" i="55" s="1"/>
  <c r="AG187" i="55"/>
  <c r="B187" i="55"/>
  <c r="C186" i="55"/>
  <c r="D186" i="55" s="1"/>
  <c r="E186" i="55" s="1"/>
  <c r="F186" i="55" s="1"/>
  <c r="G186" i="55" s="1"/>
  <c r="H186" i="55" s="1"/>
  <c r="I186" i="55" s="1"/>
  <c r="J186" i="55" s="1"/>
  <c r="K186" i="55" s="1"/>
  <c r="L186" i="55" s="1"/>
  <c r="M186" i="55" s="1"/>
  <c r="N186" i="55" s="1"/>
  <c r="O186" i="55" s="1"/>
  <c r="P186" i="55" s="1"/>
  <c r="Q186" i="55" s="1"/>
  <c r="R186" i="55" s="1"/>
  <c r="S186" i="55" s="1"/>
  <c r="T186" i="55" s="1"/>
  <c r="U186" i="55" s="1"/>
  <c r="V186" i="55" s="1"/>
  <c r="W186" i="55" s="1"/>
  <c r="X186" i="55" s="1"/>
  <c r="Y186" i="55" s="1"/>
  <c r="Z186" i="55" s="1"/>
  <c r="AA186" i="55" s="1"/>
  <c r="AB186" i="55" s="1"/>
  <c r="AC186" i="55" s="1"/>
  <c r="AD186" i="55" s="1"/>
  <c r="AE186" i="55" s="1"/>
  <c r="AF186" i="55" s="1"/>
  <c r="C185" i="55"/>
  <c r="D185" i="55" s="1"/>
  <c r="E185" i="55" s="1"/>
  <c r="F185" i="55" s="1"/>
  <c r="G185" i="55" s="1"/>
  <c r="H185" i="55" s="1"/>
  <c r="I185" i="55" s="1"/>
  <c r="J185" i="55" s="1"/>
  <c r="K185" i="55" s="1"/>
  <c r="L185" i="55" s="1"/>
  <c r="M185" i="55" s="1"/>
  <c r="N185" i="55" s="1"/>
  <c r="O185" i="55" s="1"/>
  <c r="P185" i="55" s="1"/>
  <c r="Q185" i="55" s="1"/>
  <c r="R185" i="55" s="1"/>
  <c r="S185" i="55" s="1"/>
  <c r="T185" i="55" s="1"/>
  <c r="U185" i="55" s="1"/>
  <c r="V185" i="55" s="1"/>
  <c r="W185" i="55" s="1"/>
  <c r="X185" i="55" s="1"/>
  <c r="Y185" i="55" s="1"/>
  <c r="Z185" i="55" s="1"/>
  <c r="AA185" i="55" s="1"/>
  <c r="AB185" i="55" s="1"/>
  <c r="AC185" i="55" s="1"/>
  <c r="AD185" i="55" s="1"/>
  <c r="AE185" i="55" s="1"/>
  <c r="AF185" i="55" s="1"/>
  <c r="C184" i="55"/>
  <c r="D184" i="55" s="1"/>
  <c r="E184" i="55" s="1"/>
  <c r="F184" i="55" s="1"/>
  <c r="G184" i="55" s="1"/>
  <c r="H184" i="55" s="1"/>
  <c r="I184" i="55" s="1"/>
  <c r="J184" i="55" s="1"/>
  <c r="K184" i="55" s="1"/>
  <c r="L184" i="55" s="1"/>
  <c r="M184" i="55" s="1"/>
  <c r="N184" i="55" s="1"/>
  <c r="O184" i="55" s="1"/>
  <c r="P184" i="55" s="1"/>
  <c r="Q184" i="55" s="1"/>
  <c r="R184" i="55" s="1"/>
  <c r="S184" i="55" s="1"/>
  <c r="T184" i="55" s="1"/>
  <c r="U184" i="55" s="1"/>
  <c r="V184" i="55" s="1"/>
  <c r="W184" i="55" s="1"/>
  <c r="X184" i="55" s="1"/>
  <c r="Y184" i="55" s="1"/>
  <c r="Z184" i="55" s="1"/>
  <c r="AA184" i="55" s="1"/>
  <c r="AB184" i="55" s="1"/>
  <c r="AC184" i="55" s="1"/>
  <c r="AD184" i="55" s="1"/>
  <c r="AE184" i="55" s="1"/>
  <c r="AF184" i="55" s="1"/>
  <c r="D183" i="55"/>
  <c r="E183" i="55" s="1"/>
  <c r="F183" i="55" s="1"/>
  <c r="G183" i="55" s="1"/>
  <c r="H183" i="55" s="1"/>
  <c r="I183" i="55" s="1"/>
  <c r="J183" i="55" s="1"/>
  <c r="K183" i="55" s="1"/>
  <c r="L183" i="55" s="1"/>
  <c r="M183" i="55" s="1"/>
  <c r="N183" i="55" s="1"/>
  <c r="O183" i="55" s="1"/>
  <c r="P183" i="55" s="1"/>
  <c r="Q183" i="55" s="1"/>
  <c r="R183" i="55" s="1"/>
  <c r="S183" i="55" s="1"/>
  <c r="T183" i="55" s="1"/>
  <c r="U183" i="55" s="1"/>
  <c r="V183" i="55" s="1"/>
  <c r="W183" i="55" s="1"/>
  <c r="X183" i="55" s="1"/>
  <c r="Y183" i="55" s="1"/>
  <c r="Z183" i="55" s="1"/>
  <c r="AA183" i="55" s="1"/>
  <c r="AB183" i="55" s="1"/>
  <c r="AC183" i="55" s="1"/>
  <c r="AD183" i="55" s="1"/>
  <c r="AE183" i="55" s="1"/>
  <c r="AF183" i="55" s="1"/>
  <c r="C183" i="55"/>
  <c r="C182" i="55"/>
  <c r="D182" i="55" s="1"/>
  <c r="E182" i="55" s="1"/>
  <c r="F182" i="55" s="1"/>
  <c r="G182" i="55" s="1"/>
  <c r="H182" i="55" s="1"/>
  <c r="I182" i="55" s="1"/>
  <c r="J182" i="55" s="1"/>
  <c r="K182" i="55" s="1"/>
  <c r="L182" i="55" s="1"/>
  <c r="M182" i="55" s="1"/>
  <c r="N182" i="55" s="1"/>
  <c r="O182" i="55" s="1"/>
  <c r="P182" i="55" s="1"/>
  <c r="Q182" i="55" s="1"/>
  <c r="R182" i="55" s="1"/>
  <c r="S182" i="55" s="1"/>
  <c r="T182" i="55" s="1"/>
  <c r="U182" i="55" s="1"/>
  <c r="V182" i="55" s="1"/>
  <c r="W182" i="55" s="1"/>
  <c r="X182" i="55" s="1"/>
  <c r="Y182" i="55" s="1"/>
  <c r="Z182" i="55" s="1"/>
  <c r="AA182" i="55" s="1"/>
  <c r="AB182" i="55" s="1"/>
  <c r="AC182" i="55" s="1"/>
  <c r="AD182" i="55" s="1"/>
  <c r="AE182" i="55" s="1"/>
  <c r="AF182" i="55" s="1"/>
  <c r="G181" i="55"/>
  <c r="H181" i="55" s="1"/>
  <c r="I181" i="55" s="1"/>
  <c r="J181" i="55" s="1"/>
  <c r="K181" i="55" s="1"/>
  <c r="L181" i="55" s="1"/>
  <c r="M181" i="55" s="1"/>
  <c r="N181" i="55" s="1"/>
  <c r="O181" i="55" s="1"/>
  <c r="P181" i="55" s="1"/>
  <c r="Q181" i="55" s="1"/>
  <c r="R181" i="55" s="1"/>
  <c r="S181" i="55" s="1"/>
  <c r="T181" i="55" s="1"/>
  <c r="U181" i="55" s="1"/>
  <c r="V181" i="55" s="1"/>
  <c r="W181" i="55" s="1"/>
  <c r="X181" i="55" s="1"/>
  <c r="Y181" i="55" s="1"/>
  <c r="Z181" i="55" s="1"/>
  <c r="AA181" i="55" s="1"/>
  <c r="AB181" i="55" s="1"/>
  <c r="AC181" i="55" s="1"/>
  <c r="AD181" i="55" s="1"/>
  <c r="AE181" i="55" s="1"/>
  <c r="AF181" i="55" s="1"/>
  <c r="D181" i="55"/>
  <c r="E181" i="55" s="1"/>
  <c r="F181" i="55" s="1"/>
  <c r="C181" i="55"/>
  <c r="C180" i="55"/>
  <c r="D180" i="55" s="1"/>
  <c r="E180" i="55" s="1"/>
  <c r="F180" i="55" s="1"/>
  <c r="G180" i="55" s="1"/>
  <c r="H180" i="55" s="1"/>
  <c r="I180" i="55" s="1"/>
  <c r="J180" i="55" s="1"/>
  <c r="K180" i="55" s="1"/>
  <c r="L180" i="55" s="1"/>
  <c r="M180" i="55" s="1"/>
  <c r="N180" i="55" s="1"/>
  <c r="O180" i="55" s="1"/>
  <c r="P180" i="55" s="1"/>
  <c r="Q180" i="55" s="1"/>
  <c r="R180" i="55" s="1"/>
  <c r="S180" i="55" s="1"/>
  <c r="T180" i="55" s="1"/>
  <c r="U180" i="55" s="1"/>
  <c r="V180" i="55" s="1"/>
  <c r="W180" i="55" s="1"/>
  <c r="X180" i="55" s="1"/>
  <c r="Y180" i="55" s="1"/>
  <c r="Z180" i="55" s="1"/>
  <c r="AA180" i="55" s="1"/>
  <c r="AB180" i="55" s="1"/>
  <c r="AC180" i="55" s="1"/>
  <c r="AD180" i="55" s="1"/>
  <c r="AE180" i="55" s="1"/>
  <c r="AF180" i="55" s="1"/>
  <c r="C179" i="55"/>
  <c r="D179" i="55" s="1"/>
  <c r="E179" i="55" s="1"/>
  <c r="F179" i="55" s="1"/>
  <c r="G179" i="55" s="1"/>
  <c r="H179" i="55" s="1"/>
  <c r="I179" i="55" s="1"/>
  <c r="J179" i="55" s="1"/>
  <c r="K179" i="55" s="1"/>
  <c r="L179" i="55" s="1"/>
  <c r="M179" i="55" s="1"/>
  <c r="N179" i="55" s="1"/>
  <c r="O179" i="55" s="1"/>
  <c r="P179" i="55" s="1"/>
  <c r="Q179" i="55" s="1"/>
  <c r="R179" i="55" s="1"/>
  <c r="S179" i="55" s="1"/>
  <c r="T179" i="55" s="1"/>
  <c r="U179" i="55" s="1"/>
  <c r="V179" i="55" s="1"/>
  <c r="W179" i="55" s="1"/>
  <c r="X179" i="55" s="1"/>
  <c r="Y179" i="55" s="1"/>
  <c r="Z179" i="55" s="1"/>
  <c r="AA179" i="55" s="1"/>
  <c r="AB179" i="55" s="1"/>
  <c r="AC179" i="55" s="1"/>
  <c r="AD179" i="55" s="1"/>
  <c r="AE179" i="55" s="1"/>
  <c r="AF179" i="55" s="1"/>
  <c r="C178" i="55"/>
  <c r="D178" i="55" s="1"/>
  <c r="E178" i="55" s="1"/>
  <c r="F178" i="55" s="1"/>
  <c r="G178" i="55" s="1"/>
  <c r="H178" i="55" s="1"/>
  <c r="I178" i="55" s="1"/>
  <c r="J178" i="55" s="1"/>
  <c r="K178" i="55" s="1"/>
  <c r="L178" i="55" s="1"/>
  <c r="M178" i="55" s="1"/>
  <c r="N178" i="55" s="1"/>
  <c r="O178" i="55" s="1"/>
  <c r="P178" i="55" s="1"/>
  <c r="Q178" i="55" s="1"/>
  <c r="R178" i="55" s="1"/>
  <c r="S178" i="55" s="1"/>
  <c r="T178" i="55" s="1"/>
  <c r="U178" i="55" s="1"/>
  <c r="V178" i="55" s="1"/>
  <c r="W178" i="55" s="1"/>
  <c r="X178" i="55" s="1"/>
  <c r="Y178" i="55" s="1"/>
  <c r="Z178" i="55" s="1"/>
  <c r="AA178" i="55" s="1"/>
  <c r="AB178" i="55" s="1"/>
  <c r="AC178" i="55" s="1"/>
  <c r="AD178" i="55" s="1"/>
  <c r="AE178" i="55" s="1"/>
  <c r="AF178" i="55" s="1"/>
  <c r="D177" i="55"/>
  <c r="E177" i="55" s="1"/>
  <c r="F177" i="55" s="1"/>
  <c r="G177" i="55" s="1"/>
  <c r="H177" i="55" s="1"/>
  <c r="I177" i="55" s="1"/>
  <c r="J177" i="55" s="1"/>
  <c r="K177" i="55" s="1"/>
  <c r="L177" i="55" s="1"/>
  <c r="M177" i="55" s="1"/>
  <c r="N177" i="55" s="1"/>
  <c r="O177" i="55" s="1"/>
  <c r="P177" i="55" s="1"/>
  <c r="Q177" i="55" s="1"/>
  <c r="R177" i="55" s="1"/>
  <c r="S177" i="55" s="1"/>
  <c r="T177" i="55" s="1"/>
  <c r="U177" i="55" s="1"/>
  <c r="V177" i="55" s="1"/>
  <c r="W177" i="55" s="1"/>
  <c r="X177" i="55" s="1"/>
  <c r="Y177" i="55" s="1"/>
  <c r="Z177" i="55" s="1"/>
  <c r="AA177" i="55" s="1"/>
  <c r="AB177" i="55" s="1"/>
  <c r="AC177" i="55" s="1"/>
  <c r="AD177" i="55" s="1"/>
  <c r="AE177" i="55" s="1"/>
  <c r="AF177" i="55" s="1"/>
  <c r="C177" i="55"/>
  <c r="C176" i="55"/>
  <c r="D176" i="55" s="1"/>
  <c r="E176" i="55" s="1"/>
  <c r="F176" i="55" s="1"/>
  <c r="G176" i="55" s="1"/>
  <c r="H176" i="55" s="1"/>
  <c r="I176" i="55" s="1"/>
  <c r="J176" i="55" s="1"/>
  <c r="K176" i="55" s="1"/>
  <c r="L176" i="55" s="1"/>
  <c r="M176" i="55" s="1"/>
  <c r="N176" i="55" s="1"/>
  <c r="O176" i="55" s="1"/>
  <c r="P176" i="55" s="1"/>
  <c r="Q176" i="55" s="1"/>
  <c r="R176" i="55" s="1"/>
  <c r="S176" i="55" s="1"/>
  <c r="T176" i="55" s="1"/>
  <c r="U176" i="55" s="1"/>
  <c r="V176" i="55" s="1"/>
  <c r="W176" i="55" s="1"/>
  <c r="X176" i="55" s="1"/>
  <c r="Y176" i="55" s="1"/>
  <c r="Z176" i="55" s="1"/>
  <c r="AA176" i="55" s="1"/>
  <c r="AB176" i="55" s="1"/>
  <c r="AC176" i="55" s="1"/>
  <c r="AD176" i="55" s="1"/>
  <c r="AE176" i="55" s="1"/>
  <c r="AF176" i="55" s="1"/>
  <c r="C175" i="55"/>
  <c r="D175" i="55" s="1"/>
  <c r="E175" i="55" s="1"/>
  <c r="F175" i="55" s="1"/>
  <c r="G175" i="55" s="1"/>
  <c r="H175" i="55" s="1"/>
  <c r="I175" i="55" s="1"/>
  <c r="J175" i="55" s="1"/>
  <c r="K175" i="55" s="1"/>
  <c r="L175" i="55" s="1"/>
  <c r="M175" i="55" s="1"/>
  <c r="N175" i="55" s="1"/>
  <c r="O175" i="55" s="1"/>
  <c r="P175" i="55" s="1"/>
  <c r="Q175" i="55" s="1"/>
  <c r="R175" i="55" s="1"/>
  <c r="S175" i="55" s="1"/>
  <c r="T175" i="55" s="1"/>
  <c r="U175" i="55" s="1"/>
  <c r="V175" i="55" s="1"/>
  <c r="W175" i="55" s="1"/>
  <c r="X175" i="55" s="1"/>
  <c r="Y175" i="55" s="1"/>
  <c r="Z175" i="55" s="1"/>
  <c r="AA175" i="55" s="1"/>
  <c r="AB175" i="55" s="1"/>
  <c r="AC175" i="55" s="1"/>
  <c r="AD175" i="55" s="1"/>
  <c r="AE175" i="55" s="1"/>
  <c r="AF175" i="55" s="1"/>
  <c r="D174" i="55"/>
  <c r="E174" i="55" s="1"/>
  <c r="F174" i="55" s="1"/>
  <c r="G174" i="55" s="1"/>
  <c r="H174" i="55" s="1"/>
  <c r="I174" i="55" s="1"/>
  <c r="J174" i="55" s="1"/>
  <c r="K174" i="55" s="1"/>
  <c r="L174" i="55" s="1"/>
  <c r="M174" i="55" s="1"/>
  <c r="N174" i="55" s="1"/>
  <c r="O174" i="55" s="1"/>
  <c r="P174" i="55" s="1"/>
  <c r="Q174" i="55" s="1"/>
  <c r="R174" i="55" s="1"/>
  <c r="S174" i="55" s="1"/>
  <c r="T174" i="55" s="1"/>
  <c r="U174" i="55" s="1"/>
  <c r="V174" i="55" s="1"/>
  <c r="W174" i="55" s="1"/>
  <c r="X174" i="55" s="1"/>
  <c r="Y174" i="55" s="1"/>
  <c r="Z174" i="55" s="1"/>
  <c r="AA174" i="55" s="1"/>
  <c r="AB174" i="55" s="1"/>
  <c r="AC174" i="55" s="1"/>
  <c r="AD174" i="55" s="1"/>
  <c r="AE174" i="55" s="1"/>
  <c r="AF174" i="55" s="1"/>
  <c r="C174" i="55"/>
  <c r="D172" i="55"/>
  <c r="E172" i="55" s="1"/>
  <c r="F172" i="55" s="1"/>
  <c r="G172" i="55" s="1"/>
  <c r="H172" i="55" s="1"/>
  <c r="I172" i="55" s="1"/>
  <c r="J172" i="55" s="1"/>
  <c r="K172" i="55" s="1"/>
  <c r="L172" i="55" s="1"/>
  <c r="M172" i="55" s="1"/>
  <c r="N172" i="55" s="1"/>
  <c r="O172" i="55" s="1"/>
  <c r="P172" i="55" s="1"/>
  <c r="Q172" i="55" s="1"/>
  <c r="R172" i="55" s="1"/>
  <c r="S172" i="55" s="1"/>
  <c r="T172" i="55" s="1"/>
  <c r="U172" i="55" s="1"/>
  <c r="V172" i="55" s="1"/>
  <c r="W172" i="55" s="1"/>
  <c r="X172" i="55" s="1"/>
  <c r="Y172" i="55" s="1"/>
  <c r="Z172" i="55" s="1"/>
  <c r="AA172" i="55" s="1"/>
  <c r="AB172" i="55" s="1"/>
  <c r="AC172" i="55" s="1"/>
  <c r="AD172" i="55" s="1"/>
  <c r="AE172" i="55" s="1"/>
  <c r="AF172" i="55" s="1"/>
  <c r="C172" i="55"/>
  <c r="C171" i="55"/>
  <c r="D171" i="55" s="1"/>
  <c r="E171" i="55" s="1"/>
  <c r="F171" i="55" s="1"/>
  <c r="G171" i="55" s="1"/>
  <c r="H171" i="55" s="1"/>
  <c r="I171" i="55" s="1"/>
  <c r="J171" i="55" s="1"/>
  <c r="K171" i="55" s="1"/>
  <c r="L171" i="55" s="1"/>
  <c r="M171" i="55" s="1"/>
  <c r="N171" i="55" s="1"/>
  <c r="O171" i="55" s="1"/>
  <c r="P171" i="55" s="1"/>
  <c r="Q171" i="55" s="1"/>
  <c r="R171" i="55" s="1"/>
  <c r="S171" i="55" s="1"/>
  <c r="T171" i="55" s="1"/>
  <c r="U171" i="55" s="1"/>
  <c r="V171" i="55" s="1"/>
  <c r="W171" i="55" s="1"/>
  <c r="X171" i="55" s="1"/>
  <c r="Y171" i="55" s="1"/>
  <c r="Z171" i="55" s="1"/>
  <c r="AA171" i="55" s="1"/>
  <c r="AB171" i="55" s="1"/>
  <c r="AC171" i="55" s="1"/>
  <c r="AD171" i="55" s="1"/>
  <c r="AE171" i="55" s="1"/>
  <c r="AF171" i="55" s="1"/>
  <c r="C170" i="55"/>
  <c r="D170" i="55" s="1"/>
  <c r="E170" i="55" s="1"/>
  <c r="F170" i="55" s="1"/>
  <c r="G170" i="55" s="1"/>
  <c r="H170" i="55" s="1"/>
  <c r="I170" i="55" s="1"/>
  <c r="J170" i="55" s="1"/>
  <c r="K170" i="55" s="1"/>
  <c r="L170" i="55" s="1"/>
  <c r="M170" i="55" s="1"/>
  <c r="N170" i="55" s="1"/>
  <c r="O170" i="55" s="1"/>
  <c r="P170" i="55" s="1"/>
  <c r="Q170" i="55" s="1"/>
  <c r="R170" i="55" s="1"/>
  <c r="S170" i="55" s="1"/>
  <c r="T170" i="55" s="1"/>
  <c r="U170" i="55" s="1"/>
  <c r="V170" i="55" s="1"/>
  <c r="W170" i="55" s="1"/>
  <c r="X170" i="55" s="1"/>
  <c r="Y170" i="55" s="1"/>
  <c r="Z170" i="55" s="1"/>
  <c r="AA170" i="55" s="1"/>
  <c r="AB170" i="55" s="1"/>
  <c r="AC170" i="55" s="1"/>
  <c r="AD170" i="55" s="1"/>
  <c r="AE170" i="55" s="1"/>
  <c r="AF170" i="55" s="1"/>
  <c r="J169" i="55"/>
  <c r="K169" i="55" s="1"/>
  <c r="L169" i="55" s="1"/>
  <c r="M169" i="55" s="1"/>
  <c r="N169" i="55" s="1"/>
  <c r="O169" i="55" s="1"/>
  <c r="P169" i="55" s="1"/>
  <c r="Q169" i="55" s="1"/>
  <c r="R169" i="55" s="1"/>
  <c r="S169" i="55" s="1"/>
  <c r="T169" i="55" s="1"/>
  <c r="U169" i="55" s="1"/>
  <c r="V169" i="55" s="1"/>
  <c r="W169" i="55" s="1"/>
  <c r="X169" i="55" s="1"/>
  <c r="Y169" i="55" s="1"/>
  <c r="Z169" i="55" s="1"/>
  <c r="AA169" i="55" s="1"/>
  <c r="AB169" i="55" s="1"/>
  <c r="AC169" i="55" s="1"/>
  <c r="AD169" i="55" s="1"/>
  <c r="AE169" i="55" s="1"/>
  <c r="AF169" i="55" s="1"/>
  <c r="C169" i="55"/>
  <c r="D169" i="55" s="1"/>
  <c r="E169" i="55" s="1"/>
  <c r="F169" i="55" s="1"/>
  <c r="G169" i="55" s="1"/>
  <c r="H169" i="55" s="1"/>
  <c r="I169" i="55" s="1"/>
  <c r="C168" i="55"/>
  <c r="D168" i="55" s="1"/>
  <c r="E168" i="55" s="1"/>
  <c r="F168" i="55" s="1"/>
  <c r="G168" i="55" s="1"/>
  <c r="H168" i="55" s="1"/>
  <c r="I168" i="55" s="1"/>
  <c r="J168" i="55" s="1"/>
  <c r="K168" i="55" s="1"/>
  <c r="L168" i="55" s="1"/>
  <c r="M168" i="55" s="1"/>
  <c r="N168" i="55" s="1"/>
  <c r="O168" i="55" s="1"/>
  <c r="P168" i="55" s="1"/>
  <c r="Q168" i="55" s="1"/>
  <c r="R168" i="55" s="1"/>
  <c r="S168" i="55" s="1"/>
  <c r="T168" i="55" s="1"/>
  <c r="U168" i="55" s="1"/>
  <c r="V168" i="55" s="1"/>
  <c r="W168" i="55" s="1"/>
  <c r="X168" i="55" s="1"/>
  <c r="Y168" i="55" s="1"/>
  <c r="Z168" i="55" s="1"/>
  <c r="AA168" i="55" s="1"/>
  <c r="AB168" i="55" s="1"/>
  <c r="AC168" i="55" s="1"/>
  <c r="AD168" i="55" s="1"/>
  <c r="AE168" i="55" s="1"/>
  <c r="AF168" i="55" s="1"/>
  <c r="P167" i="55"/>
  <c r="Q167" i="55" s="1"/>
  <c r="R167" i="55" s="1"/>
  <c r="S167" i="55" s="1"/>
  <c r="T167" i="55" s="1"/>
  <c r="U167" i="55" s="1"/>
  <c r="V167" i="55" s="1"/>
  <c r="W167" i="55" s="1"/>
  <c r="X167" i="55" s="1"/>
  <c r="Y167" i="55" s="1"/>
  <c r="Z167" i="55" s="1"/>
  <c r="AA167" i="55" s="1"/>
  <c r="AB167" i="55" s="1"/>
  <c r="AC167" i="55" s="1"/>
  <c r="AD167" i="55" s="1"/>
  <c r="AE167" i="55" s="1"/>
  <c r="AF167" i="55" s="1"/>
  <c r="C167" i="55"/>
  <c r="D167" i="55" s="1"/>
  <c r="E167" i="55" s="1"/>
  <c r="F167" i="55" s="1"/>
  <c r="G167" i="55" s="1"/>
  <c r="H167" i="55" s="1"/>
  <c r="I167" i="55" s="1"/>
  <c r="J167" i="55" s="1"/>
  <c r="K167" i="55" s="1"/>
  <c r="L167" i="55" s="1"/>
  <c r="M167" i="55" s="1"/>
  <c r="N167" i="55" s="1"/>
  <c r="O167" i="55" s="1"/>
  <c r="D166" i="55"/>
  <c r="E166" i="55" s="1"/>
  <c r="F166" i="55" s="1"/>
  <c r="G166" i="55" s="1"/>
  <c r="H166" i="55" s="1"/>
  <c r="I166" i="55" s="1"/>
  <c r="J166" i="55" s="1"/>
  <c r="K166" i="55" s="1"/>
  <c r="L166" i="55" s="1"/>
  <c r="M166" i="55" s="1"/>
  <c r="N166" i="55" s="1"/>
  <c r="O166" i="55" s="1"/>
  <c r="P166" i="55" s="1"/>
  <c r="Q166" i="55" s="1"/>
  <c r="R166" i="55" s="1"/>
  <c r="S166" i="55" s="1"/>
  <c r="T166" i="55" s="1"/>
  <c r="U166" i="55" s="1"/>
  <c r="V166" i="55" s="1"/>
  <c r="W166" i="55" s="1"/>
  <c r="X166" i="55" s="1"/>
  <c r="Y166" i="55" s="1"/>
  <c r="Z166" i="55" s="1"/>
  <c r="AA166" i="55" s="1"/>
  <c r="AB166" i="55" s="1"/>
  <c r="AC166" i="55" s="1"/>
  <c r="AD166" i="55" s="1"/>
  <c r="AE166" i="55" s="1"/>
  <c r="AF166" i="55" s="1"/>
  <c r="C166" i="55"/>
  <c r="D165" i="55"/>
  <c r="E165" i="55" s="1"/>
  <c r="F165" i="55" s="1"/>
  <c r="G165" i="55" s="1"/>
  <c r="H165" i="55" s="1"/>
  <c r="I165" i="55" s="1"/>
  <c r="J165" i="55" s="1"/>
  <c r="K165" i="55" s="1"/>
  <c r="L165" i="55" s="1"/>
  <c r="M165" i="55" s="1"/>
  <c r="N165" i="55" s="1"/>
  <c r="O165" i="55" s="1"/>
  <c r="P165" i="55" s="1"/>
  <c r="Q165" i="55" s="1"/>
  <c r="R165" i="55" s="1"/>
  <c r="S165" i="55" s="1"/>
  <c r="T165" i="55" s="1"/>
  <c r="U165" i="55" s="1"/>
  <c r="V165" i="55" s="1"/>
  <c r="W165" i="55" s="1"/>
  <c r="X165" i="55" s="1"/>
  <c r="Y165" i="55" s="1"/>
  <c r="Z165" i="55" s="1"/>
  <c r="AA165" i="55" s="1"/>
  <c r="AB165" i="55" s="1"/>
  <c r="AC165" i="55" s="1"/>
  <c r="AD165" i="55" s="1"/>
  <c r="AE165" i="55" s="1"/>
  <c r="AF165" i="55" s="1"/>
  <c r="C165" i="55"/>
  <c r="J163" i="55"/>
  <c r="K163" i="55" s="1"/>
  <c r="L163" i="55" s="1"/>
  <c r="M163" i="55" s="1"/>
  <c r="N163" i="55" s="1"/>
  <c r="O163" i="55" s="1"/>
  <c r="P163" i="55" s="1"/>
  <c r="Q163" i="55" s="1"/>
  <c r="R163" i="55" s="1"/>
  <c r="S163" i="55" s="1"/>
  <c r="T163" i="55" s="1"/>
  <c r="U163" i="55" s="1"/>
  <c r="V163" i="55" s="1"/>
  <c r="W163" i="55" s="1"/>
  <c r="X163" i="55" s="1"/>
  <c r="Y163" i="55" s="1"/>
  <c r="Z163" i="55" s="1"/>
  <c r="AA163" i="55" s="1"/>
  <c r="AB163" i="55" s="1"/>
  <c r="AC163" i="55" s="1"/>
  <c r="AD163" i="55" s="1"/>
  <c r="AE163" i="55" s="1"/>
  <c r="AF163" i="55" s="1"/>
  <c r="C163" i="55"/>
  <c r="D163" i="55" s="1"/>
  <c r="E163" i="55" s="1"/>
  <c r="F163" i="55" s="1"/>
  <c r="G163" i="55" s="1"/>
  <c r="H163" i="55" s="1"/>
  <c r="I163" i="55" s="1"/>
  <c r="H162" i="55"/>
  <c r="I162" i="55" s="1"/>
  <c r="J162" i="55" s="1"/>
  <c r="K162" i="55" s="1"/>
  <c r="L162" i="55" s="1"/>
  <c r="M162" i="55" s="1"/>
  <c r="N162" i="55" s="1"/>
  <c r="O162" i="55" s="1"/>
  <c r="P162" i="55" s="1"/>
  <c r="Q162" i="55" s="1"/>
  <c r="R162" i="55" s="1"/>
  <c r="S162" i="55" s="1"/>
  <c r="T162" i="55" s="1"/>
  <c r="U162" i="55" s="1"/>
  <c r="V162" i="55" s="1"/>
  <c r="W162" i="55" s="1"/>
  <c r="X162" i="55" s="1"/>
  <c r="Y162" i="55" s="1"/>
  <c r="Z162" i="55" s="1"/>
  <c r="AA162" i="55" s="1"/>
  <c r="AB162" i="55" s="1"/>
  <c r="AC162" i="55" s="1"/>
  <c r="AD162" i="55" s="1"/>
  <c r="AE162" i="55" s="1"/>
  <c r="AF162" i="55" s="1"/>
  <c r="C162" i="55"/>
  <c r="D162" i="55" s="1"/>
  <c r="E162" i="55" s="1"/>
  <c r="F162" i="55" s="1"/>
  <c r="G162" i="55" s="1"/>
  <c r="C161" i="55"/>
  <c r="D161" i="55" s="1"/>
  <c r="E161" i="55" s="1"/>
  <c r="F161" i="55" s="1"/>
  <c r="G161" i="55" s="1"/>
  <c r="H161" i="55" s="1"/>
  <c r="I161" i="55" s="1"/>
  <c r="J161" i="55" s="1"/>
  <c r="K161" i="55" s="1"/>
  <c r="L161" i="55" s="1"/>
  <c r="M161" i="55" s="1"/>
  <c r="N161" i="55" s="1"/>
  <c r="O161" i="55" s="1"/>
  <c r="P161" i="55" s="1"/>
  <c r="Q161" i="55" s="1"/>
  <c r="R161" i="55" s="1"/>
  <c r="S161" i="55" s="1"/>
  <c r="T161" i="55" s="1"/>
  <c r="U161" i="55" s="1"/>
  <c r="V161" i="55" s="1"/>
  <c r="W161" i="55" s="1"/>
  <c r="X161" i="55" s="1"/>
  <c r="Y161" i="55" s="1"/>
  <c r="Z161" i="55" s="1"/>
  <c r="AA161" i="55" s="1"/>
  <c r="AB161" i="55" s="1"/>
  <c r="AC161" i="55" s="1"/>
  <c r="AD161" i="55" s="1"/>
  <c r="AE161" i="55" s="1"/>
  <c r="AF161" i="55" s="1"/>
  <c r="D160" i="55"/>
  <c r="E160" i="55" s="1"/>
  <c r="F160" i="55" s="1"/>
  <c r="G160" i="55" s="1"/>
  <c r="H160" i="55" s="1"/>
  <c r="I160" i="55" s="1"/>
  <c r="J160" i="55" s="1"/>
  <c r="K160" i="55" s="1"/>
  <c r="L160" i="55" s="1"/>
  <c r="M160" i="55" s="1"/>
  <c r="N160" i="55" s="1"/>
  <c r="O160" i="55" s="1"/>
  <c r="P160" i="55" s="1"/>
  <c r="Q160" i="55" s="1"/>
  <c r="R160" i="55" s="1"/>
  <c r="S160" i="55" s="1"/>
  <c r="T160" i="55" s="1"/>
  <c r="U160" i="55" s="1"/>
  <c r="V160" i="55" s="1"/>
  <c r="W160" i="55" s="1"/>
  <c r="X160" i="55" s="1"/>
  <c r="Y160" i="55" s="1"/>
  <c r="Z160" i="55" s="1"/>
  <c r="AA160" i="55" s="1"/>
  <c r="AB160" i="55" s="1"/>
  <c r="AC160" i="55" s="1"/>
  <c r="AD160" i="55" s="1"/>
  <c r="AE160" i="55" s="1"/>
  <c r="AF160" i="55" s="1"/>
  <c r="C160" i="55"/>
  <c r="C159" i="55"/>
  <c r="D159" i="55" s="1"/>
  <c r="E159" i="55" s="1"/>
  <c r="F159" i="55" s="1"/>
  <c r="G159" i="55" s="1"/>
  <c r="H159" i="55" s="1"/>
  <c r="I159" i="55" s="1"/>
  <c r="J159" i="55" s="1"/>
  <c r="K159" i="55" s="1"/>
  <c r="L159" i="55" s="1"/>
  <c r="M159" i="55" s="1"/>
  <c r="N159" i="55" s="1"/>
  <c r="O159" i="55" s="1"/>
  <c r="P159" i="55" s="1"/>
  <c r="Q159" i="55" s="1"/>
  <c r="R159" i="55" s="1"/>
  <c r="S159" i="55" s="1"/>
  <c r="T159" i="55" s="1"/>
  <c r="U159" i="55" s="1"/>
  <c r="V159" i="55" s="1"/>
  <c r="W159" i="55" s="1"/>
  <c r="X159" i="55" s="1"/>
  <c r="Y159" i="55" s="1"/>
  <c r="Z159" i="55" s="1"/>
  <c r="AA159" i="55" s="1"/>
  <c r="AB159" i="55" s="1"/>
  <c r="AC159" i="55" s="1"/>
  <c r="AD159" i="55" s="1"/>
  <c r="AE159" i="55" s="1"/>
  <c r="AF159" i="55" s="1"/>
  <c r="C158" i="55"/>
  <c r="D158" i="55" s="1"/>
  <c r="E158" i="55" s="1"/>
  <c r="F158" i="55" s="1"/>
  <c r="G158" i="55" s="1"/>
  <c r="H158" i="55" s="1"/>
  <c r="I158" i="55" s="1"/>
  <c r="J158" i="55" s="1"/>
  <c r="K158" i="55" s="1"/>
  <c r="L158" i="55" s="1"/>
  <c r="M158" i="55" s="1"/>
  <c r="N158" i="55" s="1"/>
  <c r="O158" i="55" s="1"/>
  <c r="P158" i="55" s="1"/>
  <c r="Q158" i="55" s="1"/>
  <c r="R158" i="55" s="1"/>
  <c r="S158" i="55" s="1"/>
  <c r="T158" i="55" s="1"/>
  <c r="U158" i="55" s="1"/>
  <c r="V158" i="55" s="1"/>
  <c r="W158" i="55" s="1"/>
  <c r="X158" i="55" s="1"/>
  <c r="Y158" i="55" s="1"/>
  <c r="Z158" i="55" s="1"/>
  <c r="AA158" i="55" s="1"/>
  <c r="AB158" i="55" s="1"/>
  <c r="AC158" i="55" s="1"/>
  <c r="AD158" i="55" s="1"/>
  <c r="AE158" i="55" s="1"/>
  <c r="AF158" i="55" s="1"/>
  <c r="C157" i="55"/>
  <c r="D157" i="55" s="1"/>
  <c r="E157" i="55" s="1"/>
  <c r="F157" i="55" s="1"/>
  <c r="G157" i="55" s="1"/>
  <c r="H157" i="55" s="1"/>
  <c r="I157" i="55" s="1"/>
  <c r="J157" i="55" s="1"/>
  <c r="K157" i="55" s="1"/>
  <c r="L157" i="55" s="1"/>
  <c r="M157" i="55" s="1"/>
  <c r="N157" i="55" s="1"/>
  <c r="O157" i="55" s="1"/>
  <c r="P157" i="55" s="1"/>
  <c r="Q157" i="55" s="1"/>
  <c r="R157" i="55" s="1"/>
  <c r="S157" i="55" s="1"/>
  <c r="T157" i="55" s="1"/>
  <c r="U157" i="55" s="1"/>
  <c r="V157" i="55" s="1"/>
  <c r="W157" i="55" s="1"/>
  <c r="X157" i="55" s="1"/>
  <c r="Y157" i="55" s="1"/>
  <c r="Z157" i="55" s="1"/>
  <c r="AA157" i="55" s="1"/>
  <c r="AB157" i="55" s="1"/>
  <c r="AC157" i="55" s="1"/>
  <c r="AD157" i="55" s="1"/>
  <c r="AE157" i="55" s="1"/>
  <c r="AF157" i="55" s="1"/>
  <c r="D156" i="55"/>
  <c r="E156" i="55" s="1"/>
  <c r="F156" i="55" s="1"/>
  <c r="G156" i="55" s="1"/>
  <c r="H156" i="55" s="1"/>
  <c r="I156" i="55" s="1"/>
  <c r="J156" i="55" s="1"/>
  <c r="K156" i="55" s="1"/>
  <c r="L156" i="55" s="1"/>
  <c r="M156" i="55" s="1"/>
  <c r="N156" i="55" s="1"/>
  <c r="O156" i="55" s="1"/>
  <c r="P156" i="55" s="1"/>
  <c r="Q156" i="55" s="1"/>
  <c r="R156" i="55" s="1"/>
  <c r="S156" i="55" s="1"/>
  <c r="T156" i="55" s="1"/>
  <c r="U156" i="55" s="1"/>
  <c r="V156" i="55" s="1"/>
  <c r="W156" i="55" s="1"/>
  <c r="X156" i="55" s="1"/>
  <c r="Y156" i="55" s="1"/>
  <c r="Z156" i="55" s="1"/>
  <c r="AA156" i="55" s="1"/>
  <c r="AB156" i="55" s="1"/>
  <c r="AC156" i="55" s="1"/>
  <c r="AD156" i="55" s="1"/>
  <c r="AE156" i="55" s="1"/>
  <c r="AF156" i="55" s="1"/>
  <c r="C156" i="55"/>
  <c r="C155" i="55"/>
  <c r="D155" i="55" s="1"/>
  <c r="E155" i="55" s="1"/>
  <c r="F155" i="55" s="1"/>
  <c r="G155" i="55" s="1"/>
  <c r="H155" i="55" s="1"/>
  <c r="I155" i="55" s="1"/>
  <c r="J155" i="55" s="1"/>
  <c r="K155" i="55" s="1"/>
  <c r="L155" i="55" s="1"/>
  <c r="M155" i="55" s="1"/>
  <c r="N155" i="55" s="1"/>
  <c r="O155" i="55" s="1"/>
  <c r="P155" i="55" s="1"/>
  <c r="Q155" i="55" s="1"/>
  <c r="R155" i="55" s="1"/>
  <c r="S155" i="55" s="1"/>
  <c r="T155" i="55" s="1"/>
  <c r="U155" i="55" s="1"/>
  <c r="V155" i="55" s="1"/>
  <c r="W155" i="55" s="1"/>
  <c r="X155" i="55" s="1"/>
  <c r="Y155" i="55" s="1"/>
  <c r="Z155" i="55" s="1"/>
  <c r="AA155" i="55" s="1"/>
  <c r="AB155" i="55" s="1"/>
  <c r="AC155" i="55" s="1"/>
  <c r="AD155" i="55" s="1"/>
  <c r="AE155" i="55" s="1"/>
  <c r="AF155" i="55" s="1"/>
  <c r="C154" i="55"/>
  <c r="D154" i="55" s="1"/>
  <c r="E154" i="55" s="1"/>
  <c r="F154" i="55" s="1"/>
  <c r="G154" i="55" s="1"/>
  <c r="H154" i="55" s="1"/>
  <c r="I154" i="55" s="1"/>
  <c r="J154" i="55" s="1"/>
  <c r="K154" i="55" s="1"/>
  <c r="L154" i="55" s="1"/>
  <c r="M154" i="55" s="1"/>
  <c r="N154" i="55" s="1"/>
  <c r="O154" i="55" s="1"/>
  <c r="P154" i="55" s="1"/>
  <c r="Q154" i="55" s="1"/>
  <c r="R154" i="55" s="1"/>
  <c r="S154" i="55" s="1"/>
  <c r="T154" i="55" s="1"/>
  <c r="U154" i="55" s="1"/>
  <c r="V154" i="55" s="1"/>
  <c r="W154" i="55" s="1"/>
  <c r="X154" i="55" s="1"/>
  <c r="Y154" i="55" s="1"/>
  <c r="Z154" i="55" s="1"/>
  <c r="AA154" i="55" s="1"/>
  <c r="AB154" i="55" s="1"/>
  <c r="AC154" i="55" s="1"/>
  <c r="AD154" i="55" s="1"/>
  <c r="AE154" i="55" s="1"/>
  <c r="AF154" i="55" s="1"/>
  <c r="D153" i="55"/>
  <c r="E153" i="55" s="1"/>
  <c r="F153" i="55" s="1"/>
  <c r="G153" i="55" s="1"/>
  <c r="H153" i="55" s="1"/>
  <c r="I153" i="55" s="1"/>
  <c r="J153" i="55" s="1"/>
  <c r="K153" i="55" s="1"/>
  <c r="L153" i="55" s="1"/>
  <c r="M153" i="55" s="1"/>
  <c r="N153" i="55" s="1"/>
  <c r="O153" i="55" s="1"/>
  <c r="P153" i="55" s="1"/>
  <c r="Q153" i="55" s="1"/>
  <c r="R153" i="55" s="1"/>
  <c r="S153" i="55" s="1"/>
  <c r="T153" i="55" s="1"/>
  <c r="U153" i="55" s="1"/>
  <c r="V153" i="55" s="1"/>
  <c r="W153" i="55" s="1"/>
  <c r="X153" i="55" s="1"/>
  <c r="Y153" i="55" s="1"/>
  <c r="Z153" i="55" s="1"/>
  <c r="AA153" i="55" s="1"/>
  <c r="AB153" i="55" s="1"/>
  <c r="AC153" i="55" s="1"/>
  <c r="AD153" i="55" s="1"/>
  <c r="AE153" i="55" s="1"/>
  <c r="AF153" i="55" s="1"/>
  <c r="C153" i="55"/>
  <c r="C152" i="55"/>
  <c r="D152" i="55" s="1"/>
  <c r="E152" i="55" s="1"/>
  <c r="F152" i="55" s="1"/>
  <c r="G152" i="55" s="1"/>
  <c r="H152" i="55" s="1"/>
  <c r="I152" i="55" s="1"/>
  <c r="J152" i="55" s="1"/>
  <c r="K152" i="55" s="1"/>
  <c r="L152" i="55" s="1"/>
  <c r="M152" i="55" s="1"/>
  <c r="N152" i="55" s="1"/>
  <c r="O152" i="55" s="1"/>
  <c r="P152" i="55" s="1"/>
  <c r="Q152" i="55" s="1"/>
  <c r="R152" i="55" s="1"/>
  <c r="S152" i="55" s="1"/>
  <c r="T152" i="55" s="1"/>
  <c r="U152" i="55" s="1"/>
  <c r="V152" i="55" s="1"/>
  <c r="W152" i="55" s="1"/>
  <c r="X152" i="55" s="1"/>
  <c r="Y152" i="55" s="1"/>
  <c r="Z152" i="55" s="1"/>
  <c r="AA152" i="55" s="1"/>
  <c r="AB152" i="55" s="1"/>
  <c r="AC152" i="55" s="1"/>
  <c r="AD152" i="55" s="1"/>
  <c r="AE152" i="55" s="1"/>
  <c r="AF152" i="55" s="1"/>
  <c r="D151" i="55"/>
  <c r="E151" i="55" s="1"/>
  <c r="F151" i="55" s="1"/>
  <c r="G151" i="55" s="1"/>
  <c r="H151" i="55" s="1"/>
  <c r="I151" i="55" s="1"/>
  <c r="J151" i="55" s="1"/>
  <c r="K151" i="55" s="1"/>
  <c r="L151" i="55" s="1"/>
  <c r="M151" i="55" s="1"/>
  <c r="N151" i="55" s="1"/>
  <c r="O151" i="55" s="1"/>
  <c r="P151" i="55" s="1"/>
  <c r="Q151" i="55" s="1"/>
  <c r="R151" i="55" s="1"/>
  <c r="S151" i="55" s="1"/>
  <c r="T151" i="55" s="1"/>
  <c r="U151" i="55" s="1"/>
  <c r="V151" i="55" s="1"/>
  <c r="W151" i="55" s="1"/>
  <c r="X151" i="55" s="1"/>
  <c r="Y151" i="55" s="1"/>
  <c r="Z151" i="55" s="1"/>
  <c r="AA151" i="55" s="1"/>
  <c r="AB151" i="55" s="1"/>
  <c r="AC151" i="55" s="1"/>
  <c r="AD151" i="55" s="1"/>
  <c r="AE151" i="55" s="1"/>
  <c r="AF151" i="55" s="1"/>
  <c r="C151" i="55"/>
  <c r="C149" i="55"/>
  <c r="D149" i="55" s="1"/>
  <c r="E149" i="55" s="1"/>
  <c r="F149" i="55" s="1"/>
  <c r="G149" i="55" s="1"/>
  <c r="H149" i="55" s="1"/>
  <c r="I149" i="55" s="1"/>
  <c r="J149" i="55" s="1"/>
  <c r="K149" i="55" s="1"/>
  <c r="L149" i="55" s="1"/>
  <c r="M149" i="55" s="1"/>
  <c r="N149" i="55" s="1"/>
  <c r="O149" i="55" s="1"/>
  <c r="P149" i="55" s="1"/>
  <c r="Q149" i="55" s="1"/>
  <c r="R149" i="55" s="1"/>
  <c r="S149" i="55" s="1"/>
  <c r="T149" i="55" s="1"/>
  <c r="U149" i="55" s="1"/>
  <c r="V149" i="55" s="1"/>
  <c r="W149" i="55" s="1"/>
  <c r="X149" i="55" s="1"/>
  <c r="Y149" i="55" s="1"/>
  <c r="Z149" i="55" s="1"/>
  <c r="AA149" i="55" s="1"/>
  <c r="AB149" i="55" s="1"/>
  <c r="AC149" i="55" s="1"/>
  <c r="AD149" i="55" s="1"/>
  <c r="AE149" i="55" s="1"/>
  <c r="AF149" i="55" s="1"/>
  <c r="D148" i="55"/>
  <c r="E148" i="55" s="1"/>
  <c r="F148" i="55" s="1"/>
  <c r="G148" i="55" s="1"/>
  <c r="H148" i="55" s="1"/>
  <c r="I148" i="55" s="1"/>
  <c r="J148" i="55" s="1"/>
  <c r="K148" i="55" s="1"/>
  <c r="L148" i="55" s="1"/>
  <c r="M148" i="55" s="1"/>
  <c r="N148" i="55" s="1"/>
  <c r="O148" i="55" s="1"/>
  <c r="P148" i="55" s="1"/>
  <c r="Q148" i="55" s="1"/>
  <c r="R148" i="55" s="1"/>
  <c r="S148" i="55" s="1"/>
  <c r="T148" i="55" s="1"/>
  <c r="U148" i="55" s="1"/>
  <c r="V148" i="55" s="1"/>
  <c r="W148" i="55" s="1"/>
  <c r="X148" i="55" s="1"/>
  <c r="Y148" i="55" s="1"/>
  <c r="Z148" i="55" s="1"/>
  <c r="AA148" i="55" s="1"/>
  <c r="AB148" i="55" s="1"/>
  <c r="AC148" i="55" s="1"/>
  <c r="AD148" i="55" s="1"/>
  <c r="AE148" i="55" s="1"/>
  <c r="AF148" i="55" s="1"/>
  <c r="C148" i="55"/>
  <c r="M147" i="55"/>
  <c r="N147" i="55" s="1"/>
  <c r="O147" i="55" s="1"/>
  <c r="P147" i="55" s="1"/>
  <c r="Q147" i="55" s="1"/>
  <c r="R147" i="55" s="1"/>
  <c r="S147" i="55" s="1"/>
  <c r="T147" i="55" s="1"/>
  <c r="U147" i="55" s="1"/>
  <c r="V147" i="55" s="1"/>
  <c r="W147" i="55" s="1"/>
  <c r="X147" i="55" s="1"/>
  <c r="Y147" i="55" s="1"/>
  <c r="Z147" i="55" s="1"/>
  <c r="AA147" i="55" s="1"/>
  <c r="AB147" i="55" s="1"/>
  <c r="AC147" i="55" s="1"/>
  <c r="AD147" i="55" s="1"/>
  <c r="AE147" i="55" s="1"/>
  <c r="AF147" i="55" s="1"/>
  <c r="C147" i="55"/>
  <c r="D147" i="55" s="1"/>
  <c r="E147" i="55" s="1"/>
  <c r="F147" i="55" s="1"/>
  <c r="G147" i="55" s="1"/>
  <c r="H147" i="55" s="1"/>
  <c r="I147" i="55" s="1"/>
  <c r="J147" i="55" s="1"/>
  <c r="K147" i="55" s="1"/>
  <c r="L147" i="55" s="1"/>
  <c r="C146" i="55"/>
  <c r="D146" i="55" s="1"/>
  <c r="E146" i="55" s="1"/>
  <c r="F146" i="55" s="1"/>
  <c r="G146" i="55" s="1"/>
  <c r="H146" i="55" s="1"/>
  <c r="I146" i="55" s="1"/>
  <c r="J146" i="55" s="1"/>
  <c r="K146" i="55" s="1"/>
  <c r="L146" i="55" s="1"/>
  <c r="M146" i="55" s="1"/>
  <c r="N146" i="55" s="1"/>
  <c r="O146" i="55" s="1"/>
  <c r="P146" i="55" s="1"/>
  <c r="Q146" i="55" s="1"/>
  <c r="R146" i="55" s="1"/>
  <c r="S146" i="55" s="1"/>
  <c r="T146" i="55" s="1"/>
  <c r="U146" i="55" s="1"/>
  <c r="V146" i="55" s="1"/>
  <c r="W146" i="55" s="1"/>
  <c r="X146" i="55" s="1"/>
  <c r="Y146" i="55" s="1"/>
  <c r="Z146" i="55" s="1"/>
  <c r="AA146" i="55" s="1"/>
  <c r="AB146" i="55" s="1"/>
  <c r="AC146" i="55" s="1"/>
  <c r="AD146" i="55" s="1"/>
  <c r="AE146" i="55" s="1"/>
  <c r="AF146" i="55" s="1"/>
  <c r="C144" i="55"/>
  <c r="D144" i="55" s="1"/>
  <c r="E144" i="55" s="1"/>
  <c r="F144" i="55" s="1"/>
  <c r="G144" i="55" s="1"/>
  <c r="H144" i="55" s="1"/>
  <c r="I144" i="55" s="1"/>
  <c r="J144" i="55" s="1"/>
  <c r="K144" i="55" s="1"/>
  <c r="L144" i="55" s="1"/>
  <c r="M144" i="55" s="1"/>
  <c r="N144" i="55" s="1"/>
  <c r="O144" i="55" s="1"/>
  <c r="P144" i="55" s="1"/>
  <c r="Q144" i="55" s="1"/>
  <c r="R144" i="55" s="1"/>
  <c r="S144" i="55" s="1"/>
  <c r="T144" i="55" s="1"/>
  <c r="U144" i="55" s="1"/>
  <c r="V144" i="55" s="1"/>
  <c r="W144" i="55" s="1"/>
  <c r="X144" i="55" s="1"/>
  <c r="Y144" i="55" s="1"/>
  <c r="Z144" i="55" s="1"/>
  <c r="AA144" i="55" s="1"/>
  <c r="AB144" i="55" s="1"/>
  <c r="AC144" i="55" s="1"/>
  <c r="AD144" i="55" s="1"/>
  <c r="AE144" i="55" s="1"/>
  <c r="AF144" i="55" s="1"/>
  <c r="D143" i="55"/>
  <c r="E143" i="55" s="1"/>
  <c r="F143" i="55" s="1"/>
  <c r="G143" i="55" s="1"/>
  <c r="H143" i="55" s="1"/>
  <c r="I143" i="55" s="1"/>
  <c r="J143" i="55" s="1"/>
  <c r="K143" i="55" s="1"/>
  <c r="L143" i="55" s="1"/>
  <c r="M143" i="55" s="1"/>
  <c r="N143" i="55" s="1"/>
  <c r="O143" i="55" s="1"/>
  <c r="P143" i="55" s="1"/>
  <c r="Q143" i="55" s="1"/>
  <c r="R143" i="55" s="1"/>
  <c r="S143" i="55" s="1"/>
  <c r="T143" i="55" s="1"/>
  <c r="U143" i="55" s="1"/>
  <c r="V143" i="55" s="1"/>
  <c r="W143" i="55" s="1"/>
  <c r="X143" i="55" s="1"/>
  <c r="Y143" i="55" s="1"/>
  <c r="Z143" i="55" s="1"/>
  <c r="AA143" i="55" s="1"/>
  <c r="AB143" i="55" s="1"/>
  <c r="AC143" i="55" s="1"/>
  <c r="AD143" i="55" s="1"/>
  <c r="AE143" i="55" s="1"/>
  <c r="AF143" i="55" s="1"/>
  <c r="C143" i="55"/>
  <c r="C141" i="55"/>
  <c r="D141" i="55" s="1"/>
  <c r="E141" i="55" s="1"/>
  <c r="F141" i="55" s="1"/>
  <c r="G141" i="55" s="1"/>
  <c r="H141" i="55" s="1"/>
  <c r="I141" i="55" s="1"/>
  <c r="J141" i="55" s="1"/>
  <c r="K141" i="55" s="1"/>
  <c r="L141" i="55" s="1"/>
  <c r="M141" i="55" s="1"/>
  <c r="N141" i="55" s="1"/>
  <c r="O141" i="55" s="1"/>
  <c r="P141" i="55" s="1"/>
  <c r="Q141" i="55" s="1"/>
  <c r="R141" i="55" s="1"/>
  <c r="S141" i="55" s="1"/>
  <c r="T141" i="55" s="1"/>
  <c r="U141" i="55" s="1"/>
  <c r="V141" i="55" s="1"/>
  <c r="W141" i="55" s="1"/>
  <c r="X141" i="55" s="1"/>
  <c r="Y141" i="55" s="1"/>
  <c r="Z141" i="55" s="1"/>
  <c r="AA141" i="55" s="1"/>
  <c r="AB141" i="55" s="1"/>
  <c r="AC141" i="55" s="1"/>
  <c r="AD141" i="55" s="1"/>
  <c r="AE141" i="55" s="1"/>
  <c r="AF141" i="55" s="1"/>
  <c r="H140" i="55"/>
  <c r="I140" i="55" s="1"/>
  <c r="J140" i="55" s="1"/>
  <c r="K140" i="55" s="1"/>
  <c r="L140" i="55" s="1"/>
  <c r="M140" i="55" s="1"/>
  <c r="N140" i="55" s="1"/>
  <c r="O140" i="55" s="1"/>
  <c r="P140" i="55" s="1"/>
  <c r="Q140" i="55" s="1"/>
  <c r="R140" i="55" s="1"/>
  <c r="S140" i="55" s="1"/>
  <c r="T140" i="55" s="1"/>
  <c r="U140" i="55" s="1"/>
  <c r="V140" i="55" s="1"/>
  <c r="W140" i="55" s="1"/>
  <c r="X140" i="55" s="1"/>
  <c r="Y140" i="55" s="1"/>
  <c r="Z140" i="55" s="1"/>
  <c r="AA140" i="55" s="1"/>
  <c r="AB140" i="55" s="1"/>
  <c r="AC140" i="55" s="1"/>
  <c r="AD140" i="55" s="1"/>
  <c r="AE140" i="55" s="1"/>
  <c r="AF140" i="55" s="1"/>
  <c r="E140" i="55"/>
  <c r="F140" i="55" s="1"/>
  <c r="G140" i="55" s="1"/>
  <c r="C140" i="55"/>
  <c r="D140" i="55" s="1"/>
  <c r="C139" i="55"/>
  <c r="D139" i="55" s="1"/>
  <c r="E139" i="55" s="1"/>
  <c r="F139" i="55" s="1"/>
  <c r="G139" i="55" s="1"/>
  <c r="H139" i="55" s="1"/>
  <c r="I139" i="55" s="1"/>
  <c r="J139" i="55" s="1"/>
  <c r="K139" i="55" s="1"/>
  <c r="L139" i="55" s="1"/>
  <c r="M139" i="55" s="1"/>
  <c r="N139" i="55" s="1"/>
  <c r="O139" i="55" s="1"/>
  <c r="P139" i="55" s="1"/>
  <c r="Q139" i="55" s="1"/>
  <c r="R139" i="55" s="1"/>
  <c r="S139" i="55" s="1"/>
  <c r="T139" i="55" s="1"/>
  <c r="U139" i="55" s="1"/>
  <c r="V139" i="55" s="1"/>
  <c r="W139" i="55" s="1"/>
  <c r="X139" i="55" s="1"/>
  <c r="Y139" i="55" s="1"/>
  <c r="Z139" i="55" s="1"/>
  <c r="AA139" i="55" s="1"/>
  <c r="AB139" i="55" s="1"/>
  <c r="AC139" i="55" s="1"/>
  <c r="AD139" i="55" s="1"/>
  <c r="AE139" i="55" s="1"/>
  <c r="AF139" i="55" s="1"/>
  <c r="D138" i="55"/>
  <c r="E138" i="55" s="1"/>
  <c r="F138" i="55" s="1"/>
  <c r="G138" i="55" s="1"/>
  <c r="H138" i="55" s="1"/>
  <c r="I138" i="55" s="1"/>
  <c r="J138" i="55" s="1"/>
  <c r="K138" i="55" s="1"/>
  <c r="L138" i="55" s="1"/>
  <c r="M138" i="55" s="1"/>
  <c r="N138" i="55" s="1"/>
  <c r="O138" i="55" s="1"/>
  <c r="P138" i="55" s="1"/>
  <c r="Q138" i="55" s="1"/>
  <c r="R138" i="55" s="1"/>
  <c r="S138" i="55" s="1"/>
  <c r="T138" i="55" s="1"/>
  <c r="U138" i="55" s="1"/>
  <c r="V138" i="55" s="1"/>
  <c r="W138" i="55" s="1"/>
  <c r="X138" i="55" s="1"/>
  <c r="Y138" i="55" s="1"/>
  <c r="Z138" i="55" s="1"/>
  <c r="AA138" i="55" s="1"/>
  <c r="AB138" i="55" s="1"/>
  <c r="AC138" i="55" s="1"/>
  <c r="AD138" i="55" s="1"/>
  <c r="AE138" i="55" s="1"/>
  <c r="AF138" i="55" s="1"/>
  <c r="C138" i="55"/>
  <c r="C137" i="55"/>
  <c r="D137" i="55" s="1"/>
  <c r="E137" i="55" s="1"/>
  <c r="F137" i="55" s="1"/>
  <c r="G137" i="55" s="1"/>
  <c r="H137" i="55" s="1"/>
  <c r="I137" i="55" s="1"/>
  <c r="J137" i="55" s="1"/>
  <c r="K137" i="55" s="1"/>
  <c r="L137" i="55" s="1"/>
  <c r="M137" i="55" s="1"/>
  <c r="N137" i="55" s="1"/>
  <c r="O137" i="55" s="1"/>
  <c r="P137" i="55" s="1"/>
  <c r="Q137" i="55" s="1"/>
  <c r="R137" i="55" s="1"/>
  <c r="S137" i="55" s="1"/>
  <c r="T137" i="55" s="1"/>
  <c r="U137" i="55" s="1"/>
  <c r="V137" i="55" s="1"/>
  <c r="W137" i="55" s="1"/>
  <c r="X137" i="55" s="1"/>
  <c r="Y137" i="55" s="1"/>
  <c r="Z137" i="55" s="1"/>
  <c r="AA137" i="55" s="1"/>
  <c r="AB137" i="55" s="1"/>
  <c r="AC137" i="55" s="1"/>
  <c r="AD137" i="55" s="1"/>
  <c r="AE137" i="55" s="1"/>
  <c r="AF137" i="55" s="1"/>
  <c r="AC136" i="55"/>
  <c r="AD136" i="55" s="1"/>
  <c r="AE136" i="55" s="1"/>
  <c r="AF136" i="55" s="1"/>
  <c r="D136" i="55"/>
  <c r="E136" i="55" s="1"/>
  <c r="F136" i="55" s="1"/>
  <c r="G136" i="55" s="1"/>
  <c r="H136" i="55" s="1"/>
  <c r="I136" i="55" s="1"/>
  <c r="J136" i="55" s="1"/>
  <c r="K136" i="55" s="1"/>
  <c r="L136" i="55" s="1"/>
  <c r="M136" i="55" s="1"/>
  <c r="N136" i="55" s="1"/>
  <c r="O136" i="55" s="1"/>
  <c r="P136" i="55" s="1"/>
  <c r="Q136" i="55" s="1"/>
  <c r="R136" i="55" s="1"/>
  <c r="S136" i="55" s="1"/>
  <c r="T136" i="55" s="1"/>
  <c r="U136" i="55" s="1"/>
  <c r="V136" i="55" s="1"/>
  <c r="W136" i="55" s="1"/>
  <c r="X136" i="55" s="1"/>
  <c r="Y136" i="55" s="1"/>
  <c r="Z136" i="55" s="1"/>
  <c r="AA136" i="55" s="1"/>
  <c r="AB136" i="55" s="1"/>
  <c r="C136" i="55"/>
  <c r="F135" i="55"/>
  <c r="G135" i="55" s="1"/>
  <c r="H135" i="55" s="1"/>
  <c r="I135" i="55" s="1"/>
  <c r="J135" i="55" s="1"/>
  <c r="K135" i="55" s="1"/>
  <c r="L135" i="55" s="1"/>
  <c r="M135" i="55" s="1"/>
  <c r="N135" i="55" s="1"/>
  <c r="O135" i="55" s="1"/>
  <c r="P135" i="55" s="1"/>
  <c r="Q135" i="55" s="1"/>
  <c r="R135" i="55" s="1"/>
  <c r="S135" i="55" s="1"/>
  <c r="T135" i="55" s="1"/>
  <c r="U135" i="55" s="1"/>
  <c r="V135" i="55" s="1"/>
  <c r="W135" i="55" s="1"/>
  <c r="X135" i="55" s="1"/>
  <c r="Y135" i="55" s="1"/>
  <c r="Z135" i="55" s="1"/>
  <c r="AA135" i="55" s="1"/>
  <c r="AB135" i="55" s="1"/>
  <c r="AC135" i="55" s="1"/>
  <c r="AD135" i="55" s="1"/>
  <c r="AE135" i="55" s="1"/>
  <c r="AF135" i="55" s="1"/>
  <c r="C135" i="55"/>
  <c r="D135" i="55" s="1"/>
  <c r="E135" i="55" s="1"/>
  <c r="C133" i="55"/>
  <c r="D133" i="55" s="1"/>
  <c r="E133" i="55" s="1"/>
  <c r="F133" i="55" s="1"/>
  <c r="G133" i="55" s="1"/>
  <c r="H133" i="55" s="1"/>
  <c r="I133" i="55" s="1"/>
  <c r="J133" i="55" s="1"/>
  <c r="K133" i="55" s="1"/>
  <c r="L133" i="55" s="1"/>
  <c r="M133" i="55" s="1"/>
  <c r="N133" i="55" s="1"/>
  <c r="O133" i="55" s="1"/>
  <c r="P133" i="55" s="1"/>
  <c r="Q133" i="55" s="1"/>
  <c r="R133" i="55" s="1"/>
  <c r="S133" i="55" s="1"/>
  <c r="T133" i="55" s="1"/>
  <c r="U133" i="55" s="1"/>
  <c r="V133" i="55" s="1"/>
  <c r="W133" i="55" s="1"/>
  <c r="X133" i="55" s="1"/>
  <c r="Y133" i="55" s="1"/>
  <c r="Z133" i="55" s="1"/>
  <c r="AA133" i="55" s="1"/>
  <c r="AB133" i="55" s="1"/>
  <c r="AC133" i="55" s="1"/>
  <c r="AD133" i="55" s="1"/>
  <c r="AE133" i="55" s="1"/>
  <c r="AF133" i="55" s="1"/>
  <c r="E132" i="55"/>
  <c r="F132" i="55" s="1"/>
  <c r="G132" i="55" s="1"/>
  <c r="H132" i="55" s="1"/>
  <c r="I132" i="55" s="1"/>
  <c r="J132" i="55" s="1"/>
  <c r="K132" i="55" s="1"/>
  <c r="L132" i="55" s="1"/>
  <c r="M132" i="55" s="1"/>
  <c r="N132" i="55" s="1"/>
  <c r="O132" i="55" s="1"/>
  <c r="P132" i="55" s="1"/>
  <c r="Q132" i="55" s="1"/>
  <c r="R132" i="55" s="1"/>
  <c r="S132" i="55" s="1"/>
  <c r="T132" i="55" s="1"/>
  <c r="U132" i="55" s="1"/>
  <c r="V132" i="55" s="1"/>
  <c r="W132" i="55" s="1"/>
  <c r="X132" i="55" s="1"/>
  <c r="Y132" i="55" s="1"/>
  <c r="Z132" i="55" s="1"/>
  <c r="AA132" i="55" s="1"/>
  <c r="AB132" i="55" s="1"/>
  <c r="AC132" i="55" s="1"/>
  <c r="AD132" i="55" s="1"/>
  <c r="AE132" i="55" s="1"/>
  <c r="AF132" i="55" s="1"/>
  <c r="C132" i="55"/>
  <c r="D132" i="55" s="1"/>
  <c r="C131" i="55"/>
  <c r="D131" i="55" s="1"/>
  <c r="E131" i="55" s="1"/>
  <c r="F131" i="55" s="1"/>
  <c r="G131" i="55" s="1"/>
  <c r="H131" i="55" s="1"/>
  <c r="I131" i="55" s="1"/>
  <c r="J131" i="55" s="1"/>
  <c r="K131" i="55" s="1"/>
  <c r="L131" i="55" s="1"/>
  <c r="M131" i="55" s="1"/>
  <c r="N131" i="55" s="1"/>
  <c r="O131" i="55" s="1"/>
  <c r="P131" i="55" s="1"/>
  <c r="Q131" i="55" s="1"/>
  <c r="R131" i="55" s="1"/>
  <c r="S131" i="55" s="1"/>
  <c r="T131" i="55" s="1"/>
  <c r="U131" i="55" s="1"/>
  <c r="V131" i="55" s="1"/>
  <c r="W131" i="55" s="1"/>
  <c r="X131" i="55" s="1"/>
  <c r="Y131" i="55" s="1"/>
  <c r="Z131" i="55" s="1"/>
  <c r="AA131" i="55" s="1"/>
  <c r="AB131" i="55" s="1"/>
  <c r="AC131" i="55" s="1"/>
  <c r="AD131" i="55" s="1"/>
  <c r="AE131" i="55" s="1"/>
  <c r="AF131" i="55" s="1"/>
  <c r="C130" i="55"/>
  <c r="D130" i="55" s="1"/>
  <c r="E130" i="55" s="1"/>
  <c r="F130" i="55" s="1"/>
  <c r="G130" i="55" s="1"/>
  <c r="H130" i="55" s="1"/>
  <c r="I130" i="55" s="1"/>
  <c r="J130" i="55" s="1"/>
  <c r="K130" i="55" s="1"/>
  <c r="L130" i="55" s="1"/>
  <c r="M130" i="55" s="1"/>
  <c r="N130" i="55" s="1"/>
  <c r="O130" i="55" s="1"/>
  <c r="P130" i="55" s="1"/>
  <c r="Q130" i="55" s="1"/>
  <c r="R130" i="55" s="1"/>
  <c r="S130" i="55" s="1"/>
  <c r="T130" i="55" s="1"/>
  <c r="U130" i="55" s="1"/>
  <c r="V130" i="55" s="1"/>
  <c r="W130" i="55" s="1"/>
  <c r="X130" i="55" s="1"/>
  <c r="Y130" i="55" s="1"/>
  <c r="Z130" i="55" s="1"/>
  <c r="AA130" i="55" s="1"/>
  <c r="AB130" i="55" s="1"/>
  <c r="AC130" i="55" s="1"/>
  <c r="AD130" i="55" s="1"/>
  <c r="AE130" i="55" s="1"/>
  <c r="AF130" i="55" s="1"/>
  <c r="C129" i="55"/>
  <c r="D129" i="55" s="1"/>
  <c r="E129" i="55" s="1"/>
  <c r="F129" i="55" s="1"/>
  <c r="G129" i="55" s="1"/>
  <c r="H129" i="55" s="1"/>
  <c r="I129" i="55" s="1"/>
  <c r="J129" i="55" s="1"/>
  <c r="K129" i="55" s="1"/>
  <c r="L129" i="55" s="1"/>
  <c r="M129" i="55" s="1"/>
  <c r="N129" i="55" s="1"/>
  <c r="O129" i="55" s="1"/>
  <c r="P129" i="55" s="1"/>
  <c r="Q129" i="55" s="1"/>
  <c r="R129" i="55" s="1"/>
  <c r="S129" i="55" s="1"/>
  <c r="T129" i="55" s="1"/>
  <c r="U129" i="55" s="1"/>
  <c r="V129" i="55" s="1"/>
  <c r="W129" i="55" s="1"/>
  <c r="X129" i="55" s="1"/>
  <c r="Y129" i="55" s="1"/>
  <c r="Z129" i="55" s="1"/>
  <c r="AA129" i="55" s="1"/>
  <c r="AB129" i="55" s="1"/>
  <c r="AC129" i="55" s="1"/>
  <c r="AD129" i="55" s="1"/>
  <c r="AE129" i="55" s="1"/>
  <c r="AF129" i="55" s="1"/>
  <c r="D128" i="55"/>
  <c r="E128" i="55" s="1"/>
  <c r="F128" i="55" s="1"/>
  <c r="G128" i="55" s="1"/>
  <c r="H128" i="55" s="1"/>
  <c r="I128" i="55" s="1"/>
  <c r="J128" i="55" s="1"/>
  <c r="K128" i="55" s="1"/>
  <c r="L128" i="55" s="1"/>
  <c r="M128" i="55" s="1"/>
  <c r="N128" i="55" s="1"/>
  <c r="O128" i="55" s="1"/>
  <c r="P128" i="55" s="1"/>
  <c r="Q128" i="55" s="1"/>
  <c r="R128" i="55" s="1"/>
  <c r="S128" i="55" s="1"/>
  <c r="T128" i="55" s="1"/>
  <c r="U128" i="55" s="1"/>
  <c r="V128" i="55" s="1"/>
  <c r="W128" i="55" s="1"/>
  <c r="X128" i="55" s="1"/>
  <c r="Y128" i="55" s="1"/>
  <c r="Z128" i="55" s="1"/>
  <c r="AA128" i="55" s="1"/>
  <c r="AB128" i="55" s="1"/>
  <c r="AC128" i="55" s="1"/>
  <c r="AD128" i="55" s="1"/>
  <c r="AE128" i="55" s="1"/>
  <c r="AF128" i="55" s="1"/>
  <c r="C128" i="55"/>
  <c r="C127" i="55"/>
  <c r="D127" i="55" s="1"/>
  <c r="E127" i="55" s="1"/>
  <c r="F127" i="55" s="1"/>
  <c r="G127" i="55" s="1"/>
  <c r="H127" i="55" s="1"/>
  <c r="I127" i="55" s="1"/>
  <c r="J127" i="55" s="1"/>
  <c r="K127" i="55" s="1"/>
  <c r="L127" i="55" s="1"/>
  <c r="M127" i="55" s="1"/>
  <c r="N127" i="55" s="1"/>
  <c r="O127" i="55" s="1"/>
  <c r="P127" i="55" s="1"/>
  <c r="Q127" i="55" s="1"/>
  <c r="R127" i="55" s="1"/>
  <c r="S127" i="55" s="1"/>
  <c r="T127" i="55" s="1"/>
  <c r="U127" i="55" s="1"/>
  <c r="V127" i="55" s="1"/>
  <c r="W127" i="55" s="1"/>
  <c r="X127" i="55" s="1"/>
  <c r="Y127" i="55" s="1"/>
  <c r="Z127" i="55" s="1"/>
  <c r="AA127" i="55" s="1"/>
  <c r="AB127" i="55" s="1"/>
  <c r="AC127" i="55" s="1"/>
  <c r="AD127" i="55" s="1"/>
  <c r="AE127" i="55" s="1"/>
  <c r="AF127" i="55" s="1"/>
  <c r="C126" i="55"/>
  <c r="D126" i="55" s="1"/>
  <c r="E126" i="55" s="1"/>
  <c r="F126" i="55" s="1"/>
  <c r="G126" i="55" s="1"/>
  <c r="H126" i="55" s="1"/>
  <c r="I126" i="55" s="1"/>
  <c r="J126" i="55" s="1"/>
  <c r="K126" i="55" s="1"/>
  <c r="L126" i="55" s="1"/>
  <c r="M126" i="55" s="1"/>
  <c r="N126" i="55" s="1"/>
  <c r="O126" i="55" s="1"/>
  <c r="P126" i="55" s="1"/>
  <c r="Q126" i="55" s="1"/>
  <c r="R126" i="55" s="1"/>
  <c r="S126" i="55" s="1"/>
  <c r="T126" i="55" s="1"/>
  <c r="U126" i="55" s="1"/>
  <c r="V126" i="55" s="1"/>
  <c r="W126" i="55" s="1"/>
  <c r="X126" i="55" s="1"/>
  <c r="Y126" i="55" s="1"/>
  <c r="Z126" i="55" s="1"/>
  <c r="AA126" i="55" s="1"/>
  <c r="AB126" i="55" s="1"/>
  <c r="AC126" i="55" s="1"/>
  <c r="AD126" i="55" s="1"/>
  <c r="AE126" i="55" s="1"/>
  <c r="AF126" i="55" s="1"/>
  <c r="C124" i="55"/>
  <c r="D124" i="55" s="1"/>
  <c r="E124" i="55" s="1"/>
  <c r="F124" i="55" s="1"/>
  <c r="G124" i="55" s="1"/>
  <c r="H124" i="55" s="1"/>
  <c r="I124" i="55" s="1"/>
  <c r="J124" i="55" s="1"/>
  <c r="K124" i="55" s="1"/>
  <c r="L124" i="55" s="1"/>
  <c r="M124" i="55" s="1"/>
  <c r="N124" i="55" s="1"/>
  <c r="O124" i="55" s="1"/>
  <c r="P124" i="55" s="1"/>
  <c r="Q124" i="55" s="1"/>
  <c r="R124" i="55" s="1"/>
  <c r="S124" i="55" s="1"/>
  <c r="T124" i="55" s="1"/>
  <c r="U124" i="55" s="1"/>
  <c r="V124" i="55" s="1"/>
  <c r="W124" i="55" s="1"/>
  <c r="X124" i="55" s="1"/>
  <c r="Y124" i="55" s="1"/>
  <c r="Z124" i="55" s="1"/>
  <c r="AA124" i="55" s="1"/>
  <c r="AB124" i="55" s="1"/>
  <c r="AC124" i="55" s="1"/>
  <c r="AD124" i="55" s="1"/>
  <c r="AE124" i="55" s="1"/>
  <c r="AF124" i="55" s="1"/>
  <c r="C123" i="55"/>
  <c r="D123" i="55" s="1"/>
  <c r="E123" i="55" s="1"/>
  <c r="F123" i="55" s="1"/>
  <c r="G123" i="55" s="1"/>
  <c r="H123" i="55" s="1"/>
  <c r="I123" i="55" s="1"/>
  <c r="J123" i="55" s="1"/>
  <c r="K123" i="55" s="1"/>
  <c r="L123" i="55" s="1"/>
  <c r="M123" i="55" s="1"/>
  <c r="N123" i="55" s="1"/>
  <c r="O123" i="55" s="1"/>
  <c r="P123" i="55" s="1"/>
  <c r="Q123" i="55" s="1"/>
  <c r="R123" i="55" s="1"/>
  <c r="S123" i="55" s="1"/>
  <c r="T123" i="55" s="1"/>
  <c r="U123" i="55" s="1"/>
  <c r="V123" i="55" s="1"/>
  <c r="W123" i="55" s="1"/>
  <c r="X123" i="55" s="1"/>
  <c r="Y123" i="55" s="1"/>
  <c r="Z123" i="55" s="1"/>
  <c r="AA123" i="55" s="1"/>
  <c r="AB123" i="55" s="1"/>
  <c r="AC123" i="55" s="1"/>
  <c r="AD123" i="55" s="1"/>
  <c r="AE123" i="55" s="1"/>
  <c r="AF123" i="55" s="1"/>
  <c r="C122" i="55"/>
  <c r="D122" i="55" s="1"/>
  <c r="E122" i="55" s="1"/>
  <c r="F122" i="55" s="1"/>
  <c r="G122" i="55" s="1"/>
  <c r="H122" i="55" s="1"/>
  <c r="I122" i="55" s="1"/>
  <c r="J122" i="55" s="1"/>
  <c r="K122" i="55" s="1"/>
  <c r="L122" i="55" s="1"/>
  <c r="M122" i="55" s="1"/>
  <c r="N122" i="55" s="1"/>
  <c r="O122" i="55" s="1"/>
  <c r="P122" i="55" s="1"/>
  <c r="Q122" i="55" s="1"/>
  <c r="R122" i="55" s="1"/>
  <c r="S122" i="55" s="1"/>
  <c r="T122" i="55" s="1"/>
  <c r="U122" i="55" s="1"/>
  <c r="V122" i="55" s="1"/>
  <c r="W122" i="55" s="1"/>
  <c r="X122" i="55" s="1"/>
  <c r="Y122" i="55" s="1"/>
  <c r="Z122" i="55" s="1"/>
  <c r="AA122" i="55" s="1"/>
  <c r="AB122" i="55" s="1"/>
  <c r="AC122" i="55" s="1"/>
  <c r="AD122" i="55" s="1"/>
  <c r="AE122" i="55" s="1"/>
  <c r="AF122" i="55" s="1"/>
  <c r="G121" i="55"/>
  <c r="H121" i="55" s="1"/>
  <c r="I121" i="55" s="1"/>
  <c r="J121" i="55" s="1"/>
  <c r="K121" i="55" s="1"/>
  <c r="L121" i="55" s="1"/>
  <c r="M121" i="55" s="1"/>
  <c r="N121" i="55" s="1"/>
  <c r="O121" i="55" s="1"/>
  <c r="P121" i="55" s="1"/>
  <c r="Q121" i="55" s="1"/>
  <c r="R121" i="55" s="1"/>
  <c r="S121" i="55" s="1"/>
  <c r="T121" i="55" s="1"/>
  <c r="U121" i="55" s="1"/>
  <c r="V121" i="55" s="1"/>
  <c r="W121" i="55" s="1"/>
  <c r="X121" i="55" s="1"/>
  <c r="Y121" i="55" s="1"/>
  <c r="Z121" i="55" s="1"/>
  <c r="AA121" i="55" s="1"/>
  <c r="AB121" i="55" s="1"/>
  <c r="AC121" i="55" s="1"/>
  <c r="AD121" i="55" s="1"/>
  <c r="AE121" i="55" s="1"/>
  <c r="AF121" i="55" s="1"/>
  <c r="C121" i="55"/>
  <c r="D121" i="55" s="1"/>
  <c r="E121" i="55" s="1"/>
  <c r="F121" i="55" s="1"/>
  <c r="E120" i="55"/>
  <c r="F120" i="55" s="1"/>
  <c r="G120" i="55" s="1"/>
  <c r="H120" i="55" s="1"/>
  <c r="I120" i="55" s="1"/>
  <c r="J120" i="55" s="1"/>
  <c r="K120" i="55" s="1"/>
  <c r="L120" i="55" s="1"/>
  <c r="M120" i="55" s="1"/>
  <c r="N120" i="55" s="1"/>
  <c r="O120" i="55" s="1"/>
  <c r="P120" i="55" s="1"/>
  <c r="Q120" i="55" s="1"/>
  <c r="R120" i="55" s="1"/>
  <c r="S120" i="55" s="1"/>
  <c r="T120" i="55" s="1"/>
  <c r="U120" i="55" s="1"/>
  <c r="V120" i="55" s="1"/>
  <c r="W120" i="55" s="1"/>
  <c r="X120" i="55" s="1"/>
  <c r="Y120" i="55" s="1"/>
  <c r="Z120" i="55" s="1"/>
  <c r="AA120" i="55" s="1"/>
  <c r="AB120" i="55" s="1"/>
  <c r="AC120" i="55" s="1"/>
  <c r="AD120" i="55" s="1"/>
  <c r="AE120" i="55" s="1"/>
  <c r="AF120" i="55" s="1"/>
  <c r="D120" i="55"/>
  <c r="C120" i="55"/>
  <c r="C119" i="55"/>
  <c r="E118" i="55"/>
  <c r="F118" i="55" s="1"/>
  <c r="G118" i="55" s="1"/>
  <c r="H118" i="55" s="1"/>
  <c r="I118" i="55" s="1"/>
  <c r="J118" i="55" s="1"/>
  <c r="K118" i="55" s="1"/>
  <c r="L118" i="55" s="1"/>
  <c r="M118" i="55" s="1"/>
  <c r="N118" i="55" s="1"/>
  <c r="O118" i="55" s="1"/>
  <c r="P118" i="55" s="1"/>
  <c r="Q118" i="55" s="1"/>
  <c r="R118" i="55" s="1"/>
  <c r="S118" i="55" s="1"/>
  <c r="T118" i="55" s="1"/>
  <c r="U118" i="55" s="1"/>
  <c r="V118" i="55" s="1"/>
  <c r="W118" i="55" s="1"/>
  <c r="X118" i="55" s="1"/>
  <c r="Y118" i="55" s="1"/>
  <c r="Z118" i="55" s="1"/>
  <c r="AA118" i="55" s="1"/>
  <c r="AB118" i="55" s="1"/>
  <c r="AC118" i="55" s="1"/>
  <c r="AD118" i="55" s="1"/>
  <c r="AE118" i="55" s="1"/>
  <c r="AF118" i="55" s="1"/>
  <c r="D118" i="55"/>
  <c r="C118" i="55"/>
  <c r="C117" i="55"/>
  <c r="D117" i="55" s="1"/>
  <c r="E117" i="55" s="1"/>
  <c r="F117" i="55" s="1"/>
  <c r="G117" i="55" s="1"/>
  <c r="H117" i="55" s="1"/>
  <c r="I117" i="55" s="1"/>
  <c r="J117" i="55" s="1"/>
  <c r="K117" i="55" s="1"/>
  <c r="L117" i="55" s="1"/>
  <c r="M117" i="55" s="1"/>
  <c r="N117" i="55" s="1"/>
  <c r="O117" i="55" s="1"/>
  <c r="P117" i="55" s="1"/>
  <c r="Q117" i="55" s="1"/>
  <c r="R117" i="55" s="1"/>
  <c r="S117" i="55" s="1"/>
  <c r="T117" i="55" s="1"/>
  <c r="U117" i="55" s="1"/>
  <c r="V117" i="55" s="1"/>
  <c r="W117" i="55" s="1"/>
  <c r="X117" i="55" s="1"/>
  <c r="Y117" i="55" s="1"/>
  <c r="Z117" i="55" s="1"/>
  <c r="AA117" i="55" s="1"/>
  <c r="AB117" i="55" s="1"/>
  <c r="AC117" i="55" s="1"/>
  <c r="AD117" i="55" s="1"/>
  <c r="AE117" i="55" s="1"/>
  <c r="AF117" i="55" s="1"/>
  <c r="C116" i="55"/>
  <c r="D116" i="55" s="1"/>
  <c r="E116" i="55" s="1"/>
  <c r="F116" i="55" s="1"/>
  <c r="G116" i="55" s="1"/>
  <c r="H116" i="55" s="1"/>
  <c r="I116" i="55" s="1"/>
  <c r="J116" i="55" s="1"/>
  <c r="K116" i="55" s="1"/>
  <c r="L116" i="55" s="1"/>
  <c r="M116" i="55" s="1"/>
  <c r="N116" i="55" s="1"/>
  <c r="O116" i="55" s="1"/>
  <c r="P116" i="55" s="1"/>
  <c r="Q116" i="55" s="1"/>
  <c r="R116" i="55" s="1"/>
  <c r="S116" i="55" s="1"/>
  <c r="T116" i="55" s="1"/>
  <c r="U116" i="55" s="1"/>
  <c r="V116" i="55" s="1"/>
  <c r="W116" i="55" s="1"/>
  <c r="X116" i="55" s="1"/>
  <c r="Y116" i="55" s="1"/>
  <c r="Z116" i="55" s="1"/>
  <c r="AA116" i="55" s="1"/>
  <c r="AB116" i="55" s="1"/>
  <c r="AC116" i="55" s="1"/>
  <c r="AD116" i="55" s="1"/>
  <c r="AE116" i="55" s="1"/>
  <c r="AF116" i="55" s="1"/>
  <c r="C115" i="55"/>
  <c r="D115" i="55" s="1"/>
  <c r="E115" i="55" s="1"/>
  <c r="F115" i="55" s="1"/>
  <c r="G115" i="55" s="1"/>
  <c r="H115" i="55" s="1"/>
  <c r="I115" i="55" s="1"/>
  <c r="J115" i="55" s="1"/>
  <c r="K115" i="55" s="1"/>
  <c r="L115" i="55" s="1"/>
  <c r="M115" i="55" s="1"/>
  <c r="N115" i="55" s="1"/>
  <c r="O115" i="55" s="1"/>
  <c r="P115" i="55" s="1"/>
  <c r="Q115" i="55" s="1"/>
  <c r="R115" i="55" s="1"/>
  <c r="S115" i="55" s="1"/>
  <c r="T115" i="55" s="1"/>
  <c r="U115" i="55" s="1"/>
  <c r="V115" i="55" s="1"/>
  <c r="W115" i="55" s="1"/>
  <c r="X115" i="55" s="1"/>
  <c r="Y115" i="55" s="1"/>
  <c r="Z115" i="55" s="1"/>
  <c r="AA115" i="55" s="1"/>
  <c r="AB115" i="55" s="1"/>
  <c r="AC115" i="55" s="1"/>
  <c r="AD115" i="55" s="1"/>
  <c r="AE115" i="55" s="1"/>
  <c r="AF115" i="55" s="1"/>
  <c r="L114" i="55"/>
  <c r="M114" i="55" s="1"/>
  <c r="N114" i="55" s="1"/>
  <c r="O114" i="55" s="1"/>
  <c r="P114" i="55" s="1"/>
  <c r="Q114" i="55" s="1"/>
  <c r="R114" i="55" s="1"/>
  <c r="S114" i="55" s="1"/>
  <c r="T114" i="55" s="1"/>
  <c r="U114" i="55" s="1"/>
  <c r="V114" i="55" s="1"/>
  <c r="W114" i="55" s="1"/>
  <c r="X114" i="55" s="1"/>
  <c r="Y114" i="55" s="1"/>
  <c r="Z114" i="55" s="1"/>
  <c r="AA114" i="55" s="1"/>
  <c r="AB114" i="55" s="1"/>
  <c r="AC114" i="55" s="1"/>
  <c r="AD114" i="55" s="1"/>
  <c r="AE114" i="55" s="1"/>
  <c r="AF114" i="55" s="1"/>
  <c r="D114" i="55"/>
  <c r="E114" i="55" s="1"/>
  <c r="F114" i="55" s="1"/>
  <c r="G114" i="55" s="1"/>
  <c r="H114" i="55" s="1"/>
  <c r="I114" i="55" s="1"/>
  <c r="J114" i="55" s="1"/>
  <c r="K114" i="55" s="1"/>
  <c r="C114" i="55"/>
  <c r="C113" i="55"/>
  <c r="D113" i="55" s="1"/>
  <c r="E113" i="55" s="1"/>
  <c r="F113" i="55" s="1"/>
  <c r="G113" i="55" s="1"/>
  <c r="H113" i="55" s="1"/>
  <c r="I113" i="55" s="1"/>
  <c r="J113" i="55" s="1"/>
  <c r="K113" i="55" s="1"/>
  <c r="L113" i="55" s="1"/>
  <c r="M113" i="55" s="1"/>
  <c r="N113" i="55" s="1"/>
  <c r="O113" i="55" s="1"/>
  <c r="P113" i="55" s="1"/>
  <c r="Q113" i="55" s="1"/>
  <c r="R113" i="55" s="1"/>
  <c r="S113" i="55" s="1"/>
  <c r="T113" i="55" s="1"/>
  <c r="U113" i="55" s="1"/>
  <c r="V113" i="55" s="1"/>
  <c r="W113" i="55" s="1"/>
  <c r="X113" i="55" s="1"/>
  <c r="Y113" i="55" s="1"/>
  <c r="Z113" i="55" s="1"/>
  <c r="AA113" i="55" s="1"/>
  <c r="AB113" i="55" s="1"/>
  <c r="AC113" i="55" s="1"/>
  <c r="AD113" i="55" s="1"/>
  <c r="AE113" i="55" s="1"/>
  <c r="AF113" i="55" s="1"/>
  <c r="C112" i="55"/>
  <c r="D112" i="55" s="1"/>
  <c r="E112" i="55" s="1"/>
  <c r="F112" i="55" s="1"/>
  <c r="G112" i="55" s="1"/>
  <c r="H112" i="55" s="1"/>
  <c r="I112" i="55" s="1"/>
  <c r="J112" i="55" s="1"/>
  <c r="K112" i="55" s="1"/>
  <c r="L112" i="55" s="1"/>
  <c r="M112" i="55" s="1"/>
  <c r="N112" i="55" s="1"/>
  <c r="O112" i="55" s="1"/>
  <c r="P112" i="55" s="1"/>
  <c r="Q112" i="55" s="1"/>
  <c r="R112" i="55" s="1"/>
  <c r="S112" i="55" s="1"/>
  <c r="T112" i="55" s="1"/>
  <c r="U112" i="55" s="1"/>
  <c r="V112" i="55" s="1"/>
  <c r="W112" i="55" s="1"/>
  <c r="X112" i="55" s="1"/>
  <c r="Y112" i="55" s="1"/>
  <c r="Z112" i="55" s="1"/>
  <c r="AA112" i="55" s="1"/>
  <c r="AB112" i="55" s="1"/>
  <c r="AC112" i="55" s="1"/>
  <c r="AD112" i="55" s="1"/>
  <c r="AE112" i="55" s="1"/>
  <c r="AF112" i="55" s="1"/>
  <c r="L111" i="55"/>
  <c r="M111" i="55" s="1"/>
  <c r="N111" i="55" s="1"/>
  <c r="O111" i="55" s="1"/>
  <c r="P111" i="55" s="1"/>
  <c r="Q111" i="55" s="1"/>
  <c r="R111" i="55" s="1"/>
  <c r="S111" i="55" s="1"/>
  <c r="T111" i="55" s="1"/>
  <c r="U111" i="55" s="1"/>
  <c r="V111" i="55" s="1"/>
  <c r="W111" i="55" s="1"/>
  <c r="X111" i="55" s="1"/>
  <c r="Y111" i="55" s="1"/>
  <c r="Z111" i="55" s="1"/>
  <c r="AA111" i="55" s="1"/>
  <c r="AB111" i="55" s="1"/>
  <c r="AC111" i="55" s="1"/>
  <c r="AD111" i="55" s="1"/>
  <c r="AE111" i="55" s="1"/>
  <c r="AF111" i="55" s="1"/>
  <c r="D111" i="55"/>
  <c r="E111" i="55" s="1"/>
  <c r="F111" i="55" s="1"/>
  <c r="G111" i="55" s="1"/>
  <c r="H111" i="55" s="1"/>
  <c r="I111" i="55" s="1"/>
  <c r="J111" i="55" s="1"/>
  <c r="K111" i="55" s="1"/>
  <c r="C111" i="55"/>
  <c r="D110" i="55"/>
  <c r="E110" i="55" s="1"/>
  <c r="F110" i="55" s="1"/>
  <c r="G110" i="55" s="1"/>
  <c r="H110" i="55" s="1"/>
  <c r="I110" i="55" s="1"/>
  <c r="J110" i="55" s="1"/>
  <c r="K110" i="55" s="1"/>
  <c r="L110" i="55" s="1"/>
  <c r="M110" i="55" s="1"/>
  <c r="N110" i="55" s="1"/>
  <c r="O110" i="55" s="1"/>
  <c r="P110" i="55" s="1"/>
  <c r="Q110" i="55" s="1"/>
  <c r="R110" i="55" s="1"/>
  <c r="S110" i="55" s="1"/>
  <c r="T110" i="55" s="1"/>
  <c r="U110" i="55" s="1"/>
  <c r="V110" i="55" s="1"/>
  <c r="W110" i="55" s="1"/>
  <c r="X110" i="55" s="1"/>
  <c r="Y110" i="55" s="1"/>
  <c r="Z110" i="55" s="1"/>
  <c r="AA110" i="55" s="1"/>
  <c r="AB110" i="55" s="1"/>
  <c r="AC110" i="55" s="1"/>
  <c r="AD110" i="55" s="1"/>
  <c r="AE110" i="55" s="1"/>
  <c r="AF110" i="55" s="1"/>
  <c r="C110" i="55"/>
  <c r="J109" i="55"/>
  <c r="K109" i="55" s="1"/>
  <c r="L109" i="55" s="1"/>
  <c r="M109" i="55" s="1"/>
  <c r="N109" i="55" s="1"/>
  <c r="O109" i="55" s="1"/>
  <c r="P109" i="55" s="1"/>
  <c r="Q109" i="55" s="1"/>
  <c r="R109" i="55" s="1"/>
  <c r="S109" i="55" s="1"/>
  <c r="T109" i="55" s="1"/>
  <c r="U109" i="55" s="1"/>
  <c r="V109" i="55" s="1"/>
  <c r="W109" i="55" s="1"/>
  <c r="X109" i="55" s="1"/>
  <c r="Y109" i="55" s="1"/>
  <c r="Z109" i="55" s="1"/>
  <c r="AA109" i="55" s="1"/>
  <c r="AB109" i="55" s="1"/>
  <c r="AC109" i="55" s="1"/>
  <c r="AD109" i="55" s="1"/>
  <c r="AE109" i="55" s="1"/>
  <c r="AF109" i="55" s="1"/>
  <c r="C109" i="55"/>
  <c r="D109" i="55" s="1"/>
  <c r="E109" i="55" s="1"/>
  <c r="F109" i="55" s="1"/>
  <c r="G109" i="55" s="1"/>
  <c r="H109" i="55" s="1"/>
  <c r="C108" i="55"/>
  <c r="D108" i="55" s="1"/>
  <c r="E108" i="55" s="1"/>
  <c r="F108" i="55" s="1"/>
  <c r="G108" i="55" s="1"/>
  <c r="H108" i="55" s="1"/>
  <c r="I108" i="55" s="1"/>
  <c r="J108" i="55" s="1"/>
  <c r="K108" i="55" s="1"/>
  <c r="L108" i="55" s="1"/>
  <c r="M108" i="55" s="1"/>
  <c r="N108" i="55" s="1"/>
  <c r="O108" i="55" s="1"/>
  <c r="P108" i="55" s="1"/>
  <c r="Q108" i="55" s="1"/>
  <c r="R108" i="55" s="1"/>
  <c r="S108" i="55" s="1"/>
  <c r="T108" i="55" s="1"/>
  <c r="U108" i="55" s="1"/>
  <c r="V108" i="55" s="1"/>
  <c r="W108" i="55" s="1"/>
  <c r="X108" i="55" s="1"/>
  <c r="Y108" i="55" s="1"/>
  <c r="Z108" i="55" s="1"/>
  <c r="AA108" i="55" s="1"/>
  <c r="AB108" i="55" s="1"/>
  <c r="AC108" i="55" s="1"/>
  <c r="AD108" i="55" s="1"/>
  <c r="AE108" i="55" s="1"/>
  <c r="AF108" i="55" s="1"/>
  <c r="E107" i="55"/>
  <c r="F107" i="55" s="1"/>
  <c r="G107" i="55" s="1"/>
  <c r="H107" i="55" s="1"/>
  <c r="I107" i="55" s="1"/>
  <c r="J107" i="55" s="1"/>
  <c r="K107" i="55" s="1"/>
  <c r="L107" i="55" s="1"/>
  <c r="M107" i="55" s="1"/>
  <c r="N107" i="55" s="1"/>
  <c r="O107" i="55" s="1"/>
  <c r="P107" i="55" s="1"/>
  <c r="Q107" i="55" s="1"/>
  <c r="R107" i="55" s="1"/>
  <c r="S107" i="55" s="1"/>
  <c r="T107" i="55" s="1"/>
  <c r="U107" i="55" s="1"/>
  <c r="V107" i="55" s="1"/>
  <c r="W107" i="55" s="1"/>
  <c r="X107" i="55" s="1"/>
  <c r="Y107" i="55" s="1"/>
  <c r="Z107" i="55" s="1"/>
  <c r="AA107" i="55" s="1"/>
  <c r="AB107" i="55" s="1"/>
  <c r="AC107" i="55" s="1"/>
  <c r="AD107" i="55" s="1"/>
  <c r="AE107" i="55" s="1"/>
  <c r="AF107" i="55" s="1"/>
  <c r="C107" i="55"/>
  <c r="D107" i="55" s="1"/>
  <c r="C105" i="55"/>
  <c r="D105" i="55" s="1"/>
  <c r="E105" i="55" s="1"/>
  <c r="F105" i="55" s="1"/>
  <c r="G105" i="55" s="1"/>
  <c r="H105" i="55" s="1"/>
  <c r="I105" i="55" s="1"/>
  <c r="J105" i="55" s="1"/>
  <c r="K105" i="55" s="1"/>
  <c r="L105" i="55" s="1"/>
  <c r="M105" i="55" s="1"/>
  <c r="N105" i="55" s="1"/>
  <c r="O105" i="55" s="1"/>
  <c r="P105" i="55" s="1"/>
  <c r="Q105" i="55" s="1"/>
  <c r="R105" i="55" s="1"/>
  <c r="S105" i="55" s="1"/>
  <c r="T105" i="55" s="1"/>
  <c r="U105" i="55" s="1"/>
  <c r="V105" i="55" s="1"/>
  <c r="W105" i="55" s="1"/>
  <c r="X105" i="55" s="1"/>
  <c r="Y105" i="55" s="1"/>
  <c r="Z105" i="55" s="1"/>
  <c r="AA105" i="55" s="1"/>
  <c r="AB105" i="55" s="1"/>
  <c r="AC105" i="55" s="1"/>
  <c r="AD105" i="55" s="1"/>
  <c r="AE105" i="55" s="1"/>
  <c r="AF105" i="55" s="1"/>
  <c r="F104" i="55"/>
  <c r="G104" i="55" s="1"/>
  <c r="H104" i="55" s="1"/>
  <c r="I104" i="55" s="1"/>
  <c r="J104" i="55" s="1"/>
  <c r="K104" i="55" s="1"/>
  <c r="L104" i="55" s="1"/>
  <c r="M104" i="55" s="1"/>
  <c r="N104" i="55" s="1"/>
  <c r="O104" i="55" s="1"/>
  <c r="P104" i="55" s="1"/>
  <c r="Q104" i="55" s="1"/>
  <c r="R104" i="55" s="1"/>
  <c r="S104" i="55" s="1"/>
  <c r="T104" i="55" s="1"/>
  <c r="U104" i="55" s="1"/>
  <c r="V104" i="55" s="1"/>
  <c r="W104" i="55" s="1"/>
  <c r="X104" i="55" s="1"/>
  <c r="Y104" i="55" s="1"/>
  <c r="Z104" i="55" s="1"/>
  <c r="AA104" i="55" s="1"/>
  <c r="AB104" i="55" s="1"/>
  <c r="AC104" i="55" s="1"/>
  <c r="AD104" i="55" s="1"/>
  <c r="AE104" i="55" s="1"/>
  <c r="AF104" i="55" s="1"/>
  <c r="C104" i="55"/>
  <c r="D104" i="55" s="1"/>
  <c r="E104" i="55" s="1"/>
  <c r="D102" i="55"/>
  <c r="E102" i="55" s="1"/>
  <c r="F102" i="55" s="1"/>
  <c r="G102" i="55" s="1"/>
  <c r="H102" i="55" s="1"/>
  <c r="I102" i="55" s="1"/>
  <c r="J102" i="55" s="1"/>
  <c r="K102" i="55" s="1"/>
  <c r="L102" i="55" s="1"/>
  <c r="M102" i="55" s="1"/>
  <c r="N102" i="55" s="1"/>
  <c r="O102" i="55" s="1"/>
  <c r="P102" i="55" s="1"/>
  <c r="Q102" i="55" s="1"/>
  <c r="R102" i="55" s="1"/>
  <c r="S102" i="55" s="1"/>
  <c r="T102" i="55" s="1"/>
  <c r="U102" i="55" s="1"/>
  <c r="V102" i="55" s="1"/>
  <c r="W102" i="55" s="1"/>
  <c r="X102" i="55" s="1"/>
  <c r="Y102" i="55" s="1"/>
  <c r="Z102" i="55" s="1"/>
  <c r="AA102" i="55" s="1"/>
  <c r="AB102" i="55" s="1"/>
  <c r="AC102" i="55" s="1"/>
  <c r="AD102" i="55" s="1"/>
  <c r="AE102" i="55" s="1"/>
  <c r="AF102" i="55" s="1"/>
  <c r="C102" i="55"/>
  <c r="C101" i="55"/>
  <c r="D101" i="55" s="1"/>
  <c r="E101" i="55" s="1"/>
  <c r="F101" i="55" s="1"/>
  <c r="G101" i="55" s="1"/>
  <c r="H101" i="55" s="1"/>
  <c r="I101" i="55" s="1"/>
  <c r="J101" i="55" s="1"/>
  <c r="K101" i="55" s="1"/>
  <c r="L101" i="55" s="1"/>
  <c r="M101" i="55" s="1"/>
  <c r="N101" i="55" s="1"/>
  <c r="O101" i="55" s="1"/>
  <c r="P101" i="55" s="1"/>
  <c r="Q101" i="55" s="1"/>
  <c r="R101" i="55" s="1"/>
  <c r="S101" i="55" s="1"/>
  <c r="T101" i="55" s="1"/>
  <c r="U101" i="55" s="1"/>
  <c r="V101" i="55" s="1"/>
  <c r="W101" i="55" s="1"/>
  <c r="X101" i="55" s="1"/>
  <c r="Y101" i="55" s="1"/>
  <c r="Z101" i="55" s="1"/>
  <c r="AA101" i="55" s="1"/>
  <c r="AB101" i="55" s="1"/>
  <c r="AC101" i="55" s="1"/>
  <c r="AD101" i="55" s="1"/>
  <c r="AE101" i="55" s="1"/>
  <c r="AF101" i="55" s="1"/>
  <c r="C100" i="55"/>
  <c r="D100" i="55" s="1"/>
  <c r="E100" i="55" s="1"/>
  <c r="F100" i="55" s="1"/>
  <c r="G100" i="55" s="1"/>
  <c r="H100" i="55" s="1"/>
  <c r="I100" i="55" s="1"/>
  <c r="J100" i="55" s="1"/>
  <c r="K100" i="55" s="1"/>
  <c r="L100" i="55" s="1"/>
  <c r="M100" i="55" s="1"/>
  <c r="N100" i="55" s="1"/>
  <c r="O100" i="55" s="1"/>
  <c r="P100" i="55" s="1"/>
  <c r="Q100" i="55" s="1"/>
  <c r="R100" i="55" s="1"/>
  <c r="S100" i="55" s="1"/>
  <c r="T100" i="55" s="1"/>
  <c r="U100" i="55" s="1"/>
  <c r="V100" i="55" s="1"/>
  <c r="W100" i="55" s="1"/>
  <c r="X100" i="55" s="1"/>
  <c r="Y100" i="55" s="1"/>
  <c r="Z100" i="55" s="1"/>
  <c r="AA100" i="55" s="1"/>
  <c r="AB100" i="55" s="1"/>
  <c r="AC100" i="55" s="1"/>
  <c r="AD100" i="55" s="1"/>
  <c r="AE100" i="55" s="1"/>
  <c r="AF100" i="55" s="1"/>
  <c r="G99" i="55"/>
  <c r="H99" i="55" s="1"/>
  <c r="I99" i="55" s="1"/>
  <c r="J99" i="55" s="1"/>
  <c r="K99" i="55" s="1"/>
  <c r="L99" i="55" s="1"/>
  <c r="M99" i="55" s="1"/>
  <c r="N99" i="55" s="1"/>
  <c r="O99" i="55" s="1"/>
  <c r="P99" i="55" s="1"/>
  <c r="Q99" i="55" s="1"/>
  <c r="R99" i="55" s="1"/>
  <c r="S99" i="55" s="1"/>
  <c r="T99" i="55" s="1"/>
  <c r="U99" i="55" s="1"/>
  <c r="V99" i="55" s="1"/>
  <c r="W99" i="55" s="1"/>
  <c r="X99" i="55" s="1"/>
  <c r="Y99" i="55" s="1"/>
  <c r="Z99" i="55" s="1"/>
  <c r="AA99" i="55" s="1"/>
  <c r="AB99" i="55" s="1"/>
  <c r="AC99" i="55" s="1"/>
  <c r="AD99" i="55" s="1"/>
  <c r="AE99" i="55" s="1"/>
  <c r="AF99" i="55" s="1"/>
  <c r="C99" i="55"/>
  <c r="D99" i="55" s="1"/>
  <c r="E99" i="55" s="1"/>
  <c r="F99" i="55" s="1"/>
  <c r="D98" i="55"/>
  <c r="E98" i="55" s="1"/>
  <c r="F98" i="55" s="1"/>
  <c r="C98" i="55"/>
  <c r="C97" i="55"/>
  <c r="AH95" i="55"/>
  <c r="AI95" i="55" s="1"/>
  <c r="AH94" i="55"/>
  <c r="AI94" i="55" s="1"/>
  <c r="AH93" i="55"/>
  <c r="AI93" i="55" s="1"/>
  <c r="AH92" i="55"/>
  <c r="AI92" i="55" s="1"/>
  <c r="AH91" i="55"/>
  <c r="AI91" i="55" s="1"/>
  <c r="AI88" i="55"/>
  <c r="AH88" i="55"/>
  <c r="AI87" i="55"/>
  <c r="AH87" i="55"/>
  <c r="AI86" i="55"/>
  <c r="AH86" i="55"/>
  <c r="AI85" i="55"/>
  <c r="AH85" i="55"/>
  <c r="AI84" i="55"/>
  <c r="AH84" i="55"/>
  <c r="AI83" i="55"/>
  <c r="AH83" i="55"/>
  <c r="AI82" i="55"/>
  <c r="AH82" i="55"/>
  <c r="AI81" i="55"/>
  <c r="AH81" i="55"/>
  <c r="AG79" i="55"/>
  <c r="AI78" i="55"/>
  <c r="AH78" i="55"/>
  <c r="AF77" i="55"/>
  <c r="AE77" i="55"/>
  <c r="AD77" i="55"/>
  <c r="AC77" i="55"/>
  <c r="AB77" i="55"/>
  <c r="AA77" i="55"/>
  <c r="Z77" i="55"/>
  <c r="Y77" i="55"/>
  <c r="X77" i="55"/>
  <c r="W77" i="55"/>
  <c r="V77" i="55"/>
  <c r="U77" i="55"/>
  <c r="T77" i="55"/>
  <c r="S77" i="55"/>
  <c r="R77" i="55"/>
  <c r="Q77" i="55"/>
  <c r="P77" i="55"/>
  <c r="O77" i="55"/>
  <c r="N77" i="55"/>
  <c r="M77" i="55"/>
  <c r="L77" i="55"/>
  <c r="K77" i="55"/>
  <c r="J77" i="55"/>
  <c r="I77" i="55"/>
  <c r="H77" i="55"/>
  <c r="G77" i="55"/>
  <c r="F77" i="55"/>
  <c r="E77" i="55"/>
  <c r="D77" i="55"/>
  <c r="C77" i="55"/>
  <c r="AF76" i="55"/>
  <c r="AE76" i="55"/>
  <c r="AD76" i="55"/>
  <c r="AC76" i="55"/>
  <c r="AB76" i="55"/>
  <c r="AA76" i="55"/>
  <c r="Z76" i="55"/>
  <c r="Y76" i="55"/>
  <c r="X76" i="55"/>
  <c r="W76" i="55"/>
  <c r="V76" i="55"/>
  <c r="U76" i="55"/>
  <c r="T76" i="55"/>
  <c r="S76" i="55"/>
  <c r="R76" i="55"/>
  <c r="Q76" i="55"/>
  <c r="P76" i="55"/>
  <c r="O76" i="55"/>
  <c r="N76" i="55"/>
  <c r="M76" i="55"/>
  <c r="L76" i="55"/>
  <c r="K76" i="55"/>
  <c r="J76" i="55"/>
  <c r="I76" i="55"/>
  <c r="H76" i="55"/>
  <c r="G76" i="55"/>
  <c r="F76" i="55"/>
  <c r="E76" i="55"/>
  <c r="D76" i="55"/>
  <c r="C76" i="55"/>
  <c r="AF75" i="55"/>
  <c r="AE75" i="55"/>
  <c r="AD75" i="55"/>
  <c r="AC75" i="55"/>
  <c r="AB75" i="55"/>
  <c r="AA75" i="55"/>
  <c r="Z75" i="55"/>
  <c r="Y75" i="55"/>
  <c r="X75" i="55"/>
  <c r="W75" i="55"/>
  <c r="V75" i="55"/>
  <c r="U75" i="55"/>
  <c r="T75" i="55"/>
  <c r="S75" i="55"/>
  <c r="R75" i="55"/>
  <c r="Q75" i="55"/>
  <c r="P75" i="55"/>
  <c r="O75" i="55"/>
  <c r="N75" i="55"/>
  <c r="M75" i="55"/>
  <c r="L75" i="55"/>
  <c r="K75" i="55"/>
  <c r="J75" i="55"/>
  <c r="I75" i="55"/>
  <c r="H75" i="55"/>
  <c r="G75" i="55"/>
  <c r="F75" i="55"/>
  <c r="E75" i="55"/>
  <c r="D75" i="55"/>
  <c r="C75" i="55"/>
  <c r="AF74" i="55"/>
  <c r="AE74" i="55"/>
  <c r="AD74" i="55"/>
  <c r="AC74" i="55"/>
  <c r="AB74" i="55"/>
  <c r="AA74" i="55"/>
  <c r="Z74" i="55"/>
  <c r="Y74" i="55"/>
  <c r="X74" i="55"/>
  <c r="W74" i="55"/>
  <c r="V74" i="55"/>
  <c r="U74" i="55"/>
  <c r="T74" i="55"/>
  <c r="S74" i="55"/>
  <c r="R74" i="55"/>
  <c r="Q74" i="55"/>
  <c r="P74" i="55"/>
  <c r="O74" i="55"/>
  <c r="N74" i="55"/>
  <c r="M74" i="55"/>
  <c r="L74" i="55"/>
  <c r="K74" i="55"/>
  <c r="J74" i="55"/>
  <c r="I74" i="55"/>
  <c r="H74" i="55"/>
  <c r="G74" i="55"/>
  <c r="F74" i="55"/>
  <c r="E74" i="55"/>
  <c r="D74" i="55"/>
  <c r="C74" i="55"/>
  <c r="AF73" i="55"/>
  <c r="AE73" i="55"/>
  <c r="AD73" i="55"/>
  <c r="AC73" i="55"/>
  <c r="AB73" i="55"/>
  <c r="AA73" i="55"/>
  <c r="Z73" i="55"/>
  <c r="Y73" i="55"/>
  <c r="X73" i="55"/>
  <c r="W73" i="55"/>
  <c r="V73" i="55"/>
  <c r="U73" i="55"/>
  <c r="T73" i="55"/>
  <c r="S73" i="55"/>
  <c r="R73" i="55"/>
  <c r="Q73" i="55"/>
  <c r="P73" i="55"/>
  <c r="O73" i="55"/>
  <c r="N73" i="55"/>
  <c r="M73" i="55"/>
  <c r="L73" i="55"/>
  <c r="K73" i="55"/>
  <c r="J73" i="55"/>
  <c r="I73" i="55"/>
  <c r="H73" i="55"/>
  <c r="G73" i="55"/>
  <c r="F73" i="55"/>
  <c r="E73" i="55"/>
  <c r="D73" i="55"/>
  <c r="C73" i="55"/>
  <c r="AI71" i="55"/>
  <c r="AH71" i="55"/>
  <c r="AG69" i="55"/>
  <c r="AF69" i="55"/>
  <c r="AE69" i="55"/>
  <c r="AD69" i="55"/>
  <c r="AC69" i="55"/>
  <c r="AB69" i="55"/>
  <c r="AA69" i="55"/>
  <c r="Z69" i="55"/>
  <c r="Y69" i="55"/>
  <c r="X69" i="55"/>
  <c r="W69" i="55"/>
  <c r="V69" i="55"/>
  <c r="U69" i="55"/>
  <c r="T69" i="55"/>
  <c r="S69" i="55"/>
  <c r="R69" i="55"/>
  <c r="Q69" i="55"/>
  <c r="P69" i="55"/>
  <c r="O69" i="55"/>
  <c r="N69" i="55"/>
  <c r="M69" i="55"/>
  <c r="L69" i="55"/>
  <c r="K69" i="55"/>
  <c r="J69" i="55"/>
  <c r="I69" i="55"/>
  <c r="H69" i="55"/>
  <c r="G69" i="55"/>
  <c r="F69" i="55"/>
  <c r="E69" i="55"/>
  <c r="D69" i="55"/>
  <c r="C69" i="55"/>
  <c r="AI68" i="55"/>
  <c r="AH68" i="55"/>
  <c r="AI67" i="55"/>
  <c r="AH67" i="55"/>
  <c r="AI66" i="55"/>
  <c r="AH66" i="55"/>
  <c r="AG65" i="55"/>
  <c r="AF65" i="55"/>
  <c r="AE65" i="55"/>
  <c r="AD65" i="55"/>
  <c r="AC65" i="55"/>
  <c r="AC5" i="55" s="1"/>
  <c r="AB65" i="55"/>
  <c r="AA65" i="55"/>
  <c r="AA5" i="55" s="1"/>
  <c r="Z65" i="55"/>
  <c r="Z5" i="55" s="1"/>
  <c r="Y65" i="55"/>
  <c r="Y5" i="55" s="1"/>
  <c r="X65" i="55"/>
  <c r="W65" i="55"/>
  <c r="V65" i="55"/>
  <c r="U65" i="55"/>
  <c r="U5" i="55" s="1"/>
  <c r="T65" i="55"/>
  <c r="S65" i="55"/>
  <c r="S5" i="55" s="1"/>
  <c r="R65" i="55"/>
  <c r="R5" i="55" s="1"/>
  <c r="Q65" i="55"/>
  <c r="P65" i="55"/>
  <c r="O65" i="55"/>
  <c r="N65" i="55"/>
  <c r="N5" i="55" s="1"/>
  <c r="M65" i="55"/>
  <c r="L65" i="55"/>
  <c r="K65" i="55"/>
  <c r="K5" i="55" s="1"/>
  <c r="J65" i="55"/>
  <c r="J5" i="55" s="1"/>
  <c r="I65" i="55"/>
  <c r="I5" i="55" s="1"/>
  <c r="H65" i="55"/>
  <c r="G65" i="55"/>
  <c r="F65" i="55"/>
  <c r="F5" i="55" s="1"/>
  <c r="E65" i="55"/>
  <c r="E5" i="55" s="1"/>
  <c r="D65" i="55"/>
  <c r="C65" i="55"/>
  <c r="AI64" i="55"/>
  <c r="AH64" i="55"/>
  <c r="AI63" i="55"/>
  <c r="AH63" i="55"/>
  <c r="AI62" i="55"/>
  <c r="AH62" i="55"/>
  <c r="AI61" i="55"/>
  <c r="AH61" i="55"/>
  <c r="AI60" i="55"/>
  <c r="AH60" i="55"/>
  <c r="AI59" i="55"/>
  <c r="AH59" i="55"/>
  <c r="AI58" i="55"/>
  <c r="AH58" i="55"/>
  <c r="AI57" i="55"/>
  <c r="AH57" i="55"/>
  <c r="AI56" i="55"/>
  <c r="AH56" i="55"/>
  <c r="AI55" i="55"/>
  <c r="AH55" i="55"/>
  <c r="AI54" i="55"/>
  <c r="AH54" i="55"/>
  <c r="AG53" i="55"/>
  <c r="AF53" i="55"/>
  <c r="AE53" i="55"/>
  <c r="AD53" i="55"/>
  <c r="AC53" i="55"/>
  <c r="AB53" i="55"/>
  <c r="AA53" i="55"/>
  <c r="Z53" i="55"/>
  <c r="Y53" i="55"/>
  <c r="X53" i="55"/>
  <c r="W53" i="55"/>
  <c r="V53" i="55"/>
  <c r="U53" i="55"/>
  <c r="T53" i="55"/>
  <c r="S53" i="55"/>
  <c r="R53" i="55"/>
  <c r="Q53" i="55"/>
  <c r="P53" i="55"/>
  <c r="O53" i="55"/>
  <c r="M53" i="55"/>
  <c r="K53" i="55"/>
  <c r="J53" i="55"/>
  <c r="I53" i="55"/>
  <c r="H53" i="55"/>
  <c r="G53" i="55"/>
  <c r="F53" i="55"/>
  <c r="E53" i="55"/>
  <c r="D53" i="55"/>
  <c r="C53" i="55"/>
  <c r="AI52" i="55"/>
  <c r="AH52" i="55"/>
  <c r="AI51" i="55"/>
  <c r="AH51" i="55"/>
  <c r="AI50" i="55"/>
  <c r="AH50" i="55"/>
  <c r="S49" i="55"/>
  <c r="R49" i="55"/>
  <c r="Q49" i="55"/>
  <c r="P49" i="55"/>
  <c r="O49" i="55"/>
  <c r="N49" i="55"/>
  <c r="M49" i="55"/>
  <c r="L49" i="55"/>
  <c r="K49" i="55"/>
  <c r="J49" i="55"/>
  <c r="I49" i="55"/>
  <c r="H49" i="55"/>
  <c r="G49" i="55"/>
  <c r="F49" i="55"/>
  <c r="E49" i="55"/>
  <c r="D49" i="55"/>
  <c r="C49" i="55"/>
  <c r="AG48" i="55"/>
  <c r="AG49" i="55" s="1"/>
  <c r="AI47" i="55"/>
  <c r="AH47" i="55"/>
  <c r="AI46" i="55"/>
  <c r="AH46" i="55"/>
  <c r="AI45" i="55"/>
  <c r="AH45" i="55"/>
  <c r="AI44" i="55"/>
  <c r="AH44" i="55"/>
  <c r="AI43" i="55"/>
  <c r="AH43" i="55"/>
  <c r="AI42" i="55"/>
  <c r="AH42" i="55"/>
  <c r="AI41" i="55"/>
  <c r="AH41" i="55"/>
  <c r="AI40" i="55"/>
  <c r="AH40" i="55"/>
  <c r="AI39" i="55"/>
  <c r="AH39" i="55"/>
  <c r="AI38" i="55"/>
  <c r="AH38" i="55"/>
  <c r="AI37" i="55"/>
  <c r="AH37" i="55"/>
  <c r="AI36" i="55"/>
  <c r="AH36" i="55"/>
  <c r="AG35" i="55"/>
  <c r="AG2" i="55" s="1"/>
  <c r="AF35" i="55"/>
  <c r="AE35" i="55"/>
  <c r="AD35" i="55"/>
  <c r="AC35" i="55"/>
  <c r="AB35" i="55"/>
  <c r="AA35" i="55"/>
  <c r="Z35" i="55"/>
  <c r="Y35" i="55"/>
  <c r="X35" i="55"/>
  <c r="W35" i="55"/>
  <c r="V35" i="55"/>
  <c r="U35" i="55"/>
  <c r="T35" i="55"/>
  <c r="S35" i="55"/>
  <c r="R35" i="55"/>
  <c r="Q35" i="55"/>
  <c r="Q70" i="55" s="1"/>
  <c r="P35" i="55"/>
  <c r="O35" i="55"/>
  <c r="N35" i="55"/>
  <c r="M35" i="55"/>
  <c r="L35" i="55"/>
  <c r="K35" i="55"/>
  <c r="J35" i="55"/>
  <c r="I35" i="55"/>
  <c r="H35" i="55"/>
  <c r="G35" i="55"/>
  <c r="F35" i="55"/>
  <c r="E35" i="55"/>
  <c r="D35" i="55"/>
  <c r="C35" i="55"/>
  <c r="AI34" i="55"/>
  <c r="AH34" i="55"/>
  <c r="AI33" i="55"/>
  <c r="AH33" i="55"/>
  <c r="AI32" i="55"/>
  <c r="AH32" i="55"/>
  <c r="AI31" i="55"/>
  <c r="AH31" i="55"/>
  <c r="AI30" i="55"/>
  <c r="AH30" i="55"/>
  <c r="AI29" i="55"/>
  <c r="AH29" i="55"/>
  <c r="AI28" i="55"/>
  <c r="AH28" i="55"/>
  <c r="AI27" i="55"/>
  <c r="AH27" i="55"/>
  <c r="AI26" i="55"/>
  <c r="AH26" i="55"/>
  <c r="AI25" i="55"/>
  <c r="AH25" i="55"/>
  <c r="AI24" i="55"/>
  <c r="AH24" i="55"/>
  <c r="AI23" i="55"/>
  <c r="AH23" i="55"/>
  <c r="AI22" i="55"/>
  <c r="AH22" i="55"/>
  <c r="AI21" i="55"/>
  <c r="AH21" i="55"/>
  <c r="AI20" i="55"/>
  <c r="AH20" i="55"/>
  <c r="AI19" i="55"/>
  <c r="AH19" i="55"/>
  <c r="AI18" i="55"/>
  <c r="AH18" i="55"/>
  <c r="AI17" i="55"/>
  <c r="AH17" i="55"/>
  <c r="AI16" i="55"/>
  <c r="AH16" i="55"/>
  <c r="AI15" i="55"/>
  <c r="AH15" i="55"/>
  <c r="AI14" i="55"/>
  <c r="AH14" i="55"/>
  <c r="AI13" i="55"/>
  <c r="AH13" i="55"/>
  <c r="AI12" i="55"/>
  <c r="AH12" i="55"/>
  <c r="AI11" i="55"/>
  <c r="AH11" i="55"/>
  <c r="AD5" i="55"/>
  <c r="AB5" i="55"/>
  <c r="V5" i="55"/>
  <c r="T5" i="55"/>
  <c r="L5" i="55"/>
  <c r="D5" i="55"/>
  <c r="C5" i="55"/>
  <c r="B5" i="55"/>
  <c r="AG4" i="55"/>
  <c r="K4" i="55"/>
  <c r="B4" i="55"/>
  <c r="AD92" i="54"/>
  <c r="AD53" i="54"/>
  <c r="AC92" i="54"/>
  <c r="X65" i="54"/>
  <c r="C76" i="18"/>
  <c r="D76" i="18"/>
  <c r="E76" i="18"/>
  <c r="F76" i="18"/>
  <c r="G76" i="18"/>
  <c r="H76" i="18"/>
  <c r="I76" i="18"/>
  <c r="B76" i="18"/>
  <c r="C77" i="18"/>
  <c r="D77" i="18"/>
  <c r="E77" i="18"/>
  <c r="F77" i="18"/>
  <c r="G77" i="18"/>
  <c r="H77" i="18"/>
  <c r="B77" i="18"/>
  <c r="C77" i="54"/>
  <c r="D77" i="54"/>
  <c r="E77" i="54"/>
  <c r="F77" i="54"/>
  <c r="B77" i="54"/>
  <c r="C76" i="54"/>
  <c r="D76" i="54"/>
  <c r="E76" i="54"/>
  <c r="F76" i="54"/>
  <c r="B76" i="54"/>
  <c r="E4" i="55"/>
  <c r="I98" i="56" l="1"/>
  <c r="G187" i="56"/>
  <c r="H97" i="56"/>
  <c r="H189" i="56"/>
  <c r="G195" i="56"/>
  <c r="G230" i="56"/>
  <c r="H194" i="56"/>
  <c r="G90" i="56"/>
  <c r="Z79" i="55"/>
  <c r="Y79" i="55"/>
  <c r="R79" i="55"/>
  <c r="Q79" i="55"/>
  <c r="M70" i="55"/>
  <c r="N72" i="55"/>
  <c r="AF209" i="55" s="1"/>
  <c r="Q72" i="55"/>
  <c r="AI209" i="55" s="1"/>
  <c r="J79" i="55"/>
  <c r="I70" i="55"/>
  <c r="I79" i="55"/>
  <c r="F72" i="55"/>
  <c r="F70" i="55"/>
  <c r="J72" i="55"/>
  <c r="J7" i="55" s="1"/>
  <c r="R72" i="55"/>
  <c r="R7" i="55" s="1"/>
  <c r="M5" i="55"/>
  <c r="L72" i="55"/>
  <c r="AD209" i="55" s="1"/>
  <c r="M79" i="55"/>
  <c r="U79" i="55"/>
  <c r="AC79" i="55"/>
  <c r="AI77" i="55"/>
  <c r="N70" i="55"/>
  <c r="F79" i="55"/>
  <c r="N79" i="55"/>
  <c r="V79" i="55"/>
  <c r="AD79" i="55"/>
  <c r="C90" i="55"/>
  <c r="AG72" i="55"/>
  <c r="Q5" i="55"/>
  <c r="J70" i="55"/>
  <c r="J80" i="55" s="1"/>
  <c r="K70" i="55"/>
  <c r="S70" i="55"/>
  <c r="H79" i="55"/>
  <c r="P79" i="55"/>
  <c r="X79" i="55"/>
  <c r="AF79" i="55"/>
  <c r="M72" i="55"/>
  <c r="AE209" i="55" s="1"/>
  <c r="R70" i="55"/>
  <c r="L70" i="55"/>
  <c r="E79" i="55"/>
  <c r="E72" i="55"/>
  <c r="W209" i="55" s="1"/>
  <c r="E70" i="55"/>
  <c r="D72" i="55"/>
  <c r="AI53" i="55"/>
  <c r="D70" i="55"/>
  <c r="C70" i="55"/>
  <c r="B79" i="55"/>
  <c r="B72" i="55"/>
  <c r="B70" i="55"/>
  <c r="H4" i="55"/>
  <c r="G72" i="55"/>
  <c r="O72" i="55"/>
  <c r="AG70" i="55"/>
  <c r="AG3" i="55"/>
  <c r="AG6" i="55" s="1"/>
  <c r="H72" i="55"/>
  <c r="P72" i="55"/>
  <c r="O5" i="55"/>
  <c r="O70" i="55"/>
  <c r="AG80" i="55"/>
  <c r="X209" i="55"/>
  <c r="F7" i="55"/>
  <c r="H5" i="55"/>
  <c r="H70" i="55"/>
  <c r="P5" i="55"/>
  <c r="P70" i="55"/>
  <c r="X5" i="55"/>
  <c r="AF5" i="55"/>
  <c r="G79" i="55"/>
  <c r="O79" i="55"/>
  <c r="W79" i="55"/>
  <c r="AE79" i="55"/>
  <c r="AI76" i="55"/>
  <c r="AH77" i="55"/>
  <c r="V209" i="55"/>
  <c r="D7" i="55"/>
  <c r="G5" i="55"/>
  <c r="G70" i="55"/>
  <c r="AE5" i="55"/>
  <c r="AI75" i="55"/>
  <c r="AI74" i="55"/>
  <c r="D79" i="55"/>
  <c r="L79" i="55"/>
  <c r="T79" i="55"/>
  <c r="AB79" i="55"/>
  <c r="W5" i="55"/>
  <c r="AI35" i="55"/>
  <c r="AH35" i="55"/>
  <c r="I72" i="55"/>
  <c r="AI73" i="55"/>
  <c r="AH53" i="55"/>
  <c r="C79" i="55"/>
  <c r="K79" i="55"/>
  <c r="S79" i="55"/>
  <c r="AA79" i="55"/>
  <c r="AH75" i="55"/>
  <c r="C72" i="55"/>
  <c r="K72" i="55"/>
  <c r="S72" i="55"/>
  <c r="AH73" i="55"/>
  <c r="D119" i="55"/>
  <c r="AH65" i="55"/>
  <c r="AH69" i="55"/>
  <c r="AH74" i="55"/>
  <c r="AI65" i="55"/>
  <c r="AI69" i="55"/>
  <c r="AH76" i="55"/>
  <c r="G98" i="55"/>
  <c r="D206" i="55"/>
  <c r="S206" i="55"/>
  <c r="C187" i="55"/>
  <c r="D97" i="55"/>
  <c r="E189" i="55"/>
  <c r="D194" i="55"/>
  <c r="C230" i="55"/>
  <c r="C195" i="55"/>
  <c r="H195" i="56" l="1"/>
  <c r="I189" i="56"/>
  <c r="H187" i="56"/>
  <c r="I97" i="56"/>
  <c r="H90" i="56"/>
  <c r="H230" i="56"/>
  <c r="I194" i="56"/>
  <c r="J98" i="56"/>
  <c r="S80" i="55"/>
  <c r="R80" i="55"/>
  <c r="AJ209" i="55"/>
  <c r="Q80" i="55"/>
  <c r="Q7" i="55"/>
  <c r="N7" i="55"/>
  <c r="N80" i="55"/>
  <c r="M80" i="55"/>
  <c r="M7" i="55"/>
  <c r="L80" i="55"/>
  <c r="E80" i="55"/>
  <c r="F80" i="55"/>
  <c r="L7" i="55"/>
  <c r="D80" i="55"/>
  <c r="C204" i="55"/>
  <c r="AB209" i="55"/>
  <c r="I80" i="55"/>
  <c r="P80" i="55"/>
  <c r="K80" i="55"/>
  <c r="C80" i="55"/>
  <c r="O80" i="55"/>
  <c r="H80" i="55"/>
  <c r="E7" i="55"/>
  <c r="B80" i="55"/>
  <c r="AK209" i="55"/>
  <c r="S7" i="55"/>
  <c r="AH209" i="55"/>
  <c r="P7" i="55"/>
  <c r="U209" i="55"/>
  <c r="C7" i="55"/>
  <c r="G80" i="55"/>
  <c r="AC209" i="55"/>
  <c r="K7" i="55"/>
  <c r="T209" i="55"/>
  <c r="B7" i="55"/>
  <c r="D230" i="55"/>
  <c r="E194" i="55"/>
  <c r="H98" i="55"/>
  <c r="B204" i="55"/>
  <c r="Z209" i="55"/>
  <c r="H7" i="55"/>
  <c r="E119" i="55"/>
  <c r="D90" i="55"/>
  <c r="D187" i="55"/>
  <c r="E97" i="55"/>
  <c r="F189" i="55"/>
  <c r="D195" i="55"/>
  <c r="AI79" i="55"/>
  <c r="AH79" i="55"/>
  <c r="AA209" i="55"/>
  <c r="I7" i="55"/>
  <c r="AG209" i="55"/>
  <c r="O7" i="55"/>
  <c r="Y209" i="55"/>
  <c r="G7" i="55"/>
  <c r="I187" i="56" l="1"/>
  <c r="J97" i="56"/>
  <c r="J90" i="56"/>
  <c r="K98" i="56"/>
  <c r="J194" i="56"/>
  <c r="I230" i="56"/>
  <c r="I195" i="56"/>
  <c r="J189" i="56"/>
  <c r="I90" i="56"/>
  <c r="K6" i="55"/>
  <c r="F119" i="55"/>
  <c r="E90" i="55"/>
  <c r="E230" i="55"/>
  <c r="F194" i="55"/>
  <c r="E195" i="55"/>
  <c r="G189" i="55"/>
  <c r="E187" i="55"/>
  <c r="F97" i="55"/>
  <c r="I98" i="55"/>
  <c r="J195" i="56" l="1"/>
  <c r="K189" i="56"/>
  <c r="L98" i="56"/>
  <c r="J230" i="56"/>
  <c r="K194" i="56"/>
  <c r="J187" i="56"/>
  <c r="K97" i="56"/>
  <c r="F187" i="55"/>
  <c r="G97" i="55"/>
  <c r="J98" i="55"/>
  <c r="F230" i="55"/>
  <c r="G194" i="55"/>
  <c r="F195" i="55"/>
  <c r="H189" i="55"/>
  <c r="G119" i="55"/>
  <c r="F90" i="55"/>
  <c r="K230" i="56" l="1"/>
  <c r="L194" i="56"/>
  <c r="K187" i="56"/>
  <c r="L97" i="56"/>
  <c r="K90" i="56"/>
  <c r="L90" i="56"/>
  <c r="M98" i="56"/>
  <c r="K195" i="56"/>
  <c r="L189" i="56"/>
  <c r="G230" i="55"/>
  <c r="H194" i="55"/>
  <c r="K98" i="55"/>
  <c r="H119" i="55"/>
  <c r="G90" i="55"/>
  <c r="G187" i="55"/>
  <c r="H97" i="55"/>
  <c r="H195" i="55"/>
  <c r="I189" i="55"/>
  <c r="G195" i="55"/>
  <c r="N98" i="56" l="1"/>
  <c r="L187" i="56"/>
  <c r="M97" i="56"/>
  <c r="L230" i="56"/>
  <c r="M194" i="56"/>
  <c r="M189" i="56"/>
  <c r="L195" i="56"/>
  <c r="I119" i="55"/>
  <c r="H90" i="55"/>
  <c r="L98" i="55"/>
  <c r="J189" i="55"/>
  <c r="H230" i="55"/>
  <c r="I194" i="55"/>
  <c r="H187" i="55"/>
  <c r="I97" i="55"/>
  <c r="M187" i="56" l="1"/>
  <c r="N97" i="56"/>
  <c r="N189" i="56"/>
  <c r="M195" i="56"/>
  <c r="M90" i="56"/>
  <c r="M230" i="56"/>
  <c r="N194" i="56"/>
  <c r="O98" i="56"/>
  <c r="K189" i="55"/>
  <c r="I230" i="55"/>
  <c r="J194" i="55"/>
  <c r="I195" i="55"/>
  <c r="M98" i="55"/>
  <c r="I187" i="55"/>
  <c r="J97" i="55"/>
  <c r="J119" i="55"/>
  <c r="I90" i="55"/>
  <c r="P98" i="56" l="1"/>
  <c r="O90" i="56"/>
  <c r="N230" i="56"/>
  <c r="O194" i="56"/>
  <c r="O189" i="56"/>
  <c r="N195" i="56"/>
  <c r="N187" i="56"/>
  <c r="O97" i="56"/>
  <c r="N90" i="56"/>
  <c r="K194" i="55"/>
  <c r="J230" i="55"/>
  <c r="K119" i="55"/>
  <c r="J90" i="55"/>
  <c r="K195" i="55"/>
  <c r="L189" i="55"/>
  <c r="N98" i="55"/>
  <c r="J187" i="55"/>
  <c r="K97" i="55"/>
  <c r="J195" i="55"/>
  <c r="O187" i="56" l="1"/>
  <c r="P97" i="56"/>
  <c r="O230" i="56"/>
  <c r="P194" i="56"/>
  <c r="P189" i="56"/>
  <c r="O195" i="56"/>
  <c r="Q98" i="56"/>
  <c r="P90" i="56"/>
  <c r="O98" i="55"/>
  <c r="L119" i="55"/>
  <c r="K90" i="55"/>
  <c r="K187" i="55"/>
  <c r="L97" i="55"/>
  <c r="M189" i="55"/>
  <c r="L194" i="55"/>
  <c r="L195" i="55" s="1"/>
  <c r="K230" i="55"/>
  <c r="P230" i="56" l="1"/>
  <c r="Q194" i="56"/>
  <c r="P187" i="56"/>
  <c r="Q97" i="56"/>
  <c r="R98" i="56"/>
  <c r="Q90" i="56"/>
  <c r="P195" i="56"/>
  <c r="Q189" i="56"/>
  <c r="M119" i="55"/>
  <c r="L90" i="55"/>
  <c r="P98" i="55"/>
  <c r="M195" i="55"/>
  <c r="N189" i="55"/>
  <c r="L187" i="55"/>
  <c r="M97" i="55"/>
  <c r="L230" i="55"/>
  <c r="M194" i="55"/>
  <c r="S98" i="56" l="1"/>
  <c r="Q187" i="56"/>
  <c r="R97" i="56"/>
  <c r="Q195" i="56"/>
  <c r="R189" i="56"/>
  <c r="R194" i="56"/>
  <c r="Q230" i="56"/>
  <c r="M187" i="55"/>
  <c r="N97" i="55"/>
  <c r="Q98" i="55"/>
  <c r="O189" i="55"/>
  <c r="M230" i="55"/>
  <c r="N194" i="55"/>
  <c r="N195" i="55" s="1"/>
  <c r="N119" i="55"/>
  <c r="M90" i="55"/>
  <c r="R230" i="56" l="1"/>
  <c r="S194" i="56"/>
  <c r="R195" i="56"/>
  <c r="S189" i="56"/>
  <c r="R187" i="56"/>
  <c r="S97" i="56"/>
  <c r="T98" i="56"/>
  <c r="S90" i="56"/>
  <c r="R90" i="56"/>
  <c r="P189" i="55"/>
  <c r="N230" i="55"/>
  <c r="O194" i="55"/>
  <c r="R98" i="55"/>
  <c r="N187" i="55"/>
  <c r="O97" i="55"/>
  <c r="O119" i="55"/>
  <c r="N90" i="55"/>
  <c r="U98" i="56" l="1"/>
  <c r="S187" i="56"/>
  <c r="T97" i="56"/>
  <c r="S195" i="56"/>
  <c r="T189" i="56"/>
  <c r="S230" i="56"/>
  <c r="T194" i="56"/>
  <c r="O187" i="55"/>
  <c r="P97" i="55"/>
  <c r="S98" i="55"/>
  <c r="O230" i="55"/>
  <c r="P194" i="55"/>
  <c r="P195" i="55"/>
  <c r="Q189" i="55"/>
  <c r="P119" i="55"/>
  <c r="O90" i="55"/>
  <c r="O195" i="55"/>
  <c r="T230" i="56" l="1"/>
  <c r="U194" i="56"/>
  <c r="U189" i="56"/>
  <c r="T195" i="56"/>
  <c r="T48" i="56" s="1"/>
  <c r="T187" i="56"/>
  <c r="U97" i="56"/>
  <c r="V98" i="56"/>
  <c r="U90" i="56"/>
  <c r="T90" i="56"/>
  <c r="T98" i="55"/>
  <c r="P187" i="55"/>
  <c r="Q97" i="55"/>
  <c r="R189" i="55"/>
  <c r="P230" i="55"/>
  <c r="Q194" i="55"/>
  <c r="Q119" i="55"/>
  <c r="P90" i="55"/>
  <c r="T49" i="56" l="1"/>
  <c r="V189" i="56"/>
  <c r="U195" i="56"/>
  <c r="U48" i="56" s="1"/>
  <c r="U49" i="56" s="1"/>
  <c r="W98" i="56"/>
  <c r="V90" i="56"/>
  <c r="U187" i="56"/>
  <c r="V97" i="56"/>
  <c r="U230" i="56"/>
  <c r="V194" i="56"/>
  <c r="Q187" i="55"/>
  <c r="R97" i="55"/>
  <c r="Q230" i="55"/>
  <c r="R194" i="55"/>
  <c r="Q195" i="55"/>
  <c r="R195" i="55"/>
  <c r="S189" i="55"/>
  <c r="R119" i="55"/>
  <c r="Q90" i="55"/>
  <c r="U98" i="55"/>
  <c r="U72" i="56" l="1"/>
  <c r="U70" i="56"/>
  <c r="U80" i="56" s="1"/>
  <c r="W189" i="56"/>
  <c r="V195" i="56"/>
  <c r="V48" i="56" s="1"/>
  <c r="V49" i="56" s="1"/>
  <c r="X98" i="56"/>
  <c r="W90" i="56"/>
  <c r="V230" i="56"/>
  <c r="W194" i="56"/>
  <c r="T70" i="56"/>
  <c r="T72" i="56"/>
  <c r="V187" i="56"/>
  <c r="W97" i="56"/>
  <c r="S194" i="55"/>
  <c r="R230" i="55"/>
  <c r="S119" i="55"/>
  <c r="R90" i="55"/>
  <c r="S195" i="55"/>
  <c r="T189" i="55"/>
  <c r="V98" i="55"/>
  <c r="R187" i="55"/>
  <c r="S97" i="55"/>
  <c r="W187" i="56" l="1"/>
  <c r="X97" i="56"/>
  <c r="V70" i="56"/>
  <c r="V72" i="56"/>
  <c r="Y98" i="56"/>
  <c r="X90" i="56"/>
  <c r="X189" i="56"/>
  <c r="W195" i="56"/>
  <c r="W48" i="56" s="1"/>
  <c r="AL209" i="56"/>
  <c r="T7" i="56"/>
  <c r="T80" i="56"/>
  <c r="W230" i="56"/>
  <c r="X194" i="56"/>
  <c r="AM209" i="56"/>
  <c r="U7" i="56"/>
  <c r="W98" i="55"/>
  <c r="U189" i="55"/>
  <c r="T119" i="55"/>
  <c r="S90" i="55"/>
  <c r="S187" i="55"/>
  <c r="T97" i="55"/>
  <c r="T194" i="55"/>
  <c r="T195" i="55" s="1"/>
  <c r="T48" i="55" s="1"/>
  <c r="S230" i="55"/>
  <c r="Z98" i="56" l="1"/>
  <c r="AN209" i="56"/>
  <c r="V7" i="56"/>
  <c r="X195" i="56"/>
  <c r="X48" i="56" s="1"/>
  <c r="X49" i="56" s="1"/>
  <c r="Y189" i="56"/>
  <c r="Y90" i="56" s="1"/>
  <c r="V80" i="56"/>
  <c r="X230" i="56"/>
  <c r="Y194" i="56"/>
  <c r="X187" i="56"/>
  <c r="Y97" i="56"/>
  <c r="W49" i="56"/>
  <c r="T49" i="55"/>
  <c r="U119" i="55"/>
  <c r="T90" i="55"/>
  <c r="U195" i="55"/>
  <c r="U48" i="55" s="1"/>
  <c r="U49" i="55" s="1"/>
  <c r="V189" i="55"/>
  <c r="X98" i="55"/>
  <c r="T187" i="55"/>
  <c r="U97" i="55"/>
  <c r="U194" i="55"/>
  <c r="T230" i="55"/>
  <c r="X72" i="56" l="1"/>
  <c r="X70" i="56"/>
  <c r="Z194" i="56"/>
  <c r="Y230" i="56"/>
  <c r="W72" i="56"/>
  <c r="W70" i="56"/>
  <c r="Y187" i="56"/>
  <c r="Z97" i="56"/>
  <c r="Y195" i="56"/>
  <c r="Y48" i="56" s="1"/>
  <c r="Z189" i="56"/>
  <c r="Z90" i="56"/>
  <c r="AA98" i="56"/>
  <c r="U72" i="55"/>
  <c r="U70" i="55"/>
  <c r="V194" i="55"/>
  <c r="U230" i="55"/>
  <c r="V119" i="55"/>
  <c r="U90" i="55"/>
  <c r="W189" i="55"/>
  <c r="V195" i="55"/>
  <c r="V48" i="55" s="1"/>
  <c r="V49" i="55" s="1"/>
  <c r="U187" i="55"/>
  <c r="V97" i="55"/>
  <c r="Y98" i="55"/>
  <c r="T72" i="55"/>
  <c r="T70" i="55"/>
  <c r="X80" i="56" l="1"/>
  <c r="W80" i="56"/>
  <c r="AB98" i="56"/>
  <c r="AA90" i="56"/>
  <c r="Z195" i="56"/>
  <c r="AA189" i="56"/>
  <c r="Z230" i="56"/>
  <c r="AA194" i="56"/>
  <c r="Y49" i="56"/>
  <c r="Z187" i="56"/>
  <c r="AA97" i="56"/>
  <c r="AO209" i="56"/>
  <c r="W7" i="56"/>
  <c r="AP209" i="56"/>
  <c r="X7" i="56"/>
  <c r="U80" i="55"/>
  <c r="V70" i="55"/>
  <c r="V72" i="55"/>
  <c r="Z98" i="55"/>
  <c r="W119" i="55"/>
  <c r="V90" i="55"/>
  <c r="AL209" i="55"/>
  <c r="T7" i="55"/>
  <c r="V230" i="55"/>
  <c r="W194" i="55"/>
  <c r="W195" i="55" s="1"/>
  <c r="W48" i="55" s="1"/>
  <c r="T80" i="55"/>
  <c r="V187" i="55"/>
  <c r="W97" i="55"/>
  <c r="X189" i="55"/>
  <c r="AM209" i="55"/>
  <c r="U7" i="55"/>
  <c r="AA195" i="56" l="1"/>
  <c r="AA48" i="56" s="1"/>
  <c r="AA49" i="56" s="1"/>
  <c r="AB189" i="56"/>
  <c r="AC98" i="56"/>
  <c r="Y72" i="56"/>
  <c r="Y70" i="56"/>
  <c r="Z49" i="56"/>
  <c r="AA187" i="56"/>
  <c r="AB97" i="56"/>
  <c r="AA230" i="56"/>
  <c r="AB194" i="56"/>
  <c r="AB90" i="56" s="1"/>
  <c r="V80" i="55"/>
  <c r="W49" i="55"/>
  <c r="X119" i="55"/>
  <c r="W90" i="55"/>
  <c r="W187" i="55"/>
  <c r="X97" i="55"/>
  <c r="AA98" i="55"/>
  <c r="W230" i="55"/>
  <c r="X194" i="55"/>
  <c r="X195" i="55" s="1"/>
  <c r="X48" i="55" s="1"/>
  <c r="AN209" i="55"/>
  <c r="V7" i="55"/>
  <c r="Y189" i="55"/>
  <c r="Z70" i="56" l="1"/>
  <c r="Z72" i="56"/>
  <c r="AQ209" i="56"/>
  <c r="Y7" i="56"/>
  <c r="AD98" i="56"/>
  <c r="AC90" i="56"/>
  <c r="AB195" i="56"/>
  <c r="AB48" i="56" s="1"/>
  <c r="AB49" i="56" s="1"/>
  <c r="AC189" i="56"/>
  <c r="AB230" i="56"/>
  <c r="AC194" i="56"/>
  <c r="Y80" i="56"/>
  <c r="AB187" i="56"/>
  <c r="AC97" i="56"/>
  <c r="AA72" i="56"/>
  <c r="AA70" i="56"/>
  <c r="X49" i="55"/>
  <c r="AB98" i="55"/>
  <c r="X187" i="55"/>
  <c r="Y97" i="55"/>
  <c r="Y119" i="55"/>
  <c r="X90" i="55"/>
  <c r="X230" i="55"/>
  <c r="Y194" i="55"/>
  <c r="Y195" i="55" s="1"/>
  <c r="Y48" i="55" s="1"/>
  <c r="Y49" i="55" s="1"/>
  <c r="Z189" i="55"/>
  <c r="W72" i="55"/>
  <c r="W70" i="55"/>
  <c r="AE98" i="56" l="1"/>
  <c r="AC230" i="56"/>
  <c r="AD194" i="56"/>
  <c r="AA80" i="56"/>
  <c r="AD189" i="56"/>
  <c r="AD90" i="56" s="1"/>
  <c r="AC195" i="56"/>
  <c r="AC48" i="56" s="1"/>
  <c r="AC49" i="56" s="1"/>
  <c r="AR209" i="56"/>
  <c r="Z7" i="56"/>
  <c r="AC187" i="56"/>
  <c r="AD97" i="56"/>
  <c r="AS209" i="56"/>
  <c r="AA7" i="56"/>
  <c r="AB70" i="56"/>
  <c r="AB72" i="56"/>
  <c r="Z80" i="56"/>
  <c r="Y70" i="55"/>
  <c r="Y72" i="55"/>
  <c r="AA189" i="55"/>
  <c r="AC98" i="55"/>
  <c r="Y187" i="55"/>
  <c r="Z97" i="55"/>
  <c r="AO209" i="55"/>
  <c r="W7" i="55"/>
  <c r="Y230" i="55"/>
  <c r="Z194" i="55"/>
  <c r="W80" i="55"/>
  <c r="Z119" i="55"/>
  <c r="Y90" i="55"/>
  <c r="X72" i="55"/>
  <c r="X70" i="55"/>
  <c r="X80" i="55" l="1"/>
  <c r="AB80" i="56"/>
  <c r="AT209" i="56"/>
  <c r="AB7" i="56"/>
  <c r="AC70" i="56"/>
  <c r="AC72" i="56"/>
  <c r="AE189" i="56"/>
  <c r="AD195" i="56"/>
  <c r="AD48" i="56" s="1"/>
  <c r="AD49" i="56" s="1"/>
  <c r="AD230" i="56"/>
  <c r="AE194" i="56"/>
  <c r="AD187" i="56"/>
  <c r="AE97" i="56"/>
  <c r="AF98" i="56"/>
  <c r="AE90" i="56"/>
  <c r="Z230" i="55"/>
  <c r="AA194" i="55"/>
  <c r="AA195" i="55"/>
  <c r="AA48" i="55" s="1"/>
  <c r="AA49" i="55" s="1"/>
  <c r="AB189" i="55"/>
  <c r="AP209" i="55"/>
  <c r="X7" i="55"/>
  <c r="AA119" i="55"/>
  <c r="Z90" i="55"/>
  <c r="AD98" i="55"/>
  <c r="Z195" i="55"/>
  <c r="Z49" i="55" s="1"/>
  <c r="AQ209" i="55"/>
  <c r="Y7" i="55"/>
  <c r="Z187" i="55"/>
  <c r="AA97" i="55"/>
  <c r="Y80" i="55"/>
  <c r="AC80" i="56" l="1"/>
  <c r="AE187" i="56"/>
  <c r="AF97" i="56"/>
  <c r="AF187" i="56" s="1"/>
  <c r="AD72" i="56"/>
  <c r="AD70" i="56"/>
  <c r="AU209" i="56"/>
  <c r="AC7" i="56"/>
  <c r="AF189" i="56"/>
  <c r="AE195" i="56"/>
  <c r="AE48" i="56" s="1"/>
  <c r="AE49" i="56" s="1"/>
  <c r="AE230" i="56"/>
  <c r="AF194" i="56"/>
  <c r="AF230" i="56" s="1"/>
  <c r="Z72" i="55"/>
  <c r="Z70" i="55"/>
  <c r="AA187" i="55"/>
  <c r="AB97" i="55"/>
  <c r="AE98" i="55"/>
  <c r="AB195" i="55"/>
  <c r="AB48" i="55" s="1"/>
  <c r="AC189" i="55"/>
  <c r="AA72" i="55"/>
  <c r="AA70" i="55"/>
  <c r="AB119" i="55"/>
  <c r="AA90" i="55"/>
  <c r="AB194" i="55"/>
  <c r="AA230" i="55"/>
  <c r="AD80" i="56" l="1"/>
  <c r="AV209" i="56"/>
  <c r="AD7" i="56"/>
  <c r="AE72" i="56"/>
  <c r="AE70" i="56"/>
  <c r="AF195" i="56"/>
  <c r="AF48" i="56" s="1"/>
  <c r="AF90" i="56"/>
  <c r="AA80" i="55"/>
  <c r="AF98" i="55"/>
  <c r="AB187" i="55"/>
  <c r="AC97" i="55"/>
  <c r="AC119" i="55"/>
  <c r="AB90" i="55"/>
  <c r="Z80" i="55"/>
  <c r="AB72" i="55"/>
  <c r="AB70" i="55"/>
  <c r="AB230" i="55"/>
  <c r="AC194" i="55"/>
  <c r="AC195" i="55" s="1"/>
  <c r="AC48" i="55" s="1"/>
  <c r="AC49" i="55" s="1"/>
  <c r="AR209" i="55"/>
  <c r="Z7" i="55"/>
  <c r="AS209" i="55"/>
  <c r="AA7" i="55"/>
  <c r="AD189" i="55"/>
  <c r="AE80" i="56" l="1"/>
  <c r="AF49" i="56"/>
  <c r="AI48" i="56"/>
  <c r="AH48" i="56"/>
  <c r="AI90" i="56"/>
  <c r="AH90" i="56"/>
  <c r="AW209" i="56"/>
  <c r="AE7" i="56"/>
  <c r="AC72" i="55"/>
  <c r="AC70" i="55"/>
  <c r="AD119" i="55"/>
  <c r="AC90" i="55"/>
  <c r="AE189" i="55"/>
  <c r="AD195" i="55"/>
  <c r="AD48" i="55" s="1"/>
  <c r="AD49" i="55" s="1"/>
  <c r="AC187" i="55"/>
  <c r="AD97" i="55"/>
  <c r="AB80" i="55"/>
  <c r="AC230" i="55"/>
  <c r="AD194" i="55"/>
  <c r="AT209" i="55"/>
  <c r="AB7" i="55"/>
  <c r="AF72" i="56" l="1"/>
  <c r="AF70" i="56"/>
  <c r="AI49" i="56"/>
  <c r="AH49" i="56"/>
  <c r="AC80" i="55"/>
  <c r="AE119" i="55"/>
  <c r="AD90" i="55"/>
  <c r="AD70" i="55"/>
  <c r="AD72" i="55"/>
  <c r="AF189" i="55"/>
  <c r="AD230" i="55"/>
  <c r="AE194" i="55"/>
  <c r="AD187" i="55"/>
  <c r="AE97" i="55"/>
  <c r="AU209" i="55"/>
  <c r="AC7" i="55"/>
  <c r="AF80" i="56" l="1"/>
  <c r="AH70" i="56"/>
  <c r="AI70" i="56"/>
  <c r="AX209" i="56"/>
  <c r="AF7" i="56"/>
  <c r="A7" i="56" s="1"/>
  <c r="AI72" i="56"/>
  <c r="AH72" i="56"/>
  <c r="AE230" i="55"/>
  <c r="AF194" i="55"/>
  <c r="AF230" i="55" s="1"/>
  <c r="AD80" i="55"/>
  <c r="AE195" i="55"/>
  <c r="AE48" i="55" s="1"/>
  <c r="AE49" i="55" s="1"/>
  <c r="AE187" i="55"/>
  <c r="AF97" i="55"/>
  <c r="AF187" i="55" s="1"/>
  <c r="AF195" i="55"/>
  <c r="AF48" i="55" s="1"/>
  <c r="AV209" i="55"/>
  <c r="AD7" i="55"/>
  <c r="AF119" i="55"/>
  <c r="AF90" i="55" s="1"/>
  <c r="AE90" i="55"/>
  <c r="AI80" i="56" l="1"/>
  <c r="AH80" i="56"/>
  <c r="AF49" i="55"/>
  <c r="AH48" i="55"/>
  <c r="AI48" i="55"/>
  <c r="AE70" i="55"/>
  <c r="AE72" i="55"/>
  <c r="AH90" i="55"/>
  <c r="AI90" i="55"/>
  <c r="AW209" i="55" l="1"/>
  <c r="AE7" i="55"/>
  <c r="AE80" i="55"/>
  <c r="AF72" i="55"/>
  <c r="AF70" i="55"/>
  <c r="AI49" i="55"/>
  <c r="AH49" i="55"/>
  <c r="AF80" i="55" l="1"/>
  <c r="AI70" i="55"/>
  <c r="AH70" i="55"/>
  <c r="AX209" i="55"/>
  <c r="AF7" i="55"/>
  <c r="A7" i="55" s="1"/>
  <c r="AH72" i="55"/>
  <c r="AI72" i="55"/>
  <c r="AI80" i="55" l="1"/>
  <c r="AH80" i="55"/>
  <c r="R34" i="54" l="1"/>
  <c r="Q34" i="54"/>
  <c r="O34" i="54"/>
  <c r="L34" i="54"/>
  <c r="AK28" i="54"/>
  <c r="AK13" i="54"/>
  <c r="AK20" i="54" s="1"/>
  <c r="AK14" i="54"/>
  <c r="AK21" i="54" s="1"/>
  <c r="AK12" i="54"/>
  <c r="AK19" i="54" s="1"/>
  <c r="AK11" i="54"/>
  <c r="AK18" i="54" s="1"/>
  <c r="B48" i="54"/>
  <c r="AF234" i="54"/>
  <c r="AE234" i="54"/>
  <c r="AD234" i="54"/>
  <c r="AC234" i="54"/>
  <c r="AB234" i="54"/>
  <c r="AA234" i="54"/>
  <c r="Z234" i="54"/>
  <c r="Y234" i="54"/>
  <c r="X234" i="54"/>
  <c r="W234" i="54"/>
  <c r="V234" i="54"/>
  <c r="U234" i="54"/>
  <c r="T234" i="54"/>
  <c r="S234" i="54"/>
  <c r="R234" i="54"/>
  <c r="Q234" i="54"/>
  <c r="P234" i="54"/>
  <c r="O234" i="54"/>
  <c r="N234" i="54"/>
  <c r="M234" i="54"/>
  <c r="L234" i="54"/>
  <c r="K234" i="54"/>
  <c r="J234" i="54"/>
  <c r="I234" i="54"/>
  <c r="H234" i="54"/>
  <c r="G234" i="54"/>
  <c r="F234" i="54"/>
  <c r="E234" i="54"/>
  <c r="D234" i="54"/>
  <c r="C234" i="54"/>
  <c r="B234" i="54"/>
  <c r="A234" i="54"/>
  <c r="AF233" i="54"/>
  <c r="AE233" i="54"/>
  <c r="AD233" i="54"/>
  <c r="AC233" i="54"/>
  <c r="AB233" i="54"/>
  <c r="AA233" i="54"/>
  <c r="Z233" i="54"/>
  <c r="Y233" i="54"/>
  <c r="X233" i="54"/>
  <c r="W233" i="54"/>
  <c r="V233" i="54"/>
  <c r="U233" i="54"/>
  <c r="T233" i="54"/>
  <c r="S233" i="54"/>
  <c r="R233" i="54"/>
  <c r="Q233" i="54"/>
  <c r="P233" i="54"/>
  <c r="O233" i="54"/>
  <c r="N233" i="54"/>
  <c r="M233" i="54"/>
  <c r="L233" i="54"/>
  <c r="K233" i="54"/>
  <c r="J233" i="54"/>
  <c r="I233" i="54"/>
  <c r="H233" i="54"/>
  <c r="G233" i="54"/>
  <c r="F233" i="54"/>
  <c r="E233" i="54"/>
  <c r="D233" i="54"/>
  <c r="C233" i="54"/>
  <c r="B233" i="54"/>
  <c r="A233" i="54"/>
  <c r="AF232" i="54"/>
  <c r="AE232" i="54"/>
  <c r="AD232" i="54"/>
  <c r="AC232" i="54"/>
  <c r="AB232" i="54"/>
  <c r="AA232" i="54"/>
  <c r="Z232" i="54"/>
  <c r="Y232" i="54"/>
  <c r="X232" i="54"/>
  <c r="W232" i="54"/>
  <c r="V232" i="54"/>
  <c r="U232" i="54"/>
  <c r="T232" i="54"/>
  <c r="S232" i="54"/>
  <c r="R232" i="54"/>
  <c r="Q232" i="54"/>
  <c r="P232" i="54"/>
  <c r="O232" i="54"/>
  <c r="N232" i="54"/>
  <c r="M232" i="54"/>
  <c r="L232" i="54"/>
  <c r="K232" i="54"/>
  <c r="J232" i="54"/>
  <c r="I232" i="54"/>
  <c r="H232" i="54"/>
  <c r="G232" i="54"/>
  <c r="F232" i="54"/>
  <c r="E232" i="54"/>
  <c r="D232" i="54"/>
  <c r="C232" i="54"/>
  <c r="B232" i="54"/>
  <c r="A232" i="54"/>
  <c r="AF231" i="54"/>
  <c r="AE231" i="54"/>
  <c r="AD231" i="54"/>
  <c r="AC231" i="54"/>
  <c r="AB231" i="54"/>
  <c r="AA231" i="54"/>
  <c r="Z231" i="54"/>
  <c r="Y231" i="54"/>
  <c r="X231" i="54"/>
  <c r="W231" i="54"/>
  <c r="V231" i="54"/>
  <c r="U231" i="54"/>
  <c r="T231" i="54"/>
  <c r="S231" i="54"/>
  <c r="R231" i="54"/>
  <c r="Q231" i="54"/>
  <c r="P231" i="54"/>
  <c r="O231" i="54"/>
  <c r="N231" i="54"/>
  <c r="M231" i="54"/>
  <c r="L231" i="54"/>
  <c r="K231" i="54"/>
  <c r="J231" i="54"/>
  <c r="I231" i="54"/>
  <c r="H231" i="54"/>
  <c r="G231" i="54"/>
  <c r="F231" i="54"/>
  <c r="E231" i="54"/>
  <c r="D231" i="54"/>
  <c r="C231" i="54"/>
  <c r="B231" i="54"/>
  <c r="A231" i="54"/>
  <c r="B230" i="54"/>
  <c r="S205" i="54"/>
  <c r="AG195" i="54"/>
  <c r="B195" i="54"/>
  <c r="D194" i="54"/>
  <c r="C194" i="54"/>
  <c r="C230" i="54" s="1"/>
  <c r="C193" i="54"/>
  <c r="D193" i="54" s="1"/>
  <c r="E193" i="54" s="1"/>
  <c r="F193" i="54" s="1"/>
  <c r="G193" i="54" s="1"/>
  <c r="H193" i="54" s="1"/>
  <c r="I193" i="54" s="1"/>
  <c r="J193" i="54" s="1"/>
  <c r="K193" i="54" s="1"/>
  <c r="L193" i="54" s="1"/>
  <c r="M193" i="54" s="1"/>
  <c r="N193" i="54" s="1"/>
  <c r="O193" i="54" s="1"/>
  <c r="P193" i="54" s="1"/>
  <c r="Q193" i="54" s="1"/>
  <c r="R193" i="54" s="1"/>
  <c r="S193" i="54" s="1"/>
  <c r="T193" i="54" s="1"/>
  <c r="U193" i="54" s="1"/>
  <c r="V193" i="54" s="1"/>
  <c r="W193" i="54" s="1"/>
  <c r="X193" i="54" s="1"/>
  <c r="Y193" i="54" s="1"/>
  <c r="Z193" i="54" s="1"/>
  <c r="AA193" i="54" s="1"/>
  <c r="AB193" i="54" s="1"/>
  <c r="AC193" i="54" s="1"/>
  <c r="AD193" i="54" s="1"/>
  <c r="AE193" i="54" s="1"/>
  <c r="AF193" i="54" s="1"/>
  <c r="C192" i="54"/>
  <c r="D192" i="54" s="1"/>
  <c r="E192" i="54" s="1"/>
  <c r="F192" i="54" s="1"/>
  <c r="G192" i="54" s="1"/>
  <c r="H192" i="54" s="1"/>
  <c r="I192" i="54" s="1"/>
  <c r="J192" i="54" s="1"/>
  <c r="K192" i="54" s="1"/>
  <c r="L192" i="54" s="1"/>
  <c r="M192" i="54" s="1"/>
  <c r="N192" i="54" s="1"/>
  <c r="O192" i="54" s="1"/>
  <c r="P192" i="54" s="1"/>
  <c r="Q192" i="54" s="1"/>
  <c r="R192" i="54" s="1"/>
  <c r="S192" i="54" s="1"/>
  <c r="T192" i="54" s="1"/>
  <c r="U192" i="54" s="1"/>
  <c r="V192" i="54" s="1"/>
  <c r="W192" i="54" s="1"/>
  <c r="X192" i="54" s="1"/>
  <c r="Y192" i="54" s="1"/>
  <c r="Z192" i="54" s="1"/>
  <c r="AA192" i="54" s="1"/>
  <c r="AB192" i="54" s="1"/>
  <c r="AC192" i="54" s="1"/>
  <c r="AD192" i="54" s="1"/>
  <c r="AE192" i="54" s="1"/>
  <c r="AF192" i="54" s="1"/>
  <c r="D191" i="54"/>
  <c r="E191" i="54" s="1"/>
  <c r="F191" i="54" s="1"/>
  <c r="G191" i="54" s="1"/>
  <c r="H191" i="54" s="1"/>
  <c r="I191" i="54" s="1"/>
  <c r="J191" i="54" s="1"/>
  <c r="K191" i="54" s="1"/>
  <c r="L191" i="54" s="1"/>
  <c r="M191" i="54" s="1"/>
  <c r="N191" i="54" s="1"/>
  <c r="O191" i="54" s="1"/>
  <c r="P191" i="54" s="1"/>
  <c r="Q191" i="54" s="1"/>
  <c r="R191" i="54" s="1"/>
  <c r="S191" i="54" s="1"/>
  <c r="T191" i="54" s="1"/>
  <c r="U191" i="54" s="1"/>
  <c r="V191" i="54" s="1"/>
  <c r="W191" i="54" s="1"/>
  <c r="X191" i="54" s="1"/>
  <c r="Y191" i="54" s="1"/>
  <c r="Z191" i="54" s="1"/>
  <c r="AA191" i="54" s="1"/>
  <c r="AB191" i="54" s="1"/>
  <c r="AC191" i="54" s="1"/>
  <c r="AD191" i="54" s="1"/>
  <c r="AE191" i="54" s="1"/>
  <c r="AF191" i="54" s="1"/>
  <c r="C191" i="54"/>
  <c r="C190" i="54"/>
  <c r="D190" i="54" s="1"/>
  <c r="E190" i="54" s="1"/>
  <c r="F190" i="54" s="1"/>
  <c r="G190" i="54" s="1"/>
  <c r="H190" i="54" s="1"/>
  <c r="I190" i="54" s="1"/>
  <c r="J190" i="54" s="1"/>
  <c r="K190" i="54" s="1"/>
  <c r="L190" i="54" s="1"/>
  <c r="M190" i="54" s="1"/>
  <c r="N190" i="54" s="1"/>
  <c r="O190" i="54" s="1"/>
  <c r="P190" i="54" s="1"/>
  <c r="Q190" i="54" s="1"/>
  <c r="R190" i="54" s="1"/>
  <c r="S190" i="54" s="1"/>
  <c r="T190" i="54" s="1"/>
  <c r="U190" i="54" s="1"/>
  <c r="V190" i="54" s="1"/>
  <c r="W190" i="54" s="1"/>
  <c r="X190" i="54" s="1"/>
  <c r="Y190" i="54" s="1"/>
  <c r="Z190" i="54" s="1"/>
  <c r="AA190" i="54" s="1"/>
  <c r="AB190" i="54" s="1"/>
  <c r="AC190" i="54" s="1"/>
  <c r="AD190" i="54" s="1"/>
  <c r="AE190" i="54" s="1"/>
  <c r="AF190" i="54" s="1"/>
  <c r="C189" i="54"/>
  <c r="AG187" i="54"/>
  <c r="B187" i="54"/>
  <c r="C186" i="54"/>
  <c r="D186" i="54" s="1"/>
  <c r="E186" i="54" s="1"/>
  <c r="F186" i="54" s="1"/>
  <c r="G186" i="54" s="1"/>
  <c r="H186" i="54" s="1"/>
  <c r="I186" i="54" s="1"/>
  <c r="J186" i="54" s="1"/>
  <c r="K186" i="54" s="1"/>
  <c r="L186" i="54" s="1"/>
  <c r="M186" i="54" s="1"/>
  <c r="N186" i="54" s="1"/>
  <c r="O186" i="54" s="1"/>
  <c r="P186" i="54" s="1"/>
  <c r="Q186" i="54" s="1"/>
  <c r="R186" i="54" s="1"/>
  <c r="S186" i="54" s="1"/>
  <c r="T186" i="54" s="1"/>
  <c r="U186" i="54" s="1"/>
  <c r="V186" i="54" s="1"/>
  <c r="W186" i="54" s="1"/>
  <c r="X186" i="54" s="1"/>
  <c r="Y186" i="54" s="1"/>
  <c r="Z186" i="54" s="1"/>
  <c r="AA186" i="54" s="1"/>
  <c r="AB186" i="54" s="1"/>
  <c r="AC186" i="54" s="1"/>
  <c r="AD186" i="54" s="1"/>
  <c r="AE186" i="54" s="1"/>
  <c r="AF186" i="54" s="1"/>
  <c r="I185" i="54"/>
  <c r="J185" i="54" s="1"/>
  <c r="K185" i="54" s="1"/>
  <c r="L185" i="54" s="1"/>
  <c r="M185" i="54" s="1"/>
  <c r="N185" i="54" s="1"/>
  <c r="O185" i="54" s="1"/>
  <c r="P185" i="54" s="1"/>
  <c r="Q185" i="54" s="1"/>
  <c r="R185" i="54" s="1"/>
  <c r="S185" i="54" s="1"/>
  <c r="T185" i="54" s="1"/>
  <c r="U185" i="54" s="1"/>
  <c r="V185" i="54" s="1"/>
  <c r="W185" i="54" s="1"/>
  <c r="X185" i="54" s="1"/>
  <c r="Y185" i="54" s="1"/>
  <c r="Z185" i="54" s="1"/>
  <c r="AA185" i="54" s="1"/>
  <c r="AB185" i="54" s="1"/>
  <c r="AC185" i="54" s="1"/>
  <c r="AD185" i="54" s="1"/>
  <c r="AE185" i="54" s="1"/>
  <c r="AF185" i="54" s="1"/>
  <c r="E185" i="54"/>
  <c r="F185" i="54" s="1"/>
  <c r="G185" i="54" s="1"/>
  <c r="H185" i="54" s="1"/>
  <c r="D185" i="54"/>
  <c r="C185" i="54"/>
  <c r="D184" i="54"/>
  <c r="E184" i="54" s="1"/>
  <c r="F184" i="54" s="1"/>
  <c r="G184" i="54" s="1"/>
  <c r="H184" i="54" s="1"/>
  <c r="I184" i="54" s="1"/>
  <c r="J184" i="54" s="1"/>
  <c r="K184" i="54" s="1"/>
  <c r="L184" i="54" s="1"/>
  <c r="M184" i="54" s="1"/>
  <c r="N184" i="54" s="1"/>
  <c r="O184" i="54" s="1"/>
  <c r="P184" i="54" s="1"/>
  <c r="Q184" i="54" s="1"/>
  <c r="R184" i="54" s="1"/>
  <c r="S184" i="54" s="1"/>
  <c r="T184" i="54" s="1"/>
  <c r="U184" i="54" s="1"/>
  <c r="V184" i="54" s="1"/>
  <c r="W184" i="54" s="1"/>
  <c r="X184" i="54" s="1"/>
  <c r="Y184" i="54" s="1"/>
  <c r="Z184" i="54" s="1"/>
  <c r="AA184" i="54" s="1"/>
  <c r="AB184" i="54" s="1"/>
  <c r="AC184" i="54" s="1"/>
  <c r="AD184" i="54" s="1"/>
  <c r="AE184" i="54" s="1"/>
  <c r="AF184" i="54" s="1"/>
  <c r="C184" i="54"/>
  <c r="H183" i="54"/>
  <c r="I183" i="54" s="1"/>
  <c r="J183" i="54" s="1"/>
  <c r="K183" i="54" s="1"/>
  <c r="L183" i="54" s="1"/>
  <c r="M183" i="54" s="1"/>
  <c r="N183" i="54" s="1"/>
  <c r="O183" i="54" s="1"/>
  <c r="P183" i="54" s="1"/>
  <c r="Q183" i="54" s="1"/>
  <c r="R183" i="54" s="1"/>
  <c r="S183" i="54" s="1"/>
  <c r="T183" i="54" s="1"/>
  <c r="U183" i="54" s="1"/>
  <c r="V183" i="54" s="1"/>
  <c r="W183" i="54" s="1"/>
  <c r="X183" i="54" s="1"/>
  <c r="Y183" i="54" s="1"/>
  <c r="Z183" i="54" s="1"/>
  <c r="AA183" i="54" s="1"/>
  <c r="AB183" i="54" s="1"/>
  <c r="AC183" i="54" s="1"/>
  <c r="AD183" i="54" s="1"/>
  <c r="AE183" i="54" s="1"/>
  <c r="AF183" i="54" s="1"/>
  <c r="C183" i="54"/>
  <c r="D183" i="54" s="1"/>
  <c r="E183" i="54" s="1"/>
  <c r="F183" i="54" s="1"/>
  <c r="G183" i="54" s="1"/>
  <c r="D182" i="54"/>
  <c r="E182" i="54" s="1"/>
  <c r="F182" i="54" s="1"/>
  <c r="G182" i="54" s="1"/>
  <c r="H182" i="54" s="1"/>
  <c r="I182" i="54" s="1"/>
  <c r="J182" i="54" s="1"/>
  <c r="K182" i="54" s="1"/>
  <c r="L182" i="54" s="1"/>
  <c r="M182" i="54" s="1"/>
  <c r="N182" i="54" s="1"/>
  <c r="O182" i="54" s="1"/>
  <c r="P182" i="54" s="1"/>
  <c r="Q182" i="54" s="1"/>
  <c r="R182" i="54" s="1"/>
  <c r="S182" i="54" s="1"/>
  <c r="T182" i="54" s="1"/>
  <c r="U182" i="54" s="1"/>
  <c r="V182" i="54" s="1"/>
  <c r="W182" i="54" s="1"/>
  <c r="X182" i="54" s="1"/>
  <c r="Y182" i="54" s="1"/>
  <c r="Z182" i="54" s="1"/>
  <c r="AA182" i="54" s="1"/>
  <c r="AB182" i="54" s="1"/>
  <c r="AC182" i="54" s="1"/>
  <c r="AD182" i="54" s="1"/>
  <c r="AE182" i="54" s="1"/>
  <c r="AF182" i="54" s="1"/>
  <c r="C182" i="54"/>
  <c r="Q181" i="54"/>
  <c r="R181" i="54" s="1"/>
  <c r="S181" i="54" s="1"/>
  <c r="T181" i="54" s="1"/>
  <c r="U181" i="54" s="1"/>
  <c r="V181" i="54" s="1"/>
  <c r="W181" i="54" s="1"/>
  <c r="X181" i="54" s="1"/>
  <c r="Y181" i="54" s="1"/>
  <c r="Z181" i="54" s="1"/>
  <c r="AA181" i="54" s="1"/>
  <c r="AB181" i="54" s="1"/>
  <c r="AC181" i="54" s="1"/>
  <c r="AD181" i="54" s="1"/>
  <c r="AE181" i="54" s="1"/>
  <c r="AF181" i="54" s="1"/>
  <c r="F181" i="54"/>
  <c r="G181" i="54" s="1"/>
  <c r="H181" i="54" s="1"/>
  <c r="I181" i="54" s="1"/>
  <c r="J181" i="54" s="1"/>
  <c r="K181" i="54" s="1"/>
  <c r="L181" i="54" s="1"/>
  <c r="M181" i="54" s="1"/>
  <c r="N181" i="54" s="1"/>
  <c r="O181" i="54" s="1"/>
  <c r="P181" i="54" s="1"/>
  <c r="D181" i="54"/>
  <c r="E181" i="54" s="1"/>
  <c r="C181" i="54"/>
  <c r="R180" i="54"/>
  <c r="S180" i="54" s="1"/>
  <c r="T180" i="54" s="1"/>
  <c r="U180" i="54" s="1"/>
  <c r="V180" i="54" s="1"/>
  <c r="W180" i="54" s="1"/>
  <c r="X180" i="54" s="1"/>
  <c r="Y180" i="54" s="1"/>
  <c r="Z180" i="54" s="1"/>
  <c r="AA180" i="54" s="1"/>
  <c r="AB180" i="54" s="1"/>
  <c r="AC180" i="54" s="1"/>
  <c r="AD180" i="54" s="1"/>
  <c r="AE180" i="54" s="1"/>
  <c r="AF180" i="54" s="1"/>
  <c r="C180" i="54"/>
  <c r="D180" i="54" s="1"/>
  <c r="E180" i="54" s="1"/>
  <c r="F180" i="54" s="1"/>
  <c r="G180" i="54" s="1"/>
  <c r="H180" i="54" s="1"/>
  <c r="I180" i="54" s="1"/>
  <c r="J180" i="54" s="1"/>
  <c r="K180" i="54" s="1"/>
  <c r="L180" i="54" s="1"/>
  <c r="M180" i="54" s="1"/>
  <c r="N180" i="54" s="1"/>
  <c r="O180" i="54" s="1"/>
  <c r="P180" i="54" s="1"/>
  <c r="Q180" i="54" s="1"/>
  <c r="J179" i="54"/>
  <c r="K179" i="54" s="1"/>
  <c r="L179" i="54" s="1"/>
  <c r="M179" i="54" s="1"/>
  <c r="N179" i="54" s="1"/>
  <c r="O179" i="54" s="1"/>
  <c r="P179" i="54" s="1"/>
  <c r="Q179" i="54" s="1"/>
  <c r="R179" i="54" s="1"/>
  <c r="S179" i="54" s="1"/>
  <c r="T179" i="54" s="1"/>
  <c r="U179" i="54" s="1"/>
  <c r="V179" i="54" s="1"/>
  <c r="W179" i="54" s="1"/>
  <c r="X179" i="54" s="1"/>
  <c r="Y179" i="54" s="1"/>
  <c r="Z179" i="54" s="1"/>
  <c r="AA179" i="54" s="1"/>
  <c r="AB179" i="54" s="1"/>
  <c r="AC179" i="54" s="1"/>
  <c r="AD179" i="54" s="1"/>
  <c r="AE179" i="54" s="1"/>
  <c r="AF179" i="54" s="1"/>
  <c r="E179" i="54"/>
  <c r="F179" i="54" s="1"/>
  <c r="G179" i="54" s="1"/>
  <c r="H179" i="54" s="1"/>
  <c r="I179" i="54" s="1"/>
  <c r="D179" i="54"/>
  <c r="C179" i="54"/>
  <c r="C178" i="54"/>
  <c r="D178" i="54" s="1"/>
  <c r="E178" i="54" s="1"/>
  <c r="F178" i="54" s="1"/>
  <c r="G178" i="54" s="1"/>
  <c r="H178" i="54" s="1"/>
  <c r="I178" i="54" s="1"/>
  <c r="J178" i="54" s="1"/>
  <c r="K178" i="54" s="1"/>
  <c r="L178" i="54" s="1"/>
  <c r="M178" i="54" s="1"/>
  <c r="N178" i="54" s="1"/>
  <c r="O178" i="54" s="1"/>
  <c r="P178" i="54" s="1"/>
  <c r="Q178" i="54" s="1"/>
  <c r="R178" i="54" s="1"/>
  <c r="S178" i="54" s="1"/>
  <c r="T178" i="54" s="1"/>
  <c r="U178" i="54" s="1"/>
  <c r="V178" i="54" s="1"/>
  <c r="W178" i="54" s="1"/>
  <c r="X178" i="54" s="1"/>
  <c r="Y178" i="54" s="1"/>
  <c r="Z178" i="54" s="1"/>
  <c r="AA178" i="54" s="1"/>
  <c r="AB178" i="54" s="1"/>
  <c r="AC178" i="54" s="1"/>
  <c r="AD178" i="54" s="1"/>
  <c r="AE178" i="54" s="1"/>
  <c r="AF178" i="54" s="1"/>
  <c r="T177" i="54"/>
  <c r="U177" i="54" s="1"/>
  <c r="V177" i="54" s="1"/>
  <c r="W177" i="54" s="1"/>
  <c r="X177" i="54" s="1"/>
  <c r="Y177" i="54" s="1"/>
  <c r="Z177" i="54" s="1"/>
  <c r="AA177" i="54" s="1"/>
  <c r="AB177" i="54" s="1"/>
  <c r="AC177" i="54" s="1"/>
  <c r="AD177" i="54" s="1"/>
  <c r="AE177" i="54" s="1"/>
  <c r="AF177" i="54" s="1"/>
  <c r="F177" i="54"/>
  <c r="G177" i="54" s="1"/>
  <c r="H177" i="54" s="1"/>
  <c r="I177" i="54" s="1"/>
  <c r="J177" i="54" s="1"/>
  <c r="K177" i="54" s="1"/>
  <c r="L177" i="54" s="1"/>
  <c r="M177" i="54" s="1"/>
  <c r="N177" i="54" s="1"/>
  <c r="O177" i="54" s="1"/>
  <c r="P177" i="54" s="1"/>
  <c r="Q177" i="54" s="1"/>
  <c r="R177" i="54" s="1"/>
  <c r="S177" i="54" s="1"/>
  <c r="E177" i="54"/>
  <c r="D177" i="54"/>
  <c r="C177" i="54"/>
  <c r="E176" i="54"/>
  <c r="F176" i="54" s="1"/>
  <c r="G176" i="54" s="1"/>
  <c r="H176" i="54" s="1"/>
  <c r="I176" i="54" s="1"/>
  <c r="J176" i="54" s="1"/>
  <c r="K176" i="54" s="1"/>
  <c r="L176" i="54" s="1"/>
  <c r="M176" i="54" s="1"/>
  <c r="N176" i="54" s="1"/>
  <c r="O176" i="54" s="1"/>
  <c r="P176" i="54" s="1"/>
  <c r="Q176" i="54" s="1"/>
  <c r="R176" i="54" s="1"/>
  <c r="S176" i="54" s="1"/>
  <c r="T176" i="54" s="1"/>
  <c r="U176" i="54" s="1"/>
  <c r="V176" i="54" s="1"/>
  <c r="W176" i="54" s="1"/>
  <c r="X176" i="54" s="1"/>
  <c r="Y176" i="54" s="1"/>
  <c r="Z176" i="54" s="1"/>
  <c r="AA176" i="54" s="1"/>
  <c r="AB176" i="54" s="1"/>
  <c r="AC176" i="54" s="1"/>
  <c r="AD176" i="54" s="1"/>
  <c r="AE176" i="54" s="1"/>
  <c r="AF176" i="54" s="1"/>
  <c r="C176" i="54"/>
  <c r="D176" i="54" s="1"/>
  <c r="C175" i="54"/>
  <c r="D175" i="54" s="1"/>
  <c r="E175" i="54" s="1"/>
  <c r="F175" i="54" s="1"/>
  <c r="G175" i="54" s="1"/>
  <c r="H175" i="54" s="1"/>
  <c r="I175" i="54" s="1"/>
  <c r="J175" i="54" s="1"/>
  <c r="K175" i="54" s="1"/>
  <c r="L175" i="54" s="1"/>
  <c r="M175" i="54" s="1"/>
  <c r="N175" i="54" s="1"/>
  <c r="O175" i="54" s="1"/>
  <c r="P175" i="54" s="1"/>
  <c r="Q175" i="54" s="1"/>
  <c r="R175" i="54" s="1"/>
  <c r="S175" i="54" s="1"/>
  <c r="T175" i="54" s="1"/>
  <c r="U175" i="54" s="1"/>
  <c r="V175" i="54" s="1"/>
  <c r="W175" i="54" s="1"/>
  <c r="X175" i="54" s="1"/>
  <c r="Y175" i="54" s="1"/>
  <c r="Z175" i="54" s="1"/>
  <c r="AA175" i="54" s="1"/>
  <c r="AB175" i="54" s="1"/>
  <c r="AC175" i="54" s="1"/>
  <c r="AD175" i="54" s="1"/>
  <c r="AE175" i="54" s="1"/>
  <c r="AF175" i="54" s="1"/>
  <c r="F174" i="54"/>
  <c r="G174" i="54" s="1"/>
  <c r="H174" i="54" s="1"/>
  <c r="I174" i="54" s="1"/>
  <c r="J174" i="54" s="1"/>
  <c r="K174" i="54" s="1"/>
  <c r="L174" i="54" s="1"/>
  <c r="M174" i="54" s="1"/>
  <c r="N174" i="54" s="1"/>
  <c r="O174" i="54" s="1"/>
  <c r="P174" i="54" s="1"/>
  <c r="Q174" i="54" s="1"/>
  <c r="R174" i="54" s="1"/>
  <c r="S174" i="54" s="1"/>
  <c r="T174" i="54" s="1"/>
  <c r="U174" i="54" s="1"/>
  <c r="V174" i="54" s="1"/>
  <c r="W174" i="54" s="1"/>
  <c r="X174" i="54" s="1"/>
  <c r="Y174" i="54" s="1"/>
  <c r="Z174" i="54" s="1"/>
  <c r="AA174" i="54" s="1"/>
  <c r="AB174" i="54" s="1"/>
  <c r="AC174" i="54" s="1"/>
  <c r="AD174" i="54" s="1"/>
  <c r="AE174" i="54" s="1"/>
  <c r="AF174" i="54" s="1"/>
  <c r="D174" i="54"/>
  <c r="E174" i="54" s="1"/>
  <c r="C174" i="54"/>
  <c r="C172" i="54"/>
  <c r="D172" i="54" s="1"/>
  <c r="E172" i="54" s="1"/>
  <c r="F172" i="54" s="1"/>
  <c r="G172" i="54" s="1"/>
  <c r="H172" i="54" s="1"/>
  <c r="I172" i="54" s="1"/>
  <c r="J172" i="54" s="1"/>
  <c r="K172" i="54" s="1"/>
  <c r="L172" i="54" s="1"/>
  <c r="M172" i="54" s="1"/>
  <c r="N172" i="54" s="1"/>
  <c r="O172" i="54" s="1"/>
  <c r="P172" i="54" s="1"/>
  <c r="Q172" i="54" s="1"/>
  <c r="R172" i="54" s="1"/>
  <c r="S172" i="54" s="1"/>
  <c r="T172" i="54" s="1"/>
  <c r="U172" i="54" s="1"/>
  <c r="V172" i="54" s="1"/>
  <c r="W172" i="54" s="1"/>
  <c r="X172" i="54" s="1"/>
  <c r="Y172" i="54" s="1"/>
  <c r="Z172" i="54" s="1"/>
  <c r="AA172" i="54" s="1"/>
  <c r="AB172" i="54" s="1"/>
  <c r="AC172" i="54" s="1"/>
  <c r="AD172" i="54" s="1"/>
  <c r="AE172" i="54" s="1"/>
  <c r="AF172" i="54" s="1"/>
  <c r="K171" i="54"/>
  <c r="L171" i="54" s="1"/>
  <c r="M171" i="54" s="1"/>
  <c r="N171" i="54" s="1"/>
  <c r="O171" i="54" s="1"/>
  <c r="P171" i="54" s="1"/>
  <c r="Q171" i="54" s="1"/>
  <c r="R171" i="54" s="1"/>
  <c r="S171" i="54" s="1"/>
  <c r="T171" i="54" s="1"/>
  <c r="U171" i="54" s="1"/>
  <c r="V171" i="54" s="1"/>
  <c r="W171" i="54" s="1"/>
  <c r="X171" i="54" s="1"/>
  <c r="Y171" i="54" s="1"/>
  <c r="Z171" i="54" s="1"/>
  <c r="AA171" i="54" s="1"/>
  <c r="AB171" i="54" s="1"/>
  <c r="AC171" i="54" s="1"/>
  <c r="AD171" i="54" s="1"/>
  <c r="AE171" i="54" s="1"/>
  <c r="AF171" i="54" s="1"/>
  <c r="J171" i="54"/>
  <c r="H171" i="54"/>
  <c r="I171" i="54" s="1"/>
  <c r="C171" i="54"/>
  <c r="D171" i="54" s="1"/>
  <c r="E171" i="54" s="1"/>
  <c r="F171" i="54" s="1"/>
  <c r="G171" i="54" s="1"/>
  <c r="D170" i="54"/>
  <c r="E170" i="54" s="1"/>
  <c r="F170" i="54" s="1"/>
  <c r="G170" i="54" s="1"/>
  <c r="H170" i="54" s="1"/>
  <c r="I170" i="54" s="1"/>
  <c r="J170" i="54" s="1"/>
  <c r="K170" i="54" s="1"/>
  <c r="L170" i="54" s="1"/>
  <c r="M170" i="54" s="1"/>
  <c r="N170" i="54" s="1"/>
  <c r="O170" i="54" s="1"/>
  <c r="P170" i="54" s="1"/>
  <c r="Q170" i="54" s="1"/>
  <c r="R170" i="54" s="1"/>
  <c r="S170" i="54" s="1"/>
  <c r="T170" i="54" s="1"/>
  <c r="U170" i="54" s="1"/>
  <c r="V170" i="54" s="1"/>
  <c r="W170" i="54" s="1"/>
  <c r="X170" i="54" s="1"/>
  <c r="Y170" i="54" s="1"/>
  <c r="Z170" i="54" s="1"/>
  <c r="AA170" i="54" s="1"/>
  <c r="AB170" i="54" s="1"/>
  <c r="AC170" i="54" s="1"/>
  <c r="AD170" i="54" s="1"/>
  <c r="AE170" i="54" s="1"/>
  <c r="AF170" i="54" s="1"/>
  <c r="C170" i="54"/>
  <c r="K169" i="54"/>
  <c r="L169" i="54" s="1"/>
  <c r="M169" i="54" s="1"/>
  <c r="N169" i="54" s="1"/>
  <c r="O169" i="54" s="1"/>
  <c r="P169" i="54" s="1"/>
  <c r="Q169" i="54" s="1"/>
  <c r="R169" i="54" s="1"/>
  <c r="S169" i="54" s="1"/>
  <c r="T169" i="54" s="1"/>
  <c r="U169" i="54" s="1"/>
  <c r="V169" i="54" s="1"/>
  <c r="W169" i="54" s="1"/>
  <c r="X169" i="54" s="1"/>
  <c r="Y169" i="54" s="1"/>
  <c r="Z169" i="54" s="1"/>
  <c r="AA169" i="54" s="1"/>
  <c r="AB169" i="54" s="1"/>
  <c r="AC169" i="54" s="1"/>
  <c r="AD169" i="54" s="1"/>
  <c r="AE169" i="54" s="1"/>
  <c r="AF169" i="54" s="1"/>
  <c r="I169" i="54"/>
  <c r="J169" i="54" s="1"/>
  <c r="F169" i="54"/>
  <c r="G169" i="54" s="1"/>
  <c r="H169" i="54" s="1"/>
  <c r="C169" i="54"/>
  <c r="D169" i="54" s="1"/>
  <c r="E169" i="54" s="1"/>
  <c r="D168" i="54"/>
  <c r="E168" i="54" s="1"/>
  <c r="F168" i="54" s="1"/>
  <c r="G168" i="54" s="1"/>
  <c r="H168" i="54" s="1"/>
  <c r="I168" i="54" s="1"/>
  <c r="J168" i="54" s="1"/>
  <c r="K168" i="54" s="1"/>
  <c r="L168" i="54" s="1"/>
  <c r="M168" i="54" s="1"/>
  <c r="N168" i="54" s="1"/>
  <c r="O168" i="54" s="1"/>
  <c r="P168" i="54" s="1"/>
  <c r="Q168" i="54" s="1"/>
  <c r="R168" i="54" s="1"/>
  <c r="S168" i="54" s="1"/>
  <c r="T168" i="54" s="1"/>
  <c r="U168" i="54" s="1"/>
  <c r="V168" i="54" s="1"/>
  <c r="W168" i="54" s="1"/>
  <c r="X168" i="54" s="1"/>
  <c r="Y168" i="54" s="1"/>
  <c r="Z168" i="54" s="1"/>
  <c r="AA168" i="54" s="1"/>
  <c r="AB168" i="54" s="1"/>
  <c r="AC168" i="54" s="1"/>
  <c r="AD168" i="54" s="1"/>
  <c r="AE168" i="54" s="1"/>
  <c r="AF168" i="54" s="1"/>
  <c r="C168" i="54"/>
  <c r="E167" i="54"/>
  <c r="F167" i="54" s="1"/>
  <c r="G167" i="54" s="1"/>
  <c r="H167" i="54" s="1"/>
  <c r="I167" i="54" s="1"/>
  <c r="J167" i="54" s="1"/>
  <c r="K167" i="54" s="1"/>
  <c r="L167" i="54" s="1"/>
  <c r="M167" i="54" s="1"/>
  <c r="N167" i="54" s="1"/>
  <c r="O167" i="54" s="1"/>
  <c r="P167" i="54" s="1"/>
  <c r="Q167" i="54" s="1"/>
  <c r="R167" i="54" s="1"/>
  <c r="S167" i="54" s="1"/>
  <c r="T167" i="54" s="1"/>
  <c r="U167" i="54" s="1"/>
  <c r="V167" i="54" s="1"/>
  <c r="W167" i="54" s="1"/>
  <c r="X167" i="54" s="1"/>
  <c r="Y167" i="54" s="1"/>
  <c r="Z167" i="54" s="1"/>
  <c r="AA167" i="54" s="1"/>
  <c r="AB167" i="54" s="1"/>
  <c r="AC167" i="54" s="1"/>
  <c r="AD167" i="54" s="1"/>
  <c r="AE167" i="54" s="1"/>
  <c r="AF167" i="54" s="1"/>
  <c r="C167" i="54"/>
  <c r="D167" i="54" s="1"/>
  <c r="M166" i="54"/>
  <c r="N166" i="54" s="1"/>
  <c r="O166" i="54" s="1"/>
  <c r="P166" i="54" s="1"/>
  <c r="Q166" i="54" s="1"/>
  <c r="R166" i="54" s="1"/>
  <c r="S166" i="54" s="1"/>
  <c r="T166" i="54" s="1"/>
  <c r="U166" i="54" s="1"/>
  <c r="V166" i="54" s="1"/>
  <c r="W166" i="54" s="1"/>
  <c r="X166" i="54" s="1"/>
  <c r="Y166" i="54" s="1"/>
  <c r="Z166" i="54" s="1"/>
  <c r="AA166" i="54" s="1"/>
  <c r="AB166" i="54" s="1"/>
  <c r="AC166" i="54" s="1"/>
  <c r="AD166" i="54" s="1"/>
  <c r="AE166" i="54" s="1"/>
  <c r="AF166" i="54" s="1"/>
  <c r="C166" i="54"/>
  <c r="D166" i="54" s="1"/>
  <c r="E166" i="54" s="1"/>
  <c r="F166" i="54" s="1"/>
  <c r="G166" i="54" s="1"/>
  <c r="H166" i="54" s="1"/>
  <c r="I166" i="54" s="1"/>
  <c r="J166" i="54" s="1"/>
  <c r="K166" i="54" s="1"/>
  <c r="L166" i="54" s="1"/>
  <c r="V165" i="54"/>
  <c r="W165" i="54" s="1"/>
  <c r="X165" i="54" s="1"/>
  <c r="Y165" i="54" s="1"/>
  <c r="Z165" i="54" s="1"/>
  <c r="AA165" i="54" s="1"/>
  <c r="AB165" i="54" s="1"/>
  <c r="AC165" i="54" s="1"/>
  <c r="AD165" i="54" s="1"/>
  <c r="AE165" i="54" s="1"/>
  <c r="AF165" i="54" s="1"/>
  <c r="J165" i="54"/>
  <c r="K165" i="54" s="1"/>
  <c r="L165" i="54" s="1"/>
  <c r="M165" i="54" s="1"/>
  <c r="N165" i="54" s="1"/>
  <c r="O165" i="54" s="1"/>
  <c r="P165" i="54" s="1"/>
  <c r="Q165" i="54" s="1"/>
  <c r="R165" i="54" s="1"/>
  <c r="S165" i="54" s="1"/>
  <c r="T165" i="54" s="1"/>
  <c r="U165" i="54" s="1"/>
  <c r="C165" i="54"/>
  <c r="D165" i="54" s="1"/>
  <c r="E165" i="54" s="1"/>
  <c r="F165" i="54" s="1"/>
  <c r="G165" i="54" s="1"/>
  <c r="H165" i="54" s="1"/>
  <c r="I165" i="54" s="1"/>
  <c r="AF163" i="54"/>
  <c r="J163" i="54"/>
  <c r="K163" i="54" s="1"/>
  <c r="L163" i="54" s="1"/>
  <c r="M163" i="54" s="1"/>
  <c r="N163" i="54" s="1"/>
  <c r="O163" i="54" s="1"/>
  <c r="P163" i="54" s="1"/>
  <c r="Q163" i="54" s="1"/>
  <c r="R163" i="54" s="1"/>
  <c r="S163" i="54" s="1"/>
  <c r="T163" i="54" s="1"/>
  <c r="U163" i="54" s="1"/>
  <c r="V163" i="54" s="1"/>
  <c r="W163" i="54" s="1"/>
  <c r="X163" i="54" s="1"/>
  <c r="Y163" i="54" s="1"/>
  <c r="Z163" i="54" s="1"/>
  <c r="AA163" i="54" s="1"/>
  <c r="AB163" i="54" s="1"/>
  <c r="AC163" i="54" s="1"/>
  <c r="AD163" i="54" s="1"/>
  <c r="AE163" i="54" s="1"/>
  <c r="C163" i="54"/>
  <c r="D163" i="54" s="1"/>
  <c r="E163" i="54" s="1"/>
  <c r="F163" i="54" s="1"/>
  <c r="G163" i="54" s="1"/>
  <c r="H163" i="54" s="1"/>
  <c r="I163" i="54" s="1"/>
  <c r="C162" i="54"/>
  <c r="D162" i="54" s="1"/>
  <c r="E162" i="54" s="1"/>
  <c r="F162" i="54" s="1"/>
  <c r="G162" i="54" s="1"/>
  <c r="H162" i="54" s="1"/>
  <c r="I162" i="54" s="1"/>
  <c r="J162" i="54" s="1"/>
  <c r="K162" i="54" s="1"/>
  <c r="L162" i="54" s="1"/>
  <c r="M162" i="54" s="1"/>
  <c r="N162" i="54" s="1"/>
  <c r="O162" i="54" s="1"/>
  <c r="P162" i="54" s="1"/>
  <c r="Q162" i="54" s="1"/>
  <c r="R162" i="54" s="1"/>
  <c r="S162" i="54" s="1"/>
  <c r="T162" i="54" s="1"/>
  <c r="U162" i="54" s="1"/>
  <c r="V162" i="54" s="1"/>
  <c r="W162" i="54" s="1"/>
  <c r="X162" i="54" s="1"/>
  <c r="Y162" i="54" s="1"/>
  <c r="Z162" i="54" s="1"/>
  <c r="AA162" i="54" s="1"/>
  <c r="AB162" i="54" s="1"/>
  <c r="AC162" i="54" s="1"/>
  <c r="AD162" i="54" s="1"/>
  <c r="AE162" i="54" s="1"/>
  <c r="AF162" i="54" s="1"/>
  <c r="C161" i="54"/>
  <c r="D161" i="54" s="1"/>
  <c r="E161" i="54" s="1"/>
  <c r="F161" i="54" s="1"/>
  <c r="G161" i="54" s="1"/>
  <c r="H161" i="54" s="1"/>
  <c r="I161" i="54" s="1"/>
  <c r="J161" i="54" s="1"/>
  <c r="K161" i="54" s="1"/>
  <c r="L161" i="54" s="1"/>
  <c r="M161" i="54" s="1"/>
  <c r="N161" i="54" s="1"/>
  <c r="O161" i="54" s="1"/>
  <c r="P161" i="54" s="1"/>
  <c r="Q161" i="54" s="1"/>
  <c r="R161" i="54" s="1"/>
  <c r="S161" i="54" s="1"/>
  <c r="T161" i="54" s="1"/>
  <c r="U161" i="54" s="1"/>
  <c r="V161" i="54" s="1"/>
  <c r="W161" i="54" s="1"/>
  <c r="X161" i="54" s="1"/>
  <c r="Y161" i="54" s="1"/>
  <c r="Z161" i="54" s="1"/>
  <c r="AA161" i="54" s="1"/>
  <c r="AB161" i="54" s="1"/>
  <c r="AC161" i="54" s="1"/>
  <c r="AD161" i="54" s="1"/>
  <c r="AE161" i="54" s="1"/>
  <c r="AF161" i="54" s="1"/>
  <c r="L160" i="54"/>
  <c r="M160" i="54" s="1"/>
  <c r="N160" i="54" s="1"/>
  <c r="O160" i="54" s="1"/>
  <c r="P160" i="54" s="1"/>
  <c r="Q160" i="54" s="1"/>
  <c r="R160" i="54" s="1"/>
  <c r="S160" i="54" s="1"/>
  <c r="T160" i="54" s="1"/>
  <c r="U160" i="54" s="1"/>
  <c r="V160" i="54" s="1"/>
  <c r="W160" i="54" s="1"/>
  <c r="X160" i="54" s="1"/>
  <c r="Y160" i="54" s="1"/>
  <c r="Z160" i="54" s="1"/>
  <c r="AA160" i="54" s="1"/>
  <c r="AB160" i="54" s="1"/>
  <c r="AC160" i="54" s="1"/>
  <c r="AD160" i="54" s="1"/>
  <c r="AE160" i="54" s="1"/>
  <c r="AF160" i="54" s="1"/>
  <c r="C160" i="54"/>
  <c r="D160" i="54" s="1"/>
  <c r="E160" i="54" s="1"/>
  <c r="F160" i="54" s="1"/>
  <c r="G160" i="54" s="1"/>
  <c r="H160" i="54" s="1"/>
  <c r="I160" i="54" s="1"/>
  <c r="J160" i="54" s="1"/>
  <c r="K160" i="54" s="1"/>
  <c r="Z159" i="54"/>
  <c r="AA159" i="54" s="1"/>
  <c r="AB159" i="54" s="1"/>
  <c r="AC159" i="54" s="1"/>
  <c r="AD159" i="54" s="1"/>
  <c r="AE159" i="54" s="1"/>
  <c r="AF159" i="54" s="1"/>
  <c r="X159" i="54"/>
  <c r="Y159" i="54" s="1"/>
  <c r="E159" i="54"/>
  <c r="F159" i="54" s="1"/>
  <c r="G159" i="54" s="1"/>
  <c r="H159" i="54" s="1"/>
  <c r="I159" i="54" s="1"/>
  <c r="J159" i="54" s="1"/>
  <c r="K159" i="54" s="1"/>
  <c r="L159" i="54" s="1"/>
  <c r="M159" i="54" s="1"/>
  <c r="N159" i="54" s="1"/>
  <c r="O159" i="54" s="1"/>
  <c r="P159" i="54" s="1"/>
  <c r="Q159" i="54" s="1"/>
  <c r="R159" i="54" s="1"/>
  <c r="S159" i="54" s="1"/>
  <c r="T159" i="54" s="1"/>
  <c r="U159" i="54" s="1"/>
  <c r="V159" i="54" s="1"/>
  <c r="W159" i="54" s="1"/>
  <c r="D159" i="54"/>
  <c r="C159" i="54"/>
  <c r="H158" i="54"/>
  <c r="I158" i="54" s="1"/>
  <c r="J158" i="54" s="1"/>
  <c r="K158" i="54" s="1"/>
  <c r="L158" i="54" s="1"/>
  <c r="M158" i="54" s="1"/>
  <c r="N158" i="54" s="1"/>
  <c r="O158" i="54" s="1"/>
  <c r="P158" i="54" s="1"/>
  <c r="Q158" i="54" s="1"/>
  <c r="R158" i="54" s="1"/>
  <c r="S158" i="54" s="1"/>
  <c r="T158" i="54" s="1"/>
  <c r="U158" i="54" s="1"/>
  <c r="V158" i="54" s="1"/>
  <c r="W158" i="54" s="1"/>
  <c r="X158" i="54" s="1"/>
  <c r="Y158" i="54" s="1"/>
  <c r="Z158" i="54" s="1"/>
  <c r="AA158" i="54" s="1"/>
  <c r="AB158" i="54" s="1"/>
  <c r="AC158" i="54" s="1"/>
  <c r="AD158" i="54" s="1"/>
  <c r="AE158" i="54" s="1"/>
  <c r="AF158" i="54" s="1"/>
  <c r="C158" i="54"/>
  <c r="D158" i="54" s="1"/>
  <c r="E158" i="54" s="1"/>
  <c r="F158" i="54" s="1"/>
  <c r="G158" i="54" s="1"/>
  <c r="C157" i="54"/>
  <c r="D157" i="54" s="1"/>
  <c r="E157" i="54" s="1"/>
  <c r="F157" i="54" s="1"/>
  <c r="G157" i="54" s="1"/>
  <c r="H157" i="54" s="1"/>
  <c r="I157" i="54" s="1"/>
  <c r="J157" i="54" s="1"/>
  <c r="K157" i="54" s="1"/>
  <c r="L157" i="54" s="1"/>
  <c r="M157" i="54" s="1"/>
  <c r="N157" i="54" s="1"/>
  <c r="O157" i="54" s="1"/>
  <c r="P157" i="54" s="1"/>
  <c r="Q157" i="54" s="1"/>
  <c r="R157" i="54" s="1"/>
  <c r="S157" i="54" s="1"/>
  <c r="T157" i="54" s="1"/>
  <c r="U157" i="54" s="1"/>
  <c r="V157" i="54" s="1"/>
  <c r="W157" i="54" s="1"/>
  <c r="X157" i="54" s="1"/>
  <c r="Y157" i="54" s="1"/>
  <c r="Z157" i="54" s="1"/>
  <c r="AA157" i="54" s="1"/>
  <c r="AB157" i="54" s="1"/>
  <c r="AC157" i="54" s="1"/>
  <c r="AD157" i="54" s="1"/>
  <c r="AE157" i="54" s="1"/>
  <c r="AF157" i="54" s="1"/>
  <c r="G156" i="54"/>
  <c r="H156" i="54" s="1"/>
  <c r="I156" i="54" s="1"/>
  <c r="J156" i="54" s="1"/>
  <c r="K156" i="54" s="1"/>
  <c r="L156" i="54" s="1"/>
  <c r="M156" i="54" s="1"/>
  <c r="N156" i="54" s="1"/>
  <c r="O156" i="54" s="1"/>
  <c r="P156" i="54" s="1"/>
  <c r="Q156" i="54" s="1"/>
  <c r="R156" i="54" s="1"/>
  <c r="S156" i="54" s="1"/>
  <c r="T156" i="54" s="1"/>
  <c r="U156" i="54" s="1"/>
  <c r="V156" i="54" s="1"/>
  <c r="W156" i="54" s="1"/>
  <c r="X156" i="54" s="1"/>
  <c r="Y156" i="54" s="1"/>
  <c r="Z156" i="54" s="1"/>
  <c r="AA156" i="54" s="1"/>
  <c r="AB156" i="54" s="1"/>
  <c r="AC156" i="54" s="1"/>
  <c r="AD156" i="54" s="1"/>
  <c r="AE156" i="54" s="1"/>
  <c r="AF156" i="54" s="1"/>
  <c r="D156" i="54"/>
  <c r="E156" i="54" s="1"/>
  <c r="F156" i="54" s="1"/>
  <c r="C156" i="54"/>
  <c r="I155" i="54"/>
  <c r="J155" i="54" s="1"/>
  <c r="K155" i="54" s="1"/>
  <c r="L155" i="54" s="1"/>
  <c r="M155" i="54" s="1"/>
  <c r="N155" i="54" s="1"/>
  <c r="O155" i="54" s="1"/>
  <c r="P155" i="54" s="1"/>
  <c r="Q155" i="54" s="1"/>
  <c r="R155" i="54" s="1"/>
  <c r="S155" i="54" s="1"/>
  <c r="T155" i="54" s="1"/>
  <c r="U155" i="54" s="1"/>
  <c r="V155" i="54" s="1"/>
  <c r="W155" i="54" s="1"/>
  <c r="X155" i="54" s="1"/>
  <c r="Y155" i="54" s="1"/>
  <c r="Z155" i="54" s="1"/>
  <c r="AA155" i="54" s="1"/>
  <c r="AB155" i="54" s="1"/>
  <c r="AC155" i="54" s="1"/>
  <c r="AD155" i="54" s="1"/>
  <c r="AE155" i="54" s="1"/>
  <c r="AF155" i="54" s="1"/>
  <c r="G155" i="54"/>
  <c r="H155" i="54" s="1"/>
  <c r="C155" i="54"/>
  <c r="D155" i="54" s="1"/>
  <c r="E155" i="54" s="1"/>
  <c r="F155" i="54" s="1"/>
  <c r="V154" i="54"/>
  <c r="W154" i="54" s="1"/>
  <c r="X154" i="54" s="1"/>
  <c r="Y154" i="54" s="1"/>
  <c r="Z154" i="54" s="1"/>
  <c r="AA154" i="54" s="1"/>
  <c r="AB154" i="54" s="1"/>
  <c r="AC154" i="54" s="1"/>
  <c r="AD154" i="54" s="1"/>
  <c r="AE154" i="54" s="1"/>
  <c r="AF154" i="54" s="1"/>
  <c r="S154" i="54"/>
  <c r="T154" i="54" s="1"/>
  <c r="U154" i="54" s="1"/>
  <c r="C154" i="54"/>
  <c r="D154" i="54" s="1"/>
  <c r="E154" i="54" s="1"/>
  <c r="F154" i="54" s="1"/>
  <c r="G154" i="54" s="1"/>
  <c r="H154" i="54" s="1"/>
  <c r="I154" i="54" s="1"/>
  <c r="J154" i="54" s="1"/>
  <c r="K154" i="54" s="1"/>
  <c r="L154" i="54" s="1"/>
  <c r="M154" i="54" s="1"/>
  <c r="N154" i="54" s="1"/>
  <c r="O154" i="54" s="1"/>
  <c r="P154" i="54" s="1"/>
  <c r="Q154" i="54" s="1"/>
  <c r="R154" i="54" s="1"/>
  <c r="M153" i="54"/>
  <c r="N153" i="54" s="1"/>
  <c r="O153" i="54" s="1"/>
  <c r="P153" i="54" s="1"/>
  <c r="Q153" i="54" s="1"/>
  <c r="R153" i="54" s="1"/>
  <c r="S153" i="54" s="1"/>
  <c r="T153" i="54" s="1"/>
  <c r="U153" i="54" s="1"/>
  <c r="V153" i="54" s="1"/>
  <c r="W153" i="54" s="1"/>
  <c r="X153" i="54" s="1"/>
  <c r="Y153" i="54" s="1"/>
  <c r="Z153" i="54" s="1"/>
  <c r="AA153" i="54" s="1"/>
  <c r="AB153" i="54" s="1"/>
  <c r="AC153" i="54" s="1"/>
  <c r="AD153" i="54" s="1"/>
  <c r="AE153" i="54" s="1"/>
  <c r="AF153" i="54" s="1"/>
  <c r="C153" i="54"/>
  <c r="D153" i="54" s="1"/>
  <c r="E153" i="54" s="1"/>
  <c r="F153" i="54" s="1"/>
  <c r="G153" i="54" s="1"/>
  <c r="H153" i="54" s="1"/>
  <c r="I153" i="54" s="1"/>
  <c r="J153" i="54" s="1"/>
  <c r="K153" i="54" s="1"/>
  <c r="L153" i="54" s="1"/>
  <c r="Y152" i="54"/>
  <c r="Z152" i="54" s="1"/>
  <c r="AA152" i="54" s="1"/>
  <c r="AB152" i="54" s="1"/>
  <c r="AC152" i="54" s="1"/>
  <c r="AD152" i="54" s="1"/>
  <c r="AE152" i="54" s="1"/>
  <c r="AF152" i="54" s="1"/>
  <c r="I152" i="54"/>
  <c r="J152" i="54" s="1"/>
  <c r="K152" i="54" s="1"/>
  <c r="L152" i="54" s="1"/>
  <c r="M152" i="54" s="1"/>
  <c r="N152" i="54" s="1"/>
  <c r="O152" i="54" s="1"/>
  <c r="P152" i="54" s="1"/>
  <c r="Q152" i="54" s="1"/>
  <c r="R152" i="54" s="1"/>
  <c r="S152" i="54" s="1"/>
  <c r="T152" i="54" s="1"/>
  <c r="U152" i="54" s="1"/>
  <c r="V152" i="54" s="1"/>
  <c r="W152" i="54" s="1"/>
  <c r="X152" i="54" s="1"/>
  <c r="F152" i="54"/>
  <c r="G152" i="54" s="1"/>
  <c r="H152" i="54" s="1"/>
  <c r="E152" i="54"/>
  <c r="D152" i="54"/>
  <c r="C152" i="54"/>
  <c r="I151" i="54"/>
  <c r="J151" i="54" s="1"/>
  <c r="K151" i="54" s="1"/>
  <c r="L151" i="54" s="1"/>
  <c r="M151" i="54" s="1"/>
  <c r="N151" i="54" s="1"/>
  <c r="O151" i="54" s="1"/>
  <c r="P151" i="54" s="1"/>
  <c r="Q151" i="54" s="1"/>
  <c r="R151" i="54" s="1"/>
  <c r="S151" i="54" s="1"/>
  <c r="T151" i="54" s="1"/>
  <c r="U151" i="54" s="1"/>
  <c r="V151" i="54" s="1"/>
  <c r="W151" i="54" s="1"/>
  <c r="X151" i="54" s="1"/>
  <c r="Y151" i="54" s="1"/>
  <c r="Z151" i="54" s="1"/>
  <c r="AA151" i="54" s="1"/>
  <c r="AB151" i="54" s="1"/>
  <c r="AC151" i="54" s="1"/>
  <c r="AD151" i="54" s="1"/>
  <c r="AE151" i="54" s="1"/>
  <c r="AF151" i="54" s="1"/>
  <c r="C151" i="54"/>
  <c r="D151" i="54" s="1"/>
  <c r="E151" i="54" s="1"/>
  <c r="F151" i="54" s="1"/>
  <c r="G151" i="54" s="1"/>
  <c r="H151" i="54" s="1"/>
  <c r="S149" i="54"/>
  <c r="T149" i="54" s="1"/>
  <c r="U149" i="54" s="1"/>
  <c r="V149" i="54" s="1"/>
  <c r="W149" i="54" s="1"/>
  <c r="X149" i="54" s="1"/>
  <c r="Y149" i="54" s="1"/>
  <c r="Z149" i="54" s="1"/>
  <c r="AA149" i="54" s="1"/>
  <c r="AB149" i="54" s="1"/>
  <c r="AC149" i="54" s="1"/>
  <c r="AD149" i="54" s="1"/>
  <c r="AE149" i="54" s="1"/>
  <c r="AF149" i="54" s="1"/>
  <c r="C149" i="54"/>
  <c r="D149" i="54" s="1"/>
  <c r="E149" i="54" s="1"/>
  <c r="F149" i="54" s="1"/>
  <c r="G149" i="54" s="1"/>
  <c r="H149" i="54" s="1"/>
  <c r="I149" i="54" s="1"/>
  <c r="J149" i="54" s="1"/>
  <c r="K149" i="54" s="1"/>
  <c r="L149" i="54" s="1"/>
  <c r="M149" i="54" s="1"/>
  <c r="N149" i="54" s="1"/>
  <c r="O149" i="54" s="1"/>
  <c r="P149" i="54" s="1"/>
  <c r="Q149" i="54" s="1"/>
  <c r="R149" i="54" s="1"/>
  <c r="C148" i="54"/>
  <c r="D148" i="54" s="1"/>
  <c r="E148" i="54" s="1"/>
  <c r="F148" i="54" s="1"/>
  <c r="G148" i="54" s="1"/>
  <c r="H148" i="54" s="1"/>
  <c r="I148" i="54" s="1"/>
  <c r="J148" i="54" s="1"/>
  <c r="K148" i="54" s="1"/>
  <c r="L148" i="54" s="1"/>
  <c r="M148" i="54" s="1"/>
  <c r="N148" i="54" s="1"/>
  <c r="O148" i="54" s="1"/>
  <c r="P148" i="54" s="1"/>
  <c r="Q148" i="54" s="1"/>
  <c r="R148" i="54" s="1"/>
  <c r="S148" i="54" s="1"/>
  <c r="T148" i="54" s="1"/>
  <c r="U148" i="54" s="1"/>
  <c r="V148" i="54" s="1"/>
  <c r="W148" i="54" s="1"/>
  <c r="X148" i="54" s="1"/>
  <c r="Y148" i="54" s="1"/>
  <c r="Z148" i="54" s="1"/>
  <c r="AA148" i="54" s="1"/>
  <c r="AB148" i="54" s="1"/>
  <c r="AC148" i="54" s="1"/>
  <c r="AD148" i="54" s="1"/>
  <c r="AE148" i="54" s="1"/>
  <c r="AF148" i="54" s="1"/>
  <c r="AF147" i="54"/>
  <c r="N147" i="54"/>
  <c r="O147" i="54" s="1"/>
  <c r="P147" i="54" s="1"/>
  <c r="Q147" i="54" s="1"/>
  <c r="R147" i="54" s="1"/>
  <c r="S147" i="54" s="1"/>
  <c r="T147" i="54" s="1"/>
  <c r="U147" i="54" s="1"/>
  <c r="V147" i="54" s="1"/>
  <c r="W147" i="54" s="1"/>
  <c r="X147" i="54" s="1"/>
  <c r="Y147" i="54" s="1"/>
  <c r="Z147" i="54" s="1"/>
  <c r="AA147" i="54" s="1"/>
  <c r="AB147" i="54" s="1"/>
  <c r="AC147" i="54" s="1"/>
  <c r="AD147" i="54" s="1"/>
  <c r="AE147" i="54" s="1"/>
  <c r="F147" i="54"/>
  <c r="G147" i="54" s="1"/>
  <c r="H147" i="54" s="1"/>
  <c r="I147" i="54" s="1"/>
  <c r="J147" i="54" s="1"/>
  <c r="K147" i="54" s="1"/>
  <c r="L147" i="54" s="1"/>
  <c r="M147" i="54" s="1"/>
  <c r="E147" i="54"/>
  <c r="D147" i="54"/>
  <c r="C147" i="54"/>
  <c r="C146" i="54"/>
  <c r="D146" i="54" s="1"/>
  <c r="E146" i="54" s="1"/>
  <c r="F146" i="54" s="1"/>
  <c r="G146" i="54" s="1"/>
  <c r="H146" i="54" s="1"/>
  <c r="I146" i="54" s="1"/>
  <c r="J146" i="54" s="1"/>
  <c r="K146" i="54" s="1"/>
  <c r="L146" i="54" s="1"/>
  <c r="M146" i="54" s="1"/>
  <c r="N146" i="54" s="1"/>
  <c r="O146" i="54" s="1"/>
  <c r="P146" i="54" s="1"/>
  <c r="Q146" i="54" s="1"/>
  <c r="R146" i="54" s="1"/>
  <c r="S146" i="54" s="1"/>
  <c r="T146" i="54" s="1"/>
  <c r="U146" i="54" s="1"/>
  <c r="V146" i="54" s="1"/>
  <c r="W146" i="54" s="1"/>
  <c r="X146" i="54" s="1"/>
  <c r="Y146" i="54" s="1"/>
  <c r="Z146" i="54" s="1"/>
  <c r="AA146" i="54" s="1"/>
  <c r="AB146" i="54" s="1"/>
  <c r="AC146" i="54" s="1"/>
  <c r="AD146" i="54" s="1"/>
  <c r="AE146" i="54" s="1"/>
  <c r="AF146" i="54" s="1"/>
  <c r="AF144" i="54"/>
  <c r="H144" i="54"/>
  <c r="I144" i="54" s="1"/>
  <c r="J144" i="54" s="1"/>
  <c r="K144" i="54" s="1"/>
  <c r="L144" i="54" s="1"/>
  <c r="M144" i="54" s="1"/>
  <c r="N144" i="54" s="1"/>
  <c r="O144" i="54" s="1"/>
  <c r="P144" i="54" s="1"/>
  <c r="Q144" i="54" s="1"/>
  <c r="R144" i="54" s="1"/>
  <c r="S144" i="54" s="1"/>
  <c r="T144" i="54" s="1"/>
  <c r="U144" i="54" s="1"/>
  <c r="V144" i="54" s="1"/>
  <c r="W144" i="54" s="1"/>
  <c r="X144" i="54" s="1"/>
  <c r="Y144" i="54" s="1"/>
  <c r="Z144" i="54" s="1"/>
  <c r="AA144" i="54" s="1"/>
  <c r="AB144" i="54" s="1"/>
  <c r="AC144" i="54" s="1"/>
  <c r="AD144" i="54" s="1"/>
  <c r="AE144" i="54" s="1"/>
  <c r="C144" i="54"/>
  <c r="D144" i="54" s="1"/>
  <c r="E144" i="54" s="1"/>
  <c r="F144" i="54" s="1"/>
  <c r="G144" i="54" s="1"/>
  <c r="I143" i="54"/>
  <c r="J143" i="54" s="1"/>
  <c r="K143" i="54" s="1"/>
  <c r="L143" i="54" s="1"/>
  <c r="M143" i="54" s="1"/>
  <c r="N143" i="54" s="1"/>
  <c r="O143" i="54" s="1"/>
  <c r="P143" i="54" s="1"/>
  <c r="Q143" i="54" s="1"/>
  <c r="R143" i="54" s="1"/>
  <c r="S143" i="54" s="1"/>
  <c r="T143" i="54" s="1"/>
  <c r="U143" i="54" s="1"/>
  <c r="V143" i="54" s="1"/>
  <c r="W143" i="54" s="1"/>
  <c r="X143" i="54" s="1"/>
  <c r="Y143" i="54" s="1"/>
  <c r="Z143" i="54" s="1"/>
  <c r="AA143" i="54" s="1"/>
  <c r="AB143" i="54" s="1"/>
  <c r="AC143" i="54" s="1"/>
  <c r="AD143" i="54" s="1"/>
  <c r="AE143" i="54" s="1"/>
  <c r="AF143" i="54" s="1"/>
  <c r="H143" i="54"/>
  <c r="F143" i="54"/>
  <c r="G143" i="54" s="1"/>
  <c r="C143" i="54"/>
  <c r="D143" i="54" s="1"/>
  <c r="E143" i="54" s="1"/>
  <c r="N141" i="54"/>
  <c r="O141" i="54" s="1"/>
  <c r="P141" i="54" s="1"/>
  <c r="Q141" i="54" s="1"/>
  <c r="R141" i="54" s="1"/>
  <c r="S141" i="54" s="1"/>
  <c r="T141" i="54" s="1"/>
  <c r="U141" i="54" s="1"/>
  <c r="V141" i="54" s="1"/>
  <c r="W141" i="54" s="1"/>
  <c r="X141" i="54" s="1"/>
  <c r="Y141" i="54" s="1"/>
  <c r="Z141" i="54" s="1"/>
  <c r="AA141" i="54" s="1"/>
  <c r="AB141" i="54" s="1"/>
  <c r="AC141" i="54" s="1"/>
  <c r="AD141" i="54" s="1"/>
  <c r="AE141" i="54" s="1"/>
  <c r="AF141" i="54" s="1"/>
  <c r="F141" i="54"/>
  <c r="G141" i="54" s="1"/>
  <c r="H141" i="54" s="1"/>
  <c r="I141" i="54" s="1"/>
  <c r="J141" i="54" s="1"/>
  <c r="K141" i="54" s="1"/>
  <c r="L141" i="54" s="1"/>
  <c r="M141" i="54" s="1"/>
  <c r="D141" i="54"/>
  <c r="E141" i="54" s="1"/>
  <c r="C141" i="54"/>
  <c r="E140" i="54"/>
  <c r="F140" i="54" s="1"/>
  <c r="G140" i="54" s="1"/>
  <c r="H140" i="54" s="1"/>
  <c r="I140" i="54" s="1"/>
  <c r="J140" i="54" s="1"/>
  <c r="K140" i="54" s="1"/>
  <c r="L140" i="54" s="1"/>
  <c r="M140" i="54" s="1"/>
  <c r="N140" i="54" s="1"/>
  <c r="O140" i="54" s="1"/>
  <c r="P140" i="54" s="1"/>
  <c r="Q140" i="54" s="1"/>
  <c r="R140" i="54" s="1"/>
  <c r="S140" i="54" s="1"/>
  <c r="T140" i="54" s="1"/>
  <c r="U140" i="54" s="1"/>
  <c r="V140" i="54" s="1"/>
  <c r="W140" i="54" s="1"/>
  <c r="X140" i="54" s="1"/>
  <c r="Y140" i="54" s="1"/>
  <c r="Z140" i="54" s="1"/>
  <c r="AA140" i="54" s="1"/>
  <c r="AB140" i="54" s="1"/>
  <c r="AC140" i="54" s="1"/>
  <c r="AD140" i="54" s="1"/>
  <c r="AE140" i="54" s="1"/>
  <c r="AF140" i="54" s="1"/>
  <c r="C140" i="54"/>
  <c r="D140" i="54" s="1"/>
  <c r="Y139" i="54"/>
  <c r="Z139" i="54" s="1"/>
  <c r="AA139" i="54" s="1"/>
  <c r="AB139" i="54" s="1"/>
  <c r="AC139" i="54" s="1"/>
  <c r="AD139" i="54" s="1"/>
  <c r="AE139" i="54" s="1"/>
  <c r="AF139" i="54" s="1"/>
  <c r="U139" i="54"/>
  <c r="V139" i="54" s="1"/>
  <c r="W139" i="54" s="1"/>
  <c r="X139" i="54" s="1"/>
  <c r="D139" i="54"/>
  <c r="E139" i="54" s="1"/>
  <c r="F139" i="54" s="1"/>
  <c r="G139" i="54" s="1"/>
  <c r="H139" i="54" s="1"/>
  <c r="I139" i="54" s="1"/>
  <c r="J139" i="54" s="1"/>
  <c r="K139" i="54" s="1"/>
  <c r="L139" i="54" s="1"/>
  <c r="M139" i="54" s="1"/>
  <c r="N139" i="54" s="1"/>
  <c r="O139" i="54" s="1"/>
  <c r="P139" i="54" s="1"/>
  <c r="Q139" i="54" s="1"/>
  <c r="R139" i="54" s="1"/>
  <c r="S139" i="54" s="1"/>
  <c r="T139" i="54" s="1"/>
  <c r="C139" i="54"/>
  <c r="G138" i="54"/>
  <c r="H138" i="54" s="1"/>
  <c r="I138" i="54" s="1"/>
  <c r="J138" i="54" s="1"/>
  <c r="K138" i="54" s="1"/>
  <c r="L138" i="54" s="1"/>
  <c r="M138" i="54" s="1"/>
  <c r="N138" i="54" s="1"/>
  <c r="O138" i="54" s="1"/>
  <c r="P138" i="54" s="1"/>
  <c r="Q138" i="54" s="1"/>
  <c r="R138" i="54" s="1"/>
  <c r="S138" i="54" s="1"/>
  <c r="T138" i="54" s="1"/>
  <c r="U138" i="54" s="1"/>
  <c r="V138" i="54" s="1"/>
  <c r="W138" i="54" s="1"/>
  <c r="X138" i="54" s="1"/>
  <c r="Y138" i="54" s="1"/>
  <c r="Z138" i="54" s="1"/>
  <c r="AA138" i="54" s="1"/>
  <c r="AB138" i="54" s="1"/>
  <c r="AC138" i="54" s="1"/>
  <c r="AD138" i="54" s="1"/>
  <c r="AE138" i="54" s="1"/>
  <c r="AF138" i="54" s="1"/>
  <c r="C138" i="54"/>
  <c r="D138" i="54" s="1"/>
  <c r="E138" i="54" s="1"/>
  <c r="F138" i="54" s="1"/>
  <c r="P137" i="54"/>
  <c r="Q137" i="54" s="1"/>
  <c r="R137" i="54" s="1"/>
  <c r="S137" i="54" s="1"/>
  <c r="T137" i="54" s="1"/>
  <c r="U137" i="54" s="1"/>
  <c r="V137" i="54" s="1"/>
  <c r="W137" i="54" s="1"/>
  <c r="X137" i="54" s="1"/>
  <c r="Y137" i="54" s="1"/>
  <c r="Z137" i="54" s="1"/>
  <c r="AA137" i="54" s="1"/>
  <c r="AB137" i="54" s="1"/>
  <c r="AC137" i="54" s="1"/>
  <c r="AD137" i="54" s="1"/>
  <c r="AE137" i="54" s="1"/>
  <c r="AF137" i="54" s="1"/>
  <c r="O137" i="54"/>
  <c r="E137" i="54"/>
  <c r="F137" i="54" s="1"/>
  <c r="G137" i="54" s="1"/>
  <c r="H137" i="54" s="1"/>
  <c r="I137" i="54" s="1"/>
  <c r="J137" i="54" s="1"/>
  <c r="K137" i="54" s="1"/>
  <c r="L137" i="54" s="1"/>
  <c r="M137" i="54" s="1"/>
  <c r="N137" i="54" s="1"/>
  <c r="C137" i="54"/>
  <c r="D137" i="54" s="1"/>
  <c r="E136" i="54"/>
  <c r="F136" i="54" s="1"/>
  <c r="G136" i="54" s="1"/>
  <c r="H136" i="54" s="1"/>
  <c r="I136" i="54" s="1"/>
  <c r="J136" i="54" s="1"/>
  <c r="K136" i="54" s="1"/>
  <c r="L136" i="54" s="1"/>
  <c r="M136" i="54" s="1"/>
  <c r="N136" i="54" s="1"/>
  <c r="O136" i="54" s="1"/>
  <c r="P136" i="54" s="1"/>
  <c r="Q136" i="54" s="1"/>
  <c r="R136" i="54" s="1"/>
  <c r="S136" i="54" s="1"/>
  <c r="T136" i="54" s="1"/>
  <c r="U136" i="54" s="1"/>
  <c r="V136" i="54" s="1"/>
  <c r="W136" i="54" s="1"/>
  <c r="X136" i="54" s="1"/>
  <c r="Y136" i="54" s="1"/>
  <c r="Z136" i="54" s="1"/>
  <c r="AA136" i="54" s="1"/>
  <c r="AB136" i="54" s="1"/>
  <c r="AC136" i="54" s="1"/>
  <c r="AD136" i="54" s="1"/>
  <c r="AE136" i="54" s="1"/>
  <c r="AF136" i="54" s="1"/>
  <c r="C136" i="54"/>
  <c r="D136" i="54" s="1"/>
  <c r="C135" i="54"/>
  <c r="D135" i="54" s="1"/>
  <c r="E135" i="54" s="1"/>
  <c r="F135" i="54" s="1"/>
  <c r="G135" i="54" s="1"/>
  <c r="H135" i="54" s="1"/>
  <c r="I135" i="54" s="1"/>
  <c r="J135" i="54" s="1"/>
  <c r="K135" i="54" s="1"/>
  <c r="L135" i="54" s="1"/>
  <c r="M135" i="54" s="1"/>
  <c r="N135" i="54" s="1"/>
  <c r="O135" i="54" s="1"/>
  <c r="P135" i="54" s="1"/>
  <c r="Q135" i="54" s="1"/>
  <c r="R135" i="54" s="1"/>
  <c r="S135" i="54" s="1"/>
  <c r="T135" i="54" s="1"/>
  <c r="U135" i="54" s="1"/>
  <c r="V135" i="54" s="1"/>
  <c r="W135" i="54" s="1"/>
  <c r="X135" i="54" s="1"/>
  <c r="Y135" i="54" s="1"/>
  <c r="Z135" i="54" s="1"/>
  <c r="AA135" i="54" s="1"/>
  <c r="AB135" i="54" s="1"/>
  <c r="AC135" i="54" s="1"/>
  <c r="AD135" i="54" s="1"/>
  <c r="AE135" i="54" s="1"/>
  <c r="AF135" i="54" s="1"/>
  <c r="S133" i="54"/>
  <c r="T133" i="54" s="1"/>
  <c r="U133" i="54" s="1"/>
  <c r="V133" i="54" s="1"/>
  <c r="W133" i="54" s="1"/>
  <c r="X133" i="54" s="1"/>
  <c r="Y133" i="54" s="1"/>
  <c r="Z133" i="54" s="1"/>
  <c r="AA133" i="54" s="1"/>
  <c r="AB133" i="54" s="1"/>
  <c r="AC133" i="54" s="1"/>
  <c r="AD133" i="54" s="1"/>
  <c r="AE133" i="54" s="1"/>
  <c r="AF133" i="54" s="1"/>
  <c r="G133" i="54"/>
  <c r="H133" i="54" s="1"/>
  <c r="I133" i="54" s="1"/>
  <c r="J133" i="54" s="1"/>
  <c r="K133" i="54" s="1"/>
  <c r="L133" i="54" s="1"/>
  <c r="M133" i="54" s="1"/>
  <c r="N133" i="54" s="1"/>
  <c r="O133" i="54" s="1"/>
  <c r="P133" i="54" s="1"/>
  <c r="Q133" i="54" s="1"/>
  <c r="R133" i="54" s="1"/>
  <c r="C133" i="54"/>
  <c r="D133" i="54" s="1"/>
  <c r="E133" i="54" s="1"/>
  <c r="F133" i="54" s="1"/>
  <c r="C132" i="54"/>
  <c r="D132" i="54" s="1"/>
  <c r="E132" i="54" s="1"/>
  <c r="F132" i="54" s="1"/>
  <c r="G132" i="54" s="1"/>
  <c r="H132" i="54" s="1"/>
  <c r="I132" i="54" s="1"/>
  <c r="J132" i="54" s="1"/>
  <c r="K132" i="54" s="1"/>
  <c r="L132" i="54" s="1"/>
  <c r="M132" i="54" s="1"/>
  <c r="N132" i="54" s="1"/>
  <c r="O132" i="54" s="1"/>
  <c r="P132" i="54" s="1"/>
  <c r="Q132" i="54" s="1"/>
  <c r="R132" i="54" s="1"/>
  <c r="S132" i="54" s="1"/>
  <c r="T132" i="54" s="1"/>
  <c r="U132" i="54" s="1"/>
  <c r="V132" i="54" s="1"/>
  <c r="W132" i="54" s="1"/>
  <c r="X132" i="54" s="1"/>
  <c r="Y132" i="54" s="1"/>
  <c r="Z132" i="54" s="1"/>
  <c r="AA132" i="54" s="1"/>
  <c r="AB132" i="54" s="1"/>
  <c r="AC132" i="54" s="1"/>
  <c r="AD132" i="54" s="1"/>
  <c r="AE132" i="54" s="1"/>
  <c r="AF132" i="54" s="1"/>
  <c r="S131" i="54"/>
  <c r="T131" i="54" s="1"/>
  <c r="U131" i="54" s="1"/>
  <c r="V131" i="54" s="1"/>
  <c r="W131" i="54" s="1"/>
  <c r="X131" i="54" s="1"/>
  <c r="Y131" i="54" s="1"/>
  <c r="Z131" i="54" s="1"/>
  <c r="AA131" i="54" s="1"/>
  <c r="AB131" i="54" s="1"/>
  <c r="AC131" i="54" s="1"/>
  <c r="AD131" i="54" s="1"/>
  <c r="AE131" i="54" s="1"/>
  <c r="AF131" i="54" s="1"/>
  <c r="E131" i="54"/>
  <c r="F131" i="54" s="1"/>
  <c r="G131" i="54" s="1"/>
  <c r="H131" i="54" s="1"/>
  <c r="I131" i="54" s="1"/>
  <c r="J131" i="54" s="1"/>
  <c r="K131" i="54" s="1"/>
  <c r="L131" i="54" s="1"/>
  <c r="M131" i="54" s="1"/>
  <c r="N131" i="54" s="1"/>
  <c r="O131" i="54" s="1"/>
  <c r="P131" i="54" s="1"/>
  <c r="Q131" i="54" s="1"/>
  <c r="R131" i="54" s="1"/>
  <c r="C131" i="54"/>
  <c r="D131" i="54" s="1"/>
  <c r="S130" i="54"/>
  <c r="T130" i="54" s="1"/>
  <c r="U130" i="54" s="1"/>
  <c r="V130" i="54" s="1"/>
  <c r="W130" i="54" s="1"/>
  <c r="X130" i="54" s="1"/>
  <c r="Y130" i="54" s="1"/>
  <c r="Z130" i="54" s="1"/>
  <c r="AA130" i="54" s="1"/>
  <c r="AB130" i="54" s="1"/>
  <c r="AC130" i="54" s="1"/>
  <c r="AD130" i="54" s="1"/>
  <c r="AE130" i="54" s="1"/>
  <c r="AF130" i="54" s="1"/>
  <c r="Q130" i="54"/>
  <c r="R130" i="54" s="1"/>
  <c r="C130" i="54"/>
  <c r="D130" i="54" s="1"/>
  <c r="E130" i="54" s="1"/>
  <c r="F130" i="54" s="1"/>
  <c r="G130" i="54" s="1"/>
  <c r="H130" i="54" s="1"/>
  <c r="I130" i="54" s="1"/>
  <c r="J130" i="54" s="1"/>
  <c r="K130" i="54" s="1"/>
  <c r="L130" i="54" s="1"/>
  <c r="M130" i="54" s="1"/>
  <c r="N130" i="54" s="1"/>
  <c r="O130" i="54" s="1"/>
  <c r="P130" i="54" s="1"/>
  <c r="O129" i="54"/>
  <c r="P129" i="54" s="1"/>
  <c r="Q129" i="54" s="1"/>
  <c r="R129" i="54" s="1"/>
  <c r="S129" i="54" s="1"/>
  <c r="T129" i="54" s="1"/>
  <c r="U129" i="54" s="1"/>
  <c r="V129" i="54" s="1"/>
  <c r="W129" i="54" s="1"/>
  <c r="X129" i="54" s="1"/>
  <c r="Y129" i="54" s="1"/>
  <c r="Z129" i="54" s="1"/>
  <c r="AA129" i="54" s="1"/>
  <c r="AB129" i="54" s="1"/>
  <c r="AC129" i="54" s="1"/>
  <c r="AD129" i="54" s="1"/>
  <c r="AE129" i="54" s="1"/>
  <c r="AF129" i="54" s="1"/>
  <c r="G129" i="54"/>
  <c r="H129" i="54" s="1"/>
  <c r="I129" i="54" s="1"/>
  <c r="J129" i="54" s="1"/>
  <c r="K129" i="54" s="1"/>
  <c r="L129" i="54" s="1"/>
  <c r="M129" i="54" s="1"/>
  <c r="N129" i="54" s="1"/>
  <c r="C129" i="54"/>
  <c r="D129" i="54" s="1"/>
  <c r="E129" i="54" s="1"/>
  <c r="F129" i="54" s="1"/>
  <c r="M128" i="54"/>
  <c r="N128" i="54" s="1"/>
  <c r="O128" i="54" s="1"/>
  <c r="P128" i="54" s="1"/>
  <c r="Q128" i="54" s="1"/>
  <c r="R128" i="54" s="1"/>
  <c r="S128" i="54" s="1"/>
  <c r="T128" i="54" s="1"/>
  <c r="U128" i="54" s="1"/>
  <c r="V128" i="54" s="1"/>
  <c r="W128" i="54" s="1"/>
  <c r="X128" i="54" s="1"/>
  <c r="Y128" i="54" s="1"/>
  <c r="Z128" i="54" s="1"/>
  <c r="AA128" i="54" s="1"/>
  <c r="AB128" i="54" s="1"/>
  <c r="AC128" i="54" s="1"/>
  <c r="AD128" i="54" s="1"/>
  <c r="AE128" i="54" s="1"/>
  <c r="AF128" i="54" s="1"/>
  <c r="E128" i="54"/>
  <c r="F128" i="54" s="1"/>
  <c r="G128" i="54" s="1"/>
  <c r="H128" i="54" s="1"/>
  <c r="I128" i="54" s="1"/>
  <c r="J128" i="54" s="1"/>
  <c r="K128" i="54" s="1"/>
  <c r="L128" i="54" s="1"/>
  <c r="C128" i="54"/>
  <c r="D128" i="54" s="1"/>
  <c r="N127" i="54"/>
  <c r="O127" i="54" s="1"/>
  <c r="P127" i="54" s="1"/>
  <c r="Q127" i="54" s="1"/>
  <c r="R127" i="54" s="1"/>
  <c r="S127" i="54" s="1"/>
  <c r="T127" i="54" s="1"/>
  <c r="U127" i="54" s="1"/>
  <c r="V127" i="54" s="1"/>
  <c r="W127" i="54" s="1"/>
  <c r="X127" i="54" s="1"/>
  <c r="Y127" i="54" s="1"/>
  <c r="Z127" i="54" s="1"/>
  <c r="AA127" i="54" s="1"/>
  <c r="AB127" i="54" s="1"/>
  <c r="AC127" i="54" s="1"/>
  <c r="AD127" i="54" s="1"/>
  <c r="AE127" i="54" s="1"/>
  <c r="AF127" i="54" s="1"/>
  <c r="M127" i="54"/>
  <c r="E127" i="54"/>
  <c r="F127" i="54" s="1"/>
  <c r="G127" i="54" s="1"/>
  <c r="H127" i="54" s="1"/>
  <c r="I127" i="54" s="1"/>
  <c r="J127" i="54" s="1"/>
  <c r="K127" i="54" s="1"/>
  <c r="L127" i="54" s="1"/>
  <c r="C127" i="54"/>
  <c r="D127" i="54" s="1"/>
  <c r="C126" i="54"/>
  <c r="D126" i="54" s="1"/>
  <c r="E126" i="54" s="1"/>
  <c r="F126" i="54" s="1"/>
  <c r="G126" i="54" s="1"/>
  <c r="H126" i="54" s="1"/>
  <c r="I126" i="54" s="1"/>
  <c r="J126" i="54" s="1"/>
  <c r="K126" i="54" s="1"/>
  <c r="L126" i="54" s="1"/>
  <c r="M126" i="54" s="1"/>
  <c r="N126" i="54" s="1"/>
  <c r="O126" i="54" s="1"/>
  <c r="P126" i="54" s="1"/>
  <c r="Q126" i="54" s="1"/>
  <c r="R126" i="54" s="1"/>
  <c r="S126" i="54" s="1"/>
  <c r="T126" i="54" s="1"/>
  <c r="U126" i="54" s="1"/>
  <c r="V126" i="54" s="1"/>
  <c r="W126" i="54" s="1"/>
  <c r="X126" i="54" s="1"/>
  <c r="Y126" i="54" s="1"/>
  <c r="Z126" i="54" s="1"/>
  <c r="AA126" i="54" s="1"/>
  <c r="AB126" i="54" s="1"/>
  <c r="AC126" i="54" s="1"/>
  <c r="AD126" i="54" s="1"/>
  <c r="AE126" i="54" s="1"/>
  <c r="AF126" i="54" s="1"/>
  <c r="C124" i="54"/>
  <c r="D124" i="54" s="1"/>
  <c r="E124" i="54" s="1"/>
  <c r="F124" i="54" s="1"/>
  <c r="G124" i="54" s="1"/>
  <c r="H124" i="54" s="1"/>
  <c r="I124" i="54" s="1"/>
  <c r="J124" i="54" s="1"/>
  <c r="K124" i="54" s="1"/>
  <c r="L124" i="54" s="1"/>
  <c r="M124" i="54" s="1"/>
  <c r="N124" i="54" s="1"/>
  <c r="O124" i="54" s="1"/>
  <c r="P124" i="54" s="1"/>
  <c r="Q124" i="54" s="1"/>
  <c r="R124" i="54" s="1"/>
  <c r="S124" i="54" s="1"/>
  <c r="T124" i="54" s="1"/>
  <c r="U124" i="54" s="1"/>
  <c r="V124" i="54" s="1"/>
  <c r="W124" i="54" s="1"/>
  <c r="X124" i="54" s="1"/>
  <c r="Y124" i="54" s="1"/>
  <c r="Z124" i="54" s="1"/>
  <c r="AA124" i="54" s="1"/>
  <c r="AB124" i="54" s="1"/>
  <c r="AC124" i="54" s="1"/>
  <c r="AD124" i="54" s="1"/>
  <c r="AE124" i="54" s="1"/>
  <c r="AF124" i="54" s="1"/>
  <c r="H123" i="54"/>
  <c r="I123" i="54" s="1"/>
  <c r="J123" i="54" s="1"/>
  <c r="K123" i="54" s="1"/>
  <c r="L123" i="54" s="1"/>
  <c r="M123" i="54" s="1"/>
  <c r="N123" i="54" s="1"/>
  <c r="O123" i="54" s="1"/>
  <c r="P123" i="54" s="1"/>
  <c r="Q123" i="54" s="1"/>
  <c r="R123" i="54" s="1"/>
  <c r="S123" i="54" s="1"/>
  <c r="T123" i="54" s="1"/>
  <c r="U123" i="54" s="1"/>
  <c r="V123" i="54" s="1"/>
  <c r="W123" i="54" s="1"/>
  <c r="X123" i="54" s="1"/>
  <c r="Y123" i="54" s="1"/>
  <c r="Z123" i="54" s="1"/>
  <c r="AA123" i="54" s="1"/>
  <c r="AB123" i="54" s="1"/>
  <c r="AC123" i="54" s="1"/>
  <c r="AD123" i="54" s="1"/>
  <c r="AE123" i="54" s="1"/>
  <c r="AF123" i="54" s="1"/>
  <c r="G123" i="54"/>
  <c r="C123" i="54"/>
  <c r="D123" i="54" s="1"/>
  <c r="E123" i="54" s="1"/>
  <c r="F123" i="54" s="1"/>
  <c r="G122" i="54"/>
  <c r="H122" i="54" s="1"/>
  <c r="I122" i="54" s="1"/>
  <c r="J122" i="54" s="1"/>
  <c r="K122" i="54" s="1"/>
  <c r="L122" i="54" s="1"/>
  <c r="M122" i="54" s="1"/>
  <c r="N122" i="54" s="1"/>
  <c r="O122" i="54" s="1"/>
  <c r="P122" i="54" s="1"/>
  <c r="Q122" i="54" s="1"/>
  <c r="R122" i="54" s="1"/>
  <c r="S122" i="54" s="1"/>
  <c r="T122" i="54" s="1"/>
  <c r="U122" i="54" s="1"/>
  <c r="V122" i="54" s="1"/>
  <c r="W122" i="54" s="1"/>
  <c r="X122" i="54" s="1"/>
  <c r="Y122" i="54" s="1"/>
  <c r="Z122" i="54" s="1"/>
  <c r="AA122" i="54" s="1"/>
  <c r="AB122" i="54" s="1"/>
  <c r="AC122" i="54" s="1"/>
  <c r="AD122" i="54" s="1"/>
  <c r="AE122" i="54" s="1"/>
  <c r="AF122" i="54" s="1"/>
  <c r="F122" i="54"/>
  <c r="C122" i="54"/>
  <c r="D122" i="54" s="1"/>
  <c r="E122" i="54" s="1"/>
  <c r="E121" i="54"/>
  <c r="F121" i="54" s="1"/>
  <c r="G121" i="54" s="1"/>
  <c r="H121" i="54" s="1"/>
  <c r="I121" i="54" s="1"/>
  <c r="J121" i="54" s="1"/>
  <c r="K121" i="54" s="1"/>
  <c r="L121" i="54" s="1"/>
  <c r="M121" i="54" s="1"/>
  <c r="N121" i="54" s="1"/>
  <c r="O121" i="54" s="1"/>
  <c r="P121" i="54" s="1"/>
  <c r="Q121" i="54" s="1"/>
  <c r="R121" i="54" s="1"/>
  <c r="S121" i="54" s="1"/>
  <c r="T121" i="54" s="1"/>
  <c r="U121" i="54" s="1"/>
  <c r="V121" i="54" s="1"/>
  <c r="W121" i="54" s="1"/>
  <c r="X121" i="54" s="1"/>
  <c r="Y121" i="54" s="1"/>
  <c r="Z121" i="54" s="1"/>
  <c r="AA121" i="54" s="1"/>
  <c r="AB121" i="54" s="1"/>
  <c r="AC121" i="54" s="1"/>
  <c r="AD121" i="54" s="1"/>
  <c r="AE121" i="54" s="1"/>
  <c r="AF121" i="54" s="1"/>
  <c r="D121" i="54"/>
  <c r="C121" i="54"/>
  <c r="R120" i="54"/>
  <c r="S120" i="54" s="1"/>
  <c r="T120" i="54" s="1"/>
  <c r="U120" i="54" s="1"/>
  <c r="V120" i="54" s="1"/>
  <c r="W120" i="54" s="1"/>
  <c r="X120" i="54" s="1"/>
  <c r="Y120" i="54" s="1"/>
  <c r="Z120" i="54" s="1"/>
  <c r="AA120" i="54" s="1"/>
  <c r="AB120" i="54" s="1"/>
  <c r="AC120" i="54" s="1"/>
  <c r="AD120" i="54" s="1"/>
  <c r="AE120" i="54" s="1"/>
  <c r="AF120" i="54" s="1"/>
  <c r="O120" i="54"/>
  <c r="P120" i="54" s="1"/>
  <c r="Q120" i="54" s="1"/>
  <c r="C120" i="54"/>
  <c r="D120" i="54" s="1"/>
  <c r="E120" i="54" s="1"/>
  <c r="F120" i="54" s="1"/>
  <c r="G120" i="54" s="1"/>
  <c r="H120" i="54" s="1"/>
  <c r="I120" i="54" s="1"/>
  <c r="J120" i="54" s="1"/>
  <c r="K120" i="54" s="1"/>
  <c r="L120" i="54" s="1"/>
  <c r="M120" i="54" s="1"/>
  <c r="N120" i="54" s="1"/>
  <c r="C119" i="54"/>
  <c r="D119" i="54" s="1"/>
  <c r="E119" i="54" s="1"/>
  <c r="F119" i="54" s="1"/>
  <c r="G119" i="54" s="1"/>
  <c r="H119" i="54" s="1"/>
  <c r="I119" i="54" s="1"/>
  <c r="J119" i="54" s="1"/>
  <c r="K119" i="54" s="1"/>
  <c r="L119" i="54" s="1"/>
  <c r="M119" i="54" s="1"/>
  <c r="N119" i="54" s="1"/>
  <c r="O119" i="54" s="1"/>
  <c r="P119" i="54" s="1"/>
  <c r="Q119" i="54" s="1"/>
  <c r="R119" i="54" s="1"/>
  <c r="S119" i="54" s="1"/>
  <c r="T119" i="54" s="1"/>
  <c r="U119" i="54" s="1"/>
  <c r="V119" i="54" s="1"/>
  <c r="W119" i="54" s="1"/>
  <c r="X119" i="54" s="1"/>
  <c r="Y119" i="54" s="1"/>
  <c r="Z119" i="54" s="1"/>
  <c r="AA119" i="54" s="1"/>
  <c r="AB119" i="54" s="1"/>
  <c r="AC119" i="54" s="1"/>
  <c r="AD119" i="54" s="1"/>
  <c r="AE119" i="54" s="1"/>
  <c r="AF119" i="54" s="1"/>
  <c r="M118" i="54"/>
  <c r="N118" i="54" s="1"/>
  <c r="O118" i="54" s="1"/>
  <c r="P118" i="54" s="1"/>
  <c r="Q118" i="54" s="1"/>
  <c r="R118" i="54" s="1"/>
  <c r="S118" i="54" s="1"/>
  <c r="T118" i="54" s="1"/>
  <c r="U118" i="54" s="1"/>
  <c r="V118" i="54" s="1"/>
  <c r="W118" i="54" s="1"/>
  <c r="X118" i="54" s="1"/>
  <c r="Y118" i="54" s="1"/>
  <c r="Z118" i="54" s="1"/>
  <c r="AA118" i="54" s="1"/>
  <c r="AB118" i="54" s="1"/>
  <c r="AC118" i="54" s="1"/>
  <c r="AD118" i="54" s="1"/>
  <c r="AE118" i="54" s="1"/>
  <c r="AF118" i="54" s="1"/>
  <c r="C118" i="54"/>
  <c r="D118" i="54" s="1"/>
  <c r="E118" i="54" s="1"/>
  <c r="F118" i="54" s="1"/>
  <c r="G118" i="54" s="1"/>
  <c r="H118" i="54" s="1"/>
  <c r="I118" i="54" s="1"/>
  <c r="J118" i="54" s="1"/>
  <c r="K118" i="54" s="1"/>
  <c r="L118" i="54" s="1"/>
  <c r="K117" i="54"/>
  <c r="L117" i="54" s="1"/>
  <c r="M117" i="54" s="1"/>
  <c r="N117" i="54" s="1"/>
  <c r="O117" i="54" s="1"/>
  <c r="P117" i="54" s="1"/>
  <c r="Q117" i="54" s="1"/>
  <c r="R117" i="54" s="1"/>
  <c r="S117" i="54" s="1"/>
  <c r="T117" i="54" s="1"/>
  <c r="U117" i="54" s="1"/>
  <c r="V117" i="54" s="1"/>
  <c r="W117" i="54" s="1"/>
  <c r="X117" i="54" s="1"/>
  <c r="Y117" i="54" s="1"/>
  <c r="Z117" i="54" s="1"/>
  <c r="AA117" i="54" s="1"/>
  <c r="AB117" i="54" s="1"/>
  <c r="AC117" i="54" s="1"/>
  <c r="AD117" i="54" s="1"/>
  <c r="AE117" i="54" s="1"/>
  <c r="AF117" i="54" s="1"/>
  <c r="E117" i="54"/>
  <c r="F117" i="54" s="1"/>
  <c r="G117" i="54" s="1"/>
  <c r="H117" i="54" s="1"/>
  <c r="I117" i="54" s="1"/>
  <c r="J117" i="54" s="1"/>
  <c r="D117" i="54"/>
  <c r="C117" i="54"/>
  <c r="C116" i="54"/>
  <c r="D116" i="54" s="1"/>
  <c r="E116" i="54" s="1"/>
  <c r="F116" i="54" s="1"/>
  <c r="G116" i="54" s="1"/>
  <c r="H116" i="54" s="1"/>
  <c r="I116" i="54" s="1"/>
  <c r="J116" i="54" s="1"/>
  <c r="K116" i="54" s="1"/>
  <c r="L116" i="54" s="1"/>
  <c r="M116" i="54" s="1"/>
  <c r="N116" i="54" s="1"/>
  <c r="O116" i="54" s="1"/>
  <c r="P116" i="54" s="1"/>
  <c r="Q116" i="54" s="1"/>
  <c r="R116" i="54" s="1"/>
  <c r="S116" i="54" s="1"/>
  <c r="T116" i="54" s="1"/>
  <c r="U116" i="54" s="1"/>
  <c r="V116" i="54" s="1"/>
  <c r="W116" i="54" s="1"/>
  <c r="X116" i="54" s="1"/>
  <c r="Y116" i="54" s="1"/>
  <c r="Z116" i="54" s="1"/>
  <c r="AA116" i="54" s="1"/>
  <c r="AB116" i="54" s="1"/>
  <c r="AC116" i="54" s="1"/>
  <c r="AD116" i="54" s="1"/>
  <c r="AE116" i="54" s="1"/>
  <c r="AF116" i="54" s="1"/>
  <c r="G115" i="54"/>
  <c r="H115" i="54" s="1"/>
  <c r="I115" i="54" s="1"/>
  <c r="J115" i="54" s="1"/>
  <c r="K115" i="54" s="1"/>
  <c r="L115" i="54" s="1"/>
  <c r="M115" i="54" s="1"/>
  <c r="N115" i="54" s="1"/>
  <c r="O115" i="54" s="1"/>
  <c r="P115" i="54" s="1"/>
  <c r="Q115" i="54" s="1"/>
  <c r="R115" i="54" s="1"/>
  <c r="S115" i="54" s="1"/>
  <c r="T115" i="54" s="1"/>
  <c r="U115" i="54" s="1"/>
  <c r="V115" i="54" s="1"/>
  <c r="W115" i="54" s="1"/>
  <c r="X115" i="54" s="1"/>
  <c r="Y115" i="54" s="1"/>
  <c r="Z115" i="54" s="1"/>
  <c r="AA115" i="54" s="1"/>
  <c r="AB115" i="54" s="1"/>
  <c r="AC115" i="54" s="1"/>
  <c r="AD115" i="54" s="1"/>
  <c r="AE115" i="54" s="1"/>
  <c r="AF115" i="54" s="1"/>
  <c r="C115" i="54"/>
  <c r="D115" i="54" s="1"/>
  <c r="E115" i="54" s="1"/>
  <c r="F115" i="54" s="1"/>
  <c r="C114" i="54"/>
  <c r="D114" i="54" s="1"/>
  <c r="E114" i="54" s="1"/>
  <c r="F114" i="54" s="1"/>
  <c r="G114" i="54" s="1"/>
  <c r="H114" i="54" s="1"/>
  <c r="I114" i="54" s="1"/>
  <c r="J114" i="54" s="1"/>
  <c r="K114" i="54" s="1"/>
  <c r="L114" i="54" s="1"/>
  <c r="M114" i="54" s="1"/>
  <c r="N114" i="54" s="1"/>
  <c r="O114" i="54" s="1"/>
  <c r="P114" i="54" s="1"/>
  <c r="Q114" i="54" s="1"/>
  <c r="R114" i="54" s="1"/>
  <c r="S114" i="54" s="1"/>
  <c r="T114" i="54" s="1"/>
  <c r="U114" i="54" s="1"/>
  <c r="V114" i="54" s="1"/>
  <c r="W114" i="54" s="1"/>
  <c r="X114" i="54" s="1"/>
  <c r="Y114" i="54" s="1"/>
  <c r="Z114" i="54" s="1"/>
  <c r="AA114" i="54" s="1"/>
  <c r="AB114" i="54" s="1"/>
  <c r="AC114" i="54" s="1"/>
  <c r="AD114" i="54" s="1"/>
  <c r="AE114" i="54" s="1"/>
  <c r="AF114" i="54" s="1"/>
  <c r="I113" i="54"/>
  <c r="J113" i="54" s="1"/>
  <c r="K113" i="54" s="1"/>
  <c r="L113" i="54" s="1"/>
  <c r="M113" i="54" s="1"/>
  <c r="N113" i="54" s="1"/>
  <c r="O113" i="54" s="1"/>
  <c r="P113" i="54" s="1"/>
  <c r="Q113" i="54" s="1"/>
  <c r="R113" i="54" s="1"/>
  <c r="S113" i="54" s="1"/>
  <c r="T113" i="54" s="1"/>
  <c r="U113" i="54" s="1"/>
  <c r="V113" i="54" s="1"/>
  <c r="W113" i="54" s="1"/>
  <c r="X113" i="54" s="1"/>
  <c r="Y113" i="54" s="1"/>
  <c r="Z113" i="54" s="1"/>
  <c r="AA113" i="54" s="1"/>
  <c r="AB113" i="54" s="1"/>
  <c r="AC113" i="54" s="1"/>
  <c r="AD113" i="54" s="1"/>
  <c r="AE113" i="54" s="1"/>
  <c r="AF113" i="54" s="1"/>
  <c r="D113" i="54"/>
  <c r="E113" i="54" s="1"/>
  <c r="F113" i="54" s="1"/>
  <c r="G113" i="54" s="1"/>
  <c r="H113" i="54" s="1"/>
  <c r="C113" i="54"/>
  <c r="G112" i="54"/>
  <c r="H112" i="54" s="1"/>
  <c r="I112" i="54" s="1"/>
  <c r="J112" i="54" s="1"/>
  <c r="K112" i="54" s="1"/>
  <c r="L112" i="54" s="1"/>
  <c r="M112" i="54" s="1"/>
  <c r="N112" i="54" s="1"/>
  <c r="O112" i="54" s="1"/>
  <c r="P112" i="54" s="1"/>
  <c r="Q112" i="54" s="1"/>
  <c r="R112" i="54" s="1"/>
  <c r="S112" i="54" s="1"/>
  <c r="T112" i="54" s="1"/>
  <c r="U112" i="54" s="1"/>
  <c r="V112" i="54" s="1"/>
  <c r="W112" i="54" s="1"/>
  <c r="X112" i="54" s="1"/>
  <c r="Y112" i="54" s="1"/>
  <c r="Z112" i="54" s="1"/>
  <c r="AA112" i="54" s="1"/>
  <c r="AB112" i="54" s="1"/>
  <c r="AC112" i="54" s="1"/>
  <c r="AD112" i="54" s="1"/>
  <c r="AE112" i="54" s="1"/>
  <c r="AF112" i="54" s="1"/>
  <c r="C112" i="54"/>
  <c r="D112" i="54" s="1"/>
  <c r="E112" i="54" s="1"/>
  <c r="F112" i="54" s="1"/>
  <c r="J111" i="54"/>
  <c r="K111" i="54" s="1"/>
  <c r="L111" i="54" s="1"/>
  <c r="M111" i="54" s="1"/>
  <c r="N111" i="54" s="1"/>
  <c r="O111" i="54" s="1"/>
  <c r="P111" i="54" s="1"/>
  <c r="Q111" i="54" s="1"/>
  <c r="R111" i="54" s="1"/>
  <c r="S111" i="54" s="1"/>
  <c r="T111" i="54" s="1"/>
  <c r="U111" i="54" s="1"/>
  <c r="V111" i="54" s="1"/>
  <c r="W111" i="54" s="1"/>
  <c r="X111" i="54" s="1"/>
  <c r="Y111" i="54" s="1"/>
  <c r="Z111" i="54" s="1"/>
  <c r="AA111" i="54" s="1"/>
  <c r="AB111" i="54" s="1"/>
  <c r="AC111" i="54" s="1"/>
  <c r="AD111" i="54" s="1"/>
  <c r="AE111" i="54" s="1"/>
  <c r="AF111" i="54" s="1"/>
  <c r="H111" i="54"/>
  <c r="I111" i="54" s="1"/>
  <c r="E111" i="54"/>
  <c r="F111" i="54" s="1"/>
  <c r="G111" i="54" s="1"/>
  <c r="C111" i="54"/>
  <c r="D111" i="54" s="1"/>
  <c r="E110" i="54"/>
  <c r="F110" i="54" s="1"/>
  <c r="G110" i="54" s="1"/>
  <c r="H110" i="54" s="1"/>
  <c r="I110" i="54" s="1"/>
  <c r="J110" i="54" s="1"/>
  <c r="K110" i="54" s="1"/>
  <c r="L110" i="54" s="1"/>
  <c r="M110" i="54" s="1"/>
  <c r="N110" i="54" s="1"/>
  <c r="O110" i="54" s="1"/>
  <c r="P110" i="54" s="1"/>
  <c r="Q110" i="54" s="1"/>
  <c r="R110" i="54" s="1"/>
  <c r="S110" i="54" s="1"/>
  <c r="T110" i="54" s="1"/>
  <c r="U110" i="54" s="1"/>
  <c r="V110" i="54" s="1"/>
  <c r="W110" i="54" s="1"/>
  <c r="X110" i="54" s="1"/>
  <c r="Y110" i="54" s="1"/>
  <c r="Z110" i="54" s="1"/>
  <c r="AA110" i="54" s="1"/>
  <c r="AB110" i="54" s="1"/>
  <c r="AC110" i="54" s="1"/>
  <c r="AD110" i="54" s="1"/>
  <c r="AE110" i="54" s="1"/>
  <c r="AF110" i="54" s="1"/>
  <c r="C110" i="54"/>
  <c r="D110" i="54" s="1"/>
  <c r="K109" i="54"/>
  <c r="L109" i="54" s="1"/>
  <c r="M109" i="54" s="1"/>
  <c r="N109" i="54" s="1"/>
  <c r="O109" i="54" s="1"/>
  <c r="P109" i="54" s="1"/>
  <c r="Q109" i="54" s="1"/>
  <c r="R109" i="54" s="1"/>
  <c r="S109" i="54" s="1"/>
  <c r="T109" i="54" s="1"/>
  <c r="U109" i="54" s="1"/>
  <c r="V109" i="54" s="1"/>
  <c r="W109" i="54" s="1"/>
  <c r="X109" i="54" s="1"/>
  <c r="Y109" i="54" s="1"/>
  <c r="Z109" i="54" s="1"/>
  <c r="AA109" i="54" s="1"/>
  <c r="AB109" i="54" s="1"/>
  <c r="AC109" i="54" s="1"/>
  <c r="AD109" i="54" s="1"/>
  <c r="AE109" i="54" s="1"/>
  <c r="AF109" i="54" s="1"/>
  <c r="J109" i="54"/>
  <c r="C109" i="54"/>
  <c r="D109" i="54" s="1"/>
  <c r="E109" i="54" s="1"/>
  <c r="F109" i="54" s="1"/>
  <c r="G109" i="54" s="1"/>
  <c r="H109" i="54" s="1"/>
  <c r="F108" i="54"/>
  <c r="G108" i="54" s="1"/>
  <c r="H108" i="54" s="1"/>
  <c r="I108" i="54" s="1"/>
  <c r="J108" i="54" s="1"/>
  <c r="K108" i="54" s="1"/>
  <c r="L108" i="54" s="1"/>
  <c r="M108" i="54" s="1"/>
  <c r="N108" i="54" s="1"/>
  <c r="O108" i="54" s="1"/>
  <c r="P108" i="54" s="1"/>
  <c r="Q108" i="54" s="1"/>
  <c r="R108" i="54" s="1"/>
  <c r="S108" i="54" s="1"/>
  <c r="T108" i="54" s="1"/>
  <c r="U108" i="54" s="1"/>
  <c r="V108" i="54" s="1"/>
  <c r="W108" i="54" s="1"/>
  <c r="X108" i="54" s="1"/>
  <c r="Y108" i="54" s="1"/>
  <c r="Z108" i="54" s="1"/>
  <c r="AA108" i="54" s="1"/>
  <c r="AB108" i="54" s="1"/>
  <c r="AC108" i="54" s="1"/>
  <c r="AD108" i="54" s="1"/>
  <c r="AE108" i="54" s="1"/>
  <c r="AF108" i="54" s="1"/>
  <c r="C108" i="54"/>
  <c r="D108" i="54" s="1"/>
  <c r="E108" i="54" s="1"/>
  <c r="G107" i="54"/>
  <c r="H107" i="54" s="1"/>
  <c r="I107" i="54" s="1"/>
  <c r="J107" i="54" s="1"/>
  <c r="K107" i="54" s="1"/>
  <c r="L107" i="54" s="1"/>
  <c r="M107" i="54" s="1"/>
  <c r="N107" i="54" s="1"/>
  <c r="O107" i="54" s="1"/>
  <c r="P107" i="54" s="1"/>
  <c r="Q107" i="54" s="1"/>
  <c r="R107" i="54" s="1"/>
  <c r="S107" i="54" s="1"/>
  <c r="T107" i="54" s="1"/>
  <c r="U107" i="54" s="1"/>
  <c r="V107" i="54" s="1"/>
  <c r="W107" i="54" s="1"/>
  <c r="X107" i="54" s="1"/>
  <c r="Y107" i="54" s="1"/>
  <c r="Z107" i="54" s="1"/>
  <c r="AA107" i="54" s="1"/>
  <c r="AB107" i="54" s="1"/>
  <c r="AC107" i="54" s="1"/>
  <c r="AD107" i="54" s="1"/>
  <c r="AE107" i="54" s="1"/>
  <c r="AF107" i="54" s="1"/>
  <c r="E107" i="54"/>
  <c r="F107" i="54" s="1"/>
  <c r="D107" i="54"/>
  <c r="C107" i="54"/>
  <c r="F105" i="54"/>
  <c r="G105" i="54" s="1"/>
  <c r="H105" i="54" s="1"/>
  <c r="I105" i="54" s="1"/>
  <c r="J105" i="54" s="1"/>
  <c r="K105" i="54" s="1"/>
  <c r="L105" i="54" s="1"/>
  <c r="M105" i="54" s="1"/>
  <c r="N105" i="54" s="1"/>
  <c r="O105" i="54" s="1"/>
  <c r="P105" i="54" s="1"/>
  <c r="Q105" i="54" s="1"/>
  <c r="R105" i="54" s="1"/>
  <c r="S105" i="54" s="1"/>
  <c r="T105" i="54" s="1"/>
  <c r="U105" i="54" s="1"/>
  <c r="V105" i="54" s="1"/>
  <c r="W105" i="54" s="1"/>
  <c r="X105" i="54" s="1"/>
  <c r="Y105" i="54" s="1"/>
  <c r="Z105" i="54" s="1"/>
  <c r="AA105" i="54" s="1"/>
  <c r="AB105" i="54" s="1"/>
  <c r="AC105" i="54" s="1"/>
  <c r="AD105" i="54" s="1"/>
  <c r="AE105" i="54" s="1"/>
  <c r="AF105" i="54" s="1"/>
  <c r="D105" i="54"/>
  <c r="E105" i="54" s="1"/>
  <c r="C105" i="54"/>
  <c r="E104" i="54"/>
  <c r="F104" i="54" s="1"/>
  <c r="G104" i="54" s="1"/>
  <c r="H104" i="54" s="1"/>
  <c r="I104" i="54" s="1"/>
  <c r="J104" i="54" s="1"/>
  <c r="K104" i="54" s="1"/>
  <c r="L104" i="54" s="1"/>
  <c r="M104" i="54" s="1"/>
  <c r="N104" i="54" s="1"/>
  <c r="O104" i="54" s="1"/>
  <c r="P104" i="54" s="1"/>
  <c r="Q104" i="54" s="1"/>
  <c r="R104" i="54" s="1"/>
  <c r="S104" i="54" s="1"/>
  <c r="T104" i="54" s="1"/>
  <c r="U104" i="54" s="1"/>
  <c r="V104" i="54" s="1"/>
  <c r="W104" i="54" s="1"/>
  <c r="X104" i="54" s="1"/>
  <c r="Y104" i="54" s="1"/>
  <c r="Z104" i="54" s="1"/>
  <c r="AA104" i="54" s="1"/>
  <c r="AB104" i="54" s="1"/>
  <c r="AC104" i="54" s="1"/>
  <c r="AD104" i="54" s="1"/>
  <c r="AE104" i="54" s="1"/>
  <c r="AF104" i="54" s="1"/>
  <c r="C104" i="54"/>
  <c r="D104" i="54" s="1"/>
  <c r="F102" i="54"/>
  <c r="G102" i="54" s="1"/>
  <c r="H102" i="54" s="1"/>
  <c r="I102" i="54" s="1"/>
  <c r="J102" i="54" s="1"/>
  <c r="K102" i="54" s="1"/>
  <c r="L102" i="54" s="1"/>
  <c r="M102" i="54" s="1"/>
  <c r="N102" i="54" s="1"/>
  <c r="O102" i="54" s="1"/>
  <c r="P102" i="54" s="1"/>
  <c r="Q102" i="54" s="1"/>
  <c r="R102" i="54" s="1"/>
  <c r="S102" i="54" s="1"/>
  <c r="T102" i="54" s="1"/>
  <c r="U102" i="54" s="1"/>
  <c r="V102" i="54" s="1"/>
  <c r="W102" i="54" s="1"/>
  <c r="X102" i="54" s="1"/>
  <c r="Y102" i="54" s="1"/>
  <c r="Z102" i="54" s="1"/>
  <c r="AA102" i="54" s="1"/>
  <c r="AB102" i="54" s="1"/>
  <c r="AC102" i="54" s="1"/>
  <c r="AD102" i="54" s="1"/>
  <c r="AE102" i="54" s="1"/>
  <c r="AF102" i="54" s="1"/>
  <c r="D102" i="54"/>
  <c r="E102" i="54" s="1"/>
  <c r="C102" i="54"/>
  <c r="F101" i="54"/>
  <c r="G101" i="54" s="1"/>
  <c r="H101" i="54" s="1"/>
  <c r="I101" i="54" s="1"/>
  <c r="J101" i="54" s="1"/>
  <c r="K101" i="54" s="1"/>
  <c r="L101" i="54" s="1"/>
  <c r="M101" i="54" s="1"/>
  <c r="N101" i="54" s="1"/>
  <c r="O101" i="54" s="1"/>
  <c r="P101" i="54" s="1"/>
  <c r="Q101" i="54" s="1"/>
  <c r="R101" i="54" s="1"/>
  <c r="S101" i="54" s="1"/>
  <c r="T101" i="54" s="1"/>
  <c r="U101" i="54" s="1"/>
  <c r="V101" i="54" s="1"/>
  <c r="W101" i="54" s="1"/>
  <c r="X101" i="54" s="1"/>
  <c r="Y101" i="54" s="1"/>
  <c r="Z101" i="54" s="1"/>
  <c r="AA101" i="54" s="1"/>
  <c r="AB101" i="54" s="1"/>
  <c r="AC101" i="54" s="1"/>
  <c r="AD101" i="54" s="1"/>
  <c r="AE101" i="54" s="1"/>
  <c r="AF101" i="54" s="1"/>
  <c r="D101" i="54"/>
  <c r="E101" i="54" s="1"/>
  <c r="C101" i="54"/>
  <c r="E100" i="54"/>
  <c r="F100" i="54" s="1"/>
  <c r="G100" i="54" s="1"/>
  <c r="H100" i="54" s="1"/>
  <c r="I100" i="54" s="1"/>
  <c r="J100" i="54" s="1"/>
  <c r="K100" i="54" s="1"/>
  <c r="L100" i="54" s="1"/>
  <c r="M100" i="54" s="1"/>
  <c r="N100" i="54" s="1"/>
  <c r="O100" i="54" s="1"/>
  <c r="P100" i="54" s="1"/>
  <c r="Q100" i="54" s="1"/>
  <c r="R100" i="54" s="1"/>
  <c r="S100" i="54" s="1"/>
  <c r="T100" i="54" s="1"/>
  <c r="U100" i="54" s="1"/>
  <c r="V100" i="54" s="1"/>
  <c r="W100" i="54" s="1"/>
  <c r="X100" i="54" s="1"/>
  <c r="Y100" i="54" s="1"/>
  <c r="Z100" i="54" s="1"/>
  <c r="AA100" i="54" s="1"/>
  <c r="AB100" i="54" s="1"/>
  <c r="AC100" i="54" s="1"/>
  <c r="AD100" i="54" s="1"/>
  <c r="AE100" i="54" s="1"/>
  <c r="AF100" i="54" s="1"/>
  <c r="D100" i="54"/>
  <c r="C100" i="54"/>
  <c r="D99" i="54"/>
  <c r="E99" i="54" s="1"/>
  <c r="F99" i="54" s="1"/>
  <c r="G99" i="54" s="1"/>
  <c r="H99" i="54" s="1"/>
  <c r="I99" i="54" s="1"/>
  <c r="J99" i="54" s="1"/>
  <c r="K99" i="54" s="1"/>
  <c r="L99" i="54" s="1"/>
  <c r="M99" i="54" s="1"/>
  <c r="N99" i="54" s="1"/>
  <c r="O99" i="54" s="1"/>
  <c r="P99" i="54" s="1"/>
  <c r="Q99" i="54" s="1"/>
  <c r="R99" i="54" s="1"/>
  <c r="S99" i="54" s="1"/>
  <c r="T99" i="54" s="1"/>
  <c r="U99" i="54" s="1"/>
  <c r="V99" i="54" s="1"/>
  <c r="W99" i="54" s="1"/>
  <c r="X99" i="54" s="1"/>
  <c r="Y99" i="54" s="1"/>
  <c r="Z99" i="54" s="1"/>
  <c r="AA99" i="54" s="1"/>
  <c r="AB99" i="54" s="1"/>
  <c r="AC99" i="54" s="1"/>
  <c r="AD99" i="54" s="1"/>
  <c r="AE99" i="54" s="1"/>
  <c r="AF99" i="54" s="1"/>
  <c r="C99" i="54"/>
  <c r="D98" i="54"/>
  <c r="E98" i="54" s="1"/>
  <c r="F98" i="54" s="1"/>
  <c r="C98" i="54"/>
  <c r="D97" i="54"/>
  <c r="D187" i="54" s="1"/>
  <c r="C97" i="54"/>
  <c r="AH95" i="54"/>
  <c r="AI95" i="54" s="1"/>
  <c r="AH94" i="54"/>
  <c r="AI94" i="54" s="1"/>
  <c r="AH93" i="54"/>
  <c r="AI93" i="54" s="1"/>
  <c r="AH92" i="54"/>
  <c r="AI92" i="54" s="1"/>
  <c r="AH91" i="54"/>
  <c r="AI91" i="54" s="1"/>
  <c r="C90" i="54"/>
  <c r="B90" i="54"/>
  <c r="AI88" i="54"/>
  <c r="AH88" i="54"/>
  <c r="AI87" i="54"/>
  <c r="AH87" i="54"/>
  <c r="AI86" i="54"/>
  <c r="AH86" i="54"/>
  <c r="AI85" i="54"/>
  <c r="AH85" i="54"/>
  <c r="AI84" i="54"/>
  <c r="AH84" i="54"/>
  <c r="AI83" i="54"/>
  <c r="AH83" i="54"/>
  <c r="AI82" i="54"/>
  <c r="AH82" i="54"/>
  <c r="AI81" i="54"/>
  <c r="AH81" i="54"/>
  <c r="AG79" i="54"/>
  <c r="AI78" i="54"/>
  <c r="AH78" i="54"/>
  <c r="AF77" i="54"/>
  <c r="AE77" i="54"/>
  <c r="AD77" i="54"/>
  <c r="AC77" i="54"/>
  <c r="AB77" i="54"/>
  <c r="AA77" i="54"/>
  <c r="Z77" i="54"/>
  <c r="Y77" i="54"/>
  <c r="X77" i="54"/>
  <c r="W77" i="54"/>
  <c r="V77" i="54"/>
  <c r="U77" i="54"/>
  <c r="T77" i="54"/>
  <c r="S77" i="54"/>
  <c r="R77" i="54"/>
  <c r="Q77" i="54"/>
  <c r="P77" i="54"/>
  <c r="O77" i="54"/>
  <c r="N77" i="54"/>
  <c r="M77" i="54"/>
  <c r="L77" i="54"/>
  <c r="K77" i="54"/>
  <c r="J77" i="54"/>
  <c r="I77" i="54"/>
  <c r="H77" i="54"/>
  <c r="G77" i="54"/>
  <c r="AF76" i="54"/>
  <c r="AE76" i="54"/>
  <c r="AD76" i="54"/>
  <c r="AC76" i="54"/>
  <c r="AB76" i="54"/>
  <c r="AA76" i="54"/>
  <c r="Z76" i="54"/>
  <c r="Y76" i="54"/>
  <c r="X76" i="54"/>
  <c r="W76" i="54"/>
  <c r="V76" i="54"/>
  <c r="U76" i="54"/>
  <c r="T76" i="54"/>
  <c r="S76" i="54"/>
  <c r="R76" i="54"/>
  <c r="Q76" i="54"/>
  <c r="P76" i="54"/>
  <c r="O76" i="54"/>
  <c r="N76" i="54"/>
  <c r="M76" i="54"/>
  <c r="L76" i="54"/>
  <c r="K76" i="54"/>
  <c r="J76" i="54"/>
  <c r="I76" i="54"/>
  <c r="H76" i="54"/>
  <c r="G76" i="54"/>
  <c r="AF75" i="54"/>
  <c r="AE75" i="54"/>
  <c r="AD75" i="54"/>
  <c r="AC75" i="54"/>
  <c r="AB75" i="54"/>
  <c r="AA75" i="54"/>
  <c r="Z75" i="54"/>
  <c r="Y75" i="54"/>
  <c r="X75" i="54"/>
  <c r="W75" i="54"/>
  <c r="V75" i="54"/>
  <c r="U75" i="54"/>
  <c r="T75" i="54"/>
  <c r="S75" i="54"/>
  <c r="R75" i="54"/>
  <c r="Q75" i="54"/>
  <c r="P75" i="54"/>
  <c r="O75" i="54"/>
  <c r="N75" i="54"/>
  <c r="M75" i="54"/>
  <c r="L75" i="54"/>
  <c r="K75" i="54"/>
  <c r="J75" i="54"/>
  <c r="I75" i="54"/>
  <c r="H75" i="54"/>
  <c r="G75" i="54"/>
  <c r="F75" i="54"/>
  <c r="E75" i="54"/>
  <c r="D75" i="54"/>
  <c r="C75" i="54"/>
  <c r="B75" i="54"/>
  <c r="AF74" i="54"/>
  <c r="AE74" i="54"/>
  <c r="AD74" i="54"/>
  <c r="AC74" i="54"/>
  <c r="AB74" i="54"/>
  <c r="AA74" i="54"/>
  <c r="Z74" i="54"/>
  <c r="Y74" i="54"/>
  <c r="X74" i="54"/>
  <c r="W74" i="54"/>
  <c r="V74" i="54"/>
  <c r="U74" i="54"/>
  <c r="T74" i="54"/>
  <c r="S74" i="54"/>
  <c r="R74" i="54"/>
  <c r="Q74" i="54"/>
  <c r="P74" i="54"/>
  <c r="O74" i="54"/>
  <c r="N74" i="54"/>
  <c r="M74" i="54"/>
  <c r="L74" i="54"/>
  <c r="K74" i="54"/>
  <c r="J74" i="54"/>
  <c r="I74" i="54"/>
  <c r="H74" i="54"/>
  <c r="G74" i="54"/>
  <c r="F74" i="54"/>
  <c r="E74" i="54"/>
  <c r="E79" i="54" s="1"/>
  <c r="D74" i="54"/>
  <c r="C74" i="54"/>
  <c r="B74" i="54"/>
  <c r="AF73" i="54"/>
  <c r="AE73" i="54"/>
  <c r="AD73" i="54"/>
  <c r="AC73" i="54"/>
  <c r="AB73" i="54"/>
  <c r="AA73" i="54"/>
  <c r="Z73" i="54"/>
  <c r="Y73" i="54"/>
  <c r="Y79" i="54" s="1"/>
  <c r="X73" i="54"/>
  <c r="X79" i="54" s="1"/>
  <c r="W73" i="54"/>
  <c r="V73" i="54"/>
  <c r="V79" i="54" s="1"/>
  <c r="U73" i="54"/>
  <c r="T73" i="54"/>
  <c r="T79" i="54" s="1"/>
  <c r="S73" i="54"/>
  <c r="R73" i="54"/>
  <c r="R79" i="54" s="1"/>
  <c r="Q73" i="54"/>
  <c r="Q79" i="54" s="1"/>
  <c r="P73" i="54"/>
  <c r="O73" i="54"/>
  <c r="N73" i="54"/>
  <c r="M73" i="54"/>
  <c r="L73" i="54"/>
  <c r="K73" i="54"/>
  <c r="J73" i="54"/>
  <c r="I73" i="54"/>
  <c r="H73" i="54"/>
  <c r="G73" i="54"/>
  <c r="F73" i="54"/>
  <c r="E73" i="54"/>
  <c r="D73" i="54"/>
  <c r="D79" i="54" s="1"/>
  <c r="C73" i="54"/>
  <c r="B73" i="54"/>
  <c r="AI71" i="54"/>
  <c r="AH71" i="54"/>
  <c r="AG69" i="54"/>
  <c r="AF69" i="54"/>
  <c r="AE69" i="54"/>
  <c r="AD69" i="54"/>
  <c r="AC69" i="54"/>
  <c r="AB69" i="54"/>
  <c r="AA69" i="54"/>
  <c r="Z69" i="54"/>
  <c r="Y69" i="54"/>
  <c r="X69" i="54"/>
  <c r="W69" i="54"/>
  <c r="V69" i="54"/>
  <c r="U69" i="54"/>
  <c r="T69" i="54"/>
  <c r="S69" i="54"/>
  <c r="R69" i="54"/>
  <c r="Q69" i="54"/>
  <c r="P69" i="54"/>
  <c r="O69" i="54"/>
  <c r="N69" i="54"/>
  <c r="M69" i="54"/>
  <c r="L69" i="54"/>
  <c r="K69" i="54"/>
  <c r="J69" i="54"/>
  <c r="I69" i="54"/>
  <c r="H69" i="54"/>
  <c r="G69" i="54"/>
  <c r="F69" i="54"/>
  <c r="E69" i="54"/>
  <c r="D69" i="54"/>
  <c r="C69" i="54"/>
  <c r="B69" i="54"/>
  <c r="AI68" i="54"/>
  <c r="AH68" i="54"/>
  <c r="AI67" i="54"/>
  <c r="AH67" i="54"/>
  <c r="AI66" i="54"/>
  <c r="AH66" i="54"/>
  <c r="AG65" i="54"/>
  <c r="AF65" i="54"/>
  <c r="AF5" i="54" s="1"/>
  <c r="AE65" i="54"/>
  <c r="AD65" i="54"/>
  <c r="AD5" i="54" s="1"/>
  <c r="AC65" i="54"/>
  <c r="AC5" i="54" s="1"/>
  <c r="AB65" i="54"/>
  <c r="AA65" i="54"/>
  <c r="Z65" i="54"/>
  <c r="Y65" i="54"/>
  <c r="Y5" i="54" s="1"/>
  <c r="W65" i="54"/>
  <c r="V65" i="54"/>
  <c r="V5" i="54" s="1"/>
  <c r="U65" i="54"/>
  <c r="T65" i="54"/>
  <c r="T5" i="54" s="1"/>
  <c r="S65" i="54"/>
  <c r="R65" i="54"/>
  <c r="R5" i="54" s="1"/>
  <c r="Q65" i="54"/>
  <c r="Q5" i="54" s="1"/>
  <c r="P65" i="54"/>
  <c r="P5" i="54" s="1"/>
  <c r="O65" i="54"/>
  <c r="N65" i="54"/>
  <c r="N5" i="54" s="1"/>
  <c r="M65" i="54"/>
  <c r="L65" i="54"/>
  <c r="K65" i="54"/>
  <c r="K5" i="54" s="1"/>
  <c r="J65" i="54"/>
  <c r="I65" i="54"/>
  <c r="I5" i="54" s="1"/>
  <c r="H65" i="54"/>
  <c r="G65" i="54"/>
  <c r="F65" i="54"/>
  <c r="F5" i="54" s="1"/>
  <c r="E65" i="54"/>
  <c r="E5" i="54" s="1"/>
  <c r="D65" i="54"/>
  <c r="C65" i="54"/>
  <c r="C5" i="54" s="1"/>
  <c r="B65" i="54"/>
  <c r="AI64" i="54"/>
  <c r="AH64" i="54"/>
  <c r="AI63" i="54"/>
  <c r="AH63" i="54"/>
  <c r="AI62" i="54"/>
  <c r="AH62" i="54"/>
  <c r="AI61" i="54"/>
  <c r="AH61" i="54"/>
  <c r="AI60" i="54"/>
  <c r="AH60" i="54"/>
  <c r="AI59" i="54"/>
  <c r="AH59" i="54"/>
  <c r="AI58" i="54"/>
  <c r="AH58" i="54"/>
  <c r="AI57" i="54"/>
  <c r="AH57" i="54"/>
  <c r="AI56" i="54"/>
  <c r="AH56" i="54"/>
  <c r="AI55" i="54"/>
  <c r="AH55" i="54"/>
  <c r="AI54" i="54"/>
  <c r="AH54" i="54"/>
  <c r="AG53" i="54"/>
  <c r="AF53" i="54"/>
  <c r="AE53" i="54"/>
  <c r="AC53" i="54"/>
  <c r="AB53" i="54"/>
  <c r="AA53" i="54"/>
  <c r="Z53" i="54"/>
  <c r="Y53" i="54"/>
  <c r="X53" i="54"/>
  <c r="W53" i="54"/>
  <c r="V53" i="54"/>
  <c r="U53" i="54"/>
  <c r="T53" i="54"/>
  <c r="S53" i="54"/>
  <c r="R53" i="54"/>
  <c r="Q53" i="54"/>
  <c r="P53" i="54"/>
  <c r="O53" i="54"/>
  <c r="N53" i="54"/>
  <c r="M53" i="54"/>
  <c r="L53" i="54"/>
  <c r="K53" i="54"/>
  <c r="J53" i="54"/>
  <c r="I53" i="54"/>
  <c r="H53" i="54"/>
  <c r="G53" i="54"/>
  <c r="F53" i="54"/>
  <c r="E53" i="54"/>
  <c r="D53" i="54"/>
  <c r="C53" i="54"/>
  <c r="B53" i="54"/>
  <c r="AI52" i="54"/>
  <c r="AH52" i="54"/>
  <c r="AI51" i="54"/>
  <c r="AH51" i="54"/>
  <c r="AI50" i="54"/>
  <c r="AH50" i="54"/>
  <c r="S49" i="54"/>
  <c r="R49" i="54"/>
  <c r="Q49" i="54"/>
  <c r="P49" i="54"/>
  <c r="O49" i="54"/>
  <c r="N49" i="54"/>
  <c r="M49" i="54"/>
  <c r="L49" i="54"/>
  <c r="K49" i="54"/>
  <c r="J49" i="54"/>
  <c r="I49" i="54"/>
  <c r="H49" i="54"/>
  <c r="G49" i="54"/>
  <c r="F49" i="54"/>
  <c r="E49" i="54"/>
  <c r="D49" i="54"/>
  <c r="C49" i="54"/>
  <c r="B49" i="54"/>
  <c r="AG48" i="54"/>
  <c r="AG49" i="54" s="1"/>
  <c r="AI47" i="54"/>
  <c r="AH47" i="54"/>
  <c r="AI46" i="54"/>
  <c r="AH46" i="54"/>
  <c r="AI45" i="54"/>
  <c r="AH45" i="54"/>
  <c r="AI44" i="54"/>
  <c r="AH44" i="54"/>
  <c r="AI43" i="54"/>
  <c r="AH43" i="54"/>
  <c r="AI42" i="54"/>
  <c r="AH42" i="54"/>
  <c r="AI41" i="54"/>
  <c r="AH41" i="54"/>
  <c r="AI40" i="54"/>
  <c r="AH40" i="54"/>
  <c r="AI39" i="54"/>
  <c r="AH39" i="54"/>
  <c r="AI38" i="54"/>
  <c r="AH38" i="54"/>
  <c r="AI37" i="54"/>
  <c r="AH37" i="54"/>
  <c r="AI36" i="54"/>
  <c r="AH36" i="54"/>
  <c r="AG35" i="54"/>
  <c r="AG2" i="54" s="1"/>
  <c r="AF35" i="54"/>
  <c r="AE35" i="54"/>
  <c r="AD35" i="54"/>
  <c r="AC35" i="54"/>
  <c r="AB35" i="54"/>
  <c r="AA35" i="54"/>
  <c r="Z35" i="54"/>
  <c r="Y35" i="54"/>
  <c r="X35" i="54"/>
  <c r="W35" i="54"/>
  <c r="V35" i="54"/>
  <c r="U35" i="54"/>
  <c r="T35" i="54"/>
  <c r="S35" i="54"/>
  <c r="R35" i="54"/>
  <c r="Q35" i="54"/>
  <c r="P35" i="54"/>
  <c r="O35" i="54"/>
  <c r="N35" i="54"/>
  <c r="M35" i="54"/>
  <c r="L35" i="54"/>
  <c r="K35" i="54"/>
  <c r="J35" i="54"/>
  <c r="I35" i="54"/>
  <c r="H35" i="54"/>
  <c r="G35" i="54"/>
  <c r="F35" i="54"/>
  <c r="E35" i="54"/>
  <c r="D35" i="54"/>
  <c r="C35" i="54"/>
  <c r="AI34" i="54"/>
  <c r="AH34" i="54"/>
  <c r="AI33" i="54"/>
  <c r="AH33" i="54"/>
  <c r="AI32" i="54"/>
  <c r="AH32" i="54"/>
  <c r="AI31" i="54"/>
  <c r="AH31" i="54"/>
  <c r="AI30" i="54"/>
  <c r="AH30" i="54"/>
  <c r="AI29" i="54"/>
  <c r="AH29" i="54"/>
  <c r="AI28" i="54"/>
  <c r="AH28" i="54"/>
  <c r="AI27" i="54"/>
  <c r="AH27" i="54"/>
  <c r="AI26" i="54"/>
  <c r="AH26" i="54"/>
  <c r="AI25" i="54"/>
  <c r="AH25" i="54"/>
  <c r="AI24" i="54"/>
  <c r="AH24" i="54"/>
  <c r="AI23" i="54"/>
  <c r="AH23" i="54"/>
  <c r="AI22" i="54"/>
  <c r="AH22" i="54"/>
  <c r="AI21" i="54"/>
  <c r="AH21" i="54"/>
  <c r="AI20" i="54"/>
  <c r="AH20" i="54"/>
  <c r="AI19" i="54"/>
  <c r="AH19" i="54"/>
  <c r="AI18" i="54"/>
  <c r="AH18" i="54"/>
  <c r="AI17" i="54"/>
  <c r="AH17" i="54"/>
  <c r="AI16" i="54"/>
  <c r="AH16" i="54"/>
  <c r="AI15" i="54"/>
  <c r="AH15" i="54"/>
  <c r="AI14" i="54"/>
  <c r="AH14" i="54"/>
  <c r="AI13" i="54"/>
  <c r="AH13" i="54"/>
  <c r="AI12" i="54"/>
  <c r="AH12" i="54"/>
  <c r="AI11" i="54"/>
  <c r="AH11" i="54"/>
  <c r="AB5" i="54"/>
  <c r="AA5" i="54"/>
  <c r="Z5" i="54"/>
  <c r="X5" i="54"/>
  <c r="U5" i="54"/>
  <c r="S5" i="54"/>
  <c r="M5" i="54"/>
  <c r="L5" i="54"/>
  <c r="J5" i="54"/>
  <c r="H5" i="54"/>
  <c r="D5" i="54"/>
  <c r="B5" i="54"/>
  <c r="AG4" i="54"/>
  <c r="K4" i="54"/>
  <c r="B4" i="54"/>
  <c r="Z92" i="53"/>
  <c r="Z90" i="53"/>
  <c r="AA90" i="53"/>
  <c r="AB90" i="53"/>
  <c r="AC90" i="53"/>
  <c r="AD90" i="53"/>
  <c r="AE90" i="53"/>
  <c r="AF90" i="53"/>
  <c r="Y92" i="53"/>
  <c r="X92" i="53"/>
  <c r="X48" i="53"/>
  <c r="W92" i="53"/>
  <c r="W48" i="53"/>
  <c r="V92" i="53"/>
  <c r="V48" i="53"/>
  <c r="T34" i="53"/>
  <c r="S92" i="53"/>
  <c r="E4" i="54"/>
  <c r="AF79" i="54" l="1"/>
  <c r="AE79" i="54"/>
  <c r="AD79" i="54"/>
  <c r="AC79" i="54"/>
  <c r="AB79" i="54"/>
  <c r="AA79" i="54"/>
  <c r="Z79" i="54"/>
  <c r="W79" i="54"/>
  <c r="U79" i="54"/>
  <c r="S79" i="54"/>
  <c r="S72" i="54"/>
  <c r="S70" i="54"/>
  <c r="R70" i="54"/>
  <c r="Q72" i="54"/>
  <c r="AI209" i="54" s="1"/>
  <c r="Q70" i="54"/>
  <c r="P72" i="54"/>
  <c r="AH209" i="54" s="1"/>
  <c r="P79" i="54"/>
  <c r="O79" i="54"/>
  <c r="N79" i="54"/>
  <c r="N72" i="54"/>
  <c r="M79" i="54"/>
  <c r="M70" i="54"/>
  <c r="M72" i="54"/>
  <c r="AE209" i="54" s="1"/>
  <c r="AI75" i="54"/>
  <c r="L79" i="54"/>
  <c r="L72" i="54"/>
  <c r="L7" i="54" s="1"/>
  <c r="L70" i="54"/>
  <c r="L80" i="54" s="1"/>
  <c r="K72" i="54"/>
  <c r="AC209" i="54" s="1"/>
  <c r="K79" i="54"/>
  <c r="K70" i="54"/>
  <c r="J79" i="54"/>
  <c r="J70" i="54"/>
  <c r="I72" i="54"/>
  <c r="I79" i="54"/>
  <c r="I70" i="54"/>
  <c r="I80" i="54" s="1"/>
  <c r="H79" i="54"/>
  <c r="H72" i="54"/>
  <c r="Z209" i="54" s="1"/>
  <c r="G79" i="54"/>
  <c r="AK23" i="54"/>
  <c r="AI76" i="54"/>
  <c r="AH76" i="54"/>
  <c r="F79" i="54"/>
  <c r="F72" i="54"/>
  <c r="F7" i="54" s="1"/>
  <c r="E70" i="54"/>
  <c r="E72" i="54"/>
  <c r="AI73" i="54"/>
  <c r="D72" i="54"/>
  <c r="D70" i="54"/>
  <c r="AI77" i="54"/>
  <c r="AI74" i="54"/>
  <c r="AH65" i="54"/>
  <c r="C72" i="54"/>
  <c r="C7" i="54" s="1"/>
  <c r="AH35" i="54"/>
  <c r="C70" i="54"/>
  <c r="H4" i="54"/>
  <c r="K7" i="54"/>
  <c r="V209" i="54"/>
  <c r="D7" i="54"/>
  <c r="E7" i="54"/>
  <c r="H7" i="54"/>
  <c r="AI53" i="54"/>
  <c r="AF209" i="54"/>
  <c r="N7" i="54"/>
  <c r="AK209" i="54"/>
  <c r="S7" i="54"/>
  <c r="S80" i="54"/>
  <c r="O72" i="54"/>
  <c r="G98" i="54"/>
  <c r="U209" i="54"/>
  <c r="AG72" i="54"/>
  <c r="AG3" i="54"/>
  <c r="AG6" i="54" s="1"/>
  <c r="AG70" i="54"/>
  <c r="G72" i="54"/>
  <c r="AA209" i="54"/>
  <c r="I7" i="54"/>
  <c r="G5" i="54"/>
  <c r="G70" i="54"/>
  <c r="O5" i="54"/>
  <c r="O70" i="54"/>
  <c r="W5" i="54"/>
  <c r="AE5" i="54"/>
  <c r="AG80" i="54"/>
  <c r="F70" i="54"/>
  <c r="N70" i="54"/>
  <c r="N80" i="54" s="1"/>
  <c r="J72" i="54"/>
  <c r="R72" i="54"/>
  <c r="R80" i="54" s="1"/>
  <c r="E97" i="54"/>
  <c r="AI35" i="54"/>
  <c r="AH73" i="54"/>
  <c r="B79" i="54"/>
  <c r="AH69" i="54"/>
  <c r="AH74" i="54"/>
  <c r="C79" i="54"/>
  <c r="S206" i="54"/>
  <c r="D206" i="54"/>
  <c r="AH53" i="54"/>
  <c r="H70" i="54"/>
  <c r="H80" i="54" s="1"/>
  <c r="AI65" i="54"/>
  <c r="AI69" i="54"/>
  <c r="AH75" i="54"/>
  <c r="B70" i="54"/>
  <c r="P70" i="54"/>
  <c r="P80" i="54" s="1"/>
  <c r="AH77" i="54"/>
  <c r="C187" i="54"/>
  <c r="D230" i="54"/>
  <c r="E194" i="54"/>
  <c r="C195" i="54"/>
  <c r="D189" i="54"/>
  <c r="P34" i="53"/>
  <c r="Q7" i="54" l="1"/>
  <c r="Q80" i="54"/>
  <c r="C80" i="54"/>
  <c r="F80" i="54"/>
  <c r="P7" i="54"/>
  <c r="O80" i="54"/>
  <c r="D80" i="54"/>
  <c r="X209" i="54"/>
  <c r="K80" i="54"/>
  <c r="AD209" i="54"/>
  <c r="E80" i="54"/>
  <c r="M80" i="54"/>
  <c r="M7" i="54"/>
  <c r="C204" i="54"/>
  <c r="G80" i="54"/>
  <c r="W209" i="54"/>
  <c r="AB209" i="54"/>
  <c r="J7" i="54"/>
  <c r="AI79" i="54"/>
  <c r="AH79" i="54"/>
  <c r="E230" i="54"/>
  <c r="F194" i="54"/>
  <c r="AG209" i="54"/>
  <c r="O7" i="54"/>
  <c r="Y209" i="54"/>
  <c r="G7" i="54"/>
  <c r="B204" i="54"/>
  <c r="B72" i="54"/>
  <c r="E187" i="54"/>
  <c r="F97" i="54"/>
  <c r="D195" i="54"/>
  <c r="E189" i="54"/>
  <c r="D90" i="54"/>
  <c r="AJ209" i="54"/>
  <c r="R7" i="54"/>
  <c r="J80" i="54"/>
  <c r="H98" i="54"/>
  <c r="O34" i="53"/>
  <c r="M34" i="53"/>
  <c r="L34" i="53"/>
  <c r="H34" i="53"/>
  <c r="G34" i="53"/>
  <c r="E34" i="53"/>
  <c r="D34" i="53"/>
  <c r="C92" i="53"/>
  <c r="C34" i="53"/>
  <c r="B92" i="53"/>
  <c r="B34" i="53"/>
  <c r="B90" i="53"/>
  <c r="B77" i="53"/>
  <c r="B76" i="53"/>
  <c r="B75" i="53"/>
  <c r="B74" i="53"/>
  <c r="B73" i="53"/>
  <c r="B79" i="53" s="1"/>
  <c r="B69" i="53"/>
  <c r="B65" i="53"/>
  <c r="B53" i="53"/>
  <c r="B48" i="53"/>
  <c r="B49" i="53" s="1"/>
  <c r="B35" i="53"/>
  <c r="AF234" i="53"/>
  <c r="AE234" i="53"/>
  <c r="AD234" i="53"/>
  <c r="AC234" i="53"/>
  <c r="AB234" i="53"/>
  <c r="AA234" i="53"/>
  <c r="Z234" i="53"/>
  <c r="Y234" i="53"/>
  <c r="X234" i="53"/>
  <c r="W234" i="53"/>
  <c r="V234" i="53"/>
  <c r="U234" i="53"/>
  <c r="T234" i="53"/>
  <c r="S234" i="53"/>
  <c r="R234" i="53"/>
  <c r="Q234" i="53"/>
  <c r="P234" i="53"/>
  <c r="O234" i="53"/>
  <c r="N234" i="53"/>
  <c r="M234" i="53"/>
  <c r="L234" i="53"/>
  <c r="K234" i="53"/>
  <c r="J234" i="53"/>
  <c r="I234" i="53"/>
  <c r="H234" i="53"/>
  <c r="G234" i="53"/>
  <c r="F234" i="53"/>
  <c r="E234" i="53"/>
  <c r="D234" i="53"/>
  <c r="C234" i="53"/>
  <c r="B234" i="53"/>
  <c r="A234" i="53"/>
  <c r="AF233" i="53"/>
  <c r="AE233" i="53"/>
  <c r="AD233" i="53"/>
  <c r="AC233" i="53"/>
  <c r="AB233" i="53"/>
  <c r="AA233" i="53"/>
  <c r="Z233" i="53"/>
  <c r="Y233" i="53"/>
  <c r="X233" i="53"/>
  <c r="W233" i="53"/>
  <c r="V233" i="53"/>
  <c r="U233" i="53"/>
  <c r="T233" i="53"/>
  <c r="S233" i="53"/>
  <c r="R233" i="53"/>
  <c r="Q233" i="53"/>
  <c r="P233" i="53"/>
  <c r="O233" i="53"/>
  <c r="N233" i="53"/>
  <c r="M233" i="53"/>
  <c r="L233" i="53"/>
  <c r="K233" i="53"/>
  <c r="J233" i="53"/>
  <c r="I233" i="53"/>
  <c r="H233" i="53"/>
  <c r="G233" i="53"/>
  <c r="F233" i="53"/>
  <c r="E233" i="53"/>
  <c r="D233" i="53"/>
  <c r="C233" i="53"/>
  <c r="B233" i="53"/>
  <c r="A233" i="53"/>
  <c r="AF232" i="53"/>
  <c r="AE232" i="53"/>
  <c r="AD232" i="53"/>
  <c r="AC232" i="53"/>
  <c r="AB232" i="53"/>
  <c r="AA232" i="53"/>
  <c r="Z232" i="53"/>
  <c r="Y232" i="53"/>
  <c r="X232" i="53"/>
  <c r="W232" i="53"/>
  <c r="V232" i="53"/>
  <c r="U232" i="53"/>
  <c r="T232" i="53"/>
  <c r="S232" i="53"/>
  <c r="R232" i="53"/>
  <c r="Q232" i="53"/>
  <c r="P232" i="53"/>
  <c r="O232" i="53"/>
  <c r="N232" i="53"/>
  <c r="M232" i="53"/>
  <c r="L232" i="53"/>
  <c r="K232" i="53"/>
  <c r="J232" i="53"/>
  <c r="I232" i="53"/>
  <c r="H232" i="53"/>
  <c r="G232" i="53"/>
  <c r="F232" i="53"/>
  <c r="E232" i="53"/>
  <c r="D232" i="53"/>
  <c r="C232" i="53"/>
  <c r="B232" i="53"/>
  <c r="A232" i="53"/>
  <c r="AF231" i="53"/>
  <c r="AE231" i="53"/>
  <c r="AD231" i="53"/>
  <c r="AC231" i="53"/>
  <c r="AB231" i="53"/>
  <c r="AA231" i="53"/>
  <c r="Z231" i="53"/>
  <c r="Y231" i="53"/>
  <c r="X231" i="53"/>
  <c r="W231" i="53"/>
  <c r="V231" i="53"/>
  <c r="U231" i="53"/>
  <c r="T231" i="53"/>
  <c r="S231" i="53"/>
  <c r="R231" i="53"/>
  <c r="Q231" i="53"/>
  <c r="P231" i="53"/>
  <c r="O231" i="53"/>
  <c r="N231" i="53"/>
  <c r="M231" i="53"/>
  <c r="L231" i="53"/>
  <c r="K231" i="53"/>
  <c r="J231" i="53"/>
  <c r="I231" i="53"/>
  <c r="H231" i="53"/>
  <c r="G231" i="53"/>
  <c r="F231" i="53"/>
  <c r="E231" i="53"/>
  <c r="D231" i="53"/>
  <c r="C231" i="53"/>
  <c r="B231" i="53"/>
  <c r="A231" i="53"/>
  <c r="D230" i="53"/>
  <c r="C230" i="53"/>
  <c r="B230" i="53"/>
  <c r="S205" i="53"/>
  <c r="AG195" i="53"/>
  <c r="B195" i="53"/>
  <c r="F194" i="53"/>
  <c r="C194" i="53"/>
  <c r="D194" i="53" s="1"/>
  <c r="E194" i="53" s="1"/>
  <c r="E230" i="53" s="1"/>
  <c r="D193" i="53"/>
  <c r="E193" i="53" s="1"/>
  <c r="F193" i="53" s="1"/>
  <c r="G193" i="53" s="1"/>
  <c r="H193" i="53" s="1"/>
  <c r="I193" i="53" s="1"/>
  <c r="J193" i="53" s="1"/>
  <c r="K193" i="53" s="1"/>
  <c r="L193" i="53" s="1"/>
  <c r="M193" i="53" s="1"/>
  <c r="N193" i="53" s="1"/>
  <c r="O193" i="53" s="1"/>
  <c r="P193" i="53" s="1"/>
  <c r="Q193" i="53" s="1"/>
  <c r="R193" i="53" s="1"/>
  <c r="S193" i="53" s="1"/>
  <c r="T193" i="53" s="1"/>
  <c r="U193" i="53" s="1"/>
  <c r="V193" i="53" s="1"/>
  <c r="W193" i="53" s="1"/>
  <c r="X193" i="53" s="1"/>
  <c r="Y193" i="53" s="1"/>
  <c r="Z193" i="53" s="1"/>
  <c r="AA193" i="53" s="1"/>
  <c r="AB193" i="53" s="1"/>
  <c r="AC193" i="53" s="1"/>
  <c r="AD193" i="53" s="1"/>
  <c r="AE193" i="53" s="1"/>
  <c r="AF193" i="53" s="1"/>
  <c r="C193" i="53"/>
  <c r="D192" i="53"/>
  <c r="E192" i="53" s="1"/>
  <c r="F192" i="53" s="1"/>
  <c r="G192" i="53" s="1"/>
  <c r="H192" i="53" s="1"/>
  <c r="I192" i="53" s="1"/>
  <c r="J192" i="53" s="1"/>
  <c r="K192" i="53" s="1"/>
  <c r="L192" i="53" s="1"/>
  <c r="M192" i="53" s="1"/>
  <c r="N192" i="53" s="1"/>
  <c r="O192" i="53" s="1"/>
  <c r="P192" i="53" s="1"/>
  <c r="Q192" i="53" s="1"/>
  <c r="R192" i="53" s="1"/>
  <c r="S192" i="53" s="1"/>
  <c r="T192" i="53" s="1"/>
  <c r="U192" i="53" s="1"/>
  <c r="V192" i="53" s="1"/>
  <c r="W192" i="53" s="1"/>
  <c r="X192" i="53" s="1"/>
  <c r="Y192" i="53" s="1"/>
  <c r="Z192" i="53" s="1"/>
  <c r="AA192" i="53" s="1"/>
  <c r="AB192" i="53" s="1"/>
  <c r="AC192" i="53" s="1"/>
  <c r="AD192" i="53" s="1"/>
  <c r="AE192" i="53" s="1"/>
  <c r="AF192" i="53" s="1"/>
  <c r="C192" i="53"/>
  <c r="AF191" i="53"/>
  <c r="G191" i="53"/>
  <c r="H191" i="53" s="1"/>
  <c r="I191" i="53" s="1"/>
  <c r="J191" i="53" s="1"/>
  <c r="K191" i="53" s="1"/>
  <c r="L191" i="53" s="1"/>
  <c r="M191" i="53" s="1"/>
  <c r="N191" i="53" s="1"/>
  <c r="O191" i="53" s="1"/>
  <c r="P191" i="53" s="1"/>
  <c r="Q191" i="53" s="1"/>
  <c r="R191" i="53" s="1"/>
  <c r="S191" i="53" s="1"/>
  <c r="T191" i="53" s="1"/>
  <c r="U191" i="53" s="1"/>
  <c r="V191" i="53" s="1"/>
  <c r="W191" i="53" s="1"/>
  <c r="X191" i="53" s="1"/>
  <c r="Y191" i="53" s="1"/>
  <c r="Z191" i="53" s="1"/>
  <c r="AA191" i="53" s="1"/>
  <c r="AB191" i="53" s="1"/>
  <c r="AC191" i="53" s="1"/>
  <c r="AD191" i="53" s="1"/>
  <c r="AE191" i="53" s="1"/>
  <c r="E191" i="53"/>
  <c r="F191" i="53" s="1"/>
  <c r="D191" i="53"/>
  <c r="C191" i="53"/>
  <c r="E190" i="53"/>
  <c r="F190" i="53" s="1"/>
  <c r="G190" i="53" s="1"/>
  <c r="H190" i="53" s="1"/>
  <c r="I190" i="53" s="1"/>
  <c r="J190" i="53" s="1"/>
  <c r="K190" i="53" s="1"/>
  <c r="L190" i="53" s="1"/>
  <c r="M190" i="53" s="1"/>
  <c r="N190" i="53" s="1"/>
  <c r="O190" i="53" s="1"/>
  <c r="P190" i="53" s="1"/>
  <c r="Q190" i="53" s="1"/>
  <c r="R190" i="53" s="1"/>
  <c r="S190" i="53" s="1"/>
  <c r="T190" i="53" s="1"/>
  <c r="U190" i="53" s="1"/>
  <c r="V190" i="53" s="1"/>
  <c r="W190" i="53" s="1"/>
  <c r="X190" i="53" s="1"/>
  <c r="Y190" i="53" s="1"/>
  <c r="Z190" i="53" s="1"/>
  <c r="AA190" i="53" s="1"/>
  <c r="AB190" i="53" s="1"/>
  <c r="AC190" i="53" s="1"/>
  <c r="AD190" i="53" s="1"/>
  <c r="AE190" i="53" s="1"/>
  <c r="AF190" i="53" s="1"/>
  <c r="C190" i="53"/>
  <c r="D190" i="53" s="1"/>
  <c r="C189" i="53"/>
  <c r="AG187" i="53"/>
  <c r="B187" i="53"/>
  <c r="G186" i="53"/>
  <c r="H186" i="53" s="1"/>
  <c r="I186" i="53" s="1"/>
  <c r="J186" i="53" s="1"/>
  <c r="K186" i="53" s="1"/>
  <c r="L186" i="53" s="1"/>
  <c r="M186" i="53" s="1"/>
  <c r="N186" i="53" s="1"/>
  <c r="O186" i="53" s="1"/>
  <c r="P186" i="53" s="1"/>
  <c r="Q186" i="53" s="1"/>
  <c r="R186" i="53" s="1"/>
  <c r="S186" i="53" s="1"/>
  <c r="T186" i="53" s="1"/>
  <c r="U186" i="53" s="1"/>
  <c r="V186" i="53" s="1"/>
  <c r="W186" i="53" s="1"/>
  <c r="X186" i="53" s="1"/>
  <c r="Y186" i="53" s="1"/>
  <c r="Z186" i="53" s="1"/>
  <c r="AA186" i="53" s="1"/>
  <c r="AB186" i="53" s="1"/>
  <c r="AC186" i="53" s="1"/>
  <c r="AD186" i="53" s="1"/>
  <c r="AE186" i="53" s="1"/>
  <c r="AF186" i="53" s="1"/>
  <c r="C186" i="53"/>
  <c r="D186" i="53" s="1"/>
  <c r="E186" i="53" s="1"/>
  <c r="F186" i="53" s="1"/>
  <c r="E185" i="53"/>
  <c r="F185" i="53" s="1"/>
  <c r="G185" i="53" s="1"/>
  <c r="H185" i="53" s="1"/>
  <c r="I185" i="53" s="1"/>
  <c r="J185" i="53" s="1"/>
  <c r="K185" i="53" s="1"/>
  <c r="L185" i="53" s="1"/>
  <c r="M185" i="53" s="1"/>
  <c r="N185" i="53" s="1"/>
  <c r="O185" i="53" s="1"/>
  <c r="P185" i="53" s="1"/>
  <c r="Q185" i="53" s="1"/>
  <c r="R185" i="53" s="1"/>
  <c r="S185" i="53" s="1"/>
  <c r="T185" i="53" s="1"/>
  <c r="U185" i="53" s="1"/>
  <c r="V185" i="53" s="1"/>
  <c r="W185" i="53" s="1"/>
  <c r="X185" i="53" s="1"/>
  <c r="Y185" i="53" s="1"/>
  <c r="Z185" i="53" s="1"/>
  <c r="AA185" i="53" s="1"/>
  <c r="AB185" i="53" s="1"/>
  <c r="AC185" i="53" s="1"/>
  <c r="AD185" i="53" s="1"/>
  <c r="AE185" i="53" s="1"/>
  <c r="AF185" i="53" s="1"/>
  <c r="D185" i="53"/>
  <c r="C185" i="53"/>
  <c r="C184" i="53"/>
  <c r="D184" i="53" s="1"/>
  <c r="E184" i="53" s="1"/>
  <c r="F184" i="53" s="1"/>
  <c r="G184" i="53" s="1"/>
  <c r="H184" i="53" s="1"/>
  <c r="I184" i="53" s="1"/>
  <c r="J184" i="53" s="1"/>
  <c r="K184" i="53" s="1"/>
  <c r="L184" i="53" s="1"/>
  <c r="M184" i="53" s="1"/>
  <c r="N184" i="53" s="1"/>
  <c r="O184" i="53" s="1"/>
  <c r="P184" i="53" s="1"/>
  <c r="Q184" i="53" s="1"/>
  <c r="R184" i="53" s="1"/>
  <c r="S184" i="53" s="1"/>
  <c r="T184" i="53" s="1"/>
  <c r="U184" i="53" s="1"/>
  <c r="V184" i="53" s="1"/>
  <c r="W184" i="53" s="1"/>
  <c r="X184" i="53" s="1"/>
  <c r="Y184" i="53" s="1"/>
  <c r="Z184" i="53" s="1"/>
  <c r="AA184" i="53" s="1"/>
  <c r="AB184" i="53" s="1"/>
  <c r="AC184" i="53" s="1"/>
  <c r="AD184" i="53" s="1"/>
  <c r="AE184" i="53" s="1"/>
  <c r="AF184" i="53" s="1"/>
  <c r="D183" i="53"/>
  <c r="E183" i="53" s="1"/>
  <c r="F183" i="53" s="1"/>
  <c r="G183" i="53" s="1"/>
  <c r="H183" i="53" s="1"/>
  <c r="I183" i="53" s="1"/>
  <c r="J183" i="53" s="1"/>
  <c r="K183" i="53" s="1"/>
  <c r="L183" i="53" s="1"/>
  <c r="M183" i="53" s="1"/>
  <c r="N183" i="53" s="1"/>
  <c r="O183" i="53" s="1"/>
  <c r="P183" i="53" s="1"/>
  <c r="Q183" i="53" s="1"/>
  <c r="R183" i="53" s="1"/>
  <c r="S183" i="53" s="1"/>
  <c r="T183" i="53" s="1"/>
  <c r="U183" i="53" s="1"/>
  <c r="V183" i="53" s="1"/>
  <c r="W183" i="53" s="1"/>
  <c r="X183" i="53" s="1"/>
  <c r="Y183" i="53" s="1"/>
  <c r="Z183" i="53" s="1"/>
  <c r="AA183" i="53" s="1"/>
  <c r="AB183" i="53" s="1"/>
  <c r="AC183" i="53" s="1"/>
  <c r="AD183" i="53" s="1"/>
  <c r="AE183" i="53" s="1"/>
  <c r="AF183" i="53" s="1"/>
  <c r="C183" i="53"/>
  <c r="S182" i="53"/>
  <c r="T182" i="53" s="1"/>
  <c r="U182" i="53" s="1"/>
  <c r="V182" i="53" s="1"/>
  <c r="W182" i="53" s="1"/>
  <c r="X182" i="53" s="1"/>
  <c r="Y182" i="53" s="1"/>
  <c r="Z182" i="53" s="1"/>
  <c r="AA182" i="53" s="1"/>
  <c r="AB182" i="53" s="1"/>
  <c r="AC182" i="53" s="1"/>
  <c r="AD182" i="53" s="1"/>
  <c r="AE182" i="53" s="1"/>
  <c r="AF182" i="53" s="1"/>
  <c r="C182" i="53"/>
  <c r="D182" i="53" s="1"/>
  <c r="E182" i="53" s="1"/>
  <c r="F182" i="53" s="1"/>
  <c r="G182" i="53" s="1"/>
  <c r="H182" i="53" s="1"/>
  <c r="I182" i="53" s="1"/>
  <c r="J182" i="53" s="1"/>
  <c r="K182" i="53" s="1"/>
  <c r="L182" i="53" s="1"/>
  <c r="M182" i="53" s="1"/>
  <c r="N182" i="53" s="1"/>
  <c r="O182" i="53" s="1"/>
  <c r="P182" i="53" s="1"/>
  <c r="Q182" i="53" s="1"/>
  <c r="R182" i="53" s="1"/>
  <c r="G181" i="53"/>
  <c r="H181" i="53" s="1"/>
  <c r="I181" i="53" s="1"/>
  <c r="J181" i="53" s="1"/>
  <c r="K181" i="53" s="1"/>
  <c r="L181" i="53" s="1"/>
  <c r="M181" i="53" s="1"/>
  <c r="N181" i="53" s="1"/>
  <c r="O181" i="53" s="1"/>
  <c r="P181" i="53" s="1"/>
  <c r="Q181" i="53" s="1"/>
  <c r="R181" i="53" s="1"/>
  <c r="S181" i="53" s="1"/>
  <c r="T181" i="53" s="1"/>
  <c r="U181" i="53" s="1"/>
  <c r="V181" i="53" s="1"/>
  <c r="W181" i="53" s="1"/>
  <c r="X181" i="53" s="1"/>
  <c r="Y181" i="53" s="1"/>
  <c r="Z181" i="53" s="1"/>
  <c r="AA181" i="53" s="1"/>
  <c r="AB181" i="53" s="1"/>
  <c r="AC181" i="53" s="1"/>
  <c r="AD181" i="53" s="1"/>
  <c r="AE181" i="53" s="1"/>
  <c r="AF181" i="53" s="1"/>
  <c r="E181" i="53"/>
  <c r="F181" i="53" s="1"/>
  <c r="D181" i="53"/>
  <c r="C181" i="53"/>
  <c r="G180" i="53"/>
  <c r="H180" i="53" s="1"/>
  <c r="I180" i="53" s="1"/>
  <c r="J180" i="53" s="1"/>
  <c r="K180" i="53" s="1"/>
  <c r="L180" i="53" s="1"/>
  <c r="M180" i="53" s="1"/>
  <c r="N180" i="53" s="1"/>
  <c r="O180" i="53" s="1"/>
  <c r="P180" i="53" s="1"/>
  <c r="Q180" i="53" s="1"/>
  <c r="R180" i="53" s="1"/>
  <c r="S180" i="53" s="1"/>
  <c r="T180" i="53" s="1"/>
  <c r="U180" i="53" s="1"/>
  <c r="V180" i="53" s="1"/>
  <c r="W180" i="53" s="1"/>
  <c r="X180" i="53" s="1"/>
  <c r="Y180" i="53" s="1"/>
  <c r="Z180" i="53" s="1"/>
  <c r="AA180" i="53" s="1"/>
  <c r="AB180" i="53" s="1"/>
  <c r="AC180" i="53" s="1"/>
  <c r="AD180" i="53" s="1"/>
  <c r="AE180" i="53" s="1"/>
  <c r="AF180" i="53" s="1"/>
  <c r="C180" i="53"/>
  <c r="D180" i="53" s="1"/>
  <c r="E180" i="53" s="1"/>
  <c r="F180" i="53" s="1"/>
  <c r="H179" i="53"/>
  <c r="I179" i="53" s="1"/>
  <c r="J179" i="53" s="1"/>
  <c r="K179" i="53" s="1"/>
  <c r="L179" i="53" s="1"/>
  <c r="M179" i="53" s="1"/>
  <c r="N179" i="53" s="1"/>
  <c r="O179" i="53" s="1"/>
  <c r="P179" i="53" s="1"/>
  <c r="Q179" i="53" s="1"/>
  <c r="R179" i="53" s="1"/>
  <c r="S179" i="53" s="1"/>
  <c r="T179" i="53" s="1"/>
  <c r="U179" i="53" s="1"/>
  <c r="V179" i="53" s="1"/>
  <c r="W179" i="53" s="1"/>
  <c r="X179" i="53" s="1"/>
  <c r="Y179" i="53" s="1"/>
  <c r="Z179" i="53" s="1"/>
  <c r="AA179" i="53" s="1"/>
  <c r="AB179" i="53" s="1"/>
  <c r="AC179" i="53" s="1"/>
  <c r="AD179" i="53" s="1"/>
  <c r="AE179" i="53" s="1"/>
  <c r="AF179" i="53" s="1"/>
  <c r="C179" i="53"/>
  <c r="D179" i="53" s="1"/>
  <c r="E179" i="53" s="1"/>
  <c r="F179" i="53" s="1"/>
  <c r="G179" i="53" s="1"/>
  <c r="D178" i="53"/>
  <c r="E178" i="53" s="1"/>
  <c r="F178" i="53" s="1"/>
  <c r="G178" i="53" s="1"/>
  <c r="H178" i="53" s="1"/>
  <c r="I178" i="53" s="1"/>
  <c r="J178" i="53" s="1"/>
  <c r="K178" i="53" s="1"/>
  <c r="L178" i="53" s="1"/>
  <c r="M178" i="53" s="1"/>
  <c r="N178" i="53" s="1"/>
  <c r="O178" i="53" s="1"/>
  <c r="P178" i="53" s="1"/>
  <c r="Q178" i="53" s="1"/>
  <c r="R178" i="53" s="1"/>
  <c r="S178" i="53" s="1"/>
  <c r="T178" i="53" s="1"/>
  <c r="U178" i="53" s="1"/>
  <c r="V178" i="53" s="1"/>
  <c r="W178" i="53" s="1"/>
  <c r="X178" i="53" s="1"/>
  <c r="Y178" i="53" s="1"/>
  <c r="Z178" i="53" s="1"/>
  <c r="AA178" i="53" s="1"/>
  <c r="AB178" i="53" s="1"/>
  <c r="AC178" i="53" s="1"/>
  <c r="AD178" i="53" s="1"/>
  <c r="AE178" i="53" s="1"/>
  <c r="AF178" i="53" s="1"/>
  <c r="C178" i="53"/>
  <c r="D177" i="53"/>
  <c r="E177" i="53" s="1"/>
  <c r="F177" i="53" s="1"/>
  <c r="G177" i="53" s="1"/>
  <c r="H177" i="53" s="1"/>
  <c r="I177" i="53" s="1"/>
  <c r="J177" i="53" s="1"/>
  <c r="K177" i="53" s="1"/>
  <c r="L177" i="53" s="1"/>
  <c r="M177" i="53" s="1"/>
  <c r="N177" i="53" s="1"/>
  <c r="O177" i="53" s="1"/>
  <c r="P177" i="53" s="1"/>
  <c r="Q177" i="53" s="1"/>
  <c r="R177" i="53" s="1"/>
  <c r="S177" i="53" s="1"/>
  <c r="T177" i="53" s="1"/>
  <c r="U177" i="53" s="1"/>
  <c r="V177" i="53" s="1"/>
  <c r="W177" i="53" s="1"/>
  <c r="X177" i="53" s="1"/>
  <c r="Y177" i="53" s="1"/>
  <c r="Z177" i="53" s="1"/>
  <c r="AA177" i="53" s="1"/>
  <c r="AB177" i="53" s="1"/>
  <c r="AC177" i="53" s="1"/>
  <c r="AD177" i="53" s="1"/>
  <c r="AE177" i="53" s="1"/>
  <c r="AF177" i="53" s="1"/>
  <c r="C177" i="53"/>
  <c r="AD176" i="53"/>
  <c r="AE176" i="53" s="1"/>
  <c r="AF176" i="53" s="1"/>
  <c r="C176" i="53"/>
  <c r="D176" i="53" s="1"/>
  <c r="E176" i="53" s="1"/>
  <c r="F176" i="53" s="1"/>
  <c r="G176" i="53" s="1"/>
  <c r="H176" i="53" s="1"/>
  <c r="I176" i="53" s="1"/>
  <c r="J176" i="53" s="1"/>
  <c r="K176" i="53" s="1"/>
  <c r="L176" i="53" s="1"/>
  <c r="M176" i="53" s="1"/>
  <c r="N176" i="53" s="1"/>
  <c r="O176" i="53" s="1"/>
  <c r="P176" i="53" s="1"/>
  <c r="Q176" i="53" s="1"/>
  <c r="R176" i="53" s="1"/>
  <c r="S176" i="53" s="1"/>
  <c r="T176" i="53" s="1"/>
  <c r="U176" i="53" s="1"/>
  <c r="V176" i="53" s="1"/>
  <c r="W176" i="53" s="1"/>
  <c r="X176" i="53" s="1"/>
  <c r="Y176" i="53" s="1"/>
  <c r="Z176" i="53" s="1"/>
  <c r="AA176" i="53" s="1"/>
  <c r="AB176" i="53" s="1"/>
  <c r="AC176" i="53" s="1"/>
  <c r="E175" i="53"/>
  <c r="F175" i="53" s="1"/>
  <c r="G175" i="53" s="1"/>
  <c r="H175" i="53" s="1"/>
  <c r="I175" i="53" s="1"/>
  <c r="J175" i="53" s="1"/>
  <c r="K175" i="53" s="1"/>
  <c r="L175" i="53" s="1"/>
  <c r="M175" i="53" s="1"/>
  <c r="N175" i="53" s="1"/>
  <c r="O175" i="53" s="1"/>
  <c r="P175" i="53" s="1"/>
  <c r="Q175" i="53" s="1"/>
  <c r="R175" i="53" s="1"/>
  <c r="S175" i="53" s="1"/>
  <c r="T175" i="53" s="1"/>
  <c r="U175" i="53" s="1"/>
  <c r="V175" i="53" s="1"/>
  <c r="W175" i="53" s="1"/>
  <c r="X175" i="53" s="1"/>
  <c r="Y175" i="53" s="1"/>
  <c r="Z175" i="53" s="1"/>
  <c r="AA175" i="53" s="1"/>
  <c r="AB175" i="53" s="1"/>
  <c r="AC175" i="53" s="1"/>
  <c r="AD175" i="53" s="1"/>
  <c r="AE175" i="53" s="1"/>
  <c r="AF175" i="53" s="1"/>
  <c r="C175" i="53"/>
  <c r="D175" i="53" s="1"/>
  <c r="C174" i="53"/>
  <c r="D174" i="53" s="1"/>
  <c r="E174" i="53" s="1"/>
  <c r="F174" i="53" s="1"/>
  <c r="G174" i="53" s="1"/>
  <c r="H174" i="53" s="1"/>
  <c r="I174" i="53" s="1"/>
  <c r="J174" i="53" s="1"/>
  <c r="K174" i="53" s="1"/>
  <c r="L174" i="53" s="1"/>
  <c r="M174" i="53" s="1"/>
  <c r="N174" i="53" s="1"/>
  <c r="O174" i="53" s="1"/>
  <c r="P174" i="53" s="1"/>
  <c r="Q174" i="53" s="1"/>
  <c r="R174" i="53" s="1"/>
  <c r="S174" i="53" s="1"/>
  <c r="T174" i="53" s="1"/>
  <c r="U174" i="53" s="1"/>
  <c r="V174" i="53" s="1"/>
  <c r="W174" i="53" s="1"/>
  <c r="X174" i="53" s="1"/>
  <c r="Y174" i="53" s="1"/>
  <c r="Z174" i="53" s="1"/>
  <c r="AA174" i="53" s="1"/>
  <c r="AB174" i="53" s="1"/>
  <c r="AC174" i="53" s="1"/>
  <c r="AD174" i="53" s="1"/>
  <c r="AE174" i="53" s="1"/>
  <c r="AF174" i="53" s="1"/>
  <c r="C172" i="53"/>
  <c r="D172" i="53" s="1"/>
  <c r="E172" i="53" s="1"/>
  <c r="F172" i="53" s="1"/>
  <c r="G172" i="53" s="1"/>
  <c r="H172" i="53" s="1"/>
  <c r="I172" i="53" s="1"/>
  <c r="J172" i="53" s="1"/>
  <c r="K172" i="53" s="1"/>
  <c r="L172" i="53" s="1"/>
  <c r="M172" i="53" s="1"/>
  <c r="N172" i="53" s="1"/>
  <c r="O172" i="53" s="1"/>
  <c r="P172" i="53" s="1"/>
  <c r="Q172" i="53" s="1"/>
  <c r="R172" i="53" s="1"/>
  <c r="S172" i="53" s="1"/>
  <c r="T172" i="53" s="1"/>
  <c r="U172" i="53" s="1"/>
  <c r="V172" i="53" s="1"/>
  <c r="W172" i="53" s="1"/>
  <c r="X172" i="53" s="1"/>
  <c r="Y172" i="53" s="1"/>
  <c r="Z172" i="53" s="1"/>
  <c r="AA172" i="53" s="1"/>
  <c r="AB172" i="53" s="1"/>
  <c r="AC172" i="53" s="1"/>
  <c r="AD172" i="53" s="1"/>
  <c r="AE172" i="53" s="1"/>
  <c r="AF172" i="53" s="1"/>
  <c r="C171" i="53"/>
  <c r="D171" i="53" s="1"/>
  <c r="E171" i="53" s="1"/>
  <c r="F171" i="53" s="1"/>
  <c r="G171" i="53" s="1"/>
  <c r="H171" i="53" s="1"/>
  <c r="I171" i="53" s="1"/>
  <c r="J171" i="53" s="1"/>
  <c r="K171" i="53" s="1"/>
  <c r="L171" i="53" s="1"/>
  <c r="M171" i="53" s="1"/>
  <c r="N171" i="53" s="1"/>
  <c r="O171" i="53" s="1"/>
  <c r="P171" i="53" s="1"/>
  <c r="Q171" i="53" s="1"/>
  <c r="R171" i="53" s="1"/>
  <c r="S171" i="53" s="1"/>
  <c r="T171" i="53" s="1"/>
  <c r="U171" i="53" s="1"/>
  <c r="V171" i="53" s="1"/>
  <c r="W171" i="53" s="1"/>
  <c r="X171" i="53" s="1"/>
  <c r="Y171" i="53" s="1"/>
  <c r="Z171" i="53" s="1"/>
  <c r="AA171" i="53" s="1"/>
  <c r="AB171" i="53" s="1"/>
  <c r="AC171" i="53" s="1"/>
  <c r="AD171" i="53" s="1"/>
  <c r="AE171" i="53" s="1"/>
  <c r="AF171" i="53" s="1"/>
  <c r="N170" i="53"/>
  <c r="O170" i="53" s="1"/>
  <c r="P170" i="53" s="1"/>
  <c r="Q170" i="53" s="1"/>
  <c r="R170" i="53" s="1"/>
  <c r="S170" i="53" s="1"/>
  <c r="T170" i="53" s="1"/>
  <c r="U170" i="53" s="1"/>
  <c r="V170" i="53" s="1"/>
  <c r="W170" i="53" s="1"/>
  <c r="X170" i="53" s="1"/>
  <c r="Y170" i="53" s="1"/>
  <c r="Z170" i="53" s="1"/>
  <c r="AA170" i="53" s="1"/>
  <c r="AB170" i="53" s="1"/>
  <c r="AC170" i="53" s="1"/>
  <c r="AD170" i="53" s="1"/>
  <c r="AE170" i="53" s="1"/>
  <c r="AF170" i="53" s="1"/>
  <c r="C170" i="53"/>
  <c r="D170" i="53" s="1"/>
  <c r="E170" i="53" s="1"/>
  <c r="F170" i="53" s="1"/>
  <c r="G170" i="53" s="1"/>
  <c r="H170" i="53" s="1"/>
  <c r="I170" i="53" s="1"/>
  <c r="J170" i="53" s="1"/>
  <c r="K170" i="53" s="1"/>
  <c r="L170" i="53" s="1"/>
  <c r="M170" i="53" s="1"/>
  <c r="C169" i="53"/>
  <c r="D169" i="53" s="1"/>
  <c r="E169" i="53" s="1"/>
  <c r="F169" i="53" s="1"/>
  <c r="G169" i="53" s="1"/>
  <c r="H169" i="53" s="1"/>
  <c r="I169" i="53" s="1"/>
  <c r="J169" i="53" s="1"/>
  <c r="K169" i="53" s="1"/>
  <c r="L169" i="53" s="1"/>
  <c r="M169" i="53" s="1"/>
  <c r="N169" i="53" s="1"/>
  <c r="O169" i="53" s="1"/>
  <c r="P169" i="53" s="1"/>
  <c r="Q169" i="53" s="1"/>
  <c r="R169" i="53" s="1"/>
  <c r="S169" i="53" s="1"/>
  <c r="T169" i="53" s="1"/>
  <c r="U169" i="53" s="1"/>
  <c r="V169" i="53" s="1"/>
  <c r="W169" i="53" s="1"/>
  <c r="X169" i="53" s="1"/>
  <c r="Y169" i="53" s="1"/>
  <c r="Z169" i="53" s="1"/>
  <c r="AA169" i="53" s="1"/>
  <c r="AB169" i="53" s="1"/>
  <c r="AC169" i="53" s="1"/>
  <c r="AD169" i="53" s="1"/>
  <c r="AE169" i="53" s="1"/>
  <c r="AF169" i="53" s="1"/>
  <c r="C168" i="53"/>
  <c r="D168" i="53" s="1"/>
  <c r="E168" i="53" s="1"/>
  <c r="F168" i="53" s="1"/>
  <c r="G168" i="53" s="1"/>
  <c r="H168" i="53" s="1"/>
  <c r="I168" i="53" s="1"/>
  <c r="J168" i="53" s="1"/>
  <c r="K168" i="53" s="1"/>
  <c r="L168" i="53" s="1"/>
  <c r="M168" i="53" s="1"/>
  <c r="N168" i="53" s="1"/>
  <c r="O168" i="53" s="1"/>
  <c r="P168" i="53" s="1"/>
  <c r="Q168" i="53" s="1"/>
  <c r="R168" i="53" s="1"/>
  <c r="S168" i="53" s="1"/>
  <c r="T168" i="53" s="1"/>
  <c r="U168" i="53" s="1"/>
  <c r="V168" i="53" s="1"/>
  <c r="W168" i="53" s="1"/>
  <c r="X168" i="53" s="1"/>
  <c r="Y168" i="53" s="1"/>
  <c r="Z168" i="53" s="1"/>
  <c r="AA168" i="53" s="1"/>
  <c r="AB168" i="53" s="1"/>
  <c r="AC168" i="53" s="1"/>
  <c r="AD168" i="53" s="1"/>
  <c r="AE168" i="53" s="1"/>
  <c r="AF168" i="53" s="1"/>
  <c r="C167" i="53"/>
  <c r="D167" i="53" s="1"/>
  <c r="E167" i="53" s="1"/>
  <c r="F167" i="53" s="1"/>
  <c r="G167" i="53" s="1"/>
  <c r="H167" i="53" s="1"/>
  <c r="I167" i="53" s="1"/>
  <c r="J167" i="53" s="1"/>
  <c r="K167" i="53" s="1"/>
  <c r="L167" i="53" s="1"/>
  <c r="M167" i="53" s="1"/>
  <c r="N167" i="53" s="1"/>
  <c r="O167" i="53" s="1"/>
  <c r="P167" i="53" s="1"/>
  <c r="Q167" i="53" s="1"/>
  <c r="R167" i="53" s="1"/>
  <c r="S167" i="53" s="1"/>
  <c r="T167" i="53" s="1"/>
  <c r="U167" i="53" s="1"/>
  <c r="V167" i="53" s="1"/>
  <c r="W167" i="53" s="1"/>
  <c r="X167" i="53" s="1"/>
  <c r="Y167" i="53" s="1"/>
  <c r="Z167" i="53" s="1"/>
  <c r="AA167" i="53" s="1"/>
  <c r="AB167" i="53" s="1"/>
  <c r="AC167" i="53" s="1"/>
  <c r="AD167" i="53" s="1"/>
  <c r="AE167" i="53" s="1"/>
  <c r="AF167" i="53" s="1"/>
  <c r="D166" i="53"/>
  <c r="E166" i="53" s="1"/>
  <c r="F166" i="53" s="1"/>
  <c r="G166" i="53" s="1"/>
  <c r="H166" i="53" s="1"/>
  <c r="I166" i="53" s="1"/>
  <c r="J166" i="53" s="1"/>
  <c r="K166" i="53" s="1"/>
  <c r="L166" i="53" s="1"/>
  <c r="M166" i="53" s="1"/>
  <c r="N166" i="53" s="1"/>
  <c r="O166" i="53" s="1"/>
  <c r="P166" i="53" s="1"/>
  <c r="Q166" i="53" s="1"/>
  <c r="R166" i="53" s="1"/>
  <c r="S166" i="53" s="1"/>
  <c r="T166" i="53" s="1"/>
  <c r="U166" i="53" s="1"/>
  <c r="V166" i="53" s="1"/>
  <c r="W166" i="53" s="1"/>
  <c r="X166" i="53" s="1"/>
  <c r="Y166" i="53" s="1"/>
  <c r="Z166" i="53" s="1"/>
  <c r="AA166" i="53" s="1"/>
  <c r="AB166" i="53" s="1"/>
  <c r="AC166" i="53" s="1"/>
  <c r="AD166" i="53" s="1"/>
  <c r="AE166" i="53" s="1"/>
  <c r="AF166" i="53" s="1"/>
  <c r="C166" i="53"/>
  <c r="D165" i="53"/>
  <c r="E165" i="53" s="1"/>
  <c r="F165" i="53" s="1"/>
  <c r="G165" i="53" s="1"/>
  <c r="H165" i="53" s="1"/>
  <c r="I165" i="53" s="1"/>
  <c r="J165" i="53" s="1"/>
  <c r="K165" i="53" s="1"/>
  <c r="L165" i="53" s="1"/>
  <c r="M165" i="53" s="1"/>
  <c r="N165" i="53" s="1"/>
  <c r="O165" i="53" s="1"/>
  <c r="P165" i="53" s="1"/>
  <c r="Q165" i="53" s="1"/>
  <c r="R165" i="53" s="1"/>
  <c r="S165" i="53" s="1"/>
  <c r="T165" i="53" s="1"/>
  <c r="U165" i="53" s="1"/>
  <c r="V165" i="53" s="1"/>
  <c r="W165" i="53" s="1"/>
  <c r="X165" i="53" s="1"/>
  <c r="Y165" i="53" s="1"/>
  <c r="Z165" i="53" s="1"/>
  <c r="AA165" i="53" s="1"/>
  <c r="AB165" i="53" s="1"/>
  <c r="AC165" i="53" s="1"/>
  <c r="AD165" i="53" s="1"/>
  <c r="AE165" i="53" s="1"/>
  <c r="AF165" i="53" s="1"/>
  <c r="C165" i="53"/>
  <c r="L163" i="53"/>
  <c r="M163" i="53" s="1"/>
  <c r="N163" i="53" s="1"/>
  <c r="O163" i="53" s="1"/>
  <c r="P163" i="53" s="1"/>
  <c r="Q163" i="53" s="1"/>
  <c r="R163" i="53" s="1"/>
  <c r="S163" i="53" s="1"/>
  <c r="T163" i="53" s="1"/>
  <c r="U163" i="53" s="1"/>
  <c r="V163" i="53" s="1"/>
  <c r="W163" i="53" s="1"/>
  <c r="X163" i="53" s="1"/>
  <c r="Y163" i="53" s="1"/>
  <c r="Z163" i="53" s="1"/>
  <c r="AA163" i="53" s="1"/>
  <c r="AB163" i="53" s="1"/>
  <c r="AC163" i="53" s="1"/>
  <c r="AD163" i="53" s="1"/>
  <c r="AE163" i="53" s="1"/>
  <c r="AF163" i="53" s="1"/>
  <c r="D163" i="53"/>
  <c r="E163" i="53" s="1"/>
  <c r="F163" i="53" s="1"/>
  <c r="G163" i="53" s="1"/>
  <c r="H163" i="53" s="1"/>
  <c r="I163" i="53" s="1"/>
  <c r="J163" i="53" s="1"/>
  <c r="K163" i="53" s="1"/>
  <c r="C163" i="53"/>
  <c r="F162" i="53"/>
  <c r="G162" i="53" s="1"/>
  <c r="H162" i="53" s="1"/>
  <c r="I162" i="53" s="1"/>
  <c r="J162" i="53" s="1"/>
  <c r="K162" i="53" s="1"/>
  <c r="L162" i="53" s="1"/>
  <c r="M162" i="53" s="1"/>
  <c r="N162" i="53" s="1"/>
  <c r="O162" i="53" s="1"/>
  <c r="P162" i="53" s="1"/>
  <c r="Q162" i="53" s="1"/>
  <c r="R162" i="53" s="1"/>
  <c r="S162" i="53" s="1"/>
  <c r="T162" i="53" s="1"/>
  <c r="U162" i="53" s="1"/>
  <c r="V162" i="53" s="1"/>
  <c r="W162" i="53" s="1"/>
  <c r="X162" i="53" s="1"/>
  <c r="Y162" i="53" s="1"/>
  <c r="Z162" i="53" s="1"/>
  <c r="AA162" i="53" s="1"/>
  <c r="AB162" i="53" s="1"/>
  <c r="AC162" i="53" s="1"/>
  <c r="AD162" i="53" s="1"/>
  <c r="AE162" i="53" s="1"/>
  <c r="AF162" i="53" s="1"/>
  <c r="E162" i="53"/>
  <c r="D162" i="53"/>
  <c r="C162" i="53"/>
  <c r="D161" i="53"/>
  <c r="E161" i="53" s="1"/>
  <c r="F161" i="53" s="1"/>
  <c r="G161" i="53" s="1"/>
  <c r="H161" i="53" s="1"/>
  <c r="I161" i="53" s="1"/>
  <c r="J161" i="53" s="1"/>
  <c r="K161" i="53" s="1"/>
  <c r="L161" i="53" s="1"/>
  <c r="M161" i="53" s="1"/>
  <c r="N161" i="53" s="1"/>
  <c r="O161" i="53" s="1"/>
  <c r="P161" i="53" s="1"/>
  <c r="Q161" i="53" s="1"/>
  <c r="R161" i="53" s="1"/>
  <c r="S161" i="53" s="1"/>
  <c r="T161" i="53" s="1"/>
  <c r="U161" i="53" s="1"/>
  <c r="V161" i="53" s="1"/>
  <c r="W161" i="53" s="1"/>
  <c r="X161" i="53" s="1"/>
  <c r="Y161" i="53" s="1"/>
  <c r="Z161" i="53" s="1"/>
  <c r="AA161" i="53" s="1"/>
  <c r="AB161" i="53" s="1"/>
  <c r="AC161" i="53" s="1"/>
  <c r="AD161" i="53" s="1"/>
  <c r="AE161" i="53" s="1"/>
  <c r="AF161" i="53" s="1"/>
  <c r="C161" i="53"/>
  <c r="D160" i="53"/>
  <c r="E160" i="53" s="1"/>
  <c r="F160" i="53" s="1"/>
  <c r="G160" i="53" s="1"/>
  <c r="H160" i="53" s="1"/>
  <c r="I160" i="53" s="1"/>
  <c r="J160" i="53" s="1"/>
  <c r="K160" i="53" s="1"/>
  <c r="L160" i="53" s="1"/>
  <c r="M160" i="53" s="1"/>
  <c r="N160" i="53" s="1"/>
  <c r="O160" i="53" s="1"/>
  <c r="P160" i="53" s="1"/>
  <c r="Q160" i="53" s="1"/>
  <c r="R160" i="53" s="1"/>
  <c r="S160" i="53" s="1"/>
  <c r="T160" i="53" s="1"/>
  <c r="U160" i="53" s="1"/>
  <c r="V160" i="53" s="1"/>
  <c r="W160" i="53" s="1"/>
  <c r="X160" i="53" s="1"/>
  <c r="Y160" i="53" s="1"/>
  <c r="Z160" i="53" s="1"/>
  <c r="AA160" i="53" s="1"/>
  <c r="AB160" i="53" s="1"/>
  <c r="AC160" i="53" s="1"/>
  <c r="AD160" i="53" s="1"/>
  <c r="AE160" i="53" s="1"/>
  <c r="AF160" i="53" s="1"/>
  <c r="C160" i="53"/>
  <c r="L159" i="53"/>
  <c r="M159" i="53" s="1"/>
  <c r="N159" i="53" s="1"/>
  <c r="O159" i="53" s="1"/>
  <c r="P159" i="53" s="1"/>
  <c r="Q159" i="53" s="1"/>
  <c r="R159" i="53" s="1"/>
  <c r="S159" i="53" s="1"/>
  <c r="T159" i="53" s="1"/>
  <c r="U159" i="53" s="1"/>
  <c r="V159" i="53" s="1"/>
  <c r="W159" i="53" s="1"/>
  <c r="X159" i="53" s="1"/>
  <c r="Y159" i="53" s="1"/>
  <c r="Z159" i="53" s="1"/>
  <c r="AA159" i="53" s="1"/>
  <c r="AB159" i="53" s="1"/>
  <c r="AC159" i="53" s="1"/>
  <c r="AD159" i="53" s="1"/>
  <c r="AE159" i="53" s="1"/>
  <c r="AF159" i="53" s="1"/>
  <c r="D159" i="53"/>
  <c r="E159" i="53" s="1"/>
  <c r="F159" i="53" s="1"/>
  <c r="G159" i="53" s="1"/>
  <c r="H159" i="53" s="1"/>
  <c r="I159" i="53" s="1"/>
  <c r="J159" i="53" s="1"/>
  <c r="K159" i="53" s="1"/>
  <c r="C159" i="53"/>
  <c r="F158" i="53"/>
  <c r="G158" i="53" s="1"/>
  <c r="H158" i="53" s="1"/>
  <c r="I158" i="53" s="1"/>
  <c r="J158" i="53" s="1"/>
  <c r="K158" i="53" s="1"/>
  <c r="L158" i="53" s="1"/>
  <c r="M158" i="53" s="1"/>
  <c r="N158" i="53" s="1"/>
  <c r="O158" i="53" s="1"/>
  <c r="P158" i="53" s="1"/>
  <c r="Q158" i="53" s="1"/>
  <c r="R158" i="53" s="1"/>
  <c r="S158" i="53" s="1"/>
  <c r="T158" i="53" s="1"/>
  <c r="U158" i="53" s="1"/>
  <c r="V158" i="53" s="1"/>
  <c r="W158" i="53" s="1"/>
  <c r="X158" i="53" s="1"/>
  <c r="Y158" i="53" s="1"/>
  <c r="Z158" i="53" s="1"/>
  <c r="AA158" i="53" s="1"/>
  <c r="AB158" i="53" s="1"/>
  <c r="AC158" i="53" s="1"/>
  <c r="AD158" i="53" s="1"/>
  <c r="AE158" i="53" s="1"/>
  <c r="AF158" i="53" s="1"/>
  <c r="E158" i="53"/>
  <c r="D158" i="53"/>
  <c r="C158" i="53"/>
  <c r="AB157" i="53"/>
  <c r="AC157" i="53" s="1"/>
  <c r="AD157" i="53" s="1"/>
  <c r="AE157" i="53" s="1"/>
  <c r="AF157" i="53" s="1"/>
  <c r="C157" i="53"/>
  <c r="D157" i="53" s="1"/>
  <c r="E157" i="53" s="1"/>
  <c r="F157" i="53" s="1"/>
  <c r="G157" i="53" s="1"/>
  <c r="H157" i="53" s="1"/>
  <c r="I157" i="53" s="1"/>
  <c r="J157" i="53" s="1"/>
  <c r="K157" i="53" s="1"/>
  <c r="L157" i="53" s="1"/>
  <c r="M157" i="53" s="1"/>
  <c r="N157" i="53" s="1"/>
  <c r="O157" i="53" s="1"/>
  <c r="P157" i="53" s="1"/>
  <c r="Q157" i="53" s="1"/>
  <c r="R157" i="53" s="1"/>
  <c r="S157" i="53" s="1"/>
  <c r="T157" i="53" s="1"/>
  <c r="U157" i="53" s="1"/>
  <c r="V157" i="53" s="1"/>
  <c r="W157" i="53" s="1"/>
  <c r="X157" i="53" s="1"/>
  <c r="Y157" i="53" s="1"/>
  <c r="Z157" i="53" s="1"/>
  <c r="AA157" i="53" s="1"/>
  <c r="C156" i="53"/>
  <c r="D156" i="53" s="1"/>
  <c r="E156" i="53" s="1"/>
  <c r="F156" i="53" s="1"/>
  <c r="G156" i="53" s="1"/>
  <c r="H156" i="53" s="1"/>
  <c r="I156" i="53" s="1"/>
  <c r="J156" i="53" s="1"/>
  <c r="K156" i="53" s="1"/>
  <c r="L156" i="53" s="1"/>
  <c r="M156" i="53" s="1"/>
  <c r="N156" i="53" s="1"/>
  <c r="O156" i="53" s="1"/>
  <c r="P156" i="53" s="1"/>
  <c r="Q156" i="53" s="1"/>
  <c r="R156" i="53" s="1"/>
  <c r="S156" i="53" s="1"/>
  <c r="T156" i="53" s="1"/>
  <c r="U156" i="53" s="1"/>
  <c r="V156" i="53" s="1"/>
  <c r="W156" i="53" s="1"/>
  <c r="X156" i="53" s="1"/>
  <c r="Y156" i="53" s="1"/>
  <c r="Z156" i="53" s="1"/>
  <c r="AA156" i="53" s="1"/>
  <c r="AB156" i="53" s="1"/>
  <c r="AC156" i="53" s="1"/>
  <c r="AD156" i="53" s="1"/>
  <c r="AE156" i="53" s="1"/>
  <c r="AF156" i="53" s="1"/>
  <c r="W155" i="53"/>
  <c r="X155" i="53" s="1"/>
  <c r="Y155" i="53" s="1"/>
  <c r="Z155" i="53" s="1"/>
  <c r="AA155" i="53" s="1"/>
  <c r="AB155" i="53" s="1"/>
  <c r="AC155" i="53" s="1"/>
  <c r="AD155" i="53" s="1"/>
  <c r="AE155" i="53" s="1"/>
  <c r="AF155" i="53" s="1"/>
  <c r="D155" i="53"/>
  <c r="E155" i="53" s="1"/>
  <c r="F155" i="53" s="1"/>
  <c r="G155" i="53" s="1"/>
  <c r="H155" i="53" s="1"/>
  <c r="I155" i="53" s="1"/>
  <c r="J155" i="53" s="1"/>
  <c r="K155" i="53" s="1"/>
  <c r="L155" i="53" s="1"/>
  <c r="M155" i="53" s="1"/>
  <c r="N155" i="53" s="1"/>
  <c r="O155" i="53" s="1"/>
  <c r="P155" i="53" s="1"/>
  <c r="Q155" i="53" s="1"/>
  <c r="R155" i="53" s="1"/>
  <c r="S155" i="53" s="1"/>
  <c r="T155" i="53" s="1"/>
  <c r="U155" i="53" s="1"/>
  <c r="V155" i="53" s="1"/>
  <c r="C155" i="53"/>
  <c r="D154" i="53"/>
  <c r="E154" i="53" s="1"/>
  <c r="F154" i="53" s="1"/>
  <c r="G154" i="53" s="1"/>
  <c r="H154" i="53" s="1"/>
  <c r="I154" i="53" s="1"/>
  <c r="J154" i="53" s="1"/>
  <c r="K154" i="53" s="1"/>
  <c r="L154" i="53" s="1"/>
  <c r="M154" i="53" s="1"/>
  <c r="N154" i="53" s="1"/>
  <c r="O154" i="53" s="1"/>
  <c r="P154" i="53" s="1"/>
  <c r="Q154" i="53" s="1"/>
  <c r="R154" i="53" s="1"/>
  <c r="S154" i="53" s="1"/>
  <c r="T154" i="53" s="1"/>
  <c r="U154" i="53" s="1"/>
  <c r="V154" i="53" s="1"/>
  <c r="W154" i="53" s="1"/>
  <c r="X154" i="53" s="1"/>
  <c r="Y154" i="53" s="1"/>
  <c r="Z154" i="53" s="1"/>
  <c r="AA154" i="53" s="1"/>
  <c r="AB154" i="53" s="1"/>
  <c r="AC154" i="53" s="1"/>
  <c r="AD154" i="53" s="1"/>
  <c r="AE154" i="53" s="1"/>
  <c r="AF154" i="53" s="1"/>
  <c r="C154" i="53"/>
  <c r="C153" i="53"/>
  <c r="D153" i="53" s="1"/>
  <c r="E153" i="53" s="1"/>
  <c r="F153" i="53" s="1"/>
  <c r="G153" i="53" s="1"/>
  <c r="H153" i="53" s="1"/>
  <c r="I153" i="53" s="1"/>
  <c r="J153" i="53" s="1"/>
  <c r="K153" i="53" s="1"/>
  <c r="L153" i="53" s="1"/>
  <c r="M153" i="53" s="1"/>
  <c r="N153" i="53" s="1"/>
  <c r="O153" i="53" s="1"/>
  <c r="P153" i="53" s="1"/>
  <c r="Q153" i="53" s="1"/>
  <c r="R153" i="53" s="1"/>
  <c r="S153" i="53" s="1"/>
  <c r="T153" i="53" s="1"/>
  <c r="U153" i="53" s="1"/>
  <c r="V153" i="53" s="1"/>
  <c r="W153" i="53" s="1"/>
  <c r="X153" i="53" s="1"/>
  <c r="Y153" i="53" s="1"/>
  <c r="Z153" i="53" s="1"/>
  <c r="AA153" i="53" s="1"/>
  <c r="AB153" i="53" s="1"/>
  <c r="AC153" i="53" s="1"/>
  <c r="AD153" i="53" s="1"/>
  <c r="AE153" i="53" s="1"/>
  <c r="AF153" i="53" s="1"/>
  <c r="C152" i="53"/>
  <c r="D152" i="53" s="1"/>
  <c r="E152" i="53" s="1"/>
  <c r="F152" i="53" s="1"/>
  <c r="G152" i="53" s="1"/>
  <c r="H152" i="53" s="1"/>
  <c r="I152" i="53" s="1"/>
  <c r="J152" i="53" s="1"/>
  <c r="K152" i="53" s="1"/>
  <c r="L152" i="53" s="1"/>
  <c r="M152" i="53" s="1"/>
  <c r="N152" i="53" s="1"/>
  <c r="O152" i="53" s="1"/>
  <c r="P152" i="53" s="1"/>
  <c r="Q152" i="53" s="1"/>
  <c r="R152" i="53" s="1"/>
  <c r="S152" i="53" s="1"/>
  <c r="T152" i="53" s="1"/>
  <c r="U152" i="53" s="1"/>
  <c r="V152" i="53" s="1"/>
  <c r="W152" i="53" s="1"/>
  <c r="X152" i="53" s="1"/>
  <c r="Y152" i="53" s="1"/>
  <c r="Z152" i="53" s="1"/>
  <c r="AA152" i="53" s="1"/>
  <c r="AB152" i="53" s="1"/>
  <c r="AC152" i="53" s="1"/>
  <c r="AD152" i="53" s="1"/>
  <c r="AE152" i="53" s="1"/>
  <c r="AF152" i="53" s="1"/>
  <c r="AF151" i="53"/>
  <c r="N151" i="53"/>
  <c r="O151" i="53" s="1"/>
  <c r="P151" i="53" s="1"/>
  <c r="Q151" i="53" s="1"/>
  <c r="R151" i="53" s="1"/>
  <c r="S151" i="53" s="1"/>
  <c r="T151" i="53" s="1"/>
  <c r="U151" i="53" s="1"/>
  <c r="V151" i="53" s="1"/>
  <c r="W151" i="53" s="1"/>
  <c r="X151" i="53" s="1"/>
  <c r="Y151" i="53" s="1"/>
  <c r="Z151" i="53" s="1"/>
  <c r="AA151" i="53" s="1"/>
  <c r="AB151" i="53" s="1"/>
  <c r="AC151" i="53" s="1"/>
  <c r="AD151" i="53" s="1"/>
  <c r="AE151" i="53" s="1"/>
  <c r="I151" i="53"/>
  <c r="J151" i="53" s="1"/>
  <c r="K151" i="53" s="1"/>
  <c r="L151" i="53" s="1"/>
  <c r="M151" i="53" s="1"/>
  <c r="E151" i="53"/>
  <c r="F151" i="53" s="1"/>
  <c r="G151" i="53" s="1"/>
  <c r="H151" i="53" s="1"/>
  <c r="D151" i="53"/>
  <c r="C151" i="53"/>
  <c r="D149" i="53"/>
  <c r="E149" i="53" s="1"/>
  <c r="F149" i="53" s="1"/>
  <c r="G149" i="53" s="1"/>
  <c r="H149" i="53" s="1"/>
  <c r="I149" i="53" s="1"/>
  <c r="J149" i="53" s="1"/>
  <c r="K149" i="53" s="1"/>
  <c r="L149" i="53" s="1"/>
  <c r="M149" i="53" s="1"/>
  <c r="N149" i="53" s="1"/>
  <c r="O149" i="53" s="1"/>
  <c r="P149" i="53" s="1"/>
  <c r="Q149" i="53" s="1"/>
  <c r="R149" i="53" s="1"/>
  <c r="S149" i="53" s="1"/>
  <c r="T149" i="53" s="1"/>
  <c r="U149" i="53" s="1"/>
  <c r="V149" i="53" s="1"/>
  <c r="W149" i="53" s="1"/>
  <c r="X149" i="53" s="1"/>
  <c r="Y149" i="53" s="1"/>
  <c r="Z149" i="53" s="1"/>
  <c r="AA149" i="53" s="1"/>
  <c r="AB149" i="53" s="1"/>
  <c r="AC149" i="53" s="1"/>
  <c r="AD149" i="53" s="1"/>
  <c r="AE149" i="53" s="1"/>
  <c r="AF149" i="53" s="1"/>
  <c r="C149" i="53"/>
  <c r="C148" i="53"/>
  <c r="D148" i="53" s="1"/>
  <c r="E148" i="53" s="1"/>
  <c r="F148" i="53" s="1"/>
  <c r="G148" i="53" s="1"/>
  <c r="H148" i="53" s="1"/>
  <c r="I148" i="53" s="1"/>
  <c r="J148" i="53" s="1"/>
  <c r="K148" i="53" s="1"/>
  <c r="L148" i="53" s="1"/>
  <c r="M148" i="53" s="1"/>
  <c r="N148" i="53" s="1"/>
  <c r="O148" i="53" s="1"/>
  <c r="P148" i="53" s="1"/>
  <c r="Q148" i="53" s="1"/>
  <c r="R148" i="53" s="1"/>
  <c r="S148" i="53" s="1"/>
  <c r="T148" i="53" s="1"/>
  <c r="U148" i="53" s="1"/>
  <c r="V148" i="53" s="1"/>
  <c r="W148" i="53" s="1"/>
  <c r="X148" i="53" s="1"/>
  <c r="Y148" i="53" s="1"/>
  <c r="Z148" i="53" s="1"/>
  <c r="AA148" i="53" s="1"/>
  <c r="AB148" i="53" s="1"/>
  <c r="AC148" i="53" s="1"/>
  <c r="AD148" i="53" s="1"/>
  <c r="AE148" i="53" s="1"/>
  <c r="AF148" i="53" s="1"/>
  <c r="N147" i="53"/>
  <c r="O147" i="53" s="1"/>
  <c r="P147" i="53" s="1"/>
  <c r="Q147" i="53" s="1"/>
  <c r="R147" i="53" s="1"/>
  <c r="S147" i="53" s="1"/>
  <c r="T147" i="53" s="1"/>
  <c r="U147" i="53" s="1"/>
  <c r="V147" i="53" s="1"/>
  <c r="W147" i="53" s="1"/>
  <c r="X147" i="53" s="1"/>
  <c r="Y147" i="53" s="1"/>
  <c r="Z147" i="53" s="1"/>
  <c r="AA147" i="53" s="1"/>
  <c r="AB147" i="53" s="1"/>
  <c r="AC147" i="53" s="1"/>
  <c r="AD147" i="53" s="1"/>
  <c r="AE147" i="53" s="1"/>
  <c r="AF147" i="53" s="1"/>
  <c r="I147" i="53"/>
  <c r="J147" i="53" s="1"/>
  <c r="K147" i="53" s="1"/>
  <c r="L147" i="53" s="1"/>
  <c r="M147" i="53" s="1"/>
  <c r="D147" i="53"/>
  <c r="E147" i="53" s="1"/>
  <c r="F147" i="53" s="1"/>
  <c r="G147" i="53" s="1"/>
  <c r="H147" i="53" s="1"/>
  <c r="C147" i="53"/>
  <c r="L146" i="53"/>
  <c r="M146" i="53" s="1"/>
  <c r="N146" i="53" s="1"/>
  <c r="O146" i="53" s="1"/>
  <c r="P146" i="53" s="1"/>
  <c r="Q146" i="53" s="1"/>
  <c r="R146" i="53" s="1"/>
  <c r="S146" i="53" s="1"/>
  <c r="T146" i="53" s="1"/>
  <c r="U146" i="53" s="1"/>
  <c r="V146" i="53" s="1"/>
  <c r="W146" i="53" s="1"/>
  <c r="X146" i="53" s="1"/>
  <c r="Y146" i="53" s="1"/>
  <c r="Z146" i="53" s="1"/>
  <c r="AA146" i="53" s="1"/>
  <c r="AB146" i="53" s="1"/>
  <c r="AC146" i="53" s="1"/>
  <c r="AD146" i="53" s="1"/>
  <c r="AE146" i="53" s="1"/>
  <c r="AF146" i="53" s="1"/>
  <c r="G146" i="53"/>
  <c r="H146" i="53" s="1"/>
  <c r="I146" i="53" s="1"/>
  <c r="J146" i="53" s="1"/>
  <c r="K146" i="53" s="1"/>
  <c r="D146" i="53"/>
  <c r="E146" i="53" s="1"/>
  <c r="F146" i="53" s="1"/>
  <c r="C146" i="53"/>
  <c r="M144" i="53"/>
  <c r="N144" i="53" s="1"/>
  <c r="O144" i="53" s="1"/>
  <c r="P144" i="53" s="1"/>
  <c r="Q144" i="53" s="1"/>
  <c r="R144" i="53" s="1"/>
  <c r="S144" i="53" s="1"/>
  <c r="T144" i="53" s="1"/>
  <c r="U144" i="53" s="1"/>
  <c r="V144" i="53" s="1"/>
  <c r="W144" i="53" s="1"/>
  <c r="X144" i="53" s="1"/>
  <c r="Y144" i="53" s="1"/>
  <c r="Z144" i="53" s="1"/>
  <c r="AA144" i="53" s="1"/>
  <c r="AB144" i="53" s="1"/>
  <c r="AC144" i="53" s="1"/>
  <c r="AD144" i="53" s="1"/>
  <c r="AE144" i="53" s="1"/>
  <c r="AF144" i="53" s="1"/>
  <c r="I144" i="53"/>
  <c r="J144" i="53" s="1"/>
  <c r="K144" i="53" s="1"/>
  <c r="L144" i="53" s="1"/>
  <c r="E144" i="53"/>
  <c r="F144" i="53" s="1"/>
  <c r="G144" i="53" s="1"/>
  <c r="H144" i="53" s="1"/>
  <c r="D144" i="53"/>
  <c r="C144" i="53"/>
  <c r="C143" i="53"/>
  <c r="D143" i="53" s="1"/>
  <c r="E143" i="53" s="1"/>
  <c r="F143" i="53" s="1"/>
  <c r="G143" i="53" s="1"/>
  <c r="H143" i="53" s="1"/>
  <c r="I143" i="53" s="1"/>
  <c r="J143" i="53" s="1"/>
  <c r="K143" i="53" s="1"/>
  <c r="L143" i="53" s="1"/>
  <c r="M143" i="53" s="1"/>
  <c r="N143" i="53" s="1"/>
  <c r="O143" i="53" s="1"/>
  <c r="P143" i="53" s="1"/>
  <c r="Q143" i="53" s="1"/>
  <c r="R143" i="53" s="1"/>
  <c r="S143" i="53" s="1"/>
  <c r="T143" i="53" s="1"/>
  <c r="U143" i="53" s="1"/>
  <c r="V143" i="53" s="1"/>
  <c r="W143" i="53" s="1"/>
  <c r="X143" i="53" s="1"/>
  <c r="Y143" i="53" s="1"/>
  <c r="Z143" i="53" s="1"/>
  <c r="AA143" i="53" s="1"/>
  <c r="AB143" i="53" s="1"/>
  <c r="AC143" i="53" s="1"/>
  <c r="AD143" i="53" s="1"/>
  <c r="AE143" i="53" s="1"/>
  <c r="AF143" i="53" s="1"/>
  <c r="C141" i="53"/>
  <c r="D141" i="53" s="1"/>
  <c r="E141" i="53" s="1"/>
  <c r="F141" i="53" s="1"/>
  <c r="G141" i="53" s="1"/>
  <c r="H141" i="53" s="1"/>
  <c r="I141" i="53" s="1"/>
  <c r="J141" i="53" s="1"/>
  <c r="K141" i="53" s="1"/>
  <c r="L141" i="53" s="1"/>
  <c r="M141" i="53" s="1"/>
  <c r="N141" i="53" s="1"/>
  <c r="O141" i="53" s="1"/>
  <c r="P141" i="53" s="1"/>
  <c r="Q141" i="53" s="1"/>
  <c r="R141" i="53" s="1"/>
  <c r="S141" i="53" s="1"/>
  <c r="T141" i="53" s="1"/>
  <c r="U141" i="53" s="1"/>
  <c r="V141" i="53" s="1"/>
  <c r="W141" i="53" s="1"/>
  <c r="X141" i="53" s="1"/>
  <c r="Y141" i="53" s="1"/>
  <c r="Z141" i="53" s="1"/>
  <c r="AA141" i="53" s="1"/>
  <c r="AB141" i="53" s="1"/>
  <c r="AC141" i="53" s="1"/>
  <c r="AD141" i="53" s="1"/>
  <c r="AE141" i="53" s="1"/>
  <c r="AF141" i="53" s="1"/>
  <c r="H140" i="53"/>
  <c r="I140" i="53" s="1"/>
  <c r="J140" i="53" s="1"/>
  <c r="K140" i="53" s="1"/>
  <c r="L140" i="53" s="1"/>
  <c r="M140" i="53" s="1"/>
  <c r="N140" i="53" s="1"/>
  <c r="O140" i="53" s="1"/>
  <c r="P140" i="53" s="1"/>
  <c r="Q140" i="53" s="1"/>
  <c r="R140" i="53" s="1"/>
  <c r="S140" i="53" s="1"/>
  <c r="T140" i="53" s="1"/>
  <c r="U140" i="53" s="1"/>
  <c r="V140" i="53" s="1"/>
  <c r="W140" i="53" s="1"/>
  <c r="X140" i="53" s="1"/>
  <c r="Y140" i="53" s="1"/>
  <c r="Z140" i="53" s="1"/>
  <c r="AA140" i="53" s="1"/>
  <c r="AB140" i="53" s="1"/>
  <c r="AC140" i="53" s="1"/>
  <c r="AD140" i="53" s="1"/>
  <c r="AE140" i="53" s="1"/>
  <c r="AF140" i="53" s="1"/>
  <c r="G140" i="53"/>
  <c r="C140" i="53"/>
  <c r="D140" i="53" s="1"/>
  <c r="E140" i="53" s="1"/>
  <c r="F140" i="53" s="1"/>
  <c r="E139" i="53"/>
  <c r="F139" i="53" s="1"/>
  <c r="G139" i="53" s="1"/>
  <c r="H139" i="53" s="1"/>
  <c r="I139" i="53" s="1"/>
  <c r="J139" i="53" s="1"/>
  <c r="K139" i="53" s="1"/>
  <c r="L139" i="53" s="1"/>
  <c r="M139" i="53" s="1"/>
  <c r="N139" i="53" s="1"/>
  <c r="O139" i="53" s="1"/>
  <c r="P139" i="53" s="1"/>
  <c r="Q139" i="53" s="1"/>
  <c r="R139" i="53" s="1"/>
  <c r="S139" i="53" s="1"/>
  <c r="T139" i="53" s="1"/>
  <c r="U139" i="53" s="1"/>
  <c r="V139" i="53" s="1"/>
  <c r="W139" i="53" s="1"/>
  <c r="X139" i="53" s="1"/>
  <c r="Y139" i="53" s="1"/>
  <c r="Z139" i="53" s="1"/>
  <c r="AA139" i="53" s="1"/>
  <c r="AB139" i="53" s="1"/>
  <c r="AC139" i="53" s="1"/>
  <c r="AD139" i="53" s="1"/>
  <c r="AE139" i="53" s="1"/>
  <c r="AF139" i="53" s="1"/>
  <c r="D139" i="53"/>
  <c r="C139" i="53"/>
  <c r="K138" i="53"/>
  <c r="L138" i="53" s="1"/>
  <c r="M138" i="53" s="1"/>
  <c r="N138" i="53" s="1"/>
  <c r="O138" i="53" s="1"/>
  <c r="P138" i="53" s="1"/>
  <c r="Q138" i="53" s="1"/>
  <c r="R138" i="53" s="1"/>
  <c r="S138" i="53" s="1"/>
  <c r="T138" i="53" s="1"/>
  <c r="U138" i="53" s="1"/>
  <c r="V138" i="53" s="1"/>
  <c r="W138" i="53" s="1"/>
  <c r="X138" i="53" s="1"/>
  <c r="Y138" i="53" s="1"/>
  <c r="Z138" i="53" s="1"/>
  <c r="AA138" i="53" s="1"/>
  <c r="AB138" i="53" s="1"/>
  <c r="AC138" i="53" s="1"/>
  <c r="AD138" i="53" s="1"/>
  <c r="AE138" i="53" s="1"/>
  <c r="AF138" i="53" s="1"/>
  <c r="D138" i="53"/>
  <c r="E138" i="53" s="1"/>
  <c r="F138" i="53" s="1"/>
  <c r="G138" i="53" s="1"/>
  <c r="H138" i="53" s="1"/>
  <c r="I138" i="53" s="1"/>
  <c r="J138" i="53" s="1"/>
  <c r="C138" i="53"/>
  <c r="P137" i="53"/>
  <c r="Q137" i="53" s="1"/>
  <c r="R137" i="53" s="1"/>
  <c r="S137" i="53" s="1"/>
  <c r="T137" i="53" s="1"/>
  <c r="U137" i="53" s="1"/>
  <c r="V137" i="53" s="1"/>
  <c r="W137" i="53" s="1"/>
  <c r="X137" i="53" s="1"/>
  <c r="Y137" i="53" s="1"/>
  <c r="Z137" i="53" s="1"/>
  <c r="AA137" i="53" s="1"/>
  <c r="AB137" i="53" s="1"/>
  <c r="AC137" i="53" s="1"/>
  <c r="AD137" i="53" s="1"/>
  <c r="AE137" i="53" s="1"/>
  <c r="AF137" i="53" s="1"/>
  <c r="C137" i="53"/>
  <c r="D137" i="53" s="1"/>
  <c r="E137" i="53" s="1"/>
  <c r="F137" i="53" s="1"/>
  <c r="G137" i="53" s="1"/>
  <c r="H137" i="53" s="1"/>
  <c r="I137" i="53" s="1"/>
  <c r="J137" i="53" s="1"/>
  <c r="K137" i="53" s="1"/>
  <c r="L137" i="53" s="1"/>
  <c r="M137" i="53" s="1"/>
  <c r="N137" i="53" s="1"/>
  <c r="O137" i="53" s="1"/>
  <c r="C136" i="53"/>
  <c r="D136" i="53" s="1"/>
  <c r="E136" i="53" s="1"/>
  <c r="F136" i="53" s="1"/>
  <c r="G136" i="53" s="1"/>
  <c r="H136" i="53" s="1"/>
  <c r="I136" i="53" s="1"/>
  <c r="J136" i="53" s="1"/>
  <c r="K136" i="53" s="1"/>
  <c r="L136" i="53" s="1"/>
  <c r="M136" i="53" s="1"/>
  <c r="N136" i="53" s="1"/>
  <c r="O136" i="53" s="1"/>
  <c r="P136" i="53" s="1"/>
  <c r="Q136" i="53" s="1"/>
  <c r="R136" i="53" s="1"/>
  <c r="S136" i="53" s="1"/>
  <c r="T136" i="53" s="1"/>
  <c r="U136" i="53" s="1"/>
  <c r="V136" i="53" s="1"/>
  <c r="W136" i="53" s="1"/>
  <c r="X136" i="53" s="1"/>
  <c r="Y136" i="53" s="1"/>
  <c r="Z136" i="53" s="1"/>
  <c r="AA136" i="53" s="1"/>
  <c r="AB136" i="53" s="1"/>
  <c r="AC136" i="53" s="1"/>
  <c r="AD136" i="53" s="1"/>
  <c r="AE136" i="53" s="1"/>
  <c r="AF136" i="53" s="1"/>
  <c r="E135" i="53"/>
  <c r="F135" i="53" s="1"/>
  <c r="G135" i="53" s="1"/>
  <c r="H135" i="53" s="1"/>
  <c r="I135" i="53" s="1"/>
  <c r="J135" i="53" s="1"/>
  <c r="K135" i="53" s="1"/>
  <c r="L135" i="53" s="1"/>
  <c r="M135" i="53" s="1"/>
  <c r="N135" i="53" s="1"/>
  <c r="O135" i="53" s="1"/>
  <c r="P135" i="53" s="1"/>
  <c r="Q135" i="53" s="1"/>
  <c r="R135" i="53" s="1"/>
  <c r="S135" i="53" s="1"/>
  <c r="T135" i="53" s="1"/>
  <c r="U135" i="53" s="1"/>
  <c r="V135" i="53" s="1"/>
  <c r="W135" i="53" s="1"/>
  <c r="X135" i="53" s="1"/>
  <c r="Y135" i="53" s="1"/>
  <c r="Z135" i="53" s="1"/>
  <c r="AA135" i="53" s="1"/>
  <c r="AB135" i="53" s="1"/>
  <c r="AC135" i="53" s="1"/>
  <c r="AD135" i="53" s="1"/>
  <c r="AE135" i="53" s="1"/>
  <c r="AF135" i="53" s="1"/>
  <c r="D135" i="53"/>
  <c r="C135" i="53"/>
  <c r="O133" i="53"/>
  <c r="P133" i="53" s="1"/>
  <c r="Q133" i="53" s="1"/>
  <c r="R133" i="53" s="1"/>
  <c r="S133" i="53" s="1"/>
  <c r="T133" i="53" s="1"/>
  <c r="U133" i="53" s="1"/>
  <c r="V133" i="53" s="1"/>
  <c r="W133" i="53" s="1"/>
  <c r="X133" i="53" s="1"/>
  <c r="Y133" i="53" s="1"/>
  <c r="Z133" i="53" s="1"/>
  <c r="AA133" i="53" s="1"/>
  <c r="AB133" i="53" s="1"/>
  <c r="AC133" i="53" s="1"/>
  <c r="AD133" i="53" s="1"/>
  <c r="AE133" i="53" s="1"/>
  <c r="AF133" i="53" s="1"/>
  <c r="I133" i="53"/>
  <c r="J133" i="53" s="1"/>
  <c r="K133" i="53" s="1"/>
  <c r="L133" i="53" s="1"/>
  <c r="M133" i="53" s="1"/>
  <c r="N133" i="53" s="1"/>
  <c r="C133" i="53"/>
  <c r="D133" i="53" s="1"/>
  <c r="E133" i="53" s="1"/>
  <c r="F133" i="53" s="1"/>
  <c r="G133" i="53" s="1"/>
  <c r="H133" i="53" s="1"/>
  <c r="G132" i="53"/>
  <c r="H132" i="53" s="1"/>
  <c r="I132" i="53" s="1"/>
  <c r="J132" i="53" s="1"/>
  <c r="K132" i="53" s="1"/>
  <c r="L132" i="53" s="1"/>
  <c r="M132" i="53" s="1"/>
  <c r="N132" i="53" s="1"/>
  <c r="O132" i="53" s="1"/>
  <c r="P132" i="53" s="1"/>
  <c r="Q132" i="53" s="1"/>
  <c r="R132" i="53" s="1"/>
  <c r="S132" i="53" s="1"/>
  <c r="T132" i="53" s="1"/>
  <c r="U132" i="53" s="1"/>
  <c r="V132" i="53" s="1"/>
  <c r="W132" i="53" s="1"/>
  <c r="X132" i="53" s="1"/>
  <c r="Y132" i="53" s="1"/>
  <c r="Z132" i="53" s="1"/>
  <c r="AA132" i="53" s="1"/>
  <c r="AB132" i="53" s="1"/>
  <c r="AC132" i="53" s="1"/>
  <c r="AD132" i="53" s="1"/>
  <c r="AE132" i="53" s="1"/>
  <c r="AF132" i="53" s="1"/>
  <c r="F132" i="53"/>
  <c r="E132" i="53"/>
  <c r="D132" i="53"/>
  <c r="C132" i="53"/>
  <c r="G131" i="53"/>
  <c r="H131" i="53" s="1"/>
  <c r="I131" i="53" s="1"/>
  <c r="J131" i="53" s="1"/>
  <c r="K131" i="53" s="1"/>
  <c r="L131" i="53" s="1"/>
  <c r="M131" i="53" s="1"/>
  <c r="N131" i="53" s="1"/>
  <c r="O131" i="53" s="1"/>
  <c r="P131" i="53" s="1"/>
  <c r="Q131" i="53" s="1"/>
  <c r="R131" i="53" s="1"/>
  <c r="S131" i="53" s="1"/>
  <c r="T131" i="53" s="1"/>
  <c r="U131" i="53" s="1"/>
  <c r="V131" i="53" s="1"/>
  <c r="W131" i="53" s="1"/>
  <c r="X131" i="53" s="1"/>
  <c r="Y131" i="53" s="1"/>
  <c r="Z131" i="53" s="1"/>
  <c r="AA131" i="53" s="1"/>
  <c r="AB131" i="53" s="1"/>
  <c r="AC131" i="53" s="1"/>
  <c r="AD131" i="53" s="1"/>
  <c r="AE131" i="53" s="1"/>
  <c r="AF131" i="53" s="1"/>
  <c r="C131" i="53"/>
  <c r="D131" i="53" s="1"/>
  <c r="E131" i="53" s="1"/>
  <c r="F131" i="53" s="1"/>
  <c r="Q130" i="53"/>
  <c r="R130" i="53" s="1"/>
  <c r="S130" i="53" s="1"/>
  <c r="T130" i="53" s="1"/>
  <c r="U130" i="53" s="1"/>
  <c r="V130" i="53" s="1"/>
  <c r="W130" i="53" s="1"/>
  <c r="X130" i="53" s="1"/>
  <c r="Y130" i="53" s="1"/>
  <c r="Z130" i="53" s="1"/>
  <c r="AA130" i="53" s="1"/>
  <c r="AB130" i="53" s="1"/>
  <c r="AC130" i="53" s="1"/>
  <c r="AD130" i="53" s="1"/>
  <c r="AE130" i="53" s="1"/>
  <c r="AF130" i="53" s="1"/>
  <c r="K130" i="53"/>
  <c r="L130" i="53" s="1"/>
  <c r="M130" i="53" s="1"/>
  <c r="N130" i="53" s="1"/>
  <c r="O130" i="53" s="1"/>
  <c r="P130" i="53" s="1"/>
  <c r="E130" i="53"/>
  <c r="F130" i="53" s="1"/>
  <c r="G130" i="53" s="1"/>
  <c r="H130" i="53" s="1"/>
  <c r="I130" i="53" s="1"/>
  <c r="J130" i="53" s="1"/>
  <c r="D130" i="53"/>
  <c r="C130" i="53"/>
  <c r="O129" i="53"/>
  <c r="P129" i="53" s="1"/>
  <c r="Q129" i="53" s="1"/>
  <c r="R129" i="53" s="1"/>
  <c r="S129" i="53" s="1"/>
  <c r="T129" i="53" s="1"/>
  <c r="U129" i="53" s="1"/>
  <c r="V129" i="53" s="1"/>
  <c r="W129" i="53" s="1"/>
  <c r="X129" i="53" s="1"/>
  <c r="Y129" i="53" s="1"/>
  <c r="Z129" i="53" s="1"/>
  <c r="AA129" i="53" s="1"/>
  <c r="AB129" i="53" s="1"/>
  <c r="AC129" i="53" s="1"/>
  <c r="AD129" i="53" s="1"/>
  <c r="AE129" i="53" s="1"/>
  <c r="AF129" i="53" s="1"/>
  <c r="I129" i="53"/>
  <c r="J129" i="53" s="1"/>
  <c r="K129" i="53" s="1"/>
  <c r="L129" i="53" s="1"/>
  <c r="M129" i="53" s="1"/>
  <c r="N129" i="53" s="1"/>
  <c r="C129" i="53"/>
  <c r="D129" i="53" s="1"/>
  <c r="E129" i="53" s="1"/>
  <c r="F129" i="53" s="1"/>
  <c r="G129" i="53" s="1"/>
  <c r="H129" i="53" s="1"/>
  <c r="G128" i="53"/>
  <c r="H128" i="53" s="1"/>
  <c r="I128" i="53" s="1"/>
  <c r="J128" i="53" s="1"/>
  <c r="K128" i="53" s="1"/>
  <c r="L128" i="53" s="1"/>
  <c r="M128" i="53" s="1"/>
  <c r="N128" i="53" s="1"/>
  <c r="O128" i="53" s="1"/>
  <c r="P128" i="53" s="1"/>
  <c r="Q128" i="53" s="1"/>
  <c r="R128" i="53" s="1"/>
  <c r="S128" i="53" s="1"/>
  <c r="T128" i="53" s="1"/>
  <c r="U128" i="53" s="1"/>
  <c r="V128" i="53" s="1"/>
  <c r="W128" i="53" s="1"/>
  <c r="X128" i="53" s="1"/>
  <c r="Y128" i="53" s="1"/>
  <c r="Z128" i="53" s="1"/>
  <c r="AA128" i="53" s="1"/>
  <c r="AB128" i="53" s="1"/>
  <c r="AC128" i="53" s="1"/>
  <c r="AD128" i="53" s="1"/>
  <c r="AE128" i="53" s="1"/>
  <c r="AF128" i="53" s="1"/>
  <c r="C128" i="53"/>
  <c r="D128" i="53" s="1"/>
  <c r="E128" i="53" s="1"/>
  <c r="F128" i="53" s="1"/>
  <c r="E127" i="53"/>
  <c r="F127" i="53" s="1"/>
  <c r="G127" i="53" s="1"/>
  <c r="H127" i="53" s="1"/>
  <c r="I127" i="53" s="1"/>
  <c r="J127" i="53" s="1"/>
  <c r="K127" i="53" s="1"/>
  <c r="L127" i="53" s="1"/>
  <c r="M127" i="53" s="1"/>
  <c r="N127" i="53" s="1"/>
  <c r="O127" i="53" s="1"/>
  <c r="P127" i="53" s="1"/>
  <c r="Q127" i="53" s="1"/>
  <c r="R127" i="53" s="1"/>
  <c r="S127" i="53" s="1"/>
  <c r="T127" i="53" s="1"/>
  <c r="U127" i="53" s="1"/>
  <c r="V127" i="53" s="1"/>
  <c r="W127" i="53" s="1"/>
  <c r="X127" i="53" s="1"/>
  <c r="Y127" i="53" s="1"/>
  <c r="Z127" i="53" s="1"/>
  <c r="AA127" i="53" s="1"/>
  <c r="AB127" i="53" s="1"/>
  <c r="AC127" i="53" s="1"/>
  <c r="AD127" i="53" s="1"/>
  <c r="AE127" i="53" s="1"/>
  <c r="AF127" i="53" s="1"/>
  <c r="D127" i="53"/>
  <c r="C127" i="53"/>
  <c r="K126" i="53"/>
  <c r="L126" i="53" s="1"/>
  <c r="M126" i="53" s="1"/>
  <c r="N126" i="53" s="1"/>
  <c r="O126" i="53" s="1"/>
  <c r="P126" i="53" s="1"/>
  <c r="Q126" i="53" s="1"/>
  <c r="R126" i="53" s="1"/>
  <c r="S126" i="53" s="1"/>
  <c r="T126" i="53" s="1"/>
  <c r="U126" i="53" s="1"/>
  <c r="V126" i="53" s="1"/>
  <c r="W126" i="53" s="1"/>
  <c r="X126" i="53" s="1"/>
  <c r="Y126" i="53" s="1"/>
  <c r="Z126" i="53" s="1"/>
  <c r="AA126" i="53" s="1"/>
  <c r="AB126" i="53" s="1"/>
  <c r="AC126" i="53" s="1"/>
  <c r="AD126" i="53" s="1"/>
  <c r="AE126" i="53" s="1"/>
  <c r="AF126" i="53" s="1"/>
  <c r="G126" i="53"/>
  <c r="H126" i="53" s="1"/>
  <c r="I126" i="53" s="1"/>
  <c r="J126" i="53" s="1"/>
  <c r="C126" i="53"/>
  <c r="D126" i="53" s="1"/>
  <c r="E126" i="53" s="1"/>
  <c r="F126" i="53" s="1"/>
  <c r="I124" i="53"/>
  <c r="J124" i="53" s="1"/>
  <c r="K124" i="53" s="1"/>
  <c r="L124" i="53" s="1"/>
  <c r="M124" i="53" s="1"/>
  <c r="N124" i="53" s="1"/>
  <c r="O124" i="53" s="1"/>
  <c r="P124" i="53" s="1"/>
  <c r="Q124" i="53" s="1"/>
  <c r="R124" i="53" s="1"/>
  <c r="S124" i="53" s="1"/>
  <c r="T124" i="53" s="1"/>
  <c r="U124" i="53" s="1"/>
  <c r="V124" i="53" s="1"/>
  <c r="W124" i="53" s="1"/>
  <c r="X124" i="53" s="1"/>
  <c r="Y124" i="53" s="1"/>
  <c r="Z124" i="53" s="1"/>
  <c r="AA124" i="53" s="1"/>
  <c r="AB124" i="53" s="1"/>
  <c r="AC124" i="53" s="1"/>
  <c r="AD124" i="53" s="1"/>
  <c r="AE124" i="53" s="1"/>
  <c r="AF124" i="53" s="1"/>
  <c r="E124" i="53"/>
  <c r="F124" i="53" s="1"/>
  <c r="G124" i="53" s="1"/>
  <c r="H124" i="53" s="1"/>
  <c r="D124" i="53"/>
  <c r="C124" i="53"/>
  <c r="C123" i="53"/>
  <c r="D123" i="53" s="1"/>
  <c r="E123" i="53" s="1"/>
  <c r="F123" i="53" s="1"/>
  <c r="G123" i="53" s="1"/>
  <c r="H123" i="53" s="1"/>
  <c r="I123" i="53" s="1"/>
  <c r="J123" i="53" s="1"/>
  <c r="K123" i="53" s="1"/>
  <c r="L123" i="53" s="1"/>
  <c r="M123" i="53" s="1"/>
  <c r="N123" i="53" s="1"/>
  <c r="O123" i="53" s="1"/>
  <c r="P123" i="53" s="1"/>
  <c r="Q123" i="53" s="1"/>
  <c r="R123" i="53" s="1"/>
  <c r="S123" i="53" s="1"/>
  <c r="T123" i="53" s="1"/>
  <c r="U123" i="53" s="1"/>
  <c r="V123" i="53" s="1"/>
  <c r="W123" i="53" s="1"/>
  <c r="X123" i="53" s="1"/>
  <c r="Y123" i="53" s="1"/>
  <c r="Z123" i="53" s="1"/>
  <c r="AA123" i="53" s="1"/>
  <c r="AB123" i="53" s="1"/>
  <c r="AC123" i="53" s="1"/>
  <c r="AD123" i="53" s="1"/>
  <c r="AE123" i="53" s="1"/>
  <c r="AF123" i="53" s="1"/>
  <c r="M122" i="53"/>
  <c r="N122" i="53" s="1"/>
  <c r="O122" i="53" s="1"/>
  <c r="P122" i="53" s="1"/>
  <c r="Q122" i="53" s="1"/>
  <c r="R122" i="53" s="1"/>
  <c r="S122" i="53" s="1"/>
  <c r="T122" i="53" s="1"/>
  <c r="U122" i="53" s="1"/>
  <c r="V122" i="53" s="1"/>
  <c r="W122" i="53" s="1"/>
  <c r="X122" i="53" s="1"/>
  <c r="Y122" i="53" s="1"/>
  <c r="Z122" i="53" s="1"/>
  <c r="AA122" i="53" s="1"/>
  <c r="AB122" i="53" s="1"/>
  <c r="AC122" i="53" s="1"/>
  <c r="AD122" i="53" s="1"/>
  <c r="AE122" i="53" s="1"/>
  <c r="AF122" i="53" s="1"/>
  <c r="I122" i="53"/>
  <c r="J122" i="53" s="1"/>
  <c r="K122" i="53" s="1"/>
  <c r="L122" i="53" s="1"/>
  <c r="E122" i="53"/>
  <c r="F122" i="53" s="1"/>
  <c r="G122" i="53" s="1"/>
  <c r="H122" i="53" s="1"/>
  <c r="D122" i="53"/>
  <c r="C122" i="53"/>
  <c r="C121" i="53"/>
  <c r="D121" i="53" s="1"/>
  <c r="E121" i="53" s="1"/>
  <c r="F121" i="53" s="1"/>
  <c r="G121" i="53" s="1"/>
  <c r="H121" i="53" s="1"/>
  <c r="I121" i="53" s="1"/>
  <c r="J121" i="53" s="1"/>
  <c r="K121" i="53" s="1"/>
  <c r="L121" i="53" s="1"/>
  <c r="M121" i="53" s="1"/>
  <c r="N121" i="53" s="1"/>
  <c r="O121" i="53" s="1"/>
  <c r="P121" i="53" s="1"/>
  <c r="Q121" i="53" s="1"/>
  <c r="R121" i="53" s="1"/>
  <c r="S121" i="53" s="1"/>
  <c r="T121" i="53" s="1"/>
  <c r="U121" i="53" s="1"/>
  <c r="V121" i="53" s="1"/>
  <c r="W121" i="53" s="1"/>
  <c r="X121" i="53" s="1"/>
  <c r="Y121" i="53" s="1"/>
  <c r="Z121" i="53" s="1"/>
  <c r="AA121" i="53" s="1"/>
  <c r="AB121" i="53" s="1"/>
  <c r="AC121" i="53" s="1"/>
  <c r="AD121" i="53" s="1"/>
  <c r="AE121" i="53" s="1"/>
  <c r="AF121" i="53" s="1"/>
  <c r="E120" i="53"/>
  <c r="F120" i="53" s="1"/>
  <c r="G120" i="53" s="1"/>
  <c r="H120" i="53" s="1"/>
  <c r="I120" i="53" s="1"/>
  <c r="J120" i="53" s="1"/>
  <c r="K120" i="53" s="1"/>
  <c r="L120" i="53" s="1"/>
  <c r="M120" i="53" s="1"/>
  <c r="N120" i="53" s="1"/>
  <c r="O120" i="53" s="1"/>
  <c r="P120" i="53" s="1"/>
  <c r="Q120" i="53" s="1"/>
  <c r="R120" i="53" s="1"/>
  <c r="S120" i="53" s="1"/>
  <c r="T120" i="53" s="1"/>
  <c r="U120" i="53" s="1"/>
  <c r="V120" i="53" s="1"/>
  <c r="W120" i="53" s="1"/>
  <c r="X120" i="53" s="1"/>
  <c r="Y120" i="53" s="1"/>
  <c r="Z120" i="53" s="1"/>
  <c r="AA120" i="53" s="1"/>
  <c r="AB120" i="53" s="1"/>
  <c r="AC120" i="53" s="1"/>
  <c r="AD120" i="53" s="1"/>
  <c r="AE120" i="53" s="1"/>
  <c r="AF120" i="53" s="1"/>
  <c r="D120" i="53"/>
  <c r="C120" i="53"/>
  <c r="G119" i="53"/>
  <c r="H119" i="53" s="1"/>
  <c r="I119" i="53" s="1"/>
  <c r="J119" i="53" s="1"/>
  <c r="K119" i="53" s="1"/>
  <c r="L119" i="53" s="1"/>
  <c r="M119" i="53" s="1"/>
  <c r="N119" i="53" s="1"/>
  <c r="O119" i="53" s="1"/>
  <c r="P119" i="53" s="1"/>
  <c r="Q119" i="53" s="1"/>
  <c r="R119" i="53" s="1"/>
  <c r="S119" i="53" s="1"/>
  <c r="T119" i="53" s="1"/>
  <c r="U119" i="53" s="1"/>
  <c r="V119" i="53" s="1"/>
  <c r="W119" i="53" s="1"/>
  <c r="X119" i="53" s="1"/>
  <c r="Y119" i="53" s="1"/>
  <c r="Z119" i="53" s="1"/>
  <c r="AA119" i="53" s="1"/>
  <c r="AB119" i="53" s="1"/>
  <c r="AC119" i="53" s="1"/>
  <c r="AD119" i="53" s="1"/>
  <c r="AE119" i="53" s="1"/>
  <c r="AF119" i="53" s="1"/>
  <c r="C119" i="53"/>
  <c r="D119" i="53" s="1"/>
  <c r="E119" i="53" s="1"/>
  <c r="F119" i="53" s="1"/>
  <c r="H118" i="53"/>
  <c r="I118" i="53" s="1"/>
  <c r="J118" i="53" s="1"/>
  <c r="K118" i="53" s="1"/>
  <c r="L118" i="53" s="1"/>
  <c r="M118" i="53" s="1"/>
  <c r="N118" i="53" s="1"/>
  <c r="O118" i="53" s="1"/>
  <c r="P118" i="53" s="1"/>
  <c r="Q118" i="53" s="1"/>
  <c r="R118" i="53" s="1"/>
  <c r="S118" i="53" s="1"/>
  <c r="T118" i="53" s="1"/>
  <c r="U118" i="53" s="1"/>
  <c r="V118" i="53" s="1"/>
  <c r="W118" i="53" s="1"/>
  <c r="X118" i="53" s="1"/>
  <c r="Y118" i="53" s="1"/>
  <c r="Z118" i="53" s="1"/>
  <c r="AA118" i="53" s="1"/>
  <c r="AB118" i="53" s="1"/>
  <c r="AC118" i="53" s="1"/>
  <c r="AD118" i="53" s="1"/>
  <c r="AE118" i="53" s="1"/>
  <c r="AF118" i="53" s="1"/>
  <c r="E118" i="53"/>
  <c r="F118" i="53" s="1"/>
  <c r="G118" i="53" s="1"/>
  <c r="D118" i="53"/>
  <c r="C118" i="53"/>
  <c r="C117" i="53"/>
  <c r="D117" i="53" s="1"/>
  <c r="E117" i="53" s="1"/>
  <c r="F117" i="53" s="1"/>
  <c r="G117" i="53" s="1"/>
  <c r="H117" i="53" s="1"/>
  <c r="I117" i="53" s="1"/>
  <c r="J117" i="53" s="1"/>
  <c r="K117" i="53" s="1"/>
  <c r="L117" i="53" s="1"/>
  <c r="M117" i="53" s="1"/>
  <c r="N117" i="53" s="1"/>
  <c r="O117" i="53" s="1"/>
  <c r="P117" i="53" s="1"/>
  <c r="Q117" i="53" s="1"/>
  <c r="R117" i="53" s="1"/>
  <c r="S117" i="53" s="1"/>
  <c r="T117" i="53" s="1"/>
  <c r="U117" i="53" s="1"/>
  <c r="V117" i="53" s="1"/>
  <c r="W117" i="53" s="1"/>
  <c r="X117" i="53" s="1"/>
  <c r="Y117" i="53" s="1"/>
  <c r="Z117" i="53" s="1"/>
  <c r="AA117" i="53" s="1"/>
  <c r="AB117" i="53" s="1"/>
  <c r="AC117" i="53" s="1"/>
  <c r="AD117" i="53" s="1"/>
  <c r="AE117" i="53" s="1"/>
  <c r="AF117" i="53" s="1"/>
  <c r="I116" i="53"/>
  <c r="J116" i="53" s="1"/>
  <c r="K116" i="53" s="1"/>
  <c r="L116" i="53" s="1"/>
  <c r="M116" i="53" s="1"/>
  <c r="N116" i="53" s="1"/>
  <c r="O116" i="53" s="1"/>
  <c r="P116" i="53" s="1"/>
  <c r="Q116" i="53" s="1"/>
  <c r="R116" i="53" s="1"/>
  <c r="S116" i="53" s="1"/>
  <c r="T116" i="53" s="1"/>
  <c r="U116" i="53" s="1"/>
  <c r="V116" i="53" s="1"/>
  <c r="W116" i="53" s="1"/>
  <c r="X116" i="53" s="1"/>
  <c r="Y116" i="53" s="1"/>
  <c r="Z116" i="53" s="1"/>
  <c r="AA116" i="53" s="1"/>
  <c r="AB116" i="53" s="1"/>
  <c r="AC116" i="53" s="1"/>
  <c r="AD116" i="53" s="1"/>
  <c r="AE116" i="53" s="1"/>
  <c r="AF116" i="53" s="1"/>
  <c r="E116" i="53"/>
  <c r="F116" i="53" s="1"/>
  <c r="G116" i="53" s="1"/>
  <c r="H116" i="53" s="1"/>
  <c r="D116" i="53"/>
  <c r="C116" i="53"/>
  <c r="J115" i="53"/>
  <c r="K115" i="53" s="1"/>
  <c r="L115" i="53" s="1"/>
  <c r="M115" i="53" s="1"/>
  <c r="N115" i="53" s="1"/>
  <c r="O115" i="53" s="1"/>
  <c r="P115" i="53" s="1"/>
  <c r="Q115" i="53" s="1"/>
  <c r="R115" i="53" s="1"/>
  <c r="S115" i="53" s="1"/>
  <c r="T115" i="53" s="1"/>
  <c r="U115" i="53" s="1"/>
  <c r="V115" i="53" s="1"/>
  <c r="W115" i="53" s="1"/>
  <c r="X115" i="53" s="1"/>
  <c r="Y115" i="53" s="1"/>
  <c r="Z115" i="53" s="1"/>
  <c r="AA115" i="53" s="1"/>
  <c r="AB115" i="53" s="1"/>
  <c r="AC115" i="53" s="1"/>
  <c r="AD115" i="53" s="1"/>
  <c r="AE115" i="53" s="1"/>
  <c r="AF115" i="53" s="1"/>
  <c r="G115" i="53"/>
  <c r="H115" i="53" s="1"/>
  <c r="I115" i="53" s="1"/>
  <c r="C115" i="53"/>
  <c r="D115" i="53" s="1"/>
  <c r="E115" i="53" s="1"/>
  <c r="F115" i="53" s="1"/>
  <c r="H114" i="53"/>
  <c r="I114" i="53" s="1"/>
  <c r="J114" i="53" s="1"/>
  <c r="K114" i="53" s="1"/>
  <c r="L114" i="53" s="1"/>
  <c r="M114" i="53" s="1"/>
  <c r="N114" i="53" s="1"/>
  <c r="O114" i="53" s="1"/>
  <c r="P114" i="53" s="1"/>
  <c r="Q114" i="53" s="1"/>
  <c r="R114" i="53" s="1"/>
  <c r="S114" i="53" s="1"/>
  <c r="T114" i="53" s="1"/>
  <c r="U114" i="53" s="1"/>
  <c r="V114" i="53" s="1"/>
  <c r="W114" i="53" s="1"/>
  <c r="X114" i="53" s="1"/>
  <c r="Y114" i="53" s="1"/>
  <c r="Z114" i="53" s="1"/>
  <c r="AA114" i="53" s="1"/>
  <c r="AB114" i="53" s="1"/>
  <c r="AC114" i="53" s="1"/>
  <c r="AD114" i="53" s="1"/>
  <c r="AE114" i="53" s="1"/>
  <c r="AF114" i="53" s="1"/>
  <c r="E114" i="53"/>
  <c r="F114" i="53" s="1"/>
  <c r="G114" i="53" s="1"/>
  <c r="D114" i="53"/>
  <c r="C114" i="53"/>
  <c r="E113" i="53"/>
  <c r="F113" i="53" s="1"/>
  <c r="G113" i="53" s="1"/>
  <c r="H113" i="53" s="1"/>
  <c r="I113" i="53" s="1"/>
  <c r="J113" i="53" s="1"/>
  <c r="K113" i="53" s="1"/>
  <c r="L113" i="53" s="1"/>
  <c r="M113" i="53" s="1"/>
  <c r="N113" i="53" s="1"/>
  <c r="O113" i="53" s="1"/>
  <c r="P113" i="53" s="1"/>
  <c r="Q113" i="53" s="1"/>
  <c r="R113" i="53" s="1"/>
  <c r="S113" i="53" s="1"/>
  <c r="T113" i="53" s="1"/>
  <c r="U113" i="53" s="1"/>
  <c r="V113" i="53" s="1"/>
  <c r="W113" i="53" s="1"/>
  <c r="X113" i="53" s="1"/>
  <c r="Y113" i="53" s="1"/>
  <c r="Z113" i="53" s="1"/>
  <c r="AA113" i="53" s="1"/>
  <c r="AB113" i="53" s="1"/>
  <c r="AC113" i="53" s="1"/>
  <c r="AD113" i="53" s="1"/>
  <c r="AE113" i="53" s="1"/>
  <c r="AF113" i="53" s="1"/>
  <c r="C113" i="53"/>
  <c r="D113" i="53" s="1"/>
  <c r="C112" i="53"/>
  <c r="D112" i="53" s="1"/>
  <c r="E112" i="53" s="1"/>
  <c r="F112" i="53" s="1"/>
  <c r="G112" i="53" s="1"/>
  <c r="H112" i="53" s="1"/>
  <c r="I112" i="53" s="1"/>
  <c r="J112" i="53" s="1"/>
  <c r="K112" i="53" s="1"/>
  <c r="L112" i="53" s="1"/>
  <c r="M112" i="53" s="1"/>
  <c r="N112" i="53" s="1"/>
  <c r="O112" i="53" s="1"/>
  <c r="P112" i="53" s="1"/>
  <c r="Q112" i="53" s="1"/>
  <c r="R112" i="53" s="1"/>
  <c r="S112" i="53" s="1"/>
  <c r="T112" i="53" s="1"/>
  <c r="U112" i="53" s="1"/>
  <c r="V112" i="53" s="1"/>
  <c r="W112" i="53" s="1"/>
  <c r="X112" i="53" s="1"/>
  <c r="Y112" i="53" s="1"/>
  <c r="Z112" i="53" s="1"/>
  <c r="AA112" i="53" s="1"/>
  <c r="AB112" i="53" s="1"/>
  <c r="AC112" i="53" s="1"/>
  <c r="AD112" i="53" s="1"/>
  <c r="AE112" i="53" s="1"/>
  <c r="AF112" i="53" s="1"/>
  <c r="I111" i="53"/>
  <c r="J111" i="53" s="1"/>
  <c r="K111" i="53" s="1"/>
  <c r="L111" i="53" s="1"/>
  <c r="M111" i="53" s="1"/>
  <c r="N111" i="53" s="1"/>
  <c r="O111" i="53" s="1"/>
  <c r="P111" i="53" s="1"/>
  <c r="Q111" i="53" s="1"/>
  <c r="R111" i="53" s="1"/>
  <c r="S111" i="53" s="1"/>
  <c r="T111" i="53" s="1"/>
  <c r="U111" i="53" s="1"/>
  <c r="V111" i="53" s="1"/>
  <c r="W111" i="53" s="1"/>
  <c r="X111" i="53" s="1"/>
  <c r="Y111" i="53" s="1"/>
  <c r="Z111" i="53" s="1"/>
  <c r="AA111" i="53" s="1"/>
  <c r="AB111" i="53" s="1"/>
  <c r="AC111" i="53" s="1"/>
  <c r="AD111" i="53" s="1"/>
  <c r="AE111" i="53" s="1"/>
  <c r="AF111" i="53" s="1"/>
  <c r="G111" i="53"/>
  <c r="H111" i="53" s="1"/>
  <c r="C111" i="53"/>
  <c r="D111" i="53" s="1"/>
  <c r="E111" i="53" s="1"/>
  <c r="F111" i="53" s="1"/>
  <c r="L110" i="53"/>
  <c r="M110" i="53" s="1"/>
  <c r="N110" i="53" s="1"/>
  <c r="O110" i="53" s="1"/>
  <c r="P110" i="53" s="1"/>
  <c r="Q110" i="53" s="1"/>
  <c r="R110" i="53" s="1"/>
  <c r="S110" i="53" s="1"/>
  <c r="T110" i="53" s="1"/>
  <c r="U110" i="53" s="1"/>
  <c r="V110" i="53" s="1"/>
  <c r="W110" i="53" s="1"/>
  <c r="X110" i="53" s="1"/>
  <c r="Y110" i="53" s="1"/>
  <c r="Z110" i="53" s="1"/>
  <c r="AA110" i="53" s="1"/>
  <c r="AB110" i="53" s="1"/>
  <c r="AC110" i="53" s="1"/>
  <c r="AD110" i="53" s="1"/>
  <c r="AE110" i="53" s="1"/>
  <c r="AF110" i="53" s="1"/>
  <c r="E110" i="53"/>
  <c r="F110" i="53" s="1"/>
  <c r="G110" i="53" s="1"/>
  <c r="H110" i="53" s="1"/>
  <c r="I110" i="53" s="1"/>
  <c r="J110" i="53" s="1"/>
  <c r="K110" i="53" s="1"/>
  <c r="D110" i="53"/>
  <c r="C110" i="53"/>
  <c r="R109" i="53"/>
  <c r="S109" i="53" s="1"/>
  <c r="T109" i="53" s="1"/>
  <c r="U109" i="53" s="1"/>
  <c r="V109" i="53" s="1"/>
  <c r="W109" i="53" s="1"/>
  <c r="X109" i="53" s="1"/>
  <c r="Y109" i="53" s="1"/>
  <c r="Z109" i="53" s="1"/>
  <c r="AA109" i="53" s="1"/>
  <c r="AB109" i="53" s="1"/>
  <c r="AC109" i="53" s="1"/>
  <c r="AD109" i="53" s="1"/>
  <c r="AE109" i="53" s="1"/>
  <c r="AF109" i="53" s="1"/>
  <c r="K109" i="53"/>
  <c r="L109" i="53" s="1"/>
  <c r="M109" i="53" s="1"/>
  <c r="N109" i="53" s="1"/>
  <c r="O109" i="53" s="1"/>
  <c r="P109" i="53" s="1"/>
  <c r="Q109" i="53" s="1"/>
  <c r="J109" i="53"/>
  <c r="D109" i="53"/>
  <c r="E109" i="53" s="1"/>
  <c r="F109" i="53" s="1"/>
  <c r="G109" i="53" s="1"/>
  <c r="H109" i="53" s="1"/>
  <c r="C109" i="53"/>
  <c r="C108" i="53"/>
  <c r="D108" i="53" s="1"/>
  <c r="E108" i="53" s="1"/>
  <c r="F108" i="53" s="1"/>
  <c r="G108" i="53" s="1"/>
  <c r="H108" i="53" s="1"/>
  <c r="I108" i="53" s="1"/>
  <c r="J108" i="53" s="1"/>
  <c r="K108" i="53" s="1"/>
  <c r="L108" i="53" s="1"/>
  <c r="M108" i="53" s="1"/>
  <c r="N108" i="53" s="1"/>
  <c r="O108" i="53" s="1"/>
  <c r="P108" i="53" s="1"/>
  <c r="Q108" i="53" s="1"/>
  <c r="R108" i="53" s="1"/>
  <c r="S108" i="53" s="1"/>
  <c r="T108" i="53" s="1"/>
  <c r="U108" i="53" s="1"/>
  <c r="V108" i="53" s="1"/>
  <c r="W108" i="53" s="1"/>
  <c r="X108" i="53" s="1"/>
  <c r="Y108" i="53" s="1"/>
  <c r="Z108" i="53" s="1"/>
  <c r="AA108" i="53" s="1"/>
  <c r="AB108" i="53" s="1"/>
  <c r="AC108" i="53" s="1"/>
  <c r="AD108" i="53" s="1"/>
  <c r="AE108" i="53" s="1"/>
  <c r="AF108" i="53" s="1"/>
  <c r="E107" i="53"/>
  <c r="F107" i="53" s="1"/>
  <c r="G107" i="53" s="1"/>
  <c r="H107" i="53" s="1"/>
  <c r="I107" i="53" s="1"/>
  <c r="J107" i="53" s="1"/>
  <c r="K107" i="53" s="1"/>
  <c r="L107" i="53" s="1"/>
  <c r="M107" i="53" s="1"/>
  <c r="N107" i="53" s="1"/>
  <c r="O107" i="53" s="1"/>
  <c r="P107" i="53" s="1"/>
  <c r="Q107" i="53" s="1"/>
  <c r="R107" i="53" s="1"/>
  <c r="S107" i="53" s="1"/>
  <c r="T107" i="53" s="1"/>
  <c r="U107" i="53" s="1"/>
  <c r="V107" i="53" s="1"/>
  <c r="W107" i="53" s="1"/>
  <c r="X107" i="53" s="1"/>
  <c r="Y107" i="53" s="1"/>
  <c r="Z107" i="53" s="1"/>
  <c r="AA107" i="53" s="1"/>
  <c r="AB107" i="53" s="1"/>
  <c r="AC107" i="53" s="1"/>
  <c r="AD107" i="53" s="1"/>
  <c r="AE107" i="53" s="1"/>
  <c r="AF107" i="53" s="1"/>
  <c r="C107" i="53"/>
  <c r="D107" i="53" s="1"/>
  <c r="E105" i="53"/>
  <c r="F105" i="53" s="1"/>
  <c r="G105" i="53" s="1"/>
  <c r="H105" i="53" s="1"/>
  <c r="I105" i="53" s="1"/>
  <c r="J105" i="53" s="1"/>
  <c r="K105" i="53" s="1"/>
  <c r="L105" i="53" s="1"/>
  <c r="M105" i="53" s="1"/>
  <c r="N105" i="53" s="1"/>
  <c r="O105" i="53" s="1"/>
  <c r="P105" i="53" s="1"/>
  <c r="Q105" i="53" s="1"/>
  <c r="R105" i="53" s="1"/>
  <c r="S105" i="53" s="1"/>
  <c r="T105" i="53" s="1"/>
  <c r="U105" i="53" s="1"/>
  <c r="V105" i="53" s="1"/>
  <c r="W105" i="53" s="1"/>
  <c r="X105" i="53" s="1"/>
  <c r="Y105" i="53" s="1"/>
  <c r="Z105" i="53" s="1"/>
  <c r="AA105" i="53" s="1"/>
  <c r="AB105" i="53" s="1"/>
  <c r="AC105" i="53" s="1"/>
  <c r="AD105" i="53" s="1"/>
  <c r="AE105" i="53" s="1"/>
  <c r="AF105" i="53" s="1"/>
  <c r="D105" i="53"/>
  <c r="C105" i="53"/>
  <c r="C104" i="53"/>
  <c r="O102" i="53"/>
  <c r="P102" i="53" s="1"/>
  <c r="Q102" i="53" s="1"/>
  <c r="R102" i="53" s="1"/>
  <c r="S102" i="53" s="1"/>
  <c r="T102" i="53" s="1"/>
  <c r="U102" i="53" s="1"/>
  <c r="V102" i="53" s="1"/>
  <c r="W102" i="53" s="1"/>
  <c r="X102" i="53" s="1"/>
  <c r="Y102" i="53" s="1"/>
  <c r="Z102" i="53" s="1"/>
  <c r="AA102" i="53" s="1"/>
  <c r="AB102" i="53" s="1"/>
  <c r="AC102" i="53" s="1"/>
  <c r="AD102" i="53" s="1"/>
  <c r="AE102" i="53" s="1"/>
  <c r="AF102" i="53" s="1"/>
  <c r="E102" i="53"/>
  <c r="F102" i="53" s="1"/>
  <c r="G102" i="53" s="1"/>
  <c r="H102" i="53" s="1"/>
  <c r="I102" i="53" s="1"/>
  <c r="J102" i="53" s="1"/>
  <c r="K102" i="53" s="1"/>
  <c r="L102" i="53" s="1"/>
  <c r="M102" i="53" s="1"/>
  <c r="N102" i="53" s="1"/>
  <c r="D102" i="53"/>
  <c r="C102" i="53"/>
  <c r="D101" i="53"/>
  <c r="E101" i="53" s="1"/>
  <c r="F101" i="53" s="1"/>
  <c r="G101" i="53" s="1"/>
  <c r="H101" i="53" s="1"/>
  <c r="I101" i="53" s="1"/>
  <c r="J101" i="53" s="1"/>
  <c r="K101" i="53" s="1"/>
  <c r="L101" i="53" s="1"/>
  <c r="M101" i="53" s="1"/>
  <c r="N101" i="53" s="1"/>
  <c r="O101" i="53" s="1"/>
  <c r="P101" i="53" s="1"/>
  <c r="Q101" i="53" s="1"/>
  <c r="R101" i="53" s="1"/>
  <c r="S101" i="53" s="1"/>
  <c r="T101" i="53" s="1"/>
  <c r="U101" i="53" s="1"/>
  <c r="V101" i="53" s="1"/>
  <c r="W101" i="53" s="1"/>
  <c r="X101" i="53" s="1"/>
  <c r="Y101" i="53" s="1"/>
  <c r="Z101" i="53" s="1"/>
  <c r="AA101" i="53" s="1"/>
  <c r="AB101" i="53" s="1"/>
  <c r="AC101" i="53" s="1"/>
  <c r="AD101" i="53" s="1"/>
  <c r="AE101" i="53" s="1"/>
  <c r="AF101" i="53" s="1"/>
  <c r="C101" i="53"/>
  <c r="C100" i="53"/>
  <c r="D100" i="53" s="1"/>
  <c r="E100" i="53" s="1"/>
  <c r="F100" i="53" s="1"/>
  <c r="G100" i="53" s="1"/>
  <c r="H100" i="53" s="1"/>
  <c r="I100" i="53" s="1"/>
  <c r="J100" i="53" s="1"/>
  <c r="K100" i="53" s="1"/>
  <c r="L100" i="53" s="1"/>
  <c r="M100" i="53" s="1"/>
  <c r="N100" i="53" s="1"/>
  <c r="O100" i="53" s="1"/>
  <c r="P100" i="53" s="1"/>
  <c r="Q100" i="53" s="1"/>
  <c r="R100" i="53" s="1"/>
  <c r="S100" i="53" s="1"/>
  <c r="T100" i="53" s="1"/>
  <c r="U100" i="53" s="1"/>
  <c r="V100" i="53" s="1"/>
  <c r="W100" i="53" s="1"/>
  <c r="X100" i="53" s="1"/>
  <c r="Y100" i="53" s="1"/>
  <c r="Z100" i="53" s="1"/>
  <c r="AA100" i="53" s="1"/>
  <c r="AB100" i="53" s="1"/>
  <c r="AC100" i="53" s="1"/>
  <c r="AD100" i="53" s="1"/>
  <c r="AE100" i="53" s="1"/>
  <c r="AF100" i="53" s="1"/>
  <c r="L99" i="53"/>
  <c r="M99" i="53" s="1"/>
  <c r="N99" i="53" s="1"/>
  <c r="O99" i="53" s="1"/>
  <c r="P99" i="53" s="1"/>
  <c r="Q99" i="53" s="1"/>
  <c r="R99" i="53" s="1"/>
  <c r="S99" i="53" s="1"/>
  <c r="T99" i="53" s="1"/>
  <c r="U99" i="53" s="1"/>
  <c r="V99" i="53" s="1"/>
  <c r="W99" i="53" s="1"/>
  <c r="X99" i="53" s="1"/>
  <c r="Y99" i="53" s="1"/>
  <c r="Z99" i="53" s="1"/>
  <c r="AA99" i="53" s="1"/>
  <c r="AB99" i="53" s="1"/>
  <c r="AC99" i="53" s="1"/>
  <c r="AD99" i="53" s="1"/>
  <c r="AE99" i="53" s="1"/>
  <c r="AF99" i="53" s="1"/>
  <c r="D99" i="53"/>
  <c r="E99" i="53" s="1"/>
  <c r="F99" i="53" s="1"/>
  <c r="G99" i="53" s="1"/>
  <c r="H99" i="53" s="1"/>
  <c r="I99" i="53" s="1"/>
  <c r="J99" i="53" s="1"/>
  <c r="K99" i="53" s="1"/>
  <c r="C99" i="53"/>
  <c r="C98" i="53"/>
  <c r="D98" i="53" s="1"/>
  <c r="D97" i="53"/>
  <c r="C97" i="53"/>
  <c r="AH95" i="53"/>
  <c r="AI95" i="53" s="1"/>
  <c r="AH94" i="53"/>
  <c r="AI94" i="53" s="1"/>
  <c r="AH93" i="53"/>
  <c r="AI93" i="53" s="1"/>
  <c r="AH92" i="53"/>
  <c r="AI92" i="53" s="1"/>
  <c r="AH91" i="53"/>
  <c r="AI91" i="53" s="1"/>
  <c r="AI88" i="53"/>
  <c r="AH88" i="53"/>
  <c r="AI87" i="53"/>
  <c r="AH87" i="53"/>
  <c r="AI86" i="53"/>
  <c r="AH86" i="53"/>
  <c r="AI85" i="53"/>
  <c r="AH85" i="53"/>
  <c r="AI84" i="53"/>
  <c r="AH84" i="53"/>
  <c r="AI83" i="53"/>
  <c r="AH83" i="53"/>
  <c r="AI82" i="53"/>
  <c r="AH82" i="53"/>
  <c r="AI81" i="53"/>
  <c r="AH81" i="53"/>
  <c r="AG79" i="53"/>
  <c r="V79" i="53"/>
  <c r="AI78" i="53"/>
  <c r="AH78" i="53"/>
  <c r="AF77" i="53"/>
  <c r="AE77" i="53"/>
  <c r="AD77" i="53"/>
  <c r="AC77" i="53"/>
  <c r="AB77" i="53"/>
  <c r="AA77" i="53"/>
  <c r="Z77" i="53"/>
  <c r="Y77" i="53"/>
  <c r="X77" i="53"/>
  <c r="W77" i="53"/>
  <c r="V77" i="53"/>
  <c r="U77" i="53"/>
  <c r="T77" i="53"/>
  <c r="S77" i="53"/>
  <c r="R77" i="53"/>
  <c r="Q77" i="53"/>
  <c r="P77" i="53"/>
  <c r="O77" i="53"/>
  <c r="N77" i="53"/>
  <c r="M77" i="53"/>
  <c r="L77" i="53"/>
  <c r="K77" i="53"/>
  <c r="J77" i="53"/>
  <c r="I77" i="53"/>
  <c r="H77" i="53"/>
  <c r="G77" i="53"/>
  <c r="F77" i="53"/>
  <c r="E77" i="53"/>
  <c r="D77" i="53"/>
  <c r="C77" i="53"/>
  <c r="AF76" i="53"/>
  <c r="AE76" i="53"/>
  <c r="AD76" i="53"/>
  <c r="AC76" i="53"/>
  <c r="AB76" i="53"/>
  <c r="AA76" i="53"/>
  <c r="Z76" i="53"/>
  <c r="Y76" i="53"/>
  <c r="X76" i="53"/>
  <c r="W76" i="53"/>
  <c r="V76" i="53"/>
  <c r="U76" i="53"/>
  <c r="T76" i="53"/>
  <c r="S76" i="53"/>
  <c r="R76" i="53"/>
  <c r="Q76" i="53"/>
  <c r="P76" i="53"/>
  <c r="O76" i="53"/>
  <c r="N76" i="53"/>
  <c r="M76" i="53"/>
  <c r="L76" i="53"/>
  <c r="K76" i="53"/>
  <c r="J76" i="53"/>
  <c r="I76" i="53"/>
  <c r="H76" i="53"/>
  <c r="G76" i="53"/>
  <c r="F76" i="53"/>
  <c r="E76" i="53"/>
  <c r="D76" i="53"/>
  <c r="C76" i="53"/>
  <c r="AF75" i="53"/>
  <c r="AE75" i="53"/>
  <c r="AD75" i="53"/>
  <c r="AC75" i="53"/>
  <c r="AB75" i="53"/>
  <c r="AA75" i="53"/>
  <c r="Z75" i="53"/>
  <c r="Y75" i="53"/>
  <c r="X75" i="53"/>
  <c r="W75" i="53"/>
  <c r="V75" i="53"/>
  <c r="U75" i="53"/>
  <c r="T75" i="53"/>
  <c r="S75" i="53"/>
  <c r="R75" i="53"/>
  <c r="Q75" i="53"/>
  <c r="P75" i="53"/>
  <c r="O75" i="53"/>
  <c r="N75" i="53"/>
  <c r="M75" i="53"/>
  <c r="L75" i="53"/>
  <c r="K75" i="53"/>
  <c r="J75" i="53"/>
  <c r="I75" i="53"/>
  <c r="H75" i="53"/>
  <c r="G75" i="53"/>
  <c r="F75" i="53"/>
  <c r="E75" i="53"/>
  <c r="D75" i="53"/>
  <c r="C75" i="53"/>
  <c r="AF74" i="53"/>
  <c r="AE74" i="53"/>
  <c r="AD74" i="53"/>
  <c r="AC74" i="53"/>
  <c r="AB74" i="53"/>
  <c r="AA74" i="53"/>
  <c r="Z74" i="53"/>
  <c r="Y74" i="53"/>
  <c r="X74" i="53"/>
  <c r="W74" i="53"/>
  <c r="V74" i="53"/>
  <c r="U74" i="53"/>
  <c r="T74" i="53"/>
  <c r="S74" i="53"/>
  <c r="R74" i="53"/>
  <c r="Q74" i="53"/>
  <c r="P74" i="53"/>
  <c r="O74" i="53"/>
  <c r="N74" i="53"/>
  <c r="M74" i="53"/>
  <c r="L74" i="53"/>
  <c r="K74" i="53"/>
  <c r="J74" i="53"/>
  <c r="I74" i="53"/>
  <c r="H74" i="53"/>
  <c r="G74" i="53"/>
  <c r="F74" i="53"/>
  <c r="E74" i="53"/>
  <c r="D74" i="53"/>
  <c r="C74" i="53"/>
  <c r="AF73" i="53"/>
  <c r="AE73" i="53"/>
  <c r="AD73" i="53"/>
  <c r="AC73" i="53"/>
  <c r="AC79" i="53" s="1"/>
  <c r="AB73" i="53"/>
  <c r="AA73" i="53"/>
  <c r="Z73" i="53"/>
  <c r="Y73" i="53"/>
  <c r="X73" i="53"/>
  <c r="W73" i="53"/>
  <c r="V73" i="53"/>
  <c r="U73" i="53"/>
  <c r="T73" i="53"/>
  <c r="S73" i="53"/>
  <c r="R73" i="53"/>
  <c r="Q73" i="53"/>
  <c r="P73" i="53"/>
  <c r="O73" i="53"/>
  <c r="N73" i="53"/>
  <c r="M73" i="53"/>
  <c r="L73" i="53"/>
  <c r="K73" i="53"/>
  <c r="J73" i="53"/>
  <c r="I73" i="53"/>
  <c r="H73" i="53"/>
  <c r="G73" i="53"/>
  <c r="F73" i="53"/>
  <c r="E73" i="53"/>
  <c r="E79" i="53" s="1"/>
  <c r="D73" i="53"/>
  <c r="C73" i="53"/>
  <c r="AI71" i="53"/>
  <c r="AH71" i="53"/>
  <c r="AG69" i="53"/>
  <c r="AG72" i="53" s="1"/>
  <c r="AF69" i="53"/>
  <c r="AE69" i="53"/>
  <c r="AD69" i="53"/>
  <c r="AC69" i="53"/>
  <c r="AB69" i="53"/>
  <c r="AA69" i="53"/>
  <c r="Z69" i="53"/>
  <c r="Y69" i="53"/>
  <c r="X69" i="53"/>
  <c r="W69" i="53"/>
  <c r="V69" i="53"/>
  <c r="U69" i="53"/>
  <c r="T69" i="53"/>
  <c r="S69" i="53"/>
  <c r="R69" i="53"/>
  <c r="Q69" i="53"/>
  <c r="P69" i="53"/>
  <c r="O69" i="53"/>
  <c r="N69" i="53"/>
  <c r="M69" i="53"/>
  <c r="L69" i="53"/>
  <c r="K69" i="53"/>
  <c r="J69" i="53"/>
  <c r="I69" i="53"/>
  <c r="H69" i="53"/>
  <c r="G69" i="53"/>
  <c r="F69" i="53"/>
  <c r="E69" i="53"/>
  <c r="D69" i="53"/>
  <c r="C69" i="53"/>
  <c r="AH69" i="53"/>
  <c r="AI68" i="53"/>
  <c r="AH68" i="53"/>
  <c r="AI67" i="53"/>
  <c r="AH67" i="53"/>
  <c r="AI66" i="53"/>
  <c r="AH66" i="53"/>
  <c r="AG65" i="53"/>
  <c r="AG70" i="53" s="1"/>
  <c r="AF65" i="53"/>
  <c r="AE65" i="53"/>
  <c r="AE5" i="53" s="1"/>
  <c r="AD65" i="53"/>
  <c r="AC65" i="53"/>
  <c r="AB65" i="53"/>
  <c r="AB5" i="53" s="1"/>
  <c r="AA65" i="53"/>
  <c r="AA5" i="53" s="1"/>
  <c r="Z65" i="53"/>
  <c r="Y65" i="53"/>
  <c r="X65" i="53"/>
  <c r="W65" i="53"/>
  <c r="V65" i="53"/>
  <c r="U65" i="53"/>
  <c r="U5" i="53" s="1"/>
  <c r="T65" i="53"/>
  <c r="T5" i="53" s="1"/>
  <c r="S65" i="53"/>
  <c r="R65" i="53"/>
  <c r="Q65" i="53"/>
  <c r="Q70" i="53" s="1"/>
  <c r="P65" i="53"/>
  <c r="P5" i="53" s="1"/>
  <c r="O65" i="53"/>
  <c r="O5" i="53" s="1"/>
  <c r="N65" i="53"/>
  <c r="N5" i="53" s="1"/>
  <c r="M65" i="53"/>
  <c r="L65" i="53"/>
  <c r="L5" i="53" s="1"/>
  <c r="K65" i="53"/>
  <c r="J65" i="53"/>
  <c r="I65" i="53"/>
  <c r="H65" i="53"/>
  <c r="G65" i="53"/>
  <c r="G5" i="53" s="1"/>
  <c r="F65" i="53"/>
  <c r="E65" i="53"/>
  <c r="E5" i="53" s="1"/>
  <c r="D65" i="53"/>
  <c r="C65" i="53"/>
  <c r="AI64" i="53"/>
  <c r="AH64" i="53"/>
  <c r="AI63" i="53"/>
  <c r="AH63" i="53"/>
  <c r="AI62" i="53"/>
  <c r="AH62" i="53"/>
  <c r="AI61" i="53"/>
  <c r="AH61" i="53"/>
  <c r="AI60" i="53"/>
  <c r="AH60" i="53"/>
  <c r="AI59" i="53"/>
  <c r="AH59" i="53"/>
  <c r="AI58" i="53"/>
  <c r="AH58" i="53"/>
  <c r="AI57" i="53"/>
  <c r="AH57" i="53"/>
  <c r="AI56" i="53"/>
  <c r="AH56" i="53"/>
  <c r="AI55" i="53"/>
  <c r="AH55" i="53"/>
  <c r="AI54" i="53"/>
  <c r="AH54" i="53"/>
  <c r="AG53" i="53"/>
  <c r="AG4" i="53" s="1"/>
  <c r="AF53" i="53"/>
  <c r="AE53" i="53"/>
  <c r="AD53" i="53"/>
  <c r="AC53" i="53"/>
  <c r="AB53" i="53"/>
  <c r="AA53" i="53"/>
  <c r="Z53" i="53"/>
  <c r="Y53" i="53"/>
  <c r="X53" i="53"/>
  <c r="W53" i="53"/>
  <c r="V53" i="53"/>
  <c r="U53" i="53"/>
  <c r="T53" i="53"/>
  <c r="S53" i="53"/>
  <c r="R53" i="53"/>
  <c r="Q53" i="53"/>
  <c r="P53" i="53"/>
  <c r="O53" i="53"/>
  <c r="N53" i="53"/>
  <c r="M53" i="53"/>
  <c r="L53" i="53"/>
  <c r="K53" i="53"/>
  <c r="J53" i="53"/>
  <c r="I53" i="53"/>
  <c r="H53" i="53"/>
  <c r="G53" i="53"/>
  <c r="F53" i="53"/>
  <c r="E53" i="53"/>
  <c r="D53" i="53"/>
  <c r="C53" i="53"/>
  <c r="AI52" i="53"/>
  <c r="AH52" i="53"/>
  <c r="AI51" i="53"/>
  <c r="AH51" i="53"/>
  <c r="AI50" i="53"/>
  <c r="AH50" i="53"/>
  <c r="AG49" i="53"/>
  <c r="S49" i="53"/>
  <c r="R49" i="53"/>
  <c r="Q49" i="53"/>
  <c r="P49" i="53"/>
  <c r="O49" i="53"/>
  <c r="N49" i="53"/>
  <c r="M49" i="53"/>
  <c r="L49" i="53"/>
  <c r="K49" i="53"/>
  <c r="J49" i="53"/>
  <c r="I49" i="53"/>
  <c r="H49" i="53"/>
  <c r="G49" i="53"/>
  <c r="F49" i="53"/>
  <c r="E49" i="53"/>
  <c r="D49" i="53"/>
  <c r="C49" i="53"/>
  <c r="AG48" i="53"/>
  <c r="AI47" i="53"/>
  <c r="AH47" i="53"/>
  <c r="AI46" i="53"/>
  <c r="AH46" i="53"/>
  <c r="AI45" i="53"/>
  <c r="AH45" i="53"/>
  <c r="AI44" i="53"/>
  <c r="AH44" i="53"/>
  <c r="AI43" i="53"/>
  <c r="AH43" i="53"/>
  <c r="AI42" i="53"/>
  <c r="AH42" i="53"/>
  <c r="AI41" i="53"/>
  <c r="AH41" i="53"/>
  <c r="AI40" i="53"/>
  <c r="AH40" i="53"/>
  <c r="AI39" i="53"/>
  <c r="AH39" i="53"/>
  <c r="AI38" i="53"/>
  <c r="AH38" i="53"/>
  <c r="AI37" i="53"/>
  <c r="AH37" i="53"/>
  <c r="AI36" i="53"/>
  <c r="AH36" i="53"/>
  <c r="AG35" i="53"/>
  <c r="AF35" i="53"/>
  <c r="AE35" i="53"/>
  <c r="AD35" i="53"/>
  <c r="AC35" i="53"/>
  <c r="AB35" i="53"/>
  <c r="AA35" i="53"/>
  <c r="Z35" i="53"/>
  <c r="Y35" i="53"/>
  <c r="X35" i="53"/>
  <c r="W35" i="53"/>
  <c r="V35" i="53"/>
  <c r="U35" i="53"/>
  <c r="T35" i="53"/>
  <c r="S35" i="53"/>
  <c r="S72" i="53" s="1"/>
  <c r="AK209" i="53" s="1"/>
  <c r="R35" i="53"/>
  <c r="Q35" i="53"/>
  <c r="P35" i="53"/>
  <c r="O35" i="53"/>
  <c r="N35" i="53"/>
  <c r="M35" i="53"/>
  <c r="L35" i="53"/>
  <c r="K35" i="53"/>
  <c r="K72" i="53" s="1"/>
  <c r="AC209" i="53" s="1"/>
  <c r="J35" i="53"/>
  <c r="I35" i="53"/>
  <c r="H35" i="53"/>
  <c r="G35" i="53"/>
  <c r="F35" i="53"/>
  <c r="E35" i="53"/>
  <c r="D35" i="53"/>
  <c r="D72" i="53" s="1"/>
  <c r="C35" i="53"/>
  <c r="C72" i="53" s="1"/>
  <c r="U209" i="53" s="1"/>
  <c r="AI34" i="53"/>
  <c r="AH34" i="53"/>
  <c r="AI33" i="53"/>
  <c r="AH33" i="53"/>
  <c r="AI32" i="53"/>
  <c r="AH32" i="53"/>
  <c r="AI31" i="53"/>
  <c r="AH31" i="53"/>
  <c r="AI30" i="53"/>
  <c r="AH30" i="53"/>
  <c r="AI29" i="53"/>
  <c r="AH29" i="53"/>
  <c r="AI28" i="53"/>
  <c r="AH28" i="53"/>
  <c r="AI27" i="53"/>
  <c r="AH27" i="53"/>
  <c r="AI26" i="53"/>
  <c r="AH26" i="53"/>
  <c r="AI25" i="53"/>
  <c r="AH25" i="53"/>
  <c r="AI24" i="53"/>
  <c r="AH24" i="53"/>
  <c r="AI23" i="53"/>
  <c r="AH23" i="53"/>
  <c r="AI22" i="53"/>
  <c r="AH22" i="53"/>
  <c r="AI21" i="53"/>
  <c r="AH21" i="53"/>
  <c r="AI20" i="53"/>
  <c r="AH20" i="53"/>
  <c r="AI19" i="53"/>
  <c r="AH19" i="53"/>
  <c r="AI18" i="53"/>
  <c r="AH18" i="53"/>
  <c r="AI17" i="53"/>
  <c r="AH17" i="53"/>
  <c r="AI16" i="53"/>
  <c r="AH16" i="53"/>
  <c r="AI15" i="53"/>
  <c r="AH15" i="53"/>
  <c r="AI14" i="53"/>
  <c r="AH14" i="53"/>
  <c r="AI13" i="53"/>
  <c r="AH13" i="53"/>
  <c r="AI12" i="53"/>
  <c r="AH12" i="53"/>
  <c r="AI11" i="53"/>
  <c r="AH11" i="53"/>
  <c r="AF5" i="53"/>
  <c r="AD5" i="53"/>
  <c r="X5" i="53"/>
  <c r="W5" i="53"/>
  <c r="V5" i="53"/>
  <c r="S5" i="53"/>
  <c r="M5" i="53"/>
  <c r="K5" i="53"/>
  <c r="H5" i="53"/>
  <c r="F5" i="53"/>
  <c r="D5" i="53"/>
  <c r="C5" i="53"/>
  <c r="K4" i="53"/>
  <c r="B4" i="53"/>
  <c r="AG3" i="53"/>
  <c r="AG2" i="53"/>
  <c r="AG6" i="53" s="1"/>
  <c r="AF92" i="52"/>
  <c r="AF34" i="52"/>
  <c r="AE92" i="52"/>
  <c r="AE34" i="52"/>
  <c r="AD92" i="52"/>
  <c r="AD34" i="52"/>
  <c r="AC34" i="52"/>
  <c r="AB34" i="52"/>
  <c r="AA34" i="52"/>
  <c r="Q92" i="52"/>
  <c r="P92" i="52"/>
  <c r="O92" i="52"/>
  <c r="M92" i="52"/>
  <c r="C76" i="52"/>
  <c r="D76" i="52"/>
  <c r="E76" i="52"/>
  <c r="B76" i="52"/>
  <c r="C77" i="52"/>
  <c r="D77" i="52"/>
  <c r="E77" i="52"/>
  <c r="B77" i="52"/>
  <c r="AF97" i="51"/>
  <c r="AF98" i="51"/>
  <c r="AF234" i="52"/>
  <c r="AE234" i="52"/>
  <c r="AD234" i="52"/>
  <c r="AC234" i="52"/>
  <c r="AB234" i="52"/>
  <c r="AA234" i="52"/>
  <c r="Z234" i="52"/>
  <c r="Y234" i="52"/>
  <c r="X234" i="52"/>
  <c r="W234" i="52"/>
  <c r="V234" i="52"/>
  <c r="U234" i="52"/>
  <c r="T234" i="52"/>
  <c r="S234" i="52"/>
  <c r="R234" i="52"/>
  <c r="Q234" i="52"/>
  <c r="P234" i="52"/>
  <c r="O234" i="52"/>
  <c r="N234" i="52"/>
  <c r="M234" i="52"/>
  <c r="L234" i="52"/>
  <c r="K234" i="52"/>
  <c r="J234" i="52"/>
  <c r="I234" i="52"/>
  <c r="H234" i="52"/>
  <c r="G234" i="52"/>
  <c r="F234" i="52"/>
  <c r="E234" i="52"/>
  <c r="D234" i="52"/>
  <c r="C234" i="52"/>
  <c r="B234" i="52"/>
  <c r="A234" i="52"/>
  <c r="AF233" i="52"/>
  <c r="AE233" i="52"/>
  <c r="AD233" i="52"/>
  <c r="AC233" i="52"/>
  <c r="AB233" i="52"/>
  <c r="AA233" i="52"/>
  <c r="Z233" i="52"/>
  <c r="Y233" i="52"/>
  <c r="X233" i="52"/>
  <c r="W233" i="52"/>
  <c r="V233" i="52"/>
  <c r="U233" i="52"/>
  <c r="T233" i="52"/>
  <c r="S233" i="52"/>
  <c r="R233" i="52"/>
  <c r="Q233" i="52"/>
  <c r="P233" i="52"/>
  <c r="O233" i="52"/>
  <c r="N233" i="52"/>
  <c r="M233" i="52"/>
  <c r="L233" i="52"/>
  <c r="K233" i="52"/>
  <c r="J233" i="52"/>
  <c r="I233" i="52"/>
  <c r="H233" i="52"/>
  <c r="G233" i="52"/>
  <c r="F233" i="52"/>
  <c r="E233" i="52"/>
  <c r="D233" i="52"/>
  <c r="C233" i="52"/>
  <c r="B233" i="52"/>
  <c r="A233" i="52"/>
  <c r="AF232" i="52"/>
  <c r="AE232" i="52"/>
  <c r="AD232" i="52"/>
  <c r="AC232" i="52"/>
  <c r="AB232" i="52"/>
  <c r="AA232" i="52"/>
  <c r="Z232" i="52"/>
  <c r="Y232" i="52"/>
  <c r="X232" i="52"/>
  <c r="W232" i="52"/>
  <c r="V232" i="52"/>
  <c r="U232" i="52"/>
  <c r="T232" i="52"/>
  <c r="S232" i="52"/>
  <c r="R232" i="52"/>
  <c r="Q232" i="52"/>
  <c r="P232" i="52"/>
  <c r="O232" i="52"/>
  <c r="N232" i="52"/>
  <c r="M232" i="52"/>
  <c r="L232" i="52"/>
  <c r="K232" i="52"/>
  <c r="J232" i="52"/>
  <c r="I232" i="52"/>
  <c r="H232" i="52"/>
  <c r="G232" i="52"/>
  <c r="F232" i="52"/>
  <c r="E232" i="52"/>
  <c r="D232" i="52"/>
  <c r="C232" i="52"/>
  <c r="B232" i="52"/>
  <c r="A232" i="52"/>
  <c r="AF231" i="52"/>
  <c r="AE231" i="52"/>
  <c r="AD231" i="52"/>
  <c r="AC231" i="52"/>
  <c r="AB231" i="52"/>
  <c r="AA231" i="52"/>
  <c r="Z231" i="52"/>
  <c r="Y231" i="52"/>
  <c r="X231" i="52"/>
  <c r="W231" i="52"/>
  <c r="V231" i="52"/>
  <c r="U231" i="52"/>
  <c r="T231" i="52"/>
  <c r="S231" i="52"/>
  <c r="R231" i="52"/>
  <c r="Q231" i="52"/>
  <c r="P231" i="52"/>
  <c r="O231" i="52"/>
  <c r="N231" i="52"/>
  <c r="M231" i="52"/>
  <c r="L231" i="52"/>
  <c r="K231" i="52"/>
  <c r="J231" i="52"/>
  <c r="I231" i="52"/>
  <c r="H231" i="52"/>
  <c r="G231" i="52"/>
  <c r="F231" i="52"/>
  <c r="E231" i="52"/>
  <c r="D231" i="52"/>
  <c r="C231" i="52"/>
  <c r="B231" i="52"/>
  <c r="A231" i="52"/>
  <c r="C230" i="52"/>
  <c r="B230" i="52"/>
  <c r="S205" i="52"/>
  <c r="AG195" i="52"/>
  <c r="B195" i="52"/>
  <c r="D194" i="52"/>
  <c r="E194" i="52" s="1"/>
  <c r="C194" i="52"/>
  <c r="I193" i="52"/>
  <c r="J193" i="52" s="1"/>
  <c r="K193" i="52" s="1"/>
  <c r="L193" i="52" s="1"/>
  <c r="M193" i="52" s="1"/>
  <c r="N193" i="52" s="1"/>
  <c r="O193" i="52" s="1"/>
  <c r="P193" i="52" s="1"/>
  <c r="Q193" i="52" s="1"/>
  <c r="R193" i="52" s="1"/>
  <c r="S193" i="52" s="1"/>
  <c r="T193" i="52" s="1"/>
  <c r="U193" i="52" s="1"/>
  <c r="V193" i="52" s="1"/>
  <c r="W193" i="52" s="1"/>
  <c r="X193" i="52" s="1"/>
  <c r="Y193" i="52" s="1"/>
  <c r="Z193" i="52" s="1"/>
  <c r="AA193" i="52" s="1"/>
  <c r="AB193" i="52" s="1"/>
  <c r="AC193" i="52" s="1"/>
  <c r="AD193" i="52" s="1"/>
  <c r="AE193" i="52" s="1"/>
  <c r="AF193" i="52" s="1"/>
  <c r="F193" i="52"/>
  <c r="G193" i="52" s="1"/>
  <c r="H193" i="52" s="1"/>
  <c r="D193" i="52"/>
  <c r="E193" i="52" s="1"/>
  <c r="C193" i="52"/>
  <c r="D192" i="52"/>
  <c r="E192" i="52" s="1"/>
  <c r="F192" i="52" s="1"/>
  <c r="G192" i="52" s="1"/>
  <c r="H192" i="52" s="1"/>
  <c r="I192" i="52" s="1"/>
  <c r="J192" i="52" s="1"/>
  <c r="K192" i="52" s="1"/>
  <c r="L192" i="52" s="1"/>
  <c r="M192" i="52" s="1"/>
  <c r="N192" i="52" s="1"/>
  <c r="O192" i="52" s="1"/>
  <c r="P192" i="52" s="1"/>
  <c r="Q192" i="52" s="1"/>
  <c r="R192" i="52" s="1"/>
  <c r="S192" i="52" s="1"/>
  <c r="T192" i="52" s="1"/>
  <c r="U192" i="52" s="1"/>
  <c r="V192" i="52" s="1"/>
  <c r="W192" i="52" s="1"/>
  <c r="X192" i="52" s="1"/>
  <c r="Y192" i="52" s="1"/>
  <c r="Z192" i="52" s="1"/>
  <c r="AA192" i="52" s="1"/>
  <c r="AB192" i="52" s="1"/>
  <c r="AC192" i="52" s="1"/>
  <c r="AD192" i="52" s="1"/>
  <c r="AE192" i="52" s="1"/>
  <c r="AF192" i="52" s="1"/>
  <c r="C192" i="52"/>
  <c r="E191" i="52"/>
  <c r="F191" i="52" s="1"/>
  <c r="G191" i="52" s="1"/>
  <c r="H191" i="52" s="1"/>
  <c r="I191" i="52" s="1"/>
  <c r="J191" i="52" s="1"/>
  <c r="K191" i="52" s="1"/>
  <c r="L191" i="52" s="1"/>
  <c r="M191" i="52" s="1"/>
  <c r="N191" i="52" s="1"/>
  <c r="O191" i="52" s="1"/>
  <c r="P191" i="52" s="1"/>
  <c r="Q191" i="52" s="1"/>
  <c r="R191" i="52" s="1"/>
  <c r="S191" i="52" s="1"/>
  <c r="T191" i="52" s="1"/>
  <c r="U191" i="52" s="1"/>
  <c r="V191" i="52" s="1"/>
  <c r="W191" i="52" s="1"/>
  <c r="X191" i="52" s="1"/>
  <c r="Y191" i="52" s="1"/>
  <c r="Z191" i="52" s="1"/>
  <c r="AA191" i="52" s="1"/>
  <c r="AB191" i="52" s="1"/>
  <c r="AC191" i="52" s="1"/>
  <c r="AD191" i="52" s="1"/>
  <c r="AE191" i="52" s="1"/>
  <c r="AF191" i="52" s="1"/>
  <c r="D191" i="52"/>
  <c r="C191" i="52"/>
  <c r="D190" i="52"/>
  <c r="E190" i="52" s="1"/>
  <c r="F190" i="52" s="1"/>
  <c r="G190" i="52" s="1"/>
  <c r="H190" i="52" s="1"/>
  <c r="I190" i="52" s="1"/>
  <c r="J190" i="52" s="1"/>
  <c r="K190" i="52" s="1"/>
  <c r="L190" i="52" s="1"/>
  <c r="M190" i="52" s="1"/>
  <c r="N190" i="52" s="1"/>
  <c r="O190" i="52" s="1"/>
  <c r="P190" i="52" s="1"/>
  <c r="Q190" i="52" s="1"/>
  <c r="R190" i="52" s="1"/>
  <c r="S190" i="52" s="1"/>
  <c r="T190" i="52" s="1"/>
  <c r="U190" i="52" s="1"/>
  <c r="V190" i="52" s="1"/>
  <c r="W190" i="52" s="1"/>
  <c r="X190" i="52" s="1"/>
  <c r="Y190" i="52" s="1"/>
  <c r="Z190" i="52" s="1"/>
  <c r="AA190" i="52" s="1"/>
  <c r="AB190" i="52" s="1"/>
  <c r="AC190" i="52" s="1"/>
  <c r="AD190" i="52" s="1"/>
  <c r="AE190" i="52" s="1"/>
  <c r="AF190" i="52" s="1"/>
  <c r="C190" i="52"/>
  <c r="C189" i="52"/>
  <c r="AG187" i="52"/>
  <c r="B187" i="52"/>
  <c r="J186" i="52"/>
  <c r="K186" i="52" s="1"/>
  <c r="L186" i="52" s="1"/>
  <c r="M186" i="52" s="1"/>
  <c r="N186" i="52" s="1"/>
  <c r="O186" i="52" s="1"/>
  <c r="P186" i="52" s="1"/>
  <c r="Q186" i="52" s="1"/>
  <c r="R186" i="52" s="1"/>
  <c r="S186" i="52" s="1"/>
  <c r="T186" i="52" s="1"/>
  <c r="U186" i="52" s="1"/>
  <c r="V186" i="52" s="1"/>
  <c r="W186" i="52" s="1"/>
  <c r="X186" i="52" s="1"/>
  <c r="Y186" i="52" s="1"/>
  <c r="Z186" i="52" s="1"/>
  <c r="AA186" i="52" s="1"/>
  <c r="AB186" i="52" s="1"/>
  <c r="AC186" i="52" s="1"/>
  <c r="AD186" i="52" s="1"/>
  <c r="AE186" i="52" s="1"/>
  <c r="AF186" i="52" s="1"/>
  <c r="D186" i="52"/>
  <c r="E186" i="52" s="1"/>
  <c r="F186" i="52" s="1"/>
  <c r="G186" i="52" s="1"/>
  <c r="H186" i="52" s="1"/>
  <c r="I186" i="52" s="1"/>
  <c r="C186" i="52"/>
  <c r="F185" i="52"/>
  <c r="G185" i="52" s="1"/>
  <c r="H185" i="52" s="1"/>
  <c r="I185" i="52" s="1"/>
  <c r="J185" i="52" s="1"/>
  <c r="K185" i="52" s="1"/>
  <c r="L185" i="52" s="1"/>
  <c r="M185" i="52" s="1"/>
  <c r="N185" i="52" s="1"/>
  <c r="O185" i="52" s="1"/>
  <c r="P185" i="52" s="1"/>
  <c r="Q185" i="52" s="1"/>
  <c r="R185" i="52" s="1"/>
  <c r="S185" i="52" s="1"/>
  <c r="T185" i="52" s="1"/>
  <c r="U185" i="52" s="1"/>
  <c r="V185" i="52" s="1"/>
  <c r="W185" i="52" s="1"/>
  <c r="X185" i="52" s="1"/>
  <c r="Y185" i="52" s="1"/>
  <c r="Z185" i="52" s="1"/>
  <c r="AA185" i="52" s="1"/>
  <c r="AB185" i="52" s="1"/>
  <c r="AC185" i="52" s="1"/>
  <c r="AD185" i="52" s="1"/>
  <c r="AE185" i="52" s="1"/>
  <c r="AF185" i="52" s="1"/>
  <c r="E185" i="52"/>
  <c r="D185" i="52"/>
  <c r="C185" i="52"/>
  <c r="D184" i="52"/>
  <c r="E184" i="52" s="1"/>
  <c r="F184" i="52" s="1"/>
  <c r="G184" i="52" s="1"/>
  <c r="H184" i="52" s="1"/>
  <c r="I184" i="52" s="1"/>
  <c r="J184" i="52" s="1"/>
  <c r="K184" i="52" s="1"/>
  <c r="L184" i="52" s="1"/>
  <c r="M184" i="52" s="1"/>
  <c r="N184" i="52" s="1"/>
  <c r="O184" i="52" s="1"/>
  <c r="P184" i="52" s="1"/>
  <c r="Q184" i="52" s="1"/>
  <c r="R184" i="52" s="1"/>
  <c r="S184" i="52" s="1"/>
  <c r="T184" i="52" s="1"/>
  <c r="U184" i="52" s="1"/>
  <c r="V184" i="52" s="1"/>
  <c r="W184" i="52" s="1"/>
  <c r="X184" i="52" s="1"/>
  <c r="Y184" i="52" s="1"/>
  <c r="Z184" i="52" s="1"/>
  <c r="AA184" i="52" s="1"/>
  <c r="AB184" i="52" s="1"/>
  <c r="AC184" i="52" s="1"/>
  <c r="AD184" i="52" s="1"/>
  <c r="AE184" i="52" s="1"/>
  <c r="AF184" i="52" s="1"/>
  <c r="C184" i="52"/>
  <c r="D183" i="52"/>
  <c r="E183" i="52" s="1"/>
  <c r="F183" i="52" s="1"/>
  <c r="G183" i="52" s="1"/>
  <c r="H183" i="52" s="1"/>
  <c r="I183" i="52" s="1"/>
  <c r="J183" i="52" s="1"/>
  <c r="K183" i="52" s="1"/>
  <c r="L183" i="52" s="1"/>
  <c r="M183" i="52" s="1"/>
  <c r="N183" i="52" s="1"/>
  <c r="O183" i="52" s="1"/>
  <c r="P183" i="52" s="1"/>
  <c r="Q183" i="52" s="1"/>
  <c r="R183" i="52" s="1"/>
  <c r="S183" i="52" s="1"/>
  <c r="T183" i="52" s="1"/>
  <c r="U183" i="52" s="1"/>
  <c r="V183" i="52" s="1"/>
  <c r="W183" i="52" s="1"/>
  <c r="X183" i="52" s="1"/>
  <c r="Y183" i="52" s="1"/>
  <c r="Z183" i="52" s="1"/>
  <c r="AA183" i="52" s="1"/>
  <c r="AB183" i="52" s="1"/>
  <c r="AC183" i="52" s="1"/>
  <c r="AD183" i="52" s="1"/>
  <c r="AE183" i="52" s="1"/>
  <c r="AF183" i="52" s="1"/>
  <c r="C183" i="52"/>
  <c r="P182" i="52"/>
  <c r="Q182" i="52" s="1"/>
  <c r="R182" i="52" s="1"/>
  <c r="S182" i="52" s="1"/>
  <c r="T182" i="52" s="1"/>
  <c r="U182" i="52" s="1"/>
  <c r="V182" i="52" s="1"/>
  <c r="W182" i="52" s="1"/>
  <c r="X182" i="52" s="1"/>
  <c r="Y182" i="52" s="1"/>
  <c r="Z182" i="52" s="1"/>
  <c r="AA182" i="52" s="1"/>
  <c r="AB182" i="52" s="1"/>
  <c r="AC182" i="52" s="1"/>
  <c r="AD182" i="52" s="1"/>
  <c r="AE182" i="52" s="1"/>
  <c r="AF182" i="52" s="1"/>
  <c r="G182" i="52"/>
  <c r="H182" i="52" s="1"/>
  <c r="I182" i="52" s="1"/>
  <c r="J182" i="52" s="1"/>
  <c r="K182" i="52" s="1"/>
  <c r="L182" i="52" s="1"/>
  <c r="M182" i="52" s="1"/>
  <c r="N182" i="52" s="1"/>
  <c r="O182" i="52" s="1"/>
  <c r="D182" i="52"/>
  <c r="E182" i="52" s="1"/>
  <c r="F182" i="52" s="1"/>
  <c r="C182" i="52"/>
  <c r="E181" i="52"/>
  <c r="F181" i="52" s="1"/>
  <c r="G181" i="52" s="1"/>
  <c r="H181" i="52" s="1"/>
  <c r="I181" i="52" s="1"/>
  <c r="J181" i="52" s="1"/>
  <c r="K181" i="52" s="1"/>
  <c r="L181" i="52" s="1"/>
  <c r="M181" i="52" s="1"/>
  <c r="N181" i="52" s="1"/>
  <c r="O181" i="52" s="1"/>
  <c r="P181" i="52" s="1"/>
  <c r="Q181" i="52" s="1"/>
  <c r="R181" i="52" s="1"/>
  <c r="S181" i="52" s="1"/>
  <c r="T181" i="52" s="1"/>
  <c r="U181" i="52" s="1"/>
  <c r="V181" i="52" s="1"/>
  <c r="W181" i="52" s="1"/>
  <c r="X181" i="52" s="1"/>
  <c r="Y181" i="52" s="1"/>
  <c r="Z181" i="52" s="1"/>
  <c r="AA181" i="52" s="1"/>
  <c r="AB181" i="52" s="1"/>
  <c r="AC181" i="52" s="1"/>
  <c r="AD181" i="52" s="1"/>
  <c r="AE181" i="52" s="1"/>
  <c r="AF181" i="52" s="1"/>
  <c r="D181" i="52"/>
  <c r="C181" i="52"/>
  <c r="D180" i="52"/>
  <c r="E180" i="52" s="1"/>
  <c r="F180" i="52" s="1"/>
  <c r="G180" i="52" s="1"/>
  <c r="H180" i="52" s="1"/>
  <c r="I180" i="52" s="1"/>
  <c r="J180" i="52" s="1"/>
  <c r="K180" i="52" s="1"/>
  <c r="L180" i="52" s="1"/>
  <c r="M180" i="52" s="1"/>
  <c r="N180" i="52" s="1"/>
  <c r="O180" i="52" s="1"/>
  <c r="P180" i="52" s="1"/>
  <c r="Q180" i="52" s="1"/>
  <c r="R180" i="52" s="1"/>
  <c r="S180" i="52" s="1"/>
  <c r="T180" i="52" s="1"/>
  <c r="U180" i="52" s="1"/>
  <c r="V180" i="52" s="1"/>
  <c r="W180" i="52" s="1"/>
  <c r="X180" i="52" s="1"/>
  <c r="Y180" i="52" s="1"/>
  <c r="Z180" i="52" s="1"/>
  <c r="AA180" i="52" s="1"/>
  <c r="AB180" i="52" s="1"/>
  <c r="AC180" i="52" s="1"/>
  <c r="AD180" i="52" s="1"/>
  <c r="AE180" i="52" s="1"/>
  <c r="AF180" i="52" s="1"/>
  <c r="C180" i="52"/>
  <c r="C179" i="52"/>
  <c r="D179" i="52" s="1"/>
  <c r="E179" i="52" s="1"/>
  <c r="F179" i="52" s="1"/>
  <c r="G179" i="52" s="1"/>
  <c r="H179" i="52" s="1"/>
  <c r="I179" i="52" s="1"/>
  <c r="J179" i="52" s="1"/>
  <c r="K179" i="52" s="1"/>
  <c r="L179" i="52" s="1"/>
  <c r="M179" i="52" s="1"/>
  <c r="N179" i="52" s="1"/>
  <c r="O179" i="52" s="1"/>
  <c r="P179" i="52" s="1"/>
  <c r="Q179" i="52" s="1"/>
  <c r="R179" i="52" s="1"/>
  <c r="S179" i="52" s="1"/>
  <c r="T179" i="52" s="1"/>
  <c r="U179" i="52" s="1"/>
  <c r="V179" i="52" s="1"/>
  <c r="W179" i="52" s="1"/>
  <c r="X179" i="52" s="1"/>
  <c r="Y179" i="52" s="1"/>
  <c r="Z179" i="52" s="1"/>
  <c r="AA179" i="52" s="1"/>
  <c r="AB179" i="52" s="1"/>
  <c r="AC179" i="52" s="1"/>
  <c r="AD179" i="52" s="1"/>
  <c r="AE179" i="52" s="1"/>
  <c r="AF179" i="52" s="1"/>
  <c r="J178" i="52"/>
  <c r="K178" i="52" s="1"/>
  <c r="L178" i="52" s="1"/>
  <c r="M178" i="52" s="1"/>
  <c r="N178" i="52" s="1"/>
  <c r="O178" i="52" s="1"/>
  <c r="P178" i="52" s="1"/>
  <c r="Q178" i="52" s="1"/>
  <c r="R178" i="52" s="1"/>
  <c r="S178" i="52" s="1"/>
  <c r="T178" i="52" s="1"/>
  <c r="U178" i="52" s="1"/>
  <c r="V178" i="52" s="1"/>
  <c r="W178" i="52" s="1"/>
  <c r="X178" i="52" s="1"/>
  <c r="Y178" i="52" s="1"/>
  <c r="Z178" i="52" s="1"/>
  <c r="AA178" i="52" s="1"/>
  <c r="AB178" i="52" s="1"/>
  <c r="AC178" i="52" s="1"/>
  <c r="AD178" i="52" s="1"/>
  <c r="AE178" i="52" s="1"/>
  <c r="AF178" i="52" s="1"/>
  <c r="D178" i="52"/>
  <c r="E178" i="52" s="1"/>
  <c r="F178" i="52" s="1"/>
  <c r="G178" i="52" s="1"/>
  <c r="H178" i="52" s="1"/>
  <c r="I178" i="52" s="1"/>
  <c r="C178" i="52"/>
  <c r="R177" i="52"/>
  <c r="S177" i="52" s="1"/>
  <c r="T177" i="52" s="1"/>
  <c r="U177" i="52" s="1"/>
  <c r="V177" i="52" s="1"/>
  <c r="W177" i="52" s="1"/>
  <c r="X177" i="52" s="1"/>
  <c r="Y177" i="52" s="1"/>
  <c r="Z177" i="52" s="1"/>
  <c r="AA177" i="52" s="1"/>
  <c r="AB177" i="52" s="1"/>
  <c r="AC177" i="52" s="1"/>
  <c r="AD177" i="52" s="1"/>
  <c r="AE177" i="52" s="1"/>
  <c r="AF177" i="52" s="1"/>
  <c r="I177" i="52"/>
  <c r="J177" i="52" s="1"/>
  <c r="K177" i="52" s="1"/>
  <c r="L177" i="52" s="1"/>
  <c r="M177" i="52" s="1"/>
  <c r="N177" i="52" s="1"/>
  <c r="O177" i="52" s="1"/>
  <c r="P177" i="52" s="1"/>
  <c r="Q177" i="52" s="1"/>
  <c r="E177" i="52"/>
  <c r="F177" i="52" s="1"/>
  <c r="G177" i="52" s="1"/>
  <c r="H177" i="52" s="1"/>
  <c r="D177" i="52"/>
  <c r="C177" i="52"/>
  <c r="AE176" i="52"/>
  <c r="AF176" i="52" s="1"/>
  <c r="W176" i="52"/>
  <c r="X176" i="52" s="1"/>
  <c r="Y176" i="52" s="1"/>
  <c r="Z176" i="52" s="1"/>
  <c r="AA176" i="52" s="1"/>
  <c r="AB176" i="52" s="1"/>
  <c r="AC176" i="52" s="1"/>
  <c r="AD176" i="52" s="1"/>
  <c r="D176" i="52"/>
  <c r="E176" i="52" s="1"/>
  <c r="F176" i="52" s="1"/>
  <c r="G176" i="52" s="1"/>
  <c r="H176" i="52" s="1"/>
  <c r="I176" i="52" s="1"/>
  <c r="J176" i="52" s="1"/>
  <c r="K176" i="52" s="1"/>
  <c r="L176" i="52" s="1"/>
  <c r="M176" i="52" s="1"/>
  <c r="N176" i="52" s="1"/>
  <c r="O176" i="52" s="1"/>
  <c r="P176" i="52" s="1"/>
  <c r="Q176" i="52" s="1"/>
  <c r="R176" i="52" s="1"/>
  <c r="S176" i="52" s="1"/>
  <c r="T176" i="52" s="1"/>
  <c r="U176" i="52" s="1"/>
  <c r="V176" i="52" s="1"/>
  <c r="C176" i="52"/>
  <c r="D175" i="52"/>
  <c r="E175" i="52" s="1"/>
  <c r="F175" i="52" s="1"/>
  <c r="G175" i="52" s="1"/>
  <c r="H175" i="52" s="1"/>
  <c r="I175" i="52" s="1"/>
  <c r="J175" i="52" s="1"/>
  <c r="K175" i="52" s="1"/>
  <c r="L175" i="52" s="1"/>
  <c r="M175" i="52" s="1"/>
  <c r="N175" i="52" s="1"/>
  <c r="O175" i="52" s="1"/>
  <c r="P175" i="52" s="1"/>
  <c r="Q175" i="52" s="1"/>
  <c r="R175" i="52" s="1"/>
  <c r="S175" i="52" s="1"/>
  <c r="T175" i="52" s="1"/>
  <c r="U175" i="52" s="1"/>
  <c r="V175" i="52" s="1"/>
  <c r="W175" i="52" s="1"/>
  <c r="X175" i="52" s="1"/>
  <c r="Y175" i="52" s="1"/>
  <c r="Z175" i="52" s="1"/>
  <c r="AA175" i="52" s="1"/>
  <c r="AB175" i="52" s="1"/>
  <c r="AC175" i="52" s="1"/>
  <c r="AD175" i="52" s="1"/>
  <c r="AE175" i="52" s="1"/>
  <c r="AF175" i="52" s="1"/>
  <c r="C175" i="52"/>
  <c r="AA174" i="52"/>
  <c r="AB174" i="52" s="1"/>
  <c r="AC174" i="52" s="1"/>
  <c r="AD174" i="52" s="1"/>
  <c r="AE174" i="52" s="1"/>
  <c r="AF174" i="52" s="1"/>
  <c r="D174" i="52"/>
  <c r="E174" i="52" s="1"/>
  <c r="F174" i="52" s="1"/>
  <c r="G174" i="52" s="1"/>
  <c r="H174" i="52" s="1"/>
  <c r="I174" i="52" s="1"/>
  <c r="J174" i="52" s="1"/>
  <c r="K174" i="52" s="1"/>
  <c r="L174" i="52" s="1"/>
  <c r="M174" i="52" s="1"/>
  <c r="N174" i="52" s="1"/>
  <c r="O174" i="52" s="1"/>
  <c r="P174" i="52" s="1"/>
  <c r="Q174" i="52" s="1"/>
  <c r="R174" i="52" s="1"/>
  <c r="S174" i="52" s="1"/>
  <c r="T174" i="52" s="1"/>
  <c r="U174" i="52" s="1"/>
  <c r="V174" i="52" s="1"/>
  <c r="W174" i="52" s="1"/>
  <c r="X174" i="52" s="1"/>
  <c r="Y174" i="52" s="1"/>
  <c r="Z174" i="52" s="1"/>
  <c r="C174" i="52"/>
  <c r="D172" i="52"/>
  <c r="E172" i="52" s="1"/>
  <c r="F172" i="52" s="1"/>
  <c r="G172" i="52" s="1"/>
  <c r="H172" i="52" s="1"/>
  <c r="I172" i="52" s="1"/>
  <c r="J172" i="52" s="1"/>
  <c r="K172" i="52" s="1"/>
  <c r="L172" i="52" s="1"/>
  <c r="M172" i="52" s="1"/>
  <c r="N172" i="52" s="1"/>
  <c r="O172" i="52" s="1"/>
  <c r="P172" i="52" s="1"/>
  <c r="Q172" i="52" s="1"/>
  <c r="R172" i="52" s="1"/>
  <c r="S172" i="52" s="1"/>
  <c r="T172" i="52" s="1"/>
  <c r="U172" i="52" s="1"/>
  <c r="V172" i="52" s="1"/>
  <c r="W172" i="52" s="1"/>
  <c r="X172" i="52" s="1"/>
  <c r="Y172" i="52" s="1"/>
  <c r="Z172" i="52" s="1"/>
  <c r="AA172" i="52" s="1"/>
  <c r="AB172" i="52" s="1"/>
  <c r="AC172" i="52" s="1"/>
  <c r="AD172" i="52" s="1"/>
  <c r="AE172" i="52" s="1"/>
  <c r="AF172" i="52" s="1"/>
  <c r="C172" i="52"/>
  <c r="C171" i="52"/>
  <c r="D171" i="52" s="1"/>
  <c r="E171" i="52" s="1"/>
  <c r="F171" i="52" s="1"/>
  <c r="G171" i="52" s="1"/>
  <c r="H171" i="52" s="1"/>
  <c r="I171" i="52" s="1"/>
  <c r="J171" i="52" s="1"/>
  <c r="K171" i="52" s="1"/>
  <c r="L171" i="52" s="1"/>
  <c r="M171" i="52" s="1"/>
  <c r="N171" i="52" s="1"/>
  <c r="O171" i="52" s="1"/>
  <c r="P171" i="52" s="1"/>
  <c r="Q171" i="52" s="1"/>
  <c r="R171" i="52" s="1"/>
  <c r="S171" i="52" s="1"/>
  <c r="T171" i="52" s="1"/>
  <c r="U171" i="52" s="1"/>
  <c r="V171" i="52" s="1"/>
  <c r="W171" i="52" s="1"/>
  <c r="X171" i="52" s="1"/>
  <c r="Y171" i="52" s="1"/>
  <c r="Z171" i="52" s="1"/>
  <c r="AA171" i="52" s="1"/>
  <c r="AB171" i="52" s="1"/>
  <c r="AC171" i="52" s="1"/>
  <c r="AD171" i="52" s="1"/>
  <c r="AE171" i="52" s="1"/>
  <c r="AF171" i="52" s="1"/>
  <c r="D170" i="52"/>
  <c r="E170" i="52" s="1"/>
  <c r="F170" i="52" s="1"/>
  <c r="G170" i="52" s="1"/>
  <c r="H170" i="52" s="1"/>
  <c r="I170" i="52" s="1"/>
  <c r="J170" i="52" s="1"/>
  <c r="K170" i="52" s="1"/>
  <c r="L170" i="52" s="1"/>
  <c r="M170" i="52" s="1"/>
  <c r="N170" i="52" s="1"/>
  <c r="O170" i="52" s="1"/>
  <c r="P170" i="52" s="1"/>
  <c r="Q170" i="52" s="1"/>
  <c r="R170" i="52" s="1"/>
  <c r="S170" i="52" s="1"/>
  <c r="T170" i="52" s="1"/>
  <c r="U170" i="52" s="1"/>
  <c r="V170" i="52" s="1"/>
  <c r="W170" i="52" s="1"/>
  <c r="X170" i="52" s="1"/>
  <c r="Y170" i="52" s="1"/>
  <c r="Z170" i="52" s="1"/>
  <c r="AA170" i="52" s="1"/>
  <c r="AB170" i="52" s="1"/>
  <c r="AC170" i="52" s="1"/>
  <c r="AD170" i="52" s="1"/>
  <c r="AE170" i="52" s="1"/>
  <c r="AF170" i="52" s="1"/>
  <c r="C170" i="52"/>
  <c r="H169" i="52"/>
  <c r="I169" i="52" s="1"/>
  <c r="J169" i="52" s="1"/>
  <c r="K169" i="52" s="1"/>
  <c r="L169" i="52" s="1"/>
  <c r="M169" i="52" s="1"/>
  <c r="N169" i="52" s="1"/>
  <c r="O169" i="52" s="1"/>
  <c r="P169" i="52" s="1"/>
  <c r="Q169" i="52" s="1"/>
  <c r="R169" i="52" s="1"/>
  <c r="S169" i="52" s="1"/>
  <c r="T169" i="52" s="1"/>
  <c r="U169" i="52" s="1"/>
  <c r="V169" i="52" s="1"/>
  <c r="W169" i="52" s="1"/>
  <c r="X169" i="52" s="1"/>
  <c r="Y169" i="52" s="1"/>
  <c r="Z169" i="52" s="1"/>
  <c r="AA169" i="52" s="1"/>
  <c r="AB169" i="52" s="1"/>
  <c r="AC169" i="52" s="1"/>
  <c r="AD169" i="52" s="1"/>
  <c r="AE169" i="52" s="1"/>
  <c r="AF169" i="52" s="1"/>
  <c r="E169" i="52"/>
  <c r="F169" i="52" s="1"/>
  <c r="G169" i="52" s="1"/>
  <c r="D169" i="52"/>
  <c r="C169" i="52"/>
  <c r="F168" i="52"/>
  <c r="G168" i="52" s="1"/>
  <c r="H168" i="52" s="1"/>
  <c r="I168" i="52" s="1"/>
  <c r="J168" i="52" s="1"/>
  <c r="K168" i="52" s="1"/>
  <c r="L168" i="52" s="1"/>
  <c r="M168" i="52" s="1"/>
  <c r="N168" i="52" s="1"/>
  <c r="O168" i="52" s="1"/>
  <c r="P168" i="52" s="1"/>
  <c r="Q168" i="52" s="1"/>
  <c r="R168" i="52" s="1"/>
  <c r="S168" i="52" s="1"/>
  <c r="T168" i="52" s="1"/>
  <c r="U168" i="52" s="1"/>
  <c r="V168" i="52" s="1"/>
  <c r="W168" i="52" s="1"/>
  <c r="X168" i="52" s="1"/>
  <c r="Y168" i="52" s="1"/>
  <c r="Z168" i="52" s="1"/>
  <c r="AA168" i="52" s="1"/>
  <c r="AB168" i="52" s="1"/>
  <c r="AC168" i="52" s="1"/>
  <c r="AD168" i="52" s="1"/>
  <c r="AE168" i="52" s="1"/>
  <c r="AF168" i="52" s="1"/>
  <c r="D168" i="52"/>
  <c r="E168" i="52" s="1"/>
  <c r="C168" i="52"/>
  <c r="P167" i="52"/>
  <c r="Q167" i="52" s="1"/>
  <c r="R167" i="52" s="1"/>
  <c r="S167" i="52" s="1"/>
  <c r="T167" i="52" s="1"/>
  <c r="U167" i="52" s="1"/>
  <c r="V167" i="52" s="1"/>
  <c r="W167" i="52" s="1"/>
  <c r="X167" i="52" s="1"/>
  <c r="Y167" i="52" s="1"/>
  <c r="Z167" i="52" s="1"/>
  <c r="AA167" i="52" s="1"/>
  <c r="AB167" i="52" s="1"/>
  <c r="AC167" i="52" s="1"/>
  <c r="AD167" i="52" s="1"/>
  <c r="AE167" i="52" s="1"/>
  <c r="AF167" i="52" s="1"/>
  <c r="D167" i="52"/>
  <c r="E167" i="52" s="1"/>
  <c r="F167" i="52" s="1"/>
  <c r="G167" i="52" s="1"/>
  <c r="H167" i="52" s="1"/>
  <c r="I167" i="52" s="1"/>
  <c r="J167" i="52" s="1"/>
  <c r="K167" i="52" s="1"/>
  <c r="L167" i="52" s="1"/>
  <c r="M167" i="52" s="1"/>
  <c r="N167" i="52" s="1"/>
  <c r="O167" i="52" s="1"/>
  <c r="C167" i="52"/>
  <c r="F166" i="52"/>
  <c r="G166" i="52" s="1"/>
  <c r="H166" i="52" s="1"/>
  <c r="I166" i="52" s="1"/>
  <c r="J166" i="52" s="1"/>
  <c r="K166" i="52" s="1"/>
  <c r="L166" i="52" s="1"/>
  <c r="M166" i="52" s="1"/>
  <c r="N166" i="52" s="1"/>
  <c r="O166" i="52" s="1"/>
  <c r="P166" i="52" s="1"/>
  <c r="Q166" i="52" s="1"/>
  <c r="R166" i="52" s="1"/>
  <c r="S166" i="52" s="1"/>
  <c r="T166" i="52" s="1"/>
  <c r="U166" i="52" s="1"/>
  <c r="V166" i="52" s="1"/>
  <c r="W166" i="52" s="1"/>
  <c r="X166" i="52" s="1"/>
  <c r="Y166" i="52" s="1"/>
  <c r="Z166" i="52" s="1"/>
  <c r="AA166" i="52" s="1"/>
  <c r="AB166" i="52" s="1"/>
  <c r="AC166" i="52" s="1"/>
  <c r="AD166" i="52" s="1"/>
  <c r="AE166" i="52" s="1"/>
  <c r="AF166" i="52" s="1"/>
  <c r="E166" i="52"/>
  <c r="D166" i="52"/>
  <c r="C166" i="52"/>
  <c r="R165" i="52"/>
  <c r="S165" i="52" s="1"/>
  <c r="T165" i="52" s="1"/>
  <c r="U165" i="52" s="1"/>
  <c r="V165" i="52" s="1"/>
  <c r="W165" i="52" s="1"/>
  <c r="X165" i="52" s="1"/>
  <c r="Y165" i="52" s="1"/>
  <c r="Z165" i="52" s="1"/>
  <c r="AA165" i="52" s="1"/>
  <c r="AB165" i="52" s="1"/>
  <c r="AC165" i="52" s="1"/>
  <c r="AD165" i="52" s="1"/>
  <c r="AE165" i="52" s="1"/>
  <c r="AF165" i="52" s="1"/>
  <c r="J165" i="52"/>
  <c r="K165" i="52" s="1"/>
  <c r="L165" i="52" s="1"/>
  <c r="M165" i="52" s="1"/>
  <c r="N165" i="52" s="1"/>
  <c r="O165" i="52" s="1"/>
  <c r="P165" i="52" s="1"/>
  <c r="Q165" i="52" s="1"/>
  <c r="C165" i="52"/>
  <c r="D165" i="52" s="1"/>
  <c r="E165" i="52" s="1"/>
  <c r="F165" i="52" s="1"/>
  <c r="G165" i="52" s="1"/>
  <c r="H165" i="52" s="1"/>
  <c r="I165" i="52" s="1"/>
  <c r="K163" i="52"/>
  <c r="L163" i="52" s="1"/>
  <c r="M163" i="52" s="1"/>
  <c r="N163" i="52" s="1"/>
  <c r="O163" i="52" s="1"/>
  <c r="P163" i="52" s="1"/>
  <c r="Q163" i="52" s="1"/>
  <c r="R163" i="52" s="1"/>
  <c r="S163" i="52" s="1"/>
  <c r="T163" i="52" s="1"/>
  <c r="U163" i="52" s="1"/>
  <c r="V163" i="52" s="1"/>
  <c r="W163" i="52" s="1"/>
  <c r="X163" i="52" s="1"/>
  <c r="Y163" i="52" s="1"/>
  <c r="Z163" i="52" s="1"/>
  <c r="AA163" i="52" s="1"/>
  <c r="AB163" i="52" s="1"/>
  <c r="AC163" i="52" s="1"/>
  <c r="AD163" i="52" s="1"/>
  <c r="AE163" i="52" s="1"/>
  <c r="AF163" i="52" s="1"/>
  <c r="C163" i="52"/>
  <c r="D163" i="52" s="1"/>
  <c r="E163" i="52" s="1"/>
  <c r="F163" i="52" s="1"/>
  <c r="G163" i="52" s="1"/>
  <c r="H163" i="52" s="1"/>
  <c r="I163" i="52" s="1"/>
  <c r="J163" i="52" s="1"/>
  <c r="F162" i="52"/>
  <c r="G162" i="52" s="1"/>
  <c r="H162" i="52" s="1"/>
  <c r="I162" i="52" s="1"/>
  <c r="J162" i="52" s="1"/>
  <c r="K162" i="52" s="1"/>
  <c r="L162" i="52" s="1"/>
  <c r="M162" i="52" s="1"/>
  <c r="N162" i="52" s="1"/>
  <c r="O162" i="52" s="1"/>
  <c r="P162" i="52" s="1"/>
  <c r="Q162" i="52" s="1"/>
  <c r="R162" i="52" s="1"/>
  <c r="S162" i="52" s="1"/>
  <c r="T162" i="52" s="1"/>
  <c r="U162" i="52" s="1"/>
  <c r="V162" i="52" s="1"/>
  <c r="W162" i="52" s="1"/>
  <c r="X162" i="52" s="1"/>
  <c r="Y162" i="52" s="1"/>
  <c r="Z162" i="52" s="1"/>
  <c r="AA162" i="52" s="1"/>
  <c r="AB162" i="52" s="1"/>
  <c r="AC162" i="52" s="1"/>
  <c r="AD162" i="52" s="1"/>
  <c r="AE162" i="52" s="1"/>
  <c r="AF162" i="52" s="1"/>
  <c r="E162" i="52"/>
  <c r="C162" i="52"/>
  <c r="D162" i="52" s="1"/>
  <c r="D161" i="52"/>
  <c r="E161" i="52" s="1"/>
  <c r="F161" i="52" s="1"/>
  <c r="G161" i="52" s="1"/>
  <c r="H161" i="52" s="1"/>
  <c r="I161" i="52" s="1"/>
  <c r="J161" i="52" s="1"/>
  <c r="K161" i="52" s="1"/>
  <c r="L161" i="52" s="1"/>
  <c r="M161" i="52" s="1"/>
  <c r="N161" i="52" s="1"/>
  <c r="O161" i="52" s="1"/>
  <c r="P161" i="52" s="1"/>
  <c r="Q161" i="52" s="1"/>
  <c r="R161" i="52" s="1"/>
  <c r="S161" i="52" s="1"/>
  <c r="T161" i="52" s="1"/>
  <c r="U161" i="52" s="1"/>
  <c r="V161" i="52" s="1"/>
  <c r="W161" i="52" s="1"/>
  <c r="X161" i="52" s="1"/>
  <c r="Y161" i="52" s="1"/>
  <c r="Z161" i="52" s="1"/>
  <c r="AA161" i="52" s="1"/>
  <c r="AB161" i="52" s="1"/>
  <c r="AC161" i="52" s="1"/>
  <c r="AD161" i="52" s="1"/>
  <c r="AE161" i="52" s="1"/>
  <c r="AF161" i="52" s="1"/>
  <c r="C161" i="52"/>
  <c r="I160" i="52"/>
  <c r="J160" i="52" s="1"/>
  <c r="K160" i="52" s="1"/>
  <c r="L160" i="52" s="1"/>
  <c r="M160" i="52" s="1"/>
  <c r="N160" i="52" s="1"/>
  <c r="O160" i="52" s="1"/>
  <c r="P160" i="52" s="1"/>
  <c r="Q160" i="52" s="1"/>
  <c r="R160" i="52" s="1"/>
  <c r="S160" i="52" s="1"/>
  <c r="T160" i="52" s="1"/>
  <c r="U160" i="52" s="1"/>
  <c r="V160" i="52" s="1"/>
  <c r="W160" i="52" s="1"/>
  <c r="X160" i="52" s="1"/>
  <c r="Y160" i="52" s="1"/>
  <c r="Z160" i="52" s="1"/>
  <c r="AA160" i="52" s="1"/>
  <c r="AB160" i="52" s="1"/>
  <c r="AC160" i="52" s="1"/>
  <c r="AD160" i="52" s="1"/>
  <c r="AE160" i="52" s="1"/>
  <c r="AF160" i="52" s="1"/>
  <c r="C160" i="52"/>
  <c r="D160" i="52" s="1"/>
  <c r="E160" i="52" s="1"/>
  <c r="F160" i="52" s="1"/>
  <c r="G160" i="52" s="1"/>
  <c r="H160" i="52" s="1"/>
  <c r="H159" i="52"/>
  <c r="I159" i="52" s="1"/>
  <c r="J159" i="52" s="1"/>
  <c r="K159" i="52" s="1"/>
  <c r="L159" i="52" s="1"/>
  <c r="M159" i="52" s="1"/>
  <c r="N159" i="52" s="1"/>
  <c r="O159" i="52" s="1"/>
  <c r="P159" i="52" s="1"/>
  <c r="Q159" i="52" s="1"/>
  <c r="R159" i="52" s="1"/>
  <c r="S159" i="52" s="1"/>
  <c r="T159" i="52" s="1"/>
  <c r="U159" i="52" s="1"/>
  <c r="V159" i="52" s="1"/>
  <c r="W159" i="52" s="1"/>
  <c r="X159" i="52" s="1"/>
  <c r="Y159" i="52" s="1"/>
  <c r="Z159" i="52" s="1"/>
  <c r="AA159" i="52" s="1"/>
  <c r="AB159" i="52" s="1"/>
  <c r="AC159" i="52" s="1"/>
  <c r="AD159" i="52" s="1"/>
  <c r="AE159" i="52" s="1"/>
  <c r="AF159" i="52" s="1"/>
  <c r="G159" i="52"/>
  <c r="C159" i="52"/>
  <c r="D159" i="52" s="1"/>
  <c r="E159" i="52" s="1"/>
  <c r="F159" i="52" s="1"/>
  <c r="C158" i="52"/>
  <c r="D158" i="52" s="1"/>
  <c r="E158" i="52" s="1"/>
  <c r="F158" i="52" s="1"/>
  <c r="G158" i="52" s="1"/>
  <c r="H158" i="52" s="1"/>
  <c r="I158" i="52" s="1"/>
  <c r="J158" i="52" s="1"/>
  <c r="K158" i="52" s="1"/>
  <c r="L158" i="52" s="1"/>
  <c r="M158" i="52" s="1"/>
  <c r="N158" i="52" s="1"/>
  <c r="O158" i="52" s="1"/>
  <c r="P158" i="52" s="1"/>
  <c r="Q158" i="52" s="1"/>
  <c r="R158" i="52" s="1"/>
  <c r="S158" i="52" s="1"/>
  <c r="T158" i="52" s="1"/>
  <c r="U158" i="52" s="1"/>
  <c r="V158" i="52" s="1"/>
  <c r="W158" i="52" s="1"/>
  <c r="X158" i="52" s="1"/>
  <c r="Y158" i="52" s="1"/>
  <c r="Z158" i="52" s="1"/>
  <c r="AA158" i="52" s="1"/>
  <c r="AB158" i="52" s="1"/>
  <c r="AC158" i="52" s="1"/>
  <c r="AD158" i="52" s="1"/>
  <c r="AE158" i="52" s="1"/>
  <c r="AF158" i="52" s="1"/>
  <c r="L157" i="52"/>
  <c r="M157" i="52" s="1"/>
  <c r="N157" i="52" s="1"/>
  <c r="O157" i="52" s="1"/>
  <c r="P157" i="52" s="1"/>
  <c r="Q157" i="52" s="1"/>
  <c r="R157" i="52" s="1"/>
  <c r="S157" i="52" s="1"/>
  <c r="T157" i="52" s="1"/>
  <c r="U157" i="52" s="1"/>
  <c r="V157" i="52" s="1"/>
  <c r="W157" i="52" s="1"/>
  <c r="X157" i="52" s="1"/>
  <c r="Y157" i="52" s="1"/>
  <c r="Z157" i="52" s="1"/>
  <c r="AA157" i="52" s="1"/>
  <c r="AB157" i="52" s="1"/>
  <c r="AC157" i="52" s="1"/>
  <c r="AD157" i="52" s="1"/>
  <c r="AE157" i="52" s="1"/>
  <c r="AF157" i="52" s="1"/>
  <c r="C157" i="52"/>
  <c r="D157" i="52" s="1"/>
  <c r="E157" i="52" s="1"/>
  <c r="F157" i="52" s="1"/>
  <c r="G157" i="52" s="1"/>
  <c r="H157" i="52" s="1"/>
  <c r="I157" i="52" s="1"/>
  <c r="J157" i="52" s="1"/>
  <c r="K157" i="52" s="1"/>
  <c r="O156" i="52"/>
  <c r="P156" i="52" s="1"/>
  <c r="Q156" i="52" s="1"/>
  <c r="R156" i="52" s="1"/>
  <c r="S156" i="52" s="1"/>
  <c r="T156" i="52" s="1"/>
  <c r="U156" i="52" s="1"/>
  <c r="V156" i="52" s="1"/>
  <c r="W156" i="52" s="1"/>
  <c r="X156" i="52" s="1"/>
  <c r="Y156" i="52" s="1"/>
  <c r="Z156" i="52" s="1"/>
  <c r="AA156" i="52" s="1"/>
  <c r="AB156" i="52" s="1"/>
  <c r="AC156" i="52" s="1"/>
  <c r="AD156" i="52" s="1"/>
  <c r="AE156" i="52" s="1"/>
  <c r="AF156" i="52" s="1"/>
  <c r="C156" i="52"/>
  <c r="D156" i="52" s="1"/>
  <c r="E156" i="52" s="1"/>
  <c r="F156" i="52" s="1"/>
  <c r="G156" i="52" s="1"/>
  <c r="H156" i="52" s="1"/>
  <c r="I156" i="52" s="1"/>
  <c r="J156" i="52" s="1"/>
  <c r="K156" i="52" s="1"/>
  <c r="L156" i="52" s="1"/>
  <c r="M156" i="52" s="1"/>
  <c r="N156" i="52" s="1"/>
  <c r="G155" i="52"/>
  <c r="H155" i="52" s="1"/>
  <c r="I155" i="52" s="1"/>
  <c r="J155" i="52" s="1"/>
  <c r="K155" i="52" s="1"/>
  <c r="L155" i="52" s="1"/>
  <c r="M155" i="52" s="1"/>
  <c r="N155" i="52" s="1"/>
  <c r="O155" i="52" s="1"/>
  <c r="P155" i="52" s="1"/>
  <c r="Q155" i="52" s="1"/>
  <c r="R155" i="52" s="1"/>
  <c r="S155" i="52" s="1"/>
  <c r="T155" i="52" s="1"/>
  <c r="U155" i="52" s="1"/>
  <c r="V155" i="52" s="1"/>
  <c r="W155" i="52" s="1"/>
  <c r="X155" i="52" s="1"/>
  <c r="Y155" i="52" s="1"/>
  <c r="Z155" i="52" s="1"/>
  <c r="AA155" i="52" s="1"/>
  <c r="AB155" i="52" s="1"/>
  <c r="AC155" i="52" s="1"/>
  <c r="AD155" i="52" s="1"/>
  <c r="AE155" i="52" s="1"/>
  <c r="AF155" i="52" s="1"/>
  <c r="E155" i="52"/>
  <c r="F155" i="52" s="1"/>
  <c r="C155" i="52"/>
  <c r="D155" i="52" s="1"/>
  <c r="F154" i="52"/>
  <c r="G154" i="52" s="1"/>
  <c r="H154" i="52" s="1"/>
  <c r="I154" i="52" s="1"/>
  <c r="J154" i="52" s="1"/>
  <c r="K154" i="52" s="1"/>
  <c r="L154" i="52" s="1"/>
  <c r="M154" i="52" s="1"/>
  <c r="N154" i="52" s="1"/>
  <c r="O154" i="52" s="1"/>
  <c r="P154" i="52" s="1"/>
  <c r="Q154" i="52" s="1"/>
  <c r="R154" i="52" s="1"/>
  <c r="S154" i="52" s="1"/>
  <c r="T154" i="52" s="1"/>
  <c r="U154" i="52" s="1"/>
  <c r="V154" i="52" s="1"/>
  <c r="W154" i="52" s="1"/>
  <c r="X154" i="52" s="1"/>
  <c r="Y154" i="52" s="1"/>
  <c r="Z154" i="52" s="1"/>
  <c r="AA154" i="52" s="1"/>
  <c r="AB154" i="52" s="1"/>
  <c r="AC154" i="52" s="1"/>
  <c r="AD154" i="52" s="1"/>
  <c r="AE154" i="52" s="1"/>
  <c r="AF154" i="52" s="1"/>
  <c r="E154" i="52"/>
  <c r="C154" i="52"/>
  <c r="D154" i="52" s="1"/>
  <c r="T153" i="52"/>
  <c r="U153" i="52" s="1"/>
  <c r="V153" i="52" s="1"/>
  <c r="W153" i="52" s="1"/>
  <c r="X153" i="52" s="1"/>
  <c r="Y153" i="52" s="1"/>
  <c r="Z153" i="52" s="1"/>
  <c r="AA153" i="52" s="1"/>
  <c r="AB153" i="52" s="1"/>
  <c r="AC153" i="52" s="1"/>
  <c r="AD153" i="52" s="1"/>
  <c r="AE153" i="52" s="1"/>
  <c r="AF153" i="52" s="1"/>
  <c r="D153" i="52"/>
  <c r="E153" i="52" s="1"/>
  <c r="F153" i="52" s="1"/>
  <c r="G153" i="52" s="1"/>
  <c r="H153" i="52" s="1"/>
  <c r="I153" i="52" s="1"/>
  <c r="J153" i="52" s="1"/>
  <c r="K153" i="52" s="1"/>
  <c r="L153" i="52" s="1"/>
  <c r="M153" i="52" s="1"/>
  <c r="N153" i="52" s="1"/>
  <c r="O153" i="52" s="1"/>
  <c r="P153" i="52" s="1"/>
  <c r="Q153" i="52" s="1"/>
  <c r="R153" i="52" s="1"/>
  <c r="S153" i="52" s="1"/>
  <c r="C153" i="52"/>
  <c r="R152" i="52"/>
  <c r="S152" i="52" s="1"/>
  <c r="T152" i="52" s="1"/>
  <c r="U152" i="52" s="1"/>
  <c r="V152" i="52" s="1"/>
  <c r="W152" i="52" s="1"/>
  <c r="X152" i="52" s="1"/>
  <c r="Y152" i="52" s="1"/>
  <c r="Z152" i="52" s="1"/>
  <c r="AA152" i="52" s="1"/>
  <c r="AB152" i="52" s="1"/>
  <c r="AC152" i="52" s="1"/>
  <c r="AD152" i="52" s="1"/>
  <c r="AE152" i="52" s="1"/>
  <c r="AF152" i="52" s="1"/>
  <c r="Q152" i="52"/>
  <c r="C152" i="52"/>
  <c r="D152" i="52" s="1"/>
  <c r="E152" i="52" s="1"/>
  <c r="F152" i="52" s="1"/>
  <c r="G152" i="52" s="1"/>
  <c r="H152" i="52" s="1"/>
  <c r="I152" i="52" s="1"/>
  <c r="J152" i="52" s="1"/>
  <c r="K152" i="52" s="1"/>
  <c r="L152" i="52" s="1"/>
  <c r="M152" i="52" s="1"/>
  <c r="N152" i="52" s="1"/>
  <c r="O152" i="52" s="1"/>
  <c r="P152" i="52" s="1"/>
  <c r="AE151" i="52"/>
  <c r="AF151" i="52" s="1"/>
  <c r="O151" i="52"/>
  <c r="P151" i="52" s="1"/>
  <c r="Q151" i="52" s="1"/>
  <c r="R151" i="52" s="1"/>
  <c r="S151" i="52" s="1"/>
  <c r="T151" i="52" s="1"/>
  <c r="U151" i="52" s="1"/>
  <c r="V151" i="52" s="1"/>
  <c r="W151" i="52" s="1"/>
  <c r="X151" i="52" s="1"/>
  <c r="Y151" i="52" s="1"/>
  <c r="Z151" i="52" s="1"/>
  <c r="AA151" i="52" s="1"/>
  <c r="AB151" i="52" s="1"/>
  <c r="AC151" i="52" s="1"/>
  <c r="AD151" i="52" s="1"/>
  <c r="C151" i="52"/>
  <c r="D151" i="52" s="1"/>
  <c r="E151" i="52" s="1"/>
  <c r="F151" i="52" s="1"/>
  <c r="G151" i="52" s="1"/>
  <c r="H151" i="52" s="1"/>
  <c r="I151" i="52" s="1"/>
  <c r="J151" i="52" s="1"/>
  <c r="K151" i="52" s="1"/>
  <c r="L151" i="52" s="1"/>
  <c r="M151" i="52" s="1"/>
  <c r="N151" i="52" s="1"/>
  <c r="D149" i="52"/>
  <c r="E149" i="52" s="1"/>
  <c r="F149" i="52" s="1"/>
  <c r="G149" i="52" s="1"/>
  <c r="H149" i="52" s="1"/>
  <c r="I149" i="52" s="1"/>
  <c r="J149" i="52" s="1"/>
  <c r="K149" i="52" s="1"/>
  <c r="L149" i="52" s="1"/>
  <c r="M149" i="52" s="1"/>
  <c r="N149" i="52" s="1"/>
  <c r="O149" i="52" s="1"/>
  <c r="P149" i="52" s="1"/>
  <c r="Q149" i="52" s="1"/>
  <c r="R149" i="52" s="1"/>
  <c r="S149" i="52" s="1"/>
  <c r="T149" i="52" s="1"/>
  <c r="U149" i="52" s="1"/>
  <c r="V149" i="52" s="1"/>
  <c r="W149" i="52" s="1"/>
  <c r="X149" i="52" s="1"/>
  <c r="Y149" i="52" s="1"/>
  <c r="Z149" i="52" s="1"/>
  <c r="AA149" i="52" s="1"/>
  <c r="AB149" i="52" s="1"/>
  <c r="AC149" i="52" s="1"/>
  <c r="AD149" i="52" s="1"/>
  <c r="AE149" i="52" s="1"/>
  <c r="AF149" i="52" s="1"/>
  <c r="C149" i="52"/>
  <c r="W148" i="52"/>
  <c r="X148" i="52" s="1"/>
  <c r="Y148" i="52" s="1"/>
  <c r="Z148" i="52" s="1"/>
  <c r="AA148" i="52" s="1"/>
  <c r="AB148" i="52" s="1"/>
  <c r="AC148" i="52" s="1"/>
  <c r="AD148" i="52" s="1"/>
  <c r="AE148" i="52" s="1"/>
  <c r="AF148" i="52" s="1"/>
  <c r="C148" i="52"/>
  <c r="D148" i="52" s="1"/>
  <c r="E148" i="52" s="1"/>
  <c r="F148" i="52" s="1"/>
  <c r="G148" i="52" s="1"/>
  <c r="H148" i="52" s="1"/>
  <c r="I148" i="52" s="1"/>
  <c r="J148" i="52" s="1"/>
  <c r="K148" i="52" s="1"/>
  <c r="L148" i="52" s="1"/>
  <c r="M148" i="52" s="1"/>
  <c r="N148" i="52" s="1"/>
  <c r="O148" i="52" s="1"/>
  <c r="P148" i="52" s="1"/>
  <c r="Q148" i="52" s="1"/>
  <c r="R148" i="52" s="1"/>
  <c r="S148" i="52" s="1"/>
  <c r="T148" i="52" s="1"/>
  <c r="U148" i="52" s="1"/>
  <c r="V148" i="52" s="1"/>
  <c r="AE147" i="52"/>
  <c r="AF147" i="52" s="1"/>
  <c r="U147" i="52"/>
  <c r="V147" i="52" s="1"/>
  <c r="W147" i="52" s="1"/>
  <c r="X147" i="52" s="1"/>
  <c r="Y147" i="52" s="1"/>
  <c r="Z147" i="52" s="1"/>
  <c r="AA147" i="52" s="1"/>
  <c r="AB147" i="52" s="1"/>
  <c r="AC147" i="52" s="1"/>
  <c r="AD147" i="52" s="1"/>
  <c r="C147" i="52"/>
  <c r="D147" i="52" s="1"/>
  <c r="E147" i="52" s="1"/>
  <c r="F147" i="52" s="1"/>
  <c r="G147" i="52" s="1"/>
  <c r="H147" i="52" s="1"/>
  <c r="I147" i="52" s="1"/>
  <c r="J147" i="52" s="1"/>
  <c r="K147" i="52" s="1"/>
  <c r="L147" i="52" s="1"/>
  <c r="M147" i="52" s="1"/>
  <c r="N147" i="52" s="1"/>
  <c r="O147" i="52" s="1"/>
  <c r="P147" i="52" s="1"/>
  <c r="Q147" i="52" s="1"/>
  <c r="R147" i="52" s="1"/>
  <c r="S147" i="52" s="1"/>
  <c r="T147" i="52" s="1"/>
  <c r="F146" i="52"/>
  <c r="G146" i="52" s="1"/>
  <c r="H146" i="52" s="1"/>
  <c r="I146" i="52" s="1"/>
  <c r="J146" i="52" s="1"/>
  <c r="K146" i="52" s="1"/>
  <c r="L146" i="52" s="1"/>
  <c r="M146" i="52" s="1"/>
  <c r="N146" i="52" s="1"/>
  <c r="O146" i="52" s="1"/>
  <c r="P146" i="52" s="1"/>
  <c r="Q146" i="52" s="1"/>
  <c r="R146" i="52" s="1"/>
  <c r="S146" i="52" s="1"/>
  <c r="T146" i="52" s="1"/>
  <c r="U146" i="52" s="1"/>
  <c r="V146" i="52" s="1"/>
  <c r="W146" i="52" s="1"/>
  <c r="X146" i="52" s="1"/>
  <c r="Y146" i="52" s="1"/>
  <c r="Z146" i="52" s="1"/>
  <c r="AA146" i="52" s="1"/>
  <c r="AB146" i="52" s="1"/>
  <c r="AC146" i="52" s="1"/>
  <c r="AD146" i="52" s="1"/>
  <c r="AE146" i="52" s="1"/>
  <c r="AF146" i="52" s="1"/>
  <c r="C146" i="52"/>
  <c r="D146" i="52" s="1"/>
  <c r="E146" i="52" s="1"/>
  <c r="I144" i="52"/>
  <c r="J144" i="52" s="1"/>
  <c r="K144" i="52" s="1"/>
  <c r="L144" i="52" s="1"/>
  <c r="M144" i="52" s="1"/>
  <c r="N144" i="52" s="1"/>
  <c r="O144" i="52" s="1"/>
  <c r="P144" i="52" s="1"/>
  <c r="Q144" i="52" s="1"/>
  <c r="R144" i="52" s="1"/>
  <c r="S144" i="52" s="1"/>
  <c r="T144" i="52" s="1"/>
  <c r="U144" i="52" s="1"/>
  <c r="V144" i="52" s="1"/>
  <c r="W144" i="52" s="1"/>
  <c r="X144" i="52" s="1"/>
  <c r="Y144" i="52" s="1"/>
  <c r="Z144" i="52" s="1"/>
  <c r="AA144" i="52" s="1"/>
  <c r="AB144" i="52" s="1"/>
  <c r="AC144" i="52" s="1"/>
  <c r="AD144" i="52" s="1"/>
  <c r="AE144" i="52" s="1"/>
  <c r="AF144" i="52" s="1"/>
  <c r="C144" i="52"/>
  <c r="D144" i="52" s="1"/>
  <c r="E144" i="52" s="1"/>
  <c r="F144" i="52" s="1"/>
  <c r="G144" i="52" s="1"/>
  <c r="H144" i="52" s="1"/>
  <c r="T143" i="52"/>
  <c r="U143" i="52" s="1"/>
  <c r="V143" i="52" s="1"/>
  <c r="W143" i="52" s="1"/>
  <c r="X143" i="52" s="1"/>
  <c r="Y143" i="52" s="1"/>
  <c r="Z143" i="52" s="1"/>
  <c r="AA143" i="52" s="1"/>
  <c r="AB143" i="52" s="1"/>
  <c r="AC143" i="52" s="1"/>
  <c r="AD143" i="52" s="1"/>
  <c r="AE143" i="52" s="1"/>
  <c r="AF143" i="52" s="1"/>
  <c r="K143" i="52"/>
  <c r="L143" i="52" s="1"/>
  <c r="M143" i="52" s="1"/>
  <c r="N143" i="52" s="1"/>
  <c r="O143" i="52" s="1"/>
  <c r="P143" i="52" s="1"/>
  <c r="Q143" i="52" s="1"/>
  <c r="R143" i="52" s="1"/>
  <c r="S143" i="52" s="1"/>
  <c r="C143" i="52"/>
  <c r="D143" i="52" s="1"/>
  <c r="E143" i="52" s="1"/>
  <c r="F143" i="52" s="1"/>
  <c r="G143" i="52" s="1"/>
  <c r="H143" i="52" s="1"/>
  <c r="I143" i="52" s="1"/>
  <c r="J143" i="52" s="1"/>
  <c r="D141" i="52"/>
  <c r="E141" i="52" s="1"/>
  <c r="F141" i="52" s="1"/>
  <c r="G141" i="52" s="1"/>
  <c r="H141" i="52" s="1"/>
  <c r="I141" i="52" s="1"/>
  <c r="J141" i="52" s="1"/>
  <c r="K141" i="52" s="1"/>
  <c r="L141" i="52" s="1"/>
  <c r="M141" i="52" s="1"/>
  <c r="N141" i="52" s="1"/>
  <c r="O141" i="52" s="1"/>
  <c r="P141" i="52" s="1"/>
  <c r="Q141" i="52" s="1"/>
  <c r="R141" i="52" s="1"/>
  <c r="S141" i="52" s="1"/>
  <c r="T141" i="52" s="1"/>
  <c r="U141" i="52" s="1"/>
  <c r="V141" i="52" s="1"/>
  <c r="W141" i="52" s="1"/>
  <c r="X141" i="52" s="1"/>
  <c r="Y141" i="52" s="1"/>
  <c r="Z141" i="52" s="1"/>
  <c r="AA141" i="52" s="1"/>
  <c r="AB141" i="52" s="1"/>
  <c r="AC141" i="52" s="1"/>
  <c r="AD141" i="52" s="1"/>
  <c r="AE141" i="52" s="1"/>
  <c r="AF141" i="52" s="1"/>
  <c r="C141" i="52"/>
  <c r="J140" i="52"/>
  <c r="K140" i="52" s="1"/>
  <c r="L140" i="52" s="1"/>
  <c r="M140" i="52" s="1"/>
  <c r="N140" i="52" s="1"/>
  <c r="O140" i="52" s="1"/>
  <c r="P140" i="52" s="1"/>
  <c r="Q140" i="52" s="1"/>
  <c r="R140" i="52" s="1"/>
  <c r="S140" i="52" s="1"/>
  <c r="T140" i="52" s="1"/>
  <c r="U140" i="52" s="1"/>
  <c r="V140" i="52" s="1"/>
  <c r="W140" i="52" s="1"/>
  <c r="X140" i="52" s="1"/>
  <c r="Y140" i="52" s="1"/>
  <c r="Z140" i="52" s="1"/>
  <c r="AA140" i="52" s="1"/>
  <c r="AB140" i="52" s="1"/>
  <c r="AC140" i="52" s="1"/>
  <c r="AD140" i="52" s="1"/>
  <c r="AE140" i="52" s="1"/>
  <c r="AF140" i="52" s="1"/>
  <c r="C140" i="52"/>
  <c r="D140" i="52" s="1"/>
  <c r="E140" i="52" s="1"/>
  <c r="F140" i="52" s="1"/>
  <c r="G140" i="52" s="1"/>
  <c r="H140" i="52" s="1"/>
  <c r="I140" i="52" s="1"/>
  <c r="O139" i="52"/>
  <c r="P139" i="52" s="1"/>
  <c r="Q139" i="52" s="1"/>
  <c r="R139" i="52" s="1"/>
  <c r="S139" i="52" s="1"/>
  <c r="T139" i="52" s="1"/>
  <c r="U139" i="52" s="1"/>
  <c r="V139" i="52" s="1"/>
  <c r="W139" i="52" s="1"/>
  <c r="X139" i="52" s="1"/>
  <c r="Y139" i="52" s="1"/>
  <c r="Z139" i="52" s="1"/>
  <c r="AA139" i="52" s="1"/>
  <c r="AB139" i="52" s="1"/>
  <c r="AC139" i="52" s="1"/>
  <c r="AD139" i="52" s="1"/>
  <c r="AE139" i="52" s="1"/>
  <c r="AF139" i="52" s="1"/>
  <c r="G139" i="52"/>
  <c r="H139" i="52" s="1"/>
  <c r="I139" i="52" s="1"/>
  <c r="J139" i="52" s="1"/>
  <c r="K139" i="52" s="1"/>
  <c r="L139" i="52" s="1"/>
  <c r="M139" i="52" s="1"/>
  <c r="N139" i="52" s="1"/>
  <c r="C139" i="52"/>
  <c r="D139" i="52" s="1"/>
  <c r="E139" i="52" s="1"/>
  <c r="F139" i="52" s="1"/>
  <c r="F138" i="52"/>
  <c r="G138" i="52" s="1"/>
  <c r="H138" i="52" s="1"/>
  <c r="I138" i="52" s="1"/>
  <c r="J138" i="52" s="1"/>
  <c r="K138" i="52" s="1"/>
  <c r="L138" i="52" s="1"/>
  <c r="M138" i="52" s="1"/>
  <c r="N138" i="52" s="1"/>
  <c r="O138" i="52" s="1"/>
  <c r="P138" i="52" s="1"/>
  <c r="Q138" i="52" s="1"/>
  <c r="R138" i="52" s="1"/>
  <c r="S138" i="52" s="1"/>
  <c r="T138" i="52" s="1"/>
  <c r="U138" i="52" s="1"/>
  <c r="V138" i="52" s="1"/>
  <c r="W138" i="52" s="1"/>
  <c r="X138" i="52" s="1"/>
  <c r="Y138" i="52" s="1"/>
  <c r="Z138" i="52" s="1"/>
  <c r="AA138" i="52" s="1"/>
  <c r="AB138" i="52" s="1"/>
  <c r="AC138" i="52" s="1"/>
  <c r="AD138" i="52" s="1"/>
  <c r="AE138" i="52" s="1"/>
  <c r="AF138" i="52" s="1"/>
  <c r="E138" i="52"/>
  <c r="D138" i="52"/>
  <c r="C138" i="52"/>
  <c r="T137" i="52"/>
  <c r="U137" i="52" s="1"/>
  <c r="V137" i="52" s="1"/>
  <c r="W137" i="52" s="1"/>
  <c r="X137" i="52" s="1"/>
  <c r="Y137" i="52" s="1"/>
  <c r="Z137" i="52" s="1"/>
  <c r="AA137" i="52" s="1"/>
  <c r="AB137" i="52" s="1"/>
  <c r="AC137" i="52" s="1"/>
  <c r="AD137" i="52" s="1"/>
  <c r="AE137" i="52" s="1"/>
  <c r="AF137" i="52" s="1"/>
  <c r="L137" i="52"/>
  <c r="M137" i="52" s="1"/>
  <c r="N137" i="52" s="1"/>
  <c r="O137" i="52" s="1"/>
  <c r="P137" i="52" s="1"/>
  <c r="Q137" i="52" s="1"/>
  <c r="R137" i="52" s="1"/>
  <c r="S137" i="52" s="1"/>
  <c r="D137" i="52"/>
  <c r="E137" i="52" s="1"/>
  <c r="F137" i="52" s="1"/>
  <c r="G137" i="52" s="1"/>
  <c r="H137" i="52" s="1"/>
  <c r="I137" i="52" s="1"/>
  <c r="J137" i="52" s="1"/>
  <c r="K137" i="52" s="1"/>
  <c r="C137" i="52"/>
  <c r="C136" i="52"/>
  <c r="D136" i="52" s="1"/>
  <c r="E136" i="52" s="1"/>
  <c r="F136" i="52" s="1"/>
  <c r="G136" i="52" s="1"/>
  <c r="H136" i="52" s="1"/>
  <c r="I136" i="52" s="1"/>
  <c r="J136" i="52" s="1"/>
  <c r="K136" i="52" s="1"/>
  <c r="L136" i="52" s="1"/>
  <c r="M136" i="52" s="1"/>
  <c r="N136" i="52" s="1"/>
  <c r="O136" i="52" s="1"/>
  <c r="P136" i="52" s="1"/>
  <c r="Q136" i="52" s="1"/>
  <c r="R136" i="52" s="1"/>
  <c r="S136" i="52" s="1"/>
  <c r="T136" i="52" s="1"/>
  <c r="U136" i="52" s="1"/>
  <c r="V136" i="52" s="1"/>
  <c r="W136" i="52" s="1"/>
  <c r="X136" i="52" s="1"/>
  <c r="Y136" i="52" s="1"/>
  <c r="Z136" i="52" s="1"/>
  <c r="AA136" i="52" s="1"/>
  <c r="AB136" i="52" s="1"/>
  <c r="AC136" i="52" s="1"/>
  <c r="AD136" i="52" s="1"/>
  <c r="AE136" i="52" s="1"/>
  <c r="AF136" i="52" s="1"/>
  <c r="O135" i="52"/>
  <c r="P135" i="52" s="1"/>
  <c r="Q135" i="52" s="1"/>
  <c r="R135" i="52" s="1"/>
  <c r="S135" i="52" s="1"/>
  <c r="T135" i="52" s="1"/>
  <c r="U135" i="52" s="1"/>
  <c r="V135" i="52" s="1"/>
  <c r="W135" i="52" s="1"/>
  <c r="X135" i="52" s="1"/>
  <c r="Y135" i="52" s="1"/>
  <c r="Z135" i="52" s="1"/>
  <c r="AA135" i="52" s="1"/>
  <c r="AB135" i="52" s="1"/>
  <c r="AC135" i="52" s="1"/>
  <c r="AD135" i="52" s="1"/>
  <c r="AE135" i="52" s="1"/>
  <c r="AF135" i="52" s="1"/>
  <c r="G135" i="52"/>
  <c r="H135" i="52" s="1"/>
  <c r="I135" i="52" s="1"/>
  <c r="J135" i="52" s="1"/>
  <c r="K135" i="52" s="1"/>
  <c r="L135" i="52" s="1"/>
  <c r="M135" i="52" s="1"/>
  <c r="N135" i="52" s="1"/>
  <c r="C135" i="52"/>
  <c r="D135" i="52" s="1"/>
  <c r="E135" i="52" s="1"/>
  <c r="F135" i="52" s="1"/>
  <c r="N133" i="52"/>
  <c r="O133" i="52" s="1"/>
  <c r="P133" i="52" s="1"/>
  <c r="Q133" i="52" s="1"/>
  <c r="R133" i="52" s="1"/>
  <c r="S133" i="52" s="1"/>
  <c r="T133" i="52" s="1"/>
  <c r="U133" i="52" s="1"/>
  <c r="V133" i="52" s="1"/>
  <c r="W133" i="52" s="1"/>
  <c r="X133" i="52" s="1"/>
  <c r="Y133" i="52" s="1"/>
  <c r="Z133" i="52" s="1"/>
  <c r="AA133" i="52" s="1"/>
  <c r="AB133" i="52" s="1"/>
  <c r="AC133" i="52" s="1"/>
  <c r="AD133" i="52" s="1"/>
  <c r="AE133" i="52" s="1"/>
  <c r="AF133" i="52" s="1"/>
  <c r="F133" i="52"/>
  <c r="G133" i="52" s="1"/>
  <c r="H133" i="52" s="1"/>
  <c r="I133" i="52" s="1"/>
  <c r="J133" i="52" s="1"/>
  <c r="K133" i="52" s="1"/>
  <c r="L133" i="52" s="1"/>
  <c r="M133" i="52" s="1"/>
  <c r="E133" i="52"/>
  <c r="D133" i="52"/>
  <c r="C133" i="52"/>
  <c r="C132" i="52"/>
  <c r="D132" i="52" s="1"/>
  <c r="E132" i="52" s="1"/>
  <c r="F132" i="52" s="1"/>
  <c r="G132" i="52" s="1"/>
  <c r="H132" i="52" s="1"/>
  <c r="I132" i="52" s="1"/>
  <c r="J132" i="52" s="1"/>
  <c r="K132" i="52" s="1"/>
  <c r="L132" i="52" s="1"/>
  <c r="M132" i="52" s="1"/>
  <c r="N132" i="52" s="1"/>
  <c r="O132" i="52" s="1"/>
  <c r="P132" i="52" s="1"/>
  <c r="Q132" i="52" s="1"/>
  <c r="R132" i="52" s="1"/>
  <c r="S132" i="52" s="1"/>
  <c r="T132" i="52" s="1"/>
  <c r="U132" i="52" s="1"/>
  <c r="V132" i="52" s="1"/>
  <c r="W132" i="52" s="1"/>
  <c r="X132" i="52" s="1"/>
  <c r="Y132" i="52" s="1"/>
  <c r="Z132" i="52" s="1"/>
  <c r="AA132" i="52" s="1"/>
  <c r="AB132" i="52" s="1"/>
  <c r="AC132" i="52" s="1"/>
  <c r="AD132" i="52" s="1"/>
  <c r="AE132" i="52" s="1"/>
  <c r="AF132" i="52" s="1"/>
  <c r="C131" i="52"/>
  <c r="D131" i="52" s="1"/>
  <c r="E131" i="52" s="1"/>
  <c r="F131" i="52" s="1"/>
  <c r="G131" i="52" s="1"/>
  <c r="H131" i="52" s="1"/>
  <c r="I131" i="52" s="1"/>
  <c r="J131" i="52" s="1"/>
  <c r="K131" i="52" s="1"/>
  <c r="L131" i="52" s="1"/>
  <c r="M131" i="52" s="1"/>
  <c r="N131" i="52" s="1"/>
  <c r="O131" i="52" s="1"/>
  <c r="P131" i="52" s="1"/>
  <c r="Q131" i="52" s="1"/>
  <c r="R131" i="52" s="1"/>
  <c r="S131" i="52" s="1"/>
  <c r="T131" i="52" s="1"/>
  <c r="U131" i="52" s="1"/>
  <c r="V131" i="52" s="1"/>
  <c r="W131" i="52" s="1"/>
  <c r="X131" i="52" s="1"/>
  <c r="Y131" i="52" s="1"/>
  <c r="Z131" i="52" s="1"/>
  <c r="AA131" i="52" s="1"/>
  <c r="AB131" i="52" s="1"/>
  <c r="AC131" i="52" s="1"/>
  <c r="AD131" i="52" s="1"/>
  <c r="AE131" i="52" s="1"/>
  <c r="AF131" i="52" s="1"/>
  <c r="C130" i="52"/>
  <c r="D130" i="52" s="1"/>
  <c r="E130" i="52" s="1"/>
  <c r="F130" i="52" s="1"/>
  <c r="G130" i="52" s="1"/>
  <c r="H130" i="52" s="1"/>
  <c r="I130" i="52" s="1"/>
  <c r="J130" i="52" s="1"/>
  <c r="K130" i="52" s="1"/>
  <c r="L130" i="52" s="1"/>
  <c r="M130" i="52" s="1"/>
  <c r="N130" i="52" s="1"/>
  <c r="O130" i="52" s="1"/>
  <c r="P130" i="52" s="1"/>
  <c r="Q130" i="52" s="1"/>
  <c r="R130" i="52" s="1"/>
  <c r="S130" i="52" s="1"/>
  <c r="T130" i="52" s="1"/>
  <c r="U130" i="52" s="1"/>
  <c r="V130" i="52" s="1"/>
  <c r="W130" i="52" s="1"/>
  <c r="X130" i="52" s="1"/>
  <c r="Y130" i="52" s="1"/>
  <c r="Z130" i="52" s="1"/>
  <c r="AA130" i="52" s="1"/>
  <c r="AB130" i="52" s="1"/>
  <c r="AC130" i="52" s="1"/>
  <c r="AD130" i="52" s="1"/>
  <c r="AE130" i="52" s="1"/>
  <c r="AF130" i="52" s="1"/>
  <c r="D129" i="52"/>
  <c r="E129" i="52" s="1"/>
  <c r="F129" i="52" s="1"/>
  <c r="G129" i="52" s="1"/>
  <c r="H129" i="52" s="1"/>
  <c r="I129" i="52" s="1"/>
  <c r="J129" i="52" s="1"/>
  <c r="K129" i="52" s="1"/>
  <c r="L129" i="52" s="1"/>
  <c r="M129" i="52" s="1"/>
  <c r="N129" i="52" s="1"/>
  <c r="O129" i="52" s="1"/>
  <c r="P129" i="52" s="1"/>
  <c r="Q129" i="52" s="1"/>
  <c r="R129" i="52" s="1"/>
  <c r="S129" i="52" s="1"/>
  <c r="T129" i="52" s="1"/>
  <c r="U129" i="52" s="1"/>
  <c r="V129" i="52" s="1"/>
  <c r="W129" i="52" s="1"/>
  <c r="X129" i="52" s="1"/>
  <c r="Y129" i="52" s="1"/>
  <c r="Z129" i="52" s="1"/>
  <c r="AA129" i="52" s="1"/>
  <c r="AB129" i="52" s="1"/>
  <c r="AC129" i="52" s="1"/>
  <c r="AD129" i="52" s="1"/>
  <c r="AE129" i="52" s="1"/>
  <c r="AF129" i="52" s="1"/>
  <c r="C129" i="52"/>
  <c r="C128" i="52"/>
  <c r="D128" i="52" s="1"/>
  <c r="E128" i="52" s="1"/>
  <c r="F128" i="52" s="1"/>
  <c r="G128" i="52" s="1"/>
  <c r="H128" i="52" s="1"/>
  <c r="I128" i="52" s="1"/>
  <c r="J128" i="52" s="1"/>
  <c r="K128" i="52" s="1"/>
  <c r="L128" i="52" s="1"/>
  <c r="M128" i="52" s="1"/>
  <c r="N128" i="52" s="1"/>
  <c r="O128" i="52" s="1"/>
  <c r="P128" i="52" s="1"/>
  <c r="Q128" i="52" s="1"/>
  <c r="R128" i="52" s="1"/>
  <c r="S128" i="52" s="1"/>
  <c r="T128" i="52" s="1"/>
  <c r="U128" i="52" s="1"/>
  <c r="V128" i="52" s="1"/>
  <c r="W128" i="52" s="1"/>
  <c r="X128" i="52" s="1"/>
  <c r="Y128" i="52" s="1"/>
  <c r="Z128" i="52" s="1"/>
  <c r="AA128" i="52" s="1"/>
  <c r="AB128" i="52" s="1"/>
  <c r="AC128" i="52" s="1"/>
  <c r="AD128" i="52" s="1"/>
  <c r="AE128" i="52" s="1"/>
  <c r="AF128" i="52" s="1"/>
  <c r="P127" i="52"/>
  <c r="Q127" i="52" s="1"/>
  <c r="R127" i="52" s="1"/>
  <c r="S127" i="52" s="1"/>
  <c r="T127" i="52" s="1"/>
  <c r="U127" i="52" s="1"/>
  <c r="V127" i="52" s="1"/>
  <c r="W127" i="52" s="1"/>
  <c r="X127" i="52" s="1"/>
  <c r="Y127" i="52" s="1"/>
  <c r="Z127" i="52" s="1"/>
  <c r="AA127" i="52" s="1"/>
  <c r="AB127" i="52" s="1"/>
  <c r="AC127" i="52" s="1"/>
  <c r="AD127" i="52" s="1"/>
  <c r="AE127" i="52" s="1"/>
  <c r="AF127" i="52" s="1"/>
  <c r="H127" i="52"/>
  <c r="I127" i="52" s="1"/>
  <c r="J127" i="52" s="1"/>
  <c r="K127" i="52" s="1"/>
  <c r="L127" i="52" s="1"/>
  <c r="M127" i="52" s="1"/>
  <c r="N127" i="52" s="1"/>
  <c r="O127" i="52" s="1"/>
  <c r="C127" i="52"/>
  <c r="D127" i="52" s="1"/>
  <c r="E127" i="52" s="1"/>
  <c r="F127" i="52" s="1"/>
  <c r="G127" i="52" s="1"/>
  <c r="C126" i="52"/>
  <c r="D126" i="52" s="1"/>
  <c r="E126" i="52" s="1"/>
  <c r="F126" i="52" s="1"/>
  <c r="G126" i="52" s="1"/>
  <c r="H126" i="52" s="1"/>
  <c r="I126" i="52" s="1"/>
  <c r="J126" i="52" s="1"/>
  <c r="K126" i="52" s="1"/>
  <c r="L126" i="52" s="1"/>
  <c r="M126" i="52" s="1"/>
  <c r="N126" i="52" s="1"/>
  <c r="O126" i="52" s="1"/>
  <c r="P126" i="52" s="1"/>
  <c r="Q126" i="52" s="1"/>
  <c r="R126" i="52" s="1"/>
  <c r="S126" i="52" s="1"/>
  <c r="T126" i="52" s="1"/>
  <c r="U126" i="52" s="1"/>
  <c r="V126" i="52" s="1"/>
  <c r="W126" i="52" s="1"/>
  <c r="X126" i="52" s="1"/>
  <c r="Y126" i="52" s="1"/>
  <c r="Z126" i="52" s="1"/>
  <c r="AA126" i="52" s="1"/>
  <c r="AB126" i="52" s="1"/>
  <c r="AC126" i="52" s="1"/>
  <c r="AD126" i="52" s="1"/>
  <c r="AE126" i="52" s="1"/>
  <c r="AF126" i="52" s="1"/>
  <c r="C124" i="52"/>
  <c r="D124" i="52" s="1"/>
  <c r="E124" i="52" s="1"/>
  <c r="F124" i="52" s="1"/>
  <c r="G124" i="52" s="1"/>
  <c r="H124" i="52" s="1"/>
  <c r="I124" i="52" s="1"/>
  <c r="J124" i="52" s="1"/>
  <c r="K124" i="52" s="1"/>
  <c r="L124" i="52" s="1"/>
  <c r="M124" i="52" s="1"/>
  <c r="N124" i="52" s="1"/>
  <c r="O124" i="52" s="1"/>
  <c r="P124" i="52" s="1"/>
  <c r="Q124" i="52" s="1"/>
  <c r="R124" i="52" s="1"/>
  <c r="S124" i="52" s="1"/>
  <c r="T124" i="52" s="1"/>
  <c r="U124" i="52" s="1"/>
  <c r="V124" i="52" s="1"/>
  <c r="W124" i="52" s="1"/>
  <c r="X124" i="52" s="1"/>
  <c r="Y124" i="52" s="1"/>
  <c r="Z124" i="52" s="1"/>
  <c r="AA124" i="52" s="1"/>
  <c r="AB124" i="52" s="1"/>
  <c r="AC124" i="52" s="1"/>
  <c r="AD124" i="52" s="1"/>
  <c r="AE124" i="52" s="1"/>
  <c r="AF124" i="52" s="1"/>
  <c r="U123" i="52"/>
  <c r="V123" i="52" s="1"/>
  <c r="W123" i="52" s="1"/>
  <c r="X123" i="52" s="1"/>
  <c r="Y123" i="52" s="1"/>
  <c r="Z123" i="52" s="1"/>
  <c r="AA123" i="52" s="1"/>
  <c r="AB123" i="52" s="1"/>
  <c r="AC123" i="52" s="1"/>
  <c r="AD123" i="52" s="1"/>
  <c r="AE123" i="52" s="1"/>
  <c r="AF123" i="52" s="1"/>
  <c r="L123" i="52"/>
  <c r="M123" i="52" s="1"/>
  <c r="N123" i="52" s="1"/>
  <c r="O123" i="52" s="1"/>
  <c r="P123" i="52" s="1"/>
  <c r="Q123" i="52" s="1"/>
  <c r="R123" i="52" s="1"/>
  <c r="S123" i="52" s="1"/>
  <c r="T123" i="52" s="1"/>
  <c r="J123" i="52"/>
  <c r="K123" i="52" s="1"/>
  <c r="C123" i="52"/>
  <c r="D123" i="52" s="1"/>
  <c r="E123" i="52" s="1"/>
  <c r="F123" i="52" s="1"/>
  <c r="G123" i="52" s="1"/>
  <c r="H123" i="52" s="1"/>
  <c r="I123" i="52" s="1"/>
  <c r="O122" i="52"/>
  <c r="P122" i="52" s="1"/>
  <c r="Q122" i="52" s="1"/>
  <c r="R122" i="52" s="1"/>
  <c r="S122" i="52" s="1"/>
  <c r="T122" i="52" s="1"/>
  <c r="U122" i="52" s="1"/>
  <c r="V122" i="52" s="1"/>
  <c r="W122" i="52" s="1"/>
  <c r="X122" i="52" s="1"/>
  <c r="Y122" i="52" s="1"/>
  <c r="Z122" i="52" s="1"/>
  <c r="AA122" i="52" s="1"/>
  <c r="AB122" i="52" s="1"/>
  <c r="AC122" i="52" s="1"/>
  <c r="AD122" i="52" s="1"/>
  <c r="AE122" i="52" s="1"/>
  <c r="AF122" i="52" s="1"/>
  <c r="G122" i="52"/>
  <c r="H122" i="52" s="1"/>
  <c r="I122" i="52" s="1"/>
  <c r="J122" i="52" s="1"/>
  <c r="K122" i="52" s="1"/>
  <c r="L122" i="52" s="1"/>
  <c r="M122" i="52" s="1"/>
  <c r="N122" i="52" s="1"/>
  <c r="C122" i="52"/>
  <c r="D122" i="52" s="1"/>
  <c r="E122" i="52" s="1"/>
  <c r="F122" i="52" s="1"/>
  <c r="Q121" i="52"/>
  <c r="R121" i="52" s="1"/>
  <c r="S121" i="52" s="1"/>
  <c r="T121" i="52" s="1"/>
  <c r="U121" i="52" s="1"/>
  <c r="V121" i="52" s="1"/>
  <c r="W121" i="52" s="1"/>
  <c r="X121" i="52" s="1"/>
  <c r="Y121" i="52" s="1"/>
  <c r="Z121" i="52" s="1"/>
  <c r="AA121" i="52" s="1"/>
  <c r="AB121" i="52" s="1"/>
  <c r="AC121" i="52" s="1"/>
  <c r="AD121" i="52" s="1"/>
  <c r="AE121" i="52" s="1"/>
  <c r="AF121" i="52" s="1"/>
  <c r="H121" i="52"/>
  <c r="I121" i="52" s="1"/>
  <c r="J121" i="52" s="1"/>
  <c r="K121" i="52" s="1"/>
  <c r="L121" i="52" s="1"/>
  <c r="M121" i="52" s="1"/>
  <c r="N121" i="52" s="1"/>
  <c r="O121" i="52" s="1"/>
  <c r="P121" i="52" s="1"/>
  <c r="F121" i="52"/>
  <c r="G121" i="52" s="1"/>
  <c r="C121" i="52"/>
  <c r="D121" i="52" s="1"/>
  <c r="E121" i="52" s="1"/>
  <c r="L120" i="52"/>
  <c r="M120" i="52" s="1"/>
  <c r="N120" i="52" s="1"/>
  <c r="O120" i="52" s="1"/>
  <c r="P120" i="52" s="1"/>
  <c r="Q120" i="52" s="1"/>
  <c r="R120" i="52" s="1"/>
  <c r="S120" i="52" s="1"/>
  <c r="T120" i="52" s="1"/>
  <c r="U120" i="52" s="1"/>
  <c r="V120" i="52" s="1"/>
  <c r="W120" i="52" s="1"/>
  <c r="X120" i="52" s="1"/>
  <c r="Y120" i="52" s="1"/>
  <c r="Z120" i="52" s="1"/>
  <c r="AA120" i="52" s="1"/>
  <c r="AB120" i="52" s="1"/>
  <c r="AC120" i="52" s="1"/>
  <c r="AD120" i="52" s="1"/>
  <c r="AE120" i="52" s="1"/>
  <c r="AF120" i="52" s="1"/>
  <c r="D120" i="52"/>
  <c r="E120" i="52" s="1"/>
  <c r="F120" i="52" s="1"/>
  <c r="G120" i="52" s="1"/>
  <c r="H120" i="52" s="1"/>
  <c r="I120" i="52" s="1"/>
  <c r="J120" i="52" s="1"/>
  <c r="K120" i="52" s="1"/>
  <c r="C120" i="52"/>
  <c r="C119" i="52"/>
  <c r="D119" i="52" s="1"/>
  <c r="E119" i="52" s="1"/>
  <c r="F119" i="52" s="1"/>
  <c r="G119" i="52" s="1"/>
  <c r="H119" i="52" s="1"/>
  <c r="I119" i="52" s="1"/>
  <c r="J119" i="52" s="1"/>
  <c r="K119" i="52" s="1"/>
  <c r="L119" i="52" s="1"/>
  <c r="M119" i="52" s="1"/>
  <c r="N119" i="52" s="1"/>
  <c r="O119" i="52" s="1"/>
  <c r="P119" i="52" s="1"/>
  <c r="Q119" i="52" s="1"/>
  <c r="R119" i="52" s="1"/>
  <c r="S119" i="52" s="1"/>
  <c r="T119" i="52" s="1"/>
  <c r="U119" i="52" s="1"/>
  <c r="V119" i="52" s="1"/>
  <c r="W119" i="52" s="1"/>
  <c r="X119" i="52" s="1"/>
  <c r="Y119" i="52" s="1"/>
  <c r="Z119" i="52" s="1"/>
  <c r="AA119" i="52" s="1"/>
  <c r="AB119" i="52" s="1"/>
  <c r="AC119" i="52" s="1"/>
  <c r="AD119" i="52" s="1"/>
  <c r="AE119" i="52" s="1"/>
  <c r="AF119" i="52" s="1"/>
  <c r="C118" i="52"/>
  <c r="D118" i="52" s="1"/>
  <c r="E118" i="52" s="1"/>
  <c r="F118" i="52" s="1"/>
  <c r="G118" i="52" s="1"/>
  <c r="H118" i="52" s="1"/>
  <c r="I118" i="52" s="1"/>
  <c r="J118" i="52" s="1"/>
  <c r="K118" i="52" s="1"/>
  <c r="L118" i="52" s="1"/>
  <c r="M118" i="52" s="1"/>
  <c r="N118" i="52" s="1"/>
  <c r="O118" i="52" s="1"/>
  <c r="P118" i="52" s="1"/>
  <c r="Q118" i="52" s="1"/>
  <c r="R118" i="52" s="1"/>
  <c r="S118" i="52" s="1"/>
  <c r="T118" i="52" s="1"/>
  <c r="U118" i="52" s="1"/>
  <c r="V118" i="52" s="1"/>
  <c r="W118" i="52" s="1"/>
  <c r="X118" i="52" s="1"/>
  <c r="Y118" i="52" s="1"/>
  <c r="Z118" i="52" s="1"/>
  <c r="AA118" i="52" s="1"/>
  <c r="AB118" i="52" s="1"/>
  <c r="AC118" i="52" s="1"/>
  <c r="AD118" i="52" s="1"/>
  <c r="AE118" i="52" s="1"/>
  <c r="AF118" i="52" s="1"/>
  <c r="C117" i="52"/>
  <c r="D117" i="52" s="1"/>
  <c r="E117" i="52" s="1"/>
  <c r="F117" i="52" s="1"/>
  <c r="G117" i="52" s="1"/>
  <c r="H117" i="52" s="1"/>
  <c r="I117" i="52" s="1"/>
  <c r="J117" i="52" s="1"/>
  <c r="K117" i="52" s="1"/>
  <c r="L117" i="52" s="1"/>
  <c r="M117" i="52" s="1"/>
  <c r="N117" i="52" s="1"/>
  <c r="O117" i="52" s="1"/>
  <c r="P117" i="52" s="1"/>
  <c r="Q117" i="52" s="1"/>
  <c r="R117" i="52" s="1"/>
  <c r="S117" i="52" s="1"/>
  <c r="T117" i="52" s="1"/>
  <c r="U117" i="52" s="1"/>
  <c r="V117" i="52" s="1"/>
  <c r="W117" i="52" s="1"/>
  <c r="X117" i="52" s="1"/>
  <c r="Y117" i="52" s="1"/>
  <c r="Z117" i="52" s="1"/>
  <c r="AA117" i="52" s="1"/>
  <c r="AB117" i="52" s="1"/>
  <c r="AC117" i="52" s="1"/>
  <c r="AD117" i="52" s="1"/>
  <c r="AE117" i="52" s="1"/>
  <c r="AF117" i="52" s="1"/>
  <c r="C116" i="52"/>
  <c r="D116" i="52" s="1"/>
  <c r="E116" i="52" s="1"/>
  <c r="F116" i="52" s="1"/>
  <c r="G116" i="52" s="1"/>
  <c r="H116" i="52" s="1"/>
  <c r="I116" i="52" s="1"/>
  <c r="J116" i="52" s="1"/>
  <c r="K116" i="52" s="1"/>
  <c r="L116" i="52" s="1"/>
  <c r="M116" i="52" s="1"/>
  <c r="N116" i="52" s="1"/>
  <c r="O116" i="52" s="1"/>
  <c r="P116" i="52" s="1"/>
  <c r="Q116" i="52" s="1"/>
  <c r="R116" i="52" s="1"/>
  <c r="S116" i="52" s="1"/>
  <c r="T116" i="52" s="1"/>
  <c r="U116" i="52" s="1"/>
  <c r="V116" i="52" s="1"/>
  <c r="W116" i="52" s="1"/>
  <c r="X116" i="52" s="1"/>
  <c r="Y116" i="52" s="1"/>
  <c r="Z116" i="52" s="1"/>
  <c r="AA116" i="52" s="1"/>
  <c r="AB116" i="52" s="1"/>
  <c r="AC116" i="52" s="1"/>
  <c r="AD116" i="52" s="1"/>
  <c r="AE116" i="52" s="1"/>
  <c r="AF116" i="52" s="1"/>
  <c r="E115" i="52"/>
  <c r="F115" i="52" s="1"/>
  <c r="G115" i="52" s="1"/>
  <c r="H115" i="52" s="1"/>
  <c r="I115" i="52" s="1"/>
  <c r="J115" i="52" s="1"/>
  <c r="K115" i="52" s="1"/>
  <c r="L115" i="52" s="1"/>
  <c r="M115" i="52" s="1"/>
  <c r="N115" i="52" s="1"/>
  <c r="O115" i="52" s="1"/>
  <c r="P115" i="52" s="1"/>
  <c r="Q115" i="52" s="1"/>
  <c r="R115" i="52" s="1"/>
  <c r="S115" i="52" s="1"/>
  <c r="T115" i="52" s="1"/>
  <c r="U115" i="52" s="1"/>
  <c r="V115" i="52" s="1"/>
  <c r="W115" i="52" s="1"/>
  <c r="X115" i="52" s="1"/>
  <c r="Y115" i="52" s="1"/>
  <c r="Z115" i="52" s="1"/>
  <c r="AA115" i="52" s="1"/>
  <c r="AB115" i="52" s="1"/>
  <c r="AC115" i="52" s="1"/>
  <c r="AD115" i="52" s="1"/>
  <c r="AE115" i="52" s="1"/>
  <c r="AF115" i="52" s="1"/>
  <c r="C115" i="52"/>
  <c r="D115" i="52" s="1"/>
  <c r="R114" i="52"/>
  <c r="S114" i="52" s="1"/>
  <c r="T114" i="52" s="1"/>
  <c r="U114" i="52" s="1"/>
  <c r="V114" i="52" s="1"/>
  <c r="W114" i="52" s="1"/>
  <c r="X114" i="52" s="1"/>
  <c r="Y114" i="52" s="1"/>
  <c r="Z114" i="52" s="1"/>
  <c r="AA114" i="52" s="1"/>
  <c r="AB114" i="52" s="1"/>
  <c r="AC114" i="52" s="1"/>
  <c r="AD114" i="52" s="1"/>
  <c r="AE114" i="52" s="1"/>
  <c r="AF114" i="52" s="1"/>
  <c r="E114" i="52"/>
  <c r="F114" i="52" s="1"/>
  <c r="G114" i="52" s="1"/>
  <c r="H114" i="52" s="1"/>
  <c r="I114" i="52" s="1"/>
  <c r="J114" i="52" s="1"/>
  <c r="K114" i="52" s="1"/>
  <c r="L114" i="52" s="1"/>
  <c r="M114" i="52" s="1"/>
  <c r="N114" i="52" s="1"/>
  <c r="O114" i="52" s="1"/>
  <c r="P114" i="52" s="1"/>
  <c r="Q114" i="52" s="1"/>
  <c r="C114" i="52"/>
  <c r="D114" i="52" s="1"/>
  <c r="H113" i="52"/>
  <c r="I113" i="52" s="1"/>
  <c r="J113" i="52" s="1"/>
  <c r="K113" i="52" s="1"/>
  <c r="L113" i="52" s="1"/>
  <c r="M113" i="52" s="1"/>
  <c r="N113" i="52" s="1"/>
  <c r="O113" i="52" s="1"/>
  <c r="P113" i="52" s="1"/>
  <c r="Q113" i="52" s="1"/>
  <c r="R113" i="52" s="1"/>
  <c r="S113" i="52" s="1"/>
  <c r="T113" i="52" s="1"/>
  <c r="U113" i="52" s="1"/>
  <c r="V113" i="52" s="1"/>
  <c r="W113" i="52" s="1"/>
  <c r="X113" i="52" s="1"/>
  <c r="Y113" i="52" s="1"/>
  <c r="Z113" i="52" s="1"/>
  <c r="AA113" i="52" s="1"/>
  <c r="AB113" i="52" s="1"/>
  <c r="AC113" i="52" s="1"/>
  <c r="AD113" i="52" s="1"/>
  <c r="AE113" i="52" s="1"/>
  <c r="AF113" i="52" s="1"/>
  <c r="C113" i="52"/>
  <c r="D113" i="52" s="1"/>
  <c r="E113" i="52" s="1"/>
  <c r="F113" i="52" s="1"/>
  <c r="G113" i="52" s="1"/>
  <c r="C112" i="52"/>
  <c r="D112" i="52" s="1"/>
  <c r="E112" i="52" s="1"/>
  <c r="F112" i="52" s="1"/>
  <c r="G112" i="52" s="1"/>
  <c r="H112" i="52" s="1"/>
  <c r="I112" i="52" s="1"/>
  <c r="J112" i="52" s="1"/>
  <c r="K112" i="52" s="1"/>
  <c r="L112" i="52" s="1"/>
  <c r="M112" i="52" s="1"/>
  <c r="N112" i="52" s="1"/>
  <c r="O112" i="52" s="1"/>
  <c r="P112" i="52" s="1"/>
  <c r="Q112" i="52" s="1"/>
  <c r="R112" i="52" s="1"/>
  <c r="S112" i="52" s="1"/>
  <c r="T112" i="52" s="1"/>
  <c r="U112" i="52" s="1"/>
  <c r="V112" i="52" s="1"/>
  <c r="W112" i="52" s="1"/>
  <c r="X112" i="52" s="1"/>
  <c r="Y112" i="52" s="1"/>
  <c r="Z112" i="52" s="1"/>
  <c r="AA112" i="52" s="1"/>
  <c r="AB112" i="52" s="1"/>
  <c r="AC112" i="52" s="1"/>
  <c r="AD112" i="52" s="1"/>
  <c r="AE112" i="52" s="1"/>
  <c r="AF112" i="52" s="1"/>
  <c r="E111" i="52"/>
  <c r="F111" i="52" s="1"/>
  <c r="G111" i="52" s="1"/>
  <c r="H111" i="52" s="1"/>
  <c r="I111" i="52" s="1"/>
  <c r="J111" i="52" s="1"/>
  <c r="K111" i="52" s="1"/>
  <c r="L111" i="52" s="1"/>
  <c r="M111" i="52" s="1"/>
  <c r="N111" i="52" s="1"/>
  <c r="O111" i="52" s="1"/>
  <c r="P111" i="52" s="1"/>
  <c r="Q111" i="52" s="1"/>
  <c r="R111" i="52" s="1"/>
  <c r="S111" i="52" s="1"/>
  <c r="T111" i="52" s="1"/>
  <c r="U111" i="52" s="1"/>
  <c r="V111" i="52" s="1"/>
  <c r="W111" i="52" s="1"/>
  <c r="X111" i="52" s="1"/>
  <c r="Y111" i="52" s="1"/>
  <c r="Z111" i="52" s="1"/>
  <c r="AA111" i="52" s="1"/>
  <c r="AB111" i="52" s="1"/>
  <c r="AC111" i="52" s="1"/>
  <c r="AD111" i="52" s="1"/>
  <c r="AE111" i="52" s="1"/>
  <c r="AF111" i="52" s="1"/>
  <c r="D111" i="52"/>
  <c r="C111" i="52"/>
  <c r="C110" i="52"/>
  <c r="D110" i="52" s="1"/>
  <c r="E110" i="52" s="1"/>
  <c r="F110" i="52" s="1"/>
  <c r="G110" i="52" s="1"/>
  <c r="H110" i="52" s="1"/>
  <c r="I110" i="52" s="1"/>
  <c r="J110" i="52" s="1"/>
  <c r="K110" i="52" s="1"/>
  <c r="L110" i="52" s="1"/>
  <c r="M110" i="52" s="1"/>
  <c r="N110" i="52" s="1"/>
  <c r="O110" i="52" s="1"/>
  <c r="P110" i="52" s="1"/>
  <c r="Q110" i="52" s="1"/>
  <c r="R110" i="52" s="1"/>
  <c r="S110" i="52" s="1"/>
  <c r="T110" i="52" s="1"/>
  <c r="U110" i="52" s="1"/>
  <c r="V110" i="52" s="1"/>
  <c r="W110" i="52" s="1"/>
  <c r="X110" i="52" s="1"/>
  <c r="Y110" i="52" s="1"/>
  <c r="Z110" i="52" s="1"/>
  <c r="AA110" i="52" s="1"/>
  <c r="AB110" i="52" s="1"/>
  <c r="AC110" i="52" s="1"/>
  <c r="AD110" i="52" s="1"/>
  <c r="AE110" i="52" s="1"/>
  <c r="AF110" i="52" s="1"/>
  <c r="O109" i="52"/>
  <c r="P109" i="52" s="1"/>
  <c r="Q109" i="52" s="1"/>
  <c r="R109" i="52" s="1"/>
  <c r="S109" i="52" s="1"/>
  <c r="T109" i="52" s="1"/>
  <c r="U109" i="52" s="1"/>
  <c r="V109" i="52" s="1"/>
  <c r="W109" i="52" s="1"/>
  <c r="X109" i="52" s="1"/>
  <c r="Y109" i="52" s="1"/>
  <c r="Z109" i="52" s="1"/>
  <c r="AA109" i="52" s="1"/>
  <c r="AB109" i="52" s="1"/>
  <c r="AC109" i="52" s="1"/>
  <c r="AD109" i="52" s="1"/>
  <c r="AE109" i="52" s="1"/>
  <c r="AF109" i="52" s="1"/>
  <c r="M109" i="52"/>
  <c r="N109" i="52" s="1"/>
  <c r="K109" i="52"/>
  <c r="L109" i="52" s="1"/>
  <c r="J109" i="52"/>
  <c r="F109" i="52"/>
  <c r="G109" i="52" s="1"/>
  <c r="H109" i="52" s="1"/>
  <c r="D109" i="52"/>
  <c r="E109" i="52" s="1"/>
  <c r="C109" i="52"/>
  <c r="O108" i="52"/>
  <c r="P108" i="52" s="1"/>
  <c r="Q108" i="52" s="1"/>
  <c r="R108" i="52" s="1"/>
  <c r="S108" i="52" s="1"/>
  <c r="T108" i="52" s="1"/>
  <c r="U108" i="52" s="1"/>
  <c r="V108" i="52" s="1"/>
  <c r="W108" i="52" s="1"/>
  <c r="X108" i="52" s="1"/>
  <c r="Y108" i="52" s="1"/>
  <c r="Z108" i="52" s="1"/>
  <c r="AA108" i="52" s="1"/>
  <c r="AB108" i="52" s="1"/>
  <c r="AC108" i="52" s="1"/>
  <c r="AD108" i="52" s="1"/>
  <c r="AE108" i="52" s="1"/>
  <c r="AF108" i="52" s="1"/>
  <c r="E108" i="52"/>
  <c r="F108" i="52" s="1"/>
  <c r="G108" i="52" s="1"/>
  <c r="H108" i="52" s="1"/>
  <c r="I108" i="52" s="1"/>
  <c r="J108" i="52" s="1"/>
  <c r="K108" i="52" s="1"/>
  <c r="L108" i="52" s="1"/>
  <c r="M108" i="52" s="1"/>
  <c r="N108" i="52" s="1"/>
  <c r="D108" i="52"/>
  <c r="C108" i="52"/>
  <c r="D107" i="52"/>
  <c r="E107" i="52" s="1"/>
  <c r="F107" i="52" s="1"/>
  <c r="G107" i="52" s="1"/>
  <c r="H107" i="52" s="1"/>
  <c r="I107" i="52" s="1"/>
  <c r="J107" i="52" s="1"/>
  <c r="K107" i="52" s="1"/>
  <c r="L107" i="52" s="1"/>
  <c r="M107" i="52" s="1"/>
  <c r="N107" i="52" s="1"/>
  <c r="O107" i="52" s="1"/>
  <c r="P107" i="52" s="1"/>
  <c r="Q107" i="52" s="1"/>
  <c r="R107" i="52" s="1"/>
  <c r="S107" i="52" s="1"/>
  <c r="T107" i="52" s="1"/>
  <c r="U107" i="52" s="1"/>
  <c r="V107" i="52" s="1"/>
  <c r="W107" i="52" s="1"/>
  <c r="X107" i="52" s="1"/>
  <c r="Y107" i="52" s="1"/>
  <c r="Z107" i="52" s="1"/>
  <c r="AA107" i="52" s="1"/>
  <c r="AB107" i="52" s="1"/>
  <c r="AC107" i="52" s="1"/>
  <c r="AD107" i="52" s="1"/>
  <c r="AE107" i="52" s="1"/>
  <c r="AF107" i="52" s="1"/>
  <c r="C107" i="52"/>
  <c r="D105" i="52"/>
  <c r="E105" i="52" s="1"/>
  <c r="F105" i="52" s="1"/>
  <c r="G105" i="52" s="1"/>
  <c r="H105" i="52" s="1"/>
  <c r="I105" i="52" s="1"/>
  <c r="J105" i="52" s="1"/>
  <c r="K105" i="52" s="1"/>
  <c r="L105" i="52" s="1"/>
  <c r="M105" i="52" s="1"/>
  <c r="N105" i="52" s="1"/>
  <c r="O105" i="52" s="1"/>
  <c r="P105" i="52" s="1"/>
  <c r="Q105" i="52" s="1"/>
  <c r="R105" i="52" s="1"/>
  <c r="S105" i="52" s="1"/>
  <c r="T105" i="52" s="1"/>
  <c r="U105" i="52" s="1"/>
  <c r="V105" i="52" s="1"/>
  <c r="W105" i="52" s="1"/>
  <c r="X105" i="52" s="1"/>
  <c r="Y105" i="52" s="1"/>
  <c r="Z105" i="52" s="1"/>
  <c r="AA105" i="52" s="1"/>
  <c r="AB105" i="52" s="1"/>
  <c r="AC105" i="52" s="1"/>
  <c r="AD105" i="52" s="1"/>
  <c r="AE105" i="52" s="1"/>
  <c r="AF105" i="52" s="1"/>
  <c r="C105" i="52"/>
  <c r="K104" i="52"/>
  <c r="L104" i="52" s="1"/>
  <c r="M104" i="52" s="1"/>
  <c r="N104" i="52" s="1"/>
  <c r="O104" i="52" s="1"/>
  <c r="P104" i="52" s="1"/>
  <c r="Q104" i="52" s="1"/>
  <c r="R104" i="52" s="1"/>
  <c r="S104" i="52" s="1"/>
  <c r="T104" i="52" s="1"/>
  <c r="U104" i="52" s="1"/>
  <c r="V104" i="52" s="1"/>
  <c r="W104" i="52" s="1"/>
  <c r="X104" i="52" s="1"/>
  <c r="Y104" i="52" s="1"/>
  <c r="Z104" i="52" s="1"/>
  <c r="AA104" i="52" s="1"/>
  <c r="AB104" i="52" s="1"/>
  <c r="AC104" i="52" s="1"/>
  <c r="AD104" i="52" s="1"/>
  <c r="AE104" i="52" s="1"/>
  <c r="AF104" i="52" s="1"/>
  <c r="D104" i="52"/>
  <c r="E104" i="52" s="1"/>
  <c r="F104" i="52" s="1"/>
  <c r="G104" i="52" s="1"/>
  <c r="H104" i="52" s="1"/>
  <c r="I104" i="52" s="1"/>
  <c r="J104" i="52" s="1"/>
  <c r="C104" i="52"/>
  <c r="C102" i="52"/>
  <c r="D102" i="52" s="1"/>
  <c r="E102" i="52" s="1"/>
  <c r="F102" i="52" s="1"/>
  <c r="G102" i="52" s="1"/>
  <c r="H102" i="52" s="1"/>
  <c r="I102" i="52" s="1"/>
  <c r="J102" i="52" s="1"/>
  <c r="K102" i="52" s="1"/>
  <c r="L102" i="52" s="1"/>
  <c r="M102" i="52" s="1"/>
  <c r="N102" i="52" s="1"/>
  <c r="O102" i="52" s="1"/>
  <c r="P102" i="52" s="1"/>
  <c r="Q102" i="52" s="1"/>
  <c r="R102" i="52" s="1"/>
  <c r="S102" i="52" s="1"/>
  <c r="T102" i="52" s="1"/>
  <c r="U102" i="52" s="1"/>
  <c r="V102" i="52" s="1"/>
  <c r="W102" i="52" s="1"/>
  <c r="X102" i="52" s="1"/>
  <c r="Y102" i="52" s="1"/>
  <c r="Z102" i="52" s="1"/>
  <c r="AA102" i="52" s="1"/>
  <c r="AB102" i="52" s="1"/>
  <c r="AC102" i="52" s="1"/>
  <c r="AD102" i="52" s="1"/>
  <c r="AE102" i="52" s="1"/>
  <c r="AF102" i="52" s="1"/>
  <c r="K101" i="52"/>
  <c r="L101" i="52" s="1"/>
  <c r="M101" i="52" s="1"/>
  <c r="N101" i="52" s="1"/>
  <c r="O101" i="52" s="1"/>
  <c r="P101" i="52" s="1"/>
  <c r="Q101" i="52" s="1"/>
  <c r="R101" i="52" s="1"/>
  <c r="S101" i="52" s="1"/>
  <c r="T101" i="52" s="1"/>
  <c r="U101" i="52" s="1"/>
  <c r="V101" i="52" s="1"/>
  <c r="W101" i="52" s="1"/>
  <c r="X101" i="52" s="1"/>
  <c r="Y101" i="52" s="1"/>
  <c r="Z101" i="52" s="1"/>
  <c r="AA101" i="52" s="1"/>
  <c r="AB101" i="52" s="1"/>
  <c r="AC101" i="52" s="1"/>
  <c r="AD101" i="52" s="1"/>
  <c r="AE101" i="52" s="1"/>
  <c r="AF101" i="52" s="1"/>
  <c r="C101" i="52"/>
  <c r="D101" i="52" s="1"/>
  <c r="E101" i="52" s="1"/>
  <c r="F101" i="52" s="1"/>
  <c r="G101" i="52" s="1"/>
  <c r="H101" i="52" s="1"/>
  <c r="I101" i="52" s="1"/>
  <c r="J101" i="52" s="1"/>
  <c r="C100" i="52"/>
  <c r="D100" i="52" s="1"/>
  <c r="E100" i="52" s="1"/>
  <c r="F100" i="52" s="1"/>
  <c r="G100" i="52" s="1"/>
  <c r="H100" i="52" s="1"/>
  <c r="I100" i="52" s="1"/>
  <c r="J100" i="52" s="1"/>
  <c r="K100" i="52" s="1"/>
  <c r="L100" i="52" s="1"/>
  <c r="M100" i="52" s="1"/>
  <c r="N100" i="52" s="1"/>
  <c r="O100" i="52" s="1"/>
  <c r="P100" i="52" s="1"/>
  <c r="Q100" i="52" s="1"/>
  <c r="R100" i="52" s="1"/>
  <c r="S100" i="52" s="1"/>
  <c r="T100" i="52" s="1"/>
  <c r="U100" i="52" s="1"/>
  <c r="V100" i="52" s="1"/>
  <c r="W100" i="52" s="1"/>
  <c r="X100" i="52" s="1"/>
  <c r="Y100" i="52" s="1"/>
  <c r="Z100" i="52" s="1"/>
  <c r="AA100" i="52" s="1"/>
  <c r="AB100" i="52" s="1"/>
  <c r="AC100" i="52" s="1"/>
  <c r="AD100" i="52" s="1"/>
  <c r="AE100" i="52" s="1"/>
  <c r="AF100" i="52" s="1"/>
  <c r="E99" i="52"/>
  <c r="F99" i="52" s="1"/>
  <c r="G99" i="52" s="1"/>
  <c r="H99" i="52" s="1"/>
  <c r="I99" i="52" s="1"/>
  <c r="J99" i="52" s="1"/>
  <c r="K99" i="52" s="1"/>
  <c r="L99" i="52" s="1"/>
  <c r="M99" i="52" s="1"/>
  <c r="N99" i="52" s="1"/>
  <c r="O99" i="52" s="1"/>
  <c r="P99" i="52" s="1"/>
  <c r="Q99" i="52" s="1"/>
  <c r="R99" i="52" s="1"/>
  <c r="S99" i="52" s="1"/>
  <c r="T99" i="52" s="1"/>
  <c r="U99" i="52" s="1"/>
  <c r="V99" i="52" s="1"/>
  <c r="W99" i="52" s="1"/>
  <c r="X99" i="52" s="1"/>
  <c r="Y99" i="52" s="1"/>
  <c r="Z99" i="52" s="1"/>
  <c r="AA99" i="52" s="1"/>
  <c r="AB99" i="52" s="1"/>
  <c r="AC99" i="52" s="1"/>
  <c r="AD99" i="52" s="1"/>
  <c r="AE99" i="52" s="1"/>
  <c r="AF99" i="52" s="1"/>
  <c r="D99" i="52"/>
  <c r="C99" i="52"/>
  <c r="E98" i="52"/>
  <c r="F98" i="52" s="1"/>
  <c r="C98" i="52"/>
  <c r="D98" i="52" s="1"/>
  <c r="C97" i="52"/>
  <c r="AH95" i="52"/>
  <c r="AI95" i="52" s="1"/>
  <c r="AH94" i="52"/>
  <c r="AI94" i="52" s="1"/>
  <c r="AH93" i="52"/>
  <c r="AI93" i="52" s="1"/>
  <c r="AH92" i="52"/>
  <c r="AI92" i="52" s="1"/>
  <c r="AH91" i="52"/>
  <c r="AI91" i="52" s="1"/>
  <c r="C90" i="52"/>
  <c r="B90" i="52"/>
  <c r="AI88" i="52"/>
  <c r="AH88" i="52"/>
  <c r="AI87" i="52"/>
  <c r="AH87" i="52"/>
  <c r="AI86" i="52"/>
  <c r="AH86" i="52"/>
  <c r="AI85" i="52"/>
  <c r="AH85" i="52"/>
  <c r="AI84" i="52"/>
  <c r="AH84" i="52"/>
  <c r="AI83" i="52"/>
  <c r="AH83" i="52"/>
  <c r="AI82" i="52"/>
  <c r="AH82" i="52"/>
  <c r="AI81" i="52"/>
  <c r="AH81" i="52"/>
  <c r="AG79" i="52"/>
  <c r="AI78" i="52"/>
  <c r="AH78" i="52"/>
  <c r="AF77" i="52"/>
  <c r="AE77" i="52"/>
  <c r="AD77" i="52"/>
  <c r="AC77" i="52"/>
  <c r="AB77" i="52"/>
  <c r="AA77" i="52"/>
  <c r="Z77" i="52"/>
  <c r="Y77" i="52"/>
  <c r="X77" i="52"/>
  <c r="W77" i="52"/>
  <c r="V77" i="52"/>
  <c r="U77" i="52"/>
  <c r="T77" i="52"/>
  <c r="S77" i="52"/>
  <c r="R77" i="52"/>
  <c r="Q77" i="52"/>
  <c r="P77" i="52"/>
  <c r="O77" i="52"/>
  <c r="N77" i="52"/>
  <c r="M77" i="52"/>
  <c r="L77" i="52"/>
  <c r="K77" i="52"/>
  <c r="J77" i="52"/>
  <c r="I77" i="52"/>
  <c r="H77" i="52"/>
  <c r="G77" i="52"/>
  <c r="F77" i="52"/>
  <c r="AF76" i="52"/>
  <c r="AE76" i="52"/>
  <c r="AD76" i="52"/>
  <c r="AC76" i="52"/>
  <c r="AB76" i="52"/>
  <c r="AA76" i="52"/>
  <c r="Z76" i="52"/>
  <c r="Y76" i="52"/>
  <c r="X76" i="52"/>
  <c r="W76" i="52"/>
  <c r="V76" i="52"/>
  <c r="U76" i="52"/>
  <c r="T76" i="52"/>
  <c r="S76" i="52"/>
  <c r="R76" i="52"/>
  <c r="Q76" i="52"/>
  <c r="P76" i="52"/>
  <c r="O76" i="52"/>
  <c r="N76" i="52"/>
  <c r="M76" i="52"/>
  <c r="L76" i="52"/>
  <c r="K76" i="52"/>
  <c r="J76" i="52"/>
  <c r="I76" i="52"/>
  <c r="H76" i="52"/>
  <c r="G76" i="52"/>
  <c r="F76" i="52"/>
  <c r="AF75" i="52"/>
  <c r="AE75" i="52"/>
  <c r="AD75" i="52"/>
  <c r="AC75" i="52"/>
  <c r="AB75" i="52"/>
  <c r="AA75" i="52"/>
  <c r="Z75" i="52"/>
  <c r="Y75" i="52"/>
  <c r="X75" i="52"/>
  <c r="W75" i="52"/>
  <c r="V75" i="52"/>
  <c r="U75" i="52"/>
  <c r="T75" i="52"/>
  <c r="S75" i="52"/>
  <c r="R75" i="52"/>
  <c r="Q75" i="52"/>
  <c r="P75" i="52"/>
  <c r="O75" i="52"/>
  <c r="N75" i="52"/>
  <c r="M75" i="52"/>
  <c r="L75" i="52"/>
  <c r="K75" i="52"/>
  <c r="J75" i="52"/>
  <c r="I75" i="52"/>
  <c r="H75" i="52"/>
  <c r="G75" i="52"/>
  <c r="F75" i="52"/>
  <c r="E75" i="52"/>
  <c r="D75" i="52"/>
  <c r="C75" i="52"/>
  <c r="B75" i="52"/>
  <c r="AF74" i="52"/>
  <c r="AE74" i="52"/>
  <c r="AD74" i="52"/>
  <c r="AC74" i="52"/>
  <c r="AB74" i="52"/>
  <c r="AA74" i="52"/>
  <c r="Z74" i="52"/>
  <c r="Y74" i="52"/>
  <c r="X74" i="52"/>
  <c r="W74" i="52"/>
  <c r="V74" i="52"/>
  <c r="U74" i="52"/>
  <c r="T74" i="52"/>
  <c r="S74" i="52"/>
  <c r="R74" i="52"/>
  <c r="Q74" i="52"/>
  <c r="P74" i="52"/>
  <c r="O74" i="52"/>
  <c r="N74" i="52"/>
  <c r="M74" i="52"/>
  <c r="L74" i="52"/>
  <c r="K74" i="52"/>
  <c r="J74" i="52"/>
  <c r="I74" i="52"/>
  <c r="H74" i="52"/>
  <c r="G74" i="52"/>
  <c r="F74" i="52"/>
  <c r="E74" i="52"/>
  <c r="D74" i="52"/>
  <c r="C74" i="52"/>
  <c r="B74" i="52"/>
  <c r="AF73" i="52"/>
  <c r="AE73" i="52"/>
  <c r="AE79" i="52" s="1"/>
  <c r="AD73" i="52"/>
  <c r="AC73" i="52"/>
  <c r="AB73" i="52"/>
  <c r="AA73" i="52"/>
  <c r="Z73" i="52"/>
  <c r="Y73" i="52"/>
  <c r="X73" i="52"/>
  <c r="X79" i="52" s="1"/>
  <c r="W73" i="52"/>
  <c r="W79" i="52" s="1"/>
  <c r="V73" i="52"/>
  <c r="U73" i="52"/>
  <c r="U79" i="52" s="1"/>
  <c r="T73" i="52"/>
  <c r="S73" i="52"/>
  <c r="R73" i="52"/>
  <c r="Q73" i="52"/>
  <c r="P73" i="52"/>
  <c r="O73" i="52"/>
  <c r="N73" i="52"/>
  <c r="M73" i="52"/>
  <c r="L73" i="52"/>
  <c r="L79" i="52" s="1"/>
  <c r="K73" i="52"/>
  <c r="J73" i="52"/>
  <c r="I73" i="52"/>
  <c r="H73" i="52"/>
  <c r="G73" i="52"/>
  <c r="F73" i="52"/>
  <c r="E73" i="52"/>
  <c r="D73" i="52"/>
  <c r="C73" i="52"/>
  <c r="B73" i="52"/>
  <c r="AI71" i="52"/>
  <c r="AH71" i="52"/>
  <c r="AG69" i="52"/>
  <c r="AF69" i="52"/>
  <c r="AE69" i="52"/>
  <c r="AD69" i="52"/>
  <c r="AC69" i="52"/>
  <c r="AB69" i="52"/>
  <c r="AA69" i="52"/>
  <c r="Z69" i="52"/>
  <c r="Y69" i="52"/>
  <c r="X69" i="52"/>
  <c r="W69" i="52"/>
  <c r="V69" i="52"/>
  <c r="U69" i="52"/>
  <c r="T69" i="52"/>
  <c r="S69" i="52"/>
  <c r="R69" i="52"/>
  <c r="Q69" i="52"/>
  <c r="P69" i="52"/>
  <c r="O69" i="52"/>
  <c r="N69" i="52"/>
  <c r="M69" i="52"/>
  <c r="L69" i="52"/>
  <c r="K69" i="52"/>
  <c r="J69" i="52"/>
  <c r="I69" i="52"/>
  <c r="H69" i="52"/>
  <c r="G69" i="52"/>
  <c r="F69" i="52"/>
  <c r="E69" i="52"/>
  <c r="D69" i="52"/>
  <c r="C69" i="52"/>
  <c r="B69" i="52"/>
  <c r="AI69" i="52" s="1"/>
  <c r="AI68" i="52"/>
  <c r="AH68" i="52"/>
  <c r="AI67" i="52"/>
  <c r="AH67" i="52"/>
  <c r="AI66" i="52"/>
  <c r="AH66" i="52"/>
  <c r="AG65" i="52"/>
  <c r="AF65" i="52"/>
  <c r="AF5" i="52" s="1"/>
  <c r="AE65" i="52"/>
  <c r="AE5" i="52" s="1"/>
  <c r="AD65" i="52"/>
  <c r="AC65" i="52"/>
  <c r="AC5" i="52" s="1"/>
  <c r="AB65" i="52"/>
  <c r="AA65" i="52"/>
  <c r="Z65" i="52"/>
  <c r="Y65" i="52"/>
  <c r="Y5" i="52" s="1"/>
  <c r="X65" i="52"/>
  <c r="W65" i="52"/>
  <c r="W5" i="52" s="1"/>
  <c r="V65" i="52"/>
  <c r="U65" i="52"/>
  <c r="U5" i="52" s="1"/>
  <c r="T65" i="52"/>
  <c r="T5" i="52" s="1"/>
  <c r="S65" i="52"/>
  <c r="R65" i="52"/>
  <c r="Q65" i="52"/>
  <c r="Q5" i="52" s="1"/>
  <c r="P65" i="52"/>
  <c r="P5" i="52" s="1"/>
  <c r="O65" i="52"/>
  <c r="N65" i="52"/>
  <c r="M65" i="52"/>
  <c r="L65" i="52"/>
  <c r="L5" i="52" s="1"/>
  <c r="K65" i="52"/>
  <c r="K5" i="52" s="1"/>
  <c r="J65" i="52"/>
  <c r="J5" i="52" s="1"/>
  <c r="I65" i="52"/>
  <c r="H65" i="52"/>
  <c r="G65" i="52"/>
  <c r="F65" i="52"/>
  <c r="E65" i="52"/>
  <c r="E5" i="52" s="1"/>
  <c r="D65" i="52"/>
  <c r="C65" i="52"/>
  <c r="C5" i="52" s="1"/>
  <c r="B65" i="52"/>
  <c r="AI64" i="52"/>
  <c r="AH64" i="52"/>
  <c r="AI63" i="52"/>
  <c r="AH63" i="52"/>
  <c r="AI62" i="52"/>
  <c r="AH62" i="52"/>
  <c r="AI61" i="52"/>
  <c r="AH61" i="52"/>
  <c r="AI60" i="52"/>
  <c r="AH60" i="52"/>
  <c r="AI59" i="52"/>
  <c r="AH59" i="52"/>
  <c r="AI58" i="52"/>
  <c r="AH58" i="52"/>
  <c r="AI57" i="52"/>
  <c r="AH57" i="52"/>
  <c r="AI56" i="52"/>
  <c r="AH56" i="52"/>
  <c r="AI55" i="52"/>
  <c r="AH55" i="52"/>
  <c r="AI54" i="52"/>
  <c r="AH54" i="52"/>
  <c r="AG53" i="52"/>
  <c r="AF53" i="52"/>
  <c r="AE53" i="52"/>
  <c r="AD53" i="52"/>
  <c r="AC53" i="52"/>
  <c r="AB53" i="52"/>
  <c r="AA53" i="52"/>
  <c r="Z53" i="52"/>
  <c r="Y53" i="52"/>
  <c r="X53" i="52"/>
  <c r="W53" i="52"/>
  <c r="V53" i="52"/>
  <c r="U53" i="52"/>
  <c r="T53" i="52"/>
  <c r="S53" i="52"/>
  <c r="R53" i="52"/>
  <c r="Q53" i="52"/>
  <c r="P53" i="52"/>
  <c r="O53" i="52"/>
  <c r="N53" i="52"/>
  <c r="M53" i="52"/>
  <c r="L53" i="52"/>
  <c r="K53" i="52"/>
  <c r="J53" i="52"/>
  <c r="I53" i="52"/>
  <c r="H53" i="52"/>
  <c r="G53" i="52"/>
  <c r="F53" i="52"/>
  <c r="E53" i="52"/>
  <c r="D53" i="52"/>
  <c r="C53" i="52"/>
  <c r="B53" i="52"/>
  <c r="AI52" i="52"/>
  <c r="AH52" i="52"/>
  <c r="AI51" i="52"/>
  <c r="AH51" i="52"/>
  <c r="AI50" i="52"/>
  <c r="AH50" i="52"/>
  <c r="S49" i="52"/>
  <c r="R49" i="52"/>
  <c r="Q49" i="52"/>
  <c r="P49" i="52"/>
  <c r="O49" i="52"/>
  <c r="N49" i="52"/>
  <c r="M49" i="52"/>
  <c r="L49" i="52"/>
  <c r="K49" i="52"/>
  <c r="J49" i="52"/>
  <c r="I49" i="52"/>
  <c r="H49" i="52"/>
  <c r="G49" i="52"/>
  <c r="F49" i="52"/>
  <c r="E49" i="52"/>
  <c r="D49" i="52"/>
  <c r="C49" i="52"/>
  <c r="B49" i="52"/>
  <c r="AG48" i="52"/>
  <c r="AG49" i="52" s="1"/>
  <c r="AG70" i="52" s="1"/>
  <c r="AI47" i="52"/>
  <c r="AH47" i="52"/>
  <c r="AI46" i="52"/>
  <c r="AH46" i="52"/>
  <c r="AI45" i="52"/>
  <c r="AH45" i="52"/>
  <c r="AI44" i="52"/>
  <c r="AH44" i="52"/>
  <c r="AI43" i="52"/>
  <c r="AH43" i="52"/>
  <c r="AI42" i="52"/>
  <c r="AH42" i="52"/>
  <c r="AI41" i="52"/>
  <c r="AH41" i="52"/>
  <c r="AI40" i="52"/>
  <c r="AH40" i="52"/>
  <c r="AI39" i="52"/>
  <c r="AH39" i="52"/>
  <c r="AI38" i="52"/>
  <c r="AH38" i="52"/>
  <c r="AI37" i="52"/>
  <c r="AH37" i="52"/>
  <c r="AI36" i="52"/>
  <c r="AH36" i="52"/>
  <c r="AG35" i="52"/>
  <c r="AG2" i="52" s="1"/>
  <c r="AG6" i="52" s="1"/>
  <c r="AF35" i="52"/>
  <c r="AE35" i="52"/>
  <c r="AD35" i="52"/>
  <c r="AC35" i="52"/>
  <c r="AB35" i="52"/>
  <c r="AA35" i="52"/>
  <c r="Z35" i="52"/>
  <c r="Y35" i="52"/>
  <c r="X35" i="52"/>
  <c r="W35" i="52"/>
  <c r="V35" i="52"/>
  <c r="U35" i="52"/>
  <c r="T35" i="52"/>
  <c r="S35" i="52"/>
  <c r="R35" i="52"/>
  <c r="Q35" i="52"/>
  <c r="P35" i="52"/>
  <c r="O35" i="52"/>
  <c r="N35" i="52"/>
  <c r="M35" i="52"/>
  <c r="L35" i="52"/>
  <c r="K35" i="52"/>
  <c r="J35" i="52"/>
  <c r="I35" i="52"/>
  <c r="H35" i="52"/>
  <c r="G35" i="52"/>
  <c r="F35" i="52"/>
  <c r="E35" i="52"/>
  <c r="D35" i="52"/>
  <c r="C35" i="52"/>
  <c r="B35" i="52"/>
  <c r="AI34" i="52"/>
  <c r="AH34" i="52"/>
  <c r="AI33" i="52"/>
  <c r="AH33" i="52"/>
  <c r="AI32" i="52"/>
  <c r="AH32" i="52"/>
  <c r="AI31" i="52"/>
  <c r="AH31" i="52"/>
  <c r="AI30" i="52"/>
  <c r="AH30" i="52"/>
  <c r="AI29" i="52"/>
  <c r="AH29" i="52"/>
  <c r="AI28" i="52"/>
  <c r="AH28" i="52"/>
  <c r="AI27" i="52"/>
  <c r="AH27" i="52"/>
  <c r="AI26" i="52"/>
  <c r="AH26" i="52"/>
  <c r="AI25" i="52"/>
  <c r="AH25" i="52"/>
  <c r="AI24" i="52"/>
  <c r="AH24" i="52"/>
  <c r="AI23" i="52"/>
  <c r="AH23" i="52"/>
  <c r="AI22" i="52"/>
  <c r="AH22" i="52"/>
  <c r="AI21" i="52"/>
  <c r="AH21" i="52"/>
  <c r="AI20" i="52"/>
  <c r="AH20" i="52"/>
  <c r="AI19" i="52"/>
  <c r="AH19" i="52"/>
  <c r="AI18" i="52"/>
  <c r="AH18" i="52"/>
  <c r="AI17" i="52"/>
  <c r="AH17" i="52"/>
  <c r="AI16" i="52"/>
  <c r="AH16" i="52"/>
  <c r="AI15" i="52"/>
  <c r="AH15" i="52"/>
  <c r="AI14" i="52"/>
  <c r="AH14" i="52"/>
  <c r="AI13" i="52"/>
  <c r="AH13" i="52"/>
  <c r="AI12" i="52"/>
  <c r="AH12" i="52"/>
  <c r="AI11" i="52"/>
  <c r="AH11" i="52"/>
  <c r="AD5" i="52"/>
  <c r="AB5" i="52"/>
  <c r="X5" i="52"/>
  <c r="V5" i="52"/>
  <c r="O5" i="52"/>
  <c r="N5" i="52"/>
  <c r="M5" i="52"/>
  <c r="I5" i="52"/>
  <c r="H5" i="52"/>
  <c r="G5" i="52"/>
  <c r="F5" i="52"/>
  <c r="D5" i="52"/>
  <c r="AG4" i="52"/>
  <c r="K4" i="52"/>
  <c r="B4" i="52"/>
  <c r="AG3" i="52"/>
  <c r="AF34" i="51"/>
  <c r="B72" i="51"/>
  <c r="P34" i="51"/>
  <c r="E4" i="53"/>
  <c r="E4" i="52"/>
  <c r="K6" i="54" l="1"/>
  <c r="T209" i="54"/>
  <c r="B7" i="54"/>
  <c r="B80" i="54"/>
  <c r="F230" i="54"/>
  <c r="G194" i="54"/>
  <c r="F187" i="54"/>
  <c r="G97" i="54"/>
  <c r="I98" i="54"/>
  <c r="F189" i="54"/>
  <c r="E195" i="54"/>
  <c r="E90" i="54"/>
  <c r="AF79" i="53"/>
  <c r="AE79" i="53"/>
  <c r="AD79" i="53"/>
  <c r="AA79" i="53"/>
  <c r="Y79" i="53"/>
  <c r="X79" i="53"/>
  <c r="W79" i="53"/>
  <c r="U79" i="53"/>
  <c r="S79" i="53"/>
  <c r="S7" i="53"/>
  <c r="S70" i="53"/>
  <c r="R70" i="53"/>
  <c r="Q79" i="53"/>
  <c r="Q72" i="53"/>
  <c r="P79" i="53"/>
  <c r="P70" i="53"/>
  <c r="N70" i="53"/>
  <c r="N79" i="53"/>
  <c r="O79" i="53"/>
  <c r="O70" i="53"/>
  <c r="N72" i="53"/>
  <c r="O72" i="53"/>
  <c r="AG209" i="53" s="1"/>
  <c r="M79" i="53"/>
  <c r="L72" i="53"/>
  <c r="L7" i="53" s="1"/>
  <c r="K79" i="53"/>
  <c r="K70" i="53"/>
  <c r="K80" i="53" s="1"/>
  <c r="I79" i="53"/>
  <c r="K7" i="53"/>
  <c r="H79" i="53"/>
  <c r="H70" i="53"/>
  <c r="F70" i="53"/>
  <c r="G70" i="53"/>
  <c r="G79" i="53"/>
  <c r="F79" i="53"/>
  <c r="AI73" i="53"/>
  <c r="AI77" i="53"/>
  <c r="I72" i="53"/>
  <c r="I70" i="53"/>
  <c r="J70" i="53"/>
  <c r="F72" i="53"/>
  <c r="F7" i="53" s="1"/>
  <c r="AH77" i="53"/>
  <c r="C79" i="53"/>
  <c r="AH35" i="53"/>
  <c r="C7" i="53"/>
  <c r="C70" i="53"/>
  <c r="C80" i="53" s="1"/>
  <c r="B72" i="53"/>
  <c r="B70" i="53"/>
  <c r="B80" i="53" s="1"/>
  <c r="AH74" i="53"/>
  <c r="H4" i="53"/>
  <c r="E72" i="53"/>
  <c r="M72" i="53"/>
  <c r="AI75" i="53"/>
  <c r="AH76" i="53"/>
  <c r="V209" i="53"/>
  <c r="D7" i="53"/>
  <c r="AI53" i="53"/>
  <c r="AH53" i="53"/>
  <c r="D70" i="53"/>
  <c r="L70" i="53"/>
  <c r="AI74" i="53"/>
  <c r="J79" i="53"/>
  <c r="R79" i="53"/>
  <c r="Z79" i="53"/>
  <c r="M70" i="53"/>
  <c r="M80" i="53" s="1"/>
  <c r="AC5" i="53"/>
  <c r="AI209" i="53"/>
  <c r="Q7" i="53"/>
  <c r="D79" i="53"/>
  <c r="L79" i="53"/>
  <c r="T79" i="53"/>
  <c r="AB79" i="53"/>
  <c r="E98" i="53"/>
  <c r="D90" i="53"/>
  <c r="D104" i="53"/>
  <c r="E104" i="53" s="1"/>
  <c r="F104" i="53" s="1"/>
  <c r="G104" i="53" s="1"/>
  <c r="H104" i="53" s="1"/>
  <c r="I104" i="53" s="1"/>
  <c r="J104" i="53" s="1"/>
  <c r="K104" i="53" s="1"/>
  <c r="L104" i="53" s="1"/>
  <c r="M104" i="53" s="1"/>
  <c r="N104" i="53" s="1"/>
  <c r="O104" i="53" s="1"/>
  <c r="P104" i="53" s="1"/>
  <c r="Q104" i="53" s="1"/>
  <c r="R104" i="53" s="1"/>
  <c r="S104" i="53" s="1"/>
  <c r="T104" i="53" s="1"/>
  <c r="U104" i="53" s="1"/>
  <c r="V104" i="53" s="1"/>
  <c r="W104" i="53" s="1"/>
  <c r="X104" i="53" s="1"/>
  <c r="Y104" i="53" s="1"/>
  <c r="Z104" i="53" s="1"/>
  <c r="AA104" i="53" s="1"/>
  <c r="AB104" i="53" s="1"/>
  <c r="AC104" i="53" s="1"/>
  <c r="AD104" i="53" s="1"/>
  <c r="AE104" i="53" s="1"/>
  <c r="AF104" i="53" s="1"/>
  <c r="C90" i="53"/>
  <c r="E70" i="53"/>
  <c r="D206" i="53"/>
  <c r="S206" i="53"/>
  <c r="Q80" i="53"/>
  <c r="AG80" i="53"/>
  <c r="S80" i="53"/>
  <c r="G72" i="53"/>
  <c r="AI76" i="53"/>
  <c r="I5" i="53"/>
  <c r="Q5" i="53"/>
  <c r="Y5" i="53"/>
  <c r="H72" i="53"/>
  <c r="P72" i="53"/>
  <c r="B5" i="53"/>
  <c r="J5" i="53"/>
  <c r="R5" i="53"/>
  <c r="Z5" i="53"/>
  <c r="N80" i="53"/>
  <c r="J72" i="53"/>
  <c r="R72" i="53"/>
  <c r="C187" i="53"/>
  <c r="AI35" i="53"/>
  <c r="AH73" i="53"/>
  <c r="D187" i="53"/>
  <c r="E97" i="53"/>
  <c r="AH65" i="53"/>
  <c r="AI65" i="53"/>
  <c r="AI69" i="53"/>
  <c r="AH75" i="53"/>
  <c r="F230" i="53"/>
  <c r="G194" i="53"/>
  <c r="C195" i="53"/>
  <c r="D189" i="53"/>
  <c r="AF79" i="52"/>
  <c r="AD79" i="52"/>
  <c r="AC79" i="52"/>
  <c r="AB79" i="52"/>
  <c r="AA79" i="52"/>
  <c r="Z79" i="52"/>
  <c r="Y79" i="52"/>
  <c r="V79" i="52"/>
  <c r="T79" i="52"/>
  <c r="S79" i="52"/>
  <c r="R79" i="52"/>
  <c r="R72" i="52"/>
  <c r="Q79" i="52"/>
  <c r="Q70" i="52"/>
  <c r="P79" i="52"/>
  <c r="P70" i="52"/>
  <c r="O79" i="52"/>
  <c r="N79" i="52"/>
  <c r="N70" i="52"/>
  <c r="M79" i="52"/>
  <c r="M72" i="52"/>
  <c r="L72" i="52"/>
  <c r="AD209" i="52" s="1"/>
  <c r="K79" i="52"/>
  <c r="J79" i="52"/>
  <c r="J72" i="52"/>
  <c r="I79" i="52"/>
  <c r="I70" i="52"/>
  <c r="H79" i="52"/>
  <c r="H70" i="52"/>
  <c r="G79" i="52"/>
  <c r="F79" i="52"/>
  <c r="F70" i="52"/>
  <c r="E79" i="52"/>
  <c r="AH77" i="52"/>
  <c r="E72" i="52"/>
  <c r="W209" i="52" s="1"/>
  <c r="D72" i="52"/>
  <c r="D79" i="52"/>
  <c r="AI53" i="52"/>
  <c r="C79" i="52"/>
  <c r="AH74" i="52"/>
  <c r="AH35" i="52"/>
  <c r="AI35" i="52"/>
  <c r="H4" i="52"/>
  <c r="AB209" i="52"/>
  <c r="J7" i="52"/>
  <c r="V209" i="52"/>
  <c r="D7" i="52"/>
  <c r="AJ209" i="52"/>
  <c r="R7" i="52"/>
  <c r="AE209" i="52"/>
  <c r="M7" i="52"/>
  <c r="C72" i="52"/>
  <c r="K72" i="52"/>
  <c r="S72" i="52"/>
  <c r="B70" i="52"/>
  <c r="S70" i="52"/>
  <c r="L70" i="52"/>
  <c r="L80" i="52" s="1"/>
  <c r="R70" i="52"/>
  <c r="R80" i="52" s="1"/>
  <c r="D70" i="52"/>
  <c r="D80" i="52" s="1"/>
  <c r="E70" i="52"/>
  <c r="E80" i="52" s="1"/>
  <c r="F72" i="52"/>
  <c r="N72" i="52"/>
  <c r="N80" i="52" s="1"/>
  <c r="AI73" i="52"/>
  <c r="AI76" i="52"/>
  <c r="M70" i="52"/>
  <c r="M80" i="52" s="1"/>
  <c r="C187" i="52"/>
  <c r="D97" i="52"/>
  <c r="B5" i="52"/>
  <c r="R5" i="52"/>
  <c r="Z5" i="52"/>
  <c r="S5" i="52"/>
  <c r="AA5" i="52"/>
  <c r="G70" i="52"/>
  <c r="O70" i="52"/>
  <c r="G72" i="52"/>
  <c r="O72" i="52"/>
  <c r="B79" i="52"/>
  <c r="AH73" i="52"/>
  <c r="AI74" i="52"/>
  <c r="AI75" i="52"/>
  <c r="H72" i="52"/>
  <c r="H80" i="52" s="1"/>
  <c r="P72" i="52"/>
  <c r="P80" i="52" s="1"/>
  <c r="AH75" i="52"/>
  <c r="AH53" i="52"/>
  <c r="J70" i="52"/>
  <c r="J80" i="52" s="1"/>
  <c r="AH65" i="52"/>
  <c r="AH69" i="52"/>
  <c r="G98" i="52"/>
  <c r="C70" i="52"/>
  <c r="K70" i="52"/>
  <c r="AI65" i="52"/>
  <c r="S206" i="52"/>
  <c r="D206" i="52"/>
  <c r="I72" i="52"/>
  <c r="I80" i="52" s="1"/>
  <c r="Q72" i="52"/>
  <c r="AG72" i="52"/>
  <c r="AG80" i="52" s="1"/>
  <c r="AI77" i="52"/>
  <c r="AH76" i="52"/>
  <c r="E230" i="52"/>
  <c r="F194" i="52"/>
  <c r="C195" i="52"/>
  <c r="D189" i="52"/>
  <c r="D230" i="52"/>
  <c r="O34" i="51"/>
  <c r="N34" i="51"/>
  <c r="M34" i="51"/>
  <c r="L34" i="51"/>
  <c r="K34" i="51"/>
  <c r="J34" i="51"/>
  <c r="I34" i="51"/>
  <c r="H34" i="51"/>
  <c r="G34" i="51"/>
  <c r="F34" i="51"/>
  <c r="E34" i="51"/>
  <c r="D34" i="51"/>
  <c r="AF234" i="51"/>
  <c r="AE234" i="51"/>
  <c r="AD234" i="51"/>
  <c r="AC234" i="51"/>
  <c r="AB234" i="51"/>
  <c r="AA234" i="51"/>
  <c r="Z234" i="51"/>
  <c r="Y234" i="51"/>
  <c r="X234" i="51"/>
  <c r="W234" i="51"/>
  <c r="V234" i="51"/>
  <c r="U234" i="51"/>
  <c r="T234" i="51"/>
  <c r="S234" i="51"/>
  <c r="R234" i="51"/>
  <c r="Q234" i="51"/>
  <c r="P234" i="51"/>
  <c r="O234" i="51"/>
  <c r="N234" i="51"/>
  <c r="M234" i="51"/>
  <c r="L234" i="51"/>
  <c r="K234" i="51"/>
  <c r="J234" i="51"/>
  <c r="I234" i="51"/>
  <c r="H234" i="51"/>
  <c r="G234" i="51"/>
  <c r="F234" i="51"/>
  <c r="E234" i="51"/>
  <c r="D234" i="51"/>
  <c r="C234" i="51"/>
  <c r="B234" i="51"/>
  <c r="A234" i="51"/>
  <c r="AF233" i="51"/>
  <c r="AE233" i="51"/>
  <c r="AD233" i="51"/>
  <c r="AC233" i="51"/>
  <c r="AB233" i="51"/>
  <c r="AA233" i="51"/>
  <c r="Z233" i="51"/>
  <c r="Y233" i="51"/>
  <c r="X233" i="51"/>
  <c r="W233" i="51"/>
  <c r="V233" i="51"/>
  <c r="U233" i="51"/>
  <c r="T233" i="51"/>
  <c r="S233" i="51"/>
  <c r="R233" i="51"/>
  <c r="Q233" i="51"/>
  <c r="P233" i="51"/>
  <c r="O233" i="51"/>
  <c r="N233" i="51"/>
  <c r="M233" i="51"/>
  <c r="L233" i="51"/>
  <c r="K233" i="51"/>
  <c r="J233" i="51"/>
  <c r="I233" i="51"/>
  <c r="H233" i="51"/>
  <c r="G233" i="51"/>
  <c r="F233" i="51"/>
  <c r="E233" i="51"/>
  <c r="D233" i="51"/>
  <c r="C233" i="51"/>
  <c r="B233" i="51"/>
  <c r="A233" i="51"/>
  <c r="AF232" i="51"/>
  <c r="AE232" i="51"/>
  <c r="AD232" i="51"/>
  <c r="AC232" i="51"/>
  <c r="AB232" i="51"/>
  <c r="AA232" i="51"/>
  <c r="Z232" i="51"/>
  <c r="Y232" i="51"/>
  <c r="X232" i="51"/>
  <c r="W232" i="51"/>
  <c r="V232" i="51"/>
  <c r="U232" i="51"/>
  <c r="T232" i="51"/>
  <c r="S232" i="51"/>
  <c r="R232" i="51"/>
  <c r="Q232" i="51"/>
  <c r="P232" i="51"/>
  <c r="O232" i="51"/>
  <c r="N232" i="51"/>
  <c r="M232" i="51"/>
  <c r="L232" i="51"/>
  <c r="K232" i="51"/>
  <c r="J232" i="51"/>
  <c r="I232" i="51"/>
  <c r="H232" i="51"/>
  <c r="G232" i="51"/>
  <c r="F232" i="51"/>
  <c r="E232" i="51"/>
  <c r="D232" i="51"/>
  <c r="C232" i="51"/>
  <c r="B232" i="51"/>
  <c r="A232" i="51"/>
  <c r="AF231" i="51"/>
  <c r="AE231" i="51"/>
  <c r="AD231" i="51"/>
  <c r="AC231" i="51"/>
  <c r="AB231" i="51"/>
  <c r="AA231" i="51"/>
  <c r="Z231" i="51"/>
  <c r="Y231" i="51"/>
  <c r="X231" i="51"/>
  <c r="W231" i="51"/>
  <c r="V231" i="51"/>
  <c r="U231" i="51"/>
  <c r="T231" i="51"/>
  <c r="S231" i="51"/>
  <c r="R231" i="51"/>
  <c r="Q231" i="51"/>
  <c r="P231" i="51"/>
  <c r="O231" i="51"/>
  <c r="N231" i="51"/>
  <c r="M231" i="51"/>
  <c r="L231" i="51"/>
  <c r="K231" i="51"/>
  <c r="J231" i="51"/>
  <c r="I231" i="51"/>
  <c r="H231" i="51"/>
  <c r="G231" i="51"/>
  <c r="F231" i="51"/>
  <c r="E231" i="51"/>
  <c r="D231" i="51"/>
  <c r="C231" i="51"/>
  <c r="B231" i="51"/>
  <c r="A231" i="51"/>
  <c r="B230" i="51"/>
  <c r="S205" i="51"/>
  <c r="AG195" i="51"/>
  <c r="B195" i="51"/>
  <c r="C194" i="51"/>
  <c r="C230" i="51" s="1"/>
  <c r="D193" i="51"/>
  <c r="E193" i="51" s="1"/>
  <c r="F193" i="51" s="1"/>
  <c r="G193" i="51" s="1"/>
  <c r="H193" i="51" s="1"/>
  <c r="I193" i="51" s="1"/>
  <c r="J193" i="51" s="1"/>
  <c r="K193" i="51" s="1"/>
  <c r="L193" i="51" s="1"/>
  <c r="M193" i="51" s="1"/>
  <c r="N193" i="51" s="1"/>
  <c r="O193" i="51" s="1"/>
  <c r="P193" i="51" s="1"/>
  <c r="Q193" i="51" s="1"/>
  <c r="R193" i="51" s="1"/>
  <c r="S193" i="51" s="1"/>
  <c r="T193" i="51" s="1"/>
  <c r="U193" i="51" s="1"/>
  <c r="V193" i="51" s="1"/>
  <c r="W193" i="51" s="1"/>
  <c r="X193" i="51" s="1"/>
  <c r="Y193" i="51" s="1"/>
  <c r="Z193" i="51" s="1"/>
  <c r="AA193" i="51" s="1"/>
  <c r="AB193" i="51" s="1"/>
  <c r="AC193" i="51" s="1"/>
  <c r="AD193" i="51" s="1"/>
  <c r="AE193" i="51" s="1"/>
  <c r="AF193" i="51" s="1"/>
  <c r="C193" i="51"/>
  <c r="C192" i="51"/>
  <c r="D192" i="51" s="1"/>
  <c r="E192" i="51" s="1"/>
  <c r="F192" i="51" s="1"/>
  <c r="G192" i="51" s="1"/>
  <c r="H192" i="51" s="1"/>
  <c r="I192" i="51" s="1"/>
  <c r="J192" i="51" s="1"/>
  <c r="K192" i="51" s="1"/>
  <c r="L192" i="51" s="1"/>
  <c r="M192" i="51" s="1"/>
  <c r="N192" i="51" s="1"/>
  <c r="O192" i="51" s="1"/>
  <c r="P192" i="51" s="1"/>
  <c r="Q192" i="51" s="1"/>
  <c r="R192" i="51" s="1"/>
  <c r="S192" i="51" s="1"/>
  <c r="T192" i="51" s="1"/>
  <c r="U192" i="51" s="1"/>
  <c r="V192" i="51" s="1"/>
  <c r="W192" i="51" s="1"/>
  <c r="X192" i="51" s="1"/>
  <c r="Y192" i="51" s="1"/>
  <c r="Z192" i="51" s="1"/>
  <c r="AA192" i="51" s="1"/>
  <c r="AB192" i="51" s="1"/>
  <c r="AC192" i="51" s="1"/>
  <c r="AD192" i="51" s="1"/>
  <c r="AE192" i="51" s="1"/>
  <c r="AF192" i="51" s="1"/>
  <c r="C191" i="51"/>
  <c r="D191" i="51" s="1"/>
  <c r="E191" i="51" s="1"/>
  <c r="F191" i="51" s="1"/>
  <c r="G191" i="51" s="1"/>
  <c r="H191" i="51" s="1"/>
  <c r="I191" i="51" s="1"/>
  <c r="J191" i="51" s="1"/>
  <c r="K191" i="51" s="1"/>
  <c r="L191" i="51" s="1"/>
  <c r="M191" i="51" s="1"/>
  <c r="N191" i="51" s="1"/>
  <c r="O191" i="51" s="1"/>
  <c r="P191" i="51" s="1"/>
  <c r="Q191" i="51" s="1"/>
  <c r="R191" i="51" s="1"/>
  <c r="S191" i="51" s="1"/>
  <c r="T191" i="51" s="1"/>
  <c r="U191" i="51" s="1"/>
  <c r="V191" i="51" s="1"/>
  <c r="W191" i="51" s="1"/>
  <c r="X191" i="51" s="1"/>
  <c r="Y191" i="51" s="1"/>
  <c r="Z191" i="51" s="1"/>
  <c r="AA191" i="51" s="1"/>
  <c r="AB191" i="51" s="1"/>
  <c r="AC191" i="51" s="1"/>
  <c r="AD191" i="51" s="1"/>
  <c r="AE191" i="51" s="1"/>
  <c r="AF191" i="51" s="1"/>
  <c r="C190" i="51"/>
  <c r="D190" i="51" s="1"/>
  <c r="E190" i="51" s="1"/>
  <c r="F190" i="51" s="1"/>
  <c r="G190" i="51" s="1"/>
  <c r="H190" i="51" s="1"/>
  <c r="I190" i="51" s="1"/>
  <c r="J190" i="51" s="1"/>
  <c r="K190" i="51" s="1"/>
  <c r="L190" i="51" s="1"/>
  <c r="M190" i="51" s="1"/>
  <c r="N190" i="51" s="1"/>
  <c r="O190" i="51" s="1"/>
  <c r="P190" i="51" s="1"/>
  <c r="Q190" i="51" s="1"/>
  <c r="R190" i="51" s="1"/>
  <c r="S190" i="51" s="1"/>
  <c r="T190" i="51" s="1"/>
  <c r="U190" i="51" s="1"/>
  <c r="V190" i="51" s="1"/>
  <c r="W190" i="51" s="1"/>
  <c r="X190" i="51" s="1"/>
  <c r="Y190" i="51" s="1"/>
  <c r="Z190" i="51" s="1"/>
  <c r="AA190" i="51" s="1"/>
  <c r="AB190" i="51" s="1"/>
  <c r="AC190" i="51" s="1"/>
  <c r="AD190" i="51" s="1"/>
  <c r="AE190" i="51" s="1"/>
  <c r="AF190" i="51" s="1"/>
  <c r="C189" i="51"/>
  <c r="D189" i="51" s="1"/>
  <c r="AG187" i="51"/>
  <c r="B187" i="51"/>
  <c r="D186" i="51"/>
  <c r="E186" i="51" s="1"/>
  <c r="F186" i="51" s="1"/>
  <c r="G186" i="51" s="1"/>
  <c r="H186" i="51" s="1"/>
  <c r="I186" i="51" s="1"/>
  <c r="J186" i="51" s="1"/>
  <c r="K186" i="51" s="1"/>
  <c r="L186" i="51" s="1"/>
  <c r="M186" i="51" s="1"/>
  <c r="N186" i="51" s="1"/>
  <c r="O186" i="51" s="1"/>
  <c r="P186" i="51" s="1"/>
  <c r="Q186" i="51" s="1"/>
  <c r="R186" i="51" s="1"/>
  <c r="S186" i="51" s="1"/>
  <c r="T186" i="51" s="1"/>
  <c r="U186" i="51" s="1"/>
  <c r="V186" i="51" s="1"/>
  <c r="W186" i="51" s="1"/>
  <c r="X186" i="51" s="1"/>
  <c r="Y186" i="51" s="1"/>
  <c r="Z186" i="51" s="1"/>
  <c r="AA186" i="51" s="1"/>
  <c r="AB186" i="51" s="1"/>
  <c r="AC186" i="51" s="1"/>
  <c r="AD186" i="51" s="1"/>
  <c r="AE186" i="51" s="1"/>
  <c r="AF186" i="51" s="1"/>
  <c r="C186" i="51"/>
  <c r="C185" i="51"/>
  <c r="D185" i="51" s="1"/>
  <c r="E185" i="51" s="1"/>
  <c r="F185" i="51" s="1"/>
  <c r="G185" i="51" s="1"/>
  <c r="H185" i="51" s="1"/>
  <c r="I185" i="51" s="1"/>
  <c r="J185" i="51" s="1"/>
  <c r="K185" i="51" s="1"/>
  <c r="L185" i="51" s="1"/>
  <c r="M185" i="51" s="1"/>
  <c r="N185" i="51" s="1"/>
  <c r="O185" i="51" s="1"/>
  <c r="P185" i="51" s="1"/>
  <c r="Q185" i="51" s="1"/>
  <c r="R185" i="51" s="1"/>
  <c r="S185" i="51" s="1"/>
  <c r="T185" i="51" s="1"/>
  <c r="U185" i="51" s="1"/>
  <c r="V185" i="51" s="1"/>
  <c r="W185" i="51" s="1"/>
  <c r="X185" i="51" s="1"/>
  <c r="Y185" i="51" s="1"/>
  <c r="Z185" i="51" s="1"/>
  <c r="AA185" i="51" s="1"/>
  <c r="AB185" i="51" s="1"/>
  <c r="AC185" i="51" s="1"/>
  <c r="AD185" i="51" s="1"/>
  <c r="AE185" i="51" s="1"/>
  <c r="AF185" i="51" s="1"/>
  <c r="D184" i="51"/>
  <c r="E184" i="51" s="1"/>
  <c r="F184" i="51" s="1"/>
  <c r="G184" i="51" s="1"/>
  <c r="H184" i="51" s="1"/>
  <c r="I184" i="51" s="1"/>
  <c r="J184" i="51" s="1"/>
  <c r="K184" i="51" s="1"/>
  <c r="L184" i="51" s="1"/>
  <c r="M184" i="51" s="1"/>
  <c r="N184" i="51" s="1"/>
  <c r="O184" i="51" s="1"/>
  <c r="P184" i="51" s="1"/>
  <c r="Q184" i="51" s="1"/>
  <c r="R184" i="51" s="1"/>
  <c r="S184" i="51" s="1"/>
  <c r="T184" i="51" s="1"/>
  <c r="U184" i="51" s="1"/>
  <c r="V184" i="51" s="1"/>
  <c r="W184" i="51" s="1"/>
  <c r="X184" i="51" s="1"/>
  <c r="Y184" i="51" s="1"/>
  <c r="Z184" i="51" s="1"/>
  <c r="AA184" i="51" s="1"/>
  <c r="AB184" i="51" s="1"/>
  <c r="AC184" i="51" s="1"/>
  <c r="AD184" i="51" s="1"/>
  <c r="AE184" i="51" s="1"/>
  <c r="AF184" i="51" s="1"/>
  <c r="C184" i="51"/>
  <c r="C183" i="51"/>
  <c r="D183" i="51" s="1"/>
  <c r="E183" i="51" s="1"/>
  <c r="F183" i="51" s="1"/>
  <c r="G183" i="51" s="1"/>
  <c r="H183" i="51" s="1"/>
  <c r="I183" i="51" s="1"/>
  <c r="J183" i="51" s="1"/>
  <c r="K183" i="51" s="1"/>
  <c r="L183" i="51" s="1"/>
  <c r="M183" i="51" s="1"/>
  <c r="N183" i="51" s="1"/>
  <c r="O183" i="51" s="1"/>
  <c r="P183" i="51" s="1"/>
  <c r="Q183" i="51" s="1"/>
  <c r="R183" i="51" s="1"/>
  <c r="S183" i="51" s="1"/>
  <c r="T183" i="51" s="1"/>
  <c r="U183" i="51" s="1"/>
  <c r="V183" i="51" s="1"/>
  <c r="W183" i="51" s="1"/>
  <c r="X183" i="51" s="1"/>
  <c r="Y183" i="51" s="1"/>
  <c r="Z183" i="51" s="1"/>
  <c r="AA183" i="51" s="1"/>
  <c r="AB183" i="51" s="1"/>
  <c r="AC183" i="51" s="1"/>
  <c r="AD183" i="51" s="1"/>
  <c r="AE183" i="51" s="1"/>
  <c r="AF183" i="51" s="1"/>
  <c r="F182" i="51"/>
  <c r="G182" i="51" s="1"/>
  <c r="H182" i="51" s="1"/>
  <c r="I182" i="51" s="1"/>
  <c r="J182" i="51" s="1"/>
  <c r="K182" i="51" s="1"/>
  <c r="L182" i="51" s="1"/>
  <c r="M182" i="51" s="1"/>
  <c r="N182" i="51" s="1"/>
  <c r="O182" i="51" s="1"/>
  <c r="P182" i="51" s="1"/>
  <c r="Q182" i="51" s="1"/>
  <c r="R182" i="51" s="1"/>
  <c r="S182" i="51" s="1"/>
  <c r="T182" i="51" s="1"/>
  <c r="U182" i="51" s="1"/>
  <c r="V182" i="51" s="1"/>
  <c r="W182" i="51" s="1"/>
  <c r="X182" i="51" s="1"/>
  <c r="Y182" i="51" s="1"/>
  <c r="Z182" i="51" s="1"/>
  <c r="AA182" i="51" s="1"/>
  <c r="AB182" i="51" s="1"/>
  <c r="AC182" i="51" s="1"/>
  <c r="AD182" i="51" s="1"/>
  <c r="AE182" i="51" s="1"/>
  <c r="AF182" i="51" s="1"/>
  <c r="C182" i="51"/>
  <c r="D182" i="51" s="1"/>
  <c r="E182" i="51" s="1"/>
  <c r="D181" i="51"/>
  <c r="E181" i="51" s="1"/>
  <c r="F181" i="51" s="1"/>
  <c r="G181" i="51" s="1"/>
  <c r="H181" i="51" s="1"/>
  <c r="I181" i="51" s="1"/>
  <c r="J181" i="51" s="1"/>
  <c r="K181" i="51" s="1"/>
  <c r="L181" i="51" s="1"/>
  <c r="M181" i="51" s="1"/>
  <c r="N181" i="51" s="1"/>
  <c r="O181" i="51" s="1"/>
  <c r="P181" i="51" s="1"/>
  <c r="Q181" i="51" s="1"/>
  <c r="R181" i="51" s="1"/>
  <c r="S181" i="51" s="1"/>
  <c r="T181" i="51" s="1"/>
  <c r="U181" i="51" s="1"/>
  <c r="V181" i="51" s="1"/>
  <c r="W181" i="51" s="1"/>
  <c r="X181" i="51" s="1"/>
  <c r="Y181" i="51" s="1"/>
  <c r="Z181" i="51" s="1"/>
  <c r="AA181" i="51" s="1"/>
  <c r="AB181" i="51" s="1"/>
  <c r="AC181" i="51" s="1"/>
  <c r="AD181" i="51" s="1"/>
  <c r="AE181" i="51" s="1"/>
  <c r="AF181" i="51" s="1"/>
  <c r="C181" i="51"/>
  <c r="C180" i="51"/>
  <c r="D180" i="51" s="1"/>
  <c r="E180" i="51" s="1"/>
  <c r="F180" i="51" s="1"/>
  <c r="G180" i="51" s="1"/>
  <c r="H180" i="51" s="1"/>
  <c r="I180" i="51" s="1"/>
  <c r="J180" i="51" s="1"/>
  <c r="K180" i="51" s="1"/>
  <c r="L180" i="51" s="1"/>
  <c r="M180" i="51" s="1"/>
  <c r="N180" i="51" s="1"/>
  <c r="O180" i="51" s="1"/>
  <c r="P180" i="51" s="1"/>
  <c r="Q180" i="51" s="1"/>
  <c r="R180" i="51" s="1"/>
  <c r="S180" i="51" s="1"/>
  <c r="T180" i="51" s="1"/>
  <c r="U180" i="51" s="1"/>
  <c r="V180" i="51" s="1"/>
  <c r="W180" i="51" s="1"/>
  <c r="X180" i="51" s="1"/>
  <c r="Y180" i="51" s="1"/>
  <c r="Z180" i="51" s="1"/>
  <c r="AA180" i="51" s="1"/>
  <c r="AB180" i="51" s="1"/>
  <c r="AC180" i="51" s="1"/>
  <c r="AD180" i="51" s="1"/>
  <c r="AE180" i="51" s="1"/>
  <c r="AF180" i="51" s="1"/>
  <c r="M179" i="51"/>
  <c r="N179" i="51" s="1"/>
  <c r="O179" i="51" s="1"/>
  <c r="P179" i="51" s="1"/>
  <c r="Q179" i="51" s="1"/>
  <c r="R179" i="51" s="1"/>
  <c r="S179" i="51" s="1"/>
  <c r="T179" i="51" s="1"/>
  <c r="U179" i="51" s="1"/>
  <c r="V179" i="51" s="1"/>
  <c r="W179" i="51" s="1"/>
  <c r="X179" i="51" s="1"/>
  <c r="Y179" i="51" s="1"/>
  <c r="Z179" i="51" s="1"/>
  <c r="AA179" i="51" s="1"/>
  <c r="AB179" i="51" s="1"/>
  <c r="AC179" i="51" s="1"/>
  <c r="AD179" i="51" s="1"/>
  <c r="AE179" i="51" s="1"/>
  <c r="AF179" i="51" s="1"/>
  <c r="C179" i="51"/>
  <c r="D179" i="51" s="1"/>
  <c r="E179" i="51" s="1"/>
  <c r="F179" i="51" s="1"/>
  <c r="G179" i="51" s="1"/>
  <c r="H179" i="51" s="1"/>
  <c r="I179" i="51" s="1"/>
  <c r="J179" i="51" s="1"/>
  <c r="K179" i="51" s="1"/>
  <c r="L179" i="51" s="1"/>
  <c r="D178" i="51"/>
  <c r="E178" i="51" s="1"/>
  <c r="F178" i="51" s="1"/>
  <c r="G178" i="51" s="1"/>
  <c r="H178" i="51" s="1"/>
  <c r="I178" i="51" s="1"/>
  <c r="J178" i="51" s="1"/>
  <c r="K178" i="51" s="1"/>
  <c r="L178" i="51" s="1"/>
  <c r="M178" i="51" s="1"/>
  <c r="N178" i="51" s="1"/>
  <c r="O178" i="51" s="1"/>
  <c r="P178" i="51" s="1"/>
  <c r="Q178" i="51" s="1"/>
  <c r="R178" i="51" s="1"/>
  <c r="S178" i="51" s="1"/>
  <c r="T178" i="51" s="1"/>
  <c r="U178" i="51" s="1"/>
  <c r="V178" i="51" s="1"/>
  <c r="W178" i="51" s="1"/>
  <c r="X178" i="51" s="1"/>
  <c r="Y178" i="51" s="1"/>
  <c r="Z178" i="51" s="1"/>
  <c r="AA178" i="51" s="1"/>
  <c r="AB178" i="51" s="1"/>
  <c r="AC178" i="51" s="1"/>
  <c r="AD178" i="51" s="1"/>
  <c r="AE178" i="51" s="1"/>
  <c r="AF178" i="51" s="1"/>
  <c r="C178" i="51"/>
  <c r="C177" i="51"/>
  <c r="D177" i="51" s="1"/>
  <c r="E177" i="51" s="1"/>
  <c r="F177" i="51" s="1"/>
  <c r="G177" i="51" s="1"/>
  <c r="H177" i="51" s="1"/>
  <c r="I177" i="51" s="1"/>
  <c r="J177" i="51" s="1"/>
  <c r="K177" i="51" s="1"/>
  <c r="L177" i="51" s="1"/>
  <c r="M177" i="51" s="1"/>
  <c r="N177" i="51" s="1"/>
  <c r="O177" i="51" s="1"/>
  <c r="P177" i="51" s="1"/>
  <c r="Q177" i="51" s="1"/>
  <c r="R177" i="51" s="1"/>
  <c r="S177" i="51" s="1"/>
  <c r="T177" i="51" s="1"/>
  <c r="U177" i="51" s="1"/>
  <c r="V177" i="51" s="1"/>
  <c r="W177" i="51" s="1"/>
  <c r="X177" i="51" s="1"/>
  <c r="Y177" i="51" s="1"/>
  <c r="Z177" i="51" s="1"/>
  <c r="AA177" i="51" s="1"/>
  <c r="AB177" i="51" s="1"/>
  <c r="AC177" i="51" s="1"/>
  <c r="AD177" i="51" s="1"/>
  <c r="AE177" i="51" s="1"/>
  <c r="AF177" i="51" s="1"/>
  <c r="C176" i="51"/>
  <c r="D176" i="51" s="1"/>
  <c r="E176" i="51" s="1"/>
  <c r="F176" i="51" s="1"/>
  <c r="G176" i="51" s="1"/>
  <c r="H176" i="51" s="1"/>
  <c r="I176" i="51" s="1"/>
  <c r="J176" i="51" s="1"/>
  <c r="K176" i="51" s="1"/>
  <c r="L176" i="51" s="1"/>
  <c r="M176" i="51" s="1"/>
  <c r="N176" i="51" s="1"/>
  <c r="O176" i="51" s="1"/>
  <c r="P176" i="51" s="1"/>
  <c r="Q176" i="51" s="1"/>
  <c r="R176" i="51" s="1"/>
  <c r="S176" i="51" s="1"/>
  <c r="T176" i="51" s="1"/>
  <c r="U176" i="51" s="1"/>
  <c r="V176" i="51" s="1"/>
  <c r="W176" i="51" s="1"/>
  <c r="X176" i="51" s="1"/>
  <c r="Y176" i="51" s="1"/>
  <c r="Z176" i="51" s="1"/>
  <c r="AA176" i="51" s="1"/>
  <c r="AB176" i="51" s="1"/>
  <c r="AC176" i="51" s="1"/>
  <c r="AD176" i="51" s="1"/>
  <c r="AE176" i="51" s="1"/>
  <c r="AF176" i="51" s="1"/>
  <c r="D175" i="51"/>
  <c r="E175" i="51" s="1"/>
  <c r="F175" i="51" s="1"/>
  <c r="G175" i="51" s="1"/>
  <c r="H175" i="51" s="1"/>
  <c r="I175" i="51" s="1"/>
  <c r="J175" i="51" s="1"/>
  <c r="K175" i="51" s="1"/>
  <c r="L175" i="51" s="1"/>
  <c r="M175" i="51" s="1"/>
  <c r="N175" i="51" s="1"/>
  <c r="O175" i="51" s="1"/>
  <c r="P175" i="51" s="1"/>
  <c r="Q175" i="51" s="1"/>
  <c r="R175" i="51" s="1"/>
  <c r="S175" i="51" s="1"/>
  <c r="T175" i="51" s="1"/>
  <c r="U175" i="51" s="1"/>
  <c r="V175" i="51" s="1"/>
  <c r="W175" i="51" s="1"/>
  <c r="X175" i="51" s="1"/>
  <c r="Y175" i="51" s="1"/>
  <c r="Z175" i="51" s="1"/>
  <c r="AA175" i="51" s="1"/>
  <c r="AB175" i="51" s="1"/>
  <c r="AC175" i="51" s="1"/>
  <c r="AD175" i="51" s="1"/>
  <c r="AE175" i="51" s="1"/>
  <c r="AF175" i="51" s="1"/>
  <c r="C175" i="51"/>
  <c r="D174" i="51"/>
  <c r="E174" i="51" s="1"/>
  <c r="F174" i="51" s="1"/>
  <c r="G174" i="51" s="1"/>
  <c r="H174" i="51" s="1"/>
  <c r="I174" i="51" s="1"/>
  <c r="J174" i="51" s="1"/>
  <c r="K174" i="51" s="1"/>
  <c r="L174" i="51" s="1"/>
  <c r="M174" i="51" s="1"/>
  <c r="N174" i="51" s="1"/>
  <c r="O174" i="51" s="1"/>
  <c r="P174" i="51" s="1"/>
  <c r="Q174" i="51" s="1"/>
  <c r="R174" i="51" s="1"/>
  <c r="S174" i="51" s="1"/>
  <c r="T174" i="51" s="1"/>
  <c r="U174" i="51" s="1"/>
  <c r="V174" i="51" s="1"/>
  <c r="W174" i="51" s="1"/>
  <c r="X174" i="51" s="1"/>
  <c r="Y174" i="51" s="1"/>
  <c r="Z174" i="51" s="1"/>
  <c r="AA174" i="51" s="1"/>
  <c r="AB174" i="51" s="1"/>
  <c r="AC174" i="51" s="1"/>
  <c r="AD174" i="51" s="1"/>
  <c r="AE174" i="51" s="1"/>
  <c r="AF174" i="51" s="1"/>
  <c r="C174" i="51"/>
  <c r="C172" i="51"/>
  <c r="D172" i="51" s="1"/>
  <c r="E172" i="51" s="1"/>
  <c r="F172" i="51" s="1"/>
  <c r="G172" i="51" s="1"/>
  <c r="H172" i="51" s="1"/>
  <c r="I172" i="51" s="1"/>
  <c r="J172" i="51" s="1"/>
  <c r="K172" i="51" s="1"/>
  <c r="L172" i="51" s="1"/>
  <c r="M172" i="51" s="1"/>
  <c r="N172" i="51" s="1"/>
  <c r="O172" i="51" s="1"/>
  <c r="P172" i="51" s="1"/>
  <c r="Q172" i="51" s="1"/>
  <c r="R172" i="51" s="1"/>
  <c r="S172" i="51" s="1"/>
  <c r="T172" i="51" s="1"/>
  <c r="U172" i="51" s="1"/>
  <c r="V172" i="51" s="1"/>
  <c r="W172" i="51" s="1"/>
  <c r="X172" i="51" s="1"/>
  <c r="Y172" i="51" s="1"/>
  <c r="Z172" i="51" s="1"/>
  <c r="AA172" i="51" s="1"/>
  <c r="AB172" i="51" s="1"/>
  <c r="AC172" i="51" s="1"/>
  <c r="AD172" i="51" s="1"/>
  <c r="AE172" i="51" s="1"/>
  <c r="AF172" i="51" s="1"/>
  <c r="C171" i="51"/>
  <c r="D171" i="51" s="1"/>
  <c r="E171" i="51" s="1"/>
  <c r="F171" i="51" s="1"/>
  <c r="G171" i="51" s="1"/>
  <c r="H171" i="51" s="1"/>
  <c r="I171" i="51" s="1"/>
  <c r="J171" i="51" s="1"/>
  <c r="K171" i="51" s="1"/>
  <c r="L171" i="51" s="1"/>
  <c r="M171" i="51" s="1"/>
  <c r="N171" i="51" s="1"/>
  <c r="O171" i="51" s="1"/>
  <c r="P171" i="51" s="1"/>
  <c r="Q171" i="51" s="1"/>
  <c r="R171" i="51" s="1"/>
  <c r="S171" i="51" s="1"/>
  <c r="T171" i="51" s="1"/>
  <c r="U171" i="51" s="1"/>
  <c r="V171" i="51" s="1"/>
  <c r="W171" i="51" s="1"/>
  <c r="X171" i="51" s="1"/>
  <c r="Y171" i="51" s="1"/>
  <c r="Z171" i="51" s="1"/>
  <c r="AA171" i="51" s="1"/>
  <c r="AB171" i="51" s="1"/>
  <c r="AC171" i="51" s="1"/>
  <c r="AD171" i="51" s="1"/>
  <c r="AE171" i="51" s="1"/>
  <c r="AF171" i="51" s="1"/>
  <c r="D170" i="51"/>
  <c r="E170" i="51" s="1"/>
  <c r="F170" i="51" s="1"/>
  <c r="G170" i="51" s="1"/>
  <c r="H170" i="51" s="1"/>
  <c r="I170" i="51" s="1"/>
  <c r="J170" i="51" s="1"/>
  <c r="K170" i="51" s="1"/>
  <c r="L170" i="51" s="1"/>
  <c r="M170" i="51" s="1"/>
  <c r="N170" i="51" s="1"/>
  <c r="O170" i="51" s="1"/>
  <c r="P170" i="51" s="1"/>
  <c r="Q170" i="51" s="1"/>
  <c r="R170" i="51" s="1"/>
  <c r="S170" i="51" s="1"/>
  <c r="T170" i="51" s="1"/>
  <c r="U170" i="51" s="1"/>
  <c r="V170" i="51" s="1"/>
  <c r="W170" i="51" s="1"/>
  <c r="X170" i="51" s="1"/>
  <c r="Y170" i="51" s="1"/>
  <c r="Z170" i="51" s="1"/>
  <c r="AA170" i="51" s="1"/>
  <c r="AB170" i="51" s="1"/>
  <c r="AC170" i="51" s="1"/>
  <c r="AD170" i="51" s="1"/>
  <c r="AE170" i="51" s="1"/>
  <c r="AF170" i="51" s="1"/>
  <c r="C170" i="51"/>
  <c r="H169" i="51"/>
  <c r="I169" i="51" s="1"/>
  <c r="J169" i="51" s="1"/>
  <c r="K169" i="51" s="1"/>
  <c r="L169" i="51" s="1"/>
  <c r="M169" i="51" s="1"/>
  <c r="N169" i="51" s="1"/>
  <c r="O169" i="51" s="1"/>
  <c r="P169" i="51" s="1"/>
  <c r="Q169" i="51" s="1"/>
  <c r="R169" i="51" s="1"/>
  <c r="S169" i="51" s="1"/>
  <c r="T169" i="51" s="1"/>
  <c r="U169" i="51" s="1"/>
  <c r="V169" i="51" s="1"/>
  <c r="W169" i="51" s="1"/>
  <c r="X169" i="51" s="1"/>
  <c r="Y169" i="51" s="1"/>
  <c r="Z169" i="51" s="1"/>
  <c r="AA169" i="51" s="1"/>
  <c r="AB169" i="51" s="1"/>
  <c r="AC169" i="51" s="1"/>
  <c r="AD169" i="51" s="1"/>
  <c r="AE169" i="51" s="1"/>
  <c r="AF169" i="51" s="1"/>
  <c r="C169" i="51"/>
  <c r="D169" i="51" s="1"/>
  <c r="E169" i="51" s="1"/>
  <c r="F169" i="51" s="1"/>
  <c r="G169" i="51" s="1"/>
  <c r="N168" i="51"/>
  <c r="O168" i="51" s="1"/>
  <c r="P168" i="51" s="1"/>
  <c r="Q168" i="51" s="1"/>
  <c r="R168" i="51" s="1"/>
  <c r="S168" i="51" s="1"/>
  <c r="T168" i="51" s="1"/>
  <c r="U168" i="51" s="1"/>
  <c r="V168" i="51" s="1"/>
  <c r="W168" i="51" s="1"/>
  <c r="X168" i="51" s="1"/>
  <c r="Y168" i="51" s="1"/>
  <c r="Z168" i="51" s="1"/>
  <c r="AA168" i="51" s="1"/>
  <c r="AB168" i="51" s="1"/>
  <c r="AC168" i="51" s="1"/>
  <c r="AD168" i="51" s="1"/>
  <c r="AE168" i="51" s="1"/>
  <c r="AF168" i="51" s="1"/>
  <c r="C168" i="51"/>
  <c r="D168" i="51" s="1"/>
  <c r="E168" i="51" s="1"/>
  <c r="F168" i="51" s="1"/>
  <c r="G168" i="51" s="1"/>
  <c r="H168" i="51" s="1"/>
  <c r="I168" i="51" s="1"/>
  <c r="J168" i="51" s="1"/>
  <c r="K168" i="51" s="1"/>
  <c r="L168" i="51" s="1"/>
  <c r="M168" i="51" s="1"/>
  <c r="C167" i="51"/>
  <c r="D167" i="51" s="1"/>
  <c r="E167" i="51" s="1"/>
  <c r="F167" i="51" s="1"/>
  <c r="G167" i="51" s="1"/>
  <c r="H167" i="51" s="1"/>
  <c r="I167" i="51" s="1"/>
  <c r="J167" i="51" s="1"/>
  <c r="K167" i="51" s="1"/>
  <c r="L167" i="51" s="1"/>
  <c r="M167" i="51" s="1"/>
  <c r="N167" i="51" s="1"/>
  <c r="O167" i="51" s="1"/>
  <c r="P167" i="51" s="1"/>
  <c r="Q167" i="51" s="1"/>
  <c r="R167" i="51" s="1"/>
  <c r="S167" i="51" s="1"/>
  <c r="T167" i="51" s="1"/>
  <c r="U167" i="51" s="1"/>
  <c r="V167" i="51" s="1"/>
  <c r="W167" i="51" s="1"/>
  <c r="X167" i="51" s="1"/>
  <c r="Y167" i="51" s="1"/>
  <c r="Z167" i="51" s="1"/>
  <c r="AA167" i="51" s="1"/>
  <c r="AB167" i="51" s="1"/>
  <c r="AC167" i="51" s="1"/>
  <c r="AD167" i="51" s="1"/>
  <c r="AE167" i="51" s="1"/>
  <c r="AF167" i="51" s="1"/>
  <c r="C166" i="51"/>
  <c r="D166" i="51" s="1"/>
  <c r="E166" i="51" s="1"/>
  <c r="F166" i="51" s="1"/>
  <c r="G166" i="51" s="1"/>
  <c r="H166" i="51" s="1"/>
  <c r="I166" i="51" s="1"/>
  <c r="J166" i="51" s="1"/>
  <c r="K166" i="51" s="1"/>
  <c r="L166" i="51" s="1"/>
  <c r="M166" i="51" s="1"/>
  <c r="N166" i="51" s="1"/>
  <c r="O166" i="51" s="1"/>
  <c r="P166" i="51" s="1"/>
  <c r="Q166" i="51" s="1"/>
  <c r="R166" i="51" s="1"/>
  <c r="S166" i="51" s="1"/>
  <c r="T166" i="51" s="1"/>
  <c r="U166" i="51" s="1"/>
  <c r="V166" i="51" s="1"/>
  <c r="W166" i="51" s="1"/>
  <c r="X166" i="51" s="1"/>
  <c r="Y166" i="51" s="1"/>
  <c r="Z166" i="51" s="1"/>
  <c r="AA166" i="51" s="1"/>
  <c r="AB166" i="51" s="1"/>
  <c r="AC166" i="51" s="1"/>
  <c r="AD166" i="51" s="1"/>
  <c r="AE166" i="51" s="1"/>
  <c r="AF166" i="51" s="1"/>
  <c r="C165" i="51"/>
  <c r="D165" i="51" s="1"/>
  <c r="E165" i="51" s="1"/>
  <c r="F165" i="51" s="1"/>
  <c r="G165" i="51" s="1"/>
  <c r="H165" i="51" s="1"/>
  <c r="I165" i="51" s="1"/>
  <c r="J165" i="51" s="1"/>
  <c r="K165" i="51" s="1"/>
  <c r="L165" i="51" s="1"/>
  <c r="M165" i="51" s="1"/>
  <c r="N165" i="51" s="1"/>
  <c r="O165" i="51" s="1"/>
  <c r="P165" i="51" s="1"/>
  <c r="Q165" i="51" s="1"/>
  <c r="R165" i="51" s="1"/>
  <c r="S165" i="51" s="1"/>
  <c r="T165" i="51" s="1"/>
  <c r="U165" i="51" s="1"/>
  <c r="V165" i="51" s="1"/>
  <c r="W165" i="51" s="1"/>
  <c r="X165" i="51" s="1"/>
  <c r="Y165" i="51" s="1"/>
  <c r="Z165" i="51" s="1"/>
  <c r="AA165" i="51" s="1"/>
  <c r="AB165" i="51" s="1"/>
  <c r="AC165" i="51" s="1"/>
  <c r="AD165" i="51" s="1"/>
  <c r="AE165" i="51" s="1"/>
  <c r="AF165" i="51" s="1"/>
  <c r="C163" i="51"/>
  <c r="D163" i="51" s="1"/>
  <c r="E163" i="51" s="1"/>
  <c r="F163" i="51" s="1"/>
  <c r="G163" i="51" s="1"/>
  <c r="H163" i="51" s="1"/>
  <c r="I163" i="51" s="1"/>
  <c r="J163" i="51" s="1"/>
  <c r="K163" i="51" s="1"/>
  <c r="L163" i="51" s="1"/>
  <c r="M163" i="51" s="1"/>
  <c r="N163" i="51" s="1"/>
  <c r="O163" i="51" s="1"/>
  <c r="P163" i="51" s="1"/>
  <c r="Q163" i="51" s="1"/>
  <c r="R163" i="51" s="1"/>
  <c r="S163" i="51" s="1"/>
  <c r="T163" i="51" s="1"/>
  <c r="U163" i="51" s="1"/>
  <c r="V163" i="51" s="1"/>
  <c r="W163" i="51" s="1"/>
  <c r="X163" i="51" s="1"/>
  <c r="Y163" i="51" s="1"/>
  <c r="Z163" i="51" s="1"/>
  <c r="AA163" i="51" s="1"/>
  <c r="AB163" i="51" s="1"/>
  <c r="AC163" i="51" s="1"/>
  <c r="AD163" i="51" s="1"/>
  <c r="AE163" i="51" s="1"/>
  <c r="AF163" i="51" s="1"/>
  <c r="C162" i="51"/>
  <c r="D162" i="51" s="1"/>
  <c r="E162" i="51" s="1"/>
  <c r="F162" i="51" s="1"/>
  <c r="G162" i="51" s="1"/>
  <c r="H162" i="51" s="1"/>
  <c r="I162" i="51" s="1"/>
  <c r="J162" i="51" s="1"/>
  <c r="K162" i="51" s="1"/>
  <c r="L162" i="51" s="1"/>
  <c r="M162" i="51" s="1"/>
  <c r="N162" i="51" s="1"/>
  <c r="O162" i="51" s="1"/>
  <c r="P162" i="51" s="1"/>
  <c r="Q162" i="51" s="1"/>
  <c r="R162" i="51" s="1"/>
  <c r="S162" i="51" s="1"/>
  <c r="T162" i="51" s="1"/>
  <c r="U162" i="51" s="1"/>
  <c r="V162" i="51" s="1"/>
  <c r="W162" i="51" s="1"/>
  <c r="X162" i="51" s="1"/>
  <c r="Y162" i="51" s="1"/>
  <c r="Z162" i="51" s="1"/>
  <c r="AA162" i="51" s="1"/>
  <c r="AB162" i="51" s="1"/>
  <c r="AC162" i="51" s="1"/>
  <c r="AD162" i="51" s="1"/>
  <c r="AE162" i="51" s="1"/>
  <c r="AF162" i="51" s="1"/>
  <c r="C161" i="51"/>
  <c r="D161" i="51" s="1"/>
  <c r="E161" i="51" s="1"/>
  <c r="F161" i="51" s="1"/>
  <c r="G161" i="51" s="1"/>
  <c r="H161" i="51" s="1"/>
  <c r="I161" i="51" s="1"/>
  <c r="J161" i="51" s="1"/>
  <c r="K161" i="51" s="1"/>
  <c r="L161" i="51" s="1"/>
  <c r="M161" i="51" s="1"/>
  <c r="N161" i="51" s="1"/>
  <c r="O161" i="51" s="1"/>
  <c r="P161" i="51" s="1"/>
  <c r="Q161" i="51" s="1"/>
  <c r="R161" i="51" s="1"/>
  <c r="S161" i="51" s="1"/>
  <c r="T161" i="51" s="1"/>
  <c r="U161" i="51" s="1"/>
  <c r="V161" i="51" s="1"/>
  <c r="W161" i="51" s="1"/>
  <c r="X161" i="51" s="1"/>
  <c r="Y161" i="51" s="1"/>
  <c r="Z161" i="51" s="1"/>
  <c r="AA161" i="51" s="1"/>
  <c r="AB161" i="51" s="1"/>
  <c r="AC161" i="51" s="1"/>
  <c r="AD161" i="51" s="1"/>
  <c r="AE161" i="51" s="1"/>
  <c r="AF161" i="51" s="1"/>
  <c r="C160" i="51"/>
  <c r="D160" i="51" s="1"/>
  <c r="E160" i="51" s="1"/>
  <c r="F160" i="51" s="1"/>
  <c r="G160" i="51" s="1"/>
  <c r="H160" i="51" s="1"/>
  <c r="I160" i="51" s="1"/>
  <c r="J160" i="51" s="1"/>
  <c r="K160" i="51" s="1"/>
  <c r="L160" i="51" s="1"/>
  <c r="M160" i="51" s="1"/>
  <c r="N160" i="51" s="1"/>
  <c r="O160" i="51" s="1"/>
  <c r="P160" i="51" s="1"/>
  <c r="Q160" i="51" s="1"/>
  <c r="R160" i="51" s="1"/>
  <c r="S160" i="51" s="1"/>
  <c r="T160" i="51" s="1"/>
  <c r="U160" i="51" s="1"/>
  <c r="V160" i="51" s="1"/>
  <c r="W160" i="51" s="1"/>
  <c r="X160" i="51" s="1"/>
  <c r="Y160" i="51" s="1"/>
  <c r="Z160" i="51" s="1"/>
  <c r="AA160" i="51" s="1"/>
  <c r="AB160" i="51" s="1"/>
  <c r="AC160" i="51" s="1"/>
  <c r="AD160" i="51" s="1"/>
  <c r="AE160" i="51" s="1"/>
  <c r="AF160" i="51" s="1"/>
  <c r="C159" i="51"/>
  <c r="D159" i="51" s="1"/>
  <c r="E159" i="51" s="1"/>
  <c r="F159" i="51" s="1"/>
  <c r="G159" i="51" s="1"/>
  <c r="H159" i="51" s="1"/>
  <c r="I159" i="51" s="1"/>
  <c r="J159" i="51" s="1"/>
  <c r="K159" i="51" s="1"/>
  <c r="L159" i="51" s="1"/>
  <c r="M159" i="51" s="1"/>
  <c r="N159" i="51" s="1"/>
  <c r="O159" i="51" s="1"/>
  <c r="P159" i="51" s="1"/>
  <c r="Q159" i="51" s="1"/>
  <c r="R159" i="51" s="1"/>
  <c r="S159" i="51" s="1"/>
  <c r="T159" i="51" s="1"/>
  <c r="U159" i="51" s="1"/>
  <c r="V159" i="51" s="1"/>
  <c r="W159" i="51" s="1"/>
  <c r="X159" i="51" s="1"/>
  <c r="Y159" i="51" s="1"/>
  <c r="Z159" i="51" s="1"/>
  <c r="AA159" i="51" s="1"/>
  <c r="AB159" i="51" s="1"/>
  <c r="AC159" i="51" s="1"/>
  <c r="AD159" i="51" s="1"/>
  <c r="AE159" i="51" s="1"/>
  <c r="AF159" i="51" s="1"/>
  <c r="C158" i="51"/>
  <c r="D158" i="51" s="1"/>
  <c r="E158" i="51" s="1"/>
  <c r="F158" i="51" s="1"/>
  <c r="G158" i="51" s="1"/>
  <c r="H158" i="51" s="1"/>
  <c r="I158" i="51" s="1"/>
  <c r="J158" i="51" s="1"/>
  <c r="K158" i="51" s="1"/>
  <c r="L158" i="51" s="1"/>
  <c r="M158" i="51" s="1"/>
  <c r="N158" i="51" s="1"/>
  <c r="O158" i="51" s="1"/>
  <c r="P158" i="51" s="1"/>
  <c r="Q158" i="51" s="1"/>
  <c r="R158" i="51" s="1"/>
  <c r="S158" i="51" s="1"/>
  <c r="T158" i="51" s="1"/>
  <c r="U158" i="51" s="1"/>
  <c r="V158" i="51" s="1"/>
  <c r="W158" i="51" s="1"/>
  <c r="X158" i="51" s="1"/>
  <c r="Y158" i="51" s="1"/>
  <c r="Z158" i="51" s="1"/>
  <c r="AA158" i="51" s="1"/>
  <c r="AB158" i="51" s="1"/>
  <c r="AC158" i="51" s="1"/>
  <c r="AD158" i="51" s="1"/>
  <c r="AE158" i="51" s="1"/>
  <c r="AF158" i="51" s="1"/>
  <c r="C157" i="51"/>
  <c r="D157" i="51" s="1"/>
  <c r="E157" i="51" s="1"/>
  <c r="F157" i="51" s="1"/>
  <c r="G157" i="51" s="1"/>
  <c r="H157" i="51" s="1"/>
  <c r="I157" i="51" s="1"/>
  <c r="J157" i="51" s="1"/>
  <c r="K157" i="51" s="1"/>
  <c r="L157" i="51" s="1"/>
  <c r="M157" i="51" s="1"/>
  <c r="N157" i="51" s="1"/>
  <c r="O157" i="51" s="1"/>
  <c r="P157" i="51" s="1"/>
  <c r="Q157" i="51" s="1"/>
  <c r="R157" i="51" s="1"/>
  <c r="S157" i="51" s="1"/>
  <c r="T157" i="51" s="1"/>
  <c r="U157" i="51" s="1"/>
  <c r="V157" i="51" s="1"/>
  <c r="W157" i="51" s="1"/>
  <c r="X157" i="51" s="1"/>
  <c r="Y157" i="51" s="1"/>
  <c r="Z157" i="51" s="1"/>
  <c r="AA157" i="51" s="1"/>
  <c r="AB157" i="51" s="1"/>
  <c r="AC157" i="51" s="1"/>
  <c r="AD157" i="51" s="1"/>
  <c r="AE157" i="51" s="1"/>
  <c r="AF157" i="51" s="1"/>
  <c r="C156" i="51"/>
  <c r="D156" i="51" s="1"/>
  <c r="E156" i="51" s="1"/>
  <c r="F156" i="51" s="1"/>
  <c r="G156" i="51" s="1"/>
  <c r="H156" i="51" s="1"/>
  <c r="I156" i="51" s="1"/>
  <c r="J156" i="51" s="1"/>
  <c r="K156" i="51" s="1"/>
  <c r="L156" i="51" s="1"/>
  <c r="M156" i="51" s="1"/>
  <c r="N156" i="51" s="1"/>
  <c r="O156" i="51" s="1"/>
  <c r="P156" i="51" s="1"/>
  <c r="Q156" i="51" s="1"/>
  <c r="R156" i="51" s="1"/>
  <c r="S156" i="51" s="1"/>
  <c r="T156" i="51" s="1"/>
  <c r="U156" i="51" s="1"/>
  <c r="V156" i="51" s="1"/>
  <c r="W156" i="51" s="1"/>
  <c r="X156" i="51" s="1"/>
  <c r="Y156" i="51" s="1"/>
  <c r="Z156" i="51" s="1"/>
  <c r="AA156" i="51" s="1"/>
  <c r="AB156" i="51" s="1"/>
  <c r="AC156" i="51" s="1"/>
  <c r="AD156" i="51" s="1"/>
  <c r="AE156" i="51" s="1"/>
  <c r="AF156" i="51" s="1"/>
  <c r="C155" i="51"/>
  <c r="D155" i="51" s="1"/>
  <c r="E155" i="51" s="1"/>
  <c r="F155" i="51" s="1"/>
  <c r="G155" i="51" s="1"/>
  <c r="H155" i="51" s="1"/>
  <c r="I155" i="51" s="1"/>
  <c r="J155" i="51" s="1"/>
  <c r="K155" i="51" s="1"/>
  <c r="L155" i="51" s="1"/>
  <c r="M155" i="51" s="1"/>
  <c r="N155" i="51" s="1"/>
  <c r="O155" i="51" s="1"/>
  <c r="P155" i="51" s="1"/>
  <c r="Q155" i="51" s="1"/>
  <c r="R155" i="51" s="1"/>
  <c r="S155" i="51" s="1"/>
  <c r="T155" i="51" s="1"/>
  <c r="U155" i="51" s="1"/>
  <c r="V155" i="51" s="1"/>
  <c r="W155" i="51" s="1"/>
  <c r="X155" i="51" s="1"/>
  <c r="Y155" i="51" s="1"/>
  <c r="Z155" i="51" s="1"/>
  <c r="AA155" i="51" s="1"/>
  <c r="AB155" i="51" s="1"/>
  <c r="AC155" i="51" s="1"/>
  <c r="AD155" i="51" s="1"/>
  <c r="AE155" i="51" s="1"/>
  <c r="AF155" i="51" s="1"/>
  <c r="D154" i="51"/>
  <c r="E154" i="51" s="1"/>
  <c r="F154" i="51" s="1"/>
  <c r="G154" i="51" s="1"/>
  <c r="H154" i="51" s="1"/>
  <c r="I154" i="51" s="1"/>
  <c r="J154" i="51" s="1"/>
  <c r="K154" i="51" s="1"/>
  <c r="L154" i="51" s="1"/>
  <c r="M154" i="51" s="1"/>
  <c r="N154" i="51" s="1"/>
  <c r="O154" i="51" s="1"/>
  <c r="P154" i="51" s="1"/>
  <c r="Q154" i="51" s="1"/>
  <c r="R154" i="51" s="1"/>
  <c r="S154" i="51" s="1"/>
  <c r="T154" i="51" s="1"/>
  <c r="U154" i="51" s="1"/>
  <c r="V154" i="51" s="1"/>
  <c r="W154" i="51" s="1"/>
  <c r="X154" i="51" s="1"/>
  <c r="Y154" i="51" s="1"/>
  <c r="Z154" i="51" s="1"/>
  <c r="AA154" i="51" s="1"/>
  <c r="AB154" i="51" s="1"/>
  <c r="AC154" i="51" s="1"/>
  <c r="AD154" i="51" s="1"/>
  <c r="AE154" i="51" s="1"/>
  <c r="AF154" i="51" s="1"/>
  <c r="C154" i="51"/>
  <c r="J153" i="51"/>
  <c r="K153" i="51" s="1"/>
  <c r="L153" i="51" s="1"/>
  <c r="M153" i="51" s="1"/>
  <c r="N153" i="51" s="1"/>
  <c r="O153" i="51" s="1"/>
  <c r="P153" i="51" s="1"/>
  <c r="Q153" i="51" s="1"/>
  <c r="R153" i="51" s="1"/>
  <c r="S153" i="51" s="1"/>
  <c r="T153" i="51" s="1"/>
  <c r="U153" i="51" s="1"/>
  <c r="V153" i="51" s="1"/>
  <c r="W153" i="51" s="1"/>
  <c r="X153" i="51" s="1"/>
  <c r="Y153" i="51" s="1"/>
  <c r="Z153" i="51" s="1"/>
  <c r="AA153" i="51" s="1"/>
  <c r="AB153" i="51" s="1"/>
  <c r="AC153" i="51" s="1"/>
  <c r="AD153" i="51" s="1"/>
  <c r="AE153" i="51" s="1"/>
  <c r="AF153" i="51" s="1"/>
  <c r="C153" i="51"/>
  <c r="D153" i="51" s="1"/>
  <c r="E153" i="51" s="1"/>
  <c r="F153" i="51" s="1"/>
  <c r="G153" i="51" s="1"/>
  <c r="H153" i="51" s="1"/>
  <c r="I153" i="51" s="1"/>
  <c r="H152" i="51"/>
  <c r="I152" i="51" s="1"/>
  <c r="J152" i="51" s="1"/>
  <c r="K152" i="51" s="1"/>
  <c r="L152" i="51" s="1"/>
  <c r="M152" i="51" s="1"/>
  <c r="N152" i="51" s="1"/>
  <c r="O152" i="51" s="1"/>
  <c r="P152" i="51" s="1"/>
  <c r="Q152" i="51" s="1"/>
  <c r="R152" i="51" s="1"/>
  <c r="S152" i="51" s="1"/>
  <c r="T152" i="51" s="1"/>
  <c r="U152" i="51" s="1"/>
  <c r="V152" i="51" s="1"/>
  <c r="W152" i="51" s="1"/>
  <c r="X152" i="51" s="1"/>
  <c r="Y152" i="51" s="1"/>
  <c r="Z152" i="51" s="1"/>
  <c r="AA152" i="51" s="1"/>
  <c r="AB152" i="51" s="1"/>
  <c r="AC152" i="51" s="1"/>
  <c r="AD152" i="51" s="1"/>
  <c r="AE152" i="51" s="1"/>
  <c r="AF152" i="51" s="1"/>
  <c r="C152" i="51"/>
  <c r="D152" i="51" s="1"/>
  <c r="E152" i="51" s="1"/>
  <c r="F152" i="51" s="1"/>
  <c r="G152" i="51" s="1"/>
  <c r="C151" i="51"/>
  <c r="D151" i="51" s="1"/>
  <c r="E151" i="51" s="1"/>
  <c r="F151" i="51" s="1"/>
  <c r="G151" i="51" s="1"/>
  <c r="H151" i="51" s="1"/>
  <c r="I151" i="51" s="1"/>
  <c r="J151" i="51" s="1"/>
  <c r="K151" i="51" s="1"/>
  <c r="L151" i="51" s="1"/>
  <c r="M151" i="51" s="1"/>
  <c r="N151" i="51" s="1"/>
  <c r="O151" i="51" s="1"/>
  <c r="P151" i="51" s="1"/>
  <c r="Q151" i="51" s="1"/>
  <c r="R151" i="51" s="1"/>
  <c r="S151" i="51" s="1"/>
  <c r="T151" i="51" s="1"/>
  <c r="U151" i="51" s="1"/>
  <c r="V151" i="51" s="1"/>
  <c r="W151" i="51" s="1"/>
  <c r="X151" i="51" s="1"/>
  <c r="Y151" i="51" s="1"/>
  <c r="Z151" i="51" s="1"/>
  <c r="AA151" i="51" s="1"/>
  <c r="AB151" i="51" s="1"/>
  <c r="AC151" i="51" s="1"/>
  <c r="AD151" i="51" s="1"/>
  <c r="AE151" i="51" s="1"/>
  <c r="AF151" i="51" s="1"/>
  <c r="D149" i="51"/>
  <c r="E149" i="51" s="1"/>
  <c r="F149" i="51" s="1"/>
  <c r="G149" i="51" s="1"/>
  <c r="H149" i="51" s="1"/>
  <c r="I149" i="51" s="1"/>
  <c r="J149" i="51" s="1"/>
  <c r="K149" i="51" s="1"/>
  <c r="L149" i="51" s="1"/>
  <c r="M149" i="51" s="1"/>
  <c r="N149" i="51" s="1"/>
  <c r="O149" i="51" s="1"/>
  <c r="P149" i="51" s="1"/>
  <c r="Q149" i="51" s="1"/>
  <c r="R149" i="51" s="1"/>
  <c r="S149" i="51" s="1"/>
  <c r="T149" i="51" s="1"/>
  <c r="U149" i="51" s="1"/>
  <c r="V149" i="51" s="1"/>
  <c r="W149" i="51" s="1"/>
  <c r="X149" i="51" s="1"/>
  <c r="Y149" i="51" s="1"/>
  <c r="Z149" i="51" s="1"/>
  <c r="AA149" i="51" s="1"/>
  <c r="AB149" i="51" s="1"/>
  <c r="AC149" i="51" s="1"/>
  <c r="AD149" i="51" s="1"/>
  <c r="AE149" i="51" s="1"/>
  <c r="AF149" i="51" s="1"/>
  <c r="C149" i="51"/>
  <c r="C148" i="51"/>
  <c r="D148" i="51" s="1"/>
  <c r="E148" i="51" s="1"/>
  <c r="F148" i="51" s="1"/>
  <c r="G148" i="51" s="1"/>
  <c r="H148" i="51" s="1"/>
  <c r="I148" i="51" s="1"/>
  <c r="J148" i="51" s="1"/>
  <c r="K148" i="51" s="1"/>
  <c r="L148" i="51" s="1"/>
  <c r="M148" i="51" s="1"/>
  <c r="N148" i="51" s="1"/>
  <c r="O148" i="51" s="1"/>
  <c r="P148" i="51" s="1"/>
  <c r="Q148" i="51" s="1"/>
  <c r="R148" i="51" s="1"/>
  <c r="S148" i="51" s="1"/>
  <c r="T148" i="51" s="1"/>
  <c r="U148" i="51" s="1"/>
  <c r="V148" i="51" s="1"/>
  <c r="W148" i="51" s="1"/>
  <c r="X148" i="51" s="1"/>
  <c r="Y148" i="51" s="1"/>
  <c r="Z148" i="51" s="1"/>
  <c r="AA148" i="51" s="1"/>
  <c r="AB148" i="51" s="1"/>
  <c r="AC148" i="51" s="1"/>
  <c r="AD148" i="51" s="1"/>
  <c r="AE148" i="51" s="1"/>
  <c r="AF148" i="51" s="1"/>
  <c r="C147" i="51"/>
  <c r="D147" i="51" s="1"/>
  <c r="E147" i="51" s="1"/>
  <c r="F147" i="51" s="1"/>
  <c r="G147" i="51" s="1"/>
  <c r="H147" i="51" s="1"/>
  <c r="I147" i="51" s="1"/>
  <c r="J147" i="51" s="1"/>
  <c r="K147" i="51" s="1"/>
  <c r="L147" i="51" s="1"/>
  <c r="M147" i="51" s="1"/>
  <c r="N147" i="51" s="1"/>
  <c r="O147" i="51" s="1"/>
  <c r="P147" i="51" s="1"/>
  <c r="Q147" i="51" s="1"/>
  <c r="R147" i="51" s="1"/>
  <c r="S147" i="51" s="1"/>
  <c r="T147" i="51" s="1"/>
  <c r="U147" i="51" s="1"/>
  <c r="V147" i="51" s="1"/>
  <c r="W147" i="51" s="1"/>
  <c r="X147" i="51" s="1"/>
  <c r="Y147" i="51" s="1"/>
  <c r="Z147" i="51" s="1"/>
  <c r="AA147" i="51" s="1"/>
  <c r="AB147" i="51" s="1"/>
  <c r="AC147" i="51" s="1"/>
  <c r="AD147" i="51" s="1"/>
  <c r="AE147" i="51" s="1"/>
  <c r="AF147" i="51" s="1"/>
  <c r="J146" i="51"/>
  <c r="K146" i="51" s="1"/>
  <c r="L146" i="51" s="1"/>
  <c r="M146" i="51" s="1"/>
  <c r="N146" i="51" s="1"/>
  <c r="O146" i="51" s="1"/>
  <c r="P146" i="51" s="1"/>
  <c r="Q146" i="51" s="1"/>
  <c r="R146" i="51" s="1"/>
  <c r="S146" i="51" s="1"/>
  <c r="T146" i="51" s="1"/>
  <c r="U146" i="51" s="1"/>
  <c r="V146" i="51" s="1"/>
  <c r="W146" i="51" s="1"/>
  <c r="X146" i="51" s="1"/>
  <c r="Y146" i="51" s="1"/>
  <c r="Z146" i="51" s="1"/>
  <c r="AA146" i="51" s="1"/>
  <c r="AB146" i="51" s="1"/>
  <c r="AC146" i="51" s="1"/>
  <c r="AD146" i="51" s="1"/>
  <c r="AE146" i="51" s="1"/>
  <c r="AF146" i="51" s="1"/>
  <c r="C146" i="51"/>
  <c r="D146" i="51" s="1"/>
  <c r="E146" i="51" s="1"/>
  <c r="F146" i="51" s="1"/>
  <c r="G146" i="51" s="1"/>
  <c r="H146" i="51" s="1"/>
  <c r="I146" i="51" s="1"/>
  <c r="C144" i="51"/>
  <c r="D144" i="51" s="1"/>
  <c r="E144" i="51" s="1"/>
  <c r="F144" i="51" s="1"/>
  <c r="G144" i="51" s="1"/>
  <c r="H144" i="51" s="1"/>
  <c r="I144" i="51" s="1"/>
  <c r="J144" i="51" s="1"/>
  <c r="K144" i="51" s="1"/>
  <c r="L144" i="51" s="1"/>
  <c r="M144" i="51" s="1"/>
  <c r="N144" i="51" s="1"/>
  <c r="O144" i="51" s="1"/>
  <c r="P144" i="51" s="1"/>
  <c r="Q144" i="51" s="1"/>
  <c r="R144" i="51" s="1"/>
  <c r="S144" i="51" s="1"/>
  <c r="T144" i="51" s="1"/>
  <c r="U144" i="51" s="1"/>
  <c r="V144" i="51" s="1"/>
  <c r="W144" i="51" s="1"/>
  <c r="X144" i="51" s="1"/>
  <c r="Y144" i="51" s="1"/>
  <c r="Z144" i="51" s="1"/>
  <c r="AA144" i="51" s="1"/>
  <c r="AB144" i="51" s="1"/>
  <c r="AC144" i="51" s="1"/>
  <c r="AD144" i="51" s="1"/>
  <c r="AE144" i="51" s="1"/>
  <c r="AF144" i="51" s="1"/>
  <c r="C143" i="51"/>
  <c r="D143" i="51" s="1"/>
  <c r="E143" i="51" s="1"/>
  <c r="F143" i="51" s="1"/>
  <c r="G143" i="51" s="1"/>
  <c r="H143" i="51" s="1"/>
  <c r="I143" i="51" s="1"/>
  <c r="J143" i="51" s="1"/>
  <c r="K143" i="51" s="1"/>
  <c r="L143" i="51" s="1"/>
  <c r="M143" i="51" s="1"/>
  <c r="N143" i="51" s="1"/>
  <c r="O143" i="51" s="1"/>
  <c r="P143" i="51" s="1"/>
  <c r="Q143" i="51" s="1"/>
  <c r="R143" i="51" s="1"/>
  <c r="S143" i="51" s="1"/>
  <c r="T143" i="51" s="1"/>
  <c r="U143" i="51" s="1"/>
  <c r="V143" i="51" s="1"/>
  <c r="W143" i="51" s="1"/>
  <c r="X143" i="51" s="1"/>
  <c r="Y143" i="51" s="1"/>
  <c r="Z143" i="51" s="1"/>
  <c r="AA143" i="51" s="1"/>
  <c r="AB143" i="51" s="1"/>
  <c r="AC143" i="51" s="1"/>
  <c r="AD143" i="51" s="1"/>
  <c r="AE143" i="51" s="1"/>
  <c r="AF143" i="51" s="1"/>
  <c r="D141" i="51"/>
  <c r="E141" i="51" s="1"/>
  <c r="F141" i="51" s="1"/>
  <c r="G141" i="51" s="1"/>
  <c r="H141" i="51" s="1"/>
  <c r="I141" i="51" s="1"/>
  <c r="J141" i="51" s="1"/>
  <c r="K141" i="51" s="1"/>
  <c r="L141" i="51" s="1"/>
  <c r="M141" i="51" s="1"/>
  <c r="N141" i="51" s="1"/>
  <c r="O141" i="51" s="1"/>
  <c r="P141" i="51" s="1"/>
  <c r="Q141" i="51" s="1"/>
  <c r="R141" i="51" s="1"/>
  <c r="S141" i="51" s="1"/>
  <c r="T141" i="51" s="1"/>
  <c r="U141" i="51" s="1"/>
  <c r="V141" i="51" s="1"/>
  <c r="W141" i="51" s="1"/>
  <c r="X141" i="51" s="1"/>
  <c r="Y141" i="51" s="1"/>
  <c r="Z141" i="51" s="1"/>
  <c r="AA141" i="51" s="1"/>
  <c r="AB141" i="51" s="1"/>
  <c r="AC141" i="51" s="1"/>
  <c r="AD141" i="51" s="1"/>
  <c r="AE141" i="51" s="1"/>
  <c r="AF141" i="51" s="1"/>
  <c r="C141" i="51"/>
  <c r="C140" i="51"/>
  <c r="D140" i="51" s="1"/>
  <c r="E140" i="51" s="1"/>
  <c r="F140" i="51" s="1"/>
  <c r="G140" i="51" s="1"/>
  <c r="H140" i="51" s="1"/>
  <c r="I140" i="51" s="1"/>
  <c r="J140" i="51" s="1"/>
  <c r="K140" i="51" s="1"/>
  <c r="L140" i="51" s="1"/>
  <c r="M140" i="51" s="1"/>
  <c r="N140" i="51" s="1"/>
  <c r="O140" i="51" s="1"/>
  <c r="P140" i="51" s="1"/>
  <c r="Q140" i="51" s="1"/>
  <c r="R140" i="51" s="1"/>
  <c r="S140" i="51" s="1"/>
  <c r="T140" i="51" s="1"/>
  <c r="U140" i="51" s="1"/>
  <c r="V140" i="51" s="1"/>
  <c r="W140" i="51" s="1"/>
  <c r="X140" i="51" s="1"/>
  <c r="Y140" i="51" s="1"/>
  <c r="Z140" i="51" s="1"/>
  <c r="AA140" i="51" s="1"/>
  <c r="AB140" i="51" s="1"/>
  <c r="AC140" i="51" s="1"/>
  <c r="AD140" i="51" s="1"/>
  <c r="AE140" i="51" s="1"/>
  <c r="AF140" i="51" s="1"/>
  <c r="D139" i="51"/>
  <c r="E139" i="51" s="1"/>
  <c r="F139" i="51" s="1"/>
  <c r="G139" i="51" s="1"/>
  <c r="H139" i="51" s="1"/>
  <c r="I139" i="51" s="1"/>
  <c r="J139" i="51" s="1"/>
  <c r="K139" i="51" s="1"/>
  <c r="L139" i="51" s="1"/>
  <c r="M139" i="51" s="1"/>
  <c r="N139" i="51" s="1"/>
  <c r="O139" i="51" s="1"/>
  <c r="P139" i="51" s="1"/>
  <c r="Q139" i="51" s="1"/>
  <c r="R139" i="51" s="1"/>
  <c r="S139" i="51" s="1"/>
  <c r="T139" i="51" s="1"/>
  <c r="U139" i="51" s="1"/>
  <c r="V139" i="51" s="1"/>
  <c r="W139" i="51" s="1"/>
  <c r="X139" i="51" s="1"/>
  <c r="Y139" i="51" s="1"/>
  <c r="Z139" i="51" s="1"/>
  <c r="AA139" i="51" s="1"/>
  <c r="AB139" i="51" s="1"/>
  <c r="AC139" i="51" s="1"/>
  <c r="AD139" i="51" s="1"/>
  <c r="AE139" i="51" s="1"/>
  <c r="AF139" i="51" s="1"/>
  <c r="C139" i="51"/>
  <c r="D138" i="51"/>
  <c r="E138" i="51" s="1"/>
  <c r="F138" i="51" s="1"/>
  <c r="G138" i="51" s="1"/>
  <c r="H138" i="51" s="1"/>
  <c r="I138" i="51" s="1"/>
  <c r="J138" i="51" s="1"/>
  <c r="K138" i="51" s="1"/>
  <c r="L138" i="51" s="1"/>
  <c r="M138" i="51" s="1"/>
  <c r="N138" i="51" s="1"/>
  <c r="O138" i="51" s="1"/>
  <c r="P138" i="51" s="1"/>
  <c r="Q138" i="51" s="1"/>
  <c r="R138" i="51" s="1"/>
  <c r="S138" i="51" s="1"/>
  <c r="T138" i="51" s="1"/>
  <c r="U138" i="51" s="1"/>
  <c r="V138" i="51" s="1"/>
  <c r="W138" i="51" s="1"/>
  <c r="X138" i="51" s="1"/>
  <c r="Y138" i="51" s="1"/>
  <c r="Z138" i="51" s="1"/>
  <c r="AA138" i="51" s="1"/>
  <c r="AB138" i="51" s="1"/>
  <c r="AC138" i="51" s="1"/>
  <c r="AD138" i="51" s="1"/>
  <c r="AE138" i="51" s="1"/>
  <c r="AF138" i="51" s="1"/>
  <c r="C138" i="51"/>
  <c r="C137" i="51"/>
  <c r="D137" i="51" s="1"/>
  <c r="E137" i="51" s="1"/>
  <c r="F137" i="51" s="1"/>
  <c r="G137" i="51" s="1"/>
  <c r="H137" i="51" s="1"/>
  <c r="I137" i="51" s="1"/>
  <c r="J137" i="51" s="1"/>
  <c r="K137" i="51" s="1"/>
  <c r="L137" i="51" s="1"/>
  <c r="M137" i="51" s="1"/>
  <c r="N137" i="51" s="1"/>
  <c r="O137" i="51" s="1"/>
  <c r="P137" i="51" s="1"/>
  <c r="Q137" i="51" s="1"/>
  <c r="R137" i="51" s="1"/>
  <c r="S137" i="51" s="1"/>
  <c r="T137" i="51" s="1"/>
  <c r="U137" i="51" s="1"/>
  <c r="V137" i="51" s="1"/>
  <c r="W137" i="51" s="1"/>
  <c r="X137" i="51" s="1"/>
  <c r="Y137" i="51" s="1"/>
  <c r="Z137" i="51" s="1"/>
  <c r="AA137" i="51" s="1"/>
  <c r="AB137" i="51" s="1"/>
  <c r="AC137" i="51" s="1"/>
  <c r="AD137" i="51" s="1"/>
  <c r="AE137" i="51" s="1"/>
  <c r="AF137" i="51" s="1"/>
  <c r="C136" i="51"/>
  <c r="D136" i="51" s="1"/>
  <c r="E136" i="51" s="1"/>
  <c r="F136" i="51" s="1"/>
  <c r="G136" i="51" s="1"/>
  <c r="H136" i="51" s="1"/>
  <c r="I136" i="51" s="1"/>
  <c r="J136" i="51" s="1"/>
  <c r="K136" i="51" s="1"/>
  <c r="L136" i="51" s="1"/>
  <c r="M136" i="51" s="1"/>
  <c r="N136" i="51" s="1"/>
  <c r="O136" i="51" s="1"/>
  <c r="P136" i="51" s="1"/>
  <c r="Q136" i="51" s="1"/>
  <c r="R136" i="51" s="1"/>
  <c r="S136" i="51" s="1"/>
  <c r="T136" i="51" s="1"/>
  <c r="U136" i="51" s="1"/>
  <c r="V136" i="51" s="1"/>
  <c r="W136" i="51" s="1"/>
  <c r="X136" i="51" s="1"/>
  <c r="Y136" i="51" s="1"/>
  <c r="Z136" i="51" s="1"/>
  <c r="AA136" i="51" s="1"/>
  <c r="AB136" i="51" s="1"/>
  <c r="AC136" i="51" s="1"/>
  <c r="AD136" i="51" s="1"/>
  <c r="AE136" i="51" s="1"/>
  <c r="AF136" i="51" s="1"/>
  <c r="AC135" i="51"/>
  <c r="AD135" i="51" s="1"/>
  <c r="AE135" i="51" s="1"/>
  <c r="AF135" i="51" s="1"/>
  <c r="C135" i="51"/>
  <c r="D135" i="51" s="1"/>
  <c r="E135" i="51" s="1"/>
  <c r="F135" i="51" s="1"/>
  <c r="G135" i="51" s="1"/>
  <c r="H135" i="51" s="1"/>
  <c r="I135" i="51" s="1"/>
  <c r="J135" i="51" s="1"/>
  <c r="K135" i="51" s="1"/>
  <c r="L135" i="51" s="1"/>
  <c r="M135" i="51" s="1"/>
  <c r="N135" i="51" s="1"/>
  <c r="O135" i="51" s="1"/>
  <c r="P135" i="51" s="1"/>
  <c r="Q135" i="51" s="1"/>
  <c r="R135" i="51" s="1"/>
  <c r="S135" i="51" s="1"/>
  <c r="T135" i="51" s="1"/>
  <c r="U135" i="51" s="1"/>
  <c r="V135" i="51" s="1"/>
  <c r="W135" i="51" s="1"/>
  <c r="X135" i="51" s="1"/>
  <c r="Y135" i="51" s="1"/>
  <c r="Z135" i="51" s="1"/>
  <c r="AA135" i="51" s="1"/>
  <c r="AB135" i="51" s="1"/>
  <c r="C133" i="51"/>
  <c r="D133" i="51" s="1"/>
  <c r="E133" i="51" s="1"/>
  <c r="F133" i="51" s="1"/>
  <c r="G133" i="51" s="1"/>
  <c r="H133" i="51" s="1"/>
  <c r="I133" i="51" s="1"/>
  <c r="J133" i="51" s="1"/>
  <c r="K133" i="51" s="1"/>
  <c r="L133" i="51" s="1"/>
  <c r="M133" i="51" s="1"/>
  <c r="N133" i="51" s="1"/>
  <c r="O133" i="51" s="1"/>
  <c r="P133" i="51" s="1"/>
  <c r="Q133" i="51" s="1"/>
  <c r="R133" i="51" s="1"/>
  <c r="S133" i="51" s="1"/>
  <c r="T133" i="51" s="1"/>
  <c r="U133" i="51" s="1"/>
  <c r="V133" i="51" s="1"/>
  <c r="W133" i="51" s="1"/>
  <c r="X133" i="51" s="1"/>
  <c r="Y133" i="51" s="1"/>
  <c r="Z133" i="51" s="1"/>
  <c r="AA133" i="51" s="1"/>
  <c r="AB133" i="51" s="1"/>
  <c r="AC133" i="51" s="1"/>
  <c r="AD133" i="51" s="1"/>
  <c r="AE133" i="51" s="1"/>
  <c r="AF133" i="51" s="1"/>
  <c r="C132" i="51"/>
  <c r="D132" i="51" s="1"/>
  <c r="E132" i="51" s="1"/>
  <c r="F132" i="51" s="1"/>
  <c r="G132" i="51" s="1"/>
  <c r="H132" i="51" s="1"/>
  <c r="I132" i="51" s="1"/>
  <c r="J132" i="51" s="1"/>
  <c r="K132" i="51" s="1"/>
  <c r="L132" i="51" s="1"/>
  <c r="M132" i="51" s="1"/>
  <c r="N132" i="51" s="1"/>
  <c r="O132" i="51" s="1"/>
  <c r="P132" i="51" s="1"/>
  <c r="Q132" i="51" s="1"/>
  <c r="R132" i="51" s="1"/>
  <c r="S132" i="51" s="1"/>
  <c r="T132" i="51" s="1"/>
  <c r="U132" i="51" s="1"/>
  <c r="V132" i="51" s="1"/>
  <c r="W132" i="51" s="1"/>
  <c r="X132" i="51" s="1"/>
  <c r="Y132" i="51" s="1"/>
  <c r="Z132" i="51" s="1"/>
  <c r="AA132" i="51" s="1"/>
  <c r="AB132" i="51" s="1"/>
  <c r="AC132" i="51" s="1"/>
  <c r="AD132" i="51" s="1"/>
  <c r="AE132" i="51" s="1"/>
  <c r="AF132" i="51" s="1"/>
  <c r="C131" i="51"/>
  <c r="D131" i="51" s="1"/>
  <c r="E131" i="51" s="1"/>
  <c r="F131" i="51" s="1"/>
  <c r="G131" i="51" s="1"/>
  <c r="H131" i="51" s="1"/>
  <c r="I131" i="51" s="1"/>
  <c r="J131" i="51" s="1"/>
  <c r="K131" i="51" s="1"/>
  <c r="L131" i="51" s="1"/>
  <c r="M131" i="51" s="1"/>
  <c r="N131" i="51" s="1"/>
  <c r="O131" i="51" s="1"/>
  <c r="P131" i="51" s="1"/>
  <c r="Q131" i="51" s="1"/>
  <c r="R131" i="51" s="1"/>
  <c r="S131" i="51" s="1"/>
  <c r="T131" i="51" s="1"/>
  <c r="U131" i="51" s="1"/>
  <c r="V131" i="51" s="1"/>
  <c r="W131" i="51" s="1"/>
  <c r="X131" i="51" s="1"/>
  <c r="Y131" i="51" s="1"/>
  <c r="Z131" i="51" s="1"/>
  <c r="AA131" i="51" s="1"/>
  <c r="AB131" i="51" s="1"/>
  <c r="AC131" i="51" s="1"/>
  <c r="AD131" i="51" s="1"/>
  <c r="AE131" i="51" s="1"/>
  <c r="AF131" i="51" s="1"/>
  <c r="C130" i="51"/>
  <c r="D130" i="51" s="1"/>
  <c r="E130" i="51" s="1"/>
  <c r="F130" i="51" s="1"/>
  <c r="G130" i="51" s="1"/>
  <c r="H130" i="51" s="1"/>
  <c r="I130" i="51" s="1"/>
  <c r="J130" i="51" s="1"/>
  <c r="K130" i="51" s="1"/>
  <c r="L130" i="51" s="1"/>
  <c r="M130" i="51" s="1"/>
  <c r="N130" i="51" s="1"/>
  <c r="O130" i="51" s="1"/>
  <c r="P130" i="51" s="1"/>
  <c r="Q130" i="51" s="1"/>
  <c r="R130" i="51" s="1"/>
  <c r="S130" i="51" s="1"/>
  <c r="T130" i="51" s="1"/>
  <c r="U130" i="51" s="1"/>
  <c r="V130" i="51" s="1"/>
  <c r="W130" i="51" s="1"/>
  <c r="X130" i="51" s="1"/>
  <c r="Y130" i="51" s="1"/>
  <c r="Z130" i="51" s="1"/>
  <c r="AA130" i="51" s="1"/>
  <c r="AB130" i="51" s="1"/>
  <c r="AC130" i="51" s="1"/>
  <c r="AD130" i="51" s="1"/>
  <c r="AE130" i="51" s="1"/>
  <c r="AF130" i="51" s="1"/>
  <c r="C129" i="51"/>
  <c r="D129" i="51" s="1"/>
  <c r="E129" i="51" s="1"/>
  <c r="F129" i="51" s="1"/>
  <c r="G129" i="51" s="1"/>
  <c r="H129" i="51" s="1"/>
  <c r="I129" i="51" s="1"/>
  <c r="J129" i="51" s="1"/>
  <c r="K129" i="51" s="1"/>
  <c r="L129" i="51" s="1"/>
  <c r="M129" i="51" s="1"/>
  <c r="N129" i="51" s="1"/>
  <c r="O129" i="51" s="1"/>
  <c r="P129" i="51" s="1"/>
  <c r="Q129" i="51" s="1"/>
  <c r="R129" i="51" s="1"/>
  <c r="S129" i="51" s="1"/>
  <c r="T129" i="51" s="1"/>
  <c r="U129" i="51" s="1"/>
  <c r="V129" i="51" s="1"/>
  <c r="W129" i="51" s="1"/>
  <c r="X129" i="51" s="1"/>
  <c r="Y129" i="51" s="1"/>
  <c r="Z129" i="51" s="1"/>
  <c r="AA129" i="51" s="1"/>
  <c r="AB129" i="51" s="1"/>
  <c r="AC129" i="51" s="1"/>
  <c r="AD129" i="51" s="1"/>
  <c r="AE129" i="51" s="1"/>
  <c r="AF129" i="51" s="1"/>
  <c r="H128" i="51"/>
  <c r="I128" i="51" s="1"/>
  <c r="J128" i="51" s="1"/>
  <c r="K128" i="51" s="1"/>
  <c r="L128" i="51" s="1"/>
  <c r="M128" i="51" s="1"/>
  <c r="N128" i="51" s="1"/>
  <c r="O128" i="51" s="1"/>
  <c r="P128" i="51" s="1"/>
  <c r="Q128" i="51" s="1"/>
  <c r="R128" i="51" s="1"/>
  <c r="S128" i="51" s="1"/>
  <c r="T128" i="51" s="1"/>
  <c r="U128" i="51" s="1"/>
  <c r="V128" i="51" s="1"/>
  <c r="W128" i="51" s="1"/>
  <c r="X128" i="51" s="1"/>
  <c r="Y128" i="51" s="1"/>
  <c r="Z128" i="51" s="1"/>
  <c r="AA128" i="51" s="1"/>
  <c r="AB128" i="51" s="1"/>
  <c r="AC128" i="51" s="1"/>
  <c r="AD128" i="51" s="1"/>
  <c r="AE128" i="51" s="1"/>
  <c r="AF128" i="51" s="1"/>
  <c r="C128" i="51"/>
  <c r="D128" i="51" s="1"/>
  <c r="E128" i="51" s="1"/>
  <c r="F128" i="51" s="1"/>
  <c r="G128" i="51" s="1"/>
  <c r="C127" i="51"/>
  <c r="D127" i="51" s="1"/>
  <c r="E127" i="51" s="1"/>
  <c r="F127" i="51" s="1"/>
  <c r="G127" i="51" s="1"/>
  <c r="H127" i="51" s="1"/>
  <c r="I127" i="51" s="1"/>
  <c r="J127" i="51" s="1"/>
  <c r="K127" i="51" s="1"/>
  <c r="L127" i="51" s="1"/>
  <c r="M127" i="51" s="1"/>
  <c r="N127" i="51" s="1"/>
  <c r="O127" i="51" s="1"/>
  <c r="P127" i="51" s="1"/>
  <c r="Q127" i="51" s="1"/>
  <c r="R127" i="51" s="1"/>
  <c r="S127" i="51" s="1"/>
  <c r="T127" i="51" s="1"/>
  <c r="U127" i="51" s="1"/>
  <c r="V127" i="51" s="1"/>
  <c r="W127" i="51" s="1"/>
  <c r="X127" i="51" s="1"/>
  <c r="Y127" i="51" s="1"/>
  <c r="Z127" i="51" s="1"/>
  <c r="AA127" i="51" s="1"/>
  <c r="AB127" i="51" s="1"/>
  <c r="AC127" i="51" s="1"/>
  <c r="AD127" i="51" s="1"/>
  <c r="AE127" i="51" s="1"/>
  <c r="AF127" i="51" s="1"/>
  <c r="C126" i="51"/>
  <c r="D126" i="51" s="1"/>
  <c r="E126" i="51" s="1"/>
  <c r="F126" i="51" s="1"/>
  <c r="G126" i="51" s="1"/>
  <c r="H126" i="51" s="1"/>
  <c r="I126" i="51" s="1"/>
  <c r="J126" i="51" s="1"/>
  <c r="K126" i="51" s="1"/>
  <c r="L126" i="51" s="1"/>
  <c r="M126" i="51" s="1"/>
  <c r="N126" i="51" s="1"/>
  <c r="O126" i="51" s="1"/>
  <c r="P126" i="51" s="1"/>
  <c r="Q126" i="51" s="1"/>
  <c r="R126" i="51" s="1"/>
  <c r="S126" i="51" s="1"/>
  <c r="T126" i="51" s="1"/>
  <c r="U126" i="51" s="1"/>
  <c r="V126" i="51" s="1"/>
  <c r="W126" i="51" s="1"/>
  <c r="X126" i="51" s="1"/>
  <c r="Y126" i="51" s="1"/>
  <c r="Z126" i="51" s="1"/>
  <c r="AA126" i="51" s="1"/>
  <c r="AB126" i="51" s="1"/>
  <c r="AC126" i="51" s="1"/>
  <c r="AD126" i="51" s="1"/>
  <c r="AE126" i="51" s="1"/>
  <c r="AF126" i="51" s="1"/>
  <c r="E124" i="51"/>
  <c r="F124" i="51" s="1"/>
  <c r="G124" i="51" s="1"/>
  <c r="H124" i="51" s="1"/>
  <c r="I124" i="51" s="1"/>
  <c r="J124" i="51" s="1"/>
  <c r="K124" i="51" s="1"/>
  <c r="L124" i="51" s="1"/>
  <c r="M124" i="51" s="1"/>
  <c r="N124" i="51" s="1"/>
  <c r="O124" i="51" s="1"/>
  <c r="P124" i="51" s="1"/>
  <c r="Q124" i="51" s="1"/>
  <c r="R124" i="51" s="1"/>
  <c r="S124" i="51" s="1"/>
  <c r="T124" i="51" s="1"/>
  <c r="U124" i="51" s="1"/>
  <c r="V124" i="51" s="1"/>
  <c r="W124" i="51" s="1"/>
  <c r="X124" i="51" s="1"/>
  <c r="Y124" i="51" s="1"/>
  <c r="Z124" i="51" s="1"/>
  <c r="AA124" i="51" s="1"/>
  <c r="AB124" i="51" s="1"/>
  <c r="AC124" i="51" s="1"/>
  <c r="AD124" i="51" s="1"/>
  <c r="AE124" i="51" s="1"/>
  <c r="AF124" i="51" s="1"/>
  <c r="C124" i="51"/>
  <c r="D124" i="51" s="1"/>
  <c r="D123" i="51"/>
  <c r="E123" i="51" s="1"/>
  <c r="F123" i="51" s="1"/>
  <c r="G123" i="51" s="1"/>
  <c r="H123" i="51" s="1"/>
  <c r="I123" i="51" s="1"/>
  <c r="J123" i="51" s="1"/>
  <c r="K123" i="51" s="1"/>
  <c r="L123" i="51" s="1"/>
  <c r="M123" i="51" s="1"/>
  <c r="N123" i="51" s="1"/>
  <c r="O123" i="51" s="1"/>
  <c r="P123" i="51" s="1"/>
  <c r="Q123" i="51" s="1"/>
  <c r="R123" i="51" s="1"/>
  <c r="S123" i="51" s="1"/>
  <c r="T123" i="51" s="1"/>
  <c r="U123" i="51" s="1"/>
  <c r="V123" i="51" s="1"/>
  <c r="W123" i="51" s="1"/>
  <c r="X123" i="51" s="1"/>
  <c r="Y123" i="51" s="1"/>
  <c r="Z123" i="51" s="1"/>
  <c r="AA123" i="51" s="1"/>
  <c r="AB123" i="51" s="1"/>
  <c r="AC123" i="51" s="1"/>
  <c r="AD123" i="51" s="1"/>
  <c r="AE123" i="51" s="1"/>
  <c r="AF123" i="51" s="1"/>
  <c r="C123" i="51"/>
  <c r="C122" i="51"/>
  <c r="D122" i="51" s="1"/>
  <c r="E122" i="51" s="1"/>
  <c r="F122" i="51" s="1"/>
  <c r="G122" i="51" s="1"/>
  <c r="H122" i="51" s="1"/>
  <c r="I122" i="51" s="1"/>
  <c r="J122" i="51" s="1"/>
  <c r="K122" i="51" s="1"/>
  <c r="L122" i="51" s="1"/>
  <c r="M122" i="51" s="1"/>
  <c r="N122" i="51" s="1"/>
  <c r="O122" i="51" s="1"/>
  <c r="P122" i="51" s="1"/>
  <c r="Q122" i="51" s="1"/>
  <c r="R122" i="51" s="1"/>
  <c r="S122" i="51" s="1"/>
  <c r="T122" i="51" s="1"/>
  <c r="U122" i="51" s="1"/>
  <c r="V122" i="51" s="1"/>
  <c r="W122" i="51" s="1"/>
  <c r="X122" i="51" s="1"/>
  <c r="Y122" i="51" s="1"/>
  <c r="Z122" i="51" s="1"/>
  <c r="AA122" i="51" s="1"/>
  <c r="AB122" i="51" s="1"/>
  <c r="AC122" i="51" s="1"/>
  <c r="AD122" i="51" s="1"/>
  <c r="AE122" i="51" s="1"/>
  <c r="AF122" i="51" s="1"/>
  <c r="C121" i="51"/>
  <c r="D121" i="51" s="1"/>
  <c r="E121" i="51" s="1"/>
  <c r="F121" i="51" s="1"/>
  <c r="G121" i="51" s="1"/>
  <c r="H121" i="51" s="1"/>
  <c r="I121" i="51" s="1"/>
  <c r="J121" i="51" s="1"/>
  <c r="K121" i="51" s="1"/>
  <c r="L121" i="51" s="1"/>
  <c r="M121" i="51" s="1"/>
  <c r="N121" i="51" s="1"/>
  <c r="O121" i="51" s="1"/>
  <c r="P121" i="51" s="1"/>
  <c r="Q121" i="51" s="1"/>
  <c r="R121" i="51" s="1"/>
  <c r="S121" i="51" s="1"/>
  <c r="T121" i="51" s="1"/>
  <c r="U121" i="51" s="1"/>
  <c r="V121" i="51" s="1"/>
  <c r="W121" i="51" s="1"/>
  <c r="X121" i="51" s="1"/>
  <c r="Y121" i="51" s="1"/>
  <c r="Z121" i="51" s="1"/>
  <c r="AA121" i="51" s="1"/>
  <c r="AB121" i="51" s="1"/>
  <c r="AC121" i="51" s="1"/>
  <c r="AD121" i="51" s="1"/>
  <c r="AE121" i="51" s="1"/>
  <c r="AF121" i="51" s="1"/>
  <c r="C120" i="51"/>
  <c r="D120" i="51" s="1"/>
  <c r="E120" i="51" s="1"/>
  <c r="F120" i="51" s="1"/>
  <c r="G120" i="51" s="1"/>
  <c r="H120" i="51" s="1"/>
  <c r="I120" i="51" s="1"/>
  <c r="J120" i="51" s="1"/>
  <c r="K120" i="51" s="1"/>
  <c r="L120" i="51" s="1"/>
  <c r="M120" i="51" s="1"/>
  <c r="N120" i="51" s="1"/>
  <c r="O120" i="51" s="1"/>
  <c r="P120" i="51" s="1"/>
  <c r="Q120" i="51" s="1"/>
  <c r="R120" i="51" s="1"/>
  <c r="S120" i="51" s="1"/>
  <c r="T120" i="51" s="1"/>
  <c r="U120" i="51" s="1"/>
  <c r="V120" i="51" s="1"/>
  <c r="W120" i="51" s="1"/>
  <c r="X120" i="51" s="1"/>
  <c r="Y120" i="51" s="1"/>
  <c r="Z120" i="51" s="1"/>
  <c r="AA120" i="51" s="1"/>
  <c r="AB120" i="51" s="1"/>
  <c r="AC120" i="51" s="1"/>
  <c r="AD120" i="51" s="1"/>
  <c r="AE120" i="51" s="1"/>
  <c r="AF120" i="51" s="1"/>
  <c r="C119" i="51"/>
  <c r="D119" i="51" s="1"/>
  <c r="E119" i="51" s="1"/>
  <c r="F119" i="51" s="1"/>
  <c r="G119" i="51" s="1"/>
  <c r="H119" i="51" s="1"/>
  <c r="I119" i="51" s="1"/>
  <c r="J119" i="51" s="1"/>
  <c r="K119" i="51" s="1"/>
  <c r="L119" i="51" s="1"/>
  <c r="M119" i="51" s="1"/>
  <c r="N119" i="51" s="1"/>
  <c r="O119" i="51" s="1"/>
  <c r="P119" i="51" s="1"/>
  <c r="Q119" i="51" s="1"/>
  <c r="R119" i="51" s="1"/>
  <c r="S119" i="51" s="1"/>
  <c r="T119" i="51" s="1"/>
  <c r="U119" i="51" s="1"/>
  <c r="V119" i="51" s="1"/>
  <c r="W119" i="51" s="1"/>
  <c r="X119" i="51" s="1"/>
  <c r="Y119" i="51" s="1"/>
  <c r="Z119" i="51" s="1"/>
  <c r="AA119" i="51" s="1"/>
  <c r="AB119" i="51" s="1"/>
  <c r="AC119" i="51" s="1"/>
  <c r="AD119" i="51" s="1"/>
  <c r="AE119" i="51" s="1"/>
  <c r="AF119" i="51" s="1"/>
  <c r="E118" i="51"/>
  <c r="F118" i="51" s="1"/>
  <c r="G118" i="51" s="1"/>
  <c r="H118" i="51" s="1"/>
  <c r="I118" i="51" s="1"/>
  <c r="J118" i="51" s="1"/>
  <c r="K118" i="51" s="1"/>
  <c r="L118" i="51" s="1"/>
  <c r="M118" i="51" s="1"/>
  <c r="N118" i="51" s="1"/>
  <c r="O118" i="51" s="1"/>
  <c r="P118" i="51" s="1"/>
  <c r="Q118" i="51" s="1"/>
  <c r="R118" i="51" s="1"/>
  <c r="S118" i="51" s="1"/>
  <c r="T118" i="51" s="1"/>
  <c r="U118" i="51" s="1"/>
  <c r="V118" i="51" s="1"/>
  <c r="W118" i="51" s="1"/>
  <c r="X118" i="51" s="1"/>
  <c r="Y118" i="51" s="1"/>
  <c r="Z118" i="51" s="1"/>
  <c r="AA118" i="51" s="1"/>
  <c r="AB118" i="51" s="1"/>
  <c r="AC118" i="51" s="1"/>
  <c r="AD118" i="51" s="1"/>
  <c r="AE118" i="51" s="1"/>
  <c r="AF118" i="51" s="1"/>
  <c r="C118" i="51"/>
  <c r="D118" i="51" s="1"/>
  <c r="C117" i="51"/>
  <c r="D117" i="51" s="1"/>
  <c r="E117" i="51" s="1"/>
  <c r="F117" i="51" s="1"/>
  <c r="G117" i="51" s="1"/>
  <c r="H117" i="51" s="1"/>
  <c r="I117" i="51" s="1"/>
  <c r="J117" i="51" s="1"/>
  <c r="K117" i="51" s="1"/>
  <c r="L117" i="51" s="1"/>
  <c r="M117" i="51" s="1"/>
  <c r="N117" i="51" s="1"/>
  <c r="O117" i="51" s="1"/>
  <c r="P117" i="51" s="1"/>
  <c r="Q117" i="51" s="1"/>
  <c r="R117" i="51" s="1"/>
  <c r="S117" i="51" s="1"/>
  <c r="T117" i="51" s="1"/>
  <c r="U117" i="51" s="1"/>
  <c r="V117" i="51" s="1"/>
  <c r="W117" i="51" s="1"/>
  <c r="X117" i="51" s="1"/>
  <c r="Y117" i="51" s="1"/>
  <c r="Z117" i="51" s="1"/>
  <c r="AA117" i="51" s="1"/>
  <c r="AB117" i="51" s="1"/>
  <c r="AC117" i="51" s="1"/>
  <c r="AD117" i="51" s="1"/>
  <c r="AE117" i="51" s="1"/>
  <c r="AF117" i="51" s="1"/>
  <c r="O116" i="51"/>
  <c r="P116" i="51" s="1"/>
  <c r="Q116" i="51" s="1"/>
  <c r="R116" i="51" s="1"/>
  <c r="S116" i="51" s="1"/>
  <c r="T116" i="51" s="1"/>
  <c r="U116" i="51" s="1"/>
  <c r="V116" i="51" s="1"/>
  <c r="W116" i="51" s="1"/>
  <c r="X116" i="51" s="1"/>
  <c r="Y116" i="51" s="1"/>
  <c r="Z116" i="51" s="1"/>
  <c r="AA116" i="51" s="1"/>
  <c r="AB116" i="51" s="1"/>
  <c r="AC116" i="51" s="1"/>
  <c r="AD116" i="51" s="1"/>
  <c r="AE116" i="51" s="1"/>
  <c r="AF116" i="51" s="1"/>
  <c r="D116" i="51"/>
  <c r="E116" i="51" s="1"/>
  <c r="F116" i="51" s="1"/>
  <c r="G116" i="51" s="1"/>
  <c r="H116" i="51" s="1"/>
  <c r="I116" i="51" s="1"/>
  <c r="J116" i="51" s="1"/>
  <c r="K116" i="51" s="1"/>
  <c r="L116" i="51" s="1"/>
  <c r="M116" i="51" s="1"/>
  <c r="N116" i="51" s="1"/>
  <c r="C116" i="51"/>
  <c r="C115" i="51"/>
  <c r="D115" i="51" s="1"/>
  <c r="E115" i="51" s="1"/>
  <c r="F115" i="51" s="1"/>
  <c r="G115" i="51" s="1"/>
  <c r="H115" i="51" s="1"/>
  <c r="I115" i="51" s="1"/>
  <c r="J115" i="51" s="1"/>
  <c r="K115" i="51" s="1"/>
  <c r="L115" i="51" s="1"/>
  <c r="M115" i="51" s="1"/>
  <c r="N115" i="51" s="1"/>
  <c r="O115" i="51" s="1"/>
  <c r="P115" i="51" s="1"/>
  <c r="Q115" i="51" s="1"/>
  <c r="R115" i="51" s="1"/>
  <c r="S115" i="51" s="1"/>
  <c r="T115" i="51" s="1"/>
  <c r="U115" i="51" s="1"/>
  <c r="V115" i="51" s="1"/>
  <c r="W115" i="51" s="1"/>
  <c r="X115" i="51" s="1"/>
  <c r="Y115" i="51" s="1"/>
  <c r="Z115" i="51" s="1"/>
  <c r="AA115" i="51" s="1"/>
  <c r="AB115" i="51" s="1"/>
  <c r="AC115" i="51" s="1"/>
  <c r="AD115" i="51" s="1"/>
  <c r="AE115" i="51" s="1"/>
  <c r="AF115" i="51" s="1"/>
  <c r="C114" i="51"/>
  <c r="D114" i="51" s="1"/>
  <c r="E114" i="51" s="1"/>
  <c r="F114" i="51" s="1"/>
  <c r="G114" i="51" s="1"/>
  <c r="H114" i="51" s="1"/>
  <c r="I114" i="51" s="1"/>
  <c r="J114" i="51" s="1"/>
  <c r="K114" i="51" s="1"/>
  <c r="L114" i="51" s="1"/>
  <c r="M114" i="51" s="1"/>
  <c r="N114" i="51" s="1"/>
  <c r="O114" i="51" s="1"/>
  <c r="P114" i="51" s="1"/>
  <c r="Q114" i="51" s="1"/>
  <c r="R114" i="51" s="1"/>
  <c r="S114" i="51" s="1"/>
  <c r="T114" i="51" s="1"/>
  <c r="U114" i="51" s="1"/>
  <c r="V114" i="51" s="1"/>
  <c r="W114" i="51" s="1"/>
  <c r="X114" i="51" s="1"/>
  <c r="Y114" i="51" s="1"/>
  <c r="Z114" i="51" s="1"/>
  <c r="AA114" i="51" s="1"/>
  <c r="AB114" i="51" s="1"/>
  <c r="AC114" i="51" s="1"/>
  <c r="AD114" i="51" s="1"/>
  <c r="AE114" i="51" s="1"/>
  <c r="AF114" i="51" s="1"/>
  <c r="C113" i="51"/>
  <c r="D113" i="51" s="1"/>
  <c r="E113" i="51" s="1"/>
  <c r="F113" i="51" s="1"/>
  <c r="G113" i="51" s="1"/>
  <c r="H113" i="51" s="1"/>
  <c r="I113" i="51" s="1"/>
  <c r="J113" i="51" s="1"/>
  <c r="K113" i="51" s="1"/>
  <c r="L113" i="51" s="1"/>
  <c r="M113" i="51" s="1"/>
  <c r="N113" i="51" s="1"/>
  <c r="O113" i="51" s="1"/>
  <c r="P113" i="51" s="1"/>
  <c r="Q113" i="51" s="1"/>
  <c r="R113" i="51" s="1"/>
  <c r="S113" i="51" s="1"/>
  <c r="T113" i="51" s="1"/>
  <c r="U113" i="51" s="1"/>
  <c r="V113" i="51" s="1"/>
  <c r="W113" i="51" s="1"/>
  <c r="X113" i="51" s="1"/>
  <c r="Y113" i="51" s="1"/>
  <c r="Z113" i="51" s="1"/>
  <c r="AA113" i="51" s="1"/>
  <c r="AB113" i="51" s="1"/>
  <c r="AC113" i="51" s="1"/>
  <c r="AD113" i="51" s="1"/>
  <c r="AE113" i="51" s="1"/>
  <c r="AF113" i="51" s="1"/>
  <c r="C112" i="51"/>
  <c r="D112" i="51" s="1"/>
  <c r="E112" i="51" s="1"/>
  <c r="F112" i="51" s="1"/>
  <c r="G112" i="51" s="1"/>
  <c r="H112" i="51" s="1"/>
  <c r="I112" i="51" s="1"/>
  <c r="J112" i="51" s="1"/>
  <c r="K112" i="51" s="1"/>
  <c r="L112" i="51" s="1"/>
  <c r="M112" i="51" s="1"/>
  <c r="N112" i="51" s="1"/>
  <c r="O112" i="51" s="1"/>
  <c r="P112" i="51" s="1"/>
  <c r="Q112" i="51" s="1"/>
  <c r="R112" i="51" s="1"/>
  <c r="S112" i="51" s="1"/>
  <c r="T112" i="51" s="1"/>
  <c r="U112" i="51" s="1"/>
  <c r="V112" i="51" s="1"/>
  <c r="W112" i="51" s="1"/>
  <c r="X112" i="51" s="1"/>
  <c r="Y112" i="51" s="1"/>
  <c r="Z112" i="51" s="1"/>
  <c r="AA112" i="51" s="1"/>
  <c r="AB112" i="51" s="1"/>
  <c r="AC112" i="51" s="1"/>
  <c r="AD112" i="51" s="1"/>
  <c r="AE112" i="51" s="1"/>
  <c r="AF112" i="51" s="1"/>
  <c r="C111" i="51"/>
  <c r="D111" i="51" s="1"/>
  <c r="E111" i="51" s="1"/>
  <c r="F111" i="51" s="1"/>
  <c r="G111" i="51" s="1"/>
  <c r="H111" i="51" s="1"/>
  <c r="I111" i="51" s="1"/>
  <c r="J111" i="51" s="1"/>
  <c r="K111" i="51" s="1"/>
  <c r="L111" i="51" s="1"/>
  <c r="M111" i="51" s="1"/>
  <c r="N111" i="51" s="1"/>
  <c r="O111" i="51" s="1"/>
  <c r="P111" i="51" s="1"/>
  <c r="Q111" i="51" s="1"/>
  <c r="R111" i="51" s="1"/>
  <c r="S111" i="51" s="1"/>
  <c r="T111" i="51" s="1"/>
  <c r="U111" i="51" s="1"/>
  <c r="V111" i="51" s="1"/>
  <c r="W111" i="51" s="1"/>
  <c r="X111" i="51" s="1"/>
  <c r="Y111" i="51" s="1"/>
  <c r="Z111" i="51" s="1"/>
  <c r="AA111" i="51" s="1"/>
  <c r="AB111" i="51" s="1"/>
  <c r="AC111" i="51" s="1"/>
  <c r="AD111" i="51" s="1"/>
  <c r="AE111" i="51" s="1"/>
  <c r="AF111" i="51" s="1"/>
  <c r="C110" i="51"/>
  <c r="D110" i="51" s="1"/>
  <c r="E110" i="51" s="1"/>
  <c r="F110" i="51" s="1"/>
  <c r="G110" i="51" s="1"/>
  <c r="H110" i="51" s="1"/>
  <c r="I110" i="51" s="1"/>
  <c r="J110" i="51" s="1"/>
  <c r="K110" i="51" s="1"/>
  <c r="L110" i="51" s="1"/>
  <c r="M110" i="51" s="1"/>
  <c r="N110" i="51" s="1"/>
  <c r="O110" i="51" s="1"/>
  <c r="P110" i="51" s="1"/>
  <c r="Q110" i="51" s="1"/>
  <c r="R110" i="51" s="1"/>
  <c r="S110" i="51" s="1"/>
  <c r="T110" i="51" s="1"/>
  <c r="U110" i="51" s="1"/>
  <c r="V110" i="51" s="1"/>
  <c r="W110" i="51" s="1"/>
  <c r="X110" i="51" s="1"/>
  <c r="Y110" i="51" s="1"/>
  <c r="Z110" i="51" s="1"/>
  <c r="AA110" i="51" s="1"/>
  <c r="AB110" i="51" s="1"/>
  <c r="AC110" i="51" s="1"/>
  <c r="AD110" i="51" s="1"/>
  <c r="AE110" i="51" s="1"/>
  <c r="AF110" i="51" s="1"/>
  <c r="J109" i="51"/>
  <c r="K109" i="51" s="1"/>
  <c r="L109" i="51" s="1"/>
  <c r="M109" i="51" s="1"/>
  <c r="N109" i="51" s="1"/>
  <c r="O109" i="51" s="1"/>
  <c r="P109" i="51" s="1"/>
  <c r="Q109" i="51" s="1"/>
  <c r="R109" i="51" s="1"/>
  <c r="S109" i="51" s="1"/>
  <c r="T109" i="51" s="1"/>
  <c r="U109" i="51" s="1"/>
  <c r="V109" i="51" s="1"/>
  <c r="W109" i="51" s="1"/>
  <c r="X109" i="51" s="1"/>
  <c r="Y109" i="51" s="1"/>
  <c r="Z109" i="51" s="1"/>
  <c r="AA109" i="51" s="1"/>
  <c r="AB109" i="51" s="1"/>
  <c r="AC109" i="51" s="1"/>
  <c r="AD109" i="51" s="1"/>
  <c r="AE109" i="51" s="1"/>
  <c r="AF109" i="51" s="1"/>
  <c r="C109" i="51"/>
  <c r="D109" i="51" s="1"/>
  <c r="E109" i="51" s="1"/>
  <c r="F109" i="51" s="1"/>
  <c r="G109" i="51" s="1"/>
  <c r="H109" i="51" s="1"/>
  <c r="K108" i="51"/>
  <c r="L108" i="51" s="1"/>
  <c r="M108" i="51" s="1"/>
  <c r="N108" i="51" s="1"/>
  <c r="O108" i="51" s="1"/>
  <c r="P108" i="51" s="1"/>
  <c r="Q108" i="51" s="1"/>
  <c r="R108" i="51" s="1"/>
  <c r="S108" i="51" s="1"/>
  <c r="T108" i="51" s="1"/>
  <c r="U108" i="51" s="1"/>
  <c r="V108" i="51" s="1"/>
  <c r="W108" i="51" s="1"/>
  <c r="X108" i="51" s="1"/>
  <c r="Y108" i="51" s="1"/>
  <c r="Z108" i="51" s="1"/>
  <c r="AA108" i="51" s="1"/>
  <c r="AB108" i="51" s="1"/>
  <c r="AC108" i="51" s="1"/>
  <c r="AD108" i="51" s="1"/>
  <c r="AE108" i="51" s="1"/>
  <c r="AF108" i="51" s="1"/>
  <c r="C108" i="51"/>
  <c r="D108" i="51" s="1"/>
  <c r="E108" i="51" s="1"/>
  <c r="F108" i="51" s="1"/>
  <c r="G108" i="51" s="1"/>
  <c r="H108" i="51" s="1"/>
  <c r="I108" i="51" s="1"/>
  <c r="J108" i="51" s="1"/>
  <c r="C107" i="51"/>
  <c r="D107" i="51" s="1"/>
  <c r="E107" i="51" s="1"/>
  <c r="F107" i="51" s="1"/>
  <c r="G107" i="51" s="1"/>
  <c r="H107" i="51" s="1"/>
  <c r="I107" i="51" s="1"/>
  <c r="J107" i="51" s="1"/>
  <c r="K107" i="51" s="1"/>
  <c r="L107" i="51" s="1"/>
  <c r="M107" i="51" s="1"/>
  <c r="N107" i="51" s="1"/>
  <c r="O107" i="51" s="1"/>
  <c r="P107" i="51" s="1"/>
  <c r="Q107" i="51" s="1"/>
  <c r="R107" i="51" s="1"/>
  <c r="S107" i="51" s="1"/>
  <c r="T107" i="51" s="1"/>
  <c r="U107" i="51" s="1"/>
  <c r="V107" i="51" s="1"/>
  <c r="W107" i="51" s="1"/>
  <c r="X107" i="51" s="1"/>
  <c r="Y107" i="51" s="1"/>
  <c r="Z107" i="51" s="1"/>
  <c r="AA107" i="51" s="1"/>
  <c r="AB107" i="51" s="1"/>
  <c r="AC107" i="51" s="1"/>
  <c r="AD107" i="51" s="1"/>
  <c r="AE107" i="51" s="1"/>
  <c r="AF107" i="51" s="1"/>
  <c r="D105" i="51"/>
  <c r="E105" i="51" s="1"/>
  <c r="F105" i="51" s="1"/>
  <c r="G105" i="51" s="1"/>
  <c r="H105" i="51" s="1"/>
  <c r="I105" i="51" s="1"/>
  <c r="J105" i="51" s="1"/>
  <c r="K105" i="51" s="1"/>
  <c r="L105" i="51" s="1"/>
  <c r="M105" i="51" s="1"/>
  <c r="N105" i="51" s="1"/>
  <c r="O105" i="51" s="1"/>
  <c r="P105" i="51" s="1"/>
  <c r="Q105" i="51" s="1"/>
  <c r="R105" i="51" s="1"/>
  <c r="S105" i="51" s="1"/>
  <c r="T105" i="51" s="1"/>
  <c r="U105" i="51" s="1"/>
  <c r="V105" i="51" s="1"/>
  <c r="W105" i="51" s="1"/>
  <c r="X105" i="51" s="1"/>
  <c r="Y105" i="51" s="1"/>
  <c r="Z105" i="51" s="1"/>
  <c r="AA105" i="51" s="1"/>
  <c r="AB105" i="51" s="1"/>
  <c r="AC105" i="51" s="1"/>
  <c r="AD105" i="51" s="1"/>
  <c r="AE105" i="51" s="1"/>
  <c r="AF105" i="51" s="1"/>
  <c r="C105" i="51"/>
  <c r="R104" i="51"/>
  <c r="S104" i="51" s="1"/>
  <c r="T104" i="51" s="1"/>
  <c r="U104" i="51" s="1"/>
  <c r="V104" i="51" s="1"/>
  <c r="W104" i="51" s="1"/>
  <c r="X104" i="51" s="1"/>
  <c r="Y104" i="51" s="1"/>
  <c r="Z104" i="51" s="1"/>
  <c r="AA104" i="51" s="1"/>
  <c r="AB104" i="51" s="1"/>
  <c r="AC104" i="51" s="1"/>
  <c r="AD104" i="51" s="1"/>
  <c r="AE104" i="51" s="1"/>
  <c r="AF104" i="51" s="1"/>
  <c r="C104" i="51"/>
  <c r="D104" i="51" s="1"/>
  <c r="E104" i="51" s="1"/>
  <c r="F104" i="51" s="1"/>
  <c r="G104" i="51" s="1"/>
  <c r="H104" i="51" s="1"/>
  <c r="I104" i="51" s="1"/>
  <c r="J104" i="51" s="1"/>
  <c r="K104" i="51" s="1"/>
  <c r="L104" i="51" s="1"/>
  <c r="M104" i="51" s="1"/>
  <c r="N104" i="51" s="1"/>
  <c r="O104" i="51" s="1"/>
  <c r="P104" i="51" s="1"/>
  <c r="Q104" i="51" s="1"/>
  <c r="C102" i="51"/>
  <c r="D102" i="51" s="1"/>
  <c r="E102" i="51" s="1"/>
  <c r="F102" i="51" s="1"/>
  <c r="G102" i="51" s="1"/>
  <c r="H102" i="51" s="1"/>
  <c r="I102" i="51" s="1"/>
  <c r="J102" i="51" s="1"/>
  <c r="K102" i="51" s="1"/>
  <c r="L102" i="51" s="1"/>
  <c r="M102" i="51" s="1"/>
  <c r="N102" i="51" s="1"/>
  <c r="O102" i="51" s="1"/>
  <c r="P102" i="51" s="1"/>
  <c r="Q102" i="51" s="1"/>
  <c r="R102" i="51" s="1"/>
  <c r="S102" i="51" s="1"/>
  <c r="T102" i="51" s="1"/>
  <c r="U102" i="51" s="1"/>
  <c r="V102" i="51" s="1"/>
  <c r="W102" i="51" s="1"/>
  <c r="X102" i="51" s="1"/>
  <c r="Y102" i="51" s="1"/>
  <c r="Z102" i="51" s="1"/>
  <c r="AA102" i="51" s="1"/>
  <c r="AB102" i="51" s="1"/>
  <c r="AC102" i="51" s="1"/>
  <c r="AD102" i="51" s="1"/>
  <c r="AE102" i="51" s="1"/>
  <c r="AF102" i="51" s="1"/>
  <c r="C101" i="51"/>
  <c r="D101" i="51" s="1"/>
  <c r="E101" i="51" s="1"/>
  <c r="F101" i="51" s="1"/>
  <c r="G101" i="51" s="1"/>
  <c r="H101" i="51" s="1"/>
  <c r="I101" i="51" s="1"/>
  <c r="J101" i="51" s="1"/>
  <c r="K101" i="51" s="1"/>
  <c r="L101" i="51" s="1"/>
  <c r="M101" i="51" s="1"/>
  <c r="N101" i="51" s="1"/>
  <c r="O101" i="51" s="1"/>
  <c r="P101" i="51" s="1"/>
  <c r="Q101" i="51" s="1"/>
  <c r="R101" i="51" s="1"/>
  <c r="S101" i="51" s="1"/>
  <c r="T101" i="51" s="1"/>
  <c r="U101" i="51" s="1"/>
  <c r="V101" i="51" s="1"/>
  <c r="W101" i="51" s="1"/>
  <c r="X101" i="51" s="1"/>
  <c r="Y101" i="51" s="1"/>
  <c r="Z101" i="51" s="1"/>
  <c r="AA101" i="51" s="1"/>
  <c r="AB101" i="51" s="1"/>
  <c r="AC101" i="51" s="1"/>
  <c r="AD101" i="51" s="1"/>
  <c r="AE101" i="51" s="1"/>
  <c r="AF101" i="51" s="1"/>
  <c r="D100" i="51"/>
  <c r="E100" i="51" s="1"/>
  <c r="F100" i="51" s="1"/>
  <c r="G100" i="51" s="1"/>
  <c r="H100" i="51" s="1"/>
  <c r="I100" i="51" s="1"/>
  <c r="J100" i="51" s="1"/>
  <c r="K100" i="51" s="1"/>
  <c r="L100" i="51" s="1"/>
  <c r="M100" i="51" s="1"/>
  <c r="N100" i="51" s="1"/>
  <c r="O100" i="51" s="1"/>
  <c r="P100" i="51" s="1"/>
  <c r="Q100" i="51" s="1"/>
  <c r="R100" i="51" s="1"/>
  <c r="S100" i="51" s="1"/>
  <c r="T100" i="51" s="1"/>
  <c r="U100" i="51" s="1"/>
  <c r="V100" i="51" s="1"/>
  <c r="W100" i="51" s="1"/>
  <c r="X100" i="51" s="1"/>
  <c r="Y100" i="51" s="1"/>
  <c r="Z100" i="51" s="1"/>
  <c r="AA100" i="51" s="1"/>
  <c r="AB100" i="51" s="1"/>
  <c r="AC100" i="51" s="1"/>
  <c r="AD100" i="51" s="1"/>
  <c r="AE100" i="51" s="1"/>
  <c r="AF100" i="51" s="1"/>
  <c r="C100" i="51"/>
  <c r="C99" i="51"/>
  <c r="D99" i="51" s="1"/>
  <c r="E99" i="51" s="1"/>
  <c r="F99" i="51" s="1"/>
  <c r="G99" i="51" s="1"/>
  <c r="H99" i="51" s="1"/>
  <c r="I99" i="51" s="1"/>
  <c r="J99" i="51" s="1"/>
  <c r="K99" i="51" s="1"/>
  <c r="L99" i="51" s="1"/>
  <c r="M99" i="51" s="1"/>
  <c r="N99" i="51" s="1"/>
  <c r="O99" i="51" s="1"/>
  <c r="P99" i="51" s="1"/>
  <c r="Q99" i="51" s="1"/>
  <c r="R99" i="51" s="1"/>
  <c r="S99" i="51" s="1"/>
  <c r="T99" i="51" s="1"/>
  <c r="U99" i="51" s="1"/>
  <c r="V99" i="51" s="1"/>
  <c r="W99" i="51" s="1"/>
  <c r="X99" i="51" s="1"/>
  <c r="Y99" i="51" s="1"/>
  <c r="Z99" i="51" s="1"/>
  <c r="AA99" i="51" s="1"/>
  <c r="AB99" i="51" s="1"/>
  <c r="AC99" i="51" s="1"/>
  <c r="AD99" i="51" s="1"/>
  <c r="AE99" i="51" s="1"/>
  <c r="AF99" i="51" s="1"/>
  <c r="C98" i="51"/>
  <c r="D98" i="51" s="1"/>
  <c r="C97" i="51"/>
  <c r="AH95" i="51"/>
  <c r="AI95" i="51" s="1"/>
  <c r="AH94" i="51"/>
  <c r="AI94" i="51" s="1"/>
  <c r="AH93" i="51"/>
  <c r="AI93" i="51" s="1"/>
  <c r="AH92" i="51"/>
  <c r="AI92" i="51" s="1"/>
  <c r="AH91" i="51"/>
  <c r="AI91" i="51" s="1"/>
  <c r="B90" i="51"/>
  <c r="AI88" i="51"/>
  <c r="AH88" i="51"/>
  <c r="AI87" i="51"/>
  <c r="AH87" i="51"/>
  <c r="AI86" i="51"/>
  <c r="AH86" i="51"/>
  <c r="AI85" i="51"/>
  <c r="AH85" i="51"/>
  <c r="AI84" i="51"/>
  <c r="AH84" i="51"/>
  <c r="AI83" i="51"/>
  <c r="AH83" i="51"/>
  <c r="AI82" i="51"/>
  <c r="AH82" i="51"/>
  <c r="AI81" i="51"/>
  <c r="AH81" i="51"/>
  <c r="AG79" i="51"/>
  <c r="AI78" i="51"/>
  <c r="AH78" i="51"/>
  <c r="AF77" i="51"/>
  <c r="AE77" i="51"/>
  <c r="AD77" i="51"/>
  <c r="AC77" i="51"/>
  <c r="AB77" i="51"/>
  <c r="AA77" i="51"/>
  <c r="Z77" i="51"/>
  <c r="Y77" i="51"/>
  <c r="X77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AF76" i="51"/>
  <c r="AE76" i="51"/>
  <c r="AD76" i="51"/>
  <c r="AC76" i="51"/>
  <c r="AB76" i="51"/>
  <c r="AA76" i="51"/>
  <c r="Z76" i="51"/>
  <c r="Y76" i="51"/>
  <c r="X76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AF75" i="51"/>
  <c r="AE75" i="51"/>
  <c r="AD75" i="51"/>
  <c r="AC75" i="51"/>
  <c r="AB75" i="51"/>
  <c r="AA75" i="51"/>
  <c r="Z75" i="51"/>
  <c r="Y75" i="51"/>
  <c r="X75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AF74" i="51"/>
  <c r="AE74" i="51"/>
  <c r="AD74" i="51"/>
  <c r="AC74" i="51"/>
  <c r="AB74" i="51"/>
  <c r="AA74" i="51"/>
  <c r="Z74" i="51"/>
  <c r="Y74" i="51"/>
  <c r="X74" i="51"/>
  <c r="W74" i="51"/>
  <c r="V74" i="51"/>
  <c r="U74" i="51"/>
  <c r="T74" i="51"/>
  <c r="S74" i="51"/>
  <c r="R74" i="51"/>
  <c r="Q74" i="51"/>
  <c r="P74" i="51"/>
  <c r="O74" i="51"/>
  <c r="N74" i="51"/>
  <c r="M74" i="51"/>
  <c r="L74" i="51"/>
  <c r="K74" i="51"/>
  <c r="J74" i="51"/>
  <c r="I74" i="51"/>
  <c r="H74" i="51"/>
  <c r="G74" i="51"/>
  <c r="F74" i="51"/>
  <c r="E74" i="51"/>
  <c r="D74" i="51"/>
  <c r="C74" i="51"/>
  <c r="B74" i="51"/>
  <c r="AF73" i="51"/>
  <c r="AE73" i="51"/>
  <c r="AD73" i="51"/>
  <c r="AC73" i="51"/>
  <c r="AB73" i="51"/>
  <c r="AA73" i="51"/>
  <c r="Z73" i="51"/>
  <c r="Y73" i="51"/>
  <c r="X73" i="51"/>
  <c r="W73" i="51"/>
  <c r="V73" i="51"/>
  <c r="U73" i="51"/>
  <c r="T73" i="51"/>
  <c r="S73" i="51"/>
  <c r="R73" i="51"/>
  <c r="Q73" i="51"/>
  <c r="P73" i="51"/>
  <c r="O73" i="51"/>
  <c r="N73" i="51"/>
  <c r="M73" i="51"/>
  <c r="L73" i="51"/>
  <c r="K73" i="51"/>
  <c r="J73" i="51"/>
  <c r="I73" i="51"/>
  <c r="H73" i="51"/>
  <c r="G73" i="51"/>
  <c r="F73" i="51"/>
  <c r="E73" i="51"/>
  <c r="D73" i="51"/>
  <c r="C73" i="51"/>
  <c r="B73" i="51"/>
  <c r="AI71" i="51"/>
  <c r="AH71" i="51"/>
  <c r="AG69" i="51"/>
  <c r="AF69" i="51"/>
  <c r="AE69" i="51"/>
  <c r="AD69" i="51"/>
  <c r="AC69" i="51"/>
  <c r="AB69" i="51"/>
  <c r="AA69" i="51"/>
  <c r="Z69" i="51"/>
  <c r="Y69" i="51"/>
  <c r="X69" i="51"/>
  <c r="W69" i="51"/>
  <c r="V69" i="51"/>
  <c r="U69" i="51"/>
  <c r="T69" i="51"/>
  <c r="S69" i="51"/>
  <c r="R69" i="51"/>
  <c r="Q69" i="51"/>
  <c r="P69" i="51"/>
  <c r="O69" i="51"/>
  <c r="N69" i="51"/>
  <c r="M69" i="51"/>
  <c r="L69" i="51"/>
  <c r="K69" i="51"/>
  <c r="J69" i="51"/>
  <c r="I69" i="51"/>
  <c r="H69" i="51"/>
  <c r="G69" i="51"/>
  <c r="F69" i="51"/>
  <c r="E69" i="51"/>
  <c r="D69" i="51"/>
  <c r="C69" i="51"/>
  <c r="B69" i="51"/>
  <c r="AI68" i="51"/>
  <c r="AH68" i="51"/>
  <c r="AI67" i="51"/>
  <c r="AH67" i="51"/>
  <c r="AI66" i="51"/>
  <c r="AH66" i="51"/>
  <c r="AG65" i="51"/>
  <c r="AF65" i="51"/>
  <c r="AF5" i="51" s="1"/>
  <c r="AE65" i="51"/>
  <c r="AE5" i="51" s="1"/>
  <c r="AD65" i="51"/>
  <c r="AD5" i="51" s="1"/>
  <c r="AC65" i="51"/>
  <c r="AB65" i="51"/>
  <c r="AB5" i="51" s="1"/>
  <c r="AA65" i="51"/>
  <c r="AA5" i="51" s="1"/>
  <c r="Z65" i="51"/>
  <c r="Z5" i="51" s="1"/>
  <c r="Y65" i="51"/>
  <c r="X65" i="51"/>
  <c r="X5" i="51" s="1"/>
  <c r="W65" i="51"/>
  <c r="W5" i="51" s="1"/>
  <c r="V65" i="51"/>
  <c r="V5" i="51" s="1"/>
  <c r="U65" i="51"/>
  <c r="U5" i="51" s="1"/>
  <c r="T65" i="51"/>
  <c r="T5" i="51" s="1"/>
  <c r="S65" i="51"/>
  <c r="S5" i="51" s="1"/>
  <c r="R65" i="51"/>
  <c r="R5" i="51" s="1"/>
  <c r="Q65" i="51"/>
  <c r="P65" i="51"/>
  <c r="O65" i="51"/>
  <c r="N65" i="51"/>
  <c r="N5" i="51" s="1"/>
  <c r="M65" i="51"/>
  <c r="L65" i="51"/>
  <c r="L5" i="51" s="1"/>
  <c r="K65" i="51"/>
  <c r="K5" i="51" s="1"/>
  <c r="J65" i="51"/>
  <c r="J5" i="51" s="1"/>
  <c r="I65" i="51"/>
  <c r="H65" i="51"/>
  <c r="H5" i="51" s="1"/>
  <c r="G65" i="51"/>
  <c r="G5" i="51" s="1"/>
  <c r="F65" i="51"/>
  <c r="F5" i="51" s="1"/>
  <c r="E65" i="51"/>
  <c r="E5" i="51" s="1"/>
  <c r="D65" i="51"/>
  <c r="D5" i="51" s="1"/>
  <c r="C65" i="51"/>
  <c r="C5" i="51" s="1"/>
  <c r="B65" i="51"/>
  <c r="AI64" i="51"/>
  <c r="AH64" i="51"/>
  <c r="AI63" i="51"/>
  <c r="AH63" i="51"/>
  <c r="AI62" i="51"/>
  <c r="AH62" i="51"/>
  <c r="AI61" i="51"/>
  <c r="AH61" i="51"/>
  <c r="AI60" i="51"/>
  <c r="AH60" i="51"/>
  <c r="AI59" i="51"/>
  <c r="AH59" i="51"/>
  <c r="AI58" i="51"/>
  <c r="AH58" i="51"/>
  <c r="AI57" i="51"/>
  <c r="AH57" i="51"/>
  <c r="AI56" i="51"/>
  <c r="AH56" i="51"/>
  <c r="AI55" i="51"/>
  <c r="AH55" i="51"/>
  <c r="AI54" i="51"/>
  <c r="AH54" i="51"/>
  <c r="AG53" i="51"/>
  <c r="AG4" i="51" s="1"/>
  <c r="AF53" i="51"/>
  <c r="AE53" i="51"/>
  <c r="AD53" i="51"/>
  <c r="AC53" i="51"/>
  <c r="AB53" i="51"/>
  <c r="AA53" i="51"/>
  <c r="Z53" i="51"/>
  <c r="Y53" i="51"/>
  <c r="X53" i="51"/>
  <c r="W53" i="51"/>
  <c r="V53" i="51"/>
  <c r="U53" i="51"/>
  <c r="T53" i="51"/>
  <c r="S53" i="51"/>
  <c r="R53" i="51"/>
  <c r="Q53" i="51"/>
  <c r="P53" i="51"/>
  <c r="O53" i="51"/>
  <c r="N53" i="51"/>
  <c r="M53" i="51"/>
  <c r="L53" i="51"/>
  <c r="K53" i="51"/>
  <c r="J53" i="51"/>
  <c r="I53" i="51"/>
  <c r="H53" i="51"/>
  <c r="G53" i="51"/>
  <c r="F53" i="51"/>
  <c r="E53" i="51"/>
  <c r="D53" i="51"/>
  <c r="C53" i="51"/>
  <c r="B53" i="51"/>
  <c r="AI52" i="51"/>
  <c r="AH52" i="51"/>
  <c r="AI51" i="51"/>
  <c r="AH51" i="51"/>
  <c r="AI50" i="51"/>
  <c r="AH50" i="51"/>
  <c r="AG49" i="51"/>
  <c r="AG3" i="51" s="1"/>
  <c r="S49" i="51"/>
  <c r="R49" i="51"/>
  <c r="Q49" i="51"/>
  <c r="P49" i="51"/>
  <c r="O49" i="51"/>
  <c r="N49" i="51"/>
  <c r="M49" i="51"/>
  <c r="L49" i="51"/>
  <c r="K49" i="51"/>
  <c r="J49" i="51"/>
  <c r="I49" i="51"/>
  <c r="H49" i="51"/>
  <c r="G49" i="51"/>
  <c r="F49" i="51"/>
  <c r="E49" i="51"/>
  <c r="D49" i="51"/>
  <c r="C49" i="51"/>
  <c r="B49" i="51"/>
  <c r="AG48" i="51"/>
  <c r="AI47" i="51"/>
  <c r="AH47" i="51"/>
  <c r="AI46" i="51"/>
  <c r="AH46" i="51"/>
  <c r="AI45" i="51"/>
  <c r="AH45" i="51"/>
  <c r="AI44" i="51"/>
  <c r="AH44" i="51"/>
  <c r="AI43" i="51"/>
  <c r="AH43" i="51"/>
  <c r="AI42" i="51"/>
  <c r="AH42" i="51"/>
  <c r="AI41" i="51"/>
  <c r="AH41" i="51"/>
  <c r="AI40" i="51"/>
  <c r="AH40" i="51"/>
  <c r="AI39" i="51"/>
  <c r="AH39" i="51"/>
  <c r="AI38" i="51"/>
  <c r="AH38" i="51"/>
  <c r="AI37" i="51"/>
  <c r="AH37" i="51"/>
  <c r="AI36" i="51"/>
  <c r="AH36" i="51"/>
  <c r="AG35" i="51"/>
  <c r="AG2" i="51" s="1"/>
  <c r="AF35" i="51"/>
  <c r="AE35" i="51"/>
  <c r="AD35" i="51"/>
  <c r="AC35" i="51"/>
  <c r="AB35" i="51"/>
  <c r="AA35" i="51"/>
  <c r="Z35" i="51"/>
  <c r="Y35" i="51"/>
  <c r="X35" i="51"/>
  <c r="W35" i="51"/>
  <c r="V35" i="51"/>
  <c r="U35" i="51"/>
  <c r="T35" i="51"/>
  <c r="S35" i="51"/>
  <c r="R35" i="51"/>
  <c r="Q35" i="51"/>
  <c r="P35" i="51"/>
  <c r="O35" i="51"/>
  <c r="N35" i="51"/>
  <c r="M35" i="51"/>
  <c r="L35" i="51"/>
  <c r="K35" i="51"/>
  <c r="J35" i="51"/>
  <c r="I35" i="51"/>
  <c r="H35" i="51"/>
  <c r="G35" i="51"/>
  <c r="F35" i="51"/>
  <c r="E35" i="51"/>
  <c r="D35" i="51"/>
  <c r="C35" i="51"/>
  <c r="B35" i="51"/>
  <c r="AI34" i="51"/>
  <c r="AH34" i="51"/>
  <c r="AI33" i="51"/>
  <c r="AH33" i="51"/>
  <c r="AI32" i="51"/>
  <c r="AH32" i="51"/>
  <c r="AI31" i="51"/>
  <c r="AH31" i="51"/>
  <c r="AI30" i="51"/>
  <c r="AH30" i="51"/>
  <c r="AI29" i="51"/>
  <c r="AH29" i="51"/>
  <c r="AI28" i="51"/>
  <c r="AH28" i="51"/>
  <c r="AI27" i="51"/>
  <c r="AH27" i="51"/>
  <c r="AI26" i="51"/>
  <c r="AH26" i="51"/>
  <c r="AI25" i="51"/>
  <c r="AH25" i="51"/>
  <c r="AI24" i="51"/>
  <c r="AH24" i="51"/>
  <c r="AI23" i="51"/>
  <c r="AH23" i="51"/>
  <c r="AI22" i="51"/>
  <c r="AH22" i="51"/>
  <c r="AI21" i="51"/>
  <c r="AH21" i="51"/>
  <c r="AI20" i="51"/>
  <c r="AH20" i="51"/>
  <c r="AI19" i="51"/>
  <c r="AH19" i="51"/>
  <c r="AI18" i="51"/>
  <c r="AH18" i="51"/>
  <c r="AI17" i="51"/>
  <c r="AH17" i="51"/>
  <c r="AI16" i="51"/>
  <c r="AH16" i="51"/>
  <c r="AI15" i="51"/>
  <c r="AH15" i="51"/>
  <c r="AI14" i="51"/>
  <c r="AH14" i="51"/>
  <c r="AI13" i="51"/>
  <c r="AH13" i="51"/>
  <c r="AI12" i="51"/>
  <c r="AH12" i="51"/>
  <c r="AI11" i="51"/>
  <c r="AH11" i="51"/>
  <c r="AC5" i="51"/>
  <c r="P5" i="51"/>
  <c r="O5" i="51"/>
  <c r="M5" i="51"/>
  <c r="K4" i="51"/>
  <c r="B4" i="51"/>
  <c r="Q65" i="50"/>
  <c r="Z65" i="50"/>
  <c r="R65" i="50"/>
  <c r="W65" i="50"/>
  <c r="Y65" i="50"/>
  <c r="Z53" i="50"/>
  <c r="Z49" i="50"/>
  <c r="Z35" i="50"/>
  <c r="Y49" i="50"/>
  <c r="Y34" i="50"/>
  <c r="X34" i="50"/>
  <c r="W34" i="50"/>
  <c r="V34" i="50"/>
  <c r="U34" i="50"/>
  <c r="T34" i="50"/>
  <c r="S34" i="50"/>
  <c r="Q34" i="50"/>
  <c r="P34" i="50"/>
  <c r="O34" i="50"/>
  <c r="N92" i="50"/>
  <c r="N34" i="50"/>
  <c r="E4" i="51"/>
  <c r="H194" i="54" l="1"/>
  <c r="G230" i="54"/>
  <c r="G189" i="54"/>
  <c r="F195" i="54"/>
  <c r="F90" i="54"/>
  <c r="J98" i="54"/>
  <c r="G187" i="54"/>
  <c r="H97" i="54"/>
  <c r="R80" i="53"/>
  <c r="O80" i="53"/>
  <c r="O7" i="53"/>
  <c r="AF209" i="53"/>
  <c r="N7" i="53"/>
  <c r="AD209" i="53"/>
  <c r="I80" i="53"/>
  <c r="J80" i="53"/>
  <c r="I7" i="53"/>
  <c r="AA209" i="53"/>
  <c r="X209" i="53"/>
  <c r="F80" i="53"/>
  <c r="E80" i="53"/>
  <c r="G230" i="53"/>
  <c r="H194" i="53"/>
  <c r="D80" i="53"/>
  <c r="AI79" i="53"/>
  <c r="AH79" i="53"/>
  <c r="Y209" i="53"/>
  <c r="G7" i="53"/>
  <c r="AE209" i="53"/>
  <c r="M7" i="53"/>
  <c r="AH209" i="53"/>
  <c r="P7" i="53"/>
  <c r="P80" i="53"/>
  <c r="B204" i="53"/>
  <c r="Z209" i="53"/>
  <c r="H7" i="53"/>
  <c r="H80" i="53"/>
  <c r="C204" i="53"/>
  <c r="W209" i="53"/>
  <c r="E7" i="53"/>
  <c r="F98" i="53"/>
  <c r="T209" i="53"/>
  <c r="B7" i="53"/>
  <c r="G80" i="53"/>
  <c r="D195" i="53"/>
  <c r="E189" i="53"/>
  <c r="AJ209" i="53"/>
  <c r="R7" i="53"/>
  <c r="E187" i="53"/>
  <c r="F97" i="53"/>
  <c r="AB209" i="53"/>
  <c r="J7" i="53"/>
  <c r="L80" i="53"/>
  <c r="S80" i="52"/>
  <c r="L7" i="52"/>
  <c r="K80" i="52"/>
  <c r="F80" i="52"/>
  <c r="E7" i="52"/>
  <c r="C80" i="52"/>
  <c r="AC209" i="52"/>
  <c r="K7" i="52"/>
  <c r="AI209" i="52"/>
  <c r="Q7" i="52"/>
  <c r="Z209" i="52"/>
  <c r="H7" i="52"/>
  <c r="AG209" i="52"/>
  <c r="O7" i="52"/>
  <c r="D195" i="52"/>
  <c r="E189" i="52"/>
  <c r="X209" i="52"/>
  <c r="C204" i="52"/>
  <c r="B204" i="52"/>
  <c r="F7" i="52"/>
  <c r="B72" i="52"/>
  <c r="H98" i="52"/>
  <c r="D187" i="52"/>
  <c r="E97" i="52"/>
  <c r="Q80" i="52"/>
  <c r="Y209" i="52"/>
  <c r="G7" i="52"/>
  <c r="AF209" i="52"/>
  <c r="N7" i="52"/>
  <c r="F230" i="52"/>
  <c r="G194" i="52"/>
  <c r="O80" i="52"/>
  <c r="D90" i="52"/>
  <c r="AI79" i="52"/>
  <c r="AH79" i="52"/>
  <c r="G80" i="52"/>
  <c r="AK209" i="52"/>
  <c r="S7" i="52"/>
  <c r="AA209" i="52"/>
  <c r="I7" i="52"/>
  <c r="U209" i="52"/>
  <c r="C7" i="52"/>
  <c r="AH209" i="52"/>
  <c r="P7" i="52"/>
  <c r="AB79" i="51"/>
  <c r="W79" i="51"/>
  <c r="T79" i="51"/>
  <c r="O79" i="51"/>
  <c r="N72" i="51"/>
  <c r="AF209" i="51" s="1"/>
  <c r="AD79" i="51"/>
  <c r="AE79" i="51"/>
  <c r="D194" i="51"/>
  <c r="O72" i="51"/>
  <c r="AG209" i="51" s="1"/>
  <c r="O70" i="51"/>
  <c r="P72" i="51"/>
  <c r="AH209" i="51" s="1"/>
  <c r="P70" i="51"/>
  <c r="C195" i="51"/>
  <c r="Y79" i="51"/>
  <c r="C70" i="51"/>
  <c r="S70" i="51"/>
  <c r="B79" i="51"/>
  <c r="AC79" i="51"/>
  <c r="R70" i="51"/>
  <c r="M70" i="51"/>
  <c r="Q79" i="51"/>
  <c r="Z79" i="51"/>
  <c r="F79" i="51"/>
  <c r="N79" i="51"/>
  <c r="R79" i="51"/>
  <c r="M79" i="51"/>
  <c r="U79" i="51"/>
  <c r="J79" i="51"/>
  <c r="L79" i="51"/>
  <c r="L72" i="51"/>
  <c r="K70" i="51"/>
  <c r="J70" i="51"/>
  <c r="I79" i="51"/>
  <c r="H70" i="51"/>
  <c r="G79" i="51"/>
  <c r="G72" i="51"/>
  <c r="G70" i="51"/>
  <c r="G80" i="51" s="1"/>
  <c r="H72" i="51"/>
  <c r="Z209" i="51" s="1"/>
  <c r="F72" i="51"/>
  <c r="F7" i="51" s="1"/>
  <c r="AI75" i="51"/>
  <c r="E79" i="51"/>
  <c r="E70" i="51"/>
  <c r="E72" i="51"/>
  <c r="D79" i="51"/>
  <c r="D72" i="51"/>
  <c r="V209" i="51" s="1"/>
  <c r="C79" i="51"/>
  <c r="C72" i="51"/>
  <c r="U209" i="51" s="1"/>
  <c r="AH53" i="51"/>
  <c r="AH35" i="51"/>
  <c r="AI35" i="51"/>
  <c r="H4" i="51"/>
  <c r="AD209" i="51"/>
  <c r="L7" i="51"/>
  <c r="AH73" i="51"/>
  <c r="F70" i="51"/>
  <c r="AI73" i="51"/>
  <c r="AH74" i="51"/>
  <c r="AH76" i="51"/>
  <c r="D206" i="51"/>
  <c r="S206" i="51"/>
  <c r="N70" i="51"/>
  <c r="S72" i="51"/>
  <c r="K79" i="51"/>
  <c r="S79" i="51"/>
  <c r="AA79" i="51"/>
  <c r="AI74" i="51"/>
  <c r="AH75" i="51"/>
  <c r="AI76" i="51"/>
  <c r="AI77" i="51"/>
  <c r="I72" i="51"/>
  <c r="Q72" i="51"/>
  <c r="AG72" i="51"/>
  <c r="I5" i="51"/>
  <c r="I70" i="51"/>
  <c r="Y5" i="51"/>
  <c r="J72" i="51"/>
  <c r="Q5" i="51"/>
  <c r="Q70" i="51"/>
  <c r="AG70" i="51"/>
  <c r="AG80" i="51" s="1"/>
  <c r="AI69" i="51"/>
  <c r="R72" i="51"/>
  <c r="AH69" i="51"/>
  <c r="Y209" i="51"/>
  <c r="G7" i="51"/>
  <c r="B5" i="51"/>
  <c r="AI65" i="51"/>
  <c r="AH65" i="51"/>
  <c r="B70" i="51"/>
  <c r="V79" i="51"/>
  <c r="E98" i="51"/>
  <c r="D90" i="51"/>
  <c r="AI53" i="51"/>
  <c r="AH77" i="51"/>
  <c r="AG6" i="51"/>
  <c r="D70" i="51"/>
  <c r="L70" i="51"/>
  <c r="L80" i="51" s="1"/>
  <c r="K72" i="51"/>
  <c r="M72" i="51"/>
  <c r="C90" i="51"/>
  <c r="H79" i="51"/>
  <c r="P79" i="51"/>
  <c r="X79" i="51"/>
  <c r="AF79" i="51"/>
  <c r="C187" i="51"/>
  <c r="D97" i="51"/>
  <c r="E189" i="51"/>
  <c r="D195" i="51"/>
  <c r="G195" i="54" l="1"/>
  <c r="H189" i="54"/>
  <c r="G90" i="54"/>
  <c r="H187" i="54"/>
  <c r="I97" i="54"/>
  <c r="K98" i="54"/>
  <c r="I194" i="54"/>
  <c r="H230" i="54"/>
  <c r="K6" i="53"/>
  <c r="E195" i="53"/>
  <c r="F189" i="53"/>
  <c r="E90" i="53"/>
  <c r="G98" i="53"/>
  <c r="F90" i="53"/>
  <c r="F187" i="53"/>
  <c r="G97" i="53"/>
  <c r="H230" i="53"/>
  <c r="I194" i="53"/>
  <c r="E187" i="52"/>
  <c r="F97" i="52"/>
  <c r="K6" i="52"/>
  <c r="G230" i="52"/>
  <c r="H194" i="52"/>
  <c r="I98" i="52"/>
  <c r="E195" i="52"/>
  <c r="F189" i="52"/>
  <c r="E90" i="52"/>
  <c r="T209" i="52"/>
  <c r="B7" i="52"/>
  <c r="B80" i="52"/>
  <c r="R80" i="51"/>
  <c r="P80" i="51"/>
  <c r="O7" i="51"/>
  <c r="O80" i="51"/>
  <c r="N80" i="51"/>
  <c r="N7" i="51"/>
  <c r="M80" i="51"/>
  <c r="E194" i="51"/>
  <c r="D230" i="51"/>
  <c r="Q80" i="51"/>
  <c r="P7" i="51"/>
  <c r="X209" i="51"/>
  <c r="AH79" i="51"/>
  <c r="J80" i="51"/>
  <c r="F80" i="51"/>
  <c r="D80" i="51"/>
  <c r="C80" i="51"/>
  <c r="S80" i="51"/>
  <c r="B204" i="51"/>
  <c r="I80" i="51"/>
  <c r="H80" i="51"/>
  <c r="H7" i="51"/>
  <c r="W209" i="51"/>
  <c r="E7" i="51"/>
  <c r="E80" i="51"/>
  <c r="D7" i="51"/>
  <c r="C7" i="51"/>
  <c r="AA209" i="51"/>
  <c r="I7" i="51"/>
  <c r="AI79" i="51"/>
  <c r="AE209" i="51"/>
  <c r="M7" i="51"/>
  <c r="E195" i="51"/>
  <c r="F189" i="51"/>
  <c r="AC209" i="51"/>
  <c r="K7" i="51"/>
  <c r="F98" i="51"/>
  <c r="E90" i="51"/>
  <c r="K80" i="51"/>
  <c r="AJ209" i="51"/>
  <c r="R7" i="51"/>
  <c r="AB209" i="51"/>
  <c r="J7" i="51"/>
  <c r="AI209" i="51"/>
  <c r="Q7" i="51"/>
  <c r="C204" i="51"/>
  <c r="K6" i="51" s="1"/>
  <c r="B80" i="51"/>
  <c r="AK209" i="51"/>
  <c r="S7" i="51"/>
  <c r="D187" i="51"/>
  <c r="E97" i="51"/>
  <c r="I187" i="54" l="1"/>
  <c r="J97" i="54"/>
  <c r="L98" i="54"/>
  <c r="I189" i="54"/>
  <c r="H195" i="54"/>
  <c r="H90" i="54"/>
  <c r="J194" i="54"/>
  <c r="I230" i="54"/>
  <c r="G187" i="53"/>
  <c r="H97" i="53"/>
  <c r="H98" i="53"/>
  <c r="G90" i="53"/>
  <c r="J194" i="53"/>
  <c r="I230" i="53"/>
  <c r="G189" i="53"/>
  <c r="F195" i="53"/>
  <c r="H230" i="52"/>
  <c r="I194" i="52"/>
  <c r="J98" i="52"/>
  <c r="F187" i="52"/>
  <c r="G97" i="52"/>
  <c r="G189" i="52"/>
  <c r="F195" i="52"/>
  <c r="F90" i="52"/>
  <c r="E230" i="51"/>
  <c r="F194" i="51"/>
  <c r="E187" i="51"/>
  <c r="F97" i="51"/>
  <c r="F90" i="51"/>
  <c r="G98" i="51"/>
  <c r="T209" i="51"/>
  <c r="B7" i="51"/>
  <c r="G189" i="51"/>
  <c r="F195" i="51"/>
  <c r="I195" i="54" l="1"/>
  <c r="J189" i="54"/>
  <c r="I90" i="54"/>
  <c r="M98" i="54"/>
  <c r="J187" i="54"/>
  <c r="K97" i="54"/>
  <c r="K194" i="54"/>
  <c r="J230" i="54"/>
  <c r="J230" i="53"/>
  <c r="K194" i="53"/>
  <c r="I98" i="53"/>
  <c r="H187" i="53"/>
  <c r="I97" i="53"/>
  <c r="H189" i="53"/>
  <c r="H90" i="53" s="1"/>
  <c r="G195" i="53"/>
  <c r="G187" i="52"/>
  <c r="H97" i="52"/>
  <c r="K98" i="52"/>
  <c r="J194" i="52"/>
  <c r="I230" i="52"/>
  <c r="H189" i="52"/>
  <c r="G195" i="52"/>
  <c r="G90" i="52"/>
  <c r="F230" i="51"/>
  <c r="G194" i="51"/>
  <c r="F187" i="51"/>
  <c r="G97" i="51"/>
  <c r="G195" i="51"/>
  <c r="H189" i="51"/>
  <c r="G90" i="51"/>
  <c r="H98" i="51"/>
  <c r="K187" i="54" l="1"/>
  <c r="L97" i="54"/>
  <c r="L194" i="54"/>
  <c r="K230" i="54"/>
  <c r="N98" i="54"/>
  <c r="J195" i="54"/>
  <c r="K189" i="54"/>
  <c r="J90" i="54"/>
  <c r="I187" i="53"/>
  <c r="J97" i="53"/>
  <c r="I90" i="53"/>
  <c r="J98" i="53"/>
  <c r="L194" i="53"/>
  <c r="K230" i="53"/>
  <c r="H195" i="53"/>
  <c r="I189" i="53"/>
  <c r="L98" i="52"/>
  <c r="H187" i="52"/>
  <c r="I97" i="52"/>
  <c r="J230" i="52"/>
  <c r="K194" i="52"/>
  <c r="I189" i="52"/>
  <c r="H195" i="52"/>
  <c r="H90" i="52"/>
  <c r="G230" i="51"/>
  <c r="H194" i="51"/>
  <c r="G187" i="51"/>
  <c r="H97" i="51"/>
  <c r="H195" i="51"/>
  <c r="I189" i="51"/>
  <c r="H90" i="51"/>
  <c r="I98" i="51"/>
  <c r="K195" i="54" l="1"/>
  <c r="L189" i="54"/>
  <c r="K90" i="54"/>
  <c r="O98" i="54"/>
  <c r="L230" i="54"/>
  <c r="M194" i="54"/>
  <c r="L187" i="54"/>
  <c r="M97" i="54"/>
  <c r="L230" i="53"/>
  <c r="M194" i="53"/>
  <c r="K98" i="53"/>
  <c r="J187" i="53"/>
  <c r="K97" i="53"/>
  <c r="J189" i="53"/>
  <c r="J90" i="53" s="1"/>
  <c r="I195" i="53"/>
  <c r="K230" i="52"/>
  <c r="L194" i="52"/>
  <c r="J189" i="52"/>
  <c r="I195" i="52"/>
  <c r="I90" i="52"/>
  <c r="I187" i="52"/>
  <c r="J97" i="52"/>
  <c r="M98" i="52"/>
  <c r="I194" i="51"/>
  <c r="H230" i="51"/>
  <c r="I195" i="51"/>
  <c r="J189" i="51"/>
  <c r="J98" i="51"/>
  <c r="I90" i="51"/>
  <c r="H187" i="51"/>
  <c r="I97" i="51"/>
  <c r="M230" i="54" l="1"/>
  <c r="N194" i="54"/>
  <c r="P98" i="54"/>
  <c r="L195" i="54"/>
  <c r="M189" i="54"/>
  <c r="L90" i="54"/>
  <c r="M187" i="54"/>
  <c r="N97" i="54"/>
  <c r="K187" i="53"/>
  <c r="L97" i="53"/>
  <c r="J195" i="53"/>
  <c r="K189" i="53"/>
  <c r="L98" i="53"/>
  <c r="K90" i="53"/>
  <c r="M230" i="53"/>
  <c r="N194" i="53"/>
  <c r="J187" i="52"/>
  <c r="K97" i="52"/>
  <c r="J195" i="52"/>
  <c r="K189" i="52"/>
  <c r="J90" i="52"/>
  <c r="M194" i="52"/>
  <c r="L230" i="52"/>
  <c r="N98" i="52"/>
  <c r="I230" i="51"/>
  <c r="J194" i="51"/>
  <c r="I187" i="51"/>
  <c r="J97" i="51"/>
  <c r="K98" i="51"/>
  <c r="J90" i="51"/>
  <c r="J195" i="51"/>
  <c r="K189" i="51"/>
  <c r="M195" i="54" l="1"/>
  <c r="N189" i="54"/>
  <c r="M90" i="54"/>
  <c r="Q98" i="54"/>
  <c r="N230" i="54"/>
  <c r="O194" i="54"/>
  <c r="N187" i="54"/>
  <c r="O97" i="54"/>
  <c r="M98" i="53"/>
  <c r="K195" i="53"/>
  <c r="L189" i="53"/>
  <c r="N230" i="53"/>
  <c r="O194" i="53"/>
  <c r="L187" i="53"/>
  <c r="M97" i="53"/>
  <c r="N194" i="52"/>
  <c r="M230" i="52"/>
  <c r="O98" i="52"/>
  <c r="K195" i="52"/>
  <c r="L189" i="52"/>
  <c r="K90" i="52"/>
  <c r="K187" i="52"/>
  <c r="L97" i="52"/>
  <c r="J230" i="51"/>
  <c r="K194" i="51"/>
  <c r="K195" i="51"/>
  <c r="L189" i="51"/>
  <c r="L98" i="51"/>
  <c r="K90" i="51"/>
  <c r="J187" i="51"/>
  <c r="K97" i="51"/>
  <c r="O230" i="54" l="1"/>
  <c r="P194" i="54"/>
  <c r="R98" i="54"/>
  <c r="O189" i="54"/>
  <c r="N195" i="54"/>
  <c r="N90" i="54"/>
  <c r="O187" i="54"/>
  <c r="P97" i="54"/>
  <c r="M187" i="53"/>
  <c r="N97" i="53"/>
  <c r="O230" i="53"/>
  <c r="P194" i="53"/>
  <c r="M189" i="53"/>
  <c r="L195" i="53"/>
  <c r="L90" i="53"/>
  <c r="N98" i="53"/>
  <c r="N230" i="52"/>
  <c r="O194" i="52"/>
  <c r="L195" i="52"/>
  <c r="M189" i="52"/>
  <c r="L90" i="52"/>
  <c r="L187" i="52"/>
  <c r="M97" i="52"/>
  <c r="P98" i="52"/>
  <c r="K230" i="51"/>
  <c r="L194" i="51"/>
  <c r="K187" i="51"/>
  <c r="L97" i="51"/>
  <c r="M98" i="51"/>
  <c r="L90" i="51"/>
  <c r="M189" i="51"/>
  <c r="L195" i="51"/>
  <c r="O195" i="54" l="1"/>
  <c r="P189" i="54"/>
  <c r="O90" i="54"/>
  <c r="S98" i="54"/>
  <c r="Q194" i="54"/>
  <c r="P230" i="54"/>
  <c r="P187" i="54"/>
  <c r="Q97" i="54"/>
  <c r="O98" i="53"/>
  <c r="N90" i="53"/>
  <c r="M195" i="53"/>
  <c r="N189" i="53"/>
  <c r="P230" i="53"/>
  <c r="Q194" i="53"/>
  <c r="N187" i="53"/>
  <c r="O97" i="53"/>
  <c r="M90" i="53"/>
  <c r="Q98" i="52"/>
  <c r="M187" i="52"/>
  <c r="N97" i="52"/>
  <c r="M195" i="52"/>
  <c r="N189" i="52"/>
  <c r="M90" i="52"/>
  <c r="O230" i="52"/>
  <c r="P194" i="52"/>
  <c r="M194" i="51"/>
  <c r="L230" i="51"/>
  <c r="N98" i="51"/>
  <c r="M90" i="51"/>
  <c r="L187" i="51"/>
  <c r="M97" i="51"/>
  <c r="N189" i="51"/>
  <c r="M195" i="51"/>
  <c r="Q230" i="54" l="1"/>
  <c r="R194" i="54"/>
  <c r="T98" i="54"/>
  <c r="P195" i="54"/>
  <c r="Q189" i="54"/>
  <c r="P90" i="54"/>
  <c r="Q187" i="54"/>
  <c r="R97" i="54"/>
  <c r="O187" i="53"/>
  <c r="P97" i="53"/>
  <c r="R194" i="53"/>
  <c r="Q230" i="53"/>
  <c r="O189" i="53"/>
  <c r="N195" i="53"/>
  <c r="P98" i="53"/>
  <c r="O90" i="53"/>
  <c r="O189" i="52"/>
  <c r="N195" i="52"/>
  <c r="N90" i="52"/>
  <c r="N187" i="52"/>
  <c r="O97" i="52"/>
  <c r="P230" i="52"/>
  <c r="Q194" i="52"/>
  <c r="R98" i="52"/>
  <c r="N194" i="51"/>
  <c r="M230" i="51"/>
  <c r="O189" i="51"/>
  <c r="N195" i="51"/>
  <c r="M187" i="51"/>
  <c r="N97" i="51"/>
  <c r="N90" i="51"/>
  <c r="O98" i="51"/>
  <c r="Q195" i="54" l="1"/>
  <c r="R189" i="54"/>
  <c r="Q90" i="54"/>
  <c r="U98" i="54"/>
  <c r="R230" i="54"/>
  <c r="S194" i="54"/>
  <c r="R187" i="54"/>
  <c r="S97" i="54"/>
  <c r="Q98" i="53"/>
  <c r="P90" i="53"/>
  <c r="P189" i="53"/>
  <c r="O195" i="53"/>
  <c r="R230" i="53"/>
  <c r="S194" i="53"/>
  <c r="P187" i="53"/>
  <c r="Q97" i="53"/>
  <c r="S98" i="52"/>
  <c r="R194" i="52"/>
  <c r="Q230" i="52"/>
  <c r="O187" i="52"/>
  <c r="P97" i="52"/>
  <c r="P189" i="52"/>
  <c r="O195" i="52"/>
  <c r="O90" i="52"/>
  <c r="N230" i="51"/>
  <c r="O194" i="51"/>
  <c r="O195" i="51"/>
  <c r="P189" i="51"/>
  <c r="P98" i="51"/>
  <c r="O90" i="51"/>
  <c r="N187" i="51"/>
  <c r="O97" i="51"/>
  <c r="T194" i="54" l="1"/>
  <c r="S230" i="54"/>
  <c r="V98" i="54"/>
  <c r="R195" i="54"/>
  <c r="S189" i="54"/>
  <c r="R90" i="54"/>
  <c r="S187" i="54"/>
  <c r="T97" i="54"/>
  <c r="Q187" i="53"/>
  <c r="R97" i="53"/>
  <c r="T194" i="53"/>
  <c r="S230" i="53"/>
  <c r="Q189" i="53"/>
  <c r="P195" i="53"/>
  <c r="Q90" i="53"/>
  <c r="R98" i="53"/>
  <c r="Q189" i="52"/>
  <c r="P195" i="52"/>
  <c r="P90" i="52"/>
  <c r="R230" i="52"/>
  <c r="S194" i="52"/>
  <c r="T98" i="52"/>
  <c r="P187" i="52"/>
  <c r="Q97" i="52"/>
  <c r="P194" i="51"/>
  <c r="O230" i="51"/>
  <c r="Q98" i="51"/>
  <c r="P90" i="51"/>
  <c r="P195" i="51"/>
  <c r="Q189" i="51"/>
  <c r="O187" i="51"/>
  <c r="P97" i="51"/>
  <c r="S195" i="54" l="1"/>
  <c r="T189" i="54"/>
  <c r="S90" i="54"/>
  <c r="W98" i="54"/>
  <c r="T187" i="54"/>
  <c r="U97" i="54"/>
  <c r="U194" i="54"/>
  <c r="T230" i="54"/>
  <c r="S98" i="53"/>
  <c r="R90" i="53"/>
  <c r="R189" i="53"/>
  <c r="Q195" i="53"/>
  <c r="T230" i="53"/>
  <c r="U194" i="53"/>
  <c r="R187" i="53"/>
  <c r="S97" i="53"/>
  <c r="U98" i="52"/>
  <c r="S230" i="52"/>
  <c r="T194" i="52"/>
  <c r="Q187" i="52"/>
  <c r="R97" i="52"/>
  <c r="R189" i="52"/>
  <c r="Q195" i="52"/>
  <c r="Q90" i="52"/>
  <c r="Q194" i="51"/>
  <c r="P230" i="51"/>
  <c r="Q97" i="51"/>
  <c r="P187" i="51"/>
  <c r="Q195" i="51"/>
  <c r="R189" i="51"/>
  <c r="Q90" i="51"/>
  <c r="R98" i="51"/>
  <c r="X98" i="54" l="1"/>
  <c r="U230" i="54"/>
  <c r="V194" i="54"/>
  <c r="T195" i="54"/>
  <c r="T48" i="54" s="1"/>
  <c r="U189" i="54"/>
  <c r="T90" i="54"/>
  <c r="U187" i="54"/>
  <c r="V97" i="54"/>
  <c r="S187" i="53"/>
  <c r="T97" i="53"/>
  <c r="U230" i="53"/>
  <c r="V194" i="53"/>
  <c r="R195" i="53"/>
  <c r="S189" i="53"/>
  <c r="T98" i="53"/>
  <c r="S90" i="53"/>
  <c r="R195" i="52"/>
  <c r="S189" i="52"/>
  <c r="R90" i="52"/>
  <c r="R187" i="52"/>
  <c r="S97" i="52"/>
  <c r="T230" i="52"/>
  <c r="U194" i="52"/>
  <c r="V98" i="52"/>
  <c r="Q230" i="51"/>
  <c r="R194" i="51"/>
  <c r="S98" i="51"/>
  <c r="R90" i="51"/>
  <c r="S189" i="51"/>
  <c r="Q187" i="51"/>
  <c r="R97" i="51"/>
  <c r="U195" i="54" l="1"/>
  <c r="U48" i="54" s="1"/>
  <c r="U49" i="54" s="1"/>
  <c r="V189" i="54"/>
  <c r="U90" i="54"/>
  <c r="T49" i="54"/>
  <c r="V230" i="54"/>
  <c r="W194" i="54"/>
  <c r="V187" i="54"/>
  <c r="W97" i="54"/>
  <c r="Y98" i="54"/>
  <c r="V230" i="53"/>
  <c r="W194" i="53"/>
  <c r="U98" i="53"/>
  <c r="T90" i="53"/>
  <c r="S195" i="53"/>
  <c r="T189" i="53"/>
  <c r="T187" i="53"/>
  <c r="U97" i="53"/>
  <c r="U230" i="52"/>
  <c r="V194" i="52"/>
  <c r="S187" i="52"/>
  <c r="T97" i="52"/>
  <c r="W98" i="52"/>
  <c r="S195" i="52"/>
  <c r="T189" i="52"/>
  <c r="S90" i="52"/>
  <c r="R230" i="51"/>
  <c r="S194" i="51"/>
  <c r="R195" i="51"/>
  <c r="R187" i="51"/>
  <c r="S97" i="51"/>
  <c r="S195" i="51"/>
  <c r="T189" i="51"/>
  <c r="T98" i="51"/>
  <c r="S90" i="51"/>
  <c r="W230" i="54" l="1"/>
  <c r="X194" i="54"/>
  <c r="T70" i="54"/>
  <c r="T72" i="54"/>
  <c r="Z98" i="54"/>
  <c r="W187" i="54"/>
  <c r="X97" i="54"/>
  <c r="W189" i="54"/>
  <c r="V195" i="54"/>
  <c r="V48" i="54" s="1"/>
  <c r="V90" i="54"/>
  <c r="U70" i="54"/>
  <c r="U72" i="54"/>
  <c r="U187" i="53"/>
  <c r="V97" i="53"/>
  <c r="V98" i="53"/>
  <c r="T195" i="53"/>
  <c r="T48" i="53" s="1"/>
  <c r="U189" i="53"/>
  <c r="W230" i="53"/>
  <c r="X194" i="53"/>
  <c r="T187" i="52"/>
  <c r="U97" i="52"/>
  <c r="U189" i="52"/>
  <c r="T195" i="52"/>
  <c r="T48" i="52" s="1"/>
  <c r="T90" i="52"/>
  <c r="V230" i="52"/>
  <c r="W194" i="52"/>
  <c r="X98" i="52"/>
  <c r="S230" i="51"/>
  <c r="T194" i="51"/>
  <c r="U98" i="51"/>
  <c r="T90" i="51"/>
  <c r="T195" i="51"/>
  <c r="T48" i="51" s="1"/>
  <c r="U189" i="51"/>
  <c r="S187" i="51"/>
  <c r="T97" i="51"/>
  <c r="U80" i="54" l="1"/>
  <c r="AM209" i="54"/>
  <c r="U7" i="54"/>
  <c r="AA98" i="54"/>
  <c r="V49" i="54"/>
  <c r="AL209" i="54"/>
  <c r="T7" i="54"/>
  <c r="X189" i="54"/>
  <c r="W195" i="54"/>
  <c r="W48" i="54" s="1"/>
  <c r="W49" i="54" s="1"/>
  <c r="W90" i="54"/>
  <c r="T80" i="54"/>
  <c r="X187" i="54"/>
  <c r="Y97" i="54"/>
  <c r="Y194" i="54"/>
  <c r="X230" i="54"/>
  <c r="U195" i="53"/>
  <c r="U48" i="53" s="1"/>
  <c r="U49" i="53" s="1"/>
  <c r="V189" i="53"/>
  <c r="T49" i="53"/>
  <c r="U90" i="53"/>
  <c r="W98" i="53"/>
  <c r="V90" i="53"/>
  <c r="X230" i="53"/>
  <c r="Y194" i="53"/>
  <c r="V187" i="53"/>
  <c r="W97" i="53"/>
  <c r="W230" i="52"/>
  <c r="X194" i="52"/>
  <c r="Y98" i="52"/>
  <c r="T49" i="52"/>
  <c r="U195" i="52"/>
  <c r="U48" i="52" s="1"/>
  <c r="U49" i="52" s="1"/>
  <c r="V189" i="52"/>
  <c r="U90" i="52"/>
  <c r="U187" i="52"/>
  <c r="V97" i="52"/>
  <c r="T230" i="51"/>
  <c r="U194" i="51"/>
  <c r="V98" i="51"/>
  <c r="U90" i="51"/>
  <c r="T187" i="51"/>
  <c r="U97" i="51"/>
  <c r="V189" i="51"/>
  <c r="U195" i="51"/>
  <c r="U48" i="51" s="1"/>
  <c r="U49" i="51" s="1"/>
  <c r="T49" i="51"/>
  <c r="W70" i="54" l="1"/>
  <c r="W72" i="54"/>
  <c r="V72" i="54"/>
  <c r="V70" i="54"/>
  <c r="Z194" i="54"/>
  <c r="Y230" i="54"/>
  <c r="X195" i="54"/>
  <c r="X48" i="54" s="1"/>
  <c r="Y189" i="54"/>
  <c r="X90" i="54"/>
  <c r="Y187" i="54"/>
  <c r="Z97" i="54"/>
  <c r="AB98" i="54"/>
  <c r="X98" i="53"/>
  <c r="W90" i="53"/>
  <c r="T72" i="53"/>
  <c r="T70" i="53"/>
  <c r="Z194" i="53"/>
  <c r="Y230" i="53"/>
  <c r="W189" i="53"/>
  <c r="V195" i="53"/>
  <c r="W187" i="53"/>
  <c r="X97" i="53"/>
  <c r="U72" i="53"/>
  <c r="U70" i="53"/>
  <c r="T72" i="52"/>
  <c r="T70" i="52"/>
  <c r="U72" i="52"/>
  <c r="U70" i="52"/>
  <c r="V187" i="52"/>
  <c r="W97" i="52"/>
  <c r="Z98" i="52"/>
  <c r="X230" i="52"/>
  <c r="Y194" i="52"/>
  <c r="W189" i="52"/>
  <c r="V195" i="52"/>
  <c r="V48" i="52" s="1"/>
  <c r="V49" i="52" s="1"/>
  <c r="V90" i="52"/>
  <c r="V194" i="51"/>
  <c r="U230" i="51"/>
  <c r="U72" i="51"/>
  <c r="U70" i="51"/>
  <c r="U187" i="51"/>
  <c r="V97" i="51"/>
  <c r="T70" i="51"/>
  <c r="T72" i="51"/>
  <c r="W189" i="51"/>
  <c r="V195" i="51"/>
  <c r="V48" i="51" s="1"/>
  <c r="V49" i="51" s="1"/>
  <c r="V90" i="51"/>
  <c r="W98" i="51"/>
  <c r="Z187" i="54" l="1"/>
  <c r="AA97" i="54"/>
  <c r="V80" i="54"/>
  <c r="Y195" i="54"/>
  <c r="Y48" i="54" s="1"/>
  <c r="Y49" i="54" s="1"/>
  <c r="Z189" i="54"/>
  <c r="Y90" i="54"/>
  <c r="AN209" i="54"/>
  <c r="V7" i="54"/>
  <c r="AO209" i="54"/>
  <c r="W7" i="54"/>
  <c r="X49" i="54"/>
  <c r="AC98" i="54"/>
  <c r="Z230" i="54"/>
  <c r="AA194" i="54"/>
  <c r="W80" i="54"/>
  <c r="U80" i="53"/>
  <c r="AA194" i="53"/>
  <c r="Z230" i="53"/>
  <c r="AM209" i="53"/>
  <c r="U7" i="53"/>
  <c r="X187" i="53"/>
  <c r="Y97" i="53"/>
  <c r="AL209" i="53"/>
  <c r="T7" i="53"/>
  <c r="T80" i="53"/>
  <c r="V49" i="53"/>
  <c r="X189" i="53"/>
  <c r="W195" i="53"/>
  <c r="W49" i="53" s="1"/>
  <c r="Y98" i="53"/>
  <c r="X90" i="53"/>
  <c r="U80" i="52"/>
  <c r="V70" i="52"/>
  <c r="V72" i="52"/>
  <c r="X189" i="52"/>
  <c r="W195" i="52"/>
  <c r="W48" i="52" s="1"/>
  <c r="W49" i="52" s="1"/>
  <c r="W90" i="52"/>
  <c r="AM209" i="52"/>
  <c r="U7" i="52"/>
  <c r="AA98" i="52"/>
  <c r="T80" i="52"/>
  <c r="W187" i="52"/>
  <c r="X97" i="52"/>
  <c r="Z194" i="52"/>
  <c r="Y230" i="52"/>
  <c r="AL209" i="52"/>
  <c r="T7" i="52"/>
  <c r="U80" i="51"/>
  <c r="V230" i="51"/>
  <c r="W194" i="51"/>
  <c r="V72" i="51"/>
  <c r="V70" i="51"/>
  <c r="V80" i="51" s="1"/>
  <c r="W195" i="51"/>
  <c r="W48" i="51" s="1"/>
  <c r="X189" i="51"/>
  <c r="AM209" i="51"/>
  <c r="U7" i="51"/>
  <c r="AL209" i="51"/>
  <c r="T7" i="51"/>
  <c r="X98" i="51"/>
  <c r="W90" i="51"/>
  <c r="V187" i="51"/>
  <c r="W97" i="51"/>
  <c r="T80" i="51"/>
  <c r="X72" i="54" l="1"/>
  <c r="X70" i="54"/>
  <c r="Z195" i="54"/>
  <c r="Z48" i="54" s="1"/>
  <c r="AA189" i="54"/>
  <c r="Z90" i="54"/>
  <c r="Y72" i="54"/>
  <c r="Y70" i="54"/>
  <c r="AA230" i="54"/>
  <c r="AB194" i="54"/>
  <c r="AD98" i="54"/>
  <c r="AA187" i="54"/>
  <c r="AB97" i="54"/>
  <c r="V70" i="53"/>
  <c r="V72" i="53"/>
  <c r="Y187" i="53"/>
  <c r="Z97" i="53"/>
  <c r="Y90" i="53"/>
  <c r="Z98" i="53"/>
  <c r="W70" i="53"/>
  <c r="W72" i="53"/>
  <c r="Y189" i="53"/>
  <c r="X195" i="53"/>
  <c r="AB194" i="53"/>
  <c r="AA230" i="53"/>
  <c r="X187" i="52"/>
  <c r="Y97" i="52"/>
  <c r="W70" i="52"/>
  <c r="W72" i="52"/>
  <c r="Z230" i="52"/>
  <c r="AA194" i="52"/>
  <c r="AB98" i="52"/>
  <c r="X195" i="52"/>
  <c r="X48" i="52" s="1"/>
  <c r="Y189" i="52"/>
  <c r="X90" i="52"/>
  <c r="AN209" i="52"/>
  <c r="V7" i="52"/>
  <c r="V80" i="52"/>
  <c r="X194" i="51"/>
  <c r="W230" i="51"/>
  <c r="X195" i="51"/>
  <c r="X48" i="51" s="1"/>
  <c r="X49" i="51" s="1"/>
  <c r="Y189" i="51"/>
  <c r="W49" i="51"/>
  <c r="W187" i="51"/>
  <c r="X97" i="51"/>
  <c r="Y98" i="51"/>
  <c r="X90" i="51"/>
  <c r="AN209" i="51"/>
  <c r="V7" i="51"/>
  <c r="AE98" i="54" l="1"/>
  <c r="Z49" i="54"/>
  <c r="AQ209" i="54"/>
  <c r="Y7" i="54"/>
  <c r="AA195" i="54"/>
  <c r="AA48" i="54" s="1"/>
  <c r="AA49" i="54" s="1"/>
  <c r="AB189" i="54"/>
  <c r="AA90" i="54"/>
  <c r="AB187" i="54"/>
  <c r="AC97" i="54"/>
  <c r="X80" i="54"/>
  <c r="AC194" i="54"/>
  <c r="AB230" i="54"/>
  <c r="Y80" i="54"/>
  <c r="AP209" i="54"/>
  <c r="X7" i="54"/>
  <c r="W80" i="53"/>
  <c r="AB230" i="53"/>
  <c r="AC194" i="53"/>
  <c r="X49" i="53"/>
  <c r="Z189" i="53"/>
  <c r="Y195" i="53"/>
  <c r="Y48" i="53" s="1"/>
  <c r="Y49" i="53" s="1"/>
  <c r="V80" i="53"/>
  <c r="Z187" i="53"/>
  <c r="AA97" i="53"/>
  <c r="AO209" i="53"/>
  <c r="W7" i="53"/>
  <c r="AN209" i="53"/>
  <c r="V7" i="53"/>
  <c r="AA98" i="53"/>
  <c r="AO209" i="52"/>
  <c r="W7" i="52"/>
  <c r="W80" i="52"/>
  <c r="AC98" i="52"/>
  <c r="Y195" i="52"/>
  <c r="Y48" i="52" s="1"/>
  <c r="Z189" i="52"/>
  <c r="Y90" i="52"/>
  <c r="X49" i="52"/>
  <c r="Y187" i="52"/>
  <c r="Z97" i="52"/>
  <c r="AA230" i="52"/>
  <c r="AB194" i="52"/>
  <c r="Y194" i="51"/>
  <c r="X230" i="51"/>
  <c r="X187" i="51"/>
  <c r="Y97" i="51"/>
  <c r="X70" i="51"/>
  <c r="X72" i="51"/>
  <c r="W72" i="51"/>
  <c r="W70" i="51"/>
  <c r="Z98" i="51"/>
  <c r="Y90" i="51"/>
  <c r="Y195" i="51"/>
  <c r="Y48" i="51" s="1"/>
  <c r="Z189" i="51"/>
  <c r="AA72" i="54" l="1"/>
  <c r="AA70" i="54"/>
  <c r="AD194" i="54"/>
  <c r="AC230" i="54"/>
  <c r="AB195" i="54"/>
  <c r="AB48" i="54" s="1"/>
  <c r="AB49" i="54" s="1"/>
  <c r="AC189" i="54"/>
  <c r="AB90" i="54"/>
  <c r="AC187" i="54"/>
  <c r="AD97" i="54"/>
  <c r="Z72" i="54"/>
  <c r="Z70" i="54"/>
  <c r="AF98" i="54"/>
  <c r="Y70" i="53"/>
  <c r="Y72" i="53"/>
  <c r="Z195" i="53"/>
  <c r="Z49" i="53" s="1"/>
  <c r="AA189" i="53"/>
  <c r="AC230" i="53"/>
  <c r="AD194" i="53"/>
  <c r="AB98" i="53"/>
  <c r="AA187" i="53"/>
  <c r="AB97" i="53"/>
  <c r="X70" i="53"/>
  <c r="X72" i="53"/>
  <c r="X72" i="52"/>
  <c r="X70" i="52"/>
  <c r="Z195" i="52"/>
  <c r="Z48" i="52" s="1"/>
  <c r="AA189" i="52"/>
  <c r="Z90" i="52"/>
  <c r="AB230" i="52"/>
  <c r="AC194" i="52"/>
  <c r="Y49" i="52"/>
  <c r="AD98" i="52"/>
  <c r="Z187" i="52"/>
  <c r="AA97" i="52"/>
  <c r="Y230" i="51"/>
  <c r="Z194" i="51"/>
  <c r="W80" i="51"/>
  <c r="Z195" i="51"/>
  <c r="Z49" i="51" s="1"/>
  <c r="AA189" i="51"/>
  <c r="Y49" i="51"/>
  <c r="AO209" i="51"/>
  <c r="W7" i="51"/>
  <c r="AP209" i="51"/>
  <c r="X7" i="51"/>
  <c r="X80" i="51"/>
  <c r="Y187" i="51"/>
  <c r="Z97" i="51"/>
  <c r="AA98" i="51"/>
  <c r="Z90" i="51"/>
  <c r="AA80" i="54" l="1"/>
  <c r="Z80" i="54"/>
  <c r="AC195" i="54"/>
  <c r="AC48" i="54" s="1"/>
  <c r="AC49" i="54" s="1"/>
  <c r="AD189" i="54"/>
  <c r="AC90" i="54"/>
  <c r="AR209" i="54"/>
  <c r="Z7" i="54"/>
  <c r="AB70" i="54"/>
  <c r="AB72" i="54"/>
  <c r="AD187" i="54"/>
  <c r="AE97" i="54"/>
  <c r="AD230" i="54"/>
  <c r="AE194" i="54"/>
  <c r="AS209" i="54"/>
  <c r="AA7" i="54"/>
  <c r="AC98" i="53"/>
  <c r="AP209" i="53"/>
  <c r="X7" i="53"/>
  <c r="AD230" i="53"/>
  <c r="AE194" i="53"/>
  <c r="X80" i="53"/>
  <c r="AB187" i="53"/>
  <c r="AC97" i="53"/>
  <c r="AA195" i="53"/>
  <c r="AA48" i="53" s="1"/>
  <c r="AB189" i="53"/>
  <c r="Z72" i="53"/>
  <c r="Z70" i="53"/>
  <c r="AQ209" i="53"/>
  <c r="Y7" i="53"/>
  <c r="Y80" i="53"/>
  <c r="AA187" i="52"/>
  <c r="AB97" i="52"/>
  <c r="AA195" i="52"/>
  <c r="AA48" i="52" s="1"/>
  <c r="AA49" i="52" s="1"/>
  <c r="AB189" i="52"/>
  <c r="AA90" i="52"/>
  <c r="Z49" i="52"/>
  <c r="Y70" i="52"/>
  <c r="Y72" i="52"/>
  <c r="AP209" i="52"/>
  <c r="X7" i="52"/>
  <c r="AE98" i="52"/>
  <c r="X80" i="52"/>
  <c r="AC230" i="52"/>
  <c r="AD194" i="52"/>
  <c r="Z230" i="51"/>
  <c r="AA194" i="51"/>
  <c r="AB189" i="51"/>
  <c r="AA195" i="51"/>
  <c r="AA48" i="51" s="1"/>
  <c r="AB98" i="51"/>
  <c r="AA90" i="51"/>
  <c r="Z72" i="51"/>
  <c r="Z70" i="51"/>
  <c r="Z80" i="51" s="1"/>
  <c r="Z187" i="51"/>
  <c r="AA97" i="51"/>
  <c r="Y70" i="51"/>
  <c r="Y72" i="51"/>
  <c r="AE189" i="54" l="1"/>
  <c r="AD195" i="54"/>
  <c r="AD48" i="54" s="1"/>
  <c r="AD49" i="54" s="1"/>
  <c r="AD90" i="54"/>
  <c r="AB80" i="54"/>
  <c r="AC70" i="54"/>
  <c r="AC72" i="54"/>
  <c r="AE187" i="54"/>
  <c r="AF97" i="54"/>
  <c r="AF187" i="54" s="1"/>
  <c r="AT209" i="54"/>
  <c r="AB7" i="54"/>
  <c r="AE230" i="54"/>
  <c r="AF194" i="54"/>
  <c r="AF230" i="54" s="1"/>
  <c r="AR209" i="53"/>
  <c r="Z7" i="53"/>
  <c r="AC189" i="53"/>
  <c r="AB195" i="53"/>
  <c r="AB48" i="53" s="1"/>
  <c r="AB49" i="53" s="1"/>
  <c r="AE230" i="53"/>
  <c r="AF194" i="53"/>
  <c r="AF230" i="53" s="1"/>
  <c r="AC187" i="53"/>
  <c r="AD97" i="53"/>
  <c r="AA49" i="53"/>
  <c r="Z80" i="53"/>
  <c r="AD98" i="53"/>
  <c r="Y80" i="52"/>
  <c r="Z72" i="52"/>
  <c r="Z70" i="52"/>
  <c r="AA72" i="52"/>
  <c r="AA70" i="52"/>
  <c r="AF98" i="52"/>
  <c r="AD230" i="52"/>
  <c r="AE194" i="52"/>
  <c r="AC189" i="52"/>
  <c r="AB195" i="52"/>
  <c r="AB48" i="52" s="1"/>
  <c r="AB49" i="52" s="1"/>
  <c r="AB90" i="52"/>
  <c r="AB187" i="52"/>
  <c r="AC97" i="52"/>
  <c r="AQ209" i="52"/>
  <c r="Y7" i="52"/>
  <c r="AB194" i="51"/>
  <c r="AA230" i="51"/>
  <c r="AA187" i="51"/>
  <c r="AB97" i="51"/>
  <c r="AR209" i="51"/>
  <c r="Z7" i="51"/>
  <c r="AA49" i="51"/>
  <c r="AC98" i="51"/>
  <c r="AB90" i="51"/>
  <c r="AQ209" i="51"/>
  <c r="Y7" i="51"/>
  <c r="Y80" i="51"/>
  <c r="AB195" i="51"/>
  <c r="AB48" i="51" s="1"/>
  <c r="AB49" i="51" s="1"/>
  <c r="AC189" i="51"/>
  <c r="AC80" i="54" l="1"/>
  <c r="AU209" i="54"/>
  <c r="AC7" i="54"/>
  <c r="AD72" i="54"/>
  <c r="AD70" i="54"/>
  <c r="AF189" i="54"/>
  <c r="AE195" i="54"/>
  <c r="AE48" i="54" s="1"/>
  <c r="AE49" i="54" s="1"/>
  <c r="AE90" i="54"/>
  <c r="AB72" i="53"/>
  <c r="AB70" i="53"/>
  <c r="AC195" i="53"/>
  <c r="AC48" i="53" s="1"/>
  <c r="AC49" i="53" s="1"/>
  <c r="AD189" i="53"/>
  <c r="AE98" i="53"/>
  <c r="AA72" i="53"/>
  <c r="AA70" i="53"/>
  <c r="AD187" i="53"/>
  <c r="AE97" i="53"/>
  <c r="AA80" i="52"/>
  <c r="Z80" i="52"/>
  <c r="AS209" i="52"/>
  <c r="AA7" i="52"/>
  <c r="AB72" i="52"/>
  <c r="AB70" i="52"/>
  <c r="AB80" i="52" s="1"/>
  <c r="AC195" i="52"/>
  <c r="AC48" i="52" s="1"/>
  <c r="AC49" i="52" s="1"/>
  <c r="AD189" i="52"/>
  <c r="AC90" i="52"/>
  <c r="AR209" i="52"/>
  <c r="Z7" i="52"/>
  <c r="AE230" i="52"/>
  <c r="AF194" i="52"/>
  <c r="AF230" i="52" s="1"/>
  <c r="AC187" i="52"/>
  <c r="AD97" i="52"/>
  <c r="AB230" i="51"/>
  <c r="AC194" i="51"/>
  <c r="AA70" i="51"/>
  <c r="AA72" i="51"/>
  <c r="AD189" i="51"/>
  <c r="AC195" i="51"/>
  <c r="AC48" i="51" s="1"/>
  <c r="AC49" i="51" s="1"/>
  <c r="AB72" i="51"/>
  <c r="AB70" i="51"/>
  <c r="AD98" i="51"/>
  <c r="AC90" i="51"/>
  <c r="AB187" i="51"/>
  <c r="AC97" i="51"/>
  <c r="AD80" i="54" l="1"/>
  <c r="AE70" i="54"/>
  <c r="AE72" i="54"/>
  <c r="AF195" i="54"/>
  <c r="AF48" i="54" s="1"/>
  <c r="AF90" i="54"/>
  <c r="AV209" i="54"/>
  <c r="AD7" i="54"/>
  <c r="AB80" i="53"/>
  <c r="AE189" i="53"/>
  <c r="AD195" i="53"/>
  <c r="AD48" i="53" s="1"/>
  <c r="AD49" i="53" s="1"/>
  <c r="AS209" i="53"/>
  <c r="AA7" i="53"/>
  <c r="AC70" i="53"/>
  <c r="AC72" i="53"/>
  <c r="AE187" i="53"/>
  <c r="AF97" i="53"/>
  <c r="AF187" i="53" s="1"/>
  <c r="AF98" i="53"/>
  <c r="AT209" i="53"/>
  <c r="AB7" i="53"/>
  <c r="AA80" i="53"/>
  <c r="AE189" i="52"/>
  <c r="AD195" i="52"/>
  <c r="AD48" i="52" s="1"/>
  <c r="AD49" i="52" s="1"/>
  <c r="AD90" i="52"/>
  <c r="AC72" i="52"/>
  <c r="AC70" i="52"/>
  <c r="AC80" i="52" s="1"/>
  <c r="AT209" i="52"/>
  <c r="AB7" i="52"/>
  <c r="AD187" i="52"/>
  <c r="AE97" i="52"/>
  <c r="AD194" i="51"/>
  <c r="AC230" i="51"/>
  <c r="AT209" i="51"/>
  <c r="AB7" i="51"/>
  <c r="AC72" i="51"/>
  <c r="AC70" i="51"/>
  <c r="AE189" i="51"/>
  <c r="AD195" i="51"/>
  <c r="AD48" i="51" s="1"/>
  <c r="AD49" i="51" s="1"/>
  <c r="AC187" i="51"/>
  <c r="AD97" i="51"/>
  <c r="AD90" i="51"/>
  <c r="AE98" i="51"/>
  <c r="AS209" i="51"/>
  <c r="AA7" i="51"/>
  <c r="AB80" i="51"/>
  <c r="AA80" i="51"/>
  <c r="G53" i="50"/>
  <c r="B90" i="50"/>
  <c r="B79" i="50"/>
  <c r="B65" i="50"/>
  <c r="B53" i="50"/>
  <c r="B49" i="50"/>
  <c r="B35" i="50"/>
  <c r="B77" i="50"/>
  <c r="B76" i="50"/>
  <c r="B75" i="50"/>
  <c r="B74" i="50"/>
  <c r="B73" i="50"/>
  <c r="B69" i="50"/>
  <c r="B48" i="50"/>
  <c r="AF234" i="50"/>
  <c r="AE234" i="50"/>
  <c r="AD234" i="50"/>
  <c r="AC234" i="50"/>
  <c r="AB234" i="50"/>
  <c r="AA234" i="50"/>
  <c r="Z234" i="50"/>
  <c r="Y234" i="50"/>
  <c r="X234" i="50"/>
  <c r="W234" i="50"/>
  <c r="V234" i="50"/>
  <c r="U234" i="50"/>
  <c r="T234" i="50"/>
  <c r="S234" i="50"/>
  <c r="R234" i="50"/>
  <c r="Q234" i="50"/>
  <c r="P234" i="50"/>
  <c r="O234" i="50"/>
  <c r="N234" i="50"/>
  <c r="M234" i="50"/>
  <c r="L234" i="50"/>
  <c r="K234" i="50"/>
  <c r="J234" i="50"/>
  <c r="I234" i="50"/>
  <c r="H234" i="50"/>
  <c r="G234" i="50"/>
  <c r="F234" i="50"/>
  <c r="E234" i="50"/>
  <c r="D234" i="50"/>
  <c r="C234" i="50"/>
  <c r="B234" i="50"/>
  <c r="A234" i="50"/>
  <c r="AF233" i="50"/>
  <c r="AE233" i="50"/>
  <c r="AD233" i="50"/>
  <c r="AC233" i="50"/>
  <c r="AB233" i="50"/>
  <c r="AA233" i="50"/>
  <c r="Z233" i="50"/>
  <c r="Y233" i="50"/>
  <c r="X233" i="50"/>
  <c r="W233" i="50"/>
  <c r="V233" i="50"/>
  <c r="U233" i="50"/>
  <c r="T233" i="50"/>
  <c r="S233" i="50"/>
  <c r="R233" i="50"/>
  <c r="Q233" i="50"/>
  <c r="P233" i="50"/>
  <c r="O233" i="50"/>
  <c r="N233" i="50"/>
  <c r="M233" i="50"/>
  <c r="L233" i="50"/>
  <c r="K233" i="50"/>
  <c r="J233" i="50"/>
  <c r="I233" i="50"/>
  <c r="H233" i="50"/>
  <c r="G233" i="50"/>
  <c r="F233" i="50"/>
  <c r="E233" i="50"/>
  <c r="D233" i="50"/>
  <c r="C233" i="50"/>
  <c r="B233" i="50"/>
  <c r="A233" i="50"/>
  <c r="AF232" i="50"/>
  <c r="AE232" i="50"/>
  <c r="AD232" i="50"/>
  <c r="AC232" i="50"/>
  <c r="AB232" i="50"/>
  <c r="AA232" i="50"/>
  <c r="Z232" i="50"/>
  <c r="Y232" i="50"/>
  <c r="X232" i="50"/>
  <c r="W232" i="50"/>
  <c r="V232" i="50"/>
  <c r="U232" i="50"/>
  <c r="T232" i="50"/>
  <c r="S232" i="50"/>
  <c r="R232" i="50"/>
  <c r="Q232" i="50"/>
  <c r="P232" i="50"/>
  <c r="O232" i="50"/>
  <c r="N232" i="50"/>
  <c r="M232" i="50"/>
  <c r="L232" i="50"/>
  <c r="K232" i="50"/>
  <c r="J232" i="50"/>
  <c r="I232" i="50"/>
  <c r="H232" i="50"/>
  <c r="G232" i="50"/>
  <c r="F232" i="50"/>
  <c r="E232" i="50"/>
  <c r="D232" i="50"/>
  <c r="C232" i="50"/>
  <c r="B232" i="50"/>
  <c r="A232" i="50"/>
  <c r="AF231" i="50"/>
  <c r="AE231" i="50"/>
  <c r="AD231" i="50"/>
  <c r="AC231" i="50"/>
  <c r="AB231" i="50"/>
  <c r="AA231" i="50"/>
  <c r="Z231" i="50"/>
  <c r="Y231" i="50"/>
  <c r="X231" i="50"/>
  <c r="W231" i="50"/>
  <c r="V231" i="50"/>
  <c r="U231" i="50"/>
  <c r="T231" i="50"/>
  <c r="S231" i="50"/>
  <c r="R231" i="50"/>
  <c r="Q231" i="50"/>
  <c r="P231" i="50"/>
  <c r="O231" i="50"/>
  <c r="N231" i="50"/>
  <c r="M231" i="50"/>
  <c r="L231" i="50"/>
  <c r="K231" i="50"/>
  <c r="J231" i="50"/>
  <c r="I231" i="50"/>
  <c r="H231" i="50"/>
  <c r="G231" i="50"/>
  <c r="F231" i="50"/>
  <c r="E231" i="50"/>
  <c r="D231" i="50"/>
  <c r="C231" i="50"/>
  <c r="B231" i="50"/>
  <c r="A231" i="50"/>
  <c r="B230" i="50"/>
  <c r="S205" i="50"/>
  <c r="AG195" i="50"/>
  <c r="B195" i="50"/>
  <c r="D194" i="50"/>
  <c r="D230" i="50" s="1"/>
  <c r="C194" i="50"/>
  <c r="C230" i="50" s="1"/>
  <c r="C193" i="50"/>
  <c r="D193" i="50" s="1"/>
  <c r="E193" i="50" s="1"/>
  <c r="F193" i="50" s="1"/>
  <c r="G193" i="50" s="1"/>
  <c r="H193" i="50" s="1"/>
  <c r="I193" i="50" s="1"/>
  <c r="J193" i="50" s="1"/>
  <c r="K193" i="50" s="1"/>
  <c r="L193" i="50" s="1"/>
  <c r="M193" i="50" s="1"/>
  <c r="N193" i="50" s="1"/>
  <c r="O193" i="50" s="1"/>
  <c r="P193" i="50" s="1"/>
  <c r="Q193" i="50" s="1"/>
  <c r="R193" i="50" s="1"/>
  <c r="S193" i="50" s="1"/>
  <c r="T193" i="50" s="1"/>
  <c r="U193" i="50" s="1"/>
  <c r="V193" i="50" s="1"/>
  <c r="W193" i="50" s="1"/>
  <c r="X193" i="50" s="1"/>
  <c r="Y193" i="50" s="1"/>
  <c r="Z193" i="50" s="1"/>
  <c r="AA193" i="50" s="1"/>
  <c r="AB193" i="50" s="1"/>
  <c r="AC193" i="50" s="1"/>
  <c r="AD193" i="50" s="1"/>
  <c r="AE193" i="50" s="1"/>
  <c r="AF193" i="50" s="1"/>
  <c r="D192" i="50"/>
  <c r="E192" i="50" s="1"/>
  <c r="F192" i="50" s="1"/>
  <c r="G192" i="50" s="1"/>
  <c r="H192" i="50" s="1"/>
  <c r="I192" i="50" s="1"/>
  <c r="J192" i="50" s="1"/>
  <c r="K192" i="50" s="1"/>
  <c r="L192" i="50" s="1"/>
  <c r="M192" i="50" s="1"/>
  <c r="N192" i="50" s="1"/>
  <c r="O192" i="50" s="1"/>
  <c r="P192" i="50" s="1"/>
  <c r="Q192" i="50" s="1"/>
  <c r="R192" i="50" s="1"/>
  <c r="S192" i="50" s="1"/>
  <c r="T192" i="50" s="1"/>
  <c r="U192" i="50" s="1"/>
  <c r="V192" i="50" s="1"/>
  <c r="W192" i="50" s="1"/>
  <c r="X192" i="50" s="1"/>
  <c r="Y192" i="50" s="1"/>
  <c r="Z192" i="50" s="1"/>
  <c r="AA192" i="50" s="1"/>
  <c r="AB192" i="50" s="1"/>
  <c r="AC192" i="50" s="1"/>
  <c r="AD192" i="50" s="1"/>
  <c r="AE192" i="50" s="1"/>
  <c r="AF192" i="50" s="1"/>
  <c r="C192" i="50"/>
  <c r="G191" i="50"/>
  <c r="H191" i="50" s="1"/>
  <c r="I191" i="50" s="1"/>
  <c r="J191" i="50" s="1"/>
  <c r="K191" i="50" s="1"/>
  <c r="L191" i="50" s="1"/>
  <c r="M191" i="50" s="1"/>
  <c r="N191" i="50" s="1"/>
  <c r="O191" i="50" s="1"/>
  <c r="P191" i="50" s="1"/>
  <c r="Q191" i="50" s="1"/>
  <c r="R191" i="50" s="1"/>
  <c r="S191" i="50" s="1"/>
  <c r="T191" i="50" s="1"/>
  <c r="U191" i="50" s="1"/>
  <c r="V191" i="50" s="1"/>
  <c r="W191" i="50" s="1"/>
  <c r="X191" i="50" s="1"/>
  <c r="Y191" i="50" s="1"/>
  <c r="Z191" i="50" s="1"/>
  <c r="AA191" i="50" s="1"/>
  <c r="AB191" i="50" s="1"/>
  <c r="AC191" i="50" s="1"/>
  <c r="AD191" i="50" s="1"/>
  <c r="AE191" i="50" s="1"/>
  <c r="AF191" i="50" s="1"/>
  <c r="F191" i="50"/>
  <c r="E191" i="50"/>
  <c r="D191" i="50"/>
  <c r="C191" i="50"/>
  <c r="C190" i="50"/>
  <c r="D190" i="50" s="1"/>
  <c r="E190" i="50" s="1"/>
  <c r="F190" i="50" s="1"/>
  <c r="G190" i="50" s="1"/>
  <c r="H190" i="50" s="1"/>
  <c r="I190" i="50" s="1"/>
  <c r="J190" i="50" s="1"/>
  <c r="K190" i="50" s="1"/>
  <c r="L190" i="50" s="1"/>
  <c r="M190" i="50" s="1"/>
  <c r="N190" i="50" s="1"/>
  <c r="O190" i="50" s="1"/>
  <c r="P190" i="50" s="1"/>
  <c r="Q190" i="50" s="1"/>
  <c r="R190" i="50" s="1"/>
  <c r="S190" i="50" s="1"/>
  <c r="T190" i="50" s="1"/>
  <c r="U190" i="50" s="1"/>
  <c r="V190" i="50" s="1"/>
  <c r="W190" i="50" s="1"/>
  <c r="X190" i="50" s="1"/>
  <c r="Y190" i="50" s="1"/>
  <c r="Z190" i="50" s="1"/>
  <c r="AA190" i="50" s="1"/>
  <c r="AB190" i="50" s="1"/>
  <c r="AC190" i="50" s="1"/>
  <c r="AD190" i="50" s="1"/>
  <c r="AE190" i="50" s="1"/>
  <c r="AF190" i="50" s="1"/>
  <c r="E189" i="50"/>
  <c r="D189" i="50"/>
  <c r="D195" i="50" s="1"/>
  <c r="C189" i="50"/>
  <c r="AG187" i="50"/>
  <c r="B187" i="50"/>
  <c r="G186" i="50"/>
  <c r="H186" i="50" s="1"/>
  <c r="I186" i="50" s="1"/>
  <c r="J186" i="50" s="1"/>
  <c r="K186" i="50" s="1"/>
  <c r="L186" i="50" s="1"/>
  <c r="M186" i="50" s="1"/>
  <c r="N186" i="50" s="1"/>
  <c r="O186" i="50" s="1"/>
  <c r="P186" i="50" s="1"/>
  <c r="Q186" i="50" s="1"/>
  <c r="R186" i="50" s="1"/>
  <c r="S186" i="50" s="1"/>
  <c r="T186" i="50" s="1"/>
  <c r="U186" i="50" s="1"/>
  <c r="V186" i="50" s="1"/>
  <c r="W186" i="50" s="1"/>
  <c r="X186" i="50" s="1"/>
  <c r="Y186" i="50" s="1"/>
  <c r="Z186" i="50" s="1"/>
  <c r="AA186" i="50" s="1"/>
  <c r="AB186" i="50" s="1"/>
  <c r="AC186" i="50" s="1"/>
  <c r="AD186" i="50" s="1"/>
  <c r="AE186" i="50" s="1"/>
  <c r="AF186" i="50" s="1"/>
  <c r="C186" i="50"/>
  <c r="D186" i="50" s="1"/>
  <c r="E186" i="50" s="1"/>
  <c r="F186" i="50" s="1"/>
  <c r="R185" i="50"/>
  <c r="S185" i="50" s="1"/>
  <c r="T185" i="50" s="1"/>
  <c r="U185" i="50" s="1"/>
  <c r="V185" i="50" s="1"/>
  <c r="W185" i="50" s="1"/>
  <c r="X185" i="50" s="1"/>
  <c r="Y185" i="50" s="1"/>
  <c r="Z185" i="50" s="1"/>
  <c r="AA185" i="50" s="1"/>
  <c r="AB185" i="50" s="1"/>
  <c r="AC185" i="50" s="1"/>
  <c r="AD185" i="50" s="1"/>
  <c r="AE185" i="50" s="1"/>
  <c r="AF185" i="50" s="1"/>
  <c r="E185" i="50"/>
  <c r="F185" i="50" s="1"/>
  <c r="G185" i="50" s="1"/>
  <c r="H185" i="50" s="1"/>
  <c r="I185" i="50" s="1"/>
  <c r="J185" i="50" s="1"/>
  <c r="K185" i="50" s="1"/>
  <c r="L185" i="50" s="1"/>
  <c r="M185" i="50" s="1"/>
  <c r="N185" i="50" s="1"/>
  <c r="O185" i="50" s="1"/>
  <c r="P185" i="50" s="1"/>
  <c r="Q185" i="50" s="1"/>
  <c r="D185" i="50"/>
  <c r="C185" i="50"/>
  <c r="S184" i="50"/>
  <c r="T184" i="50" s="1"/>
  <c r="U184" i="50" s="1"/>
  <c r="V184" i="50" s="1"/>
  <c r="W184" i="50" s="1"/>
  <c r="X184" i="50" s="1"/>
  <c r="Y184" i="50" s="1"/>
  <c r="Z184" i="50" s="1"/>
  <c r="AA184" i="50" s="1"/>
  <c r="AB184" i="50" s="1"/>
  <c r="AC184" i="50" s="1"/>
  <c r="AD184" i="50" s="1"/>
  <c r="AE184" i="50" s="1"/>
  <c r="AF184" i="50" s="1"/>
  <c r="C184" i="50"/>
  <c r="D184" i="50" s="1"/>
  <c r="E184" i="50" s="1"/>
  <c r="F184" i="50" s="1"/>
  <c r="G184" i="50" s="1"/>
  <c r="H184" i="50" s="1"/>
  <c r="I184" i="50" s="1"/>
  <c r="J184" i="50" s="1"/>
  <c r="K184" i="50" s="1"/>
  <c r="L184" i="50" s="1"/>
  <c r="M184" i="50" s="1"/>
  <c r="N184" i="50" s="1"/>
  <c r="O184" i="50" s="1"/>
  <c r="P184" i="50" s="1"/>
  <c r="Q184" i="50" s="1"/>
  <c r="R184" i="50" s="1"/>
  <c r="C183" i="50"/>
  <c r="D183" i="50" s="1"/>
  <c r="E183" i="50" s="1"/>
  <c r="F183" i="50" s="1"/>
  <c r="G183" i="50" s="1"/>
  <c r="H183" i="50" s="1"/>
  <c r="I183" i="50" s="1"/>
  <c r="J183" i="50" s="1"/>
  <c r="K183" i="50" s="1"/>
  <c r="L183" i="50" s="1"/>
  <c r="M183" i="50" s="1"/>
  <c r="N183" i="50" s="1"/>
  <c r="O183" i="50" s="1"/>
  <c r="P183" i="50" s="1"/>
  <c r="Q183" i="50" s="1"/>
  <c r="R183" i="50" s="1"/>
  <c r="S183" i="50" s="1"/>
  <c r="T183" i="50" s="1"/>
  <c r="U183" i="50" s="1"/>
  <c r="V183" i="50" s="1"/>
  <c r="W183" i="50" s="1"/>
  <c r="X183" i="50" s="1"/>
  <c r="Y183" i="50" s="1"/>
  <c r="Z183" i="50" s="1"/>
  <c r="AA183" i="50" s="1"/>
  <c r="AB183" i="50" s="1"/>
  <c r="AC183" i="50" s="1"/>
  <c r="AD183" i="50" s="1"/>
  <c r="AE183" i="50" s="1"/>
  <c r="AF183" i="50" s="1"/>
  <c r="H182" i="50"/>
  <c r="I182" i="50" s="1"/>
  <c r="J182" i="50" s="1"/>
  <c r="K182" i="50" s="1"/>
  <c r="L182" i="50" s="1"/>
  <c r="M182" i="50" s="1"/>
  <c r="N182" i="50" s="1"/>
  <c r="O182" i="50" s="1"/>
  <c r="P182" i="50" s="1"/>
  <c r="Q182" i="50" s="1"/>
  <c r="R182" i="50" s="1"/>
  <c r="S182" i="50" s="1"/>
  <c r="T182" i="50" s="1"/>
  <c r="U182" i="50" s="1"/>
  <c r="V182" i="50" s="1"/>
  <c r="W182" i="50" s="1"/>
  <c r="X182" i="50" s="1"/>
  <c r="Y182" i="50" s="1"/>
  <c r="Z182" i="50" s="1"/>
  <c r="AA182" i="50" s="1"/>
  <c r="AB182" i="50" s="1"/>
  <c r="AC182" i="50" s="1"/>
  <c r="AD182" i="50" s="1"/>
  <c r="AE182" i="50" s="1"/>
  <c r="AF182" i="50" s="1"/>
  <c r="F182" i="50"/>
  <c r="G182" i="50" s="1"/>
  <c r="D182" i="50"/>
  <c r="E182" i="50" s="1"/>
  <c r="C182" i="50"/>
  <c r="T181" i="50"/>
  <c r="U181" i="50" s="1"/>
  <c r="V181" i="50" s="1"/>
  <c r="W181" i="50" s="1"/>
  <c r="X181" i="50" s="1"/>
  <c r="Y181" i="50" s="1"/>
  <c r="Z181" i="50" s="1"/>
  <c r="AA181" i="50" s="1"/>
  <c r="AB181" i="50" s="1"/>
  <c r="AC181" i="50" s="1"/>
  <c r="AD181" i="50" s="1"/>
  <c r="AE181" i="50" s="1"/>
  <c r="AF181" i="50" s="1"/>
  <c r="E181" i="50"/>
  <c r="F181" i="50" s="1"/>
  <c r="G181" i="50" s="1"/>
  <c r="H181" i="50" s="1"/>
  <c r="I181" i="50" s="1"/>
  <c r="J181" i="50" s="1"/>
  <c r="K181" i="50" s="1"/>
  <c r="L181" i="50" s="1"/>
  <c r="M181" i="50" s="1"/>
  <c r="N181" i="50" s="1"/>
  <c r="O181" i="50" s="1"/>
  <c r="P181" i="50" s="1"/>
  <c r="Q181" i="50" s="1"/>
  <c r="R181" i="50" s="1"/>
  <c r="S181" i="50" s="1"/>
  <c r="D181" i="50"/>
  <c r="C181" i="50"/>
  <c r="C180" i="50"/>
  <c r="D180" i="50" s="1"/>
  <c r="E180" i="50" s="1"/>
  <c r="F180" i="50" s="1"/>
  <c r="G180" i="50" s="1"/>
  <c r="H180" i="50" s="1"/>
  <c r="I180" i="50" s="1"/>
  <c r="J180" i="50" s="1"/>
  <c r="K180" i="50" s="1"/>
  <c r="L180" i="50" s="1"/>
  <c r="M180" i="50" s="1"/>
  <c r="N180" i="50" s="1"/>
  <c r="O180" i="50" s="1"/>
  <c r="P180" i="50" s="1"/>
  <c r="Q180" i="50" s="1"/>
  <c r="R180" i="50" s="1"/>
  <c r="S180" i="50" s="1"/>
  <c r="T180" i="50" s="1"/>
  <c r="U180" i="50" s="1"/>
  <c r="V180" i="50" s="1"/>
  <c r="W180" i="50" s="1"/>
  <c r="X180" i="50" s="1"/>
  <c r="Y180" i="50" s="1"/>
  <c r="Z180" i="50" s="1"/>
  <c r="AA180" i="50" s="1"/>
  <c r="AB180" i="50" s="1"/>
  <c r="AC180" i="50" s="1"/>
  <c r="AD180" i="50" s="1"/>
  <c r="AE180" i="50" s="1"/>
  <c r="AF180" i="50" s="1"/>
  <c r="M179" i="50"/>
  <c r="N179" i="50" s="1"/>
  <c r="O179" i="50" s="1"/>
  <c r="P179" i="50" s="1"/>
  <c r="Q179" i="50" s="1"/>
  <c r="R179" i="50" s="1"/>
  <c r="S179" i="50" s="1"/>
  <c r="T179" i="50" s="1"/>
  <c r="U179" i="50" s="1"/>
  <c r="V179" i="50" s="1"/>
  <c r="W179" i="50" s="1"/>
  <c r="X179" i="50" s="1"/>
  <c r="Y179" i="50" s="1"/>
  <c r="Z179" i="50" s="1"/>
  <c r="AA179" i="50" s="1"/>
  <c r="AB179" i="50" s="1"/>
  <c r="AC179" i="50" s="1"/>
  <c r="AD179" i="50" s="1"/>
  <c r="AE179" i="50" s="1"/>
  <c r="AF179" i="50" s="1"/>
  <c r="D179" i="50"/>
  <c r="E179" i="50" s="1"/>
  <c r="F179" i="50" s="1"/>
  <c r="G179" i="50" s="1"/>
  <c r="H179" i="50" s="1"/>
  <c r="I179" i="50" s="1"/>
  <c r="J179" i="50" s="1"/>
  <c r="K179" i="50" s="1"/>
  <c r="L179" i="50" s="1"/>
  <c r="C179" i="50"/>
  <c r="D178" i="50"/>
  <c r="E178" i="50" s="1"/>
  <c r="F178" i="50" s="1"/>
  <c r="G178" i="50" s="1"/>
  <c r="H178" i="50" s="1"/>
  <c r="I178" i="50" s="1"/>
  <c r="J178" i="50" s="1"/>
  <c r="K178" i="50" s="1"/>
  <c r="L178" i="50" s="1"/>
  <c r="M178" i="50" s="1"/>
  <c r="N178" i="50" s="1"/>
  <c r="O178" i="50" s="1"/>
  <c r="P178" i="50" s="1"/>
  <c r="Q178" i="50" s="1"/>
  <c r="R178" i="50" s="1"/>
  <c r="S178" i="50" s="1"/>
  <c r="T178" i="50" s="1"/>
  <c r="U178" i="50" s="1"/>
  <c r="V178" i="50" s="1"/>
  <c r="W178" i="50" s="1"/>
  <c r="X178" i="50" s="1"/>
  <c r="Y178" i="50" s="1"/>
  <c r="Z178" i="50" s="1"/>
  <c r="AA178" i="50" s="1"/>
  <c r="AB178" i="50" s="1"/>
  <c r="AC178" i="50" s="1"/>
  <c r="AD178" i="50" s="1"/>
  <c r="AE178" i="50" s="1"/>
  <c r="AF178" i="50" s="1"/>
  <c r="C178" i="50"/>
  <c r="E177" i="50"/>
  <c r="F177" i="50" s="1"/>
  <c r="G177" i="50" s="1"/>
  <c r="H177" i="50" s="1"/>
  <c r="I177" i="50" s="1"/>
  <c r="J177" i="50" s="1"/>
  <c r="K177" i="50" s="1"/>
  <c r="L177" i="50" s="1"/>
  <c r="M177" i="50" s="1"/>
  <c r="N177" i="50" s="1"/>
  <c r="O177" i="50" s="1"/>
  <c r="P177" i="50" s="1"/>
  <c r="Q177" i="50" s="1"/>
  <c r="R177" i="50" s="1"/>
  <c r="S177" i="50" s="1"/>
  <c r="T177" i="50" s="1"/>
  <c r="U177" i="50" s="1"/>
  <c r="V177" i="50" s="1"/>
  <c r="W177" i="50" s="1"/>
  <c r="X177" i="50" s="1"/>
  <c r="Y177" i="50" s="1"/>
  <c r="Z177" i="50" s="1"/>
  <c r="AA177" i="50" s="1"/>
  <c r="AB177" i="50" s="1"/>
  <c r="AC177" i="50" s="1"/>
  <c r="AD177" i="50" s="1"/>
  <c r="AE177" i="50" s="1"/>
  <c r="AF177" i="50" s="1"/>
  <c r="D177" i="50"/>
  <c r="C177" i="50"/>
  <c r="V176" i="50"/>
  <c r="W176" i="50" s="1"/>
  <c r="X176" i="50" s="1"/>
  <c r="Y176" i="50" s="1"/>
  <c r="Z176" i="50" s="1"/>
  <c r="AA176" i="50" s="1"/>
  <c r="AB176" i="50" s="1"/>
  <c r="AC176" i="50" s="1"/>
  <c r="AD176" i="50" s="1"/>
  <c r="AE176" i="50" s="1"/>
  <c r="AF176" i="50" s="1"/>
  <c r="D176" i="50"/>
  <c r="E176" i="50" s="1"/>
  <c r="F176" i="50" s="1"/>
  <c r="G176" i="50" s="1"/>
  <c r="H176" i="50" s="1"/>
  <c r="I176" i="50" s="1"/>
  <c r="J176" i="50" s="1"/>
  <c r="K176" i="50" s="1"/>
  <c r="L176" i="50" s="1"/>
  <c r="M176" i="50" s="1"/>
  <c r="N176" i="50" s="1"/>
  <c r="O176" i="50" s="1"/>
  <c r="P176" i="50" s="1"/>
  <c r="Q176" i="50" s="1"/>
  <c r="R176" i="50" s="1"/>
  <c r="S176" i="50" s="1"/>
  <c r="T176" i="50" s="1"/>
  <c r="U176" i="50" s="1"/>
  <c r="C176" i="50"/>
  <c r="Q175" i="50"/>
  <c r="R175" i="50" s="1"/>
  <c r="S175" i="50" s="1"/>
  <c r="T175" i="50" s="1"/>
  <c r="U175" i="50" s="1"/>
  <c r="V175" i="50" s="1"/>
  <c r="W175" i="50" s="1"/>
  <c r="X175" i="50" s="1"/>
  <c r="Y175" i="50" s="1"/>
  <c r="Z175" i="50" s="1"/>
  <c r="AA175" i="50" s="1"/>
  <c r="AB175" i="50" s="1"/>
  <c r="AC175" i="50" s="1"/>
  <c r="AD175" i="50" s="1"/>
  <c r="AE175" i="50" s="1"/>
  <c r="AF175" i="50" s="1"/>
  <c r="H175" i="50"/>
  <c r="I175" i="50" s="1"/>
  <c r="J175" i="50" s="1"/>
  <c r="K175" i="50" s="1"/>
  <c r="L175" i="50" s="1"/>
  <c r="M175" i="50" s="1"/>
  <c r="N175" i="50" s="1"/>
  <c r="O175" i="50" s="1"/>
  <c r="P175" i="50" s="1"/>
  <c r="F175" i="50"/>
  <c r="G175" i="50" s="1"/>
  <c r="E175" i="50"/>
  <c r="D175" i="50"/>
  <c r="C175" i="50"/>
  <c r="I174" i="50"/>
  <c r="J174" i="50" s="1"/>
  <c r="K174" i="50" s="1"/>
  <c r="L174" i="50" s="1"/>
  <c r="M174" i="50" s="1"/>
  <c r="N174" i="50" s="1"/>
  <c r="O174" i="50" s="1"/>
  <c r="P174" i="50" s="1"/>
  <c r="Q174" i="50" s="1"/>
  <c r="R174" i="50" s="1"/>
  <c r="S174" i="50" s="1"/>
  <c r="T174" i="50" s="1"/>
  <c r="U174" i="50" s="1"/>
  <c r="V174" i="50" s="1"/>
  <c r="W174" i="50" s="1"/>
  <c r="X174" i="50" s="1"/>
  <c r="Y174" i="50" s="1"/>
  <c r="Z174" i="50" s="1"/>
  <c r="AA174" i="50" s="1"/>
  <c r="AB174" i="50" s="1"/>
  <c r="AC174" i="50" s="1"/>
  <c r="AD174" i="50" s="1"/>
  <c r="AE174" i="50" s="1"/>
  <c r="AF174" i="50" s="1"/>
  <c r="D174" i="50"/>
  <c r="E174" i="50" s="1"/>
  <c r="F174" i="50" s="1"/>
  <c r="G174" i="50" s="1"/>
  <c r="H174" i="50" s="1"/>
  <c r="C174" i="50"/>
  <c r="D172" i="50"/>
  <c r="E172" i="50" s="1"/>
  <c r="F172" i="50" s="1"/>
  <c r="G172" i="50" s="1"/>
  <c r="H172" i="50" s="1"/>
  <c r="I172" i="50" s="1"/>
  <c r="J172" i="50" s="1"/>
  <c r="K172" i="50" s="1"/>
  <c r="L172" i="50" s="1"/>
  <c r="M172" i="50" s="1"/>
  <c r="N172" i="50" s="1"/>
  <c r="O172" i="50" s="1"/>
  <c r="P172" i="50" s="1"/>
  <c r="Q172" i="50" s="1"/>
  <c r="R172" i="50" s="1"/>
  <c r="S172" i="50" s="1"/>
  <c r="T172" i="50" s="1"/>
  <c r="U172" i="50" s="1"/>
  <c r="V172" i="50" s="1"/>
  <c r="W172" i="50" s="1"/>
  <c r="X172" i="50" s="1"/>
  <c r="Y172" i="50" s="1"/>
  <c r="Z172" i="50" s="1"/>
  <c r="AA172" i="50" s="1"/>
  <c r="AB172" i="50" s="1"/>
  <c r="AC172" i="50" s="1"/>
  <c r="AD172" i="50" s="1"/>
  <c r="AE172" i="50" s="1"/>
  <c r="AF172" i="50" s="1"/>
  <c r="C172" i="50"/>
  <c r="AB171" i="50"/>
  <c r="AC171" i="50" s="1"/>
  <c r="AD171" i="50" s="1"/>
  <c r="AE171" i="50" s="1"/>
  <c r="AF171" i="50" s="1"/>
  <c r="D171" i="50"/>
  <c r="E171" i="50" s="1"/>
  <c r="F171" i="50" s="1"/>
  <c r="G171" i="50" s="1"/>
  <c r="H171" i="50" s="1"/>
  <c r="I171" i="50" s="1"/>
  <c r="J171" i="50" s="1"/>
  <c r="K171" i="50" s="1"/>
  <c r="L171" i="50" s="1"/>
  <c r="M171" i="50" s="1"/>
  <c r="N171" i="50" s="1"/>
  <c r="O171" i="50" s="1"/>
  <c r="P171" i="50" s="1"/>
  <c r="Q171" i="50" s="1"/>
  <c r="R171" i="50" s="1"/>
  <c r="S171" i="50" s="1"/>
  <c r="T171" i="50" s="1"/>
  <c r="U171" i="50" s="1"/>
  <c r="V171" i="50" s="1"/>
  <c r="W171" i="50" s="1"/>
  <c r="X171" i="50" s="1"/>
  <c r="Y171" i="50" s="1"/>
  <c r="Z171" i="50" s="1"/>
  <c r="AA171" i="50" s="1"/>
  <c r="C171" i="50"/>
  <c r="C170" i="50"/>
  <c r="D170" i="50" s="1"/>
  <c r="E170" i="50" s="1"/>
  <c r="F170" i="50" s="1"/>
  <c r="G170" i="50" s="1"/>
  <c r="H170" i="50" s="1"/>
  <c r="I170" i="50" s="1"/>
  <c r="J170" i="50" s="1"/>
  <c r="K170" i="50" s="1"/>
  <c r="L170" i="50" s="1"/>
  <c r="M170" i="50" s="1"/>
  <c r="N170" i="50" s="1"/>
  <c r="O170" i="50" s="1"/>
  <c r="P170" i="50" s="1"/>
  <c r="Q170" i="50" s="1"/>
  <c r="R170" i="50" s="1"/>
  <c r="S170" i="50" s="1"/>
  <c r="T170" i="50" s="1"/>
  <c r="U170" i="50" s="1"/>
  <c r="V170" i="50" s="1"/>
  <c r="W170" i="50" s="1"/>
  <c r="X170" i="50" s="1"/>
  <c r="Y170" i="50" s="1"/>
  <c r="Z170" i="50" s="1"/>
  <c r="AA170" i="50" s="1"/>
  <c r="AB170" i="50" s="1"/>
  <c r="AC170" i="50" s="1"/>
  <c r="AD170" i="50" s="1"/>
  <c r="AE170" i="50" s="1"/>
  <c r="AF170" i="50" s="1"/>
  <c r="F169" i="50"/>
  <c r="G169" i="50" s="1"/>
  <c r="H169" i="50" s="1"/>
  <c r="I169" i="50" s="1"/>
  <c r="J169" i="50" s="1"/>
  <c r="K169" i="50" s="1"/>
  <c r="L169" i="50" s="1"/>
  <c r="M169" i="50" s="1"/>
  <c r="N169" i="50" s="1"/>
  <c r="O169" i="50" s="1"/>
  <c r="P169" i="50" s="1"/>
  <c r="Q169" i="50" s="1"/>
  <c r="R169" i="50" s="1"/>
  <c r="S169" i="50" s="1"/>
  <c r="T169" i="50" s="1"/>
  <c r="U169" i="50" s="1"/>
  <c r="V169" i="50" s="1"/>
  <c r="W169" i="50" s="1"/>
  <c r="X169" i="50" s="1"/>
  <c r="Y169" i="50" s="1"/>
  <c r="Z169" i="50" s="1"/>
  <c r="AA169" i="50" s="1"/>
  <c r="AB169" i="50" s="1"/>
  <c r="AC169" i="50" s="1"/>
  <c r="AD169" i="50" s="1"/>
  <c r="AE169" i="50" s="1"/>
  <c r="AF169" i="50" s="1"/>
  <c r="E169" i="50"/>
  <c r="D169" i="50"/>
  <c r="C169" i="50"/>
  <c r="F168" i="50"/>
  <c r="G168" i="50" s="1"/>
  <c r="H168" i="50" s="1"/>
  <c r="I168" i="50" s="1"/>
  <c r="J168" i="50" s="1"/>
  <c r="K168" i="50" s="1"/>
  <c r="L168" i="50" s="1"/>
  <c r="M168" i="50" s="1"/>
  <c r="N168" i="50" s="1"/>
  <c r="O168" i="50" s="1"/>
  <c r="P168" i="50" s="1"/>
  <c r="Q168" i="50" s="1"/>
  <c r="R168" i="50" s="1"/>
  <c r="S168" i="50" s="1"/>
  <c r="T168" i="50" s="1"/>
  <c r="U168" i="50" s="1"/>
  <c r="V168" i="50" s="1"/>
  <c r="W168" i="50" s="1"/>
  <c r="X168" i="50" s="1"/>
  <c r="Y168" i="50" s="1"/>
  <c r="Z168" i="50" s="1"/>
  <c r="AA168" i="50" s="1"/>
  <c r="AB168" i="50" s="1"/>
  <c r="AC168" i="50" s="1"/>
  <c r="AD168" i="50" s="1"/>
  <c r="AE168" i="50" s="1"/>
  <c r="AF168" i="50" s="1"/>
  <c r="E168" i="50"/>
  <c r="D168" i="50"/>
  <c r="C168" i="50"/>
  <c r="F167" i="50"/>
  <c r="G167" i="50" s="1"/>
  <c r="H167" i="50" s="1"/>
  <c r="I167" i="50" s="1"/>
  <c r="J167" i="50" s="1"/>
  <c r="K167" i="50" s="1"/>
  <c r="L167" i="50" s="1"/>
  <c r="M167" i="50" s="1"/>
  <c r="N167" i="50" s="1"/>
  <c r="O167" i="50" s="1"/>
  <c r="P167" i="50" s="1"/>
  <c r="Q167" i="50" s="1"/>
  <c r="R167" i="50" s="1"/>
  <c r="S167" i="50" s="1"/>
  <c r="T167" i="50" s="1"/>
  <c r="U167" i="50" s="1"/>
  <c r="V167" i="50" s="1"/>
  <c r="W167" i="50" s="1"/>
  <c r="X167" i="50" s="1"/>
  <c r="Y167" i="50" s="1"/>
  <c r="Z167" i="50" s="1"/>
  <c r="AA167" i="50" s="1"/>
  <c r="AB167" i="50" s="1"/>
  <c r="AC167" i="50" s="1"/>
  <c r="AD167" i="50" s="1"/>
  <c r="AE167" i="50" s="1"/>
  <c r="AF167" i="50" s="1"/>
  <c r="E167" i="50"/>
  <c r="D167" i="50"/>
  <c r="C167" i="50"/>
  <c r="I166" i="50"/>
  <c r="J166" i="50" s="1"/>
  <c r="K166" i="50" s="1"/>
  <c r="L166" i="50" s="1"/>
  <c r="M166" i="50" s="1"/>
  <c r="N166" i="50" s="1"/>
  <c r="O166" i="50" s="1"/>
  <c r="P166" i="50" s="1"/>
  <c r="Q166" i="50" s="1"/>
  <c r="R166" i="50" s="1"/>
  <c r="S166" i="50" s="1"/>
  <c r="T166" i="50" s="1"/>
  <c r="U166" i="50" s="1"/>
  <c r="V166" i="50" s="1"/>
  <c r="W166" i="50" s="1"/>
  <c r="X166" i="50" s="1"/>
  <c r="Y166" i="50" s="1"/>
  <c r="Z166" i="50" s="1"/>
  <c r="AA166" i="50" s="1"/>
  <c r="AB166" i="50" s="1"/>
  <c r="AC166" i="50" s="1"/>
  <c r="AD166" i="50" s="1"/>
  <c r="AE166" i="50" s="1"/>
  <c r="AF166" i="50" s="1"/>
  <c r="D166" i="50"/>
  <c r="E166" i="50" s="1"/>
  <c r="F166" i="50" s="1"/>
  <c r="G166" i="50" s="1"/>
  <c r="H166" i="50" s="1"/>
  <c r="C166" i="50"/>
  <c r="P165" i="50"/>
  <c r="Q165" i="50" s="1"/>
  <c r="R165" i="50" s="1"/>
  <c r="S165" i="50" s="1"/>
  <c r="T165" i="50" s="1"/>
  <c r="U165" i="50" s="1"/>
  <c r="V165" i="50" s="1"/>
  <c r="W165" i="50" s="1"/>
  <c r="X165" i="50" s="1"/>
  <c r="Y165" i="50" s="1"/>
  <c r="Z165" i="50" s="1"/>
  <c r="AA165" i="50" s="1"/>
  <c r="AB165" i="50" s="1"/>
  <c r="AC165" i="50" s="1"/>
  <c r="AD165" i="50" s="1"/>
  <c r="AE165" i="50" s="1"/>
  <c r="AF165" i="50" s="1"/>
  <c r="D165" i="50"/>
  <c r="E165" i="50" s="1"/>
  <c r="F165" i="50" s="1"/>
  <c r="G165" i="50" s="1"/>
  <c r="H165" i="50" s="1"/>
  <c r="I165" i="50" s="1"/>
  <c r="J165" i="50" s="1"/>
  <c r="K165" i="50" s="1"/>
  <c r="L165" i="50" s="1"/>
  <c r="M165" i="50" s="1"/>
  <c r="N165" i="50" s="1"/>
  <c r="O165" i="50" s="1"/>
  <c r="C165" i="50"/>
  <c r="Z163" i="50"/>
  <c r="AA163" i="50" s="1"/>
  <c r="AB163" i="50" s="1"/>
  <c r="AC163" i="50" s="1"/>
  <c r="AD163" i="50" s="1"/>
  <c r="AE163" i="50" s="1"/>
  <c r="AF163" i="50" s="1"/>
  <c r="X163" i="50"/>
  <c r="Y163" i="50" s="1"/>
  <c r="C163" i="50"/>
  <c r="D163" i="50" s="1"/>
  <c r="E163" i="50" s="1"/>
  <c r="F163" i="50" s="1"/>
  <c r="G163" i="50" s="1"/>
  <c r="H163" i="50" s="1"/>
  <c r="I163" i="50" s="1"/>
  <c r="J163" i="50" s="1"/>
  <c r="K163" i="50" s="1"/>
  <c r="L163" i="50" s="1"/>
  <c r="M163" i="50" s="1"/>
  <c r="N163" i="50" s="1"/>
  <c r="O163" i="50" s="1"/>
  <c r="P163" i="50" s="1"/>
  <c r="Q163" i="50" s="1"/>
  <c r="R163" i="50" s="1"/>
  <c r="S163" i="50" s="1"/>
  <c r="T163" i="50" s="1"/>
  <c r="U163" i="50" s="1"/>
  <c r="V163" i="50" s="1"/>
  <c r="W163" i="50" s="1"/>
  <c r="I162" i="50"/>
  <c r="J162" i="50" s="1"/>
  <c r="K162" i="50" s="1"/>
  <c r="L162" i="50" s="1"/>
  <c r="M162" i="50" s="1"/>
  <c r="N162" i="50" s="1"/>
  <c r="O162" i="50" s="1"/>
  <c r="P162" i="50" s="1"/>
  <c r="Q162" i="50" s="1"/>
  <c r="R162" i="50" s="1"/>
  <c r="S162" i="50" s="1"/>
  <c r="T162" i="50" s="1"/>
  <c r="U162" i="50" s="1"/>
  <c r="V162" i="50" s="1"/>
  <c r="W162" i="50" s="1"/>
  <c r="X162" i="50" s="1"/>
  <c r="Y162" i="50" s="1"/>
  <c r="Z162" i="50" s="1"/>
  <c r="AA162" i="50" s="1"/>
  <c r="AB162" i="50" s="1"/>
  <c r="AC162" i="50" s="1"/>
  <c r="AD162" i="50" s="1"/>
  <c r="AE162" i="50" s="1"/>
  <c r="AF162" i="50" s="1"/>
  <c r="D162" i="50"/>
  <c r="E162" i="50" s="1"/>
  <c r="F162" i="50" s="1"/>
  <c r="G162" i="50" s="1"/>
  <c r="H162" i="50" s="1"/>
  <c r="C162" i="50"/>
  <c r="R161" i="50"/>
  <c r="S161" i="50" s="1"/>
  <c r="T161" i="50" s="1"/>
  <c r="U161" i="50" s="1"/>
  <c r="V161" i="50" s="1"/>
  <c r="W161" i="50" s="1"/>
  <c r="X161" i="50" s="1"/>
  <c r="Y161" i="50" s="1"/>
  <c r="Z161" i="50" s="1"/>
  <c r="AA161" i="50" s="1"/>
  <c r="AB161" i="50" s="1"/>
  <c r="AC161" i="50" s="1"/>
  <c r="AD161" i="50" s="1"/>
  <c r="AE161" i="50" s="1"/>
  <c r="AF161" i="50" s="1"/>
  <c r="C161" i="50"/>
  <c r="D161" i="50" s="1"/>
  <c r="E161" i="50" s="1"/>
  <c r="F161" i="50" s="1"/>
  <c r="G161" i="50" s="1"/>
  <c r="H161" i="50" s="1"/>
  <c r="I161" i="50" s="1"/>
  <c r="J161" i="50" s="1"/>
  <c r="K161" i="50" s="1"/>
  <c r="L161" i="50" s="1"/>
  <c r="M161" i="50" s="1"/>
  <c r="N161" i="50" s="1"/>
  <c r="O161" i="50" s="1"/>
  <c r="P161" i="50" s="1"/>
  <c r="Q161" i="50" s="1"/>
  <c r="AF160" i="50"/>
  <c r="P160" i="50"/>
  <c r="Q160" i="50" s="1"/>
  <c r="R160" i="50" s="1"/>
  <c r="S160" i="50" s="1"/>
  <c r="T160" i="50" s="1"/>
  <c r="U160" i="50" s="1"/>
  <c r="V160" i="50" s="1"/>
  <c r="W160" i="50" s="1"/>
  <c r="X160" i="50" s="1"/>
  <c r="Y160" i="50" s="1"/>
  <c r="Z160" i="50" s="1"/>
  <c r="AA160" i="50" s="1"/>
  <c r="AB160" i="50" s="1"/>
  <c r="AC160" i="50" s="1"/>
  <c r="AD160" i="50" s="1"/>
  <c r="AE160" i="50" s="1"/>
  <c r="D160" i="50"/>
  <c r="E160" i="50" s="1"/>
  <c r="F160" i="50" s="1"/>
  <c r="G160" i="50" s="1"/>
  <c r="H160" i="50" s="1"/>
  <c r="I160" i="50" s="1"/>
  <c r="J160" i="50" s="1"/>
  <c r="K160" i="50" s="1"/>
  <c r="L160" i="50" s="1"/>
  <c r="M160" i="50" s="1"/>
  <c r="N160" i="50" s="1"/>
  <c r="O160" i="50" s="1"/>
  <c r="C160" i="50"/>
  <c r="S159" i="50"/>
  <c r="T159" i="50" s="1"/>
  <c r="U159" i="50" s="1"/>
  <c r="V159" i="50" s="1"/>
  <c r="W159" i="50" s="1"/>
  <c r="X159" i="50" s="1"/>
  <c r="Y159" i="50" s="1"/>
  <c r="Z159" i="50" s="1"/>
  <c r="AA159" i="50" s="1"/>
  <c r="AB159" i="50" s="1"/>
  <c r="AC159" i="50" s="1"/>
  <c r="AD159" i="50" s="1"/>
  <c r="AE159" i="50" s="1"/>
  <c r="AF159" i="50" s="1"/>
  <c r="R159" i="50"/>
  <c r="C159" i="50"/>
  <c r="D159" i="50" s="1"/>
  <c r="E159" i="50" s="1"/>
  <c r="F159" i="50" s="1"/>
  <c r="G159" i="50" s="1"/>
  <c r="H159" i="50" s="1"/>
  <c r="I159" i="50" s="1"/>
  <c r="J159" i="50" s="1"/>
  <c r="K159" i="50" s="1"/>
  <c r="L159" i="50" s="1"/>
  <c r="M159" i="50" s="1"/>
  <c r="N159" i="50" s="1"/>
  <c r="O159" i="50" s="1"/>
  <c r="P159" i="50" s="1"/>
  <c r="Q159" i="50" s="1"/>
  <c r="P158" i="50"/>
  <c r="Q158" i="50" s="1"/>
  <c r="R158" i="50" s="1"/>
  <c r="S158" i="50" s="1"/>
  <c r="T158" i="50" s="1"/>
  <c r="U158" i="50" s="1"/>
  <c r="V158" i="50" s="1"/>
  <c r="W158" i="50" s="1"/>
  <c r="X158" i="50" s="1"/>
  <c r="Y158" i="50" s="1"/>
  <c r="Z158" i="50" s="1"/>
  <c r="AA158" i="50" s="1"/>
  <c r="AB158" i="50" s="1"/>
  <c r="AC158" i="50" s="1"/>
  <c r="AD158" i="50" s="1"/>
  <c r="AE158" i="50" s="1"/>
  <c r="AF158" i="50" s="1"/>
  <c r="D158" i="50"/>
  <c r="E158" i="50" s="1"/>
  <c r="F158" i="50" s="1"/>
  <c r="G158" i="50" s="1"/>
  <c r="H158" i="50" s="1"/>
  <c r="I158" i="50" s="1"/>
  <c r="J158" i="50" s="1"/>
  <c r="K158" i="50" s="1"/>
  <c r="L158" i="50" s="1"/>
  <c r="M158" i="50" s="1"/>
  <c r="N158" i="50" s="1"/>
  <c r="O158" i="50" s="1"/>
  <c r="C158" i="50"/>
  <c r="AD157" i="50"/>
  <c r="AE157" i="50" s="1"/>
  <c r="AF157" i="50" s="1"/>
  <c r="N157" i="50"/>
  <c r="O157" i="50" s="1"/>
  <c r="P157" i="50" s="1"/>
  <c r="Q157" i="50" s="1"/>
  <c r="R157" i="50" s="1"/>
  <c r="S157" i="50" s="1"/>
  <c r="T157" i="50" s="1"/>
  <c r="U157" i="50" s="1"/>
  <c r="V157" i="50" s="1"/>
  <c r="W157" i="50" s="1"/>
  <c r="X157" i="50" s="1"/>
  <c r="Y157" i="50" s="1"/>
  <c r="Z157" i="50" s="1"/>
  <c r="AA157" i="50" s="1"/>
  <c r="AB157" i="50" s="1"/>
  <c r="AC157" i="50" s="1"/>
  <c r="C157" i="50"/>
  <c r="D157" i="50" s="1"/>
  <c r="E157" i="50" s="1"/>
  <c r="F157" i="50" s="1"/>
  <c r="G157" i="50" s="1"/>
  <c r="H157" i="50" s="1"/>
  <c r="I157" i="50" s="1"/>
  <c r="J157" i="50" s="1"/>
  <c r="K157" i="50" s="1"/>
  <c r="L157" i="50" s="1"/>
  <c r="M157" i="50" s="1"/>
  <c r="E156" i="50"/>
  <c r="F156" i="50" s="1"/>
  <c r="G156" i="50" s="1"/>
  <c r="H156" i="50" s="1"/>
  <c r="I156" i="50" s="1"/>
  <c r="J156" i="50" s="1"/>
  <c r="K156" i="50" s="1"/>
  <c r="L156" i="50" s="1"/>
  <c r="M156" i="50" s="1"/>
  <c r="N156" i="50" s="1"/>
  <c r="O156" i="50" s="1"/>
  <c r="P156" i="50" s="1"/>
  <c r="Q156" i="50" s="1"/>
  <c r="R156" i="50" s="1"/>
  <c r="S156" i="50" s="1"/>
  <c r="T156" i="50" s="1"/>
  <c r="U156" i="50" s="1"/>
  <c r="V156" i="50" s="1"/>
  <c r="W156" i="50" s="1"/>
  <c r="X156" i="50" s="1"/>
  <c r="Y156" i="50" s="1"/>
  <c r="Z156" i="50" s="1"/>
  <c r="AA156" i="50" s="1"/>
  <c r="AB156" i="50" s="1"/>
  <c r="AC156" i="50" s="1"/>
  <c r="AD156" i="50" s="1"/>
  <c r="AE156" i="50" s="1"/>
  <c r="AF156" i="50" s="1"/>
  <c r="D156" i="50"/>
  <c r="C156" i="50"/>
  <c r="J155" i="50"/>
  <c r="K155" i="50" s="1"/>
  <c r="L155" i="50" s="1"/>
  <c r="M155" i="50" s="1"/>
  <c r="N155" i="50" s="1"/>
  <c r="O155" i="50" s="1"/>
  <c r="P155" i="50" s="1"/>
  <c r="Q155" i="50" s="1"/>
  <c r="R155" i="50" s="1"/>
  <c r="S155" i="50" s="1"/>
  <c r="T155" i="50" s="1"/>
  <c r="U155" i="50" s="1"/>
  <c r="V155" i="50" s="1"/>
  <c r="W155" i="50" s="1"/>
  <c r="X155" i="50" s="1"/>
  <c r="Y155" i="50" s="1"/>
  <c r="Z155" i="50" s="1"/>
  <c r="AA155" i="50" s="1"/>
  <c r="AB155" i="50" s="1"/>
  <c r="AC155" i="50" s="1"/>
  <c r="AD155" i="50" s="1"/>
  <c r="AE155" i="50" s="1"/>
  <c r="AF155" i="50" s="1"/>
  <c r="D155" i="50"/>
  <c r="E155" i="50" s="1"/>
  <c r="F155" i="50" s="1"/>
  <c r="G155" i="50" s="1"/>
  <c r="H155" i="50" s="1"/>
  <c r="I155" i="50" s="1"/>
  <c r="C155" i="50"/>
  <c r="H154" i="50"/>
  <c r="I154" i="50" s="1"/>
  <c r="J154" i="50" s="1"/>
  <c r="K154" i="50" s="1"/>
  <c r="L154" i="50" s="1"/>
  <c r="M154" i="50" s="1"/>
  <c r="N154" i="50" s="1"/>
  <c r="O154" i="50" s="1"/>
  <c r="P154" i="50" s="1"/>
  <c r="Q154" i="50" s="1"/>
  <c r="R154" i="50" s="1"/>
  <c r="S154" i="50" s="1"/>
  <c r="T154" i="50" s="1"/>
  <c r="U154" i="50" s="1"/>
  <c r="V154" i="50" s="1"/>
  <c r="W154" i="50" s="1"/>
  <c r="X154" i="50" s="1"/>
  <c r="Y154" i="50" s="1"/>
  <c r="Z154" i="50" s="1"/>
  <c r="AA154" i="50" s="1"/>
  <c r="AB154" i="50" s="1"/>
  <c r="AC154" i="50" s="1"/>
  <c r="AD154" i="50" s="1"/>
  <c r="AE154" i="50" s="1"/>
  <c r="AF154" i="50" s="1"/>
  <c r="G154" i="50"/>
  <c r="C154" i="50"/>
  <c r="D154" i="50" s="1"/>
  <c r="E154" i="50" s="1"/>
  <c r="F154" i="50" s="1"/>
  <c r="U153" i="50"/>
  <c r="V153" i="50" s="1"/>
  <c r="W153" i="50" s="1"/>
  <c r="X153" i="50" s="1"/>
  <c r="Y153" i="50" s="1"/>
  <c r="Z153" i="50" s="1"/>
  <c r="AA153" i="50" s="1"/>
  <c r="AB153" i="50" s="1"/>
  <c r="AC153" i="50" s="1"/>
  <c r="AD153" i="50" s="1"/>
  <c r="AE153" i="50" s="1"/>
  <c r="AF153" i="50" s="1"/>
  <c r="E153" i="50"/>
  <c r="F153" i="50" s="1"/>
  <c r="G153" i="50" s="1"/>
  <c r="H153" i="50" s="1"/>
  <c r="I153" i="50" s="1"/>
  <c r="J153" i="50" s="1"/>
  <c r="K153" i="50" s="1"/>
  <c r="L153" i="50" s="1"/>
  <c r="M153" i="50" s="1"/>
  <c r="N153" i="50" s="1"/>
  <c r="O153" i="50" s="1"/>
  <c r="P153" i="50" s="1"/>
  <c r="Q153" i="50" s="1"/>
  <c r="R153" i="50" s="1"/>
  <c r="S153" i="50" s="1"/>
  <c r="T153" i="50" s="1"/>
  <c r="C153" i="50"/>
  <c r="D153" i="50" s="1"/>
  <c r="N152" i="50"/>
  <c r="O152" i="50" s="1"/>
  <c r="P152" i="50" s="1"/>
  <c r="Q152" i="50" s="1"/>
  <c r="R152" i="50" s="1"/>
  <c r="S152" i="50" s="1"/>
  <c r="T152" i="50" s="1"/>
  <c r="U152" i="50" s="1"/>
  <c r="V152" i="50" s="1"/>
  <c r="W152" i="50" s="1"/>
  <c r="X152" i="50" s="1"/>
  <c r="Y152" i="50" s="1"/>
  <c r="Z152" i="50" s="1"/>
  <c r="AA152" i="50" s="1"/>
  <c r="AB152" i="50" s="1"/>
  <c r="AC152" i="50" s="1"/>
  <c r="AD152" i="50" s="1"/>
  <c r="AE152" i="50" s="1"/>
  <c r="AF152" i="50" s="1"/>
  <c r="C152" i="50"/>
  <c r="D152" i="50" s="1"/>
  <c r="E152" i="50" s="1"/>
  <c r="F152" i="50" s="1"/>
  <c r="G152" i="50" s="1"/>
  <c r="H152" i="50" s="1"/>
  <c r="I152" i="50" s="1"/>
  <c r="J152" i="50" s="1"/>
  <c r="K152" i="50" s="1"/>
  <c r="L152" i="50" s="1"/>
  <c r="M152" i="50" s="1"/>
  <c r="J151" i="50"/>
  <c r="K151" i="50" s="1"/>
  <c r="L151" i="50" s="1"/>
  <c r="M151" i="50" s="1"/>
  <c r="N151" i="50" s="1"/>
  <c r="O151" i="50" s="1"/>
  <c r="P151" i="50" s="1"/>
  <c r="Q151" i="50" s="1"/>
  <c r="R151" i="50" s="1"/>
  <c r="S151" i="50" s="1"/>
  <c r="T151" i="50" s="1"/>
  <c r="U151" i="50" s="1"/>
  <c r="V151" i="50" s="1"/>
  <c r="W151" i="50" s="1"/>
  <c r="X151" i="50" s="1"/>
  <c r="Y151" i="50" s="1"/>
  <c r="Z151" i="50" s="1"/>
  <c r="AA151" i="50" s="1"/>
  <c r="AB151" i="50" s="1"/>
  <c r="AC151" i="50" s="1"/>
  <c r="AD151" i="50" s="1"/>
  <c r="AE151" i="50" s="1"/>
  <c r="AF151" i="50" s="1"/>
  <c r="I151" i="50"/>
  <c r="D151" i="50"/>
  <c r="E151" i="50" s="1"/>
  <c r="F151" i="50" s="1"/>
  <c r="G151" i="50" s="1"/>
  <c r="H151" i="50" s="1"/>
  <c r="C151" i="50"/>
  <c r="H149" i="50"/>
  <c r="I149" i="50" s="1"/>
  <c r="J149" i="50" s="1"/>
  <c r="K149" i="50" s="1"/>
  <c r="L149" i="50" s="1"/>
  <c r="M149" i="50" s="1"/>
  <c r="N149" i="50" s="1"/>
  <c r="O149" i="50" s="1"/>
  <c r="P149" i="50" s="1"/>
  <c r="Q149" i="50" s="1"/>
  <c r="R149" i="50" s="1"/>
  <c r="S149" i="50" s="1"/>
  <c r="T149" i="50" s="1"/>
  <c r="U149" i="50" s="1"/>
  <c r="V149" i="50" s="1"/>
  <c r="W149" i="50" s="1"/>
  <c r="X149" i="50" s="1"/>
  <c r="Y149" i="50" s="1"/>
  <c r="Z149" i="50" s="1"/>
  <c r="AA149" i="50" s="1"/>
  <c r="AB149" i="50" s="1"/>
  <c r="AC149" i="50" s="1"/>
  <c r="AD149" i="50" s="1"/>
  <c r="AE149" i="50" s="1"/>
  <c r="AF149" i="50" s="1"/>
  <c r="G149" i="50"/>
  <c r="C149" i="50"/>
  <c r="D149" i="50" s="1"/>
  <c r="E149" i="50" s="1"/>
  <c r="F149" i="50" s="1"/>
  <c r="H148" i="50"/>
  <c r="I148" i="50" s="1"/>
  <c r="J148" i="50" s="1"/>
  <c r="K148" i="50" s="1"/>
  <c r="L148" i="50" s="1"/>
  <c r="M148" i="50" s="1"/>
  <c r="N148" i="50" s="1"/>
  <c r="O148" i="50" s="1"/>
  <c r="P148" i="50" s="1"/>
  <c r="Q148" i="50" s="1"/>
  <c r="R148" i="50" s="1"/>
  <c r="S148" i="50" s="1"/>
  <c r="T148" i="50" s="1"/>
  <c r="U148" i="50" s="1"/>
  <c r="V148" i="50" s="1"/>
  <c r="W148" i="50" s="1"/>
  <c r="X148" i="50" s="1"/>
  <c r="Y148" i="50" s="1"/>
  <c r="Z148" i="50" s="1"/>
  <c r="AA148" i="50" s="1"/>
  <c r="AB148" i="50" s="1"/>
  <c r="AC148" i="50" s="1"/>
  <c r="AD148" i="50" s="1"/>
  <c r="AE148" i="50" s="1"/>
  <c r="AF148" i="50" s="1"/>
  <c r="E148" i="50"/>
  <c r="F148" i="50" s="1"/>
  <c r="G148" i="50" s="1"/>
  <c r="C148" i="50"/>
  <c r="D148" i="50" s="1"/>
  <c r="C147" i="50"/>
  <c r="D147" i="50" s="1"/>
  <c r="E147" i="50" s="1"/>
  <c r="F147" i="50" s="1"/>
  <c r="G147" i="50" s="1"/>
  <c r="H147" i="50" s="1"/>
  <c r="I147" i="50" s="1"/>
  <c r="J147" i="50" s="1"/>
  <c r="K147" i="50" s="1"/>
  <c r="L147" i="50" s="1"/>
  <c r="M147" i="50" s="1"/>
  <c r="N147" i="50" s="1"/>
  <c r="O147" i="50" s="1"/>
  <c r="P147" i="50" s="1"/>
  <c r="Q147" i="50" s="1"/>
  <c r="R147" i="50" s="1"/>
  <c r="S147" i="50" s="1"/>
  <c r="T147" i="50" s="1"/>
  <c r="U147" i="50" s="1"/>
  <c r="V147" i="50" s="1"/>
  <c r="W147" i="50" s="1"/>
  <c r="X147" i="50" s="1"/>
  <c r="Y147" i="50" s="1"/>
  <c r="Z147" i="50" s="1"/>
  <c r="AA147" i="50" s="1"/>
  <c r="AB147" i="50" s="1"/>
  <c r="AC147" i="50" s="1"/>
  <c r="AD147" i="50" s="1"/>
  <c r="AE147" i="50" s="1"/>
  <c r="AF147" i="50" s="1"/>
  <c r="I146" i="50"/>
  <c r="J146" i="50" s="1"/>
  <c r="K146" i="50" s="1"/>
  <c r="L146" i="50" s="1"/>
  <c r="M146" i="50" s="1"/>
  <c r="N146" i="50" s="1"/>
  <c r="O146" i="50" s="1"/>
  <c r="P146" i="50" s="1"/>
  <c r="Q146" i="50" s="1"/>
  <c r="R146" i="50" s="1"/>
  <c r="S146" i="50" s="1"/>
  <c r="T146" i="50" s="1"/>
  <c r="U146" i="50" s="1"/>
  <c r="V146" i="50" s="1"/>
  <c r="W146" i="50" s="1"/>
  <c r="X146" i="50" s="1"/>
  <c r="Y146" i="50" s="1"/>
  <c r="Z146" i="50" s="1"/>
  <c r="AA146" i="50" s="1"/>
  <c r="AB146" i="50" s="1"/>
  <c r="AC146" i="50" s="1"/>
  <c r="AD146" i="50" s="1"/>
  <c r="AE146" i="50" s="1"/>
  <c r="AF146" i="50" s="1"/>
  <c r="D146" i="50"/>
  <c r="E146" i="50" s="1"/>
  <c r="F146" i="50" s="1"/>
  <c r="G146" i="50" s="1"/>
  <c r="H146" i="50" s="1"/>
  <c r="C146" i="50"/>
  <c r="AE144" i="50"/>
  <c r="AF144" i="50" s="1"/>
  <c r="R144" i="50"/>
  <c r="S144" i="50" s="1"/>
  <c r="T144" i="50" s="1"/>
  <c r="U144" i="50" s="1"/>
  <c r="V144" i="50" s="1"/>
  <c r="W144" i="50" s="1"/>
  <c r="X144" i="50" s="1"/>
  <c r="Y144" i="50" s="1"/>
  <c r="Z144" i="50" s="1"/>
  <c r="AA144" i="50" s="1"/>
  <c r="AB144" i="50" s="1"/>
  <c r="AC144" i="50" s="1"/>
  <c r="AD144" i="50" s="1"/>
  <c r="H144" i="50"/>
  <c r="I144" i="50" s="1"/>
  <c r="J144" i="50" s="1"/>
  <c r="K144" i="50" s="1"/>
  <c r="L144" i="50" s="1"/>
  <c r="M144" i="50" s="1"/>
  <c r="N144" i="50" s="1"/>
  <c r="O144" i="50" s="1"/>
  <c r="P144" i="50" s="1"/>
  <c r="Q144" i="50" s="1"/>
  <c r="G144" i="50"/>
  <c r="C144" i="50"/>
  <c r="D144" i="50" s="1"/>
  <c r="E144" i="50" s="1"/>
  <c r="F144" i="50" s="1"/>
  <c r="E143" i="50"/>
  <c r="F143" i="50" s="1"/>
  <c r="G143" i="50" s="1"/>
  <c r="H143" i="50" s="1"/>
  <c r="I143" i="50" s="1"/>
  <c r="J143" i="50" s="1"/>
  <c r="K143" i="50" s="1"/>
  <c r="L143" i="50" s="1"/>
  <c r="M143" i="50" s="1"/>
  <c r="N143" i="50" s="1"/>
  <c r="O143" i="50" s="1"/>
  <c r="P143" i="50" s="1"/>
  <c r="Q143" i="50" s="1"/>
  <c r="R143" i="50" s="1"/>
  <c r="S143" i="50" s="1"/>
  <c r="T143" i="50" s="1"/>
  <c r="U143" i="50" s="1"/>
  <c r="V143" i="50" s="1"/>
  <c r="W143" i="50" s="1"/>
  <c r="X143" i="50" s="1"/>
  <c r="Y143" i="50" s="1"/>
  <c r="Z143" i="50" s="1"/>
  <c r="AA143" i="50" s="1"/>
  <c r="AB143" i="50" s="1"/>
  <c r="AC143" i="50" s="1"/>
  <c r="AD143" i="50" s="1"/>
  <c r="AE143" i="50" s="1"/>
  <c r="AF143" i="50" s="1"/>
  <c r="C143" i="50"/>
  <c r="D143" i="50" s="1"/>
  <c r="D141" i="50"/>
  <c r="E141" i="50" s="1"/>
  <c r="F141" i="50" s="1"/>
  <c r="G141" i="50" s="1"/>
  <c r="H141" i="50" s="1"/>
  <c r="I141" i="50" s="1"/>
  <c r="J141" i="50" s="1"/>
  <c r="K141" i="50" s="1"/>
  <c r="L141" i="50" s="1"/>
  <c r="M141" i="50" s="1"/>
  <c r="N141" i="50" s="1"/>
  <c r="O141" i="50" s="1"/>
  <c r="P141" i="50" s="1"/>
  <c r="Q141" i="50" s="1"/>
  <c r="R141" i="50" s="1"/>
  <c r="S141" i="50" s="1"/>
  <c r="T141" i="50" s="1"/>
  <c r="U141" i="50" s="1"/>
  <c r="V141" i="50" s="1"/>
  <c r="W141" i="50" s="1"/>
  <c r="X141" i="50" s="1"/>
  <c r="Y141" i="50" s="1"/>
  <c r="Z141" i="50" s="1"/>
  <c r="AA141" i="50" s="1"/>
  <c r="AB141" i="50" s="1"/>
  <c r="AC141" i="50" s="1"/>
  <c r="AD141" i="50" s="1"/>
  <c r="AE141" i="50" s="1"/>
  <c r="AF141" i="50" s="1"/>
  <c r="C141" i="50"/>
  <c r="D140" i="50"/>
  <c r="E140" i="50" s="1"/>
  <c r="F140" i="50" s="1"/>
  <c r="G140" i="50" s="1"/>
  <c r="H140" i="50" s="1"/>
  <c r="I140" i="50" s="1"/>
  <c r="J140" i="50" s="1"/>
  <c r="K140" i="50" s="1"/>
  <c r="L140" i="50" s="1"/>
  <c r="M140" i="50" s="1"/>
  <c r="N140" i="50" s="1"/>
  <c r="O140" i="50" s="1"/>
  <c r="P140" i="50" s="1"/>
  <c r="Q140" i="50" s="1"/>
  <c r="R140" i="50" s="1"/>
  <c r="S140" i="50" s="1"/>
  <c r="T140" i="50" s="1"/>
  <c r="U140" i="50" s="1"/>
  <c r="V140" i="50" s="1"/>
  <c r="W140" i="50" s="1"/>
  <c r="X140" i="50" s="1"/>
  <c r="Y140" i="50" s="1"/>
  <c r="Z140" i="50" s="1"/>
  <c r="AA140" i="50" s="1"/>
  <c r="AB140" i="50" s="1"/>
  <c r="AC140" i="50" s="1"/>
  <c r="AD140" i="50" s="1"/>
  <c r="AE140" i="50" s="1"/>
  <c r="AF140" i="50" s="1"/>
  <c r="C140" i="50"/>
  <c r="H139" i="50"/>
  <c r="I139" i="50" s="1"/>
  <c r="J139" i="50" s="1"/>
  <c r="K139" i="50" s="1"/>
  <c r="L139" i="50" s="1"/>
  <c r="M139" i="50" s="1"/>
  <c r="N139" i="50" s="1"/>
  <c r="O139" i="50" s="1"/>
  <c r="P139" i="50" s="1"/>
  <c r="Q139" i="50" s="1"/>
  <c r="R139" i="50" s="1"/>
  <c r="S139" i="50" s="1"/>
  <c r="T139" i="50" s="1"/>
  <c r="U139" i="50" s="1"/>
  <c r="V139" i="50" s="1"/>
  <c r="W139" i="50" s="1"/>
  <c r="X139" i="50" s="1"/>
  <c r="Y139" i="50" s="1"/>
  <c r="Z139" i="50" s="1"/>
  <c r="AA139" i="50" s="1"/>
  <c r="AB139" i="50" s="1"/>
  <c r="AC139" i="50" s="1"/>
  <c r="AD139" i="50" s="1"/>
  <c r="AE139" i="50" s="1"/>
  <c r="AF139" i="50" s="1"/>
  <c r="G139" i="50"/>
  <c r="C139" i="50"/>
  <c r="D139" i="50" s="1"/>
  <c r="E139" i="50" s="1"/>
  <c r="F139" i="50" s="1"/>
  <c r="X138" i="50"/>
  <c r="Y138" i="50" s="1"/>
  <c r="Z138" i="50" s="1"/>
  <c r="AA138" i="50" s="1"/>
  <c r="AB138" i="50" s="1"/>
  <c r="AC138" i="50" s="1"/>
  <c r="AD138" i="50" s="1"/>
  <c r="AE138" i="50" s="1"/>
  <c r="AF138" i="50" s="1"/>
  <c r="E138" i="50"/>
  <c r="F138" i="50" s="1"/>
  <c r="G138" i="50" s="1"/>
  <c r="H138" i="50" s="1"/>
  <c r="I138" i="50" s="1"/>
  <c r="J138" i="50" s="1"/>
  <c r="K138" i="50" s="1"/>
  <c r="L138" i="50" s="1"/>
  <c r="M138" i="50" s="1"/>
  <c r="N138" i="50" s="1"/>
  <c r="O138" i="50" s="1"/>
  <c r="P138" i="50" s="1"/>
  <c r="Q138" i="50" s="1"/>
  <c r="R138" i="50" s="1"/>
  <c r="S138" i="50" s="1"/>
  <c r="T138" i="50" s="1"/>
  <c r="U138" i="50" s="1"/>
  <c r="V138" i="50" s="1"/>
  <c r="W138" i="50" s="1"/>
  <c r="C138" i="50"/>
  <c r="D138" i="50" s="1"/>
  <c r="C137" i="50"/>
  <c r="D137" i="50" s="1"/>
  <c r="E137" i="50" s="1"/>
  <c r="F137" i="50" s="1"/>
  <c r="G137" i="50" s="1"/>
  <c r="H137" i="50" s="1"/>
  <c r="I137" i="50" s="1"/>
  <c r="J137" i="50" s="1"/>
  <c r="K137" i="50" s="1"/>
  <c r="L137" i="50" s="1"/>
  <c r="M137" i="50" s="1"/>
  <c r="N137" i="50" s="1"/>
  <c r="O137" i="50" s="1"/>
  <c r="P137" i="50" s="1"/>
  <c r="Q137" i="50" s="1"/>
  <c r="R137" i="50" s="1"/>
  <c r="S137" i="50" s="1"/>
  <c r="T137" i="50" s="1"/>
  <c r="U137" i="50" s="1"/>
  <c r="V137" i="50" s="1"/>
  <c r="W137" i="50" s="1"/>
  <c r="X137" i="50" s="1"/>
  <c r="Y137" i="50" s="1"/>
  <c r="Z137" i="50" s="1"/>
  <c r="AA137" i="50" s="1"/>
  <c r="AB137" i="50" s="1"/>
  <c r="AC137" i="50" s="1"/>
  <c r="AD137" i="50" s="1"/>
  <c r="AE137" i="50" s="1"/>
  <c r="AF137" i="50" s="1"/>
  <c r="S136" i="50"/>
  <c r="T136" i="50" s="1"/>
  <c r="U136" i="50" s="1"/>
  <c r="V136" i="50" s="1"/>
  <c r="W136" i="50" s="1"/>
  <c r="X136" i="50" s="1"/>
  <c r="Y136" i="50" s="1"/>
  <c r="Z136" i="50" s="1"/>
  <c r="AA136" i="50" s="1"/>
  <c r="AB136" i="50" s="1"/>
  <c r="AC136" i="50" s="1"/>
  <c r="AD136" i="50" s="1"/>
  <c r="AE136" i="50" s="1"/>
  <c r="AF136" i="50" s="1"/>
  <c r="H136" i="50"/>
  <c r="I136" i="50" s="1"/>
  <c r="J136" i="50" s="1"/>
  <c r="K136" i="50" s="1"/>
  <c r="L136" i="50" s="1"/>
  <c r="M136" i="50" s="1"/>
  <c r="N136" i="50" s="1"/>
  <c r="O136" i="50" s="1"/>
  <c r="P136" i="50" s="1"/>
  <c r="Q136" i="50" s="1"/>
  <c r="R136" i="50" s="1"/>
  <c r="C136" i="50"/>
  <c r="D136" i="50" s="1"/>
  <c r="E136" i="50" s="1"/>
  <c r="F136" i="50" s="1"/>
  <c r="G136" i="50" s="1"/>
  <c r="Q135" i="50"/>
  <c r="R135" i="50" s="1"/>
  <c r="S135" i="50" s="1"/>
  <c r="T135" i="50" s="1"/>
  <c r="U135" i="50" s="1"/>
  <c r="V135" i="50" s="1"/>
  <c r="W135" i="50" s="1"/>
  <c r="X135" i="50" s="1"/>
  <c r="Y135" i="50" s="1"/>
  <c r="Z135" i="50" s="1"/>
  <c r="AA135" i="50" s="1"/>
  <c r="AB135" i="50" s="1"/>
  <c r="AC135" i="50" s="1"/>
  <c r="AD135" i="50" s="1"/>
  <c r="AE135" i="50" s="1"/>
  <c r="AF135" i="50" s="1"/>
  <c r="F135" i="50"/>
  <c r="G135" i="50" s="1"/>
  <c r="H135" i="50" s="1"/>
  <c r="I135" i="50" s="1"/>
  <c r="J135" i="50" s="1"/>
  <c r="K135" i="50" s="1"/>
  <c r="L135" i="50" s="1"/>
  <c r="M135" i="50" s="1"/>
  <c r="N135" i="50" s="1"/>
  <c r="O135" i="50" s="1"/>
  <c r="P135" i="50" s="1"/>
  <c r="D135" i="50"/>
  <c r="E135" i="50" s="1"/>
  <c r="C135" i="50"/>
  <c r="V133" i="50"/>
  <c r="W133" i="50" s="1"/>
  <c r="X133" i="50" s="1"/>
  <c r="Y133" i="50" s="1"/>
  <c r="Z133" i="50" s="1"/>
  <c r="AA133" i="50" s="1"/>
  <c r="AB133" i="50" s="1"/>
  <c r="AC133" i="50" s="1"/>
  <c r="AD133" i="50" s="1"/>
  <c r="AE133" i="50" s="1"/>
  <c r="AF133" i="50" s="1"/>
  <c r="R133" i="50"/>
  <c r="S133" i="50" s="1"/>
  <c r="T133" i="50" s="1"/>
  <c r="U133" i="50" s="1"/>
  <c r="F133" i="50"/>
  <c r="G133" i="50" s="1"/>
  <c r="H133" i="50" s="1"/>
  <c r="I133" i="50" s="1"/>
  <c r="J133" i="50" s="1"/>
  <c r="K133" i="50" s="1"/>
  <c r="L133" i="50" s="1"/>
  <c r="M133" i="50" s="1"/>
  <c r="N133" i="50" s="1"/>
  <c r="O133" i="50" s="1"/>
  <c r="P133" i="50" s="1"/>
  <c r="Q133" i="50" s="1"/>
  <c r="D133" i="50"/>
  <c r="E133" i="50" s="1"/>
  <c r="C133" i="50"/>
  <c r="R132" i="50"/>
  <c r="S132" i="50" s="1"/>
  <c r="T132" i="50" s="1"/>
  <c r="U132" i="50" s="1"/>
  <c r="V132" i="50" s="1"/>
  <c r="W132" i="50" s="1"/>
  <c r="X132" i="50" s="1"/>
  <c r="Y132" i="50" s="1"/>
  <c r="Z132" i="50" s="1"/>
  <c r="AA132" i="50" s="1"/>
  <c r="AB132" i="50" s="1"/>
  <c r="AC132" i="50" s="1"/>
  <c r="AD132" i="50" s="1"/>
  <c r="AE132" i="50" s="1"/>
  <c r="AF132" i="50" s="1"/>
  <c r="E132" i="50"/>
  <c r="F132" i="50" s="1"/>
  <c r="G132" i="50" s="1"/>
  <c r="H132" i="50" s="1"/>
  <c r="I132" i="50" s="1"/>
  <c r="J132" i="50" s="1"/>
  <c r="K132" i="50" s="1"/>
  <c r="L132" i="50" s="1"/>
  <c r="M132" i="50" s="1"/>
  <c r="N132" i="50" s="1"/>
  <c r="O132" i="50" s="1"/>
  <c r="P132" i="50" s="1"/>
  <c r="Q132" i="50" s="1"/>
  <c r="D132" i="50"/>
  <c r="C132" i="50"/>
  <c r="F131" i="50"/>
  <c r="G131" i="50" s="1"/>
  <c r="H131" i="50" s="1"/>
  <c r="I131" i="50" s="1"/>
  <c r="J131" i="50" s="1"/>
  <c r="K131" i="50" s="1"/>
  <c r="L131" i="50" s="1"/>
  <c r="M131" i="50" s="1"/>
  <c r="N131" i="50" s="1"/>
  <c r="O131" i="50" s="1"/>
  <c r="P131" i="50" s="1"/>
  <c r="Q131" i="50" s="1"/>
  <c r="R131" i="50" s="1"/>
  <c r="S131" i="50" s="1"/>
  <c r="T131" i="50" s="1"/>
  <c r="U131" i="50" s="1"/>
  <c r="V131" i="50" s="1"/>
  <c r="W131" i="50" s="1"/>
  <c r="X131" i="50" s="1"/>
  <c r="Y131" i="50" s="1"/>
  <c r="Z131" i="50" s="1"/>
  <c r="AA131" i="50" s="1"/>
  <c r="AB131" i="50" s="1"/>
  <c r="AC131" i="50" s="1"/>
  <c r="AD131" i="50" s="1"/>
  <c r="AE131" i="50" s="1"/>
  <c r="AF131" i="50" s="1"/>
  <c r="C131" i="50"/>
  <c r="D131" i="50" s="1"/>
  <c r="E131" i="50" s="1"/>
  <c r="P130" i="50"/>
  <c r="Q130" i="50" s="1"/>
  <c r="R130" i="50" s="1"/>
  <c r="S130" i="50" s="1"/>
  <c r="T130" i="50" s="1"/>
  <c r="U130" i="50" s="1"/>
  <c r="V130" i="50" s="1"/>
  <c r="W130" i="50" s="1"/>
  <c r="X130" i="50" s="1"/>
  <c r="Y130" i="50" s="1"/>
  <c r="Z130" i="50" s="1"/>
  <c r="AA130" i="50" s="1"/>
  <c r="AB130" i="50" s="1"/>
  <c r="AC130" i="50" s="1"/>
  <c r="AD130" i="50" s="1"/>
  <c r="AE130" i="50" s="1"/>
  <c r="AF130" i="50" s="1"/>
  <c r="D130" i="50"/>
  <c r="E130" i="50" s="1"/>
  <c r="F130" i="50" s="1"/>
  <c r="G130" i="50" s="1"/>
  <c r="H130" i="50" s="1"/>
  <c r="I130" i="50" s="1"/>
  <c r="J130" i="50" s="1"/>
  <c r="K130" i="50" s="1"/>
  <c r="L130" i="50" s="1"/>
  <c r="M130" i="50" s="1"/>
  <c r="N130" i="50" s="1"/>
  <c r="O130" i="50" s="1"/>
  <c r="C130" i="50"/>
  <c r="D129" i="50"/>
  <c r="E129" i="50" s="1"/>
  <c r="F129" i="50" s="1"/>
  <c r="G129" i="50" s="1"/>
  <c r="H129" i="50" s="1"/>
  <c r="I129" i="50" s="1"/>
  <c r="J129" i="50" s="1"/>
  <c r="K129" i="50" s="1"/>
  <c r="L129" i="50" s="1"/>
  <c r="M129" i="50" s="1"/>
  <c r="N129" i="50" s="1"/>
  <c r="O129" i="50" s="1"/>
  <c r="P129" i="50" s="1"/>
  <c r="Q129" i="50" s="1"/>
  <c r="R129" i="50" s="1"/>
  <c r="S129" i="50" s="1"/>
  <c r="T129" i="50" s="1"/>
  <c r="U129" i="50" s="1"/>
  <c r="V129" i="50" s="1"/>
  <c r="W129" i="50" s="1"/>
  <c r="X129" i="50" s="1"/>
  <c r="Y129" i="50" s="1"/>
  <c r="Z129" i="50" s="1"/>
  <c r="AA129" i="50" s="1"/>
  <c r="AB129" i="50" s="1"/>
  <c r="AC129" i="50" s="1"/>
  <c r="AD129" i="50" s="1"/>
  <c r="AE129" i="50" s="1"/>
  <c r="AF129" i="50" s="1"/>
  <c r="C129" i="50"/>
  <c r="AF128" i="50"/>
  <c r="T128" i="50"/>
  <c r="U128" i="50" s="1"/>
  <c r="V128" i="50" s="1"/>
  <c r="W128" i="50" s="1"/>
  <c r="X128" i="50" s="1"/>
  <c r="Y128" i="50" s="1"/>
  <c r="Z128" i="50" s="1"/>
  <c r="AA128" i="50" s="1"/>
  <c r="AB128" i="50" s="1"/>
  <c r="AC128" i="50" s="1"/>
  <c r="AD128" i="50" s="1"/>
  <c r="AE128" i="50" s="1"/>
  <c r="P128" i="50"/>
  <c r="Q128" i="50" s="1"/>
  <c r="R128" i="50" s="1"/>
  <c r="S128" i="50" s="1"/>
  <c r="D128" i="50"/>
  <c r="E128" i="50" s="1"/>
  <c r="F128" i="50" s="1"/>
  <c r="G128" i="50" s="1"/>
  <c r="H128" i="50" s="1"/>
  <c r="I128" i="50" s="1"/>
  <c r="J128" i="50" s="1"/>
  <c r="K128" i="50" s="1"/>
  <c r="L128" i="50" s="1"/>
  <c r="M128" i="50" s="1"/>
  <c r="N128" i="50" s="1"/>
  <c r="O128" i="50" s="1"/>
  <c r="C128" i="50"/>
  <c r="C127" i="50"/>
  <c r="D127" i="50" s="1"/>
  <c r="E127" i="50" s="1"/>
  <c r="F127" i="50" s="1"/>
  <c r="G127" i="50" s="1"/>
  <c r="H127" i="50" s="1"/>
  <c r="I127" i="50" s="1"/>
  <c r="J127" i="50" s="1"/>
  <c r="K127" i="50" s="1"/>
  <c r="L127" i="50" s="1"/>
  <c r="M127" i="50" s="1"/>
  <c r="N127" i="50" s="1"/>
  <c r="O127" i="50" s="1"/>
  <c r="P127" i="50" s="1"/>
  <c r="Q127" i="50" s="1"/>
  <c r="R127" i="50" s="1"/>
  <c r="S127" i="50" s="1"/>
  <c r="T127" i="50" s="1"/>
  <c r="U127" i="50" s="1"/>
  <c r="V127" i="50" s="1"/>
  <c r="W127" i="50" s="1"/>
  <c r="X127" i="50" s="1"/>
  <c r="Y127" i="50" s="1"/>
  <c r="Z127" i="50" s="1"/>
  <c r="AA127" i="50" s="1"/>
  <c r="AB127" i="50" s="1"/>
  <c r="AC127" i="50" s="1"/>
  <c r="AD127" i="50" s="1"/>
  <c r="AE127" i="50" s="1"/>
  <c r="AF127" i="50" s="1"/>
  <c r="F126" i="50"/>
  <c r="G126" i="50" s="1"/>
  <c r="H126" i="50" s="1"/>
  <c r="I126" i="50" s="1"/>
  <c r="J126" i="50" s="1"/>
  <c r="K126" i="50" s="1"/>
  <c r="L126" i="50" s="1"/>
  <c r="M126" i="50" s="1"/>
  <c r="N126" i="50" s="1"/>
  <c r="O126" i="50" s="1"/>
  <c r="P126" i="50" s="1"/>
  <c r="Q126" i="50" s="1"/>
  <c r="R126" i="50" s="1"/>
  <c r="S126" i="50" s="1"/>
  <c r="T126" i="50" s="1"/>
  <c r="U126" i="50" s="1"/>
  <c r="V126" i="50" s="1"/>
  <c r="W126" i="50" s="1"/>
  <c r="X126" i="50" s="1"/>
  <c r="Y126" i="50" s="1"/>
  <c r="Z126" i="50" s="1"/>
  <c r="AA126" i="50" s="1"/>
  <c r="AB126" i="50" s="1"/>
  <c r="AC126" i="50" s="1"/>
  <c r="AD126" i="50" s="1"/>
  <c r="AE126" i="50" s="1"/>
  <c r="AF126" i="50" s="1"/>
  <c r="D126" i="50"/>
  <c r="E126" i="50" s="1"/>
  <c r="C126" i="50"/>
  <c r="R124" i="50"/>
  <c r="S124" i="50" s="1"/>
  <c r="T124" i="50" s="1"/>
  <c r="U124" i="50" s="1"/>
  <c r="V124" i="50" s="1"/>
  <c r="W124" i="50" s="1"/>
  <c r="X124" i="50" s="1"/>
  <c r="Y124" i="50" s="1"/>
  <c r="Z124" i="50" s="1"/>
  <c r="AA124" i="50" s="1"/>
  <c r="AB124" i="50" s="1"/>
  <c r="AC124" i="50" s="1"/>
  <c r="AD124" i="50" s="1"/>
  <c r="AE124" i="50" s="1"/>
  <c r="AF124" i="50" s="1"/>
  <c r="N124" i="50"/>
  <c r="O124" i="50" s="1"/>
  <c r="P124" i="50" s="1"/>
  <c r="Q124" i="50" s="1"/>
  <c r="F124" i="50"/>
  <c r="G124" i="50" s="1"/>
  <c r="H124" i="50" s="1"/>
  <c r="I124" i="50" s="1"/>
  <c r="J124" i="50" s="1"/>
  <c r="K124" i="50" s="1"/>
  <c r="L124" i="50" s="1"/>
  <c r="M124" i="50" s="1"/>
  <c r="D124" i="50"/>
  <c r="E124" i="50" s="1"/>
  <c r="C124" i="50"/>
  <c r="E123" i="50"/>
  <c r="F123" i="50" s="1"/>
  <c r="G123" i="50" s="1"/>
  <c r="H123" i="50" s="1"/>
  <c r="I123" i="50" s="1"/>
  <c r="J123" i="50" s="1"/>
  <c r="K123" i="50" s="1"/>
  <c r="L123" i="50" s="1"/>
  <c r="M123" i="50" s="1"/>
  <c r="N123" i="50" s="1"/>
  <c r="O123" i="50" s="1"/>
  <c r="P123" i="50" s="1"/>
  <c r="Q123" i="50" s="1"/>
  <c r="R123" i="50" s="1"/>
  <c r="S123" i="50" s="1"/>
  <c r="T123" i="50" s="1"/>
  <c r="U123" i="50" s="1"/>
  <c r="V123" i="50" s="1"/>
  <c r="W123" i="50" s="1"/>
  <c r="X123" i="50" s="1"/>
  <c r="Y123" i="50" s="1"/>
  <c r="Z123" i="50" s="1"/>
  <c r="AA123" i="50" s="1"/>
  <c r="AB123" i="50" s="1"/>
  <c r="AC123" i="50" s="1"/>
  <c r="AD123" i="50" s="1"/>
  <c r="AE123" i="50" s="1"/>
  <c r="AF123" i="50" s="1"/>
  <c r="D123" i="50"/>
  <c r="C123" i="50"/>
  <c r="N122" i="50"/>
  <c r="O122" i="50" s="1"/>
  <c r="P122" i="50" s="1"/>
  <c r="Q122" i="50" s="1"/>
  <c r="R122" i="50" s="1"/>
  <c r="S122" i="50" s="1"/>
  <c r="T122" i="50" s="1"/>
  <c r="U122" i="50" s="1"/>
  <c r="V122" i="50" s="1"/>
  <c r="W122" i="50" s="1"/>
  <c r="X122" i="50" s="1"/>
  <c r="Y122" i="50" s="1"/>
  <c r="Z122" i="50" s="1"/>
  <c r="AA122" i="50" s="1"/>
  <c r="AB122" i="50" s="1"/>
  <c r="AC122" i="50" s="1"/>
  <c r="AD122" i="50" s="1"/>
  <c r="AE122" i="50" s="1"/>
  <c r="AF122" i="50" s="1"/>
  <c r="F122" i="50"/>
  <c r="G122" i="50" s="1"/>
  <c r="H122" i="50" s="1"/>
  <c r="I122" i="50" s="1"/>
  <c r="J122" i="50" s="1"/>
  <c r="K122" i="50" s="1"/>
  <c r="L122" i="50" s="1"/>
  <c r="M122" i="50" s="1"/>
  <c r="C122" i="50"/>
  <c r="D122" i="50" s="1"/>
  <c r="E122" i="50" s="1"/>
  <c r="D121" i="50"/>
  <c r="E121" i="50" s="1"/>
  <c r="F121" i="50" s="1"/>
  <c r="G121" i="50" s="1"/>
  <c r="H121" i="50" s="1"/>
  <c r="I121" i="50" s="1"/>
  <c r="J121" i="50" s="1"/>
  <c r="K121" i="50" s="1"/>
  <c r="L121" i="50" s="1"/>
  <c r="M121" i="50" s="1"/>
  <c r="N121" i="50" s="1"/>
  <c r="O121" i="50" s="1"/>
  <c r="P121" i="50" s="1"/>
  <c r="Q121" i="50" s="1"/>
  <c r="R121" i="50" s="1"/>
  <c r="S121" i="50" s="1"/>
  <c r="T121" i="50" s="1"/>
  <c r="U121" i="50" s="1"/>
  <c r="V121" i="50" s="1"/>
  <c r="W121" i="50" s="1"/>
  <c r="X121" i="50" s="1"/>
  <c r="Y121" i="50" s="1"/>
  <c r="Z121" i="50" s="1"/>
  <c r="AA121" i="50" s="1"/>
  <c r="AB121" i="50" s="1"/>
  <c r="AC121" i="50" s="1"/>
  <c r="AD121" i="50" s="1"/>
  <c r="AE121" i="50" s="1"/>
  <c r="AF121" i="50" s="1"/>
  <c r="C121" i="50"/>
  <c r="AE120" i="50"/>
  <c r="AF120" i="50" s="1"/>
  <c r="L120" i="50"/>
  <c r="M120" i="50" s="1"/>
  <c r="N120" i="50" s="1"/>
  <c r="O120" i="50" s="1"/>
  <c r="P120" i="50" s="1"/>
  <c r="Q120" i="50" s="1"/>
  <c r="R120" i="50" s="1"/>
  <c r="S120" i="50" s="1"/>
  <c r="T120" i="50" s="1"/>
  <c r="U120" i="50" s="1"/>
  <c r="V120" i="50" s="1"/>
  <c r="W120" i="50" s="1"/>
  <c r="X120" i="50" s="1"/>
  <c r="Y120" i="50" s="1"/>
  <c r="Z120" i="50" s="1"/>
  <c r="AA120" i="50" s="1"/>
  <c r="AB120" i="50" s="1"/>
  <c r="AC120" i="50" s="1"/>
  <c r="AD120" i="50" s="1"/>
  <c r="D120" i="50"/>
  <c r="E120" i="50" s="1"/>
  <c r="F120" i="50" s="1"/>
  <c r="G120" i="50" s="1"/>
  <c r="H120" i="50" s="1"/>
  <c r="I120" i="50" s="1"/>
  <c r="J120" i="50" s="1"/>
  <c r="K120" i="50" s="1"/>
  <c r="C120" i="50"/>
  <c r="D119" i="50"/>
  <c r="E119" i="50" s="1"/>
  <c r="F119" i="50" s="1"/>
  <c r="G119" i="50" s="1"/>
  <c r="H119" i="50" s="1"/>
  <c r="I119" i="50" s="1"/>
  <c r="J119" i="50" s="1"/>
  <c r="K119" i="50" s="1"/>
  <c r="L119" i="50" s="1"/>
  <c r="M119" i="50" s="1"/>
  <c r="N119" i="50" s="1"/>
  <c r="O119" i="50" s="1"/>
  <c r="P119" i="50" s="1"/>
  <c r="Q119" i="50" s="1"/>
  <c r="R119" i="50" s="1"/>
  <c r="S119" i="50" s="1"/>
  <c r="T119" i="50" s="1"/>
  <c r="U119" i="50" s="1"/>
  <c r="V119" i="50" s="1"/>
  <c r="W119" i="50" s="1"/>
  <c r="X119" i="50" s="1"/>
  <c r="Y119" i="50" s="1"/>
  <c r="Z119" i="50" s="1"/>
  <c r="AA119" i="50" s="1"/>
  <c r="AB119" i="50" s="1"/>
  <c r="AC119" i="50" s="1"/>
  <c r="AD119" i="50" s="1"/>
  <c r="AE119" i="50" s="1"/>
  <c r="AF119" i="50" s="1"/>
  <c r="C119" i="50"/>
  <c r="S118" i="50"/>
  <c r="T118" i="50" s="1"/>
  <c r="U118" i="50" s="1"/>
  <c r="V118" i="50" s="1"/>
  <c r="W118" i="50" s="1"/>
  <c r="X118" i="50" s="1"/>
  <c r="Y118" i="50" s="1"/>
  <c r="Z118" i="50" s="1"/>
  <c r="AA118" i="50" s="1"/>
  <c r="AB118" i="50" s="1"/>
  <c r="AC118" i="50" s="1"/>
  <c r="AD118" i="50" s="1"/>
  <c r="AE118" i="50" s="1"/>
  <c r="AF118" i="50" s="1"/>
  <c r="P118" i="50"/>
  <c r="Q118" i="50" s="1"/>
  <c r="R118" i="50" s="1"/>
  <c r="K118" i="50"/>
  <c r="L118" i="50" s="1"/>
  <c r="M118" i="50" s="1"/>
  <c r="N118" i="50" s="1"/>
  <c r="O118" i="50" s="1"/>
  <c r="E118" i="50"/>
  <c r="F118" i="50" s="1"/>
  <c r="G118" i="50" s="1"/>
  <c r="H118" i="50" s="1"/>
  <c r="I118" i="50" s="1"/>
  <c r="J118" i="50" s="1"/>
  <c r="C118" i="50"/>
  <c r="D118" i="50" s="1"/>
  <c r="C117" i="50"/>
  <c r="D117" i="50" s="1"/>
  <c r="E117" i="50" s="1"/>
  <c r="F117" i="50" s="1"/>
  <c r="G117" i="50" s="1"/>
  <c r="H117" i="50" s="1"/>
  <c r="I117" i="50" s="1"/>
  <c r="J117" i="50" s="1"/>
  <c r="K117" i="50" s="1"/>
  <c r="L117" i="50" s="1"/>
  <c r="M117" i="50" s="1"/>
  <c r="N117" i="50" s="1"/>
  <c r="O117" i="50" s="1"/>
  <c r="P117" i="50" s="1"/>
  <c r="Q117" i="50" s="1"/>
  <c r="R117" i="50" s="1"/>
  <c r="S117" i="50" s="1"/>
  <c r="T117" i="50" s="1"/>
  <c r="U117" i="50" s="1"/>
  <c r="V117" i="50" s="1"/>
  <c r="W117" i="50" s="1"/>
  <c r="X117" i="50" s="1"/>
  <c r="Y117" i="50" s="1"/>
  <c r="Z117" i="50" s="1"/>
  <c r="AA117" i="50" s="1"/>
  <c r="AB117" i="50" s="1"/>
  <c r="AC117" i="50" s="1"/>
  <c r="AD117" i="50" s="1"/>
  <c r="AE117" i="50" s="1"/>
  <c r="AF117" i="50" s="1"/>
  <c r="G116" i="50"/>
  <c r="H116" i="50" s="1"/>
  <c r="I116" i="50" s="1"/>
  <c r="J116" i="50" s="1"/>
  <c r="K116" i="50" s="1"/>
  <c r="L116" i="50" s="1"/>
  <c r="M116" i="50" s="1"/>
  <c r="N116" i="50" s="1"/>
  <c r="O116" i="50" s="1"/>
  <c r="P116" i="50" s="1"/>
  <c r="Q116" i="50" s="1"/>
  <c r="R116" i="50" s="1"/>
  <c r="S116" i="50" s="1"/>
  <c r="T116" i="50" s="1"/>
  <c r="U116" i="50" s="1"/>
  <c r="V116" i="50" s="1"/>
  <c r="W116" i="50" s="1"/>
  <c r="X116" i="50" s="1"/>
  <c r="Y116" i="50" s="1"/>
  <c r="Z116" i="50" s="1"/>
  <c r="AA116" i="50" s="1"/>
  <c r="AB116" i="50" s="1"/>
  <c r="AC116" i="50" s="1"/>
  <c r="AD116" i="50" s="1"/>
  <c r="AE116" i="50" s="1"/>
  <c r="AF116" i="50" s="1"/>
  <c r="D116" i="50"/>
  <c r="E116" i="50" s="1"/>
  <c r="F116" i="50" s="1"/>
  <c r="C116" i="50"/>
  <c r="H115" i="50"/>
  <c r="I115" i="50" s="1"/>
  <c r="J115" i="50" s="1"/>
  <c r="K115" i="50" s="1"/>
  <c r="L115" i="50" s="1"/>
  <c r="M115" i="50" s="1"/>
  <c r="N115" i="50" s="1"/>
  <c r="O115" i="50" s="1"/>
  <c r="P115" i="50" s="1"/>
  <c r="Q115" i="50" s="1"/>
  <c r="R115" i="50" s="1"/>
  <c r="S115" i="50" s="1"/>
  <c r="T115" i="50" s="1"/>
  <c r="U115" i="50" s="1"/>
  <c r="V115" i="50" s="1"/>
  <c r="W115" i="50" s="1"/>
  <c r="X115" i="50" s="1"/>
  <c r="Y115" i="50" s="1"/>
  <c r="Z115" i="50" s="1"/>
  <c r="AA115" i="50" s="1"/>
  <c r="AB115" i="50" s="1"/>
  <c r="AC115" i="50" s="1"/>
  <c r="AD115" i="50" s="1"/>
  <c r="AE115" i="50" s="1"/>
  <c r="AF115" i="50" s="1"/>
  <c r="G115" i="50"/>
  <c r="D115" i="50"/>
  <c r="E115" i="50" s="1"/>
  <c r="F115" i="50" s="1"/>
  <c r="C115" i="50"/>
  <c r="F114" i="50"/>
  <c r="G114" i="50" s="1"/>
  <c r="H114" i="50" s="1"/>
  <c r="I114" i="50" s="1"/>
  <c r="J114" i="50" s="1"/>
  <c r="K114" i="50" s="1"/>
  <c r="L114" i="50" s="1"/>
  <c r="M114" i="50" s="1"/>
  <c r="N114" i="50" s="1"/>
  <c r="O114" i="50" s="1"/>
  <c r="P114" i="50" s="1"/>
  <c r="Q114" i="50" s="1"/>
  <c r="R114" i="50" s="1"/>
  <c r="S114" i="50" s="1"/>
  <c r="T114" i="50" s="1"/>
  <c r="U114" i="50" s="1"/>
  <c r="V114" i="50" s="1"/>
  <c r="W114" i="50" s="1"/>
  <c r="X114" i="50" s="1"/>
  <c r="Y114" i="50" s="1"/>
  <c r="Z114" i="50" s="1"/>
  <c r="AA114" i="50" s="1"/>
  <c r="AB114" i="50" s="1"/>
  <c r="AC114" i="50" s="1"/>
  <c r="AD114" i="50" s="1"/>
  <c r="AE114" i="50" s="1"/>
  <c r="AF114" i="50" s="1"/>
  <c r="C114" i="50"/>
  <c r="D114" i="50" s="1"/>
  <c r="E114" i="50" s="1"/>
  <c r="K113" i="50"/>
  <c r="L113" i="50" s="1"/>
  <c r="M113" i="50" s="1"/>
  <c r="N113" i="50" s="1"/>
  <c r="O113" i="50" s="1"/>
  <c r="P113" i="50" s="1"/>
  <c r="Q113" i="50" s="1"/>
  <c r="R113" i="50" s="1"/>
  <c r="S113" i="50" s="1"/>
  <c r="T113" i="50" s="1"/>
  <c r="U113" i="50" s="1"/>
  <c r="V113" i="50" s="1"/>
  <c r="W113" i="50" s="1"/>
  <c r="X113" i="50" s="1"/>
  <c r="Y113" i="50" s="1"/>
  <c r="Z113" i="50" s="1"/>
  <c r="AA113" i="50" s="1"/>
  <c r="AB113" i="50" s="1"/>
  <c r="AC113" i="50" s="1"/>
  <c r="AD113" i="50" s="1"/>
  <c r="AE113" i="50" s="1"/>
  <c r="AF113" i="50" s="1"/>
  <c r="H113" i="50"/>
  <c r="I113" i="50" s="1"/>
  <c r="J113" i="50" s="1"/>
  <c r="F113" i="50"/>
  <c r="G113" i="50" s="1"/>
  <c r="D113" i="50"/>
  <c r="E113" i="50" s="1"/>
  <c r="C113" i="50"/>
  <c r="F112" i="50"/>
  <c r="G112" i="50" s="1"/>
  <c r="H112" i="50" s="1"/>
  <c r="I112" i="50" s="1"/>
  <c r="J112" i="50" s="1"/>
  <c r="K112" i="50" s="1"/>
  <c r="L112" i="50" s="1"/>
  <c r="M112" i="50" s="1"/>
  <c r="N112" i="50" s="1"/>
  <c r="O112" i="50" s="1"/>
  <c r="P112" i="50" s="1"/>
  <c r="Q112" i="50" s="1"/>
  <c r="R112" i="50" s="1"/>
  <c r="S112" i="50" s="1"/>
  <c r="T112" i="50" s="1"/>
  <c r="U112" i="50" s="1"/>
  <c r="V112" i="50" s="1"/>
  <c r="W112" i="50" s="1"/>
  <c r="X112" i="50" s="1"/>
  <c r="Y112" i="50" s="1"/>
  <c r="Z112" i="50" s="1"/>
  <c r="AA112" i="50" s="1"/>
  <c r="AB112" i="50" s="1"/>
  <c r="AC112" i="50" s="1"/>
  <c r="AD112" i="50" s="1"/>
  <c r="AE112" i="50" s="1"/>
  <c r="AF112" i="50" s="1"/>
  <c r="C112" i="50"/>
  <c r="D112" i="50" s="1"/>
  <c r="E112" i="50" s="1"/>
  <c r="G111" i="50"/>
  <c r="H111" i="50" s="1"/>
  <c r="I111" i="50" s="1"/>
  <c r="J111" i="50" s="1"/>
  <c r="K111" i="50" s="1"/>
  <c r="L111" i="50" s="1"/>
  <c r="M111" i="50" s="1"/>
  <c r="N111" i="50" s="1"/>
  <c r="O111" i="50" s="1"/>
  <c r="P111" i="50" s="1"/>
  <c r="Q111" i="50" s="1"/>
  <c r="R111" i="50" s="1"/>
  <c r="S111" i="50" s="1"/>
  <c r="T111" i="50" s="1"/>
  <c r="U111" i="50" s="1"/>
  <c r="V111" i="50" s="1"/>
  <c r="W111" i="50" s="1"/>
  <c r="X111" i="50" s="1"/>
  <c r="Y111" i="50" s="1"/>
  <c r="Z111" i="50" s="1"/>
  <c r="AA111" i="50" s="1"/>
  <c r="AB111" i="50" s="1"/>
  <c r="AC111" i="50" s="1"/>
  <c r="AD111" i="50" s="1"/>
  <c r="AE111" i="50" s="1"/>
  <c r="AF111" i="50" s="1"/>
  <c r="D111" i="50"/>
  <c r="E111" i="50" s="1"/>
  <c r="F111" i="50" s="1"/>
  <c r="C111" i="50"/>
  <c r="S110" i="50"/>
  <c r="T110" i="50" s="1"/>
  <c r="U110" i="50" s="1"/>
  <c r="V110" i="50" s="1"/>
  <c r="W110" i="50" s="1"/>
  <c r="X110" i="50" s="1"/>
  <c r="Y110" i="50" s="1"/>
  <c r="Z110" i="50" s="1"/>
  <c r="AA110" i="50" s="1"/>
  <c r="AB110" i="50" s="1"/>
  <c r="AC110" i="50" s="1"/>
  <c r="AD110" i="50" s="1"/>
  <c r="AE110" i="50" s="1"/>
  <c r="AF110" i="50" s="1"/>
  <c r="F110" i="50"/>
  <c r="G110" i="50" s="1"/>
  <c r="H110" i="50" s="1"/>
  <c r="I110" i="50" s="1"/>
  <c r="J110" i="50" s="1"/>
  <c r="K110" i="50" s="1"/>
  <c r="L110" i="50" s="1"/>
  <c r="M110" i="50" s="1"/>
  <c r="N110" i="50" s="1"/>
  <c r="O110" i="50" s="1"/>
  <c r="P110" i="50" s="1"/>
  <c r="Q110" i="50" s="1"/>
  <c r="R110" i="50" s="1"/>
  <c r="C110" i="50"/>
  <c r="D110" i="50" s="1"/>
  <c r="E110" i="50" s="1"/>
  <c r="AD109" i="50"/>
  <c r="AE109" i="50" s="1"/>
  <c r="AF109" i="50" s="1"/>
  <c r="P109" i="50"/>
  <c r="Q109" i="50" s="1"/>
  <c r="R109" i="50" s="1"/>
  <c r="S109" i="50" s="1"/>
  <c r="T109" i="50" s="1"/>
  <c r="U109" i="50" s="1"/>
  <c r="V109" i="50" s="1"/>
  <c r="W109" i="50" s="1"/>
  <c r="X109" i="50" s="1"/>
  <c r="Y109" i="50" s="1"/>
  <c r="Z109" i="50" s="1"/>
  <c r="AA109" i="50" s="1"/>
  <c r="AB109" i="50" s="1"/>
  <c r="AC109" i="50" s="1"/>
  <c r="N109" i="50"/>
  <c r="O109" i="50" s="1"/>
  <c r="L109" i="50"/>
  <c r="M109" i="50" s="1"/>
  <c r="K109" i="50"/>
  <c r="J109" i="50"/>
  <c r="D109" i="50"/>
  <c r="E109" i="50" s="1"/>
  <c r="F109" i="50" s="1"/>
  <c r="G109" i="50" s="1"/>
  <c r="H109" i="50" s="1"/>
  <c r="C109" i="50"/>
  <c r="U108" i="50"/>
  <c r="V108" i="50" s="1"/>
  <c r="W108" i="50" s="1"/>
  <c r="X108" i="50" s="1"/>
  <c r="Y108" i="50" s="1"/>
  <c r="Z108" i="50" s="1"/>
  <c r="AA108" i="50" s="1"/>
  <c r="AB108" i="50" s="1"/>
  <c r="AC108" i="50" s="1"/>
  <c r="AD108" i="50" s="1"/>
  <c r="AE108" i="50" s="1"/>
  <c r="AF108" i="50" s="1"/>
  <c r="F108" i="50"/>
  <c r="G108" i="50" s="1"/>
  <c r="H108" i="50" s="1"/>
  <c r="I108" i="50" s="1"/>
  <c r="J108" i="50" s="1"/>
  <c r="K108" i="50" s="1"/>
  <c r="L108" i="50" s="1"/>
  <c r="M108" i="50" s="1"/>
  <c r="N108" i="50" s="1"/>
  <c r="O108" i="50" s="1"/>
  <c r="P108" i="50" s="1"/>
  <c r="Q108" i="50" s="1"/>
  <c r="R108" i="50" s="1"/>
  <c r="S108" i="50" s="1"/>
  <c r="T108" i="50" s="1"/>
  <c r="E108" i="50"/>
  <c r="C108" i="50"/>
  <c r="D108" i="50" s="1"/>
  <c r="H107" i="50"/>
  <c r="I107" i="50" s="1"/>
  <c r="J107" i="50" s="1"/>
  <c r="K107" i="50" s="1"/>
  <c r="L107" i="50" s="1"/>
  <c r="M107" i="50" s="1"/>
  <c r="N107" i="50" s="1"/>
  <c r="O107" i="50" s="1"/>
  <c r="P107" i="50" s="1"/>
  <c r="Q107" i="50" s="1"/>
  <c r="R107" i="50" s="1"/>
  <c r="S107" i="50" s="1"/>
  <c r="T107" i="50" s="1"/>
  <c r="U107" i="50" s="1"/>
  <c r="V107" i="50" s="1"/>
  <c r="W107" i="50" s="1"/>
  <c r="X107" i="50" s="1"/>
  <c r="Y107" i="50" s="1"/>
  <c r="Z107" i="50" s="1"/>
  <c r="AA107" i="50" s="1"/>
  <c r="AB107" i="50" s="1"/>
  <c r="AC107" i="50" s="1"/>
  <c r="AD107" i="50" s="1"/>
  <c r="AE107" i="50" s="1"/>
  <c r="AF107" i="50" s="1"/>
  <c r="F107" i="50"/>
  <c r="G107" i="50" s="1"/>
  <c r="D107" i="50"/>
  <c r="E107" i="50" s="1"/>
  <c r="C107" i="50"/>
  <c r="L105" i="50"/>
  <c r="M105" i="50" s="1"/>
  <c r="N105" i="50" s="1"/>
  <c r="O105" i="50" s="1"/>
  <c r="P105" i="50" s="1"/>
  <c r="Q105" i="50" s="1"/>
  <c r="R105" i="50" s="1"/>
  <c r="S105" i="50" s="1"/>
  <c r="T105" i="50" s="1"/>
  <c r="U105" i="50" s="1"/>
  <c r="V105" i="50" s="1"/>
  <c r="W105" i="50" s="1"/>
  <c r="X105" i="50" s="1"/>
  <c r="Y105" i="50" s="1"/>
  <c r="Z105" i="50" s="1"/>
  <c r="AA105" i="50" s="1"/>
  <c r="AB105" i="50" s="1"/>
  <c r="AC105" i="50" s="1"/>
  <c r="AD105" i="50" s="1"/>
  <c r="AE105" i="50" s="1"/>
  <c r="AF105" i="50" s="1"/>
  <c r="E105" i="50"/>
  <c r="F105" i="50" s="1"/>
  <c r="G105" i="50" s="1"/>
  <c r="H105" i="50" s="1"/>
  <c r="I105" i="50" s="1"/>
  <c r="J105" i="50" s="1"/>
  <c r="K105" i="50" s="1"/>
  <c r="D105" i="50"/>
  <c r="C105" i="50"/>
  <c r="E104" i="50"/>
  <c r="F104" i="50" s="1"/>
  <c r="G104" i="50" s="1"/>
  <c r="H104" i="50" s="1"/>
  <c r="I104" i="50" s="1"/>
  <c r="J104" i="50" s="1"/>
  <c r="K104" i="50" s="1"/>
  <c r="L104" i="50" s="1"/>
  <c r="M104" i="50" s="1"/>
  <c r="N104" i="50" s="1"/>
  <c r="O104" i="50" s="1"/>
  <c r="P104" i="50" s="1"/>
  <c r="Q104" i="50" s="1"/>
  <c r="R104" i="50" s="1"/>
  <c r="S104" i="50" s="1"/>
  <c r="T104" i="50" s="1"/>
  <c r="U104" i="50" s="1"/>
  <c r="V104" i="50" s="1"/>
  <c r="W104" i="50" s="1"/>
  <c r="X104" i="50" s="1"/>
  <c r="Y104" i="50" s="1"/>
  <c r="Z104" i="50" s="1"/>
  <c r="AA104" i="50" s="1"/>
  <c r="AB104" i="50" s="1"/>
  <c r="AC104" i="50" s="1"/>
  <c r="AD104" i="50" s="1"/>
  <c r="AE104" i="50" s="1"/>
  <c r="AF104" i="50" s="1"/>
  <c r="D104" i="50"/>
  <c r="D90" i="50" s="1"/>
  <c r="C104" i="50"/>
  <c r="K102" i="50"/>
  <c r="L102" i="50" s="1"/>
  <c r="M102" i="50" s="1"/>
  <c r="N102" i="50" s="1"/>
  <c r="O102" i="50" s="1"/>
  <c r="P102" i="50" s="1"/>
  <c r="Q102" i="50" s="1"/>
  <c r="R102" i="50" s="1"/>
  <c r="S102" i="50" s="1"/>
  <c r="T102" i="50" s="1"/>
  <c r="U102" i="50" s="1"/>
  <c r="V102" i="50" s="1"/>
  <c r="W102" i="50" s="1"/>
  <c r="X102" i="50" s="1"/>
  <c r="Y102" i="50" s="1"/>
  <c r="Z102" i="50" s="1"/>
  <c r="AA102" i="50" s="1"/>
  <c r="AB102" i="50" s="1"/>
  <c r="AC102" i="50" s="1"/>
  <c r="AD102" i="50" s="1"/>
  <c r="AE102" i="50" s="1"/>
  <c r="AF102" i="50" s="1"/>
  <c r="F102" i="50"/>
  <c r="G102" i="50" s="1"/>
  <c r="H102" i="50" s="1"/>
  <c r="I102" i="50" s="1"/>
  <c r="J102" i="50" s="1"/>
  <c r="C102" i="50"/>
  <c r="D102" i="50" s="1"/>
  <c r="E102" i="50" s="1"/>
  <c r="F101" i="50"/>
  <c r="G101" i="50" s="1"/>
  <c r="H101" i="50" s="1"/>
  <c r="I101" i="50" s="1"/>
  <c r="J101" i="50" s="1"/>
  <c r="K101" i="50" s="1"/>
  <c r="L101" i="50" s="1"/>
  <c r="M101" i="50" s="1"/>
  <c r="N101" i="50" s="1"/>
  <c r="O101" i="50" s="1"/>
  <c r="P101" i="50" s="1"/>
  <c r="Q101" i="50" s="1"/>
  <c r="R101" i="50" s="1"/>
  <c r="S101" i="50" s="1"/>
  <c r="T101" i="50" s="1"/>
  <c r="U101" i="50" s="1"/>
  <c r="V101" i="50" s="1"/>
  <c r="W101" i="50" s="1"/>
  <c r="X101" i="50" s="1"/>
  <c r="Y101" i="50" s="1"/>
  <c r="Z101" i="50" s="1"/>
  <c r="AA101" i="50" s="1"/>
  <c r="AB101" i="50" s="1"/>
  <c r="AC101" i="50" s="1"/>
  <c r="AD101" i="50" s="1"/>
  <c r="AE101" i="50" s="1"/>
  <c r="AF101" i="50" s="1"/>
  <c r="D101" i="50"/>
  <c r="E101" i="50" s="1"/>
  <c r="C101" i="50"/>
  <c r="D100" i="50"/>
  <c r="E100" i="50" s="1"/>
  <c r="F100" i="50" s="1"/>
  <c r="G100" i="50" s="1"/>
  <c r="H100" i="50" s="1"/>
  <c r="I100" i="50" s="1"/>
  <c r="J100" i="50" s="1"/>
  <c r="K100" i="50" s="1"/>
  <c r="L100" i="50" s="1"/>
  <c r="M100" i="50" s="1"/>
  <c r="N100" i="50" s="1"/>
  <c r="O100" i="50" s="1"/>
  <c r="P100" i="50" s="1"/>
  <c r="Q100" i="50" s="1"/>
  <c r="R100" i="50" s="1"/>
  <c r="S100" i="50" s="1"/>
  <c r="T100" i="50" s="1"/>
  <c r="U100" i="50" s="1"/>
  <c r="V100" i="50" s="1"/>
  <c r="W100" i="50" s="1"/>
  <c r="X100" i="50" s="1"/>
  <c r="Y100" i="50" s="1"/>
  <c r="Z100" i="50" s="1"/>
  <c r="AA100" i="50" s="1"/>
  <c r="AB100" i="50" s="1"/>
  <c r="AC100" i="50" s="1"/>
  <c r="AD100" i="50" s="1"/>
  <c r="AE100" i="50" s="1"/>
  <c r="AF100" i="50" s="1"/>
  <c r="C100" i="50"/>
  <c r="G99" i="50"/>
  <c r="H99" i="50" s="1"/>
  <c r="I99" i="50" s="1"/>
  <c r="J99" i="50" s="1"/>
  <c r="K99" i="50" s="1"/>
  <c r="L99" i="50" s="1"/>
  <c r="M99" i="50" s="1"/>
  <c r="N99" i="50" s="1"/>
  <c r="O99" i="50" s="1"/>
  <c r="P99" i="50" s="1"/>
  <c r="Q99" i="50" s="1"/>
  <c r="R99" i="50" s="1"/>
  <c r="S99" i="50" s="1"/>
  <c r="T99" i="50" s="1"/>
  <c r="U99" i="50" s="1"/>
  <c r="V99" i="50" s="1"/>
  <c r="W99" i="50" s="1"/>
  <c r="X99" i="50" s="1"/>
  <c r="Y99" i="50" s="1"/>
  <c r="Z99" i="50" s="1"/>
  <c r="AA99" i="50" s="1"/>
  <c r="AB99" i="50" s="1"/>
  <c r="AC99" i="50" s="1"/>
  <c r="AD99" i="50" s="1"/>
  <c r="AE99" i="50" s="1"/>
  <c r="AF99" i="50" s="1"/>
  <c r="E99" i="50"/>
  <c r="F99" i="50" s="1"/>
  <c r="D99" i="50"/>
  <c r="C99" i="50"/>
  <c r="E98" i="50"/>
  <c r="C98" i="50"/>
  <c r="D98" i="50" s="1"/>
  <c r="C97" i="50"/>
  <c r="AH95" i="50"/>
  <c r="AI95" i="50" s="1"/>
  <c r="AH94" i="50"/>
  <c r="AI94" i="50" s="1"/>
  <c r="AH93" i="50"/>
  <c r="AI93" i="50" s="1"/>
  <c r="AH92" i="50"/>
  <c r="AI92" i="50" s="1"/>
  <c r="AH91" i="50"/>
  <c r="AI91" i="50" s="1"/>
  <c r="C90" i="50"/>
  <c r="AI88" i="50"/>
  <c r="AH88" i="50"/>
  <c r="AI87" i="50"/>
  <c r="AH87" i="50"/>
  <c r="AI86" i="50"/>
  <c r="AH86" i="50"/>
  <c r="AI85" i="50"/>
  <c r="AH85" i="50"/>
  <c r="AI84" i="50"/>
  <c r="AH84" i="50"/>
  <c r="AI83" i="50"/>
  <c r="AH83" i="50"/>
  <c r="AI82" i="50"/>
  <c r="AH82" i="50"/>
  <c r="AI81" i="50"/>
  <c r="AH81" i="50"/>
  <c r="AG79" i="50"/>
  <c r="AI78" i="50"/>
  <c r="AH78" i="50"/>
  <c r="AF77" i="50"/>
  <c r="AE77" i="50"/>
  <c r="AD77" i="50"/>
  <c r="AC77" i="50"/>
  <c r="AB77" i="50"/>
  <c r="AA77" i="50"/>
  <c r="Z77" i="50"/>
  <c r="Y77" i="50"/>
  <c r="X77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AF76" i="50"/>
  <c r="AE76" i="50"/>
  <c r="AD76" i="50"/>
  <c r="AC76" i="50"/>
  <c r="AB76" i="50"/>
  <c r="AA76" i="50"/>
  <c r="Z76" i="50"/>
  <c r="Y76" i="50"/>
  <c r="X76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AF75" i="50"/>
  <c r="AE75" i="50"/>
  <c r="AD75" i="50"/>
  <c r="AC75" i="50"/>
  <c r="AB75" i="50"/>
  <c r="AA75" i="50"/>
  <c r="Z75" i="50"/>
  <c r="Y75" i="50"/>
  <c r="X75" i="50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AF74" i="50"/>
  <c r="AE74" i="50"/>
  <c r="AD74" i="50"/>
  <c r="AC74" i="50"/>
  <c r="AB74" i="50"/>
  <c r="AA74" i="50"/>
  <c r="Z74" i="50"/>
  <c r="Y74" i="50"/>
  <c r="X74" i="50"/>
  <c r="W74" i="50"/>
  <c r="V74" i="50"/>
  <c r="U74" i="50"/>
  <c r="T74" i="50"/>
  <c r="S74" i="50"/>
  <c r="R74" i="50"/>
  <c r="Q74" i="50"/>
  <c r="P74" i="50"/>
  <c r="O74" i="50"/>
  <c r="N74" i="50"/>
  <c r="M74" i="50"/>
  <c r="L74" i="50"/>
  <c r="K74" i="50"/>
  <c r="J74" i="50"/>
  <c r="I74" i="50"/>
  <c r="H74" i="50"/>
  <c r="G74" i="50"/>
  <c r="F74" i="50"/>
  <c r="E74" i="50"/>
  <c r="D74" i="50"/>
  <c r="C74" i="50"/>
  <c r="AF73" i="50"/>
  <c r="AE73" i="50"/>
  <c r="AD73" i="50"/>
  <c r="AC73" i="50"/>
  <c r="AB73" i="50"/>
  <c r="AA73" i="50"/>
  <c r="Z73" i="50"/>
  <c r="Z79" i="50" s="1"/>
  <c r="Y73" i="50"/>
  <c r="X73" i="50"/>
  <c r="W73" i="50"/>
  <c r="V73" i="50"/>
  <c r="U73" i="50"/>
  <c r="T73" i="50"/>
  <c r="T79" i="50" s="1"/>
  <c r="S73" i="50"/>
  <c r="R73" i="50"/>
  <c r="Q73" i="50"/>
  <c r="P73" i="50"/>
  <c r="O73" i="50"/>
  <c r="O79" i="50" s="1"/>
  <c r="N73" i="50"/>
  <c r="M73" i="50"/>
  <c r="L73" i="50"/>
  <c r="K73" i="50"/>
  <c r="J73" i="50"/>
  <c r="I73" i="50"/>
  <c r="H73" i="50"/>
  <c r="G73" i="50"/>
  <c r="F73" i="50"/>
  <c r="E73" i="50"/>
  <c r="D73" i="50"/>
  <c r="C73" i="50"/>
  <c r="AI71" i="50"/>
  <c r="AH71" i="50"/>
  <c r="AG69" i="50"/>
  <c r="AG72" i="50" s="1"/>
  <c r="AF69" i="50"/>
  <c r="AE69" i="50"/>
  <c r="AD69" i="50"/>
  <c r="AC69" i="50"/>
  <c r="AB69" i="50"/>
  <c r="AA69" i="50"/>
  <c r="Z69" i="50"/>
  <c r="Y69" i="50"/>
  <c r="X69" i="50"/>
  <c r="W69" i="50"/>
  <c r="V69" i="50"/>
  <c r="U69" i="50"/>
  <c r="T69" i="50"/>
  <c r="S69" i="50"/>
  <c r="R69" i="50"/>
  <c r="Q69" i="50"/>
  <c r="P69" i="50"/>
  <c r="O69" i="50"/>
  <c r="N69" i="50"/>
  <c r="M69" i="50"/>
  <c r="L69" i="50"/>
  <c r="K69" i="50"/>
  <c r="J69" i="50"/>
  <c r="I69" i="50"/>
  <c r="H69" i="50"/>
  <c r="G69" i="50"/>
  <c r="F69" i="50"/>
  <c r="E69" i="50"/>
  <c r="D69" i="50"/>
  <c r="C69" i="50"/>
  <c r="AI68" i="50"/>
  <c r="AH68" i="50"/>
  <c r="AI67" i="50"/>
  <c r="AH67" i="50"/>
  <c r="AI66" i="50"/>
  <c r="AH66" i="50"/>
  <c r="AG65" i="50"/>
  <c r="AF65" i="50"/>
  <c r="AF5" i="50" s="1"/>
  <c r="AE65" i="50"/>
  <c r="AD65" i="50"/>
  <c r="AC65" i="50"/>
  <c r="AB65" i="50"/>
  <c r="AB5" i="50" s="1"/>
  <c r="AA65" i="50"/>
  <c r="AA5" i="50" s="1"/>
  <c r="Z5" i="50"/>
  <c r="X65" i="50"/>
  <c r="V65" i="50"/>
  <c r="U65" i="50"/>
  <c r="T65" i="50"/>
  <c r="S65" i="50"/>
  <c r="R5" i="50"/>
  <c r="P65" i="50"/>
  <c r="O65" i="50"/>
  <c r="O5" i="50" s="1"/>
  <c r="N65" i="50"/>
  <c r="N5" i="50" s="1"/>
  <c r="M65" i="50"/>
  <c r="M5" i="50" s="1"/>
  <c r="L65" i="50"/>
  <c r="L5" i="50" s="1"/>
  <c r="K65" i="50"/>
  <c r="K5" i="50" s="1"/>
  <c r="J65" i="50"/>
  <c r="J5" i="50" s="1"/>
  <c r="I65" i="50"/>
  <c r="H65" i="50"/>
  <c r="H5" i="50" s="1"/>
  <c r="G65" i="50"/>
  <c r="G5" i="50" s="1"/>
  <c r="F65" i="50"/>
  <c r="E65" i="50"/>
  <c r="E5" i="50" s="1"/>
  <c r="D65" i="50"/>
  <c r="D5" i="50" s="1"/>
  <c r="C65" i="50"/>
  <c r="C5" i="50" s="1"/>
  <c r="AI64" i="50"/>
  <c r="AH64" i="50"/>
  <c r="AI63" i="50"/>
  <c r="AH63" i="50"/>
  <c r="AI62" i="50"/>
  <c r="AH62" i="50"/>
  <c r="AI61" i="50"/>
  <c r="AH61" i="50"/>
  <c r="AI60" i="50"/>
  <c r="AH60" i="50"/>
  <c r="AI59" i="50"/>
  <c r="AH59" i="50"/>
  <c r="AI58" i="50"/>
  <c r="AH58" i="50"/>
  <c r="AI57" i="50"/>
  <c r="AH57" i="50"/>
  <c r="AI56" i="50"/>
  <c r="AH56" i="50"/>
  <c r="AI55" i="50"/>
  <c r="AH55" i="50"/>
  <c r="AI54" i="50"/>
  <c r="AH54" i="50"/>
  <c r="AG53" i="50"/>
  <c r="AG4" i="50" s="1"/>
  <c r="AF53" i="50"/>
  <c r="AE53" i="50"/>
  <c r="AD53" i="50"/>
  <c r="AC53" i="50"/>
  <c r="AB53" i="50"/>
  <c r="AA53" i="50"/>
  <c r="Y53" i="50"/>
  <c r="X53" i="50"/>
  <c r="W53" i="50"/>
  <c r="V53" i="50"/>
  <c r="U53" i="50"/>
  <c r="T53" i="50"/>
  <c r="S53" i="50"/>
  <c r="R53" i="50"/>
  <c r="Q53" i="50"/>
  <c r="P53" i="50"/>
  <c r="O53" i="50"/>
  <c r="N53" i="50"/>
  <c r="M53" i="50"/>
  <c r="L53" i="50"/>
  <c r="K53" i="50"/>
  <c r="J53" i="50"/>
  <c r="I53" i="50"/>
  <c r="H53" i="50"/>
  <c r="F53" i="50"/>
  <c r="E53" i="50"/>
  <c r="D53" i="50"/>
  <c r="C53" i="50"/>
  <c r="AI52" i="50"/>
  <c r="AH52" i="50"/>
  <c r="AI51" i="50"/>
  <c r="AH51" i="50"/>
  <c r="AI50" i="50"/>
  <c r="AH50" i="50"/>
  <c r="AG49" i="50"/>
  <c r="AG3" i="50" s="1"/>
  <c r="S49" i="50"/>
  <c r="R49" i="50"/>
  <c r="Q49" i="50"/>
  <c r="P49" i="50"/>
  <c r="O49" i="50"/>
  <c r="N49" i="50"/>
  <c r="M49" i="50"/>
  <c r="L49" i="50"/>
  <c r="K49" i="50"/>
  <c r="J49" i="50"/>
  <c r="I49" i="50"/>
  <c r="H49" i="50"/>
  <c r="G49" i="50"/>
  <c r="F49" i="50"/>
  <c r="E49" i="50"/>
  <c r="D49" i="50"/>
  <c r="C49" i="50"/>
  <c r="AG48" i="50"/>
  <c r="AI47" i="50"/>
  <c r="AH47" i="50"/>
  <c r="AI46" i="50"/>
  <c r="AH46" i="50"/>
  <c r="AI45" i="50"/>
  <c r="AH45" i="50"/>
  <c r="AI44" i="50"/>
  <c r="AH44" i="50"/>
  <c r="AI43" i="50"/>
  <c r="AH43" i="50"/>
  <c r="AI42" i="50"/>
  <c r="AH42" i="50"/>
  <c r="AI41" i="50"/>
  <c r="AH41" i="50"/>
  <c r="AI40" i="50"/>
  <c r="AH40" i="50"/>
  <c r="AI39" i="50"/>
  <c r="AH39" i="50"/>
  <c r="AI38" i="50"/>
  <c r="AH38" i="50"/>
  <c r="AI37" i="50"/>
  <c r="AH37" i="50"/>
  <c r="AI36" i="50"/>
  <c r="AH36" i="50"/>
  <c r="AG35" i="50"/>
  <c r="AG2" i="50" s="1"/>
  <c r="AF35" i="50"/>
  <c r="AE35" i="50"/>
  <c r="AD35" i="50"/>
  <c r="AC35" i="50"/>
  <c r="AB35" i="50"/>
  <c r="AA35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K72" i="50" s="1"/>
  <c r="J35" i="50"/>
  <c r="I35" i="50"/>
  <c r="H35" i="50"/>
  <c r="G35" i="50"/>
  <c r="F35" i="50"/>
  <c r="E35" i="50"/>
  <c r="D35" i="50"/>
  <c r="C35" i="50"/>
  <c r="AI34" i="50"/>
  <c r="AH34" i="50"/>
  <c r="AI33" i="50"/>
  <c r="AH33" i="50"/>
  <c r="AI32" i="50"/>
  <c r="AH32" i="50"/>
  <c r="AI31" i="50"/>
  <c r="AH31" i="50"/>
  <c r="AI30" i="50"/>
  <c r="AH30" i="50"/>
  <c r="AI29" i="50"/>
  <c r="AH29" i="50"/>
  <c r="AI28" i="50"/>
  <c r="AH28" i="50"/>
  <c r="AI27" i="50"/>
  <c r="AH27" i="50"/>
  <c r="AI26" i="50"/>
  <c r="AH26" i="50"/>
  <c r="AI25" i="50"/>
  <c r="AH25" i="50"/>
  <c r="AI24" i="50"/>
  <c r="AH24" i="50"/>
  <c r="AI23" i="50"/>
  <c r="AH23" i="50"/>
  <c r="AI22" i="50"/>
  <c r="AH22" i="50"/>
  <c r="AI21" i="50"/>
  <c r="AH21" i="50"/>
  <c r="AI20" i="50"/>
  <c r="AH20" i="50"/>
  <c r="AI19" i="50"/>
  <c r="AH19" i="50"/>
  <c r="AI18" i="50"/>
  <c r="AH18" i="50"/>
  <c r="AI17" i="50"/>
  <c r="AH17" i="50"/>
  <c r="AI16" i="50"/>
  <c r="AH16" i="50"/>
  <c r="AI15" i="50"/>
  <c r="AH15" i="50"/>
  <c r="AI14" i="50"/>
  <c r="AH14" i="50"/>
  <c r="AI13" i="50"/>
  <c r="AH13" i="50"/>
  <c r="AI12" i="50"/>
  <c r="AH12" i="50"/>
  <c r="AI11" i="50"/>
  <c r="AH11" i="50"/>
  <c r="AE5" i="50"/>
  <c r="AD5" i="50"/>
  <c r="AC5" i="50"/>
  <c r="X5" i="50"/>
  <c r="W5" i="50"/>
  <c r="V5" i="50"/>
  <c r="U5" i="50"/>
  <c r="T5" i="50"/>
  <c r="S5" i="50"/>
  <c r="P5" i="50"/>
  <c r="F5" i="50"/>
  <c r="K4" i="50"/>
  <c r="B4" i="50"/>
  <c r="E4" i="50"/>
  <c r="AH90" i="54" l="1"/>
  <c r="AI90" i="54"/>
  <c r="AF49" i="54"/>
  <c r="AI48" i="54"/>
  <c r="AH48" i="54"/>
  <c r="AW209" i="54"/>
  <c r="AE7" i="54"/>
  <c r="AE80" i="54"/>
  <c r="AU209" i="53"/>
  <c r="AC7" i="53"/>
  <c r="AC80" i="53"/>
  <c r="AD70" i="53"/>
  <c r="AD72" i="53"/>
  <c r="AF189" i="53"/>
  <c r="AF195" i="53" s="1"/>
  <c r="AF48" i="53" s="1"/>
  <c r="AE195" i="53"/>
  <c r="AE48" i="53" s="1"/>
  <c r="AE49" i="53" s="1"/>
  <c r="AU209" i="52"/>
  <c r="AC7" i="52"/>
  <c r="AD70" i="52"/>
  <c r="AD72" i="52"/>
  <c r="AE187" i="52"/>
  <c r="AF97" i="52"/>
  <c r="AF187" i="52" s="1"/>
  <c r="AF189" i="52"/>
  <c r="AE195" i="52"/>
  <c r="AE48" i="52" s="1"/>
  <c r="AE49" i="52" s="1"/>
  <c r="AE90" i="52"/>
  <c r="AE194" i="51"/>
  <c r="AD230" i="51"/>
  <c r="AC80" i="51"/>
  <c r="AD72" i="51"/>
  <c r="AD70" i="51"/>
  <c r="AE195" i="51"/>
  <c r="AE48" i="51" s="1"/>
  <c r="AE49" i="51" s="1"/>
  <c r="AF189" i="51"/>
  <c r="AE90" i="51"/>
  <c r="AU209" i="51"/>
  <c r="AC7" i="51"/>
  <c r="AD187" i="51"/>
  <c r="AE97" i="51"/>
  <c r="AE79" i="50"/>
  <c r="AC79" i="50"/>
  <c r="AB79" i="50"/>
  <c r="AA79" i="50"/>
  <c r="AH75" i="50"/>
  <c r="W79" i="50"/>
  <c r="U79" i="50"/>
  <c r="S79" i="50"/>
  <c r="S72" i="50"/>
  <c r="AK209" i="50" s="1"/>
  <c r="R79" i="50"/>
  <c r="R70" i="50"/>
  <c r="Q72" i="50"/>
  <c r="AI75" i="50"/>
  <c r="P70" i="50"/>
  <c r="P72" i="50"/>
  <c r="P7" i="50" s="1"/>
  <c r="O70" i="50"/>
  <c r="M70" i="50"/>
  <c r="M79" i="50"/>
  <c r="N72" i="50"/>
  <c r="AF209" i="50" s="1"/>
  <c r="N70" i="50"/>
  <c r="L79" i="50"/>
  <c r="K79" i="50"/>
  <c r="J79" i="50"/>
  <c r="I72" i="50"/>
  <c r="AH74" i="50"/>
  <c r="H70" i="50"/>
  <c r="AI77" i="50"/>
  <c r="H72" i="50"/>
  <c r="G79" i="50"/>
  <c r="G70" i="50"/>
  <c r="F72" i="50"/>
  <c r="F7" i="50" s="1"/>
  <c r="F70" i="50"/>
  <c r="E79" i="50"/>
  <c r="E70" i="50"/>
  <c r="AI53" i="50"/>
  <c r="D79" i="50"/>
  <c r="D72" i="50"/>
  <c r="V209" i="50" s="1"/>
  <c r="AH73" i="50"/>
  <c r="C79" i="50"/>
  <c r="AH76" i="50"/>
  <c r="B72" i="50"/>
  <c r="B70" i="50"/>
  <c r="B80" i="50" s="1"/>
  <c r="AI35" i="50"/>
  <c r="H4" i="50"/>
  <c r="AC209" i="50"/>
  <c r="K7" i="50"/>
  <c r="E90" i="50"/>
  <c r="F98" i="50"/>
  <c r="AI74" i="50"/>
  <c r="AI76" i="50"/>
  <c r="C187" i="50"/>
  <c r="D97" i="50"/>
  <c r="I5" i="50"/>
  <c r="I70" i="50"/>
  <c r="Q5" i="50"/>
  <c r="Q70" i="50"/>
  <c r="Y5" i="50"/>
  <c r="AI69" i="50"/>
  <c r="J72" i="50"/>
  <c r="R72" i="50"/>
  <c r="R80" i="50" s="1"/>
  <c r="AH69" i="50"/>
  <c r="C72" i="50"/>
  <c r="AA209" i="50"/>
  <c r="I7" i="50"/>
  <c r="AG70" i="50"/>
  <c r="B5" i="50"/>
  <c r="AI65" i="50"/>
  <c r="AH65" i="50"/>
  <c r="F79" i="50"/>
  <c r="N79" i="50"/>
  <c r="V79" i="50"/>
  <c r="AD79" i="50"/>
  <c r="AG80" i="50"/>
  <c r="S206" i="50"/>
  <c r="D206" i="50"/>
  <c r="C70" i="50"/>
  <c r="K70" i="50"/>
  <c r="K80" i="50" s="1"/>
  <c r="AG6" i="50"/>
  <c r="D70" i="50"/>
  <c r="L70" i="50"/>
  <c r="L80" i="50" s="1"/>
  <c r="H79" i="50"/>
  <c r="P79" i="50"/>
  <c r="X79" i="50"/>
  <c r="AF79" i="50"/>
  <c r="AI73" i="50"/>
  <c r="AI209" i="50"/>
  <c r="Q7" i="50"/>
  <c r="AH53" i="50"/>
  <c r="S70" i="50"/>
  <c r="AH35" i="50"/>
  <c r="J70" i="50"/>
  <c r="L72" i="50"/>
  <c r="I79" i="50"/>
  <c r="Q79" i="50"/>
  <c r="Y79" i="50"/>
  <c r="E72" i="50"/>
  <c r="E80" i="50" s="1"/>
  <c r="M72" i="50"/>
  <c r="M80" i="50" s="1"/>
  <c r="G72" i="50"/>
  <c r="O72" i="50"/>
  <c r="AH77" i="50"/>
  <c r="F189" i="50"/>
  <c r="E194" i="50"/>
  <c r="C195" i="50"/>
  <c r="AF72" i="54" l="1"/>
  <c r="AF70" i="54"/>
  <c r="AI49" i="54"/>
  <c r="AH49" i="54"/>
  <c r="AV209" i="53"/>
  <c r="AD7" i="53"/>
  <c r="AD80" i="53"/>
  <c r="AF49" i="53"/>
  <c r="AH48" i="53"/>
  <c r="AI48" i="53"/>
  <c r="AE70" i="53"/>
  <c r="AE72" i="53"/>
  <c r="AE72" i="52"/>
  <c r="AE70" i="52"/>
  <c r="AE80" i="52" s="1"/>
  <c r="AF195" i="52"/>
  <c r="AF48" i="52" s="1"/>
  <c r="AF90" i="52"/>
  <c r="AV209" i="52"/>
  <c r="AD7" i="52"/>
  <c r="AD80" i="52"/>
  <c r="AD80" i="51"/>
  <c r="AE230" i="51"/>
  <c r="AF194" i="51"/>
  <c r="AF230" i="51" s="1"/>
  <c r="AE187" i="51"/>
  <c r="AF187" i="51"/>
  <c r="AE72" i="51"/>
  <c r="AE70" i="51"/>
  <c r="AV209" i="51"/>
  <c r="AD7" i="51"/>
  <c r="S7" i="50"/>
  <c r="S80" i="50"/>
  <c r="P80" i="50"/>
  <c r="AH209" i="50"/>
  <c r="Q80" i="50"/>
  <c r="O80" i="50"/>
  <c r="N80" i="50"/>
  <c r="N7" i="50"/>
  <c r="J80" i="50"/>
  <c r="I80" i="50"/>
  <c r="X209" i="50"/>
  <c r="D80" i="50"/>
  <c r="H80" i="50"/>
  <c r="H7" i="50"/>
  <c r="Z209" i="50"/>
  <c r="F80" i="50"/>
  <c r="D7" i="50"/>
  <c r="C80" i="50"/>
  <c r="AG209" i="50"/>
  <c r="O7" i="50"/>
  <c r="AD209" i="50"/>
  <c r="L7" i="50"/>
  <c r="AJ209" i="50"/>
  <c r="R7" i="50"/>
  <c r="Y209" i="50"/>
  <c r="G7" i="50"/>
  <c r="F194" i="50"/>
  <c r="E230" i="50"/>
  <c r="AE209" i="50"/>
  <c r="M7" i="50"/>
  <c r="G80" i="50"/>
  <c r="E195" i="50"/>
  <c r="W209" i="50"/>
  <c r="E7" i="50"/>
  <c r="AB209" i="50"/>
  <c r="J7" i="50"/>
  <c r="B204" i="50"/>
  <c r="G189" i="50"/>
  <c r="U209" i="50"/>
  <c r="C7" i="50"/>
  <c r="D187" i="50"/>
  <c r="E97" i="50"/>
  <c r="C204" i="50"/>
  <c r="AH79" i="50"/>
  <c r="AI79" i="50"/>
  <c r="G98" i="50"/>
  <c r="F90" i="50"/>
  <c r="AF80" i="54" l="1"/>
  <c r="AI70" i="54"/>
  <c r="AH70" i="54"/>
  <c r="AX209" i="54"/>
  <c r="AF7" i="54"/>
  <c r="A7" i="54" s="1"/>
  <c r="AH72" i="54"/>
  <c r="AI72" i="54"/>
  <c r="AE80" i="53"/>
  <c r="AF70" i="53"/>
  <c r="AF72" i="53"/>
  <c r="AI49" i="53"/>
  <c r="AH49" i="53"/>
  <c r="AW209" i="53"/>
  <c r="AE7" i="53"/>
  <c r="AH90" i="53"/>
  <c r="AI90" i="53"/>
  <c r="AH90" i="52"/>
  <c r="AI90" i="52"/>
  <c r="AF49" i="52"/>
  <c r="AH48" i="52"/>
  <c r="AI48" i="52"/>
  <c r="AW209" i="52"/>
  <c r="AE7" i="52"/>
  <c r="AF195" i="51"/>
  <c r="AF48" i="51" s="1"/>
  <c r="AF90" i="51"/>
  <c r="AW209" i="51"/>
  <c r="AE7" i="51"/>
  <c r="AE80" i="51"/>
  <c r="K6" i="50"/>
  <c r="H189" i="50"/>
  <c r="T209" i="50"/>
  <c r="B7" i="50"/>
  <c r="E187" i="50"/>
  <c r="F97" i="50"/>
  <c r="H98" i="50"/>
  <c r="F230" i="50"/>
  <c r="G194" i="50"/>
  <c r="G195" i="50" s="1"/>
  <c r="F195" i="50"/>
  <c r="AH80" i="54" l="1"/>
  <c r="AI80" i="54"/>
  <c r="AX209" i="53"/>
  <c r="AF7" i="53"/>
  <c r="A7" i="53" s="1"/>
  <c r="AI72" i="53"/>
  <c r="AH72" i="53"/>
  <c r="AF80" i="53"/>
  <c r="AH70" i="53"/>
  <c r="AI70" i="53"/>
  <c r="AF70" i="52"/>
  <c r="AF72" i="52"/>
  <c r="AI49" i="52"/>
  <c r="AH49" i="52"/>
  <c r="AI90" i="51"/>
  <c r="AH90" i="51"/>
  <c r="AF49" i="51"/>
  <c r="AI48" i="51"/>
  <c r="AH48" i="51"/>
  <c r="G90" i="50"/>
  <c r="I98" i="50"/>
  <c r="H90" i="50"/>
  <c r="H195" i="50"/>
  <c r="I189" i="50"/>
  <c r="G230" i="50"/>
  <c r="H194" i="50"/>
  <c r="F187" i="50"/>
  <c r="G97" i="50"/>
  <c r="AI80" i="53" l="1"/>
  <c r="AH80" i="53"/>
  <c r="AX209" i="52"/>
  <c r="AF7" i="52"/>
  <c r="A7" i="52" s="1"/>
  <c r="AH72" i="52"/>
  <c r="AI72" i="52"/>
  <c r="AF80" i="52"/>
  <c r="AI70" i="52"/>
  <c r="AH70" i="52"/>
  <c r="AI49" i="51"/>
  <c r="AF72" i="51"/>
  <c r="AF70" i="51"/>
  <c r="AH49" i="51"/>
  <c r="J189" i="50"/>
  <c r="J98" i="50"/>
  <c r="G187" i="50"/>
  <c r="H97" i="50"/>
  <c r="H230" i="50"/>
  <c r="I194" i="50"/>
  <c r="I195" i="50" s="1"/>
  <c r="AH80" i="52" l="1"/>
  <c r="AI80" i="52"/>
  <c r="AF80" i="51"/>
  <c r="AI70" i="51"/>
  <c r="AH70" i="51"/>
  <c r="AX209" i="51"/>
  <c r="AH72" i="51"/>
  <c r="AF7" i="51"/>
  <c r="A7" i="51" s="1"/>
  <c r="AI72" i="51"/>
  <c r="I90" i="50"/>
  <c r="J90" i="50"/>
  <c r="K98" i="50"/>
  <c r="J194" i="50"/>
  <c r="I230" i="50"/>
  <c r="H187" i="50"/>
  <c r="I97" i="50"/>
  <c r="J195" i="50"/>
  <c r="K189" i="50"/>
  <c r="AH80" i="51" l="1"/>
  <c r="AI80" i="51"/>
  <c r="J230" i="50"/>
  <c r="K194" i="50"/>
  <c r="I187" i="50"/>
  <c r="J97" i="50"/>
  <c r="L98" i="50"/>
  <c r="K90" i="50"/>
  <c r="K195" i="50"/>
  <c r="L189" i="50"/>
  <c r="M189" i="50" l="1"/>
  <c r="L90" i="50"/>
  <c r="M98" i="50"/>
  <c r="J187" i="50"/>
  <c r="K97" i="50"/>
  <c r="K230" i="50"/>
  <c r="L194" i="50"/>
  <c r="L230" i="50" l="1"/>
  <c r="M194" i="50"/>
  <c r="K187" i="50"/>
  <c r="L97" i="50"/>
  <c r="M90" i="50"/>
  <c r="N98" i="50"/>
  <c r="M195" i="50"/>
  <c r="N189" i="50"/>
  <c r="L195" i="50"/>
  <c r="L187" i="50" l="1"/>
  <c r="M97" i="50"/>
  <c r="O189" i="50"/>
  <c r="M230" i="50"/>
  <c r="N194" i="50"/>
  <c r="O98" i="50"/>
  <c r="N90" i="50"/>
  <c r="N230" i="50" l="1"/>
  <c r="O194" i="50"/>
  <c r="N195" i="50"/>
  <c r="M187" i="50"/>
  <c r="N97" i="50"/>
  <c r="P98" i="50"/>
  <c r="O90" i="50"/>
  <c r="P189" i="50"/>
  <c r="N187" i="50" l="1"/>
  <c r="O97" i="50"/>
  <c r="Q189" i="50"/>
  <c r="Q98" i="50"/>
  <c r="P90" i="50"/>
  <c r="O230" i="50"/>
  <c r="P194" i="50"/>
  <c r="P195" i="50" s="1"/>
  <c r="O195" i="50"/>
  <c r="R189" i="50" l="1"/>
  <c r="O187" i="50"/>
  <c r="P97" i="50"/>
  <c r="P230" i="50"/>
  <c r="Q194" i="50"/>
  <c r="R98" i="50"/>
  <c r="Q90" i="50"/>
  <c r="S98" i="50" l="1"/>
  <c r="R90" i="50"/>
  <c r="Q230" i="50"/>
  <c r="R194" i="50"/>
  <c r="P187" i="50"/>
  <c r="Q97" i="50"/>
  <c r="R195" i="50"/>
  <c r="S189" i="50"/>
  <c r="Q195" i="50"/>
  <c r="T189" i="50" l="1"/>
  <c r="Q187" i="50"/>
  <c r="R97" i="50"/>
  <c r="R230" i="50"/>
  <c r="S194" i="50"/>
  <c r="T98" i="50"/>
  <c r="S90" i="50"/>
  <c r="U98" i="50" l="1"/>
  <c r="T90" i="50"/>
  <c r="T194" i="50"/>
  <c r="S230" i="50"/>
  <c r="R187" i="50"/>
  <c r="S97" i="50"/>
  <c r="U189" i="50"/>
  <c r="T195" i="50"/>
  <c r="T48" i="50" s="1"/>
  <c r="S195" i="50"/>
  <c r="T49" i="50" l="1"/>
  <c r="V189" i="50"/>
  <c r="S187" i="50"/>
  <c r="T97" i="50"/>
  <c r="U194" i="50"/>
  <c r="T230" i="50"/>
  <c r="V98" i="50"/>
  <c r="V194" i="50" l="1"/>
  <c r="U230" i="50"/>
  <c r="W189" i="50"/>
  <c r="V195" i="50"/>
  <c r="V48" i="50" s="1"/>
  <c r="V49" i="50" s="1"/>
  <c r="U195" i="50"/>
  <c r="U48" i="50" s="1"/>
  <c r="U90" i="50"/>
  <c r="T187" i="50"/>
  <c r="U97" i="50"/>
  <c r="W98" i="50"/>
  <c r="V90" i="50"/>
  <c r="T72" i="50"/>
  <c r="T70" i="50"/>
  <c r="U187" i="50" l="1"/>
  <c r="V97" i="50"/>
  <c r="U49" i="50"/>
  <c r="T80" i="50"/>
  <c r="V72" i="50"/>
  <c r="V70" i="50"/>
  <c r="AL209" i="50"/>
  <c r="T7" i="50"/>
  <c r="W195" i="50"/>
  <c r="W48" i="50" s="1"/>
  <c r="W49" i="50" s="1"/>
  <c r="X189" i="50"/>
  <c r="X98" i="50"/>
  <c r="W90" i="50"/>
  <c r="V230" i="50"/>
  <c r="W194" i="50"/>
  <c r="V80" i="50" l="1"/>
  <c r="Y189" i="50"/>
  <c r="W230" i="50"/>
  <c r="X194" i="50"/>
  <c r="U70" i="50"/>
  <c r="U72" i="50"/>
  <c r="V187" i="50"/>
  <c r="W97" i="50"/>
  <c r="W70" i="50"/>
  <c r="W72" i="50"/>
  <c r="Y98" i="50"/>
  <c r="AN209" i="50"/>
  <c r="V7" i="50"/>
  <c r="W80" i="50" l="1"/>
  <c r="AO209" i="50"/>
  <c r="W7" i="50"/>
  <c r="X230" i="50"/>
  <c r="Y194" i="50"/>
  <c r="W187" i="50"/>
  <c r="X97" i="50"/>
  <c r="Z98" i="50"/>
  <c r="AM209" i="50"/>
  <c r="U7" i="50"/>
  <c r="Z189" i="50"/>
  <c r="Y195" i="50"/>
  <c r="Y48" i="50" s="1"/>
  <c r="X90" i="50"/>
  <c r="U80" i="50"/>
  <c r="X195" i="50"/>
  <c r="X48" i="50" s="1"/>
  <c r="Z194" i="50" l="1"/>
  <c r="Y230" i="50"/>
  <c r="X49" i="50"/>
  <c r="Z90" i="50"/>
  <c r="AA98" i="50"/>
  <c r="Y70" i="50"/>
  <c r="Y72" i="50"/>
  <c r="Z195" i="50"/>
  <c r="AA189" i="50"/>
  <c r="X187" i="50"/>
  <c r="Y97" i="50"/>
  <c r="Y90" i="50"/>
  <c r="Y187" i="50" l="1"/>
  <c r="Z97" i="50"/>
  <c r="AB189" i="50"/>
  <c r="Z72" i="50"/>
  <c r="Z70" i="50"/>
  <c r="Z80" i="50" s="1"/>
  <c r="X70" i="50"/>
  <c r="X72" i="50"/>
  <c r="AB98" i="50"/>
  <c r="AA90" i="50"/>
  <c r="AQ209" i="50"/>
  <c r="Y7" i="50"/>
  <c r="Y80" i="50"/>
  <c r="Z230" i="50"/>
  <c r="AA194" i="50"/>
  <c r="AA195" i="50" s="1"/>
  <c r="AA48" i="50" s="1"/>
  <c r="AA49" i="50" l="1"/>
  <c r="AR209" i="50"/>
  <c r="Z7" i="50"/>
  <c r="AC189" i="50"/>
  <c r="AB195" i="50"/>
  <c r="AB48" i="50" s="1"/>
  <c r="AB49" i="50" s="1"/>
  <c r="X80" i="50"/>
  <c r="AB90" i="50"/>
  <c r="AC98" i="50"/>
  <c r="Z187" i="50"/>
  <c r="AA97" i="50"/>
  <c r="AP209" i="50"/>
  <c r="X7" i="50"/>
  <c r="AA230" i="50"/>
  <c r="AB194" i="50"/>
  <c r="AB70" i="50" l="1"/>
  <c r="AB72" i="50"/>
  <c r="AD189" i="50"/>
  <c r="AB230" i="50"/>
  <c r="AC194" i="50"/>
  <c r="AD98" i="50"/>
  <c r="AC90" i="50"/>
  <c r="AA187" i="50"/>
  <c r="AB97" i="50"/>
  <c r="AA72" i="50"/>
  <c r="AA70" i="50"/>
  <c r="AE98" i="50" l="1"/>
  <c r="AA80" i="50"/>
  <c r="AC230" i="50"/>
  <c r="AD194" i="50"/>
  <c r="AB187" i="50"/>
  <c r="AC97" i="50"/>
  <c r="AS209" i="50"/>
  <c r="AA7" i="50"/>
  <c r="AC195" i="50"/>
  <c r="AC48" i="50" s="1"/>
  <c r="AC49" i="50" s="1"/>
  <c r="AT209" i="50"/>
  <c r="AB7" i="50"/>
  <c r="AE189" i="50"/>
  <c r="AB80" i="50"/>
  <c r="AD230" i="50" l="1"/>
  <c r="AE194" i="50"/>
  <c r="AD90" i="50"/>
  <c r="AC70" i="50"/>
  <c r="AC72" i="50"/>
  <c r="AD195" i="50"/>
  <c r="AD48" i="50" s="1"/>
  <c r="AD49" i="50" s="1"/>
  <c r="AF189" i="50"/>
  <c r="AC187" i="50"/>
  <c r="AD97" i="50"/>
  <c r="AE90" i="50"/>
  <c r="AF98" i="50"/>
  <c r="AD72" i="50" l="1"/>
  <c r="AD70" i="50"/>
  <c r="AD80" i="50" s="1"/>
  <c r="AU209" i="50"/>
  <c r="AC7" i="50"/>
  <c r="AC80" i="50"/>
  <c r="AD187" i="50"/>
  <c r="AE97" i="50"/>
  <c r="AE230" i="50"/>
  <c r="AF194" i="50"/>
  <c r="AF230" i="50" s="1"/>
  <c r="AF90" i="50"/>
  <c r="AF195" i="50"/>
  <c r="AF48" i="50" s="1"/>
  <c r="AE195" i="50"/>
  <c r="AE48" i="50" s="1"/>
  <c r="AE49" i="50" s="1"/>
  <c r="AE187" i="50" l="1"/>
  <c r="AF97" i="50"/>
  <c r="AF187" i="50" s="1"/>
  <c r="AF49" i="50"/>
  <c r="AI48" i="50"/>
  <c r="AH48" i="50"/>
  <c r="AE70" i="50"/>
  <c r="AE72" i="50"/>
  <c r="AI90" i="50"/>
  <c r="AH90" i="50"/>
  <c r="AV209" i="50"/>
  <c r="AD7" i="50"/>
  <c r="AE80" i="50" l="1"/>
  <c r="AF70" i="50"/>
  <c r="AF72" i="50"/>
  <c r="AI49" i="50"/>
  <c r="AH49" i="50"/>
  <c r="AW209" i="50"/>
  <c r="AE7" i="50"/>
  <c r="AF80" i="50" l="1"/>
  <c r="AH70" i="50"/>
  <c r="AI70" i="50"/>
  <c r="AX209" i="50"/>
  <c r="AF7" i="50"/>
  <c r="A7" i="50" s="1"/>
  <c r="AH72" i="50"/>
  <c r="AI72" i="50"/>
  <c r="AH80" i="50" l="1"/>
  <c r="AI80" i="50"/>
  <c r="S34" i="49" l="1"/>
  <c r="R34" i="49"/>
  <c r="Q34" i="49"/>
  <c r="AI34" i="49" s="1"/>
  <c r="P34" i="49"/>
  <c r="O34" i="49"/>
  <c r="L34" i="49"/>
  <c r="B48" i="49"/>
  <c r="AF234" i="49"/>
  <c r="AE234" i="49"/>
  <c r="AD234" i="49"/>
  <c r="AC234" i="49"/>
  <c r="AB234" i="49"/>
  <c r="AA234" i="49"/>
  <c r="Z234" i="49"/>
  <c r="Y234" i="49"/>
  <c r="X234" i="49"/>
  <c r="W234" i="49"/>
  <c r="V234" i="49"/>
  <c r="U234" i="49"/>
  <c r="T234" i="49"/>
  <c r="S234" i="49"/>
  <c r="R234" i="49"/>
  <c r="Q234" i="49"/>
  <c r="P234" i="49"/>
  <c r="O234" i="49"/>
  <c r="N234" i="49"/>
  <c r="M234" i="49"/>
  <c r="L234" i="49"/>
  <c r="K234" i="49"/>
  <c r="J234" i="49"/>
  <c r="I234" i="49"/>
  <c r="H234" i="49"/>
  <c r="G234" i="49"/>
  <c r="F234" i="49"/>
  <c r="E234" i="49"/>
  <c r="D234" i="49"/>
  <c r="C234" i="49"/>
  <c r="B234" i="49"/>
  <c r="A234" i="49"/>
  <c r="AF233" i="49"/>
  <c r="AE233" i="49"/>
  <c r="AD233" i="49"/>
  <c r="AC233" i="49"/>
  <c r="AB233" i="49"/>
  <c r="AA233" i="49"/>
  <c r="Z233" i="49"/>
  <c r="Y233" i="49"/>
  <c r="X233" i="49"/>
  <c r="W233" i="49"/>
  <c r="V233" i="49"/>
  <c r="U233" i="49"/>
  <c r="T233" i="49"/>
  <c r="S233" i="49"/>
  <c r="R233" i="49"/>
  <c r="Q233" i="49"/>
  <c r="P233" i="49"/>
  <c r="O233" i="49"/>
  <c r="N233" i="49"/>
  <c r="M233" i="49"/>
  <c r="L233" i="49"/>
  <c r="K233" i="49"/>
  <c r="J233" i="49"/>
  <c r="I233" i="49"/>
  <c r="H233" i="49"/>
  <c r="G233" i="49"/>
  <c r="F233" i="49"/>
  <c r="E233" i="49"/>
  <c r="D233" i="49"/>
  <c r="C233" i="49"/>
  <c r="B233" i="49"/>
  <c r="A233" i="49"/>
  <c r="AF232" i="49"/>
  <c r="AE232" i="49"/>
  <c r="AD232" i="49"/>
  <c r="AC232" i="49"/>
  <c r="AB232" i="49"/>
  <c r="AA232" i="49"/>
  <c r="Z232" i="49"/>
  <c r="Y232" i="49"/>
  <c r="X232" i="49"/>
  <c r="W232" i="49"/>
  <c r="V232" i="49"/>
  <c r="U232" i="49"/>
  <c r="T232" i="49"/>
  <c r="S232" i="49"/>
  <c r="R232" i="49"/>
  <c r="Q232" i="49"/>
  <c r="P232" i="49"/>
  <c r="O232" i="49"/>
  <c r="N232" i="49"/>
  <c r="M232" i="49"/>
  <c r="L232" i="49"/>
  <c r="K232" i="49"/>
  <c r="J232" i="49"/>
  <c r="I232" i="49"/>
  <c r="H232" i="49"/>
  <c r="G232" i="49"/>
  <c r="F232" i="49"/>
  <c r="E232" i="49"/>
  <c r="D232" i="49"/>
  <c r="C232" i="49"/>
  <c r="B232" i="49"/>
  <c r="A232" i="49"/>
  <c r="AF231" i="49"/>
  <c r="AE231" i="49"/>
  <c r="AD231" i="49"/>
  <c r="AC231" i="49"/>
  <c r="AB231" i="49"/>
  <c r="AA231" i="49"/>
  <c r="Z231" i="49"/>
  <c r="Y231" i="49"/>
  <c r="X231" i="49"/>
  <c r="W231" i="49"/>
  <c r="V231" i="49"/>
  <c r="U231" i="49"/>
  <c r="T231" i="49"/>
  <c r="S231" i="49"/>
  <c r="R231" i="49"/>
  <c r="Q231" i="49"/>
  <c r="P231" i="49"/>
  <c r="O231" i="49"/>
  <c r="N231" i="49"/>
  <c r="M231" i="49"/>
  <c r="L231" i="49"/>
  <c r="K231" i="49"/>
  <c r="J231" i="49"/>
  <c r="I231" i="49"/>
  <c r="H231" i="49"/>
  <c r="G231" i="49"/>
  <c r="F231" i="49"/>
  <c r="E231" i="49"/>
  <c r="D231" i="49"/>
  <c r="C231" i="49"/>
  <c r="B231" i="49"/>
  <c r="A231" i="49"/>
  <c r="B230" i="49"/>
  <c r="S205" i="49"/>
  <c r="AG195" i="49"/>
  <c r="C195" i="49"/>
  <c r="B195" i="49"/>
  <c r="C194" i="49"/>
  <c r="Y193" i="49"/>
  <c r="Z193" i="49" s="1"/>
  <c r="AA193" i="49" s="1"/>
  <c r="AB193" i="49" s="1"/>
  <c r="AC193" i="49" s="1"/>
  <c r="AD193" i="49" s="1"/>
  <c r="AE193" i="49" s="1"/>
  <c r="AF193" i="49" s="1"/>
  <c r="D193" i="49"/>
  <c r="E193" i="49" s="1"/>
  <c r="F193" i="49" s="1"/>
  <c r="G193" i="49" s="1"/>
  <c r="H193" i="49" s="1"/>
  <c r="I193" i="49" s="1"/>
  <c r="J193" i="49" s="1"/>
  <c r="K193" i="49" s="1"/>
  <c r="L193" i="49" s="1"/>
  <c r="M193" i="49" s="1"/>
  <c r="N193" i="49" s="1"/>
  <c r="O193" i="49" s="1"/>
  <c r="P193" i="49" s="1"/>
  <c r="Q193" i="49" s="1"/>
  <c r="R193" i="49" s="1"/>
  <c r="S193" i="49" s="1"/>
  <c r="T193" i="49" s="1"/>
  <c r="U193" i="49" s="1"/>
  <c r="V193" i="49" s="1"/>
  <c r="W193" i="49" s="1"/>
  <c r="X193" i="49" s="1"/>
  <c r="C193" i="49"/>
  <c r="AD192" i="49"/>
  <c r="AE192" i="49" s="1"/>
  <c r="AF192" i="49" s="1"/>
  <c r="V192" i="49"/>
  <c r="W192" i="49" s="1"/>
  <c r="X192" i="49" s="1"/>
  <c r="Y192" i="49" s="1"/>
  <c r="Z192" i="49" s="1"/>
  <c r="AA192" i="49" s="1"/>
  <c r="AB192" i="49" s="1"/>
  <c r="AC192" i="49" s="1"/>
  <c r="D192" i="49"/>
  <c r="E192" i="49" s="1"/>
  <c r="F192" i="49" s="1"/>
  <c r="G192" i="49" s="1"/>
  <c r="H192" i="49" s="1"/>
  <c r="I192" i="49" s="1"/>
  <c r="J192" i="49" s="1"/>
  <c r="K192" i="49" s="1"/>
  <c r="L192" i="49" s="1"/>
  <c r="M192" i="49" s="1"/>
  <c r="N192" i="49" s="1"/>
  <c r="O192" i="49" s="1"/>
  <c r="P192" i="49" s="1"/>
  <c r="Q192" i="49" s="1"/>
  <c r="R192" i="49" s="1"/>
  <c r="S192" i="49" s="1"/>
  <c r="T192" i="49" s="1"/>
  <c r="U192" i="49" s="1"/>
  <c r="C192" i="49"/>
  <c r="U191" i="49"/>
  <c r="V191" i="49" s="1"/>
  <c r="W191" i="49" s="1"/>
  <c r="X191" i="49" s="1"/>
  <c r="Y191" i="49" s="1"/>
  <c r="Z191" i="49" s="1"/>
  <c r="AA191" i="49" s="1"/>
  <c r="AB191" i="49" s="1"/>
  <c r="AC191" i="49" s="1"/>
  <c r="AD191" i="49" s="1"/>
  <c r="AE191" i="49" s="1"/>
  <c r="AF191" i="49" s="1"/>
  <c r="E191" i="49"/>
  <c r="F191" i="49" s="1"/>
  <c r="G191" i="49" s="1"/>
  <c r="H191" i="49" s="1"/>
  <c r="I191" i="49" s="1"/>
  <c r="J191" i="49" s="1"/>
  <c r="K191" i="49" s="1"/>
  <c r="L191" i="49" s="1"/>
  <c r="M191" i="49" s="1"/>
  <c r="N191" i="49" s="1"/>
  <c r="O191" i="49" s="1"/>
  <c r="P191" i="49" s="1"/>
  <c r="Q191" i="49" s="1"/>
  <c r="R191" i="49" s="1"/>
  <c r="S191" i="49" s="1"/>
  <c r="T191" i="49" s="1"/>
  <c r="C191" i="49"/>
  <c r="D191" i="49" s="1"/>
  <c r="I190" i="49"/>
  <c r="J190" i="49" s="1"/>
  <c r="K190" i="49" s="1"/>
  <c r="L190" i="49" s="1"/>
  <c r="M190" i="49" s="1"/>
  <c r="N190" i="49" s="1"/>
  <c r="O190" i="49" s="1"/>
  <c r="P190" i="49" s="1"/>
  <c r="Q190" i="49" s="1"/>
  <c r="R190" i="49" s="1"/>
  <c r="S190" i="49" s="1"/>
  <c r="T190" i="49" s="1"/>
  <c r="U190" i="49" s="1"/>
  <c r="V190" i="49" s="1"/>
  <c r="W190" i="49" s="1"/>
  <c r="X190" i="49" s="1"/>
  <c r="Y190" i="49" s="1"/>
  <c r="Z190" i="49" s="1"/>
  <c r="AA190" i="49" s="1"/>
  <c r="AB190" i="49" s="1"/>
  <c r="AC190" i="49" s="1"/>
  <c r="AD190" i="49" s="1"/>
  <c r="AE190" i="49" s="1"/>
  <c r="AF190" i="49" s="1"/>
  <c r="F190" i="49"/>
  <c r="G190" i="49" s="1"/>
  <c r="H190" i="49" s="1"/>
  <c r="E190" i="49"/>
  <c r="C190" i="49"/>
  <c r="D190" i="49" s="1"/>
  <c r="C189" i="49"/>
  <c r="D189" i="49" s="1"/>
  <c r="E189" i="49" s="1"/>
  <c r="AG187" i="49"/>
  <c r="B187" i="49"/>
  <c r="F186" i="49"/>
  <c r="G186" i="49" s="1"/>
  <c r="H186" i="49" s="1"/>
  <c r="I186" i="49" s="1"/>
  <c r="J186" i="49" s="1"/>
  <c r="K186" i="49" s="1"/>
  <c r="L186" i="49" s="1"/>
  <c r="M186" i="49" s="1"/>
  <c r="N186" i="49" s="1"/>
  <c r="O186" i="49" s="1"/>
  <c r="P186" i="49" s="1"/>
  <c r="Q186" i="49" s="1"/>
  <c r="R186" i="49" s="1"/>
  <c r="S186" i="49" s="1"/>
  <c r="T186" i="49" s="1"/>
  <c r="U186" i="49" s="1"/>
  <c r="V186" i="49" s="1"/>
  <c r="W186" i="49" s="1"/>
  <c r="X186" i="49" s="1"/>
  <c r="Y186" i="49" s="1"/>
  <c r="Z186" i="49" s="1"/>
  <c r="AA186" i="49" s="1"/>
  <c r="AB186" i="49" s="1"/>
  <c r="AC186" i="49" s="1"/>
  <c r="AD186" i="49" s="1"/>
  <c r="AE186" i="49" s="1"/>
  <c r="AF186" i="49" s="1"/>
  <c r="E186" i="49"/>
  <c r="D186" i="49"/>
  <c r="C186" i="49"/>
  <c r="U185" i="49"/>
  <c r="V185" i="49" s="1"/>
  <c r="W185" i="49" s="1"/>
  <c r="X185" i="49" s="1"/>
  <c r="Y185" i="49" s="1"/>
  <c r="Z185" i="49" s="1"/>
  <c r="AA185" i="49" s="1"/>
  <c r="AB185" i="49" s="1"/>
  <c r="AC185" i="49" s="1"/>
  <c r="AD185" i="49" s="1"/>
  <c r="AE185" i="49" s="1"/>
  <c r="AF185" i="49" s="1"/>
  <c r="C185" i="49"/>
  <c r="D185" i="49" s="1"/>
  <c r="E185" i="49" s="1"/>
  <c r="F185" i="49" s="1"/>
  <c r="G185" i="49" s="1"/>
  <c r="H185" i="49" s="1"/>
  <c r="I185" i="49" s="1"/>
  <c r="J185" i="49" s="1"/>
  <c r="K185" i="49" s="1"/>
  <c r="L185" i="49" s="1"/>
  <c r="M185" i="49" s="1"/>
  <c r="N185" i="49" s="1"/>
  <c r="O185" i="49" s="1"/>
  <c r="P185" i="49" s="1"/>
  <c r="Q185" i="49" s="1"/>
  <c r="R185" i="49" s="1"/>
  <c r="S185" i="49" s="1"/>
  <c r="T185" i="49" s="1"/>
  <c r="F184" i="49"/>
  <c r="G184" i="49" s="1"/>
  <c r="H184" i="49" s="1"/>
  <c r="I184" i="49" s="1"/>
  <c r="J184" i="49" s="1"/>
  <c r="K184" i="49" s="1"/>
  <c r="L184" i="49" s="1"/>
  <c r="M184" i="49" s="1"/>
  <c r="N184" i="49" s="1"/>
  <c r="O184" i="49" s="1"/>
  <c r="P184" i="49" s="1"/>
  <c r="Q184" i="49" s="1"/>
  <c r="R184" i="49" s="1"/>
  <c r="S184" i="49" s="1"/>
  <c r="T184" i="49" s="1"/>
  <c r="U184" i="49" s="1"/>
  <c r="V184" i="49" s="1"/>
  <c r="W184" i="49" s="1"/>
  <c r="X184" i="49" s="1"/>
  <c r="Y184" i="49" s="1"/>
  <c r="Z184" i="49" s="1"/>
  <c r="AA184" i="49" s="1"/>
  <c r="AB184" i="49" s="1"/>
  <c r="AC184" i="49" s="1"/>
  <c r="AD184" i="49" s="1"/>
  <c r="AE184" i="49" s="1"/>
  <c r="AF184" i="49" s="1"/>
  <c r="C184" i="49"/>
  <c r="D184" i="49" s="1"/>
  <c r="E184" i="49" s="1"/>
  <c r="I183" i="49"/>
  <c r="J183" i="49" s="1"/>
  <c r="K183" i="49" s="1"/>
  <c r="L183" i="49" s="1"/>
  <c r="M183" i="49" s="1"/>
  <c r="N183" i="49" s="1"/>
  <c r="O183" i="49" s="1"/>
  <c r="P183" i="49" s="1"/>
  <c r="Q183" i="49" s="1"/>
  <c r="R183" i="49" s="1"/>
  <c r="S183" i="49" s="1"/>
  <c r="T183" i="49" s="1"/>
  <c r="U183" i="49" s="1"/>
  <c r="V183" i="49" s="1"/>
  <c r="W183" i="49" s="1"/>
  <c r="X183" i="49" s="1"/>
  <c r="Y183" i="49" s="1"/>
  <c r="Z183" i="49" s="1"/>
  <c r="AA183" i="49" s="1"/>
  <c r="AB183" i="49" s="1"/>
  <c r="AC183" i="49" s="1"/>
  <c r="AD183" i="49" s="1"/>
  <c r="AE183" i="49" s="1"/>
  <c r="AF183" i="49" s="1"/>
  <c r="H183" i="49"/>
  <c r="E183" i="49"/>
  <c r="F183" i="49" s="1"/>
  <c r="G183" i="49" s="1"/>
  <c r="D183" i="49"/>
  <c r="C183" i="49"/>
  <c r="C182" i="49"/>
  <c r="D182" i="49" s="1"/>
  <c r="E182" i="49" s="1"/>
  <c r="F182" i="49" s="1"/>
  <c r="G182" i="49" s="1"/>
  <c r="H182" i="49" s="1"/>
  <c r="I182" i="49" s="1"/>
  <c r="J182" i="49" s="1"/>
  <c r="K182" i="49" s="1"/>
  <c r="L182" i="49" s="1"/>
  <c r="M182" i="49" s="1"/>
  <c r="N182" i="49" s="1"/>
  <c r="O182" i="49" s="1"/>
  <c r="P182" i="49" s="1"/>
  <c r="Q182" i="49" s="1"/>
  <c r="R182" i="49" s="1"/>
  <c r="S182" i="49" s="1"/>
  <c r="T182" i="49" s="1"/>
  <c r="U182" i="49" s="1"/>
  <c r="V182" i="49" s="1"/>
  <c r="W182" i="49" s="1"/>
  <c r="X182" i="49" s="1"/>
  <c r="Y182" i="49" s="1"/>
  <c r="Z182" i="49" s="1"/>
  <c r="AA182" i="49" s="1"/>
  <c r="AB182" i="49" s="1"/>
  <c r="AC182" i="49" s="1"/>
  <c r="AD182" i="49" s="1"/>
  <c r="AE182" i="49" s="1"/>
  <c r="AF182" i="49" s="1"/>
  <c r="K181" i="49"/>
  <c r="L181" i="49" s="1"/>
  <c r="M181" i="49" s="1"/>
  <c r="N181" i="49" s="1"/>
  <c r="O181" i="49" s="1"/>
  <c r="P181" i="49" s="1"/>
  <c r="Q181" i="49" s="1"/>
  <c r="R181" i="49" s="1"/>
  <c r="S181" i="49" s="1"/>
  <c r="T181" i="49" s="1"/>
  <c r="U181" i="49" s="1"/>
  <c r="V181" i="49" s="1"/>
  <c r="W181" i="49" s="1"/>
  <c r="X181" i="49" s="1"/>
  <c r="Y181" i="49" s="1"/>
  <c r="Z181" i="49" s="1"/>
  <c r="AA181" i="49" s="1"/>
  <c r="AB181" i="49" s="1"/>
  <c r="AC181" i="49" s="1"/>
  <c r="AD181" i="49" s="1"/>
  <c r="AE181" i="49" s="1"/>
  <c r="AF181" i="49" s="1"/>
  <c r="I181" i="49"/>
  <c r="J181" i="49" s="1"/>
  <c r="D181" i="49"/>
  <c r="E181" i="49" s="1"/>
  <c r="F181" i="49" s="1"/>
  <c r="G181" i="49" s="1"/>
  <c r="H181" i="49" s="1"/>
  <c r="C181" i="49"/>
  <c r="N180" i="49"/>
  <c r="O180" i="49" s="1"/>
  <c r="P180" i="49" s="1"/>
  <c r="Q180" i="49" s="1"/>
  <c r="R180" i="49" s="1"/>
  <c r="S180" i="49" s="1"/>
  <c r="T180" i="49" s="1"/>
  <c r="U180" i="49" s="1"/>
  <c r="V180" i="49" s="1"/>
  <c r="W180" i="49" s="1"/>
  <c r="X180" i="49" s="1"/>
  <c r="Y180" i="49" s="1"/>
  <c r="Z180" i="49" s="1"/>
  <c r="AA180" i="49" s="1"/>
  <c r="AB180" i="49" s="1"/>
  <c r="AC180" i="49" s="1"/>
  <c r="AD180" i="49" s="1"/>
  <c r="AE180" i="49" s="1"/>
  <c r="AF180" i="49" s="1"/>
  <c r="K180" i="49"/>
  <c r="L180" i="49" s="1"/>
  <c r="M180" i="49" s="1"/>
  <c r="C180" i="49"/>
  <c r="D180" i="49" s="1"/>
  <c r="E180" i="49" s="1"/>
  <c r="F180" i="49" s="1"/>
  <c r="G180" i="49" s="1"/>
  <c r="H180" i="49" s="1"/>
  <c r="I180" i="49" s="1"/>
  <c r="J180" i="49" s="1"/>
  <c r="AF179" i="49"/>
  <c r="K179" i="49"/>
  <c r="L179" i="49" s="1"/>
  <c r="M179" i="49" s="1"/>
  <c r="N179" i="49" s="1"/>
  <c r="O179" i="49" s="1"/>
  <c r="P179" i="49" s="1"/>
  <c r="Q179" i="49" s="1"/>
  <c r="R179" i="49" s="1"/>
  <c r="S179" i="49" s="1"/>
  <c r="T179" i="49" s="1"/>
  <c r="U179" i="49" s="1"/>
  <c r="V179" i="49" s="1"/>
  <c r="W179" i="49" s="1"/>
  <c r="X179" i="49" s="1"/>
  <c r="Y179" i="49" s="1"/>
  <c r="Z179" i="49" s="1"/>
  <c r="AA179" i="49" s="1"/>
  <c r="AB179" i="49" s="1"/>
  <c r="AC179" i="49" s="1"/>
  <c r="AD179" i="49" s="1"/>
  <c r="AE179" i="49" s="1"/>
  <c r="E179" i="49"/>
  <c r="F179" i="49" s="1"/>
  <c r="G179" i="49" s="1"/>
  <c r="H179" i="49" s="1"/>
  <c r="I179" i="49" s="1"/>
  <c r="J179" i="49" s="1"/>
  <c r="D179" i="49"/>
  <c r="C179" i="49"/>
  <c r="I178" i="49"/>
  <c r="J178" i="49" s="1"/>
  <c r="K178" i="49" s="1"/>
  <c r="L178" i="49" s="1"/>
  <c r="M178" i="49" s="1"/>
  <c r="N178" i="49" s="1"/>
  <c r="O178" i="49" s="1"/>
  <c r="P178" i="49" s="1"/>
  <c r="Q178" i="49" s="1"/>
  <c r="R178" i="49" s="1"/>
  <c r="S178" i="49" s="1"/>
  <c r="T178" i="49" s="1"/>
  <c r="U178" i="49" s="1"/>
  <c r="V178" i="49" s="1"/>
  <c r="W178" i="49" s="1"/>
  <c r="X178" i="49" s="1"/>
  <c r="Y178" i="49" s="1"/>
  <c r="Z178" i="49" s="1"/>
  <c r="AA178" i="49" s="1"/>
  <c r="AB178" i="49" s="1"/>
  <c r="AC178" i="49" s="1"/>
  <c r="AD178" i="49" s="1"/>
  <c r="AE178" i="49" s="1"/>
  <c r="AF178" i="49" s="1"/>
  <c r="G178" i="49"/>
  <c r="H178" i="49" s="1"/>
  <c r="D178" i="49"/>
  <c r="E178" i="49" s="1"/>
  <c r="F178" i="49" s="1"/>
  <c r="C178" i="49"/>
  <c r="L177" i="49"/>
  <c r="M177" i="49" s="1"/>
  <c r="N177" i="49" s="1"/>
  <c r="O177" i="49" s="1"/>
  <c r="P177" i="49" s="1"/>
  <c r="Q177" i="49" s="1"/>
  <c r="R177" i="49" s="1"/>
  <c r="S177" i="49" s="1"/>
  <c r="T177" i="49" s="1"/>
  <c r="U177" i="49" s="1"/>
  <c r="V177" i="49" s="1"/>
  <c r="W177" i="49" s="1"/>
  <c r="X177" i="49" s="1"/>
  <c r="Y177" i="49" s="1"/>
  <c r="Z177" i="49" s="1"/>
  <c r="AA177" i="49" s="1"/>
  <c r="AB177" i="49" s="1"/>
  <c r="AC177" i="49" s="1"/>
  <c r="AD177" i="49" s="1"/>
  <c r="AE177" i="49" s="1"/>
  <c r="AF177" i="49" s="1"/>
  <c r="J177" i="49"/>
  <c r="K177" i="49" s="1"/>
  <c r="C177" i="49"/>
  <c r="D177" i="49" s="1"/>
  <c r="E177" i="49" s="1"/>
  <c r="F177" i="49" s="1"/>
  <c r="G177" i="49" s="1"/>
  <c r="H177" i="49" s="1"/>
  <c r="I177" i="49" s="1"/>
  <c r="C176" i="49"/>
  <c r="D176" i="49" s="1"/>
  <c r="E176" i="49" s="1"/>
  <c r="F176" i="49" s="1"/>
  <c r="G176" i="49" s="1"/>
  <c r="H176" i="49" s="1"/>
  <c r="I176" i="49" s="1"/>
  <c r="J176" i="49" s="1"/>
  <c r="K176" i="49" s="1"/>
  <c r="L176" i="49" s="1"/>
  <c r="M176" i="49" s="1"/>
  <c r="N176" i="49" s="1"/>
  <c r="O176" i="49" s="1"/>
  <c r="P176" i="49" s="1"/>
  <c r="Q176" i="49" s="1"/>
  <c r="R176" i="49" s="1"/>
  <c r="S176" i="49" s="1"/>
  <c r="T176" i="49" s="1"/>
  <c r="U176" i="49" s="1"/>
  <c r="V176" i="49" s="1"/>
  <c r="W176" i="49" s="1"/>
  <c r="X176" i="49" s="1"/>
  <c r="Y176" i="49" s="1"/>
  <c r="Z176" i="49" s="1"/>
  <c r="AA176" i="49" s="1"/>
  <c r="AB176" i="49" s="1"/>
  <c r="AC176" i="49" s="1"/>
  <c r="AD176" i="49" s="1"/>
  <c r="AE176" i="49" s="1"/>
  <c r="AF176" i="49" s="1"/>
  <c r="H175" i="49"/>
  <c r="I175" i="49" s="1"/>
  <c r="J175" i="49" s="1"/>
  <c r="K175" i="49" s="1"/>
  <c r="L175" i="49" s="1"/>
  <c r="M175" i="49" s="1"/>
  <c r="N175" i="49" s="1"/>
  <c r="O175" i="49" s="1"/>
  <c r="P175" i="49" s="1"/>
  <c r="Q175" i="49" s="1"/>
  <c r="R175" i="49" s="1"/>
  <c r="S175" i="49" s="1"/>
  <c r="T175" i="49" s="1"/>
  <c r="U175" i="49" s="1"/>
  <c r="V175" i="49" s="1"/>
  <c r="W175" i="49" s="1"/>
  <c r="X175" i="49" s="1"/>
  <c r="Y175" i="49" s="1"/>
  <c r="Z175" i="49" s="1"/>
  <c r="AA175" i="49" s="1"/>
  <c r="AB175" i="49" s="1"/>
  <c r="AC175" i="49" s="1"/>
  <c r="AD175" i="49" s="1"/>
  <c r="AE175" i="49" s="1"/>
  <c r="AF175" i="49" s="1"/>
  <c r="C175" i="49"/>
  <c r="D175" i="49" s="1"/>
  <c r="E175" i="49" s="1"/>
  <c r="F175" i="49" s="1"/>
  <c r="G175" i="49" s="1"/>
  <c r="AE174" i="49"/>
  <c r="AF174" i="49" s="1"/>
  <c r="N174" i="49"/>
  <c r="O174" i="49" s="1"/>
  <c r="P174" i="49" s="1"/>
  <c r="Q174" i="49" s="1"/>
  <c r="R174" i="49" s="1"/>
  <c r="S174" i="49" s="1"/>
  <c r="T174" i="49" s="1"/>
  <c r="U174" i="49" s="1"/>
  <c r="V174" i="49" s="1"/>
  <c r="W174" i="49" s="1"/>
  <c r="X174" i="49" s="1"/>
  <c r="Y174" i="49" s="1"/>
  <c r="Z174" i="49" s="1"/>
  <c r="AA174" i="49" s="1"/>
  <c r="AB174" i="49" s="1"/>
  <c r="AC174" i="49" s="1"/>
  <c r="AD174" i="49" s="1"/>
  <c r="H174" i="49"/>
  <c r="I174" i="49" s="1"/>
  <c r="J174" i="49" s="1"/>
  <c r="K174" i="49" s="1"/>
  <c r="L174" i="49" s="1"/>
  <c r="M174" i="49" s="1"/>
  <c r="C174" i="49"/>
  <c r="D174" i="49" s="1"/>
  <c r="E174" i="49" s="1"/>
  <c r="F174" i="49" s="1"/>
  <c r="G174" i="49" s="1"/>
  <c r="L172" i="49"/>
  <c r="M172" i="49" s="1"/>
  <c r="N172" i="49" s="1"/>
  <c r="O172" i="49" s="1"/>
  <c r="P172" i="49" s="1"/>
  <c r="Q172" i="49" s="1"/>
  <c r="R172" i="49" s="1"/>
  <c r="S172" i="49" s="1"/>
  <c r="T172" i="49" s="1"/>
  <c r="U172" i="49" s="1"/>
  <c r="V172" i="49" s="1"/>
  <c r="W172" i="49" s="1"/>
  <c r="X172" i="49" s="1"/>
  <c r="Y172" i="49" s="1"/>
  <c r="Z172" i="49" s="1"/>
  <c r="AA172" i="49" s="1"/>
  <c r="AB172" i="49" s="1"/>
  <c r="AC172" i="49" s="1"/>
  <c r="AD172" i="49" s="1"/>
  <c r="AE172" i="49" s="1"/>
  <c r="AF172" i="49" s="1"/>
  <c r="D172" i="49"/>
  <c r="E172" i="49" s="1"/>
  <c r="F172" i="49" s="1"/>
  <c r="G172" i="49" s="1"/>
  <c r="H172" i="49" s="1"/>
  <c r="I172" i="49" s="1"/>
  <c r="J172" i="49" s="1"/>
  <c r="K172" i="49" s="1"/>
  <c r="C172" i="49"/>
  <c r="V171" i="49"/>
  <c r="W171" i="49" s="1"/>
  <c r="X171" i="49" s="1"/>
  <c r="Y171" i="49" s="1"/>
  <c r="Z171" i="49" s="1"/>
  <c r="AA171" i="49" s="1"/>
  <c r="AB171" i="49" s="1"/>
  <c r="AC171" i="49" s="1"/>
  <c r="AD171" i="49" s="1"/>
  <c r="AE171" i="49" s="1"/>
  <c r="AF171" i="49" s="1"/>
  <c r="Q171" i="49"/>
  <c r="R171" i="49" s="1"/>
  <c r="S171" i="49" s="1"/>
  <c r="T171" i="49" s="1"/>
  <c r="U171" i="49" s="1"/>
  <c r="M171" i="49"/>
  <c r="N171" i="49" s="1"/>
  <c r="O171" i="49" s="1"/>
  <c r="P171" i="49" s="1"/>
  <c r="F171" i="49"/>
  <c r="G171" i="49" s="1"/>
  <c r="H171" i="49" s="1"/>
  <c r="I171" i="49" s="1"/>
  <c r="J171" i="49" s="1"/>
  <c r="K171" i="49" s="1"/>
  <c r="L171" i="49" s="1"/>
  <c r="D171" i="49"/>
  <c r="E171" i="49" s="1"/>
  <c r="C171" i="49"/>
  <c r="S170" i="49"/>
  <c r="T170" i="49" s="1"/>
  <c r="U170" i="49" s="1"/>
  <c r="V170" i="49" s="1"/>
  <c r="W170" i="49" s="1"/>
  <c r="X170" i="49" s="1"/>
  <c r="Y170" i="49" s="1"/>
  <c r="Z170" i="49" s="1"/>
  <c r="AA170" i="49" s="1"/>
  <c r="AB170" i="49" s="1"/>
  <c r="AC170" i="49" s="1"/>
  <c r="AD170" i="49" s="1"/>
  <c r="AE170" i="49" s="1"/>
  <c r="AF170" i="49" s="1"/>
  <c r="G170" i="49"/>
  <c r="H170" i="49" s="1"/>
  <c r="I170" i="49" s="1"/>
  <c r="J170" i="49" s="1"/>
  <c r="K170" i="49" s="1"/>
  <c r="L170" i="49" s="1"/>
  <c r="M170" i="49" s="1"/>
  <c r="N170" i="49" s="1"/>
  <c r="O170" i="49" s="1"/>
  <c r="P170" i="49" s="1"/>
  <c r="Q170" i="49" s="1"/>
  <c r="R170" i="49" s="1"/>
  <c r="C170" i="49"/>
  <c r="D170" i="49" s="1"/>
  <c r="E170" i="49" s="1"/>
  <c r="F170" i="49" s="1"/>
  <c r="O169" i="49"/>
  <c r="P169" i="49" s="1"/>
  <c r="Q169" i="49" s="1"/>
  <c r="R169" i="49" s="1"/>
  <c r="S169" i="49" s="1"/>
  <c r="T169" i="49" s="1"/>
  <c r="U169" i="49" s="1"/>
  <c r="V169" i="49" s="1"/>
  <c r="W169" i="49" s="1"/>
  <c r="X169" i="49" s="1"/>
  <c r="Y169" i="49" s="1"/>
  <c r="Z169" i="49" s="1"/>
  <c r="AA169" i="49" s="1"/>
  <c r="AB169" i="49" s="1"/>
  <c r="AC169" i="49" s="1"/>
  <c r="AD169" i="49" s="1"/>
  <c r="AE169" i="49" s="1"/>
  <c r="AF169" i="49" s="1"/>
  <c r="H169" i="49"/>
  <c r="I169" i="49" s="1"/>
  <c r="J169" i="49" s="1"/>
  <c r="K169" i="49" s="1"/>
  <c r="L169" i="49" s="1"/>
  <c r="M169" i="49" s="1"/>
  <c r="N169" i="49" s="1"/>
  <c r="E169" i="49"/>
  <c r="F169" i="49" s="1"/>
  <c r="G169" i="49" s="1"/>
  <c r="C169" i="49"/>
  <c r="D169" i="49" s="1"/>
  <c r="E168" i="49"/>
  <c r="F168" i="49" s="1"/>
  <c r="G168" i="49" s="1"/>
  <c r="H168" i="49" s="1"/>
  <c r="I168" i="49" s="1"/>
  <c r="J168" i="49" s="1"/>
  <c r="K168" i="49" s="1"/>
  <c r="L168" i="49" s="1"/>
  <c r="M168" i="49" s="1"/>
  <c r="N168" i="49" s="1"/>
  <c r="O168" i="49" s="1"/>
  <c r="P168" i="49" s="1"/>
  <c r="Q168" i="49" s="1"/>
  <c r="R168" i="49" s="1"/>
  <c r="S168" i="49" s="1"/>
  <c r="T168" i="49" s="1"/>
  <c r="U168" i="49" s="1"/>
  <c r="V168" i="49" s="1"/>
  <c r="W168" i="49" s="1"/>
  <c r="X168" i="49" s="1"/>
  <c r="Y168" i="49" s="1"/>
  <c r="Z168" i="49" s="1"/>
  <c r="AA168" i="49" s="1"/>
  <c r="AB168" i="49" s="1"/>
  <c r="AC168" i="49" s="1"/>
  <c r="AD168" i="49" s="1"/>
  <c r="AE168" i="49" s="1"/>
  <c r="AF168" i="49" s="1"/>
  <c r="C168" i="49"/>
  <c r="D168" i="49" s="1"/>
  <c r="Q167" i="49"/>
  <c r="R167" i="49" s="1"/>
  <c r="S167" i="49" s="1"/>
  <c r="T167" i="49" s="1"/>
  <c r="U167" i="49" s="1"/>
  <c r="V167" i="49" s="1"/>
  <c r="W167" i="49" s="1"/>
  <c r="X167" i="49" s="1"/>
  <c r="Y167" i="49" s="1"/>
  <c r="Z167" i="49" s="1"/>
  <c r="AA167" i="49" s="1"/>
  <c r="AB167" i="49" s="1"/>
  <c r="AC167" i="49" s="1"/>
  <c r="AD167" i="49" s="1"/>
  <c r="AE167" i="49" s="1"/>
  <c r="AF167" i="49" s="1"/>
  <c r="L167" i="49"/>
  <c r="M167" i="49" s="1"/>
  <c r="N167" i="49" s="1"/>
  <c r="O167" i="49" s="1"/>
  <c r="P167" i="49" s="1"/>
  <c r="I167" i="49"/>
  <c r="J167" i="49" s="1"/>
  <c r="K167" i="49" s="1"/>
  <c r="C167" i="49"/>
  <c r="D167" i="49" s="1"/>
  <c r="E167" i="49" s="1"/>
  <c r="F167" i="49" s="1"/>
  <c r="G167" i="49" s="1"/>
  <c r="H167" i="49" s="1"/>
  <c r="R166" i="49"/>
  <c r="S166" i="49" s="1"/>
  <c r="T166" i="49" s="1"/>
  <c r="U166" i="49" s="1"/>
  <c r="V166" i="49" s="1"/>
  <c r="W166" i="49" s="1"/>
  <c r="X166" i="49" s="1"/>
  <c r="Y166" i="49" s="1"/>
  <c r="Z166" i="49" s="1"/>
  <c r="AA166" i="49" s="1"/>
  <c r="AB166" i="49" s="1"/>
  <c r="AC166" i="49" s="1"/>
  <c r="AD166" i="49" s="1"/>
  <c r="AE166" i="49" s="1"/>
  <c r="AF166" i="49" s="1"/>
  <c r="I166" i="49"/>
  <c r="J166" i="49" s="1"/>
  <c r="K166" i="49" s="1"/>
  <c r="L166" i="49" s="1"/>
  <c r="M166" i="49" s="1"/>
  <c r="N166" i="49" s="1"/>
  <c r="O166" i="49" s="1"/>
  <c r="P166" i="49" s="1"/>
  <c r="Q166" i="49" s="1"/>
  <c r="E166" i="49"/>
  <c r="F166" i="49" s="1"/>
  <c r="G166" i="49" s="1"/>
  <c r="H166" i="49" s="1"/>
  <c r="C166" i="49"/>
  <c r="D166" i="49" s="1"/>
  <c r="W165" i="49"/>
  <c r="X165" i="49" s="1"/>
  <c r="Y165" i="49" s="1"/>
  <c r="Z165" i="49" s="1"/>
  <c r="AA165" i="49" s="1"/>
  <c r="AB165" i="49" s="1"/>
  <c r="AC165" i="49" s="1"/>
  <c r="AD165" i="49" s="1"/>
  <c r="AE165" i="49" s="1"/>
  <c r="AF165" i="49" s="1"/>
  <c r="O165" i="49"/>
  <c r="P165" i="49" s="1"/>
  <c r="Q165" i="49" s="1"/>
  <c r="R165" i="49" s="1"/>
  <c r="S165" i="49" s="1"/>
  <c r="T165" i="49" s="1"/>
  <c r="U165" i="49" s="1"/>
  <c r="V165" i="49" s="1"/>
  <c r="I165" i="49"/>
  <c r="J165" i="49" s="1"/>
  <c r="K165" i="49" s="1"/>
  <c r="L165" i="49" s="1"/>
  <c r="M165" i="49" s="1"/>
  <c r="N165" i="49" s="1"/>
  <c r="C165" i="49"/>
  <c r="D165" i="49" s="1"/>
  <c r="E165" i="49" s="1"/>
  <c r="F165" i="49" s="1"/>
  <c r="G165" i="49" s="1"/>
  <c r="H165" i="49" s="1"/>
  <c r="S163" i="49"/>
  <c r="T163" i="49" s="1"/>
  <c r="U163" i="49" s="1"/>
  <c r="V163" i="49" s="1"/>
  <c r="W163" i="49" s="1"/>
  <c r="X163" i="49" s="1"/>
  <c r="Y163" i="49" s="1"/>
  <c r="Z163" i="49" s="1"/>
  <c r="AA163" i="49" s="1"/>
  <c r="AB163" i="49" s="1"/>
  <c r="AC163" i="49" s="1"/>
  <c r="AD163" i="49" s="1"/>
  <c r="AE163" i="49" s="1"/>
  <c r="AF163" i="49" s="1"/>
  <c r="F163" i="49"/>
  <c r="G163" i="49" s="1"/>
  <c r="H163" i="49" s="1"/>
  <c r="I163" i="49" s="1"/>
  <c r="J163" i="49" s="1"/>
  <c r="K163" i="49" s="1"/>
  <c r="L163" i="49" s="1"/>
  <c r="M163" i="49" s="1"/>
  <c r="N163" i="49" s="1"/>
  <c r="O163" i="49" s="1"/>
  <c r="P163" i="49" s="1"/>
  <c r="Q163" i="49" s="1"/>
  <c r="R163" i="49" s="1"/>
  <c r="E163" i="49"/>
  <c r="C163" i="49"/>
  <c r="D163" i="49" s="1"/>
  <c r="I162" i="49"/>
  <c r="J162" i="49" s="1"/>
  <c r="K162" i="49" s="1"/>
  <c r="L162" i="49" s="1"/>
  <c r="M162" i="49" s="1"/>
  <c r="N162" i="49" s="1"/>
  <c r="O162" i="49" s="1"/>
  <c r="P162" i="49" s="1"/>
  <c r="Q162" i="49" s="1"/>
  <c r="R162" i="49" s="1"/>
  <c r="S162" i="49" s="1"/>
  <c r="T162" i="49" s="1"/>
  <c r="U162" i="49" s="1"/>
  <c r="V162" i="49" s="1"/>
  <c r="W162" i="49" s="1"/>
  <c r="X162" i="49" s="1"/>
  <c r="Y162" i="49" s="1"/>
  <c r="Z162" i="49" s="1"/>
  <c r="AA162" i="49" s="1"/>
  <c r="AB162" i="49" s="1"/>
  <c r="AC162" i="49" s="1"/>
  <c r="AD162" i="49" s="1"/>
  <c r="AE162" i="49" s="1"/>
  <c r="AF162" i="49" s="1"/>
  <c r="E162" i="49"/>
  <c r="F162" i="49" s="1"/>
  <c r="G162" i="49" s="1"/>
  <c r="H162" i="49" s="1"/>
  <c r="C162" i="49"/>
  <c r="D162" i="49" s="1"/>
  <c r="O161" i="49"/>
  <c r="P161" i="49" s="1"/>
  <c r="Q161" i="49" s="1"/>
  <c r="R161" i="49" s="1"/>
  <c r="S161" i="49" s="1"/>
  <c r="T161" i="49" s="1"/>
  <c r="U161" i="49" s="1"/>
  <c r="V161" i="49" s="1"/>
  <c r="W161" i="49" s="1"/>
  <c r="X161" i="49" s="1"/>
  <c r="Y161" i="49" s="1"/>
  <c r="Z161" i="49" s="1"/>
  <c r="AA161" i="49" s="1"/>
  <c r="AB161" i="49" s="1"/>
  <c r="AC161" i="49" s="1"/>
  <c r="AD161" i="49" s="1"/>
  <c r="AE161" i="49" s="1"/>
  <c r="AF161" i="49" s="1"/>
  <c r="J161" i="49"/>
  <c r="K161" i="49" s="1"/>
  <c r="L161" i="49" s="1"/>
  <c r="M161" i="49" s="1"/>
  <c r="N161" i="49" s="1"/>
  <c r="C161" i="49"/>
  <c r="D161" i="49" s="1"/>
  <c r="E161" i="49" s="1"/>
  <c r="F161" i="49" s="1"/>
  <c r="G161" i="49" s="1"/>
  <c r="H161" i="49" s="1"/>
  <c r="I161" i="49" s="1"/>
  <c r="G160" i="49"/>
  <c r="H160" i="49" s="1"/>
  <c r="I160" i="49" s="1"/>
  <c r="J160" i="49" s="1"/>
  <c r="K160" i="49" s="1"/>
  <c r="L160" i="49" s="1"/>
  <c r="M160" i="49" s="1"/>
  <c r="N160" i="49" s="1"/>
  <c r="O160" i="49" s="1"/>
  <c r="P160" i="49" s="1"/>
  <c r="Q160" i="49" s="1"/>
  <c r="R160" i="49" s="1"/>
  <c r="S160" i="49" s="1"/>
  <c r="T160" i="49" s="1"/>
  <c r="U160" i="49" s="1"/>
  <c r="V160" i="49" s="1"/>
  <c r="W160" i="49" s="1"/>
  <c r="X160" i="49" s="1"/>
  <c r="Y160" i="49" s="1"/>
  <c r="Z160" i="49" s="1"/>
  <c r="AA160" i="49" s="1"/>
  <c r="AB160" i="49" s="1"/>
  <c r="AC160" i="49" s="1"/>
  <c r="AD160" i="49" s="1"/>
  <c r="AE160" i="49" s="1"/>
  <c r="AF160" i="49" s="1"/>
  <c r="E160" i="49"/>
  <c r="F160" i="49" s="1"/>
  <c r="C160" i="49"/>
  <c r="D160" i="49" s="1"/>
  <c r="W159" i="49"/>
  <c r="X159" i="49" s="1"/>
  <c r="Y159" i="49" s="1"/>
  <c r="Z159" i="49" s="1"/>
  <c r="AA159" i="49" s="1"/>
  <c r="AB159" i="49" s="1"/>
  <c r="AC159" i="49" s="1"/>
  <c r="AD159" i="49" s="1"/>
  <c r="AE159" i="49" s="1"/>
  <c r="AF159" i="49" s="1"/>
  <c r="V159" i="49"/>
  <c r="N159" i="49"/>
  <c r="O159" i="49" s="1"/>
  <c r="P159" i="49" s="1"/>
  <c r="Q159" i="49" s="1"/>
  <c r="R159" i="49" s="1"/>
  <c r="S159" i="49" s="1"/>
  <c r="T159" i="49" s="1"/>
  <c r="U159" i="49" s="1"/>
  <c r="C159" i="49"/>
  <c r="D159" i="49" s="1"/>
  <c r="E159" i="49" s="1"/>
  <c r="F159" i="49" s="1"/>
  <c r="G159" i="49" s="1"/>
  <c r="H159" i="49" s="1"/>
  <c r="I159" i="49" s="1"/>
  <c r="J159" i="49" s="1"/>
  <c r="K159" i="49" s="1"/>
  <c r="L159" i="49" s="1"/>
  <c r="M159" i="49" s="1"/>
  <c r="G158" i="49"/>
  <c r="H158" i="49" s="1"/>
  <c r="I158" i="49" s="1"/>
  <c r="J158" i="49" s="1"/>
  <c r="K158" i="49" s="1"/>
  <c r="L158" i="49" s="1"/>
  <c r="M158" i="49" s="1"/>
  <c r="N158" i="49" s="1"/>
  <c r="O158" i="49" s="1"/>
  <c r="P158" i="49" s="1"/>
  <c r="Q158" i="49" s="1"/>
  <c r="R158" i="49" s="1"/>
  <c r="S158" i="49" s="1"/>
  <c r="T158" i="49" s="1"/>
  <c r="U158" i="49" s="1"/>
  <c r="V158" i="49" s="1"/>
  <c r="W158" i="49" s="1"/>
  <c r="X158" i="49" s="1"/>
  <c r="Y158" i="49" s="1"/>
  <c r="Z158" i="49" s="1"/>
  <c r="AA158" i="49" s="1"/>
  <c r="AB158" i="49" s="1"/>
  <c r="AC158" i="49" s="1"/>
  <c r="AD158" i="49" s="1"/>
  <c r="AE158" i="49" s="1"/>
  <c r="AF158" i="49" s="1"/>
  <c r="F158" i="49"/>
  <c r="E158" i="49"/>
  <c r="D158" i="49"/>
  <c r="C158" i="49"/>
  <c r="I157" i="49"/>
  <c r="J157" i="49" s="1"/>
  <c r="K157" i="49" s="1"/>
  <c r="L157" i="49" s="1"/>
  <c r="M157" i="49" s="1"/>
  <c r="N157" i="49" s="1"/>
  <c r="O157" i="49" s="1"/>
  <c r="P157" i="49" s="1"/>
  <c r="Q157" i="49" s="1"/>
  <c r="R157" i="49" s="1"/>
  <c r="S157" i="49" s="1"/>
  <c r="T157" i="49" s="1"/>
  <c r="U157" i="49" s="1"/>
  <c r="V157" i="49" s="1"/>
  <c r="W157" i="49" s="1"/>
  <c r="X157" i="49" s="1"/>
  <c r="Y157" i="49" s="1"/>
  <c r="Z157" i="49" s="1"/>
  <c r="AA157" i="49" s="1"/>
  <c r="AB157" i="49" s="1"/>
  <c r="AC157" i="49" s="1"/>
  <c r="AD157" i="49" s="1"/>
  <c r="AE157" i="49" s="1"/>
  <c r="AF157" i="49" s="1"/>
  <c r="F157" i="49"/>
  <c r="G157" i="49" s="1"/>
  <c r="H157" i="49" s="1"/>
  <c r="D157" i="49"/>
  <c r="E157" i="49" s="1"/>
  <c r="C157" i="49"/>
  <c r="I156" i="49"/>
  <c r="J156" i="49" s="1"/>
  <c r="K156" i="49" s="1"/>
  <c r="L156" i="49" s="1"/>
  <c r="M156" i="49" s="1"/>
  <c r="N156" i="49" s="1"/>
  <c r="O156" i="49" s="1"/>
  <c r="P156" i="49" s="1"/>
  <c r="Q156" i="49" s="1"/>
  <c r="R156" i="49" s="1"/>
  <c r="S156" i="49" s="1"/>
  <c r="T156" i="49" s="1"/>
  <c r="U156" i="49" s="1"/>
  <c r="V156" i="49" s="1"/>
  <c r="W156" i="49" s="1"/>
  <c r="X156" i="49" s="1"/>
  <c r="Y156" i="49" s="1"/>
  <c r="Z156" i="49" s="1"/>
  <c r="AA156" i="49" s="1"/>
  <c r="AB156" i="49" s="1"/>
  <c r="AC156" i="49" s="1"/>
  <c r="AD156" i="49" s="1"/>
  <c r="AE156" i="49" s="1"/>
  <c r="AF156" i="49" s="1"/>
  <c r="C156" i="49"/>
  <c r="D156" i="49" s="1"/>
  <c r="E156" i="49" s="1"/>
  <c r="F156" i="49" s="1"/>
  <c r="G156" i="49" s="1"/>
  <c r="H156" i="49" s="1"/>
  <c r="E155" i="49"/>
  <c r="F155" i="49" s="1"/>
  <c r="G155" i="49" s="1"/>
  <c r="H155" i="49" s="1"/>
  <c r="I155" i="49" s="1"/>
  <c r="J155" i="49" s="1"/>
  <c r="K155" i="49" s="1"/>
  <c r="L155" i="49" s="1"/>
  <c r="M155" i="49" s="1"/>
  <c r="N155" i="49" s="1"/>
  <c r="O155" i="49" s="1"/>
  <c r="P155" i="49" s="1"/>
  <c r="Q155" i="49" s="1"/>
  <c r="R155" i="49" s="1"/>
  <c r="S155" i="49" s="1"/>
  <c r="T155" i="49" s="1"/>
  <c r="U155" i="49" s="1"/>
  <c r="V155" i="49" s="1"/>
  <c r="W155" i="49" s="1"/>
  <c r="X155" i="49" s="1"/>
  <c r="Y155" i="49" s="1"/>
  <c r="Z155" i="49" s="1"/>
  <c r="AA155" i="49" s="1"/>
  <c r="AB155" i="49" s="1"/>
  <c r="AC155" i="49" s="1"/>
  <c r="AD155" i="49" s="1"/>
  <c r="AE155" i="49" s="1"/>
  <c r="AF155" i="49" s="1"/>
  <c r="C155" i="49"/>
  <c r="D155" i="49" s="1"/>
  <c r="F154" i="49"/>
  <c r="G154" i="49" s="1"/>
  <c r="H154" i="49" s="1"/>
  <c r="I154" i="49" s="1"/>
  <c r="J154" i="49" s="1"/>
  <c r="K154" i="49" s="1"/>
  <c r="L154" i="49" s="1"/>
  <c r="M154" i="49" s="1"/>
  <c r="N154" i="49" s="1"/>
  <c r="O154" i="49" s="1"/>
  <c r="P154" i="49" s="1"/>
  <c r="Q154" i="49" s="1"/>
  <c r="R154" i="49" s="1"/>
  <c r="S154" i="49" s="1"/>
  <c r="T154" i="49" s="1"/>
  <c r="U154" i="49" s="1"/>
  <c r="V154" i="49" s="1"/>
  <c r="W154" i="49" s="1"/>
  <c r="X154" i="49" s="1"/>
  <c r="Y154" i="49" s="1"/>
  <c r="Z154" i="49" s="1"/>
  <c r="AA154" i="49" s="1"/>
  <c r="AB154" i="49" s="1"/>
  <c r="AC154" i="49" s="1"/>
  <c r="AD154" i="49" s="1"/>
  <c r="AE154" i="49" s="1"/>
  <c r="AF154" i="49" s="1"/>
  <c r="E154" i="49"/>
  <c r="C154" i="49"/>
  <c r="D154" i="49" s="1"/>
  <c r="H153" i="49"/>
  <c r="I153" i="49" s="1"/>
  <c r="J153" i="49" s="1"/>
  <c r="K153" i="49" s="1"/>
  <c r="L153" i="49" s="1"/>
  <c r="M153" i="49" s="1"/>
  <c r="N153" i="49" s="1"/>
  <c r="O153" i="49" s="1"/>
  <c r="P153" i="49" s="1"/>
  <c r="Q153" i="49" s="1"/>
  <c r="R153" i="49" s="1"/>
  <c r="S153" i="49" s="1"/>
  <c r="T153" i="49" s="1"/>
  <c r="U153" i="49" s="1"/>
  <c r="V153" i="49" s="1"/>
  <c r="W153" i="49" s="1"/>
  <c r="X153" i="49" s="1"/>
  <c r="Y153" i="49" s="1"/>
  <c r="Z153" i="49" s="1"/>
  <c r="AA153" i="49" s="1"/>
  <c r="AB153" i="49" s="1"/>
  <c r="AC153" i="49" s="1"/>
  <c r="AD153" i="49" s="1"/>
  <c r="AE153" i="49" s="1"/>
  <c r="AF153" i="49" s="1"/>
  <c r="F153" i="49"/>
  <c r="G153" i="49" s="1"/>
  <c r="C153" i="49"/>
  <c r="D153" i="49" s="1"/>
  <c r="E153" i="49" s="1"/>
  <c r="D152" i="49"/>
  <c r="E152" i="49" s="1"/>
  <c r="F152" i="49" s="1"/>
  <c r="G152" i="49" s="1"/>
  <c r="H152" i="49" s="1"/>
  <c r="I152" i="49" s="1"/>
  <c r="J152" i="49" s="1"/>
  <c r="K152" i="49" s="1"/>
  <c r="L152" i="49" s="1"/>
  <c r="M152" i="49" s="1"/>
  <c r="N152" i="49" s="1"/>
  <c r="O152" i="49" s="1"/>
  <c r="P152" i="49" s="1"/>
  <c r="Q152" i="49" s="1"/>
  <c r="R152" i="49" s="1"/>
  <c r="S152" i="49" s="1"/>
  <c r="T152" i="49" s="1"/>
  <c r="U152" i="49" s="1"/>
  <c r="V152" i="49" s="1"/>
  <c r="W152" i="49" s="1"/>
  <c r="X152" i="49" s="1"/>
  <c r="Y152" i="49" s="1"/>
  <c r="Z152" i="49" s="1"/>
  <c r="AA152" i="49" s="1"/>
  <c r="AB152" i="49" s="1"/>
  <c r="AC152" i="49" s="1"/>
  <c r="AD152" i="49" s="1"/>
  <c r="AE152" i="49" s="1"/>
  <c r="AF152" i="49" s="1"/>
  <c r="C152" i="49"/>
  <c r="E151" i="49"/>
  <c r="F151" i="49" s="1"/>
  <c r="G151" i="49" s="1"/>
  <c r="H151" i="49" s="1"/>
  <c r="I151" i="49" s="1"/>
  <c r="J151" i="49" s="1"/>
  <c r="K151" i="49" s="1"/>
  <c r="L151" i="49" s="1"/>
  <c r="M151" i="49" s="1"/>
  <c r="N151" i="49" s="1"/>
  <c r="O151" i="49" s="1"/>
  <c r="P151" i="49" s="1"/>
  <c r="Q151" i="49" s="1"/>
  <c r="R151" i="49" s="1"/>
  <c r="S151" i="49" s="1"/>
  <c r="T151" i="49" s="1"/>
  <c r="U151" i="49" s="1"/>
  <c r="V151" i="49" s="1"/>
  <c r="W151" i="49" s="1"/>
  <c r="X151" i="49" s="1"/>
  <c r="Y151" i="49" s="1"/>
  <c r="Z151" i="49" s="1"/>
  <c r="AA151" i="49" s="1"/>
  <c r="AB151" i="49" s="1"/>
  <c r="AC151" i="49" s="1"/>
  <c r="AD151" i="49" s="1"/>
  <c r="AE151" i="49" s="1"/>
  <c r="AF151" i="49" s="1"/>
  <c r="D151" i="49"/>
  <c r="C151" i="49"/>
  <c r="H149" i="49"/>
  <c r="I149" i="49" s="1"/>
  <c r="J149" i="49" s="1"/>
  <c r="K149" i="49" s="1"/>
  <c r="L149" i="49" s="1"/>
  <c r="M149" i="49" s="1"/>
  <c r="N149" i="49" s="1"/>
  <c r="O149" i="49" s="1"/>
  <c r="P149" i="49" s="1"/>
  <c r="Q149" i="49" s="1"/>
  <c r="R149" i="49" s="1"/>
  <c r="S149" i="49" s="1"/>
  <c r="T149" i="49" s="1"/>
  <c r="U149" i="49" s="1"/>
  <c r="V149" i="49" s="1"/>
  <c r="W149" i="49" s="1"/>
  <c r="X149" i="49" s="1"/>
  <c r="Y149" i="49" s="1"/>
  <c r="Z149" i="49" s="1"/>
  <c r="AA149" i="49" s="1"/>
  <c r="AB149" i="49" s="1"/>
  <c r="AC149" i="49" s="1"/>
  <c r="AD149" i="49" s="1"/>
  <c r="AE149" i="49" s="1"/>
  <c r="AF149" i="49" s="1"/>
  <c r="E149" i="49"/>
  <c r="F149" i="49" s="1"/>
  <c r="G149" i="49" s="1"/>
  <c r="C149" i="49"/>
  <c r="D149" i="49" s="1"/>
  <c r="N148" i="49"/>
  <c r="O148" i="49" s="1"/>
  <c r="P148" i="49" s="1"/>
  <c r="Q148" i="49" s="1"/>
  <c r="R148" i="49" s="1"/>
  <c r="S148" i="49" s="1"/>
  <c r="T148" i="49" s="1"/>
  <c r="U148" i="49" s="1"/>
  <c r="V148" i="49" s="1"/>
  <c r="W148" i="49" s="1"/>
  <c r="X148" i="49" s="1"/>
  <c r="Y148" i="49" s="1"/>
  <c r="Z148" i="49" s="1"/>
  <c r="AA148" i="49" s="1"/>
  <c r="AB148" i="49" s="1"/>
  <c r="AC148" i="49" s="1"/>
  <c r="AD148" i="49" s="1"/>
  <c r="AE148" i="49" s="1"/>
  <c r="AF148" i="49" s="1"/>
  <c r="K148" i="49"/>
  <c r="L148" i="49" s="1"/>
  <c r="M148" i="49" s="1"/>
  <c r="F148" i="49"/>
  <c r="G148" i="49" s="1"/>
  <c r="H148" i="49" s="1"/>
  <c r="I148" i="49" s="1"/>
  <c r="J148" i="49" s="1"/>
  <c r="C148" i="49"/>
  <c r="D148" i="49" s="1"/>
  <c r="E148" i="49" s="1"/>
  <c r="D147" i="49"/>
  <c r="E147" i="49" s="1"/>
  <c r="F147" i="49" s="1"/>
  <c r="G147" i="49" s="1"/>
  <c r="H147" i="49" s="1"/>
  <c r="I147" i="49" s="1"/>
  <c r="J147" i="49" s="1"/>
  <c r="K147" i="49" s="1"/>
  <c r="L147" i="49" s="1"/>
  <c r="M147" i="49" s="1"/>
  <c r="N147" i="49" s="1"/>
  <c r="O147" i="49" s="1"/>
  <c r="P147" i="49" s="1"/>
  <c r="Q147" i="49" s="1"/>
  <c r="R147" i="49" s="1"/>
  <c r="S147" i="49" s="1"/>
  <c r="T147" i="49" s="1"/>
  <c r="U147" i="49" s="1"/>
  <c r="V147" i="49" s="1"/>
  <c r="W147" i="49" s="1"/>
  <c r="X147" i="49" s="1"/>
  <c r="Y147" i="49" s="1"/>
  <c r="Z147" i="49" s="1"/>
  <c r="AA147" i="49" s="1"/>
  <c r="AB147" i="49" s="1"/>
  <c r="AC147" i="49" s="1"/>
  <c r="AD147" i="49" s="1"/>
  <c r="AE147" i="49" s="1"/>
  <c r="AF147" i="49" s="1"/>
  <c r="C147" i="49"/>
  <c r="C146" i="49"/>
  <c r="D146" i="49" s="1"/>
  <c r="E146" i="49" s="1"/>
  <c r="F146" i="49" s="1"/>
  <c r="G146" i="49" s="1"/>
  <c r="H146" i="49" s="1"/>
  <c r="I146" i="49" s="1"/>
  <c r="J146" i="49" s="1"/>
  <c r="K146" i="49" s="1"/>
  <c r="L146" i="49" s="1"/>
  <c r="M146" i="49" s="1"/>
  <c r="N146" i="49" s="1"/>
  <c r="O146" i="49" s="1"/>
  <c r="P146" i="49" s="1"/>
  <c r="Q146" i="49" s="1"/>
  <c r="R146" i="49" s="1"/>
  <c r="S146" i="49" s="1"/>
  <c r="T146" i="49" s="1"/>
  <c r="U146" i="49" s="1"/>
  <c r="V146" i="49" s="1"/>
  <c r="W146" i="49" s="1"/>
  <c r="X146" i="49" s="1"/>
  <c r="Y146" i="49" s="1"/>
  <c r="Z146" i="49" s="1"/>
  <c r="AA146" i="49" s="1"/>
  <c r="AB146" i="49" s="1"/>
  <c r="AC146" i="49" s="1"/>
  <c r="AD146" i="49" s="1"/>
  <c r="AE146" i="49" s="1"/>
  <c r="AF146" i="49" s="1"/>
  <c r="I144" i="49"/>
  <c r="J144" i="49" s="1"/>
  <c r="K144" i="49" s="1"/>
  <c r="L144" i="49" s="1"/>
  <c r="M144" i="49" s="1"/>
  <c r="N144" i="49" s="1"/>
  <c r="O144" i="49" s="1"/>
  <c r="P144" i="49" s="1"/>
  <c r="Q144" i="49" s="1"/>
  <c r="R144" i="49" s="1"/>
  <c r="S144" i="49" s="1"/>
  <c r="T144" i="49" s="1"/>
  <c r="U144" i="49" s="1"/>
  <c r="V144" i="49" s="1"/>
  <c r="W144" i="49" s="1"/>
  <c r="X144" i="49" s="1"/>
  <c r="Y144" i="49" s="1"/>
  <c r="Z144" i="49" s="1"/>
  <c r="AA144" i="49" s="1"/>
  <c r="AB144" i="49" s="1"/>
  <c r="AC144" i="49" s="1"/>
  <c r="AD144" i="49" s="1"/>
  <c r="AE144" i="49" s="1"/>
  <c r="AF144" i="49" s="1"/>
  <c r="H144" i="49"/>
  <c r="E144" i="49"/>
  <c r="F144" i="49" s="1"/>
  <c r="G144" i="49" s="1"/>
  <c r="D144" i="49"/>
  <c r="C144" i="49"/>
  <c r="AA143" i="49"/>
  <c r="AB143" i="49" s="1"/>
  <c r="AC143" i="49" s="1"/>
  <c r="AD143" i="49" s="1"/>
  <c r="AE143" i="49" s="1"/>
  <c r="AF143" i="49" s="1"/>
  <c r="L143" i="49"/>
  <c r="M143" i="49" s="1"/>
  <c r="N143" i="49" s="1"/>
  <c r="O143" i="49" s="1"/>
  <c r="P143" i="49" s="1"/>
  <c r="Q143" i="49" s="1"/>
  <c r="R143" i="49" s="1"/>
  <c r="S143" i="49" s="1"/>
  <c r="T143" i="49" s="1"/>
  <c r="U143" i="49" s="1"/>
  <c r="V143" i="49" s="1"/>
  <c r="W143" i="49" s="1"/>
  <c r="X143" i="49" s="1"/>
  <c r="Y143" i="49" s="1"/>
  <c r="Z143" i="49" s="1"/>
  <c r="D143" i="49"/>
  <c r="E143" i="49" s="1"/>
  <c r="F143" i="49" s="1"/>
  <c r="G143" i="49" s="1"/>
  <c r="H143" i="49" s="1"/>
  <c r="I143" i="49" s="1"/>
  <c r="J143" i="49" s="1"/>
  <c r="K143" i="49" s="1"/>
  <c r="C143" i="49"/>
  <c r="P141" i="49"/>
  <c r="Q141" i="49" s="1"/>
  <c r="R141" i="49" s="1"/>
  <c r="S141" i="49" s="1"/>
  <c r="T141" i="49" s="1"/>
  <c r="U141" i="49" s="1"/>
  <c r="V141" i="49" s="1"/>
  <c r="W141" i="49" s="1"/>
  <c r="X141" i="49" s="1"/>
  <c r="Y141" i="49" s="1"/>
  <c r="Z141" i="49" s="1"/>
  <c r="AA141" i="49" s="1"/>
  <c r="AB141" i="49" s="1"/>
  <c r="AC141" i="49" s="1"/>
  <c r="AD141" i="49" s="1"/>
  <c r="AE141" i="49" s="1"/>
  <c r="AF141" i="49" s="1"/>
  <c r="G141" i="49"/>
  <c r="H141" i="49" s="1"/>
  <c r="I141" i="49" s="1"/>
  <c r="J141" i="49" s="1"/>
  <c r="K141" i="49" s="1"/>
  <c r="L141" i="49" s="1"/>
  <c r="M141" i="49" s="1"/>
  <c r="N141" i="49" s="1"/>
  <c r="O141" i="49" s="1"/>
  <c r="C141" i="49"/>
  <c r="D141" i="49" s="1"/>
  <c r="E141" i="49" s="1"/>
  <c r="F141" i="49" s="1"/>
  <c r="W140" i="49"/>
  <c r="X140" i="49" s="1"/>
  <c r="Y140" i="49" s="1"/>
  <c r="Z140" i="49" s="1"/>
  <c r="AA140" i="49" s="1"/>
  <c r="AB140" i="49" s="1"/>
  <c r="AC140" i="49" s="1"/>
  <c r="AD140" i="49" s="1"/>
  <c r="AE140" i="49" s="1"/>
  <c r="AF140" i="49" s="1"/>
  <c r="O140" i="49"/>
  <c r="P140" i="49" s="1"/>
  <c r="Q140" i="49" s="1"/>
  <c r="R140" i="49" s="1"/>
  <c r="S140" i="49" s="1"/>
  <c r="T140" i="49" s="1"/>
  <c r="U140" i="49" s="1"/>
  <c r="V140" i="49" s="1"/>
  <c r="D140" i="49"/>
  <c r="E140" i="49" s="1"/>
  <c r="F140" i="49" s="1"/>
  <c r="G140" i="49" s="1"/>
  <c r="H140" i="49" s="1"/>
  <c r="I140" i="49" s="1"/>
  <c r="J140" i="49" s="1"/>
  <c r="K140" i="49" s="1"/>
  <c r="L140" i="49" s="1"/>
  <c r="M140" i="49" s="1"/>
  <c r="N140" i="49" s="1"/>
  <c r="C140" i="49"/>
  <c r="N139" i="49"/>
  <c r="O139" i="49" s="1"/>
  <c r="P139" i="49" s="1"/>
  <c r="Q139" i="49" s="1"/>
  <c r="R139" i="49" s="1"/>
  <c r="S139" i="49" s="1"/>
  <c r="T139" i="49" s="1"/>
  <c r="U139" i="49" s="1"/>
  <c r="V139" i="49" s="1"/>
  <c r="W139" i="49" s="1"/>
  <c r="X139" i="49" s="1"/>
  <c r="Y139" i="49" s="1"/>
  <c r="Z139" i="49" s="1"/>
  <c r="AA139" i="49" s="1"/>
  <c r="AB139" i="49" s="1"/>
  <c r="AC139" i="49" s="1"/>
  <c r="AD139" i="49" s="1"/>
  <c r="AE139" i="49" s="1"/>
  <c r="AF139" i="49" s="1"/>
  <c r="C139" i="49"/>
  <c r="D139" i="49" s="1"/>
  <c r="E139" i="49" s="1"/>
  <c r="F139" i="49" s="1"/>
  <c r="G139" i="49" s="1"/>
  <c r="H139" i="49" s="1"/>
  <c r="I139" i="49" s="1"/>
  <c r="J139" i="49" s="1"/>
  <c r="K139" i="49" s="1"/>
  <c r="L139" i="49" s="1"/>
  <c r="M139" i="49" s="1"/>
  <c r="S138" i="49"/>
  <c r="T138" i="49" s="1"/>
  <c r="U138" i="49" s="1"/>
  <c r="V138" i="49" s="1"/>
  <c r="W138" i="49" s="1"/>
  <c r="X138" i="49" s="1"/>
  <c r="Y138" i="49" s="1"/>
  <c r="Z138" i="49" s="1"/>
  <c r="AA138" i="49" s="1"/>
  <c r="AB138" i="49" s="1"/>
  <c r="AC138" i="49" s="1"/>
  <c r="AD138" i="49" s="1"/>
  <c r="AE138" i="49" s="1"/>
  <c r="AF138" i="49" s="1"/>
  <c r="J138" i="49"/>
  <c r="K138" i="49" s="1"/>
  <c r="L138" i="49" s="1"/>
  <c r="M138" i="49" s="1"/>
  <c r="N138" i="49" s="1"/>
  <c r="O138" i="49" s="1"/>
  <c r="P138" i="49" s="1"/>
  <c r="Q138" i="49" s="1"/>
  <c r="R138" i="49" s="1"/>
  <c r="H138" i="49"/>
  <c r="I138" i="49" s="1"/>
  <c r="D138" i="49"/>
  <c r="E138" i="49" s="1"/>
  <c r="F138" i="49" s="1"/>
  <c r="G138" i="49" s="1"/>
  <c r="C138" i="49"/>
  <c r="Q137" i="49"/>
  <c r="R137" i="49" s="1"/>
  <c r="S137" i="49" s="1"/>
  <c r="T137" i="49" s="1"/>
  <c r="U137" i="49" s="1"/>
  <c r="V137" i="49" s="1"/>
  <c r="W137" i="49" s="1"/>
  <c r="X137" i="49" s="1"/>
  <c r="Y137" i="49" s="1"/>
  <c r="Z137" i="49" s="1"/>
  <c r="AA137" i="49" s="1"/>
  <c r="AB137" i="49" s="1"/>
  <c r="AC137" i="49" s="1"/>
  <c r="AD137" i="49" s="1"/>
  <c r="AE137" i="49" s="1"/>
  <c r="AF137" i="49" s="1"/>
  <c r="N137" i="49"/>
  <c r="O137" i="49" s="1"/>
  <c r="P137" i="49" s="1"/>
  <c r="F137" i="49"/>
  <c r="G137" i="49" s="1"/>
  <c r="H137" i="49" s="1"/>
  <c r="I137" i="49" s="1"/>
  <c r="J137" i="49" s="1"/>
  <c r="K137" i="49" s="1"/>
  <c r="L137" i="49" s="1"/>
  <c r="M137" i="49" s="1"/>
  <c r="C137" i="49"/>
  <c r="D137" i="49" s="1"/>
  <c r="E137" i="49" s="1"/>
  <c r="E136" i="49"/>
  <c r="F136" i="49" s="1"/>
  <c r="G136" i="49" s="1"/>
  <c r="H136" i="49" s="1"/>
  <c r="I136" i="49" s="1"/>
  <c r="J136" i="49" s="1"/>
  <c r="K136" i="49" s="1"/>
  <c r="L136" i="49" s="1"/>
  <c r="M136" i="49" s="1"/>
  <c r="N136" i="49" s="1"/>
  <c r="O136" i="49" s="1"/>
  <c r="P136" i="49" s="1"/>
  <c r="Q136" i="49" s="1"/>
  <c r="R136" i="49" s="1"/>
  <c r="S136" i="49" s="1"/>
  <c r="T136" i="49" s="1"/>
  <c r="U136" i="49" s="1"/>
  <c r="V136" i="49" s="1"/>
  <c r="W136" i="49" s="1"/>
  <c r="X136" i="49" s="1"/>
  <c r="Y136" i="49" s="1"/>
  <c r="Z136" i="49" s="1"/>
  <c r="AA136" i="49" s="1"/>
  <c r="AB136" i="49" s="1"/>
  <c r="AC136" i="49" s="1"/>
  <c r="AD136" i="49" s="1"/>
  <c r="AE136" i="49" s="1"/>
  <c r="AF136" i="49" s="1"/>
  <c r="D136" i="49"/>
  <c r="C136" i="49"/>
  <c r="C135" i="49"/>
  <c r="D135" i="49" s="1"/>
  <c r="E135" i="49" s="1"/>
  <c r="F135" i="49" s="1"/>
  <c r="G135" i="49" s="1"/>
  <c r="H135" i="49" s="1"/>
  <c r="I135" i="49" s="1"/>
  <c r="J135" i="49" s="1"/>
  <c r="K135" i="49" s="1"/>
  <c r="L135" i="49" s="1"/>
  <c r="M135" i="49" s="1"/>
  <c r="N135" i="49" s="1"/>
  <c r="O135" i="49" s="1"/>
  <c r="P135" i="49" s="1"/>
  <c r="Q135" i="49" s="1"/>
  <c r="R135" i="49" s="1"/>
  <c r="S135" i="49" s="1"/>
  <c r="T135" i="49" s="1"/>
  <c r="U135" i="49" s="1"/>
  <c r="V135" i="49" s="1"/>
  <c r="W135" i="49" s="1"/>
  <c r="X135" i="49" s="1"/>
  <c r="Y135" i="49" s="1"/>
  <c r="Z135" i="49" s="1"/>
  <c r="AA135" i="49" s="1"/>
  <c r="AB135" i="49" s="1"/>
  <c r="AC135" i="49" s="1"/>
  <c r="AD135" i="49" s="1"/>
  <c r="AE135" i="49" s="1"/>
  <c r="AF135" i="49" s="1"/>
  <c r="AE133" i="49"/>
  <c r="AF133" i="49" s="1"/>
  <c r="I133" i="49"/>
  <c r="J133" i="49" s="1"/>
  <c r="K133" i="49" s="1"/>
  <c r="L133" i="49" s="1"/>
  <c r="M133" i="49" s="1"/>
  <c r="N133" i="49" s="1"/>
  <c r="O133" i="49" s="1"/>
  <c r="P133" i="49" s="1"/>
  <c r="Q133" i="49" s="1"/>
  <c r="R133" i="49" s="1"/>
  <c r="S133" i="49" s="1"/>
  <c r="T133" i="49" s="1"/>
  <c r="U133" i="49" s="1"/>
  <c r="V133" i="49" s="1"/>
  <c r="W133" i="49" s="1"/>
  <c r="X133" i="49" s="1"/>
  <c r="Y133" i="49" s="1"/>
  <c r="Z133" i="49" s="1"/>
  <c r="AA133" i="49" s="1"/>
  <c r="AB133" i="49" s="1"/>
  <c r="AC133" i="49" s="1"/>
  <c r="AD133" i="49" s="1"/>
  <c r="C133" i="49"/>
  <c r="D133" i="49" s="1"/>
  <c r="E133" i="49" s="1"/>
  <c r="F133" i="49" s="1"/>
  <c r="G133" i="49" s="1"/>
  <c r="H133" i="49" s="1"/>
  <c r="G132" i="49"/>
  <c r="H132" i="49" s="1"/>
  <c r="I132" i="49" s="1"/>
  <c r="J132" i="49" s="1"/>
  <c r="K132" i="49" s="1"/>
  <c r="L132" i="49" s="1"/>
  <c r="M132" i="49" s="1"/>
  <c r="N132" i="49" s="1"/>
  <c r="O132" i="49" s="1"/>
  <c r="P132" i="49" s="1"/>
  <c r="Q132" i="49" s="1"/>
  <c r="R132" i="49" s="1"/>
  <c r="S132" i="49" s="1"/>
  <c r="T132" i="49" s="1"/>
  <c r="U132" i="49" s="1"/>
  <c r="V132" i="49" s="1"/>
  <c r="W132" i="49" s="1"/>
  <c r="X132" i="49" s="1"/>
  <c r="Y132" i="49" s="1"/>
  <c r="Z132" i="49" s="1"/>
  <c r="AA132" i="49" s="1"/>
  <c r="AB132" i="49" s="1"/>
  <c r="AC132" i="49" s="1"/>
  <c r="AD132" i="49" s="1"/>
  <c r="AE132" i="49" s="1"/>
  <c r="AF132" i="49" s="1"/>
  <c r="F132" i="49"/>
  <c r="E132" i="49"/>
  <c r="C132" i="49"/>
  <c r="D132" i="49" s="1"/>
  <c r="F131" i="49"/>
  <c r="G131" i="49" s="1"/>
  <c r="H131" i="49" s="1"/>
  <c r="I131" i="49" s="1"/>
  <c r="J131" i="49" s="1"/>
  <c r="K131" i="49" s="1"/>
  <c r="L131" i="49" s="1"/>
  <c r="M131" i="49" s="1"/>
  <c r="N131" i="49" s="1"/>
  <c r="O131" i="49" s="1"/>
  <c r="P131" i="49" s="1"/>
  <c r="Q131" i="49" s="1"/>
  <c r="R131" i="49" s="1"/>
  <c r="S131" i="49" s="1"/>
  <c r="T131" i="49" s="1"/>
  <c r="U131" i="49" s="1"/>
  <c r="V131" i="49" s="1"/>
  <c r="W131" i="49" s="1"/>
  <c r="X131" i="49" s="1"/>
  <c r="Y131" i="49" s="1"/>
  <c r="Z131" i="49" s="1"/>
  <c r="AA131" i="49" s="1"/>
  <c r="AB131" i="49" s="1"/>
  <c r="AC131" i="49" s="1"/>
  <c r="AD131" i="49" s="1"/>
  <c r="AE131" i="49" s="1"/>
  <c r="AF131" i="49" s="1"/>
  <c r="E131" i="49"/>
  <c r="D131" i="49"/>
  <c r="C131" i="49"/>
  <c r="R130" i="49"/>
  <c r="S130" i="49" s="1"/>
  <c r="T130" i="49" s="1"/>
  <c r="U130" i="49" s="1"/>
  <c r="V130" i="49" s="1"/>
  <c r="W130" i="49" s="1"/>
  <c r="X130" i="49" s="1"/>
  <c r="Y130" i="49" s="1"/>
  <c r="Z130" i="49" s="1"/>
  <c r="AA130" i="49" s="1"/>
  <c r="AB130" i="49" s="1"/>
  <c r="AC130" i="49" s="1"/>
  <c r="AD130" i="49" s="1"/>
  <c r="AE130" i="49" s="1"/>
  <c r="AF130" i="49" s="1"/>
  <c r="F130" i="49"/>
  <c r="G130" i="49" s="1"/>
  <c r="H130" i="49" s="1"/>
  <c r="I130" i="49" s="1"/>
  <c r="J130" i="49" s="1"/>
  <c r="K130" i="49" s="1"/>
  <c r="L130" i="49" s="1"/>
  <c r="M130" i="49" s="1"/>
  <c r="N130" i="49" s="1"/>
  <c r="O130" i="49" s="1"/>
  <c r="P130" i="49" s="1"/>
  <c r="Q130" i="49" s="1"/>
  <c r="D130" i="49"/>
  <c r="E130" i="49" s="1"/>
  <c r="C130" i="49"/>
  <c r="C129" i="49"/>
  <c r="D129" i="49" s="1"/>
  <c r="E129" i="49" s="1"/>
  <c r="F129" i="49" s="1"/>
  <c r="G129" i="49" s="1"/>
  <c r="H129" i="49" s="1"/>
  <c r="I129" i="49" s="1"/>
  <c r="J129" i="49" s="1"/>
  <c r="K129" i="49" s="1"/>
  <c r="L129" i="49" s="1"/>
  <c r="M129" i="49" s="1"/>
  <c r="N129" i="49" s="1"/>
  <c r="O129" i="49" s="1"/>
  <c r="P129" i="49" s="1"/>
  <c r="Q129" i="49" s="1"/>
  <c r="R129" i="49" s="1"/>
  <c r="S129" i="49" s="1"/>
  <c r="T129" i="49" s="1"/>
  <c r="U129" i="49" s="1"/>
  <c r="V129" i="49" s="1"/>
  <c r="W129" i="49" s="1"/>
  <c r="X129" i="49" s="1"/>
  <c r="Y129" i="49" s="1"/>
  <c r="Z129" i="49" s="1"/>
  <c r="AA129" i="49" s="1"/>
  <c r="AB129" i="49" s="1"/>
  <c r="AC129" i="49" s="1"/>
  <c r="AD129" i="49" s="1"/>
  <c r="AE129" i="49" s="1"/>
  <c r="AF129" i="49" s="1"/>
  <c r="V128" i="49"/>
  <c r="W128" i="49" s="1"/>
  <c r="X128" i="49" s="1"/>
  <c r="Y128" i="49" s="1"/>
  <c r="Z128" i="49" s="1"/>
  <c r="AA128" i="49" s="1"/>
  <c r="AB128" i="49" s="1"/>
  <c r="AC128" i="49" s="1"/>
  <c r="AD128" i="49" s="1"/>
  <c r="AE128" i="49" s="1"/>
  <c r="AF128" i="49" s="1"/>
  <c r="F128" i="49"/>
  <c r="G128" i="49" s="1"/>
  <c r="H128" i="49" s="1"/>
  <c r="I128" i="49" s="1"/>
  <c r="J128" i="49" s="1"/>
  <c r="K128" i="49" s="1"/>
  <c r="L128" i="49" s="1"/>
  <c r="M128" i="49" s="1"/>
  <c r="N128" i="49" s="1"/>
  <c r="O128" i="49" s="1"/>
  <c r="P128" i="49" s="1"/>
  <c r="Q128" i="49" s="1"/>
  <c r="R128" i="49" s="1"/>
  <c r="S128" i="49" s="1"/>
  <c r="T128" i="49" s="1"/>
  <c r="U128" i="49" s="1"/>
  <c r="C128" i="49"/>
  <c r="D128" i="49" s="1"/>
  <c r="E128" i="49" s="1"/>
  <c r="E127" i="49"/>
  <c r="F127" i="49" s="1"/>
  <c r="G127" i="49" s="1"/>
  <c r="H127" i="49" s="1"/>
  <c r="I127" i="49" s="1"/>
  <c r="J127" i="49" s="1"/>
  <c r="K127" i="49" s="1"/>
  <c r="L127" i="49" s="1"/>
  <c r="M127" i="49" s="1"/>
  <c r="N127" i="49" s="1"/>
  <c r="O127" i="49" s="1"/>
  <c r="P127" i="49" s="1"/>
  <c r="Q127" i="49" s="1"/>
  <c r="R127" i="49" s="1"/>
  <c r="S127" i="49" s="1"/>
  <c r="T127" i="49" s="1"/>
  <c r="U127" i="49" s="1"/>
  <c r="V127" i="49" s="1"/>
  <c r="W127" i="49" s="1"/>
  <c r="X127" i="49" s="1"/>
  <c r="Y127" i="49" s="1"/>
  <c r="Z127" i="49" s="1"/>
  <c r="AA127" i="49" s="1"/>
  <c r="AB127" i="49" s="1"/>
  <c r="AC127" i="49" s="1"/>
  <c r="AD127" i="49" s="1"/>
  <c r="AE127" i="49" s="1"/>
  <c r="AF127" i="49" s="1"/>
  <c r="C127" i="49"/>
  <c r="D127" i="49" s="1"/>
  <c r="Y126" i="49"/>
  <c r="Z126" i="49" s="1"/>
  <c r="AA126" i="49" s="1"/>
  <c r="AB126" i="49" s="1"/>
  <c r="AC126" i="49" s="1"/>
  <c r="AD126" i="49" s="1"/>
  <c r="AE126" i="49" s="1"/>
  <c r="AF126" i="49" s="1"/>
  <c r="S126" i="49"/>
  <c r="T126" i="49" s="1"/>
  <c r="U126" i="49" s="1"/>
  <c r="V126" i="49" s="1"/>
  <c r="W126" i="49" s="1"/>
  <c r="X126" i="49" s="1"/>
  <c r="C126" i="49"/>
  <c r="D126" i="49" s="1"/>
  <c r="E126" i="49" s="1"/>
  <c r="F126" i="49" s="1"/>
  <c r="G126" i="49" s="1"/>
  <c r="H126" i="49" s="1"/>
  <c r="I126" i="49" s="1"/>
  <c r="J126" i="49" s="1"/>
  <c r="K126" i="49" s="1"/>
  <c r="L126" i="49" s="1"/>
  <c r="M126" i="49" s="1"/>
  <c r="N126" i="49" s="1"/>
  <c r="O126" i="49" s="1"/>
  <c r="P126" i="49" s="1"/>
  <c r="Q126" i="49" s="1"/>
  <c r="R126" i="49" s="1"/>
  <c r="Q124" i="49"/>
  <c r="R124" i="49" s="1"/>
  <c r="S124" i="49" s="1"/>
  <c r="T124" i="49" s="1"/>
  <c r="U124" i="49" s="1"/>
  <c r="V124" i="49" s="1"/>
  <c r="W124" i="49" s="1"/>
  <c r="X124" i="49" s="1"/>
  <c r="Y124" i="49" s="1"/>
  <c r="Z124" i="49" s="1"/>
  <c r="AA124" i="49" s="1"/>
  <c r="AB124" i="49" s="1"/>
  <c r="AC124" i="49" s="1"/>
  <c r="AD124" i="49" s="1"/>
  <c r="AE124" i="49" s="1"/>
  <c r="AF124" i="49" s="1"/>
  <c r="H124" i="49"/>
  <c r="I124" i="49" s="1"/>
  <c r="J124" i="49" s="1"/>
  <c r="K124" i="49" s="1"/>
  <c r="L124" i="49" s="1"/>
  <c r="M124" i="49" s="1"/>
  <c r="N124" i="49" s="1"/>
  <c r="O124" i="49" s="1"/>
  <c r="P124" i="49" s="1"/>
  <c r="G124" i="49"/>
  <c r="D124" i="49"/>
  <c r="E124" i="49" s="1"/>
  <c r="F124" i="49" s="1"/>
  <c r="C124" i="49"/>
  <c r="E123" i="49"/>
  <c r="F123" i="49" s="1"/>
  <c r="G123" i="49" s="1"/>
  <c r="H123" i="49" s="1"/>
  <c r="I123" i="49" s="1"/>
  <c r="J123" i="49" s="1"/>
  <c r="K123" i="49" s="1"/>
  <c r="L123" i="49" s="1"/>
  <c r="M123" i="49" s="1"/>
  <c r="N123" i="49" s="1"/>
  <c r="O123" i="49" s="1"/>
  <c r="P123" i="49" s="1"/>
  <c r="Q123" i="49" s="1"/>
  <c r="R123" i="49" s="1"/>
  <c r="S123" i="49" s="1"/>
  <c r="T123" i="49" s="1"/>
  <c r="U123" i="49" s="1"/>
  <c r="V123" i="49" s="1"/>
  <c r="W123" i="49" s="1"/>
  <c r="X123" i="49" s="1"/>
  <c r="Y123" i="49" s="1"/>
  <c r="Z123" i="49" s="1"/>
  <c r="AA123" i="49" s="1"/>
  <c r="AB123" i="49" s="1"/>
  <c r="AC123" i="49" s="1"/>
  <c r="AD123" i="49" s="1"/>
  <c r="AE123" i="49" s="1"/>
  <c r="AF123" i="49" s="1"/>
  <c r="C123" i="49"/>
  <c r="D123" i="49" s="1"/>
  <c r="F122" i="49"/>
  <c r="G122" i="49" s="1"/>
  <c r="H122" i="49" s="1"/>
  <c r="I122" i="49" s="1"/>
  <c r="J122" i="49" s="1"/>
  <c r="K122" i="49" s="1"/>
  <c r="L122" i="49" s="1"/>
  <c r="M122" i="49" s="1"/>
  <c r="N122" i="49" s="1"/>
  <c r="O122" i="49" s="1"/>
  <c r="P122" i="49" s="1"/>
  <c r="Q122" i="49" s="1"/>
  <c r="R122" i="49" s="1"/>
  <c r="S122" i="49" s="1"/>
  <c r="T122" i="49" s="1"/>
  <c r="U122" i="49" s="1"/>
  <c r="V122" i="49" s="1"/>
  <c r="W122" i="49" s="1"/>
  <c r="X122" i="49" s="1"/>
  <c r="Y122" i="49" s="1"/>
  <c r="Z122" i="49" s="1"/>
  <c r="AA122" i="49" s="1"/>
  <c r="AB122" i="49" s="1"/>
  <c r="AC122" i="49" s="1"/>
  <c r="AD122" i="49" s="1"/>
  <c r="AE122" i="49" s="1"/>
  <c r="AF122" i="49" s="1"/>
  <c r="D122" i="49"/>
  <c r="E122" i="49" s="1"/>
  <c r="C122" i="49"/>
  <c r="C121" i="49"/>
  <c r="D121" i="49" s="1"/>
  <c r="E121" i="49" s="1"/>
  <c r="F121" i="49" s="1"/>
  <c r="G121" i="49" s="1"/>
  <c r="H121" i="49" s="1"/>
  <c r="I121" i="49" s="1"/>
  <c r="J121" i="49" s="1"/>
  <c r="K121" i="49" s="1"/>
  <c r="L121" i="49" s="1"/>
  <c r="M121" i="49" s="1"/>
  <c r="N121" i="49" s="1"/>
  <c r="O121" i="49" s="1"/>
  <c r="P121" i="49" s="1"/>
  <c r="Q121" i="49" s="1"/>
  <c r="R121" i="49" s="1"/>
  <c r="S121" i="49" s="1"/>
  <c r="T121" i="49" s="1"/>
  <c r="U121" i="49" s="1"/>
  <c r="V121" i="49" s="1"/>
  <c r="W121" i="49" s="1"/>
  <c r="X121" i="49" s="1"/>
  <c r="Y121" i="49" s="1"/>
  <c r="Z121" i="49" s="1"/>
  <c r="AA121" i="49" s="1"/>
  <c r="AB121" i="49" s="1"/>
  <c r="AC121" i="49" s="1"/>
  <c r="AD121" i="49" s="1"/>
  <c r="AE121" i="49" s="1"/>
  <c r="AF121" i="49" s="1"/>
  <c r="Z120" i="49"/>
  <c r="AA120" i="49" s="1"/>
  <c r="AB120" i="49" s="1"/>
  <c r="AC120" i="49" s="1"/>
  <c r="AD120" i="49" s="1"/>
  <c r="AE120" i="49" s="1"/>
  <c r="AF120" i="49" s="1"/>
  <c r="L120" i="49"/>
  <c r="M120" i="49" s="1"/>
  <c r="N120" i="49" s="1"/>
  <c r="O120" i="49" s="1"/>
  <c r="P120" i="49" s="1"/>
  <c r="Q120" i="49" s="1"/>
  <c r="R120" i="49" s="1"/>
  <c r="S120" i="49" s="1"/>
  <c r="T120" i="49" s="1"/>
  <c r="U120" i="49" s="1"/>
  <c r="V120" i="49" s="1"/>
  <c r="W120" i="49" s="1"/>
  <c r="X120" i="49" s="1"/>
  <c r="Y120" i="49" s="1"/>
  <c r="D120" i="49"/>
  <c r="E120" i="49" s="1"/>
  <c r="F120" i="49" s="1"/>
  <c r="G120" i="49" s="1"/>
  <c r="H120" i="49" s="1"/>
  <c r="I120" i="49" s="1"/>
  <c r="J120" i="49" s="1"/>
  <c r="K120" i="49" s="1"/>
  <c r="C120" i="49"/>
  <c r="C119" i="49"/>
  <c r="D119" i="49" s="1"/>
  <c r="E119" i="49" s="1"/>
  <c r="F119" i="49" s="1"/>
  <c r="G119" i="49" s="1"/>
  <c r="H119" i="49" s="1"/>
  <c r="I119" i="49" s="1"/>
  <c r="J119" i="49" s="1"/>
  <c r="K119" i="49" s="1"/>
  <c r="L119" i="49" s="1"/>
  <c r="M119" i="49" s="1"/>
  <c r="N119" i="49" s="1"/>
  <c r="O119" i="49" s="1"/>
  <c r="P119" i="49" s="1"/>
  <c r="Q119" i="49" s="1"/>
  <c r="R119" i="49" s="1"/>
  <c r="S119" i="49" s="1"/>
  <c r="T119" i="49" s="1"/>
  <c r="U119" i="49" s="1"/>
  <c r="V119" i="49" s="1"/>
  <c r="W119" i="49" s="1"/>
  <c r="X119" i="49" s="1"/>
  <c r="Y119" i="49" s="1"/>
  <c r="Z119" i="49" s="1"/>
  <c r="AA119" i="49" s="1"/>
  <c r="AB119" i="49" s="1"/>
  <c r="AC119" i="49" s="1"/>
  <c r="AD119" i="49" s="1"/>
  <c r="AE119" i="49" s="1"/>
  <c r="AF119" i="49" s="1"/>
  <c r="H118" i="49"/>
  <c r="I118" i="49" s="1"/>
  <c r="J118" i="49" s="1"/>
  <c r="K118" i="49" s="1"/>
  <c r="L118" i="49" s="1"/>
  <c r="M118" i="49" s="1"/>
  <c r="N118" i="49" s="1"/>
  <c r="O118" i="49" s="1"/>
  <c r="P118" i="49" s="1"/>
  <c r="Q118" i="49" s="1"/>
  <c r="R118" i="49" s="1"/>
  <c r="S118" i="49" s="1"/>
  <c r="T118" i="49" s="1"/>
  <c r="U118" i="49" s="1"/>
  <c r="V118" i="49" s="1"/>
  <c r="W118" i="49" s="1"/>
  <c r="X118" i="49" s="1"/>
  <c r="Y118" i="49" s="1"/>
  <c r="Z118" i="49" s="1"/>
  <c r="AA118" i="49" s="1"/>
  <c r="AB118" i="49" s="1"/>
  <c r="AC118" i="49" s="1"/>
  <c r="AD118" i="49" s="1"/>
  <c r="AE118" i="49" s="1"/>
  <c r="AF118" i="49" s="1"/>
  <c r="G118" i="49"/>
  <c r="C118" i="49"/>
  <c r="D118" i="49" s="1"/>
  <c r="E118" i="49" s="1"/>
  <c r="F118" i="49" s="1"/>
  <c r="S117" i="49"/>
  <c r="T117" i="49" s="1"/>
  <c r="U117" i="49" s="1"/>
  <c r="V117" i="49" s="1"/>
  <c r="W117" i="49" s="1"/>
  <c r="X117" i="49" s="1"/>
  <c r="Y117" i="49" s="1"/>
  <c r="Z117" i="49" s="1"/>
  <c r="AA117" i="49" s="1"/>
  <c r="AB117" i="49" s="1"/>
  <c r="AC117" i="49" s="1"/>
  <c r="AD117" i="49" s="1"/>
  <c r="AE117" i="49" s="1"/>
  <c r="AF117" i="49" s="1"/>
  <c r="R117" i="49"/>
  <c r="Q117" i="49"/>
  <c r="C117" i="49"/>
  <c r="D117" i="49" s="1"/>
  <c r="E117" i="49" s="1"/>
  <c r="F117" i="49" s="1"/>
  <c r="G117" i="49" s="1"/>
  <c r="H117" i="49" s="1"/>
  <c r="I117" i="49" s="1"/>
  <c r="J117" i="49" s="1"/>
  <c r="K117" i="49" s="1"/>
  <c r="L117" i="49" s="1"/>
  <c r="M117" i="49" s="1"/>
  <c r="N117" i="49" s="1"/>
  <c r="O117" i="49" s="1"/>
  <c r="P117" i="49" s="1"/>
  <c r="P116" i="49"/>
  <c r="Q116" i="49" s="1"/>
  <c r="R116" i="49" s="1"/>
  <c r="S116" i="49" s="1"/>
  <c r="T116" i="49" s="1"/>
  <c r="U116" i="49" s="1"/>
  <c r="V116" i="49" s="1"/>
  <c r="W116" i="49" s="1"/>
  <c r="X116" i="49" s="1"/>
  <c r="Y116" i="49" s="1"/>
  <c r="Z116" i="49" s="1"/>
  <c r="AA116" i="49" s="1"/>
  <c r="AB116" i="49" s="1"/>
  <c r="AC116" i="49" s="1"/>
  <c r="AD116" i="49" s="1"/>
  <c r="AE116" i="49" s="1"/>
  <c r="AF116" i="49" s="1"/>
  <c r="G116" i="49"/>
  <c r="H116" i="49" s="1"/>
  <c r="I116" i="49" s="1"/>
  <c r="J116" i="49" s="1"/>
  <c r="K116" i="49" s="1"/>
  <c r="L116" i="49" s="1"/>
  <c r="M116" i="49" s="1"/>
  <c r="N116" i="49" s="1"/>
  <c r="O116" i="49" s="1"/>
  <c r="D116" i="49"/>
  <c r="E116" i="49" s="1"/>
  <c r="F116" i="49" s="1"/>
  <c r="C116" i="49"/>
  <c r="C115" i="49"/>
  <c r="D115" i="49" s="1"/>
  <c r="E115" i="49" s="1"/>
  <c r="F115" i="49" s="1"/>
  <c r="G115" i="49" s="1"/>
  <c r="H115" i="49" s="1"/>
  <c r="I115" i="49" s="1"/>
  <c r="J115" i="49" s="1"/>
  <c r="K115" i="49" s="1"/>
  <c r="L115" i="49" s="1"/>
  <c r="M115" i="49" s="1"/>
  <c r="N115" i="49" s="1"/>
  <c r="O115" i="49" s="1"/>
  <c r="P115" i="49" s="1"/>
  <c r="Q115" i="49" s="1"/>
  <c r="R115" i="49" s="1"/>
  <c r="S115" i="49" s="1"/>
  <c r="T115" i="49" s="1"/>
  <c r="U115" i="49" s="1"/>
  <c r="V115" i="49" s="1"/>
  <c r="W115" i="49" s="1"/>
  <c r="X115" i="49" s="1"/>
  <c r="Y115" i="49" s="1"/>
  <c r="Z115" i="49" s="1"/>
  <c r="AA115" i="49" s="1"/>
  <c r="AB115" i="49" s="1"/>
  <c r="AC115" i="49" s="1"/>
  <c r="AD115" i="49" s="1"/>
  <c r="AE115" i="49" s="1"/>
  <c r="AF115" i="49" s="1"/>
  <c r="C114" i="49"/>
  <c r="D114" i="49" s="1"/>
  <c r="E114" i="49" s="1"/>
  <c r="F114" i="49" s="1"/>
  <c r="G114" i="49" s="1"/>
  <c r="H114" i="49" s="1"/>
  <c r="I114" i="49" s="1"/>
  <c r="J114" i="49" s="1"/>
  <c r="K114" i="49" s="1"/>
  <c r="L114" i="49" s="1"/>
  <c r="M114" i="49" s="1"/>
  <c r="N114" i="49" s="1"/>
  <c r="O114" i="49" s="1"/>
  <c r="P114" i="49" s="1"/>
  <c r="Q114" i="49" s="1"/>
  <c r="R114" i="49" s="1"/>
  <c r="S114" i="49" s="1"/>
  <c r="T114" i="49" s="1"/>
  <c r="U114" i="49" s="1"/>
  <c r="V114" i="49" s="1"/>
  <c r="W114" i="49" s="1"/>
  <c r="X114" i="49" s="1"/>
  <c r="Y114" i="49" s="1"/>
  <c r="Z114" i="49" s="1"/>
  <c r="AA114" i="49" s="1"/>
  <c r="AB114" i="49" s="1"/>
  <c r="AC114" i="49" s="1"/>
  <c r="AD114" i="49" s="1"/>
  <c r="AE114" i="49" s="1"/>
  <c r="AF114" i="49" s="1"/>
  <c r="C113" i="49"/>
  <c r="D113" i="49" s="1"/>
  <c r="E113" i="49" s="1"/>
  <c r="F113" i="49" s="1"/>
  <c r="G113" i="49" s="1"/>
  <c r="H113" i="49" s="1"/>
  <c r="I113" i="49" s="1"/>
  <c r="J113" i="49" s="1"/>
  <c r="K113" i="49" s="1"/>
  <c r="L113" i="49" s="1"/>
  <c r="M113" i="49" s="1"/>
  <c r="N113" i="49" s="1"/>
  <c r="O113" i="49" s="1"/>
  <c r="P113" i="49" s="1"/>
  <c r="Q113" i="49" s="1"/>
  <c r="R113" i="49" s="1"/>
  <c r="S113" i="49" s="1"/>
  <c r="T113" i="49" s="1"/>
  <c r="U113" i="49" s="1"/>
  <c r="V113" i="49" s="1"/>
  <c r="W113" i="49" s="1"/>
  <c r="X113" i="49" s="1"/>
  <c r="Y113" i="49" s="1"/>
  <c r="Z113" i="49" s="1"/>
  <c r="AA113" i="49" s="1"/>
  <c r="AB113" i="49" s="1"/>
  <c r="AC113" i="49" s="1"/>
  <c r="AD113" i="49" s="1"/>
  <c r="AE113" i="49" s="1"/>
  <c r="AF113" i="49" s="1"/>
  <c r="P112" i="49"/>
  <c r="Q112" i="49" s="1"/>
  <c r="R112" i="49" s="1"/>
  <c r="S112" i="49" s="1"/>
  <c r="T112" i="49" s="1"/>
  <c r="U112" i="49" s="1"/>
  <c r="V112" i="49" s="1"/>
  <c r="W112" i="49" s="1"/>
  <c r="X112" i="49" s="1"/>
  <c r="Y112" i="49" s="1"/>
  <c r="Z112" i="49" s="1"/>
  <c r="AA112" i="49" s="1"/>
  <c r="AB112" i="49" s="1"/>
  <c r="AC112" i="49" s="1"/>
  <c r="AD112" i="49" s="1"/>
  <c r="AE112" i="49" s="1"/>
  <c r="AF112" i="49" s="1"/>
  <c r="L112" i="49"/>
  <c r="M112" i="49" s="1"/>
  <c r="N112" i="49" s="1"/>
  <c r="O112" i="49" s="1"/>
  <c r="I112" i="49"/>
  <c r="J112" i="49" s="1"/>
  <c r="K112" i="49" s="1"/>
  <c r="D112" i="49"/>
  <c r="E112" i="49" s="1"/>
  <c r="F112" i="49" s="1"/>
  <c r="G112" i="49" s="1"/>
  <c r="H112" i="49" s="1"/>
  <c r="C112" i="49"/>
  <c r="C111" i="49"/>
  <c r="D111" i="49" s="1"/>
  <c r="E111" i="49" s="1"/>
  <c r="F111" i="49" s="1"/>
  <c r="G111" i="49" s="1"/>
  <c r="H111" i="49" s="1"/>
  <c r="I111" i="49" s="1"/>
  <c r="J111" i="49" s="1"/>
  <c r="K111" i="49" s="1"/>
  <c r="L111" i="49" s="1"/>
  <c r="M111" i="49" s="1"/>
  <c r="N111" i="49" s="1"/>
  <c r="O111" i="49" s="1"/>
  <c r="P111" i="49" s="1"/>
  <c r="Q111" i="49" s="1"/>
  <c r="R111" i="49" s="1"/>
  <c r="S111" i="49" s="1"/>
  <c r="T111" i="49" s="1"/>
  <c r="U111" i="49" s="1"/>
  <c r="V111" i="49" s="1"/>
  <c r="W111" i="49" s="1"/>
  <c r="X111" i="49" s="1"/>
  <c r="Y111" i="49" s="1"/>
  <c r="Z111" i="49" s="1"/>
  <c r="AA111" i="49" s="1"/>
  <c r="AB111" i="49" s="1"/>
  <c r="AC111" i="49" s="1"/>
  <c r="AD111" i="49" s="1"/>
  <c r="AE111" i="49" s="1"/>
  <c r="AF111" i="49" s="1"/>
  <c r="D110" i="49"/>
  <c r="E110" i="49" s="1"/>
  <c r="F110" i="49" s="1"/>
  <c r="G110" i="49" s="1"/>
  <c r="H110" i="49" s="1"/>
  <c r="I110" i="49" s="1"/>
  <c r="J110" i="49" s="1"/>
  <c r="K110" i="49" s="1"/>
  <c r="L110" i="49" s="1"/>
  <c r="M110" i="49" s="1"/>
  <c r="N110" i="49" s="1"/>
  <c r="O110" i="49" s="1"/>
  <c r="P110" i="49" s="1"/>
  <c r="Q110" i="49" s="1"/>
  <c r="R110" i="49" s="1"/>
  <c r="S110" i="49" s="1"/>
  <c r="T110" i="49" s="1"/>
  <c r="U110" i="49" s="1"/>
  <c r="V110" i="49" s="1"/>
  <c r="W110" i="49" s="1"/>
  <c r="X110" i="49" s="1"/>
  <c r="Y110" i="49" s="1"/>
  <c r="Z110" i="49" s="1"/>
  <c r="AA110" i="49" s="1"/>
  <c r="AB110" i="49" s="1"/>
  <c r="AC110" i="49" s="1"/>
  <c r="AD110" i="49" s="1"/>
  <c r="AE110" i="49" s="1"/>
  <c r="AF110" i="49" s="1"/>
  <c r="C110" i="49"/>
  <c r="Y109" i="49"/>
  <c r="Z109" i="49" s="1"/>
  <c r="AA109" i="49" s="1"/>
  <c r="AB109" i="49" s="1"/>
  <c r="AC109" i="49" s="1"/>
  <c r="AD109" i="49" s="1"/>
  <c r="AE109" i="49" s="1"/>
  <c r="AF109" i="49" s="1"/>
  <c r="Q109" i="49"/>
  <c r="R109" i="49" s="1"/>
  <c r="S109" i="49" s="1"/>
  <c r="T109" i="49" s="1"/>
  <c r="U109" i="49" s="1"/>
  <c r="V109" i="49" s="1"/>
  <c r="W109" i="49" s="1"/>
  <c r="X109" i="49" s="1"/>
  <c r="L109" i="49"/>
  <c r="M109" i="49" s="1"/>
  <c r="N109" i="49" s="1"/>
  <c r="O109" i="49" s="1"/>
  <c r="P109" i="49" s="1"/>
  <c r="K109" i="49"/>
  <c r="J109" i="49"/>
  <c r="C109" i="49"/>
  <c r="D109" i="49" s="1"/>
  <c r="E109" i="49" s="1"/>
  <c r="F109" i="49" s="1"/>
  <c r="G109" i="49" s="1"/>
  <c r="H109" i="49" s="1"/>
  <c r="H108" i="49"/>
  <c r="I108" i="49" s="1"/>
  <c r="J108" i="49" s="1"/>
  <c r="K108" i="49" s="1"/>
  <c r="L108" i="49" s="1"/>
  <c r="M108" i="49" s="1"/>
  <c r="N108" i="49" s="1"/>
  <c r="O108" i="49" s="1"/>
  <c r="P108" i="49" s="1"/>
  <c r="Q108" i="49" s="1"/>
  <c r="R108" i="49" s="1"/>
  <c r="S108" i="49" s="1"/>
  <c r="T108" i="49" s="1"/>
  <c r="U108" i="49" s="1"/>
  <c r="V108" i="49" s="1"/>
  <c r="W108" i="49" s="1"/>
  <c r="X108" i="49" s="1"/>
  <c r="Y108" i="49" s="1"/>
  <c r="Z108" i="49" s="1"/>
  <c r="AA108" i="49" s="1"/>
  <c r="AB108" i="49" s="1"/>
  <c r="AC108" i="49" s="1"/>
  <c r="AD108" i="49" s="1"/>
  <c r="AE108" i="49" s="1"/>
  <c r="AF108" i="49" s="1"/>
  <c r="F108" i="49"/>
  <c r="G108" i="49" s="1"/>
  <c r="C108" i="49"/>
  <c r="D108" i="49" s="1"/>
  <c r="E108" i="49" s="1"/>
  <c r="C107" i="49"/>
  <c r="D107" i="49" s="1"/>
  <c r="E107" i="49" s="1"/>
  <c r="F107" i="49" s="1"/>
  <c r="G107" i="49" s="1"/>
  <c r="H107" i="49" s="1"/>
  <c r="I107" i="49" s="1"/>
  <c r="J107" i="49" s="1"/>
  <c r="K107" i="49" s="1"/>
  <c r="L107" i="49" s="1"/>
  <c r="M107" i="49" s="1"/>
  <c r="N107" i="49" s="1"/>
  <c r="O107" i="49" s="1"/>
  <c r="P107" i="49" s="1"/>
  <c r="Q107" i="49" s="1"/>
  <c r="R107" i="49" s="1"/>
  <c r="S107" i="49" s="1"/>
  <c r="T107" i="49" s="1"/>
  <c r="U107" i="49" s="1"/>
  <c r="V107" i="49" s="1"/>
  <c r="W107" i="49" s="1"/>
  <c r="X107" i="49" s="1"/>
  <c r="Y107" i="49" s="1"/>
  <c r="Z107" i="49" s="1"/>
  <c r="AA107" i="49" s="1"/>
  <c r="AB107" i="49" s="1"/>
  <c r="AC107" i="49" s="1"/>
  <c r="AD107" i="49" s="1"/>
  <c r="AE107" i="49" s="1"/>
  <c r="AF107" i="49" s="1"/>
  <c r="J105" i="49"/>
  <c r="K105" i="49" s="1"/>
  <c r="L105" i="49" s="1"/>
  <c r="M105" i="49" s="1"/>
  <c r="N105" i="49" s="1"/>
  <c r="O105" i="49" s="1"/>
  <c r="P105" i="49" s="1"/>
  <c r="Q105" i="49" s="1"/>
  <c r="R105" i="49" s="1"/>
  <c r="S105" i="49" s="1"/>
  <c r="T105" i="49" s="1"/>
  <c r="U105" i="49" s="1"/>
  <c r="V105" i="49" s="1"/>
  <c r="W105" i="49" s="1"/>
  <c r="X105" i="49" s="1"/>
  <c r="Y105" i="49" s="1"/>
  <c r="Z105" i="49" s="1"/>
  <c r="AA105" i="49" s="1"/>
  <c r="AB105" i="49" s="1"/>
  <c r="AC105" i="49" s="1"/>
  <c r="AD105" i="49" s="1"/>
  <c r="AE105" i="49" s="1"/>
  <c r="AF105" i="49" s="1"/>
  <c r="E105" i="49"/>
  <c r="F105" i="49" s="1"/>
  <c r="G105" i="49" s="1"/>
  <c r="H105" i="49" s="1"/>
  <c r="I105" i="49" s="1"/>
  <c r="D105" i="49"/>
  <c r="C105" i="49"/>
  <c r="E104" i="49"/>
  <c r="F104" i="49" s="1"/>
  <c r="G104" i="49" s="1"/>
  <c r="H104" i="49" s="1"/>
  <c r="I104" i="49" s="1"/>
  <c r="J104" i="49" s="1"/>
  <c r="K104" i="49" s="1"/>
  <c r="L104" i="49" s="1"/>
  <c r="M104" i="49" s="1"/>
  <c r="N104" i="49" s="1"/>
  <c r="O104" i="49" s="1"/>
  <c r="P104" i="49" s="1"/>
  <c r="Q104" i="49" s="1"/>
  <c r="R104" i="49" s="1"/>
  <c r="S104" i="49" s="1"/>
  <c r="T104" i="49" s="1"/>
  <c r="U104" i="49" s="1"/>
  <c r="V104" i="49" s="1"/>
  <c r="W104" i="49" s="1"/>
  <c r="X104" i="49" s="1"/>
  <c r="Y104" i="49" s="1"/>
  <c r="Z104" i="49" s="1"/>
  <c r="AA104" i="49" s="1"/>
  <c r="AB104" i="49" s="1"/>
  <c r="AC104" i="49" s="1"/>
  <c r="AD104" i="49" s="1"/>
  <c r="AE104" i="49" s="1"/>
  <c r="AF104" i="49" s="1"/>
  <c r="C104" i="49"/>
  <c r="D104" i="49" s="1"/>
  <c r="H102" i="49"/>
  <c r="I102" i="49" s="1"/>
  <c r="J102" i="49" s="1"/>
  <c r="K102" i="49" s="1"/>
  <c r="L102" i="49" s="1"/>
  <c r="M102" i="49" s="1"/>
  <c r="N102" i="49" s="1"/>
  <c r="O102" i="49" s="1"/>
  <c r="P102" i="49" s="1"/>
  <c r="Q102" i="49" s="1"/>
  <c r="R102" i="49" s="1"/>
  <c r="S102" i="49" s="1"/>
  <c r="T102" i="49" s="1"/>
  <c r="U102" i="49" s="1"/>
  <c r="V102" i="49" s="1"/>
  <c r="W102" i="49" s="1"/>
  <c r="X102" i="49" s="1"/>
  <c r="Y102" i="49" s="1"/>
  <c r="Z102" i="49" s="1"/>
  <c r="AA102" i="49" s="1"/>
  <c r="AB102" i="49" s="1"/>
  <c r="AC102" i="49" s="1"/>
  <c r="AD102" i="49" s="1"/>
  <c r="AE102" i="49" s="1"/>
  <c r="AF102" i="49" s="1"/>
  <c r="C102" i="49"/>
  <c r="D102" i="49" s="1"/>
  <c r="E102" i="49" s="1"/>
  <c r="F102" i="49" s="1"/>
  <c r="G102" i="49" s="1"/>
  <c r="G101" i="49"/>
  <c r="H101" i="49" s="1"/>
  <c r="I101" i="49" s="1"/>
  <c r="J101" i="49" s="1"/>
  <c r="K101" i="49" s="1"/>
  <c r="L101" i="49" s="1"/>
  <c r="M101" i="49" s="1"/>
  <c r="N101" i="49" s="1"/>
  <c r="O101" i="49" s="1"/>
  <c r="P101" i="49" s="1"/>
  <c r="Q101" i="49" s="1"/>
  <c r="R101" i="49" s="1"/>
  <c r="S101" i="49" s="1"/>
  <c r="T101" i="49" s="1"/>
  <c r="U101" i="49" s="1"/>
  <c r="V101" i="49" s="1"/>
  <c r="W101" i="49" s="1"/>
  <c r="X101" i="49" s="1"/>
  <c r="Y101" i="49" s="1"/>
  <c r="Z101" i="49" s="1"/>
  <c r="AA101" i="49" s="1"/>
  <c r="AB101" i="49" s="1"/>
  <c r="AC101" i="49" s="1"/>
  <c r="AD101" i="49" s="1"/>
  <c r="AE101" i="49" s="1"/>
  <c r="AF101" i="49" s="1"/>
  <c r="F101" i="49"/>
  <c r="D101" i="49"/>
  <c r="E101" i="49" s="1"/>
  <c r="C101" i="49"/>
  <c r="F100" i="49"/>
  <c r="G100" i="49" s="1"/>
  <c r="H100" i="49" s="1"/>
  <c r="I100" i="49" s="1"/>
  <c r="J100" i="49" s="1"/>
  <c r="K100" i="49" s="1"/>
  <c r="L100" i="49" s="1"/>
  <c r="M100" i="49" s="1"/>
  <c r="N100" i="49" s="1"/>
  <c r="O100" i="49" s="1"/>
  <c r="P100" i="49" s="1"/>
  <c r="Q100" i="49" s="1"/>
  <c r="R100" i="49" s="1"/>
  <c r="S100" i="49" s="1"/>
  <c r="T100" i="49" s="1"/>
  <c r="U100" i="49" s="1"/>
  <c r="V100" i="49" s="1"/>
  <c r="W100" i="49" s="1"/>
  <c r="X100" i="49" s="1"/>
  <c r="Y100" i="49" s="1"/>
  <c r="Z100" i="49" s="1"/>
  <c r="AA100" i="49" s="1"/>
  <c r="AB100" i="49" s="1"/>
  <c r="AC100" i="49" s="1"/>
  <c r="AD100" i="49" s="1"/>
  <c r="AE100" i="49" s="1"/>
  <c r="AF100" i="49" s="1"/>
  <c r="D100" i="49"/>
  <c r="E100" i="49" s="1"/>
  <c r="C100" i="49"/>
  <c r="G99" i="49"/>
  <c r="H99" i="49" s="1"/>
  <c r="I99" i="49" s="1"/>
  <c r="J99" i="49" s="1"/>
  <c r="K99" i="49" s="1"/>
  <c r="L99" i="49" s="1"/>
  <c r="M99" i="49" s="1"/>
  <c r="N99" i="49" s="1"/>
  <c r="O99" i="49" s="1"/>
  <c r="P99" i="49" s="1"/>
  <c r="Q99" i="49" s="1"/>
  <c r="R99" i="49" s="1"/>
  <c r="S99" i="49" s="1"/>
  <c r="T99" i="49" s="1"/>
  <c r="U99" i="49" s="1"/>
  <c r="V99" i="49" s="1"/>
  <c r="W99" i="49" s="1"/>
  <c r="X99" i="49" s="1"/>
  <c r="Y99" i="49" s="1"/>
  <c r="Z99" i="49" s="1"/>
  <c r="AA99" i="49" s="1"/>
  <c r="AB99" i="49" s="1"/>
  <c r="AC99" i="49" s="1"/>
  <c r="AD99" i="49" s="1"/>
  <c r="AE99" i="49" s="1"/>
  <c r="AF99" i="49" s="1"/>
  <c r="C99" i="49"/>
  <c r="D99" i="49" s="1"/>
  <c r="E99" i="49" s="1"/>
  <c r="F99" i="49" s="1"/>
  <c r="F98" i="49"/>
  <c r="C98" i="49"/>
  <c r="D98" i="49" s="1"/>
  <c r="E98" i="49" s="1"/>
  <c r="D97" i="49"/>
  <c r="C97" i="49"/>
  <c r="AH95" i="49"/>
  <c r="AI95" i="49" s="1"/>
  <c r="AH94" i="49"/>
  <c r="AI94" i="49" s="1"/>
  <c r="AH93" i="49"/>
  <c r="AI93" i="49" s="1"/>
  <c r="AH92" i="49"/>
  <c r="AI92" i="49" s="1"/>
  <c r="AH91" i="49"/>
  <c r="AI91" i="49" s="1"/>
  <c r="C90" i="49"/>
  <c r="B90" i="49"/>
  <c r="AI88" i="49"/>
  <c r="AH88" i="49"/>
  <c r="AI87" i="49"/>
  <c r="AH87" i="49"/>
  <c r="AI86" i="49"/>
  <c r="AH86" i="49"/>
  <c r="AI85" i="49"/>
  <c r="AH85" i="49"/>
  <c r="AI84" i="49"/>
  <c r="AH84" i="49"/>
  <c r="AI83" i="49"/>
  <c r="AH83" i="49"/>
  <c r="AI82" i="49"/>
  <c r="AH82" i="49"/>
  <c r="AI81" i="49"/>
  <c r="AH81" i="49"/>
  <c r="AG79" i="49"/>
  <c r="AI78" i="49"/>
  <c r="AH78" i="49"/>
  <c r="AF77" i="49"/>
  <c r="AE77" i="49"/>
  <c r="AD77" i="49"/>
  <c r="AC77" i="49"/>
  <c r="AB77" i="49"/>
  <c r="AA77" i="49"/>
  <c r="Z77" i="49"/>
  <c r="Y77" i="49"/>
  <c r="X77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I79" i="49" s="1"/>
  <c r="H77" i="49"/>
  <c r="G77" i="49"/>
  <c r="F77" i="49"/>
  <c r="E77" i="49"/>
  <c r="D77" i="49"/>
  <c r="C77" i="49"/>
  <c r="B77" i="49"/>
  <c r="AF76" i="49"/>
  <c r="AF79" i="49" s="1"/>
  <c r="AE76" i="49"/>
  <c r="AD76" i="49"/>
  <c r="AB76" i="49"/>
  <c r="AA76" i="49"/>
  <c r="Z76" i="49"/>
  <c r="Y76" i="49"/>
  <c r="X76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AF75" i="49"/>
  <c r="AE75" i="49"/>
  <c r="AD75" i="49"/>
  <c r="AC75" i="49"/>
  <c r="AB75" i="49"/>
  <c r="AA75" i="49"/>
  <c r="Z75" i="49"/>
  <c r="Y75" i="49"/>
  <c r="X75" i="49"/>
  <c r="W75" i="49"/>
  <c r="V75" i="49"/>
  <c r="U75" i="49"/>
  <c r="T75" i="49"/>
  <c r="S75" i="49"/>
  <c r="R75" i="49"/>
  <c r="Q75" i="49"/>
  <c r="P75" i="49"/>
  <c r="O75" i="49"/>
  <c r="N75" i="49"/>
  <c r="M75" i="49"/>
  <c r="L75" i="49"/>
  <c r="K75" i="49"/>
  <c r="J75" i="49"/>
  <c r="I75" i="49"/>
  <c r="H75" i="49"/>
  <c r="G75" i="49"/>
  <c r="F75" i="49"/>
  <c r="E75" i="49"/>
  <c r="D75" i="49"/>
  <c r="C75" i="49"/>
  <c r="B75" i="49"/>
  <c r="AF74" i="49"/>
  <c r="AE74" i="49"/>
  <c r="AD74" i="49"/>
  <c r="AC74" i="49"/>
  <c r="AB74" i="49"/>
  <c r="AA74" i="49"/>
  <c r="Z74" i="49"/>
  <c r="Y74" i="49"/>
  <c r="X74" i="49"/>
  <c r="W74" i="49"/>
  <c r="V74" i="49"/>
  <c r="U74" i="49"/>
  <c r="T74" i="49"/>
  <c r="S74" i="49"/>
  <c r="R74" i="49"/>
  <c r="Q74" i="49"/>
  <c r="P74" i="49"/>
  <c r="O74" i="49"/>
  <c r="N74" i="49"/>
  <c r="M74" i="49"/>
  <c r="L74" i="49"/>
  <c r="K74" i="49"/>
  <c r="J74" i="49"/>
  <c r="I74" i="49"/>
  <c r="H74" i="49"/>
  <c r="G74" i="49"/>
  <c r="F74" i="49"/>
  <c r="E74" i="49"/>
  <c r="D74" i="49"/>
  <c r="C74" i="49"/>
  <c r="B74" i="49"/>
  <c r="AF73" i="49"/>
  <c r="AE73" i="49"/>
  <c r="AD73" i="49"/>
  <c r="AC73" i="49"/>
  <c r="AC79" i="49" s="1"/>
  <c r="AB73" i="49"/>
  <c r="AA73" i="49"/>
  <c r="Z73" i="49"/>
  <c r="Y73" i="49"/>
  <c r="X73" i="49"/>
  <c r="W73" i="49"/>
  <c r="V73" i="49"/>
  <c r="V79" i="49" s="1"/>
  <c r="U73" i="49"/>
  <c r="U79" i="49" s="1"/>
  <c r="T73" i="49"/>
  <c r="S73" i="49"/>
  <c r="S79" i="49" s="1"/>
  <c r="R73" i="49"/>
  <c r="Q73" i="49"/>
  <c r="P73" i="49"/>
  <c r="O73" i="49"/>
  <c r="N73" i="49"/>
  <c r="M73" i="49"/>
  <c r="L73" i="49"/>
  <c r="K73" i="49"/>
  <c r="J73" i="49"/>
  <c r="I73" i="49"/>
  <c r="H73" i="49"/>
  <c r="G73" i="49"/>
  <c r="F73" i="49"/>
  <c r="E73" i="49"/>
  <c r="E79" i="49" s="1"/>
  <c r="D73" i="49"/>
  <c r="C73" i="49"/>
  <c r="B73" i="49"/>
  <c r="AI71" i="49"/>
  <c r="AH71" i="49"/>
  <c r="AG69" i="49"/>
  <c r="AF69" i="49"/>
  <c r="AE69" i="49"/>
  <c r="AD69" i="49"/>
  <c r="AC69" i="49"/>
  <c r="AB69" i="49"/>
  <c r="AA69" i="49"/>
  <c r="Z69" i="49"/>
  <c r="Y69" i="49"/>
  <c r="X69" i="49"/>
  <c r="W69" i="49"/>
  <c r="V69" i="49"/>
  <c r="U69" i="49"/>
  <c r="T69" i="49"/>
  <c r="S69" i="49"/>
  <c r="R69" i="49"/>
  <c r="Q69" i="49"/>
  <c r="P69" i="49"/>
  <c r="O69" i="49"/>
  <c r="N69" i="49"/>
  <c r="M69" i="49"/>
  <c r="L69" i="49"/>
  <c r="K69" i="49"/>
  <c r="J69" i="49"/>
  <c r="I69" i="49"/>
  <c r="H69" i="49"/>
  <c r="G69" i="49"/>
  <c r="F69" i="49"/>
  <c r="E69" i="49"/>
  <c r="D69" i="49"/>
  <c r="C69" i="49"/>
  <c r="B69" i="49"/>
  <c r="AI68" i="49"/>
  <c r="AH68" i="49"/>
  <c r="AI67" i="49"/>
  <c r="AH67" i="49"/>
  <c r="AI66" i="49"/>
  <c r="AH66" i="49"/>
  <c r="AG65" i="49"/>
  <c r="AG70" i="49" s="1"/>
  <c r="AF65" i="49"/>
  <c r="AF5" i="49" s="1"/>
  <c r="AE65" i="49"/>
  <c r="AE5" i="49" s="1"/>
  <c r="AD65" i="49"/>
  <c r="AD5" i="49" s="1"/>
  <c r="AC65" i="49"/>
  <c r="AC5" i="49" s="1"/>
  <c r="AB65" i="49"/>
  <c r="AB5" i="49" s="1"/>
  <c r="AA65" i="49"/>
  <c r="Z65" i="49"/>
  <c r="Y65" i="49"/>
  <c r="X65" i="49"/>
  <c r="X5" i="49" s="1"/>
  <c r="W65" i="49"/>
  <c r="W5" i="49" s="1"/>
  <c r="V65" i="49"/>
  <c r="V5" i="49" s="1"/>
  <c r="U65" i="49"/>
  <c r="U5" i="49" s="1"/>
  <c r="T65" i="49"/>
  <c r="S65" i="49"/>
  <c r="S5" i="49" s="1"/>
  <c r="R65" i="49"/>
  <c r="R5" i="49" s="1"/>
  <c r="Q65" i="49"/>
  <c r="P65" i="49"/>
  <c r="O65" i="49"/>
  <c r="O5" i="49" s="1"/>
  <c r="N65" i="49"/>
  <c r="N5" i="49" s="1"/>
  <c r="M65" i="49"/>
  <c r="M5" i="49" s="1"/>
  <c r="L65" i="49"/>
  <c r="L5" i="49" s="1"/>
  <c r="K65" i="49"/>
  <c r="J65" i="49"/>
  <c r="J5" i="49" s="1"/>
  <c r="I65" i="49"/>
  <c r="I5" i="49" s="1"/>
  <c r="H65" i="49"/>
  <c r="G65" i="49"/>
  <c r="G5" i="49" s="1"/>
  <c r="F65" i="49"/>
  <c r="E65" i="49"/>
  <c r="D65" i="49"/>
  <c r="C65" i="49"/>
  <c r="C5" i="49" s="1"/>
  <c r="B65" i="49"/>
  <c r="AI64" i="49"/>
  <c r="AH64" i="49"/>
  <c r="AI63" i="49"/>
  <c r="AH63" i="49"/>
  <c r="AI62" i="49"/>
  <c r="AH62" i="49"/>
  <c r="AI61" i="49"/>
  <c r="AH61" i="49"/>
  <c r="AI60" i="49"/>
  <c r="AH60" i="49"/>
  <c r="AI59" i="49"/>
  <c r="AH59" i="49"/>
  <c r="AI58" i="49"/>
  <c r="AH58" i="49"/>
  <c r="AI57" i="49"/>
  <c r="AH57" i="49"/>
  <c r="AI56" i="49"/>
  <c r="AH56" i="49"/>
  <c r="AI55" i="49"/>
  <c r="AH55" i="49"/>
  <c r="AI54" i="49"/>
  <c r="AH54" i="49"/>
  <c r="AG53" i="49"/>
  <c r="AF53" i="49"/>
  <c r="AE53" i="49"/>
  <c r="AD53" i="49"/>
  <c r="AC53" i="49"/>
  <c r="AB53" i="49"/>
  <c r="AA53" i="49"/>
  <c r="Z53" i="49"/>
  <c r="Y53" i="49"/>
  <c r="X53" i="49"/>
  <c r="W53" i="49"/>
  <c r="V53" i="49"/>
  <c r="U53" i="49"/>
  <c r="T53" i="49"/>
  <c r="S53" i="49"/>
  <c r="R53" i="49"/>
  <c r="Q53" i="49"/>
  <c r="P53" i="49"/>
  <c r="O53" i="49"/>
  <c r="N53" i="49"/>
  <c r="M53" i="49"/>
  <c r="L53" i="49"/>
  <c r="K53" i="49"/>
  <c r="J53" i="49"/>
  <c r="I53" i="49"/>
  <c r="H53" i="49"/>
  <c r="G53" i="49"/>
  <c r="F53" i="49"/>
  <c r="E53" i="49"/>
  <c r="D53" i="49"/>
  <c r="C53" i="49"/>
  <c r="B53" i="49"/>
  <c r="AI52" i="49"/>
  <c r="AH52" i="49"/>
  <c r="AI51" i="49"/>
  <c r="AH51" i="49"/>
  <c r="AI50" i="49"/>
  <c r="AH50" i="49"/>
  <c r="AG49" i="49"/>
  <c r="AG3" i="49" s="1"/>
  <c r="S49" i="49"/>
  <c r="R49" i="49"/>
  <c r="Q49" i="49"/>
  <c r="P49" i="49"/>
  <c r="O49" i="49"/>
  <c r="N49" i="49"/>
  <c r="M49" i="49"/>
  <c r="L49" i="49"/>
  <c r="K49" i="49"/>
  <c r="J49" i="49"/>
  <c r="I49" i="49"/>
  <c r="H49" i="49"/>
  <c r="G49" i="49"/>
  <c r="F49" i="49"/>
  <c r="E49" i="49"/>
  <c r="D49" i="49"/>
  <c r="C49" i="49"/>
  <c r="B49" i="49"/>
  <c r="AG48" i="49"/>
  <c r="AI47" i="49"/>
  <c r="AH47" i="49"/>
  <c r="AI46" i="49"/>
  <c r="AH46" i="49"/>
  <c r="AI45" i="49"/>
  <c r="AH45" i="49"/>
  <c r="AI44" i="49"/>
  <c r="AH44" i="49"/>
  <c r="AI43" i="49"/>
  <c r="AH43" i="49"/>
  <c r="AI42" i="49"/>
  <c r="AH42" i="49"/>
  <c r="AI41" i="49"/>
  <c r="AH41" i="49"/>
  <c r="AI40" i="49"/>
  <c r="AH40" i="49"/>
  <c r="AI39" i="49"/>
  <c r="AH39" i="49"/>
  <c r="AI38" i="49"/>
  <c r="AH38" i="49"/>
  <c r="AI37" i="49"/>
  <c r="AH37" i="49"/>
  <c r="AI36" i="49"/>
  <c r="AH36" i="49"/>
  <c r="AG35" i="49"/>
  <c r="AF35" i="49"/>
  <c r="AE35" i="49"/>
  <c r="AD35" i="49"/>
  <c r="AC35" i="49"/>
  <c r="AB35" i="49"/>
  <c r="AA35" i="49"/>
  <c r="Z35" i="49"/>
  <c r="Y35" i="49"/>
  <c r="X35" i="49"/>
  <c r="W35" i="49"/>
  <c r="V35" i="49"/>
  <c r="U35" i="49"/>
  <c r="T35" i="49"/>
  <c r="S35" i="49"/>
  <c r="R35" i="49"/>
  <c r="Q35" i="49"/>
  <c r="P35" i="49"/>
  <c r="O35" i="49"/>
  <c r="N35" i="49"/>
  <c r="M35" i="49"/>
  <c r="L35" i="49"/>
  <c r="K35" i="49"/>
  <c r="J35" i="49"/>
  <c r="I35" i="49"/>
  <c r="H35" i="49"/>
  <c r="G35" i="49"/>
  <c r="F35" i="49"/>
  <c r="E35" i="49"/>
  <c r="D35" i="49"/>
  <c r="C35" i="49"/>
  <c r="B35" i="49"/>
  <c r="AH34" i="49"/>
  <c r="AI33" i="49"/>
  <c r="AH33" i="49"/>
  <c r="AI32" i="49"/>
  <c r="AH32" i="49"/>
  <c r="AI31" i="49"/>
  <c r="AH31" i="49"/>
  <c r="AI30" i="49"/>
  <c r="AH30" i="49"/>
  <c r="AI29" i="49"/>
  <c r="AH29" i="49"/>
  <c r="AI28" i="49"/>
  <c r="AH28" i="49"/>
  <c r="AI27" i="49"/>
  <c r="AH27" i="49"/>
  <c r="AI26" i="49"/>
  <c r="AH26" i="49"/>
  <c r="AI25" i="49"/>
  <c r="AH25" i="49"/>
  <c r="AI24" i="49"/>
  <c r="AH24" i="49"/>
  <c r="AI23" i="49"/>
  <c r="AH23" i="49"/>
  <c r="AI22" i="49"/>
  <c r="AH22" i="49"/>
  <c r="AI21" i="49"/>
  <c r="AH21" i="49"/>
  <c r="AI20" i="49"/>
  <c r="AH20" i="49"/>
  <c r="AI19" i="49"/>
  <c r="AH19" i="49"/>
  <c r="AI18" i="49"/>
  <c r="AH18" i="49"/>
  <c r="AI17" i="49"/>
  <c r="AH17" i="49"/>
  <c r="AI16" i="49"/>
  <c r="AH16" i="49"/>
  <c r="AI15" i="49"/>
  <c r="AH15" i="49"/>
  <c r="AI14" i="49"/>
  <c r="AH14" i="49"/>
  <c r="AI13" i="49"/>
  <c r="AH13" i="49"/>
  <c r="AI12" i="49"/>
  <c r="AH12" i="49"/>
  <c r="AI11" i="49"/>
  <c r="AH11" i="49"/>
  <c r="AA5" i="49"/>
  <c r="Z5" i="49"/>
  <c r="T5" i="49"/>
  <c r="K5" i="49"/>
  <c r="H5" i="49"/>
  <c r="E5" i="49"/>
  <c r="D5" i="49"/>
  <c r="B5" i="49"/>
  <c r="AG4" i="49"/>
  <c r="K4" i="49"/>
  <c r="B4" i="49"/>
  <c r="AG2" i="49"/>
  <c r="AG6" i="49" s="1"/>
  <c r="Z92" i="47"/>
  <c r="Y48" i="47"/>
  <c r="X92" i="47"/>
  <c r="X48" i="47"/>
  <c r="W92" i="47"/>
  <c r="W48" i="47"/>
  <c r="V92" i="47"/>
  <c r="U92" i="47"/>
  <c r="T92" i="47"/>
  <c r="S92" i="47"/>
  <c r="P34" i="47"/>
  <c r="O34" i="47"/>
  <c r="N34" i="47"/>
  <c r="M34" i="47"/>
  <c r="E4" i="49"/>
  <c r="AE79" i="49" l="1"/>
  <c r="AD79" i="49"/>
  <c r="AB79" i="49"/>
  <c r="AA79" i="49"/>
  <c r="Z79" i="49"/>
  <c r="Y79" i="49"/>
  <c r="X79" i="49"/>
  <c r="W79" i="49"/>
  <c r="T79" i="49"/>
  <c r="S70" i="49"/>
  <c r="S72" i="49"/>
  <c r="R79" i="49"/>
  <c r="R72" i="49"/>
  <c r="Q79" i="49"/>
  <c r="Q72" i="49"/>
  <c r="AI209" i="49" s="1"/>
  <c r="Q70" i="49"/>
  <c r="P79" i="49"/>
  <c r="P70" i="49"/>
  <c r="O79" i="49"/>
  <c r="O72" i="49"/>
  <c r="AG209" i="49" s="1"/>
  <c r="N79" i="49"/>
  <c r="N70" i="49"/>
  <c r="M79" i="49"/>
  <c r="M70" i="49"/>
  <c r="AI73" i="49"/>
  <c r="L79" i="49"/>
  <c r="L72" i="49"/>
  <c r="AD209" i="49" s="1"/>
  <c r="L70" i="49"/>
  <c r="K70" i="49"/>
  <c r="K80" i="49" s="1"/>
  <c r="K79" i="49"/>
  <c r="K72" i="49"/>
  <c r="AC209" i="49" s="1"/>
  <c r="J79" i="49"/>
  <c r="J72" i="49"/>
  <c r="J7" i="49" s="1"/>
  <c r="I70" i="49"/>
  <c r="K7" i="49"/>
  <c r="H79" i="49"/>
  <c r="H70" i="49"/>
  <c r="F79" i="49"/>
  <c r="F70" i="49"/>
  <c r="E70" i="49"/>
  <c r="D79" i="49"/>
  <c r="D70" i="49"/>
  <c r="D72" i="49"/>
  <c r="V209" i="49" s="1"/>
  <c r="AI77" i="49"/>
  <c r="C70" i="49"/>
  <c r="C72" i="49"/>
  <c r="AH35" i="49"/>
  <c r="AI76" i="49"/>
  <c r="H4" i="49"/>
  <c r="AG80" i="49"/>
  <c r="AJ209" i="49"/>
  <c r="R7" i="49"/>
  <c r="G79" i="49"/>
  <c r="G72" i="49"/>
  <c r="AI69" i="49"/>
  <c r="H72" i="49"/>
  <c r="AH77" i="49"/>
  <c r="D187" i="49"/>
  <c r="E97" i="49"/>
  <c r="AI35" i="49"/>
  <c r="B70" i="49"/>
  <c r="AI65" i="49"/>
  <c r="J70" i="49"/>
  <c r="R70" i="49"/>
  <c r="R80" i="49" s="1"/>
  <c r="AH65" i="49"/>
  <c r="S80" i="49"/>
  <c r="I72" i="49"/>
  <c r="AH74" i="49"/>
  <c r="AH76" i="49"/>
  <c r="AH69" i="49"/>
  <c r="AG72" i="49"/>
  <c r="AI53" i="49"/>
  <c r="AH53" i="49"/>
  <c r="B79" i="49"/>
  <c r="AH73" i="49"/>
  <c r="AI74" i="49"/>
  <c r="AI75" i="49"/>
  <c r="Q7" i="49"/>
  <c r="E72" i="49"/>
  <c r="M72" i="49"/>
  <c r="O70" i="49"/>
  <c r="O80" i="49" s="1"/>
  <c r="AH75" i="49"/>
  <c r="D206" i="49"/>
  <c r="S206" i="49"/>
  <c r="F5" i="49"/>
  <c r="P5" i="49"/>
  <c r="Y5" i="49"/>
  <c r="F72" i="49"/>
  <c r="F80" i="49" s="1"/>
  <c r="N72" i="49"/>
  <c r="N80" i="49" s="1"/>
  <c r="C79" i="49"/>
  <c r="C80" i="49" s="1"/>
  <c r="G98" i="49"/>
  <c r="Q5" i="49"/>
  <c r="G70" i="49"/>
  <c r="P72" i="49"/>
  <c r="C187" i="49"/>
  <c r="D194" i="49"/>
  <c r="C230" i="49"/>
  <c r="F189" i="49"/>
  <c r="O7" i="49" l="1"/>
  <c r="J80" i="49"/>
  <c r="AB209" i="49"/>
  <c r="AK209" i="49"/>
  <c r="S7" i="49"/>
  <c r="Q80" i="49"/>
  <c r="P80" i="49"/>
  <c r="L7" i="49"/>
  <c r="G80" i="49"/>
  <c r="D7" i="49"/>
  <c r="H80" i="49"/>
  <c r="L80" i="49"/>
  <c r="D80" i="49"/>
  <c r="U209" i="49"/>
  <c r="C7" i="49"/>
  <c r="D230" i="49"/>
  <c r="E194" i="49"/>
  <c r="D195" i="49"/>
  <c r="AE209" i="49"/>
  <c r="M7" i="49"/>
  <c r="W209" i="49"/>
  <c r="E7" i="49"/>
  <c r="E187" i="49"/>
  <c r="F97" i="49"/>
  <c r="AH79" i="49"/>
  <c r="AI79" i="49"/>
  <c r="E80" i="49"/>
  <c r="D90" i="49"/>
  <c r="AA209" i="49"/>
  <c r="I7" i="49"/>
  <c r="Z209" i="49"/>
  <c r="H7" i="49"/>
  <c r="Y209" i="49"/>
  <c r="G7" i="49"/>
  <c r="AH209" i="49"/>
  <c r="P7" i="49"/>
  <c r="G189" i="49"/>
  <c r="AF209" i="49"/>
  <c r="N7" i="49"/>
  <c r="I80" i="49"/>
  <c r="M80" i="49"/>
  <c r="C204" i="49"/>
  <c r="X209" i="49"/>
  <c r="B204" i="49"/>
  <c r="F7" i="49"/>
  <c r="H98" i="49"/>
  <c r="B72" i="49"/>
  <c r="B80" i="49" s="1"/>
  <c r="K6" i="49" l="1"/>
  <c r="I98" i="49"/>
  <c r="T209" i="49"/>
  <c r="B7" i="49"/>
  <c r="E230" i="49"/>
  <c r="F194" i="49"/>
  <c r="E90" i="49"/>
  <c r="E195" i="49"/>
  <c r="H189" i="49"/>
  <c r="F187" i="49"/>
  <c r="G97" i="49"/>
  <c r="I189" i="49" l="1"/>
  <c r="F230" i="49"/>
  <c r="G194" i="49"/>
  <c r="F90" i="49"/>
  <c r="F195" i="49"/>
  <c r="G187" i="49"/>
  <c r="H97" i="49"/>
  <c r="J98" i="49"/>
  <c r="K98" i="49" l="1"/>
  <c r="G230" i="49"/>
  <c r="H194" i="49"/>
  <c r="G90" i="49"/>
  <c r="G195" i="49"/>
  <c r="J189" i="49"/>
  <c r="H187" i="49"/>
  <c r="I97" i="49"/>
  <c r="I194" i="49" l="1"/>
  <c r="H230" i="49"/>
  <c r="H195" i="49"/>
  <c r="H90" i="49"/>
  <c r="K189" i="49"/>
  <c r="L98" i="49"/>
  <c r="I187" i="49"/>
  <c r="J97" i="49"/>
  <c r="L189" i="49" l="1"/>
  <c r="J187" i="49"/>
  <c r="K97" i="49"/>
  <c r="M98" i="49"/>
  <c r="I230" i="49"/>
  <c r="J194" i="49"/>
  <c r="I90" i="49"/>
  <c r="I195" i="49"/>
  <c r="K194" i="49" l="1"/>
  <c r="J230" i="49"/>
  <c r="J90" i="49"/>
  <c r="J195" i="49"/>
  <c r="K187" i="49"/>
  <c r="L97" i="49"/>
  <c r="M189" i="49"/>
  <c r="N98" i="49"/>
  <c r="N189" i="49" l="1"/>
  <c r="O98" i="49"/>
  <c r="L187" i="49"/>
  <c r="M97" i="49"/>
  <c r="L194" i="49"/>
  <c r="K230" i="49"/>
  <c r="K195" i="49"/>
  <c r="K90" i="49"/>
  <c r="L230" i="49" l="1"/>
  <c r="M194" i="49"/>
  <c r="L90" i="49"/>
  <c r="L195" i="49"/>
  <c r="M187" i="49"/>
  <c r="N97" i="49"/>
  <c r="P98" i="49"/>
  <c r="O189" i="49"/>
  <c r="N187" i="49" l="1"/>
  <c r="O97" i="49"/>
  <c r="M230" i="49"/>
  <c r="N194" i="49"/>
  <c r="M195" i="49"/>
  <c r="M90" i="49"/>
  <c r="Q98" i="49"/>
  <c r="P189" i="49"/>
  <c r="R98" i="49" l="1"/>
  <c r="N230" i="49"/>
  <c r="O194" i="49"/>
  <c r="N90" i="49"/>
  <c r="N195" i="49"/>
  <c r="Q189" i="49"/>
  <c r="O187" i="49"/>
  <c r="P97" i="49"/>
  <c r="R189" i="49" l="1"/>
  <c r="P194" i="49"/>
  <c r="O230" i="49"/>
  <c r="O90" i="49"/>
  <c r="O195" i="49"/>
  <c r="P187" i="49"/>
  <c r="Q97" i="49"/>
  <c r="S98" i="49"/>
  <c r="P230" i="49" l="1"/>
  <c r="Q194" i="49"/>
  <c r="P90" i="49"/>
  <c r="P195" i="49"/>
  <c r="T98" i="49"/>
  <c r="Q187" i="49"/>
  <c r="R97" i="49"/>
  <c r="S189" i="49"/>
  <c r="R187" i="49" l="1"/>
  <c r="S97" i="49"/>
  <c r="U98" i="49"/>
  <c r="Q230" i="49"/>
  <c r="R194" i="49"/>
  <c r="Q195" i="49"/>
  <c r="Q90" i="49"/>
  <c r="T189" i="49"/>
  <c r="S194" i="49" l="1"/>
  <c r="R230" i="49"/>
  <c r="R90" i="49"/>
  <c r="R195" i="49"/>
  <c r="V98" i="49"/>
  <c r="S187" i="49"/>
  <c r="T97" i="49"/>
  <c r="U189" i="49"/>
  <c r="T187" i="49" l="1"/>
  <c r="U97" i="49"/>
  <c r="W98" i="49"/>
  <c r="V189" i="49"/>
  <c r="T194" i="49"/>
  <c r="S230" i="49"/>
  <c r="S90" i="49"/>
  <c r="S195" i="49"/>
  <c r="U194" i="49" l="1"/>
  <c r="T230" i="49"/>
  <c r="T90" i="49"/>
  <c r="T195" i="49"/>
  <c r="T48" i="49" s="1"/>
  <c r="W189" i="49"/>
  <c r="X98" i="49"/>
  <c r="U187" i="49"/>
  <c r="V97" i="49"/>
  <c r="T49" i="49" l="1"/>
  <c r="X189" i="49"/>
  <c r="U230" i="49"/>
  <c r="V194" i="49"/>
  <c r="U90" i="49"/>
  <c r="U195" i="49"/>
  <c r="U48" i="49" s="1"/>
  <c r="U49" i="49" s="1"/>
  <c r="V187" i="49"/>
  <c r="W97" i="49"/>
  <c r="Y98" i="49"/>
  <c r="L34" i="47"/>
  <c r="K34" i="47"/>
  <c r="J34" i="47"/>
  <c r="I34" i="47"/>
  <c r="V230" i="49" l="1"/>
  <c r="W194" i="49"/>
  <c r="V90" i="49"/>
  <c r="V195" i="49"/>
  <c r="V48" i="49" s="1"/>
  <c r="W187" i="49"/>
  <c r="X97" i="49"/>
  <c r="Z98" i="49"/>
  <c r="Y189" i="49"/>
  <c r="U72" i="49"/>
  <c r="U70" i="49"/>
  <c r="U80" i="49" s="1"/>
  <c r="T72" i="49"/>
  <c r="T70" i="49"/>
  <c r="H34" i="47"/>
  <c r="F34" i="47"/>
  <c r="E34" i="47"/>
  <c r="D34" i="47"/>
  <c r="C92" i="47"/>
  <c r="C34" i="47"/>
  <c r="B92" i="47"/>
  <c r="B34" i="47"/>
  <c r="AH34" i="47" s="1"/>
  <c r="B90" i="47"/>
  <c r="B77" i="47"/>
  <c r="B76" i="47"/>
  <c r="B75" i="47"/>
  <c r="B74" i="47"/>
  <c r="B73" i="47"/>
  <c r="B69" i="47"/>
  <c r="B65" i="47"/>
  <c r="B53" i="47"/>
  <c r="B49" i="47"/>
  <c r="B48" i="47"/>
  <c r="B35" i="47"/>
  <c r="AF234" i="47"/>
  <c r="AE234" i="47"/>
  <c r="AD234" i="47"/>
  <c r="AC234" i="47"/>
  <c r="AB234" i="47"/>
  <c r="AA234" i="47"/>
  <c r="Z234" i="47"/>
  <c r="Y234" i="47"/>
  <c r="X234" i="47"/>
  <c r="W234" i="47"/>
  <c r="V234" i="47"/>
  <c r="U234" i="47"/>
  <c r="T234" i="47"/>
  <c r="S234" i="47"/>
  <c r="R234" i="47"/>
  <c r="Q234" i="47"/>
  <c r="P234" i="47"/>
  <c r="O234" i="47"/>
  <c r="N234" i="47"/>
  <c r="M234" i="47"/>
  <c r="L234" i="47"/>
  <c r="K234" i="47"/>
  <c r="J234" i="47"/>
  <c r="I234" i="47"/>
  <c r="H234" i="47"/>
  <c r="G234" i="47"/>
  <c r="F234" i="47"/>
  <c r="E234" i="47"/>
  <c r="D234" i="47"/>
  <c r="C234" i="47"/>
  <c r="B234" i="47"/>
  <c r="A234" i="47"/>
  <c r="AF233" i="47"/>
  <c r="AE233" i="47"/>
  <c r="AD233" i="47"/>
  <c r="AC233" i="47"/>
  <c r="AB233" i="47"/>
  <c r="AA233" i="47"/>
  <c r="Z233" i="47"/>
  <c r="Y233" i="47"/>
  <c r="X233" i="47"/>
  <c r="W233" i="47"/>
  <c r="V233" i="47"/>
  <c r="U233" i="47"/>
  <c r="T233" i="47"/>
  <c r="S233" i="47"/>
  <c r="R233" i="47"/>
  <c r="Q233" i="47"/>
  <c r="P233" i="47"/>
  <c r="O233" i="47"/>
  <c r="N233" i="47"/>
  <c r="M233" i="47"/>
  <c r="L233" i="47"/>
  <c r="K233" i="47"/>
  <c r="J233" i="47"/>
  <c r="I233" i="47"/>
  <c r="H233" i="47"/>
  <c r="G233" i="47"/>
  <c r="F233" i="47"/>
  <c r="E233" i="47"/>
  <c r="D233" i="47"/>
  <c r="C233" i="47"/>
  <c r="B233" i="47"/>
  <c r="A233" i="47"/>
  <c r="AF232" i="47"/>
  <c r="AE232" i="47"/>
  <c r="AD232" i="47"/>
  <c r="AC232" i="47"/>
  <c r="AB232" i="47"/>
  <c r="AA232" i="47"/>
  <c r="Z232" i="47"/>
  <c r="Y232" i="47"/>
  <c r="X232" i="47"/>
  <c r="W232" i="47"/>
  <c r="V232" i="47"/>
  <c r="U232" i="47"/>
  <c r="T232" i="47"/>
  <c r="S232" i="47"/>
  <c r="R232" i="47"/>
  <c r="Q232" i="47"/>
  <c r="P232" i="47"/>
  <c r="O232" i="47"/>
  <c r="N232" i="47"/>
  <c r="M232" i="47"/>
  <c r="L232" i="47"/>
  <c r="K232" i="47"/>
  <c r="J232" i="47"/>
  <c r="I232" i="47"/>
  <c r="H232" i="47"/>
  <c r="G232" i="47"/>
  <c r="F232" i="47"/>
  <c r="E232" i="47"/>
  <c r="D232" i="47"/>
  <c r="C232" i="47"/>
  <c r="B232" i="47"/>
  <c r="A232" i="47"/>
  <c r="AF231" i="47"/>
  <c r="AE231" i="47"/>
  <c r="AD231" i="47"/>
  <c r="AC231" i="47"/>
  <c r="AB231" i="47"/>
  <c r="AA231" i="47"/>
  <c r="Z231" i="47"/>
  <c r="Y231" i="47"/>
  <c r="X231" i="47"/>
  <c r="W231" i="47"/>
  <c r="V231" i="47"/>
  <c r="U231" i="47"/>
  <c r="T231" i="47"/>
  <c r="S231" i="47"/>
  <c r="R231" i="47"/>
  <c r="Q231" i="47"/>
  <c r="P231" i="47"/>
  <c r="O231" i="47"/>
  <c r="N231" i="47"/>
  <c r="M231" i="47"/>
  <c r="L231" i="47"/>
  <c r="K231" i="47"/>
  <c r="J231" i="47"/>
  <c r="I231" i="47"/>
  <c r="H231" i="47"/>
  <c r="G231" i="47"/>
  <c r="F231" i="47"/>
  <c r="E231" i="47"/>
  <c r="D231" i="47"/>
  <c r="C231" i="47"/>
  <c r="B231" i="47"/>
  <c r="A231" i="47"/>
  <c r="C230" i="47"/>
  <c r="B230" i="47"/>
  <c r="S205" i="47"/>
  <c r="AG195" i="47"/>
  <c r="B195" i="47"/>
  <c r="E194" i="47"/>
  <c r="E230" i="47" s="1"/>
  <c r="D194" i="47"/>
  <c r="D230" i="47" s="1"/>
  <c r="C194" i="47"/>
  <c r="C193" i="47"/>
  <c r="D193" i="47" s="1"/>
  <c r="E193" i="47" s="1"/>
  <c r="F193" i="47" s="1"/>
  <c r="G193" i="47" s="1"/>
  <c r="H193" i="47" s="1"/>
  <c r="I193" i="47" s="1"/>
  <c r="J193" i="47" s="1"/>
  <c r="K193" i="47" s="1"/>
  <c r="L193" i="47" s="1"/>
  <c r="M193" i="47" s="1"/>
  <c r="N193" i="47" s="1"/>
  <c r="O193" i="47" s="1"/>
  <c r="P193" i="47" s="1"/>
  <c r="Q193" i="47" s="1"/>
  <c r="R193" i="47" s="1"/>
  <c r="S193" i="47" s="1"/>
  <c r="T193" i="47" s="1"/>
  <c r="U193" i="47" s="1"/>
  <c r="V193" i="47" s="1"/>
  <c r="W193" i="47" s="1"/>
  <c r="X193" i="47" s="1"/>
  <c r="Y193" i="47" s="1"/>
  <c r="Z193" i="47" s="1"/>
  <c r="AA193" i="47" s="1"/>
  <c r="AB193" i="47" s="1"/>
  <c r="AC193" i="47" s="1"/>
  <c r="AD193" i="47" s="1"/>
  <c r="AE193" i="47" s="1"/>
  <c r="AF193" i="47" s="1"/>
  <c r="C192" i="47"/>
  <c r="D192" i="47" s="1"/>
  <c r="E192" i="47" s="1"/>
  <c r="F192" i="47" s="1"/>
  <c r="G192" i="47" s="1"/>
  <c r="H192" i="47" s="1"/>
  <c r="I192" i="47" s="1"/>
  <c r="J192" i="47" s="1"/>
  <c r="K192" i="47" s="1"/>
  <c r="L192" i="47" s="1"/>
  <c r="M192" i="47" s="1"/>
  <c r="N192" i="47" s="1"/>
  <c r="O192" i="47" s="1"/>
  <c r="P192" i="47" s="1"/>
  <c r="Q192" i="47" s="1"/>
  <c r="R192" i="47" s="1"/>
  <c r="S192" i="47" s="1"/>
  <c r="T192" i="47" s="1"/>
  <c r="U192" i="47" s="1"/>
  <c r="V192" i="47" s="1"/>
  <c r="W192" i="47" s="1"/>
  <c r="X192" i="47" s="1"/>
  <c r="Y192" i="47" s="1"/>
  <c r="Z192" i="47" s="1"/>
  <c r="AA192" i="47" s="1"/>
  <c r="AB192" i="47" s="1"/>
  <c r="AC192" i="47" s="1"/>
  <c r="AD192" i="47" s="1"/>
  <c r="AE192" i="47" s="1"/>
  <c r="AF192" i="47" s="1"/>
  <c r="C191" i="47"/>
  <c r="D191" i="47" s="1"/>
  <c r="E191" i="47" s="1"/>
  <c r="F191" i="47" s="1"/>
  <c r="G191" i="47" s="1"/>
  <c r="H191" i="47" s="1"/>
  <c r="I191" i="47" s="1"/>
  <c r="J191" i="47" s="1"/>
  <c r="K191" i="47" s="1"/>
  <c r="L191" i="47" s="1"/>
  <c r="M191" i="47" s="1"/>
  <c r="N191" i="47" s="1"/>
  <c r="O191" i="47" s="1"/>
  <c r="P191" i="47" s="1"/>
  <c r="Q191" i="47" s="1"/>
  <c r="R191" i="47" s="1"/>
  <c r="S191" i="47" s="1"/>
  <c r="T191" i="47" s="1"/>
  <c r="U191" i="47" s="1"/>
  <c r="V191" i="47" s="1"/>
  <c r="W191" i="47" s="1"/>
  <c r="X191" i="47" s="1"/>
  <c r="Y191" i="47" s="1"/>
  <c r="Z191" i="47" s="1"/>
  <c r="AA191" i="47" s="1"/>
  <c r="AB191" i="47" s="1"/>
  <c r="AC191" i="47" s="1"/>
  <c r="AD191" i="47" s="1"/>
  <c r="AE191" i="47" s="1"/>
  <c r="AF191" i="47" s="1"/>
  <c r="E190" i="47"/>
  <c r="F190" i="47" s="1"/>
  <c r="G190" i="47" s="1"/>
  <c r="H190" i="47" s="1"/>
  <c r="I190" i="47" s="1"/>
  <c r="J190" i="47" s="1"/>
  <c r="K190" i="47" s="1"/>
  <c r="L190" i="47" s="1"/>
  <c r="M190" i="47" s="1"/>
  <c r="N190" i="47" s="1"/>
  <c r="O190" i="47" s="1"/>
  <c r="P190" i="47" s="1"/>
  <c r="Q190" i="47" s="1"/>
  <c r="R190" i="47" s="1"/>
  <c r="S190" i="47" s="1"/>
  <c r="T190" i="47" s="1"/>
  <c r="U190" i="47" s="1"/>
  <c r="V190" i="47" s="1"/>
  <c r="W190" i="47" s="1"/>
  <c r="X190" i="47" s="1"/>
  <c r="Y190" i="47" s="1"/>
  <c r="Z190" i="47" s="1"/>
  <c r="AA190" i="47" s="1"/>
  <c r="AB190" i="47" s="1"/>
  <c r="AC190" i="47" s="1"/>
  <c r="AD190" i="47" s="1"/>
  <c r="AE190" i="47" s="1"/>
  <c r="AF190" i="47" s="1"/>
  <c r="D190" i="47"/>
  <c r="C190" i="47"/>
  <c r="C189" i="47"/>
  <c r="C195" i="47" s="1"/>
  <c r="AG187" i="47"/>
  <c r="B187" i="47"/>
  <c r="E186" i="47"/>
  <c r="F186" i="47" s="1"/>
  <c r="G186" i="47" s="1"/>
  <c r="H186" i="47" s="1"/>
  <c r="I186" i="47" s="1"/>
  <c r="J186" i="47" s="1"/>
  <c r="K186" i="47" s="1"/>
  <c r="L186" i="47" s="1"/>
  <c r="M186" i="47" s="1"/>
  <c r="N186" i="47" s="1"/>
  <c r="O186" i="47" s="1"/>
  <c r="P186" i="47" s="1"/>
  <c r="Q186" i="47" s="1"/>
  <c r="R186" i="47" s="1"/>
  <c r="S186" i="47" s="1"/>
  <c r="T186" i="47" s="1"/>
  <c r="U186" i="47" s="1"/>
  <c r="V186" i="47" s="1"/>
  <c r="W186" i="47" s="1"/>
  <c r="X186" i="47" s="1"/>
  <c r="Y186" i="47" s="1"/>
  <c r="Z186" i="47" s="1"/>
  <c r="AA186" i="47" s="1"/>
  <c r="AB186" i="47" s="1"/>
  <c r="AC186" i="47" s="1"/>
  <c r="AD186" i="47" s="1"/>
  <c r="AE186" i="47" s="1"/>
  <c r="AF186" i="47" s="1"/>
  <c r="D186" i="47"/>
  <c r="C186" i="47"/>
  <c r="G185" i="47"/>
  <c r="H185" i="47" s="1"/>
  <c r="I185" i="47" s="1"/>
  <c r="J185" i="47" s="1"/>
  <c r="K185" i="47" s="1"/>
  <c r="L185" i="47" s="1"/>
  <c r="M185" i="47" s="1"/>
  <c r="N185" i="47" s="1"/>
  <c r="O185" i="47" s="1"/>
  <c r="P185" i="47" s="1"/>
  <c r="Q185" i="47" s="1"/>
  <c r="R185" i="47" s="1"/>
  <c r="S185" i="47" s="1"/>
  <c r="T185" i="47" s="1"/>
  <c r="U185" i="47" s="1"/>
  <c r="V185" i="47" s="1"/>
  <c r="W185" i="47" s="1"/>
  <c r="X185" i="47" s="1"/>
  <c r="Y185" i="47" s="1"/>
  <c r="Z185" i="47" s="1"/>
  <c r="AA185" i="47" s="1"/>
  <c r="AB185" i="47" s="1"/>
  <c r="AC185" i="47" s="1"/>
  <c r="AD185" i="47" s="1"/>
  <c r="AE185" i="47" s="1"/>
  <c r="AF185" i="47" s="1"/>
  <c r="C185" i="47"/>
  <c r="D185" i="47" s="1"/>
  <c r="E185" i="47" s="1"/>
  <c r="F185" i="47" s="1"/>
  <c r="M184" i="47"/>
  <c r="N184" i="47" s="1"/>
  <c r="O184" i="47" s="1"/>
  <c r="P184" i="47" s="1"/>
  <c r="Q184" i="47" s="1"/>
  <c r="R184" i="47" s="1"/>
  <c r="S184" i="47" s="1"/>
  <c r="T184" i="47" s="1"/>
  <c r="U184" i="47" s="1"/>
  <c r="V184" i="47" s="1"/>
  <c r="W184" i="47" s="1"/>
  <c r="X184" i="47" s="1"/>
  <c r="Y184" i="47" s="1"/>
  <c r="Z184" i="47" s="1"/>
  <c r="AA184" i="47" s="1"/>
  <c r="AB184" i="47" s="1"/>
  <c r="AC184" i="47" s="1"/>
  <c r="AD184" i="47" s="1"/>
  <c r="AE184" i="47" s="1"/>
  <c r="AF184" i="47" s="1"/>
  <c r="E184" i="47"/>
  <c r="F184" i="47" s="1"/>
  <c r="G184" i="47" s="1"/>
  <c r="H184" i="47" s="1"/>
  <c r="I184" i="47" s="1"/>
  <c r="J184" i="47" s="1"/>
  <c r="K184" i="47" s="1"/>
  <c r="L184" i="47" s="1"/>
  <c r="D184" i="47"/>
  <c r="C184" i="47"/>
  <c r="K183" i="47"/>
  <c r="L183" i="47" s="1"/>
  <c r="M183" i="47" s="1"/>
  <c r="N183" i="47" s="1"/>
  <c r="O183" i="47" s="1"/>
  <c r="P183" i="47" s="1"/>
  <c r="Q183" i="47" s="1"/>
  <c r="R183" i="47" s="1"/>
  <c r="S183" i="47" s="1"/>
  <c r="T183" i="47" s="1"/>
  <c r="U183" i="47" s="1"/>
  <c r="V183" i="47" s="1"/>
  <c r="W183" i="47" s="1"/>
  <c r="X183" i="47" s="1"/>
  <c r="Y183" i="47" s="1"/>
  <c r="Z183" i="47" s="1"/>
  <c r="AA183" i="47" s="1"/>
  <c r="AB183" i="47" s="1"/>
  <c r="AC183" i="47" s="1"/>
  <c r="AD183" i="47" s="1"/>
  <c r="AE183" i="47" s="1"/>
  <c r="AF183" i="47" s="1"/>
  <c r="C183" i="47"/>
  <c r="D183" i="47" s="1"/>
  <c r="E183" i="47" s="1"/>
  <c r="F183" i="47" s="1"/>
  <c r="G183" i="47" s="1"/>
  <c r="H183" i="47" s="1"/>
  <c r="I183" i="47" s="1"/>
  <c r="J183" i="47" s="1"/>
  <c r="E182" i="47"/>
  <c r="F182" i="47" s="1"/>
  <c r="G182" i="47" s="1"/>
  <c r="H182" i="47" s="1"/>
  <c r="I182" i="47" s="1"/>
  <c r="J182" i="47" s="1"/>
  <c r="K182" i="47" s="1"/>
  <c r="L182" i="47" s="1"/>
  <c r="M182" i="47" s="1"/>
  <c r="N182" i="47" s="1"/>
  <c r="O182" i="47" s="1"/>
  <c r="P182" i="47" s="1"/>
  <c r="Q182" i="47" s="1"/>
  <c r="R182" i="47" s="1"/>
  <c r="S182" i="47" s="1"/>
  <c r="T182" i="47" s="1"/>
  <c r="U182" i="47" s="1"/>
  <c r="V182" i="47" s="1"/>
  <c r="W182" i="47" s="1"/>
  <c r="X182" i="47" s="1"/>
  <c r="Y182" i="47" s="1"/>
  <c r="Z182" i="47" s="1"/>
  <c r="AA182" i="47" s="1"/>
  <c r="AB182" i="47" s="1"/>
  <c r="AC182" i="47" s="1"/>
  <c r="AD182" i="47" s="1"/>
  <c r="AE182" i="47" s="1"/>
  <c r="AF182" i="47" s="1"/>
  <c r="D182" i="47"/>
  <c r="C182" i="47"/>
  <c r="O181" i="47"/>
  <c r="P181" i="47" s="1"/>
  <c r="Q181" i="47" s="1"/>
  <c r="R181" i="47" s="1"/>
  <c r="S181" i="47" s="1"/>
  <c r="T181" i="47" s="1"/>
  <c r="U181" i="47" s="1"/>
  <c r="V181" i="47" s="1"/>
  <c r="W181" i="47" s="1"/>
  <c r="X181" i="47" s="1"/>
  <c r="Y181" i="47" s="1"/>
  <c r="Z181" i="47" s="1"/>
  <c r="AA181" i="47" s="1"/>
  <c r="AB181" i="47" s="1"/>
  <c r="AC181" i="47" s="1"/>
  <c r="AD181" i="47" s="1"/>
  <c r="AE181" i="47" s="1"/>
  <c r="AF181" i="47" s="1"/>
  <c r="G181" i="47"/>
  <c r="H181" i="47" s="1"/>
  <c r="I181" i="47" s="1"/>
  <c r="J181" i="47" s="1"/>
  <c r="K181" i="47" s="1"/>
  <c r="L181" i="47" s="1"/>
  <c r="M181" i="47" s="1"/>
  <c r="N181" i="47" s="1"/>
  <c r="C181" i="47"/>
  <c r="D181" i="47" s="1"/>
  <c r="E181" i="47" s="1"/>
  <c r="F181" i="47" s="1"/>
  <c r="I180" i="47"/>
  <c r="J180" i="47" s="1"/>
  <c r="K180" i="47" s="1"/>
  <c r="L180" i="47" s="1"/>
  <c r="M180" i="47" s="1"/>
  <c r="N180" i="47" s="1"/>
  <c r="O180" i="47" s="1"/>
  <c r="P180" i="47" s="1"/>
  <c r="Q180" i="47" s="1"/>
  <c r="R180" i="47" s="1"/>
  <c r="S180" i="47" s="1"/>
  <c r="T180" i="47" s="1"/>
  <c r="U180" i="47" s="1"/>
  <c r="V180" i="47" s="1"/>
  <c r="W180" i="47" s="1"/>
  <c r="X180" i="47" s="1"/>
  <c r="Y180" i="47" s="1"/>
  <c r="Z180" i="47" s="1"/>
  <c r="AA180" i="47" s="1"/>
  <c r="AB180" i="47" s="1"/>
  <c r="AC180" i="47" s="1"/>
  <c r="AD180" i="47" s="1"/>
  <c r="AE180" i="47" s="1"/>
  <c r="AF180" i="47" s="1"/>
  <c r="E180" i="47"/>
  <c r="F180" i="47" s="1"/>
  <c r="G180" i="47" s="1"/>
  <c r="H180" i="47" s="1"/>
  <c r="D180" i="47"/>
  <c r="C180" i="47"/>
  <c r="F179" i="47"/>
  <c r="G179" i="47" s="1"/>
  <c r="H179" i="47" s="1"/>
  <c r="I179" i="47" s="1"/>
  <c r="J179" i="47" s="1"/>
  <c r="K179" i="47" s="1"/>
  <c r="L179" i="47" s="1"/>
  <c r="M179" i="47" s="1"/>
  <c r="N179" i="47" s="1"/>
  <c r="O179" i="47" s="1"/>
  <c r="P179" i="47" s="1"/>
  <c r="Q179" i="47" s="1"/>
  <c r="R179" i="47" s="1"/>
  <c r="S179" i="47" s="1"/>
  <c r="T179" i="47" s="1"/>
  <c r="U179" i="47" s="1"/>
  <c r="V179" i="47" s="1"/>
  <c r="W179" i="47" s="1"/>
  <c r="X179" i="47" s="1"/>
  <c r="Y179" i="47" s="1"/>
  <c r="Z179" i="47" s="1"/>
  <c r="AA179" i="47" s="1"/>
  <c r="AB179" i="47" s="1"/>
  <c r="AC179" i="47" s="1"/>
  <c r="AD179" i="47" s="1"/>
  <c r="AE179" i="47" s="1"/>
  <c r="AF179" i="47" s="1"/>
  <c r="C179" i="47"/>
  <c r="D179" i="47" s="1"/>
  <c r="E179" i="47" s="1"/>
  <c r="L178" i="47"/>
  <c r="M178" i="47" s="1"/>
  <c r="N178" i="47" s="1"/>
  <c r="O178" i="47" s="1"/>
  <c r="P178" i="47" s="1"/>
  <c r="Q178" i="47" s="1"/>
  <c r="R178" i="47" s="1"/>
  <c r="S178" i="47" s="1"/>
  <c r="T178" i="47" s="1"/>
  <c r="U178" i="47" s="1"/>
  <c r="V178" i="47" s="1"/>
  <c r="W178" i="47" s="1"/>
  <c r="X178" i="47" s="1"/>
  <c r="Y178" i="47" s="1"/>
  <c r="Z178" i="47" s="1"/>
  <c r="AA178" i="47" s="1"/>
  <c r="AB178" i="47" s="1"/>
  <c r="AC178" i="47" s="1"/>
  <c r="AD178" i="47" s="1"/>
  <c r="AE178" i="47" s="1"/>
  <c r="AF178" i="47" s="1"/>
  <c r="E178" i="47"/>
  <c r="F178" i="47" s="1"/>
  <c r="G178" i="47" s="1"/>
  <c r="H178" i="47" s="1"/>
  <c r="I178" i="47" s="1"/>
  <c r="J178" i="47" s="1"/>
  <c r="K178" i="47" s="1"/>
  <c r="D178" i="47"/>
  <c r="C178" i="47"/>
  <c r="C177" i="47"/>
  <c r="D177" i="47" s="1"/>
  <c r="E177" i="47" s="1"/>
  <c r="F177" i="47" s="1"/>
  <c r="G177" i="47" s="1"/>
  <c r="H177" i="47" s="1"/>
  <c r="I177" i="47" s="1"/>
  <c r="J177" i="47" s="1"/>
  <c r="K177" i="47" s="1"/>
  <c r="L177" i="47" s="1"/>
  <c r="M177" i="47" s="1"/>
  <c r="N177" i="47" s="1"/>
  <c r="O177" i="47" s="1"/>
  <c r="P177" i="47" s="1"/>
  <c r="Q177" i="47" s="1"/>
  <c r="R177" i="47" s="1"/>
  <c r="S177" i="47" s="1"/>
  <c r="T177" i="47" s="1"/>
  <c r="U177" i="47" s="1"/>
  <c r="V177" i="47" s="1"/>
  <c r="W177" i="47" s="1"/>
  <c r="X177" i="47" s="1"/>
  <c r="Y177" i="47" s="1"/>
  <c r="Z177" i="47" s="1"/>
  <c r="AA177" i="47" s="1"/>
  <c r="AB177" i="47" s="1"/>
  <c r="AC177" i="47" s="1"/>
  <c r="AD177" i="47" s="1"/>
  <c r="AE177" i="47" s="1"/>
  <c r="AF177" i="47" s="1"/>
  <c r="E176" i="47"/>
  <c r="F176" i="47" s="1"/>
  <c r="G176" i="47" s="1"/>
  <c r="H176" i="47" s="1"/>
  <c r="I176" i="47" s="1"/>
  <c r="J176" i="47" s="1"/>
  <c r="K176" i="47" s="1"/>
  <c r="L176" i="47" s="1"/>
  <c r="M176" i="47" s="1"/>
  <c r="N176" i="47" s="1"/>
  <c r="O176" i="47" s="1"/>
  <c r="P176" i="47" s="1"/>
  <c r="Q176" i="47" s="1"/>
  <c r="R176" i="47" s="1"/>
  <c r="S176" i="47" s="1"/>
  <c r="T176" i="47" s="1"/>
  <c r="U176" i="47" s="1"/>
  <c r="V176" i="47" s="1"/>
  <c r="W176" i="47" s="1"/>
  <c r="X176" i="47" s="1"/>
  <c r="Y176" i="47" s="1"/>
  <c r="Z176" i="47" s="1"/>
  <c r="AA176" i="47" s="1"/>
  <c r="AB176" i="47" s="1"/>
  <c r="AC176" i="47" s="1"/>
  <c r="AD176" i="47" s="1"/>
  <c r="AE176" i="47" s="1"/>
  <c r="AF176" i="47" s="1"/>
  <c r="D176" i="47"/>
  <c r="C176" i="47"/>
  <c r="E175" i="47"/>
  <c r="F175" i="47" s="1"/>
  <c r="G175" i="47" s="1"/>
  <c r="H175" i="47" s="1"/>
  <c r="I175" i="47" s="1"/>
  <c r="J175" i="47" s="1"/>
  <c r="K175" i="47" s="1"/>
  <c r="L175" i="47" s="1"/>
  <c r="M175" i="47" s="1"/>
  <c r="N175" i="47" s="1"/>
  <c r="O175" i="47" s="1"/>
  <c r="P175" i="47" s="1"/>
  <c r="Q175" i="47" s="1"/>
  <c r="R175" i="47" s="1"/>
  <c r="S175" i="47" s="1"/>
  <c r="T175" i="47" s="1"/>
  <c r="U175" i="47" s="1"/>
  <c r="V175" i="47" s="1"/>
  <c r="W175" i="47" s="1"/>
  <c r="X175" i="47" s="1"/>
  <c r="Y175" i="47" s="1"/>
  <c r="Z175" i="47" s="1"/>
  <c r="AA175" i="47" s="1"/>
  <c r="AB175" i="47" s="1"/>
  <c r="AC175" i="47" s="1"/>
  <c r="AD175" i="47" s="1"/>
  <c r="AE175" i="47" s="1"/>
  <c r="AF175" i="47" s="1"/>
  <c r="C175" i="47"/>
  <c r="D175" i="47" s="1"/>
  <c r="C174" i="47"/>
  <c r="D174" i="47" s="1"/>
  <c r="E174" i="47" s="1"/>
  <c r="F174" i="47" s="1"/>
  <c r="G174" i="47" s="1"/>
  <c r="H174" i="47" s="1"/>
  <c r="I174" i="47" s="1"/>
  <c r="J174" i="47" s="1"/>
  <c r="K174" i="47" s="1"/>
  <c r="L174" i="47" s="1"/>
  <c r="M174" i="47" s="1"/>
  <c r="N174" i="47" s="1"/>
  <c r="O174" i="47" s="1"/>
  <c r="P174" i="47" s="1"/>
  <c r="Q174" i="47" s="1"/>
  <c r="R174" i="47" s="1"/>
  <c r="S174" i="47" s="1"/>
  <c r="T174" i="47" s="1"/>
  <c r="U174" i="47" s="1"/>
  <c r="V174" i="47" s="1"/>
  <c r="W174" i="47" s="1"/>
  <c r="X174" i="47" s="1"/>
  <c r="Y174" i="47" s="1"/>
  <c r="Z174" i="47" s="1"/>
  <c r="AA174" i="47" s="1"/>
  <c r="AB174" i="47" s="1"/>
  <c r="AC174" i="47" s="1"/>
  <c r="AD174" i="47" s="1"/>
  <c r="AE174" i="47" s="1"/>
  <c r="AF174" i="47" s="1"/>
  <c r="D172" i="47"/>
  <c r="E172" i="47" s="1"/>
  <c r="F172" i="47" s="1"/>
  <c r="G172" i="47" s="1"/>
  <c r="H172" i="47" s="1"/>
  <c r="I172" i="47" s="1"/>
  <c r="J172" i="47" s="1"/>
  <c r="K172" i="47" s="1"/>
  <c r="L172" i="47" s="1"/>
  <c r="M172" i="47" s="1"/>
  <c r="N172" i="47" s="1"/>
  <c r="O172" i="47" s="1"/>
  <c r="P172" i="47" s="1"/>
  <c r="Q172" i="47" s="1"/>
  <c r="R172" i="47" s="1"/>
  <c r="S172" i="47" s="1"/>
  <c r="T172" i="47" s="1"/>
  <c r="U172" i="47" s="1"/>
  <c r="V172" i="47" s="1"/>
  <c r="W172" i="47" s="1"/>
  <c r="X172" i="47" s="1"/>
  <c r="Y172" i="47" s="1"/>
  <c r="Z172" i="47" s="1"/>
  <c r="AA172" i="47" s="1"/>
  <c r="AB172" i="47" s="1"/>
  <c r="AC172" i="47" s="1"/>
  <c r="AD172" i="47" s="1"/>
  <c r="AE172" i="47" s="1"/>
  <c r="AF172" i="47" s="1"/>
  <c r="C172" i="47"/>
  <c r="E171" i="47"/>
  <c r="F171" i="47" s="1"/>
  <c r="G171" i="47" s="1"/>
  <c r="H171" i="47" s="1"/>
  <c r="I171" i="47" s="1"/>
  <c r="J171" i="47" s="1"/>
  <c r="K171" i="47" s="1"/>
  <c r="L171" i="47" s="1"/>
  <c r="M171" i="47" s="1"/>
  <c r="N171" i="47" s="1"/>
  <c r="O171" i="47" s="1"/>
  <c r="P171" i="47" s="1"/>
  <c r="Q171" i="47" s="1"/>
  <c r="R171" i="47" s="1"/>
  <c r="S171" i="47" s="1"/>
  <c r="T171" i="47" s="1"/>
  <c r="U171" i="47" s="1"/>
  <c r="V171" i="47" s="1"/>
  <c r="W171" i="47" s="1"/>
  <c r="X171" i="47" s="1"/>
  <c r="Y171" i="47" s="1"/>
  <c r="Z171" i="47" s="1"/>
  <c r="AA171" i="47" s="1"/>
  <c r="AB171" i="47" s="1"/>
  <c r="AC171" i="47" s="1"/>
  <c r="AD171" i="47" s="1"/>
  <c r="AE171" i="47" s="1"/>
  <c r="AF171" i="47" s="1"/>
  <c r="D171" i="47"/>
  <c r="C171" i="47"/>
  <c r="E170" i="47"/>
  <c r="F170" i="47" s="1"/>
  <c r="G170" i="47" s="1"/>
  <c r="H170" i="47" s="1"/>
  <c r="I170" i="47" s="1"/>
  <c r="J170" i="47" s="1"/>
  <c r="K170" i="47" s="1"/>
  <c r="L170" i="47" s="1"/>
  <c r="M170" i="47" s="1"/>
  <c r="N170" i="47" s="1"/>
  <c r="O170" i="47" s="1"/>
  <c r="P170" i="47" s="1"/>
  <c r="Q170" i="47" s="1"/>
  <c r="R170" i="47" s="1"/>
  <c r="S170" i="47" s="1"/>
  <c r="T170" i="47" s="1"/>
  <c r="U170" i="47" s="1"/>
  <c r="V170" i="47" s="1"/>
  <c r="W170" i="47" s="1"/>
  <c r="X170" i="47" s="1"/>
  <c r="Y170" i="47" s="1"/>
  <c r="Z170" i="47" s="1"/>
  <c r="AA170" i="47" s="1"/>
  <c r="AB170" i="47" s="1"/>
  <c r="AC170" i="47" s="1"/>
  <c r="AD170" i="47" s="1"/>
  <c r="AE170" i="47" s="1"/>
  <c r="AF170" i="47" s="1"/>
  <c r="C170" i="47"/>
  <c r="D170" i="47" s="1"/>
  <c r="C169" i="47"/>
  <c r="D169" i="47" s="1"/>
  <c r="E169" i="47" s="1"/>
  <c r="F169" i="47" s="1"/>
  <c r="G169" i="47" s="1"/>
  <c r="H169" i="47" s="1"/>
  <c r="I169" i="47" s="1"/>
  <c r="J169" i="47" s="1"/>
  <c r="K169" i="47" s="1"/>
  <c r="L169" i="47" s="1"/>
  <c r="M169" i="47" s="1"/>
  <c r="N169" i="47" s="1"/>
  <c r="O169" i="47" s="1"/>
  <c r="P169" i="47" s="1"/>
  <c r="Q169" i="47" s="1"/>
  <c r="R169" i="47" s="1"/>
  <c r="S169" i="47" s="1"/>
  <c r="T169" i="47" s="1"/>
  <c r="U169" i="47" s="1"/>
  <c r="V169" i="47" s="1"/>
  <c r="W169" i="47" s="1"/>
  <c r="X169" i="47" s="1"/>
  <c r="Y169" i="47" s="1"/>
  <c r="Z169" i="47" s="1"/>
  <c r="AA169" i="47" s="1"/>
  <c r="AB169" i="47" s="1"/>
  <c r="AC169" i="47" s="1"/>
  <c r="AD169" i="47" s="1"/>
  <c r="AE169" i="47" s="1"/>
  <c r="AF169" i="47" s="1"/>
  <c r="O168" i="47"/>
  <c r="P168" i="47" s="1"/>
  <c r="Q168" i="47" s="1"/>
  <c r="R168" i="47" s="1"/>
  <c r="S168" i="47" s="1"/>
  <c r="T168" i="47" s="1"/>
  <c r="U168" i="47" s="1"/>
  <c r="V168" i="47" s="1"/>
  <c r="W168" i="47" s="1"/>
  <c r="X168" i="47" s="1"/>
  <c r="Y168" i="47" s="1"/>
  <c r="Z168" i="47" s="1"/>
  <c r="AA168" i="47" s="1"/>
  <c r="AB168" i="47" s="1"/>
  <c r="AC168" i="47" s="1"/>
  <c r="AD168" i="47" s="1"/>
  <c r="AE168" i="47" s="1"/>
  <c r="AF168" i="47" s="1"/>
  <c r="D168" i="47"/>
  <c r="E168" i="47" s="1"/>
  <c r="F168" i="47" s="1"/>
  <c r="G168" i="47" s="1"/>
  <c r="H168" i="47" s="1"/>
  <c r="I168" i="47" s="1"/>
  <c r="J168" i="47" s="1"/>
  <c r="K168" i="47" s="1"/>
  <c r="L168" i="47" s="1"/>
  <c r="M168" i="47" s="1"/>
  <c r="N168" i="47" s="1"/>
  <c r="C168" i="47"/>
  <c r="E167" i="47"/>
  <c r="F167" i="47" s="1"/>
  <c r="G167" i="47" s="1"/>
  <c r="H167" i="47" s="1"/>
  <c r="I167" i="47" s="1"/>
  <c r="J167" i="47" s="1"/>
  <c r="K167" i="47" s="1"/>
  <c r="L167" i="47" s="1"/>
  <c r="M167" i="47" s="1"/>
  <c r="N167" i="47" s="1"/>
  <c r="O167" i="47" s="1"/>
  <c r="P167" i="47" s="1"/>
  <c r="Q167" i="47" s="1"/>
  <c r="R167" i="47" s="1"/>
  <c r="S167" i="47" s="1"/>
  <c r="T167" i="47" s="1"/>
  <c r="U167" i="47" s="1"/>
  <c r="V167" i="47" s="1"/>
  <c r="W167" i="47" s="1"/>
  <c r="X167" i="47" s="1"/>
  <c r="Y167" i="47" s="1"/>
  <c r="Z167" i="47" s="1"/>
  <c r="AA167" i="47" s="1"/>
  <c r="AB167" i="47" s="1"/>
  <c r="AC167" i="47" s="1"/>
  <c r="AD167" i="47" s="1"/>
  <c r="AE167" i="47" s="1"/>
  <c r="AF167" i="47" s="1"/>
  <c r="D167" i="47"/>
  <c r="C167" i="47"/>
  <c r="E166" i="47"/>
  <c r="F166" i="47" s="1"/>
  <c r="G166" i="47" s="1"/>
  <c r="H166" i="47" s="1"/>
  <c r="I166" i="47" s="1"/>
  <c r="J166" i="47" s="1"/>
  <c r="K166" i="47" s="1"/>
  <c r="L166" i="47" s="1"/>
  <c r="M166" i="47" s="1"/>
  <c r="N166" i="47" s="1"/>
  <c r="O166" i="47" s="1"/>
  <c r="P166" i="47" s="1"/>
  <c r="Q166" i="47" s="1"/>
  <c r="R166" i="47" s="1"/>
  <c r="S166" i="47" s="1"/>
  <c r="T166" i="47" s="1"/>
  <c r="U166" i="47" s="1"/>
  <c r="V166" i="47" s="1"/>
  <c r="W166" i="47" s="1"/>
  <c r="X166" i="47" s="1"/>
  <c r="Y166" i="47" s="1"/>
  <c r="Z166" i="47" s="1"/>
  <c r="AA166" i="47" s="1"/>
  <c r="AB166" i="47" s="1"/>
  <c r="AC166" i="47" s="1"/>
  <c r="AD166" i="47" s="1"/>
  <c r="AE166" i="47" s="1"/>
  <c r="AF166" i="47" s="1"/>
  <c r="C166" i="47"/>
  <c r="D166" i="47" s="1"/>
  <c r="H165" i="47"/>
  <c r="I165" i="47" s="1"/>
  <c r="J165" i="47" s="1"/>
  <c r="K165" i="47" s="1"/>
  <c r="L165" i="47" s="1"/>
  <c r="M165" i="47" s="1"/>
  <c r="N165" i="47" s="1"/>
  <c r="O165" i="47" s="1"/>
  <c r="P165" i="47" s="1"/>
  <c r="Q165" i="47" s="1"/>
  <c r="R165" i="47" s="1"/>
  <c r="S165" i="47" s="1"/>
  <c r="T165" i="47" s="1"/>
  <c r="U165" i="47" s="1"/>
  <c r="V165" i="47" s="1"/>
  <c r="W165" i="47" s="1"/>
  <c r="X165" i="47" s="1"/>
  <c r="Y165" i="47" s="1"/>
  <c r="Z165" i="47" s="1"/>
  <c r="AA165" i="47" s="1"/>
  <c r="AB165" i="47" s="1"/>
  <c r="AC165" i="47" s="1"/>
  <c r="AD165" i="47" s="1"/>
  <c r="AE165" i="47" s="1"/>
  <c r="AF165" i="47" s="1"/>
  <c r="C165" i="47"/>
  <c r="D165" i="47" s="1"/>
  <c r="E165" i="47" s="1"/>
  <c r="F165" i="47" s="1"/>
  <c r="G165" i="47" s="1"/>
  <c r="D163" i="47"/>
  <c r="E163" i="47" s="1"/>
  <c r="F163" i="47" s="1"/>
  <c r="G163" i="47" s="1"/>
  <c r="H163" i="47" s="1"/>
  <c r="I163" i="47" s="1"/>
  <c r="J163" i="47" s="1"/>
  <c r="K163" i="47" s="1"/>
  <c r="L163" i="47" s="1"/>
  <c r="M163" i="47" s="1"/>
  <c r="N163" i="47" s="1"/>
  <c r="O163" i="47" s="1"/>
  <c r="P163" i="47" s="1"/>
  <c r="Q163" i="47" s="1"/>
  <c r="R163" i="47" s="1"/>
  <c r="S163" i="47" s="1"/>
  <c r="T163" i="47" s="1"/>
  <c r="U163" i="47" s="1"/>
  <c r="V163" i="47" s="1"/>
  <c r="W163" i="47" s="1"/>
  <c r="X163" i="47" s="1"/>
  <c r="Y163" i="47" s="1"/>
  <c r="Z163" i="47" s="1"/>
  <c r="AA163" i="47" s="1"/>
  <c r="AB163" i="47" s="1"/>
  <c r="AC163" i="47" s="1"/>
  <c r="AD163" i="47" s="1"/>
  <c r="AE163" i="47" s="1"/>
  <c r="AF163" i="47" s="1"/>
  <c r="C163" i="47"/>
  <c r="G162" i="47"/>
  <c r="H162" i="47" s="1"/>
  <c r="I162" i="47" s="1"/>
  <c r="J162" i="47" s="1"/>
  <c r="K162" i="47" s="1"/>
  <c r="L162" i="47" s="1"/>
  <c r="M162" i="47" s="1"/>
  <c r="N162" i="47" s="1"/>
  <c r="O162" i="47" s="1"/>
  <c r="P162" i="47" s="1"/>
  <c r="Q162" i="47" s="1"/>
  <c r="R162" i="47" s="1"/>
  <c r="S162" i="47" s="1"/>
  <c r="T162" i="47" s="1"/>
  <c r="U162" i="47" s="1"/>
  <c r="V162" i="47" s="1"/>
  <c r="W162" i="47" s="1"/>
  <c r="X162" i="47" s="1"/>
  <c r="Y162" i="47" s="1"/>
  <c r="Z162" i="47" s="1"/>
  <c r="AA162" i="47" s="1"/>
  <c r="AB162" i="47" s="1"/>
  <c r="AC162" i="47" s="1"/>
  <c r="AD162" i="47" s="1"/>
  <c r="AE162" i="47" s="1"/>
  <c r="AF162" i="47" s="1"/>
  <c r="F162" i="47"/>
  <c r="D162" i="47"/>
  <c r="E162" i="47" s="1"/>
  <c r="C162" i="47"/>
  <c r="E161" i="47"/>
  <c r="F161" i="47" s="1"/>
  <c r="G161" i="47" s="1"/>
  <c r="H161" i="47" s="1"/>
  <c r="I161" i="47" s="1"/>
  <c r="J161" i="47" s="1"/>
  <c r="K161" i="47" s="1"/>
  <c r="L161" i="47" s="1"/>
  <c r="M161" i="47" s="1"/>
  <c r="N161" i="47" s="1"/>
  <c r="O161" i="47" s="1"/>
  <c r="P161" i="47" s="1"/>
  <c r="Q161" i="47" s="1"/>
  <c r="R161" i="47" s="1"/>
  <c r="S161" i="47" s="1"/>
  <c r="T161" i="47" s="1"/>
  <c r="U161" i="47" s="1"/>
  <c r="V161" i="47" s="1"/>
  <c r="W161" i="47" s="1"/>
  <c r="X161" i="47" s="1"/>
  <c r="Y161" i="47" s="1"/>
  <c r="Z161" i="47" s="1"/>
  <c r="AA161" i="47" s="1"/>
  <c r="AB161" i="47" s="1"/>
  <c r="AC161" i="47" s="1"/>
  <c r="AD161" i="47" s="1"/>
  <c r="AE161" i="47" s="1"/>
  <c r="AF161" i="47" s="1"/>
  <c r="C161" i="47"/>
  <c r="D161" i="47" s="1"/>
  <c r="H160" i="47"/>
  <c r="I160" i="47" s="1"/>
  <c r="J160" i="47" s="1"/>
  <c r="K160" i="47" s="1"/>
  <c r="L160" i="47" s="1"/>
  <c r="M160" i="47" s="1"/>
  <c r="N160" i="47" s="1"/>
  <c r="O160" i="47" s="1"/>
  <c r="P160" i="47" s="1"/>
  <c r="Q160" i="47" s="1"/>
  <c r="R160" i="47" s="1"/>
  <c r="S160" i="47" s="1"/>
  <c r="T160" i="47" s="1"/>
  <c r="U160" i="47" s="1"/>
  <c r="V160" i="47" s="1"/>
  <c r="W160" i="47" s="1"/>
  <c r="X160" i="47" s="1"/>
  <c r="Y160" i="47" s="1"/>
  <c r="Z160" i="47" s="1"/>
  <c r="AA160" i="47" s="1"/>
  <c r="AB160" i="47" s="1"/>
  <c r="AC160" i="47" s="1"/>
  <c r="AD160" i="47" s="1"/>
  <c r="AE160" i="47" s="1"/>
  <c r="AF160" i="47" s="1"/>
  <c r="C160" i="47"/>
  <c r="D160" i="47" s="1"/>
  <c r="E160" i="47" s="1"/>
  <c r="F160" i="47" s="1"/>
  <c r="G160" i="47" s="1"/>
  <c r="D159" i="47"/>
  <c r="E159" i="47" s="1"/>
  <c r="F159" i="47" s="1"/>
  <c r="G159" i="47" s="1"/>
  <c r="H159" i="47" s="1"/>
  <c r="I159" i="47" s="1"/>
  <c r="J159" i="47" s="1"/>
  <c r="K159" i="47" s="1"/>
  <c r="L159" i="47" s="1"/>
  <c r="M159" i="47" s="1"/>
  <c r="N159" i="47" s="1"/>
  <c r="O159" i="47" s="1"/>
  <c r="P159" i="47" s="1"/>
  <c r="Q159" i="47" s="1"/>
  <c r="R159" i="47" s="1"/>
  <c r="S159" i="47" s="1"/>
  <c r="T159" i="47" s="1"/>
  <c r="U159" i="47" s="1"/>
  <c r="V159" i="47" s="1"/>
  <c r="W159" i="47" s="1"/>
  <c r="X159" i="47" s="1"/>
  <c r="Y159" i="47" s="1"/>
  <c r="Z159" i="47" s="1"/>
  <c r="AA159" i="47" s="1"/>
  <c r="AB159" i="47" s="1"/>
  <c r="AC159" i="47" s="1"/>
  <c r="AD159" i="47" s="1"/>
  <c r="AE159" i="47" s="1"/>
  <c r="AF159" i="47" s="1"/>
  <c r="C159" i="47"/>
  <c r="O158" i="47"/>
  <c r="P158" i="47" s="1"/>
  <c r="Q158" i="47" s="1"/>
  <c r="R158" i="47" s="1"/>
  <c r="S158" i="47" s="1"/>
  <c r="T158" i="47" s="1"/>
  <c r="U158" i="47" s="1"/>
  <c r="V158" i="47" s="1"/>
  <c r="W158" i="47" s="1"/>
  <c r="X158" i="47" s="1"/>
  <c r="Y158" i="47" s="1"/>
  <c r="Z158" i="47" s="1"/>
  <c r="AA158" i="47" s="1"/>
  <c r="AB158" i="47" s="1"/>
  <c r="AC158" i="47" s="1"/>
  <c r="AD158" i="47" s="1"/>
  <c r="AE158" i="47" s="1"/>
  <c r="AF158" i="47" s="1"/>
  <c r="D158" i="47"/>
  <c r="E158" i="47" s="1"/>
  <c r="F158" i="47" s="1"/>
  <c r="G158" i="47" s="1"/>
  <c r="H158" i="47" s="1"/>
  <c r="I158" i="47" s="1"/>
  <c r="J158" i="47" s="1"/>
  <c r="K158" i="47" s="1"/>
  <c r="L158" i="47" s="1"/>
  <c r="M158" i="47" s="1"/>
  <c r="N158" i="47" s="1"/>
  <c r="C158" i="47"/>
  <c r="F157" i="47"/>
  <c r="G157" i="47" s="1"/>
  <c r="H157" i="47" s="1"/>
  <c r="I157" i="47" s="1"/>
  <c r="J157" i="47" s="1"/>
  <c r="K157" i="47" s="1"/>
  <c r="L157" i="47" s="1"/>
  <c r="M157" i="47" s="1"/>
  <c r="N157" i="47" s="1"/>
  <c r="O157" i="47" s="1"/>
  <c r="P157" i="47" s="1"/>
  <c r="Q157" i="47" s="1"/>
  <c r="R157" i="47" s="1"/>
  <c r="S157" i="47" s="1"/>
  <c r="T157" i="47" s="1"/>
  <c r="U157" i="47" s="1"/>
  <c r="V157" i="47" s="1"/>
  <c r="W157" i="47" s="1"/>
  <c r="X157" i="47" s="1"/>
  <c r="Y157" i="47" s="1"/>
  <c r="Z157" i="47" s="1"/>
  <c r="AA157" i="47" s="1"/>
  <c r="AB157" i="47" s="1"/>
  <c r="AC157" i="47" s="1"/>
  <c r="AD157" i="47" s="1"/>
  <c r="AE157" i="47" s="1"/>
  <c r="AF157" i="47" s="1"/>
  <c r="E157" i="47"/>
  <c r="C157" i="47"/>
  <c r="D157" i="47" s="1"/>
  <c r="H156" i="47"/>
  <c r="I156" i="47" s="1"/>
  <c r="J156" i="47" s="1"/>
  <c r="K156" i="47" s="1"/>
  <c r="L156" i="47" s="1"/>
  <c r="M156" i="47" s="1"/>
  <c r="N156" i="47" s="1"/>
  <c r="O156" i="47" s="1"/>
  <c r="P156" i="47" s="1"/>
  <c r="Q156" i="47" s="1"/>
  <c r="R156" i="47" s="1"/>
  <c r="S156" i="47" s="1"/>
  <c r="T156" i="47" s="1"/>
  <c r="U156" i="47" s="1"/>
  <c r="V156" i="47" s="1"/>
  <c r="W156" i="47" s="1"/>
  <c r="X156" i="47" s="1"/>
  <c r="Y156" i="47" s="1"/>
  <c r="Z156" i="47" s="1"/>
  <c r="AA156" i="47" s="1"/>
  <c r="AB156" i="47" s="1"/>
  <c r="AC156" i="47" s="1"/>
  <c r="AD156" i="47" s="1"/>
  <c r="AE156" i="47" s="1"/>
  <c r="AF156" i="47" s="1"/>
  <c r="C156" i="47"/>
  <c r="D156" i="47" s="1"/>
  <c r="E156" i="47" s="1"/>
  <c r="F156" i="47" s="1"/>
  <c r="G156" i="47" s="1"/>
  <c r="F155" i="47"/>
  <c r="G155" i="47" s="1"/>
  <c r="H155" i="47" s="1"/>
  <c r="I155" i="47" s="1"/>
  <c r="J155" i="47" s="1"/>
  <c r="K155" i="47" s="1"/>
  <c r="L155" i="47" s="1"/>
  <c r="M155" i="47" s="1"/>
  <c r="N155" i="47" s="1"/>
  <c r="O155" i="47" s="1"/>
  <c r="P155" i="47" s="1"/>
  <c r="Q155" i="47" s="1"/>
  <c r="R155" i="47" s="1"/>
  <c r="S155" i="47" s="1"/>
  <c r="T155" i="47" s="1"/>
  <c r="U155" i="47" s="1"/>
  <c r="V155" i="47" s="1"/>
  <c r="W155" i="47" s="1"/>
  <c r="X155" i="47" s="1"/>
  <c r="Y155" i="47" s="1"/>
  <c r="Z155" i="47" s="1"/>
  <c r="AA155" i="47" s="1"/>
  <c r="AB155" i="47" s="1"/>
  <c r="AC155" i="47" s="1"/>
  <c r="AD155" i="47" s="1"/>
  <c r="AE155" i="47" s="1"/>
  <c r="AF155" i="47" s="1"/>
  <c r="D155" i="47"/>
  <c r="E155" i="47" s="1"/>
  <c r="C155" i="47"/>
  <c r="D154" i="47"/>
  <c r="E154" i="47" s="1"/>
  <c r="F154" i="47" s="1"/>
  <c r="G154" i="47" s="1"/>
  <c r="H154" i="47" s="1"/>
  <c r="I154" i="47" s="1"/>
  <c r="J154" i="47" s="1"/>
  <c r="K154" i="47" s="1"/>
  <c r="L154" i="47" s="1"/>
  <c r="M154" i="47" s="1"/>
  <c r="N154" i="47" s="1"/>
  <c r="O154" i="47" s="1"/>
  <c r="P154" i="47" s="1"/>
  <c r="Q154" i="47" s="1"/>
  <c r="R154" i="47" s="1"/>
  <c r="S154" i="47" s="1"/>
  <c r="T154" i="47" s="1"/>
  <c r="U154" i="47" s="1"/>
  <c r="V154" i="47" s="1"/>
  <c r="W154" i="47" s="1"/>
  <c r="X154" i="47" s="1"/>
  <c r="Y154" i="47" s="1"/>
  <c r="Z154" i="47" s="1"/>
  <c r="AA154" i="47" s="1"/>
  <c r="AB154" i="47" s="1"/>
  <c r="AC154" i="47" s="1"/>
  <c r="AD154" i="47" s="1"/>
  <c r="AE154" i="47" s="1"/>
  <c r="AF154" i="47" s="1"/>
  <c r="C154" i="47"/>
  <c r="D153" i="47"/>
  <c r="E153" i="47" s="1"/>
  <c r="F153" i="47" s="1"/>
  <c r="G153" i="47" s="1"/>
  <c r="H153" i="47" s="1"/>
  <c r="I153" i="47" s="1"/>
  <c r="J153" i="47" s="1"/>
  <c r="K153" i="47" s="1"/>
  <c r="L153" i="47" s="1"/>
  <c r="M153" i="47" s="1"/>
  <c r="N153" i="47" s="1"/>
  <c r="O153" i="47" s="1"/>
  <c r="P153" i="47" s="1"/>
  <c r="Q153" i="47" s="1"/>
  <c r="R153" i="47" s="1"/>
  <c r="S153" i="47" s="1"/>
  <c r="T153" i="47" s="1"/>
  <c r="U153" i="47" s="1"/>
  <c r="V153" i="47" s="1"/>
  <c r="W153" i="47" s="1"/>
  <c r="X153" i="47" s="1"/>
  <c r="Y153" i="47" s="1"/>
  <c r="Z153" i="47" s="1"/>
  <c r="AA153" i="47" s="1"/>
  <c r="AB153" i="47" s="1"/>
  <c r="AC153" i="47" s="1"/>
  <c r="AD153" i="47" s="1"/>
  <c r="AE153" i="47" s="1"/>
  <c r="AF153" i="47" s="1"/>
  <c r="C153" i="47"/>
  <c r="E152" i="47"/>
  <c r="F152" i="47" s="1"/>
  <c r="G152" i="47" s="1"/>
  <c r="H152" i="47" s="1"/>
  <c r="I152" i="47" s="1"/>
  <c r="J152" i="47" s="1"/>
  <c r="K152" i="47" s="1"/>
  <c r="L152" i="47" s="1"/>
  <c r="M152" i="47" s="1"/>
  <c r="N152" i="47" s="1"/>
  <c r="O152" i="47" s="1"/>
  <c r="P152" i="47" s="1"/>
  <c r="Q152" i="47" s="1"/>
  <c r="R152" i="47" s="1"/>
  <c r="S152" i="47" s="1"/>
  <c r="T152" i="47" s="1"/>
  <c r="U152" i="47" s="1"/>
  <c r="V152" i="47" s="1"/>
  <c r="W152" i="47" s="1"/>
  <c r="X152" i="47" s="1"/>
  <c r="Y152" i="47" s="1"/>
  <c r="Z152" i="47" s="1"/>
  <c r="AA152" i="47" s="1"/>
  <c r="AB152" i="47" s="1"/>
  <c r="AC152" i="47" s="1"/>
  <c r="AD152" i="47" s="1"/>
  <c r="AE152" i="47" s="1"/>
  <c r="AF152" i="47" s="1"/>
  <c r="D152" i="47"/>
  <c r="C152" i="47"/>
  <c r="N151" i="47"/>
  <c r="O151" i="47" s="1"/>
  <c r="P151" i="47" s="1"/>
  <c r="Q151" i="47" s="1"/>
  <c r="R151" i="47" s="1"/>
  <c r="S151" i="47" s="1"/>
  <c r="T151" i="47" s="1"/>
  <c r="U151" i="47" s="1"/>
  <c r="V151" i="47" s="1"/>
  <c r="W151" i="47" s="1"/>
  <c r="X151" i="47" s="1"/>
  <c r="Y151" i="47" s="1"/>
  <c r="Z151" i="47" s="1"/>
  <c r="AA151" i="47" s="1"/>
  <c r="AB151" i="47" s="1"/>
  <c r="AC151" i="47" s="1"/>
  <c r="AD151" i="47" s="1"/>
  <c r="AE151" i="47" s="1"/>
  <c r="AF151" i="47" s="1"/>
  <c r="K151" i="47"/>
  <c r="L151" i="47" s="1"/>
  <c r="M151" i="47" s="1"/>
  <c r="G151" i="47"/>
  <c r="H151" i="47" s="1"/>
  <c r="I151" i="47" s="1"/>
  <c r="J151" i="47" s="1"/>
  <c r="F151" i="47"/>
  <c r="C151" i="47"/>
  <c r="D151" i="47" s="1"/>
  <c r="E151" i="47" s="1"/>
  <c r="E149" i="47"/>
  <c r="F149" i="47" s="1"/>
  <c r="G149" i="47" s="1"/>
  <c r="H149" i="47" s="1"/>
  <c r="I149" i="47" s="1"/>
  <c r="J149" i="47" s="1"/>
  <c r="K149" i="47" s="1"/>
  <c r="L149" i="47" s="1"/>
  <c r="M149" i="47" s="1"/>
  <c r="N149" i="47" s="1"/>
  <c r="O149" i="47" s="1"/>
  <c r="P149" i="47" s="1"/>
  <c r="Q149" i="47" s="1"/>
  <c r="R149" i="47" s="1"/>
  <c r="S149" i="47" s="1"/>
  <c r="T149" i="47" s="1"/>
  <c r="U149" i="47" s="1"/>
  <c r="V149" i="47" s="1"/>
  <c r="W149" i="47" s="1"/>
  <c r="X149" i="47" s="1"/>
  <c r="Y149" i="47" s="1"/>
  <c r="Z149" i="47" s="1"/>
  <c r="AA149" i="47" s="1"/>
  <c r="AB149" i="47" s="1"/>
  <c r="AC149" i="47" s="1"/>
  <c r="AD149" i="47" s="1"/>
  <c r="AE149" i="47" s="1"/>
  <c r="AF149" i="47" s="1"/>
  <c r="D149" i="47"/>
  <c r="C149" i="47"/>
  <c r="J148" i="47"/>
  <c r="K148" i="47" s="1"/>
  <c r="L148" i="47" s="1"/>
  <c r="M148" i="47" s="1"/>
  <c r="N148" i="47" s="1"/>
  <c r="O148" i="47" s="1"/>
  <c r="P148" i="47" s="1"/>
  <c r="Q148" i="47" s="1"/>
  <c r="R148" i="47" s="1"/>
  <c r="S148" i="47" s="1"/>
  <c r="T148" i="47" s="1"/>
  <c r="U148" i="47" s="1"/>
  <c r="V148" i="47" s="1"/>
  <c r="W148" i="47" s="1"/>
  <c r="X148" i="47" s="1"/>
  <c r="Y148" i="47" s="1"/>
  <c r="Z148" i="47" s="1"/>
  <c r="AA148" i="47" s="1"/>
  <c r="AB148" i="47" s="1"/>
  <c r="AC148" i="47" s="1"/>
  <c r="AD148" i="47" s="1"/>
  <c r="AE148" i="47" s="1"/>
  <c r="AF148" i="47" s="1"/>
  <c r="D148" i="47"/>
  <c r="E148" i="47" s="1"/>
  <c r="F148" i="47" s="1"/>
  <c r="G148" i="47" s="1"/>
  <c r="H148" i="47" s="1"/>
  <c r="I148" i="47" s="1"/>
  <c r="C148" i="47"/>
  <c r="S147" i="47"/>
  <c r="T147" i="47" s="1"/>
  <c r="U147" i="47" s="1"/>
  <c r="V147" i="47" s="1"/>
  <c r="W147" i="47" s="1"/>
  <c r="X147" i="47" s="1"/>
  <c r="Y147" i="47" s="1"/>
  <c r="Z147" i="47" s="1"/>
  <c r="AA147" i="47" s="1"/>
  <c r="AB147" i="47" s="1"/>
  <c r="AC147" i="47" s="1"/>
  <c r="AD147" i="47" s="1"/>
  <c r="AE147" i="47" s="1"/>
  <c r="AF147" i="47" s="1"/>
  <c r="H147" i="47"/>
  <c r="I147" i="47" s="1"/>
  <c r="J147" i="47" s="1"/>
  <c r="K147" i="47" s="1"/>
  <c r="L147" i="47" s="1"/>
  <c r="M147" i="47" s="1"/>
  <c r="N147" i="47" s="1"/>
  <c r="O147" i="47" s="1"/>
  <c r="P147" i="47" s="1"/>
  <c r="Q147" i="47" s="1"/>
  <c r="R147" i="47" s="1"/>
  <c r="C147" i="47"/>
  <c r="D147" i="47" s="1"/>
  <c r="E147" i="47" s="1"/>
  <c r="F147" i="47" s="1"/>
  <c r="G147" i="47" s="1"/>
  <c r="P146" i="47"/>
  <c r="Q146" i="47" s="1"/>
  <c r="R146" i="47" s="1"/>
  <c r="S146" i="47" s="1"/>
  <c r="T146" i="47" s="1"/>
  <c r="U146" i="47" s="1"/>
  <c r="V146" i="47" s="1"/>
  <c r="W146" i="47" s="1"/>
  <c r="X146" i="47" s="1"/>
  <c r="Y146" i="47" s="1"/>
  <c r="Z146" i="47" s="1"/>
  <c r="AA146" i="47" s="1"/>
  <c r="AB146" i="47" s="1"/>
  <c r="AC146" i="47" s="1"/>
  <c r="AD146" i="47" s="1"/>
  <c r="AE146" i="47" s="1"/>
  <c r="AF146" i="47" s="1"/>
  <c r="F146" i="47"/>
  <c r="G146" i="47" s="1"/>
  <c r="H146" i="47" s="1"/>
  <c r="I146" i="47" s="1"/>
  <c r="J146" i="47" s="1"/>
  <c r="K146" i="47" s="1"/>
  <c r="L146" i="47" s="1"/>
  <c r="M146" i="47" s="1"/>
  <c r="N146" i="47" s="1"/>
  <c r="O146" i="47" s="1"/>
  <c r="C146" i="47"/>
  <c r="D146" i="47" s="1"/>
  <c r="E146" i="47" s="1"/>
  <c r="T144" i="47"/>
  <c r="U144" i="47" s="1"/>
  <c r="V144" i="47" s="1"/>
  <c r="W144" i="47" s="1"/>
  <c r="X144" i="47" s="1"/>
  <c r="Y144" i="47" s="1"/>
  <c r="Z144" i="47" s="1"/>
  <c r="AA144" i="47" s="1"/>
  <c r="AB144" i="47" s="1"/>
  <c r="AC144" i="47" s="1"/>
  <c r="AD144" i="47" s="1"/>
  <c r="AE144" i="47" s="1"/>
  <c r="AF144" i="47" s="1"/>
  <c r="D144" i="47"/>
  <c r="E144" i="47" s="1"/>
  <c r="F144" i="47" s="1"/>
  <c r="G144" i="47" s="1"/>
  <c r="H144" i="47" s="1"/>
  <c r="I144" i="47" s="1"/>
  <c r="J144" i="47" s="1"/>
  <c r="K144" i="47" s="1"/>
  <c r="L144" i="47" s="1"/>
  <c r="M144" i="47" s="1"/>
  <c r="N144" i="47" s="1"/>
  <c r="O144" i="47" s="1"/>
  <c r="P144" i="47" s="1"/>
  <c r="Q144" i="47" s="1"/>
  <c r="R144" i="47" s="1"/>
  <c r="S144" i="47" s="1"/>
  <c r="C144" i="47"/>
  <c r="Z143" i="47"/>
  <c r="AA143" i="47" s="1"/>
  <c r="AB143" i="47" s="1"/>
  <c r="AC143" i="47" s="1"/>
  <c r="AD143" i="47" s="1"/>
  <c r="AE143" i="47" s="1"/>
  <c r="AF143" i="47" s="1"/>
  <c r="C143" i="47"/>
  <c r="D143" i="47" s="1"/>
  <c r="E143" i="47" s="1"/>
  <c r="F143" i="47" s="1"/>
  <c r="G143" i="47" s="1"/>
  <c r="H143" i="47" s="1"/>
  <c r="I143" i="47" s="1"/>
  <c r="J143" i="47" s="1"/>
  <c r="K143" i="47" s="1"/>
  <c r="L143" i="47" s="1"/>
  <c r="M143" i="47" s="1"/>
  <c r="N143" i="47" s="1"/>
  <c r="O143" i="47" s="1"/>
  <c r="P143" i="47" s="1"/>
  <c r="Q143" i="47" s="1"/>
  <c r="R143" i="47" s="1"/>
  <c r="S143" i="47" s="1"/>
  <c r="T143" i="47" s="1"/>
  <c r="U143" i="47" s="1"/>
  <c r="V143" i="47" s="1"/>
  <c r="W143" i="47" s="1"/>
  <c r="X143" i="47" s="1"/>
  <c r="Y143" i="47" s="1"/>
  <c r="E141" i="47"/>
  <c r="F141" i="47" s="1"/>
  <c r="G141" i="47" s="1"/>
  <c r="H141" i="47" s="1"/>
  <c r="I141" i="47" s="1"/>
  <c r="J141" i="47" s="1"/>
  <c r="K141" i="47" s="1"/>
  <c r="L141" i="47" s="1"/>
  <c r="M141" i="47" s="1"/>
  <c r="N141" i="47" s="1"/>
  <c r="O141" i="47" s="1"/>
  <c r="P141" i="47" s="1"/>
  <c r="Q141" i="47" s="1"/>
  <c r="R141" i="47" s="1"/>
  <c r="S141" i="47" s="1"/>
  <c r="T141" i="47" s="1"/>
  <c r="U141" i="47" s="1"/>
  <c r="V141" i="47" s="1"/>
  <c r="W141" i="47" s="1"/>
  <c r="X141" i="47" s="1"/>
  <c r="Y141" i="47" s="1"/>
  <c r="Z141" i="47" s="1"/>
  <c r="AA141" i="47" s="1"/>
  <c r="AB141" i="47" s="1"/>
  <c r="AC141" i="47" s="1"/>
  <c r="AD141" i="47" s="1"/>
  <c r="AE141" i="47" s="1"/>
  <c r="AF141" i="47" s="1"/>
  <c r="D141" i="47"/>
  <c r="C141" i="47"/>
  <c r="S140" i="47"/>
  <c r="T140" i="47" s="1"/>
  <c r="U140" i="47" s="1"/>
  <c r="V140" i="47" s="1"/>
  <c r="W140" i="47" s="1"/>
  <c r="X140" i="47" s="1"/>
  <c r="Y140" i="47" s="1"/>
  <c r="Z140" i="47" s="1"/>
  <c r="AA140" i="47" s="1"/>
  <c r="AB140" i="47" s="1"/>
  <c r="AC140" i="47" s="1"/>
  <c r="AD140" i="47" s="1"/>
  <c r="AE140" i="47" s="1"/>
  <c r="AF140" i="47" s="1"/>
  <c r="C140" i="47"/>
  <c r="D140" i="47" s="1"/>
  <c r="E140" i="47" s="1"/>
  <c r="F140" i="47" s="1"/>
  <c r="G140" i="47" s="1"/>
  <c r="H140" i="47" s="1"/>
  <c r="I140" i="47" s="1"/>
  <c r="J140" i="47" s="1"/>
  <c r="K140" i="47" s="1"/>
  <c r="L140" i="47" s="1"/>
  <c r="M140" i="47" s="1"/>
  <c r="N140" i="47" s="1"/>
  <c r="O140" i="47" s="1"/>
  <c r="P140" i="47" s="1"/>
  <c r="Q140" i="47" s="1"/>
  <c r="R140" i="47" s="1"/>
  <c r="M139" i="47"/>
  <c r="N139" i="47" s="1"/>
  <c r="O139" i="47" s="1"/>
  <c r="P139" i="47" s="1"/>
  <c r="Q139" i="47" s="1"/>
  <c r="R139" i="47" s="1"/>
  <c r="S139" i="47" s="1"/>
  <c r="T139" i="47" s="1"/>
  <c r="U139" i="47" s="1"/>
  <c r="V139" i="47" s="1"/>
  <c r="W139" i="47" s="1"/>
  <c r="X139" i="47" s="1"/>
  <c r="Y139" i="47" s="1"/>
  <c r="Z139" i="47" s="1"/>
  <c r="AA139" i="47" s="1"/>
  <c r="AB139" i="47" s="1"/>
  <c r="AC139" i="47" s="1"/>
  <c r="AD139" i="47" s="1"/>
  <c r="AE139" i="47" s="1"/>
  <c r="AF139" i="47" s="1"/>
  <c r="L139" i="47"/>
  <c r="E139" i="47"/>
  <c r="F139" i="47" s="1"/>
  <c r="G139" i="47" s="1"/>
  <c r="H139" i="47" s="1"/>
  <c r="I139" i="47" s="1"/>
  <c r="J139" i="47" s="1"/>
  <c r="K139" i="47" s="1"/>
  <c r="D139" i="47"/>
  <c r="C139" i="47"/>
  <c r="K138" i="47"/>
  <c r="L138" i="47" s="1"/>
  <c r="M138" i="47" s="1"/>
  <c r="N138" i="47" s="1"/>
  <c r="O138" i="47" s="1"/>
  <c r="P138" i="47" s="1"/>
  <c r="Q138" i="47" s="1"/>
  <c r="R138" i="47" s="1"/>
  <c r="S138" i="47" s="1"/>
  <c r="T138" i="47" s="1"/>
  <c r="U138" i="47" s="1"/>
  <c r="V138" i="47" s="1"/>
  <c r="W138" i="47" s="1"/>
  <c r="X138" i="47" s="1"/>
  <c r="Y138" i="47" s="1"/>
  <c r="Z138" i="47" s="1"/>
  <c r="AA138" i="47" s="1"/>
  <c r="AB138" i="47" s="1"/>
  <c r="AC138" i="47" s="1"/>
  <c r="AD138" i="47" s="1"/>
  <c r="AE138" i="47" s="1"/>
  <c r="AF138" i="47" s="1"/>
  <c r="E138" i="47"/>
  <c r="F138" i="47" s="1"/>
  <c r="G138" i="47" s="1"/>
  <c r="H138" i="47" s="1"/>
  <c r="I138" i="47" s="1"/>
  <c r="J138" i="47" s="1"/>
  <c r="C138" i="47"/>
  <c r="D138" i="47" s="1"/>
  <c r="C137" i="47"/>
  <c r="D137" i="47" s="1"/>
  <c r="E137" i="47" s="1"/>
  <c r="F137" i="47" s="1"/>
  <c r="G137" i="47" s="1"/>
  <c r="H137" i="47" s="1"/>
  <c r="I137" i="47" s="1"/>
  <c r="J137" i="47" s="1"/>
  <c r="K137" i="47" s="1"/>
  <c r="L137" i="47" s="1"/>
  <c r="M137" i="47" s="1"/>
  <c r="N137" i="47" s="1"/>
  <c r="O137" i="47" s="1"/>
  <c r="P137" i="47" s="1"/>
  <c r="Q137" i="47" s="1"/>
  <c r="R137" i="47" s="1"/>
  <c r="S137" i="47" s="1"/>
  <c r="T137" i="47" s="1"/>
  <c r="U137" i="47" s="1"/>
  <c r="V137" i="47" s="1"/>
  <c r="W137" i="47" s="1"/>
  <c r="X137" i="47" s="1"/>
  <c r="Y137" i="47" s="1"/>
  <c r="Z137" i="47" s="1"/>
  <c r="AA137" i="47" s="1"/>
  <c r="AB137" i="47" s="1"/>
  <c r="AC137" i="47" s="1"/>
  <c r="AD137" i="47" s="1"/>
  <c r="AE137" i="47" s="1"/>
  <c r="AF137" i="47" s="1"/>
  <c r="G136" i="47"/>
  <c r="H136" i="47" s="1"/>
  <c r="I136" i="47" s="1"/>
  <c r="J136" i="47" s="1"/>
  <c r="K136" i="47" s="1"/>
  <c r="L136" i="47" s="1"/>
  <c r="M136" i="47" s="1"/>
  <c r="N136" i="47" s="1"/>
  <c r="O136" i="47" s="1"/>
  <c r="P136" i="47" s="1"/>
  <c r="Q136" i="47" s="1"/>
  <c r="R136" i="47" s="1"/>
  <c r="S136" i="47" s="1"/>
  <c r="T136" i="47" s="1"/>
  <c r="U136" i="47" s="1"/>
  <c r="V136" i="47" s="1"/>
  <c r="W136" i="47" s="1"/>
  <c r="X136" i="47" s="1"/>
  <c r="Y136" i="47" s="1"/>
  <c r="Z136" i="47" s="1"/>
  <c r="AA136" i="47" s="1"/>
  <c r="AB136" i="47" s="1"/>
  <c r="AC136" i="47" s="1"/>
  <c r="AD136" i="47" s="1"/>
  <c r="AE136" i="47" s="1"/>
  <c r="AF136" i="47" s="1"/>
  <c r="F136" i="47"/>
  <c r="C136" i="47"/>
  <c r="D136" i="47" s="1"/>
  <c r="E136" i="47" s="1"/>
  <c r="H135" i="47"/>
  <c r="I135" i="47" s="1"/>
  <c r="J135" i="47" s="1"/>
  <c r="K135" i="47" s="1"/>
  <c r="L135" i="47" s="1"/>
  <c r="M135" i="47" s="1"/>
  <c r="N135" i="47" s="1"/>
  <c r="O135" i="47" s="1"/>
  <c r="P135" i="47" s="1"/>
  <c r="Q135" i="47" s="1"/>
  <c r="R135" i="47" s="1"/>
  <c r="S135" i="47" s="1"/>
  <c r="T135" i="47" s="1"/>
  <c r="U135" i="47" s="1"/>
  <c r="V135" i="47" s="1"/>
  <c r="W135" i="47" s="1"/>
  <c r="X135" i="47" s="1"/>
  <c r="Y135" i="47" s="1"/>
  <c r="Z135" i="47" s="1"/>
  <c r="AA135" i="47" s="1"/>
  <c r="AB135" i="47" s="1"/>
  <c r="AC135" i="47" s="1"/>
  <c r="AD135" i="47" s="1"/>
  <c r="AE135" i="47" s="1"/>
  <c r="AF135" i="47" s="1"/>
  <c r="G135" i="47"/>
  <c r="E135" i="47"/>
  <c r="F135" i="47" s="1"/>
  <c r="D135" i="47"/>
  <c r="C135" i="47"/>
  <c r="F133" i="47"/>
  <c r="G133" i="47" s="1"/>
  <c r="H133" i="47" s="1"/>
  <c r="I133" i="47" s="1"/>
  <c r="J133" i="47" s="1"/>
  <c r="K133" i="47" s="1"/>
  <c r="L133" i="47" s="1"/>
  <c r="M133" i="47" s="1"/>
  <c r="N133" i="47" s="1"/>
  <c r="O133" i="47" s="1"/>
  <c r="P133" i="47" s="1"/>
  <c r="Q133" i="47" s="1"/>
  <c r="R133" i="47" s="1"/>
  <c r="S133" i="47" s="1"/>
  <c r="T133" i="47" s="1"/>
  <c r="U133" i="47" s="1"/>
  <c r="V133" i="47" s="1"/>
  <c r="W133" i="47" s="1"/>
  <c r="X133" i="47" s="1"/>
  <c r="Y133" i="47" s="1"/>
  <c r="Z133" i="47" s="1"/>
  <c r="AA133" i="47" s="1"/>
  <c r="AB133" i="47" s="1"/>
  <c r="AC133" i="47" s="1"/>
  <c r="AD133" i="47" s="1"/>
  <c r="AE133" i="47" s="1"/>
  <c r="AF133" i="47" s="1"/>
  <c r="E133" i="47"/>
  <c r="C133" i="47"/>
  <c r="D133" i="47" s="1"/>
  <c r="D132" i="47"/>
  <c r="E132" i="47" s="1"/>
  <c r="F132" i="47" s="1"/>
  <c r="G132" i="47" s="1"/>
  <c r="H132" i="47" s="1"/>
  <c r="I132" i="47" s="1"/>
  <c r="J132" i="47" s="1"/>
  <c r="K132" i="47" s="1"/>
  <c r="L132" i="47" s="1"/>
  <c r="M132" i="47" s="1"/>
  <c r="N132" i="47" s="1"/>
  <c r="O132" i="47" s="1"/>
  <c r="P132" i="47" s="1"/>
  <c r="Q132" i="47" s="1"/>
  <c r="R132" i="47" s="1"/>
  <c r="S132" i="47" s="1"/>
  <c r="T132" i="47" s="1"/>
  <c r="U132" i="47" s="1"/>
  <c r="V132" i="47" s="1"/>
  <c r="W132" i="47" s="1"/>
  <c r="X132" i="47" s="1"/>
  <c r="Y132" i="47" s="1"/>
  <c r="Z132" i="47" s="1"/>
  <c r="AA132" i="47" s="1"/>
  <c r="AB132" i="47" s="1"/>
  <c r="AC132" i="47" s="1"/>
  <c r="AD132" i="47" s="1"/>
  <c r="AE132" i="47" s="1"/>
  <c r="AF132" i="47" s="1"/>
  <c r="C132" i="47"/>
  <c r="C131" i="47"/>
  <c r="D131" i="47" s="1"/>
  <c r="E131" i="47" s="1"/>
  <c r="F131" i="47" s="1"/>
  <c r="G131" i="47" s="1"/>
  <c r="H131" i="47" s="1"/>
  <c r="I131" i="47" s="1"/>
  <c r="J131" i="47" s="1"/>
  <c r="K131" i="47" s="1"/>
  <c r="L131" i="47" s="1"/>
  <c r="M131" i="47" s="1"/>
  <c r="N131" i="47" s="1"/>
  <c r="O131" i="47" s="1"/>
  <c r="P131" i="47" s="1"/>
  <c r="Q131" i="47" s="1"/>
  <c r="R131" i="47" s="1"/>
  <c r="S131" i="47" s="1"/>
  <c r="T131" i="47" s="1"/>
  <c r="U131" i="47" s="1"/>
  <c r="V131" i="47" s="1"/>
  <c r="W131" i="47" s="1"/>
  <c r="X131" i="47" s="1"/>
  <c r="Y131" i="47" s="1"/>
  <c r="Z131" i="47" s="1"/>
  <c r="AA131" i="47" s="1"/>
  <c r="AB131" i="47" s="1"/>
  <c r="AC131" i="47" s="1"/>
  <c r="AD131" i="47" s="1"/>
  <c r="AE131" i="47" s="1"/>
  <c r="AF131" i="47" s="1"/>
  <c r="D130" i="47"/>
  <c r="E130" i="47" s="1"/>
  <c r="F130" i="47" s="1"/>
  <c r="G130" i="47" s="1"/>
  <c r="H130" i="47" s="1"/>
  <c r="I130" i="47" s="1"/>
  <c r="J130" i="47" s="1"/>
  <c r="K130" i="47" s="1"/>
  <c r="L130" i="47" s="1"/>
  <c r="M130" i="47" s="1"/>
  <c r="N130" i="47" s="1"/>
  <c r="O130" i="47" s="1"/>
  <c r="P130" i="47" s="1"/>
  <c r="Q130" i="47" s="1"/>
  <c r="R130" i="47" s="1"/>
  <c r="S130" i="47" s="1"/>
  <c r="T130" i="47" s="1"/>
  <c r="U130" i="47" s="1"/>
  <c r="V130" i="47" s="1"/>
  <c r="W130" i="47" s="1"/>
  <c r="X130" i="47" s="1"/>
  <c r="Y130" i="47" s="1"/>
  <c r="Z130" i="47" s="1"/>
  <c r="AA130" i="47" s="1"/>
  <c r="AB130" i="47" s="1"/>
  <c r="AC130" i="47" s="1"/>
  <c r="AD130" i="47" s="1"/>
  <c r="AE130" i="47" s="1"/>
  <c r="AF130" i="47" s="1"/>
  <c r="C130" i="47"/>
  <c r="C129" i="47"/>
  <c r="D129" i="47" s="1"/>
  <c r="E129" i="47" s="1"/>
  <c r="F129" i="47" s="1"/>
  <c r="G129" i="47" s="1"/>
  <c r="H129" i="47" s="1"/>
  <c r="I129" i="47" s="1"/>
  <c r="J129" i="47" s="1"/>
  <c r="K129" i="47" s="1"/>
  <c r="L129" i="47" s="1"/>
  <c r="M129" i="47" s="1"/>
  <c r="N129" i="47" s="1"/>
  <c r="O129" i="47" s="1"/>
  <c r="P129" i="47" s="1"/>
  <c r="Q129" i="47" s="1"/>
  <c r="R129" i="47" s="1"/>
  <c r="S129" i="47" s="1"/>
  <c r="T129" i="47" s="1"/>
  <c r="U129" i="47" s="1"/>
  <c r="V129" i="47" s="1"/>
  <c r="W129" i="47" s="1"/>
  <c r="X129" i="47" s="1"/>
  <c r="Y129" i="47" s="1"/>
  <c r="Z129" i="47" s="1"/>
  <c r="AA129" i="47" s="1"/>
  <c r="AB129" i="47" s="1"/>
  <c r="AC129" i="47" s="1"/>
  <c r="AD129" i="47" s="1"/>
  <c r="AE129" i="47" s="1"/>
  <c r="AF129" i="47" s="1"/>
  <c r="K128" i="47"/>
  <c r="L128" i="47" s="1"/>
  <c r="M128" i="47" s="1"/>
  <c r="N128" i="47" s="1"/>
  <c r="O128" i="47" s="1"/>
  <c r="P128" i="47" s="1"/>
  <c r="Q128" i="47" s="1"/>
  <c r="R128" i="47" s="1"/>
  <c r="S128" i="47" s="1"/>
  <c r="T128" i="47" s="1"/>
  <c r="U128" i="47" s="1"/>
  <c r="V128" i="47" s="1"/>
  <c r="W128" i="47" s="1"/>
  <c r="X128" i="47" s="1"/>
  <c r="Y128" i="47" s="1"/>
  <c r="Z128" i="47" s="1"/>
  <c r="AA128" i="47" s="1"/>
  <c r="AB128" i="47" s="1"/>
  <c r="AC128" i="47" s="1"/>
  <c r="AD128" i="47" s="1"/>
  <c r="AE128" i="47" s="1"/>
  <c r="AF128" i="47" s="1"/>
  <c r="D128" i="47"/>
  <c r="E128" i="47" s="1"/>
  <c r="F128" i="47" s="1"/>
  <c r="G128" i="47" s="1"/>
  <c r="H128" i="47" s="1"/>
  <c r="I128" i="47" s="1"/>
  <c r="J128" i="47" s="1"/>
  <c r="C128" i="47"/>
  <c r="I127" i="47"/>
  <c r="J127" i="47" s="1"/>
  <c r="K127" i="47" s="1"/>
  <c r="L127" i="47" s="1"/>
  <c r="M127" i="47" s="1"/>
  <c r="N127" i="47" s="1"/>
  <c r="O127" i="47" s="1"/>
  <c r="P127" i="47" s="1"/>
  <c r="Q127" i="47" s="1"/>
  <c r="R127" i="47" s="1"/>
  <c r="S127" i="47" s="1"/>
  <c r="T127" i="47" s="1"/>
  <c r="U127" i="47" s="1"/>
  <c r="V127" i="47" s="1"/>
  <c r="W127" i="47" s="1"/>
  <c r="X127" i="47" s="1"/>
  <c r="Y127" i="47" s="1"/>
  <c r="Z127" i="47" s="1"/>
  <c r="AA127" i="47" s="1"/>
  <c r="AB127" i="47" s="1"/>
  <c r="AC127" i="47" s="1"/>
  <c r="AD127" i="47" s="1"/>
  <c r="AE127" i="47" s="1"/>
  <c r="AF127" i="47" s="1"/>
  <c r="C127" i="47"/>
  <c r="D127" i="47" s="1"/>
  <c r="E127" i="47" s="1"/>
  <c r="F127" i="47" s="1"/>
  <c r="G127" i="47" s="1"/>
  <c r="H127" i="47" s="1"/>
  <c r="C126" i="47"/>
  <c r="D126" i="47" s="1"/>
  <c r="E126" i="47" s="1"/>
  <c r="F126" i="47" s="1"/>
  <c r="G126" i="47" s="1"/>
  <c r="H126" i="47" s="1"/>
  <c r="I126" i="47" s="1"/>
  <c r="J126" i="47" s="1"/>
  <c r="K126" i="47" s="1"/>
  <c r="L126" i="47" s="1"/>
  <c r="M126" i="47" s="1"/>
  <c r="N126" i="47" s="1"/>
  <c r="O126" i="47" s="1"/>
  <c r="P126" i="47" s="1"/>
  <c r="Q126" i="47" s="1"/>
  <c r="R126" i="47" s="1"/>
  <c r="S126" i="47" s="1"/>
  <c r="T126" i="47" s="1"/>
  <c r="U126" i="47" s="1"/>
  <c r="V126" i="47" s="1"/>
  <c r="W126" i="47" s="1"/>
  <c r="X126" i="47" s="1"/>
  <c r="Y126" i="47" s="1"/>
  <c r="Z126" i="47" s="1"/>
  <c r="AA126" i="47" s="1"/>
  <c r="AB126" i="47" s="1"/>
  <c r="AC126" i="47" s="1"/>
  <c r="AD126" i="47" s="1"/>
  <c r="AE126" i="47" s="1"/>
  <c r="AF126" i="47" s="1"/>
  <c r="E124" i="47"/>
  <c r="F124" i="47" s="1"/>
  <c r="G124" i="47" s="1"/>
  <c r="H124" i="47" s="1"/>
  <c r="I124" i="47" s="1"/>
  <c r="J124" i="47" s="1"/>
  <c r="K124" i="47" s="1"/>
  <c r="L124" i="47" s="1"/>
  <c r="M124" i="47" s="1"/>
  <c r="N124" i="47" s="1"/>
  <c r="O124" i="47" s="1"/>
  <c r="P124" i="47" s="1"/>
  <c r="Q124" i="47" s="1"/>
  <c r="R124" i="47" s="1"/>
  <c r="S124" i="47" s="1"/>
  <c r="T124" i="47" s="1"/>
  <c r="U124" i="47" s="1"/>
  <c r="V124" i="47" s="1"/>
  <c r="W124" i="47" s="1"/>
  <c r="X124" i="47" s="1"/>
  <c r="Y124" i="47" s="1"/>
  <c r="Z124" i="47" s="1"/>
  <c r="AA124" i="47" s="1"/>
  <c r="AB124" i="47" s="1"/>
  <c r="AC124" i="47" s="1"/>
  <c r="AD124" i="47" s="1"/>
  <c r="AE124" i="47" s="1"/>
  <c r="AF124" i="47" s="1"/>
  <c r="C124" i="47"/>
  <c r="D124" i="47" s="1"/>
  <c r="D123" i="47"/>
  <c r="E123" i="47" s="1"/>
  <c r="F123" i="47" s="1"/>
  <c r="G123" i="47" s="1"/>
  <c r="H123" i="47" s="1"/>
  <c r="I123" i="47" s="1"/>
  <c r="J123" i="47" s="1"/>
  <c r="K123" i="47" s="1"/>
  <c r="L123" i="47" s="1"/>
  <c r="M123" i="47" s="1"/>
  <c r="N123" i="47" s="1"/>
  <c r="O123" i="47" s="1"/>
  <c r="P123" i="47" s="1"/>
  <c r="Q123" i="47" s="1"/>
  <c r="R123" i="47" s="1"/>
  <c r="S123" i="47" s="1"/>
  <c r="T123" i="47" s="1"/>
  <c r="U123" i="47" s="1"/>
  <c r="V123" i="47" s="1"/>
  <c r="W123" i="47" s="1"/>
  <c r="X123" i="47" s="1"/>
  <c r="Y123" i="47" s="1"/>
  <c r="Z123" i="47" s="1"/>
  <c r="AA123" i="47" s="1"/>
  <c r="AB123" i="47" s="1"/>
  <c r="AC123" i="47" s="1"/>
  <c r="AD123" i="47" s="1"/>
  <c r="AE123" i="47" s="1"/>
  <c r="AF123" i="47" s="1"/>
  <c r="C123" i="47"/>
  <c r="M122" i="47"/>
  <c r="N122" i="47" s="1"/>
  <c r="O122" i="47" s="1"/>
  <c r="P122" i="47" s="1"/>
  <c r="Q122" i="47" s="1"/>
  <c r="R122" i="47" s="1"/>
  <c r="S122" i="47" s="1"/>
  <c r="T122" i="47" s="1"/>
  <c r="U122" i="47" s="1"/>
  <c r="V122" i="47" s="1"/>
  <c r="W122" i="47" s="1"/>
  <c r="X122" i="47" s="1"/>
  <c r="Y122" i="47" s="1"/>
  <c r="Z122" i="47" s="1"/>
  <c r="AA122" i="47" s="1"/>
  <c r="AB122" i="47" s="1"/>
  <c r="AC122" i="47" s="1"/>
  <c r="AD122" i="47" s="1"/>
  <c r="AE122" i="47" s="1"/>
  <c r="AF122" i="47" s="1"/>
  <c r="K122" i="47"/>
  <c r="L122" i="47" s="1"/>
  <c r="E122" i="47"/>
  <c r="F122" i="47" s="1"/>
  <c r="G122" i="47" s="1"/>
  <c r="H122" i="47" s="1"/>
  <c r="I122" i="47" s="1"/>
  <c r="J122" i="47" s="1"/>
  <c r="C122" i="47"/>
  <c r="D122" i="47" s="1"/>
  <c r="K121" i="47"/>
  <c r="L121" i="47" s="1"/>
  <c r="M121" i="47" s="1"/>
  <c r="N121" i="47" s="1"/>
  <c r="O121" i="47" s="1"/>
  <c r="P121" i="47" s="1"/>
  <c r="Q121" i="47" s="1"/>
  <c r="R121" i="47" s="1"/>
  <c r="S121" i="47" s="1"/>
  <c r="T121" i="47" s="1"/>
  <c r="U121" i="47" s="1"/>
  <c r="V121" i="47" s="1"/>
  <c r="W121" i="47" s="1"/>
  <c r="X121" i="47" s="1"/>
  <c r="Y121" i="47" s="1"/>
  <c r="Z121" i="47" s="1"/>
  <c r="AA121" i="47" s="1"/>
  <c r="AB121" i="47" s="1"/>
  <c r="AC121" i="47" s="1"/>
  <c r="AD121" i="47" s="1"/>
  <c r="AE121" i="47" s="1"/>
  <c r="AF121" i="47" s="1"/>
  <c r="I121" i="47"/>
  <c r="J121" i="47" s="1"/>
  <c r="C121" i="47"/>
  <c r="D121" i="47" s="1"/>
  <c r="E121" i="47" s="1"/>
  <c r="F121" i="47" s="1"/>
  <c r="G121" i="47" s="1"/>
  <c r="H121" i="47" s="1"/>
  <c r="G120" i="47"/>
  <c r="H120" i="47" s="1"/>
  <c r="I120" i="47" s="1"/>
  <c r="J120" i="47" s="1"/>
  <c r="K120" i="47" s="1"/>
  <c r="L120" i="47" s="1"/>
  <c r="M120" i="47" s="1"/>
  <c r="N120" i="47" s="1"/>
  <c r="O120" i="47" s="1"/>
  <c r="P120" i="47" s="1"/>
  <c r="Q120" i="47" s="1"/>
  <c r="R120" i="47" s="1"/>
  <c r="S120" i="47" s="1"/>
  <c r="T120" i="47" s="1"/>
  <c r="U120" i="47" s="1"/>
  <c r="V120" i="47" s="1"/>
  <c r="W120" i="47" s="1"/>
  <c r="X120" i="47" s="1"/>
  <c r="Y120" i="47" s="1"/>
  <c r="Z120" i="47" s="1"/>
  <c r="AA120" i="47" s="1"/>
  <c r="AB120" i="47" s="1"/>
  <c r="AC120" i="47" s="1"/>
  <c r="AD120" i="47" s="1"/>
  <c r="AE120" i="47" s="1"/>
  <c r="AF120" i="47" s="1"/>
  <c r="C120" i="47"/>
  <c r="D120" i="47" s="1"/>
  <c r="E120" i="47" s="1"/>
  <c r="F120" i="47" s="1"/>
  <c r="E119" i="47"/>
  <c r="F119" i="47" s="1"/>
  <c r="G119" i="47" s="1"/>
  <c r="H119" i="47" s="1"/>
  <c r="I119" i="47" s="1"/>
  <c r="J119" i="47" s="1"/>
  <c r="K119" i="47" s="1"/>
  <c r="L119" i="47" s="1"/>
  <c r="M119" i="47" s="1"/>
  <c r="N119" i="47" s="1"/>
  <c r="O119" i="47" s="1"/>
  <c r="P119" i="47" s="1"/>
  <c r="Q119" i="47" s="1"/>
  <c r="R119" i="47" s="1"/>
  <c r="S119" i="47" s="1"/>
  <c r="T119" i="47" s="1"/>
  <c r="U119" i="47" s="1"/>
  <c r="V119" i="47" s="1"/>
  <c r="W119" i="47" s="1"/>
  <c r="X119" i="47" s="1"/>
  <c r="Y119" i="47" s="1"/>
  <c r="Z119" i="47" s="1"/>
  <c r="AA119" i="47" s="1"/>
  <c r="AB119" i="47" s="1"/>
  <c r="AC119" i="47" s="1"/>
  <c r="AD119" i="47" s="1"/>
  <c r="AE119" i="47" s="1"/>
  <c r="AF119" i="47" s="1"/>
  <c r="D119" i="47"/>
  <c r="C119" i="47"/>
  <c r="C118" i="47"/>
  <c r="D118" i="47" s="1"/>
  <c r="E118" i="47" s="1"/>
  <c r="F118" i="47" s="1"/>
  <c r="G118" i="47" s="1"/>
  <c r="H118" i="47" s="1"/>
  <c r="I118" i="47" s="1"/>
  <c r="J118" i="47" s="1"/>
  <c r="K118" i="47" s="1"/>
  <c r="L118" i="47" s="1"/>
  <c r="M118" i="47" s="1"/>
  <c r="N118" i="47" s="1"/>
  <c r="O118" i="47" s="1"/>
  <c r="P118" i="47" s="1"/>
  <c r="Q118" i="47" s="1"/>
  <c r="R118" i="47" s="1"/>
  <c r="S118" i="47" s="1"/>
  <c r="T118" i="47" s="1"/>
  <c r="U118" i="47" s="1"/>
  <c r="V118" i="47" s="1"/>
  <c r="W118" i="47" s="1"/>
  <c r="X118" i="47" s="1"/>
  <c r="Y118" i="47" s="1"/>
  <c r="Z118" i="47" s="1"/>
  <c r="AA118" i="47" s="1"/>
  <c r="AB118" i="47" s="1"/>
  <c r="AC118" i="47" s="1"/>
  <c r="AD118" i="47" s="1"/>
  <c r="AE118" i="47" s="1"/>
  <c r="AF118" i="47" s="1"/>
  <c r="G117" i="47"/>
  <c r="H117" i="47" s="1"/>
  <c r="I117" i="47" s="1"/>
  <c r="J117" i="47" s="1"/>
  <c r="K117" i="47" s="1"/>
  <c r="L117" i="47" s="1"/>
  <c r="M117" i="47" s="1"/>
  <c r="N117" i="47" s="1"/>
  <c r="O117" i="47" s="1"/>
  <c r="P117" i="47" s="1"/>
  <c r="Q117" i="47" s="1"/>
  <c r="R117" i="47" s="1"/>
  <c r="S117" i="47" s="1"/>
  <c r="T117" i="47" s="1"/>
  <c r="U117" i="47" s="1"/>
  <c r="V117" i="47" s="1"/>
  <c r="W117" i="47" s="1"/>
  <c r="X117" i="47" s="1"/>
  <c r="Y117" i="47" s="1"/>
  <c r="Z117" i="47" s="1"/>
  <c r="AA117" i="47" s="1"/>
  <c r="AB117" i="47" s="1"/>
  <c r="AC117" i="47" s="1"/>
  <c r="AD117" i="47" s="1"/>
  <c r="AE117" i="47" s="1"/>
  <c r="AF117" i="47" s="1"/>
  <c r="E117" i="47"/>
  <c r="F117" i="47" s="1"/>
  <c r="D117" i="47"/>
  <c r="C117" i="47"/>
  <c r="C116" i="47"/>
  <c r="D116" i="47" s="1"/>
  <c r="E116" i="47" s="1"/>
  <c r="F116" i="47" s="1"/>
  <c r="G116" i="47" s="1"/>
  <c r="H116" i="47" s="1"/>
  <c r="I116" i="47" s="1"/>
  <c r="J116" i="47" s="1"/>
  <c r="K116" i="47" s="1"/>
  <c r="L116" i="47" s="1"/>
  <c r="M116" i="47" s="1"/>
  <c r="N116" i="47" s="1"/>
  <c r="O116" i="47" s="1"/>
  <c r="P116" i="47" s="1"/>
  <c r="Q116" i="47" s="1"/>
  <c r="R116" i="47" s="1"/>
  <c r="S116" i="47" s="1"/>
  <c r="T116" i="47" s="1"/>
  <c r="U116" i="47" s="1"/>
  <c r="V116" i="47" s="1"/>
  <c r="W116" i="47" s="1"/>
  <c r="X116" i="47" s="1"/>
  <c r="Y116" i="47" s="1"/>
  <c r="Z116" i="47" s="1"/>
  <c r="AA116" i="47" s="1"/>
  <c r="AB116" i="47" s="1"/>
  <c r="AC116" i="47" s="1"/>
  <c r="AD116" i="47" s="1"/>
  <c r="AE116" i="47" s="1"/>
  <c r="AF116" i="47" s="1"/>
  <c r="K115" i="47"/>
  <c r="L115" i="47" s="1"/>
  <c r="M115" i="47" s="1"/>
  <c r="N115" i="47" s="1"/>
  <c r="O115" i="47" s="1"/>
  <c r="P115" i="47" s="1"/>
  <c r="Q115" i="47" s="1"/>
  <c r="R115" i="47" s="1"/>
  <c r="S115" i="47" s="1"/>
  <c r="T115" i="47" s="1"/>
  <c r="U115" i="47" s="1"/>
  <c r="V115" i="47" s="1"/>
  <c r="W115" i="47" s="1"/>
  <c r="X115" i="47" s="1"/>
  <c r="Y115" i="47" s="1"/>
  <c r="Z115" i="47" s="1"/>
  <c r="AA115" i="47" s="1"/>
  <c r="AB115" i="47" s="1"/>
  <c r="AC115" i="47" s="1"/>
  <c r="AD115" i="47" s="1"/>
  <c r="AE115" i="47" s="1"/>
  <c r="AF115" i="47" s="1"/>
  <c r="C115" i="47"/>
  <c r="D115" i="47" s="1"/>
  <c r="E115" i="47" s="1"/>
  <c r="F115" i="47" s="1"/>
  <c r="G115" i="47" s="1"/>
  <c r="H115" i="47" s="1"/>
  <c r="I115" i="47" s="1"/>
  <c r="J115" i="47" s="1"/>
  <c r="D114" i="47"/>
  <c r="E114" i="47" s="1"/>
  <c r="F114" i="47" s="1"/>
  <c r="G114" i="47" s="1"/>
  <c r="H114" i="47" s="1"/>
  <c r="I114" i="47" s="1"/>
  <c r="J114" i="47" s="1"/>
  <c r="K114" i="47" s="1"/>
  <c r="L114" i="47" s="1"/>
  <c r="M114" i="47" s="1"/>
  <c r="N114" i="47" s="1"/>
  <c r="O114" i="47" s="1"/>
  <c r="P114" i="47" s="1"/>
  <c r="Q114" i="47" s="1"/>
  <c r="R114" i="47" s="1"/>
  <c r="S114" i="47" s="1"/>
  <c r="T114" i="47" s="1"/>
  <c r="U114" i="47" s="1"/>
  <c r="V114" i="47" s="1"/>
  <c r="W114" i="47" s="1"/>
  <c r="X114" i="47" s="1"/>
  <c r="Y114" i="47" s="1"/>
  <c r="Z114" i="47" s="1"/>
  <c r="AA114" i="47" s="1"/>
  <c r="AB114" i="47" s="1"/>
  <c r="AC114" i="47" s="1"/>
  <c r="AD114" i="47" s="1"/>
  <c r="AE114" i="47" s="1"/>
  <c r="AF114" i="47" s="1"/>
  <c r="C114" i="47"/>
  <c r="C113" i="47"/>
  <c r="D113" i="47" s="1"/>
  <c r="E113" i="47" s="1"/>
  <c r="F113" i="47" s="1"/>
  <c r="G113" i="47" s="1"/>
  <c r="H113" i="47" s="1"/>
  <c r="I113" i="47" s="1"/>
  <c r="J113" i="47" s="1"/>
  <c r="K113" i="47" s="1"/>
  <c r="L113" i="47" s="1"/>
  <c r="M113" i="47" s="1"/>
  <c r="N113" i="47" s="1"/>
  <c r="O113" i="47" s="1"/>
  <c r="P113" i="47" s="1"/>
  <c r="Q113" i="47" s="1"/>
  <c r="R113" i="47" s="1"/>
  <c r="S113" i="47" s="1"/>
  <c r="T113" i="47" s="1"/>
  <c r="U113" i="47" s="1"/>
  <c r="V113" i="47" s="1"/>
  <c r="W113" i="47" s="1"/>
  <c r="X113" i="47" s="1"/>
  <c r="Y113" i="47" s="1"/>
  <c r="Z113" i="47" s="1"/>
  <c r="AA113" i="47" s="1"/>
  <c r="AB113" i="47" s="1"/>
  <c r="AC113" i="47" s="1"/>
  <c r="AD113" i="47" s="1"/>
  <c r="AE113" i="47" s="1"/>
  <c r="AF113" i="47" s="1"/>
  <c r="C112" i="47"/>
  <c r="D112" i="47" s="1"/>
  <c r="E112" i="47" s="1"/>
  <c r="F112" i="47" s="1"/>
  <c r="G112" i="47" s="1"/>
  <c r="H112" i="47" s="1"/>
  <c r="I112" i="47" s="1"/>
  <c r="J112" i="47" s="1"/>
  <c r="K112" i="47" s="1"/>
  <c r="L112" i="47" s="1"/>
  <c r="M112" i="47" s="1"/>
  <c r="N112" i="47" s="1"/>
  <c r="O112" i="47" s="1"/>
  <c r="P112" i="47" s="1"/>
  <c r="Q112" i="47" s="1"/>
  <c r="R112" i="47" s="1"/>
  <c r="S112" i="47" s="1"/>
  <c r="T112" i="47" s="1"/>
  <c r="U112" i="47" s="1"/>
  <c r="V112" i="47" s="1"/>
  <c r="W112" i="47" s="1"/>
  <c r="X112" i="47" s="1"/>
  <c r="Y112" i="47" s="1"/>
  <c r="Z112" i="47" s="1"/>
  <c r="AA112" i="47" s="1"/>
  <c r="AB112" i="47" s="1"/>
  <c r="AC112" i="47" s="1"/>
  <c r="AD112" i="47" s="1"/>
  <c r="AE112" i="47" s="1"/>
  <c r="AF112" i="47" s="1"/>
  <c r="C111" i="47"/>
  <c r="D111" i="47" s="1"/>
  <c r="E111" i="47" s="1"/>
  <c r="F111" i="47" s="1"/>
  <c r="G111" i="47" s="1"/>
  <c r="H111" i="47" s="1"/>
  <c r="I111" i="47" s="1"/>
  <c r="J111" i="47" s="1"/>
  <c r="K111" i="47" s="1"/>
  <c r="L111" i="47" s="1"/>
  <c r="M111" i="47" s="1"/>
  <c r="N111" i="47" s="1"/>
  <c r="O111" i="47" s="1"/>
  <c r="P111" i="47" s="1"/>
  <c r="Q111" i="47" s="1"/>
  <c r="R111" i="47" s="1"/>
  <c r="S111" i="47" s="1"/>
  <c r="T111" i="47" s="1"/>
  <c r="U111" i="47" s="1"/>
  <c r="V111" i="47" s="1"/>
  <c r="W111" i="47" s="1"/>
  <c r="X111" i="47" s="1"/>
  <c r="Y111" i="47" s="1"/>
  <c r="Z111" i="47" s="1"/>
  <c r="AA111" i="47" s="1"/>
  <c r="AB111" i="47" s="1"/>
  <c r="AC111" i="47" s="1"/>
  <c r="AD111" i="47" s="1"/>
  <c r="AE111" i="47" s="1"/>
  <c r="AF111" i="47" s="1"/>
  <c r="H110" i="47"/>
  <c r="I110" i="47" s="1"/>
  <c r="J110" i="47" s="1"/>
  <c r="K110" i="47" s="1"/>
  <c r="L110" i="47" s="1"/>
  <c r="M110" i="47" s="1"/>
  <c r="N110" i="47" s="1"/>
  <c r="O110" i="47" s="1"/>
  <c r="P110" i="47" s="1"/>
  <c r="Q110" i="47" s="1"/>
  <c r="R110" i="47" s="1"/>
  <c r="S110" i="47" s="1"/>
  <c r="T110" i="47" s="1"/>
  <c r="U110" i="47" s="1"/>
  <c r="V110" i="47" s="1"/>
  <c r="W110" i="47" s="1"/>
  <c r="X110" i="47" s="1"/>
  <c r="Y110" i="47" s="1"/>
  <c r="Z110" i="47" s="1"/>
  <c r="AA110" i="47" s="1"/>
  <c r="AB110" i="47" s="1"/>
  <c r="AC110" i="47" s="1"/>
  <c r="AD110" i="47" s="1"/>
  <c r="AE110" i="47" s="1"/>
  <c r="AF110" i="47" s="1"/>
  <c r="G110" i="47"/>
  <c r="C110" i="47"/>
  <c r="D110" i="47" s="1"/>
  <c r="E110" i="47" s="1"/>
  <c r="F110" i="47" s="1"/>
  <c r="M109" i="47"/>
  <c r="N109" i="47" s="1"/>
  <c r="O109" i="47" s="1"/>
  <c r="P109" i="47" s="1"/>
  <c r="Q109" i="47" s="1"/>
  <c r="R109" i="47" s="1"/>
  <c r="S109" i="47" s="1"/>
  <c r="T109" i="47" s="1"/>
  <c r="U109" i="47" s="1"/>
  <c r="V109" i="47" s="1"/>
  <c r="W109" i="47" s="1"/>
  <c r="X109" i="47" s="1"/>
  <c r="Y109" i="47" s="1"/>
  <c r="Z109" i="47" s="1"/>
  <c r="AA109" i="47" s="1"/>
  <c r="AB109" i="47" s="1"/>
  <c r="AC109" i="47" s="1"/>
  <c r="AD109" i="47" s="1"/>
  <c r="AE109" i="47" s="1"/>
  <c r="AF109" i="47" s="1"/>
  <c r="J109" i="47"/>
  <c r="K109" i="47" s="1"/>
  <c r="L109" i="47" s="1"/>
  <c r="D109" i="47"/>
  <c r="E109" i="47" s="1"/>
  <c r="F109" i="47" s="1"/>
  <c r="G109" i="47" s="1"/>
  <c r="H109" i="47" s="1"/>
  <c r="C109" i="47"/>
  <c r="E108" i="47"/>
  <c r="F108" i="47" s="1"/>
  <c r="G108" i="47" s="1"/>
  <c r="H108" i="47" s="1"/>
  <c r="I108" i="47" s="1"/>
  <c r="J108" i="47" s="1"/>
  <c r="K108" i="47" s="1"/>
  <c r="L108" i="47" s="1"/>
  <c r="M108" i="47" s="1"/>
  <c r="N108" i="47" s="1"/>
  <c r="O108" i="47" s="1"/>
  <c r="P108" i="47" s="1"/>
  <c r="Q108" i="47" s="1"/>
  <c r="R108" i="47" s="1"/>
  <c r="S108" i="47" s="1"/>
  <c r="T108" i="47" s="1"/>
  <c r="U108" i="47" s="1"/>
  <c r="V108" i="47" s="1"/>
  <c r="W108" i="47" s="1"/>
  <c r="X108" i="47" s="1"/>
  <c r="Y108" i="47" s="1"/>
  <c r="Z108" i="47" s="1"/>
  <c r="AA108" i="47" s="1"/>
  <c r="AB108" i="47" s="1"/>
  <c r="AC108" i="47" s="1"/>
  <c r="AD108" i="47" s="1"/>
  <c r="AE108" i="47" s="1"/>
  <c r="AF108" i="47" s="1"/>
  <c r="C108" i="47"/>
  <c r="D108" i="47" s="1"/>
  <c r="C107" i="47"/>
  <c r="D107" i="47" s="1"/>
  <c r="E107" i="47" s="1"/>
  <c r="F107" i="47" s="1"/>
  <c r="G107" i="47" s="1"/>
  <c r="H107" i="47" s="1"/>
  <c r="I107" i="47" s="1"/>
  <c r="J107" i="47" s="1"/>
  <c r="K107" i="47" s="1"/>
  <c r="L107" i="47" s="1"/>
  <c r="M107" i="47" s="1"/>
  <c r="N107" i="47" s="1"/>
  <c r="O107" i="47" s="1"/>
  <c r="P107" i="47" s="1"/>
  <c r="Q107" i="47" s="1"/>
  <c r="R107" i="47" s="1"/>
  <c r="S107" i="47" s="1"/>
  <c r="T107" i="47" s="1"/>
  <c r="U107" i="47" s="1"/>
  <c r="V107" i="47" s="1"/>
  <c r="W107" i="47" s="1"/>
  <c r="X107" i="47" s="1"/>
  <c r="Y107" i="47" s="1"/>
  <c r="Z107" i="47" s="1"/>
  <c r="AA107" i="47" s="1"/>
  <c r="AB107" i="47" s="1"/>
  <c r="AC107" i="47" s="1"/>
  <c r="AD107" i="47" s="1"/>
  <c r="AE107" i="47" s="1"/>
  <c r="AF107" i="47" s="1"/>
  <c r="C105" i="47"/>
  <c r="D105" i="47" s="1"/>
  <c r="E105" i="47" s="1"/>
  <c r="F105" i="47" s="1"/>
  <c r="G105" i="47" s="1"/>
  <c r="H105" i="47" s="1"/>
  <c r="I105" i="47" s="1"/>
  <c r="J105" i="47" s="1"/>
  <c r="K105" i="47" s="1"/>
  <c r="L105" i="47" s="1"/>
  <c r="M105" i="47" s="1"/>
  <c r="N105" i="47" s="1"/>
  <c r="O105" i="47" s="1"/>
  <c r="P105" i="47" s="1"/>
  <c r="Q105" i="47" s="1"/>
  <c r="R105" i="47" s="1"/>
  <c r="S105" i="47" s="1"/>
  <c r="T105" i="47" s="1"/>
  <c r="U105" i="47" s="1"/>
  <c r="V105" i="47" s="1"/>
  <c r="W105" i="47" s="1"/>
  <c r="X105" i="47" s="1"/>
  <c r="Y105" i="47" s="1"/>
  <c r="Z105" i="47" s="1"/>
  <c r="AA105" i="47" s="1"/>
  <c r="AB105" i="47" s="1"/>
  <c r="AC105" i="47" s="1"/>
  <c r="AD105" i="47" s="1"/>
  <c r="AE105" i="47" s="1"/>
  <c r="AF105" i="47" s="1"/>
  <c r="D104" i="47"/>
  <c r="E104" i="47" s="1"/>
  <c r="C104" i="47"/>
  <c r="C102" i="47"/>
  <c r="D102" i="47" s="1"/>
  <c r="E102" i="47" s="1"/>
  <c r="F102" i="47" s="1"/>
  <c r="G102" i="47" s="1"/>
  <c r="H102" i="47" s="1"/>
  <c r="I102" i="47" s="1"/>
  <c r="J102" i="47" s="1"/>
  <c r="K102" i="47" s="1"/>
  <c r="L102" i="47" s="1"/>
  <c r="M102" i="47" s="1"/>
  <c r="N102" i="47" s="1"/>
  <c r="O102" i="47" s="1"/>
  <c r="P102" i="47" s="1"/>
  <c r="Q102" i="47" s="1"/>
  <c r="R102" i="47" s="1"/>
  <c r="S102" i="47" s="1"/>
  <c r="T102" i="47" s="1"/>
  <c r="U102" i="47" s="1"/>
  <c r="V102" i="47" s="1"/>
  <c r="W102" i="47" s="1"/>
  <c r="X102" i="47" s="1"/>
  <c r="Y102" i="47" s="1"/>
  <c r="Z102" i="47" s="1"/>
  <c r="AA102" i="47" s="1"/>
  <c r="AB102" i="47" s="1"/>
  <c r="AC102" i="47" s="1"/>
  <c r="AD102" i="47" s="1"/>
  <c r="AE102" i="47" s="1"/>
  <c r="AF102" i="47" s="1"/>
  <c r="H101" i="47"/>
  <c r="I101" i="47" s="1"/>
  <c r="J101" i="47" s="1"/>
  <c r="K101" i="47" s="1"/>
  <c r="L101" i="47" s="1"/>
  <c r="M101" i="47" s="1"/>
  <c r="N101" i="47" s="1"/>
  <c r="O101" i="47" s="1"/>
  <c r="P101" i="47" s="1"/>
  <c r="Q101" i="47" s="1"/>
  <c r="R101" i="47" s="1"/>
  <c r="S101" i="47" s="1"/>
  <c r="T101" i="47" s="1"/>
  <c r="U101" i="47" s="1"/>
  <c r="V101" i="47" s="1"/>
  <c r="W101" i="47" s="1"/>
  <c r="X101" i="47" s="1"/>
  <c r="Y101" i="47" s="1"/>
  <c r="Z101" i="47" s="1"/>
  <c r="AA101" i="47" s="1"/>
  <c r="AB101" i="47" s="1"/>
  <c r="AC101" i="47" s="1"/>
  <c r="AD101" i="47" s="1"/>
  <c r="AE101" i="47" s="1"/>
  <c r="AF101" i="47" s="1"/>
  <c r="D101" i="47"/>
  <c r="E101" i="47" s="1"/>
  <c r="F101" i="47" s="1"/>
  <c r="G101" i="47" s="1"/>
  <c r="C101" i="47"/>
  <c r="F100" i="47"/>
  <c r="G100" i="47" s="1"/>
  <c r="H100" i="47" s="1"/>
  <c r="I100" i="47" s="1"/>
  <c r="J100" i="47" s="1"/>
  <c r="K100" i="47" s="1"/>
  <c r="L100" i="47" s="1"/>
  <c r="M100" i="47" s="1"/>
  <c r="N100" i="47" s="1"/>
  <c r="O100" i="47" s="1"/>
  <c r="P100" i="47" s="1"/>
  <c r="Q100" i="47" s="1"/>
  <c r="R100" i="47" s="1"/>
  <c r="S100" i="47" s="1"/>
  <c r="T100" i="47" s="1"/>
  <c r="U100" i="47" s="1"/>
  <c r="V100" i="47" s="1"/>
  <c r="W100" i="47" s="1"/>
  <c r="X100" i="47" s="1"/>
  <c r="Y100" i="47" s="1"/>
  <c r="Z100" i="47" s="1"/>
  <c r="AA100" i="47" s="1"/>
  <c r="AB100" i="47" s="1"/>
  <c r="AC100" i="47" s="1"/>
  <c r="AD100" i="47" s="1"/>
  <c r="AE100" i="47" s="1"/>
  <c r="AF100" i="47" s="1"/>
  <c r="C100" i="47"/>
  <c r="D100" i="47" s="1"/>
  <c r="E100" i="47" s="1"/>
  <c r="E99" i="47"/>
  <c r="F99" i="47" s="1"/>
  <c r="G99" i="47" s="1"/>
  <c r="H99" i="47" s="1"/>
  <c r="I99" i="47" s="1"/>
  <c r="J99" i="47" s="1"/>
  <c r="K99" i="47" s="1"/>
  <c r="L99" i="47" s="1"/>
  <c r="M99" i="47" s="1"/>
  <c r="N99" i="47" s="1"/>
  <c r="O99" i="47" s="1"/>
  <c r="P99" i="47" s="1"/>
  <c r="Q99" i="47" s="1"/>
  <c r="R99" i="47" s="1"/>
  <c r="S99" i="47" s="1"/>
  <c r="T99" i="47" s="1"/>
  <c r="U99" i="47" s="1"/>
  <c r="V99" i="47" s="1"/>
  <c r="W99" i="47" s="1"/>
  <c r="X99" i="47" s="1"/>
  <c r="Y99" i="47" s="1"/>
  <c r="Z99" i="47" s="1"/>
  <c r="AA99" i="47" s="1"/>
  <c r="AB99" i="47" s="1"/>
  <c r="AC99" i="47" s="1"/>
  <c r="AD99" i="47" s="1"/>
  <c r="AE99" i="47" s="1"/>
  <c r="AF99" i="47" s="1"/>
  <c r="D99" i="47"/>
  <c r="C99" i="47"/>
  <c r="E98" i="47"/>
  <c r="F98" i="47" s="1"/>
  <c r="C98" i="47"/>
  <c r="D98" i="47" s="1"/>
  <c r="E97" i="47"/>
  <c r="D97" i="47"/>
  <c r="C97" i="47"/>
  <c r="AH95" i="47"/>
  <c r="AI95" i="47" s="1"/>
  <c r="AH94" i="47"/>
  <c r="AI94" i="47" s="1"/>
  <c r="AH93" i="47"/>
  <c r="AI93" i="47" s="1"/>
  <c r="AH92" i="47"/>
  <c r="AI92" i="47" s="1"/>
  <c r="AH91" i="47"/>
  <c r="AI91" i="47" s="1"/>
  <c r="AI88" i="47"/>
  <c r="AH88" i="47"/>
  <c r="AI87" i="47"/>
  <c r="AH87" i="47"/>
  <c r="AI86" i="47"/>
  <c r="AH86" i="47"/>
  <c r="AI85" i="47"/>
  <c r="AH85" i="47"/>
  <c r="AI84" i="47"/>
  <c r="AH84" i="47"/>
  <c r="AI83" i="47"/>
  <c r="AH83" i="47"/>
  <c r="AI82" i="47"/>
  <c r="AH82" i="47"/>
  <c r="AI81" i="47"/>
  <c r="AH81" i="47"/>
  <c r="AG79" i="47"/>
  <c r="AI78" i="47"/>
  <c r="AH78" i="47"/>
  <c r="AF77" i="47"/>
  <c r="AE77" i="47"/>
  <c r="AD77" i="47"/>
  <c r="AC77" i="47"/>
  <c r="AB77" i="47"/>
  <c r="AA77" i="47"/>
  <c r="Z77" i="47"/>
  <c r="Y77" i="47"/>
  <c r="X77" i="47"/>
  <c r="W77" i="47"/>
  <c r="V77" i="47"/>
  <c r="U77" i="47"/>
  <c r="T77" i="47"/>
  <c r="S77" i="47"/>
  <c r="R77" i="47"/>
  <c r="Q77" i="47"/>
  <c r="P77" i="47"/>
  <c r="O77" i="47"/>
  <c r="N77" i="47"/>
  <c r="M77" i="47"/>
  <c r="L77" i="47"/>
  <c r="K77" i="47"/>
  <c r="J77" i="47"/>
  <c r="I77" i="47"/>
  <c r="H77" i="47"/>
  <c r="G77" i="47"/>
  <c r="F77" i="47"/>
  <c r="E77" i="47"/>
  <c r="D77" i="47"/>
  <c r="C77" i="47"/>
  <c r="AF76" i="47"/>
  <c r="AE76" i="47"/>
  <c r="AD76" i="47"/>
  <c r="AC76" i="47"/>
  <c r="AB76" i="47"/>
  <c r="AA76" i="47"/>
  <c r="Z76" i="47"/>
  <c r="Y76" i="47"/>
  <c r="X76" i="47"/>
  <c r="W76" i="47"/>
  <c r="V76" i="47"/>
  <c r="U76" i="47"/>
  <c r="T76" i="47"/>
  <c r="S76" i="47"/>
  <c r="R76" i="47"/>
  <c r="Q76" i="47"/>
  <c r="Q79" i="47" s="1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AF75" i="47"/>
  <c r="AE75" i="47"/>
  <c r="AD75" i="47"/>
  <c r="AC75" i="47"/>
  <c r="AB75" i="47"/>
  <c r="AA75" i="47"/>
  <c r="Z75" i="47"/>
  <c r="Y75" i="47"/>
  <c r="X75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AF74" i="47"/>
  <c r="AE74" i="47"/>
  <c r="AD74" i="47"/>
  <c r="AC74" i="47"/>
  <c r="AB74" i="47"/>
  <c r="AA74" i="47"/>
  <c r="Z74" i="47"/>
  <c r="Y74" i="47"/>
  <c r="X74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AF73" i="47"/>
  <c r="AE73" i="47"/>
  <c r="AD73" i="47"/>
  <c r="AC73" i="47"/>
  <c r="AB73" i="47"/>
  <c r="AA73" i="47"/>
  <c r="Z73" i="47"/>
  <c r="Y73" i="47"/>
  <c r="X73" i="47"/>
  <c r="W73" i="47"/>
  <c r="V73" i="47"/>
  <c r="U73" i="47"/>
  <c r="T73" i="47"/>
  <c r="T79" i="47" s="1"/>
  <c r="S73" i="47"/>
  <c r="S79" i="47" s="1"/>
  <c r="R73" i="47"/>
  <c r="Q73" i="47"/>
  <c r="P73" i="47"/>
  <c r="O73" i="47"/>
  <c r="N73" i="47"/>
  <c r="M73" i="47"/>
  <c r="L73" i="47"/>
  <c r="L79" i="47" s="1"/>
  <c r="K73" i="47"/>
  <c r="J73" i="47"/>
  <c r="I73" i="47"/>
  <c r="I79" i="47" s="1"/>
  <c r="H73" i="47"/>
  <c r="G73" i="47"/>
  <c r="F73" i="47"/>
  <c r="E73" i="47"/>
  <c r="D73" i="47"/>
  <c r="C73" i="47"/>
  <c r="AI71" i="47"/>
  <c r="AH71" i="47"/>
  <c r="AG69" i="47"/>
  <c r="AF69" i="47"/>
  <c r="AE69" i="47"/>
  <c r="AD69" i="47"/>
  <c r="AC69" i="47"/>
  <c r="AB69" i="47"/>
  <c r="AA69" i="47"/>
  <c r="Z69" i="47"/>
  <c r="Y69" i="47"/>
  <c r="X69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AI68" i="47"/>
  <c r="AH68" i="47"/>
  <c r="AI67" i="47"/>
  <c r="AH67" i="47"/>
  <c r="AI66" i="47"/>
  <c r="AH66" i="47"/>
  <c r="AG65" i="47"/>
  <c r="AG70" i="47" s="1"/>
  <c r="AF65" i="47"/>
  <c r="AE65" i="47"/>
  <c r="AD65" i="47"/>
  <c r="AC65" i="47"/>
  <c r="AC5" i="47" s="1"/>
  <c r="AB65" i="47"/>
  <c r="AB5" i="47" s="1"/>
  <c r="AA65" i="47"/>
  <c r="Z65" i="47"/>
  <c r="Z5" i="47" s="1"/>
  <c r="Y65" i="47"/>
  <c r="Y5" i="47" s="1"/>
  <c r="X65" i="47"/>
  <c r="W65" i="47"/>
  <c r="V65" i="47"/>
  <c r="V5" i="47" s="1"/>
  <c r="U65" i="47"/>
  <c r="U5" i="47" s="1"/>
  <c r="T65" i="47"/>
  <c r="T5" i="47" s="1"/>
  <c r="S65" i="47"/>
  <c r="S5" i="47" s="1"/>
  <c r="R65" i="47"/>
  <c r="R5" i="47" s="1"/>
  <c r="Q65" i="47"/>
  <c r="P65" i="47"/>
  <c r="O65" i="47"/>
  <c r="O5" i="47" s="1"/>
  <c r="N65" i="47"/>
  <c r="N5" i="47" s="1"/>
  <c r="M65" i="47"/>
  <c r="M5" i="47" s="1"/>
  <c r="L65" i="47"/>
  <c r="L5" i="47" s="1"/>
  <c r="K65" i="47"/>
  <c r="K5" i="47" s="1"/>
  <c r="J65" i="47"/>
  <c r="J5" i="47" s="1"/>
  <c r="I65" i="47"/>
  <c r="H65" i="47"/>
  <c r="G65" i="47"/>
  <c r="F65" i="47"/>
  <c r="F5" i="47" s="1"/>
  <c r="E65" i="47"/>
  <c r="E5" i="47" s="1"/>
  <c r="D65" i="47"/>
  <c r="D5" i="47" s="1"/>
  <c r="C65" i="47"/>
  <c r="AI64" i="47"/>
  <c r="AH64" i="47"/>
  <c r="AI63" i="47"/>
  <c r="AH63" i="47"/>
  <c r="AI62" i="47"/>
  <c r="AH62" i="47"/>
  <c r="AI61" i="47"/>
  <c r="AH61" i="47"/>
  <c r="AI60" i="47"/>
  <c r="AH60" i="47"/>
  <c r="AI59" i="47"/>
  <c r="AH59" i="47"/>
  <c r="AI58" i="47"/>
  <c r="AH58" i="47"/>
  <c r="AI57" i="47"/>
  <c r="AH57" i="47"/>
  <c r="AI56" i="47"/>
  <c r="AH56" i="47"/>
  <c r="AI55" i="47"/>
  <c r="AH55" i="47"/>
  <c r="AI54" i="47"/>
  <c r="AH54" i="47"/>
  <c r="AG53" i="47"/>
  <c r="AF53" i="47"/>
  <c r="AE53" i="47"/>
  <c r="AD53" i="47"/>
  <c r="AC53" i="47"/>
  <c r="AB53" i="47"/>
  <c r="AA53" i="47"/>
  <c r="Z53" i="47"/>
  <c r="Y53" i="47"/>
  <c r="X53" i="47"/>
  <c r="W53" i="47"/>
  <c r="V53" i="47"/>
  <c r="U53" i="47"/>
  <c r="T53" i="47"/>
  <c r="S53" i="47"/>
  <c r="R53" i="47"/>
  <c r="Q53" i="47"/>
  <c r="P53" i="47"/>
  <c r="O53" i="47"/>
  <c r="N53" i="47"/>
  <c r="M53" i="47"/>
  <c r="L53" i="47"/>
  <c r="K53" i="47"/>
  <c r="J53" i="47"/>
  <c r="I53" i="47"/>
  <c r="H53" i="47"/>
  <c r="G53" i="47"/>
  <c r="F53" i="47"/>
  <c r="E53" i="47"/>
  <c r="D53" i="47"/>
  <c r="C53" i="47"/>
  <c r="AI52" i="47"/>
  <c r="AH52" i="47"/>
  <c r="AI51" i="47"/>
  <c r="AH51" i="47"/>
  <c r="AI50" i="47"/>
  <c r="AH50" i="47"/>
  <c r="S49" i="47"/>
  <c r="R49" i="47"/>
  <c r="Q49" i="47"/>
  <c r="P49" i="47"/>
  <c r="O49" i="47"/>
  <c r="N49" i="47"/>
  <c r="M49" i="47"/>
  <c r="L49" i="47"/>
  <c r="K49" i="47"/>
  <c r="J49" i="47"/>
  <c r="I49" i="47"/>
  <c r="H49" i="47"/>
  <c r="G49" i="47"/>
  <c r="F49" i="47"/>
  <c r="E49" i="47"/>
  <c r="D49" i="47"/>
  <c r="C49" i="47"/>
  <c r="AG48" i="47"/>
  <c r="AG49" i="47" s="1"/>
  <c r="AG3" i="47" s="1"/>
  <c r="AI47" i="47"/>
  <c r="AH47" i="47"/>
  <c r="AI46" i="47"/>
  <c r="AH46" i="47"/>
  <c r="AI45" i="47"/>
  <c r="AH45" i="47"/>
  <c r="AI44" i="47"/>
  <c r="AH44" i="47"/>
  <c r="AI43" i="47"/>
  <c r="AH43" i="47"/>
  <c r="AI42" i="47"/>
  <c r="AH42" i="47"/>
  <c r="AI41" i="47"/>
  <c r="AH41" i="47"/>
  <c r="AI40" i="47"/>
  <c r="AH40" i="47"/>
  <c r="AI39" i="47"/>
  <c r="AH39" i="47"/>
  <c r="AI38" i="47"/>
  <c r="AH38" i="47"/>
  <c r="AI37" i="47"/>
  <c r="AH37" i="47"/>
  <c r="AI36" i="47"/>
  <c r="AH36" i="47"/>
  <c r="AG35" i="47"/>
  <c r="AF35" i="47"/>
  <c r="AE35" i="47"/>
  <c r="AD35" i="47"/>
  <c r="AC35" i="47"/>
  <c r="AB35" i="47"/>
  <c r="AA35" i="47"/>
  <c r="Z35" i="47"/>
  <c r="Y35" i="47"/>
  <c r="X35" i="47"/>
  <c r="W35" i="47"/>
  <c r="V35" i="47"/>
  <c r="U35" i="47"/>
  <c r="T35" i="47"/>
  <c r="S35" i="47"/>
  <c r="R35" i="47"/>
  <c r="Q35" i="47"/>
  <c r="P35" i="47"/>
  <c r="O35" i="47"/>
  <c r="N35" i="47"/>
  <c r="M35" i="47"/>
  <c r="L35" i="47"/>
  <c r="K35" i="47"/>
  <c r="J35" i="47"/>
  <c r="I35" i="47"/>
  <c r="H35" i="47"/>
  <c r="G35" i="47"/>
  <c r="F35" i="47"/>
  <c r="E35" i="47"/>
  <c r="D35" i="47"/>
  <c r="C35" i="47"/>
  <c r="AI34" i="47"/>
  <c r="AI33" i="47"/>
  <c r="AH33" i="47"/>
  <c r="AI32" i="47"/>
  <c r="AH32" i="47"/>
  <c r="AI31" i="47"/>
  <c r="AH31" i="47"/>
  <c r="AI30" i="47"/>
  <c r="AH30" i="47"/>
  <c r="AI29" i="47"/>
  <c r="AH29" i="47"/>
  <c r="AI28" i="47"/>
  <c r="AH28" i="47"/>
  <c r="AI27" i="47"/>
  <c r="AH27" i="47"/>
  <c r="AI26" i="47"/>
  <c r="AH26" i="47"/>
  <c r="AI25" i="47"/>
  <c r="AH25" i="47"/>
  <c r="AI24" i="47"/>
  <c r="AH24" i="47"/>
  <c r="AI23" i="47"/>
  <c r="AH23" i="47"/>
  <c r="AI22" i="47"/>
  <c r="AH22" i="47"/>
  <c r="AI21" i="47"/>
  <c r="AH21" i="47"/>
  <c r="AI20" i="47"/>
  <c r="AH20" i="47"/>
  <c r="AI19" i="47"/>
  <c r="AH19" i="47"/>
  <c r="AI18" i="47"/>
  <c r="AH18" i="47"/>
  <c r="AI17" i="47"/>
  <c r="AH17" i="47"/>
  <c r="AI16" i="47"/>
  <c r="AH16" i="47"/>
  <c r="AI15" i="47"/>
  <c r="AH15" i="47"/>
  <c r="AI14" i="47"/>
  <c r="AH14" i="47"/>
  <c r="AI13" i="47"/>
  <c r="AH13" i="47"/>
  <c r="AI12" i="47"/>
  <c r="AH12" i="47"/>
  <c r="AI11" i="47"/>
  <c r="AH11" i="47"/>
  <c r="AF5" i="47"/>
  <c r="AE5" i="47"/>
  <c r="AD5" i="47"/>
  <c r="AA5" i="47"/>
  <c r="X5" i="47"/>
  <c r="W5" i="47"/>
  <c r="Q5" i="47"/>
  <c r="P5" i="47"/>
  <c r="I5" i="47"/>
  <c r="H5" i="47"/>
  <c r="G5" i="47"/>
  <c r="B5" i="47"/>
  <c r="AG4" i="47"/>
  <c r="K4" i="47"/>
  <c r="B4" i="47"/>
  <c r="AG2" i="47"/>
  <c r="AG6" i="47" s="1"/>
  <c r="AF92" i="46"/>
  <c r="AF34" i="46"/>
  <c r="AD92" i="46"/>
  <c r="AE92" i="46"/>
  <c r="AE34" i="46"/>
  <c r="AC34" i="46"/>
  <c r="AB34" i="46"/>
  <c r="U34" i="46"/>
  <c r="T34" i="46"/>
  <c r="E4" i="47"/>
  <c r="AA98" i="49" l="1"/>
  <c r="T80" i="49"/>
  <c r="AL209" i="49"/>
  <c r="T7" i="49"/>
  <c r="X187" i="49"/>
  <c r="Y97" i="49"/>
  <c r="AM209" i="49"/>
  <c r="U7" i="49"/>
  <c r="V49" i="49"/>
  <c r="Z189" i="49"/>
  <c r="W230" i="49"/>
  <c r="X194" i="49"/>
  <c r="W90" i="49"/>
  <c r="W195" i="49"/>
  <c r="W48" i="49" s="1"/>
  <c r="AE79" i="47"/>
  <c r="AD79" i="47"/>
  <c r="AC79" i="47"/>
  <c r="AB79" i="47"/>
  <c r="AA79" i="47"/>
  <c r="Z79" i="47"/>
  <c r="Y79" i="47"/>
  <c r="W79" i="47"/>
  <c r="V79" i="47"/>
  <c r="U79" i="47"/>
  <c r="S70" i="47"/>
  <c r="S72" i="47"/>
  <c r="AK209" i="47" s="1"/>
  <c r="R79" i="47"/>
  <c r="R72" i="47"/>
  <c r="R70" i="47"/>
  <c r="Q72" i="47"/>
  <c r="Q70" i="47"/>
  <c r="P72" i="47"/>
  <c r="P70" i="47"/>
  <c r="O79" i="47"/>
  <c r="O72" i="47"/>
  <c r="AG209" i="47" s="1"/>
  <c r="O70" i="47"/>
  <c r="N72" i="47"/>
  <c r="N79" i="47"/>
  <c r="M79" i="47"/>
  <c r="AH74" i="47"/>
  <c r="K79" i="47"/>
  <c r="K70" i="47"/>
  <c r="K72" i="47"/>
  <c r="AC209" i="47" s="1"/>
  <c r="J70" i="47"/>
  <c r="J80" i="47" s="1"/>
  <c r="J79" i="47"/>
  <c r="J72" i="47"/>
  <c r="J7" i="47" s="1"/>
  <c r="I72" i="47"/>
  <c r="I7" i="47" s="1"/>
  <c r="I70" i="47"/>
  <c r="I80" i="47" s="1"/>
  <c r="G79" i="47"/>
  <c r="G72" i="47"/>
  <c r="Y209" i="47" s="1"/>
  <c r="AI73" i="47"/>
  <c r="F79" i="47"/>
  <c r="AH77" i="47"/>
  <c r="AI77" i="47"/>
  <c r="G70" i="47"/>
  <c r="G80" i="47" s="1"/>
  <c r="H70" i="47"/>
  <c r="F70" i="47"/>
  <c r="E79" i="47"/>
  <c r="E72" i="47"/>
  <c r="W209" i="47" s="1"/>
  <c r="D79" i="47"/>
  <c r="AI65" i="47"/>
  <c r="D72" i="47"/>
  <c r="V209" i="47" s="1"/>
  <c r="AH75" i="47"/>
  <c r="C79" i="47"/>
  <c r="AI76" i="47"/>
  <c r="AI74" i="47"/>
  <c r="C5" i="47"/>
  <c r="C70" i="47"/>
  <c r="AI53" i="47"/>
  <c r="AH35" i="47"/>
  <c r="C72" i="47"/>
  <c r="B72" i="47"/>
  <c r="B70" i="47"/>
  <c r="B79" i="47"/>
  <c r="AH76" i="47"/>
  <c r="H4" i="47"/>
  <c r="F104" i="47"/>
  <c r="G104" i="47" s="1"/>
  <c r="H104" i="47" s="1"/>
  <c r="I104" i="47" s="1"/>
  <c r="J104" i="47" s="1"/>
  <c r="K104" i="47" s="1"/>
  <c r="L104" i="47" s="1"/>
  <c r="M104" i="47" s="1"/>
  <c r="N104" i="47" s="1"/>
  <c r="O104" i="47" s="1"/>
  <c r="P104" i="47" s="1"/>
  <c r="Q104" i="47" s="1"/>
  <c r="R104" i="47" s="1"/>
  <c r="S104" i="47" s="1"/>
  <c r="T104" i="47" s="1"/>
  <c r="U104" i="47" s="1"/>
  <c r="V104" i="47" s="1"/>
  <c r="W104" i="47" s="1"/>
  <c r="X104" i="47" s="1"/>
  <c r="Y104" i="47" s="1"/>
  <c r="Z104" i="47" s="1"/>
  <c r="AA104" i="47" s="1"/>
  <c r="AB104" i="47" s="1"/>
  <c r="AC104" i="47" s="1"/>
  <c r="AD104" i="47" s="1"/>
  <c r="AE104" i="47" s="1"/>
  <c r="AF104" i="47" s="1"/>
  <c r="AF209" i="47"/>
  <c r="N7" i="47"/>
  <c r="Q80" i="47"/>
  <c r="AJ209" i="47"/>
  <c r="R7" i="47"/>
  <c r="E7" i="47"/>
  <c r="AI209" i="47"/>
  <c r="Q7" i="47"/>
  <c r="AG72" i="47"/>
  <c r="AG80" i="47" s="1"/>
  <c r="G98" i="47"/>
  <c r="AA209" i="47"/>
  <c r="F72" i="47"/>
  <c r="AI75" i="47"/>
  <c r="D70" i="47"/>
  <c r="L70" i="47"/>
  <c r="H72" i="47"/>
  <c r="C187" i="47"/>
  <c r="E70" i="47"/>
  <c r="M70" i="47"/>
  <c r="D187" i="47"/>
  <c r="N70" i="47"/>
  <c r="N80" i="47" s="1"/>
  <c r="H79" i="47"/>
  <c r="P79" i="47"/>
  <c r="X79" i="47"/>
  <c r="AF79" i="47"/>
  <c r="E187" i="47"/>
  <c r="F97" i="47"/>
  <c r="AI35" i="47"/>
  <c r="AH73" i="47"/>
  <c r="S206" i="47"/>
  <c r="D206" i="47"/>
  <c r="AH53" i="47"/>
  <c r="AH65" i="47"/>
  <c r="R80" i="47"/>
  <c r="AH69" i="47"/>
  <c r="L72" i="47"/>
  <c r="AI69" i="47"/>
  <c r="M72" i="47"/>
  <c r="C90" i="47"/>
  <c r="D189" i="47"/>
  <c r="D90" i="47" s="1"/>
  <c r="F194" i="47"/>
  <c r="P34" i="46"/>
  <c r="O34" i="46"/>
  <c r="V70" i="49" l="1"/>
  <c r="V72" i="49"/>
  <c r="W49" i="49"/>
  <c r="X230" i="49"/>
  <c r="Y194" i="49"/>
  <c r="X90" i="49"/>
  <c r="X195" i="49"/>
  <c r="X48" i="49" s="1"/>
  <c r="X49" i="49" s="1"/>
  <c r="Y187" i="49"/>
  <c r="Z97" i="49"/>
  <c r="AA189" i="49"/>
  <c r="AB98" i="49"/>
  <c r="S80" i="47"/>
  <c r="S7" i="47"/>
  <c r="P80" i="47"/>
  <c r="P7" i="47"/>
  <c r="AH209" i="47"/>
  <c r="O80" i="47"/>
  <c r="O7" i="47"/>
  <c r="L80" i="47"/>
  <c r="B80" i="47"/>
  <c r="AB209" i="47"/>
  <c r="K7" i="47"/>
  <c r="K80" i="47"/>
  <c r="D7" i="47"/>
  <c r="D80" i="47"/>
  <c r="G7" i="47"/>
  <c r="F80" i="47"/>
  <c r="E80" i="47"/>
  <c r="C80" i="47"/>
  <c r="U209" i="47"/>
  <c r="C7" i="47"/>
  <c r="AI79" i="47"/>
  <c r="AH79" i="47"/>
  <c r="Z209" i="47"/>
  <c r="H7" i="47"/>
  <c r="H98" i="47"/>
  <c r="T209" i="47"/>
  <c r="B7" i="47"/>
  <c r="AE209" i="47"/>
  <c r="M7" i="47"/>
  <c r="F187" i="47"/>
  <c r="G97" i="47"/>
  <c r="H80" i="47"/>
  <c r="X209" i="47"/>
  <c r="C204" i="47"/>
  <c r="B204" i="47"/>
  <c r="F7" i="47"/>
  <c r="AD209" i="47"/>
  <c r="L7" i="47"/>
  <c r="F230" i="47"/>
  <c r="G194" i="47"/>
  <c r="D195" i="47"/>
  <c r="E189" i="47"/>
  <c r="M80" i="47"/>
  <c r="N92" i="46"/>
  <c r="M92" i="46"/>
  <c r="L92" i="46"/>
  <c r="I90" i="46"/>
  <c r="H90" i="46"/>
  <c r="C76" i="46"/>
  <c r="D76" i="46"/>
  <c r="E76" i="46"/>
  <c r="C77" i="46"/>
  <c r="D77" i="46"/>
  <c r="E77" i="46"/>
  <c r="B77" i="46"/>
  <c r="B76" i="46"/>
  <c r="C34" i="46"/>
  <c r="AF234" i="46"/>
  <c r="AE234" i="46"/>
  <c r="AD234" i="46"/>
  <c r="AC234" i="46"/>
  <c r="AB234" i="46"/>
  <c r="AA234" i="46"/>
  <c r="Z234" i="46"/>
  <c r="Y234" i="46"/>
  <c r="X234" i="46"/>
  <c r="W234" i="46"/>
  <c r="V234" i="46"/>
  <c r="U234" i="46"/>
  <c r="T234" i="46"/>
  <c r="S234" i="46"/>
  <c r="R234" i="46"/>
  <c r="Q234" i="46"/>
  <c r="P234" i="46"/>
  <c r="O234" i="46"/>
  <c r="N234" i="46"/>
  <c r="M234" i="46"/>
  <c r="L234" i="46"/>
  <c r="K234" i="46"/>
  <c r="J234" i="46"/>
  <c r="I234" i="46"/>
  <c r="H234" i="46"/>
  <c r="G234" i="46"/>
  <c r="F234" i="46"/>
  <c r="E234" i="46"/>
  <c r="D234" i="46"/>
  <c r="C234" i="46"/>
  <c r="B234" i="46"/>
  <c r="A234" i="46"/>
  <c r="AF233" i="46"/>
  <c r="AE233" i="46"/>
  <c r="AD233" i="46"/>
  <c r="AC233" i="46"/>
  <c r="AB233" i="46"/>
  <c r="AA233" i="46"/>
  <c r="Z233" i="46"/>
  <c r="Y233" i="46"/>
  <c r="X233" i="46"/>
  <c r="W233" i="46"/>
  <c r="V233" i="46"/>
  <c r="U233" i="46"/>
  <c r="T233" i="46"/>
  <c r="S233" i="46"/>
  <c r="R233" i="46"/>
  <c r="Q233" i="46"/>
  <c r="P233" i="46"/>
  <c r="O233" i="46"/>
  <c r="N233" i="46"/>
  <c r="M233" i="46"/>
  <c r="L233" i="46"/>
  <c r="K233" i="46"/>
  <c r="J233" i="46"/>
  <c r="I233" i="46"/>
  <c r="H233" i="46"/>
  <c r="G233" i="46"/>
  <c r="F233" i="46"/>
  <c r="E233" i="46"/>
  <c r="D233" i="46"/>
  <c r="C233" i="46"/>
  <c r="B233" i="46"/>
  <c r="A233" i="46"/>
  <c r="AF232" i="46"/>
  <c r="AE232" i="46"/>
  <c r="AD232" i="46"/>
  <c r="AC232" i="46"/>
  <c r="AB232" i="46"/>
  <c r="AA232" i="46"/>
  <c r="Z232" i="46"/>
  <c r="Y232" i="46"/>
  <c r="X232" i="46"/>
  <c r="W232" i="46"/>
  <c r="V232" i="46"/>
  <c r="U232" i="46"/>
  <c r="T232" i="46"/>
  <c r="S232" i="46"/>
  <c r="R232" i="46"/>
  <c r="Q232" i="46"/>
  <c r="P232" i="46"/>
  <c r="O232" i="46"/>
  <c r="N232" i="46"/>
  <c r="M232" i="46"/>
  <c r="L232" i="46"/>
  <c r="K232" i="46"/>
  <c r="J232" i="46"/>
  <c r="I232" i="46"/>
  <c r="H232" i="46"/>
  <c r="G232" i="46"/>
  <c r="F232" i="46"/>
  <c r="E232" i="46"/>
  <c r="D232" i="46"/>
  <c r="C232" i="46"/>
  <c r="B232" i="46"/>
  <c r="A232" i="46"/>
  <c r="AF231" i="46"/>
  <c r="AE231" i="46"/>
  <c r="AD231" i="46"/>
  <c r="AC231" i="46"/>
  <c r="AB231" i="46"/>
  <c r="AA231" i="46"/>
  <c r="Z231" i="46"/>
  <c r="Y231" i="46"/>
  <c r="X231" i="46"/>
  <c r="W231" i="46"/>
  <c r="V231" i="46"/>
  <c r="U231" i="46"/>
  <c r="T231" i="46"/>
  <c r="S231" i="46"/>
  <c r="R231" i="46"/>
  <c r="Q231" i="46"/>
  <c r="P231" i="46"/>
  <c r="O231" i="46"/>
  <c r="N231" i="46"/>
  <c r="M231" i="46"/>
  <c r="L231" i="46"/>
  <c r="K231" i="46"/>
  <c r="J231" i="46"/>
  <c r="I231" i="46"/>
  <c r="H231" i="46"/>
  <c r="G231" i="46"/>
  <c r="F231" i="46"/>
  <c r="E231" i="46"/>
  <c r="D231" i="46"/>
  <c r="C231" i="46"/>
  <c r="B231" i="46"/>
  <c r="A231" i="46"/>
  <c r="C230" i="46"/>
  <c r="B230" i="46"/>
  <c r="S205" i="46"/>
  <c r="AG195" i="46"/>
  <c r="B195" i="46"/>
  <c r="C194" i="46"/>
  <c r="D194" i="46" s="1"/>
  <c r="D230" i="46" s="1"/>
  <c r="Y193" i="46"/>
  <c r="Z193" i="46" s="1"/>
  <c r="AA193" i="46" s="1"/>
  <c r="AB193" i="46" s="1"/>
  <c r="AC193" i="46" s="1"/>
  <c r="AD193" i="46" s="1"/>
  <c r="AE193" i="46" s="1"/>
  <c r="AF193" i="46" s="1"/>
  <c r="D193" i="46"/>
  <c r="E193" i="46" s="1"/>
  <c r="F193" i="46" s="1"/>
  <c r="G193" i="46" s="1"/>
  <c r="H193" i="46" s="1"/>
  <c r="I193" i="46" s="1"/>
  <c r="J193" i="46" s="1"/>
  <c r="K193" i="46" s="1"/>
  <c r="L193" i="46" s="1"/>
  <c r="M193" i="46" s="1"/>
  <c r="N193" i="46" s="1"/>
  <c r="O193" i="46" s="1"/>
  <c r="P193" i="46" s="1"/>
  <c r="Q193" i="46" s="1"/>
  <c r="R193" i="46" s="1"/>
  <c r="S193" i="46" s="1"/>
  <c r="T193" i="46" s="1"/>
  <c r="U193" i="46" s="1"/>
  <c r="V193" i="46" s="1"/>
  <c r="W193" i="46" s="1"/>
  <c r="X193" i="46" s="1"/>
  <c r="C193" i="46"/>
  <c r="D192" i="46"/>
  <c r="E192" i="46" s="1"/>
  <c r="F192" i="46" s="1"/>
  <c r="G192" i="46" s="1"/>
  <c r="H192" i="46" s="1"/>
  <c r="I192" i="46" s="1"/>
  <c r="J192" i="46" s="1"/>
  <c r="K192" i="46" s="1"/>
  <c r="L192" i="46" s="1"/>
  <c r="M192" i="46" s="1"/>
  <c r="N192" i="46" s="1"/>
  <c r="O192" i="46" s="1"/>
  <c r="P192" i="46" s="1"/>
  <c r="Q192" i="46" s="1"/>
  <c r="R192" i="46" s="1"/>
  <c r="S192" i="46" s="1"/>
  <c r="T192" i="46" s="1"/>
  <c r="U192" i="46" s="1"/>
  <c r="V192" i="46" s="1"/>
  <c r="W192" i="46" s="1"/>
  <c r="X192" i="46" s="1"/>
  <c r="Y192" i="46" s="1"/>
  <c r="Z192" i="46" s="1"/>
  <c r="AA192" i="46" s="1"/>
  <c r="AB192" i="46" s="1"/>
  <c r="AC192" i="46" s="1"/>
  <c r="AD192" i="46" s="1"/>
  <c r="AE192" i="46" s="1"/>
  <c r="AF192" i="46" s="1"/>
  <c r="C192" i="46"/>
  <c r="AF191" i="46"/>
  <c r="J191" i="46"/>
  <c r="K191" i="46" s="1"/>
  <c r="L191" i="46" s="1"/>
  <c r="M191" i="46" s="1"/>
  <c r="N191" i="46" s="1"/>
  <c r="O191" i="46" s="1"/>
  <c r="P191" i="46" s="1"/>
  <c r="Q191" i="46" s="1"/>
  <c r="R191" i="46" s="1"/>
  <c r="S191" i="46" s="1"/>
  <c r="T191" i="46" s="1"/>
  <c r="U191" i="46" s="1"/>
  <c r="V191" i="46" s="1"/>
  <c r="W191" i="46" s="1"/>
  <c r="X191" i="46" s="1"/>
  <c r="Y191" i="46" s="1"/>
  <c r="Z191" i="46" s="1"/>
  <c r="AA191" i="46" s="1"/>
  <c r="AB191" i="46" s="1"/>
  <c r="AC191" i="46" s="1"/>
  <c r="AD191" i="46" s="1"/>
  <c r="AE191" i="46" s="1"/>
  <c r="E191" i="46"/>
  <c r="F191" i="46" s="1"/>
  <c r="G191" i="46" s="1"/>
  <c r="H191" i="46" s="1"/>
  <c r="I191" i="46" s="1"/>
  <c r="D191" i="46"/>
  <c r="C191" i="46"/>
  <c r="J190" i="46"/>
  <c r="K190" i="46" s="1"/>
  <c r="L190" i="46" s="1"/>
  <c r="M190" i="46" s="1"/>
  <c r="N190" i="46" s="1"/>
  <c r="O190" i="46" s="1"/>
  <c r="P190" i="46" s="1"/>
  <c r="Q190" i="46" s="1"/>
  <c r="R190" i="46" s="1"/>
  <c r="S190" i="46" s="1"/>
  <c r="T190" i="46" s="1"/>
  <c r="U190" i="46" s="1"/>
  <c r="V190" i="46" s="1"/>
  <c r="W190" i="46" s="1"/>
  <c r="X190" i="46" s="1"/>
  <c r="Y190" i="46" s="1"/>
  <c r="Z190" i="46" s="1"/>
  <c r="AA190" i="46" s="1"/>
  <c r="AB190" i="46" s="1"/>
  <c r="AC190" i="46" s="1"/>
  <c r="AD190" i="46" s="1"/>
  <c r="AE190" i="46" s="1"/>
  <c r="AF190" i="46" s="1"/>
  <c r="E190" i="46"/>
  <c r="F190" i="46" s="1"/>
  <c r="G190" i="46" s="1"/>
  <c r="H190" i="46" s="1"/>
  <c r="I190" i="46" s="1"/>
  <c r="C190" i="46"/>
  <c r="D190" i="46" s="1"/>
  <c r="C189" i="46"/>
  <c r="D189" i="46" s="1"/>
  <c r="AG187" i="46"/>
  <c r="B187" i="46"/>
  <c r="F186" i="46"/>
  <c r="G186" i="46" s="1"/>
  <c r="H186" i="46" s="1"/>
  <c r="I186" i="46" s="1"/>
  <c r="J186" i="46" s="1"/>
  <c r="K186" i="46" s="1"/>
  <c r="L186" i="46" s="1"/>
  <c r="M186" i="46" s="1"/>
  <c r="N186" i="46" s="1"/>
  <c r="O186" i="46" s="1"/>
  <c r="P186" i="46" s="1"/>
  <c r="Q186" i="46" s="1"/>
  <c r="R186" i="46" s="1"/>
  <c r="S186" i="46" s="1"/>
  <c r="T186" i="46" s="1"/>
  <c r="U186" i="46" s="1"/>
  <c r="V186" i="46" s="1"/>
  <c r="W186" i="46" s="1"/>
  <c r="X186" i="46" s="1"/>
  <c r="Y186" i="46" s="1"/>
  <c r="Z186" i="46" s="1"/>
  <c r="AA186" i="46" s="1"/>
  <c r="AB186" i="46" s="1"/>
  <c r="AC186" i="46" s="1"/>
  <c r="AD186" i="46" s="1"/>
  <c r="AE186" i="46" s="1"/>
  <c r="AF186" i="46" s="1"/>
  <c r="D186" i="46"/>
  <c r="E186" i="46" s="1"/>
  <c r="C186" i="46"/>
  <c r="D185" i="46"/>
  <c r="E185" i="46" s="1"/>
  <c r="F185" i="46" s="1"/>
  <c r="G185" i="46" s="1"/>
  <c r="H185" i="46" s="1"/>
  <c r="I185" i="46" s="1"/>
  <c r="J185" i="46" s="1"/>
  <c r="K185" i="46" s="1"/>
  <c r="L185" i="46" s="1"/>
  <c r="M185" i="46" s="1"/>
  <c r="N185" i="46" s="1"/>
  <c r="O185" i="46" s="1"/>
  <c r="P185" i="46" s="1"/>
  <c r="Q185" i="46" s="1"/>
  <c r="R185" i="46" s="1"/>
  <c r="S185" i="46" s="1"/>
  <c r="T185" i="46" s="1"/>
  <c r="U185" i="46" s="1"/>
  <c r="V185" i="46" s="1"/>
  <c r="W185" i="46" s="1"/>
  <c r="X185" i="46" s="1"/>
  <c r="Y185" i="46" s="1"/>
  <c r="Z185" i="46" s="1"/>
  <c r="AA185" i="46" s="1"/>
  <c r="AB185" i="46" s="1"/>
  <c r="AC185" i="46" s="1"/>
  <c r="AD185" i="46" s="1"/>
  <c r="AE185" i="46" s="1"/>
  <c r="AF185" i="46" s="1"/>
  <c r="C185" i="46"/>
  <c r="E184" i="46"/>
  <c r="F184" i="46" s="1"/>
  <c r="G184" i="46" s="1"/>
  <c r="H184" i="46" s="1"/>
  <c r="I184" i="46" s="1"/>
  <c r="J184" i="46" s="1"/>
  <c r="K184" i="46" s="1"/>
  <c r="L184" i="46" s="1"/>
  <c r="M184" i="46" s="1"/>
  <c r="N184" i="46" s="1"/>
  <c r="O184" i="46" s="1"/>
  <c r="P184" i="46" s="1"/>
  <c r="Q184" i="46" s="1"/>
  <c r="R184" i="46" s="1"/>
  <c r="S184" i="46" s="1"/>
  <c r="T184" i="46" s="1"/>
  <c r="U184" i="46" s="1"/>
  <c r="V184" i="46" s="1"/>
  <c r="W184" i="46" s="1"/>
  <c r="X184" i="46" s="1"/>
  <c r="Y184" i="46" s="1"/>
  <c r="Z184" i="46" s="1"/>
  <c r="AA184" i="46" s="1"/>
  <c r="AB184" i="46" s="1"/>
  <c r="AC184" i="46" s="1"/>
  <c r="AD184" i="46" s="1"/>
  <c r="AE184" i="46" s="1"/>
  <c r="AF184" i="46" s="1"/>
  <c r="C184" i="46"/>
  <c r="D184" i="46" s="1"/>
  <c r="E183" i="46"/>
  <c r="F183" i="46" s="1"/>
  <c r="G183" i="46" s="1"/>
  <c r="H183" i="46" s="1"/>
  <c r="I183" i="46" s="1"/>
  <c r="J183" i="46" s="1"/>
  <c r="K183" i="46" s="1"/>
  <c r="L183" i="46" s="1"/>
  <c r="M183" i="46" s="1"/>
  <c r="N183" i="46" s="1"/>
  <c r="O183" i="46" s="1"/>
  <c r="P183" i="46" s="1"/>
  <c r="Q183" i="46" s="1"/>
  <c r="R183" i="46" s="1"/>
  <c r="S183" i="46" s="1"/>
  <c r="T183" i="46" s="1"/>
  <c r="U183" i="46" s="1"/>
  <c r="V183" i="46" s="1"/>
  <c r="W183" i="46" s="1"/>
  <c r="X183" i="46" s="1"/>
  <c r="Y183" i="46" s="1"/>
  <c r="Z183" i="46" s="1"/>
  <c r="AA183" i="46" s="1"/>
  <c r="AB183" i="46" s="1"/>
  <c r="AC183" i="46" s="1"/>
  <c r="AD183" i="46" s="1"/>
  <c r="AE183" i="46" s="1"/>
  <c r="AF183" i="46" s="1"/>
  <c r="D183" i="46"/>
  <c r="C183" i="46"/>
  <c r="C182" i="46"/>
  <c r="D182" i="46" s="1"/>
  <c r="E182" i="46" s="1"/>
  <c r="F182" i="46" s="1"/>
  <c r="G182" i="46" s="1"/>
  <c r="H182" i="46" s="1"/>
  <c r="I182" i="46" s="1"/>
  <c r="J182" i="46" s="1"/>
  <c r="K182" i="46" s="1"/>
  <c r="L182" i="46" s="1"/>
  <c r="M182" i="46" s="1"/>
  <c r="N182" i="46" s="1"/>
  <c r="O182" i="46" s="1"/>
  <c r="P182" i="46" s="1"/>
  <c r="Q182" i="46" s="1"/>
  <c r="R182" i="46" s="1"/>
  <c r="S182" i="46" s="1"/>
  <c r="T182" i="46" s="1"/>
  <c r="U182" i="46" s="1"/>
  <c r="V182" i="46" s="1"/>
  <c r="W182" i="46" s="1"/>
  <c r="X182" i="46" s="1"/>
  <c r="Y182" i="46" s="1"/>
  <c r="Z182" i="46" s="1"/>
  <c r="AA182" i="46" s="1"/>
  <c r="AB182" i="46" s="1"/>
  <c r="AC182" i="46" s="1"/>
  <c r="AD182" i="46" s="1"/>
  <c r="AE182" i="46" s="1"/>
  <c r="AF182" i="46" s="1"/>
  <c r="D181" i="46"/>
  <c r="E181" i="46" s="1"/>
  <c r="F181" i="46" s="1"/>
  <c r="G181" i="46" s="1"/>
  <c r="H181" i="46" s="1"/>
  <c r="I181" i="46" s="1"/>
  <c r="J181" i="46" s="1"/>
  <c r="K181" i="46" s="1"/>
  <c r="L181" i="46" s="1"/>
  <c r="M181" i="46" s="1"/>
  <c r="N181" i="46" s="1"/>
  <c r="O181" i="46" s="1"/>
  <c r="P181" i="46" s="1"/>
  <c r="Q181" i="46" s="1"/>
  <c r="R181" i="46" s="1"/>
  <c r="S181" i="46" s="1"/>
  <c r="T181" i="46" s="1"/>
  <c r="U181" i="46" s="1"/>
  <c r="V181" i="46" s="1"/>
  <c r="W181" i="46" s="1"/>
  <c r="X181" i="46" s="1"/>
  <c r="Y181" i="46" s="1"/>
  <c r="Z181" i="46" s="1"/>
  <c r="AA181" i="46" s="1"/>
  <c r="AB181" i="46" s="1"/>
  <c r="AC181" i="46" s="1"/>
  <c r="AD181" i="46" s="1"/>
  <c r="AE181" i="46" s="1"/>
  <c r="AF181" i="46" s="1"/>
  <c r="C181" i="46"/>
  <c r="D180" i="46"/>
  <c r="E180" i="46" s="1"/>
  <c r="F180" i="46" s="1"/>
  <c r="G180" i="46" s="1"/>
  <c r="H180" i="46" s="1"/>
  <c r="I180" i="46" s="1"/>
  <c r="J180" i="46" s="1"/>
  <c r="K180" i="46" s="1"/>
  <c r="L180" i="46" s="1"/>
  <c r="M180" i="46" s="1"/>
  <c r="N180" i="46" s="1"/>
  <c r="O180" i="46" s="1"/>
  <c r="P180" i="46" s="1"/>
  <c r="Q180" i="46" s="1"/>
  <c r="R180" i="46" s="1"/>
  <c r="S180" i="46" s="1"/>
  <c r="T180" i="46" s="1"/>
  <c r="U180" i="46" s="1"/>
  <c r="V180" i="46" s="1"/>
  <c r="W180" i="46" s="1"/>
  <c r="X180" i="46" s="1"/>
  <c r="Y180" i="46" s="1"/>
  <c r="Z180" i="46" s="1"/>
  <c r="AA180" i="46" s="1"/>
  <c r="AB180" i="46" s="1"/>
  <c r="AC180" i="46" s="1"/>
  <c r="AD180" i="46" s="1"/>
  <c r="AE180" i="46" s="1"/>
  <c r="AF180" i="46" s="1"/>
  <c r="C180" i="46"/>
  <c r="C179" i="46"/>
  <c r="D179" i="46" s="1"/>
  <c r="E179" i="46" s="1"/>
  <c r="F179" i="46" s="1"/>
  <c r="G179" i="46" s="1"/>
  <c r="H179" i="46" s="1"/>
  <c r="I179" i="46" s="1"/>
  <c r="J179" i="46" s="1"/>
  <c r="K179" i="46" s="1"/>
  <c r="L179" i="46" s="1"/>
  <c r="M179" i="46" s="1"/>
  <c r="N179" i="46" s="1"/>
  <c r="O179" i="46" s="1"/>
  <c r="P179" i="46" s="1"/>
  <c r="Q179" i="46" s="1"/>
  <c r="R179" i="46" s="1"/>
  <c r="S179" i="46" s="1"/>
  <c r="T179" i="46" s="1"/>
  <c r="U179" i="46" s="1"/>
  <c r="V179" i="46" s="1"/>
  <c r="W179" i="46" s="1"/>
  <c r="X179" i="46" s="1"/>
  <c r="Y179" i="46" s="1"/>
  <c r="Z179" i="46" s="1"/>
  <c r="AA179" i="46" s="1"/>
  <c r="AB179" i="46" s="1"/>
  <c r="AC179" i="46" s="1"/>
  <c r="AD179" i="46" s="1"/>
  <c r="AE179" i="46" s="1"/>
  <c r="AF179" i="46" s="1"/>
  <c r="J178" i="46"/>
  <c r="K178" i="46" s="1"/>
  <c r="L178" i="46" s="1"/>
  <c r="M178" i="46" s="1"/>
  <c r="N178" i="46" s="1"/>
  <c r="O178" i="46" s="1"/>
  <c r="P178" i="46" s="1"/>
  <c r="Q178" i="46" s="1"/>
  <c r="R178" i="46" s="1"/>
  <c r="S178" i="46" s="1"/>
  <c r="T178" i="46" s="1"/>
  <c r="U178" i="46" s="1"/>
  <c r="V178" i="46" s="1"/>
  <c r="W178" i="46" s="1"/>
  <c r="X178" i="46" s="1"/>
  <c r="Y178" i="46" s="1"/>
  <c r="Z178" i="46" s="1"/>
  <c r="AA178" i="46" s="1"/>
  <c r="AB178" i="46" s="1"/>
  <c r="AC178" i="46" s="1"/>
  <c r="AD178" i="46" s="1"/>
  <c r="AE178" i="46" s="1"/>
  <c r="AF178" i="46" s="1"/>
  <c r="C178" i="46"/>
  <c r="D178" i="46" s="1"/>
  <c r="E178" i="46" s="1"/>
  <c r="F178" i="46" s="1"/>
  <c r="G178" i="46" s="1"/>
  <c r="H178" i="46" s="1"/>
  <c r="I178" i="46" s="1"/>
  <c r="D177" i="46"/>
  <c r="E177" i="46" s="1"/>
  <c r="F177" i="46" s="1"/>
  <c r="G177" i="46" s="1"/>
  <c r="H177" i="46" s="1"/>
  <c r="I177" i="46" s="1"/>
  <c r="J177" i="46" s="1"/>
  <c r="K177" i="46" s="1"/>
  <c r="L177" i="46" s="1"/>
  <c r="M177" i="46" s="1"/>
  <c r="N177" i="46" s="1"/>
  <c r="O177" i="46" s="1"/>
  <c r="P177" i="46" s="1"/>
  <c r="Q177" i="46" s="1"/>
  <c r="R177" i="46" s="1"/>
  <c r="S177" i="46" s="1"/>
  <c r="T177" i="46" s="1"/>
  <c r="U177" i="46" s="1"/>
  <c r="V177" i="46" s="1"/>
  <c r="W177" i="46" s="1"/>
  <c r="X177" i="46" s="1"/>
  <c r="Y177" i="46" s="1"/>
  <c r="Z177" i="46" s="1"/>
  <c r="AA177" i="46" s="1"/>
  <c r="AB177" i="46" s="1"/>
  <c r="AC177" i="46" s="1"/>
  <c r="AD177" i="46" s="1"/>
  <c r="AE177" i="46" s="1"/>
  <c r="AF177" i="46" s="1"/>
  <c r="C177" i="46"/>
  <c r="C176" i="46"/>
  <c r="D176" i="46" s="1"/>
  <c r="E176" i="46" s="1"/>
  <c r="F176" i="46" s="1"/>
  <c r="G176" i="46" s="1"/>
  <c r="H176" i="46" s="1"/>
  <c r="I176" i="46" s="1"/>
  <c r="J176" i="46" s="1"/>
  <c r="K176" i="46" s="1"/>
  <c r="L176" i="46" s="1"/>
  <c r="M176" i="46" s="1"/>
  <c r="N176" i="46" s="1"/>
  <c r="O176" i="46" s="1"/>
  <c r="P176" i="46" s="1"/>
  <c r="Q176" i="46" s="1"/>
  <c r="R176" i="46" s="1"/>
  <c r="S176" i="46" s="1"/>
  <c r="T176" i="46" s="1"/>
  <c r="U176" i="46" s="1"/>
  <c r="V176" i="46" s="1"/>
  <c r="W176" i="46" s="1"/>
  <c r="X176" i="46" s="1"/>
  <c r="Y176" i="46" s="1"/>
  <c r="Z176" i="46" s="1"/>
  <c r="AA176" i="46" s="1"/>
  <c r="AB176" i="46" s="1"/>
  <c r="AC176" i="46" s="1"/>
  <c r="AD176" i="46" s="1"/>
  <c r="AE176" i="46" s="1"/>
  <c r="AF176" i="46" s="1"/>
  <c r="K175" i="46"/>
  <c r="L175" i="46" s="1"/>
  <c r="M175" i="46" s="1"/>
  <c r="N175" i="46" s="1"/>
  <c r="O175" i="46" s="1"/>
  <c r="P175" i="46" s="1"/>
  <c r="Q175" i="46" s="1"/>
  <c r="R175" i="46" s="1"/>
  <c r="S175" i="46" s="1"/>
  <c r="T175" i="46" s="1"/>
  <c r="U175" i="46" s="1"/>
  <c r="V175" i="46" s="1"/>
  <c r="W175" i="46" s="1"/>
  <c r="X175" i="46" s="1"/>
  <c r="Y175" i="46" s="1"/>
  <c r="Z175" i="46" s="1"/>
  <c r="AA175" i="46" s="1"/>
  <c r="AB175" i="46" s="1"/>
  <c r="AC175" i="46" s="1"/>
  <c r="AD175" i="46" s="1"/>
  <c r="AE175" i="46" s="1"/>
  <c r="AF175" i="46" s="1"/>
  <c r="C175" i="46"/>
  <c r="D175" i="46" s="1"/>
  <c r="E175" i="46" s="1"/>
  <c r="F175" i="46" s="1"/>
  <c r="G175" i="46" s="1"/>
  <c r="H175" i="46" s="1"/>
  <c r="I175" i="46" s="1"/>
  <c r="J175" i="46" s="1"/>
  <c r="D174" i="46"/>
  <c r="E174" i="46" s="1"/>
  <c r="F174" i="46" s="1"/>
  <c r="G174" i="46" s="1"/>
  <c r="H174" i="46" s="1"/>
  <c r="I174" i="46" s="1"/>
  <c r="J174" i="46" s="1"/>
  <c r="K174" i="46" s="1"/>
  <c r="L174" i="46" s="1"/>
  <c r="M174" i="46" s="1"/>
  <c r="N174" i="46" s="1"/>
  <c r="O174" i="46" s="1"/>
  <c r="P174" i="46" s="1"/>
  <c r="Q174" i="46" s="1"/>
  <c r="R174" i="46" s="1"/>
  <c r="S174" i="46" s="1"/>
  <c r="T174" i="46" s="1"/>
  <c r="U174" i="46" s="1"/>
  <c r="V174" i="46" s="1"/>
  <c r="W174" i="46" s="1"/>
  <c r="X174" i="46" s="1"/>
  <c r="Y174" i="46" s="1"/>
  <c r="Z174" i="46" s="1"/>
  <c r="AA174" i="46" s="1"/>
  <c r="AB174" i="46" s="1"/>
  <c r="AC174" i="46" s="1"/>
  <c r="AD174" i="46" s="1"/>
  <c r="AE174" i="46" s="1"/>
  <c r="AF174" i="46" s="1"/>
  <c r="C174" i="46"/>
  <c r="F172" i="46"/>
  <c r="G172" i="46" s="1"/>
  <c r="H172" i="46" s="1"/>
  <c r="I172" i="46" s="1"/>
  <c r="J172" i="46" s="1"/>
  <c r="K172" i="46" s="1"/>
  <c r="L172" i="46" s="1"/>
  <c r="M172" i="46" s="1"/>
  <c r="N172" i="46" s="1"/>
  <c r="O172" i="46" s="1"/>
  <c r="P172" i="46" s="1"/>
  <c r="Q172" i="46" s="1"/>
  <c r="R172" i="46" s="1"/>
  <c r="S172" i="46" s="1"/>
  <c r="T172" i="46" s="1"/>
  <c r="U172" i="46" s="1"/>
  <c r="V172" i="46" s="1"/>
  <c r="W172" i="46" s="1"/>
  <c r="X172" i="46" s="1"/>
  <c r="Y172" i="46" s="1"/>
  <c r="Z172" i="46" s="1"/>
  <c r="AA172" i="46" s="1"/>
  <c r="AB172" i="46" s="1"/>
  <c r="AC172" i="46" s="1"/>
  <c r="AD172" i="46" s="1"/>
  <c r="AE172" i="46" s="1"/>
  <c r="AF172" i="46" s="1"/>
  <c r="C172" i="46"/>
  <c r="D172" i="46" s="1"/>
  <c r="E172" i="46" s="1"/>
  <c r="D171" i="46"/>
  <c r="E171" i="46" s="1"/>
  <c r="F171" i="46" s="1"/>
  <c r="G171" i="46" s="1"/>
  <c r="H171" i="46" s="1"/>
  <c r="I171" i="46" s="1"/>
  <c r="J171" i="46" s="1"/>
  <c r="K171" i="46" s="1"/>
  <c r="L171" i="46" s="1"/>
  <c r="M171" i="46" s="1"/>
  <c r="N171" i="46" s="1"/>
  <c r="O171" i="46" s="1"/>
  <c r="P171" i="46" s="1"/>
  <c r="Q171" i="46" s="1"/>
  <c r="R171" i="46" s="1"/>
  <c r="S171" i="46" s="1"/>
  <c r="T171" i="46" s="1"/>
  <c r="U171" i="46" s="1"/>
  <c r="V171" i="46" s="1"/>
  <c r="W171" i="46" s="1"/>
  <c r="X171" i="46" s="1"/>
  <c r="Y171" i="46" s="1"/>
  <c r="Z171" i="46" s="1"/>
  <c r="AA171" i="46" s="1"/>
  <c r="AB171" i="46" s="1"/>
  <c r="AC171" i="46" s="1"/>
  <c r="AD171" i="46" s="1"/>
  <c r="AE171" i="46" s="1"/>
  <c r="AF171" i="46" s="1"/>
  <c r="C171" i="46"/>
  <c r="C170" i="46"/>
  <c r="D170" i="46" s="1"/>
  <c r="E170" i="46" s="1"/>
  <c r="F170" i="46" s="1"/>
  <c r="G170" i="46" s="1"/>
  <c r="H170" i="46" s="1"/>
  <c r="I170" i="46" s="1"/>
  <c r="J170" i="46" s="1"/>
  <c r="K170" i="46" s="1"/>
  <c r="L170" i="46" s="1"/>
  <c r="M170" i="46" s="1"/>
  <c r="N170" i="46" s="1"/>
  <c r="O170" i="46" s="1"/>
  <c r="P170" i="46" s="1"/>
  <c r="Q170" i="46" s="1"/>
  <c r="R170" i="46" s="1"/>
  <c r="S170" i="46" s="1"/>
  <c r="T170" i="46" s="1"/>
  <c r="U170" i="46" s="1"/>
  <c r="V170" i="46" s="1"/>
  <c r="W170" i="46" s="1"/>
  <c r="X170" i="46" s="1"/>
  <c r="Y170" i="46" s="1"/>
  <c r="Z170" i="46" s="1"/>
  <c r="AA170" i="46" s="1"/>
  <c r="AB170" i="46" s="1"/>
  <c r="AC170" i="46" s="1"/>
  <c r="AD170" i="46" s="1"/>
  <c r="AE170" i="46" s="1"/>
  <c r="AF170" i="46" s="1"/>
  <c r="O169" i="46"/>
  <c r="P169" i="46" s="1"/>
  <c r="Q169" i="46" s="1"/>
  <c r="R169" i="46" s="1"/>
  <c r="S169" i="46" s="1"/>
  <c r="T169" i="46" s="1"/>
  <c r="U169" i="46" s="1"/>
  <c r="V169" i="46" s="1"/>
  <c r="W169" i="46" s="1"/>
  <c r="X169" i="46" s="1"/>
  <c r="Y169" i="46" s="1"/>
  <c r="Z169" i="46" s="1"/>
  <c r="AA169" i="46" s="1"/>
  <c r="AB169" i="46" s="1"/>
  <c r="AC169" i="46" s="1"/>
  <c r="AD169" i="46" s="1"/>
  <c r="AE169" i="46" s="1"/>
  <c r="AF169" i="46" s="1"/>
  <c r="C169" i="46"/>
  <c r="D169" i="46" s="1"/>
  <c r="E169" i="46" s="1"/>
  <c r="F169" i="46" s="1"/>
  <c r="G169" i="46" s="1"/>
  <c r="H169" i="46" s="1"/>
  <c r="I169" i="46" s="1"/>
  <c r="J169" i="46" s="1"/>
  <c r="K169" i="46" s="1"/>
  <c r="L169" i="46" s="1"/>
  <c r="M169" i="46" s="1"/>
  <c r="N169" i="46" s="1"/>
  <c r="G168" i="46"/>
  <c r="H168" i="46" s="1"/>
  <c r="I168" i="46" s="1"/>
  <c r="J168" i="46" s="1"/>
  <c r="K168" i="46" s="1"/>
  <c r="L168" i="46" s="1"/>
  <c r="M168" i="46" s="1"/>
  <c r="N168" i="46" s="1"/>
  <c r="O168" i="46" s="1"/>
  <c r="P168" i="46" s="1"/>
  <c r="Q168" i="46" s="1"/>
  <c r="R168" i="46" s="1"/>
  <c r="S168" i="46" s="1"/>
  <c r="T168" i="46" s="1"/>
  <c r="U168" i="46" s="1"/>
  <c r="V168" i="46" s="1"/>
  <c r="W168" i="46" s="1"/>
  <c r="X168" i="46" s="1"/>
  <c r="Y168" i="46" s="1"/>
  <c r="Z168" i="46" s="1"/>
  <c r="AA168" i="46" s="1"/>
  <c r="AB168" i="46" s="1"/>
  <c r="AC168" i="46" s="1"/>
  <c r="AD168" i="46" s="1"/>
  <c r="AE168" i="46" s="1"/>
  <c r="AF168" i="46" s="1"/>
  <c r="C168" i="46"/>
  <c r="D168" i="46" s="1"/>
  <c r="E168" i="46" s="1"/>
  <c r="F168" i="46" s="1"/>
  <c r="M167" i="46"/>
  <c r="N167" i="46" s="1"/>
  <c r="O167" i="46" s="1"/>
  <c r="P167" i="46" s="1"/>
  <c r="Q167" i="46" s="1"/>
  <c r="R167" i="46" s="1"/>
  <c r="S167" i="46" s="1"/>
  <c r="T167" i="46" s="1"/>
  <c r="U167" i="46" s="1"/>
  <c r="V167" i="46" s="1"/>
  <c r="W167" i="46" s="1"/>
  <c r="X167" i="46" s="1"/>
  <c r="Y167" i="46" s="1"/>
  <c r="Z167" i="46" s="1"/>
  <c r="AA167" i="46" s="1"/>
  <c r="AB167" i="46" s="1"/>
  <c r="AC167" i="46" s="1"/>
  <c r="AD167" i="46" s="1"/>
  <c r="AE167" i="46" s="1"/>
  <c r="AF167" i="46" s="1"/>
  <c r="E167" i="46"/>
  <c r="F167" i="46" s="1"/>
  <c r="G167" i="46" s="1"/>
  <c r="H167" i="46" s="1"/>
  <c r="I167" i="46" s="1"/>
  <c r="J167" i="46" s="1"/>
  <c r="K167" i="46" s="1"/>
  <c r="L167" i="46" s="1"/>
  <c r="D167" i="46"/>
  <c r="C167" i="46"/>
  <c r="C166" i="46"/>
  <c r="D166" i="46" s="1"/>
  <c r="E166" i="46" s="1"/>
  <c r="F166" i="46" s="1"/>
  <c r="G166" i="46" s="1"/>
  <c r="H166" i="46" s="1"/>
  <c r="I166" i="46" s="1"/>
  <c r="J166" i="46" s="1"/>
  <c r="K166" i="46" s="1"/>
  <c r="L166" i="46" s="1"/>
  <c r="M166" i="46" s="1"/>
  <c r="N166" i="46" s="1"/>
  <c r="O166" i="46" s="1"/>
  <c r="P166" i="46" s="1"/>
  <c r="Q166" i="46" s="1"/>
  <c r="R166" i="46" s="1"/>
  <c r="S166" i="46" s="1"/>
  <c r="T166" i="46" s="1"/>
  <c r="U166" i="46" s="1"/>
  <c r="V166" i="46" s="1"/>
  <c r="W166" i="46" s="1"/>
  <c r="X166" i="46" s="1"/>
  <c r="Y166" i="46" s="1"/>
  <c r="Z166" i="46" s="1"/>
  <c r="AA166" i="46" s="1"/>
  <c r="AB166" i="46" s="1"/>
  <c r="AC166" i="46" s="1"/>
  <c r="AD166" i="46" s="1"/>
  <c r="AE166" i="46" s="1"/>
  <c r="AF166" i="46" s="1"/>
  <c r="C165" i="46"/>
  <c r="D165" i="46" s="1"/>
  <c r="E165" i="46" s="1"/>
  <c r="F165" i="46" s="1"/>
  <c r="G165" i="46" s="1"/>
  <c r="H165" i="46" s="1"/>
  <c r="I165" i="46" s="1"/>
  <c r="J165" i="46" s="1"/>
  <c r="K165" i="46" s="1"/>
  <c r="L165" i="46" s="1"/>
  <c r="M165" i="46" s="1"/>
  <c r="N165" i="46" s="1"/>
  <c r="O165" i="46" s="1"/>
  <c r="P165" i="46" s="1"/>
  <c r="Q165" i="46" s="1"/>
  <c r="R165" i="46" s="1"/>
  <c r="S165" i="46" s="1"/>
  <c r="T165" i="46" s="1"/>
  <c r="U165" i="46" s="1"/>
  <c r="V165" i="46" s="1"/>
  <c r="W165" i="46" s="1"/>
  <c r="X165" i="46" s="1"/>
  <c r="Y165" i="46" s="1"/>
  <c r="Z165" i="46" s="1"/>
  <c r="AA165" i="46" s="1"/>
  <c r="AB165" i="46" s="1"/>
  <c r="AC165" i="46" s="1"/>
  <c r="AD165" i="46" s="1"/>
  <c r="AE165" i="46" s="1"/>
  <c r="AF165" i="46" s="1"/>
  <c r="K163" i="46"/>
  <c r="L163" i="46" s="1"/>
  <c r="M163" i="46" s="1"/>
  <c r="N163" i="46" s="1"/>
  <c r="O163" i="46" s="1"/>
  <c r="P163" i="46" s="1"/>
  <c r="Q163" i="46" s="1"/>
  <c r="R163" i="46" s="1"/>
  <c r="S163" i="46" s="1"/>
  <c r="T163" i="46" s="1"/>
  <c r="U163" i="46" s="1"/>
  <c r="V163" i="46" s="1"/>
  <c r="W163" i="46" s="1"/>
  <c r="X163" i="46" s="1"/>
  <c r="Y163" i="46" s="1"/>
  <c r="Z163" i="46" s="1"/>
  <c r="AA163" i="46" s="1"/>
  <c r="AB163" i="46" s="1"/>
  <c r="AC163" i="46" s="1"/>
  <c r="AD163" i="46" s="1"/>
  <c r="AE163" i="46" s="1"/>
  <c r="AF163" i="46" s="1"/>
  <c r="C163" i="46"/>
  <c r="D163" i="46" s="1"/>
  <c r="E163" i="46" s="1"/>
  <c r="F163" i="46" s="1"/>
  <c r="G163" i="46" s="1"/>
  <c r="H163" i="46" s="1"/>
  <c r="I163" i="46" s="1"/>
  <c r="J163" i="46" s="1"/>
  <c r="I162" i="46"/>
  <c r="J162" i="46" s="1"/>
  <c r="K162" i="46" s="1"/>
  <c r="L162" i="46" s="1"/>
  <c r="M162" i="46" s="1"/>
  <c r="N162" i="46" s="1"/>
  <c r="O162" i="46" s="1"/>
  <c r="P162" i="46" s="1"/>
  <c r="Q162" i="46" s="1"/>
  <c r="R162" i="46" s="1"/>
  <c r="S162" i="46" s="1"/>
  <c r="T162" i="46" s="1"/>
  <c r="U162" i="46" s="1"/>
  <c r="V162" i="46" s="1"/>
  <c r="W162" i="46" s="1"/>
  <c r="X162" i="46" s="1"/>
  <c r="Y162" i="46" s="1"/>
  <c r="Z162" i="46" s="1"/>
  <c r="AA162" i="46" s="1"/>
  <c r="AB162" i="46" s="1"/>
  <c r="AC162" i="46" s="1"/>
  <c r="AD162" i="46" s="1"/>
  <c r="AE162" i="46" s="1"/>
  <c r="AF162" i="46" s="1"/>
  <c r="E162" i="46"/>
  <c r="F162" i="46" s="1"/>
  <c r="G162" i="46" s="1"/>
  <c r="H162" i="46" s="1"/>
  <c r="D162" i="46"/>
  <c r="C162" i="46"/>
  <c r="C161" i="46"/>
  <c r="D161" i="46" s="1"/>
  <c r="E161" i="46" s="1"/>
  <c r="F161" i="46" s="1"/>
  <c r="G161" i="46" s="1"/>
  <c r="H161" i="46" s="1"/>
  <c r="I161" i="46" s="1"/>
  <c r="J161" i="46" s="1"/>
  <c r="K161" i="46" s="1"/>
  <c r="L161" i="46" s="1"/>
  <c r="M161" i="46" s="1"/>
  <c r="N161" i="46" s="1"/>
  <c r="O161" i="46" s="1"/>
  <c r="P161" i="46" s="1"/>
  <c r="Q161" i="46" s="1"/>
  <c r="R161" i="46" s="1"/>
  <c r="S161" i="46" s="1"/>
  <c r="T161" i="46" s="1"/>
  <c r="U161" i="46" s="1"/>
  <c r="V161" i="46" s="1"/>
  <c r="W161" i="46" s="1"/>
  <c r="X161" i="46" s="1"/>
  <c r="Y161" i="46" s="1"/>
  <c r="Z161" i="46" s="1"/>
  <c r="AA161" i="46" s="1"/>
  <c r="AB161" i="46" s="1"/>
  <c r="AC161" i="46" s="1"/>
  <c r="AD161" i="46" s="1"/>
  <c r="AE161" i="46" s="1"/>
  <c r="AF161" i="46" s="1"/>
  <c r="M160" i="46"/>
  <c r="N160" i="46" s="1"/>
  <c r="O160" i="46" s="1"/>
  <c r="P160" i="46" s="1"/>
  <c r="Q160" i="46" s="1"/>
  <c r="R160" i="46" s="1"/>
  <c r="S160" i="46" s="1"/>
  <c r="T160" i="46" s="1"/>
  <c r="U160" i="46" s="1"/>
  <c r="V160" i="46" s="1"/>
  <c r="W160" i="46" s="1"/>
  <c r="X160" i="46" s="1"/>
  <c r="Y160" i="46" s="1"/>
  <c r="Z160" i="46" s="1"/>
  <c r="AA160" i="46" s="1"/>
  <c r="AB160" i="46" s="1"/>
  <c r="AC160" i="46" s="1"/>
  <c r="AD160" i="46" s="1"/>
  <c r="AE160" i="46" s="1"/>
  <c r="AF160" i="46" s="1"/>
  <c r="C160" i="46"/>
  <c r="D160" i="46" s="1"/>
  <c r="E160" i="46" s="1"/>
  <c r="F160" i="46" s="1"/>
  <c r="G160" i="46" s="1"/>
  <c r="H160" i="46" s="1"/>
  <c r="I160" i="46" s="1"/>
  <c r="J160" i="46" s="1"/>
  <c r="K160" i="46" s="1"/>
  <c r="L160" i="46" s="1"/>
  <c r="C159" i="46"/>
  <c r="D159" i="46" s="1"/>
  <c r="E159" i="46" s="1"/>
  <c r="F159" i="46" s="1"/>
  <c r="G159" i="46" s="1"/>
  <c r="H159" i="46" s="1"/>
  <c r="I159" i="46" s="1"/>
  <c r="J159" i="46" s="1"/>
  <c r="K159" i="46" s="1"/>
  <c r="L159" i="46" s="1"/>
  <c r="M159" i="46" s="1"/>
  <c r="N159" i="46" s="1"/>
  <c r="O159" i="46" s="1"/>
  <c r="P159" i="46" s="1"/>
  <c r="Q159" i="46" s="1"/>
  <c r="R159" i="46" s="1"/>
  <c r="S159" i="46" s="1"/>
  <c r="T159" i="46" s="1"/>
  <c r="U159" i="46" s="1"/>
  <c r="V159" i="46" s="1"/>
  <c r="W159" i="46" s="1"/>
  <c r="X159" i="46" s="1"/>
  <c r="Y159" i="46" s="1"/>
  <c r="Z159" i="46" s="1"/>
  <c r="AA159" i="46" s="1"/>
  <c r="AB159" i="46" s="1"/>
  <c r="AC159" i="46" s="1"/>
  <c r="AD159" i="46" s="1"/>
  <c r="AE159" i="46" s="1"/>
  <c r="AF159" i="46" s="1"/>
  <c r="E158" i="46"/>
  <c r="F158" i="46" s="1"/>
  <c r="G158" i="46" s="1"/>
  <c r="H158" i="46" s="1"/>
  <c r="I158" i="46" s="1"/>
  <c r="J158" i="46" s="1"/>
  <c r="K158" i="46" s="1"/>
  <c r="L158" i="46" s="1"/>
  <c r="M158" i="46" s="1"/>
  <c r="N158" i="46" s="1"/>
  <c r="O158" i="46" s="1"/>
  <c r="P158" i="46" s="1"/>
  <c r="Q158" i="46" s="1"/>
  <c r="R158" i="46" s="1"/>
  <c r="S158" i="46" s="1"/>
  <c r="T158" i="46" s="1"/>
  <c r="U158" i="46" s="1"/>
  <c r="V158" i="46" s="1"/>
  <c r="W158" i="46" s="1"/>
  <c r="X158" i="46" s="1"/>
  <c r="Y158" i="46" s="1"/>
  <c r="Z158" i="46" s="1"/>
  <c r="AA158" i="46" s="1"/>
  <c r="AB158" i="46" s="1"/>
  <c r="AC158" i="46" s="1"/>
  <c r="AD158" i="46" s="1"/>
  <c r="AE158" i="46" s="1"/>
  <c r="AF158" i="46" s="1"/>
  <c r="D158" i="46"/>
  <c r="C158" i="46"/>
  <c r="W157" i="46"/>
  <c r="X157" i="46" s="1"/>
  <c r="Y157" i="46" s="1"/>
  <c r="Z157" i="46" s="1"/>
  <c r="AA157" i="46" s="1"/>
  <c r="AB157" i="46" s="1"/>
  <c r="AC157" i="46" s="1"/>
  <c r="AD157" i="46" s="1"/>
  <c r="AE157" i="46" s="1"/>
  <c r="AF157" i="46" s="1"/>
  <c r="C157" i="46"/>
  <c r="D157" i="46" s="1"/>
  <c r="E157" i="46" s="1"/>
  <c r="F157" i="46" s="1"/>
  <c r="G157" i="46" s="1"/>
  <c r="H157" i="46" s="1"/>
  <c r="I157" i="46" s="1"/>
  <c r="J157" i="46" s="1"/>
  <c r="K157" i="46" s="1"/>
  <c r="L157" i="46" s="1"/>
  <c r="M157" i="46" s="1"/>
  <c r="N157" i="46" s="1"/>
  <c r="O157" i="46" s="1"/>
  <c r="P157" i="46" s="1"/>
  <c r="Q157" i="46" s="1"/>
  <c r="R157" i="46" s="1"/>
  <c r="S157" i="46" s="1"/>
  <c r="T157" i="46" s="1"/>
  <c r="U157" i="46" s="1"/>
  <c r="V157" i="46" s="1"/>
  <c r="C156" i="46"/>
  <c r="D156" i="46" s="1"/>
  <c r="E156" i="46" s="1"/>
  <c r="F156" i="46" s="1"/>
  <c r="G156" i="46" s="1"/>
  <c r="H156" i="46" s="1"/>
  <c r="I156" i="46" s="1"/>
  <c r="J156" i="46" s="1"/>
  <c r="K156" i="46" s="1"/>
  <c r="L156" i="46" s="1"/>
  <c r="M156" i="46" s="1"/>
  <c r="N156" i="46" s="1"/>
  <c r="O156" i="46" s="1"/>
  <c r="P156" i="46" s="1"/>
  <c r="Q156" i="46" s="1"/>
  <c r="R156" i="46" s="1"/>
  <c r="S156" i="46" s="1"/>
  <c r="T156" i="46" s="1"/>
  <c r="U156" i="46" s="1"/>
  <c r="V156" i="46" s="1"/>
  <c r="W156" i="46" s="1"/>
  <c r="X156" i="46" s="1"/>
  <c r="Y156" i="46" s="1"/>
  <c r="Z156" i="46" s="1"/>
  <c r="AA156" i="46" s="1"/>
  <c r="AB156" i="46" s="1"/>
  <c r="AC156" i="46" s="1"/>
  <c r="AD156" i="46" s="1"/>
  <c r="AE156" i="46" s="1"/>
  <c r="AF156" i="46" s="1"/>
  <c r="G155" i="46"/>
  <c r="H155" i="46" s="1"/>
  <c r="I155" i="46" s="1"/>
  <c r="J155" i="46" s="1"/>
  <c r="K155" i="46" s="1"/>
  <c r="L155" i="46" s="1"/>
  <c r="M155" i="46" s="1"/>
  <c r="N155" i="46" s="1"/>
  <c r="O155" i="46" s="1"/>
  <c r="P155" i="46" s="1"/>
  <c r="Q155" i="46" s="1"/>
  <c r="R155" i="46" s="1"/>
  <c r="S155" i="46" s="1"/>
  <c r="T155" i="46" s="1"/>
  <c r="U155" i="46" s="1"/>
  <c r="V155" i="46" s="1"/>
  <c r="W155" i="46" s="1"/>
  <c r="X155" i="46" s="1"/>
  <c r="Y155" i="46" s="1"/>
  <c r="Z155" i="46" s="1"/>
  <c r="AA155" i="46" s="1"/>
  <c r="AB155" i="46" s="1"/>
  <c r="AC155" i="46" s="1"/>
  <c r="AD155" i="46" s="1"/>
  <c r="AE155" i="46" s="1"/>
  <c r="AF155" i="46" s="1"/>
  <c r="D155" i="46"/>
  <c r="E155" i="46" s="1"/>
  <c r="F155" i="46" s="1"/>
  <c r="C155" i="46"/>
  <c r="E154" i="46"/>
  <c r="F154" i="46" s="1"/>
  <c r="G154" i="46" s="1"/>
  <c r="H154" i="46" s="1"/>
  <c r="I154" i="46" s="1"/>
  <c r="J154" i="46" s="1"/>
  <c r="K154" i="46" s="1"/>
  <c r="L154" i="46" s="1"/>
  <c r="M154" i="46" s="1"/>
  <c r="N154" i="46" s="1"/>
  <c r="O154" i="46" s="1"/>
  <c r="P154" i="46" s="1"/>
  <c r="Q154" i="46" s="1"/>
  <c r="R154" i="46" s="1"/>
  <c r="S154" i="46" s="1"/>
  <c r="T154" i="46" s="1"/>
  <c r="U154" i="46" s="1"/>
  <c r="V154" i="46" s="1"/>
  <c r="W154" i="46" s="1"/>
  <c r="X154" i="46" s="1"/>
  <c r="Y154" i="46" s="1"/>
  <c r="Z154" i="46" s="1"/>
  <c r="AA154" i="46" s="1"/>
  <c r="AB154" i="46" s="1"/>
  <c r="AC154" i="46" s="1"/>
  <c r="AD154" i="46" s="1"/>
  <c r="AE154" i="46" s="1"/>
  <c r="AF154" i="46" s="1"/>
  <c r="D154" i="46"/>
  <c r="C154" i="46"/>
  <c r="F153" i="46"/>
  <c r="G153" i="46" s="1"/>
  <c r="H153" i="46" s="1"/>
  <c r="I153" i="46" s="1"/>
  <c r="J153" i="46" s="1"/>
  <c r="K153" i="46" s="1"/>
  <c r="L153" i="46" s="1"/>
  <c r="M153" i="46" s="1"/>
  <c r="N153" i="46" s="1"/>
  <c r="O153" i="46" s="1"/>
  <c r="P153" i="46" s="1"/>
  <c r="Q153" i="46" s="1"/>
  <c r="R153" i="46" s="1"/>
  <c r="S153" i="46" s="1"/>
  <c r="T153" i="46" s="1"/>
  <c r="U153" i="46" s="1"/>
  <c r="V153" i="46" s="1"/>
  <c r="W153" i="46" s="1"/>
  <c r="X153" i="46" s="1"/>
  <c r="Y153" i="46" s="1"/>
  <c r="Z153" i="46" s="1"/>
  <c r="AA153" i="46" s="1"/>
  <c r="AB153" i="46" s="1"/>
  <c r="AC153" i="46" s="1"/>
  <c r="AD153" i="46" s="1"/>
  <c r="AE153" i="46" s="1"/>
  <c r="AF153" i="46" s="1"/>
  <c r="E153" i="46"/>
  <c r="C153" i="46"/>
  <c r="D153" i="46" s="1"/>
  <c r="N152" i="46"/>
  <c r="O152" i="46" s="1"/>
  <c r="P152" i="46" s="1"/>
  <c r="Q152" i="46" s="1"/>
  <c r="R152" i="46" s="1"/>
  <c r="S152" i="46" s="1"/>
  <c r="T152" i="46" s="1"/>
  <c r="U152" i="46" s="1"/>
  <c r="V152" i="46" s="1"/>
  <c r="W152" i="46" s="1"/>
  <c r="X152" i="46" s="1"/>
  <c r="Y152" i="46" s="1"/>
  <c r="Z152" i="46" s="1"/>
  <c r="AA152" i="46" s="1"/>
  <c r="AB152" i="46" s="1"/>
  <c r="AC152" i="46" s="1"/>
  <c r="AD152" i="46" s="1"/>
  <c r="AE152" i="46" s="1"/>
  <c r="AF152" i="46" s="1"/>
  <c r="E152" i="46"/>
  <c r="F152" i="46" s="1"/>
  <c r="G152" i="46" s="1"/>
  <c r="H152" i="46" s="1"/>
  <c r="I152" i="46" s="1"/>
  <c r="J152" i="46" s="1"/>
  <c r="K152" i="46" s="1"/>
  <c r="L152" i="46" s="1"/>
  <c r="M152" i="46" s="1"/>
  <c r="D152" i="46"/>
  <c r="C152" i="46"/>
  <c r="D151" i="46"/>
  <c r="E151" i="46" s="1"/>
  <c r="F151" i="46" s="1"/>
  <c r="G151" i="46" s="1"/>
  <c r="H151" i="46" s="1"/>
  <c r="I151" i="46" s="1"/>
  <c r="J151" i="46" s="1"/>
  <c r="K151" i="46" s="1"/>
  <c r="L151" i="46" s="1"/>
  <c r="M151" i="46" s="1"/>
  <c r="N151" i="46" s="1"/>
  <c r="O151" i="46" s="1"/>
  <c r="P151" i="46" s="1"/>
  <c r="Q151" i="46" s="1"/>
  <c r="R151" i="46" s="1"/>
  <c r="S151" i="46" s="1"/>
  <c r="T151" i="46" s="1"/>
  <c r="U151" i="46" s="1"/>
  <c r="V151" i="46" s="1"/>
  <c r="W151" i="46" s="1"/>
  <c r="X151" i="46" s="1"/>
  <c r="Y151" i="46" s="1"/>
  <c r="Z151" i="46" s="1"/>
  <c r="AA151" i="46" s="1"/>
  <c r="AB151" i="46" s="1"/>
  <c r="AC151" i="46" s="1"/>
  <c r="AD151" i="46" s="1"/>
  <c r="AE151" i="46" s="1"/>
  <c r="AF151" i="46" s="1"/>
  <c r="C151" i="46"/>
  <c r="F149" i="46"/>
  <c r="G149" i="46" s="1"/>
  <c r="H149" i="46" s="1"/>
  <c r="I149" i="46" s="1"/>
  <c r="J149" i="46" s="1"/>
  <c r="K149" i="46" s="1"/>
  <c r="L149" i="46" s="1"/>
  <c r="M149" i="46" s="1"/>
  <c r="N149" i="46" s="1"/>
  <c r="O149" i="46" s="1"/>
  <c r="P149" i="46" s="1"/>
  <c r="Q149" i="46" s="1"/>
  <c r="R149" i="46" s="1"/>
  <c r="S149" i="46" s="1"/>
  <c r="T149" i="46" s="1"/>
  <c r="U149" i="46" s="1"/>
  <c r="V149" i="46" s="1"/>
  <c r="W149" i="46" s="1"/>
  <c r="X149" i="46" s="1"/>
  <c r="Y149" i="46" s="1"/>
  <c r="Z149" i="46" s="1"/>
  <c r="AA149" i="46" s="1"/>
  <c r="AB149" i="46" s="1"/>
  <c r="AC149" i="46" s="1"/>
  <c r="AD149" i="46" s="1"/>
  <c r="AE149" i="46" s="1"/>
  <c r="AF149" i="46" s="1"/>
  <c r="C149" i="46"/>
  <c r="D149" i="46" s="1"/>
  <c r="E149" i="46" s="1"/>
  <c r="H148" i="46"/>
  <c r="I148" i="46" s="1"/>
  <c r="J148" i="46" s="1"/>
  <c r="K148" i="46" s="1"/>
  <c r="L148" i="46" s="1"/>
  <c r="M148" i="46" s="1"/>
  <c r="N148" i="46" s="1"/>
  <c r="O148" i="46" s="1"/>
  <c r="P148" i="46" s="1"/>
  <c r="Q148" i="46" s="1"/>
  <c r="R148" i="46" s="1"/>
  <c r="S148" i="46" s="1"/>
  <c r="T148" i="46" s="1"/>
  <c r="U148" i="46" s="1"/>
  <c r="V148" i="46" s="1"/>
  <c r="W148" i="46" s="1"/>
  <c r="X148" i="46" s="1"/>
  <c r="Y148" i="46" s="1"/>
  <c r="Z148" i="46" s="1"/>
  <c r="AA148" i="46" s="1"/>
  <c r="AB148" i="46" s="1"/>
  <c r="AC148" i="46" s="1"/>
  <c r="AD148" i="46" s="1"/>
  <c r="AE148" i="46" s="1"/>
  <c r="AF148" i="46" s="1"/>
  <c r="D148" i="46"/>
  <c r="E148" i="46" s="1"/>
  <c r="F148" i="46" s="1"/>
  <c r="G148" i="46" s="1"/>
  <c r="C148" i="46"/>
  <c r="J147" i="46"/>
  <c r="K147" i="46" s="1"/>
  <c r="L147" i="46" s="1"/>
  <c r="M147" i="46" s="1"/>
  <c r="N147" i="46" s="1"/>
  <c r="O147" i="46" s="1"/>
  <c r="P147" i="46" s="1"/>
  <c r="Q147" i="46" s="1"/>
  <c r="R147" i="46" s="1"/>
  <c r="S147" i="46" s="1"/>
  <c r="T147" i="46" s="1"/>
  <c r="U147" i="46" s="1"/>
  <c r="V147" i="46" s="1"/>
  <c r="W147" i="46" s="1"/>
  <c r="X147" i="46" s="1"/>
  <c r="Y147" i="46" s="1"/>
  <c r="Z147" i="46" s="1"/>
  <c r="AA147" i="46" s="1"/>
  <c r="AB147" i="46" s="1"/>
  <c r="AC147" i="46" s="1"/>
  <c r="AD147" i="46" s="1"/>
  <c r="AE147" i="46" s="1"/>
  <c r="AF147" i="46" s="1"/>
  <c r="F147" i="46"/>
  <c r="G147" i="46" s="1"/>
  <c r="H147" i="46" s="1"/>
  <c r="I147" i="46" s="1"/>
  <c r="C147" i="46"/>
  <c r="D147" i="46" s="1"/>
  <c r="E147" i="46" s="1"/>
  <c r="L146" i="46"/>
  <c r="M146" i="46" s="1"/>
  <c r="N146" i="46" s="1"/>
  <c r="O146" i="46" s="1"/>
  <c r="P146" i="46" s="1"/>
  <c r="Q146" i="46" s="1"/>
  <c r="R146" i="46" s="1"/>
  <c r="S146" i="46" s="1"/>
  <c r="T146" i="46" s="1"/>
  <c r="U146" i="46" s="1"/>
  <c r="V146" i="46" s="1"/>
  <c r="W146" i="46" s="1"/>
  <c r="X146" i="46" s="1"/>
  <c r="Y146" i="46" s="1"/>
  <c r="Z146" i="46" s="1"/>
  <c r="AA146" i="46" s="1"/>
  <c r="AB146" i="46" s="1"/>
  <c r="AC146" i="46" s="1"/>
  <c r="AD146" i="46" s="1"/>
  <c r="AE146" i="46" s="1"/>
  <c r="AF146" i="46" s="1"/>
  <c r="H146" i="46"/>
  <c r="I146" i="46" s="1"/>
  <c r="J146" i="46" s="1"/>
  <c r="K146" i="46" s="1"/>
  <c r="D146" i="46"/>
  <c r="E146" i="46" s="1"/>
  <c r="F146" i="46" s="1"/>
  <c r="G146" i="46" s="1"/>
  <c r="C146" i="46"/>
  <c r="C144" i="46"/>
  <c r="D144" i="46" s="1"/>
  <c r="E144" i="46" s="1"/>
  <c r="F144" i="46" s="1"/>
  <c r="G144" i="46" s="1"/>
  <c r="H144" i="46" s="1"/>
  <c r="I144" i="46" s="1"/>
  <c r="J144" i="46" s="1"/>
  <c r="K144" i="46" s="1"/>
  <c r="L144" i="46" s="1"/>
  <c r="M144" i="46" s="1"/>
  <c r="N144" i="46" s="1"/>
  <c r="O144" i="46" s="1"/>
  <c r="P144" i="46" s="1"/>
  <c r="Q144" i="46" s="1"/>
  <c r="R144" i="46" s="1"/>
  <c r="S144" i="46" s="1"/>
  <c r="T144" i="46" s="1"/>
  <c r="U144" i="46" s="1"/>
  <c r="V144" i="46" s="1"/>
  <c r="W144" i="46" s="1"/>
  <c r="X144" i="46" s="1"/>
  <c r="Y144" i="46" s="1"/>
  <c r="Z144" i="46" s="1"/>
  <c r="AA144" i="46" s="1"/>
  <c r="AB144" i="46" s="1"/>
  <c r="AC144" i="46" s="1"/>
  <c r="AD144" i="46" s="1"/>
  <c r="AE144" i="46" s="1"/>
  <c r="AF144" i="46" s="1"/>
  <c r="P143" i="46"/>
  <c r="Q143" i="46" s="1"/>
  <c r="R143" i="46" s="1"/>
  <c r="S143" i="46" s="1"/>
  <c r="T143" i="46" s="1"/>
  <c r="U143" i="46" s="1"/>
  <c r="V143" i="46" s="1"/>
  <c r="W143" i="46" s="1"/>
  <c r="X143" i="46" s="1"/>
  <c r="Y143" i="46" s="1"/>
  <c r="Z143" i="46" s="1"/>
  <c r="AA143" i="46" s="1"/>
  <c r="AB143" i="46" s="1"/>
  <c r="AC143" i="46" s="1"/>
  <c r="AD143" i="46" s="1"/>
  <c r="AE143" i="46" s="1"/>
  <c r="AF143" i="46" s="1"/>
  <c r="D143" i="46"/>
  <c r="E143" i="46" s="1"/>
  <c r="F143" i="46" s="1"/>
  <c r="G143" i="46" s="1"/>
  <c r="H143" i="46" s="1"/>
  <c r="I143" i="46" s="1"/>
  <c r="J143" i="46" s="1"/>
  <c r="K143" i="46" s="1"/>
  <c r="L143" i="46" s="1"/>
  <c r="M143" i="46" s="1"/>
  <c r="N143" i="46" s="1"/>
  <c r="O143" i="46" s="1"/>
  <c r="C143" i="46"/>
  <c r="R141" i="46"/>
  <c r="S141" i="46" s="1"/>
  <c r="T141" i="46" s="1"/>
  <c r="U141" i="46" s="1"/>
  <c r="V141" i="46" s="1"/>
  <c r="W141" i="46" s="1"/>
  <c r="X141" i="46" s="1"/>
  <c r="Y141" i="46" s="1"/>
  <c r="Z141" i="46" s="1"/>
  <c r="AA141" i="46" s="1"/>
  <c r="AB141" i="46" s="1"/>
  <c r="AC141" i="46" s="1"/>
  <c r="AD141" i="46" s="1"/>
  <c r="AE141" i="46" s="1"/>
  <c r="AF141" i="46" s="1"/>
  <c r="C141" i="46"/>
  <c r="D141" i="46" s="1"/>
  <c r="E141" i="46" s="1"/>
  <c r="F141" i="46" s="1"/>
  <c r="G141" i="46" s="1"/>
  <c r="H141" i="46" s="1"/>
  <c r="I141" i="46" s="1"/>
  <c r="J141" i="46" s="1"/>
  <c r="K141" i="46" s="1"/>
  <c r="L141" i="46" s="1"/>
  <c r="M141" i="46" s="1"/>
  <c r="N141" i="46" s="1"/>
  <c r="O141" i="46" s="1"/>
  <c r="P141" i="46" s="1"/>
  <c r="Q141" i="46" s="1"/>
  <c r="T140" i="46"/>
  <c r="U140" i="46" s="1"/>
  <c r="V140" i="46" s="1"/>
  <c r="W140" i="46" s="1"/>
  <c r="X140" i="46" s="1"/>
  <c r="Y140" i="46" s="1"/>
  <c r="Z140" i="46" s="1"/>
  <c r="AA140" i="46" s="1"/>
  <c r="AB140" i="46" s="1"/>
  <c r="AC140" i="46" s="1"/>
  <c r="AD140" i="46" s="1"/>
  <c r="AE140" i="46" s="1"/>
  <c r="AF140" i="46" s="1"/>
  <c r="E140" i="46"/>
  <c r="F140" i="46" s="1"/>
  <c r="G140" i="46" s="1"/>
  <c r="H140" i="46" s="1"/>
  <c r="I140" i="46" s="1"/>
  <c r="J140" i="46" s="1"/>
  <c r="K140" i="46" s="1"/>
  <c r="L140" i="46" s="1"/>
  <c r="M140" i="46" s="1"/>
  <c r="N140" i="46" s="1"/>
  <c r="O140" i="46" s="1"/>
  <c r="P140" i="46" s="1"/>
  <c r="Q140" i="46" s="1"/>
  <c r="R140" i="46" s="1"/>
  <c r="S140" i="46" s="1"/>
  <c r="D140" i="46"/>
  <c r="C140" i="46"/>
  <c r="F139" i="46"/>
  <c r="G139" i="46" s="1"/>
  <c r="H139" i="46" s="1"/>
  <c r="I139" i="46" s="1"/>
  <c r="J139" i="46" s="1"/>
  <c r="K139" i="46" s="1"/>
  <c r="L139" i="46" s="1"/>
  <c r="M139" i="46" s="1"/>
  <c r="N139" i="46" s="1"/>
  <c r="O139" i="46" s="1"/>
  <c r="P139" i="46" s="1"/>
  <c r="Q139" i="46" s="1"/>
  <c r="R139" i="46" s="1"/>
  <c r="S139" i="46" s="1"/>
  <c r="T139" i="46" s="1"/>
  <c r="U139" i="46" s="1"/>
  <c r="V139" i="46" s="1"/>
  <c r="W139" i="46" s="1"/>
  <c r="X139" i="46" s="1"/>
  <c r="Y139" i="46" s="1"/>
  <c r="Z139" i="46" s="1"/>
  <c r="AA139" i="46" s="1"/>
  <c r="AB139" i="46" s="1"/>
  <c r="AC139" i="46" s="1"/>
  <c r="AD139" i="46" s="1"/>
  <c r="AE139" i="46" s="1"/>
  <c r="AF139" i="46" s="1"/>
  <c r="C139" i="46"/>
  <c r="D139" i="46" s="1"/>
  <c r="E139" i="46" s="1"/>
  <c r="D138" i="46"/>
  <c r="E138" i="46" s="1"/>
  <c r="F138" i="46" s="1"/>
  <c r="G138" i="46" s="1"/>
  <c r="H138" i="46" s="1"/>
  <c r="I138" i="46" s="1"/>
  <c r="J138" i="46" s="1"/>
  <c r="K138" i="46" s="1"/>
  <c r="L138" i="46" s="1"/>
  <c r="M138" i="46" s="1"/>
  <c r="N138" i="46" s="1"/>
  <c r="O138" i="46" s="1"/>
  <c r="P138" i="46" s="1"/>
  <c r="Q138" i="46" s="1"/>
  <c r="R138" i="46" s="1"/>
  <c r="S138" i="46" s="1"/>
  <c r="T138" i="46" s="1"/>
  <c r="U138" i="46" s="1"/>
  <c r="V138" i="46" s="1"/>
  <c r="W138" i="46" s="1"/>
  <c r="X138" i="46" s="1"/>
  <c r="Y138" i="46" s="1"/>
  <c r="Z138" i="46" s="1"/>
  <c r="AA138" i="46" s="1"/>
  <c r="AB138" i="46" s="1"/>
  <c r="AC138" i="46" s="1"/>
  <c r="AD138" i="46" s="1"/>
  <c r="AE138" i="46" s="1"/>
  <c r="AF138" i="46" s="1"/>
  <c r="C138" i="46"/>
  <c r="J137" i="46"/>
  <c r="K137" i="46" s="1"/>
  <c r="L137" i="46" s="1"/>
  <c r="M137" i="46" s="1"/>
  <c r="N137" i="46" s="1"/>
  <c r="O137" i="46" s="1"/>
  <c r="P137" i="46" s="1"/>
  <c r="Q137" i="46" s="1"/>
  <c r="R137" i="46" s="1"/>
  <c r="S137" i="46" s="1"/>
  <c r="T137" i="46" s="1"/>
  <c r="U137" i="46" s="1"/>
  <c r="V137" i="46" s="1"/>
  <c r="W137" i="46" s="1"/>
  <c r="X137" i="46" s="1"/>
  <c r="Y137" i="46" s="1"/>
  <c r="Z137" i="46" s="1"/>
  <c r="AA137" i="46" s="1"/>
  <c r="AB137" i="46" s="1"/>
  <c r="AC137" i="46" s="1"/>
  <c r="AD137" i="46" s="1"/>
  <c r="AE137" i="46" s="1"/>
  <c r="AF137" i="46" s="1"/>
  <c r="C137" i="46"/>
  <c r="D137" i="46" s="1"/>
  <c r="E137" i="46" s="1"/>
  <c r="F137" i="46" s="1"/>
  <c r="G137" i="46" s="1"/>
  <c r="H137" i="46" s="1"/>
  <c r="I137" i="46" s="1"/>
  <c r="O136" i="46"/>
  <c r="P136" i="46" s="1"/>
  <c r="Q136" i="46" s="1"/>
  <c r="R136" i="46" s="1"/>
  <c r="S136" i="46" s="1"/>
  <c r="T136" i="46" s="1"/>
  <c r="U136" i="46" s="1"/>
  <c r="V136" i="46" s="1"/>
  <c r="W136" i="46" s="1"/>
  <c r="X136" i="46" s="1"/>
  <c r="Y136" i="46" s="1"/>
  <c r="Z136" i="46" s="1"/>
  <c r="AA136" i="46" s="1"/>
  <c r="AB136" i="46" s="1"/>
  <c r="AC136" i="46" s="1"/>
  <c r="AD136" i="46" s="1"/>
  <c r="AE136" i="46" s="1"/>
  <c r="AF136" i="46" s="1"/>
  <c r="E136" i="46"/>
  <c r="F136" i="46" s="1"/>
  <c r="G136" i="46" s="1"/>
  <c r="H136" i="46" s="1"/>
  <c r="I136" i="46" s="1"/>
  <c r="J136" i="46" s="1"/>
  <c r="K136" i="46" s="1"/>
  <c r="L136" i="46" s="1"/>
  <c r="M136" i="46" s="1"/>
  <c r="N136" i="46" s="1"/>
  <c r="D136" i="46"/>
  <c r="C136" i="46"/>
  <c r="G135" i="46"/>
  <c r="H135" i="46" s="1"/>
  <c r="I135" i="46" s="1"/>
  <c r="J135" i="46" s="1"/>
  <c r="K135" i="46" s="1"/>
  <c r="L135" i="46" s="1"/>
  <c r="M135" i="46" s="1"/>
  <c r="N135" i="46" s="1"/>
  <c r="O135" i="46" s="1"/>
  <c r="P135" i="46" s="1"/>
  <c r="Q135" i="46" s="1"/>
  <c r="R135" i="46" s="1"/>
  <c r="S135" i="46" s="1"/>
  <c r="T135" i="46" s="1"/>
  <c r="U135" i="46" s="1"/>
  <c r="V135" i="46" s="1"/>
  <c r="W135" i="46" s="1"/>
  <c r="X135" i="46" s="1"/>
  <c r="Y135" i="46" s="1"/>
  <c r="Z135" i="46" s="1"/>
  <c r="AA135" i="46" s="1"/>
  <c r="AB135" i="46" s="1"/>
  <c r="AC135" i="46" s="1"/>
  <c r="AD135" i="46" s="1"/>
  <c r="AE135" i="46" s="1"/>
  <c r="AF135" i="46" s="1"/>
  <c r="C135" i="46"/>
  <c r="D135" i="46" s="1"/>
  <c r="E135" i="46" s="1"/>
  <c r="F135" i="46" s="1"/>
  <c r="L133" i="46"/>
  <c r="M133" i="46" s="1"/>
  <c r="N133" i="46" s="1"/>
  <c r="O133" i="46" s="1"/>
  <c r="P133" i="46" s="1"/>
  <c r="Q133" i="46" s="1"/>
  <c r="R133" i="46" s="1"/>
  <c r="S133" i="46" s="1"/>
  <c r="T133" i="46" s="1"/>
  <c r="U133" i="46" s="1"/>
  <c r="V133" i="46" s="1"/>
  <c r="W133" i="46" s="1"/>
  <c r="X133" i="46" s="1"/>
  <c r="Y133" i="46" s="1"/>
  <c r="Z133" i="46" s="1"/>
  <c r="AA133" i="46" s="1"/>
  <c r="AB133" i="46" s="1"/>
  <c r="AC133" i="46" s="1"/>
  <c r="AD133" i="46" s="1"/>
  <c r="AE133" i="46" s="1"/>
  <c r="AF133" i="46" s="1"/>
  <c r="C133" i="46"/>
  <c r="D133" i="46" s="1"/>
  <c r="E133" i="46" s="1"/>
  <c r="F133" i="46" s="1"/>
  <c r="G133" i="46" s="1"/>
  <c r="H133" i="46" s="1"/>
  <c r="I133" i="46" s="1"/>
  <c r="J133" i="46" s="1"/>
  <c r="K133" i="46" s="1"/>
  <c r="J132" i="46"/>
  <c r="K132" i="46" s="1"/>
  <c r="L132" i="46" s="1"/>
  <c r="M132" i="46" s="1"/>
  <c r="N132" i="46" s="1"/>
  <c r="O132" i="46" s="1"/>
  <c r="P132" i="46" s="1"/>
  <c r="Q132" i="46" s="1"/>
  <c r="R132" i="46" s="1"/>
  <c r="S132" i="46" s="1"/>
  <c r="T132" i="46" s="1"/>
  <c r="U132" i="46" s="1"/>
  <c r="V132" i="46" s="1"/>
  <c r="W132" i="46" s="1"/>
  <c r="X132" i="46" s="1"/>
  <c r="Y132" i="46" s="1"/>
  <c r="Z132" i="46" s="1"/>
  <c r="AA132" i="46" s="1"/>
  <c r="AB132" i="46" s="1"/>
  <c r="AC132" i="46" s="1"/>
  <c r="AD132" i="46" s="1"/>
  <c r="AE132" i="46" s="1"/>
  <c r="AF132" i="46" s="1"/>
  <c r="C132" i="46"/>
  <c r="D132" i="46" s="1"/>
  <c r="E132" i="46" s="1"/>
  <c r="F132" i="46" s="1"/>
  <c r="G132" i="46" s="1"/>
  <c r="H132" i="46" s="1"/>
  <c r="I132" i="46" s="1"/>
  <c r="D131" i="46"/>
  <c r="E131" i="46" s="1"/>
  <c r="F131" i="46" s="1"/>
  <c r="G131" i="46" s="1"/>
  <c r="H131" i="46" s="1"/>
  <c r="I131" i="46" s="1"/>
  <c r="J131" i="46" s="1"/>
  <c r="K131" i="46" s="1"/>
  <c r="L131" i="46" s="1"/>
  <c r="M131" i="46" s="1"/>
  <c r="N131" i="46" s="1"/>
  <c r="O131" i="46" s="1"/>
  <c r="P131" i="46" s="1"/>
  <c r="Q131" i="46" s="1"/>
  <c r="R131" i="46" s="1"/>
  <c r="S131" i="46" s="1"/>
  <c r="T131" i="46" s="1"/>
  <c r="U131" i="46" s="1"/>
  <c r="V131" i="46" s="1"/>
  <c r="W131" i="46" s="1"/>
  <c r="X131" i="46" s="1"/>
  <c r="Y131" i="46" s="1"/>
  <c r="Z131" i="46" s="1"/>
  <c r="AA131" i="46" s="1"/>
  <c r="AB131" i="46" s="1"/>
  <c r="AC131" i="46" s="1"/>
  <c r="AD131" i="46" s="1"/>
  <c r="AE131" i="46" s="1"/>
  <c r="AF131" i="46" s="1"/>
  <c r="C131" i="46"/>
  <c r="C130" i="46"/>
  <c r="D130" i="46" s="1"/>
  <c r="E130" i="46" s="1"/>
  <c r="F130" i="46" s="1"/>
  <c r="G130" i="46" s="1"/>
  <c r="H130" i="46" s="1"/>
  <c r="I130" i="46" s="1"/>
  <c r="J130" i="46" s="1"/>
  <c r="K130" i="46" s="1"/>
  <c r="L130" i="46" s="1"/>
  <c r="M130" i="46" s="1"/>
  <c r="N130" i="46" s="1"/>
  <c r="O130" i="46" s="1"/>
  <c r="P130" i="46" s="1"/>
  <c r="Q130" i="46" s="1"/>
  <c r="R130" i="46" s="1"/>
  <c r="S130" i="46" s="1"/>
  <c r="T130" i="46" s="1"/>
  <c r="U130" i="46" s="1"/>
  <c r="V130" i="46" s="1"/>
  <c r="W130" i="46" s="1"/>
  <c r="X130" i="46" s="1"/>
  <c r="Y130" i="46" s="1"/>
  <c r="Z130" i="46" s="1"/>
  <c r="AA130" i="46" s="1"/>
  <c r="AB130" i="46" s="1"/>
  <c r="AC130" i="46" s="1"/>
  <c r="AD130" i="46" s="1"/>
  <c r="AE130" i="46" s="1"/>
  <c r="AF130" i="46" s="1"/>
  <c r="D129" i="46"/>
  <c r="E129" i="46" s="1"/>
  <c r="F129" i="46" s="1"/>
  <c r="G129" i="46" s="1"/>
  <c r="H129" i="46" s="1"/>
  <c r="I129" i="46" s="1"/>
  <c r="J129" i="46" s="1"/>
  <c r="K129" i="46" s="1"/>
  <c r="L129" i="46" s="1"/>
  <c r="M129" i="46" s="1"/>
  <c r="N129" i="46" s="1"/>
  <c r="O129" i="46" s="1"/>
  <c r="P129" i="46" s="1"/>
  <c r="Q129" i="46" s="1"/>
  <c r="R129" i="46" s="1"/>
  <c r="S129" i="46" s="1"/>
  <c r="T129" i="46" s="1"/>
  <c r="U129" i="46" s="1"/>
  <c r="V129" i="46" s="1"/>
  <c r="W129" i="46" s="1"/>
  <c r="X129" i="46" s="1"/>
  <c r="Y129" i="46" s="1"/>
  <c r="Z129" i="46" s="1"/>
  <c r="AA129" i="46" s="1"/>
  <c r="AB129" i="46" s="1"/>
  <c r="AC129" i="46" s="1"/>
  <c r="AD129" i="46" s="1"/>
  <c r="AE129" i="46" s="1"/>
  <c r="AF129" i="46" s="1"/>
  <c r="C129" i="46"/>
  <c r="F128" i="46"/>
  <c r="G128" i="46" s="1"/>
  <c r="H128" i="46" s="1"/>
  <c r="I128" i="46" s="1"/>
  <c r="J128" i="46" s="1"/>
  <c r="K128" i="46" s="1"/>
  <c r="L128" i="46" s="1"/>
  <c r="M128" i="46" s="1"/>
  <c r="N128" i="46" s="1"/>
  <c r="O128" i="46" s="1"/>
  <c r="P128" i="46" s="1"/>
  <c r="Q128" i="46" s="1"/>
  <c r="R128" i="46" s="1"/>
  <c r="S128" i="46" s="1"/>
  <c r="T128" i="46" s="1"/>
  <c r="U128" i="46" s="1"/>
  <c r="V128" i="46" s="1"/>
  <c r="W128" i="46" s="1"/>
  <c r="X128" i="46" s="1"/>
  <c r="Y128" i="46" s="1"/>
  <c r="Z128" i="46" s="1"/>
  <c r="AA128" i="46" s="1"/>
  <c r="AB128" i="46" s="1"/>
  <c r="AC128" i="46" s="1"/>
  <c r="AD128" i="46" s="1"/>
  <c r="AE128" i="46" s="1"/>
  <c r="AF128" i="46" s="1"/>
  <c r="D128" i="46"/>
  <c r="E128" i="46" s="1"/>
  <c r="C128" i="46"/>
  <c r="AF127" i="46"/>
  <c r="D127" i="46"/>
  <c r="E127" i="46" s="1"/>
  <c r="F127" i="46" s="1"/>
  <c r="G127" i="46" s="1"/>
  <c r="H127" i="46" s="1"/>
  <c r="I127" i="46" s="1"/>
  <c r="J127" i="46" s="1"/>
  <c r="K127" i="46" s="1"/>
  <c r="L127" i="46" s="1"/>
  <c r="M127" i="46" s="1"/>
  <c r="N127" i="46" s="1"/>
  <c r="O127" i="46" s="1"/>
  <c r="P127" i="46" s="1"/>
  <c r="Q127" i="46" s="1"/>
  <c r="R127" i="46" s="1"/>
  <c r="S127" i="46" s="1"/>
  <c r="T127" i="46" s="1"/>
  <c r="U127" i="46" s="1"/>
  <c r="V127" i="46" s="1"/>
  <c r="W127" i="46" s="1"/>
  <c r="X127" i="46" s="1"/>
  <c r="Y127" i="46" s="1"/>
  <c r="Z127" i="46" s="1"/>
  <c r="AA127" i="46" s="1"/>
  <c r="AB127" i="46" s="1"/>
  <c r="AC127" i="46" s="1"/>
  <c r="AD127" i="46" s="1"/>
  <c r="AE127" i="46" s="1"/>
  <c r="C127" i="46"/>
  <c r="C126" i="46"/>
  <c r="D126" i="46" s="1"/>
  <c r="E126" i="46" s="1"/>
  <c r="F126" i="46" s="1"/>
  <c r="G126" i="46" s="1"/>
  <c r="H126" i="46" s="1"/>
  <c r="I126" i="46" s="1"/>
  <c r="J126" i="46" s="1"/>
  <c r="K126" i="46" s="1"/>
  <c r="L126" i="46" s="1"/>
  <c r="M126" i="46" s="1"/>
  <c r="N126" i="46" s="1"/>
  <c r="O126" i="46" s="1"/>
  <c r="P126" i="46" s="1"/>
  <c r="Q126" i="46" s="1"/>
  <c r="R126" i="46" s="1"/>
  <c r="S126" i="46" s="1"/>
  <c r="T126" i="46" s="1"/>
  <c r="U126" i="46" s="1"/>
  <c r="V126" i="46" s="1"/>
  <c r="W126" i="46" s="1"/>
  <c r="X126" i="46" s="1"/>
  <c r="Y126" i="46" s="1"/>
  <c r="Z126" i="46" s="1"/>
  <c r="AA126" i="46" s="1"/>
  <c r="AB126" i="46" s="1"/>
  <c r="AC126" i="46" s="1"/>
  <c r="AD126" i="46" s="1"/>
  <c r="AE126" i="46" s="1"/>
  <c r="AF126" i="46" s="1"/>
  <c r="D124" i="46"/>
  <c r="E124" i="46" s="1"/>
  <c r="F124" i="46" s="1"/>
  <c r="G124" i="46" s="1"/>
  <c r="H124" i="46" s="1"/>
  <c r="I124" i="46" s="1"/>
  <c r="J124" i="46" s="1"/>
  <c r="K124" i="46" s="1"/>
  <c r="L124" i="46" s="1"/>
  <c r="M124" i="46" s="1"/>
  <c r="N124" i="46" s="1"/>
  <c r="O124" i="46" s="1"/>
  <c r="P124" i="46" s="1"/>
  <c r="Q124" i="46" s="1"/>
  <c r="R124" i="46" s="1"/>
  <c r="S124" i="46" s="1"/>
  <c r="T124" i="46" s="1"/>
  <c r="U124" i="46" s="1"/>
  <c r="V124" i="46" s="1"/>
  <c r="W124" i="46" s="1"/>
  <c r="X124" i="46" s="1"/>
  <c r="Y124" i="46" s="1"/>
  <c r="Z124" i="46" s="1"/>
  <c r="AA124" i="46" s="1"/>
  <c r="AB124" i="46" s="1"/>
  <c r="AC124" i="46" s="1"/>
  <c r="AD124" i="46" s="1"/>
  <c r="AE124" i="46" s="1"/>
  <c r="AF124" i="46" s="1"/>
  <c r="C124" i="46"/>
  <c r="F123" i="46"/>
  <c r="G123" i="46" s="1"/>
  <c r="H123" i="46" s="1"/>
  <c r="I123" i="46" s="1"/>
  <c r="J123" i="46" s="1"/>
  <c r="K123" i="46" s="1"/>
  <c r="L123" i="46" s="1"/>
  <c r="M123" i="46" s="1"/>
  <c r="N123" i="46" s="1"/>
  <c r="O123" i="46" s="1"/>
  <c r="P123" i="46" s="1"/>
  <c r="Q123" i="46" s="1"/>
  <c r="R123" i="46" s="1"/>
  <c r="S123" i="46" s="1"/>
  <c r="T123" i="46" s="1"/>
  <c r="U123" i="46" s="1"/>
  <c r="V123" i="46" s="1"/>
  <c r="W123" i="46" s="1"/>
  <c r="X123" i="46" s="1"/>
  <c r="Y123" i="46" s="1"/>
  <c r="Z123" i="46" s="1"/>
  <c r="AA123" i="46" s="1"/>
  <c r="AB123" i="46" s="1"/>
  <c r="AC123" i="46" s="1"/>
  <c r="AD123" i="46" s="1"/>
  <c r="AE123" i="46" s="1"/>
  <c r="AF123" i="46" s="1"/>
  <c r="D123" i="46"/>
  <c r="E123" i="46" s="1"/>
  <c r="C123" i="46"/>
  <c r="L122" i="46"/>
  <c r="M122" i="46" s="1"/>
  <c r="N122" i="46" s="1"/>
  <c r="O122" i="46" s="1"/>
  <c r="P122" i="46" s="1"/>
  <c r="Q122" i="46" s="1"/>
  <c r="R122" i="46" s="1"/>
  <c r="S122" i="46" s="1"/>
  <c r="T122" i="46" s="1"/>
  <c r="U122" i="46" s="1"/>
  <c r="V122" i="46" s="1"/>
  <c r="W122" i="46" s="1"/>
  <c r="X122" i="46" s="1"/>
  <c r="Y122" i="46" s="1"/>
  <c r="Z122" i="46" s="1"/>
  <c r="AA122" i="46" s="1"/>
  <c r="AB122" i="46" s="1"/>
  <c r="AC122" i="46" s="1"/>
  <c r="AD122" i="46" s="1"/>
  <c r="AE122" i="46" s="1"/>
  <c r="AF122" i="46" s="1"/>
  <c r="H122" i="46"/>
  <c r="I122" i="46" s="1"/>
  <c r="J122" i="46" s="1"/>
  <c r="K122" i="46" s="1"/>
  <c r="D122" i="46"/>
  <c r="E122" i="46" s="1"/>
  <c r="F122" i="46" s="1"/>
  <c r="G122" i="46" s="1"/>
  <c r="C122" i="46"/>
  <c r="C121" i="46"/>
  <c r="D121" i="46" s="1"/>
  <c r="E121" i="46" s="1"/>
  <c r="F121" i="46" s="1"/>
  <c r="G121" i="46" s="1"/>
  <c r="H121" i="46" s="1"/>
  <c r="I121" i="46" s="1"/>
  <c r="J121" i="46" s="1"/>
  <c r="K121" i="46" s="1"/>
  <c r="L121" i="46" s="1"/>
  <c r="M121" i="46" s="1"/>
  <c r="N121" i="46" s="1"/>
  <c r="O121" i="46" s="1"/>
  <c r="P121" i="46" s="1"/>
  <c r="Q121" i="46" s="1"/>
  <c r="R121" i="46" s="1"/>
  <c r="S121" i="46" s="1"/>
  <c r="T121" i="46" s="1"/>
  <c r="U121" i="46" s="1"/>
  <c r="V121" i="46" s="1"/>
  <c r="W121" i="46" s="1"/>
  <c r="X121" i="46" s="1"/>
  <c r="Y121" i="46" s="1"/>
  <c r="Z121" i="46" s="1"/>
  <c r="AA121" i="46" s="1"/>
  <c r="AB121" i="46" s="1"/>
  <c r="AC121" i="46" s="1"/>
  <c r="AD121" i="46" s="1"/>
  <c r="AE121" i="46" s="1"/>
  <c r="AF121" i="46" s="1"/>
  <c r="D120" i="46"/>
  <c r="E120" i="46" s="1"/>
  <c r="F120" i="46" s="1"/>
  <c r="G120" i="46" s="1"/>
  <c r="H120" i="46" s="1"/>
  <c r="I120" i="46" s="1"/>
  <c r="J120" i="46" s="1"/>
  <c r="K120" i="46" s="1"/>
  <c r="L120" i="46" s="1"/>
  <c r="M120" i="46" s="1"/>
  <c r="N120" i="46" s="1"/>
  <c r="O120" i="46" s="1"/>
  <c r="P120" i="46" s="1"/>
  <c r="Q120" i="46" s="1"/>
  <c r="R120" i="46" s="1"/>
  <c r="S120" i="46" s="1"/>
  <c r="T120" i="46" s="1"/>
  <c r="U120" i="46" s="1"/>
  <c r="V120" i="46" s="1"/>
  <c r="W120" i="46" s="1"/>
  <c r="X120" i="46" s="1"/>
  <c r="Y120" i="46" s="1"/>
  <c r="Z120" i="46" s="1"/>
  <c r="AA120" i="46" s="1"/>
  <c r="AB120" i="46" s="1"/>
  <c r="AC120" i="46" s="1"/>
  <c r="AD120" i="46" s="1"/>
  <c r="AE120" i="46" s="1"/>
  <c r="AF120" i="46" s="1"/>
  <c r="C120" i="46"/>
  <c r="F119" i="46"/>
  <c r="G119" i="46" s="1"/>
  <c r="H119" i="46" s="1"/>
  <c r="I119" i="46" s="1"/>
  <c r="J119" i="46" s="1"/>
  <c r="K119" i="46" s="1"/>
  <c r="L119" i="46" s="1"/>
  <c r="M119" i="46" s="1"/>
  <c r="N119" i="46" s="1"/>
  <c r="O119" i="46" s="1"/>
  <c r="P119" i="46" s="1"/>
  <c r="Q119" i="46" s="1"/>
  <c r="R119" i="46" s="1"/>
  <c r="S119" i="46" s="1"/>
  <c r="T119" i="46" s="1"/>
  <c r="U119" i="46" s="1"/>
  <c r="V119" i="46" s="1"/>
  <c r="W119" i="46" s="1"/>
  <c r="X119" i="46" s="1"/>
  <c r="Y119" i="46" s="1"/>
  <c r="Z119" i="46" s="1"/>
  <c r="AA119" i="46" s="1"/>
  <c r="AB119" i="46" s="1"/>
  <c r="AC119" i="46" s="1"/>
  <c r="AD119" i="46" s="1"/>
  <c r="AE119" i="46" s="1"/>
  <c r="AF119" i="46" s="1"/>
  <c r="E119" i="46"/>
  <c r="D119" i="46"/>
  <c r="C119" i="46"/>
  <c r="H118" i="46"/>
  <c r="I118" i="46" s="1"/>
  <c r="J118" i="46" s="1"/>
  <c r="K118" i="46" s="1"/>
  <c r="L118" i="46" s="1"/>
  <c r="M118" i="46" s="1"/>
  <c r="N118" i="46" s="1"/>
  <c r="O118" i="46" s="1"/>
  <c r="P118" i="46" s="1"/>
  <c r="Q118" i="46" s="1"/>
  <c r="R118" i="46" s="1"/>
  <c r="S118" i="46" s="1"/>
  <c r="T118" i="46" s="1"/>
  <c r="U118" i="46" s="1"/>
  <c r="V118" i="46" s="1"/>
  <c r="W118" i="46" s="1"/>
  <c r="X118" i="46" s="1"/>
  <c r="Y118" i="46" s="1"/>
  <c r="Z118" i="46" s="1"/>
  <c r="AA118" i="46" s="1"/>
  <c r="AB118" i="46" s="1"/>
  <c r="AC118" i="46" s="1"/>
  <c r="AD118" i="46" s="1"/>
  <c r="AE118" i="46" s="1"/>
  <c r="AF118" i="46" s="1"/>
  <c r="D118" i="46"/>
  <c r="E118" i="46" s="1"/>
  <c r="F118" i="46" s="1"/>
  <c r="G118" i="46" s="1"/>
  <c r="C118" i="46"/>
  <c r="AD117" i="46"/>
  <c r="AE117" i="46" s="1"/>
  <c r="AF117" i="46" s="1"/>
  <c r="C117" i="46"/>
  <c r="D117" i="46" s="1"/>
  <c r="E117" i="46" s="1"/>
  <c r="F117" i="46" s="1"/>
  <c r="G117" i="46" s="1"/>
  <c r="H117" i="46" s="1"/>
  <c r="I117" i="46" s="1"/>
  <c r="J117" i="46" s="1"/>
  <c r="K117" i="46" s="1"/>
  <c r="L117" i="46" s="1"/>
  <c r="M117" i="46" s="1"/>
  <c r="N117" i="46" s="1"/>
  <c r="O117" i="46" s="1"/>
  <c r="P117" i="46" s="1"/>
  <c r="Q117" i="46" s="1"/>
  <c r="R117" i="46" s="1"/>
  <c r="S117" i="46" s="1"/>
  <c r="T117" i="46" s="1"/>
  <c r="U117" i="46" s="1"/>
  <c r="V117" i="46" s="1"/>
  <c r="W117" i="46" s="1"/>
  <c r="X117" i="46" s="1"/>
  <c r="Y117" i="46" s="1"/>
  <c r="Z117" i="46" s="1"/>
  <c r="AA117" i="46" s="1"/>
  <c r="AB117" i="46" s="1"/>
  <c r="AC117" i="46" s="1"/>
  <c r="I116" i="46"/>
  <c r="J116" i="46" s="1"/>
  <c r="K116" i="46" s="1"/>
  <c r="L116" i="46" s="1"/>
  <c r="M116" i="46" s="1"/>
  <c r="N116" i="46" s="1"/>
  <c r="O116" i="46" s="1"/>
  <c r="P116" i="46" s="1"/>
  <c r="Q116" i="46" s="1"/>
  <c r="R116" i="46" s="1"/>
  <c r="S116" i="46" s="1"/>
  <c r="T116" i="46" s="1"/>
  <c r="U116" i="46" s="1"/>
  <c r="V116" i="46" s="1"/>
  <c r="W116" i="46" s="1"/>
  <c r="X116" i="46" s="1"/>
  <c r="Y116" i="46" s="1"/>
  <c r="Z116" i="46" s="1"/>
  <c r="AA116" i="46" s="1"/>
  <c r="AB116" i="46" s="1"/>
  <c r="AC116" i="46" s="1"/>
  <c r="AD116" i="46" s="1"/>
  <c r="AE116" i="46" s="1"/>
  <c r="AF116" i="46" s="1"/>
  <c r="H116" i="46"/>
  <c r="D116" i="46"/>
  <c r="E116" i="46" s="1"/>
  <c r="F116" i="46" s="1"/>
  <c r="G116" i="46" s="1"/>
  <c r="C116" i="46"/>
  <c r="C115" i="46"/>
  <c r="D115" i="46" s="1"/>
  <c r="E115" i="46" s="1"/>
  <c r="F115" i="46" s="1"/>
  <c r="G115" i="46" s="1"/>
  <c r="H115" i="46" s="1"/>
  <c r="I115" i="46" s="1"/>
  <c r="J115" i="46" s="1"/>
  <c r="K115" i="46" s="1"/>
  <c r="L115" i="46" s="1"/>
  <c r="M115" i="46" s="1"/>
  <c r="N115" i="46" s="1"/>
  <c r="O115" i="46" s="1"/>
  <c r="P115" i="46" s="1"/>
  <c r="Q115" i="46" s="1"/>
  <c r="R115" i="46" s="1"/>
  <c r="S115" i="46" s="1"/>
  <c r="T115" i="46" s="1"/>
  <c r="U115" i="46" s="1"/>
  <c r="V115" i="46" s="1"/>
  <c r="W115" i="46" s="1"/>
  <c r="X115" i="46" s="1"/>
  <c r="Y115" i="46" s="1"/>
  <c r="Z115" i="46" s="1"/>
  <c r="AA115" i="46" s="1"/>
  <c r="AB115" i="46" s="1"/>
  <c r="AC115" i="46" s="1"/>
  <c r="AD115" i="46" s="1"/>
  <c r="AE115" i="46" s="1"/>
  <c r="AF115" i="46" s="1"/>
  <c r="G114" i="46"/>
  <c r="H114" i="46" s="1"/>
  <c r="I114" i="46" s="1"/>
  <c r="J114" i="46" s="1"/>
  <c r="K114" i="46" s="1"/>
  <c r="L114" i="46" s="1"/>
  <c r="M114" i="46" s="1"/>
  <c r="N114" i="46" s="1"/>
  <c r="O114" i="46" s="1"/>
  <c r="P114" i="46" s="1"/>
  <c r="Q114" i="46" s="1"/>
  <c r="R114" i="46" s="1"/>
  <c r="S114" i="46" s="1"/>
  <c r="T114" i="46" s="1"/>
  <c r="U114" i="46" s="1"/>
  <c r="V114" i="46" s="1"/>
  <c r="W114" i="46" s="1"/>
  <c r="X114" i="46" s="1"/>
  <c r="Y114" i="46" s="1"/>
  <c r="Z114" i="46" s="1"/>
  <c r="AA114" i="46" s="1"/>
  <c r="AB114" i="46" s="1"/>
  <c r="AC114" i="46" s="1"/>
  <c r="AD114" i="46" s="1"/>
  <c r="AE114" i="46" s="1"/>
  <c r="AF114" i="46" s="1"/>
  <c r="C114" i="46"/>
  <c r="D114" i="46" s="1"/>
  <c r="E114" i="46" s="1"/>
  <c r="F114" i="46" s="1"/>
  <c r="E113" i="46"/>
  <c r="F113" i="46" s="1"/>
  <c r="G113" i="46" s="1"/>
  <c r="H113" i="46" s="1"/>
  <c r="I113" i="46" s="1"/>
  <c r="J113" i="46" s="1"/>
  <c r="K113" i="46" s="1"/>
  <c r="L113" i="46" s="1"/>
  <c r="M113" i="46" s="1"/>
  <c r="N113" i="46" s="1"/>
  <c r="O113" i="46" s="1"/>
  <c r="P113" i="46" s="1"/>
  <c r="Q113" i="46" s="1"/>
  <c r="R113" i="46" s="1"/>
  <c r="S113" i="46" s="1"/>
  <c r="T113" i="46" s="1"/>
  <c r="U113" i="46" s="1"/>
  <c r="V113" i="46" s="1"/>
  <c r="W113" i="46" s="1"/>
  <c r="X113" i="46" s="1"/>
  <c r="Y113" i="46" s="1"/>
  <c r="Z113" i="46" s="1"/>
  <c r="AA113" i="46" s="1"/>
  <c r="AB113" i="46" s="1"/>
  <c r="AC113" i="46" s="1"/>
  <c r="AD113" i="46" s="1"/>
  <c r="AE113" i="46" s="1"/>
  <c r="AF113" i="46" s="1"/>
  <c r="C113" i="46"/>
  <c r="D113" i="46" s="1"/>
  <c r="E112" i="46"/>
  <c r="F112" i="46" s="1"/>
  <c r="G112" i="46" s="1"/>
  <c r="H112" i="46" s="1"/>
  <c r="I112" i="46" s="1"/>
  <c r="J112" i="46" s="1"/>
  <c r="K112" i="46" s="1"/>
  <c r="L112" i="46" s="1"/>
  <c r="M112" i="46" s="1"/>
  <c r="N112" i="46" s="1"/>
  <c r="O112" i="46" s="1"/>
  <c r="P112" i="46" s="1"/>
  <c r="Q112" i="46" s="1"/>
  <c r="R112" i="46" s="1"/>
  <c r="S112" i="46" s="1"/>
  <c r="T112" i="46" s="1"/>
  <c r="U112" i="46" s="1"/>
  <c r="V112" i="46" s="1"/>
  <c r="W112" i="46" s="1"/>
  <c r="X112" i="46" s="1"/>
  <c r="Y112" i="46" s="1"/>
  <c r="Z112" i="46" s="1"/>
  <c r="AA112" i="46" s="1"/>
  <c r="AB112" i="46" s="1"/>
  <c r="AC112" i="46" s="1"/>
  <c r="AD112" i="46" s="1"/>
  <c r="AE112" i="46" s="1"/>
  <c r="AF112" i="46" s="1"/>
  <c r="D112" i="46"/>
  <c r="C112" i="46"/>
  <c r="G111" i="46"/>
  <c r="H111" i="46" s="1"/>
  <c r="I111" i="46" s="1"/>
  <c r="J111" i="46" s="1"/>
  <c r="K111" i="46" s="1"/>
  <c r="L111" i="46" s="1"/>
  <c r="M111" i="46" s="1"/>
  <c r="N111" i="46" s="1"/>
  <c r="O111" i="46" s="1"/>
  <c r="P111" i="46" s="1"/>
  <c r="Q111" i="46" s="1"/>
  <c r="R111" i="46" s="1"/>
  <c r="S111" i="46" s="1"/>
  <c r="T111" i="46" s="1"/>
  <c r="U111" i="46" s="1"/>
  <c r="V111" i="46" s="1"/>
  <c r="W111" i="46" s="1"/>
  <c r="X111" i="46" s="1"/>
  <c r="Y111" i="46" s="1"/>
  <c r="Z111" i="46" s="1"/>
  <c r="AA111" i="46" s="1"/>
  <c r="AB111" i="46" s="1"/>
  <c r="AC111" i="46" s="1"/>
  <c r="AD111" i="46" s="1"/>
  <c r="AE111" i="46" s="1"/>
  <c r="AF111" i="46" s="1"/>
  <c r="C111" i="46"/>
  <c r="D111" i="46" s="1"/>
  <c r="E111" i="46" s="1"/>
  <c r="F111" i="46" s="1"/>
  <c r="D110" i="46"/>
  <c r="E110" i="46" s="1"/>
  <c r="F110" i="46" s="1"/>
  <c r="G110" i="46" s="1"/>
  <c r="H110" i="46" s="1"/>
  <c r="I110" i="46" s="1"/>
  <c r="J110" i="46" s="1"/>
  <c r="K110" i="46" s="1"/>
  <c r="L110" i="46" s="1"/>
  <c r="M110" i="46" s="1"/>
  <c r="N110" i="46" s="1"/>
  <c r="O110" i="46" s="1"/>
  <c r="P110" i="46" s="1"/>
  <c r="Q110" i="46" s="1"/>
  <c r="R110" i="46" s="1"/>
  <c r="S110" i="46" s="1"/>
  <c r="T110" i="46" s="1"/>
  <c r="U110" i="46" s="1"/>
  <c r="V110" i="46" s="1"/>
  <c r="W110" i="46" s="1"/>
  <c r="X110" i="46" s="1"/>
  <c r="Y110" i="46" s="1"/>
  <c r="Z110" i="46" s="1"/>
  <c r="AA110" i="46" s="1"/>
  <c r="AB110" i="46" s="1"/>
  <c r="AC110" i="46" s="1"/>
  <c r="AD110" i="46" s="1"/>
  <c r="AE110" i="46" s="1"/>
  <c r="AF110" i="46" s="1"/>
  <c r="C110" i="46"/>
  <c r="V109" i="46"/>
  <c r="W109" i="46" s="1"/>
  <c r="X109" i="46" s="1"/>
  <c r="Y109" i="46" s="1"/>
  <c r="Z109" i="46" s="1"/>
  <c r="AA109" i="46" s="1"/>
  <c r="AB109" i="46" s="1"/>
  <c r="AC109" i="46" s="1"/>
  <c r="AD109" i="46" s="1"/>
  <c r="AE109" i="46" s="1"/>
  <c r="AF109" i="46" s="1"/>
  <c r="M109" i="46"/>
  <c r="N109" i="46" s="1"/>
  <c r="O109" i="46" s="1"/>
  <c r="P109" i="46" s="1"/>
  <c r="Q109" i="46" s="1"/>
  <c r="R109" i="46" s="1"/>
  <c r="S109" i="46" s="1"/>
  <c r="T109" i="46" s="1"/>
  <c r="U109" i="46" s="1"/>
  <c r="K109" i="46"/>
  <c r="L109" i="46" s="1"/>
  <c r="J109" i="46"/>
  <c r="D109" i="46"/>
  <c r="E109" i="46" s="1"/>
  <c r="F109" i="46" s="1"/>
  <c r="G109" i="46" s="1"/>
  <c r="H109" i="46" s="1"/>
  <c r="C109" i="46"/>
  <c r="F108" i="46"/>
  <c r="G108" i="46" s="1"/>
  <c r="H108" i="46" s="1"/>
  <c r="I108" i="46" s="1"/>
  <c r="J108" i="46" s="1"/>
  <c r="K108" i="46" s="1"/>
  <c r="L108" i="46" s="1"/>
  <c r="M108" i="46" s="1"/>
  <c r="N108" i="46" s="1"/>
  <c r="O108" i="46" s="1"/>
  <c r="P108" i="46" s="1"/>
  <c r="Q108" i="46" s="1"/>
  <c r="R108" i="46" s="1"/>
  <c r="S108" i="46" s="1"/>
  <c r="T108" i="46" s="1"/>
  <c r="U108" i="46" s="1"/>
  <c r="V108" i="46" s="1"/>
  <c r="W108" i="46" s="1"/>
  <c r="X108" i="46" s="1"/>
  <c r="Y108" i="46" s="1"/>
  <c r="Z108" i="46" s="1"/>
  <c r="AA108" i="46" s="1"/>
  <c r="AB108" i="46" s="1"/>
  <c r="AC108" i="46" s="1"/>
  <c r="AD108" i="46" s="1"/>
  <c r="AE108" i="46" s="1"/>
  <c r="AF108" i="46" s="1"/>
  <c r="C108" i="46"/>
  <c r="D108" i="46" s="1"/>
  <c r="E108" i="46" s="1"/>
  <c r="C107" i="46"/>
  <c r="D107" i="46" s="1"/>
  <c r="E107" i="46" s="1"/>
  <c r="F107" i="46" s="1"/>
  <c r="G107" i="46" s="1"/>
  <c r="H107" i="46" s="1"/>
  <c r="I107" i="46" s="1"/>
  <c r="J107" i="46" s="1"/>
  <c r="K107" i="46" s="1"/>
  <c r="L107" i="46" s="1"/>
  <c r="M107" i="46" s="1"/>
  <c r="N107" i="46" s="1"/>
  <c r="O107" i="46" s="1"/>
  <c r="P107" i="46" s="1"/>
  <c r="Q107" i="46" s="1"/>
  <c r="R107" i="46" s="1"/>
  <c r="S107" i="46" s="1"/>
  <c r="T107" i="46" s="1"/>
  <c r="U107" i="46" s="1"/>
  <c r="V107" i="46" s="1"/>
  <c r="W107" i="46" s="1"/>
  <c r="X107" i="46" s="1"/>
  <c r="Y107" i="46" s="1"/>
  <c r="Z107" i="46" s="1"/>
  <c r="AA107" i="46" s="1"/>
  <c r="AB107" i="46" s="1"/>
  <c r="AC107" i="46" s="1"/>
  <c r="AD107" i="46" s="1"/>
  <c r="AE107" i="46" s="1"/>
  <c r="AF107" i="46" s="1"/>
  <c r="K105" i="46"/>
  <c r="L105" i="46" s="1"/>
  <c r="M105" i="46" s="1"/>
  <c r="N105" i="46" s="1"/>
  <c r="O105" i="46" s="1"/>
  <c r="P105" i="46" s="1"/>
  <c r="Q105" i="46" s="1"/>
  <c r="R105" i="46" s="1"/>
  <c r="S105" i="46" s="1"/>
  <c r="T105" i="46" s="1"/>
  <c r="U105" i="46" s="1"/>
  <c r="V105" i="46" s="1"/>
  <c r="W105" i="46" s="1"/>
  <c r="X105" i="46" s="1"/>
  <c r="Y105" i="46" s="1"/>
  <c r="Z105" i="46" s="1"/>
  <c r="AA105" i="46" s="1"/>
  <c r="AB105" i="46" s="1"/>
  <c r="AC105" i="46" s="1"/>
  <c r="AD105" i="46" s="1"/>
  <c r="AE105" i="46" s="1"/>
  <c r="AF105" i="46" s="1"/>
  <c r="C105" i="46"/>
  <c r="D105" i="46" s="1"/>
  <c r="E105" i="46" s="1"/>
  <c r="F105" i="46" s="1"/>
  <c r="G105" i="46" s="1"/>
  <c r="H105" i="46" s="1"/>
  <c r="I105" i="46" s="1"/>
  <c r="J105" i="46" s="1"/>
  <c r="E104" i="46"/>
  <c r="F104" i="46" s="1"/>
  <c r="G104" i="46" s="1"/>
  <c r="H104" i="46" s="1"/>
  <c r="I104" i="46" s="1"/>
  <c r="J104" i="46" s="1"/>
  <c r="K104" i="46" s="1"/>
  <c r="L104" i="46" s="1"/>
  <c r="M104" i="46" s="1"/>
  <c r="N104" i="46" s="1"/>
  <c r="O104" i="46" s="1"/>
  <c r="P104" i="46" s="1"/>
  <c r="Q104" i="46" s="1"/>
  <c r="R104" i="46" s="1"/>
  <c r="S104" i="46" s="1"/>
  <c r="T104" i="46" s="1"/>
  <c r="U104" i="46" s="1"/>
  <c r="V104" i="46" s="1"/>
  <c r="W104" i="46" s="1"/>
  <c r="X104" i="46" s="1"/>
  <c r="Y104" i="46" s="1"/>
  <c r="Z104" i="46" s="1"/>
  <c r="AA104" i="46" s="1"/>
  <c r="AB104" i="46" s="1"/>
  <c r="AC104" i="46" s="1"/>
  <c r="AD104" i="46" s="1"/>
  <c r="AE104" i="46" s="1"/>
  <c r="AF104" i="46" s="1"/>
  <c r="D104" i="46"/>
  <c r="C104" i="46"/>
  <c r="C102" i="46"/>
  <c r="D102" i="46" s="1"/>
  <c r="E102" i="46" s="1"/>
  <c r="F102" i="46" s="1"/>
  <c r="G102" i="46" s="1"/>
  <c r="H102" i="46" s="1"/>
  <c r="I102" i="46" s="1"/>
  <c r="J102" i="46" s="1"/>
  <c r="K102" i="46" s="1"/>
  <c r="L102" i="46" s="1"/>
  <c r="M102" i="46" s="1"/>
  <c r="N102" i="46" s="1"/>
  <c r="O102" i="46" s="1"/>
  <c r="P102" i="46" s="1"/>
  <c r="Q102" i="46" s="1"/>
  <c r="R102" i="46" s="1"/>
  <c r="S102" i="46" s="1"/>
  <c r="T102" i="46" s="1"/>
  <c r="U102" i="46" s="1"/>
  <c r="V102" i="46" s="1"/>
  <c r="W102" i="46" s="1"/>
  <c r="X102" i="46" s="1"/>
  <c r="Y102" i="46" s="1"/>
  <c r="Z102" i="46" s="1"/>
  <c r="AA102" i="46" s="1"/>
  <c r="AB102" i="46" s="1"/>
  <c r="AC102" i="46" s="1"/>
  <c r="AD102" i="46" s="1"/>
  <c r="AE102" i="46" s="1"/>
  <c r="AF102" i="46" s="1"/>
  <c r="C101" i="46"/>
  <c r="D101" i="46" s="1"/>
  <c r="E101" i="46" s="1"/>
  <c r="F101" i="46" s="1"/>
  <c r="G101" i="46" s="1"/>
  <c r="H101" i="46" s="1"/>
  <c r="I101" i="46" s="1"/>
  <c r="J101" i="46" s="1"/>
  <c r="K101" i="46" s="1"/>
  <c r="L101" i="46" s="1"/>
  <c r="M101" i="46" s="1"/>
  <c r="N101" i="46" s="1"/>
  <c r="O101" i="46" s="1"/>
  <c r="P101" i="46" s="1"/>
  <c r="Q101" i="46" s="1"/>
  <c r="R101" i="46" s="1"/>
  <c r="S101" i="46" s="1"/>
  <c r="T101" i="46" s="1"/>
  <c r="U101" i="46" s="1"/>
  <c r="V101" i="46" s="1"/>
  <c r="W101" i="46" s="1"/>
  <c r="X101" i="46" s="1"/>
  <c r="Y101" i="46" s="1"/>
  <c r="Z101" i="46" s="1"/>
  <c r="AA101" i="46" s="1"/>
  <c r="AB101" i="46" s="1"/>
  <c r="AC101" i="46" s="1"/>
  <c r="AD101" i="46" s="1"/>
  <c r="AE101" i="46" s="1"/>
  <c r="AF101" i="46" s="1"/>
  <c r="D100" i="46"/>
  <c r="E100" i="46" s="1"/>
  <c r="F100" i="46" s="1"/>
  <c r="G100" i="46" s="1"/>
  <c r="H100" i="46" s="1"/>
  <c r="I100" i="46" s="1"/>
  <c r="J100" i="46" s="1"/>
  <c r="K100" i="46" s="1"/>
  <c r="L100" i="46" s="1"/>
  <c r="M100" i="46" s="1"/>
  <c r="N100" i="46" s="1"/>
  <c r="O100" i="46" s="1"/>
  <c r="P100" i="46" s="1"/>
  <c r="Q100" i="46" s="1"/>
  <c r="R100" i="46" s="1"/>
  <c r="S100" i="46" s="1"/>
  <c r="T100" i="46" s="1"/>
  <c r="U100" i="46" s="1"/>
  <c r="V100" i="46" s="1"/>
  <c r="W100" i="46" s="1"/>
  <c r="X100" i="46" s="1"/>
  <c r="Y100" i="46" s="1"/>
  <c r="Z100" i="46" s="1"/>
  <c r="AA100" i="46" s="1"/>
  <c r="AB100" i="46" s="1"/>
  <c r="AC100" i="46" s="1"/>
  <c r="AD100" i="46" s="1"/>
  <c r="AE100" i="46" s="1"/>
  <c r="AF100" i="46" s="1"/>
  <c r="C100" i="46"/>
  <c r="D99" i="46"/>
  <c r="E99" i="46" s="1"/>
  <c r="F99" i="46" s="1"/>
  <c r="G99" i="46" s="1"/>
  <c r="H99" i="46" s="1"/>
  <c r="I99" i="46" s="1"/>
  <c r="J99" i="46" s="1"/>
  <c r="K99" i="46" s="1"/>
  <c r="L99" i="46" s="1"/>
  <c r="M99" i="46" s="1"/>
  <c r="N99" i="46" s="1"/>
  <c r="O99" i="46" s="1"/>
  <c r="P99" i="46" s="1"/>
  <c r="Q99" i="46" s="1"/>
  <c r="R99" i="46" s="1"/>
  <c r="S99" i="46" s="1"/>
  <c r="T99" i="46" s="1"/>
  <c r="U99" i="46" s="1"/>
  <c r="V99" i="46" s="1"/>
  <c r="W99" i="46" s="1"/>
  <c r="X99" i="46" s="1"/>
  <c r="Y99" i="46" s="1"/>
  <c r="Z99" i="46" s="1"/>
  <c r="AA99" i="46" s="1"/>
  <c r="AB99" i="46" s="1"/>
  <c r="AC99" i="46" s="1"/>
  <c r="AD99" i="46" s="1"/>
  <c r="AE99" i="46" s="1"/>
  <c r="AF99" i="46" s="1"/>
  <c r="C99" i="46"/>
  <c r="E98" i="46"/>
  <c r="F98" i="46" s="1"/>
  <c r="D98" i="46"/>
  <c r="C98" i="46"/>
  <c r="C97" i="46"/>
  <c r="AH95" i="46"/>
  <c r="AI95" i="46" s="1"/>
  <c r="AH94" i="46"/>
  <c r="AI94" i="46" s="1"/>
  <c r="AH93" i="46"/>
  <c r="AI93" i="46" s="1"/>
  <c r="AH92" i="46"/>
  <c r="AI92" i="46" s="1"/>
  <c r="AH91" i="46"/>
  <c r="AI91" i="46" s="1"/>
  <c r="D90" i="46"/>
  <c r="C90" i="46"/>
  <c r="B90" i="46"/>
  <c r="AI88" i="46"/>
  <c r="AH88" i="46"/>
  <c r="AI87" i="46"/>
  <c r="AH87" i="46"/>
  <c r="AI86" i="46"/>
  <c r="AH86" i="46"/>
  <c r="AI85" i="46"/>
  <c r="AH85" i="46"/>
  <c r="AI84" i="46"/>
  <c r="AH84" i="46"/>
  <c r="AI83" i="46"/>
  <c r="AH83" i="46"/>
  <c r="AI82" i="46"/>
  <c r="AH82" i="46"/>
  <c r="AI81" i="46"/>
  <c r="AH81" i="46"/>
  <c r="AG79" i="46"/>
  <c r="AI78" i="46"/>
  <c r="AH78" i="46"/>
  <c r="AF77" i="46"/>
  <c r="AE77" i="46"/>
  <c r="AD77" i="46"/>
  <c r="AC77" i="46"/>
  <c r="AB77" i="46"/>
  <c r="AA77" i="46"/>
  <c r="Z77" i="46"/>
  <c r="Y77" i="46"/>
  <c r="X77" i="46"/>
  <c r="W77" i="46"/>
  <c r="V77" i="46"/>
  <c r="U77" i="46"/>
  <c r="T77" i="46"/>
  <c r="S77" i="46"/>
  <c r="R77" i="46"/>
  <c r="Q77" i="46"/>
  <c r="P77" i="46"/>
  <c r="O77" i="46"/>
  <c r="N77" i="46"/>
  <c r="M77" i="46"/>
  <c r="L77" i="46"/>
  <c r="K77" i="46"/>
  <c r="J77" i="46"/>
  <c r="I77" i="46"/>
  <c r="H77" i="46"/>
  <c r="G77" i="46"/>
  <c r="F77" i="46"/>
  <c r="AF76" i="46"/>
  <c r="AE76" i="46"/>
  <c r="AD76" i="46"/>
  <c r="AC76" i="46"/>
  <c r="AB76" i="46"/>
  <c r="AA76" i="46"/>
  <c r="Z76" i="46"/>
  <c r="Y76" i="46"/>
  <c r="X76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AF75" i="46"/>
  <c r="AE75" i="46"/>
  <c r="AD75" i="46"/>
  <c r="AC75" i="46"/>
  <c r="AB75" i="46"/>
  <c r="AA75" i="46"/>
  <c r="Z75" i="46"/>
  <c r="Y75" i="46"/>
  <c r="X75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AF74" i="46"/>
  <c r="AE74" i="46"/>
  <c r="AD74" i="46"/>
  <c r="AC74" i="46"/>
  <c r="AB74" i="46"/>
  <c r="AA74" i="46"/>
  <c r="Z74" i="46"/>
  <c r="Y74" i="46"/>
  <c r="X74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AF73" i="46"/>
  <c r="AE73" i="46"/>
  <c r="AD73" i="46"/>
  <c r="AC73" i="46"/>
  <c r="AB73" i="46"/>
  <c r="AB79" i="46" s="1"/>
  <c r="AA73" i="46"/>
  <c r="Z73" i="46"/>
  <c r="Y73" i="46"/>
  <c r="X73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AI71" i="46"/>
  <c r="AH71" i="46"/>
  <c r="AG69" i="46"/>
  <c r="AF69" i="46"/>
  <c r="AE69" i="46"/>
  <c r="AD69" i="46"/>
  <c r="AC69" i="46"/>
  <c r="AB69" i="46"/>
  <c r="AA69" i="46"/>
  <c r="Z69" i="46"/>
  <c r="Y69" i="46"/>
  <c r="X69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AH69" i="46" s="1"/>
  <c r="AI68" i="46"/>
  <c r="AH68" i="46"/>
  <c r="AI67" i="46"/>
  <c r="AH67" i="46"/>
  <c r="AI66" i="46"/>
  <c r="AH66" i="46"/>
  <c r="AG65" i="46"/>
  <c r="AF65" i="46"/>
  <c r="AE65" i="46"/>
  <c r="AD65" i="46"/>
  <c r="AC65" i="46"/>
  <c r="AC5" i="46" s="1"/>
  <c r="AB65" i="46"/>
  <c r="AB5" i="46" s="1"/>
  <c r="AA65" i="46"/>
  <c r="AA5" i="46" s="1"/>
  <c r="Z65" i="46"/>
  <c r="Y65" i="46"/>
  <c r="Y5" i="46" s="1"/>
  <c r="X65" i="46"/>
  <c r="W65" i="46"/>
  <c r="V65" i="46"/>
  <c r="U65" i="46"/>
  <c r="U5" i="46" s="1"/>
  <c r="T65" i="46"/>
  <c r="T5" i="46" s="1"/>
  <c r="S65" i="46"/>
  <c r="S5" i="46" s="1"/>
  <c r="R65" i="46"/>
  <c r="R5" i="46" s="1"/>
  <c r="Q65" i="46"/>
  <c r="P65" i="46"/>
  <c r="P5" i="46" s="1"/>
  <c r="O65" i="46"/>
  <c r="O5" i="46" s="1"/>
  <c r="N65" i="46"/>
  <c r="N5" i="46" s="1"/>
  <c r="M65" i="46"/>
  <c r="M5" i="46" s="1"/>
  <c r="L65" i="46"/>
  <c r="K65" i="46"/>
  <c r="K5" i="46" s="1"/>
  <c r="J65" i="46"/>
  <c r="J5" i="46" s="1"/>
  <c r="I65" i="46"/>
  <c r="H65" i="46"/>
  <c r="H5" i="46" s="1"/>
  <c r="G65" i="46"/>
  <c r="G5" i="46" s="1"/>
  <c r="F65" i="46"/>
  <c r="F5" i="46" s="1"/>
  <c r="E65" i="46"/>
  <c r="E5" i="46" s="1"/>
  <c r="D65" i="46"/>
  <c r="D5" i="46" s="1"/>
  <c r="C65" i="46"/>
  <c r="C5" i="46" s="1"/>
  <c r="B65" i="46"/>
  <c r="AI64" i="46"/>
  <c r="AH64" i="46"/>
  <c r="AI63" i="46"/>
  <c r="AH63" i="46"/>
  <c r="AI62" i="46"/>
  <c r="AH62" i="46"/>
  <c r="AI61" i="46"/>
  <c r="AH61" i="46"/>
  <c r="AI60" i="46"/>
  <c r="AH60" i="46"/>
  <c r="AI59" i="46"/>
  <c r="AH59" i="46"/>
  <c r="AI58" i="46"/>
  <c r="AH58" i="46"/>
  <c r="AI57" i="46"/>
  <c r="AH57" i="46"/>
  <c r="AI56" i="46"/>
  <c r="AH56" i="46"/>
  <c r="AI55" i="46"/>
  <c r="AH55" i="46"/>
  <c r="AI54" i="46"/>
  <c r="AH54" i="46"/>
  <c r="AG53" i="46"/>
  <c r="AF53" i="46"/>
  <c r="AE53" i="46"/>
  <c r="AD53" i="46"/>
  <c r="AC53" i="46"/>
  <c r="AB53" i="46"/>
  <c r="AA53" i="46"/>
  <c r="Z53" i="46"/>
  <c r="Y53" i="46"/>
  <c r="X53" i="46"/>
  <c r="W53" i="46"/>
  <c r="V53" i="46"/>
  <c r="U53" i="46"/>
  <c r="T53" i="46"/>
  <c r="S53" i="46"/>
  <c r="R53" i="46"/>
  <c r="Q53" i="46"/>
  <c r="P53" i="46"/>
  <c r="O53" i="46"/>
  <c r="N53" i="46"/>
  <c r="M53" i="46"/>
  <c r="L53" i="46"/>
  <c r="K53" i="46"/>
  <c r="J53" i="46"/>
  <c r="I53" i="46"/>
  <c r="H53" i="46"/>
  <c r="G53" i="46"/>
  <c r="F53" i="46"/>
  <c r="E53" i="46"/>
  <c r="D53" i="46"/>
  <c r="C53" i="46"/>
  <c r="B53" i="46"/>
  <c r="AI52" i="46"/>
  <c r="AH52" i="46"/>
  <c r="AI51" i="46"/>
  <c r="AH51" i="46"/>
  <c r="AI50" i="46"/>
  <c r="AH50" i="46"/>
  <c r="S49" i="46"/>
  <c r="R49" i="46"/>
  <c r="Q49" i="46"/>
  <c r="P49" i="46"/>
  <c r="O49" i="46"/>
  <c r="N49" i="46"/>
  <c r="M49" i="46"/>
  <c r="L49" i="46"/>
  <c r="K49" i="46"/>
  <c r="J49" i="46"/>
  <c r="I49" i="46"/>
  <c r="H49" i="46"/>
  <c r="G49" i="46"/>
  <c r="F49" i="46"/>
  <c r="E49" i="46"/>
  <c r="D49" i="46"/>
  <c r="C49" i="46"/>
  <c r="B49" i="46"/>
  <c r="AG48" i="46"/>
  <c r="AG49" i="46" s="1"/>
  <c r="AI47" i="46"/>
  <c r="AH47" i="46"/>
  <c r="AI46" i="46"/>
  <c r="AH46" i="46"/>
  <c r="AI45" i="46"/>
  <c r="AH45" i="46"/>
  <c r="AI44" i="46"/>
  <c r="AH44" i="46"/>
  <c r="AI43" i="46"/>
  <c r="AH43" i="46"/>
  <c r="AI42" i="46"/>
  <c r="AH42" i="46"/>
  <c r="AI41" i="46"/>
  <c r="AH41" i="46"/>
  <c r="AI40" i="46"/>
  <c r="AH40" i="46"/>
  <c r="AI39" i="46"/>
  <c r="AH39" i="46"/>
  <c r="AI38" i="46"/>
  <c r="AH38" i="46"/>
  <c r="AI37" i="46"/>
  <c r="AH37" i="46"/>
  <c r="AI36" i="46"/>
  <c r="AH36" i="46"/>
  <c r="AG35" i="46"/>
  <c r="AG2" i="46" s="1"/>
  <c r="AF35" i="46"/>
  <c r="AE35" i="46"/>
  <c r="AD35" i="46"/>
  <c r="AC35" i="46"/>
  <c r="AB35" i="46"/>
  <c r="AA35" i="46"/>
  <c r="Z35" i="46"/>
  <c r="Y35" i="46"/>
  <c r="X35" i="46"/>
  <c r="W35" i="46"/>
  <c r="V35" i="46"/>
  <c r="U35" i="46"/>
  <c r="T35" i="46"/>
  <c r="S35" i="46"/>
  <c r="R35" i="46"/>
  <c r="Q35" i="46"/>
  <c r="P35" i="46"/>
  <c r="O35" i="46"/>
  <c r="N35" i="46"/>
  <c r="M35" i="46"/>
  <c r="L35" i="46"/>
  <c r="K35" i="46"/>
  <c r="J35" i="46"/>
  <c r="I35" i="46"/>
  <c r="H35" i="46"/>
  <c r="G35" i="46"/>
  <c r="F35" i="46"/>
  <c r="E35" i="46"/>
  <c r="D35" i="46"/>
  <c r="C35" i="46"/>
  <c r="B35" i="46"/>
  <c r="AI34" i="46"/>
  <c r="AH34" i="46"/>
  <c r="AI33" i="46"/>
  <c r="AH33" i="46"/>
  <c r="AI32" i="46"/>
  <c r="AH32" i="46"/>
  <c r="AI31" i="46"/>
  <c r="AH31" i="46"/>
  <c r="AI30" i="46"/>
  <c r="AH30" i="46"/>
  <c r="AI29" i="46"/>
  <c r="AH29" i="46"/>
  <c r="AI28" i="46"/>
  <c r="AH28" i="46"/>
  <c r="AI27" i="46"/>
  <c r="AH27" i="46"/>
  <c r="AI26" i="46"/>
  <c r="AH26" i="46"/>
  <c r="AI25" i="46"/>
  <c r="AH25" i="46"/>
  <c r="AI24" i="46"/>
  <c r="AH24" i="46"/>
  <c r="AI23" i="46"/>
  <c r="AH23" i="46"/>
  <c r="AI22" i="46"/>
  <c r="AH22" i="46"/>
  <c r="AI21" i="46"/>
  <c r="AH21" i="46"/>
  <c r="AI20" i="46"/>
  <c r="AH20" i="46"/>
  <c r="AI19" i="46"/>
  <c r="AH19" i="46"/>
  <c r="AI18" i="46"/>
  <c r="AH18" i="46"/>
  <c r="AI17" i="46"/>
  <c r="AH17" i="46"/>
  <c r="AI16" i="46"/>
  <c r="AH16" i="46"/>
  <c r="AI15" i="46"/>
  <c r="AH15" i="46"/>
  <c r="AI14" i="46"/>
  <c r="AH14" i="46"/>
  <c r="AI13" i="46"/>
  <c r="AH13" i="46"/>
  <c r="AI12" i="46"/>
  <c r="AH12" i="46"/>
  <c r="AI11" i="46"/>
  <c r="AH11" i="46"/>
  <c r="AF5" i="46"/>
  <c r="AD5" i="46"/>
  <c r="Z5" i="46"/>
  <c r="X5" i="46"/>
  <c r="V5" i="46"/>
  <c r="L5" i="46"/>
  <c r="I5" i="46"/>
  <c r="AG4" i="46"/>
  <c r="K4" i="46"/>
  <c r="B4" i="46"/>
  <c r="E4" i="46"/>
  <c r="W72" i="49" l="1"/>
  <c r="W70" i="49"/>
  <c r="W80" i="49" s="1"/>
  <c r="AC98" i="49"/>
  <c r="Z187" i="49"/>
  <c r="AA97" i="49"/>
  <c r="X72" i="49"/>
  <c r="X70" i="49"/>
  <c r="AN209" i="49"/>
  <c r="V7" i="49"/>
  <c r="V80" i="49"/>
  <c r="AB189" i="49"/>
  <c r="Y230" i="49"/>
  <c r="Z194" i="49"/>
  <c r="Y195" i="49"/>
  <c r="Y48" i="49" s="1"/>
  <c r="Y90" i="49"/>
  <c r="K6" i="47"/>
  <c r="F189" i="47"/>
  <c r="E195" i="47"/>
  <c r="E90" i="47"/>
  <c r="G230" i="47"/>
  <c r="H194" i="47"/>
  <c r="G187" i="47"/>
  <c r="H97" i="47"/>
  <c r="I98" i="47"/>
  <c r="AD79" i="46"/>
  <c r="AC79" i="46"/>
  <c r="Y79" i="46"/>
  <c r="V79" i="46"/>
  <c r="U79" i="46"/>
  <c r="T79" i="46"/>
  <c r="S70" i="46"/>
  <c r="R72" i="46"/>
  <c r="R70" i="46"/>
  <c r="Q79" i="46"/>
  <c r="Q70" i="46"/>
  <c r="Q72" i="46"/>
  <c r="Q5" i="46"/>
  <c r="P70" i="46"/>
  <c r="O70" i="46"/>
  <c r="O72" i="46"/>
  <c r="N79" i="46"/>
  <c r="N72" i="46"/>
  <c r="N7" i="46" s="1"/>
  <c r="N70" i="46"/>
  <c r="M72" i="46"/>
  <c r="M79" i="46"/>
  <c r="L72" i="46"/>
  <c r="AD209" i="46" s="1"/>
  <c r="L79" i="46"/>
  <c r="L7" i="46"/>
  <c r="K70" i="46"/>
  <c r="J70" i="46"/>
  <c r="J72" i="46"/>
  <c r="J7" i="46" s="1"/>
  <c r="I79" i="46"/>
  <c r="I70" i="46"/>
  <c r="H70" i="46"/>
  <c r="AI73" i="46"/>
  <c r="AI75" i="46"/>
  <c r="F79" i="46"/>
  <c r="F70" i="46"/>
  <c r="F72" i="46"/>
  <c r="F7" i="46" s="1"/>
  <c r="E79" i="46"/>
  <c r="D72" i="46"/>
  <c r="V209" i="46" s="1"/>
  <c r="D79" i="46"/>
  <c r="AH77" i="46"/>
  <c r="AH65" i="46"/>
  <c r="AI74" i="46"/>
  <c r="AI76" i="46"/>
  <c r="AH53" i="46"/>
  <c r="C70" i="46"/>
  <c r="AI35" i="46"/>
  <c r="B5" i="46"/>
  <c r="AH75" i="46"/>
  <c r="AI65" i="46"/>
  <c r="AI53" i="46"/>
  <c r="H4" i="46"/>
  <c r="AB209" i="46"/>
  <c r="AJ209" i="46"/>
  <c r="R7" i="46"/>
  <c r="AG3" i="46"/>
  <c r="AG6" i="46" s="1"/>
  <c r="AG70" i="46"/>
  <c r="AG72" i="46"/>
  <c r="AG80" i="46" s="1"/>
  <c r="AE209" i="46"/>
  <c r="M7" i="46"/>
  <c r="AG209" i="46"/>
  <c r="O7" i="46"/>
  <c r="AI209" i="46"/>
  <c r="Q7" i="46"/>
  <c r="G70" i="46"/>
  <c r="C72" i="46"/>
  <c r="K72" i="46"/>
  <c r="S72" i="46"/>
  <c r="AI69" i="46"/>
  <c r="H79" i="46"/>
  <c r="P79" i="46"/>
  <c r="X79" i="46"/>
  <c r="AF79" i="46"/>
  <c r="G98" i="46"/>
  <c r="P72" i="46"/>
  <c r="D7" i="46"/>
  <c r="W5" i="46"/>
  <c r="AE5" i="46"/>
  <c r="D70" i="46"/>
  <c r="L70" i="46"/>
  <c r="B70" i="46"/>
  <c r="AH74" i="46"/>
  <c r="M70" i="46"/>
  <c r="M80" i="46" s="1"/>
  <c r="B79" i="46"/>
  <c r="AH73" i="46"/>
  <c r="J79" i="46"/>
  <c r="R79" i="46"/>
  <c r="R80" i="46" s="1"/>
  <c r="Z79" i="46"/>
  <c r="C187" i="46"/>
  <c r="D97" i="46"/>
  <c r="N80" i="46"/>
  <c r="E70" i="46"/>
  <c r="E72" i="46"/>
  <c r="C79" i="46"/>
  <c r="K79" i="46"/>
  <c r="S79" i="46"/>
  <c r="AA79" i="46"/>
  <c r="AH76" i="46"/>
  <c r="E90" i="46"/>
  <c r="AH35" i="46"/>
  <c r="AI77" i="46"/>
  <c r="Q80" i="46"/>
  <c r="I72" i="46"/>
  <c r="H72" i="46"/>
  <c r="G72" i="46"/>
  <c r="D206" i="46"/>
  <c r="S206" i="46"/>
  <c r="G79" i="46"/>
  <c r="O79" i="46"/>
  <c r="O80" i="46" s="1"/>
  <c r="W79" i="46"/>
  <c r="AE79" i="46"/>
  <c r="D195" i="46"/>
  <c r="E189" i="46"/>
  <c r="C195" i="46"/>
  <c r="E194" i="46"/>
  <c r="AP209" i="49" l="1"/>
  <c r="X7" i="49"/>
  <c r="AA187" i="49"/>
  <c r="AB97" i="49"/>
  <c r="Y49" i="49"/>
  <c r="AA194" i="49"/>
  <c r="Z230" i="49"/>
  <c r="Z195" i="49"/>
  <c r="Z49" i="49" s="1"/>
  <c r="Z90" i="49"/>
  <c r="AD98" i="49"/>
  <c r="AC189" i="49"/>
  <c r="X80" i="49"/>
  <c r="AO209" i="49"/>
  <c r="W7" i="49"/>
  <c r="H230" i="47"/>
  <c r="I194" i="47"/>
  <c r="J98" i="47"/>
  <c r="G189" i="47"/>
  <c r="F195" i="47"/>
  <c r="F90" i="47"/>
  <c r="H187" i="47"/>
  <c r="I97" i="47"/>
  <c r="P80" i="46"/>
  <c r="AF209" i="46"/>
  <c r="L80" i="46"/>
  <c r="K80" i="46"/>
  <c r="J80" i="46"/>
  <c r="I80" i="46"/>
  <c r="H80" i="46"/>
  <c r="F80" i="46"/>
  <c r="X209" i="46"/>
  <c r="D80" i="46"/>
  <c r="E80" i="46"/>
  <c r="C80" i="46"/>
  <c r="AI79" i="46"/>
  <c r="AH79" i="46"/>
  <c r="H98" i="46"/>
  <c r="U209" i="46"/>
  <c r="C7" i="46"/>
  <c r="D187" i="46"/>
  <c r="E97" i="46"/>
  <c r="B72" i="46"/>
  <c r="B80" i="46" s="1"/>
  <c r="Y209" i="46"/>
  <c r="G7" i="46"/>
  <c r="AC209" i="46"/>
  <c r="K7" i="46"/>
  <c r="E230" i="46"/>
  <c r="F194" i="46"/>
  <c r="AH209" i="46"/>
  <c r="P7" i="46"/>
  <c r="G80" i="46"/>
  <c r="Z209" i="46"/>
  <c r="H7" i="46"/>
  <c r="AA209" i="46"/>
  <c r="I7" i="46"/>
  <c r="W209" i="46"/>
  <c r="E7" i="46"/>
  <c r="B204" i="46"/>
  <c r="AK209" i="46"/>
  <c r="S7" i="46"/>
  <c r="E195" i="46"/>
  <c r="F189" i="46"/>
  <c r="C204" i="46"/>
  <c r="S80" i="46"/>
  <c r="AB194" i="49" l="1"/>
  <c r="AA230" i="49"/>
  <c r="AA90" i="49"/>
  <c r="AA195" i="49"/>
  <c r="AA48" i="49" s="1"/>
  <c r="AE98" i="49"/>
  <c r="Y72" i="49"/>
  <c r="Y70" i="49"/>
  <c r="AB187" i="49"/>
  <c r="AC97" i="49"/>
  <c r="AD189" i="49"/>
  <c r="Z72" i="49"/>
  <c r="Z70" i="49"/>
  <c r="H189" i="47"/>
  <c r="G195" i="47"/>
  <c r="G90" i="47"/>
  <c r="K98" i="47"/>
  <c r="I187" i="47"/>
  <c r="J97" i="47"/>
  <c r="J194" i="47"/>
  <c r="I230" i="47"/>
  <c r="K6" i="46"/>
  <c r="I98" i="46"/>
  <c r="T209" i="46"/>
  <c r="B7" i="46"/>
  <c r="F230" i="46"/>
  <c r="G194" i="46"/>
  <c r="G189" i="46"/>
  <c r="F195" i="46"/>
  <c r="F90" i="46"/>
  <c r="E187" i="46"/>
  <c r="F97" i="46"/>
  <c r="AC187" i="49" l="1"/>
  <c r="AD97" i="49"/>
  <c r="AA49" i="49"/>
  <c r="AR209" i="49"/>
  <c r="Z7" i="49"/>
  <c r="AE189" i="49"/>
  <c r="AF98" i="49"/>
  <c r="AC194" i="49"/>
  <c r="AB230" i="49"/>
  <c r="AB90" i="49"/>
  <c r="AB195" i="49"/>
  <c r="AB48" i="49" s="1"/>
  <c r="AB49" i="49" s="1"/>
  <c r="AQ209" i="49"/>
  <c r="Y7" i="49"/>
  <c r="Z80" i="49"/>
  <c r="Y80" i="49"/>
  <c r="K194" i="47"/>
  <c r="J230" i="47"/>
  <c r="L98" i="47"/>
  <c r="J187" i="47"/>
  <c r="K97" i="47"/>
  <c r="I189" i="47"/>
  <c r="H195" i="47"/>
  <c r="H90" i="47"/>
  <c r="G195" i="46"/>
  <c r="H189" i="46"/>
  <c r="G90" i="46"/>
  <c r="J98" i="46"/>
  <c r="G230" i="46"/>
  <c r="H194" i="46"/>
  <c r="F187" i="46"/>
  <c r="G97" i="46"/>
  <c r="AF189" i="49" l="1"/>
  <c r="AB72" i="49"/>
  <c r="AB70" i="49"/>
  <c r="AD194" i="49"/>
  <c r="AC230" i="49"/>
  <c r="AC90" i="49"/>
  <c r="AC195" i="49"/>
  <c r="AC48" i="49" s="1"/>
  <c r="AC49" i="49" s="1"/>
  <c r="AA72" i="49"/>
  <c r="AA70" i="49"/>
  <c r="AD187" i="49"/>
  <c r="AE97" i="49"/>
  <c r="M98" i="47"/>
  <c r="K187" i="47"/>
  <c r="L97" i="47"/>
  <c r="I195" i="47"/>
  <c r="J189" i="47"/>
  <c r="I90" i="47"/>
  <c r="K230" i="47"/>
  <c r="L194" i="47"/>
  <c r="K98" i="46"/>
  <c r="H230" i="46"/>
  <c r="I194" i="46"/>
  <c r="H195" i="46"/>
  <c r="I189" i="46"/>
  <c r="G187" i="46"/>
  <c r="H97" i="46"/>
  <c r="AB80" i="49" l="1"/>
  <c r="AD230" i="49"/>
  <c r="AE194" i="49"/>
  <c r="AD90" i="49"/>
  <c r="AD195" i="49"/>
  <c r="AD48" i="49" s="1"/>
  <c r="AD49" i="49" s="1"/>
  <c r="AE187" i="49"/>
  <c r="AF97" i="49"/>
  <c r="AF187" i="49" s="1"/>
  <c r="AT209" i="49"/>
  <c r="AB7" i="49"/>
  <c r="AA80" i="49"/>
  <c r="AS209" i="49"/>
  <c r="AA7" i="49"/>
  <c r="AC70" i="49"/>
  <c r="AC72" i="49"/>
  <c r="L187" i="47"/>
  <c r="M97" i="47"/>
  <c r="J195" i="47"/>
  <c r="K189" i="47"/>
  <c r="J90" i="47"/>
  <c r="N98" i="47"/>
  <c r="L230" i="47"/>
  <c r="M194" i="47"/>
  <c r="J189" i="46"/>
  <c r="I195" i="46"/>
  <c r="I230" i="46"/>
  <c r="J194" i="46"/>
  <c r="H187" i="46"/>
  <c r="I97" i="46"/>
  <c r="L98" i="46"/>
  <c r="Q34" i="45"/>
  <c r="P34" i="45"/>
  <c r="B4" i="45"/>
  <c r="AU209" i="49" l="1"/>
  <c r="AC7" i="49"/>
  <c r="AD70" i="49"/>
  <c r="AD72" i="49"/>
  <c r="AC80" i="49"/>
  <c r="AE230" i="49"/>
  <c r="AF194" i="49"/>
  <c r="AE195" i="49"/>
  <c r="AE48" i="49" s="1"/>
  <c r="AE49" i="49" s="1"/>
  <c r="AE90" i="49"/>
  <c r="O98" i="47"/>
  <c r="K195" i="47"/>
  <c r="L189" i="47"/>
  <c r="K90" i="47"/>
  <c r="M187" i="47"/>
  <c r="N97" i="47"/>
  <c r="M230" i="47"/>
  <c r="N194" i="47"/>
  <c r="M98" i="46"/>
  <c r="I187" i="46"/>
  <c r="J97" i="46"/>
  <c r="K194" i="46"/>
  <c r="J230" i="46"/>
  <c r="J195" i="46"/>
  <c r="K189" i="46"/>
  <c r="J90" i="46"/>
  <c r="O34" i="45"/>
  <c r="N92" i="45"/>
  <c r="N34" i="45"/>
  <c r="M34" i="45"/>
  <c r="AV209" i="49" l="1"/>
  <c r="AD7" i="49"/>
  <c r="AF230" i="49"/>
  <c r="AF90" i="49"/>
  <c r="AF195" i="49"/>
  <c r="AF48" i="49" s="1"/>
  <c r="AD80" i="49"/>
  <c r="AE70" i="49"/>
  <c r="AE72" i="49"/>
  <c r="N187" i="47"/>
  <c r="O97" i="47"/>
  <c r="L195" i="47"/>
  <c r="M189" i="47"/>
  <c r="L90" i="47"/>
  <c r="N230" i="47"/>
  <c r="O194" i="47"/>
  <c r="P98" i="47"/>
  <c r="L194" i="46"/>
  <c r="K230" i="46"/>
  <c r="J187" i="46"/>
  <c r="K97" i="46"/>
  <c r="N98" i="46"/>
  <c r="K195" i="46"/>
  <c r="L189" i="46"/>
  <c r="K90" i="46"/>
  <c r="D90" i="45"/>
  <c r="AF65" i="44"/>
  <c r="AF234" i="45"/>
  <c r="AE234" i="45"/>
  <c r="AD234" i="45"/>
  <c r="AC234" i="45"/>
  <c r="AB234" i="45"/>
  <c r="AA234" i="45"/>
  <c r="Z234" i="45"/>
  <c r="Y234" i="45"/>
  <c r="X234" i="45"/>
  <c r="W234" i="45"/>
  <c r="V234" i="45"/>
  <c r="U234" i="45"/>
  <c r="T234" i="45"/>
  <c r="S234" i="45"/>
  <c r="R234" i="45"/>
  <c r="Q234" i="45"/>
  <c r="P234" i="45"/>
  <c r="O234" i="45"/>
  <c r="N234" i="45"/>
  <c r="M234" i="45"/>
  <c r="L234" i="45"/>
  <c r="K234" i="45"/>
  <c r="J234" i="45"/>
  <c r="I234" i="45"/>
  <c r="H234" i="45"/>
  <c r="G234" i="45"/>
  <c r="F234" i="45"/>
  <c r="E234" i="45"/>
  <c r="D234" i="45"/>
  <c r="C234" i="45"/>
  <c r="B234" i="45"/>
  <c r="A234" i="45"/>
  <c r="AF233" i="45"/>
  <c r="AE233" i="45"/>
  <c r="AD233" i="45"/>
  <c r="AC233" i="45"/>
  <c r="AB233" i="45"/>
  <c r="AA233" i="45"/>
  <c r="Z233" i="45"/>
  <c r="Y233" i="45"/>
  <c r="X233" i="45"/>
  <c r="W233" i="45"/>
  <c r="V233" i="45"/>
  <c r="U233" i="45"/>
  <c r="T233" i="45"/>
  <c r="S233" i="45"/>
  <c r="R233" i="45"/>
  <c r="Q233" i="45"/>
  <c r="P233" i="45"/>
  <c r="O233" i="45"/>
  <c r="N233" i="45"/>
  <c r="M233" i="45"/>
  <c r="L233" i="45"/>
  <c r="K233" i="45"/>
  <c r="J233" i="45"/>
  <c r="I233" i="45"/>
  <c r="H233" i="45"/>
  <c r="G233" i="45"/>
  <c r="F233" i="45"/>
  <c r="E233" i="45"/>
  <c r="D233" i="45"/>
  <c r="C233" i="45"/>
  <c r="B233" i="45"/>
  <c r="A233" i="45"/>
  <c r="AF232" i="45"/>
  <c r="AE232" i="45"/>
  <c r="AD232" i="45"/>
  <c r="AC232" i="45"/>
  <c r="AB232" i="45"/>
  <c r="AA232" i="45"/>
  <c r="Z232" i="45"/>
  <c r="Y232" i="45"/>
  <c r="X232" i="45"/>
  <c r="W232" i="45"/>
  <c r="V232" i="45"/>
  <c r="U232" i="45"/>
  <c r="T232" i="45"/>
  <c r="S232" i="45"/>
  <c r="R232" i="45"/>
  <c r="Q232" i="45"/>
  <c r="P232" i="45"/>
  <c r="O232" i="45"/>
  <c r="N232" i="45"/>
  <c r="M232" i="45"/>
  <c r="L232" i="45"/>
  <c r="K232" i="45"/>
  <c r="J232" i="45"/>
  <c r="I232" i="45"/>
  <c r="H232" i="45"/>
  <c r="G232" i="45"/>
  <c r="F232" i="45"/>
  <c r="E232" i="45"/>
  <c r="D232" i="45"/>
  <c r="C232" i="45"/>
  <c r="B232" i="45"/>
  <c r="A232" i="45"/>
  <c r="AF231" i="45"/>
  <c r="AE231" i="45"/>
  <c r="AD231" i="45"/>
  <c r="AC231" i="45"/>
  <c r="AB231" i="45"/>
  <c r="AA231" i="45"/>
  <c r="Z231" i="45"/>
  <c r="Y231" i="45"/>
  <c r="X231" i="45"/>
  <c r="W231" i="45"/>
  <c r="V231" i="45"/>
  <c r="U231" i="45"/>
  <c r="T231" i="45"/>
  <c r="S231" i="45"/>
  <c r="R231" i="45"/>
  <c r="Q231" i="45"/>
  <c r="P231" i="45"/>
  <c r="O231" i="45"/>
  <c r="N231" i="45"/>
  <c r="M231" i="45"/>
  <c r="L231" i="45"/>
  <c r="K231" i="45"/>
  <c r="J231" i="45"/>
  <c r="I231" i="45"/>
  <c r="H231" i="45"/>
  <c r="G231" i="45"/>
  <c r="F231" i="45"/>
  <c r="E231" i="45"/>
  <c r="D231" i="45"/>
  <c r="C231" i="45"/>
  <c r="B231" i="45"/>
  <c r="A231" i="45"/>
  <c r="B230" i="45"/>
  <c r="S205" i="45"/>
  <c r="AG195" i="45"/>
  <c r="B195" i="45"/>
  <c r="D194" i="45"/>
  <c r="C194" i="45"/>
  <c r="C230" i="45" s="1"/>
  <c r="J193" i="45"/>
  <c r="K193" i="45" s="1"/>
  <c r="L193" i="45" s="1"/>
  <c r="M193" i="45" s="1"/>
  <c r="N193" i="45" s="1"/>
  <c r="O193" i="45" s="1"/>
  <c r="P193" i="45" s="1"/>
  <c r="Q193" i="45" s="1"/>
  <c r="R193" i="45" s="1"/>
  <c r="S193" i="45" s="1"/>
  <c r="T193" i="45" s="1"/>
  <c r="U193" i="45" s="1"/>
  <c r="V193" i="45" s="1"/>
  <c r="W193" i="45" s="1"/>
  <c r="X193" i="45" s="1"/>
  <c r="Y193" i="45" s="1"/>
  <c r="Z193" i="45" s="1"/>
  <c r="AA193" i="45" s="1"/>
  <c r="AB193" i="45" s="1"/>
  <c r="AC193" i="45" s="1"/>
  <c r="AD193" i="45" s="1"/>
  <c r="AE193" i="45" s="1"/>
  <c r="AF193" i="45" s="1"/>
  <c r="C193" i="45"/>
  <c r="D193" i="45" s="1"/>
  <c r="E193" i="45" s="1"/>
  <c r="F193" i="45" s="1"/>
  <c r="G193" i="45" s="1"/>
  <c r="H193" i="45" s="1"/>
  <c r="I193" i="45" s="1"/>
  <c r="C192" i="45"/>
  <c r="D192" i="45" s="1"/>
  <c r="E192" i="45" s="1"/>
  <c r="F192" i="45" s="1"/>
  <c r="G192" i="45" s="1"/>
  <c r="H192" i="45" s="1"/>
  <c r="I192" i="45" s="1"/>
  <c r="J192" i="45" s="1"/>
  <c r="K192" i="45" s="1"/>
  <c r="L192" i="45" s="1"/>
  <c r="M192" i="45" s="1"/>
  <c r="N192" i="45" s="1"/>
  <c r="O192" i="45" s="1"/>
  <c r="P192" i="45" s="1"/>
  <c r="Q192" i="45" s="1"/>
  <c r="R192" i="45" s="1"/>
  <c r="S192" i="45" s="1"/>
  <c r="T192" i="45" s="1"/>
  <c r="U192" i="45" s="1"/>
  <c r="V192" i="45" s="1"/>
  <c r="W192" i="45" s="1"/>
  <c r="X192" i="45" s="1"/>
  <c r="Y192" i="45" s="1"/>
  <c r="Z192" i="45" s="1"/>
  <c r="AA192" i="45" s="1"/>
  <c r="AB192" i="45" s="1"/>
  <c r="AC192" i="45" s="1"/>
  <c r="AD192" i="45" s="1"/>
  <c r="AE192" i="45" s="1"/>
  <c r="AF192" i="45" s="1"/>
  <c r="F191" i="45"/>
  <c r="G191" i="45" s="1"/>
  <c r="H191" i="45" s="1"/>
  <c r="I191" i="45" s="1"/>
  <c r="J191" i="45" s="1"/>
  <c r="K191" i="45" s="1"/>
  <c r="L191" i="45" s="1"/>
  <c r="M191" i="45" s="1"/>
  <c r="N191" i="45" s="1"/>
  <c r="O191" i="45" s="1"/>
  <c r="P191" i="45" s="1"/>
  <c r="Q191" i="45" s="1"/>
  <c r="R191" i="45" s="1"/>
  <c r="S191" i="45" s="1"/>
  <c r="T191" i="45" s="1"/>
  <c r="U191" i="45" s="1"/>
  <c r="V191" i="45" s="1"/>
  <c r="W191" i="45" s="1"/>
  <c r="X191" i="45" s="1"/>
  <c r="Y191" i="45" s="1"/>
  <c r="Z191" i="45" s="1"/>
  <c r="AA191" i="45" s="1"/>
  <c r="AB191" i="45" s="1"/>
  <c r="AC191" i="45" s="1"/>
  <c r="AD191" i="45" s="1"/>
  <c r="AE191" i="45" s="1"/>
  <c r="AF191" i="45" s="1"/>
  <c r="E191" i="45"/>
  <c r="D191" i="45"/>
  <c r="C191" i="45"/>
  <c r="D190" i="45"/>
  <c r="C190" i="45"/>
  <c r="E189" i="45"/>
  <c r="F189" i="45" s="1"/>
  <c r="D189" i="45"/>
  <c r="C189" i="45"/>
  <c r="C195" i="45" s="1"/>
  <c r="AG187" i="45"/>
  <c r="B187" i="45"/>
  <c r="P186" i="45"/>
  <c r="Q186" i="45" s="1"/>
  <c r="R186" i="45" s="1"/>
  <c r="S186" i="45" s="1"/>
  <c r="T186" i="45" s="1"/>
  <c r="U186" i="45" s="1"/>
  <c r="V186" i="45" s="1"/>
  <c r="W186" i="45" s="1"/>
  <c r="X186" i="45" s="1"/>
  <c r="Y186" i="45" s="1"/>
  <c r="Z186" i="45" s="1"/>
  <c r="AA186" i="45" s="1"/>
  <c r="AB186" i="45" s="1"/>
  <c r="AC186" i="45" s="1"/>
  <c r="AD186" i="45" s="1"/>
  <c r="AE186" i="45" s="1"/>
  <c r="AF186" i="45" s="1"/>
  <c r="C186" i="45"/>
  <c r="D186" i="45" s="1"/>
  <c r="E186" i="45" s="1"/>
  <c r="F186" i="45" s="1"/>
  <c r="G186" i="45" s="1"/>
  <c r="H186" i="45" s="1"/>
  <c r="I186" i="45" s="1"/>
  <c r="J186" i="45" s="1"/>
  <c r="K186" i="45" s="1"/>
  <c r="L186" i="45" s="1"/>
  <c r="M186" i="45" s="1"/>
  <c r="N186" i="45" s="1"/>
  <c r="O186" i="45" s="1"/>
  <c r="F185" i="45"/>
  <c r="G185" i="45" s="1"/>
  <c r="H185" i="45" s="1"/>
  <c r="I185" i="45" s="1"/>
  <c r="J185" i="45" s="1"/>
  <c r="K185" i="45" s="1"/>
  <c r="L185" i="45" s="1"/>
  <c r="M185" i="45" s="1"/>
  <c r="N185" i="45" s="1"/>
  <c r="O185" i="45" s="1"/>
  <c r="P185" i="45" s="1"/>
  <c r="Q185" i="45" s="1"/>
  <c r="R185" i="45" s="1"/>
  <c r="S185" i="45" s="1"/>
  <c r="T185" i="45" s="1"/>
  <c r="U185" i="45" s="1"/>
  <c r="V185" i="45" s="1"/>
  <c r="W185" i="45" s="1"/>
  <c r="X185" i="45" s="1"/>
  <c r="Y185" i="45" s="1"/>
  <c r="Z185" i="45" s="1"/>
  <c r="AA185" i="45" s="1"/>
  <c r="AB185" i="45" s="1"/>
  <c r="AC185" i="45" s="1"/>
  <c r="AD185" i="45" s="1"/>
  <c r="AE185" i="45" s="1"/>
  <c r="AF185" i="45" s="1"/>
  <c r="E185" i="45"/>
  <c r="D185" i="45"/>
  <c r="C185" i="45"/>
  <c r="D184" i="45"/>
  <c r="E184" i="45" s="1"/>
  <c r="F184" i="45" s="1"/>
  <c r="G184" i="45" s="1"/>
  <c r="H184" i="45" s="1"/>
  <c r="I184" i="45" s="1"/>
  <c r="J184" i="45" s="1"/>
  <c r="K184" i="45" s="1"/>
  <c r="L184" i="45" s="1"/>
  <c r="M184" i="45" s="1"/>
  <c r="N184" i="45" s="1"/>
  <c r="O184" i="45" s="1"/>
  <c r="P184" i="45" s="1"/>
  <c r="Q184" i="45" s="1"/>
  <c r="R184" i="45" s="1"/>
  <c r="S184" i="45" s="1"/>
  <c r="T184" i="45" s="1"/>
  <c r="U184" i="45" s="1"/>
  <c r="V184" i="45" s="1"/>
  <c r="W184" i="45" s="1"/>
  <c r="X184" i="45" s="1"/>
  <c r="Y184" i="45" s="1"/>
  <c r="Z184" i="45" s="1"/>
  <c r="AA184" i="45" s="1"/>
  <c r="AB184" i="45" s="1"/>
  <c r="AC184" i="45" s="1"/>
  <c r="AD184" i="45" s="1"/>
  <c r="AE184" i="45" s="1"/>
  <c r="AF184" i="45" s="1"/>
  <c r="C184" i="45"/>
  <c r="Y183" i="45"/>
  <c r="Z183" i="45" s="1"/>
  <c r="AA183" i="45" s="1"/>
  <c r="AB183" i="45" s="1"/>
  <c r="AC183" i="45" s="1"/>
  <c r="AD183" i="45" s="1"/>
  <c r="AE183" i="45" s="1"/>
  <c r="AF183" i="45" s="1"/>
  <c r="C183" i="45"/>
  <c r="D183" i="45" s="1"/>
  <c r="E183" i="45" s="1"/>
  <c r="F183" i="45" s="1"/>
  <c r="G183" i="45" s="1"/>
  <c r="H183" i="45" s="1"/>
  <c r="I183" i="45" s="1"/>
  <c r="J183" i="45" s="1"/>
  <c r="K183" i="45" s="1"/>
  <c r="L183" i="45" s="1"/>
  <c r="M183" i="45" s="1"/>
  <c r="N183" i="45" s="1"/>
  <c r="O183" i="45" s="1"/>
  <c r="P183" i="45" s="1"/>
  <c r="Q183" i="45" s="1"/>
  <c r="R183" i="45" s="1"/>
  <c r="S183" i="45" s="1"/>
  <c r="T183" i="45" s="1"/>
  <c r="U183" i="45" s="1"/>
  <c r="V183" i="45" s="1"/>
  <c r="W183" i="45" s="1"/>
  <c r="X183" i="45" s="1"/>
  <c r="O182" i="45"/>
  <c r="P182" i="45" s="1"/>
  <c r="Q182" i="45" s="1"/>
  <c r="R182" i="45" s="1"/>
  <c r="S182" i="45" s="1"/>
  <c r="T182" i="45" s="1"/>
  <c r="U182" i="45" s="1"/>
  <c r="V182" i="45" s="1"/>
  <c r="W182" i="45" s="1"/>
  <c r="X182" i="45" s="1"/>
  <c r="Y182" i="45" s="1"/>
  <c r="Z182" i="45" s="1"/>
  <c r="AA182" i="45" s="1"/>
  <c r="AB182" i="45" s="1"/>
  <c r="AC182" i="45" s="1"/>
  <c r="AD182" i="45" s="1"/>
  <c r="AE182" i="45" s="1"/>
  <c r="AF182" i="45" s="1"/>
  <c r="H182" i="45"/>
  <c r="I182" i="45" s="1"/>
  <c r="J182" i="45" s="1"/>
  <c r="K182" i="45" s="1"/>
  <c r="L182" i="45" s="1"/>
  <c r="M182" i="45" s="1"/>
  <c r="N182" i="45" s="1"/>
  <c r="G182" i="45"/>
  <c r="C182" i="45"/>
  <c r="D182" i="45" s="1"/>
  <c r="E182" i="45" s="1"/>
  <c r="F182" i="45" s="1"/>
  <c r="F181" i="45"/>
  <c r="G181" i="45" s="1"/>
  <c r="H181" i="45" s="1"/>
  <c r="I181" i="45" s="1"/>
  <c r="J181" i="45" s="1"/>
  <c r="K181" i="45" s="1"/>
  <c r="L181" i="45" s="1"/>
  <c r="M181" i="45" s="1"/>
  <c r="N181" i="45" s="1"/>
  <c r="O181" i="45" s="1"/>
  <c r="P181" i="45" s="1"/>
  <c r="Q181" i="45" s="1"/>
  <c r="R181" i="45" s="1"/>
  <c r="S181" i="45" s="1"/>
  <c r="T181" i="45" s="1"/>
  <c r="U181" i="45" s="1"/>
  <c r="V181" i="45" s="1"/>
  <c r="W181" i="45" s="1"/>
  <c r="X181" i="45" s="1"/>
  <c r="Y181" i="45" s="1"/>
  <c r="Z181" i="45" s="1"/>
  <c r="AA181" i="45" s="1"/>
  <c r="AB181" i="45" s="1"/>
  <c r="AC181" i="45" s="1"/>
  <c r="AD181" i="45" s="1"/>
  <c r="AE181" i="45" s="1"/>
  <c r="AF181" i="45" s="1"/>
  <c r="E181" i="45"/>
  <c r="D181" i="45"/>
  <c r="C181" i="45"/>
  <c r="C180" i="45"/>
  <c r="D180" i="45" s="1"/>
  <c r="E180" i="45" s="1"/>
  <c r="F180" i="45" s="1"/>
  <c r="G180" i="45" s="1"/>
  <c r="H180" i="45" s="1"/>
  <c r="I180" i="45" s="1"/>
  <c r="J180" i="45" s="1"/>
  <c r="K180" i="45" s="1"/>
  <c r="L180" i="45" s="1"/>
  <c r="M180" i="45" s="1"/>
  <c r="N180" i="45" s="1"/>
  <c r="O180" i="45" s="1"/>
  <c r="P180" i="45" s="1"/>
  <c r="Q180" i="45" s="1"/>
  <c r="R180" i="45" s="1"/>
  <c r="S180" i="45" s="1"/>
  <c r="T180" i="45" s="1"/>
  <c r="U180" i="45" s="1"/>
  <c r="V180" i="45" s="1"/>
  <c r="W180" i="45" s="1"/>
  <c r="X180" i="45" s="1"/>
  <c r="Y180" i="45" s="1"/>
  <c r="Z180" i="45" s="1"/>
  <c r="AA180" i="45" s="1"/>
  <c r="AB180" i="45" s="1"/>
  <c r="AC180" i="45" s="1"/>
  <c r="AD180" i="45" s="1"/>
  <c r="AE180" i="45" s="1"/>
  <c r="AF180" i="45" s="1"/>
  <c r="I179" i="45"/>
  <c r="J179" i="45" s="1"/>
  <c r="K179" i="45" s="1"/>
  <c r="L179" i="45" s="1"/>
  <c r="M179" i="45" s="1"/>
  <c r="N179" i="45" s="1"/>
  <c r="O179" i="45" s="1"/>
  <c r="P179" i="45" s="1"/>
  <c r="Q179" i="45" s="1"/>
  <c r="R179" i="45" s="1"/>
  <c r="S179" i="45" s="1"/>
  <c r="T179" i="45" s="1"/>
  <c r="U179" i="45" s="1"/>
  <c r="V179" i="45" s="1"/>
  <c r="W179" i="45" s="1"/>
  <c r="X179" i="45" s="1"/>
  <c r="Y179" i="45" s="1"/>
  <c r="Z179" i="45" s="1"/>
  <c r="AA179" i="45" s="1"/>
  <c r="AB179" i="45" s="1"/>
  <c r="AC179" i="45" s="1"/>
  <c r="AD179" i="45" s="1"/>
  <c r="AE179" i="45" s="1"/>
  <c r="AF179" i="45" s="1"/>
  <c r="H179" i="45"/>
  <c r="E179" i="45"/>
  <c r="F179" i="45" s="1"/>
  <c r="G179" i="45" s="1"/>
  <c r="D179" i="45"/>
  <c r="C179" i="45"/>
  <c r="C178" i="45"/>
  <c r="D178" i="45" s="1"/>
  <c r="E178" i="45" s="1"/>
  <c r="F178" i="45" s="1"/>
  <c r="G178" i="45" s="1"/>
  <c r="H178" i="45" s="1"/>
  <c r="I178" i="45" s="1"/>
  <c r="J178" i="45" s="1"/>
  <c r="K178" i="45" s="1"/>
  <c r="L178" i="45" s="1"/>
  <c r="M178" i="45" s="1"/>
  <c r="N178" i="45" s="1"/>
  <c r="O178" i="45" s="1"/>
  <c r="P178" i="45" s="1"/>
  <c r="Q178" i="45" s="1"/>
  <c r="R178" i="45" s="1"/>
  <c r="S178" i="45" s="1"/>
  <c r="T178" i="45" s="1"/>
  <c r="U178" i="45" s="1"/>
  <c r="V178" i="45" s="1"/>
  <c r="W178" i="45" s="1"/>
  <c r="X178" i="45" s="1"/>
  <c r="Y178" i="45" s="1"/>
  <c r="Z178" i="45" s="1"/>
  <c r="AA178" i="45" s="1"/>
  <c r="AB178" i="45" s="1"/>
  <c r="AC178" i="45" s="1"/>
  <c r="AD178" i="45" s="1"/>
  <c r="AE178" i="45" s="1"/>
  <c r="AF178" i="45" s="1"/>
  <c r="M177" i="45"/>
  <c r="N177" i="45" s="1"/>
  <c r="O177" i="45" s="1"/>
  <c r="P177" i="45" s="1"/>
  <c r="Q177" i="45" s="1"/>
  <c r="R177" i="45" s="1"/>
  <c r="S177" i="45" s="1"/>
  <c r="T177" i="45" s="1"/>
  <c r="U177" i="45" s="1"/>
  <c r="V177" i="45" s="1"/>
  <c r="W177" i="45" s="1"/>
  <c r="X177" i="45" s="1"/>
  <c r="Y177" i="45" s="1"/>
  <c r="Z177" i="45" s="1"/>
  <c r="AA177" i="45" s="1"/>
  <c r="AB177" i="45" s="1"/>
  <c r="AC177" i="45" s="1"/>
  <c r="AD177" i="45" s="1"/>
  <c r="AE177" i="45" s="1"/>
  <c r="AF177" i="45" s="1"/>
  <c r="C177" i="45"/>
  <c r="D177" i="45" s="1"/>
  <c r="E177" i="45" s="1"/>
  <c r="F177" i="45" s="1"/>
  <c r="G177" i="45" s="1"/>
  <c r="H177" i="45" s="1"/>
  <c r="I177" i="45" s="1"/>
  <c r="J177" i="45" s="1"/>
  <c r="K177" i="45" s="1"/>
  <c r="L177" i="45" s="1"/>
  <c r="C176" i="45"/>
  <c r="D176" i="45" s="1"/>
  <c r="E176" i="45" s="1"/>
  <c r="F176" i="45" s="1"/>
  <c r="G176" i="45" s="1"/>
  <c r="H176" i="45" s="1"/>
  <c r="I176" i="45" s="1"/>
  <c r="J176" i="45" s="1"/>
  <c r="K176" i="45" s="1"/>
  <c r="L176" i="45" s="1"/>
  <c r="M176" i="45" s="1"/>
  <c r="N176" i="45" s="1"/>
  <c r="O176" i="45" s="1"/>
  <c r="P176" i="45" s="1"/>
  <c r="Q176" i="45" s="1"/>
  <c r="R176" i="45" s="1"/>
  <c r="S176" i="45" s="1"/>
  <c r="T176" i="45" s="1"/>
  <c r="U176" i="45" s="1"/>
  <c r="V176" i="45" s="1"/>
  <c r="W176" i="45" s="1"/>
  <c r="X176" i="45" s="1"/>
  <c r="Y176" i="45" s="1"/>
  <c r="Z176" i="45" s="1"/>
  <c r="AA176" i="45" s="1"/>
  <c r="AB176" i="45" s="1"/>
  <c r="AC176" i="45" s="1"/>
  <c r="AD176" i="45" s="1"/>
  <c r="AE176" i="45" s="1"/>
  <c r="AF176" i="45" s="1"/>
  <c r="D175" i="45"/>
  <c r="E175" i="45" s="1"/>
  <c r="F175" i="45" s="1"/>
  <c r="G175" i="45" s="1"/>
  <c r="H175" i="45" s="1"/>
  <c r="I175" i="45" s="1"/>
  <c r="J175" i="45" s="1"/>
  <c r="K175" i="45" s="1"/>
  <c r="L175" i="45" s="1"/>
  <c r="M175" i="45" s="1"/>
  <c r="N175" i="45" s="1"/>
  <c r="O175" i="45" s="1"/>
  <c r="P175" i="45" s="1"/>
  <c r="Q175" i="45" s="1"/>
  <c r="R175" i="45" s="1"/>
  <c r="S175" i="45" s="1"/>
  <c r="T175" i="45" s="1"/>
  <c r="U175" i="45" s="1"/>
  <c r="V175" i="45" s="1"/>
  <c r="W175" i="45" s="1"/>
  <c r="X175" i="45" s="1"/>
  <c r="Y175" i="45" s="1"/>
  <c r="Z175" i="45" s="1"/>
  <c r="AA175" i="45" s="1"/>
  <c r="AB175" i="45" s="1"/>
  <c r="AC175" i="45" s="1"/>
  <c r="AD175" i="45" s="1"/>
  <c r="AE175" i="45" s="1"/>
  <c r="AF175" i="45" s="1"/>
  <c r="C175" i="45"/>
  <c r="C174" i="45"/>
  <c r="D174" i="45" s="1"/>
  <c r="E174" i="45" s="1"/>
  <c r="F174" i="45" s="1"/>
  <c r="G174" i="45" s="1"/>
  <c r="H174" i="45" s="1"/>
  <c r="I174" i="45" s="1"/>
  <c r="J174" i="45" s="1"/>
  <c r="K174" i="45" s="1"/>
  <c r="L174" i="45" s="1"/>
  <c r="M174" i="45" s="1"/>
  <c r="N174" i="45" s="1"/>
  <c r="O174" i="45" s="1"/>
  <c r="P174" i="45" s="1"/>
  <c r="Q174" i="45" s="1"/>
  <c r="R174" i="45" s="1"/>
  <c r="S174" i="45" s="1"/>
  <c r="T174" i="45" s="1"/>
  <c r="U174" i="45" s="1"/>
  <c r="V174" i="45" s="1"/>
  <c r="W174" i="45" s="1"/>
  <c r="X174" i="45" s="1"/>
  <c r="Y174" i="45" s="1"/>
  <c r="Z174" i="45" s="1"/>
  <c r="AA174" i="45" s="1"/>
  <c r="AB174" i="45" s="1"/>
  <c r="AC174" i="45" s="1"/>
  <c r="AD174" i="45" s="1"/>
  <c r="AE174" i="45" s="1"/>
  <c r="AF174" i="45" s="1"/>
  <c r="L172" i="45"/>
  <c r="M172" i="45" s="1"/>
  <c r="N172" i="45" s="1"/>
  <c r="O172" i="45" s="1"/>
  <c r="P172" i="45" s="1"/>
  <c r="Q172" i="45" s="1"/>
  <c r="R172" i="45" s="1"/>
  <c r="S172" i="45" s="1"/>
  <c r="T172" i="45" s="1"/>
  <c r="U172" i="45" s="1"/>
  <c r="V172" i="45" s="1"/>
  <c r="W172" i="45" s="1"/>
  <c r="X172" i="45" s="1"/>
  <c r="Y172" i="45" s="1"/>
  <c r="Z172" i="45" s="1"/>
  <c r="AA172" i="45" s="1"/>
  <c r="AB172" i="45" s="1"/>
  <c r="AC172" i="45" s="1"/>
  <c r="AD172" i="45" s="1"/>
  <c r="AE172" i="45" s="1"/>
  <c r="AF172" i="45" s="1"/>
  <c r="C172" i="45"/>
  <c r="D172" i="45" s="1"/>
  <c r="E172" i="45" s="1"/>
  <c r="F172" i="45" s="1"/>
  <c r="G172" i="45" s="1"/>
  <c r="H172" i="45" s="1"/>
  <c r="I172" i="45" s="1"/>
  <c r="J172" i="45" s="1"/>
  <c r="K172" i="45" s="1"/>
  <c r="C171" i="45"/>
  <c r="D171" i="45" s="1"/>
  <c r="E171" i="45" s="1"/>
  <c r="F171" i="45" s="1"/>
  <c r="G171" i="45" s="1"/>
  <c r="H171" i="45" s="1"/>
  <c r="I171" i="45" s="1"/>
  <c r="J171" i="45" s="1"/>
  <c r="K171" i="45" s="1"/>
  <c r="L171" i="45" s="1"/>
  <c r="M171" i="45" s="1"/>
  <c r="N171" i="45" s="1"/>
  <c r="O171" i="45" s="1"/>
  <c r="P171" i="45" s="1"/>
  <c r="Q171" i="45" s="1"/>
  <c r="R171" i="45" s="1"/>
  <c r="S171" i="45" s="1"/>
  <c r="T171" i="45" s="1"/>
  <c r="U171" i="45" s="1"/>
  <c r="V171" i="45" s="1"/>
  <c r="W171" i="45" s="1"/>
  <c r="X171" i="45" s="1"/>
  <c r="Y171" i="45" s="1"/>
  <c r="Z171" i="45" s="1"/>
  <c r="AA171" i="45" s="1"/>
  <c r="AB171" i="45" s="1"/>
  <c r="AC171" i="45" s="1"/>
  <c r="AD171" i="45" s="1"/>
  <c r="AE171" i="45" s="1"/>
  <c r="AF171" i="45" s="1"/>
  <c r="N170" i="45"/>
  <c r="O170" i="45" s="1"/>
  <c r="P170" i="45" s="1"/>
  <c r="Q170" i="45" s="1"/>
  <c r="R170" i="45" s="1"/>
  <c r="S170" i="45" s="1"/>
  <c r="T170" i="45" s="1"/>
  <c r="U170" i="45" s="1"/>
  <c r="V170" i="45" s="1"/>
  <c r="W170" i="45" s="1"/>
  <c r="X170" i="45" s="1"/>
  <c r="Y170" i="45" s="1"/>
  <c r="Z170" i="45" s="1"/>
  <c r="AA170" i="45" s="1"/>
  <c r="AB170" i="45" s="1"/>
  <c r="AC170" i="45" s="1"/>
  <c r="AD170" i="45" s="1"/>
  <c r="AE170" i="45" s="1"/>
  <c r="AF170" i="45" s="1"/>
  <c r="D170" i="45"/>
  <c r="E170" i="45" s="1"/>
  <c r="F170" i="45" s="1"/>
  <c r="G170" i="45" s="1"/>
  <c r="H170" i="45" s="1"/>
  <c r="I170" i="45" s="1"/>
  <c r="J170" i="45" s="1"/>
  <c r="K170" i="45" s="1"/>
  <c r="L170" i="45" s="1"/>
  <c r="M170" i="45" s="1"/>
  <c r="C170" i="45"/>
  <c r="D169" i="45"/>
  <c r="E169" i="45" s="1"/>
  <c r="F169" i="45" s="1"/>
  <c r="G169" i="45" s="1"/>
  <c r="H169" i="45" s="1"/>
  <c r="I169" i="45" s="1"/>
  <c r="J169" i="45" s="1"/>
  <c r="K169" i="45" s="1"/>
  <c r="L169" i="45" s="1"/>
  <c r="M169" i="45" s="1"/>
  <c r="N169" i="45" s="1"/>
  <c r="O169" i="45" s="1"/>
  <c r="P169" i="45" s="1"/>
  <c r="Q169" i="45" s="1"/>
  <c r="R169" i="45" s="1"/>
  <c r="S169" i="45" s="1"/>
  <c r="T169" i="45" s="1"/>
  <c r="U169" i="45" s="1"/>
  <c r="V169" i="45" s="1"/>
  <c r="W169" i="45" s="1"/>
  <c r="X169" i="45" s="1"/>
  <c r="Y169" i="45" s="1"/>
  <c r="Z169" i="45" s="1"/>
  <c r="AA169" i="45" s="1"/>
  <c r="AB169" i="45" s="1"/>
  <c r="AC169" i="45" s="1"/>
  <c r="AD169" i="45" s="1"/>
  <c r="AE169" i="45" s="1"/>
  <c r="AF169" i="45" s="1"/>
  <c r="C169" i="45"/>
  <c r="R168" i="45"/>
  <c r="S168" i="45" s="1"/>
  <c r="T168" i="45" s="1"/>
  <c r="U168" i="45" s="1"/>
  <c r="V168" i="45" s="1"/>
  <c r="W168" i="45" s="1"/>
  <c r="X168" i="45" s="1"/>
  <c r="Y168" i="45" s="1"/>
  <c r="Z168" i="45" s="1"/>
  <c r="AA168" i="45" s="1"/>
  <c r="AB168" i="45" s="1"/>
  <c r="AC168" i="45" s="1"/>
  <c r="AD168" i="45" s="1"/>
  <c r="AE168" i="45" s="1"/>
  <c r="AF168" i="45" s="1"/>
  <c r="J168" i="45"/>
  <c r="K168" i="45" s="1"/>
  <c r="L168" i="45" s="1"/>
  <c r="M168" i="45" s="1"/>
  <c r="N168" i="45" s="1"/>
  <c r="O168" i="45" s="1"/>
  <c r="P168" i="45" s="1"/>
  <c r="Q168" i="45" s="1"/>
  <c r="E168" i="45"/>
  <c r="F168" i="45" s="1"/>
  <c r="G168" i="45" s="1"/>
  <c r="H168" i="45" s="1"/>
  <c r="I168" i="45" s="1"/>
  <c r="D168" i="45"/>
  <c r="C168" i="45"/>
  <c r="H167" i="45"/>
  <c r="I167" i="45" s="1"/>
  <c r="J167" i="45" s="1"/>
  <c r="K167" i="45" s="1"/>
  <c r="L167" i="45" s="1"/>
  <c r="M167" i="45" s="1"/>
  <c r="N167" i="45" s="1"/>
  <c r="O167" i="45" s="1"/>
  <c r="P167" i="45" s="1"/>
  <c r="Q167" i="45" s="1"/>
  <c r="R167" i="45" s="1"/>
  <c r="S167" i="45" s="1"/>
  <c r="T167" i="45" s="1"/>
  <c r="U167" i="45" s="1"/>
  <c r="V167" i="45" s="1"/>
  <c r="W167" i="45" s="1"/>
  <c r="X167" i="45" s="1"/>
  <c r="Y167" i="45" s="1"/>
  <c r="Z167" i="45" s="1"/>
  <c r="AA167" i="45" s="1"/>
  <c r="AB167" i="45" s="1"/>
  <c r="AC167" i="45" s="1"/>
  <c r="AD167" i="45" s="1"/>
  <c r="AE167" i="45" s="1"/>
  <c r="AF167" i="45" s="1"/>
  <c r="C167" i="45"/>
  <c r="D167" i="45" s="1"/>
  <c r="E167" i="45" s="1"/>
  <c r="F167" i="45" s="1"/>
  <c r="G167" i="45" s="1"/>
  <c r="F166" i="45"/>
  <c r="G166" i="45" s="1"/>
  <c r="H166" i="45" s="1"/>
  <c r="I166" i="45" s="1"/>
  <c r="J166" i="45" s="1"/>
  <c r="K166" i="45" s="1"/>
  <c r="L166" i="45" s="1"/>
  <c r="M166" i="45" s="1"/>
  <c r="N166" i="45" s="1"/>
  <c r="O166" i="45" s="1"/>
  <c r="P166" i="45" s="1"/>
  <c r="Q166" i="45" s="1"/>
  <c r="R166" i="45" s="1"/>
  <c r="S166" i="45" s="1"/>
  <c r="T166" i="45" s="1"/>
  <c r="U166" i="45" s="1"/>
  <c r="V166" i="45" s="1"/>
  <c r="W166" i="45" s="1"/>
  <c r="X166" i="45" s="1"/>
  <c r="Y166" i="45" s="1"/>
  <c r="Z166" i="45" s="1"/>
  <c r="AA166" i="45" s="1"/>
  <c r="AB166" i="45" s="1"/>
  <c r="AC166" i="45" s="1"/>
  <c r="AD166" i="45" s="1"/>
  <c r="AE166" i="45" s="1"/>
  <c r="AF166" i="45" s="1"/>
  <c r="D166" i="45"/>
  <c r="E166" i="45" s="1"/>
  <c r="C166" i="45"/>
  <c r="D165" i="45"/>
  <c r="E165" i="45" s="1"/>
  <c r="F165" i="45" s="1"/>
  <c r="G165" i="45" s="1"/>
  <c r="H165" i="45" s="1"/>
  <c r="I165" i="45" s="1"/>
  <c r="J165" i="45" s="1"/>
  <c r="K165" i="45" s="1"/>
  <c r="L165" i="45" s="1"/>
  <c r="M165" i="45" s="1"/>
  <c r="N165" i="45" s="1"/>
  <c r="O165" i="45" s="1"/>
  <c r="P165" i="45" s="1"/>
  <c r="Q165" i="45" s="1"/>
  <c r="R165" i="45" s="1"/>
  <c r="S165" i="45" s="1"/>
  <c r="T165" i="45" s="1"/>
  <c r="U165" i="45" s="1"/>
  <c r="V165" i="45" s="1"/>
  <c r="W165" i="45" s="1"/>
  <c r="X165" i="45" s="1"/>
  <c r="Y165" i="45" s="1"/>
  <c r="Z165" i="45" s="1"/>
  <c r="AA165" i="45" s="1"/>
  <c r="AB165" i="45" s="1"/>
  <c r="AC165" i="45" s="1"/>
  <c r="AD165" i="45" s="1"/>
  <c r="AE165" i="45" s="1"/>
  <c r="AF165" i="45" s="1"/>
  <c r="C165" i="45"/>
  <c r="J163" i="45"/>
  <c r="K163" i="45" s="1"/>
  <c r="L163" i="45" s="1"/>
  <c r="M163" i="45" s="1"/>
  <c r="N163" i="45" s="1"/>
  <c r="O163" i="45" s="1"/>
  <c r="P163" i="45" s="1"/>
  <c r="Q163" i="45" s="1"/>
  <c r="R163" i="45" s="1"/>
  <c r="S163" i="45" s="1"/>
  <c r="T163" i="45" s="1"/>
  <c r="U163" i="45" s="1"/>
  <c r="V163" i="45" s="1"/>
  <c r="W163" i="45" s="1"/>
  <c r="X163" i="45" s="1"/>
  <c r="Y163" i="45" s="1"/>
  <c r="Z163" i="45" s="1"/>
  <c r="AA163" i="45" s="1"/>
  <c r="AB163" i="45" s="1"/>
  <c r="AC163" i="45" s="1"/>
  <c r="AD163" i="45" s="1"/>
  <c r="AE163" i="45" s="1"/>
  <c r="AF163" i="45" s="1"/>
  <c r="H163" i="45"/>
  <c r="I163" i="45" s="1"/>
  <c r="E163" i="45"/>
  <c r="F163" i="45" s="1"/>
  <c r="G163" i="45" s="1"/>
  <c r="D163" i="45"/>
  <c r="C163" i="45"/>
  <c r="C162" i="45"/>
  <c r="D162" i="45" s="1"/>
  <c r="E162" i="45" s="1"/>
  <c r="F162" i="45" s="1"/>
  <c r="G162" i="45" s="1"/>
  <c r="H162" i="45" s="1"/>
  <c r="I162" i="45" s="1"/>
  <c r="J162" i="45" s="1"/>
  <c r="K162" i="45" s="1"/>
  <c r="L162" i="45" s="1"/>
  <c r="M162" i="45" s="1"/>
  <c r="N162" i="45" s="1"/>
  <c r="O162" i="45" s="1"/>
  <c r="P162" i="45" s="1"/>
  <c r="Q162" i="45" s="1"/>
  <c r="R162" i="45" s="1"/>
  <c r="S162" i="45" s="1"/>
  <c r="T162" i="45" s="1"/>
  <c r="U162" i="45" s="1"/>
  <c r="V162" i="45" s="1"/>
  <c r="W162" i="45" s="1"/>
  <c r="X162" i="45" s="1"/>
  <c r="Y162" i="45" s="1"/>
  <c r="Z162" i="45" s="1"/>
  <c r="AA162" i="45" s="1"/>
  <c r="AB162" i="45" s="1"/>
  <c r="AC162" i="45" s="1"/>
  <c r="AD162" i="45" s="1"/>
  <c r="AE162" i="45" s="1"/>
  <c r="AF162" i="45" s="1"/>
  <c r="C161" i="45"/>
  <c r="D161" i="45" s="1"/>
  <c r="E161" i="45" s="1"/>
  <c r="F161" i="45" s="1"/>
  <c r="G161" i="45" s="1"/>
  <c r="H161" i="45" s="1"/>
  <c r="I161" i="45" s="1"/>
  <c r="J161" i="45" s="1"/>
  <c r="K161" i="45" s="1"/>
  <c r="L161" i="45" s="1"/>
  <c r="M161" i="45" s="1"/>
  <c r="N161" i="45" s="1"/>
  <c r="O161" i="45" s="1"/>
  <c r="P161" i="45" s="1"/>
  <c r="Q161" i="45" s="1"/>
  <c r="R161" i="45" s="1"/>
  <c r="S161" i="45" s="1"/>
  <c r="T161" i="45" s="1"/>
  <c r="U161" i="45" s="1"/>
  <c r="V161" i="45" s="1"/>
  <c r="W161" i="45" s="1"/>
  <c r="X161" i="45" s="1"/>
  <c r="Y161" i="45" s="1"/>
  <c r="Z161" i="45" s="1"/>
  <c r="AA161" i="45" s="1"/>
  <c r="AB161" i="45" s="1"/>
  <c r="AC161" i="45" s="1"/>
  <c r="AD161" i="45" s="1"/>
  <c r="AE161" i="45" s="1"/>
  <c r="AF161" i="45" s="1"/>
  <c r="J160" i="45"/>
  <c r="K160" i="45" s="1"/>
  <c r="L160" i="45" s="1"/>
  <c r="M160" i="45" s="1"/>
  <c r="N160" i="45" s="1"/>
  <c r="O160" i="45" s="1"/>
  <c r="P160" i="45" s="1"/>
  <c r="Q160" i="45" s="1"/>
  <c r="R160" i="45" s="1"/>
  <c r="S160" i="45" s="1"/>
  <c r="T160" i="45" s="1"/>
  <c r="U160" i="45" s="1"/>
  <c r="V160" i="45" s="1"/>
  <c r="W160" i="45" s="1"/>
  <c r="X160" i="45" s="1"/>
  <c r="Y160" i="45" s="1"/>
  <c r="Z160" i="45" s="1"/>
  <c r="AA160" i="45" s="1"/>
  <c r="AB160" i="45" s="1"/>
  <c r="AC160" i="45" s="1"/>
  <c r="AD160" i="45" s="1"/>
  <c r="AE160" i="45" s="1"/>
  <c r="AF160" i="45" s="1"/>
  <c r="G160" i="45"/>
  <c r="H160" i="45" s="1"/>
  <c r="I160" i="45" s="1"/>
  <c r="D160" i="45"/>
  <c r="E160" i="45" s="1"/>
  <c r="F160" i="45" s="1"/>
  <c r="C160" i="45"/>
  <c r="J159" i="45"/>
  <c r="K159" i="45" s="1"/>
  <c r="L159" i="45" s="1"/>
  <c r="M159" i="45" s="1"/>
  <c r="N159" i="45" s="1"/>
  <c r="O159" i="45" s="1"/>
  <c r="P159" i="45" s="1"/>
  <c r="Q159" i="45" s="1"/>
  <c r="R159" i="45" s="1"/>
  <c r="S159" i="45" s="1"/>
  <c r="T159" i="45" s="1"/>
  <c r="U159" i="45" s="1"/>
  <c r="V159" i="45" s="1"/>
  <c r="W159" i="45" s="1"/>
  <c r="X159" i="45" s="1"/>
  <c r="Y159" i="45" s="1"/>
  <c r="Z159" i="45" s="1"/>
  <c r="AA159" i="45" s="1"/>
  <c r="AB159" i="45" s="1"/>
  <c r="AC159" i="45" s="1"/>
  <c r="AD159" i="45" s="1"/>
  <c r="AE159" i="45" s="1"/>
  <c r="AF159" i="45" s="1"/>
  <c r="G159" i="45"/>
  <c r="H159" i="45" s="1"/>
  <c r="I159" i="45" s="1"/>
  <c r="E159" i="45"/>
  <c r="F159" i="45" s="1"/>
  <c r="D159" i="45"/>
  <c r="C159" i="45"/>
  <c r="C158" i="45"/>
  <c r="D158" i="45" s="1"/>
  <c r="E158" i="45" s="1"/>
  <c r="F158" i="45" s="1"/>
  <c r="G158" i="45" s="1"/>
  <c r="H158" i="45" s="1"/>
  <c r="I158" i="45" s="1"/>
  <c r="J158" i="45" s="1"/>
  <c r="K158" i="45" s="1"/>
  <c r="L158" i="45" s="1"/>
  <c r="M158" i="45" s="1"/>
  <c r="N158" i="45" s="1"/>
  <c r="O158" i="45" s="1"/>
  <c r="P158" i="45" s="1"/>
  <c r="Q158" i="45" s="1"/>
  <c r="R158" i="45" s="1"/>
  <c r="S158" i="45" s="1"/>
  <c r="T158" i="45" s="1"/>
  <c r="U158" i="45" s="1"/>
  <c r="V158" i="45" s="1"/>
  <c r="W158" i="45" s="1"/>
  <c r="X158" i="45" s="1"/>
  <c r="Y158" i="45" s="1"/>
  <c r="Z158" i="45" s="1"/>
  <c r="AA158" i="45" s="1"/>
  <c r="AB158" i="45" s="1"/>
  <c r="AC158" i="45" s="1"/>
  <c r="AD158" i="45" s="1"/>
  <c r="AE158" i="45" s="1"/>
  <c r="AF158" i="45" s="1"/>
  <c r="C157" i="45"/>
  <c r="D157" i="45" s="1"/>
  <c r="E157" i="45" s="1"/>
  <c r="F157" i="45" s="1"/>
  <c r="G157" i="45" s="1"/>
  <c r="H157" i="45" s="1"/>
  <c r="I157" i="45" s="1"/>
  <c r="J157" i="45" s="1"/>
  <c r="K157" i="45" s="1"/>
  <c r="L157" i="45" s="1"/>
  <c r="M157" i="45" s="1"/>
  <c r="N157" i="45" s="1"/>
  <c r="O157" i="45" s="1"/>
  <c r="P157" i="45" s="1"/>
  <c r="Q157" i="45" s="1"/>
  <c r="R157" i="45" s="1"/>
  <c r="S157" i="45" s="1"/>
  <c r="T157" i="45" s="1"/>
  <c r="U157" i="45" s="1"/>
  <c r="V157" i="45" s="1"/>
  <c r="W157" i="45" s="1"/>
  <c r="X157" i="45" s="1"/>
  <c r="Y157" i="45" s="1"/>
  <c r="Z157" i="45" s="1"/>
  <c r="AA157" i="45" s="1"/>
  <c r="AB157" i="45" s="1"/>
  <c r="AC157" i="45" s="1"/>
  <c r="AD157" i="45" s="1"/>
  <c r="AE157" i="45" s="1"/>
  <c r="AF157" i="45" s="1"/>
  <c r="G156" i="45"/>
  <c r="H156" i="45" s="1"/>
  <c r="I156" i="45" s="1"/>
  <c r="J156" i="45" s="1"/>
  <c r="K156" i="45" s="1"/>
  <c r="L156" i="45" s="1"/>
  <c r="M156" i="45" s="1"/>
  <c r="N156" i="45" s="1"/>
  <c r="O156" i="45" s="1"/>
  <c r="P156" i="45" s="1"/>
  <c r="Q156" i="45" s="1"/>
  <c r="R156" i="45" s="1"/>
  <c r="S156" i="45" s="1"/>
  <c r="T156" i="45" s="1"/>
  <c r="U156" i="45" s="1"/>
  <c r="V156" i="45" s="1"/>
  <c r="W156" i="45" s="1"/>
  <c r="X156" i="45" s="1"/>
  <c r="Y156" i="45" s="1"/>
  <c r="Z156" i="45" s="1"/>
  <c r="AA156" i="45" s="1"/>
  <c r="AB156" i="45" s="1"/>
  <c r="AC156" i="45" s="1"/>
  <c r="AD156" i="45" s="1"/>
  <c r="AE156" i="45" s="1"/>
  <c r="AF156" i="45" s="1"/>
  <c r="D156" i="45"/>
  <c r="E156" i="45" s="1"/>
  <c r="F156" i="45" s="1"/>
  <c r="C156" i="45"/>
  <c r="G155" i="45"/>
  <c r="H155" i="45" s="1"/>
  <c r="I155" i="45" s="1"/>
  <c r="J155" i="45" s="1"/>
  <c r="K155" i="45" s="1"/>
  <c r="L155" i="45" s="1"/>
  <c r="M155" i="45" s="1"/>
  <c r="N155" i="45" s="1"/>
  <c r="O155" i="45" s="1"/>
  <c r="P155" i="45" s="1"/>
  <c r="Q155" i="45" s="1"/>
  <c r="R155" i="45" s="1"/>
  <c r="S155" i="45" s="1"/>
  <c r="T155" i="45" s="1"/>
  <c r="U155" i="45" s="1"/>
  <c r="V155" i="45" s="1"/>
  <c r="W155" i="45" s="1"/>
  <c r="X155" i="45" s="1"/>
  <c r="Y155" i="45" s="1"/>
  <c r="Z155" i="45" s="1"/>
  <c r="AA155" i="45" s="1"/>
  <c r="AB155" i="45" s="1"/>
  <c r="AC155" i="45" s="1"/>
  <c r="AD155" i="45" s="1"/>
  <c r="AE155" i="45" s="1"/>
  <c r="AF155" i="45" s="1"/>
  <c r="E155" i="45"/>
  <c r="F155" i="45" s="1"/>
  <c r="D155" i="45"/>
  <c r="C155" i="45"/>
  <c r="U154" i="45"/>
  <c r="V154" i="45" s="1"/>
  <c r="W154" i="45" s="1"/>
  <c r="X154" i="45" s="1"/>
  <c r="Y154" i="45" s="1"/>
  <c r="Z154" i="45" s="1"/>
  <c r="AA154" i="45" s="1"/>
  <c r="AB154" i="45" s="1"/>
  <c r="AC154" i="45" s="1"/>
  <c r="AD154" i="45" s="1"/>
  <c r="AE154" i="45" s="1"/>
  <c r="AF154" i="45" s="1"/>
  <c r="C154" i="45"/>
  <c r="D154" i="45" s="1"/>
  <c r="E154" i="45" s="1"/>
  <c r="F154" i="45" s="1"/>
  <c r="G154" i="45" s="1"/>
  <c r="H154" i="45" s="1"/>
  <c r="I154" i="45" s="1"/>
  <c r="J154" i="45" s="1"/>
  <c r="K154" i="45" s="1"/>
  <c r="L154" i="45" s="1"/>
  <c r="M154" i="45" s="1"/>
  <c r="N154" i="45" s="1"/>
  <c r="O154" i="45" s="1"/>
  <c r="P154" i="45" s="1"/>
  <c r="Q154" i="45" s="1"/>
  <c r="R154" i="45" s="1"/>
  <c r="S154" i="45" s="1"/>
  <c r="T154" i="45" s="1"/>
  <c r="C153" i="45"/>
  <c r="D153" i="45" s="1"/>
  <c r="E153" i="45" s="1"/>
  <c r="F153" i="45" s="1"/>
  <c r="G153" i="45" s="1"/>
  <c r="H153" i="45" s="1"/>
  <c r="I153" i="45" s="1"/>
  <c r="J153" i="45" s="1"/>
  <c r="K153" i="45" s="1"/>
  <c r="L153" i="45" s="1"/>
  <c r="M153" i="45" s="1"/>
  <c r="N153" i="45" s="1"/>
  <c r="O153" i="45" s="1"/>
  <c r="P153" i="45" s="1"/>
  <c r="Q153" i="45" s="1"/>
  <c r="R153" i="45" s="1"/>
  <c r="S153" i="45" s="1"/>
  <c r="T153" i="45" s="1"/>
  <c r="U153" i="45" s="1"/>
  <c r="V153" i="45" s="1"/>
  <c r="W153" i="45" s="1"/>
  <c r="X153" i="45" s="1"/>
  <c r="Y153" i="45" s="1"/>
  <c r="Z153" i="45" s="1"/>
  <c r="AA153" i="45" s="1"/>
  <c r="AB153" i="45" s="1"/>
  <c r="AC153" i="45" s="1"/>
  <c r="AD153" i="45" s="1"/>
  <c r="AE153" i="45" s="1"/>
  <c r="AF153" i="45" s="1"/>
  <c r="F152" i="45"/>
  <c r="G152" i="45" s="1"/>
  <c r="H152" i="45" s="1"/>
  <c r="I152" i="45" s="1"/>
  <c r="J152" i="45" s="1"/>
  <c r="K152" i="45" s="1"/>
  <c r="L152" i="45" s="1"/>
  <c r="M152" i="45" s="1"/>
  <c r="N152" i="45" s="1"/>
  <c r="O152" i="45" s="1"/>
  <c r="P152" i="45" s="1"/>
  <c r="Q152" i="45" s="1"/>
  <c r="R152" i="45" s="1"/>
  <c r="S152" i="45" s="1"/>
  <c r="T152" i="45" s="1"/>
  <c r="U152" i="45" s="1"/>
  <c r="V152" i="45" s="1"/>
  <c r="W152" i="45" s="1"/>
  <c r="X152" i="45" s="1"/>
  <c r="Y152" i="45" s="1"/>
  <c r="Z152" i="45" s="1"/>
  <c r="AA152" i="45" s="1"/>
  <c r="AB152" i="45" s="1"/>
  <c r="AC152" i="45" s="1"/>
  <c r="AD152" i="45" s="1"/>
  <c r="AE152" i="45" s="1"/>
  <c r="AF152" i="45" s="1"/>
  <c r="D152" i="45"/>
  <c r="E152" i="45" s="1"/>
  <c r="C152" i="45"/>
  <c r="U151" i="45"/>
  <c r="V151" i="45" s="1"/>
  <c r="W151" i="45" s="1"/>
  <c r="X151" i="45" s="1"/>
  <c r="Y151" i="45" s="1"/>
  <c r="Z151" i="45" s="1"/>
  <c r="AA151" i="45" s="1"/>
  <c r="AB151" i="45" s="1"/>
  <c r="AC151" i="45" s="1"/>
  <c r="AD151" i="45" s="1"/>
  <c r="AE151" i="45" s="1"/>
  <c r="AF151" i="45" s="1"/>
  <c r="D151" i="45"/>
  <c r="E151" i="45" s="1"/>
  <c r="F151" i="45" s="1"/>
  <c r="G151" i="45" s="1"/>
  <c r="H151" i="45" s="1"/>
  <c r="I151" i="45" s="1"/>
  <c r="J151" i="45" s="1"/>
  <c r="K151" i="45" s="1"/>
  <c r="L151" i="45" s="1"/>
  <c r="M151" i="45" s="1"/>
  <c r="N151" i="45" s="1"/>
  <c r="O151" i="45" s="1"/>
  <c r="P151" i="45" s="1"/>
  <c r="Q151" i="45" s="1"/>
  <c r="R151" i="45" s="1"/>
  <c r="S151" i="45" s="1"/>
  <c r="T151" i="45" s="1"/>
  <c r="C151" i="45"/>
  <c r="K149" i="45"/>
  <c r="L149" i="45" s="1"/>
  <c r="M149" i="45" s="1"/>
  <c r="N149" i="45" s="1"/>
  <c r="O149" i="45" s="1"/>
  <c r="P149" i="45" s="1"/>
  <c r="Q149" i="45" s="1"/>
  <c r="R149" i="45" s="1"/>
  <c r="S149" i="45" s="1"/>
  <c r="T149" i="45" s="1"/>
  <c r="U149" i="45" s="1"/>
  <c r="V149" i="45" s="1"/>
  <c r="W149" i="45" s="1"/>
  <c r="X149" i="45" s="1"/>
  <c r="Y149" i="45" s="1"/>
  <c r="Z149" i="45" s="1"/>
  <c r="AA149" i="45" s="1"/>
  <c r="AB149" i="45" s="1"/>
  <c r="AC149" i="45" s="1"/>
  <c r="AD149" i="45" s="1"/>
  <c r="AE149" i="45" s="1"/>
  <c r="AF149" i="45" s="1"/>
  <c r="C149" i="45"/>
  <c r="D149" i="45" s="1"/>
  <c r="E149" i="45" s="1"/>
  <c r="F149" i="45" s="1"/>
  <c r="G149" i="45" s="1"/>
  <c r="H149" i="45" s="1"/>
  <c r="I149" i="45" s="1"/>
  <c r="J149" i="45" s="1"/>
  <c r="M148" i="45"/>
  <c r="N148" i="45" s="1"/>
  <c r="O148" i="45" s="1"/>
  <c r="P148" i="45" s="1"/>
  <c r="Q148" i="45" s="1"/>
  <c r="R148" i="45" s="1"/>
  <c r="S148" i="45" s="1"/>
  <c r="T148" i="45" s="1"/>
  <c r="U148" i="45" s="1"/>
  <c r="V148" i="45" s="1"/>
  <c r="W148" i="45" s="1"/>
  <c r="X148" i="45" s="1"/>
  <c r="Y148" i="45" s="1"/>
  <c r="Z148" i="45" s="1"/>
  <c r="AA148" i="45" s="1"/>
  <c r="AB148" i="45" s="1"/>
  <c r="AC148" i="45" s="1"/>
  <c r="AD148" i="45" s="1"/>
  <c r="AE148" i="45" s="1"/>
  <c r="AF148" i="45" s="1"/>
  <c r="C148" i="45"/>
  <c r="D148" i="45" s="1"/>
  <c r="E148" i="45" s="1"/>
  <c r="F148" i="45" s="1"/>
  <c r="G148" i="45" s="1"/>
  <c r="H148" i="45" s="1"/>
  <c r="I148" i="45" s="1"/>
  <c r="J148" i="45" s="1"/>
  <c r="K148" i="45" s="1"/>
  <c r="L148" i="45" s="1"/>
  <c r="C147" i="45"/>
  <c r="D147" i="45" s="1"/>
  <c r="E147" i="45" s="1"/>
  <c r="F147" i="45" s="1"/>
  <c r="G147" i="45" s="1"/>
  <c r="H147" i="45" s="1"/>
  <c r="I147" i="45" s="1"/>
  <c r="J147" i="45" s="1"/>
  <c r="K147" i="45" s="1"/>
  <c r="L147" i="45" s="1"/>
  <c r="M147" i="45" s="1"/>
  <c r="N147" i="45" s="1"/>
  <c r="O147" i="45" s="1"/>
  <c r="P147" i="45" s="1"/>
  <c r="Q147" i="45" s="1"/>
  <c r="R147" i="45" s="1"/>
  <c r="S147" i="45" s="1"/>
  <c r="T147" i="45" s="1"/>
  <c r="U147" i="45" s="1"/>
  <c r="V147" i="45" s="1"/>
  <c r="W147" i="45" s="1"/>
  <c r="X147" i="45" s="1"/>
  <c r="Y147" i="45" s="1"/>
  <c r="Z147" i="45" s="1"/>
  <c r="AA147" i="45" s="1"/>
  <c r="AB147" i="45" s="1"/>
  <c r="AC147" i="45" s="1"/>
  <c r="AD147" i="45" s="1"/>
  <c r="AE147" i="45" s="1"/>
  <c r="AF147" i="45" s="1"/>
  <c r="Z146" i="45"/>
  <c r="AA146" i="45" s="1"/>
  <c r="AB146" i="45" s="1"/>
  <c r="AC146" i="45" s="1"/>
  <c r="AD146" i="45" s="1"/>
  <c r="AE146" i="45" s="1"/>
  <c r="AF146" i="45" s="1"/>
  <c r="D146" i="45"/>
  <c r="E146" i="45" s="1"/>
  <c r="F146" i="45" s="1"/>
  <c r="G146" i="45" s="1"/>
  <c r="H146" i="45" s="1"/>
  <c r="I146" i="45" s="1"/>
  <c r="J146" i="45" s="1"/>
  <c r="K146" i="45" s="1"/>
  <c r="L146" i="45" s="1"/>
  <c r="M146" i="45" s="1"/>
  <c r="N146" i="45" s="1"/>
  <c r="O146" i="45" s="1"/>
  <c r="P146" i="45" s="1"/>
  <c r="Q146" i="45" s="1"/>
  <c r="R146" i="45" s="1"/>
  <c r="S146" i="45" s="1"/>
  <c r="T146" i="45" s="1"/>
  <c r="U146" i="45" s="1"/>
  <c r="V146" i="45" s="1"/>
  <c r="W146" i="45" s="1"/>
  <c r="X146" i="45" s="1"/>
  <c r="Y146" i="45" s="1"/>
  <c r="C146" i="45"/>
  <c r="C144" i="45"/>
  <c r="D144" i="45" s="1"/>
  <c r="E144" i="45" s="1"/>
  <c r="F144" i="45" s="1"/>
  <c r="G144" i="45" s="1"/>
  <c r="H144" i="45" s="1"/>
  <c r="I144" i="45" s="1"/>
  <c r="J144" i="45" s="1"/>
  <c r="K144" i="45" s="1"/>
  <c r="L144" i="45" s="1"/>
  <c r="M144" i="45" s="1"/>
  <c r="N144" i="45" s="1"/>
  <c r="O144" i="45" s="1"/>
  <c r="P144" i="45" s="1"/>
  <c r="Q144" i="45" s="1"/>
  <c r="R144" i="45" s="1"/>
  <c r="S144" i="45" s="1"/>
  <c r="T144" i="45" s="1"/>
  <c r="U144" i="45" s="1"/>
  <c r="V144" i="45" s="1"/>
  <c r="W144" i="45" s="1"/>
  <c r="X144" i="45" s="1"/>
  <c r="Y144" i="45" s="1"/>
  <c r="Z144" i="45" s="1"/>
  <c r="AA144" i="45" s="1"/>
  <c r="AB144" i="45" s="1"/>
  <c r="AC144" i="45" s="1"/>
  <c r="AD144" i="45" s="1"/>
  <c r="AE144" i="45" s="1"/>
  <c r="AF144" i="45" s="1"/>
  <c r="C143" i="45"/>
  <c r="D143" i="45" s="1"/>
  <c r="E143" i="45" s="1"/>
  <c r="F143" i="45" s="1"/>
  <c r="G143" i="45" s="1"/>
  <c r="H143" i="45" s="1"/>
  <c r="I143" i="45" s="1"/>
  <c r="J143" i="45" s="1"/>
  <c r="K143" i="45" s="1"/>
  <c r="L143" i="45" s="1"/>
  <c r="M143" i="45" s="1"/>
  <c r="N143" i="45" s="1"/>
  <c r="O143" i="45" s="1"/>
  <c r="P143" i="45" s="1"/>
  <c r="Q143" i="45" s="1"/>
  <c r="R143" i="45" s="1"/>
  <c r="S143" i="45" s="1"/>
  <c r="T143" i="45" s="1"/>
  <c r="U143" i="45" s="1"/>
  <c r="V143" i="45" s="1"/>
  <c r="W143" i="45" s="1"/>
  <c r="X143" i="45" s="1"/>
  <c r="Y143" i="45" s="1"/>
  <c r="Z143" i="45" s="1"/>
  <c r="AA143" i="45" s="1"/>
  <c r="AB143" i="45" s="1"/>
  <c r="AC143" i="45" s="1"/>
  <c r="AD143" i="45" s="1"/>
  <c r="AE143" i="45" s="1"/>
  <c r="AF143" i="45" s="1"/>
  <c r="C141" i="45"/>
  <c r="D141" i="45" s="1"/>
  <c r="E141" i="45" s="1"/>
  <c r="F141" i="45" s="1"/>
  <c r="G141" i="45" s="1"/>
  <c r="H141" i="45" s="1"/>
  <c r="I141" i="45" s="1"/>
  <c r="J141" i="45" s="1"/>
  <c r="K141" i="45" s="1"/>
  <c r="L141" i="45" s="1"/>
  <c r="M141" i="45" s="1"/>
  <c r="N141" i="45" s="1"/>
  <c r="O141" i="45" s="1"/>
  <c r="P141" i="45" s="1"/>
  <c r="Q141" i="45" s="1"/>
  <c r="R141" i="45" s="1"/>
  <c r="S141" i="45" s="1"/>
  <c r="T141" i="45" s="1"/>
  <c r="U141" i="45" s="1"/>
  <c r="V141" i="45" s="1"/>
  <c r="W141" i="45" s="1"/>
  <c r="X141" i="45" s="1"/>
  <c r="Y141" i="45" s="1"/>
  <c r="Z141" i="45" s="1"/>
  <c r="AA141" i="45" s="1"/>
  <c r="AB141" i="45" s="1"/>
  <c r="AC141" i="45" s="1"/>
  <c r="AD141" i="45" s="1"/>
  <c r="AE141" i="45" s="1"/>
  <c r="AF141" i="45" s="1"/>
  <c r="F140" i="45"/>
  <c r="G140" i="45" s="1"/>
  <c r="H140" i="45" s="1"/>
  <c r="I140" i="45" s="1"/>
  <c r="J140" i="45" s="1"/>
  <c r="K140" i="45" s="1"/>
  <c r="L140" i="45" s="1"/>
  <c r="M140" i="45" s="1"/>
  <c r="N140" i="45" s="1"/>
  <c r="O140" i="45" s="1"/>
  <c r="P140" i="45" s="1"/>
  <c r="Q140" i="45" s="1"/>
  <c r="R140" i="45" s="1"/>
  <c r="S140" i="45" s="1"/>
  <c r="T140" i="45" s="1"/>
  <c r="U140" i="45" s="1"/>
  <c r="V140" i="45" s="1"/>
  <c r="W140" i="45" s="1"/>
  <c r="X140" i="45" s="1"/>
  <c r="Y140" i="45" s="1"/>
  <c r="Z140" i="45" s="1"/>
  <c r="AA140" i="45" s="1"/>
  <c r="AB140" i="45" s="1"/>
  <c r="AC140" i="45" s="1"/>
  <c r="AD140" i="45" s="1"/>
  <c r="AE140" i="45" s="1"/>
  <c r="AF140" i="45" s="1"/>
  <c r="D140" i="45"/>
  <c r="E140" i="45" s="1"/>
  <c r="C140" i="45"/>
  <c r="C139" i="45"/>
  <c r="D139" i="45" s="1"/>
  <c r="E139" i="45" s="1"/>
  <c r="F139" i="45" s="1"/>
  <c r="G139" i="45" s="1"/>
  <c r="H139" i="45" s="1"/>
  <c r="I139" i="45" s="1"/>
  <c r="J139" i="45" s="1"/>
  <c r="K139" i="45" s="1"/>
  <c r="L139" i="45" s="1"/>
  <c r="M139" i="45" s="1"/>
  <c r="N139" i="45" s="1"/>
  <c r="O139" i="45" s="1"/>
  <c r="P139" i="45" s="1"/>
  <c r="Q139" i="45" s="1"/>
  <c r="R139" i="45" s="1"/>
  <c r="S139" i="45" s="1"/>
  <c r="T139" i="45" s="1"/>
  <c r="U139" i="45" s="1"/>
  <c r="V139" i="45" s="1"/>
  <c r="W139" i="45" s="1"/>
  <c r="X139" i="45" s="1"/>
  <c r="Y139" i="45" s="1"/>
  <c r="Z139" i="45" s="1"/>
  <c r="AA139" i="45" s="1"/>
  <c r="AB139" i="45" s="1"/>
  <c r="AC139" i="45" s="1"/>
  <c r="AD139" i="45" s="1"/>
  <c r="AE139" i="45" s="1"/>
  <c r="AF139" i="45" s="1"/>
  <c r="E138" i="45"/>
  <c r="F138" i="45" s="1"/>
  <c r="G138" i="45" s="1"/>
  <c r="H138" i="45" s="1"/>
  <c r="I138" i="45" s="1"/>
  <c r="J138" i="45" s="1"/>
  <c r="K138" i="45" s="1"/>
  <c r="L138" i="45" s="1"/>
  <c r="M138" i="45" s="1"/>
  <c r="N138" i="45" s="1"/>
  <c r="O138" i="45" s="1"/>
  <c r="P138" i="45" s="1"/>
  <c r="Q138" i="45" s="1"/>
  <c r="R138" i="45" s="1"/>
  <c r="S138" i="45" s="1"/>
  <c r="T138" i="45" s="1"/>
  <c r="U138" i="45" s="1"/>
  <c r="V138" i="45" s="1"/>
  <c r="W138" i="45" s="1"/>
  <c r="X138" i="45" s="1"/>
  <c r="Y138" i="45" s="1"/>
  <c r="Z138" i="45" s="1"/>
  <c r="AA138" i="45" s="1"/>
  <c r="AB138" i="45" s="1"/>
  <c r="AC138" i="45" s="1"/>
  <c r="AD138" i="45" s="1"/>
  <c r="AE138" i="45" s="1"/>
  <c r="AF138" i="45" s="1"/>
  <c r="C138" i="45"/>
  <c r="D138" i="45" s="1"/>
  <c r="AD137" i="45"/>
  <c r="AE137" i="45" s="1"/>
  <c r="AF137" i="45" s="1"/>
  <c r="D137" i="45"/>
  <c r="E137" i="45" s="1"/>
  <c r="F137" i="45" s="1"/>
  <c r="G137" i="45" s="1"/>
  <c r="H137" i="45" s="1"/>
  <c r="I137" i="45" s="1"/>
  <c r="J137" i="45" s="1"/>
  <c r="K137" i="45" s="1"/>
  <c r="L137" i="45" s="1"/>
  <c r="M137" i="45" s="1"/>
  <c r="N137" i="45" s="1"/>
  <c r="O137" i="45" s="1"/>
  <c r="P137" i="45" s="1"/>
  <c r="Q137" i="45" s="1"/>
  <c r="R137" i="45" s="1"/>
  <c r="S137" i="45" s="1"/>
  <c r="T137" i="45" s="1"/>
  <c r="U137" i="45" s="1"/>
  <c r="V137" i="45" s="1"/>
  <c r="W137" i="45" s="1"/>
  <c r="X137" i="45" s="1"/>
  <c r="Y137" i="45" s="1"/>
  <c r="Z137" i="45" s="1"/>
  <c r="AA137" i="45" s="1"/>
  <c r="AB137" i="45" s="1"/>
  <c r="AC137" i="45" s="1"/>
  <c r="C137" i="45"/>
  <c r="D136" i="45"/>
  <c r="E136" i="45" s="1"/>
  <c r="F136" i="45" s="1"/>
  <c r="G136" i="45" s="1"/>
  <c r="H136" i="45" s="1"/>
  <c r="I136" i="45" s="1"/>
  <c r="J136" i="45" s="1"/>
  <c r="K136" i="45" s="1"/>
  <c r="L136" i="45" s="1"/>
  <c r="M136" i="45" s="1"/>
  <c r="N136" i="45" s="1"/>
  <c r="O136" i="45" s="1"/>
  <c r="P136" i="45" s="1"/>
  <c r="Q136" i="45" s="1"/>
  <c r="R136" i="45" s="1"/>
  <c r="S136" i="45" s="1"/>
  <c r="T136" i="45" s="1"/>
  <c r="U136" i="45" s="1"/>
  <c r="V136" i="45" s="1"/>
  <c r="W136" i="45" s="1"/>
  <c r="X136" i="45" s="1"/>
  <c r="Y136" i="45" s="1"/>
  <c r="Z136" i="45" s="1"/>
  <c r="AA136" i="45" s="1"/>
  <c r="AB136" i="45" s="1"/>
  <c r="AC136" i="45" s="1"/>
  <c r="AD136" i="45" s="1"/>
  <c r="AE136" i="45" s="1"/>
  <c r="AF136" i="45" s="1"/>
  <c r="C136" i="45"/>
  <c r="AE135" i="45"/>
  <c r="AF135" i="45" s="1"/>
  <c r="H135" i="45"/>
  <c r="I135" i="45" s="1"/>
  <c r="J135" i="45" s="1"/>
  <c r="K135" i="45" s="1"/>
  <c r="L135" i="45" s="1"/>
  <c r="M135" i="45" s="1"/>
  <c r="N135" i="45" s="1"/>
  <c r="O135" i="45" s="1"/>
  <c r="P135" i="45" s="1"/>
  <c r="Q135" i="45" s="1"/>
  <c r="R135" i="45" s="1"/>
  <c r="S135" i="45" s="1"/>
  <c r="T135" i="45" s="1"/>
  <c r="U135" i="45" s="1"/>
  <c r="V135" i="45" s="1"/>
  <c r="W135" i="45" s="1"/>
  <c r="X135" i="45" s="1"/>
  <c r="Y135" i="45" s="1"/>
  <c r="Z135" i="45" s="1"/>
  <c r="AA135" i="45" s="1"/>
  <c r="AB135" i="45" s="1"/>
  <c r="AC135" i="45" s="1"/>
  <c r="AD135" i="45" s="1"/>
  <c r="C135" i="45"/>
  <c r="D135" i="45" s="1"/>
  <c r="E135" i="45" s="1"/>
  <c r="F135" i="45" s="1"/>
  <c r="G135" i="45" s="1"/>
  <c r="C133" i="45"/>
  <c r="D133" i="45" s="1"/>
  <c r="E133" i="45" s="1"/>
  <c r="F133" i="45" s="1"/>
  <c r="G133" i="45" s="1"/>
  <c r="H133" i="45" s="1"/>
  <c r="I133" i="45" s="1"/>
  <c r="J133" i="45" s="1"/>
  <c r="K133" i="45" s="1"/>
  <c r="L133" i="45" s="1"/>
  <c r="M133" i="45" s="1"/>
  <c r="N133" i="45" s="1"/>
  <c r="O133" i="45" s="1"/>
  <c r="P133" i="45" s="1"/>
  <c r="Q133" i="45" s="1"/>
  <c r="R133" i="45" s="1"/>
  <c r="S133" i="45" s="1"/>
  <c r="T133" i="45" s="1"/>
  <c r="U133" i="45" s="1"/>
  <c r="V133" i="45" s="1"/>
  <c r="W133" i="45" s="1"/>
  <c r="X133" i="45" s="1"/>
  <c r="Y133" i="45" s="1"/>
  <c r="Z133" i="45" s="1"/>
  <c r="AA133" i="45" s="1"/>
  <c r="AB133" i="45" s="1"/>
  <c r="AC133" i="45" s="1"/>
  <c r="AD133" i="45" s="1"/>
  <c r="AE133" i="45" s="1"/>
  <c r="AF133" i="45" s="1"/>
  <c r="G132" i="45"/>
  <c r="H132" i="45" s="1"/>
  <c r="I132" i="45" s="1"/>
  <c r="J132" i="45" s="1"/>
  <c r="K132" i="45" s="1"/>
  <c r="L132" i="45" s="1"/>
  <c r="M132" i="45" s="1"/>
  <c r="N132" i="45" s="1"/>
  <c r="O132" i="45" s="1"/>
  <c r="P132" i="45" s="1"/>
  <c r="Q132" i="45" s="1"/>
  <c r="R132" i="45" s="1"/>
  <c r="S132" i="45" s="1"/>
  <c r="T132" i="45" s="1"/>
  <c r="U132" i="45" s="1"/>
  <c r="V132" i="45" s="1"/>
  <c r="W132" i="45" s="1"/>
  <c r="X132" i="45" s="1"/>
  <c r="Y132" i="45" s="1"/>
  <c r="Z132" i="45" s="1"/>
  <c r="AA132" i="45" s="1"/>
  <c r="AB132" i="45" s="1"/>
  <c r="AC132" i="45" s="1"/>
  <c r="AD132" i="45" s="1"/>
  <c r="AE132" i="45" s="1"/>
  <c r="AF132" i="45" s="1"/>
  <c r="D132" i="45"/>
  <c r="E132" i="45" s="1"/>
  <c r="F132" i="45" s="1"/>
  <c r="C132" i="45"/>
  <c r="I131" i="45"/>
  <c r="J131" i="45" s="1"/>
  <c r="K131" i="45" s="1"/>
  <c r="L131" i="45" s="1"/>
  <c r="M131" i="45" s="1"/>
  <c r="N131" i="45" s="1"/>
  <c r="O131" i="45" s="1"/>
  <c r="P131" i="45" s="1"/>
  <c r="Q131" i="45" s="1"/>
  <c r="R131" i="45" s="1"/>
  <c r="S131" i="45" s="1"/>
  <c r="T131" i="45" s="1"/>
  <c r="U131" i="45" s="1"/>
  <c r="V131" i="45" s="1"/>
  <c r="W131" i="45" s="1"/>
  <c r="X131" i="45" s="1"/>
  <c r="Y131" i="45" s="1"/>
  <c r="Z131" i="45" s="1"/>
  <c r="AA131" i="45" s="1"/>
  <c r="AB131" i="45" s="1"/>
  <c r="AC131" i="45" s="1"/>
  <c r="AD131" i="45" s="1"/>
  <c r="AE131" i="45" s="1"/>
  <c r="AF131" i="45" s="1"/>
  <c r="C131" i="45"/>
  <c r="D131" i="45" s="1"/>
  <c r="E131" i="45" s="1"/>
  <c r="F131" i="45" s="1"/>
  <c r="G131" i="45" s="1"/>
  <c r="H131" i="45" s="1"/>
  <c r="C130" i="45"/>
  <c r="D130" i="45" s="1"/>
  <c r="E130" i="45" s="1"/>
  <c r="F130" i="45" s="1"/>
  <c r="G130" i="45" s="1"/>
  <c r="H130" i="45" s="1"/>
  <c r="I130" i="45" s="1"/>
  <c r="J130" i="45" s="1"/>
  <c r="K130" i="45" s="1"/>
  <c r="L130" i="45" s="1"/>
  <c r="M130" i="45" s="1"/>
  <c r="N130" i="45" s="1"/>
  <c r="O130" i="45" s="1"/>
  <c r="P130" i="45" s="1"/>
  <c r="Q130" i="45" s="1"/>
  <c r="R130" i="45" s="1"/>
  <c r="S130" i="45" s="1"/>
  <c r="T130" i="45" s="1"/>
  <c r="U130" i="45" s="1"/>
  <c r="V130" i="45" s="1"/>
  <c r="W130" i="45" s="1"/>
  <c r="X130" i="45" s="1"/>
  <c r="Y130" i="45" s="1"/>
  <c r="Z130" i="45" s="1"/>
  <c r="AA130" i="45" s="1"/>
  <c r="AB130" i="45" s="1"/>
  <c r="AC130" i="45" s="1"/>
  <c r="AD130" i="45" s="1"/>
  <c r="AE130" i="45" s="1"/>
  <c r="AF130" i="45" s="1"/>
  <c r="Q129" i="45"/>
  <c r="R129" i="45" s="1"/>
  <c r="S129" i="45" s="1"/>
  <c r="T129" i="45" s="1"/>
  <c r="U129" i="45" s="1"/>
  <c r="V129" i="45" s="1"/>
  <c r="W129" i="45" s="1"/>
  <c r="X129" i="45" s="1"/>
  <c r="Y129" i="45" s="1"/>
  <c r="Z129" i="45" s="1"/>
  <c r="AA129" i="45" s="1"/>
  <c r="AB129" i="45" s="1"/>
  <c r="AC129" i="45" s="1"/>
  <c r="AD129" i="45" s="1"/>
  <c r="AE129" i="45" s="1"/>
  <c r="AF129" i="45" s="1"/>
  <c r="C129" i="45"/>
  <c r="D129" i="45" s="1"/>
  <c r="E129" i="45" s="1"/>
  <c r="F129" i="45" s="1"/>
  <c r="G129" i="45" s="1"/>
  <c r="H129" i="45" s="1"/>
  <c r="I129" i="45" s="1"/>
  <c r="J129" i="45" s="1"/>
  <c r="K129" i="45" s="1"/>
  <c r="L129" i="45" s="1"/>
  <c r="M129" i="45" s="1"/>
  <c r="N129" i="45" s="1"/>
  <c r="O129" i="45" s="1"/>
  <c r="P129" i="45" s="1"/>
  <c r="E128" i="45"/>
  <c r="F128" i="45" s="1"/>
  <c r="G128" i="45" s="1"/>
  <c r="H128" i="45" s="1"/>
  <c r="I128" i="45" s="1"/>
  <c r="J128" i="45" s="1"/>
  <c r="K128" i="45" s="1"/>
  <c r="L128" i="45" s="1"/>
  <c r="M128" i="45" s="1"/>
  <c r="N128" i="45" s="1"/>
  <c r="O128" i="45" s="1"/>
  <c r="P128" i="45" s="1"/>
  <c r="Q128" i="45" s="1"/>
  <c r="R128" i="45" s="1"/>
  <c r="S128" i="45" s="1"/>
  <c r="T128" i="45" s="1"/>
  <c r="U128" i="45" s="1"/>
  <c r="V128" i="45" s="1"/>
  <c r="W128" i="45" s="1"/>
  <c r="X128" i="45" s="1"/>
  <c r="Y128" i="45" s="1"/>
  <c r="Z128" i="45" s="1"/>
  <c r="AA128" i="45" s="1"/>
  <c r="AB128" i="45" s="1"/>
  <c r="AC128" i="45" s="1"/>
  <c r="AD128" i="45" s="1"/>
  <c r="AE128" i="45" s="1"/>
  <c r="AF128" i="45" s="1"/>
  <c r="C128" i="45"/>
  <c r="D128" i="45" s="1"/>
  <c r="I127" i="45"/>
  <c r="J127" i="45" s="1"/>
  <c r="K127" i="45" s="1"/>
  <c r="L127" i="45" s="1"/>
  <c r="M127" i="45" s="1"/>
  <c r="N127" i="45" s="1"/>
  <c r="O127" i="45" s="1"/>
  <c r="P127" i="45" s="1"/>
  <c r="Q127" i="45" s="1"/>
  <c r="R127" i="45" s="1"/>
  <c r="S127" i="45" s="1"/>
  <c r="T127" i="45" s="1"/>
  <c r="U127" i="45" s="1"/>
  <c r="V127" i="45" s="1"/>
  <c r="W127" i="45" s="1"/>
  <c r="X127" i="45" s="1"/>
  <c r="Y127" i="45" s="1"/>
  <c r="Z127" i="45" s="1"/>
  <c r="AA127" i="45" s="1"/>
  <c r="AB127" i="45" s="1"/>
  <c r="AC127" i="45" s="1"/>
  <c r="AD127" i="45" s="1"/>
  <c r="AE127" i="45" s="1"/>
  <c r="AF127" i="45" s="1"/>
  <c r="C127" i="45"/>
  <c r="D127" i="45" s="1"/>
  <c r="E127" i="45" s="1"/>
  <c r="F127" i="45" s="1"/>
  <c r="G127" i="45" s="1"/>
  <c r="H127" i="45" s="1"/>
  <c r="M126" i="45"/>
  <c r="N126" i="45" s="1"/>
  <c r="O126" i="45" s="1"/>
  <c r="P126" i="45" s="1"/>
  <c r="Q126" i="45" s="1"/>
  <c r="R126" i="45" s="1"/>
  <c r="S126" i="45" s="1"/>
  <c r="T126" i="45" s="1"/>
  <c r="U126" i="45" s="1"/>
  <c r="V126" i="45" s="1"/>
  <c r="W126" i="45" s="1"/>
  <c r="X126" i="45" s="1"/>
  <c r="Y126" i="45" s="1"/>
  <c r="Z126" i="45" s="1"/>
  <c r="AA126" i="45" s="1"/>
  <c r="AB126" i="45" s="1"/>
  <c r="AC126" i="45" s="1"/>
  <c r="AD126" i="45" s="1"/>
  <c r="AE126" i="45" s="1"/>
  <c r="AF126" i="45" s="1"/>
  <c r="C126" i="45"/>
  <c r="D126" i="45" s="1"/>
  <c r="E126" i="45" s="1"/>
  <c r="F126" i="45" s="1"/>
  <c r="G126" i="45" s="1"/>
  <c r="H126" i="45" s="1"/>
  <c r="I126" i="45" s="1"/>
  <c r="J126" i="45" s="1"/>
  <c r="K126" i="45" s="1"/>
  <c r="L126" i="45" s="1"/>
  <c r="E124" i="45"/>
  <c r="F124" i="45" s="1"/>
  <c r="G124" i="45" s="1"/>
  <c r="H124" i="45" s="1"/>
  <c r="I124" i="45" s="1"/>
  <c r="J124" i="45" s="1"/>
  <c r="K124" i="45" s="1"/>
  <c r="L124" i="45" s="1"/>
  <c r="M124" i="45" s="1"/>
  <c r="N124" i="45" s="1"/>
  <c r="O124" i="45" s="1"/>
  <c r="P124" i="45" s="1"/>
  <c r="Q124" i="45" s="1"/>
  <c r="R124" i="45" s="1"/>
  <c r="S124" i="45" s="1"/>
  <c r="T124" i="45" s="1"/>
  <c r="U124" i="45" s="1"/>
  <c r="V124" i="45" s="1"/>
  <c r="W124" i="45" s="1"/>
  <c r="X124" i="45" s="1"/>
  <c r="Y124" i="45" s="1"/>
  <c r="Z124" i="45" s="1"/>
  <c r="AA124" i="45" s="1"/>
  <c r="AB124" i="45" s="1"/>
  <c r="AC124" i="45" s="1"/>
  <c r="AD124" i="45" s="1"/>
  <c r="AE124" i="45" s="1"/>
  <c r="AF124" i="45" s="1"/>
  <c r="C124" i="45"/>
  <c r="D124" i="45" s="1"/>
  <c r="C123" i="45"/>
  <c r="D123" i="45" s="1"/>
  <c r="E123" i="45" s="1"/>
  <c r="F123" i="45" s="1"/>
  <c r="G123" i="45" s="1"/>
  <c r="H123" i="45" s="1"/>
  <c r="I123" i="45" s="1"/>
  <c r="J123" i="45" s="1"/>
  <c r="K123" i="45" s="1"/>
  <c r="L123" i="45" s="1"/>
  <c r="M123" i="45" s="1"/>
  <c r="N123" i="45" s="1"/>
  <c r="O123" i="45" s="1"/>
  <c r="P123" i="45" s="1"/>
  <c r="Q123" i="45" s="1"/>
  <c r="R123" i="45" s="1"/>
  <c r="S123" i="45" s="1"/>
  <c r="T123" i="45" s="1"/>
  <c r="U123" i="45" s="1"/>
  <c r="V123" i="45" s="1"/>
  <c r="W123" i="45" s="1"/>
  <c r="X123" i="45" s="1"/>
  <c r="Y123" i="45" s="1"/>
  <c r="Z123" i="45" s="1"/>
  <c r="AA123" i="45" s="1"/>
  <c r="AB123" i="45" s="1"/>
  <c r="AC123" i="45" s="1"/>
  <c r="AD123" i="45" s="1"/>
  <c r="AE123" i="45" s="1"/>
  <c r="AF123" i="45" s="1"/>
  <c r="C122" i="45"/>
  <c r="D122" i="45" s="1"/>
  <c r="E122" i="45" s="1"/>
  <c r="F122" i="45" s="1"/>
  <c r="G122" i="45" s="1"/>
  <c r="H122" i="45" s="1"/>
  <c r="I122" i="45" s="1"/>
  <c r="J122" i="45" s="1"/>
  <c r="K122" i="45" s="1"/>
  <c r="L122" i="45" s="1"/>
  <c r="M122" i="45" s="1"/>
  <c r="N122" i="45" s="1"/>
  <c r="O122" i="45" s="1"/>
  <c r="P122" i="45" s="1"/>
  <c r="Q122" i="45" s="1"/>
  <c r="R122" i="45" s="1"/>
  <c r="S122" i="45" s="1"/>
  <c r="T122" i="45" s="1"/>
  <c r="U122" i="45" s="1"/>
  <c r="V122" i="45" s="1"/>
  <c r="W122" i="45" s="1"/>
  <c r="X122" i="45" s="1"/>
  <c r="Y122" i="45" s="1"/>
  <c r="Z122" i="45" s="1"/>
  <c r="AA122" i="45" s="1"/>
  <c r="AB122" i="45" s="1"/>
  <c r="AC122" i="45" s="1"/>
  <c r="AD122" i="45" s="1"/>
  <c r="AE122" i="45" s="1"/>
  <c r="AF122" i="45" s="1"/>
  <c r="E121" i="45"/>
  <c r="F121" i="45" s="1"/>
  <c r="G121" i="45" s="1"/>
  <c r="H121" i="45" s="1"/>
  <c r="I121" i="45" s="1"/>
  <c r="J121" i="45" s="1"/>
  <c r="K121" i="45" s="1"/>
  <c r="L121" i="45" s="1"/>
  <c r="M121" i="45" s="1"/>
  <c r="N121" i="45" s="1"/>
  <c r="O121" i="45" s="1"/>
  <c r="P121" i="45" s="1"/>
  <c r="Q121" i="45" s="1"/>
  <c r="R121" i="45" s="1"/>
  <c r="S121" i="45" s="1"/>
  <c r="T121" i="45" s="1"/>
  <c r="U121" i="45" s="1"/>
  <c r="V121" i="45" s="1"/>
  <c r="W121" i="45" s="1"/>
  <c r="X121" i="45" s="1"/>
  <c r="Y121" i="45" s="1"/>
  <c r="Z121" i="45" s="1"/>
  <c r="AA121" i="45" s="1"/>
  <c r="AB121" i="45" s="1"/>
  <c r="AC121" i="45" s="1"/>
  <c r="AD121" i="45" s="1"/>
  <c r="AE121" i="45" s="1"/>
  <c r="AF121" i="45" s="1"/>
  <c r="C121" i="45"/>
  <c r="D121" i="45" s="1"/>
  <c r="C120" i="45"/>
  <c r="D120" i="45" s="1"/>
  <c r="E120" i="45" s="1"/>
  <c r="F120" i="45" s="1"/>
  <c r="G120" i="45" s="1"/>
  <c r="H120" i="45" s="1"/>
  <c r="I120" i="45" s="1"/>
  <c r="J120" i="45" s="1"/>
  <c r="K120" i="45" s="1"/>
  <c r="L120" i="45" s="1"/>
  <c r="M120" i="45" s="1"/>
  <c r="N120" i="45" s="1"/>
  <c r="O120" i="45" s="1"/>
  <c r="P120" i="45" s="1"/>
  <c r="Q120" i="45" s="1"/>
  <c r="R120" i="45" s="1"/>
  <c r="S120" i="45" s="1"/>
  <c r="T120" i="45" s="1"/>
  <c r="U120" i="45" s="1"/>
  <c r="V120" i="45" s="1"/>
  <c r="W120" i="45" s="1"/>
  <c r="X120" i="45" s="1"/>
  <c r="Y120" i="45" s="1"/>
  <c r="Z120" i="45" s="1"/>
  <c r="AA120" i="45" s="1"/>
  <c r="AB120" i="45" s="1"/>
  <c r="AC120" i="45" s="1"/>
  <c r="AD120" i="45" s="1"/>
  <c r="AE120" i="45" s="1"/>
  <c r="AF120" i="45" s="1"/>
  <c r="G119" i="45"/>
  <c r="H119" i="45" s="1"/>
  <c r="I119" i="45" s="1"/>
  <c r="J119" i="45" s="1"/>
  <c r="K119" i="45" s="1"/>
  <c r="L119" i="45" s="1"/>
  <c r="M119" i="45" s="1"/>
  <c r="N119" i="45" s="1"/>
  <c r="O119" i="45" s="1"/>
  <c r="P119" i="45" s="1"/>
  <c r="Q119" i="45" s="1"/>
  <c r="R119" i="45" s="1"/>
  <c r="S119" i="45" s="1"/>
  <c r="T119" i="45" s="1"/>
  <c r="U119" i="45" s="1"/>
  <c r="V119" i="45" s="1"/>
  <c r="W119" i="45" s="1"/>
  <c r="X119" i="45" s="1"/>
  <c r="Y119" i="45" s="1"/>
  <c r="Z119" i="45" s="1"/>
  <c r="AA119" i="45" s="1"/>
  <c r="AB119" i="45" s="1"/>
  <c r="AC119" i="45" s="1"/>
  <c r="AD119" i="45" s="1"/>
  <c r="AE119" i="45" s="1"/>
  <c r="AF119" i="45" s="1"/>
  <c r="E119" i="45"/>
  <c r="F119" i="45" s="1"/>
  <c r="C119" i="45"/>
  <c r="D119" i="45" s="1"/>
  <c r="S118" i="45"/>
  <c r="T118" i="45" s="1"/>
  <c r="U118" i="45" s="1"/>
  <c r="V118" i="45" s="1"/>
  <c r="W118" i="45" s="1"/>
  <c r="X118" i="45" s="1"/>
  <c r="Y118" i="45" s="1"/>
  <c r="Z118" i="45" s="1"/>
  <c r="AA118" i="45" s="1"/>
  <c r="AB118" i="45" s="1"/>
  <c r="AC118" i="45" s="1"/>
  <c r="AD118" i="45" s="1"/>
  <c r="AE118" i="45" s="1"/>
  <c r="AF118" i="45" s="1"/>
  <c r="J118" i="45"/>
  <c r="K118" i="45" s="1"/>
  <c r="L118" i="45" s="1"/>
  <c r="M118" i="45" s="1"/>
  <c r="N118" i="45" s="1"/>
  <c r="O118" i="45" s="1"/>
  <c r="P118" i="45" s="1"/>
  <c r="Q118" i="45" s="1"/>
  <c r="R118" i="45" s="1"/>
  <c r="C118" i="45"/>
  <c r="D118" i="45" s="1"/>
  <c r="E118" i="45" s="1"/>
  <c r="F118" i="45" s="1"/>
  <c r="G118" i="45" s="1"/>
  <c r="H118" i="45" s="1"/>
  <c r="I118" i="45" s="1"/>
  <c r="Q117" i="45"/>
  <c r="R117" i="45" s="1"/>
  <c r="S117" i="45" s="1"/>
  <c r="T117" i="45" s="1"/>
  <c r="U117" i="45" s="1"/>
  <c r="V117" i="45" s="1"/>
  <c r="W117" i="45" s="1"/>
  <c r="X117" i="45" s="1"/>
  <c r="Y117" i="45" s="1"/>
  <c r="Z117" i="45" s="1"/>
  <c r="AA117" i="45" s="1"/>
  <c r="AB117" i="45" s="1"/>
  <c r="AC117" i="45" s="1"/>
  <c r="AD117" i="45" s="1"/>
  <c r="AE117" i="45" s="1"/>
  <c r="AF117" i="45" s="1"/>
  <c r="H117" i="45"/>
  <c r="I117" i="45" s="1"/>
  <c r="J117" i="45" s="1"/>
  <c r="K117" i="45" s="1"/>
  <c r="L117" i="45" s="1"/>
  <c r="M117" i="45" s="1"/>
  <c r="N117" i="45" s="1"/>
  <c r="O117" i="45" s="1"/>
  <c r="P117" i="45" s="1"/>
  <c r="D117" i="45"/>
  <c r="E117" i="45" s="1"/>
  <c r="F117" i="45" s="1"/>
  <c r="G117" i="45" s="1"/>
  <c r="C117" i="45"/>
  <c r="D116" i="45"/>
  <c r="E116" i="45" s="1"/>
  <c r="F116" i="45" s="1"/>
  <c r="G116" i="45" s="1"/>
  <c r="H116" i="45" s="1"/>
  <c r="I116" i="45" s="1"/>
  <c r="J116" i="45" s="1"/>
  <c r="K116" i="45" s="1"/>
  <c r="L116" i="45" s="1"/>
  <c r="M116" i="45" s="1"/>
  <c r="N116" i="45" s="1"/>
  <c r="O116" i="45" s="1"/>
  <c r="P116" i="45" s="1"/>
  <c r="Q116" i="45" s="1"/>
  <c r="R116" i="45" s="1"/>
  <c r="S116" i="45" s="1"/>
  <c r="T116" i="45" s="1"/>
  <c r="U116" i="45" s="1"/>
  <c r="V116" i="45" s="1"/>
  <c r="W116" i="45" s="1"/>
  <c r="X116" i="45" s="1"/>
  <c r="Y116" i="45" s="1"/>
  <c r="Z116" i="45" s="1"/>
  <c r="AA116" i="45" s="1"/>
  <c r="AB116" i="45" s="1"/>
  <c r="AC116" i="45" s="1"/>
  <c r="AD116" i="45" s="1"/>
  <c r="AE116" i="45" s="1"/>
  <c r="AF116" i="45" s="1"/>
  <c r="C116" i="45"/>
  <c r="D115" i="45"/>
  <c r="E115" i="45" s="1"/>
  <c r="F115" i="45" s="1"/>
  <c r="G115" i="45" s="1"/>
  <c r="H115" i="45" s="1"/>
  <c r="I115" i="45" s="1"/>
  <c r="J115" i="45" s="1"/>
  <c r="K115" i="45" s="1"/>
  <c r="L115" i="45" s="1"/>
  <c r="M115" i="45" s="1"/>
  <c r="N115" i="45" s="1"/>
  <c r="O115" i="45" s="1"/>
  <c r="P115" i="45" s="1"/>
  <c r="Q115" i="45" s="1"/>
  <c r="R115" i="45" s="1"/>
  <c r="S115" i="45" s="1"/>
  <c r="T115" i="45" s="1"/>
  <c r="U115" i="45" s="1"/>
  <c r="V115" i="45" s="1"/>
  <c r="W115" i="45" s="1"/>
  <c r="X115" i="45" s="1"/>
  <c r="Y115" i="45" s="1"/>
  <c r="Z115" i="45" s="1"/>
  <c r="AA115" i="45" s="1"/>
  <c r="AB115" i="45" s="1"/>
  <c r="AC115" i="45" s="1"/>
  <c r="AD115" i="45" s="1"/>
  <c r="AE115" i="45" s="1"/>
  <c r="AF115" i="45" s="1"/>
  <c r="C115" i="45"/>
  <c r="C114" i="45"/>
  <c r="D114" i="45" s="1"/>
  <c r="E114" i="45" s="1"/>
  <c r="F114" i="45" s="1"/>
  <c r="G114" i="45" s="1"/>
  <c r="H114" i="45" s="1"/>
  <c r="I114" i="45" s="1"/>
  <c r="J114" i="45" s="1"/>
  <c r="K114" i="45" s="1"/>
  <c r="L114" i="45" s="1"/>
  <c r="M114" i="45" s="1"/>
  <c r="N114" i="45" s="1"/>
  <c r="O114" i="45" s="1"/>
  <c r="P114" i="45" s="1"/>
  <c r="Q114" i="45" s="1"/>
  <c r="R114" i="45" s="1"/>
  <c r="S114" i="45" s="1"/>
  <c r="T114" i="45" s="1"/>
  <c r="U114" i="45" s="1"/>
  <c r="V114" i="45" s="1"/>
  <c r="W114" i="45" s="1"/>
  <c r="X114" i="45" s="1"/>
  <c r="Y114" i="45" s="1"/>
  <c r="Z114" i="45" s="1"/>
  <c r="AA114" i="45" s="1"/>
  <c r="AB114" i="45" s="1"/>
  <c r="AC114" i="45" s="1"/>
  <c r="AD114" i="45" s="1"/>
  <c r="AE114" i="45" s="1"/>
  <c r="AF114" i="45" s="1"/>
  <c r="D113" i="45"/>
  <c r="E113" i="45" s="1"/>
  <c r="F113" i="45" s="1"/>
  <c r="G113" i="45" s="1"/>
  <c r="H113" i="45" s="1"/>
  <c r="I113" i="45" s="1"/>
  <c r="J113" i="45" s="1"/>
  <c r="K113" i="45" s="1"/>
  <c r="L113" i="45" s="1"/>
  <c r="M113" i="45" s="1"/>
  <c r="N113" i="45" s="1"/>
  <c r="O113" i="45" s="1"/>
  <c r="P113" i="45" s="1"/>
  <c r="Q113" i="45" s="1"/>
  <c r="R113" i="45" s="1"/>
  <c r="S113" i="45" s="1"/>
  <c r="T113" i="45" s="1"/>
  <c r="U113" i="45" s="1"/>
  <c r="V113" i="45" s="1"/>
  <c r="W113" i="45" s="1"/>
  <c r="X113" i="45" s="1"/>
  <c r="Y113" i="45" s="1"/>
  <c r="Z113" i="45" s="1"/>
  <c r="AA113" i="45" s="1"/>
  <c r="AB113" i="45" s="1"/>
  <c r="AC113" i="45" s="1"/>
  <c r="AD113" i="45" s="1"/>
  <c r="AE113" i="45" s="1"/>
  <c r="AF113" i="45" s="1"/>
  <c r="C113" i="45"/>
  <c r="F112" i="45"/>
  <c r="G112" i="45" s="1"/>
  <c r="H112" i="45" s="1"/>
  <c r="I112" i="45" s="1"/>
  <c r="J112" i="45" s="1"/>
  <c r="K112" i="45" s="1"/>
  <c r="L112" i="45" s="1"/>
  <c r="M112" i="45" s="1"/>
  <c r="N112" i="45" s="1"/>
  <c r="O112" i="45" s="1"/>
  <c r="P112" i="45" s="1"/>
  <c r="Q112" i="45" s="1"/>
  <c r="R112" i="45" s="1"/>
  <c r="S112" i="45" s="1"/>
  <c r="T112" i="45" s="1"/>
  <c r="U112" i="45" s="1"/>
  <c r="V112" i="45" s="1"/>
  <c r="W112" i="45" s="1"/>
  <c r="X112" i="45" s="1"/>
  <c r="Y112" i="45" s="1"/>
  <c r="Z112" i="45" s="1"/>
  <c r="AA112" i="45" s="1"/>
  <c r="AB112" i="45" s="1"/>
  <c r="AC112" i="45" s="1"/>
  <c r="AD112" i="45" s="1"/>
  <c r="AE112" i="45" s="1"/>
  <c r="AF112" i="45" s="1"/>
  <c r="D112" i="45"/>
  <c r="E112" i="45" s="1"/>
  <c r="C112" i="45"/>
  <c r="D111" i="45"/>
  <c r="E111" i="45" s="1"/>
  <c r="F111" i="45" s="1"/>
  <c r="G111" i="45" s="1"/>
  <c r="H111" i="45" s="1"/>
  <c r="I111" i="45" s="1"/>
  <c r="J111" i="45" s="1"/>
  <c r="K111" i="45" s="1"/>
  <c r="L111" i="45" s="1"/>
  <c r="M111" i="45" s="1"/>
  <c r="N111" i="45" s="1"/>
  <c r="O111" i="45" s="1"/>
  <c r="P111" i="45" s="1"/>
  <c r="Q111" i="45" s="1"/>
  <c r="R111" i="45" s="1"/>
  <c r="S111" i="45" s="1"/>
  <c r="T111" i="45" s="1"/>
  <c r="U111" i="45" s="1"/>
  <c r="V111" i="45" s="1"/>
  <c r="W111" i="45" s="1"/>
  <c r="X111" i="45" s="1"/>
  <c r="Y111" i="45" s="1"/>
  <c r="Z111" i="45" s="1"/>
  <c r="AA111" i="45" s="1"/>
  <c r="AB111" i="45" s="1"/>
  <c r="AC111" i="45" s="1"/>
  <c r="AD111" i="45" s="1"/>
  <c r="AE111" i="45" s="1"/>
  <c r="AF111" i="45" s="1"/>
  <c r="C111" i="45"/>
  <c r="H110" i="45"/>
  <c r="I110" i="45" s="1"/>
  <c r="J110" i="45" s="1"/>
  <c r="K110" i="45" s="1"/>
  <c r="L110" i="45" s="1"/>
  <c r="M110" i="45" s="1"/>
  <c r="N110" i="45" s="1"/>
  <c r="O110" i="45" s="1"/>
  <c r="P110" i="45" s="1"/>
  <c r="Q110" i="45" s="1"/>
  <c r="R110" i="45" s="1"/>
  <c r="S110" i="45" s="1"/>
  <c r="T110" i="45" s="1"/>
  <c r="U110" i="45" s="1"/>
  <c r="V110" i="45" s="1"/>
  <c r="W110" i="45" s="1"/>
  <c r="X110" i="45" s="1"/>
  <c r="Y110" i="45" s="1"/>
  <c r="Z110" i="45" s="1"/>
  <c r="AA110" i="45" s="1"/>
  <c r="AB110" i="45" s="1"/>
  <c r="AC110" i="45" s="1"/>
  <c r="AD110" i="45" s="1"/>
  <c r="AE110" i="45" s="1"/>
  <c r="AF110" i="45" s="1"/>
  <c r="C110" i="45"/>
  <c r="D110" i="45" s="1"/>
  <c r="E110" i="45" s="1"/>
  <c r="F110" i="45" s="1"/>
  <c r="G110" i="45" s="1"/>
  <c r="J109" i="45"/>
  <c r="K109" i="45" s="1"/>
  <c r="L109" i="45" s="1"/>
  <c r="M109" i="45" s="1"/>
  <c r="N109" i="45" s="1"/>
  <c r="O109" i="45" s="1"/>
  <c r="P109" i="45" s="1"/>
  <c r="Q109" i="45" s="1"/>
  <c r="R109" i="45" s="1"/>
  <c r="S109" i="45" s="1"/>
  <c r="T109" i="45" s="1"/>
  <c r="U109" i="45" s="1"/>
  <c r="V109" i="45" s="1"/>
  <c r="W109" i="45" s="1"/>
  <c r="X109" i="45" s="1"/>
  <c r="Y109" i="45" s="1"/>
  <c r="Z109" i="45" s="1"/>
  <c r="AA109" i="45" s="1"/>
  <c r="AB109" i="45" s="1"/>
  <c r="AC109" i="45" s="1"/>
  <c r="AD109" i="45" s="1"/>
  <c r="AE109" i="45" s="1"/>
  <c r="AF109" i="45" s="1"/>
  <c r="E109" i="45"/>
  <c r="F109" i="45" s="1"/>
  <c r="G109" i="45" s="1"/>
  <c r="H109" i="45" s="1"/>
  <c r="C109" i="45"/>
  <c r="D109" i="45" s="1"/>
  <c r="C108" i="45"/>
  <c r="D108" i="45" s="1"/>
  <c r="E108" i="45" s="1"/>
  <c r="F108" i="45" s="1"/>
  <c r="G108" i="45" s="1"/>
  <c r="H108" i="45" s="1"/>
  <c r="I108" i="45" s="1"/>
  <c r="J108" i="45" s="1"/>
  <c r="K108" i="45" s="1"/>
  <c r="L108" i="45" s="1"/>
  <c r="M108" i="45" s="1"/>
  <c r="N108" i="45" s="1"/>
  <c r="O108" i="45" s="1"/>
  <c r="P108" i="45" s="1"/>
  <c r="Q108" i="45" s="1"/>
  <c r="R108" i="45" s="1"/>
  <c r="S108" i="45" s="1"/>
  <c r="T108" i="45" s="1"/>
  <c r="U108" i="45" s="1"/>
  <c r="V108" i="45" s="1"/>
  <c r="W108" i="45" s="1"/>
  <c r="X108" i="45" s="1"/>
  <c r="Y108" i="45" s="1"/>
  <c r="Z108" i="45" s="1"/>
  <c r="AA108" i="45" s="1"/>
  <c r="AB108" i="45" s="1"/>
  <c r="AC108" i="45" s="1"/>
  <c r="AD108" i="45" s="1"/>
  <c r="AE108" i="45" s="1"/>
  <c r="AF108" i="45" s="1"/>
  <c r="C107" i="45"/>
  <c r="D107" i="45" s="1"/>
  <c r="E107" i="45" s="1"/>
  <c r="F107" i="45" s="1"/>
  <c r="G107" i="45" s="1"/>
  <c r="H107" i="45" s="1"/>
  <c r="I107" i="45" s="1"/>
  <c r="J107" i="45" s="1"/>
  <c r="K107" i="45" s="1"/>
  <c r="L107" i="45" s="1"/>
  <c r="M107" i="45" s="1"/>
  <c r="N107" i="45" s="1"/>
  <c r="O107" i="45" s="1"/>
  <c r="P107" i="45" s="1"/>
  <c r="Q107" i="45" s="1"/>
  <c r="R107" i="45" s="1"/>
  <c r="S107" i="45" s="1"/>
  <c r="T107" i="45" s="1"/>
  <c r="U107" i="45" s="1"/>
  <c r="V107" i="45" s="1"/>
  <c r="W107" i="45" s="1"/>
  <c r="X107" i="45" s="1"/>
  <c r="Y107" i="45" s="1"/>
  <c r="Z107" i="45" s="1"/>
  <c r="AA107" i="45" s="1"/>
  <c r="AB107" i="45" s="1"/>
  <c r="AC107" i="45" s="1"/>
  <c r="AD107" i="45" s="1"/>
  <c r="AE107" i="45" s="1"/>
  <c r="AF107" i="45" s="1"/>
  <c r="C105" i="45"/>
  <c r="D105" i="45" s="1"/>
  <c r="E105" i="45" s="1"/>
  <c r="F105" i="45" s="1"/>
  <c r="G105" i="45" s="1"/>
  <c r="H105" i="45" s="1"/>
  <c r="I105" i="45" s="1"/>
  <c r="J105" i="45" s="1"/>
  <c r="K105" i="45" s="1"/>
  <c r="L105" i="45" s="1"/>
  <c r="M105" i="45" s="1"/>
  <c r="N105" i="45" s="1"/>
  <c r="O105" i="45" s="1"/>
  <c r="P105" i="45" s="1"/>
  <c r="Q105" i="45" s="1"/>
  <c r="R105" i="45" s="1"/>
  <c r="S105" i="45" s="1"/>
  <c r="T105" i="45" s="1"/>
  <c r="U105" i="45" s="1"/>
  <c r="V105" i="45" s="1"/>
  <c r="W105" i="45" s="1"/>
  <c r="X105" i="45" s="1"/>
  <c r="Y105" i="45" s="1"/>
  <c r="Z105" i="45" s="1"/>
  <c r="AA105" i="45" s="1"/>
  <c r="AB105" i="45" s="1"/>
  <c r="AC105" i="45" s="1"/>
  <c r="AD105" i="45" s="1"/>
  <c r="AE105" i="45" s="1"/>
  <c r="AF105" i="45" s="1"/>
  <c r="E104" i="45"/>
  <c r="F104" i="45" s="1"/>
  <c r="G104" i="45" s="1"/>
  <c r="H104" i="45" s="1"/>
  <c r="I104" i="45" s="1"/>
  <c r="J104" i="45" s="1"/>
  <c r="K104" i="45" s="1"/>
  <c r="L104" i="45" s="1"/>
  <c r="M104" i="45" s="1"/>
  <c r="N104" i="45" s="1"/>
  <c r="O104" i="45" s="1"/>
  <c r="P104" i="45" s="1"/>
  <c r="Q104" i="45" s="1"/>
  <c r="R104" i="45" s="1"/>
  <c r="S104" i="45" s="1"/>
  <c r="T104" i="45" s="1"/>
  <c r="U104" i="45" s="1"/>
  <c r="V104" i="45" s="1"/>
  <c r="W104" i="45" s="1"/>
  <c r="X104" i="45" s="1"/>
  <c r="Y104" i="45" s="1"/>
  <c r="Z104" i="45" s="1"/>
  <c r="AA104" i="45" s="1"/>
  <c r="AB104" i="45" s="1"/>
  <c r="AC104" i="45" s="1"/>
  <c r="AD104" i="45" s="1"/>
  <c r="AE104" i="45" s="1"/>
  <c r="AF104" i="45" s="1"/>
  <c r="C104" i="45"/>
  <c r="D104" i="45" s="1"/>
  <c r="C102" i="45"/>
  <c r="D102" i="45" s="1"/>
  <c r="E102" i="45" s="1"/>
  <c r="F102" i="45" s="1"/>
  <c r="G102" i="45" s="1"/>
  <c r="H102" i="45" s="1"/>
  <c r="I102" i="45" s="1"/>
  <c r="J102" i="45" s="1"/>
  <c r="K102" i="45" s="1"/>
  <c r="L102" i="45" s="1"/>
  <c r="M102" i="45" s="1"/>
  <c r="N102" i="45" s="1"/>
  <c r="O102" i="45" s="1"/>
  <c r="P102" i="45" s="1"/>
  <c r="Q102" i="45" s="1"/>
  <c r="R102" i="45" s="1"/>
  <c r="S102" i="45" s="1"/>
  <c r="T102" i="45" s="1"/>
  <c r="U102" i="45" s="1"/>
  <c r="V102" i="45" s="1"/>
  <c r="W102" i="45" s="1"/>
  <c r="X102" i="45" s="1"/>
  <c r="Y102" i="45" s="1"/>
  <c r="Z102" i="45" s="1"/>
  <c r="AA102" i="45" s="1"/>
  <c r="AB102" i="45" s="1"/>
  <c r="AC102" i="45" s="1"/>
  <c r="AD102" i="45" s="1"/>
  <c r="AE102" i="45" s="1"/>
  <c r="AF102" i="45" s="1"/>
  <c r="C101" i="45"/>
  <c r="D101" i="45" s="1"/>
  <c r="E101" i="45" s="1"/>
  <c r="F101" i="45" s="1"/>
  <c r="G101" i="45" s="1"/>
  <c r="H101" i="45" s="1"/>
  <c r="I101" i="45" s="1"/>
  <c r="J101" i="45" s="1"/>
  <c r="K101" i="45" s="1"/>
  <c r="L101" i="45" s="1"/>
  <c r="M101" i="45" s="1"/>
  <c r="N101" i="45" s="1"/>
  <c r="O101" i="45" s="1"/>
  <c r="P101" i="45" s="1"/>
  <c r="Q101" i="45" s="1"/>
  <c r="R101" i="45" s="1"/>
  <c r="S101" i="45" s="1"/>
  <c r="T101" i="45" s="1"/>
  <c r="U101" i="45" s="1"/>
  <c r="V101" i="45" s="1"/>
  <c r="W101" i="45" s="1"/>
  <c r="X101" i="45" s="1"/>
  <c r="Y101" i="45" s="1"/>
  <c r="Z101" i="45" s="1"/>
  <c r="AA101" i="45" s="1"/>
  <c r="AB101" i="45" s="1"/>
  <c r="AC101" i="45" s="1"/>
  <c r="AD101" i="45" s="1"/>
  <c r="AE101" i="45" s="1"/>
  <c r="AF101" i="45" s="1"/>
  <c r="D100" i="45"/>
  <c r="E100" i="45" s="1"/>
  <c r="F100" i="45" s="1"/>
  <c r="G100" i="45" s="1"/>
  <c r="H100" i="45" s="1"/>
  <c r="I100" i="45" s="1"/>
  <c r="J100" i="45" s="1"/>
  <c r="K100" i="45" s="1"/>
  <c r="L100" i="45" s="1"/>
  <c r="M100" i="45" s="1"/>
  <c r="N100" i="45" s="1"/>
  <c r="O100" i="45" s="1"/>
  <c r="P100" i="45" s="1"/>
  <c r="Q100" i="45" s="1"/>
  <c r="R100" i="45" s="1"/>
  <c r="S100" i="45" s="1"/>
  <c r="T100" i="45" s="1"/>
  <c r="U100" i="45" s="1"/>
  <c r="V100" i="45" s="1"/>
  <c r="W100" i="45" s="1"/>
  <c r="X100" i="45" s="1"/>
  <c r="Y100" i="45" s="1"/>
  <c r="Z100" i="45" s="1"/>
  <c r="AA100" i="45" s="1"/>
  <c r="AB100" i="45" s="1"/>
  <c r="AC100" i="45" s="1"/>
  <c r="AD100" i="45" s="1"/>
  <c r="AE100" i="45" s="1"/>
  <c r="AF100" i="45" s="1"/>
  <c r="C100" i="45"/>
  <c r="L99" i="45"/>
  <c r="M99" i="45" s="1"/>
  <c r="N99" i="45" s="1"/>
  <c r="O99" i="45" s="1"/>
  <c r="P99" i="45" s="1"/>
  <c r="Q99" i="45" s="1"/>
  <c r="R99" i="45" s="1"/>
  <c r="S99" i="45" s="1"/>
  <c r="T99" i="45" s="1"/>
  <c r="U99" i="45" s="1"/>
  <c r="V99" i="45" s="1"/>
  <c r="W99" i="45" s="1"/>
  <c r="X99" i="45" s="1"/>
  <c r="Y99" i="45" s="1"/>
  <c r="Z99" i="45" s="1"/>
  <c r="AA99" i="45" s="1"/>
  <c r="AB99" i="45" s="1"/>
  <c r="AC99" i="45" s="1"/>
  <c r="AD99" i="45" s="1"/>
  <c r="AE99" i="45" s="1"/>
  <c r="AF99" i="45" s="1"/>
  <c r="D99" i="45"/>
  <c r="E99" i="45" s="1"/>
  <c r="F99" i="45" s="1"/>
  <c r="G99" i="45" s="1"/>
  <c r="H99" i="45" s="1"/>
  <c r="I99" i="45" s="1"/>
  <c r="J99" i="45" s="1"/>
  <c r="K99" i="45" s="1"/>
  <c r="C99" i="45"/>
  <c r="C98" i="45"/>
  <c r="D98" i="45" s="1"/>
  <c r="C97" i="45"/>
  <c r="AH95" i="45"/>
  <c r="AI95" i="45" s="1"/>
  <c r="AH94" i="45"/>
  <c r="AI94" i="45" s="1"/>
  <c r="AH93" i="45"/>
  <c r="AI93" i="45" s="1"/>
  <c r="AH92" i="45"/>
  <c r="AI92" i="45" s="1"/>
  <c r="AH91" i="45"/>
  <c r="AI91" i="45" s="1"/>
  <c r="C90" i="45"/>
  <c r="B90" i="45"/>
  <c r="AI88" i="45"/>
  <c r="AH88" i="45"/>
  <c r="AI87" i="45"/>
  <c r="AH87" i="45"/>
  <c r="AI86" i="45"/>
  <c r="AH86" i="45"/>
  <c r="AI85" i="45"/>
  <c r="AH85" i="45"/>
  <c r="AI84" i="45"/>
  <c r="AH84" i="45"/>
  <c r="AI83" i="45"/>
  <c r="AH83" i="45"/>
  <c r="AI82" i="45"/>
  <c r="AH82" i="45"/>
  <c r="AI81" i="45"/>
  <c r="AH81" i="45"/>
  <c r="AG79" i="45"/>
  <c r="AI78" i="45"/>
  <c r="AH78" i="45"/>
  <c r="AF77" i="45"/>
  <c r="AE77" i="45"/>
  <c r="AD77" i="45"/>
  <c r="AC77" i="45"/>
  <c r="AB77" i="45"/>
  <c r="AA77" i="45"/>
  <c r="Z77" i="45"/>
  <c r="Y77" i="45"/>
  <c r="X77" i="45"/>
  <c r="W77" i="45"/>
  <c r="V77" i="45"/>
  <c r="U77" i="45"/>
  <c r="T77" i="45"/>
  <c r="S77" i="45"/>
  <c r="R77" i="45"/>
  <c r="Q77" i="45"/>
  <c r="P77" i="45"/>
  <c r="O77" i="45"/>
  <c r="N77" i="45"/>
  <c r="M77" i="45"/>
  <c r="L77" i="45"/>
  <c r="K77" i="45"/>
  <c r="J77" i="45"/>
  <c r="I77" i="45"/>
  <c r="H77" i="45"/>
  <c r="G77" i="45"/>
  <c r="F77" i="45"/>
  <c r="E77" i="45"/>
  <c r="D77" i="45"/>
  <c r="C77" i="45"/>
  <c r="B77" i="45"/>
  <c r="AF76" i="45"/>
  <c r="AE76" i="45"/>
  <c r="AD76" i="45"/>
  <c r="AC76" i="45"/>
  <c r="AB76" i="45"/>
  <c r="AA76" i="45"/>
  <c r="Z76" i="45"/>
  <c r="Y76" i="45"/>
  <c r="X76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AF75" i="45"/>
  <c r="AE75" i="45"/>
  <c r="AD75" i="45"/>
  <c r="AC75" i="45"/>
  <c r="AB75" i="45"/>
  <c r="AA75" i="45"/>
  <c r="Z75" i="45"/>
  <c r="Y75" i="45"/>
  <c r="X75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AF74" i="45"/>
  <c r="AE74" i="45"/>
  <c r="AD74" i="45"/>
  <c r="AC74" i="45"/>
  <c r="AB74" i="45"/>
  <c r="AA74" i="45"/>
  <c r="Z74" i="45"/>
  <c r="Y74" i="45"/>
  <c r="X74" i="45"/>
  <c r="W74" i="45"/>
  <c r="V74" i="45"/>
  <c r="V79" i="45" s="1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AF73" i="45"/>
  <c r="AE73" i="45"/>
  <c r="AD73" i="45"/>
  <c r="AC73" i="45"/>
  <c r="AB73" i="45"/>
  <c r="AA73" i="45"/>
  <c r="Z73" i="45"/>
  <c r="Y73" i="45"/>
  <c r="Y79" i="45" s="1"/>
  <c r="X73" i="45"/>
  <c r="W73" i="45"/>
  <c r="V73" i="45"/>
  <c r="U73" i="45"/>
  <c r="T73" i="45"/>
  <c r="S73" i="45"/>
  <c r="R73" i="45"/>
  <c r="Q73" i="45"/>
  <c r="P73" i="45"/>
  <c r="O73" i="45"/>
  <c r="O79" i="45" s="1"/>
  <c r="N73" i="45"/>
  <c r="M73" i="45"/>
  <c r="L73" i="45"/>
  <c r="K73" i="45"/>
  <c r="J73" i="45"/>
  <c r="I73" i="45"/>
  <c r="I79" i="45" s="1"/>
  <c r="H73" i="45"/>
  <c r="G73" i="45"/>
  <c r="F73" i="45"/>
  <c r="E73" i="45"/>
  <c r="D73" i="45"/>
  <c r="C73" i="45"/>
  <c r="B73" i="45"/>
  <c r="AI71" i="45"/>
  <c r="AH71" i="45"/>
  <c r="AG69" i="45"/>
  <c r="AF69" i="45"/>
  <c r="AE69" i="45"/>
  <c r="AD69" i="45"/>
  <c r="AC69" i="45"/>
  <c r="AB69" i="45"/>
  <c r="AA69" i="45"/>
  <c r="Z69" i="45"/>
  <c r="Y69" i="45"/>
  <c r="X69" i="45"/>
  <c r="W69" i="45"/>
  <c r="V69" i="45"/>
  <c r="U69" i="45"/>
  <c r="T69" i="45"/>
  <c r="S69" i="45"/>
  <c r="R69" i="45"/>
  <c r="Q69" i="45"/>
  <c r="P69" i="45"/>
  <c r="O69" i="45"/>
  <c r="N69" i="45"/>
  <c r="M69" i="45"/>
  <c r="L69" i="45"/>
  <c r="K69" i="45"/>
  <c r="J69" i="45"/>
  <c r="I69" i="45"/>
  <c r="H69" i="45"/>
  <c r="G69" i="45"/>
  <c r="F69" i="45"/>
  <c r="E69" i="45"/>
  <c r="D69" i="45"/>
  <c r="C69" i="45"/>
  <c r="B69" i="45"/>
  <c r="AI68" i="45"/>
  <c r="AH68" i="45"/>
  <c r="AI67" i="45"/>
  <c r="AH67" i="45"/>
  <c r="AI66" i="45"/>
  <c r="AH66" i="45"/>
  <c r="AG65" i="45"/>
  <c r="AF65" i="45"/>
  <c r="AF5" i="45" s="1"/>
  <c r="AE65" i="45"/>
  <c r="AE5" i="45" s="1"/>
  <c r="AD65" i="45"/>
  <c r="AD5" i="45" s="1"/>
  <c r="AC65" i="45"/>
  <c r="AC5" i="45" s="1"/>
  <c r="AB65" i="45"/>
  <c r="AB5" i="45" s="1"/>
  <c r="AA65" i="45"/>
  <c r="AA5" i="45" s="1"/>
  <c r="Z65" i="45"/>
  <c r="Y65" i="45"/>
  <c r="Y5" i="45" s="1"/>
  <c r="X65" i="45"/>
  <c r="W65" i="45"/>
  <c r="V65" i="45"/>
  <c r="V5" i="45" s="1"/>
  <c r="U65" i="45"/>
  <c r="U5" i="45" s="1"/>
  <c r="T65" i="45"/>
  <c r="T5" i="45" s="1"/>
  <c r="S65" i="45"/>
  <c r="S5" i="45" s="1"/>
  <c r="R65" i="45"/>
  <c r="Q65" i="45"/>
  <c r="Q5" i="45" s="1"/>
  <c r="P65" i="45"/>
  <c r="P5" i="45" s="1"/>
  <c r="O65" i="45"/>
  <c r="O5" i="45" s="1"/>
  <c r="N65" i="45"/>
  <c r="N5" i="45" s="1"/>
  <c r="M65" i="45"/>
  <c r="L65" i="45"/>
  <c r="K65" i="45"/>
  <c r="K5" i="45" s="1"/>
  <c r="J65" i="45"/>
  <c r="I65" i="45"/>
  <c r="H65" i="45"/>
  <c r="G65" i="45"/>
  <c r="F65" i="45"/>
  <c r="E65" i="45"/>
  <c r="D65" i="45"/>
  <c r="C65" i="45"/>
  <c r="B65" i="45"/>
  <c r="AI64" i="45"/>
  <c r="AH64" i="45"/>
  <c r="AI63" i="45"/>
  <c r="AH63" i="45"/>
  <c r="AI62" i="45"/>
  <c r="AH62" i="45"/>
  <c r="AI61" i="45"/>
  <c r="AH61" i="45"/>
  <c r="AI60" i="45"/>
  <c r="AH60" i="45"/>
  <c r="AI59" i="45"/>
  <c r="AH59" i="45"/>
  <c r="AI58" i="45"/>
  <c r="AH58" i="45"/>
  <c r="AI57" i="45"/>
  <c r="AH57" i="45"/>
  <c r="AI56" i="45"/>
  <c r="AH56" i="45"/>
  <c r="AI55" i="45"/>
  <c r="AH55" i="45"/>
  <c r="AI54" i="45"/>
  <c r="AH54" i="45"/>
  <c r="AG53" i="45"/>
  <c r="AF53" i="45"/>
  <c r="AE53" i="45"/>
  <c r="AD53" i="45"/>
  <c r="AC53" i="45"/>
  <c r="AB53" i="45"/>
  <c r="AA53" i="45"/>
  <c r="Z53" i="45"/>
  <c r="Y53" i="45"/>
  <c r="X53" i="45"/>
  <c r="W53" i="45"/>
  <c r="V53" i="45"/>
  <c r="U53" i="45"/>
  <c r="T53" i="45"/>
  <c r="S53" i="45"/>
  <c r="R53" i="45"/>
  <c r="Q53" i="45"/>
  <c r="P53" i="45"/>
  <c r="O53" i="45"/>
  <c r="N53" i="45"/>
  <c r="M53" i="45"/>
  <c r="L53" i="45"/>
  <c r="K53" i="45"/>
  <c r="J53" i="45"/>
  <c r="I53" i="45"/>
  <c r="H53" i="45"/>
  <c r="G53" i="45"/>
  <c r="F53" i="45"/>
  <c r="E53" i="45"/>
  <c r="D53" i="45"/>
  <c r="C53" i="45"/>
  <c r="B53" i="45"/>
  <c r="AI52" i="45"/>
  <c r="AH52" i="45"/>
  <c r="AI51" i="45"/>
  <c r="AH51" i="45"/>
  <c r="AI50" i="45"/>
  <c r="AH50" i="45"/>
  <c r="S49" i="45"/>
  <c r="R49" i="45"/>
  <c r="Q49" i="45"/>
  <c r="P49" i="45"/>
  <c r="O49" i="45"/>
  <c r="N49" i="45"/>
  <c r="M49" i="45"/>
  <c r="L49" i="45"/>
  <c r="K49" i="45"/>
  <c r="J49" i="45"/>
  <c r="I49" i="45"/>
  <c r="H49" i="45"/>
  <c r="G49" i="45"/>
  <c r="F49" i="45"/>
  <c r="E49" i="45"/>
  <c r="D49" i="45"/>
  <c r="C49" i="45"/>
  <c r="B49" i="45"/>
  <c r="AG48" i="45"/>
  <c r="AG49" i="45" s="1"/>
  <c r="AI47" i="45"/>
  <c r="AH47" i="45"/>
  <c r="AI46" i="45"/>
  <c r="AH46" i="45"/>
  <c r="AI45" i="45"/>
  <c r="AH45" i="45"/>
  <c r="AI44" i="45"/>
  <c r="AH44" i="45"/>
  <c r="AI43" i="45"/>
  <c r="AH43" i="45"/>
  <c r="AI42" i="45"/>
  <c r="AH42" i="45"/>
  <c r="AI41" i="45"/>
  <c r="AH41" i="45"/>
  <c r="AI40" i="45"/>
  <c r="AH40" i="45"/>
  <c r="AI39" i="45"/>
  <c r="AH39" i="45"/>
  <c r="AI38" i="45"/>
  <c r="AH38" i="45"/>
  <c r="AI37" i="45"/>
  <c r="AH37" i="45"/>
  <c r="AI36" i="45"/>
  <c r="AH36" i="45"/>
  <c r="AG35" i="45"/>
  <c r="AF35" i="45"/>
  <c r="AE35" i="45"/>
  <c r="AD35" i="45"/>
  <c r="AC35" i="45"/>
  <c r="AB35" i="45"/>
  <c r="AA35" i="45"/>
  <c r="Z35" i="45"/>
  <c r="Y35" i="45"/>
  <c r="X35" i="45"/>
  <c r="W35" i="45"/>
  <c r="V35" i="45"/>
  <c r="U35" i="45"/>
  <c r="T35" i="45"/>
  <c r="S35" i="45"/>
  <c r="R35" i="45"/>
  <c r="Q35" i="45"/>
  <c r="P35" i="45"/>
  <c r="O35" i="45"/>
  <c r="N35" i="45"/>
  <c r="M35" i="45"/>
  <c r="L35" i="45"/>
  <c r="K35" i="45"/>
  <c r="J35" i="45"/>
  <c r="I35" i="45"/>
  <c r="H35" i="45"/>
  <c r="G35" i="45"/>
  <c r="F35" i="45"/>
  <c r="E35" i="45"/>
  <c r="D35" i="45"/>
  <c r="C35" i="45"/>
  <c r="B35" i="45"/>
  <c r="AI34" i="45"/>
  <c r="AH34" i="45"/>
  <c r="AI33" i="45"/>
  <c r="AH33" i="45"/>
  <c r="AI32" i="45"/>
  <c r="AH32" i="45"/>
  <c r="AI31" i="45"/>
  <c r="AH31" i="45"/>
  <c r="AI30" i="45"/>
  <c r="AH30" i="45"/>
  <c r="AI29" i="45"/>
  <c r="AH29" i="45"/>
  <c r="AI28" i="45"/>
  <c r="AH28" i="45"/>
  <c r="AI27" i="45"/>
  <c r="AH27" i="45"/>
  <c r="AI26" i="45"/>
  <c r="AH26" i="45"/>
  <c r="AI25" i="45"/>
  <c r="AH25" i="45"/>
  <c r="AI24" i="45"/>
  <c r="AH24" i="45"/>
  <c r="AI23" i="45"/>
  <c r="AH23" i="45"/>
  <c r="AI22" i="45"/>
  <c r="AH22" i="45"/>
  <c r="AI21" i="45"/>
  <c r="AH21" i="45"/>
  <c r="AI20" i="45"/>
  <c r="AH20" i="45"/>
  <c r="AI19" i="45"/>
  <c r="AH19" i="45"/>
  <c r="AI18" i="45"/>
  <c r="AH18" i="45"/>
  <c r="AI17" i="45"/>
  <c r="AH17" i="45"/>
  <c r="AI16" i="45"/>
  <c r="AH16" i="45"/>
  <c r="AI15" i="45"/>
  <c r="AH15" i="45"/>
  <c r="AI14" i="45"/>
  <c r="AH14" i="45"/>
  <c r="AI13" i="45"/>
  <c r="AH13" i="45"/>
  <c r="AI12" i="45"/>
  <c r="AH12" i="45"/>
  <c r="AI11" i="45"/>
  <c r="AH11" i="45"/>
  <c r="X5" i="45"/>
  <c r="W5" i="45"/>
  <c r="M5" i="45"/>
  <c r="L5" i="45"/>
  <c r="I5" i="45"/>
  <c r="H5" i="45"/>
  <c r="G5" i="45"/>
  <c r="F5" i="45"/>
  <c r="E5" i="45"/>
  <c r="D5" i="45"/>
  <c r="AG4" i="45"/>
  <c r="K4" i="45"/>
  <c r="AG2" i="45"/>
  <c r="Z34" i="44"/>
  <c r="Y34" i="44"/>
  <c r="X34" i="44"/>
  <c r="E4" i="45"/>
  <c r="AW209" i="49" l="1"/>
  <c r="AE7" i="49"/>
  <c r="AE80" i="49"/>
  <c r="AF49" i="49"/>
  <c r="AH48" i="49"/>
  <c r="AI48" i="49"/>
  <c r="AI90" i="49"/>
  <c r="AH90" i="49"/>
  <c r="Q98" i="47"/>
  <c r="O230" i="47"/>
  <c r="P194" i="47"/>
  <c r="N189" i="47"/>
  <c r="M195" i="47"/>
  <c r="M90" i="47"/>
  <c r="O187" i="47"/>
  <c r="P97" i="47"/>
  <c r="L195" i="46"/>
  <c r="M189" i="46"/>
  <c r="L90" i="46"/>
  <c r="O98" i="46"/>
  <c r="K187" i="46"/>
  <c r="L97" i="46"/>
  <c r="L230" i="46"/>
  <c r="M194" i="46"/>
  <c r="AF79" i="45"/>
  <c r="AE79" i="45"/>
  <c r="AD79" i="45"/>
  <c r="AC79" i="45"/>
  <c r="AB79" i="45"/>
  <c r="Z79" i="45"/>
  <c r="X79" i="45"/>
  <c r="W79" i="45"/>
  <c r="U79" i="45"/>
  <c r="T79" i="45"/>
  <c r="S70" i="45"/>
  <c r="R79" i="45"/>
  <c r="R70" i="45"/>
  <c r="Q70" i="45"/>
  <c r="Q79" i="45"/>
  <c r="Q72" i="45"/>
  <c r="Q80" i="45" s="1"/>
  <c r="P79" i="45"/>
  <c r="P70" i="45"/>
  <c r="O72" i="45"/>
  <c r="AG209" i="45" s="1"/>
  <c r="N79" i="45"/>
  <c r="N72" i="45"/>
  <c r="AF209" i="45" s="1"/>
  <c r="N70" i="45"/>
  <c r="N80" i="45" s="1"/>
  <c r="M79" i="45"/>
  <c r="AI75" i="45"/>
  <c r="L79" i="45"/>
  <c r="AI76" i="45"/>
  <c r="K70" i="45"/>
  <c r="J79" i="45"/>
  <c r="AH76" i="45"/>
  <c r="I70" i="45"/>
  <c r="H79" i="45"/>
  <c r="H70" i="45"/>
  <c r="G79" i="45"/>
  <c r="G72" i="45"/>
  <c r="Y209" i="45" s="1"/>
  <c r="F79" i="45"/>
  <c r="E79" i="45"/>
  <c r="I72" i="45"/>
  <c r="AA209" i="45" s="1"/>
  <c r="J70" i="45"/>
  <c r="F72" i="45"/>
  <c r="X209" i="45" s="1"/>
  <c r="F70" i="45"/>
  <c r="AH53" i="45"/>
  <c r="C70" i="45"/>
  <c r="AI74" i="45"/>
  <c r="AH77" i="45"/>
  <c r="AI65" i="45"/>
  <c r="AH75" i="45"/>
  <c r="B70" i="45"/>
  <c r="H4" i="45"/>
  <c r="E72" i="45"/>
  <c r="AG6" i="45"/>
  <c r="S206" i="45"/>
  <c r="D206" i="45"/>
  <c r="AI53" i="45"/>
  <c r="E70" i="45"/>
  <c r="M70" i="45"/>
  <c r="AI73" i="45"/>
  <c r="AA79" i="45"/>
  <c r="AI35" i="45"/>
  <c r="G70" i="45"/>
  <c r="O70" i="45"/>
  <c r="M72" i="45"/>
  <c r="K79" i="45"/>
  <c r="AG70" i="45"/>
  <c r="AG3" i="45"/>
  <c r="AG72" i="45"/>
  <c r="C79" i="45"/>
  <c r="S79" i="45"/>
  <c r="D79" i="45"/>
  <c r="AH74" i="45"/>
  <c r="D72" i="45"/>
  <c r="D70" i="45"/>
  <c r="L72" i="45"/>
  <c r="L70" i="45"/>
  <c r="B72" i="45"/>
  <c r="AI77" i="45"/>
  <c r="E98" i="45"/>
  <c r="B5" i="45"/>
  <c r="J5" i="45"/>
  <c r="R5" i="45"/>
  <c r="Z5" i="45"/>
  <c r="P72" i="45"/>
  <c r="C5" i="45"/>
  <c r="AH35" i="45"/>
  <c r="J72" i="45"/>
  <c r="R72" i="45"/>
  <c r="C187" i="45"/>
  <c r="H72" i="45"/>
  <c r="C72" i="45"/>
  <c r="K72" i="45"/>
  <c r="K80" i="45" s="1"/>
  <c r="S72" i="45"/>
  <c r="AH73" i="45"/>
  <c r="B79" i="45"/>
  <c r="D97" i="45"/>
  <c r="AH65" i="45"/>
  <c r="AH69" i="45"/>
  <c r="AI69" i="45"/>
  <c r="G189" i="45"/>
  <c r="D230" i="45"/>
  <c r="E194" i="45"/>
  <c r="D195" i="45"/>
  <c r="E190" i="45"/>
  <c r="AF70" i="49" l="1"/>
  <c r="AF72" i="49"/>
  <c r="AI49" i="49"/>
  <c r="AH49" i="49"/>
  <c r="O189" i="47"/>
  <c r="N195" i="47"/>
  <c r="N90" i="47"/>
  <c r="P230" i="47"/>
  <c r="Q194" i="47"/>
  <c r="P187" i="47"/>
  <c r="Q97" i="47"/>
  <c r="R98" i="47"/>
  <c r="N7" i="45"/>
  <c r="L187" i="46"/>
  <c r="M97" i="46"/>
  <c r="P98" i="46"/>
  <c r="M195" i="46"/>
  <c r="N189" i="46"/>
  <c r="M90" i="46"/>
  <c r="M230" i="46"/>
  <c r="N194" i="46"/>
  <c r="S80" i="45"/>
  <c r="Q7" i="45"/>
  <c r="AI209" i="45"/>
  <c r="O7" i="45"/>
  <c r="O80" i="45"/>
  <c r="M80" i="45"/>
  <c r="L80" i="45"/>
  <c r="I80" i="45"/>
  <c r="I7" i="45"/>
  <c r="G7" i="45"/>
  <c r="G80" i="45"/>
  <c r="F80" i="45"/>
  <c r="C204" i="45"/>
  <c r="F7" i="45"/>
  <c r="E80" i="45"/>
  <c r="F190" i="45"/>
  <c r="E195" i="45"/>
  <c r="AD209" i="45"/>
  <c r="L7" i="45"/>
  <c r="H80" i="45"/>
  <c r="AH209" i="45"/>
  <c r="P7" i="45"/>
  <c r="U209" i="45"/>
  <c r="C7" i="45"/>
  <c r="P80" i="45"/>
  <c r="D80" i="45"/>
  <c r="B204" i="45"/>
  <c r="V209" i="45"/>
  <c r="D7" i="45"/>
  <c r="AJ209" i="45"/>
  <c r="R7" i="45"/>
  <c r="C80" i="45"/>
  <c r="R80" i="45"/>
  <c r="E230" i="45"/>
  <c r="F194" i="45"/>
  <c r="AE209" i="45"/>
  <c r="M7" i="45"/>
  <c r="AI79" i="45"/>
  <c r="AH79" i="45"/>
  <c r="H189" i="45"/>
  <c r="Z209" i="45"/>
  <c r="H7" i="45"/>
  <c r="D187" i="45"/>
  <c r="E97" i="45"/>
  <c r="F98" i="45"/>
  <c r="E90" i="45"/>
  <c r="W209" i="45"/>
  <c r="E7" i="45"/>
  <c r="AB209" i="45"/>
  <c r="J7" i="45"/>
  <c r="T209" i="45"/>
  <c r="B7" i="45"/>
  <c r="B80" i="45"/>
  <c r="AG80" i="45"/>
  <c r="AK209" i="45"/>
  <c r="S7" i="45"/>
  <c r="J80" i="45"/>
  <c r="AC209" i="45"/>
  <c r="K7" i="45"/>
  <c r="V34" i="44"/>
  <c r="U34" i="44"/>
  <c r="T34" i="44"/>
  <c r="S34" i="44"/>
  <c r="R34" i="44"/>
  <c r="P34" i="44"/>
  <c r="AX209" i="49" l="1"/>
  <c r="AF7" i="49"/>
  <c r="A7" i="49" s="1"/>
  <c r="AH72" i="49"/>
  <c r="AI72" i="49"/>
  <c r="AF80" i="49"/>
  <c r="AH70" i="49"/>
  <c r="AI70" i="49"/>
  <c r="Q187" i="47"/>
  <c r="R97" i="47"/>
  <c r="R194" i="47"/>
  <c r="Q230" i="47"/>
  <c r="S98" i="47"/>
  <c r="P189" i="47"/>
  <c r="O195" i="47"/>
  <c r="O90" i="47"/>
  <c r="O189" i="46"/>
  <c r="N195" i="46"/>
  <c r="N90" i="46"/>
  <c r="Q98" i="46"/>
  <c r="M187" i="46"/>
  <c r="N97" i="46"/>
  <c r="N230" i="46"/>
  <c r="O194" i="46"/>
  <c r="K6" i="45"/>
  <c r="F230" i="45"/>
  <c r="G194" i="45"/>
  <c r="I189" i="45"/>
  <c r="G98" i="45"/>
  <c r="F90" i="45"/>
  <c r="E187" i="45"/>
  <c r="F97" i="45"/>
  <c r="G190" i="45"/>
  <c r="F195" i="45"/>
  <c r="O34" i="44"/>
  <c r="N92" i="44"/>
  <c r="M34" i="44"/>
  <c r="L34" i="44"/>
  <c r="K92" i="44"/>
  <c r="J92" i="44"/>
  <c r="I92" i="44"/>
  <c r="H92" i="44"/>
  <c r="G92" i="44"/>
  <c r="F92" i="44"/>
  <c r="D92" i="44"/>
  <c r="B90" i="44"/>
  <c r="B65" i="44"/>
  <c r="B53" i="44"/>
  <c r="B35" i="44"/>
  <c r="B77" i="44"/>
  <c r="B76" i="44"/>
  <c r="B75" i="44"/>
  <c r="B74" i="44"/>
  <c r="B73" i="44"/>
  <c r="B69" i="44"/>
  <c r="AF234" i="44"/>
  <c r="AE234" i="44"/>
  <c r="AD234" i="44"/>
  <c r="AC234" i="44"/>
  <c r="AB234" i="44"/>
  <c r="AA234" i="44"/>
  <c r="Z234" i="44"/>
  <c r="Y234" i="44"/>
  <c r="X234" i="44"/>
  <c r="W234" i="44"/>
  <c r="V234" i="44"/>
  <c r="U234" i="44"/>
  <c r="T234" i="44"/>
  <c r="S234" i="44"/>
  <c r="R234" i="44"/>
  <c r="Q234" i="44"/>
  <c r="P234" i="44"/>
  <c r="O234" i="44"/>
  <c r="N234" i="44"/>
  <c r="M234" i="44"/>
  <c r="L234" i="44"/>
  <c r="K234" i="44"/>
  <c r="J234" i="44"/>
  <c r="I234" i="44"/>
  <c r="H234" i="44"/>
  <c r="G234" i="44"/>
  <c r="F234" i="44"/>
  <c r="E234" i="44"/>
  <c r="D234" i="44"/>
  <c r="C234" i="44"/>
  <c r="B234" i="44"/>
  <c r="A234" i="44"/>
  <c r="AF233" i="44"/>
  <c r="AE233" i="44"/>
  <c r="AD233" i="44"/>
  <c r="AC233" i="44"/>
  <c r="AB233" i="44"/>
  <c r="AA233" i="44"/>
  <c r="Z233" i="44"/>
  <c r="Y233" i="44"/>
  <c r="X233" i="44"/>
  <c r="W233" i="44"/>
  <c r="V233" i="44"/>
  <c r="U233" i="44"/>
  <c r="T233" i="44"/>
  <c r="S233" i="44"/>
  <c r="R233" i="44"/>
  <c r="Q233" i="44"/>
  <c r="P233" i="44"/>
  <c r="O233" i="44"/>
  <c r="N233" i="44"/>
  <c r="M233" i="44"/>
  <c r="L233" i="44"/>
  <c r="K233" i="44"/>
  <c r="J233" i="44"/>
  <c r="I233" i="44"/>
  <c r="H233" i="44"/>
  <c r="G233" i="44"/>
  <c r="F233" i="44"/>
  <c r="E233" i="44"/>
  <c r="D233" i="44"/>
  <c r="C233" i="44"/>
  <c r="B233" i="44"/>
  <c r="A233" i="44"/>
  <c r="AF232" i="44"/>
  <c r="AE232" i="44"/>
  <c r="AD232" i="44"/>
  <c r="AC232" i="44"/>
  <c r="AB232" i="44"/>
  <c r="AA232" i="44"/>
  <c r="Z232" i="44"/>
  <c r="Y232" i="44"/>
  <c r="X232" i="44"/>
  <c r="W232" i="44"/>
  <c r="V232" i="44"/>
  <c r="U232" i="44"/>
  <c r="T232" i="44"/>
  <c r="S232" i="44"/>
  <c r="R232" i="44"/>
  <c r="Q232" i="44"/>
  <c r="P232" i="44"/>
  <c r="O232" i="44"/>
  <c r="N232" i="44"/>
  <c r="M232" i="44"/>
  <c r="L232" i="44"/>
  <c r="K232" i="44"/>
  <c r="J232" i="44"/>
  <c r="I232" i="44"/>
  <c r="H232" i="44"/>
  <c r="G232" i="44"/>
  <c r="F232" i="44"/>
  <c r="E232" i="44"/>
  <c r="D232" i="44"/>
  <c r="C232" i="44"/>
  <c r="B232" i="44"/>
  <c r="A232" i="44"/>
  <c r="AF231" i="44"/>
  <c r="AE231" i="44"/>
  <c r="AD231" i="44"/>
  <c r="AC231" i="44"/>
  <c r="AB231" i="44"/>
  <c r="AA231" i="44"/>
  <c r="Z231" i="44"/>
  <c r="Y231" i="44"/>
  <c r="X231" i="44"/>
  <c r="W231" i="44"/>
  <c r="V231" i="44"/>
  <c r="U231" i="44"/>
  <c r="T231" i="44"/>
  <c r="S231" i="44"/>
  <c r="R231" i="44"/>
  <c r="Q231" i="44"/>
  <c r="P231" i="44"/>
  <c r="O231" i="44"/>
  <c r="N231" i="44"/>
  <c r="M231" i="44"/>
  <c r="L231" i="44"/>
  <c r="K231" i="44"/>
  <c r="J231" i="44"/>
  <c r="I231" i="44"/>
  <c r="H231" i="44"/>
  <c r="G231" i="44"/>
  <c r="F231" i="44"/>
  <c r="E231" i="44"/>
  <c r="D231" i="44"/>
  <c r="C231" i="44"/>
  <c r="B231" i="44"/>
  <c r="A231" i="44"/>
  <c r="B230" i="44"/>
  <c r="S205" i="44"/>
  <c r="AG195" i="44"/>
  <c r="B195" i="44"/>
  <c r="B48" i="44" s="1"/>
  <c r="B49" i="44" s="1"/>
  <c r="C194" i="44"/>
  <c r="C230" i="44" s="1"/>
  <c r="C193" i="44"/>
  <c r="D193" i="44" s="1"/>
  <c r="E193" i="44" s="1"/>
  <c r="F193" i="44" s="1"/>
  <c r="G193" i="44" s="1"/>
  <c r="H193" i="44" s="1"/>
  <c r="I193" i="44" s="1"/>
  <c r="J193" i="44" s="1"/>
  <c r="K193" i="44" s="1"/>
  <c r="L193" i="44" s="1"/>
  <c r="M193" i="44" s="1"/>
  <c r="N193" i="44" s="1"/>
  <c r="O193" i="44" s="1"/>
  <c r="P193" i="44" s="1"/>
  <c r="Q193" i="44" s="1"/>
  <c r="R193" i="44" s="1"/>
  <c r="S193" i="44" s="1"/>
  <c r="T193" i="44" s="1"/>
  <c r="U193" i="44" s="1"/>
  <c r="V193" i="44" s="1"/>
  <c r="W193" i="44" s="1"/>
  <c r="X193" i="44" s="1"/>
  <c r="Y193" i="44" s="1"/>
  <c r="Z193" i="44" s="1"/>
  <c r="AA193" i="44" s="1"/>
  <c r="AB193" i="44" s="1"/>
  <c r="AC193" i="44" s="1"/>
  <c r="AD193" i="44" s="1"/>
  <c r="AE193" i="44" s="1"/>
  <c r="AF193" i="44" s="1"/>
  <c r="D192" i="44"/>
  <c r="E192" i="44" s="1"/>
  <c r="F192" i="44" s="1"/>
  <c r="G192" i="44" s="1"/>
  <c r="H192" i="44" s="1"/>
  <c r="I192" i="44" s="1"/>
  <c r="J192" i="44" s="1"/>
  <c r="K192" i="44" s="1"/>
  <c r="L192" i="44" s="1"/>
  <c r="M192" i="44" s="1"/>
  <c r="N192" i="44" s="1"/>
  <c r="O192" i="44" s="1"/>
  <c r="P192" i="44" s="1"/>
  <c r="Q192" i="44" s="1"/>
  <c r="R192" i="44" s="1"/>
  <c r="S192" i="44" s="1"/>
  <c r="T192" i="44" s="1"/>
  <c r="U192" i="44" s="1"/>
  <c r="V192" i="44" s="1"/>
  <c r="W192" i="44" s="1"/>
  <c r="X192" i="44" s="1"/>
  <c r="Y192" i="44" s="1"/>
  <c r="Z192" i="44" s="1"/>
  <c r="AA192" i="44" s="1"/>
  <c r="AB192" i="44" s="1"/>
  <c r="AC192" i="44" s="1"/>
  <c r="AD192" i="44" s="1"/>
  <c r="AE192" i="44" s="1"/>
  <c r="AF192" i="44" s="1"/>
  <c r="C192" i="44"/>
  <c r="D191" i="44"/>
  <c r="E191" i="44" s="1"/>
  <c r="F191" i="44" s="1"/>
  <c r="G191" i="44" s="1"/>
  <c r="H191" i="44" s="1"/>
  <c r="I191" i="44" s="1"/>
  <c r="J191" i="44" s="1"/>
  <c r="K191" i="44" s="1"/>
  <c r="L191" i="44" s="1"/>
  <c r="M191" i="44" s="1"/>
  <c r="N191" i="44" s="1"/>
  <c r="O191" i="44" s="1"/>
  <c r="P191" i="44" s="1"/>
  <c r="Q191" i="44" s="1"/>
  <c r="R191" i="44" s="1"/>
  <c r="S191" i="44" s="1"/>
  <c r="T191" i="44" s="1"/>
  <c r="U191" i="44" s="1"/>
  <c r="V191" i="44" s="1"/>
  <c r="W191" i="44" s="1"/>
  <c r="X191" i="44" s="1"/>
  <c r="Y191" i="44" s="1"/>
  <c r="Z191" i="44" s="1"/>
  <c r="AA191" i="44" s="1"/>
  <c r="AB191" i="44" s="1"/>
  <c r="AC191" i="44" s="1"/>
  <c r="AD191" i="44" s="1"/>
  <c r="AE191" i="44" s="1"/>
  <c r="AF191" i="44" s="1"/>
  <c r="C191" i="44"/>
  <c r="K190" i="44"/>
  <c r="L190" i="44" s="1"/>
  <c r="M190" i="44" s="1"/>
  <c r="N190" i="44" s="1"/>
  <c r="O190" i="44" s="1"/>
  <c r="P190" i="44" s="1"/>
  <c r="Q190" i="44" s="1"/>
  <c r="R190" i="44" s="1"/>
  <c r="S190" i="44" s="1"/>
  <c r="T190" i="44" s="1"/>
  <c r="U190" i="44" s="1"/>
  <c r="V190" i="44" s="1"/>
  <c r="W190" i="44" s="1"/>
  <c r="X190" i="44" s="1"/>
  <c r="Y190" i="44" s="1"/>
  <c r="Z190" i="44" s="1"/>
  <c r="AA190" i="44" s="1"/>
  <c r="AB190" i="44" s="1"/>
  <c r="AC190" i="44" s="1"/>
  <c r="AD190" i="44" s="1"/>
  <c r="AE190" i="44" s="1"/>
  <c r="AF190" i="44" s="1"/>
  <c r="C190" i="44"/>
  <c r="D190" i="44" s="1"/>
  <c r="E190" i="44" s="1"/>
  <c r="F190" i="44" s="1"/>
  <c r="G190" i="44" s="1"/>
  <c r="H190" i="44" s="1"/>
  <c r="I190" i="44" s="1"/>
  <c r="J190" i="44" s="1"/>
  <c r="C189" i="44"/>
  <c r="AG187" i="44"/>
  <c r="B187" i="44"/>
  <c r="D186" i="44"/>
  <c r="E186" i="44" s="1"/>
  <c r="F186" i="44" s="1"/>
  <c r="G186" i="44" s="1"/>
  <c r="H186" i="44" s="1"/>
  <c r="I186" i="44" s="1"/>
  <c r="J186" i="44" s="1"/>
  <c r="K186" i="44" s="1"/>
  <c r="L186" i="44" s="1"/>
  <c r="M186" i="44" s="1"/>
  <c r="N186" i="44" s="1"/>
  <c r="O186" i="44" s="1"/>
  <c r="P186" i="44" s="1"/>
  <c r="Q186" i="44" s="1"/>
  <c r="R186" i="44" s="1"/>
  <c r="S186" i="44" s="1"/>
  <c r="T186" i="44" s="1"/>
  <c r="U186" i="44" s="1"/>
  <c r="V186" i="44" s="1"/>
  <c r="W186" i="44" s="1"/>
  <c r="X186" i="44" s="1"/>
  <c r="Y186" i="44" s="1"/>
  <c r="Z186" i="44" s="1"/>
  <c r="AA186" i="44" s="1"/>
  <c r="AB186" i="44" s="1"/>
  <c r="AC186" i="44" s="1"/>
  <c r="AD186" i="44" s="1"/>
  <c r="AE186" i="44" s="1"/>
  <c r="AF186" i="44" s="1"/>
  <c r="C186" i="44"/>
  <c r="C185" i="44"/>
  <c r="D185" i="44" s="1"/>
  <c r="E185" i="44" s="1"/>
  <c r="F185" i="44" s="1"/>
  <c r="G185" i="44" s="1"/>
  <c r="H185" i="44" s="1"/>
  <c r="I185" i="44" s="1"/>
  <c r="J185" i="44" s="1"/>
  <c r="K185" i="44" s="1"/>
  <c r="L185" i="44" s="1"/>
  <c r="M185" i="44" s="1"/>
  <c r="N185" i="44" s="1"/>
  <c r="O185" i="44" s="1"/>
  <c r="P185" i="44" s="1"/>
  <c r="Q185" i="44" s="1"/>
  <c r="R185" i="44" s="1"/>
  <c r="S185" i="44" s="1"/>
  <c r="T185" i="44" s="1"/>
  <c r="U185" i="44" s="1"/>
  <c r="V185" i="44" s="1"/>
  <c r="W185" i="44" s="1"/>
  <c r="X185" i="44" s="1"/>
  <c r="Y185" i="44" s="1"/>
  <c r="Z185" i="44" s="1"/>
  <c r="AA185" i="44" s="1"/>
  <c r="AB185" i="44" s="1"/>
  <c r="AC185" i="44" s="1"/>
  <c r="AD185" i="44" s="1"/>
  <c r="AE185" i="44" s="1"/>
  <c r="AF185" i="44" s="1"/>
  <c r="L184" i="44"/>
  <c r="M184" i="44" s="1"/>
  <c r="N184" i="44" s="1"/>
  <c r="O184" i="44" s="1"/>
  <c r="P184" i="44" s="1"/>
  <c r="Q184" i="44" s="1"/>
  <c r="R184" i="44" s="1"/>
  <c r="S184" i="44" s="1"/>
  <c r="T184" i="44" s="1"/>
  <c r="U184" i="44" s="1"/>
  <c r="V184" i="44" s="1"/>
  <c r="W184" i="44" s="1"/>
  <c r="X184" i="44" s="1"/>
  <c r="Y184" i="44" s="1"/>
  <c r="Z184" i="44" s="1"/>
  <c r="AA184" i="44" s="1"/>
  <c r="AB184" i="44" s="1"/>
  <c r="AC184" i="44" s="1"/>
  <c r="AD184" i="44" s="1"/>
  <c r="AE184" i="44" s="1"/>
  <c r="AF184" i="44" s="1"/>
  <c r="C184" i="44"/>
  <c r="D184" i="44" s="1"/>
  <c r="E184" i="44" s="1"/>
  <c r="F184" i="44" s="1"/>
  <c r="G184" i="44" s="1"/>
  <c r="H184" i="44" s="1"/>
  <c r="I184" i="44" s="1"/>
  <c r="J184" i="44" s="1"/>
  <c r="K184" i="44" s="1"/>
  <c r="D183" i="44"/>
  <c r="E183" i="44" s="1"/>
  <c r="F183" i="44" s="1"/>
  <c r="G183" i="44" s="1"/>
  <c r="H183" i="44" s="1"/>
  <c r="I183" i="44" s="1"/>
  <c r="J183" i="44" s="1"/>
  <c r="K183" i="44" s="1"/>
  <c r="L183" i="44" s="1"/>
  <c r="M183" i="44" s="1"/>
  <c r="N183" i="44" s="1"/>
  <c r="O183" i="44" s="1"/>
  <c r="P183" i="44" s="1"/>
  <c r="Q183" i="44" s="1"/>
  <c r="R183" i="44" s="1"/>
  <c r="S183" i="44" s="1"/>
  <c r="T183" i="44" s="1"/>
  <c r="U183" i="44" s="1"/>
  <c r="V183" i="44" s="1"/>
  <c r="W183" i="44" s="1"/>
  <c r="X183" i="44" s="1"/>
  <c r="Y183" i="44" s="1"/>
  <c r="Z183" i="44" s="1"/>
  <c r="AA183" i="44" s="1"/>
  <c r="AB183" i="44" s="1"/>
  <c r="AC183" i="44" s="1"/>
  <c r="AD183" i="44" s="1"/>
  <c r="AE183" i="44" s="1"/>
  <c r="AF183" i="44" s="1"/>
  <c r="C183" i="44"/>
  <c r="C182" i="44"/>
  <c r="D182" i="44" s="1"/>
  <c r="E182" i="44" s="1"/>
  <c r="F182" i="44" s="1"/>
  <c r="G182" i="44" s="1"/>
  <c r="H182" i="44" s="1"/>
  <c r="I182" i="44" s="1"/>
  <c r="J182" i="44" s="1"/>
  <c r="K182" i="44" s="1"/>
  <c r="L182" i="44" s="1"/>
  <c r="M182" i="44" s="1"/>
  <c r="N182" i="44" s="1"/>
  <c r="O182" i="44" s="1"/>
  <c r="P182" i="44" s="1"/>
  <c r="Q182" i="44" s="1"/>
  <c r="R182" i="44" s="1"/>
  <c r="S182" i="44" s="1"/>
  <c r="T182" i="44" s="1"/>
  <c r="U182" i="44" s="1"/>
  <c r="V182" i="44" s="1"/>
  <c r="W182" i="44" s="1"/>
  <c r="X182" i="44" s="1"/>
  <c r="Y182" i="44" s="1"/>
  <c r="Z182" i="44" s="1"/>
  <c r="AA182" i="44" s="1"/>
  <c r="AB182" i="44" s="1"/>
  <c r="AC182" i="44" s="1"/>
  <c r="AD182" i="44" s="1"/>
  <c r="AE182" i="44" s="1"/>
  <c r="AF182" i="44" s="1"/>
  <c r="D181" i="44"/>
  <c r="E181" i="44" s="1"/>
  <c r="F181" i="44" s="1"/>
  <c r="G181" i="44" s="1"/>
  <c r="H181" i="44" s="1"/>
  <c r="I181" i="44" s="1"/>
  <c r="J181" i="44" s="1"/>
  <c r="K181" i="44" s="1"/>
  <c r="L181" i="44" s="1"/>
  <c r="M181" i="44" s="1"/>
  <c r="N181" i="44" s="1"/>
  <c r="O181" i="44" s="1"/>
  <c r="P181" i="44" s="1"/>
  <c r="Q181" i="44" s="1"/>
  <c r="R181" i="44" s="1"/>
  <c r="S181" i="44" s="1"/>
  <c r="T181" i="44" s="1"/>
  <c r="U181" i="44" s="1"/>
  <c r="V181" i="44" s="1"/>
  <c r="W181" i="44" s="1"/>
  <c r="X181" i="44" s="1"/>
  <c r="Y181" i="44" s="1"/>
  <c r="Z181" i="44" s="1"/>
  <c r="AA181" i="44" s="1"/>
  <c r="AB181" i="44" s="1"/>
  <c r="AC181" i="44" s="1"/>
  <c r="AD181" i="44" s="1"/>
  <c r="AE181" i="44" s="1"/>
  <c r="AF181" i="44" s="1"/>
  <c r="C181" i="44"/>
  <c r="C180" i="44"/>
  <c r="D180" i="44" s="1"/>
  <c r="E180" i="44" s="1"/>
  <c r="F180" i="44" s="1"/>
  <c r="G180" i="44" s="1"/>
  <c r="H180" i="44" s="1"/>
  <c r="I180" i="44" s="1"/>
  <c r="J180" i="44" s="1"/>
  <c r="K180" i="44" s="1"/>
  <c r="L180" i="44" s="1"/>
  <c r="M180" i="44" s="1"/>
  <c r="N180" i="44" s="1"/>
  <c r="O180" i="44" s="1"/>
  <c r="P180" i="44" s="1"/>
  <c r="Q180" i="44" s="1"/>
  <c r="R180" i="44" s="1"/>
  <c r="S180" i="44" s="1"/>
  <c r="T180" i="44" s="1"/>
  <c r="U180" i="44" s="1"/>
  <c r="V180" i="44" s="1"/>
  <c r="W180" i="44" s="1"/>
  <c r="X180" i="44" s="1"/>
  <c r="Y180" i="44" s="1"/>
  <c r="Z180" i="44" s="1"/>
  <c r="AA180" i="44" s="1"/>
  <c r="AB180" i="44" s="1"/>
  <c r="AC180" i="44" s="1"/>
  <c r="AD180" i="44" s="1"/>
  <c r="AE180" i="44" s="1"/>
  <c r="AF180" i="44" s="1"/>
  <c r="C179" i="44"/>
  <c r="D179" i="44" s="1"/>
  <c r="E179" i="44" s="1"/>
  <c r="F179" i="44" s="1"/>
  <c r="G179" i="44" s="1"/>
  <c r="H179" i="44" s="1"/>
  <c r="I179" i="44" s="1"/>
  <c r="J179" i="44" s="1"/>
  <c r="K179" i="44" s="1"/>
  <c r="L179" i="44" s="1"/>
  <c r="M179" i="44" s="1"/>
  <c r="N179" i="44" s="1"/>
  <c r="O179" i="44" s="1"/>
  <c r="P179" i="44" s="1"/>
  <c r="Q179" i="44" s="1"/>
  <c r="R179" i="44" s="1"/>
  <c r="S179" i="44" s="1"/>
  <c r="T179" i="44" s="1"/>
  <c r="U179" i="44" s="1"/>
  <c r="V179" i="44" s="1"/>
  <c r="W179" i="44" s="1"/>
  <c r="X179" i="44" s="1"/>
  <c r="Y179" i="44" s="1"/>
  <c r="Z179" i="44" s="1"/>
  <c r="AA179" i="44" s="1"/>
  <c r="AB179" i="44" s="1"/>
  <c r="AC179" i="44" s="1"/>
  <c r="AD179" i="44" s="1"/>
  <c r="AE179" i="44" s="1"/>
  <c r="AF179" i="44" s="1"/>
  <c r="C178" i="44"/>
  <c r="D178" i="44" s="1"/>
  <c r="E178" i="44" s="1"/>
  <c r="F178" i="44" s="1"/>
  <c r="G178" i="44" s="1"/>
  <c r="H178" i="44" s="1"/>
  <c r="I178" i="44" s="1"/>
  <c r="J178" i="44" s="1"/>
  <c r="K178" i="44" s="1"/>
  <c r="L178" i="44" s="1"/>
  <c r="M178" i="44" s="1"/>
  <c r="N178" i="44" s="1"/>
  <c r="O178" i="44" s="1"/>
  <c r="P178" i="44" s="1"/>
  <c r="Q178" i="44" s="1"/>
  <c r="R178" i="44" s="1"/>
  <c r="S178" i="44" s="1"/>
  <c r="T178" i="44" s="1"/>
  <c r="U178" i="44" s="1"/>
  <c r="V178" i="44" s="1"/>
  <c r="W178" i="44" s="1"/>
  <c r="X178" i="44" s="1"/>
  <c r="Y178" i="44" s="1"/>
  <c r="Z178" i="44" s="1"/>
  <c r="AA178" i="44" s="1"/>
  <c r="AB178" i="44" s="1"/>
  <c r="AC178" i="44" s="1"/>
  <c r="AD178" i="44" s="1"/>
  <c r="AE178" i="44" s="1"/>
  <c r="AF178" i="44" s="1"/>
  <c r="D177" i="44"/>
  <c r="E177" i="44" s="1"/>
  <c r="F177" i="44" s="1"/>
  <c r="G177" i="44" s="1"/>
  <c r="H177" i="44" s="1"/>
  <c r="I177" i="44" s="1"/>
  <c r="J177" i="44" s="1"/>
  <c r="K177" i="44" s="1"/>
  <c r="L177" i="44" s="1"/>
  <c r="M177" i="44" s="1"/>
  <c r="N177" i="44" s="1"/>
  <c r="O177" i="44" s="1"/>
  <c r="P177" i="44" s="1"/>
  <c r="Q177" i="44" s="1"/>
  <c r="R177" i="44" s="1"/>
  <c r="S177" i="44" s="1"/>
  <c r="T177" i="44" s="1"/>
  <c r="U177" i="44" s="1"/>
  <c r="V177" i="44" s="1"/>
  <c r="W177" i="44" s="1"/>
  <c r="X177" i="44" s="1"/>
  <c r="Y177" i="44" s="1"/>
  <c r="Z177" i="44" s="1"/>
  <c r="AA177" i="44" s="1"/>
  <c r="AB177" i="44" s="1"/>
  <c r="AC177" i="44" s="1"/>
  <c r="AD177" i="44" s="1"/>
  <c r="AE177" i="44" s="1"/>
  <c r="AF177" i="44" s="1"/>
  <c r="C177" i="44"/>
  <c r="J176" i="44"/>
  <c r="K176" i="44" s="1"/>
  <c r="L176" i="44" s="1"/>
  <c r="M176" i="44" s="1"/>
  <c r="N176" i="44" s="1"/>
  <c r="O176" i="44" s="1"/>
  <c r="P176" i="44" s="1"/>
  <c r="Q176" i="44" s="1"/>
  <c r="R176" i="44" s="1"/>
  <c r="S176" i="44" s="1"/>
  <c r="T176" i="44" s="1"/>
  <c r="U176" i="44" s="1"/>
  <c r="V176" i="44" s="1"/>
  <c r="W176" i="44" s="1"/>
  <c r="X176" i="44" s="1"/>
  <c r="Y176" i="44" s="1"/>
  <c r="Z176" i="44" s="1"/>
  <c r="AA176" i="44" s="1"/>
  <c r="AB176" i="44" s="1"/>
  <c r="AC176" i="44" s="1"/>
  <c r="AD176" i="44" s="1"/>
  <c r="AE176" i="44" s="1"/>
  <c r="AF176" i="44" s="1"/>
  <c r="C176" i="44"/>
  <c r="D176" i="44" s="1"/>
  <c r="E176" i="44" s="1"/>
  <c r="F176" i="44" s="1"/>
  <c r="G176" i="44" s="1"/>
  <c r="H176" i="44" s="1"/>
  <c r="I176" i="44" s="1"/>
  <c r="C175" i="44"/>
  <c r="D175" i="44" s="1"/>
  <c r="E175" i="44" s="1"/>
  <c r="F175" i="44" s="1"/>
  <c r="G175" i="44" s="1"/>
  <c r="H175" i="44" s="1"/>
  <c r="I175" i="44" s="1"/>
  <c r="J175" i="44" s="1"/>
  <c r="K175" i="44" s="1"/>
  <c r="L175" i="44" s="1"/>
  <c r="M175" i="44" s="1"/>
  <c r="N175" i="44" s="1"/>
  <c r="O175" i="44" s="1"/>
  <c r="P175" i="44" s="1"/>
  <c r="Q175" i="44" s="1"/>
  <c r="R175" i="44" s="1"/>
  <c r="S175" i="44" s="1"/>
  <c r="T175" i="44" s="1"/>
  <c r="U175" i="44" s="1"/>
  <c r="V175" i="44" s="1"/>
  <c r="W175" i="44" s="1"/>
  <c r="X175" i="44" s="1"/>
  <c r="Y175" i="44" s="1"/>
  <c r="Z175" i="44" s="1"/>
  <c r="AA175" i="44" s="1"/>
  <c r="AB175" i="44" s="1"/>
  <c r="AC175" i="44" s="1"/>
  <c r="AD175" i="44" s="1"/>
  <c r="AE175" i="44" s="1"/>
  <c r="AF175" i="44" s="1"/>
  <c r="F174" i="44"/>
  <c r="G174" i="44" s="1"/>
  <c r="H174" i="44" s="1"/>
  <c r="I174" i="44" s="1"/>
  <c r="J174" i="44" s="1"/>
  <c r="K174" i="44" s="1"/>
  <c r="L174" i="44" s="1"/>
  <c r="M174" i="44" s="1"/>
  <c r="N174" i="44" s="1"/>
  <c r="O174" i="44" s="1"/>
  <c r="P174" i="44" s="1"/>
  <c r="Q174" i="44" s="1"/>
  <c r="R174" i="44" s="1"/>
  <c r="S174" i="44" s="1"/>
  <c r="T174" i="44" s="1"/>
  <c r="U174" i="44" s="1"/>
  <c r="V174" i="44" s="1"/>
  <c r="W174" i="44" s="1"/>
  <c r="X174" i="44" s="1"/>
  <c r="Y174" i="44" s="1"/>
  <c r="Z174" i="44" s="1"/>
  <c r="AA174" i="44" s="1"/>
  <c r="AB174" i="44" s="1"/>
  <c r="AC174" i="44" s="1"/>
  <c r="AD174" i="44" s="1"/>
  <c r="AE174" i="44" s="1"/>
  <c r="AF174" i="44" s="1"/>
  <c r="C174" i="44"/>
  <c r="D174" i="44" s="1"/>
  <c r="E174" i="44" s="1"/>
  <c r="C172" i="44"/>
  <c r="D172" i="44" s="1"/>
  <c r="E172" i="44" s="1"/>
  <c r="F172" i="44" s="1"/>
  <c r="G172" i="44" s="1"/>
  <c r="H172" i="44" s="1"/>
  <c r="I172" i="44" s="1"/>
  <c r="J172" i="44" s="1"/>
  <c r="K172" i="44" s="1"/>
  <c r="L172" i="44" s="1"/>
  <c r="M172" i="44" s="1"/>
  <c r="N172" i="44" s="1"/>
  <c r="O172" i="44" s="1"/>
  <c r="P172" i="44" s="1"/>
  <c r="Q172" i="44" s="1"/>
  <c r="R172" i="44" s="1"/>
  <c r="S172" i="44" s="1"/>
  <c r="T172" i="44" s="1"/>
  <c r="U172" i="44" s="1"/>
  <c r="V172" i="44" s="1"/>
  <c r="W172" i="44" s="1"/>
  <c r="X172" i="44" s="1"/>
  <c r="Y172" i="44" s="1"/>
  <c r="Z172" i="44" s="1"/>
  <c r="AA172" i="44" s="1"/>
  <c r="AB172" i="44" s="1"/>
  <c r="AC172" i="44" s="1"/>
  <c r="AD172" i="44" s="1"/>
  <c r="AE172" i="44" s="1"/>
  <c r="AF172" i="44" s="1"/>
  <c r="C171" i="44"/>
  <c r="D171" i="44" s="1"/>
  <c r="E171" i="44" s="1"/>
  <c r="F171" i="44" s="1"/>
  <c r="G171" i="44" s="1"/>
  <c r="H171" i="44" s="1"/>
  <c r="I171" i="44" s="1"/>
  <c r="J171" i="44" s="1"/>
  <c r="K171" i="44" s="1"/>
  <c r="L171" i="44" s="1"/>
  <c r="M171" i="44" s="1"/>
  <c r="N171" i="44" s="1"/>
  <c r="O171" i="44" s="1"/>
  <c r="P171" i="44" s="1"/>
  <c r="Q171" i="44" s="1"/>
  <c r="R171" i="44" s="1"/>
  <c r="S171" i="44" s="1"/>
  <c r="T171" i="44" s="1"/>
  <c r="U171" i="44" s="1"/>
  <c r="V171" i="44" s="1"/>
  <c r="W171" i="44" s="1"/>
  <c r="X171" i="44" s="1"/>
  <c r="Y171" i="44" s="1"/>
  <c r="Z171" i="44" s="1"/>
  <c r="AA171" i="44" s="1"/>
  <c r="AB171" i="44" s="1"/>
  <c r="AC171" i="44" s="1"/>
  <c r="AD171" i="44" s="1"/>
  <c r="AE171" i="44" s="1"/>
  <c r="AF171" i="44" s="1"/>
  <c r="E170" i="44"/>
  <c r="F170" i="44" s="1"/>
  <c r="G170" i="44" s="1"/>
  <c r="H170" i="44" s="1"/>
  <c r="I170" i="44" s="1"/>
  <c r="J170" i="44" s="1"/>
  <c r="K170" i="44" s="1"/>
  <c r="L170" i="44" s="1"/>
  <c r="M170" i="44" s="1"/>
  <c r="N170" i="44" s="1"/>
  <c r="O170" i="44" s="1"/>
  <c r="P170" i="44" s="1"/>
  <c r="Q170" i="44" s="1"/>
  <c r="R170" i="44" s="1"/>
  <c r="S170" i="44" s="1"/>
  <c r="T170" i="44" s="1"/>
  <c r="U170" i="44" s="1"/>
  <c r="V170" i="44" s="1"/>
  <c r="W170" i="44" s="1"/>
  <c r="X170" i="44" s="1"/>
  <c r="Y170" i="44" s="1"/>
  <c r="Z170" i="44" s="1"/>
  <c r="AA170" i="44" s="1"/>
  <c r="AB170" i="44" s="1"/>
  <c r="AC170" i="44" s="1"/>
  <c r="AD170" i="44" s="1"/>
  <c r="AE170" i="44" s="1"/>
  <c r="AF170" i="44" s="1"/>
  <c r="C170" i="44"/>
  <c r="D170" i="44" s="1"/>
  <c r="C169" i="44"/>
  <c r="D169" i="44" s="1"/>
  <c r="E169" i="44" s="1"/>
  <c r="F169" i="44" s="1"/>
  <c r="G169" i="44" s="1"/>
  <c r="H169" i="44" s="1"/>
  <c r="I169" i="44" s="1"/>
  <c r="J169" i="44" s="1"/>
  <c r="K169" i="44" s="1"/>
  <c r="L169" i="44" s="1"/>
  <c r="M169" i="44" s="1"/>
  <c r="N169" i="44" s="1"/>
  <c r="O169" i="44" s="1"/>
  <c r="P169" i="44" s="1"/>
  <c r="Q169" i="44" s="1"/>
  <c r="R169" i="44" s="1"/>
  <c r="S169" i="44" s="1"/>
  <c r="T169" i="44" s="1"/>
  <c r="U169" i="44" s="1"/>
  <c r="V169" i="44" s="1"/>
  <c r="W169" i="44" s="1"/>
  <c r="X169" i="44" s="1"/>
  <c r="Y169" i="44" s="1"/>
  <c r="Z169" i="44" s="1"/>
  <c r="AA169" i="44" s="1"/>
  <c r="AB169" i="44" s="1"/>
  <c r="AC169" i="44" s="1"/>
  <c r="AD169" i="44" s="1"/>
  <c r="AE169" i="44" s="1"/>
  <c r="AF169" i="44" s="1"/>
  <c r="C168" i="44"/>
  <c r="D168" i="44" s="1"/>
  <c r="E168" i="44" s="1"/>
  <c r="F168" i="44" s="1"/>
  <c r="G168" i="44" s="1"/>
  <c r="H168" i="44" s="1"/>
  <c r="I168" i="44" s="1"/>
  <c r="J168" i="44" s="1"/>
  <c r="K168" i="44" s="1"/>
  <c r="L168" i="44" s="1"/>
  <c r="M168" i="44" s="1"/>
  <c r="N168" i="44" s="1"/>
  <c r="O168" i="44" s="1"/>
  <c r="P168" i="44" s="1"/>
  <c r="Q168" i="44" s="1"/>
  <c r="R168" i="44" s="1"/>
  <c r="S168" i="44" s="1"/>
  <c r="T168" i="44" s="1"/>
  <c r="U168" i="44" s="1"/>
  <c r="V168" i="44" s="1"/>
  <c r="W168" i="44" s="1"/>
  <c r="X168" i="44" s="1"/>
  <c r="Y168" i="44" s="1"/>
  <c r="Z168" i="44" s="1"/>
  <c r="AA168" i="44" s="1"/>
  <c r="AB168" i="44" s="1"/>
  <c r="AC168" i="44" s="1"/>
  <c r="AD168" i="44" s="1"/>
  <c r="AE168" i="44" s="1"/>
  <c r="AF168" i="44" s="1"/>
  <c r="C167" i="44"/>
  <c r="D167" i="44" s="1"/>
  <c r="E167" i="44" s="1"/>
  <c r="F167" i="44" s="1"/>
  <c r="G167" i="44" s="1"/>
  <c r="H167" i="44" s="1"/>
  <c r="I167" i="44" s="1"/>
  <c r="J167" i="44" s="1"/>
  <c r="K167" i="44" s="1"/>
  <c r="L167" i="44" s="1"/>
  <c r="M167" i="44" s="1"/>
  <c r="N167" i="44" s="1"/>
  <c r="O167" i="44" s="1"/>
  <c r="P167" i="44" s="1"/>
  <c r="Q167" i="44" s="1"/>
  <c r="R167" i="44" s="1"/>
  <c r="S167" i="44" s="1"/>
  <c r="T167" i="44" s="1"/>
  <c r="U167" i="44" s="1"/>
  <c r="V167" i="44" s="1"/>
  <c r="W167" i="44" s="1"/>
  <c r="X167" i="44" s="1"/>
  <c r="Y167" i="44" s="1"/>
  <c r="Z167" i="44" s="1"/>
  <c r="AA167" i="44" s="1"/>
  <c r="AB167" i="44" s="1"/>
  <c r="AC167" i="44" s="1"/>
  <c r="AD167" i="44" s="1"/>
  <c r="AE167" i="44" s="1"/>
  <c r="AF167" i="44" s="1"/>
  <c r="C166" i="44"/>
  <c r="D166" i="44" s="1"/>
  <c r="E166" i="44" s="1"/>
  <c r="F166" i="44" s="1"/>
  <c r="G166" i="44" s="1"/>
  <c r="H166" i="44" s="1"/>
  <c r="I166" i="44" s="1"/>
  <c r="J166" i="44" s="1"/>
  <c r="K166" i="44" s="1"/>
  <c r="L166" i="44" s="1"/>
  <c r="M166" i="44" s="1"/>
  <c r="N166" i="44" s="1"/>
  <c r="O166" i="44" s="1"/>
  <c r="P166" i="44" s="1"/>
  <c r="Q166" i="44" s="1"/>
  <c r="R166" i="44" s="1"/>
  <c r="S166" i="44" s="1"/>
  <c r="T166" i="44" s="1"/>
  <c r="U166" i="44" s="1"/>
  <c r="V166" i="44" s="1"/>
  <c r="W166" i="44" s="1"/>
  <c r="X166" i="44" s="1"/>
  <c r="Y166" i="44" s="1"/>
  <c r="Z166" i="44" s="1"/>
  <c r="AA166" i="44" s="1"/>
  <c r="AB166" i="44" s="1"/>
  <c r="AC166" i="44" s="1"/>
  <c r="AD166" i="44" s="1"/>
  <c r="AE166" i="44" s="1"/>
  <c r="AF166" i="44" s="1"/>
  <c r="C165" i="44"/>
  <c r="D165" i="44" s="1"/>
  <c r="E165" i="44" s="1"/>
  <c r="F165" i="44" s="1"/>
  <c r="G165" i="44" s="1"/>
  <c r="H165" i="44" s="1"/>
  <c r="I165" i="44" s="1"/>
  <c r="J165" i="44" s="1"/>
  <c r="K165" i="44" s="1"/>
  <c r="L165" i="44" s="1"/>
  <c r="M165" i="44" s="1"/>
  <c r="N165" i="44" s="1"/>
  <c r="O165" i="44" s="1"/>
  <c r="P165" i="44" s="1"/>
  <c r="Q165" i="44" s="1"/>
  <c r="R165" i="44" s="1"/>
  <c r="S165" i="44" s="1"/>
  <c r="T165" i="44" s="1"/>
  <c r="U165" i="44" s="1"/>
  <c r="V165" i="44" s="1"/>
  <c r="W165" i="44" s="1"/>
  <c r="X165" i="44" s="1"/>
  <c r="Y165" i="44" s="1"/>
  <c r="Z165" i="44" s="1"/>
  <c r="AA165" i="44" s="1"/>
  <c r="AB165" i="44" s="1"/>
  <c r="AC165" i="44" s="1"/>
  <c r="AD165" i="44" s="1"/>
  <c r="AE165" i="44" s="1"/>
  <c r="AF165" i="44" s="1"/>
  <c r="C163" i="44"/>
  <c r="D163" i="44" s="1"/>
  <c r="E163" i="44" s="1"/>
  <c r="F163" i="44" s="1"/>
  <c r="G163" i="44" s="1"/>
  <c r="H163" i="44" s="1"/>
  <c r="I163" i="44" s="1"/>
  <c r="J163" i="44" s="1"/>
  <c r="K163" i="44" s="1"/>
  <c r="L163" i="44" s="1"/>
  <c r="M163" i="44" s="1"/>
  <c r="N163" i="44" s="1"/>
  <c r="O163" i="44" s="1"/>
  <c r="P163" i="44" s="1"/>
  <c r="Q163" i="44" s="1"/>
  <c r="R163" i="44" s="1"/>
  <c r="S163" i="44" s="1"/>
  <c r="T163" i="44" s="1"/>
  <c r="U163" i="44" s="1"/>
  <c r="V163" i="44" s="1"/>
  <c r="W163" i="44" s="1"/>
  <c r="X163" i="44" s="1"/>
  <c r="Y163" i="44" s="1"/>
  <c r="Z163" i="44" s="1"/>
  <c r="AA163" i="44" s="1"/>
  <c r="AB163" i="44" s="1"/>
  <c r="AC163" i="44" s="1"/>
  <c r="AD163" i="44" s="1"/>
  <c r="AE163" i="44" s="1"/>
  <c r="AF163" i="44" s="1"/>
  <c r="C162" i="44"/>
  <c r="D162" i="44" s="1"/>
  <c r="E162" i="44" s="1"/>
  <c r="F162" i="44" s="1"/>
  <c r="G162" i="44" s="1"/>
  <c r="H162" i="44" s="1"/>
  <c r="I162" i="44" s="1"/>
  <c r="J162" i="44" s="1"/>
  <c r="K162" i="44" s="1"/>
  <c r="L162" i="44" s="1"/>
  <c r="M162" i="44" s="1"/>
  <c r="N162" i="44" s="1"/>
  <c r="O162" i="44" s="1"/>
  <c r="P162" i="44" s="1"/>
  <c r="Q162" i="44" s="1"/>
  <c r="R162" i="44" s="1"/>
  <c r="S162" i="44" s="1"/>
  <c r="T162" i="44" s="1"/>
  <c r="U162" i="44" s="1"/>
  <c r="V162" i="44" s="1"/>
  <c r="W162" i="44" s="1"/>
  <c r="X162" i="44" s="1"/>
  <c r="Y162" i="44" s="1"/>
  <c r="Z162" i="44" s="1"/>
  <c r="AA162" i="44" s="1"/>
  <c r="AB162" i="44" s="1"/>
  <c r="AC162" i="44" s="1"/>
  <c r="AD162" i="44" s="1"/>
  <c r="AE162" i="44" s="1"/>
  <c r="AF162" i="44" s="1"/>
  <c r="C161" i="44"/>
  <c r="D161" i="44" s="1"/>
  <c r="E161" i="44" s="1"/>
  <c r="F161" i="44" s="1"/>
  <c r="G161" i="44" s="1"/>
  <c r="H161" i="44" s="1"/>
  <c r="I161" i="44" s="1"/>
  <c r="J161" i="44" s="1"/>
  <c r="K161" i="44" s="1"/>
  <c r="L161" i="44" s="1"/>
  <c r="M161" i="44" s="1"/>
  <c r="N161" i="44" s="1"/>
  <c r="O161" i="44" s="1"/>
  <c r="P161" i="44" s="1"/>
  <c r="Q161" i="44" s="1"/>
  <c r="R161" i="44" s="1"/>
  <c r="S161" i="44" s="1"/>
  <c r="T161" i="44" s="1"/>
  <c r="U161" i="44" s="1"/>
  <c r="V161" i="44" s="1"/>
  <c r="W161" i="44" s="1"/>
  <c r="X161" i="44" s="1"/>
  <c r="Y161" i="44" s="1"/>
  <c r="Z161" i="44" s="1"/>
  <c r="AA161" i="44" s="1"/>
  <c r="AB161" i="44" s="1"/>
  <c r="AC161" i="44" s="1"/>
  <c r="AD161" i="44" s="1"/>
  <c r="AE161" i="44" s="1"/>
  <c r="AF161" i="44" s="1"/>
  <c r="W160" i="44"/>
  <c r="X160" i="44" s="1"/>
  <c r="Y160" i="44" s="1"/>
  <c r="Z160" i="44" s="1"/>
  <c r="AA160" i="44" s="1"/>
  <c r="AB160" i="44" s="1"/>
  <c r="AC160" i="44" s="1"/>
  <c r="AD160" i="44" s="1"/>
  <c r="AE160" i="44" s="1"/>
  <c r="AF160" i="44" s="1"/>
  <c r="C160" i="44"/>
  <c r="D160" i="44" s="1"/>
  <c r="E160" i="44" s="1"/>
  <c r="F160" i="44" s="1"/>
  <c r="G160" i="44" s="1"/>
  <c r="H160" i="44" s="1"/>
  <c r="I160" i="44" s="1"/>
  <c r="J160" i="44" s="1"/>
  <c r="K160" i="44" s="1"/>
  <c r="L160" i="44" s="1"/>
  <c r="M160" i="44" s="1"/>
  <c r="N160" i="44" s="1"/>
  <c r="O160" i="44" s="1"/>
  <c r="P160" i="44" s="1"/>
  <c r="Q160" i="44" s="1"/>
  <c r="R160" i="44" s="1"/>
  <c r="S160" i="44" s="1"/>
  <c r="T160" i="44" s="1"/>
  <c r="U160" i="44" s="1"/>
  <c r="V160" i="44" s="1"/>
  <c r="C159" i="44"/>
  <c r="D159" i="44" s="1"/>
  <c r="E159" i="44" s="1"/>
  <c r="F159" i="44" s="1"/>
  <c r="G159" i="44" s="1"/>
  <c r="H159" i="44" s="1"/>
  <c r="I159" i="44" s="1"/>
  <c r="J159" i="44" s="1"/>
  <c r="K159" i="44" s="1"/>
  <c r="L159" i="44" s="1"/>
  <c r="M159" i="44" s="1"/>
  <c r="N159" i="44" s="1"/>
  <c r="O159" i="44" s="1"/>
  <c r="P159" i="44" s="1"/>
  <c r="Q159" i="44" s="1"/>
  <c r="R159" i="44" s="1"/>
  <c r="S159" i="44" s="1"/>
  <c r="T159" i="44" s="1"/>
  <c r="U159" i="44" s="1"/>
  <c r="V159" i="44" s="1"/>
  <c r="W159" i="44" s="1"/>
  <c r="X159" i="44" s="1"/>
  <c r="Y159" i="44" s="1"/>
  <c r="Z159" i="44" s="1"/>
  <c r="AA159" i="44" s="1"/>
  <c r="AB159" i="44" s="1"/>
  <c r="AC159" i="44" s="1"/>
  <c r="AD159" i="44" s="1"/>
  <c r="AE159" i="44" s="1"/>
  <c r="AF159" i="44" s="1"/>
  <c r="C158" i="44"/>
  <c r="D158" i="44" s="1"/>
  <c r="E158" i="44" s="1"/>
  <c r="F158" i="44" s="1"/>
  <c r="G158" i="44" s="1"/>
  <c r="H158" i="44" s="1"/>
  <c r="I158" i="44" s="1"/>
  <c r="J158" i="44" s="1"/>
  <c r="K158" i="44" s="1"/>
  <c r="L158" i="44" s="1"/>
  <c r="M158" i="44" s="1"/>
  <c r="N158" i="44" s="1"/>
  <c r="O158" i="44" s="1"/>
  <c r="P158" i="44" s="1"/>
  <c r="Q158" i="44" s="1"/>
  <c r="R158" i="44" s="1"/>
  <c r="S158" i="44" s="1"/>
  <c r="T158" i="44" s="1"/>
  <c r="U158" i="44" s="1"/>
  <c r="V158" i="44" s="1"/>
  <c r="W158" i="44" s="1"/>
  <c r="X158" i="44" s="1"/>
  <c r="Y158" i="44" s="1"/>
  <c r="Z158" i="44" s="1"/>
  <c r="AA158" i="44" s="1"/>
  <c r="AB158" i="44" s="1"/>
  <c r="AC158" i="44" s="1"/>
  <c r="AD158" i="44" s="1"/>
  <c r="AE158" i="44" s="1"/>
  <c r="AF158" i="44" s="1"/>
  <c r="C157" i="44"/>
  <c r="D157" i="44" s="1"/>
  <c r="E157" i="44" s="1"/>
  <c r="F157" i="44" s="1"/>
  <c r="G157" i="44" s="1"/>
  <c r="H157" i="44" s="1"/>
  <c r="I157" i="44" s="1"/>
  <c r="J157" i="44" s="1"/>
  <c r="K157" i="44" s="1"/>
  <c r="L157" i="44" s="1"/>
  <c r="M157" i="44" s="1"/>
  <c r="N157" i="44" s="1"/>
  <c r="O157" i="44" s="1"/>
  <c r="P157" i="44" s="1"/>
  <c r="Q157" i="44" s="1"/>
  <c r="R157" i="44" s="1"/>
  <c r="S157" i="44" s="1"/>
  <c r="T157" i="44" s="1"/>
  <c r="U157" i="44" s="1"/>
  <c r="V157" i="44" s="1"/>
  <c r="W157" i="44" s="1"/>
  <c r="X157" i="44" s="1"/>
  <c r="Y157" i="44" s="1"/>
  <c r="Z157" i="44" s="1"/>
  <c r="AA157" i="44" s="1"/>
  <c r="AB157" i="44" s="1"/>
  <c r="AC157" i="44" s="1"/>
  <c r="AD157" i="44" s="1"/>
  <c r="AE157" i="44" s="1"/>
  <c r="AF157" i="44" s="1"/>
  <c r="C156" i="44"/>
  <c r="D156" i="44" s="1"/>
  <c r="E156" i="44" s="1"/>
  <c r="F156" i="44" s="1"/>
  <c r="G156" i="44" s="1"/>
  <c r="H156" i="44" s="1"/>
  <c r="I156" i="44" s="1"/>
  <c r="J156" i="44" s="1"/>
  <c r="K156" i="44" s="1"/>
  <c r="L156" i="44" s="1"/>
  <c r="M156" i="44" s="1"/>
  <c r="N156" i="44" s="1"/>
  <c r="O156" i="44" s="1"/>
  <c r="P156" i="44" s="1"/>
  <c r="Q156" i="44" s="1"/>
  <c r="R156" i="44" s="1"/>
  <c r="S156" i="44" s="1"/>
  <c r="T156" i="44" s="1"/>
  <c r="U156" i="44" s="1"/>
  <c r="V156" i="44" s="1"/>
  <c r="W156" i="44" s="1"/>
  <c r="X156" i="44" s="1"/>
  <c r="Y156" i="44" s="1"/>
  <c r="Z156" i="44" s="1"/>
  <c r="AA156" i="44" s="1"/>
  <c r="AB156" i="44" s="1"/>
  <c r="AC156" i="44" s="1"/>
  <c r="AD156" i="44" s="1"/>
  <c r="AE156" i="44" s="1"/>
  <c r="AF156" i="44" s="1"/>
  <c r="C155" i="44"/>
  <c r="D155" i="44" s="1"/>
  <c r="E155" i="44" s="1"/>
  <c r="F155" i="44" s="1"/>
  <c r="G155" i="44" s="1"/>
  <c r="H155" i="44" s="1"/>
  <c r="I155" i="44" s="1"/>
  <c r="J155" i="44" s="1"/>
  <c r="K155" i="44" s="1"/>
  <c r="L155" i="44" s="1"/>
  <c r="M155" i="44" s="1"/>
  <c r="N155" i="44" s="1"/>
  <c r="O155" i="44" s="1"/>
  <c r="P155" i="44" s="1"/>
  <c r="Q155" i="44" s="1"/>
  <c r="R155" i="44" s="1"/>
  <c r="S155" i="44" s="1"/>
  <c r="T155" i="44" s="1"/>
  <c r="U155" i="44" s="1"/>
  <c r="V155" i="44" s="1"/>
  <c r="W155" i="44" s="1"/>
  <c r="X155" i="44" s="1"/>
  <c r="Y155" i="44" s="1"/>
  <c r="Z155" i="44" s="1"/>
  <c r="AA155" i="44" s="1"/>
  <c r="AB155" i="44" s="1"/>
  <c r="AC155" i="44" s="1"/>
  <c r="AD155" i="44" s="1"/>
  <c r="AE155" i="44" s="1"/>
  <c r="AF155" i="44" s="1"/>
  <c r="C154" i="44"/>
  <c r="D154" i="44" s="1"/>
  <c r="E154" i="44" s="1"/>
  <c r="F154" i="44" s="1"/>
  <c r="G154" i="44" s="1"/>
  <c r="H154" i="44" s="1"/>
  <c r="I154" i="44" s="1"/>
  <c r="J154" i="44" s="1"/>
  <c r="K154" i="44" s="1"/>
  <c r="L154" i="44" s="1"/>
  <c r="M154" i="44" s="1"/>
  <c r="N154" i="44" s="1"/>
  <c r="O154" i="44" s="1"/>
  <c r="P154" i="44" s="1"/>
  <c r="Q154" i="44" s="1"/>
  <c r="R154" i="44" s="1"/>
  <c r="S154" i="44" s="1"/>
  <c r="T154" i="44" s="1"/>
  <c r="U154" i="44" s="1"/>
  <c r="V154" i="44" s="1"/>
  <c r="W154" i="44" s="1"/>
  <c r="X154" i="44" s="1"/>
  <c r="Y154" i="44" s="1"/>
  <c r="Z154" i="44" s="1"/>
  <c r="AA154" i="44" s="1"/>
  <c r="AB154" i="44" s="1"/>
  <c r="AC154" i="44" s="1"/>
  <c r="AD154" i="44" s="1"/>
  <c r="AE154" i="44" s="1"/>
  <c r="AF154" i="44" s="1"/>
  <c r="I153" i="44"/>
  <c r="J153" i="44" s="1"/>
  <c r="K153" i="44" s="1"/>
  <c r="L153" i="44" s="1"/>
  <c r="M153" i="44" s="1"/>
  <c r="N153" i="44" s="1"/>
  <c r="O153" i="44" s="1"/>
  <c r="P153" i="44" s="1"/>
  <c r="Q153" i="44" s="1"/>
  <c r="R153" i="44" s="1"/>
  <c r="S153" i="44" s="1"/>
  <c r="T153" i="44" s="1"/>
  <c r="U153" i="44" s="1"/>
  <c r="V153" i="44" s="1"/>
  <c r="W153" i="44" s="1"/>
  <c r="X153" i="44" s="1"/>
  <c r="Y153" i="44" s="1"/>
  <c r="Z153" i="44" s="1"/>
  <c r="AA153" i="44" s="1"/>
  <c r="AB153" i="44" s="1"/>
  <c r="AC153" i="44" s="1"/>
  <c r="AD153" i="44" s="1"/>
  <c r="AE153" i="44" s="1"/>
  <c r="AF153" i="44" s="1"/>
  <c r="E153" i="44"/>
  <c r="F153" i="44" s="1"/>
  <c r="G153" i="44" s="1"/>
  <c r="H153" i="44" s="1"/>
  <c r="D153" i="44"/>
  <c r="C153" i="44"/>
  <c r="C152" i="44"/>
  <c r="D152" i="44" s="1"/>
  <c r="E152" i="44" s="1"/>
  <c r="F152" i="44" s="1"/>
  <c r="G152" i="44" s="1"/>
  <c r="H152" i="44" s="1"/>
  <c r="I152" i="44" s="1"/>
  <c r="J152" i="44" s="1"/>
  <c r="K152" i="44" s="1"/>
  <c r="L152" i="44" s="1"/>
  <c r="M152" i="44" s="1"/>
  <c r="N152" i="44" s="1"/>
  <c r="O152" i="44" s="1"/>
  <c r="P152" i="44" s="1"/>
  <c r="Q152" i="44" s="1"/>
  <c r="R152" i="44" s="1"/>
  <c r="S152" i="44" s="1"/>
  <c r="T152" i="44" s="1"/>
  <c r="U152" i="44" s="1"/>
  <c r="V152" i="44" s="1"/>
  <c r="W152" i="44" s="1"/>
  <c r="X152" i="44" s="1"/>
  <c r="Y152" i="44" s="1"/>
  <c r="Z152" i="44" s="1"/>
  <c r="AA152" i="44" s="1"/>
  <c r="AB152" i="44" s="1"/>
  <c r="AC152" i="44" s="1"/>
  <c r="AD152" i="44" s="1"/>
  <c r="AE152" i="44" s="1"/>
  <c r="AF152" i="44" s="1"/>
  <c r="C151" i="44"/>
  <c r="D151" i="44" s="1"/>
  <c r="E151" i="44" s="1"/>
  <c r="F151" i="44" s="1"/>
  <c r="G151" i="44" s="1"/>
  <c r="H151" i="44" s="1"/>
  <c r="I151" i="44" s="1"/>
  <c r="J151" i="44" s="1"/>
  <c r="K151" i="44" s="1"/>
  <c r="L151" i="44" s="1"/>
  <c r="M151" i="44" s="1"/>
  <c r="N151" i="44" s="1"/>
  <c r="O151" i="44" s="1"/>
  <c r="P151" i="44" s="1"/>
  <c r="Q151" i="44" s="1"/>
  <c r="R151" i="44" s="1"/>
  <c r="S151" i="44" s="1"/>
  <c r="T151" i="44" s="1"/>
  <c r="U151" i="44" s="1"/>
  <c r="V151" i="44" s="1"/>
  <c r="W151" i="44" s="1"/>
  <c r="X151" i="44" s="1"/>
  <c r="Y151" i="44" s="1"/>
  <c r="Z151" i="44" s="1"/>
  <c r="AA151" i="44" s="1"/>
  <c r="AB151" i="44" s="1"/>
  <c r="AC151" i="44" s="1"/>
  <c r="AD151" i="44" s="1"/>
  <c r="AE151" i="44" s="1"/>
  <c r="AF151" i="44" s="1"/>
  <c r="K149" i="44"/>
  <c r="L149" i="44" s="1"/>
  <c r="M149" i="44" s="1"/>
  <c r="N149" i="44" s="1"/>
  <c r="O149" i="44" s="1"/>
  <c r="P149" i="44" s="1"/>
  <c r="Q149" i="44" s="1"/>
  <c r="R149" i="44" s="1"/>
  <c r="S149" i="44" s="1"/>
  <c r="T149" i="44" s="1"/>
  <c r="U149" i="44" s="1"/>
  <c r="V149" i="44" s="1"/>
  <c r="W149" i="44" s="1"/>
  <c r="X149" i="44" s="1"/>
  <c r="Y149" i="44" s="1"/>
  <c r="Z149" i="44" s="1"/>
  <c r="AA149" i="44" s="1"/>
  <c r="AB149" i="44" s="1"/>
  <c r="AC149" i="44" s="1"/>
  <c r="AD149" i="44" s="1"/>
  <c r="AE149" i="44" s="1"/>
  <c r="AF149" i="44" s="1"/>
  <c r="C149" i="44"/>
  <c r="D149" i="44" s="1"/>
  <c r="E149" i="44" s="1"/>
  <c r="F149" i="44" s="1"/>
  <c r="G149" i="44" s="1"/>
  <c r="H149" i="44" s="1"/>
  <c r="I149" i="44" s="1"/>
  <c r="J149" i="44" s="1"/>
  <c r="C148" i="44"/>
  <c r="D148" i="44" s="1"/>
  <c r="E148" i="44" s="1"/>
  <c r="F148" i="44" s="1"/>
  <c r="G148" i="44" s="1"/>
  <c r="H148" i="44" s="1"/>
  <c r="I148" i="44" s="1"/>
  <c r="J148" i="44" s="1"/>
  <c r="K148" i="44" s="1"/>
  <c r="L148" i="44" s="1"/>
  <c r="M148" i="44" s="1"/>
  <c r="N148" i="44" s="1"/>
  <c r="O148" i="44" s="1"/>
  <c r="P148" i="44" s="1"/>
  <c r="Q148" i="44" s="1"/>
  <c r="R148" i="44" s="1"/>
  <c r="S148" i="44" s="1"/>
  <c r="T148" i="44" s="1"/>
  <c r="U148" i="44" s="1"/>
  <c r="V148" i="44" s="1"/>
  <c r="W148" i="44" s="1"/>
  <c r="X148" i="44" s="1"/>
  <c r="Y148" i="44" s="1"/>
  <c r="Z148" i="44" s="1"/>
  <c r="AA148" i="44" s="1"/>
  <c r="AB148" i="44" s="1"/>
  <c r="AC148" i="44" s="1"/>
  <c r="AD148" i="44" s="1"/>
  <c r="AE148" i="44" s="1"/>
  <c r="AF148" i="44" s="1"/>
  <c r="C147" i="44"/>
  <c r="D147" i="44" s="1"/>
  <c r="E147" i="44" s="1"/>
  <c r="F147" i="44" s="1"/>
  <c r="G147" i="44" s="1"/>
  <c r="H147" i="44" s="1"/>
  <c r="I147" i="44" s="1"/>
  <c r="J147" i="44" s="1"/>
  <c r="K147" i="44" s="1"/>
  <c r="L147" i="44" s="1"/>
  <c r="M147" i="44" s="1"/>
  <c r="N147" i="44" s="1"/>
  <c r="O147" i="44" s="1"/>
  <c r="P147" i="44" s="1"/>
  <c r="Q147" i="44" s="1"/>
  <c r="R147" i="44" s="1"/>
  <c r="S147" i="44" s="1"/>
  <c r="T147" i="44" s="1"/>
  <c r="U147" i="44" s="1"/>
  <c r="V147" i="44" s="1"/>
  <c r="W147" i="44" s="1"/>
  <c r="X147" i="44" s="1"/>
  <c r="Y147" i="44" s="1"/>
  <c r="Z147" i="44" s="1"/>
  <c r="AA147" i="44" s="1"/>
  <c r="AB147" i="44" s="1"/>
  <c r="AC147" i="44" s="1"/>
  <c r="AD147" i="44" s="1"/>
  <c r="AE147" i="44" s="1"/>
  <c r="AF147" i="44" s="1"/>
  <c r="C146" i="44"/>
  <c r="D146" i="44" s="1"/>
  <c r="E146" i="44" s="1"/>
  <c r="F146" i="44" s="1"/>
  <c r="G146" i="44" s="1"/>
  <c r="H146" i="44" s="1"/>
  <c r="I146" i="44" s="1"/>
  <c r="J146" i="44" s="1"/>
  <c r="K146" i="44" s="1"/>
  <c r="L146" i="44" s="1"/>
  <c r="M146" i="44" s="1"/>
  <c r="N146" i="44" s="1"/>
  <c r="O146" i="44" s="1"/>
  <c r="P146" i="44" s="1"/>
  <c r="Q146" i="44" s="1"/>
  <c r="R146" i="44" s="1"/>
  <c r="S146" i="44" s="1"/>
  <c r="T146" i="44" s="1"/>
  <c r="U146" i="44" s="1"/>
  <c r="V146" i="44" s="1"/>
  <c r="W146" i="44" s="1"/>
  <c r="X146" i="44" s="1"/>
  <c r="Y146" i="44" s="1"/>
  <c r="Z146" i="44" s="1"/>
  <c r="AA146" i="44" s="1"/>
  <c r="AB146" i="44" s="1"/>
  <c r="AC146" i="44" s="1"/>
  <c r="AD146" i="44" s="1"/>
  <c r="AE146" i="44" s="1"/>
  <c r="AF146" i="44" s="1"/>
  <c r="AA144" i="44"/>
  <c r="AB144" i="44" s="1"/>
  <c r="AC144" i="44" s="1"/>
  <c r="AD144" i="44" s="1"/>
  <c r="AE144" i="44" s="1"/>
  <c r="AF144" i="44" s="1"/>
  <c r="C144" i="44"/>
  <c r="D144" i="44" s="1"/>
  <c r="E144" i="44" s="1"/>
  <c r="F144" i="44" s="1"/>
  <c r="G144" i="44" s="1"/>
  <c r="H144" i="44" s="1"/>
  <c r="I144" i="44" s="1"/>
  <c r="J144" i="44" s="1"/>
  <c r="K144" i="44" s="1"/>
  <c r="L144" i="44" s="1"/>
  <c r="M144" i="44" s="1"/>
  <c r="N144" i="44" s="1"/>
  <c r="O144" i="44" s="1"/>
  <c r="P144" i="44" s="1"/>
  <c r="Q144" i="44" s="1"/>
  <c r="R144" i="44" s="1"/>
  <c r="S144" i="44" s="1"/>
  <c r="T144" i="44" s="1"/>
  <c r="U144" i="44" s="1"/>
  <c r="V144" i="44" s="1"/>
  <c r="W144" i="44" s="1"/>
  <c r="X144" i="44" s="1"/>
  <c r="Y144" i="44" s="1"/>
  <c r="Z144" i="44" s="1"/>
  <c r="D143" i="44"/>
  <c r="E143" i="44" s="1"/>
  <c r="F143" i="44" s="1"/>
  <c r="G143" i="44" s="1"/>
  <c r="H143" i="44" s="1"/>
  <c r="I143" i="44" s="1"/>
  <c r="J143" i="44" s="1"/>
  <c r="K143" i="44" s="1"/>
  <c r="L143" i="44" s="1"/>
  <c r="M143" i="44" s="1"/>
  <c r="N143" i="44" s="1"/>
  <c r="O143" i="44" s="1"/>
  <c r="P143" i="44" s="1"/>
  <c r="Q143" i="44" s="1"/>
  <c r="R143" i="44" s="1"/>
  <c r="S143" i="44" s="1"/>
  <c r="T143" i="44" s="1"/>
  <c r="U143" i="44" s="1"/>
  <c r="V143" i="44" s="1"/>
  <c r="W143" i="44" s="1"/>
  <c r="X143" i="44" s="1"/>
  <c r="Y143" i="44" s="1"/>
  <c r="Z143" i="44" s="1"/>
  <c r="AA143" i="44" s="1"/>
  <c r="AB143" i="44" s="1"/>
  <c r="AC143" i="44" s="1"/>
  <c r="AD143" i="44" s="1"/>
  <c r="AE143" i="44" s="1"/>
  <c r="AF143" i="44" s="1"/>
  <c r="C143" i="44"/>
  <c r="C141" i="44"/>
  <c r="D141" i="44" s="1"/>
  <c r="E141" i="44" s="1"/>
  <c r="F141" i="44" s="1"/>
  <c r="G141" i="44" s="1"/>
  <c r="H141" i="44" s="1"/>
  <c r="I141" i="44" s="1"/>
  <c r="J141" i="44" s="1"/>
  <c r="K141" i="44" s="1"/>
  <c r="L141" i="44" s="1"/>
  <c r="M141" i="44" s="1"/>
  <c r="N141" i="44" s="1"/>
  <c r="O141" i="44" s="1"/>
  <c r="P141" i="44" s="1"/>
  <c r="Q141" i="44" s="1"/>
  <c r="R141" i="44" s="1"/>
  <c r="S141" i="44" s="1"/>
  <c r="T141" i="44" s="1"/>
  <c r="U141" i="44" s="1"/>
  <c r="V141" i="44" s="1"/>
  <c r="W141" i="44" s="1"/>
  <c r="X141" i="44" s="1"/>
  <c r="Y141" i="44" s="1"/>
  <c r="Z141" i="44" s="1"/>
  <c r="AA141" i="44" s="1"/>
  <c r="AB141" i="44" s="1"/>
  <c r="AC141" i="44" s="1"/>
  <c r="AD141" i="44" s="1"/>
  <c r="AE141" i="44" s="1"/>
  <c r="AF141" i="44" s="1"/>
  <c r="U140" i="44"/>
  <c r="V140" i="44" s="1"/>
  <c r="W140" i="44" s="1"/>
  <c r="X140" i="44" s="1"/>
  <c r="Y140" i="44" s="1"/>
  <c r="Z140" i="44" s="1"/>
  <c r="AA140" i="44" s="1"/>
  <c r="AB140" i="44" s="1"/>
  <c r="AC140" i="44" s="1"/>
  <c r="AD140" i="44" s="1"/>
  <c r="AE140" i="44" s="1"/>
  <c r="AF140" i="44" s="1"/>
  <c r="C140" i="44"/>
  <c r="D140" i="44" s="1"/>
  <c r="E140" i="44" s="1"/>
  <c r="F140" i="44" s="1"/>
  <c r="G140" i="44" s="1"/>
  <c r="H140" i="44" s="1"/>
  <c r="I140" i="44" s="1"/>
  <c r="J140" i="44" s="1"/>
  <c r="K140" i="44" s="1"/>
  <c r="L140" i="44" s="1"/>
  <c r="M140" i="44" s="1"/>
  <c r="N140" i="44" s="1"/>
  <c r="O140" i="44" s="1"/>
  <c r="P140" i="44" s="1"/>
  <c r="Q140" i="44" s="1"/>
  <c r="R140" i="44" s="1"/>
  <c r="S140" i="44" s="1"/>
  <c r="T140" i="44" s="1"/>
  <c r="C139" i="44"/>
  <c r="D139" i="44" s="1"/>
  <c r="E139" i="44" s="1"/>
  <c r="F139" i="44" s="1"/>
  <c r="G139" i="44" s="1"/>
  <c r="H139" i="44" s="1"/>
  <c r="I139" i="44" s="1"/>
  <c r="J139" i="44" s="1"/>
  <c r="K139" i="44" s="1"/>
  <c r="L139" i="44" s="1"/>
  <c r="M139" i="44" s="1"/>
  <c r="N139" i="44" s="1"/>
  <c r="O139" i="44" s="1"/>
  <c r="P139" i="44" s="1"/>
  <c r="Q139" i="44" s="1"/>
  <c r="R139" i="44" s="1"/>
  <c r="S139" i="44" s="1"/>
  <c r="T139" i="44" s="1"/>
  <c r="U139" i="44" s="1"/>
  <c r="V139" i="44" s="1"/>
  <c r="W139" i="44" s="1"/>
  <c r="X139" i="44" s="1"/>
  <c r="Y139" i="44" s="1"/>
  <c r="Z139" i="44" s="1"/>
  <c r="AA139" i="44" s="1"/>
  <c r="AB139" i="44" s="1"/>
  <c r="AC139" i="44" s="1"/>
  <c r="AD139" i="44" s="1"/>
  <c r="AE139" i="44" s="1"/>
  <c r="AF139" i="44" s="1"/>
  <c r="D138" i="44"/>
  <c r="E138" i="44" s="1"/>
  <c r="F138" i="44" s="1"/>
  <c r="G138" i="44" s="1"/>
  <c r="H138" i="44" s="1"/>
  <c r="I138" i="44" s="1"/>
  <c r="J138" i="44" s="1"/>
  <c r="K138" i="44" s="1"/>
  <c r="L138" i="44" s="1"/>
  <c r="M138" i="44" s="1"/>
  <c r="N138" i="44" s="1"/>
  <c r="O138" i="44" s="1"/>
  <c r="P138" i="44" s="1"/>
  <c r="Q138" i="44" s="1"/>
  <c r="R138" i="44" s="1"/>
  <c r="S138" i="44" s="1"/>
  <c r="T138" i="44" s="1"/>
  <c r="U138" i="44" s="1"/>
  <c r="V138" i="44" s="1"/>
  <c r="W138" i="44" s="1"/>
  <c r="X138" i="44" s="1"/>
  <c r="Y138" i="44" s="1"/>
  <c r="Z138" i="44" s="1"/>
  <c r="AA138" i="44" s="1"/>
  <c r="AB138" i="44" s="1"/>
  <c r="AC138" i="44" s="1"/>
  <c r="AD138" i="44" s="1"/>
  <c r="AE138" i="44" s="1"/>
  <c r="AF138" i="44" s="1"/>
  <c r="C138" i="44"/>
  <c r="C137" i="44"/>
  <c r="D137" i="44" s="1"/>
  <c r="E137" i="44" s="1"/>
  <c r="F137" i="44" s="1"/>
  <c r="G137" i="44" s="1"/>
  <c r="H137" i="44" s="1"/>
  <c r="I137" i="44" s="1"/>
  <c r="J137" i="44" s="1"/>
  <c r="K137" i="44" s="1"/>
  <c r="L137" i="44" s="1"/>
  <c r="M137" i="44" s="1"/>
  <c r="N137" i="44" s="1"/>
  <c r="O137" i="44" s="1"/>
  <c r="P137" i="44" s="1"/>
  <c r="Q137" i="44" s="1"/>
  <c r="R137" i="44" s="1"/>
  <c r="S137" i="44" s="1"/>
  <c r="T137" i="44" s="1"/>
  <c r="U137" i="44" s="1"/>
  <c r="V137" i="44" s="1"/>
  <c r="W137" i="44" s="1"/>
  <c r="X137" i="44" s="1"/>
  <c r="Y137" i="44" s="1"/>
  <c r="Z137" i="44" s="1"/>
  <c r="AA137" i="44" s="1"/>
  <c r="AB137" i="44" s="1"/>
  <c r="AC137" i="44" s="1"/>
  <c r="AD137" i="44" s="1"/>
  <c r="AE137" i="44" s="1"/>
  <c r="AF137" i="44" s="1"/>
  <c r="C136" i="44"/>
  <c r="D136" i="44" s="1"/>
  <c r="E136" i="44" s="1"/>
  <c r="F136" i="44" s="1"/>
  <c r="G136" i="44" s="1"/>
  <c r="H136" i="44" s="1"/>
  <c r="I136" i="44" s="1"/>
  <c r="J136" i="44" s="1"/>
  <c r="K136" i="44" s="1"/>
  <c r="L136" i="44" s="1"/>
  <c r="M136" i="44" s="1"/>
  <c r="N136" i="44" s="1"/>
  <c r="O136" i="44" s="1"/>
  <c r="P136" i="44" s="1"/>
  <c r="Q136" i="44" s="1"/>
  <c r="R136" i="44" s="1"/>
  <c r="S136" i="44" s="1"/>
  <c r="T136" i="44" s="1"/>
  <c r="U136" i="44" s="1"/>
  <c r="V136" i="44" s="1"/>
  <c r="W136" i="44" s="1"/>
  <c r="X136" i="44" s="1"/>
  <c r="Y136" i="44" s="1"/>
  <c r="Z136" i="44" s="1"/>
  <c r="AA136" i="44" s="1"/>
  <c r="AB136" i="44" s="1"/>
  <c r="AC136" i="44" s="1"/>
  <c r="AD136" i="44" s="1"/>
  <c r="AE136" i="44" s="1"/>
  <c r="AF136" i="44" s="1"/>
  <c r="C135" i="44"/>
  <c r="D135" i="44" s="1"/>
  <c r="E135" i="44" s="1"/>
  <c r="F135" i="44" s="1"/>
  <c r="G135" i="44" s="1"/>
  <c r="H135" i="44" s="1"/>
  <c r="I135" i="44" s="1"/>
  <c r="J135" i="44" s="1"/>
  <c r="K135" i="44" s="1"/>
  <c r="L135" i="44" s="1"/>
  <c r="M135" i="44" s="1"/>
  <c r="N135" i="44" s="1"/>
  <c r="O135" i="44" s="1"/>
  <c r="P135" i="44" s="1"/>
  <c r="Q135" i="44" s="1"/>
  <c r="R135" i="44" s="1"/>
  <c r="S135" i="44" s="1"/>
  <c r="T135" i="44" s="1"/>
  <c r="U135" i="44" s="1"/>
  <c r="V135" i="44" s="1"/>
  <c r="W135" i="44" s="1"/>
  <c r="X135" i="44" s="1"/>
  <c r="Y135" i="44" s="1"/>
  <c r="Z135" i="44" s="1"/>
  <c r="AA135" i="44" s="1"/>
  <c r="AB135" i="44" s="1"/>
  <c r="AC135" i="44" s="1"/>
  <c r="AD135" i="44" s="1"/>
  <c r="AE135" i="44" s="1"/>
  <c r="AF135" i="44" s="1"/>
  <c r="C133" i="44"/>
  <c r="D133" i="44" s="1"/>
  <c r="E133" i="44" s="1"/>
  <c r="F133" i="44" s="1"/>
  <c r="G133" i="44" s="1"/>
  <c r="H133" i="44" s="1"/>
  <c r="I133" i="44" s="1"/>
  <c r="J133" i="44" s="1"/>
  <c r="K133" i="44" s="1"/>
  <c r="L133" i="44" s="1"/>
  <c r="M133" i="44" s="1"/>
  <c r="N133" i="44" s="1"/>
  <c r="O133" i="44" s="1"/>
  <c r="P133" i="44" s="1"/>
  <c r="Q133" i="44" s="1"/>
  <c r="R133" i="44" s="1"/>
  <c r="S133" i="44" s="1"/>
  <c r="T133" i="44" s="1"/>
  <c r="U133" i="44" s="1"/>
  <c r="V133" i="44" s="1"/>
  <c r="W133" i="44" s="1"/>
  <c r="X133" i="44" s="1"/>
  <c r="Y133" i="44" s="1"/>
  <c r="Z133" i="44" s="1"/>
  <c r="AA133" i="44" s="1"/>
  <c r="AB133" i="44" s="1"/>
  <c r="AC133" i="44" s="1"/>
  <c r="AD133" i="44" s="1"/>
  <c r="AE133" i="44" s="1"/>
  <c r="AF133" i="44" s="1"/>
  <c r="D132" i="44"/>
  <c r="E132" i="44" s="1"/>
  <c r="F132" i="44" s="1"/>
  <c r="G132" i="44" s="1"/>
  <c r="H132" i="44" s="1"/>
  <c r="I132" i="44" s="1"/>
  <c r="J132" i="44" s="1"/>
  <c r="K132" i="44" s="1"/>
  <c r="L132" i="44" s="1"/>
  <c r="M132" i="44" s="1"/>
  <c r="N132" i="44" s="1"/>
  <c r="O132" i="44" s="1"/>
  <c r="P132" i="44" s="1"/>
  <c r="Q132" i="44" s="1"/>
  <c r="R132" i="44" s="1"/>
  <c r="S132" i="44" s="1"/>
  <c r="T132" i="44" s="1"/>
  <c r="U132" i="44" s="1"/>
  <c r="V132" i="44" s="1"/>
  <c r="W132" i="44" s="1"/>
  <c r="X132" i="44" s="1"/>
  <c r="Y132" i="44" s="1"/>
  <c r="Z132" i="44" s="1"/>
  <c r="AA132" i="44" s="1"/>
  <c r="AB132" i="44" s="1"/>
  <c r="AC132" i="44" s="1"/>
  <c r="AD132" i="44" s="1"/>
  <c r="AE132" i="44" s="1"/>
  <c r="AF132" i="44" s="1"/>
  <c r="C132" i="44"/>
  <c r="E131" i="44"/>
  <c r="F131" i="44" s="1"/>
  <c r="G131" i="44" s="1"/>
  <c r="H131" i="44" s="1"/>
  <c r="I131" i="44" s="1"/>
  <c r="J131" i="44" s="1"/>
  <c r="K131" i="44" s="1"/>
  <c r="L131" i="44" s="1"/>
  <c r="M131" i="44" s="1"/>
  <c r="N131" i="44" s="1"/>
  <c r="O131" i="44" s="1"/>
  <c r="P131" i="44" s="1"/>
  <c r="Q131" i="44" s="1"/>
  <c r="R131" i="44" s="1"/>
  <c r="S131" i="44" s="1"/>
  <c r="T131" i="44" s="1"/>
  <c r="U131" i="44" s="1"/>
  <c r="V131" i="44" s="1"/>
  <c r="W131" i="44" s="1"/>
  <c r="X131" i="44" s="1"/>
  <c r="Y131" i="44" s="1"/>
  <c r="Z131" i="44" s="1"/>
  <c r="AA131" i="44" s="1"/>
  <c r="AB131" i="44" s="1"/>
  <c r="AC131" i="44" s="1"/>
  <c r="AD131" i="44" s="1"/>
  <c r="AE131" i="44" s="1"/>
  <c r="AF131" i="44" s="1"/>
  <c r="C131" i="44"/>
  <c r="D131" i="44" s="1"/>
  <c r="C130" i="44"/>
  <c r="D130" i="44" s="1"/>
  <c r="E130" i="44" s="1"/>
  <c r="F130" i="44" s="1"/>
  <c r="G130" i="44" s="1"/>
  <c r="H130" i="44" s="1"/>
  <c r="I130" i="44" s="1"/>
  <c r="J130" i="44" s="1"/>
  <c r="K130" i="44" s="1"/>
  <c r="L130" i="44" s="1"/>
  <c r="M130" i="44" s="1"/>
  <c r="N130" i="44" s="1"/>
  <c r="O130" i="44" s="1"/>
  <c r="P130" i="44" s="1"/>
  <c r="Q130" i="44" s="1"/>
  <c r="R130" i="44" s="1"/>
  <c r="S130" i="44" s="1"/>
  <c r="T130" i="44" s="1"/>
  <c r="U130" i="44" s="1"/>
  <c r="V130" i="44" s="1"/>
  <c r="W130" i="44" s="1"/>
  <c r="X130" i="44" s="1"/>
  <c r="Y130" i="44" s="1"/>
  <c r="Z130" i="44" s="1"/>
  <c r="AA130" i="44" s="1"/>
  <c r="AB130" i="44" s="1"/>
  <c r="AC130" i="44" s="1"/>
  <c r="AD130" i="44" s="1"/>
  <c r="AE130" i="44" s="1"/>
  <c r="AF130" i="44" s="1"/>
  <c r="C129" i="44"/>
  <c r="D129" i="44" s="1"/>
  <c r="E129" i="44" s="1"/>
  <c r="F129" i="44" s="1"/>
  <c r="G129" i="44" s="1"/>
  <c r="H129" i="44" s="1"/>
  <c r="I129" i="44" s="1"/>
  <c r="J129" i="44" s="1"/>
  <c r="K129" i="44" s="1"/>
  <c r="L129" i="44" s="1"/>
  <c r="M129" i="44" s="1"/>
  <c r="N129" i="44" s="1"/>
  <c r="O129" i="44" s="1"/>
  <c r="P129" i="44" s="1"/>
  <c r="Q129" i="44" s="1"/>
  <c r="R129" i="44" s="1"/>
  <c r="S129" i="44" s="1"/>
  <c r="T129" i="44" s="1"/>
  <c r="U129" i="44" s="1"/>
  <c r="V129" i="44" s="1"/>
  <c r="W129" i="44" s="1"/>
  <c r="X129" i="44" s="1"/>
  <c r="Y129" i="44" s="1"/>
  <c r="Z129" i="44" s="1"/>
  <c r="AA129" i="44" s="1"/>
  <c r="AB129" i="44" s="1"/>
  <c r="AC129" i="44" s="1"/>
  <c r="AD129" i="44" s="1"/>
  <c r="AE129" i="44" s="1"/>
  <c r="AF129" i="44" s="1"/>
  <c r="C128" i="44"/>
  <c r="D128" i="44" s="1"/>
  <c r="E128" i="44" s="1"/>
  <c r="F128" i="44" s="1"/>
  <c r="G128" i="44" s="1"/>
  <c r="H128" i="44" s="1"/>
  <c r="I128" i="44" s="1"/>
  <c r="J128" i="44" s="1"/>
  <c r="K128" i="44" s="1"/>
  <c r="L128" i="44" s="1"/>
  <c r="M128" i="44" s="1"/>
  <c r="N128" i="44" s="1"/>
  <c r="O128" i="44" s="1"/>
  <c r="P128" i="44" s="1"/>
  <c r="Q128" i="44" s="1"/>
  <c r="R128" i="44" s="1"/>
  <c r="S128" i="44" s="1"/>
  <c r="T128" i="44" s="1"/>
  <c r="U128" i="44" s="1"/>
  <c r="V128" i="44" s="1"/>
  <c r="W128" i="44" s="1"/>
  <c r="X128" i="44" s="1"/>
  <c r="Y128" i="44" s="1"/>
  <c r="Z128" i="44" s="1"/>
  <c r="AA128" i="44" s="1"/>
  <c r="AB128" i="44" s="1"/>
  <c r="AC128" i="44" s="1"/>
  <c r="AD128" i="44" s="1"/>
  <c r="AE128" i="44" s="1"/>
  <c r="AF128" i="44" s="1"/>
  <c r="D127" i="44"/>
  <c r="E127" i="44" s="1"/>
  <c r="F127" i="44" s="1"/>
  <c r="G127" i="44" s="1"/>
  <c r="H127" i="44" s="1"/>
  <c r="I127" i="44" s="1"/>
  <c r="J127" i="44" s="1"/>
  <c r="K127" i="44" s="1"/>
  <c r="L127" i="44" s="1"/>
  <c r="M127" i="44" s="1"/>
  <c r="N127" i="44" s="1"/>
  <c r="O127" i="44" s="1"/>
  <c r="P127" i="44" s="1"/>
  <c r="Q127" i="44" s="1"/>
  <c r="R127" i="44" s="1"/>
  <c r="S127" i="44" s="1"/>
  <c r="T127" i="44" s="1"/>
  <c r="U127" i="44" s="1"/>
  <c r="V127" i="44" s="1"/>
  <c r="W127" i="44" s="1"/>
  <c r="X127" i="44" s="1"/>
  <c r="Y127" i="44" s="1"/>
  <c r="Z127" i="44" s="1"/>
  <c r="AA127" i="44" s="1"/>
  <c r="AB127" i="44" s="1"/>
  <c r="AC127" i="44" s="1"/>
  <c r="AD127" i="44" s="1"/>
  <c r="AE127" i="44" s="1"/>
  <c r="AF127" i="44" s="1"/>
  <c r="C127" i="44"/>
  <c r="D126" i="44"/>
  <c r="E126" i="44" s="1"/>
  <c r="F126" i="44" s="1"/>
  <c r="G126" i="44" s="1"/>
  <c r="H126" i="44" s="1"/>
  <c r="I126" i="44" s="1"/>
  <c r="J126" i="44" s="1"/>
  <c r="K126" i="44" s="1"/>
  <c r="L126" i="44" s="1"/>
  <c r="M126" i="44" s="1"/>
  <c r="N126" i="44" s="1"/>
  <c r="O126" i="44" s="1"/>
  <c r="P126" i="44" s="1"/>
  <c r="Q126" i="44" s="1"/>
  <c r="R126" i="44" s="1"/>
  <c r="S126" i="44" s="1"/>
  <c r="T126" i="44" s="1"/>
  <c r="U126" i="44" s="1"/>
  <c r="V126" i="44" s="1"/>
  <c r="W126" i="44" s="1"/>
  <c r="X126" i="44" s="1"/>
  <c r="Y126" i="44" s="1"/>
  <c r="Z126" i="44" s="1"/>
  <c r="AA126" i="44" s="1"/>
  <c r="AB126" i="44" s="1"/>
  <c r="AC126" i="44" s="1"/>
  <c r="AD126" i="44" s="1"/>
  <c r="AE126" i="44" s="1"/>
  <c r="AF126" i="44" s="1"/>
  <c r="C126" i="44"/>
  <c r="C124" i="44"/>
  <c r="D124" i="44" s="1"/>
  <c r="E124" i="44" s="1"/>
  <c r="F124" i="44" s="1"/>
  <c r="G124" i="44" s="1"/>
  <c r="H124" i="44" s="1"/>
  <c r="I124" i="44" s="1"/>
  <c r="J124" i="44" s="1"/>
  <c r="K124" i="44" s="1"/>
  <c r="L124" i="44" s="1"/>
  <c r="M124" i="44" s="1"/>
  <c r="N124" i="44" s="1"/>
  <c r="O124" i="44" s="1"/>
  <c r="P124" i="44" s="1"/>
  <c r="Q124" i="44" s="1"/>
  <c r="R124" i="44" s="1"/>
  <c r="S124" i="44" s="1"/>
  <c r="T124" i="44" s="1"/>
  <c r="U124" i="44" s="1"/>
  <c r="V124" i="44" s="1"/>
  <c r="W124" i="44" s="1"/>
  <c r="X124" i="44" s="1"/>
  <c r="Y124" i="44" s="1"/>
  <c r="Z124" i="44" s="1"/>
  <c r="AA124" i="44" s="1"/>
  <c r="AB124" i="44" s="1"/>
  <c r="AC124" i="44" s="1"/>
  <c r="AD124" i="44" s="1"/>
  <c r="AE124" i="44" s="1"/>
  <c r="AF124" i="44" s="1"/>
  <c r="D123" i="44"/>
  <c r="E123" i="44" s="1"/>
  <c r="F123" i="44" s="1"/>
  <c r="G123" i="44" s="1"/>
  <c r="H123" i="44" s="1"/>
  <c r="I123" i="44" s="1"/>
  <c r="J123" i="44" s="1"/>
  <c r="K123" i="44" s="1"/>
  <c r="L123" i="44" s="1"/>
  <c r="M123" i="44" s="1"/>
  <c r="N123" i="44" s="1"/>
  <c r="O123" i="44" s="1"/>
  <c r="P123" i="44" s="1"/>
  <c r="Q123" i="44" s="1"/>
  <c r="R123" i="44" s="1"/>
  <c r="S123" i="44" s="1"/>
  <c r="T123" i="44" s="1"/>
  <c r="U123" i="44" s="1"/>
  <c r="V123" i="44" s="1"/>
  <c r="W123" i="44" s="1"/>
  <c r="X123" i="44" s="1"/>
  <c r="Y123" i="44" s="1"/>
  <c r="Z123" i="44" s="1"/>
  <c r="AA123" i="44" s="1"/>
  <c r="AB123" i="44" s="1"/>
  <c r="AC123" i="44" s="1"/>
  <c r="AD123" i="44" s="1"/>
  <c r="AE123" i="44" s="1"/>
  <c r="AF123" i="44" s="1"/>
  <c r="C123" i="44"/>
  <c r="D122" i="44"/>
  <c r="E122" i="44" s="1"/>
  <c r="F122" i="44" s="1"/>
  <c r="G122" i="44" s="1"/>
  <c r="H122" i="44" s="1"/>
  <c r="I122" i="44" s="1"/>
  <c r="J122" i="44" s="1"/>
  <c r="K122" i="44" s="1"/>
  <c r="L122" i="44" s="1"/>
  <c r="M122" i="44" s="1"/>
  <c r="N122" i="44" s="1"/>
  <c r="O122" i="44" s="1"/>
  <c r="P122" i="44" s="1"/>
  <c r="Q122" i="44" s="1"/>
  <c r="R122" i="44" s="1"/>
  <c r="S122" i="44" s="1"/>
  <c r="T122" i="44" s="1"/>
  <c r="U122" i="44" s="1"/>
  <c r="V122" i="44" s="1"/>
  <c r="W122" i="44" s="1"/>
  <c r="X122" i="44" s="1"/>
  <c r="Y122" i="44" s="1"/>
  <c r="Z122" i="44" s="1"/>
  <c r="AA122" i="44" s="1"/>
  <c r="AB122" i="44" s="1"/>
  <c r="AC122" i="44" s="1"/>
  <c r="AD122" i="44" s="1"/>
  <c r="AE122" i="44" s="1"/>
  <c r="AF122" i="44" s="1"/>
  <c r="C122" i="44"/>
  <c r="C121" i="44"/>
  <c r="E120" i="44"/>
  <c r="F120" i="44" s="1"/>
  <c r="G120" i="44" s="1"/>
  <c r="H120" i="44" s="1"/>
  <c r="I120" i="44" s="1"/>
  <c r="J120" i="44" s="1"/>
  <c r="K120" i="44" s="1"/>
  <c r="L120" i="44" s="1"/>
  <c r="M120" i="44" s="1"/>
  <c r="N120" i="44" s="1"/>
  <c r="O120" i="44" s="1"/>
  <c r="P120" i="44" s="1"/>
  <c r="Q120" i="44" s="1"/>
  <c r="R120" i="44" s="1"/>
  <c r="S120" i="44" s="1"/>
  <c r="T120" i="44" s="1"/>
  <c r="U120" i="44" s="1"/>
  <c r="V120" i="44" s="1"/>
  <c r="W120" i="44" s="1"/>
  <c r="X120" i="44" s="1"/>
  <c r="Y120" i="44" s="1"/>
  <c r="Z120" i="44" s="1"/>
  <c r="AA120" i="44" s="1"/>
  <c r="AB120" i="44" s="1"/>
  <c r="AC120" i="44" s="1"/>
  <c r="AD120" i="44" s="1"/>
  <c r="AE120" i="44" s="1"/>
  <c r="AF120" i="44" s="1"/>
  <c r="C120" i="44"/>
  <c r="D120" i="44" s="1"/>
  <c r="C119" i="44"/>
  <c r="D119" i="44" s="1"/>
  <c r="E119" i="44" s="1"/>
  <c r="F119" i="44" s="1"/>
  <c r="G119" i="44" s="1"/>
  <c r="H119" i="44" s="1"/>
  <c r="I119" i="44" s="1"/>
  <c r="J119" i="44" s="1"/>
  <c r="K119" i="44" s="1"/>
  <c r="L119" i="44" s="1"/>
  <c r="M119" i="44" s="1"/>
  <c r="N119" i="44" s="1"/>
  <c r="O119" i="44" s="1"/>
  <c r="P119" i="44" s="1"/>
  <c r="Q119" i="44" s="1"/>
  <c r="R119" i="44" s="1"/>
  <c r="S119" i="44" s="1"/>
  <c r="T119" i="44" s="1"/>
  <c r="U119" i="44" s="1"/>
  <c r="V119" i="44" s="1"/>
  <c r="W119" i="44" s="1"/>
  <c r="X119" i="44" s="1"/>
  <c r="Y119" i="44" s="1"/>
  <c r="Z119" i="44" s="1"/>
  <c r="AA119" i="44" s="1"/>
  <c r="AB119" i="44" s="1"/>
  <c r="AC119" i="44" s="1"/>
  <c r="AD119" i="44" s="1"/>
  <c r="AE119" i="44" s="1"/>
  <c r="AF119" i="44" s="1"/>
  <c r="C118" i="44"/>
  <c r="D118" i="44" s="1"/>
  <c r="E118" i="44" s="1"/>
  <c r="F118" i="44" s="1"/>
  <c r="G118" i="44" s="1"/>
  <c r="H118" i="44" s="1"/>
  <c r="I118" i="44" s="1"/>
  <c r="J118" i="44" s="1"/>
  <c r="K118" i="44" s="1"/>
  <c r="L118" i="44" s="1"/>
  <c r="M118" i="44" s="1"/>
  <c r="N118" i="44" s="1"/>
  <c r="O118" i="44" s="1"/>
  <c r="P118" i="44" s="1"/>
  <c r="Q118" i="44" s="1"/>
  <c r="R118" i="44" s="1"/>
  <c r="S118" i="44" s="1"/>
  <c r="T118" i="44" s="1"/>
  <c r="U118" i="44" s="1"/>
  <c r="V118" i="44" s="1"/>
  <c r="W118" i="44" s="1"/>
  <c r="X118" i="44" s="1"/>
  <c r="Y118" i="44" s="1"/>
  <c r="Z118" i="44" s="1"/>
  <c r="AA118" i="44" s="1"/>
  <c r="AB118" i="44" s="1"/>
  <c r="AC118" i="44" s="1"/>
  <c r="AD118" i="44" s="1"/>
  <c r="AE118" i="44" s="1"/>
  <c r="AF118" i="44" s="1"/>
  <c r="D117" i="44"/>
  <c r="E117" i="44" s="1"/>
  <c r="F117" i="44" s="1"/>
  <c r="G117" i="44" s="1"/>
  <c r="H117" i="44" s="1"/>
  <c r="I117" i="44" s="1"/>
  <c r="J117" i="44" s="1"/>
  <c r="K117" i="44" s="1"/>
  <c r="L117" i="44" s="1"/>
  <c r="M117" i="44" s="1"/>
  <c r="N117" i="44" s="1"/>
  <c r="O117" i="44" s="1"/>
  <c r="P117" i="44" s="1"/>
  <c r="Q117" i="44" s="1"/>
  <c r="R117" i="44" s="1"/>
  <c r="S117" i="44" s="1"/>
  <c r="T117" i="44" s="1"/>
  <c r="U117" i="44" s="1"/>
  <c r="V117" i="44" s="1"/>
  <c r="W117" i="44" s="1"/>
  <c r="X117" i="44" s="1"/>
  <c r="Y117" i="44" s="1"/>
  <c r="Z117" i="44" s="1"/>
  <c r="AA117" i="44" s="1"/>
  <c r="AB117" i="44" s="1"/>
  <c r="AC117" i="44" s="1"/>
  <c r="AD117" i="44" s="1"/>
  <c r="AE117" i="44" s="1"/>
  <c r="AF117" i="44" s="1"/>
  <c r="C117" i="44"/>
  <c r="C116" i="44"/>
  <c r="D116" i="44" s="1"/>
  <c r="E116" i="44" s="1"/>
  <c r="F116" i="44" s="1"/>
  <c r="G116" i="44" s="1"/>
  <c r="H116" i="44" s="1"/>
  <c r="I116" i="44" s="1"/>
  <c r="J116" i="44" s="1"/>
  <c r="K116" i="44" s="1"/>
  <c r="L116" i="44" s="1"/>
  <c r="M116" i="44" s="1"/>
  <c r="N116" i="44" s="1"/>
  <c r="O116" i="44" s="1"/>
  <c r="P116" i="44" s="1"/>
  <c r="Q116" i="44" s="1"/>
  <c r="R116" i="44" s="1"/>
  <c r="S116" i="44" s="1"/>
  <c r="T116" i="44" s="1"/>
  <c r="U116" i="44" s="1"/>
  <c r="V116" i="44" s="1"/>
  <c r="W116" i="44" s="1"/>
  <c r="X116" i="44" s="1"/>
  <c r="Y116" i="44" s="1"/>
  <c r="Z116" i="44" s="1"/>
  <c r="AA116" i="44" s="1"/>
  <c r="AB116" i="44" s="1"/>
  <c r="AC116" i="44" s="1"/>
  <c r="AD116" i="44" s="1"/>
  <c r="AE116" i="44" s="1"/>
  <c r="AF116" i="44" s="1"/>
  <c r="C115" i="44"/>
  <c r="D115" i="44" s="1"/>
  <c r="E115" i="44" s="1"/>
  <c r="F115" i="44" s="1"/>
  <c r="G115" i="44" s="1"/>
  <c r="H115" i="44" s="1"/>
  <c r="I115" i="44" s="1"/>
  <c r="J115" i="44" s="1"/>
  <c r="K115" i="44" s="1"/>
  <c r="L115" i="44" s="1"/>
  <c r="M115" i="44" s="1"/>
  <c r="N115" i="44" s="1"/>
  <c r="O115" i="44" s="1"/>
  <c r="P115" i="44" s="1"/>
  <c r="Q115" i="44" s="1"/>
  <c r="R115" i="44" s="1"/>
  <c r="S115" i="44" s="1"/>
  <c r="T115" i="44" s="1"/>
  <c r="U115" i="44" s="1"/>
  <c r="V115" i="44" s="1"/>
  <c r="W115" i="44" s="1"/>
  <c r="X115" i="44" s="1"/>
  <c r="Y115" i="44" s="1"/>
  <c r="Z115" i="44" s="1"/>
  <c r="AA115" i="44" s="1"/>
  <c r="AB115" i="44" s="1"/>
  <c r="AC115" i="44" s="1"/>
  <c r="AD115" i="44" s="1"/>
  <c r="AE115" i="44" s="1"/>
  <c r="AF115" i="44" s="1"/>
  <c r="D114" i="44"/>
  <c r="E114" i="44" s="1"/>
  <c r="F114" i="44" s="1"/>
  <c r="G114" i="44" s="1"/>
  <c r="H114" i="44" s="1"/>
  <c r="I114" i="44" s="1"/>
  <c r="J114" i="44" s="1"/>
  <c r="K114" i="44" s="1"/>
  <c r="L114" i="44" s="1"/>
  <c r="M114" i="44" s="1"/>
  <c r="N114" i="44" s="1"/>
  <c r="O114" i="44" s="1"/>
  <c r="P114" i="44" s="1"/>
  <c r="Q114" i="44" s="1"/>
  <c r="R114" i="44" s="1"/>
  <c r="S114" i="44" s="1"/>
  <c r="T114" i="44" s="1"/>
  <c r="U114" i="44" s="1"/>
  <c r="V114" i="44" s="1"/>
  <c r="W114" i="44" s="1"/>
  <c r="X114" i="44" s="1"/>
  <c r="Y114" i="44" s="1"/>
  <c r="Z114" i="44" s="1"/>
  <c r="AA114" i="44" s="1"/>
  <c r="AB114" i="44" s="1"/>
  <c r="AC114" i="44" s="1"/>
  <c r="AD114" i="44" s="1"/>
  <c r="AE114" i="44" s="1"/>
  <c r="AF114" i="44" s="1"/>
  <c r="C114" i="44"/>
  <c r="E113" i="44"/>
  <c r="F113" i="44" s="1"/>
  <c r="G113" i="44" s="1"/>
  <c r="H113" i="44" s="1"/>
  <c r="I113" i="44" s="1"/>
  <c r="J113" i="44" s="1"/>
  <c r="K113" i="44" s="1"/>
  <c r="L113" i="44" s="1"/>
  <c r="M113" i="44" s="1"/>
  <c r="N113" i="44" s="1"/>
  <c r="O113" i="44" s="1"/>
  <c r="P113" i="44" s="1"/>
  <c r="Q113" i="44" s="1"/>
  <c r="R113" i="44" s="1"/>
  <c r="S113" i="44" s="1"/>
  <c r="T113" i="44" s="1"/>
  <c r="U113" i="44" s="1"/>
  <c r="V113" i="44" s="1"/>
  <c r="W113" i="44" s="1"/>
  <c r="X113" i="44" s="1"/>
  <c r="Y113" i="44" s="1"/>
  <c r="Z113" i="44" s="1"/>
  <c r="AA113" i="44" s="1"/>
  <c r="AB113" i="44" s="1"/>
  <c r="AC113" i="44" s="1"/>
  <c r="AD113" i="44" s="1"/>
  <c r="AE113" i="44" s="1"/>
  <c r="AF113" i="44" s="1"/>
  <c r="D113" i="44"/>
  <c r="C113" i="44"/>
  <c r="C112" i="44"/>
  <c r="D112" i="44" s="1"/>
  <c r="E112" i="44" s="1"/>
  <c r="F112" i="44" s="1"/>
  <c r="G112" i="44" s="1"/>
  <c r="H112" i="44" s="1"/>
  <c r="I112" i="44" s="1"/>
  <c r="J112" i="44" s="1"/>
  <c r="K112" i="44" s="1"/>
  <c r="L112" i="44" s="1"/>
  <c r="M112" i="44" s="1"/>
  <c r="N112" i="44" s="1"/>
  <c r="O112" i="44" s="1"/>
  <c r="P112" i="44" s="1"/>
  <c r="Q112" i="44" s="1"/>
  <c r="R112" i="44" s="1"/>
  <c r="S112" i="44" s="1"/>
  <c r="T112" i="44" s="1"/>
  <c r="U112" i="44" s="1"/>
  <c r="V112" i="44" s="1"/>
  <c r="W112" i="44" s="1"/>
  <c r="X112" i="44" s="1"/>
  <c r="Y112" i="44" s="1"/>
  <c r="Z112" i="44" s="1"/>
  <c r="AA112" i="44" s="1"/>
  <c r="AB112" i="44" s="1"/>
  <c r="AC112" i="44" s="1"/>
  <c r="AD112" i="44" s="1"/>
  <c r="AE112" i="44" s="1"/>
  <c r="AF112" i="44" s="1"/>
  <c r="D111" i="44"/>
  <c r="E111" i="44" s="1"/>
  <c r="F111" i="44" s="1"/>
  <c r="G111" i="44" s="1"/>
  <c r="H111" i="44" s="1"/>
  <c r="I111" i="44" s="1"/>
  <c r="J111" i="44" s="1"/>
  <c r="K111" i="44" s="1"/>
  <c r="L111" i="44" s="1"/>
  <c r="M111" i="44" s="1"/>
  <c r="N111" i="44" s="1"/>
  <c r="O111" i="44" s="1"/>
  <c r="P111" i="44" s="1"/>
  <c r="Q111" i="44" s="1"/>
  <c r="R111" i="44" s="1"/>
  <c r="S111" i="44" s="1"/>
  <c r="T111" i="44" s="1"/>
  <c r="U111" i="44" s="1"/>
  <c r="V111" i="44" s="1"/>
  <c r="W111" i="44" s="1"/>
  <c r="X111" i="44" s="1"/>
  <c r="Y111" i="44" s="1"/>
  <c r="Z111" i="44" s="1"/>
  <c r="AA111" i="44" s="1"/>
  <c r="AB111" i="44" s="1"/>
  <c r="AC111" i="44" s="1"/>
  <c r="AD111" i="44" s="1"/>
  <c r="AE111" i="44" s="1"/>
  <c r="AF111" i="44" s="1"/>
  <c r="C111" i="44"/>
  <c r="C110" i="44"/>
  <c r="D110" i="44" s="1"/>
  <c r="E110" i="44" s="1"/>
  <c r="F110" i="44" s="1"/>
  <c r="G110" i="44" s="1"/>
  <c r="H110" i="44" s="1"/>
  <c r="I110" i="44" s="1"/>
  <c r="J110" i="44" s="1"/>
  <c r="K110" i="44" s="1"/>
  <c r="L110" i="44" s="1"/>
  <c r="M110" i="44" s="1"/>
  <c r="N110" i="44" s="1"/>
  <c r="O110" i="44" s="1"/>
  <c r="P110" i="44" s="1"/>
  <c r="Q110" i="44" s="1"/>
  <c r="R110" i="44" s="1"/>
  <c r="S110" i="44" s="1"/>
  <c r="T110" i="44" s="1"/>
  <c r="U110" i="44" s="1"/>
  <c r="V110" i="44" s="1"/>
  <c r="W110" i="44" s="1"/>
  <c r="X110" i="44" s="1"/>
  <c r="Y110" i="44" s="1"/>
  <c r="Z110" i="44" s="1"/>
  <c r="AA110" i="44" s="1"/>
  <c r="AB110" i="44" s="1"/>
  <c r="AC110" i="44" s="1"/>
  <c r="AD110" i="44" s="1"/>
  <c r="AE110" i="44" s="1"/>
  <c r="AF110" i="44" s="1"/>
  <c r="J109" i="44"/>
  <c r="K109" i="44" s="1"/>
  <c r="L109" i="44" s="1"/>
  <c r="M109" i="44" s="1"/>
  <c r="N109" i="44" s="1"/>
  <c r="O109" i="44" s="1"/>
  <c r="P109" i="44" s="1"/>
  <c r="Q109" i="44" s="1"/>
  <c r="R109" i="44" s="1"/>
  <c r="S109" i="44" s="1"/>
  <c r="T109" i="44" s="1"/>
  <c r="U109" i="44" s="1"/>
  <c r="V109" i="44" s="1"/>
  <c r="W109" i="44" s="1"/>
  <c r="X109" i="44" s="1"/>
  <c r="Y109" i="44" s="1"/>
  <c r="Z109" i="44" s="1"/>
  <c r="AA109" i="44" s="1"/>
  <c r="AB109" i="44" s="1"/>
  <c r="AC109" i="44" s="1"/>
  <c r="AD109" i="44" s="1"/>
  <c r="AE109" i="44" s="1"/>
  <c r="AF109" i="44" s="1"/>
  <c r="D109" i="44"/>
  <c r="E109" i="44" s="1"/>
  <c r="F109" i="44" s="1"/>
  <c r="G109" i="44" s="1"/>
  <c r="H109" i="44" s="1"/>
  <c r="C109" i="44"/>
  <c r="C108" i="44"/>
  <c r="D108" i="44" s="1"/>
  <c r="E108" i="44" s="1"/>
  <c r="F108" i="44" s="1"/>
  <c r="G108" i="44" s="1"/>
  <c r="H108" i="44" s="1"/>
  <c r="I108" i="44" s="1"/>
  <c r="J108" i="44" s="1"/>
  <c r="K108" i="44" s="1"/>
  <c r="L108" i="44" s="1"/>
  <c r="M108" i="44" s="1"/>
  <c r="N108" i="44" s="1"/>
  <c r="O108" i="44" s="1"/>
  <c r="P108" i="44" s="1"/>
  <c r="Q108" i="44" s="1"/>
  <c r="R108" i="44" s="1"/>
  <c r="S108" i="44" s="1"/>
  <c r="T108" i="44" s="1"/>
  <c r="U108" i="44" s="1"/>
  <c r="V108" i="44" s="1"/>
  <c r="W108" i="44" s="1"/>
  <c r="X108" i="44" s="1"/>
  <c r="Y108" i="44" s="1"/>
  <c r="Z108" i="44" s="1"/>
  <c r="AA108" i="44" s="1"/>
  <c r="AB108" i="44" s="1"/>
  <c r="AC108" i="44" s="1"/>
  <c r="AD108" i="44" s="1"/>
  <c r="AE108" i="44" s="1"/>
  <c r="AF108" i="44" s="1"/>
  <c r="C107" i="44"/>
  <c r="D107" i="44" s="1"/>
  <c r="E107" i="44" s="1"/>
  <c r="F107" i="44" s="1"/>
  <c r="G107" i="44" s="1"/>
  <c r="H107" i="44" s="1"/>
  <c r="I107" i="44" s="1"/>
  <c r="J107" i="44" s="1"/>
  <c r="K107" i="44" s="1"/>
  <c r="L107" i="44" s="1"/>
  <c r="M107" i="44" s="1"/>
  <c r="N107" i="44" s="1"/>
  <c r="O107" i="44" s="1"/>
  <c r="P107" i="44" s="1"/>
  <c r="Q107" i="44" s="1"/>
  <c r="R107" i="44" s="1"/>
  <c r="S107" i="44" s="1"/>
  <c r="T107" i="44" s="1"/>
  <c r="U107" i="44" s="1"/>
  <c r="V107" i="44" s="1"/>
  <c r="W107" i="44" s="1"/>
  <c r="X107" i="44" s="1"/>
  <c r="Y107" i="44" s="1"/>
  <c r="Z107" i="44" s="1"/>
  <c r="AA107" i="44" s="1"/>
  <c r="AB107" i="44" s="1"/>
  <c r="AC107" i="44" s="1"/>
  <c r="AD107" i="44" s="1"/>
  <c r="AE107" i="44" s="1"/>
  <c r="AF107" i="44" s="1"/>
  <c r="H105" i="44"/>
  <c r="I105" i="44" s="1"/>
  <c r="J105" i="44" s="1"/>
  <c r="K105" i="44" s="1"/>
  <c r="L105" i="44" s="1"/>
  <c r="M105" i="44" s="1"/>
  <c r="N105" i="44" s="1"/>
  <c r="O105" i="44" s="1"/>
  <c r="P105" i="44" s="1"/>
  <c r="Q105" i="44" s="1"/>
  <c r="R105" i="44" s="1"/>
  <c r="S105" i="44" s="1"/>
  <c r="T105" i="44" s="1"/>
  <c r="U105" i="44" s="1"/>
  <c r="V105" i="44" s="1"/>
  <c r="W105" i="44" s="1"/>
  <c r="X105" i="44" s="1"/>
  <c r="Y105" i="44" s="1"/>
  <c r="Z105" i="44" s="1"/>
  <c r="AA105" i="44" s="1"/>
  <c r="AB105" i="44" s="1"/>
  <c r="AC105" i="44" s="1"/>
  <c r="AD105" i="44" s="1"/>
  <c r="AE105" i="44" s="1"/>
  <c r="AF105" i="44" s="1"/>
  <c r="D105" i="44"/>
  <c r="E105" i="44" s="1"/>
  <c r="F105" i="44" s="1"/>
  <c r="G105" i="44" s="1"/>
  <c r="C105" i="44"/>
  <c r="D104" i="44"/>
  <c r="E104" i="44" s="1"/>
  <c r="F104" i="44" s="1"/>
  <c r="G104" i="44" s="1"/>
  <c r="H104" i="44" s="1"/>
  <c r="I104" i="44" s="1"/>
  <c r="J104" i="44" s="1"/>
  <c r="K104" i="44" s="1"/>
  <c r="L104" i="44" s="1"/>
  <c r="M104" i="44" s="1"/>
  <c r="N104" i="44" s="1"/>
  <c r="O104" i="44" s="1"/>
  <c r="P104" i="44" s="1"/>
  <c r="Q104" i="44" s="1"/>
  <c r="R104" i="44" s="1"/>
  <c r="S104" i="44" s="1"/>
  <c r="T104" i="44" s="1"/>
  <c r="U104" i="44" s="1"/>
  <c r="V104" i="44" s="1"/>
  <c r="W104" i="44" s="1"/>
  <c r="X104" i="44" s="1"/>
  <c r="Y104" i="44" s="1"/>
  <c r="Z104" i="44" s="1"/>
  <c r="AA104" i="44" s="1"/>
  <c r="AB104" i="44" s="1"/>
  <c r="AC104" i="44" s="1"/>
  <c r="AD104" i="44" s="1"/>
  <c r="AE104" i="44" s="1"/>
  <c r="AF104" i="44" s="1"/>
  <c r="C104" i="44"/>
  <c r="D102" i="44"/>
  <c r="E102" i="44" s="1"/>
  <c r="F102" i="44" s="1"/>
  <c r="G102" i="44" s="1"/>
  <c r="H102" i="44" s="1"/>
  <c r="I102" i="44" s="1"/>
  <c r="J102" i="44" s="1"/>
  <c r="K102" i="44" s="1"/>
  <c r="L102" i="44" s="1"/>
  <c r="M102" i="44" s="1"/>
  <c r="N102" i="44" s="1"/>
  <c r="O102" i="44" s="1"/>
  <c r="P102" i="44" s="1"/>
  <c r="Q102" i="44" s="1"/>
  <c r="R102" i="44" s="1"/>
  <c r="S102" i="44" s="1"/>
  <c r="T102" i="44" s="1"/>
  <c r="U102" i="44" s="1"/>
  <c r="V102" i="44" s="1"/>
  <c r="W102" i="44" s="1"/>
  <c r="X102" i="44" s="1"/>
  <c r="Y102" i="44" s="1"/>
  <c r="Z102" i="44" s="1"/>
  <c r="AA102" i="44" s="1"/>
  <c r="AB102" i="44" s="1"/>
  <c r="AC102" i="44" s="1"/>
  <c r="AD102" i="44" s="1"/>
  <c r="AE102" i="44" s="1"/>
  <c r="AF102" i="44" s="1"/>
  <c r="C102" i="44"/>
  <c r="C101" i="44"/>
  <c r="D101" i="44" s="1"/>
  <c r="E101" i="44" s="1"/>
  <c r="F101" i="44" s="1"/>
  <c r="G101" i="44" s="1"/>
  <c r="H101" i="44" s="1"/>
  <c r="I101" i="44" s="1"/>
  <c r="J101" i="44" s="1"/>
  <c r="K101" i="44" s="1"/>
  <c r="L101" i="44" s="1"/>
  <c r="M101" i="44" s="1"/>
  <c r="N101" i="44" s="1"/>
  <c r="O101" i="44" s="1"/>
  <c r="P101" i="44" s="1"/>
  <c r="Q101" i="44" s="1"/>
  <c r="R101" i="44" s="1"/>
  <c r="S101" i="44" s="1"/>
  <c r="T101" i="44" s="1"/>
  <c r="U101" i="44" s="1"/>
  <c r="V101" i="44" s="1"/>
  <c r="W101" i="44" s="1"/>
  <c r="X101" i="44" s="1"/>
  <c r="Y101" i="44" s="1"/>
  <c r="Z101" i="44" s="1"/>
  <c r="AA101" i="44" s="1"/>
  <c r="AB101" i="44" s="1"/>
  <c r="AC101" i="44" s="1"/>
  <c r="AD101" i="44" s="1"/>
  <c r="AE101" i="44" s="1"/>
  <c r="AF101" i="44" s="1"/>
  <c r="C100" i="44"/>
  <c r="D100" i="44" s="1"/>
  <c r="E100" i="44" s="1"/>
  <c r="F100" i="44" s="1"/>
  <c r="G100" i="44" s="1"/>
  <c r="H100" i="44" s="1"/>
  <c r="I100" i="44" s="1"/>
  <c r="J100" i="44" s="1"/>
  <c r="K100" i="44" s="1"/>
  <c r="L100" i="44" s="1"/>
  <c r="M100" i="44" s="1"/>
  <c r="N100" i="44" s="1"/>
  <c r="O100" i="44" s="1"/>
  <c r="P100" i="44" s="1"/>
  <c r="Q100" i="44" s="1"/>
  <c r="R100" i="44" s="1"/>
  <c r="S100" i="44" s="1"/>
  <c r="T100" i="44" s="1"/>
  <c r="U100" i="44" s="1"/>
  <c r="V100" i="44" s="1"/>
  <c r="W100" i="44" s="1"/>
  <c r="X100" i="44" s="1"/>
  <c r="Y100" i="44" s="1"/>
  <c r="Z100" i="44" s="1"/>
  <c r="AA100" i="44" s="1"/>
  <c r="AB100" i="44" s="1"/>
  <c r="AC100" i="44" s="1"/>
  <c r="AD100" i="44" s="1"/>
  <c r="AE100" i="44" s="1"/>
  <c r="AF100" i="44" s="1"/>
  <c r="C99" i="44"/>
  <c r="D99" i="44" s="1"/>
  <c r="E99" i="44" s="1"/>
  <c r="F99" i="44" s="1"/>
  <c r="G99" i="44" s="1"/>
  <c r="H99" i="44" s="1"/>
  <c r="I99" i="44" s="1"/>
  <c r="J99" i="44" s="1"/>
  <c r="K99" i="44" s="1"/>
  <c r="L99" i="44" s="1"/>
  <c r="M99" i="44" s="1"/>
  <c r="N99" i="44" s="1"/>
  <c r="O99" i="44" s="1"/>
  <c r="P99" i="44" s="1"/>
  <c r="Q99" i="44" s="1"/>
  <c r="R99" i="44" s="1"/>
  <c r="S99" i="44" s="1"/>
  <c r="T99" i="44" s="1"/>
  <c r="U99" i="44" s="1"/>
  <c r="V99" i="44" s="1"/>
  <c r="W99" i="44" s="1"/>
  <c r="X99" i="44" s="1"/>
  <c r="Y99" i="44" s="1"/>
  <c r="Z99" i="44" s="1"/>
  <c r="AA99" i="44" s="1"/>
  <c r="AB99" i="44" s="1"/>
  <c r="AC99" i="44" s="1"/>
  <c r="AD99" i="44" s="1"/>
  <c r="AE99" i="44" s="1"/>
  <c r="AF99" i="44" s="1"/>
  <c r="C98" i="44"/>
  <c r="D98" i="44" s="1"/>
  <c r="E98" i="44" s="1"/>
  <c r="F98" i="44" s="1"/>
  <c r="C97" i="44"/>
  <c r="AH95" i="44"/>
  <c r="AI95" i="44" s="1"/>
  <c r="AH94" i="44"/>
  <c r="AI94" i="44" s="1"/>
  <c r="AH93" i="44"/>
  <c r="AI93" i="44" s="1"/>
  <c r="AH91" i="44"/>
  <c r="AI91" i="44" s="1"/>
  <c r="AI88" i="44"/>
  <c r="AH88" i="44"/>
  <c r="AI87" i="44"/>
  <c r="AH87" i="44"/>
  <c r="AI86" i="44"/>
  <c r="AH86" i="44"/>
  <c r="AI85" i="44"/>
  <c r="AH85" i="44"/>
  <c r="AI84" i="44"/>
  <c r="AH84" i="44"/>
  <c r="AI83" i="44"/>
  <c r="AH83" i="44"/>
  <c r="AI82" i="44"/>
  <c r="AH82" i="44"/>
  <c r="AI81" i="44"/>
  <c r="AH81" i="44"/>
  <c r="AG79" i="44"/>
  <c r="AI78" i="44"/>
  <c r="AH78" i="44"/>
  <c r="AF77" i="44"/>
  <c r="AE77" i="44"/>
  <c r="AD77" i="44"/>
  <c r="AC77" i="44"/>
  <c r="AB77" i="44"/>
  <c r="AA77" i="44"/>
  <c r="Z77" i="44"/>
  <c r="Y77" i="44"/>
  <c r="X77" i="44"/>
  <c r="W77" i="44"/>
  <c r="V77" i="44"/>
  <c r="U77" i="44"/>
  <c r="T77" i="44"/>
  <c r="S77" i="44"/>
  <c r="R77" i="44"/>
  <c r="Q77" i="44"/>
  <c r="P77" i="44"/>
  <c r="O77" i="44"/>
  <c r="N77" i="44"/>
  <c r="M77" i="44"/>
  <c r="L77" i="44"/>
  <c r="K77" i="44"/>
  <c r="J77" i="44"/>
  <c r="I77" i="44"/>
  <c r="H77" i="44"/>
  <c r="G77" i="44"/>
  <c r="F77" i="44"/>
  <c r="E77" i="44"/>
  <c r="D77" i="44"/>
  <c r="C77" i="44"/>
  <c r="AF76" i="44"/>
  <c r="AE76" i="44"/>
  <c r="AD76" i="44"/>
  <c r="AC76" i="44"/>
  <c r="AB76" i="44"/>
  <c r="AA76" i="44"/>
  <c r="Z76" i="44"/>
  <c r="Y76" i="44"/>
  <c r="X76" i="44"/>
  <c r="W76" i="44"/>
  <c r="V76" i="44"/>
  <c r="U76" i="44"/>
  <c r="T76" i="44"/>
  <c r="S76" i="44"/>
  <c r="R76" i="44"/>
  <c r="Q76" i="44"/>
  <c r="P76" i="44"/>
  <c r="O76" i="44"/>
  <c r="N76" i="44"/>
  <c r="M76" i="44"/>
  <c r="L76" i="44"/>
  <c r="K76" i="44"/>
  <c r="J76" i="44"/>
  <c r="I76" i="44"/>
  <c r="H76" i="44"/>
  <c r="G76" i="44"/>
  <c r="F76" i="44"/>
  <c r="E76" i="44"/>
  <c r="D76" i="44"/>
  <c r="C76" i="44"/>
  <c r="AF75" i="44"/>
  <c r="AE75" i="44"/>
  <c r="AD75" i="44"/>
  <c r="AC75" i="44"/>
  <c r="AB75" i="44"/>
  <c r="AA75" i="44"/>
  <c r="Z75" i="44"/>
  <c r="Y75" i="44"/>
  <c r="X75" i="44"/>
  <c r="W75" i="44"/>
  <c r="V75" i="44"/>
  <c r="U75" i="44"/>
  <c r="T75" i="44"/>
  <c r="S75" i="44"/>
  <c r="R75" i="44"/>
  <c r="Q75" i="44"/>
  <c r="P75" i="44"/>
  <c r="O75" i="44"/>
  <c r="N75" i="44"/>
  <c r="M75" i="44"/>
  <c r="L75" i="44"/>
  <c r="K75" i="44"/>
  <c r="J75" i="44"/>
  <c r="I75" i="44"/>
  <c r="H75" i="44"/>
  <c r="G75" i="44"/>
  <c r="F75" i="44"/>
  <c r="E75" i="44"/>
  <c r="D75" i="44"/>
  <c r="C75" i="44"/>
  <c r="AF74" i="44"/>
  <c r="AE74" i="44"/>
  <c r="AD74" i="44"/>
  <c r="AC74" i="44"/>
  <c r="AB74" i="44"/>
  <c r="AA74" i="44"/>
  <c r="Z74" i="44"/>
  <c r="Y74" i="44"/>
  <c r="X74" i="44"/>
  <c r="W74" i="44"/>
  <c r="V74" i="44"/>
  <c r="U74" i="44"/>
  <c r="T74" i="44"/>
  <c r="S74" i="44"/>
  <c r="R74" i="44"/>
  <c r="Q74" i="44"/>
  <c r="P74" i="44"/>
  <c r="O74" i="44"/>
  <c r="N74" i="44"/>
  <c r="M74" i="44"/>
  <c r="L74" i="44"/>
  <c r="K74" i="44"/>
  <c r="J74" i="44"/>
  <c r="I74" i="44"/>
  <c r="H74" i="44"/>
  <c r="G74" i="44"/>
  <c r="F74" i="44"/>
  <c r="E74" i="44"/>
  <c r="D74" i="44"/>
  <c r="C74" i="44"/>
  <c r="AF73" i="44"/>
  <c r="AE73" i="44"/>
  <c r="AD73" i="44"/>
  <c r="AC73" i="44"/>
  <c r="AB73" i="44"/>
  <c r="AA73" i="44"/>
  <c r="Z73" i="44"/>
  <c r="Y73" i="44"/>
  <c r="X73" i="44"/>
  <c r="W73" i="44"/>
  <c r="V73" i="44"/>
  <c r="U73" i="44"/>
  <c r="T73" i="44"/>
  <c r="S73" i="44"/>
  <c r="S79" i="44" s="1"/>
  <c r="R73" i="44"/>
  <c r="Q73" i="44"/>
  <c r="P73" i="44"/>
  <c r="O73" i="44"/>
  <c r="N73" i="44"/>
  <c r="M73" i="44"/>
  <c r="L73" i="44"/>
  <c r="K73" i="44"/>
  <c r="J73" i="44"/>
  <c r="I73" i="44"/>
  <c r="H73" i="44"/>
  <c r="G73" i="44"/>
  <c r="F73" i="44"/>
  <c r="E73" i="44"/>
  <c r="D73" i="44"/>
  <c r="C73" i="44"/>
  <c r="AI71" i="44"/>
  <c r="AH71" i="44"/>
  <c r="AG69" i="44"/>
  <c r="AF69" i="44"/>
  <c r="AE69" i="44"/>
  <c r="AD69" i="44"/>
  <c r="AC69" i="44"/>
  <c r="AB69" i="44"/>
  <c r="AA69" i="44"/>
  <c r="Z69" i="44"/>
  <c r="Y69" i="44"/>
  <c r="X69" i="44"/>
  <c r="W69" i="44"/>
  <c r="V69" i="44"/>
  <c r="U69" i="44"/>
  <c r="T69" i="44"/>
  <c r="S69" i="44"/>
  <c r="R69" i="44"/>
  <c r="Q69" i="44"/>
  <c r="P69" i="44"/>
  <c r="O69" i="44"/>
  <c r="N69" i="44"/>
  <c r="M69" i="44"/>
  <c r="L69" i="44"/>
  <c r="K69" i="44"/>
  <c r="J69" i="44"/>
  <c r="I69" i="44"/>
  <c r="H69" i="44"/>
  <c r="G69" i="44"/>
  <c r="F69" i="44"/>
  <c r="E69" i="44"/>
  <c r="D69" i="44"/>
  <c r="C69" i="44"/>
  <c r="AI68" i="44"/>
  <c r="AH68" i="44"/>
  <c r="AI67" i="44"/>
  <c r="AH67" i="44"/>
  <c r="AI66" i="44"/>
  <c r="AH66" i="44"/>
  <c r="AG65" i="44"/>
  <c r="AF5" i="44"/>
  <c r="AE65" i="44"/>
  <c r="AE5" i="44" s="1"/>
  <c r="AD65" i="44"/>
  <c r="AC65" i="44"/>
  <c r="AB65" i="44"/>
  <c r="AA65" i="44"/>
  <c r="Z65" i="44"/>
  <c r="Z5" i="44" s="1"/>
  <c r="Y65" i="44"/>
  <c r="Y5" i="44" s="1"/>
  <c r="X65" i="44"/>
  <c r="W65" i="44"/>
  <c r="V65" i="44"/>
  <c r="U65" i="44"/>
  <c r="U5" i="44" s="1"/>
  <c r="T65" i="44"/>
  <c r="T5" i="44" s="1"/>
  <c r="S65" i="44"/>
  <c r="S5" i="44" s="1"/>
  <c r="R65" i="44"/>
  <c r="R5" i="44" s="1"/>
  <c r="Q65" i="44"/>
  <c r="Q5" i="44" s="1"/>
  <c r="P65" i="44"/>
  <c r="P5" i="44" s="1"/>
  <c r="O65" i="44"/>
  <c r="N65" i="44"/>
  <c r="M65" i="44"/>
  <c r="M5" i="44" s="1"/>
  <c r="L65" i="44"/>
  <c r="K65" i="44"/>
  <c r="K5" i="44" s="1"/>
  <c r="J65" i="44"/>
  <c r="I65" i="44"/>
  <c r="I5" i="44" s="1"/>
  <c r="H65" i="44"/>
  <c r="G65" i="44"/>
  <c r="F65" i="44"/>
  <c r="E65" i="44"/>
  <c r="E5" i="44" s="1"/>
  <c r="D65" i="44"/>
  <c r="D5" i="44" s="1"/>
  <c r="C65" i="44"/>
  <c r="C5" i="44" s="1"/>
  <c r="AI64" i="44"/>
  <c r="AH64" i="44"/>
  <c r="AI63" i="44"/>
  <c r="AH63" i="44"/>
  <c r="AI62" i="44"/>
  <c r="AH62" i="44"/>
  <c r="AI61" i="44"/>
  <c r="AH61" i="44"/>
  <c r="AI60" i="44"/>
  <c r="AH60" i="44"/>
  <c r="AI59" i="44"/>
  <c r="AH59" i="44"/>
  <c r="AI58" i="44"/>
  <c r="AH58" i="44"/>
  <c r="AI57" i="44"/>
  <c r="AH57" i="44"/>
  <c r="AI56" i="44"/>
  <c r="AH56" i="44"/>
  <c r="AI55" i="44"/>
  <c r="AH55" i="44"/>
  <c r="AI54" i="44"/>
  <c r="AH54" i="44"/>
  <c r="AG53" i="44"/>
  <c r="AF53" i="44"/>
  <c r="AE53" i="44"/>
  <c r="AD53" i="44"/>
  <c r="AC53" i="44"/>
  <c r="AB53" i="44"/>
  <c r="AA53" i="44"/>
  <c r="Z53" i="44"/>
  <c r="Y53" i="44"/>
  <c r="X53" i="44"/>
  <c r="W53" i="44"/>
  <c r="V53" i="44"/>
  <c r="U53" i="44"/>
  <c r="T53" i="44"/>
  <c r="S53" i="44"/>
  <c r="R53" i="44"/>
  <c r="Q53" i="44"/>
  <c r="P53" i="44"/>
  <c r="O53" i="44"/>
  <c r="N53" i="44"/>
  <c r="M53" i="44"/>
  <c r="L53" i="44"/>
  <c r="K53" i="44"/>
  <c r="J53" i="44"/>
  <c r="I53" i="44"/>
  <c r="H53" i="44"/>
  <c r="G53" i="44"/>
  <c r="F53" i="44"/>
  <c r="E53" i="44"/>
  <c r="D53" i="44"/>
  <c r="C53" i="44"/>
  <c r="AI52" i="44"/>
  <c r="AH52" i="44"/>
  <c r="AI51" i="44"/>
  <c r="AH51" i="44"/>
  <c r="AI50" i="44"/>
  <c r="AH50" i="44"/>
  <c r="S49" i="44"/>
  <c r="R49" i="44"/>
  <c r="Q49" i="44"/>
  <c r="P49" i="44"/>
  <c r="O49" i="44"/>
  <c r="N49" i="44"/>
  <c r="M49" i="44"/>
  <c r="L49" i="44"/>
  <c r="K49" i="44"/>
  <c r="J49" i="44"/>
  <c r="I49" i="44"/>
  <c r="H49" i="44"/>
  <c r="G49" i="44"/>
  <c r="F49" i="44"/>
  <c r="E49" i="44"/>
  <c r="D49" i="44"/>
  <c r="C49" i="44"/>
  <c r="AG48" i="44"/>
  <c r="AG49" i="44" s="1"/>
  <c r="AI47" i="44"/>
  <c r="AH47" i="44"/>
  <c r="AI46" i="44"/>
  <c r="AH46" i="44"/>
  <c r="AI45" i="44"/>
  <c r="AH45" i="44"/>
  <c r="AI44" i="44"/>
  <c r="AH44" i="44"/>
  <c r="AI43" i="44"/>
  <c r="AH43" i="44"/>
  <c r="AI42" i="44"/>
  <c r="AH42" i="44"/>
  <c r="AI41" i="44"/>
  <c r="AH41" i="44"/>
  <c r="AI40" i="44"/>
  <c r="AH40" i="44"/>
  <c r="AI39" i="44"/>
  <c r="AH39" i="44"/>
  <c r="AI38" i="44"/>
  <c r="AH38" i="44"/>
  <c r="AI37" i="44"/>
  <c r="AH37" i="44"/>
  <c r="AI36" i="44"/>
  <c r="AH36" i="44"/>
  <c r="AG35" i="44"/>
  <c r="AG2" i="44" s="1"/>
  <c r="AG6" i="44" s="1"/>
  <c r="AF35" i="44"/>
  <c r="AE35" i="44"/>
  <c r="AD35" i="44"/>
  <c r="AC35" i="44"/>
  <c r="AB35" i="44"/>
  <c r="AA35" i="44"/>
  <c r="Z35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AI34" i="44"/>
  <c r="AH34" i="44"/>
  <c r="AI33" i="44"/>
  <c r="AH33" i="44"/>
  <c r="AI32" i="44"/>
  <c r="AH32" i="44"/>
  <c r="AI31" i="44"/>
  <c r="AH31" i="44"/>
  <c r="AI30" i="44"/>
  <c r="AH30" i="44"/>
  <c r="AI29" i="44"/>
  <c r="AH29" i="44"/>
  <c r="AI28" i="44"/>
  <c r="AH28" i="44"/>
  <c r="AI27" i="44"/>
  <c r="AH27" i="44"/>
  <c r="AI26" i="44"/>
  <c r="AH26" i="44"/>
  <c r="AI25" i="44"/>
  <c r="AH25" i="44"/>
  <c r="AI24" i="44"/>
  <c r="AH24" i="44"/>
  <c r="AI23" i="44"/>
  <c r="AH23" i="44"/>
  <c r="AI22" i="44"/>
  <c r="AH22" i="44"/>
  <c r="AI21" i="44"/>
  <c r="AH21" i="44"/>
  <c r="AI20" i="44"/>
  <c r="AH20" i="44"/>
  <c r="AI19" i="44"/>
  <c r="AH19" i="44"/>
  <c r="AI18" i="44"/>
  <c r="AH18" i="44"/>
  <c r="AI17" i="44"/>
  <c r="AH17" i="44"/>
  <c r="AI16" i="44"/>
  <c r="AH16" i="44"/>
  <c r="AI15" i="44"/>
  <c r="AH15" i="44"/>
  <c r="AI14" i="44"/>
  <c r="AH14" i="44"/>
  <c r="AI13" i="44"/>
  <c r="AH13" i="44"/>
  <c r="AI12" i="44"/>
  <c r="AH12" i="44"/>
  <c r="AI11" i="44"/>
  <c r="AH11" i="44"/>
  <c r="AC5" i="44"/>
  <c r="AB5" i="44"/>
  <c r="AA5" i="44"/>
  <c r="X5" i="44"/>
  <c r="L5" i="44"/>
  <c r="J5" i="44"/>
  <c r="H5" i="44"/>
  <c r="B5" i="44"/>
  <c r="AG4" i="44"/>
  <c r="K4" i="44"/>
  <c r="B4" i="44"/>
  <c r="AG3" i="44"/>
  <c r="E4" i="44"/>
  <c r="AH80" i="49" l="1"/>
  <c r="AI80" i="49"/>
  <c r="Q189" i="47"/>
  <c r="P195" i="47"/>
  <c r="P90" i="47"/>
  <c r="T98" i="47"/>
  <c r="S194" i="47"/>
  <c r="R230" i="47"/>
  <c r="R187" i="47"/>
  <c r="S97" i="47"/>
  <c r="N187" i="46"/>
  <c r="O97" i="46"/>
  <c r="R98" i="46"/>
  <c r="O230" i="46"/>
  <c r="P194" i="46"/>
  <c r="O195" i="46"/>
  <c r="P189" i="46"/>
  <c r="O90" i="46"/>
  <c r="H190" i="45"/>
  <c r="G195" i="45"/>
  <c r="J189" i="45"/>
  <c r="F187" i="45"/>
  <c r="G97" i="45"/>
  <c r="G230" i="45"/>
  <c r="H194" i="45"/>
  <c r="H98" i="45"/>
  <c r="G90" i="45"/>
  <c r="J72" i="44"/>
  <c r="AG70" i="44"/>
  <c r="AF79" i="44"/>
  <c r="AE79" i="44"/>
  <c r="AI69" i="44"/>
  <c r="AH92" i="44"/>
  <c r="AI92" i="44" s="1"/>
  <c r="C90" i="44"/>
  <c r="D121" i="44"/>
  <c r="E121" i="44" s="1"/>
  <c r="F121" i="44" s="1"/>
  <c r="G121" i="44" s="1"/>
  <c r="H121" i="44" s="1"/>
  <c r="I121" i="44" s="1"/>
  <c r="J121" i="44" s="1"/>
  <c r="K121" i="44" s="1"/>
  <c r="L121" i="44" s="1"/>
  <c r="M121" i="44" s="1"/>
  <c r="N121" i="44" s="1"/>
  <c r="O121" i="44" s="1"/>
  <c r="P121" i="44" s="1"/>
  <c r="Q121" i="44" s="1"/>
  <c r="R121" i="44" s="1"/>
  <c r="S121" i="44" s="1"/>
  <c r="T121" i="44" s="1"/>
  <c r="U121" i="44" s="1"/>
  <c r="V121" i="44" s="1"/>
  <c r="W121" i="44" s="1"/>
  <c r="X121" i="44" s="1"/>
  <c r="Y121" i="44" s="1"/>
  <c r="Z121" i="44" s="1"/>
  <c r="AA121" i="44" s="1"/>
  <c r="AB121" i="44" s="1"/>
  <c r="AC121" i="44" s="1"/>
  <c r="AD121" i="44" s="1"/>
  <c r="AE121" i="44" s="1"/>
  <c r="AF121" i="44" s="1"/>
  <c r="B72" i="44"/>
  <c r="AD79" i="44"/>
  <c r="AB79" i="44"/>
  <c r="AA79" i="44"/>
  <c r="Z79" i="44"/>
  <c r="Y79" i="44"/>
  <c r="X79" i="44"/>
  <c r="W79" i="44"/>
  <c r="V79" i="44"/>
  <c r="T79" i="44"/>
  <c r="S70" i="44"/>
  <c r="R79" i="44"/>
  <c r="R72" i="44"/>
  <c r="Q79" i="44"/>
  <c r="Q72" i="44"/>
  <c r="G70" i="44"/>
  <c r="AH75" i="44"/>
  <c r="P79" i="44"/>
  <c r="O79" i="44"/>
  <c r="O70" i="44"/>
  <c r="N79" i="44"/>
  <c r="N70" i="44"/>
  <c r="M70" i="44"/>
  <c r="L79" i="44"/>
  <c r="AI53" i="44"/>
  <c r="K79" i="44"/>
  <c r="K70" i="44"/>
  <c r="J79" i="44"/>
  <c r="AB209" i="44"/>
  <c r="J7" i="44"/>
  <c r="J70" i="44"/>
  <c r="J80" i="44" s="1"/>
  <c r="I79" i="44"/>
  <c r="I70" i="44"/>
  <c r="I72" i="44"/>
  <c r="H79" i="44"/>
  <c r="AI76" i="44"/>
  <c r="G79" i="44"/>
  <c r="AI74" i="44"/>
  <c r="G72" i="44"/>
  <c r="E72" i="44"/>
  <c r="W209" i="44" s="1"/>
  <c r="E70" i="44"/>
  <c r="F79" i="44"/>
  <c r="F70" i="44"/>
  <c r="AI35" i="44"/>
  <c r="D79" i="44"/>
  <c r="AH77" i="44"/>
  <c r="C79" i="44"/>
  <c r="C70" i="44"/>
  <c r="B70" i="44"/>
  <c r="B80" i="44" s="1"/>
  <c r="B79" i="44"/>
  <c r="H4" i="44"/>
  <c r="AI209" i="44"/>
  <c r="Q7" i="44"/>
  <c r="AJ209" i="44"/>
  <c r="R7" i="44"/>
  <c r="AH35" i="44"/>
  <c r="P72" i="44"/>
  <c r="D206" i="44"/>
  <c r="S206" i="44"/>
  <c r="H70" i="44"/>
  <c r="P70" i="44"/>
  <c r="M72" i="44"/>
  <c r="E79" i="44"/>
  <c r="M79" i="44"/>
  <c r="U79" i="44"/>
  <c r="AC79" i="44"/>
  <c r="F5" i="44"/>
  <c r="N5" i="44"/>
  <c r="V5" i="44"/>
  <c r="AD5" i="44"/>
  <c r="AH69" i="44"/>
  <c r="N72" i="44"/>
  <c r="N80" i="44" s="1"/>
  <c r="G98" i="44"/>
  <c r="W5" i="44"/>
  <c r="AI65" i="44"/>
  <c r="O72" i="44"/>
  <c r="AH53" i="44"/>
  <c r="D72" i="44"/>
  <c r="L72" i="44"/>
  <c r="Q70" i="44"/>
  <c r="Q80" i="44" s="1"/>
  <c r="AG72" i="44"/>
  <c r="AG80" i="44" s="1"/>
  <c r="O5" i="44"/>
  <c r="AH65" i="44"/>
  <c r="C72" i="44"/>
  <c r="S72" i="44"/>
  <c r="D70" i="44"/>
  <c r="D80" i="44" s="1"/>
  <c r="L70" i="44"/>
  <c r="L80" i="44" s="1"/>
  <c r="R70" i="44"/>
  <c r="R80" i="44" s="1"/>
  <c r="F72" i="44"/>
  <c r="AH74" i="44"/>
  <c r="AI75" i="44"/>
  <c r="AH76" i="44"/>
  <c r="AI77" i="44"/>
  <c r="C187" i="44"/>
  <c r="D97" i="44"/>
  <c r="H72" i="44"/>
  <c r="G5" i="44"/>
  <c r="K72" i="44"/>
  <c r="K80" i="44" s="1"/>
  <c r="AI73" i="44"/>
  <c r="AH73" i="44"/>
  <c r="C195" i="44"/>
  <c r="D189" i="44"/>
  <c r="D194" i="44"/>
  <c r="U98" i="47" l="1"/>
  <c r="S230" i="47"/>
  <c r="T194" i="47"/>
  <c r="S187" i="47"/>
  <c r="T97" i="47"/>
  <c r="Q195" i="47"/>
  <c r="R189" i="47"/>
  <c r="Q90" i="47"/>
  <c r="S98" i="46"/>
  <c r="Q189" i="46"/>
  <c r="P195" i="46"/>
  <c r="P90" i="46"/>
  <c r="O187" i="46"/>
  <c r="P97" i="46"/>
  <c r="P230" i="46"/>
  <c r="Q194" i="46"/>
  <c r="G187" i="45"/>
  <c r="H97" i="45"/>
  <c r="K189" i="45"/>
  <c r="I98" i="45"/>
  <c r="H90" i="45"/>
  <c r="I190" i="45"/>
  <c r="H195" i="45"/>
  <c r="H230" i="45"/>
  <c r="I194" i="45"/>
  <c r="C80" i="44"/>
  <c r="I80" i="44"/>
  <c r="E80" i="44"/>
  <c r="P80" i="44"/>
  <c r="M80" i="44"/>
  <c r="AA209" i="44"/>
  <c r="I7" i="44"/>
  <c r="H80" i="44"/>
  <c r="G80" i="44"/>
  <c r="G7" i="44"/>
  <c r="Y209" i="44"/>
  <c r="F80" i="44"/>
  <c r="E7" i="44"/>
  <c r="H98" i="44"/>
  <c r="T209" i="44"/>
  <c r="B7" i="44"/>
  <c r="D195" i="44"/>
  <c r="E189" i="44"/>
  <c r="D90" i="44"/>
  <c r="V209" i="44"/>
  <c r="D7" i="44"/>
  <c r="AF209" i="44"/>
  <c r="N7" i="44"/>
  <c r="AH209" i="44"/>
  <c r="P7" i="44"/>
  <c r="D230" i="44"/>
  <c r="E194" i="44"/>
  <c r="AD209" i="44"/>
  <c r="L7" i="44"/>
  <c r="AK209" i="44"/>
  <c r="S7" i="44"/>
  <c r="AC209" i="44"/>
  <c r="K7" i="44"/>
  <c r="AI79" i="44"/>
  <c r="AH79" i="44"/>
  <c r="AG209" i="44"/>
  <c r="O7" i="44"/>
  <c r="AE209" i="44"/>
  <c r="M7" i="44"/>
  <c r="S80" i="44"/>
  <c r="Z209" i="44"/>
  <c r="H7" i="44"/>
  <c r="X209" i="44"/>
  <c r="C204" i="44"/>
  <c r="B204" i="44"/>
  <c r="F7" i="44"/>
  <c r="U209" i="44"/>
  <c r="C7" i="44"/>
  <c r="D187" i="44"/>
  <c r="E97" i="44"/>
  <c r="O80" i="44"/>
  <c r="T230" i="47" l="1"/>
  <c r="U194" i="47"/>
  <c r="T187" i="47"/>
  <c r="U97" i="47"/>
  <c r="V98" i="47"/>
  <c r="R195" i="47"/>
  <c r="S189" i="47"/>
  <c r="R90" i="47"/>
  <c r="R189" i="46"/>
  <c r="Q195" i="46"/>
  <c r="Q90" i="46"/>
  <c r="P187" i="46"/>
  <c r="Q97" i="46"/>
  <c r="Q230" i="46"/>
  <c r="R194" i="46"/>
  <c r="T98" i="46"/>
  <c r="J190" i="45"/>
  <c r="I195" i="45"/>
  <c r="I90" i="45"/>
  <c r="J98" i="45"/>
  <c r="L189" i="45"/>
  <c r="J194" i="45"/>
  <c r="I230" i="45"/>
  <c r="H187" i="45"/>
  <c r="I97" i="45"/>
  <c r="K6" i="44"/>
  <c r="E187" i="44"/>
  <c r="F97" i="44"/>
  <c r="F194" i="44"/>
  <c r="E230" i="44"/>
  <c r="I98" i="44"/>
  <c r="E195" i="44"/>
  <c r="F189" i="44"/>
  <c r="E90" i="44"/>
  <c r="S195" i="47" l="1"/>
  <c r="T189" i="47"/>
  <c r="S90" i="47"/>
  <c r="U230" i="47"/>
  <c r="V194" i="47"/>
  <c r="W98" i="47"/>
  <c r="U187" i="47"/>
  <c r="V97" i="47"/>
  <c r="U98" i="46"/>
  <c r="S194" i="46"/>
  <c r="R230" i="46"/>
  <c r="Q187" i="46"/>
  <c r="R97" i="46"/>
  <c r="R195" i="46"/>
  <c r="S189" i="46"/>
  <c r="R90" i="46"/>
  <c r="K194" i="45"/>
  <c r="J230" i="45"/>
  <c r="M189" i="45"/>
  <c r="K98" i="45"/>
  <c r="J90" i="45"/>
  <c r="I187" i="45"/>
  <c r="J97" i="45"/>
  <c r="K190" i="45"/>
  <c r="J195" i="45"/>
  <c r="F230" i="44"/>
  <c r="G194" i="44"/>
  <c r="G189" i="44"/>
  <c r="F195" i="44"/>
  <c r="F90" i="44"/>
  <c r="F187" i="44"/>
  <c r="G97" i="44"/>
  <c r="J98" i="44"/>
  <c r="C90" i="18"/>
  <c r="D90" i="18"/>
  <c r="E90" i="18"/>
  <c r="F90" i="18"/>
  <c r="G90" i="18"/>
  <c r="H90" i="18"/>
  <c r="I90" i="18"/>
  <c r="J90" i="18"/>
  <c r="K90" i="18"/>
  <c r="L90" i="18"/>
  <c r="M90" i="18"/>
  <c r="N90" i="18"/>
  <c r="O90" i="18"/>
  <c r="P90" i="18"/>
  <c r="Q90" i="18"/>
  <c r="R90" i="18"/>
  <c r="S90" i="18"/>
  <c r="T90" i="18"/>
  <c r="U90" i="18"/>
  <c r="V90" i="18"/>
  <c r="W90" i="18"/>
  <c r="X90" i="18"/>
  <c r="Y90" i="18"/>
  <c r="Z90" i="18"/>
  <c r="AA90" i="18"/>
  <c r="AB90" i="18"/>
  <c r="AC90" i="18"/>
  <c r="AD90" i="18"/>
  <c r="AE90" i="18"/>
  <c r="AF90" i="18"/>
  <c r="B90" i="18"/>
  <c r="V230" i="47" l="1"/>
  <c r="W194" i="47"/>
  <c r="T195" i="47"/>
  <c r="U189" i="47"/>
  <c r="T90" i="47"/>
  <c r="X98" i="47"/>
  <c r="V187" i="47"/>
  <c r="W97" i="47"/>
  <c r="S195" i="46"/>
  <c r="T189" i="46"/>
  <c r="S90" i="46"/>
  <c r="R187" i="46"/>
  <c r="S97" i="46"/>
  <c r="T194" i="46"/>
  <c r="S230" i="46"/>
  <c r="V98" i="46"/>
  <c r="J187" i="45"/>
  <c r="K97" i="45"/>
  <c r="L98" i="45"/>
  <c r="K90" i="45"/>
  <c r="N189" i="45"/>
  <c r="L190" i="45"/>
  <c r="K195" i="45"/>
  <c r="K230" i="45"/>
  <c r="L194" i="45"/>
  <c r="G187" i="44"/>
  <c r="H97" i="44"/>
  <c r="H189" i="44"/>
  <c r="G195" i="44"/>
  <c r="G90" i="44"/>
  <c r="G230" i="44"/>
  <c r="H194" i="44"/>
  <c r="K98" i="44"/>
  <c r="V189" i="47" l="1"/>
  <c r="U195" i="47"/>
  <c r="U49" i="47" s="1"/>
  <c r="U90" i="47"/>
  <c r="W230" i="47"/>
  <c r="X194" i="47"/>
  <c r="Y98" i="47"/>
  <c r="T49" i="47"/>
  <c r="W187" i="47"/>
  <c r="X97" i="47"/>
  <c r="U194" i="46"/>
  <c r="T230" i="46"/>
  <c r="W98" i="46"/>
  <c r="S187" i="46"/>
  <c r="T97" i="46"/>
  <c r="T195" i="46"/>
  <c r="T48" i="46" s="1"/>
  <c r="U189" i="46"/>
  <c r="T90" i="46"/>
  <c r="M190" i="45"/>
  <c r="L195" i="45"/>
  <c r="M98" i="45"/>
  <c r="L90" i="45"/>
  <c r="L230" i="45"/>
  <c r="M194" i="45"/>
  <c r="K187" i="45"/>
  <c r="L97" i="45"/>
  <c r="O189" i="45"/>
  <c r="H195" i="44"/>
  <c r="I189" i="44"/>
  <c r="H90" i="44"/>
  <c r="H230" i="44"/>
  <c r="I194" i="44"/>
  <c r="H187" i="44"/>
  <c r="I97" i="44"/>
  <c r="L98" i="44"/>
  <c r="X230" i="47" l="1"/>
  <c r="Y194" i="47"/>
  <c r="T70" i="47"/>
  <c r="T72" i="47"/>
  <c r="Z98" i="47"/>
  <c r="X187" i="47"/>
  <c r="Y97" i="47"/>
  <c r="U72" i="47"/>
  <c r="U70" i="47"/>
  <c r="W189" i="47"/>
  <c r="V195" i="47"/>
  <c r="V48" i="47" s="1"/>
  <c r="V90" i="47"/>
  <c r="T49" i="46"/>
  <c r="T187" i="46"/>
  <c r="U97" i="46"/>
  <c r="X98" i="46"/>
  <c r="U195" i="46"/>
  <c r="U48" i="46" s="1"/>
  <c r="U49" i="46" s="1"/>
  <c r="V189" i="46"/>
  <c r="U90" i="46"/>
  <c r="V194" i="46"/>
  <c r="U230" i="46"/>
  <c r="M230" i="45"/>
  <c r="N194" i="45"/>
  <c r="L187" i="45"/>
  <c r="M97" i="45"/>
  <c r="N98" i="45"/>
  <c r="M90" i="45"/>
  <c r="P189" i="45"/>
  <c r="N190" i="45"/>
  <c r="M195" i="45"/>
  <c r="I187" i="44"/>
  <c r="J97" i="44"/>
  <c r="J194" i="44"/>
  <c r="I230" i="44"/>
  <c r="J189" i="44"/>
  <c r="I195" i="44"/>
  <c r="I90" i="44"/>
  <c r="M98" i="44"/>
  <c r="U80" i="47" l="1"/>
  <c r="V49" i="47"/>
  <c r="T80" i="47"/>
  <c r="X189" i="47"/>
  <c r="W195" i="47"/>
  <c r="W49" i="47" s="1"/>
  <c r="W90" i="47"/>
  <c r="AM209" i="47"/>
  <c r="U7" i="47"/>
  <c r="Y187" i="47"/>
  <c r="Z97" i="47"/>
  <c r="Z194" i="47"/>
  <c r="Y230" i="47"/>
  <c r="AA98" i="47"/>
  <c r="AL209" i="47"/>
  <c r="T7" i="47"/>
  <c r="U70" i="46"/>
  <c r="U72" i="46"/>
  <c r="V230" i="46"/>
  <c r="W194" i="46"/>
  <c r="T72" i="46"/>
  <c r="T70" i="46"/>
  <c r="Y98" i="46"/>
  <c r="U187" i="46"/>
  <c r="V97" i="46"/>
  <c r="W189" i="46"/>
  <c r="V195" i="46"/>
  <c r="V48" i="46" s="1"/>
  <c r="V49" i="46" s="1"/>
  <c r="V90" i="46"/>
  <c r="O98" i="45"/>
  <c r="N90" i="45"/>
  <c r="M187" i="45"/>
  <c r="N97" i="45"/>
  <c r="N230" i="45"/>
  <c r="O194" i="45"/>
  <c r="Q189" i="45"/>
  <c r="O190" i="45"/>
  <c r="N195" i="45"/>
  <c r="J195" i="44"/>
  <c r="K189" i="44"/>
  <c r="J90" i="44"/>
  <c r="K194" i="44"/>
  <c r="J230" i="44"/>
  <c r="J187" i="44"/>
  <c r="K97" i="44"/>
  <c r="N98" i="44"/>
  <c r="AB98" i="47" l="1"/>
  <c r="Y189" i="47"/>
  <c r="X195" i="47"/>
  <c r="X49" i="47" s="1"/>
  <c r="X90" i="47"/>
  <c r="W72" i="47"/>
  <c r="W70" i="47"/>
  <c r="AA194" i="47"/>
  <c r="Z230" i="47"/>
  <c r="Z187" i="47"/>
  <c r="AA97" i="47"/>
  <c r="V70" i="47"/>
  <c r="V72" i="47"/>
  <c r="V70" i="46"/>
  <c r="V72" i="46"/>
  <c r="W195" i="46"/>
  <c r="W48" i="46" s="1"/>
  <c r="W49" i="46" s="1"/>
  <c r="X189" i="46"/>
  <c r="W90" i="46"/>
  <c r="AM209" i="46"/>
  <c r="U7" i="46"/>
  <c r="T80" i="46"/>
  <c r="AL209" i="46"/>
  <c r="T7" i="46"/>
  <c r="V187" i="46"/>
  <c r="W97" i="46"/>
  <c r="W230" i="46"/>
  <c r="X194" i="46"/>
  <c r="Z98" i="46"/>
  <c r="U80" i="46"/>
  <c r="P190" i="45"/>
  <c r="O195" i="45"/>
  <c r="N187" i="45"/>
  <c r="O97" i="45"/>
  <c r="P98" i="45"/>
  <c r="O90" i="45"/>
  <c r="O230" i="45"/>
  <c r="P194" i="45"/>
  <c r="R189" i="45"/>
  <c r="O98" i="44"/>
  <c r="K187" i="44"/>
  <c r="L97" i="44"/>
  <c r="K230" i="44"/>
  <c r="L194" i="44"/>
  <c r="K195" i="44"/>
  <c r="L189" i="44"/>
  <c r="K90" i="44"/>
  <c r="AA230" i="47" l="1"/>
  <c r="AB194" i="47"/>
  <c r="AC98" i="47"/>
  <c r="W80" i="47"/>
  <c r="Y195" i="47"/>
  <c r="Y49" i="47" s="1"/>
  <c r="Z189" i="47"/>
  <c r="Y90" i="47"/>
  <c r="AO209" i="47"/>
  <c r="W7" i="47"/>
  <c r="AA187" i="47"/>
  <c r="AB97" i="47"/>
  <c r="AN209" i="47"/>
  <c r="V7" i="47"/>
  <c r="X70" i="47"/>
  <c r="X72" i="47"/>
  <c r="V80" i="47"/>
  <c r="V80" i="46"/>
  <c r="AA98" i="46"/>
  <c r="X230" i="46"/>
  <c r="Y194" i="46"/>
  <c r="Y189" i="46"/>
  <c r="X195" i="46"/>
  <c r="X48" i="46" s="1"/>
  <c r="X90" i="46"/>
  <c r="W70" i="46"/>
  <c r="W72" i="46"/>
  <c r="AN209" i="46"/>
  <c r="V7" i="46"/>
  <c r="W187" i="46"/>
  <c r="X97" i="46"/>
  <c r="P230" i="45"/>
  <c r="Q194" i="45"/>
  <c r="Q98" i="45"/>
  <c r="P90" i="45"/>
  <c r="O187" i="45"/>
  <c r="P97" i="45"/>
  <c r="S189" i="45"/>
  <c r="Q190" i="45"/>
  <c r="P195" i="45"/>
  <c r="L230" i="44"/>
  <c r="M194" i="44"/>
  <c r="L187" i="44"/>
  <c r="M97" i="44"/>
  <c r="L195" i="44"/>
  <c r="M189" i="44"/>
  <c r="L90" i="44"/>
  <c r="P98" i="44"/>
  <c r="AB187" i="47" l="1"/>
  <c r="AC97" i="47"/>
  <c r="AB230" i="47"/>
  <c r="AC194" i="47"/>
  <c r="X80" i="47"/>
  <c r="Y72" i="47"/>
  <c r="Y70" i="47"/>
  <c r="AP209" i="47"/>
  <c r="X7" i="47"/>
  <c r="AD98" i="47"/>
  <c r="Z195" i="47"/>
  <c r="Z48" i="47" s="1"/>
  <c r="Z49" i="47" s="1"/>
  <c r="AA189" i="47"/>
  <c r="Z90" i="47"/>
  <c r="X49" i="46"/>
  <c r="Y230" i="46"/>
  <c r="Z194" i="46"/>
  <c r="Z189" i="46"/>
  <c r="Y195" i="46"/>
  <c r="Y48" i="46" s="1"/>
  <c r="Y49" i="46" s="1"/>
  <c r="Y90" i="46"/>
  <c r="AO209" i="46"/>
  <c r="W7" i="46"/>
  <c r="X187" i="46"/>
  <c r="Y97" i="46"/>
  <c r="W80" i="46"/>
  <c r="AB98" i="46"/>
  <c r="T189" i="45"/>
  <c r="P187" i="45"/>
  <c r="Q97" i="45"/>
  <c r="Q90" i="45"/>
  <c r="R98" i="45"/>
  <c r="R194" i="45"/>
  <c r="Q230" i="45"/>
  <c r="R190" i="45"/>
  <c r="Q195" i="45"/>
  <c r="M195" i="44"/>
  <c r="N189" i="44"/>
  <c r="M90" i="44"/>
  <c r="M187" i="44"/>
  <c r="N97" i="44"/>
  <c r="N194" i="44"/>
  <c r="M230" i="44"/>
  <c r="Q98" i="44"/>
  <c r="AQ209" i="47" l="1"/>
  <c r="Y7" i="47"/>
  <c r="AC187" i="47"/>
  <c r="AD97" i="47"/>
  <c r="AC230" i="47"/>
  <c r="AD194" i="47"/>
  <c r="Y80" i="47"/>
  <c r="AA195" i="47"/>
  <c r="AA48" i="47" s="1"/>
  <c r="AA49" i="47" s="1"/>
  <c r="AB189" i="47"/>
  <c r="AA90" i="47"/>
  <c r="Z70" i="47"/>
  <c r="Z72" i="47"/>
  <c r="AE98" i="47"/>
  <c r="Y187" i="46"/>
  <c r="Z97" i="46"/>
  <c r="Y70" i="46"/>
  <c r="Y72" i="46"/>
  <c r="AC98" i="46"/>
  <c r="X70" i="46"/>
  <c r="X72" i="46"/>
  <c r="Z195" i="46"/>
  <c r="Z49" i="46" s="1"/>
  <c r="AA189" i="46"/>
  <c r="Z90" i="46"/>
  <c r="Z230" i="46"/>
  <c r="AA194" i="46"/>
  <c r="S194" i="45"/>
  <c r="R230" i="45"/>
  <c r="S98" i="45"/>
  <c r="R90" i="45"/>
  <c r="Q187" i="45"/>
  <c r="R97" i="45"/>
  <c r="U189" i="45"/>
  <c r="S190" i="45"/>
  <c r="R195" i="45"/>
  <c r="R98" i="44"/>
  <c r="N230" i="44"/>
  <c r="O194" i="44"/>
  <c r="N187" i="44"/>
  <c r="O97" i="44"/>
  <c r="O189" i="44"/>
  <c r="N195" i="44"/>
  <c r="N90" i="44"/>
  <c r="AD230" i="47" l="1"/>
  <c r="AE194" i="47"/>
  <c r="AF98" i="47"/>
  <c r="AR209" i="47"/>
  <c r="Z7" i="47"/>
  <c r="Z80" i="47"/>
  <c r="AD187" i="47"/>
  <c r="AE97" i="47"/>
  <c r="AB195" i="47"/>
  <c r="AB48" i="47" s="1"/>
  <c r="AB49" i="47" s="1"/>
  <c r="AC189" i="47"/>
  <c r="AB90" i="47"/>
  <c r="AA70" i="47"/>
  <c r="AA72" i="47"/>
  <c r="AB189" i="46"/>
  <c r="AA195" i="46"/>
  <c r="AA49" i="46" s="1"/>
  <c r="AA90" i="46"/>
  <c r="Y80" i="46"/>
  <c r="Z187" i="46"/>
  <c r="AA97" i="46"/>
  <c r="Z70" i="46"/>
  <c r="Z72" i="46"/>
  <c r="AQ209" i="46"/>
  <c r="Y7" i="46"/>
  <c r="AP209" i="46"/>
  <c r="X7" i="46"/>
  <c r="X80" i="46"/>
  <c r="AB194" i="46"/>
  <c r="AA230" i="46"/>
  <c r="AD98" i="46"/>
  <c r="R187" i="45"/>
  <c r="S97" i="45"/>
  <c r="V189" i="45"/>
  <c r="T98" i="45"/>
  <c r="S90" i="45"/>
  <c r="T190" i="45"/>
  <c r="S195" i="45"/>
  <c r="S230" i="45"/>
  <c r="T194" i="45"/>
  <c r="O187" i="44"/>
  <c r="P97" i="44"/>
  <c r="O230" i="44"/>
  <c r="P194" i="44"/>
  <c r="P189" i="44"/>
  <c r="O195" i="44"/>
  <c r="O90" i="44"/>
  <c r="S98" i="44"/>
  <c r="AD189" i="47" l="1"/>
  <c r="AC195" i="47"/>
  <c r="AC48" i="47" s="1"/>
  <c r="AC49" i="47" s="1"/>
  <c r="AC90" i="47"/>
  <c r="AS209" i="47"/>
  <c r="AA7" i="47"/>
  <c r="AA80" i="47"/>
  <c r="AB72" i="47"/>
  <c r="AB70" i="47"/>
  <c r="AE230" i="47"/>
  <c r="AF194" i="47"/>
  <c r="AF230" i="47" s="1"/>
  <c r="AE187" i="47"/>
  <c r="AF97" i="47"/>
  <c r="AF187" i="47" s="1"/>
  <c r="AR209" i="46"/>
  <c r="Z7" i="46"/>
  <c r="Z80" i="46"/>
  <c r="AA187" i="46"/>
  <c r="AB97" i="46"/>
  <c r="AE98" i="46"/>
  <c r="AB230" i="46"/>
  <c r="AC194" i="46"/>
  <c r="AA70" i="46"/>
  <c r="AA72" i="46"/>
  <c r="AB195" i="46"/>
  <c r="AB48" i="46" s="1"/>
  <c r="AB49" i="46" s="1"/>
  <c r="AC189" i="46"/>
  <c r="AB90" i="46"/>
  <c r="U98" i="45"/>
  <c r="T90" i="45"/>
  <c r="W189" i="45"/>
  <c r="T230" i="45"/>
  <c r="U194" i="45"/>
  <c r="S187" i="45"/>
  <c r="T97" i="45"/>
  <c r="U190" i="45"/>
  <c r="T195" i="45"/>
  <c r="T48" i="45" s="1"/>
  <c r="T98" i="44"/>
  <c r="P195" i="44"/>
  <c r="Q189" i="44"/>
  <c r="P90" i="44"/>
  <c r="P230" i="44"/>
  <c r="Q194" i="44"/>
  <c r="P187" i="44"/>
  <c r="Q97" i="44"/>
  <c r="AT209" i="47" l="1"/>
  <c r="AB7" i="47"/>
  <c r="AB80" i="47"/>
  <c r="AC70" i="47"/>
  <c r="AC72" i="47"/>
  <c r="AE189" i="47"/>
  <c r="AD195" i="47"/>
  <c r="AD48" i="47" s="1"/>
  <c r="AD49" i="47" s="1"/>
  <c r="AD90" i="47"/>
  <c r="AC230" i="46"/>
  <c r="AD194" i="46"/>
  <c r="AB187" i="46"/>
  <c r="AC97" i="46"/>
  <c r="AA80" i="46"/>
  <c r="AC195" i="46"/>
  <c r="AC48" i="46" s="1"/>
  <c r="AC49" i="46" s="1"/>
  <c r="AD189" i="46"/>
  <c r="AC90" i="46"/>
  <c r="AF98" i="46"/>
  <c r="AS209" i="46"/>
  <c r="AA7" i="46"/>
  <c r="AB72" i="46"/>
  <c r="AB70" i="46"/>
  <c r="T187" i="45"/>
  <c r="U97" i="45"/>
  <c r="U230" i="45"/>
  <c r="V194" i="45"/>
  <c r="X189" i="45"/>
  <c r="T49" i="45"/>
  <c r="V190" i="45"/>
  <c r="U195" i="45"/>
  <c r="U48" i="45" s="1"/>
  <c r="U49" i="45" s="1"/>
  <c r="V98" i="45"/>
  <c r="U90" i="45"/>
  <c r="R189" i="44"/>
  <c r="Q195" i="44"/>
  <c r="Q90" i="44"/>
  <c r="U98" i="44"/>
  <c r="R194" i="44"/>
  <c r="Q230" i="44"/>
  <c r="Q187" i="44"/>
  <c r="R97" i="44"/>
  <c r="AD72" i="47" l="1"/>
  <c r="AD70" i="47"/>
  <c r="AD80" i="47" s="1"/>
  <c r="AU209" i="47"/>
  <c r="AC7" i="47"/>
  <c r="AF189" i="47"/>
  <c r="AE195" i="47"/>
  <c r="AE48" i="47" s="1"/>
  <c r="AE49" i="47" s="1"/>
  <c r="AE90" i="47"/>
  <c r="AC80" i="47"/>
  <c r="AT209" i="46"/>
  <c r="AB7" i="46"/>
  <c r="AD230" i="46"/>
  <c r="AE194" i="46"/>
  <c r="AC72" i="46"/>
  <c r="AC70" i="46"/>
  <c r="AC187" i="46"/>
  <c r="AD97" i="46"/>
  <c r="AB80" i="46"/>
  <c r="AE189" i="46"/>
  <c r="AD195" i="46"/>
  <c r="AD48" i="46" s="1"/>
  <c r="AD49" i="46" s="1"/>
  <c r="AD90" i="46"/>
  <c r="U72" i="45"/>
  <c r="U70" i="45"/>
  <c r="Y189" i="45"/>
  <c r="V230" i="45"/>
  <c r="W194" i="45"/>
  <c r="W190" i="45"/>
  <c r="V195" i="45"/>
  <c r="V48" i="45" s="1"/>
  <c r="U187" i="45"/>
  <c r="V97" i="45"/>
  <c r="T72" i="45"/>
  <c r="T70" i="45"/>
  <c r="W98" i="45"/>
  <c r="V90" i="45"/>
  <c r="S194" i="44"/>
  <c r="R230" i="44"/>
  <c r="V98" i="44"/>
  <c r="R187" i="44"/>
  <c r="S97" i="44"/>
  <c r="R195" i="44"/>
  <c r="S189" i="44"/>
  <c r="R90" i="44"/>
  <c r="AF195" i="47" l="1"/>
  <c r="AF48" i="47" s="1"/>
  <c r="AF90" i="47"/>
  <c r="AE72" i="47"/>
  <c r="AE70" i="47"/>
  <c r="AV209" i="47"/>
  <c r="AD7" i="47"/>
  <c r="AC80" i="46"/>
  <c r="AD187" i="46"/>
  <c r="AE97" i="46"/>
  <c r="AU209" i="46"/>
  <c r="AC7" i="46"/>
  <c r="AD72" i="46"/>
  <c r="AD70" i="46"/>
  <c r="AD80" i="46" s="1"/>
  <c r="AE230" i="46"/>
  <c r="AF194" i="46"/>
  <c r="AF230" i="46" s="1"/>
  <c r="AE195" i="46"/>
  <c r="AE48" i="46" s="1"/>
  <c r="AE49" i="46" s="1"/>
  <c r="AF189" i="46"/>
  <c r="AE90" i="46"/>
  <c r="U80" i="45"/>
  <c r="X190" i="45"/>
  <c r="W195" i="45"/>
  <c r="W48" i="45" s="1"/>
  <c r="W49" i="45" s="1"/>
  <c r="V49" i="45"/>
  <c r="T80" i="45"/>
  <c r="AL209" i="45"/>
  <c r="T7" i="45"/>
  <c r="Z189" i="45"/>
  <c r="X98" i="45"/>
  <c r="W90" i="45"/>
  <c r="V187" i="45"/>
  <c r="W97" i="45"/>
  <c r="W230" i="45"/>
  <c r="X194" i="45"/>
  <c r="AM209" i="45"/>
  <c r="U7" i="45"/>
  <c r="S195" i="44"/>
  <c r="T189" i="44"/>
  <c r="S90" i="44"/>
  <c r="S187" i="44"/>
  <c r="T97" i="44"/>
  <c r="W98" i="44"/>
  <c r="S230" i="44"/>
  <c r="T194" i="44"/>
  <c r="AE80" i="47" l="1"/>
  <c r="AH90" i="47"/>
  <c r="AI90" i="47"/>
  <c r="AW209" i="47"/>
  <c r="AE7" i="47"/>
  <c r="AF49" i="47"/>
  <c r="AI48" i="47"/>
  <c r="AH48" i="47"/>
  <c r="AV209" i="46"/>
  <c r="AD7" i="46"/>
  <c r="AF195" i="46"/>
  <c r="AF48" i="46" s="1"/>
  <c r="AF90" i="46"/>
  <c r="AE187" i="46"/>
  <c r="AF97" i="46"/>
  <c r="AF187" i="46" s="1"/>
  <c r="AE70" i="46"/>
  <c r="AE72" i="46"/>
  <c r="AA189" i="45"/>
  <c r="Y98" i="45"/>
  <c r="X90" i="45"/>
  <c r="X230" i="45"/>
  <c r="Y194" i="45"/>
  <c r="V72" i="45"/>
  <c r="V70" i="45"/>
  <c r="W72" i="45"/>
  <c r="W70" i="45"/>
  <c r="W187" i="45"/>
  <c r="X97" i="45"/>
  <c r="Y190" i="45"/>
  <c r="X195" i="45"/>
  <c r="X48" i="45" s="1"/>
  <c r="X98" i="44"/>
  <c r="T187" i="44"/>
  <c r="U97" i="44"/>
  <c r="T195" i="44"/>
  <c r="T48" i="44" s="1"/>
  <c r="U189" i="44"/>
  <c r="T90" i="44"/>
  <c r="T230" i="44"/>
  <c r="U194" i="44"/>
  <c r="AF72" i="47" l="1"/>
  <c r="AF70" i="47"/>
  <c r="AI49" i="47"/>
  <c r="AH49" i="47"/>
  <c r="AE80" i="46"/>
  <c r="AF49" i="46"/>
  <c r="AH48" i="46"/>
  <c r="AI48" i="46"/>
  <c r="AW209" i="46"/>
  <c r="AE7" i="46"/>
  <c r="AH90" i="46"/>
  <c r="AI90" i="46"/>
  <c r="W80" i="45"/>
  <c r="AO209" i="45"/>
  <c r="W7" i="45"/>
  <c r="Y90" i="45"/>
  <c r="Z98" i="45"/>
  <c r="Z194" i="45"/>
  <c r="Y230" i="45"/>
  <c r="Z190" i="45"/>
  <c r="Y195" i="45"/>
  <c r="Y48" i="45" s="1"/>
  <c r="Y49" i="45" s="1"/>
  <c r="V80" i="45"/>
  <c r="AB189" i="45"/>
  <c r="X187" i="45"/>
  <c r="Y97" i="45"/>
  <c r="X49" i="45"/>
  <c r="AN209" i="45"/>
  <c r="V7" i="45"/>
  <c r="U195" i="44"/>
  <c r="U48" i="44" s="1"/>
  <c r="U49" i="44" s="1"/>
  <c r="V189" i="44"/>
  <c r="U90" i="44"/>
  <c r="T49" i="44"/>
  <c r="U187" i="44"/>
  <c r="V97" i="44"/>
  <c r="V194" i="44"/>
  <c r="U230" i="44"/>
  <c r="Y98" i="44"/>
  <c r="AF80" i="47" l="1"/>
  <c r="AH70" i="47"/>
  <c r="AI70" i="47"/>
  <c r="AX209" i="47"/>
  <c r="AF7" i="47"/>
  <c r="A7" i="47" s="1"/>
  <c r="AH72" i="47"/>
  <c r="AI72" i="47"/>
  <c r="AF72" i="46"/>
  <c r="AF70" i="46"/>
  <c r="AH49" i="46"/>
  <c r="AI49" i="46"/>
  <c r="Y187" i="45"/>
  <c r="Z97" i="45"/>
  <c r="AA190" i="45"/>
  <c r="Z195" i="45"/>
  <c r="Z49" i="45" s="1"/>
  <c r="AC189" i="45"/>
  <c r="AA194" i="45"/>
  <c r="Z230" i="45"/>
  <c r="AA98" i="45"/>
  <c r="Z90" i="45"/>
  <c r="Y70" i="45"/>
  <c r="Y72" i="45"/>
  <c r="X70" i="45"/>
  <c r="X72" i="45"/>
  <c r="V187" i="44"/>
  <c r="W97" i="44"/>
  <c r="Z98" i="44"/>
  <c r="W189" i="44"/>
  <c r="V195" i="44"/>
  <c r="V48" i="44" s="1"/>
  <c r="V90" i="44"/>
  <c r="T70" i="44"/>
  <c r="T72" i="44"/>
  <c r="V230" i="44"/>
  <c r="W194" i="44"/>
  <c r="U72" i="44"/>
  <c r="U70" i="44"/>
  <c r="AI80" i="47" l="1"/>
  <c r="AH80" i="47"/>
  <c r="AF80" i="46"/>
  <c r="AI70" i="46"/>
  <c r="AH70" i="46"/>
  <c r="AX209" i="46"/>
  <c r="AF7" i="46"/>
  <c r="A7" i="46" s="1"/>
  <c r="AI72" i="46"/>
  <c r="AH72" i="46"/>
  <c r="AA230" i="45"/>
  <c r="AB194" i="45"/>
  <c r="AD189" i="45"/>
  <c r="X80" i="45"/>
  <c r="AQ209" i="45"/>
  <c r="Y7" i="45"/>
  <c r="Z70" i="45"/>
  <c r="Z72" i="45"/>
  <c r="AP209" i="45"/>
  <c r="X7" i="45"/>
  <c r="Y80" i="45"/>
  <c r="AB190" i="45"/>
  <c r="AA195" i="45"/>
  <c r="AA48" i="45" s="1"/>
  <c r="AA49" i="45" s="1"/>
  <c r="Z187" i="45"/>
  <c r="AA97" i="45"/>
  <c r="AB98" i="45"/>
  <c r="AA90" i="45"/>
  <c r="U80" i="44"/>
  <c r="V49" i="44"/>
  <c r="W230" i="44"/>
  <c r="X194" i="44"/>
  <c r="AL209" i="44"/>
  <c r="T7" i="44"/>
  <c r="AA98" i="44"/>
  <c r="T80" i="44"/>
  <c r="AM209" i="44"/>
  <c r="U7" i="44"/>
  <c r="X189" i="44"/>
  <c r="W195" i="44"/>
  <c r="W48" i="44" s="1"/>
  <c r="W49" i="44" s="1"/>
  <c r="W90" i="44"/>
  <c r="W187" i="44"/>
  <c r="X97" i="44"/>
  <c r="AI80" i="46" l="1"/>
  <c r="AH80" i="46"/>
  <c r="AC98" i="45"/>
  <c r="AB90" i="45"/>
  <c r="AA187" i="45"/>
  <c r="AB97" i="45"/>
  <c r="AA70" i="45"/>
  <c r="AA72" i="45"/>
  <c r="AE189" i="45"/>
  <c r="Z80" i="45"/>
  <c r="AB230" i="45"/>
  <c r="AC194" i="45"/>
  <c r="AR209" i="45"/>
  <c r="Z7" i="45"/>
  <c r="AC190" i="45"/>
  <c r="AB195" i="45"/>
  <c r="AB48" i="45" s="1"/>
  <c r="AB49" i="45" s="1"/>
  <c r="X187" i="44"/>
  <c r="Y97" i="44"/>
  <c r="X230" i="44"/>
  <c r="Y194" i="44"/>
  <c r="W72" i="44"/>
  <c r="W70" i="44"/>
  <c r="AB98" i="44"/>
  <c r="X195" i="44"/>
  <c r="X48" i="44" s="1"/>
  <c r="Y189" i="44"/>
  <c r="X90" i="44"/>
  <c r="V72" i="44"/>
  <c r="V70" i="44"/>
  <c r="AB187" i="45" l="1"/>
  <c r="AC97" i="45"/>
  <c r="AS209" i="45"/>
  <c r="AA7" i="45"/>
  <c r="AF189" i="45"/>
  <c r="AC230" i="45"/>
  <c r="AD194" i="45"/>
  <c r="AA80" i="45"/>
  <c r="AB72" i="45"/>
  <c r="AB70" i="45"/>
  <c r="AB80" i="45" s="1"/>
  <c r="AD190" i="45"/>
  <c r="AC195" i="45"/>
  <c r="AC48" i="45" s="1"/>
  <c r="AC49" i="45" s="1"/>
  <c r="AD98" i="45"/>
  <c r="AC90" i="45"/>
  <c r="W80" i="44"/>
  <c r="AN209" i="44"/>
  <c r="V7" i="44"/>
  <c r="Z194" i="44"/>
  <c r="Y230" i="44"/>
  <c r="Z189" i="44"/>
  <c r="Y195" i="44"/>
  <c r="Y48" i="44" s="1"/>
  <c r="Y90" i="44"/>
  <c r="Y187" i="44"/>
  <c r="Z97" i="44"/>
  <c r="X49" i="44"/>
  <c r="AC98" i="44"/>
  <c r="V80" i="44"/>
  <c r="AO209" i="44"/>
  <c r="W7" i="44"/>
  <c r="AT209" i="45" l="1"/>
  <c r="AB7" i="45"/>
  <c r="AE98" i="45"/>
  <c r="AD90" i="45"/>
  <c r="AD230" i="45"/>
  <c r="AE194" i="45"/>
  <c r="AC187" i="45"/>
  <c r="AD97" i="45"/>
  <c r="AC72" i="45"/>
  <c r="AC70" i="45"/>
  <c r="AE190" i="45"/>
  <c r="AD195" i="45"/>
  <c r="AD48" i="45" s="1"/>
  <c r="AD49" i="45" s="1"/>
  <c r="Z195" i="44"/>
  <c r="Z48" i="44" s="1"/>
  <c r="Z49" i="44" s="1"/>
  <c r="AA189" i="44"/>
  <c r="Z90" i="44"/>
  <c r="AA194" i="44"/>
  <c r="Z230" i="44"/>
  <c r="Z187" i="44"/>
  <c r="AA97" i="44"/>
  <c r="Y49" i="44"/>
  <c r="AD98" i="44"/>
  <c r="X72" i="44"/>
  <c r="X70" i="44"/>
  <c r="AC80" i="45" l="1"/>
  <c r="AE230" i="45"/>
  <c r="AF194" i="45"/>
  <c r="AF230" i="45" s="1"/>
  <c r="AF190" i="45"/>
  <c r="AF195" i="45" s="1"/>
  <c r="AF48" i="45" s="1"/>
  <c r="AE195" i="45"/>
  <c r="AE48" i="45" s="1"/>
  <c r="AE49" i="45" s="1"/>
  <c r="AF98" i="45"/>
  <c r="AF90" i="45" s="1"/>
  <c r="AE90" i="45"/>
  <c r="AU209" i="45"/>
  <c r="AC7" i="45"/>
  <c r="AD70" i="45"/>
  <c r="AD72" i="45"/>
  <c r="AD187" i="45"/>
  <c r="AE97" i="45"/>
  <c r="AP209" i="44"/>
  <c r="X7" i="44"/>
  <c r="AA230" i="44"/>
  <c r="AB194" i="44"/>
  <c r="AA195" i="44"/>
  <c r="AA48" i="44" s="1"/>
  <c r="AB189" i="44"/>
  <c r="AA90" i="44"/>
  <c r="AA187" i="44"/>
  <c r="AB97" i="44"/>
  <c r="AE98" i="44"/>
  <c r="Z70" i="44"/>
  <c r="Z72" i="44"/>
  <c r="X80" i="44"/>
  <c r="Y72" i="44"/>
  <c r="Y70" i="44"/>
  <c r="AI90" i="45" l="1"/>
  <c r="AH90" i="45"/>
  <c r="AF49" i="45"/>
  <c r="AH48" i="45"/>
  <c r="AI48" i="45"/>
  <c r="AE187" i="45"/>
  <c r="AF97" i="45"/>
  <c r="AF187" i="45" s="1"/>
  <c r="AV209" i="45"/>
  <c r="AD7" i="45"/>
  <c r="AE72" i="45"/>
  <c r="AE70" i="45"/>
  <c r="AE80" i="45" s="1"/>
  <c r="AD80" i="45"/>
  <c r="Y80" i="44"/>
  <c r="Z80" i="44"/>
  <c r="AB230" i="44"/>
  <c r="AC194" i="44"/>
  <c r="AA49" i="44"/>
  <c r="AB195" i="44"/>
  <c r="AB48" i="44" s="1"/>
  <c r="AB49" i="44" s="1"/>
  <c r="AC189" i="44"/>
  <c r="AB90" i="44"/>
  <c r="AF98" i="44"/>
  <c r="AQ209" i="44"/>
  <c r="Y7" i="44"/>
  <c r="AB187" i="44"/>
  <c r="AC97" i="44"/>
  <c r="AR209" i="44"/>
  <c r="Z7" i="44"/>
  <c r="AF70" i="45" l="1"/>
  <c r="AF72" i="45"/>
  <c r="AI49" i="45"/>
  <c r="AH49" i="45"/>
  <c r="AW209" i="45"/>
  <c r="AE7" i="45"/>
  <c r="AC187" i="44"/>
  <c r="AD97" i="44"/>
  <c r="AB72" i="44"/>
  <c r="AB70" i="44"/>
  <c r="AA70" i="44"/>
  <c r="AA72" i="44"/>
  <c r="AD194" i="44"/>
  <c r="AC230" i="44"/>
  <c r="AC195" i="44"/>
  <c r="AC48" i="44" s="1"/>
  <c r="AC49" i="44" s="1"/>
  <c r="AD189" i="44"/>
  <c r="AC90" i="44"/>
  <c r="AX209" i="45" l="1"/>
  <c r="AF7" i="45"/>
  <c r="A7" i="45" s="1"/>
  <c r="AH72" i="45"/>
  <c r="AI72" i="45"/>
  <c r="AF80" i="45"/>
  <c r="AH70" i="45"/>
  <c r="AI70" i="45"/>
  <c r="AB80" i="44"/>
  <c r="AS209" i="44"/>
  <c r="AA7" i="44"/>
  <c r="AT209" i="44"/>
  <c r="AB7" i="44"/>
  <c r="AD230" i="44"/>
  <c r="AE194" i="44"/>
  <c r="AA80" i="44"/>
  <c r="AE189" i="44"/>
  <c r="AD195" i="44"/>
  <c r="AD48" i="44" s="1"/>
  <c r="AD49" i="44" s="1"/>
  <c r="AD90" i="44"/>
  <c r="AD187" i="44"/>
  <c r="AE97" i="44"/>
  <c r="AC70" i="44"/>
  <c r="AC72" i="44"/>
  <c r="AI80" i="45" l="1"/>
  <c r="AH80" i="45"/>
  <c r="AF189" i="44"/>
  <c r="AE195" i="44"/>
  <c r="AE48" i="44" s="1"/>
  <c r="AE49" i="44" s="1"/>
  <c r="AE90" i="44"/>
  <c r="AC80" i="44"/>
  <c r="AU209" i="44"/>
  <c r="AC7" i="44"/>
  <c r="AE230" i="44"/>
  <c r="AF194" i="44"/>
  <c r="AF230" i="44" s="1"/>
  <c r="AE187" i="44"/>
  <c r="AF97" i="44"/>
  <c r="AF187" i="44" s="1"/>
  <c r="AD70" i="44"/>
  <c r="AD72" i="44"/>
  <c r="AV209" i="44" l="1"/>
  <c r="AD7" i="44"/>
  <c r="AE70" i="44"/>
  <c r="AE72" i="44"/>
  <c r="AD80" i="44"/>
  <c r="AF195" i="44"/>
  <c r="AF48" i="44" s="1"/>
  <c r="AF90" i="44"/>
  <c r="AI90" i="44" l="1"/>
  <c r="AH90" i="44"/>
  <c r="AF49" i="44"/>
  <c r="AH48" i="44"/>
  <c r="AI48" i="44"/>
  <c r="AW209" i="44"/>
  <c r="AE7" i="44"/>
  <c r="AE80" i="44"/>
  <c r="AF70" i="44" l="1"/>
  <c r="AF72" i="44"/>
  <c r="AI49" i="44"/>
  <c r="AH49" i="44"/>
  <c r="AX209" i="44" l="1"/>
  <c r="AF7" i="44"/>
  <c r="A7" i="44" s="1"/>
  <c r="AH72" i="44"/>
  <c r="AI72" i="44"/>
  <c r="AF80" i="44"/>
  <c r="AH70" i="44"/>
  <c r="AI70" i="44"/>
  <c r="AI80" i="44" l="1"/>
  <c r="AH80" i="44"/>
  <c r="J76" i="18" l="1"/>
  <c r="K76" i="18"/>
  <c r="L76" i="18"/>
  <c r="M76" i="18"/>
  <c r="N76" i="18"/>
  <c r="O76" i="18"/>
  <c r="P76" i="18"/>
  <c r="Q76" i="18"/>
  <c r="R76" i="18"/>
  <c r="S76" i="18"/>
  <c r="T76" i="18"/>
  <c r="U76" i="18"/>
  <c r="V76" i="18"/>
  <c r="W76" i="18"/>
  <c r="X76" i="18"/>
  <c r="Y76" i="18"/>
  <c r="Z76" i="18"/>
  <c r="AA76" i="18"/>
  <c r="AB76" i="18"/>
  <c r="AC76" i="18"/>
  <c r="AD76" i="18"/>
  <c r="AE76" i="18"/>
  <c r="AF76" i="18"/>
  <c r="I77" i="18"/>
  <c r="J77" i="18"/>
  <c r="K77" i="18"/>
  <c r="L77" i="18"/>
  <c r="M77" i="18"/>
  <c r="N77" i="18"/>
  <c r="O77" i="18"/>
  <c r="P77" i="18"/>
  <c r="Q77" i="18"/>
  <c r="R77" i="18"/>
  <c r="S77" i="18"/>
  <c r="T77" i="18"/>
  <c r="U77" i="18"/>
  <c r="V77" i="18"/>
  <c r="W77" i="18"/>
  <c r="X77" i="18"/>
  <c r="Y77" i="18"/>
  <c r="Z77" i="18"/>
  <c r="AA77" i="18"/>
  <c r="AB77" i="18"/>
  <c r="AC77" i="18"/>
  <c r="AD77" i="18"/>
  <c r="AE77" i="18"/>
  <c r="AF77" i="18"/>
  <c r="B4" i="18" l="1"/>
  <c r="E4" i="18"/>
  <c r="H4" i="18" l="1"/>
  <c r="C186" i="18" l="1"/>
  <c r="D186" i="18" s="1"/>
  <c r="E186" i="18" s="1"/>
  <c r="F186" i="18" s="1"/>
  <c r="G186" i="18" s="1"/>
  <c r="H186" i="18" s="1"/>
  <c r="I186" i="18" s="1"/>
  <c r="J186" i="18" s="1"/>
  <c r="K186" i="18" s="1"/>
  <c r="L186" i="18" s="1"/>
  <c r="M186" i="18" s="1"/>
  <c r="N186" i="18" s="1"/>
  <c r="O186" i="18" s="1"/>
  <c r="P186" i="18" s="1"/>
  <c r="Q186" i="18" s="1"/>
  <c r="R186" i="18" s="1"/>
  <c r="S186" i="18" s="1"/>
  <c r="T186" i="18" s="1"/>
  <c r="U186" i="18" s="1"/>
  <c r="V186" i="18" s="1"/>
  <c r="W186" i="18" s="1"/>
  <c r="X186" i="18" s="1"/>
  <c r="Y186" i="18" s="1"/>
  <c r="Z186" i="18" s="1"/>
  <c r="AA186" i="18" s="1"/>
  <c r="AB186" i="18" s="1"/>
  <c r="AC186" i="18" s="1"/>
  <c r="AD186" i="18" s="1"/>
  <c r="AE186" i="18" s="1"/>
  <c r="AF186" i="18" s="1"/>
  <c r="C185" i="18"/>
  <c r="D185" i="18" s="1"/>
  <c r="E185" i="18" s="1"/>
  <c r="F185" i="18" s="1"/>
  <c r="G185" i="18" s="1"/>
  <c r="H185" i="18" s="1"/>
  <c r="I185" i="18" s="1"/>
  <c r="J185" i="18" s="1"/>
  <c r="K185" i="18" s="1"/>
  <c r="L185" i="18" s="1"/>
  <c r="M185" i="18" s="1"/>
  <c r="N185" i="18" s="1"/>
  <c r="O185" i="18" s="1"/>
  <c r="P185" i="18" s="1"/>
  <c r="Q185" i="18" s="1"/>
  <c r="R185" i="18" s="1"/>
  <c r="S185" i="18" s="1"/>
  <c r="T185" i="18" s="1"/>
  <c r="U185" i="18" s="1"/>
  <c r="V185" i="18" s="1"/>
  <c r="W185" i="18" s="1"/>
  <c r="X185" i="18" s="1"/>
  <c r="Y185" i="18" s="1"/>
  <c r="Z185" i="18" s="1"/>
  <c r="AA185" i="18" s="1"/>
  <c r="AB185" i="18" s="1"/>
  <c r="AC185" i="18" s="1"/>
  <c r="AD185" i="18" s="1"/>
  <c r="AE185" i="18" s="1"/>
  <c r="AF185" i="18" s="1"/>
  <c r="C184" i="18"/>
  <c r="D184" i="18" s="1"/>
  <c r="E184" i="18" s="1"/>
  <c r="F184" i="18" s="1"/>
  <c r="G184" i="18" s="1"/>
  <c r="H184" i="18" s="1"/>
  <c r="I184" i="18" s="1"/>
  <c r="J184" i="18" s="1"/>
  <c r="K184" i="18" s="1"/>
  <c r="L184" i="18" s="1"/>
  <c r="M184" i="18" s="1"/>
  <c r="N184" i="18" s="1"/>
  <c r="O184" i="18" s="1"/>
  <c r="P184" i="18" s="1"/>
  <c r="Q184" i="18" s="1"/>
  <c r="R184" i="18" s="1"/>
  <c r="S184" i="18" s="1"/>
  <c r="T184" i="18" s="1"/>
  <c r="U184" i="18" s="1"/>
  <c r="V184" i="18" s="1"/>
  <c r="W184" i="18" s="1"/>
  <c r="X184" i="18" s="1"/>
  <c r="Y184" i="18" s="1"/>
  <c r="Z184" i="18" s="1"/>
  <c r="AA184" i="18" s="1"/>
  <c r="AB184" i="18" s="1"/>
  <c r="AC184" i="18" s="1"/>
  <c r="AD184" i="18" s="1"/>
  <c r="AE184" i="18" s="1"/>
  <c r="AF184" i="18" s="1"/>
  <c r="C183" i="18"/>
  <c r="D183" i="18" s="1"/>
  <c r="E183" i="18" s="1"/>
  <c r="F183" i="18" s="1"/>
  <c r="G183" i="18" s="1"/>
  <c r="H183" i="18" s="1"/>
  <c r="I183" i="18" s="1"/>
  <c r="J183" i="18" s="1"/>
  <c r="K183" i="18" s="1"/>
  <c r="L183" i="18" s="1"/>
  <c r="M183" i="18" s="1"/>
  <c r="N183" i="18" s="1"/>
  <c r="O183" i="18" s="1"/>
  <c r="P183" i="18" s="1"/>
  <c r="Q183" i="18" s="1"/>
  <c r="R183" i="18" s="1"/>
  <c r="S183" i="18" s="1"/>
  <c r="T183" i="18" s="1"/>
  <c r="U183" i="18" s="1"/>
  <c r="V183" i="18" s="1"/>
  <c r="W183" i="18" s="1"/>
  <c r="X183" i="18" s="1"/>
  <c r="Y183" i="18" s="1"/>
  <c r="Z183" i="18" s="1"/>
  <c r="AA183" i="18" s="1"/>
  <c r="AB183" i="18" s="1"/>
  <c r="AC183" i="18" s="1"/>
  <c r="AD183" i="18" s="1"/>
  <c r="AE183" i="18" s="1"/>
  <c r="AF183" i="18" s="1"/>
  <c r="C182" i="18"/>
  <c r="D182" i="18" s="1"/>
  <c r="E182" i="18" s="1"/>
  <c r="F182" i="18" s="1"/>
  <c r="G182" i="18" s="1"/>
  <c r="H182" i="18" s="1"/>
  <c r="I182" i="18" s="1"/>
  <c r="J182" i="18" s="1"/>
  <c r="K182" i="18" s="1"/>
  <c r="L182" i="18" s="1"/>
  <c r="M182" i="18" s="1"/>
  <c r="N182" i="18" s="1"/>
  <c r="O182" i="18" s="1"/>
  <c r="P182" i="18" s="1"/>
  <c r="Q182" i="18" s="1"/>
  <c r="R182" i="18" s="1"/>
  <c r="S182" i="18" s="1"/>
  <c r="T182" i="18" s="1"/>
  <c r="U182" i="18" s="1"/>
  <c r="V182" i="18" s="1"/>
  <c r="W182" i="18" s="1"/>
  <c r="X182" i="18" s="1"/>
  <c r="Y182" i="18" s="1"/>
  <c r="Z182" i="18" s="1"/>
  <c r="AA182" i="18" s="1"/>
  <c r="AB182" i="18" s="1"/>
  <c r="AC182" i="18" s="1"/>
  <c r="AD182" i="18" s="1"/>
  <c r="AE182" i="18" s="1"/>
  <c r="AF182" i="18" s="1"/>
  <c r="E181" i="18"/>
  <c r="F181" i="18" s="1"/>
  <c r="G181" i="18" s="1"/>
  <c r="H181" i="18" s="1"/>
  <c r="I181" i="18" s="1"/>
  <c r="J181" i="18" s="1"/>
  <c r="K181" i="18" s="1"/>
  <c r="L181" i="18" s="1"/>
  <c r="M181" i="18" s="1"/>
  <c r="N181" i="18" s="1"/>
  <c r="O181" i="18" s="1"/>
  <c r="P181" i="18" s="1"/>
  <c r="Q181" i="18" s="1"/>
  <c r="R181" i="18" s="1"/>
  <c r="S181" i="18" s="1"/>
  <c r="T181" i="18" s="1"/>
  <c r="U181" i="18" s="1"/>
  <c r="V181" i="18" s="1"/>
  <c r="W181" i="18" s="1"/>
  <c r="X181" i="18" s="1"/>
  <c r="Y181" i="18" s="1"/>
  <c r="Z181" i="18" s="1"/>
  <c r="AA181" i="18" s="1"/>
  <c r="AB181" i="18" s="1"/>
  <c r="AC181" i="18" s="1"/>
  <c r="AD181" i="18" s="1"/>
  <c r="AE181" i="18" s="1"/>
  <c r="AF181" i="18" s="1"/>
  <c r="D181" i="18"/>
  <c r="C181" i="18"/>
  <c r="C180" i="18"/>
  <c r="D180" i="18" s="1"/>
  <c r="E180" i="18" s="1"/>
  <c r="F180" i="18" s="1"/>
  <c r="G180" i="18" s="1"/>
  <c r="H180" i="18" s="1"/>
  <c r="I180" i="18" s="1"/>
  <c r="J180" i="18" s="1"/>
  <c r="K180" i="18" s="1"/>
  <c r="L180" i="18" s="1"/>
  <c r="M180" i="18" s="1"/>
  <c r="N180" i="18" s="1"/>
  <c r="O180" i="18" s="1"/>
  <c r="P180" i="18" s="1"/>
  <c r="Q180" i="18" s="1"/>
  <c r="R180" i="18" s="1"/>
  <c r="S180" i="18" s="1"/>
  <c r="T180" i="18" s="1"/>
  <c r="U180" i="18" s="1"/>
  <c r="V180" i="18" s="1"/>
  <c r="W180" i="18" s="1"/>
  <c r="X180" i="18" s="1"/>
  <c r="Y180" i="18" s="1"/>
  <c r="Z180" i="18" s="1"/>
  <c r="AA180" i="18" s="1"/>
  <c r="AB180" i="18" s="1"/>
  <c r="AC180" i="18" s="1"/>
  <c r="AD180" i="18" s="1"/>
  <c r="AE180" i="18" s="1"/>
  <c r="AF180" i="18" s="1"/>
  <c r="C179" i="18"/>
  <c r="D179" i="18" s="1"/>
  <c r="E179" i="18" s="1"/>
  <c r="F179" i="18" s="1"/>
  <c r="G179" i="18" s="1"/>
  <c r="H179" i="18" s="1"/>
  <c r="I179" i="18" s="1"/>
  <c r="J179" i="18" s="1"/>
  <c r="K179" i="18" s="1"/>
  <c r="L179" i="18" s="1"/>
  <c r="M179" i="18" s="1"/>
  <c r="N179" i="18" s="1"/>
  <c r="O179" i="18" s="1"/>
  <c r="P179" i="18" s="1"/>
  <c r="Q179" i="18" s="1"/>
  <c r="R179" i="18" s="1"/>
  <c r="S179" i="18" s="1"/>
  <c r="T179" i="18" s="1"/>
  <c r="U179" i="18" s="1"/>
  <c r="V179" i="18" s="1"/>
  <c r="W179" i="18" s="1"/>
  <c r="X179" i="18" s="1"/>
  <c r="Y179" i="18" s="1"/>
  <c r="Z179" i="18" s="1"/>
  <c r="AA179" i="18" s="1"/>
  <c r="AB179" i="18" s="1"/>
  <c r="AC179" i="18" s="1"/>
  <c r="AD179" i="18" s="1"/>
  <c r="AE179" i="18" s="1"/>
  <c r="AF179" i="18" s="1"/>
  <c r="C178" i="18"/>
  <c r="D178" i="18" s="1"/>
  <c r="E178" i="18" s="1"/>
  <c r="F178" i="18" s="1"/>
  <c r="G178" i="18" s="1"/>
  <c r="H178" i="18" s="1"/>
  <c r="I178" i="18" s="1"/>
  <c r="J178" i="18" s="1"/>
  <c r="K178" i="18" s="1"/>
  <c r="L178" i="18" s="1"/>
  <c r="M178" i="18" s="1"/>
  <c r="N178" i="18" s="1"/>
  <c r="O178" i="18" s="1"/>
  <c r="P178" i="18" s="1"/>
  <c r="Q178" i="18" s="1"/>
  <c r="R178" i="18" s="1"/>
  <c r="S178" i="18" s="1"/>
  <c r="T178" i="18" s="1"/>
  <c r="U178" i="18" s="1"/>
  <c r="V178" i="18" s="1"/>
  <c r="W178" i="18" s="1"/>
  <c r="X178" i="18" s="1"/>
  <c r="Y178" i="18" s="1"/>
  <c r="Z178" i="18" s="1"/>
  <c r="AA178" i="18" s="1"/>
  <c r="AB178" i="18" s="1"/>
  <c r="AC178" i="18" s="1"/>
  <c r="AD178" i="18" s="1"/>
  <c r="AE178" i="18" s="1"/>
  <c r="AF178" i="18" s="1"/>
  <c r="C177" i="18"/>
  <c r="D177" i="18" s="1"/>
  <c r="E177" i="18" s="1"/>
  <c r="F177" i="18" s="1"/>
  <c r="G177" i="18" s="1"/>
  <c r="H177" i="18" s="1"/>
  <c r="I177" i="18" s="1"/>
  <c r="J177" i="18" s="1"/>
  <c r="K177" i="18" s="1"/>
  <c r="L177" i="18" s="1"/>
  <c r="M177" i="18" s="1"/>
  <c r="N177" i="18" s="1"/>
  <c r="O177" i="18" s="1"/>
  <c r="P177" i="18" s="1"/>
  <c r="Q177" i="18" s="1"/>
  <c r="R177" i="18" s="1"/>
  <c r="S177" i="18" s="1"/>
  <c r="T177" i="18" s="1"/>
  <c r="U177" i="18" s="1"/>
  <c r="V177" i="18" s="1"/>
  <c r="W177" i="18" s="1"/>
  <c r="X177" i="18" s="1"/>
  <c r="Y177" i="18" s="1"/>
  <c r="Z177" i="18" s="1"/>
  <c r="AA177" i="18" s="1"/>
  <c r="AB177" i="18" s="1"/>
  <c r="AC177" i="18" s="1"/>
  <c r="AD177" i="18" s="1"/>
  <c r="AE177" i="18" s="1"/>
  <c r="AF177" i="18" s="1"/>
  <c r="C176" i="18"/>
  <c r="D176" i="18" s="1"/>
  <c r="E176" i="18" s="1"/>
  <c r="F176" i="18" s="1"/>
  <c r="G176" i="18" s="1"/>
  <c r="H176" i="18" s="1"/>
  <c r="I176" i="18" s="1"/>
  <c r="J176" i="18" s="1"/>
  <c r="K176" i="18" s="1"/>
  <c r="L176" i="18" s="1"/>
  <c r="M176" i="18" s="1"/>
  <c r="N176" i="18" s="1"/>
  <c r="O176" i="18" s="1"/>
  <c r="P176" i="18" s="1"/>
  <c r="Q176" i="18" s="1"/>
  <c r="R176" i="18" s="1"/>
  <c r="S176" i="18" s="1"/>
  <c r="T176" i="18" s="1"/>
  <c r="U176" i="18" s="1"/>
  <c r="V176" i="18" s="1"/>
  <c r="W176" i="18" s="1"/>
  <c r="X176" i="18" s="1"/>
  <c r="Y176" i="18" s="1"/>
  <c r="Z176" i="18" s="1"/>
  <c r="AA176" i="18" s="1"/>
  <c r="AB176" i="18" s="1"/>
  <c r="AC176" i="18" s="1"/>
  <c r="AD176" i="18" s="1"/>
  <c r="AE176" i="18" s="1"/>
  <c r="AF176" i="18" s="1"/>
  <c r="D175" i="18"/>
  <c r="E175" i="18" s="1"/>
  <c r="F175" i="18" s="1"/>
  <c r="G175" i="18" s="1"/>
  <c r="H175" i="18" s="1"/>
  <c r="I175" i="18" s="1"/>
  <c r="J175" i="18" s="1"/>
  <c r="K175" i="18" s="1"/>
  <c r="L175" i="18" s="1"/>
  <c r="M175" i="18" s="1"/>
  <c r="N175" i="18" s="1"/>
  <c r="O175" i="18" s="1"/>
  <c r="P175" i="18" s="1"/>
  <c r="Q175" i="18" s="1"/>
  <c r="R175" i="18" s="1"/>
  <c r="S175" i="18" s="1"/>
  <c r="T175" i="18" s="1"/>
  <c r="U175" i="18" s="1"/>
  <c r="V175" i="18" s="1"/>
  <c r="W175" i="18" s="1"/>
  <c r="X175" i="18" s="1"/>
  <c r="Y175" i="18" s="1"/>
  <c r="Z175" i="18" s="1"/>
  <c r="AA175" i="18" s="1"/>
  <c r="AB175" i="18" s="1"/>
  <c r="AC175" i="18" s="1"/>
  <c r="AD175" i="18" s="1"/>
  <c r="AE175" i="18" s="1"/>
  <c r="AF175" i="18" s="1"/>
  <c r="C175" i="18"/>
  <c r="C174" i="18"/>
  <c r="D174" i="18" s="1"/>
  <c r="E174" i="18" s="1"/>
  <c r="F174" i="18" s="1"/>
  <c r="G174" i="18" s="1"/>
  <c r="H174" i="18" s="1"/>
  <c r="I174" i="18" s="1"/>
  <c r="J174" i="18" s="1"/>
  <c r="K174" i="18" s="1"/>
  <c r="L174" i="18" s="1"/>
  <c r="M174" i="18" s="1"/>
  <c r="N174" i="18" s="1"/>
  <c r="O174" i="18" s="1"/>
  <c r="P174" i="18" s="1"/>
  <c r="Q174" i="18" s="1"/>
  <c r="R174" i="18" s="1"/>
  <c r="S174" i="18" s="1"/>
  <c r="T174" i="18" s="1"/>
  <c r="U174" i="18" s="1"/>
  <c r="V174" i="18" s="1"/>
  <c r="W174" i="18" s="1"/>
  <c r="X174" i="18" s="1"/>
  <c r="Y174" i="18" s="1"/>
  <c r="Z174" i="18" s="1"/>
  <c r="AA174" i="18" s="1"/>
  <c r="AB174" i="18" s="1"/>
  <c r="AC174" i="18" s="1"/>
  <c r="AD174" i="18" s="1"/>
  <c r="AE174" i="18" s="1"/>
  <c r="AF174" i="18" s="1"/>
  <c r="C172" i="18"/>
  <c r="D172" i="18" s="1"/>
  <c r="E172" i="18" s="1"/>
  <c r="F172" i="18" s="1"/>
  <c r="G172" i="18" s="1"/>
  <c r="H172" i="18" s="1"/>
  <c r="I172" i="18" s="1"/>
  <c r="J172" i="18" s="1"/>
  <c r="K172" i="18" s="1"/>
  <c r="L172" i="18" s="1"/>
  <c r="M172" i="18" s="1"/>
  <c r="N172" i="18" s="1"/>
  <c r="O172" i="18" s="1"/>
  <c r="P172" i="18" s="1"/>
  <c r="Q172" i="18" s="1"/>
  <c r="R172" i="18" s="1"/>
  <c r="S172" i="18" s="1"/>
  <c r="T172" i="18" s="1"/>
  <c r="U172" i="18" s="1"/>
  <c r="V172" i="18" s="1"/>
  <c r="W172" i="18" s="1"/>
  <c r="X172" i="18" s="1"/>
  <c r="Y172" i="18" s="1"/>
  <c r="Z172" i="18" s="1"/>
  <c r="AA172" i="18" s="1"/>
  <c r="AB172" i="18" s="1"/>
  <c r="AC172" i="18" s="1"/>
  <c r="AD172" i="18" s="1"/>
  <c r="AE172" i="18" s="1"/>
  <c r="AF172" i="18" s="1"/>
  <c r="C171" i="18"/>
  <c r="D171" i="18" s="1"/>
  <c r="E171" i="18" s="1"/>
  <c r="F171" i="18" s="1"/>
  <c r="G171" i="18" s="1"/>
  <c r="H171" i="18" s="1"/>
  <c r="I171" i="18" s="1"/>
  <c r="J171" i="18" s="1"/>
  <c r="K171" i="18" s="1"/>
  <c r="L171" i="18" s="1"/>
  <c r="M171" i="18" s="1"/>
  <c r="N171" i="18" s="1"/>
  <c r="O171" i="18" s="1"/>
  <c r="P171" i="18" s="1"/>
  <c r="Q171" i="18" s="1"/>
  <c r="R171" i="18" s="1"/>
  <c r="S171" i="18" s="1"/>
  <c r="T171" i="18" s="1"/>
  <c r="U171" i="18" s="1"/>
  <c r="V171" i="18" s="1"/>
  <c r="W171" i="18" s="1"/>
  <c r="X171" i="18" s="1"/>
  <c r="Y171" i="18" s="1"/>
  <c r="Z171" i="18" s="1"/>
  <c r="AA171" i="18" s="1"/>
  <c r="AB171" i="18" s="1"/>
  <c r="AC171" i="18" s="1"/>
  <c r="AD171" i="18" s="1"/>
  <c r="AE171" i="18" s="1"/>
  <c r="AF171" i="18" s="1"/>
  <c r="D170" i="18"/>
  <c r="E170" i="18" s="1"/>
  <c r="F170" i="18" s="1"/>
  <c r="G170" i="18" s="1"/>
  <c r="H170" i="18" s="1"/>
  <c r="I170" i="18" s="1"/>
  <c r="J170" i="18" s="1"/>
  <c r="K170" i="18" s="1"/>
  <c r="L170" i="18" s="1"/>
  <c r="M170" i="18" s="1"/>
  <c r="N170" i="18" s="1"/>
  <c r="O170" i="18" s="1"/>
  <c r="P170" i="18" s="1"/>
  <c r="Q170" i="18" s="1"/>
  <c r="R170" i="18" s="1"/>
  <c r="S170" i="18" s="1"/>
  <c r="T170" i="18" s="1"/>
  <c r="U170" i="18" s="1"/>
  <c r="V170" i="18" s="1"/>
  <c r="W170" i="18" s="1"/>
  <c r="X170" i="18" s="1"/>
  <c r="Y170" i="18" s="1"/>
  <c r="Z170" i="18" s="1"/>
  <c r="AA170" i="18" s="1"/>
  <c r="AB170" i="18" s="1"/>
  <c r="AC170" i="18" s="1"/>
  <c r="AD170" i="18" s="1"/>
  <c r="AE170" i="18" s="1"/>
  <c r="AF170" i="18" s="1"/>
  <c r="C170" i="18"/>
  <c r="C169" i="18"/>
  <c r="D169" i="18" s="1"/>
  <c r="E169" i="18" s="1"/>
  <c r="F169" i="18" s="1"/>
  <c r="G169" i="18" s="1"/>
  <c r="H169" i="18" s="1"/>
  <c r="I169" i="18" s="1"/>
  <c r="J169" i="18" s="1"/>
  <c r="K169" i="18" s="1"/>
  <c r="L169" i="18" s="1"/>
  <c r="M169" i="18" s="1"/>
  <c r="N169" i="18" s="1"/>
  <c r="O169" i="18" s="1"/>
  <c r="P169" i="18" s="1"/>
  <c r="Q169" i="18" s="1"/>
  <c r="R169" i="18" s="1"/>
  <c r="S169" i="18" s="1"/>
  <c r="T169" i="18" s="1"/>
  <c r="U169" i="18" s="1"/>
  <c r="V169" i="18" s="1"/>
  <c r="W169" i="18" s="1"/>
  <c r="X169" i="18" s="1"/>
  <c r="Y169" i="18" s="1"/>
  <c r="Z169" i="18" s="1"/>
  <c r="AA169" i="18" s="1"/>
  <c r="AB169" i="18" s="1"/>
  <c r="AC169" i="18" s="1"/>
  <c r="AD169" i="18" s="1"/>
  <c r="AE169" i="18" s="1"/>
  <c r="AF169" i="18" s="1"/>
  <c r="D168" i="18"/>
  <c r="E168" i="18" s="1"/>
  <c r="F168" i="18" s="1"/>
  <c r="G168" i="18" s="1"/>
  <c r="H168" i="18" s="1"/>
  <c r="I168" i="18" s="1"/>
  <c r="J168" i="18" s="1"/>
  <c r="K168" i="18" s="1"/>
  <c r="L168" i="18" s="1"/>
  <c r="M168" i="18" s="1"/>
  <c r="N168" i="18" s="1"/>
  <c r="O168" i="18" s="1"/>
  <c r="P168" i="18" s="1"/>
  <c r="Q168" i="18" s="1"/>
  <c r="R168" i="18" s="1"/>
  <c r="S168" i="18" s="1"/>
  <c r="T168" i="18" s="1"/>
  <c r="U168" i="18" s="1"/>
  <c r="V168" i="18" s="1"/>
  <c r="W168" i="18" s="1"/>
  <c r="X168" i="18" s="1"/>
  <c r="Y168" i="18" s="1"/>
  <c r="Z168" i="18" s="1"/>
  <c r="AA168" i="18" s="1"/>
  <c r="AB168" i="18" s="1"/>
  <c r="AC168" i="18" s="1"/>
  <c r="AD168" i="18" s="1"/>
  <c r="AE168" i="18" s="1"/>
  <c r="AF168" i="18" s="1"/>
  <c r="C168" i="18"/>
  <c r="C167" i="18"/>
  <c r="D167" i="18" s="1"/>
  <c r="E167" i="18" s="1"/>
  <c r="F167" i="18" s="1"/>
  <c r="G167" i="18" s="1"/>
  <c r="H167" i="18" s="1"/>
  <c r="I167" i="18" s="1"/>
  <c r="J167" i="18" s="1"/>
  <c r="K167" i="18" s="1"/>
  <c r="L167" i="18" s="1"/>
  <c r="M167" i="18" s="1"/>
  <c r="N167" i="18" s="1"/>
  <c r="O167" i="18" s="1"/>
  <c r="P167" i="18" s="1"/>
  <c r="Q167" i="18" s="1"/>
  <c r="R167" i="18" s="1"/>
  <c r="S167" i="18" s="1"/>
  <c r="T167" i="18" s="1"/>
  <c r="U167" i="18" s="1"/>
  <c r="V167" i="18" s="1"/>
  <c r="W167" i="18" s="1"/>
  <c r="X167" i="18" s="1"/>
  <c r="Y167" i="18" s="1"/>
  <c r="Z167" i="18" s="1"/>
  <c r="AA167" i="18" s="1"/>
  <c r="AB167" i="18" s="1"/>
  <c r="AC167" i="18" s="1"/>
  <c r="AD167" i="18" s="1"/>
  <c r="AE167" i="18" s="1"/>
  <c r="AF167" i="18" s="1"/>
  <c r="C166" i="18"/>
  <c r="D166" i="18" s="1"/>
  <c r="E166" i="18" s="1"/>
  <c r="F166" i="18" s="1"/>
  <c r="G166" i="18" s="1"/>
  <c r="H166" i="18" s="1"/>
  <c r="I166" i="18" s="1"/>
  <c r="J166" i="18" s="1"/>
  <c r="K166" i="18" s="1"/>
  <c r="L166" i="18" s="1"/>
  <c r="M166" i="18" s="1"/>
  <c r="N166" i="18" s="1"/>
  <c r="O166" i="18" s="1"/>
  <c r="P166" i="18" s="1"/>
  <c r="Q166" i="18" s="1"/>
  <c r="R166" i="18" s="1"/>
  <c r="S166" i="18" s="1"/>
  <c r="T166" i="18" s="1"/>
  <c r="U166" i="18" s="1"/>
  <c r="V166" i="18" s="1"/>
  <c r="W166" i="18" s="1"/>
  <c r="X166" i="18" s="1"/>
  <c r="Y166" i="18" s="1"/>
  <c r="Z166" i="18" s="1"/>
  <c r="AA166" i="18" s="1"/>
  <c r="AB166" i="18" s="1"/>
  <c r="AC166" i="18" s="1"/>
  <c r="AD166" i="18" s="1"/>
  <c r="AE166" i="18" s="1"/>
  <c r="AF166" i="18" s="1"/>
  <c r="C165" i="18"/>
  <c r="D165" i="18" s="1"/>
  <c r="E165" i="18" s="1"/>
  <c r="F165" i="18" s="1"/>
  <c r="G165" i="18" s="1"/>
  <c r="H165" i="18" s="1"/>
  <c r="I165" i="18" s="1"/>
  <c r="J165" i="18" s="1"/>
  <c r="K165" i="18" s="1"/>
  <c r="L165" i="18" s="1"/>
  <c r="M165" i="18" s="1"/>
  <c r="N165" i="18" s="1"/>
  <c r="O165" i="18" s="1"/>
  <c r="P165" i="18" s="1"/>
  <c r="Q165" i="18" s="1"/>
  <c r="R165" i="18" s="1"/>
  <c r="S165" i="18" s="1"/>
  <c r="T165" i="18" s="1"/>
  <c r="U165" i="18" s="1"/>
  <c r="V165" i="18" s="1"/>
  <c r="W165" i="18" s="1"/>
  <c r="X165" i="18" s="1"/>
  <c r="Y165" i="18" s="1"/>
  <c r="Z165" i="18" s="1"/>
  <c r="AA165" i="18" s="1"/>
  <c r="AB165" i="18" s="1"/>
  <c r="AC165" i="18" s="1"/>
  <c r="AD165" i="18" s="1"/>
  <c r="AE165" i="18" s="1"/>
  <c r="AF165" i="18" s="1"/>
  <c r="C163" i="18"/>
  <c r="D163" i="18" s="1"/>
  <c r="E163" i="18" s="1"/>
  <c r="F163" i="18" s="1"/>
  <c r="G163" i="18" s="1"/>
  <c r="H163" i="18" s="1"/>
  <c r="I163" i="18" s="1"/>
  <c r="J163" i="18" s="1"/>
  <c r="K163" i="18" s="1"/>
  <c r="L163" i="18" s="1"/>
  <c r="M163" i="18" s="1"/>
  <c r="N163" i="18" s="1"/>
  <c r="O163" i="18" s="1"/>
  <c r="P163" i="18" s="1"/>
  <c r="Q163" i="18" s="1"/>
  <c r="R163" i="18" s="1"/>
  <c r="S163" i="18" s="1"/>
  <c r="T163" i="18" s="1"/>
  <c r="U163" i="18" s="1"/>
  <c r="V163" i="18" s="1"/>
  <c r="W163" i="18" s="1"/>
  <c r="X163" i="18" s="1"/>
  <c r="Y163" i="18" s="1"/>
  <c r="Z163" i="18" s="1"/>
  <c r="AA163" i="18" s="1"/>
  <c r="AB163" i="18" s="1"/>
  <c r="AC163" i="18" s="1"/>
  <c r="AD163" i="18" s="1"/>
  <c r="AE163" i="18" s="1"/>
  <c r="AF163" i="18" s="1"/>
  <c r="C162" i="18"/>
  <c r="D162" i="18" s="1"/>
  <c r="E162" i="18" s="1"/>
  <c r="F162" i="18" s="1"/>
  <c r="G162" i="18" s="1"/>
  <c r="H162" i="18" s="1"/>
  <c r="I162" i="18" s="1"/>
  <c r="J162" i="18" s="1"/>
  <c r="K162" i="18" s="1"/>
  <c r="L162" i="18" s="1"/>
  <c r="M162" i="18" s="1"/>
  <c r="N162" i="18" s="1"/>
  <c r="O162" i="18" s="1"/>
  <c r="P162" i="18" s="1"/>
  <c r="Q162" i="18" s="1"/>
  <c r="R162" i="18" s="1"/>
  <c r="S162" i="18" s="1"/>
  <c r="T162" i="18" s="1"/>
  <c r="U162" i="18" s="1"/>
  <c r="V162" i="18" s="1"/>
  <c r="W162" i="18" s="1"/>
  <c r="X162" i="18" s="1"/>
  <c r="Y162" i="18" s="1"/>
  <c r="Z162" i="18" s="1"/>
  <c r="AA162" i="18" s="1"/>
  <c r="AB162" i="18" s="1"/>
  <c r="AC162" i="18" s="1"/>
  <c r="AD162" i="18" s="1"/>
  <c r="AE162" i="18" s="1"/>
  <c r="AF162" i="18" s="1"/>
  <c r="C161" i="18"/>
  <c r="D161" i="18" s="1"/>
  <c r="E161" i="18" s="1"/>
  <c r="F161" i="18" s="1"/>
  <c r="G161" i="18" s="1"/>
  <c r="H161" i="18" s="1"/>
  <c r="I161" i="18" s="1"/>
  <c r="J161" i="18" s="1"/>
  <c r="K161" i="18" s="1"/>
  <c r="L161" i="18" s="1"/>
  <c r="M161" i="18" s="1"/>
  <c r="N161" i="18" s="1"/>
  <c r="O161" i="18" s="1"/>
  <c r="P161" i="18" s="1"/>
  <c r="Q161" i="18" s="1"/>
  <c r="R161" i="18" s="1"/>
  <c r="S161" i="18" s="1"/>
  <c r="T161" i="18" s="1"/>
  <c r="U161" i="18" s="1"/>
  <c r="V161" i="18" s="1"/>
  <c r="W161" i="18" s="1"/>
  <c r="X161" i="18" s="1"/>
  <c r="Y161" i="18" s="1"/>
  <c r="Z161" i="18" s="1"/>
  <c r="AA161" i="18" s="1"/>
  <c r="AB161" i="18" s="1"/>
  <c r="AC161" i="18" s="1"/>
  <c r="AD161" i="18" s="1"/>
  <c r="AE161" i="18" s="1"/>
  <c r="AF161" i="18" s="1"/>
  <c r="C160" i="18"/>
  <c r="D160" i="18" s="1"/>
  <c r="E160" i="18" s="1"/>
  <c r="F160" i="18" s="1"/>
  <c r="G160" i="18" s="1"/>
  <c r="H160" i="18" s="1"/>
  <c r="I160" i="18" s="1"/>
  <c r="J160" i="18" s="1"/>
  <c r="K160" i="18" s="1"/>
  <c r="L160" i="18" s="1"/>
  <c r="M160" i="18" s="1"/>
  <c r="N160" i="18" s="1"/>
  <c r="O160" i="18" s="1"/>
  <c r="P160" i="18" s="1"/>
  <c r="Q160" i="18" s="1"/>
  <c r="R160" i="18" s="1"/>
  <c r="S160" i="18" s="1"/>
  <c r="T160" i="18" s="1"/>
  <c r="U160" i="18" s="1"/>
  <c r="V160" i="18" s="1"/>
  <c r="W160" i="18" s="1"/>
  <c r="X160" i="18" s="1"/>
  <c r="Y160" i="18" s="1"/>
  <c r="Z160" i="18" s="1"/>
  <c r="AA160" i="18" s="1"/>
  <c r="AB160" i="18" s="1"/>
  <c r="AC160" i="18" s="1"/>
  <c r="AD160" i="18" s="1"/>
  <c r="AE160" i="18" s="1"/>
  <c r="AF160" i="18" s="1"/>
  <c r="D159" i="18"/>
  <c r="E159" i="18" s="1"/>
  <c r="F159" i="18" s="1"/>
  <c r="G159" i="18" s="1"/>
  <c r="H159" i="18" s="1"/>
  <c r="I159" i="18" s="1"/>
  <c r="J159" i="18" s="1"/>
  <c r="K159" i="18" s="1"/>
  <c r="L159" i="18" s="1"/>
  <c r="M159" i="18" s="1"/>
  <c r="N159" i="18" s="1"/>
  <c r="O159" i="18" s="1"/>
  <c r="P159" i="18" s="1"/>
  <c r="Q159" i="18" s="1"/>
  <c r="R159" i="18" s="1"/>
  <c r="S159" i="18" s="1"/>
  <c r="T159" i="18" s="1"/>
  <c r="U159" i="18" s="1"/>
  <c r="V159" i="18" s="1"/>
  <c r="W159" i="18" s="1"/>
  <c r="X159" i="18" s="1"/>
  <c r="Y159" i="18" s="1"/>
  <c r="Z159" i="18" s="1"/>
  <c r="AA159" i="18" s="1"/>
  <c r="AB159" i="18" s="1"/>
  <c r="AC159" i="18" s="1"/>
  <c r="AD159" i="18" s="1"/>
  <c r="AE159" i="18" s="1"/>
  <c r="AF159" i="18" s="1"/>
  <c r="C159" i="18"/>
  <c r="C158" i="18"/>
  <c r="D158" i="18" s="1"/>
  <c r="E158" i="18" s="1"/>
  <c r="F158" i="18" s="1"/>
  <c r="G158" i="18" s="1"/>
  <c r="H158" i="18" s="1"/>
  <c r="I158" i="18" s="1"/>
  <c r="J158" i="18" s="1"/>
  <c r="K158" i="18" s="1"/>
  <c r="L158" i="18" s="1"/>
  <c r="M158" i="18" s="1"/>
  <c r="N158" i="18" s="1"/>
  <c r="O158" i="18" s="1"/>
  <c r="P158" i="18" s="1"/>
  <c r="Q158" i="18" s="1"/>
  <c r="R158" i="18" s="1"/>
  <c r="S158" i="18" s="1"/>
  <c r="T158" i="18" s="1"/>
  <c r="U158" i="18" s="1"/>
  <c r="V158" i="18" s="1"/>
  <c r="W158" i="18" s="1"/>
  <c r="X158" i="18" s="1"/>
  <c r="Y158" i="18" s="1"/>
  <c r="Z158" i="18" s="1"/>
  <c r="AA158" i="18" s="1"/>
  <c r="AB158" i="18" s="1"/>
  <c r="AC158" i="18" s="1"/>
  <c r="AD158" i="18" s="1"/>
  <c r="AE158" i="18" s="1"/>
  <c r="AF158" i="18" s="1"/>
  <c r="C157" i="18"/>
  <c r="D157" i="18" s="1"/>
  <c r="E157" i="18" s="1"/>
  <c r="F157" i="18" s="1"/>
  <c r="G157" i="18" s="1"/>
  <c r="H157" i="18" s="1"/>
  <c r="I157" i="18" s="1"/>
  <c r="J157" i="18" s="1"/>
  <c r="K157" i="18" s="1"/>
  <c r="L157" i="18" s="1"/>
  <c r="M157" i="18" s="1"/>
  <c r="N157" i="18" s="1"/>
  <c r="O157" i="18" s="1"/>
  <c r="P157" i="18" s="1"/>
  <c r="Q157" i="18" s="1"/>
  <c r="R157" i="18" s="1"/>
  <c r="S157" i="18" s="1"/>
  <c r="T157" i="18" s="1"/>
  <c r="U157" i="18" s="1"/>
  <c r="V157" i="18" s="1"/>
  <c r="W157" i="18" s="1"/>
  <c r="X157" i="18" s="1"/>
  <c r="Y157" i="18" s="1"/>
  <c r="Z157" i="18" s="1"/>
  <c r="AA157" i="18" s="1"/>
  <c r="AB157" i="18" s="1"/>
  <c r="AC157" i="18" s="1"/>
  <c r="AD157" i="18" s="1"/>
  <c r="AE157" i="18" s="1"/>
  <c r="AF157" i="18" s="1"/>
  <c r="C156" i="18"/>
  <c r="D156" i="18" s="1"/>
  <c r="E156" i="18" s="1"/>
  <c r="F156" i="18" s="1"/>
  <c r="G156" i="18" s="1"/>
  <c r="H156" i="18" s="1"/>
  <c r="I156" i="18" s="1"/>
  <c r="J156" i="18" s="1"/>
  <c r="K156" i="18" s="1"/>
  <c r="L156" i="18" s="1"/>
  <c r="M156" i="18" s="1"/>
  <c r="N156" i="18" s="1"/>
  <c r="O156" i="18" s="1"/>
  <c r="P156" i="18" s="1"/>
  <c r="Q156" i="18" s="1"/>
  <c r="R156" i="18" s="1"/>
  <c r="S156" i="18" s="1"/>
  <c r="T156" i="18" s="1"/>
  <c r="U156" i="18" s="1"/>
  <c r="V156" i="18" s="1"/>
  <c r="W156" i="18" s="1"/>
  <c r="X156" i="18" s="1"/>
  <c r="Y156" i="18" s="1"/>
  <c r="Z156" i="18" s="1"/>
  <c r="AA156" i="18" s="1"/>
  <c r="AB156" i="18" s="1"/>
  <c r="AC156" i="18" s="1"/>
  <c r="AD156" i="18" s="1"/>
  <c r="AE156" i="18" s="1"/>
  <c r="AF156" i="18" s="1"/>
  <c r="C155" i="18"/>
  <c r="D155" i="18" s="1"/>
  <c r="E155" i="18" s="1"/>
  <c r="F155" i="18" s="1"/>
  <c r="G155" i="18" s="1"/>
  <c r="H155" i="18" s="1"/>
  <c r="I155" i="18" s="1"/>
  <c r="J155" i="18" s="1"/>
  <c r="K155" i="18" s="1"/>
  <c r="L155" i="18" s="1"/>
  <c r="M155" i="18" s="1"/>
  <c r="N155" i="18" s="1"/>
  <c r="O155" i="18" s="1"/>
  <c r="P155" i="18" s="1"/>
  <c r="Q155" i="18" s="1"/>
  <c r="R155" i="18" s="1"/>
  <c r="S155" i="18" s="1"/>
  <c r="T155" i="18" s="1"/>
  <c r="U155" i="18" s="1"/>
  <c r="V155" i="18" s="1"/>
  <c r="W155" i="18" s="1"/>
  <c r="X155" i="18" s="1"/>
  <c r="Y155" i="18" s="1"/>
  <c r="Z155" i="18" s="1"/>
  <c r="AA155" i="18" s="1"/>
  <c r="AB155" i="18" s="1"/>
  <c r="AC155" i="18" s="1"/>
  <c r="AD155" i="18" s="1"/>
  <c r="AE155" i="18" s="1"/>
  <c r="AF155" i="18" s="1"/>
  <c r="C154" i="18"/>
  <c r="D154" i="18" s="1"/>
  <c r="E154" i="18" s="1"/>
  <c r="F154" i="18" s="1"/>
  <c r="G154" i="18" s="1"/>
  <c r="H154" i="18" s="1"/>
  <c r="I154" i="18" s="1"/>
  <c r="J154" i="18" s="1"/>
  <c r="K154" i="18" s="1"/>
  <c r="L154" i="18" s="1"/>
  <c r="M154" i="18" s="1"/>
  <c r="N154" i="18" s="1"/>
  <c r="O154" i="18" s="1"/>
  <c r="P154" i="18" s="1"/>
  <c r="Q154" i="18" s="1"/>
  <c r="R154" i="18" s="1"/>
  <c r="S154" i="18" s="1"/>
  <c r="T154" i="18" s="1"/>
  <c r="U154" i="18" s="1"/>
  <c r="V154" i="18" s="1"/>
  <c r="W154" i="18" s="1"/>
  <c r="X154" i="18" s="1"/>
  <c r="Y154" i="18" s="1"/>
  <c r="Z154" i="18" s="1"/>
  <c r="AA154" i="18" s="1"/>
  <c r="AB154" i="18" s="1"/>
  <c r="AC154" i="18" s="1"/>
  <c r="AD154" i="18" s="1"/>
  <c r="AE154" i="18" s="1"/>
  <c r="AF154" i="18" s="1"/>
  <c r="C153" i="18"/>
  <c r="D153" i="18" s="1"/>
  <c r="E153" i="18" s="1"/>
  <c r="F153" i="18" s="1"/>
  <c r="G153" i="18" s="1"/>
  <c r="H153" i="18" s="1"/>
  <c r="I153" i="18" s="1"/>
  <c r="J153" i="18" s="1"/>
  <c r="K153" i="18" s="1"/>
  <c r="L153" i="18" s="1"/>
  <c r="M153" i="18" s="1"/>
  <c r="N153" i="18" s="1"/>
  <c r="O153" i="18" s="1"/>
  <c r="P153" i="18" s="1"/>
  <c r="Q153" i="18" s="1"/>
  <c r="R153" i="18" s="1"/>
  <c r="S153" i="18" s="1"/>
  <c r="T153" i="18" s="1"/>
  <c r="U153" i="18" s="1"/>
  <c r="V153" i="18" s="1"/>
  <c r="W153" i="18" s="1"/>
  <c r="X153" i="18" s="1"/>
  <c r="Y153" i="18" s="1"/>
  <c r="Z153" i="18" s="1"/>
  <c r="AA153" i="18" s="1"/>
  <c r="AB153" i="18" s="1"/>
  <c r="AC153" i="18" s="1"/>
  <c r="AD153" i="18" s="1"/>
  <c r="AE153" i="18" s="1"/>
  <c r="AF153" i="18" s="1"/>
  <c r="C152" i="18"/>
  <c r="D152" i="18" s="1"/>
  <c r="E152" i="18" s="1"/>
  <c r="F152" i="18" s="1"/>
  <c r="G152" i="18" s="1"/>
  <c r="H152" i="18" s="1"/>
  <c r="I152" i="18" s="1"/>
  <c r="J152" i="18" s="1"/>
  <c r="K152" i="18" s="1"/>
  <c r="L152" i="18" s="1"/>
  <c r="M152" i="18" s="1"/>
  <c r="N152" i="18" s="1"/>
  <c r="O152" i="18" s="1"/>
  <c r="P152" i="18" s="1"/>
  <c r="Q152" i="18" s="1"/>
  <c r="R152" i="18" s="1"/>
  <c r="S152" i="18" s="1"/>
  <c r="T152" i="18" s="1"/>
  <c r="U152" i="18" s="1"/>
  <c r="V152" i="18" s="1"/>
  <c r="W152" i="18" s="1"/>
  <c r="X152" i="18" s="1"/>
  <c r="Y152" i="18" s="1"/>
  <c r="Z152" i="18" s="1"/>
  <c r="AA152" i="18" s="1"/>
  <c r="AB152" i="18" s="1"/>
  <c r="AC152" i="18" s="1"/>
  <c r="AD152" i="18" s="1"/>
  <c r="AE152" i="18" s="1"/>
  <c r="AF152" i="18" s="1"/>
  <c r="C151" i="18"/>
  <c r="D151" i="18" s="1"/>
  <c r="E151" i="18" s="1"/>
  <c r="F151" i="18" s="1"/>
  <c r="G151" i="18" s="1"/>
  <c r="H151" i="18" s="1"/>
  <c r="I151" i="18" s="1"/>
  <c r="J151" i="18" s="1"/>
  <c r="K151" i="18" s="1"/>
  <c r="L151" i="18" s="1"/>
  <c r="M151" i="18" s="1"/>
  <c r="N151" i="18" s="1"/>
  <c r="O151" i="18" s="1"/>
  <c r="P151" i="18" s="1"/>
  <c r="Q151" i="18" s="1"/>
  <c r="R151" i="18" s="1"/>
  <c r="S151" i="18" s="1"/>
  <c r="T151" i="18" s="1"/>
  <c r="U151" i="18" s="1"/>
  <c r="V151" i="18" s="1"/>
  <c r="W151" i="18" s="1"/>
  <c r="X151" i="18" s="1"/>
  <c r="Y151" i="18" s="1"/>
  <c r="Z151" i="18" s="1"/>
  <c r="AA151" i="18" s="1"/>
  <c r="AB151" i="18" s="1"/>
  <c r="AC151" i="18" s="1"/>
  <c r="AD151" i="18" s="1"/>
  <c r="AE151" i="18" s="1"/>
  <c r="AF151" i="18" s="1"/>
  <c r="C148" i="18"/>
  <c r="D148" i="18" s="1"/>
  <c r="E148" i="18" s="1"/>
  <c r="F148" i="18" s="1"/>
  <c r="G148" i="18" s="1"/>
  <c r="H148" i="18" s="1"/>
  <c r="I148" i="18" s="1"/>
  <c r="J148" i="18" s="1"/>
  <c r="K148" i="18" s="1"/>
  <c r="L148" i="18" s="1"/>
  <c r="M148" i="18" s="1"/>
  <c r="N148" i="18" s="1"/>
  <c r="O148" i="18" s="1"/>
  <c r="P148" i="18" s="1"/>
  <c r="Q148" i="18" s="1"/>
  <c r="R148" i="18" s="1"/>
  <c r="S148" i="18" s="1"/>
  <c r="T148" i="18" s="1"/>
  <c r="U148" i="18" s="1"/>
  <c r="V148" i="18" s="1"/>
  <c r="W148" i="18" s="1"/>
  <c r="X148" i="18" s="1"/>
  <c r="Y148" i="18" s="1"/>
  <c r="Z148" i="18" s="1"/>
  <c r="AA148" i="18" s="1"/>
  <c r="AB148" i="18" s="1"/>
  <c r="AC148" i="18" s="1"/>
  <c r="AD148" i="18" s="1"/>
  <c r="AE148" i="18" s="1"/>
  <c r="AF148" i="18" s="1"/>
  <c r="C149" i="18"/>
  <c r="D149" i="18" s="1"/>
  <c r="E149" i="18" s="1"/>
  <c r="F149" i="18" s="1"/>
  <c r="G149" i="18" s="1"/>
  <c r="H149" i="18" s="1"/>
  <c r="I149" i="18" s="1"/>
  <c r="J149" i="18" s="1"/>
  <c r="K149" i="18" s="1"/>
  <c r="L149" i="18" s="1"/>
  <c r="M149" i="18" s="1"/>
  <c r="N149" i="18" s="1"/>
  <c r="O149" i="18" s="1"/>
  <c r="P149" i="18" s="1"/>
  <c r="Q149" i="18" s="1"/>
  <c r="R149" i="18" s="1"/>
  <c r="S149" i="18" s="1"/>
  <c r="T149" i="18" s="1"/>
  <c r="U149" i="18" s="1"/>
  <c r="V149" i="18" s="1"/>
  <c r="W149" i="18" s="1"/>
  <c r="X149" i="18" s="1"/>
  <c r="Y149" i="18" s="1"/>
  <c r="Z149" i="18" s="1"/>
  <c r="AA149" i="18" s="1"/>
  <c r="AB149" i="18" s="1"/>
  <c r="AC149" i="18" s="1"/>
  <c r="AD149" i="18" s="1"/>
  <c r="AE149" i="18" s="1"/>
  <c r="AF149" i="18" s="1"/>
  <c r="C147" i="18"/>
  <c r="D147" i="18" s="1"/>
  <c r="E147" i="18" s="1"/>
  <c r="F147" i="18" s="1"/>
  <c r="G147" i="18" s="1"/>
  <c r="H147" i="18" s="1"/>
  <c r="I147" i="18" s="1"/>
  <c r="J147" i="18" s="1"/>
  <c r="K147" i="18" s="1"/>
  <c r="L147" i="18" s="1"/>
  <c r="M147" i="18" s="1"/>
  <c r="N147" i="18" s="1"/>
  <c r="O147" i="18" s="1"/>
  <c r="P147" i="18" s="1"/>
  <c r="Q147" i="18" s="1"/>
  <c r="R147" i="18" s="1"/>
  <c r="S147" i="18" s="1"/>
  <c r="T147" i="18" s="1"/>
  <c r="U147" i="18" s="1"/>
  <c r="V147" i="18" s="1"/>
  <c r="W147" i="18" s="1"/>
  <c r="X147" i="18" s="1"/>
  <c r="Y147" i="18" s="1"/>
  <c r="Z147" i="18" s="1"/>
  <c r="AA147" i="18" s="1"/>
  <c r="AB147" i="18" s="1"/>
  <c r="AC147" i="18" s="1"/>
  <c r="AD147" i="18" s="1"/>
  <c r="AE147" i="18" s="1"/>
  <c r="AF147" i="18" s="1"/>
  <c r="D146" i="18"/>
  <c r="E146" i="18" s="1"/>
  <c r="F146" i="18" s="1"/>
  <c r="G146" i="18" s="1"/>
  <c r="H146" i="18" s="1"/>
  <c r="I146" i="18" s="1"/>
  <c r="J146" i="18" s="1"/>
  <c r="K146" i="18" s="1"/>
  <c r="L146" i="18" s="1"/>
  <c r="M146" i="18" s="1"/>
  <c r="N146" i="18" s="1"/>
  <c r="O146" i="18" s="1"/>
  <c r="P146" i="18" s="1"/>
  <c r="Q146" i="18" s="1"/>
  <c r="R146" i="18" s="1"/>
  <c r="S146" i="18" s="1"/>
  <c r="T146" i="18" s="1"/>
  <c r="U146" i="18" s="1"/>
  <c r="V146" i="18" s="1"/>
  <c r="W146" i="18" s="1"/>
  <c r="X146" i="18" s="1"/>
  <c r="Y146" i="18" s="1"/>
  <c r="Z146" i="18" s="1"/>
  <c r="AA146" i="18" s="1"/>
  <c r="AB146" i="18" s="1"/>
  <c r="AC146" i="18" s="1"/>
  <c r="AD146" i="18" s="1"/>
  <c r="AE146" i="18" s="1"/>
  <c r="AF146" i="18" s="1"/>
  <c r="C146" i="18"/>
  <c r="C144" i="18"/>
  <c r="D144" i="18" s="1"/>
  <c r="E144" i="18" s="1"/>
  <c r="F144" i="18" s="1"/>
  <c r="G144" i="18" s="1"/>
  <c r="H144" i="18" s="1"/>
  <c r="I144" i="18" s="1"/>
  <c r="J144" i="18" s="1"/>
  <c r="K144" i="18" s="1"/>
  <c r="L144" i="18" s="1"/>
  <c r="M144" i="18" s="1"/>
  <c r="N144" i="18" s="1"/>
  <c r="O144" i="18" s="1"/>
  <c r="P144" i="18" s="1"/>
  <c r="Q144" i="18" s="1"/>
  <c r="R144" i="18" s="1"/>
  <c r="S144" i="18" s="1"/>
  <c r="T144" i="18" s="1"/>
  <c r="U144" i="18" s="1"/>
  <c r="V144" i="18" s="1"/>
  <c r="W144" i="18" s="1"/>
  <c r="X144" i="18" s="1"/>
  <c r="Y144" i="18" s="1"/>
  <c r="Z144" i="18" s="1"/>
  <c r="AA144" i="18" s="1"/>
  <c r="AB144" i="18" s="1"/>
  <c r="AC144" i="18" s="1"/>
  <c r="AD144" i="18" s="1"/>
  <c r="AE144" i="18" s="1"/>
  <c r="AF144" i="18" s="1"/>
  <c r="C143" i="18"/>
  <c r="D143" i="18" s="1"/>
  <c r="E143" i="18" s="1"/>
  <c r="F143" i="18" s="1"/>
  <c r="G143" i="18" s="1"/>
  <c r="H143" i="18" s="1"/>
  <c r="I143" i="18" s="1"/>
  <c r="J143" i="18" s="1"/>
  <c r="K143" i="18" s="1"/>
  <c r="L143" i="18" s="1"/>
  <c r="M143" i="18" s="1"/>
  <c r="N143" i="18" s="1"/>
  <c r="O143" i="18" s="1"/>
  <c r="P143" i="18" s="1"/>
  <c r="Q143" i="18" s="1"/>
  <c r="R143" i="18" s="1"/>
  <c r="S143" i="18" s="1"/>
  <c r="T143" i="18" s="1"/>
  <c r="U143" i="18" s="1"/>
  <c r="V143" i="18" s="1"/>
  <c r="W143" i="18" s="1"/>
  <c r="X143" i="18" s="1"/>
  <c r="Y143" i="18" s="1"/>
  <c r="Z143" i="18" s="1"/>
  <c r="AA143" i="18" s="1"/>
  <c r="AB143" i="18" s="1"/>
  <c r="AC143" i="18" s="1"/>
  <c r="AD143" i="18" s="1"/>
  <c r="AE143" i="18" s="1"/>
  <c r="AF143" i="18" s="1"/>
  <c r="C141" i="18"/>
  <c r="D141" i="18" s="1"/>
  <c r="E141" i="18" s="1"/>
  <c r="F141" i="18" s="1"/>
  <c r="G141" i="18" s="1"/>
  <c r="H141" i="18" s="1"/>
  <c r="I141" i="18" s="1"/>
  <c r="J141" i="18" s="1"/>
  <c r="K141" i="18" s="1"/>
  <c r="L141" i="18" s="1"/>
  <c r="M141" i="18" s="1"/>
  <c r="N141" i="18" s="1"/>
  <c r="O141" i="18" s="1"/>
  <c r="P141" i="18" s="1"/>
  <c r="Q141" i="18" s="1"/>
  <c r="R141" i="18" s="1"/>
  <c r="S141" i="18" s="1"/>
  <c r="T141" i="18" s="1"/>
  <c r="U141" i="18" s="1"/>
  <c r="V141" i="18" s="1"/>
  <c r="W141" i="18" s="1"/>
  <c r="X141" i="18" s="1"/>
  <c r="Y141" i="18" s="1"/>
  <c r="Z141" i="18" s="1"/>
  <c r="AA141" i="18" s="1"/>
  <c r="AB141" i="18" s="1"/>
  <c r="AC141" i="18" s="1"/>
  <c r="AD141" i="18" s="1"/>
  <c r="AE141" i="18" s="1"/>
  <c r="AF141" i="18" s="1"/>
  <c r="D140" i="18"/>
  <c r="E140" i="18" s="1"/>
  <c r="F140" i="18" s="1"/>
  <c r="G140" i="18" s="1"/>
  <c r="H140" i="18" s="1"/>
  <c r="I140" i="18" s="1"/>
  <c r="J140" i="18" s="1"/>
  <c r="K140" i="18" s="1"/>
  <c r="L140" i="18" s="1"/>
  <c r="M140" i="18" s="1"/>
  <c r="N140" i="18" s="1"/>
  <c r="O140" i="18" s="1"/>
  <c r="P140" i="18" s="1"/>
  <c r="Q140" i="18" s="1"/>
  <c r="R140" i="18" s="1"/>
  <c r="S140" i="18" s="1"/>
  <c r="T140" i="18" s="1"/>
  <c r="U140" i="18" s="1"/>
  <c r="V140" i="18" s="1"/>
  <c r="W140" i="18" s="1"/>
  <c r="X140" i="18" s="1"/>
  <c r="Y140" i="18" s="1"/>
  <c r="Z140" i="18" s="1"/>
  <c r="AA140" i="18" s="1"/>
  <c r="AB140" i="18" s="1"/>
  <c r="AC140" i="18" s="1"/>
  <c r="AD140" i="18" s="1"/>
  <c r="AE140" i="18" s="1"/>
  <c r="AF140" i="18" s="1"/>
  <c r="C140" i="18"/>
  <c r="C139" i="18"/>
  <c r="D139" i="18" s="1"/>
  <c r="E139" i="18" s="1"/>
  <c r="F139" i="18" s="1"/>
  <c r="G139" i="18" s="1"/>
  <c r="H139" i="18" s="1"/>
  <c r="I139" i="18" s="1"/>
  <c r="J139" i="18" s="1"/>
  <c r="K139" i="18" s="1"/>
  <c r="L139" i="18" s="1"/>
  <c r="M139" i="18" s="1"/>
  <c r="N139" i="18" s="1"/>
  <c r="O139" i="18" s="1"/>
  <c r="P139" i="18" s="1"/>
  <c r="Q139" i="18" s="1"/>
  <c r="R139" i="18" s="1"/>
  <c r="S139" i="18" s="1"/>
  <c r="T139" i="18" s="1"/>
  <c r="U139" i="18" s="1"/>
  <c r="V139" i="18" s="1"/>
  <c r="W139" i="18" s="1"/>
  <c r="X139" i="18" s="1"/>
  <c r="Y139" i="18" s="1"/>
  <c r="Z139" i="18" s="1"/>
  <c r="AA139" i="18" s="1"/>
  <c r="AB139" i="18" s="1"/>
  <c r="AC139" i="18" s="1"/>
  <c r="AD139" i="18" s="1"/>
  <c r="AE139" i="18" s="1"/>
  <c r="AF139" i="18" s="1"/>
  <c r="AH95" i="18"/>
  <c r="AI95" i="18" s="1"/>
  <c r="C138" i="18"/>
  <c r="D138" i="18" s="1"/>
  <c r="E138" i="18" s="1"/>
  <c r="F138" i="18" s="1"/>
  <c r="G138" i="18" s="1"/>
  <c r="H138" i="18" s="1"/>
  <c r="I138" i="18" s="1"/>
  <c r="J138" i="18" s="1"/>
  <c r="K138" i="18" s="1"/>
  <c r="L138" i="18" s="1"/>
  <c r="M138" i="18" s="1"/>
  <c r="N138" i="18" s="1"/>
  <c r="O138" i="18" s="1"/>
  <c r="P138" i="18" s="1"/>
  <c r="Q138" i="18" s="1"/>
  <c r="R138" i="18" s="1"/>
  <c r="S138" i="18" s="1"/>
  <c r="T138" i="18" s="1"/>
  <c r="U138" i="18" s="1"/>
  <c r="V138" i="18" s="1"/>
  <c r="W138" i="18" s="1"/>
  <c r="X138" i="18" s="1"/>
  <c r="Y138" i="18" s="1"/>
  <c r="Z138" i="18" s="1"/>
  <c r="AA138" i="18" s="1"/>
  <c r="AB138" i="18" s="1"/>
  <c r="AC138" i="18" s="1"/>
  <c r="AD138" i="18" s="1"/>
  <c r="AE138" i="18" s="1"/>
  <c r="AF138" i="18" s="1"/>
  <c r="C137" i="18"/>
  <c r="D137" i="18" s="1"/>
  <c r="E137" i="18" s="1"/>
  <c r="F137" i="18" s="1"/>
  <c r="G137" i="18" s="1"/>
  <c r="H137" i="18" s="1"/>
  <c r="I137" i="18" s="1"/>
  <c r="J137" i="18" s="1"/>
  <c r="K137" i="18" s="1"/>
  <c r="L137" i="18" s="1"/>
  <c r="M137" i="18" s="1"/>
  <c r="N137" i="18" s="1"/>
  <c r="O137" i="18" s="1"/>
  <c r="P137" i="18" s="1"/>
  <c r="Q137" i="18" s="1"/>
  <c r="R137" i="18" s="1"/>
  <c r="S137" i="18" s="1"/>
  <c r="T137" i="18" s="1"/>
  <c r="U137" i="18" s="1"/>
  <c r="V137" i="18" s="1"/>
  <c r="W137" i="18" s="1"/>
  <c r="X137" i="18" s="1"/>
  <c r="Y137" i="18" s="1"/>
  <c r="Z137" i="18" s="1"/>
  <c r="AA137" i="18" s="1"/>
  <c r="AB137" i="18" s="1"/>
  <c r="AC137" i="18" s="1"/>
  <c r="AD137" i="18" s="1"/>
  <c r="AE137" i="18" s="1"/>
  <c r="AF137" i="18" s="1"/>
  <c r="C136" i="18"/>
  <c r="D136" i="18" s="1"/>
  <c r="E136" i="18" s="1"/>
  <c r="F136" i="18" s="1"/>
  <c r="G136" i="18" s="1"/>
  <c r="H136" i="18" s="1"/>
  <c r="I136" i="18" s="1"/>
  <c r="J136" i="18" s="1"/>
  <c r="K136" i="18" s="1"/>
  <c r="L136" i="18" s="1"/>
  <c r="M136" i="18" s="1"/>
  <c r="N136" i="18" s="1"/>
  <c r="O136" i="18" s="1"/>
  <c r="P136" i="18" s="1"/>
  <c r="Q136" i="18" s="1"/>
  <c r="R136" i="18" s="1"/>
  <c r="S136" i="18" s="1"/>
  <c r="T136" i="18" s="1"/>
  <c r="U136" i="18" s="1"/>
  <c r="V136" i="18" s="1"/>
  <c r="W136" i="18" s="1"/>
  <c r="X136" i="18" s="1"/>
  <c r="Y136" i="18" s="1"/>
  <c r="Z136" i="18" s="1"/>
  <c r="AA136" i="18" s="1"/>
  <c r="AB136" i="18" s="1"/>
  <c r="AC136" i="18" s="1"/>
  <c r="AD136" i="18" s="1"/>
  <c r="AE136" i="18" s="1"/>
  <c r="AF136" i="18" s="1"/>
  <c r="C135" i="18"/>
  <c r="D135" i="18" s="1"/>
  <c r="E135" i="18" s="1"/>
  <c r="F135" i="18" s="1"/>
  <c r="G135" i="18" s="1"/>
  <c r="H135" i="18" s="1"/>
  <c r="I135" i="18" s="1"/>
  <c r="J135" i="18" s="1"/>
  <c r="K135" i="18" s="1"/>
  <c r="L135" i="18" s="1"/>
  <c r="M135" i="18" s="1"/>
  <c r="N135" i="18" s="1"/>
  <c r="O135" i="18" s="1"/>
  <c r="P135" i="18" s="1"/>
  <c r="Q135" i="18" s="1"/>
  <c r="R135" i="18" s="1"/>
  <c r="S135" i="18" s="1"/>
  <c r="T135" i="18" s="1"/>
  <c r="U135" i="18" s="1"/>
  <c r="V135" i="18" s="1"/>
  <c r="W135" i="18" s="1"/>
  <c r="X135" i="18" s="1"/>
  <c r="Y135" i="18" s="1"/>
  <c r="Z135" i="18" s="1"/>
  <c r="AA135" i="18" s="1"/>
  <c r="AB135" i="18" s="1"/>
  <c r="AC135" i="18" s="1"/>
  <c r="AD135" i="18" s="1"/>
  <c r="AE135" i="18" s="1"/>
  <c r="AF135" i="18" s="1"/>
  <c r="C133" i="18"/>
  <c r="D133" i="18" s="1"/>
  <c r="E133" i="18" s="1"/>
  <c r="F133" i="18" s="1"/>
  <c r="G133" i="18" s="1"/>
  <c r="H133" i="18" s="1"/>
  <c r="I133" i="18" s="1"/>
  <c r="J133" i="18" s="1"/>
  <c r="K133" i="18" s="1"/>
  <c r="L133" i="18" s="1"/>
  <c r="M133" i="18" s="1"/>
  <c r="N133" i="18" s="1"/>
  <c r="O133" i="18" s="1"/>
  <c r="P133" i="18" s="1"/>
  <c r="Q133" i="18" s="1"/>
  <c r="R133" i="18" s="1"/>
  <c r="S133" i="18" s="1"/>
  <c r="T133" i="18" s="1"/>
  <c r="U133" i="18" s="1"/>
  <c r="V133" i="18" s="1"/>
  <c r="W133" i="18" s="1"/>
  <c r="X133" i="18" s="1"/>
  <c r="Y133" i="18" s="1"/>
  <c r="Z133" i="18" s="1"/>
  <c r="AA133" i="18" s="1"/>
  <c r="AB133" i="18" s="1"/>
  <c r="AC133" i="18" s="1"/>
  <c r="AD133" i="18" s="1"/>
  <c r="AE133" i="18" s="1"/>
  <c r="AF133" i="18" s="1"/>
  <c r="C132" i="18"/>
  <c r="D132" i="18" s="1"/>
  <c r="E132" i="18" s="1"/>
  <c r="F132" i="18" s="1"/>
  <c r="G132" i="18" s="1"/>
  <c r="H132" i="18" s="1"/>
  <c r="I132" i="18" s="1"/>
  <c r="J132" i="18" s="1"/>
  <c r="K132" i="18" s="1"/>
  <c r="L132" i="18" s="1"/>
  <c r="M132" i="18" s="1"/>
  <c r="N132" i="18" s="1"/>
  <c r="O132" i="18" s="1"/>
  <c r="P132" i="18" s="1"/>
  <c r="Q132" i="18" s="1"/>
  <c r="R132" i="18" s="1"/>
  <c r="S132" i="18" s="1"/>
  <c r="T132" i="18" s="1"/>
  <c r="U132" i="18" s="1"/>
  <c r="V132" i="18" s="1"/>
  <c r="W132" i="18" s="1"/>
  <c r="X132" i="18" s="1"/>
  <c r="Y132" i="18" s="1"/>
  <c r="Z132" i="18" s="1"/>
  <c r="AA132" i="18" s="1"/>
  <c r="AB132" i="18" s="1"/>
  <c r="AC132" i="18" s="1"/>
  <c r="AD132" i="18" s="1"/>
  <c r="AE132" i="18" s="1"/>
  <c r="AF132" i="18" s="1"/>
  <c r="C131" i="18"/>
  <c r="D131" i="18" s="1"/>
  <c r="E131" i="18" s="1"/>
  <c r="F131" i="18" s="1"/>
  <c r="G131" i="18" s="1"/>
  <c r="H131" i="18" s="1"/>
  <c r="I131" i="18" s="1"/>
  <c r="J131" i="18" s="1"/>
  <c r="K131" i="18" s="1"/>
  <c r="L131" i="18" s="1"/>
  <c r="M131" i="18" s="1"/>
  <c r="N131" i="18" s="1"/>
  <c r="O131" i="18" s="1"/>
  <c r="P131" i="18" s="1"/>
  <c r="Q131" i="18" s="1"/>
  <c r="R131" i="18" s="1"/>
  <c r="S131" i="18" s="1"/>
  <c r="T131" i="18" s="1"/>
  <c r="U131" i="18" s="1"/>
  <c r="V131" i="18" s="1"/>
  <c r="W131" i="18" s="1"/>
  <c r="X131" i="18" s="1"/>
  <c r="Y131" i="18" s="1"/>
  <c r="Z131" i="18" s="1"/>
  <c r="AA131" i="18" s="1"/>
  <c r="AB131" i="18" s="1"/>
  <c r="AC131" i="18" s="1"/>
  <c r="AD131" i="18" s="1"/>
  <c r="AE131" i="18" s="1"/>
  <c r="AF131" i="18" s="1"/>
  <c r="C130" i="18"/>
  <c r="D130" i="18" s="1"/>
  <c r="E130" i="18" s="1"/>
  <c r="F130" i="18" s="1"/>
  <c r="G130" i="18" s="1"/>
  <c r="H130" i="18" s="1"/>
  <c r="I130" i="18" s="1"/>
  <c r="J130" i="18" s="1"/>
  <c r="K130" i="18" s="1"/>
  <c r="L130" i="18" s="1"/>
  <c r="M130" i="18" s="1"/>
  <c r="N130" i="18" s="1"/>
  <c r="O130" i="18" s="1"/>
  <c r="P130" i="18" s="1"/>
  <c r="Q130" i="18" s="1"/>
  <c r="R130" i="18" s="1"/>
  <c r="S130" i="18" s="1"/>
  <c r="T130" i="18" s="1"/>
  <c r="U130" i="18" s="1"/>
  <c r="V130" i="18" s="1"/>
  <c r="W130" i="18" s="1"/>
  <c r="X130" i="18" s="1"/>
  <c r="Y130" i="18" s="1"/>
  <c r="Z130" i="18" s="1"/>
  <c r="AA130" i="18" s="1"/>
  <c r="AB130" i="18" s="1"/>
  <c r="AC130" i="18" s="1"/>
  <c r="AD130" i="18" s="1"/>
  <c r="AE130" i="18" s="1"/>
  <c r="AF130" i="18" s="1"/>
  <c r="D129" i="18"/>
  <c r="E129" i="18" s="1"/>
  <c r="F129" i="18" s="1"/>
  <c r="G129" i="18" s="1"/>
  <c r="H129" i="18" s="1"/>
  <c r="I129" i="18" s="1"/>
  <c r="J129" i="18" s="1"/>
  <c r="K129" i="18" s="1"/>
  <c r="L129" i="18" s="1"/>
  <c r="M129" i="18" s="1"/>
  <c r="N129" i="18" s="1"/>
  <c r="O129" i="18" s="1"/>
  <c r="P129" i="18" s="1"/>
  <c r="Q129" i="18" s="1"/>
  <c r="R129" i="18" s="1"/>
  <c r="S129" i="18" s="1"/>
  <c r="T129" i="18" s="1"/>
  <c r="U129" i="18" s="1"/>
  <c r="V129" i="18" s="1"/>
  <c r="W129" i="18" s="1"/>
  <c r="X129" i="18" s="1"/>
  <c r="Y129" i="18" s="1"/>
  <c r="Z129" i="18" s="1"/>
  <c r="AA129" i="18" s="1"/>
  <c r="AB129" i="18" s="1"/>
  <c r="AC129" i="18" s="1"/>
  <c r="AD129" i="18" s="1"/>
  <c r="AE129" i="18" s="1"/>
  <c r="AF129" i="18" s="1"/>
  <c r="C129" i="18"/>
  <c r="C128" i="18"/>
  <c r="D128" i="18" s="1"/>
  <c r="E128" i="18" s="1"/>
  <c r="F128" i="18" s="1"/>
  <c r="G128" i="18" s="1"/>
  <c r="H128" i="18" s="1"/>
  <c r="I128" i="18" s="1"/>
  <c r="J128" i="18" s="1"/>
  <c r="K128" i="18" s="1"/>
  <c r="L128" i="18" s="1"/>
  <c r="M128" i="18" s="1"/>
  <c r="N128" i="18" s="1"/>
  <c r="O128" i="18" s="1"/>
  <c r="P128" i="18" s="1"/>
  <c r="Q128" i="18" s="1"/>
  <c r="R128" i="18" s="1"/>
  <c r="S128" i="18" s="1"/>
  <c r="T128" i="18" s="1"/>
  <c r="U128" i="18" s="1"/>
  <c r="V128" i="18" s="1"/>
  <c r="W128" i="18" s="1"/>
  <c r="X128" i="18" s="1"/>
  <c r="Y128" i="18" s="1"/>
  <c r="Z128" i="18" s="1"/>
  <c r="AA128" i="18" s="1"/>
  <c r="AB128" i="18" s="1"/>
  <c r="AC128" i="18" s="1"/>
  <c r="AD128" i="18" s="1"/>
  <c r="AE128" i="18" s="1"/>
  <c r="AF128" i="18" s="1"/>
  <c r="C127" i="18"/>
  <c r="D127" i="18" s="1"/>
  <c r="E127" i="18" s="1"/>
  <c r="F127" i="18" s="1"/>
  <c r="G127" i="18" s="1"/>
  <c r="H127" i="18" s="1"/>
  <c r="I127" i="18" s="1"/>
  <c r="J127" i="18" s="1"/>
  <c r="K127" i="18" s="1"/>
  <c r="L127" i="18" s="1"/>
  <c r="M127" i="18" s="1"/>
  <c r="N127" i="18" s="1"/>
  <c r="O127" i="18" s="1"/>
  <c r="P127" i="18" s="1"/>
  <c r="Q127" i="18" s="1"/>
  <c r="R127" i="18" s="1"/>
  <c r="S127" i="18" s="1"/>
  <c r="T127" i="18" s="1"/>
  <c r="U127" i="18" s="1"/>
  <c r="V127" i="18" s="1"/>
  <c r="W127" i="18" s="1"/>
  <c r="X127" i="18" s="1"/>
  <c r="Y127" i="18" s="1"/>
  <c r="Z127" i="18" s="1"/>
  <c r="AA127" i="18" s="1"/>
  <c r="AB127" i="18" s="1"/>
  <c r="AC127" i="18" s="1"/>
  <c r="AD127" i="18" s="1"/>
  <c r="AE127" i="18" s="1"/>
  <c r="AF127" i="18" s="1"/>
  <c r="C126" i="18"/>
  <c r="D126" i="18" s="1"/>
  <c r="E126" i="18" s="1"/>
  <c r="F126" i="18" s="1"/>
  <c r="G126" i="18" s="1"/>
  <c r="H126" i="18" s="1"/>
  <c r="I126" i="18" s="1"/>
  <c r="J126" i="18" s="1"/>
  <c r="K126" i="18" s="1"/>
  <c r="L126" i="18" s="1"/>
  <c r="M126" i="18" s="1"/>
  <c r="N126" i="18" s="1"/>
  <c r="O126" i="18" s="1"/>
  <c r="P126" i="18" s="1"/>
  <c r="Q126" i="18" s="1"/>
  <c r="R126" i="18" s="1"/>
  <c r="S126" i="18" s="1"/>
  <c r="T126" i="18" s="1"/>
  <c r="U126" i="18" s="1"/>
  <c r="V126" i="18" s="1"/>
  <c r="W126" i="18" s="1"/>
  <c r="X126" i="18" s="1"/>
  <c r="Y126" i="18" s="1"/>
  <c r="Z126" i="18" s="1"/>
  <c r="AA126" i="18" s="1"/>
  <c r="AB126" i="18" s="1"/>
  <c r="AC126" i="18" s="1"/>
  <c r="AD126" i="18" s="1"/>
  <c r="AE126" i="18" s="1"/>
  <c r="AF126" i="18" s="1"/>
  <c r="C124" i="18"/>
  <c r="D124" i="18" s="1"/>
  <c r="E124" i="18" s="1"/>
  <c r="F124" i="18" s="1"/>
  <c r="G124" i="18" s="1"/>
  <c r="H124" i="18" s="1"/>
  <c r="I124" i="18" s="1"/>
  <c r="J124" i="18" s="1"/>
  <c r="K124" i="18" s="1"/>
  <c r="L124" i="18" s="1"/>
  <c r="M124" i="18" s="1"/>
  <c r="N124" i="18" s="1"/>
  <c r="O124" i="18" s="1"/>
  <c r="P124" i="18" s="1"/>
  <c r="Q124" i="18" s="1"/>
  <c r="R124" i="18" s="1"/>
  <c r="S124" i="18" s="1"/>
  <c r="T124" i="18" s="1"/>
  <c r="U124" i="18" s="1"/>
  <c r="V124" i="18" s="1"/>
  <c r="W124" i="18" s="1"/>
  <c r="X124" i="18" s="1"/>
  <c r="Y124" i="18" s="1"/>
  <c r="Z124" i="18" s="1"/>
  <c r="AA124" i="18" s="1"/>
  <c r="AB124" i="18" s="1"/>
  <c r="AC124" i="18" s="1"/>
  <c r="AD124" i="18" s="1"/>
  <c r="AE124" i="18" s="1"/>
  <c r="AF124" i="18" s="1"/>
  <c r="C123" i="18"/>
  <c r="D123" i="18" s="1"/>
  <c r="E123" i="18" s="1"/>
  <c r="F123" i="18" s="1"/>
  <c r="G123" i="18" s="1"/>
  <c r="H123" i="18" s="1"/>
  <c r="I123" i="18" s="1"/>
  <c r="J123" i="18" s="1"/>
  <c r="K123" i="18" s="1"/>
  <c r="L123" i="18" s="1"/>
  <c r="M123" i="18" s="1"/>
  <c r="N123" i="18" s="1"/>
  <c r="O123" i="18" s="1"/>
  <c r="P123" i="18" s="1"/>
  <c r="Q123" i="18" s="1"/>
  <c r="R123" i="18" s="1"/>
  <c r="S123" i="18" s="1"/>
  <c r="T123" i="18" s="1"/>
  <c r="U123" i="18" s="1"/>
  <c r="V123" i="18" s="1"/>
  <c r="W123" i="18" s="1"/>
  <c r="X123" i="18" s="1"/>
  <c r="Y123" i="18" s="1"/>
  <c r="Z123" i="18" s="1"/>
  <c r="AA123" i="18" s="1"/>
  <c r="AB123" i="18" s="1"/>
  <c r="AC123" i="18" s="1"/>
  <c r="AD123" i="18" s="1"/>
  <c r="AE123" i="18" s="1"/>
  <c r="AF123" i="18" s="1"/>
  <c r="C122" i="18"/>
  <c r="D122" i="18" s="1"/>
  <c r="E122" i="18" s="1"/>
  <c r="F122" i="18" s="1"/>
  <c r="G122" i="18" s="1"/>
  <c r="H122" i="18" s="1"/>
  <c r="I122" i="18" s="1"/>
  <c r="J122" i="18" s="1"/>
  <c r="K122" i="18" s="1"/>
  <c r="L122" i="18" s="1"/>
  <c r="M122" i="18" s="1"/>
  <c r="N122" i="18" s="1"/>
  <c r="O122" i="18" s="1"/>
  <c r="P122" i="18" s="1"/>
  <c r="Q122" i="18" s="1"/>
  <c r="R122" i="18" s="1"/>
  <c r="S122" i="18" s="1"/>
  <c r="T122" i="18" s="1"/>
  <c r="U122" i="18" s="1"/>
  <c r="V122" i="18" s="1"/>
  <c r="W122" i="18" s="1"/>
  <c r="X122" i="18" s="1"/>
  <c r="Y122" i="18" s="1"/>
  <c r="Z122" i="18" s="1"/>
  <c r="AA122" i="18" s="1"/>
  <c r="AB122" i="18" s="1"/>
  <c r="AC122" i="18" s="1"/>
  <c r="AD122" i="18" s="1"/>
  <c r="AE122" i="18" s="1"/>
  <c r="AF122" i="18" s="1"/>
  <c r="C121" i="18"/>
  <c r="D121" i="18" s="1"/>
  <c r="E121" i="18" s="1"/>
  <c r="F121" i="18" s="1"/>
  <c r="G121" i="18" s="1"/>
  <c r="H121" i="18" s="1"/>
  <c r="I121" i="18" s="1"/>
  <c r="J121" i="18" s="1"/>
  <c r="K121" i="18" s="1"/>
  <c r="L121" i="18" s="1"/>
  <c r="M121" i="18" s="1"/>
  <c r="N121" i="18" s="1"/>
  <c r="O121" i="18" s="1"/>
  <c r="P121" i="18" s="1"/>
  <c r="Q121" i="18" s="1"/>
  <c r="R121" i="18" s="1"/>
  <c r="S121" i="18" s="1"/>
  <c r="T121" i="18" s="1"/>
  <c r="U121" i="18" s="1"/>
  <c r="V121" i="18" s="1"/>
  <c r="W121" i="18" s="1"/>
  <c r="X121" i="18" s="1"/>
  <c r="Y121" i="18" s="1"/>
  <c r="Z121" i="18" s="1"/>
  <c r="AA121" i="18" s="1"/>
  <c r="AB121" i="18" s="1"/>
  <c r="AC121" i="18" s="1"/>
  <c r="AD121" i="18" s="1"/>
  <c r="AE121" i="18" s="1"/>
  <c r="AF121" i="18" s="1"/>
  <c r="C120" i="18"/>
  <c r="D120" i="18" s="1"/>
  <c r="E120" i="18" s="1"/>
  <c r="F120" i="18" s="1"/>
  <c r="G120" i="18" s="1"/>
  <c r="H120" i="18" s="1"/>
  <c r="I120" i="18" s="1"/>
  <c r="J120" i="18" s="1"/>
  <c r="K120" i="18" s="1"/>
  <c r="L120" i="18" s="1"/>
  <c r="M120" i="18" s="1"/>
  <c r="N120" i="18" s="1"/>
  <c r="O120" i="18" s="1"/>
  <c r="P120" i="18" s="1"/>
  <c r="Q120" i="18" s="1"/>
  <c r="R120" i="18" s="1"/>
  <c r="S120" i="18" s="1"/>
  <c r="T120" i="18" s="1"/>
  <c r="U120" i="18" s="1"/>
  <c r="V120" i="18" s="1"/>
  <c r="W120" i="18" s="1"/>
  <c r="X120" i="18" s="1"/>
  <c r="Y120" i="18" s="1"/>
  <c r="Z120" i="18" s="1"/>
  <c r="AA120" i="18" s="1"/>
  <c r="AB120" i="18" s="1"/>
  <c r="AC120" i="18" s="1"/>
  <c r="AD120" i="18" s="1"/>
  <c r="AE120" i="18" s="1"/>
  <c r="AF120" i="18" s="1"/>
  <c r="D119" i="18"/>
  <c r="E119" i="18" s="1"/>
  <c r="F119" i="18" s="1"/>
  <c r="G119" i="18" s="1"/>
  <c r="H119" i="18" s="1"/>
  <c r="I119" i="18" s="1"/>
  <c r="J119" i="18" s="1"/>
  <c r="K119" i="18" s="1"/>
  <c r="L119" i="18" s="1"/>
  <c r="M119" i="18" s="1"/>
  <c r="N119" i="18" s="1"/>
  <c r="O119" i="18" s="1"/>
  <c r="P119" i="18" s="1"/>
  <c r="Q119" i="18" s="1"/>
  <c r="R119" i="18" s="1"/>
  <c r="S119" i="18" s="1"/>
  <c r="T119" i="18" s="1"/>
  <c r="U119" i="18" s="1"/>
  <c r="V119" i="18" s="1"/>
  <c r="W119" i="18" s="1"/>
  <c r="X119" i="18" s="1"/>
  <c r="Y119" i="18" s="1"/>
  <c r="Z119" i="18" s="1"/>
  <c r="AA119" i="18" s="1"/>
  <c r="AB119" i="18" s="1"/>
  <c r="AC119" i="18" s="1"/>
  <c r="AD119" i="18" s="1"/>
  <c r="AE119" i="18" s="1"/>
  <c r="AF119" i="18" s="1"/>
  <c r="C119" i="18"/>
  <c r="D118" i="18"/>
  <c r="E118" i="18" s="1"/>
  <c r="F118" i="18" s="1"/>
  <c r="G118" i="18" s="1"/>
  <c r="H118" i="18" s="1"/>
  <c r="I118" i="18" s="1"/>
  <c r="J118" i="18" s="1"/>
  <c r="K118" i="18" s="1"/>
  <c r="L118" i="18" s="1"/>
  <c r="M118" i="18" s="1"/>
  <c r="N118" i="18" s="1"/>
  <c r="O118" i="18" s="1"/>
  <c r="P118" i="18" s="1"/>
  <c r="Q118" i="18" s="1"/>
  <c r="R118" i="18" s="1"/>
  <c r="S118" i="18" s="1"/>
  <c r="T118" i="18" s="1"/>
  <c r="U118" i="18" s="1"/>
  <c r="V118" i="18" s="1"/>
  <c r="W118" i="18" s="1"/>
  <c r="X118" i="18" s="1"/>
  <c r="Y118" i="18" s="1"/>
  <c r="Z118" i="18" s="1"/>
  <c r="AA118" i="18" s="1"/>
  <c r="AB118" i="18" s="1"/>
  <c r="AC118" i="18" s="1"/>
  <c r="AD118" i="18" s="1"/>
  <c r="AE118" i="18" s="1"/>
  <c r="AF118" i="18" s="1"/>
  <c r="C118" i="18"/>
  <c r="C117" i="18"/>
  <c r="D117" i="18" s="1"/>
  <c r="E117" i="18" s="1"/>
  <c r="F117" i="18" s="1"/>
  <c r="G117" i="18" s="1"/>
  <c r="H117" i="18" s="1"/>
  <c r="I117" i="18" s="1"/>
  <c r="J117" i="18" s="1"/>
  <c r="K117" i="18" s="1"/>
  <c r="L117" i="18" s="1"/>
  <c r="M117" i="18" s="1"/>
  <c r="N117" i="18" s="1"/>
  <c r="O117" i="18" s="1"/>
  <c r="P117" i="18" s="1"/>
  <c r="Q117" i="18" s="1"/>
  <c r="R117" i="18" s="1"/>
  <c r="S117" i="18" s="1"/>
  <c r="T117" i="18" s="1"/>
  <c r="U117" i="18" s="1"/>
  <c r="V117" i="18" s="1"/>
  <c r="W117" i="18" s="1"/>
  <c r="X117" i="18" s="1"/>
  <c r="Y117" i="18" s="1"/>
  <c r="Z117" i="18" s="1"/>
  <c r="AA117" i="18" s="1"/>
  <c r="AB117" i="18" s="1"/>
  <c r="AC117" i="18" s="1"/>
  <c r="AD117" i="18" s="1"/>
  <c r="AE117" i="18" s="1"/>
  <c r="AF117" i="18" s="1"/>
  <c r="C116" i="18"/>
  <c r="D116" i="18" s="1"/>
  <c r="E116" i="18" s="1"/>
  <c r="F116" i="18" s="1"/>
  <c r="G116" i="18" s="1"/>
  <c r="H116" i="18" s="1"/>
  <c r="I116" i="18" s="1"/>
  <c r="J116" i="18" s="1"/>
  <c r="K116" i="18" s="1"/>
  <c r="L116" i="18" s="1"/>
  <c r="M116" i="18" s="1"/>
  <c r="N116" i="18" s="1"/>
  <c r="O116" i="18" s="1"/>
  <c r="P116" i="18" s="1"/>
  <c r="Q116" i="18" s="1"/>
  <c r="R116" i="18" s="1"/>
  <c r="S116" i="18" s="1"/>
  <c r="T116" i="18" s="1"/>
  <c r="U116" i="18" s="1"/>
  <c r="V116" i="18" s="1"/>
  <c r="W116" i="18" s="1"/>
  <c r="X116" i="18" s="1"/>
  <c r="Y116" i="18" s="1"/>
  <c r="Z116" i="18" s="1"/>
  <c r="AA116" i="18" s="1"/>
  <c r="AB116" i="18" s="1"/>
  <c r="AC116" i="18" s="1"/>
  <c r="AD116" i="18" s="1"/>
  <c r="AE116" i="18" s="1"/>
  <c r="AF116" i="18" s="1"/>
  <c r="E115" i="18"/>
  <c r="F115" i="18" s="1"/>
  <c r="G115" i="18" s="1"/>
  <c r="H115" i="18" s="1"/>
  <c r="I115" i="18" s="1"/>
  <c r="J115" i="18" s="1"/>
  <c r="K115" i="18" s="1"/>
  <c r="L115" i="18" s="1"/>
  <c r="M115" i="18" s="1"/>
  <c r="N115" i="18" s="1"/>
  <c r="O115" i="18" s="1"/>
  <c r="P115" i="18" s="1"/>
  <c r="Q115" i="18" s="1"/>
  <c r="R115" i="18" s="1"/>
  <c r="S115" i="18" s="1"/>
  <c r="T115" i="18" s="1"/>
  <c r="U115" i="18" s="1"/>
  <c r="V115" i="18" s="1"/>
  <c r="W115" i="18" s="1"/>
  <c r="X115" i="18" s="1"/>
  <c r="Y115" i="18" s="1"/>
  <c r="Z115" i="18" s="1"/>
  <c r="AA115" i="18" s="1"/>
  <c r="AB115" i="18" s="1"/>
  <c r="AC115" i="18" s="1"/>
  <c r="AD115" i="18" s="1"/>
  <c r="AE115" i="18" s="1"/>
  <c r="AF115" i="18" s="1"/>
  <c r="D115" i="18"/>
  <c r="C115" i="18"/>
  <c r="C114" i="18"/>
  <c r="D114" i="18" s="1"/>
  <c r="E114" i="18" s="1"/>
  <c r="F114" i="18" s="1"/>
  <c r="G114" i="18" s="1"/>
  <c r="H114" i="18" s="1"/>
  <c r="I114" i="18" s="1"/>
  <c r="J114" i="18" s="1"/>
  <c r="K114" i="18" s="1"/>
  <c r="L114" i="18" s="1"/>
  <c r="M114" i="18" s="1"/>
  <c r="N114" i="18" s="1"/>
  <c r="O114" i="18" s="1"/>
  <c r="P114" i="18" s="1"/>
  <c r="Q114" i="18" s="1"/>
  <c r="R114" i="18" s="1"/>
  <c r="S114" i="18" s="1"/>
  <c r="T114" i="18" s="1"/>
  <c r="U114" i="18" s="1"/>
  <c r="V114" i="18" s="1"/>
  <c r="W114" i="18" s="1"/>
  <c r="X114" i="18" s="1"/>
  <c r="Y114" i="18" s="1"/>
  <c r="Z114" i="18" s="1"/>
  <c r="AA114" i="18" s="1"/>
  <c r="AB114" i="18" s="1"/>
  <c r="AC114" i="18" s="1"/>
  <c r="AD114" i="18" s="1"/>
  <c r="AE114" i="18" s="1"/>
  <c r="AF114" i="18" s="1"/>
  <c r="C113" i="18"/>
  <c r="D113" i="18" s="1"/>
  <c r="E113" i="18" s="1"/>
  <c r="F113" i="18" s="1"/>
  <c r="G113" i="18" s="1"/>
  <c r="H113" i="18" s="1"/>
  <c r="I113" i="18" s="1"/>
  <c r="J113" i="18" s="1"/>
  <c r="K113" i="18" s="1"/>
  <c r="L113" i="18" s="1"/>
  <c r="M113" i="18" s="1"/>
  <c r="N113" i="18" s="1"/>
  <c r="O113" i="18" s="1"/>
  <c r="P113" i="18" s="1"/>
  <c r="Q113" i="18" s="1"/>
  <c r="R113" i="18" s="1"/>
  <c r="S113" i="18" s="1"/>
  <c r="T113" i="18" s="1"/>
  <c r="U113" i="18" s="1"/>
  <c r="V113" i="18" s="1"/>
  <c r="W113" i="18" s="1"/>
  <c r="X113" i="18" s="1"/>
  <c r="Y113" i="18" s="1"/>
  <c r="Z113" i="18" s="1"/>
  <c r="AA113" i="18" s="1"/>
  <c r="AB113" i="18" s="1"/>
  <c r="AC113" i="18" s="1"/>
  <c r="AD113" i="18" s="1"/>
  <c r="AE113" i="18" s="1"/>
  <c r="AF113" i="18" s="1"/>
  <c r="C112" i="18"/>
  <c r="D112" i="18" s="1"/>
  <c r="E112" i="18" s="1"/>
  <c r="F112" i="18" s="1"/>
  <c r="G112" i="18" s="1"/>
  <c r="H112" i="18" s="1"/>
  <c r="I112" i="18" s="1"/>
  <c r="J112" i="18" s="1"/>
  <c r="K112" i="18" s="1"/>
  <c r="L112" i="18" s="1"/>
  <c r="M112" i="18" s="1"/>
  <c r="N112" i="18" s="1"/>
  <c r="O112" i="18" s="1"/>
  <c r="P112" i="18" s="1"/>
  <c r="Q112" i="18" s="1"/>
  <c r="R112" i="18" s="1"/>
  <c r="S112" i="18" s="1"/>
  <c r="T112" i="18" s="1"/>
  <c r="U112" i="18" s="1"/>
  <c r="V112" i="18" s="1"/>
  <c r="W112" i="18" s="1"/>
  <c r="X112" i="18" s="1"/>
  <c r="Y112" i="18" s="1"/>
  <c r="Z112" i="18" s="1"/>
  <c r="AA112" i="18" s="1"/>
  <c r="AB112" i="18" s="1"/>
  <c r="AC112" i="18" s="1"/>
  <c r="AD112" i="18" s="1"/>
  <c r="AE112" i="18" s="1"/>
  <c r="AF112" i="18" s="1"/>
  <c r="C111" i="18"/>
  <c r="D111" i="18" s="1"/>
  <c r="E111" i="18" s="1"/>
  <c r="F111" i="18" s="1"/>
  <c r="G111" i="18" s="1"/>
  <c r="H111" i="18" s="1"/>
  <c r="I111" i="18" s="1"/>
  <c r="J111" i="18" s="1"/>
  <c r="K111" i="18" s="1"/>
  <c r="L111" i="18" s="1"/>
  <c r="M111" i="18" s="1"/>
  <c r="N111" i="18" s="1"/>
  <c r="O111" i="18" s="1"/>
  <c r="P111" i="18" s="1"/>
  <c r="Q111" i="18" s="1"/>
  <c r="R111" i="18" s="1"/>
  <c r="S111" i="18" s="1"/>
  <c r="T111" i="18" s="1"/>
  <c r="U111" i="18" s="1"/>
  <c r="V111" i="18" s="1"/>
  <c r="W111" i="18" s="1"/>
  <c r="X111" i="18" s="1"/>
  <c r="Y111" i="18" s="1"/>
  <c r="Z111" i="18" s="1"/>
  <c r="AA111" i="18" s="1"/>
  <c r="AB111" i="18" s="1"/>
  <c r="AC111" i="18" s="1"/>
  <c r="AD111" i="18" s="1"/>
  <c r="AE111" i="18" s="1"/>
  <c r="AF111" i="18" s="1"/>
  <c r="C110" i="18"/>
  <c r="D110" i="18" s="1"/>
  <c r="E110" i="18" s="1"/>
  <c r="F110" i="18" s="1"/>
  <c r="G110" i="18" s="1"/>
  <c r="H110" i="18" s="1"/>
  <c r="I110" i="18" s="1"/>
  <c r="J110" i="18" s="1"/>
  <c r="K110" i="18" s="1"/>
  <c r="L110" i="18" s="1"/>
  <c r="M110" i="18" s="1"/>
  <c r="N110" i="18" s="1"/>
  <c r="O110" i="18" s="1"/>
  <c r="P110" i="18" s="1"/>
  <c r="Q110" i="18" s="1"/>
  <c r="R110" i="18" s="1"/>
  <c r="S110" i="18" s="1"/>
  <c r="T110" i="18" s="1"/>
  <c r="U110" i="18" s="1"/>
  <c r="V110" i="18" s="1"/>
  <c r="W110" i="18" s="1"/>
  <c r="X110" i="18" s="1"/>
  <c r="Y110" i="18" s="1"/>
  <c r="Z110" i="18" s="1"/>
  <c r="AA110" i="18" s="1"/>
  <c r="AB110" i="18" s="1"/>
  <c r="AC110" i="18" s="1"/>
  <c r="AD110" i="18" s="1"/>
  <c r="AE110" i="18" s="1"/>
  <c r="AF110" i="18" s="1"/>
  <c r="J109" i="18"/>
  <c r="K109" i="18" s="1"/>
  <c r="L109" i="18" s="1"/>
  <c r="M109" i="18" s="1"/>
  <c r="N109" i="18" s="1"/>
  <c r="O109" i="18" s="1"/>
  <c r="P109" i="18" s="1"/>
  <c r="Q109" i="18" s="1"/>
  <c r="R109" i="18" s="1"/>
  <c r="S109" i="18" s="1"/>
  <c r="T109" i="18" s="1"/>
  <c r="U109" i="18" s="1"/>
  <c r="V109" i="18" s="1"/>
  <c r="W109" i="18" s="1"/>
  <c r="X109" i="18" s="1"/>
  <c r="Y109" i="18" s="1"/>
  <c r="Z109" i="18" s="1"/>
  <c r="AA109" i="18" s="1"/>
  <c r="AB109" i="18" s="1"/>
  <c r="AC109" i="18" s="1"/>
  <c r="AD109" i="18" s="1"/>
  <c r="AE109" i="18" s="1"/>
  <c r="AF109" i="18" s="1"/>
  <c r="C109" i="18"/>
  <c r="D109" i="18" s="1"/>
  <c r="E109" i="18" s="1"/>
  <c r="F109" i="18" s="1"/>
  <c r="G109" i="18" s="1"/>
  <c r="H109" i="18" s="1"/>
  <c r="C108" i="18"/>
  <c r="D108" i="18" s="1"/>
  <c r="E108" i="18" s="1"/>
  <c r="F108" i="18" s="1"/>
  <c r="G108" i="18" s="1"/>
  <c r="H108" i="18" s="1"/>
  <c r="I108" i="18" s="1"/>
  <c r="J108" i="18" s="1"/>
  <c r="K108" i="18" s="1"/>
  <c r="L108" i="18" s="1"/>
  <c r="M108" i="18" s="1"/>
  <c r="N108" i="18" s="1"/>
  <c r="O108" i="18" s="1"/>
  <c r="P108" i="18" s="1"/>
  <c r="Q108" i="18" s="1"/>
  <c r="R108" i="18" s="1"/>
  <c r="S108" i="18" s="1"/>
  <c r="T108" i="18" s="1"/>
  <c r="U108" i="18" s="1"/>
  <c r="V108" i="18" s="1"/>
  <c r="W108" i="18" s="1"/>
  <c r="X108" i="18" s="1"/>
  <c r="Y108" i="18" s="1"/>
  <c r="Z108" i="18" s="1"/>
  <c r="AA108" i="18" s="1"/>
  <c r="AB108" i="18" s="1"/>
  <c r="AC108" i="18" s="1"/>
  <c r="AD108" i="18" s="1"/>
  <c r="AE108" i="18" s="1"/>
  <c r="AF108" i="18" s="1"/>
  <c r="C107" i="18"/>
  <c r="D107" i="18" s="1"/>
  <c r="E107" i="18" s="1"/>
  <c r="F107" i="18" s="1"/>
  <c r="G107" i="18" s="1"/>
  <c r="H107" i="18" s="1"/>
  <c r="I107" i="18" s="1"/>
  <c r="J107" i="18" s="1"/>
  <c r="K107" i="18" s="1"/>
  <c r="L107" i="18" s="1"/>
  <c r="M107" i="18" s="1"/>
  <c r="N107" i="18" s="1"/>
  <c r="O107" i="18" s="1"/>
  <c r="P107" i="18" s="1"/>
  <c r="Q107" i="18" s="1"/>
  <c r="R107" i="18" s="1"/>
  <c r="S107" i="18" s="1"/>
  <c r="T107" i="18" s="1"/>
  <c r="U107" i="18" s="1"/>
  <c r="V107" i="18" s="1"/>
  <c r="W107" i="18" s="1"/>
  <c r="X107" i="18" s="1"/>
  <c r="Y107" i="18" s="1"/>
  <c r="Z107" i="18" s="1"/>
  <c r="AA107" i="18" s="1"/>
  <c r="AB107" i="18" s="1"/>
  <c r="AC107" i="18" s="1"/>
  <c r="AD107" i="18" s="1"/>
  <c r="AE107" i="18" s="1"/>
  <c r="AF107" i="18" s="1"/>
  <c r="C105" i="18"/>
  <c r="D105" i="18" s="1"/>
  <c r="E105" i="18" s="1"/>
  <c r="F105" i="18" s="1"/>
  <c r="G105" i="18" s="1"/>
  <c r="H105" i="18" s="1"/>
  <c r="I105" i="18" s="1"/>
  <c r="J105" i="18" s="1"/>
  <c r="K105" i="18" s="1"/>
  <c r="L105" i="18" s="1"/>
  <c r="M105" i="18" s="1"/>
  <c r="N105" i="18" s="1"/>
  <c r="O105" i="18" s="1"/>
  <c r="P105" i="18" s="1"/>
  <c r="Q105" i="18" s="1"/>
  <c r="R105" i="18" s="1"/>
  <c r="S105" i="18" s="1"/>
  <c r="T105" i="18" s="1"/>
  <c r="U105" i="18" s="1"/>
  <c r="V105" i="18" s="1"/>
  <c r="W105" i="18" s="1"/>
  <c r="X105" i="18" s="1"/>
  <c r="Y105" i="18" s="1"/>
  <c r="Z105" i="18" s="1"/>
  <c r="AA105" i="18" s="1"/>
  <c r="AB105" i="18" s="1"/>
  <c r="AC105" i="18" s="1"/>
  <c r="AD105" i="18" s="1"/>
  <c r="AE105" i="18" s="1"/>
  <c r="AF105" i="18" s="1"/>
  <c r="C104" i="18"/>
  <c r="D104" i="18" s="1"/>
  <c r="E104" i="18" s="1"/>
  <c r="F104" i="18" s="1"/>
  <c r="G104" i="18" s="1"/>
  <c r="H104" i="18" s="1"/>
  <c r="I104" i="18" s="1"/>
  <c r="J104" i="18" s="1"/>
  <c r="K104" i="18" s="1"/>
  <c r="L104" i="18" s="1"/>
  <c r="M104" i="18" s="1"/>
  <c r="N104" i="18" s="1"/>
  <c r="O104" i="18" s="1"/>
  <c r="P104" i="18" s="1"/>
  <c r="Q104" i="18" s="1"/>
  <c r="R104" i="18" s="1"/>
  <c r="S104" i="18" s="1"/>
  <c r="T104" i="18" s="1"/>
  <c r="U104" i="18" s="1"/>
  <c r="V104" i="18" s="1"/>
  <c r="W104" i="18" s="1"/>
  <c r="X104" i="18" s="1"/>
  <c r="Y104" i="18" s="1"/>
  <c r="Z104" i="18" s="1"/>
  <c r="AA104" i="18" s="1"/>
  <c r="AB104" i="18" s="1"/>
  <c r="AC104" i="18" s="1"/>
  <c r="AD104" i="18" s="1"/>
  <c r="AE104" i="18" s="1"/>
  <c r="AF104" i="18" s="1"/>
  <c r="C102" i="18"/>
  <c r="D102" i="18" s="1"/>
  <c r="E102" i="18" s="1"/>
  <c r="F102" i="18" s="1"/>
  <c r="G102" i="18" s="1"/>
  <c r="H102" i="18" s="1"/>
  <c r="I102" i="18" s="1"/>
  <c r="J102" i="18" s="1"/>
  <c r="K102" i="18" s="1"/>
  <c r="L102" i="18" s="1"/>
  <c r="M102" i="18" s="1"/>
  <c r="N102" i="18" s="1"/>
  <c r="O102" i="18" s="1"/>
  <c r="P102" i="18" s="1"/>
  <c r="Q102" i="18" s="1"/>
  <c r="R102" i="18" s="1"/>
  <c r="S102" i="18" s="1"/>
  <c r="T102" i="18" s="1"/>
  <c r="U102" i="18" s="1"/>
  <c r="V102" i="18" s="1"/>
  <c r="W102" i="18" s="1"/>
  <c r="X102" i="18" s="1"/>
  <c r="Y102" i="18" s="1"/>
  <c r="Z102" i="18" s="1"/>
  <c r="AA102" i="18" s="1"/>
  <c r="AB102" i="18" s="1"/>
  <c r="AC102" i="18" s="1"/>
  <c r="AD102" i="18" s="1"/>
  <c r="AE102" i="18" s="1"/>
  <c r="AF102" i="18" s="1"/>
  <c r="C101" i="18"/>
  <c r="D101" i="18" s="1"/>
  <c r="E101" i="18" s="1"/>
  <c r="F101" i="18" s="1"/>
  <c r="G101" i="18" s="1"/>
  <c r="H101" i="18" s="1"/>
  <c r="I101" i="18" s="1"/>
  <c r="J101" i="18" s="1"/>
  <c r="K101" i="18" s="1"/>
  <c r="L101" i="18" s="1"/>
  <c r="M101" i="18" s="1"/>
  <c r="N101" i="18" s="1"/>
  <c r="O101" i="18" s="1"/>
  <c r="P101" i="18" s="1"/>
  <c r="Q101" i="18" s="1"/>
  <c r="R101" i="18" s="1"/>
  <c r="S101" i="18" s="1"/>
  <c r="T101" i="18" s="1"/>
  <c r="U101" i="18" s="1"/>
  <c r="V101" i="18" s="1"/>
  <c r="W101" i="18" s="1"/>
  <c r="X101" i="18" s="1"/>
  <c r="Y101" i="18" s="1"/>
  <c r="Z101" i="18" s="1"/>
  <c r="AA101" i="18" s="1"/>
  <c r="AB101" i="18" s="1"/>
  <c r="AC101" i="18" s="1"/>
  <c r="AD101" i="18" s="1"/>
  <c r="AE101" i="18" s="1"/>
  <c r="AF101" i="18" s="1"/>
  <c r="C100" i="18"/>
  <c r="D100" i="18" s="1"/>
  <c r="E100" i="18" s="1"/>
  <c r="F100" i="18" s="1"/>
  <c r="G100" i="18" s="1"/>
  <c r="H100" i="18" s="1"/>
  <c r="I100" i="18" s="1"/>
  <c r="J100" i="18" s="1"/>
  <c r="K100" i="18" s="1"/>
  <c r="L100" i="18" s="1"/>
  <c r="M100" i="18" s="1"/>
  <c r="N100" i="18" s="1"/>
  <c r="O100" i="18" s="1"/>
  <c r="P100" i="18" s="1"/>
  <c r="Q100" i="18" s="1"/>
  <c r="R100" i="18" s="1"/>
  <c r="S100" i="18" s="1"/>
  <c r="T100" i="18" s="1"/>
  <c r="U100" i="18" s="1"/>
  <c r="V100" i="18" s="1"/>
  <c r="W100" i="18" s="1"/>
  <c r="X100" i="18" s="1"/>
  <c r="Y100" i="18" s="1"/>
  <c r="Z100" i="18" s="1"/>
  <c r="AA100" i="18" s="1"/>
  <c r="AB100" i="18" s="1"/>
  <c r="AC100" i="18" s="1"/>
  <c r="AD100" i="18" s="1"/>
  <c r="AE100" i="18" s="1"/>
  <c r="AF100" i="18" s="1"/>
  <c r="C99" i="18"/>
  <c r="D99" i="18" s="1"/>
  <c r="E99" i="18" s="1"/>
  <c r="F99" i="18" s="1"/>
  <c r="G99" i="18" s="1"/>
  <c r="H99" i="18" s="1"/>
  <c r="I99" i="18" s="1"/>
  <c r="J99" i="18" s="1"/>
  <c r="K99" i="18" s="1"/>
  <c r="L99" i="18" s="1"/>
  <c r="M99" i="18" s="1"/>
  <c r="N99" i="18" s="1"/>
  <c r="O99" i="18" s="1"/>
  <c r="P99" i="18" s="1"/>
  <c r="Q99" i="18" s="1"/>
  <c r="R99" i="18" s="1"/>
  <c r="S99" i="18" s="1"/>
  <c r="T99" i="18" s="1"/>
  <c r="U99" i="18" s="1"/>
  <c r="V99" i="18" s="1"/>
  <c r="W99" i="18" s="1"/>
  <c r="X99" i="18" s="1"/>
  <c r="Y99" i="18" s="1"/>
  <c r="Z99" i="18" s="1"/>
  <c r="AA99" i="18" s="1"/>
  <c r="AB99" i="18" s="1"/>
  <c r="AC99" i="18" s="1"/>
  <c r="AD99" i="18" s="1"/>
  <c r="AE99" i="18" s="1"/>
  <c r="AF99" i="18" s="1"/>
  <c r="C98" i="18"/>
  <c r="D98" i="18" s="1"/>
  <c r="E98" i="18" s="1"/>
  <c r="F98" i="18" s="1"/>
  <c r="G98" i="18" s="1"/>
  <c r="H98" i="18" s="1"/>
  <c r="I98" i="18" s="1"/>
  <c r="J98" i="18" s="1"/>
  <c r="K98" i="18" s="1"/>
  <c r="L98" i="18" s="1"/>
  <c r="M98" i="18" s="1"/>
  <c r="N98" i="18" s="1"/>
  <c r="O98" i="18" s="1"/>
  <c r="P98" i="18" s="1"/>
  <c r="Q98" i="18" s="1"/>
  <c r="R98" i="18" s="1"/>
  <c r="S98" i="18" s="1"/>
  <c r="T98" i="18" s="1"/>
  <c r="U98" i="18" s="1"/>
  <c r="V98" i="18" s="1"/>
  <c r="W98" i="18" s="1"/>
  <c r="X98" i="18" s="1"/>
  <c r="Y98" i="18" s="1"/>
  <c r="Z98" i="18" s="1"/>
  <c r="AA98" i="18" s="1"/>
  <c r="AB98" i="18" s="1"/>
  <c r="AC98" i="18" s="1"/>
  <c r="AD98" i="18" s="1"/>
  <c r="AE98" i="18" s="1"/>
  <c r="AF98" i="18" s="1"/>
  <c r="C97" i="18"/>
  <c r="D97" i="18" s="1"/>
  <c r="E97" i="18" s="1"/>
  <c r="F97" i="18" s="1"/>
  <c r="G97" i="18" s="1"/>
  <c r="H97" i="18" s="1"/>
  <c r="I97" i="18" s="1"/>
  <c r="J97" i="18" s="1"/>
  <c r="K97" i="18" s="1"/>
  <c r="L97" i="18" s="1"/>
  <c r="M97" i="18" s="1"/>
  <c r="N97" i="18" s="1"/>
  <c r="O97" i="18" s="1"/>
  <c r="P97" i="18" s="1"/>
  <c r="Q97" i="18" s="1"/>
  <c r="R97" i="18" s="1"/>
  <c r="S97" i="18" s="1"/>
  <c r="T97" i="18" s="1"/>
  <c r="U97" i="18" s="1"/>
  <c r="V97" i="18" s="1"/>
  <c r="W97" i="18" s="1"/>
  <c r="X97" i="18" s="1"/>
  <c r="Y97" i="18" s="1"/>
  <c r="Z97" i="18" s="1"/>
  <c r="AA97" i="18" s="1"/>
  <c r="AB97" i="18" s="1"/>
  <c r="AC97" i="18" s="1"/>
  <c r="AD97" i="18" s="1"/>
  <c r="AE97" i="18" s="1"/>
  <c r="AF97" i="18" s="1"/>
  <c r="AH12" i="18" l="1"/>
  <c r="AI12" i="18"/>
  <c r="AH13" i="18"/>
  <c r="AI13" i="18"/>
  <c r="AH14" i="18"/>
  <c r="AI14" i="18"/>
  <c r="AH15" i="18"/>
  <c r="AI15" i="18"/>
  <c r="AH16" i="18"/>
  <c r="AI16" i="18"/>
  <c r="AH17" i="18"/>
  <c r="AI17" i="18"/>
  <c r="AH18" i="18"/>
  <c r="AI18" i="18"/>
  <c r="AH19" i="18"/>
  <c r="AI19" i="18"/>
  <c r="AH20" i="18"/>
  <c r="AI20" i="18"/>
  <c r="AH21" i="18"/>
  <c r="AI21" i="18"/>
  <c r="AH22" i="18"/>
  <c r="AI22" i="18"/>
  <c r="AH23" i="18"/>
  <c r="AI23" i="18"/>
  <c r="AH24" i="18"/>
  <c r="AI24" i="18"/>
  <c r="AH25" i="18"/>
  <c r="AI25" i="18"/>
  <c r="AH26" i="18"/>
  <c r="AI26" i="18"/>
  <c r="AH27" i="18"/>
  <c r="AI27" i="18"/>
  <c r="AH28" i="18"/>
  <c r="AI28" i="18"/>
  <c r="AH29" i="18"/>
  <c r="AI29" i="18"/>
  <c r="AH30" i="18"/>
  <c r="AI30" i="18"/>
  <c r="AH31" i="18"/>
  <c r="AI31" i="18"/>
  <c r="AH32" i="18"/>
  <c r="AI32" i="18"/>
  <c r="AH33" i="18"/>
  <c r="AI33" i="18"/>
  <c r="AH34" i="18"/>
  <c r="AI34" i="18"/>
  <c r="AH36" i="18"/>
  <c r="AI36" i="18"/>
  <c r="AH37" i="18"/>
  <c r="AI37" i="18"/>
  <c r="AH38" i="18"/>
  <c r="AI38" i="18"/>
  <c r="AH39" i="18"/>
  <c r="AI39" i="18"/>
  <c r="AH40" i="18"/>
  <c r="AI40" i="18"/>
  <c r="AH41" i="18"/>
  <c r="AI41" i="18"/>
  <c r="AH42" i="18"/>
  <c r="AI42" i="18"/>
  <c r="AH43" i="18"/>
  <c r="AI43" i="18"/>
  <c r="AH44" i="18"/>
  <c r="AI44" i="18"/>
  <c r="AH45" i="18"/>
  <c r="AI45" i="18"/>
  <c r="AH46" i="18"/>
  <c r="AI46" i="18"/>
  <c r="AH47" i="18"/>
  <c r="AI47" i="18"/>
  <c r="AH48" i="18"/>
  <c r="AI48" i="18"/>
  <c r="AH50" i="18"/>
  <c r="AI50" i="18"/>
  <c r="AH51" i="18"/>
  <c r="AI51" i="18"/>
  <c r="AH52" i="18"/>
  <c r="AI52" i="18"/>
  <c r="AH54" i="18"/>
  <c r="AI54" i="18"/>
  <c r="AH55" i="18"/>
  <c r="AI55" i="18"/>
  <c r="AH56" i="18"/>
  <c r="AI56" i="18"/>
  <c r="AH57" i="18"/>
  <c r="AI57" i="18"/>
  <c r="AH58" i="18"/>
  <c r="AI58" i="18"/>
  <c r="AH59" i="18"/>
  <c r="AI59" i="18"/>
  <c r="AH60" i="18"/>
  <c r="AI60" i="18"/>
  <c r="AH61" i="18"/>
  <c r="AI61" i="18"/>
  <c r="AH62" i="18"/>
  <c r="AI62" i="18"/>
  <c r="AH63" i="18"/>
  <c r="AI63" i="18"/>
  <c r="AH64" i="18"/>
  <c r="AI64" i="18"/>
  <c r="AH66" i="18"/>
  <c r="AI66" i="18"/>
  <c r="AH67" i="18"/>
  <c r="AI67" i="18"/>
  <c r="AH68" i="18"/>
  <c r="AI68" i="18"/>
  <c r="AH69" i="18"/>
  <c r="AI69" i="18"/>
  <c r="AH71" i="18"/>
  <c r="AI71" i="18"/>
  <c r="AH78" i="18"/>
  <c r="AI78" i="18"/>
  <c r="AH81" i="18"/>
  <c r="AI81" i="18"/>
  <c r="AH82" i="18"/>
  <c r="AI82" i="18"/>
  <c r="AH83" i="18"/>
  <c r="AI83" i="18"/>
  <c r="AH84" i="18"/>
  <c r="AI84" i="18"/>
  <c r="AH85" i="18"/>
  <c r="AI85" i="18"/>
  <c r="AH86" i="18"/>
  <c r="AI86" i="18"/>
  <c r="AH87" i="18"/>
  <c r="AI87" i="18"/>
  <c r="AH88" i="18"/>
  <c r="AI88" i="18"/>
  <c r="AG35" i="18" l="1"/>
  <c r="AH76" i="18" l="1"/>
  <c r="AI76" i="18"/>
  <c r="O187" i="18" l="1"/>
  <c r="AF234" i="18" l="1"/>
  <c r="AE234" i="18"/>
  <c r="AD234" i="18"/>
  <c r="AC234" i="18"/>
  <c r="AB234" i="18"/>
  <c r="AA234" i="18"/>
  <c r="Z234" i="18"/>
  <c r="Y234" i="18"/>
  <c r="X234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A234" i="18"/>
  <c r="AF233" i="18"/>
  <c r="AE233" i="18"/>
  <c r="AD233" i="18"/>
  <c r="AC233" i="18"/>
  <c r="AB233" i="18"/>
  <c r="AA233" i="18"/>
  <c r="Z233" i="18"/>
  <c r="Y233" i="18"/>
  <c r="X233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A233" i="18"/>
  <c r="AF232" i="18"/>
  <c r="AE232" i="18"/>
  <c r="AD232" i="18"/>
  <c r="AC232" i="18"/>
  <c r="AB232" i="18"/>
  <c r="AA232" i="18"/>
  <c r="Z232" i="18"/>
  <c r="Y232" i="18"/>
  <c r="X232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A232" i="18"/>
  <c r="AF231" i="18"/>
  <c r="AE231" i="18"/>
  <c r="AD231" i="18"/>
  <c r="AC231" i="18"/>
  <c r="AB231" i="18"/>
  <c r="AA231" i="18"/>
  <c r="Z231" i="18"/>
  <c r="Y231" i="18"/>
  <c r="X231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A231" i="18"/>
  <c r="B230" i="18"/>
  <c r="S205" i="18"/>
  <c r="AG195" i="18"/>
  <c r="B195" i="18"/>
  <c r="C194" i="18"/>
  <c r="D194" i="18" s="1"/>
  <c r="E194" i="18" s="1"/>
  <c r="E230" i="18" s="1"/>
  <c r="C193" i="18"/>
  <c r="D193" i="18" s="1"/>
  <c r="E193" i="18" s="1"/>
  <c r="F193" i="18" s="1"/>
  <c r="G193" i="18" s="1"/>
  <c r="H193" i="18" s="1"/>
  <c r="I193" i="18" s="1"/>
  <c r="J193" i="18" s="1"/>
  <c r="K193" i="18" s="1"/>
  <c r="L193" i="18" s="1"/>
  <c r="M193" i="18" s="1"/>
  <c r="N193" i="18" s="1"/>
  <c r="O193" i="18" s="1"/>
  <c r="P193" i="18" s="1"/>
  <c r="Q193" i="18" s="1"/>
  <c r="R193" i="18" s="1"/>
  <c r="S193" i="18" s="1"/>
  <c r="T193" i="18" s="1"/>
  <c r="U193" i="18" s="1"/>
  <c r="V193" i="18" s="1"/>
  <c r="W193" i="18" s="1"/>
  <c r="X193" i="18" s="1"/>
  <c r="Y193" i="18" s="1"/>
  <c r="Z193" i="18" s="1"/>
  <c r="AA193" i="18" s="1"/>
  <c r="AB193" i="18" s="1"/>
  <c r="AC193" i="18" s="1"/>
  <c r="AD193" i="18" s="1"/>
  <c r="AE193" i="18" s="1"/>
  <c r="AF193" i="18" s="1"/>
  <c r="C192" i="18"/>
  <c r="D192" i="18" s="1"/>
  <c r="E192" i="18" s="1"/>
  <c r="F192" i="18" s="1"/>
  <c r="G192" i="18" s="1"/>
  <c r="H192" i="18" s="1"/>
  <c r="I192" i="18" s="1"/>
  <c r="J192" i="18" s="1"/>
  <c r="K192" i="18" s="1"/>
  <c r="L192" i="18" s="1"/>
  <c r="M192" i="18" s="1"/>
  <c r="N192" i="18" s="1"/>
  <c r="O192" i="18" s="1"/>
  <c r="P192" i="18" s="1"/>
  <c r="Q192" i="18" s="1"/>
  <c r="R192" i="18" s="1"/>
  <c r="S192" i="18" s="1"/>
  <c r="T192" i="18" s="1"/>
  <c r="U192" i="18" s="1"/>
  <c r="V192" i="18" s="1"/>
  <c r="W192" i="18" s="1"/>
  <c r="X192" i="18" s="1"/>
  <c r="Y192" i="18" s="1"/>
  <c r="Z192" i="18" s="1"/>
  <c r="AA192" i="18" s="1"/>
  <c r="AB192" i="18" s="1"/>
  <c r="AC192" i="18" s="1"/>
  <c r="AD192" i="18" s="1"/>
  <c r="AE192" i="18" s="1"/>
  <c r="AF192" i="18" s="1"/>
  <c r="C191" i="18"/>
  <c r="D191" i="18" s="1"/>
  <c r="E191" i="18" s="1"/>
  <c r="F191" i="18" s="1"/>
  <c r="G191" i="18" s="1"/>
  <c r="H191" i="18" s="1"/>
  <c r="I191" i="18" s="1"/>
  <c r="J191" i="18" s="1"/>
  <c r="K191" i="18" s="1"/>
  <c r="L191" i="18" s="1"/>
  <c r="M191" i="18" s="1"/>
  <c r="N191" i="18" s="1"/>
  <c r="O191" i="18" s="1"/>
  <c r="P191" i="18" s="1"/>
  <c r="Q191" i="18" s="1"/>
  <c r="R191" i="18" s="1"/>
  <c r="S191" i="18" s="1"/>
  <c r="T191" i="18" s="1"/>
  <c r="U191" i="18" s="1"/>
  <c r="V191" i="18" s="1"/>
  <c r="W191" i="18" s="1"/>
  <c r="X191" i="18" s="1"/>
  <c r="Y191" i="18" s="1"/>
  <c r="Z191" i="18" s="1"/>
  <c r="AA191" i="18" s="1"/>
  <c r="AB191" i="18" s="1"/>
  <c r="AC191" i="18" s="1"/>
  <c r="AD191" i="18" s="1"/>
  <c r="AE191" i="18" s="1"/>
  <c r="AF191" i="18" s="1"/>
  <c r="C190" i="18"/>
  <c r="D190" i="18" s="1"/>
  <c r="E190" i="18" s="1"/>
  <c r="F190" i="18" s="1"/>
  <c r="G190" i="18" s="1"/>
  <c r="H190" i="18" s="1"/>
  <c r="I190" i="18" s="1"/>
  <c r="J190" i="18" s="1"/>
  <c r="K190" i="18" s="1"/>
  <c r="L190" i="18" s="1"/>
  <c r="M190" i="18" s="1"/>
  <c r="N190" i="18" s="1"/>
  <c r="O190" i="18" s="1"/>
  <c r="P190" i="18" s="1"/>
  <c r="Q190" i="18" s="1"/>
  <c r="R190" i="18" s="1"/>
  <c r="S190" i="18" s="1"/>
  <c r="T190" i="18" s="1"/>
  <c r="U190" i="18" s="1"/>
  <c r="V190" i="18" s="1"/>
  <c r="W190" i="18" s="1"/>
  <c r="X190" i="18" s="1"/>
  <c r="Y190" i="18" s="1"/>
  <c r="Z190" i="18" s="1"/>
  <c r="AA190" i="18" s="1"/>
  <c r="AB190" i="18" s="1"/>
  <c r="AC190" i="18" s="1"/>
  <c r="AD190" i="18" s="1"/>
  <c r="AE190" i="18" s="1"/>
  <c r="AF190" i="18" s="1"/>
  <c r="C189" i="18"/>
  <c r="D189" i="18" s="1"/>
  <c r="AG187" i="18"/>
  <c r="B187" i="18"/>
  <c r="AH94" i="18"/>
  <c r="AI94" i="18" s="1"/>
  <c r="AH93" i="18"/>
  <c r="AI93" i="18" s="1"/>
  <c r="AH92" i="18"/>
  <c r="AI92" i="18" s="1"/>
  <c r="AH91" i="18"/>
  <c r="AI91" i="18" s="1"/>
  <c r="AG79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AF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AF73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AG69" i="18"/>
  <c r="AF69" i="18"/>
  <c r="AE69" i="18"/>
  <c r="AD69" i="18"/>
  <c r="AC69" i="18"/>
  <c r="AB69" i="18"/>
  <c r="AA69" i="18"/>
  <c r="Z69" i="18"/>
  <c r="Y69" i="18"/>
  <c r="X69" i="18"/>
  <c r="W69" i="18"/>
  <c r="V69" i="18"/>
  <c r="U69" i="18"/>
  <c r="T69" i="18"/>
  <c r="S69" i="18"/>
  <c r="R69" i="18"/>
  <c r="Q69" i="18"/>
  <c r="P69" i="18"/>
  <c r="O69" i="18"/>
  <c r="N69" i="18"/>
  <c r="M69" i="18"/>
  <c r="L69" i="18"/>
  <c r="K69" i="18"/>
  <c r="J69" i="18"/>
  <c r="I69" i="18"/>
  <c r="H69" i="18"/>
  <c r="G69" i="18"/>
  <c r="F69" i="18"/>
  <c r="E69" i="18"/>
  <c r="D69" i="18"/>
  <c r="C69" i="18"/>
  <c r="B69" i="18"/>
  <c r="AG65" i="18"/>
  <c r="AF65" i="18"/>
  <c r="AE65" i="18"/>
  <c r="AD65" i="18"/>
  <c r="AC65" i="18"/>
  <c r="AB65" i="18"/>
  <c r="AA65" i="18"/>
  <c r="Z65" i="18"/>
  <c r="Y65" i="18"/>
  <c r="X65" i="18"/>
  <c r="W65" i="18"/>
  <c r="V65" i="18"/>
  <c r="U65" i="18"/>
  <c r="T65" i="18"/>
  <c r="S65" i="18"/>
  <c r="R65" i="18"/>
  <c r="Q65" i="18"/>
  <c r="P65" i="18"/>
  <c r="O65" i="18"/>
  <c r="N65" i="18"/>
  <c r="M65" i="18"/>
  <c r="L65" i="18"/>
  <c r="L5" i="18" s="1"/>
  <c r="K65" i="18"/>
  <c r="J65" i="18"/>
  <c r="J5" i="18" s="1"/>
  <c r="I65" i="18"/>
  <c r="H65" i="18"/>
  <c r="G65" i="18"/>
  <c r="F65" i="18"/>
  <c r="E65" i="18"/>
  <c r="D65" i="18"/>
  <c r="D5" i="18" s="1"/>
  <c r="C65" i="18"/>
  <c r="B65" i="18"/>
  <c r="AG53" i="18"/>
  <c r="AG4" i="18" s="1"/>
  <c r="AF53" i="18"/>
  <c r="AE53" i="18"/>
  <c r="AD53" i="18"/>
  <c r="AC53" i="18"/>
  <c r="AB53" i="18"/>
  <c r="AA53" i="18"/>
  <c r="Z53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AG48" i="18"/>
  <c r="AG49" i="18" s="1"/>
  <c r="AG3" i="18" s="1"/>
  <c r="AG2" i="18"/>
  <c r="AF35" i="18"/>
  <c r="AE35" i="18"/>
  <c r="AD35" i="18"/>
  <c r="AC35" i="18"/>
  <c r="AB35" i="18"/>
  <c r="AA35" i="18"/>
  <c r="Z35" i="18"/>
  <c r="Y35" i="18"/>
  <c r="X35" i="18"/>
  <c r="W35" i="18"/>
  <c r="V35" i="18"/>
  <c r="U35" i="18"/>
  <c r="T35" i="18"/>
  <c r="S35" i="18"/>
  <c r="R35" i="18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AI11" i="18"/>
  <c r="AH11" i="18"/>
  <c r="AB5" i="18"/>
  <c r="T5" i="18"/>
  <c r="N5" i="18"/>
  <c r="K4" i="18"/>
  <c r="AI75" i="18" l="1"/>
  <c r="AH75" i="18"/>
  <c r="AH73" i="18"/>
  <c r="AI73" i="18"/>
  <c r="AH77" i="18"/>
  <c r="AI77" i="18"/>
  <c r="AH65" i="18"/>
  <c r="AI65" i="18"/>
  <c r="AH74" i="18"/>
  <c r="AI74" i="18"/>
  <c r="AH53" i="18"/>
  <c r="AI53" i="18"/>
  <c r="AI35" i="18"/>
  <c r="AH35" i="18"/>
  <c r="AF5" i="18"/>
  <c r="Q5" i="18"/>
  <c r="Z5" i="18"/>
  <c r="C5" i="18"/>
  <c r="AA5" i="18"/>
  <c r="H5" i="18"/>
  <c r="I5" i="18"/>
  <c r="S5" i="18"/>
  <c r="E5" i="18"/>
  <c r="M5" i="18"/>
  <c r="U5" i="18"/>
  <c r="AC5" i="18"/>
  <c r="P5" i="18"/>
  <c r="AG70" i="18"/>
  <c r="K5" i="18"/>
  <c r="F5" i="18"/>
  <c r="V5" i="18"/>
  <c r="AD5" i="18"/>
  <c r="X5" i="18"/>
  <c r="Y5" i="18"/>
  <c r="R5" i="18"/>
  <c r="G5" i="18"/>
  <c r="O5" i="18"/>
  <c r="W5" i="18"/>
  <c r="AE5" i="18"/>
  <c r="B49" i="18"/>
  <c r="B70" i="18" s="1"/>
  <c r="G79" i="18"/>
  <c r="O79" i="18"/>
  <c r="W79" i="18"/>
  <c r="AE79" i="18"/>
  <c r="H79" i="18"/>
  <c r="X79" i="18"/>
  <c r="AF79" i="18"/>
  <c r="U79" i="18"/>
  <c r="P79" i="18"/>
  <c r="C230" i="18"/>
  <c r="D195" i="18"/>
  <c r="D49" i="18" s="1"/>
  <c r="D72" i="18" s="1"/>
  <c r="E189" i="18"/>
  <c r="F189" i="18" s="1"/>
  <c r="V79" i="18"/>
  <c r="F79" i="18"/>
  <c r="F194" i="18"/>
  <c r="F230" i="18" s="1"/>
  <c r="N79" i="18"/>
  <c r="I79" i="18"/>
  <c r="Q79" i="18"/>
  <c r="Y79" i="18"/>
  <c r="J79" i="18"/>
  <c r="R79" i="18"/>
  <c r="Z79" i="18"/>
  <c r="AD79" i="18"/>
  <c r="AG6" i="18"/>
  <c r="D79" i="18"/>
  <c r="L79" i="18"/>
  <c r="T79" i="18"/>
  <c r="AB79" i="18"/>
  <c r="E79" i="18"/>
  <c r="M79" i="18"/>
  <c r="AC79" i="18"/>
  <c r="B5" i="18"/>
  <c r="C79" i="18"/>
  <c r="K79" i="18"/>
  <c r="S79" i="18"/>
  <c r="AA79" i="18"/>
  <c r="S206" i="18"/>
  <c r="D206" i="18"/>
  <c r="AG72" i="18"/>
  <c r="AG80" i="18" s="1"/>
  <c r="B79" i="18"/>
  <c r="C187" i="18"/>
  <c r="C195" i="18"/>
  <c r="D230" i="18"/>
  <c r="AH79" i="18" l="1"/>
  <c r="AI79" i="18"/>
  <c r="B72" i="18"/>
  <c r="B80" i="18" s="1"/>
  <c r="D70" i="18"/>
  <c r="D80" i="18" s="1"/>
  <c r="G194" i="18"/>
  <c r="G230" i="18" s="1"/>
  <c r="E195" i="18"/>
  <c r="E49" i="18" s="1"/>
  <c r="C49" i="18"/>
  <c r="C70" i="18" s="1"/>
  <c r="V209" i="18"/>
  <c r="D7" i="18"/>
  <c r="G189" i="18"/>
  <c r="F195" i="18"/>
  <c r="F49" i="18" s="1"/>
  <c r="D187" i="18"/>
  <c r="T209" i="18" l="1"/>
  <c r="E72" i="18"/>
  <c r="E70" i="18"/>
  <c r="B7" i="18"/>
  <c r="F72" i="18"/>
  <c r="F7" i="18" s="1"/>
  <c r="F70" i="18"/>
  <c r="H194" i="18"/>
  <c r="H230" i="18" s="1"/>
  <c r="H189" i="18"/>
  <c r="G195" i="18"/>
  <c r="E187" i="18"/>
  <c r="C72" i="18"/>
  <c r="X209" i="18" l="1"/>
  <c r="E80" i="18"/>
  <c r="E7" i="18"/>
  <c r="W209" i="18"/>
  <c r="F80" i="18"/>
  <c r="I194" i="18"/>
  <c r="J194" i="18" s="1"/>
  <c r="C80" i="18"/>
  <c r="G49" i="18"/>
  <c r="G70" i="18" s="1"/>
  <c r="U209" i="18"/>
  <c r="C7" i="18"/>
  <c r="H195" i="18"/>
  <c r="H49" i="18" s="1"/>
  <c r="I189" i="18"/>
  <c r="F187" i="18"/>
  <c r="H72" i="18" l="1"/>
  <c r="H70" i="18"/>
  <c r="I230" i="18"/>
  <c r="G72" i="18"/>
  <c r="I195" i="18"/>
  <c r="I49" i="18" s="1"/>
  <c r="J189" i="18"/>
  <c r="J230" i="18"/>
  <c r="K194" i="18"/>
  <c r="G187" i="18"/>
  <c r="H80" i="18" l="1"/>
  <c r="I72" i="18"/>
  <c r="AA209" i="18" s="1"/>
  <c r="I70" i="18"/>
  <c r="H7" i="18"/>
  <c r="Z209" i="18"/>
  <c r="G80" i="18"/>
  <c r="H187" i="18"/>
  <c r="L194" i="18"/>
  <c r="K230" i="18"/>
  <c r="Y209" i="18"/>
  <c r="G7" i="18"/>
  <c r="J195" i="18"/>
  <c r="J49" i="18" s="1"/>
  <c r="K189" i="18"/>
  <c r="I7" i="18" l="1"/>
  <c r="J72" i="18"/>
  <c r="J70" i="18"/>
  <c r="I80" i="18"/>
  <c r="M194" i="18"/>
  <c r="L230" i="18"/>
  <c r="I187" i="18"/>
  <c r="K195" i="18"/>
  <c r="K49" i="18" s="1"/>
  <c r="L189" i="18"/>
  <c r="J80" i="18" l="1"/>
  <c r="AB209" i="18"/>
  <c r="K72" i="18"/>
  <c r="AC209" i="18" s="1"/>
  <c r="K70" i="18"/>
  <c r="J7" i="18"/>
  <c r="J187" i="18"/>
  <c r="M230" i="18"/>
  <c r="N194" i="18"/>
  <c r="L195" i="18"/>
  <c r="L49" i="18" s="1"/>
  <c r="M189" i="18"/>
  <c r="K7" i="18" l="1"/>
  <c r="L72" i="18"/>
  <c r="L7" i="18" s="1"/>
  <c r="L70" i="18"/>
  <c r="K80" i="18"/>
  <c r="N230" i="18"/>
  <c r="O194" i="18"/>
  <c r="K187" i="18"/>
  <c r="N189" i="18"/>
  <c r="M195" i="18"/>
  <c r="M49" i="18" s="1"/>
  <c r="AD209" i="18" l="1"/>
  <c r="M72" i="18"/>
  <c r="AE209" i="18" s="1"/>
  <c r="M70" i="18"/>
  <c r="L80" i="18"/>
  <c r="O230" i="18"/>
  <c r="P194" i="18"/>
  <c r="O189" i="18"/>
  <c r="N195" i="18"/>
  <c r="N49" i="18" s="1"/>
  <c r="L187" i="18"/>
  <c r="C204" i="18" l="1"/>
  <c r="B204" i="18"/>
  <c r="M7" i="18"/>
  <c r="N72" i="18"/>
  <c r="N70" i="18"/>
  <c r="M80" i="18"/>
  <c r="AF209" i="18"/>
  <c r="N7" i="18"/>
  <c r="P189" i="18"/>
  <c r="O195" i="18"/>
  <c r="O49" i="18" s="1"/>
  <c r="M187" i="18"/>
  <c r="P230" i="18"/>
  <c r="Q194" i="18"/>
  <c r="K6" i="18" l="1"/>
  <c r="O72" i="18"/>
  <c r="AG209" i="18" s="1"/>
  <c r="O70" i="18"/>
  <c r="N80" i="18"/>
  <c r="N187" i="18"/>
  <c r="P195" i="18"/>
  <c r="P49" i="18" s="1"/>
  <c r="Q189" i="18"/>
  <c r="R194" i="18"/>
  <c r="Q230" i="18"/>
  <c r="O7" i="18" l="1"/>
  <c r="P72" i="18"/>
  <c r="AH209" i="18" s="1"/>
  <c r="P70" i="18"/>
  <c r="O80" i="18"/>
  <c r="R230" i="18"/>
  <c r="S194" i="18"/>
  <c r="Q195" i="18"/>
  <c r="Q49" i="18" s="1"/>
  <c r="R189" i="18"/>
  <c r="P7" i="18" l="1"/>
  <c r="Q72" i="18"/>
  <c r="AI209" i="18" s="1"/>
  <c r="Q70" i="18"/>
  <c r="P80" i="18"/>
  <c r="P187" i="18"/>
  <c r="R195" i="18"/>
  <c r="R49" i="18" s="1"/>
  <c r="S189" i="18"/>
  <c r="T194" i="18"/>
  <c r="S230" i="18"/>
  <c r="Q7" i="18" l="1"/>
  <c r="R72" i="18"/>
  <c r="AJ209" i="18" s="1"/>
  <c r="R70" i="18"/>
  <c r="Q80" i="18"/>
  <c r="U194" i="18"/>
  <c r="T230" i="18"/>
  <c r="Q187" i="18"/>
  <c r="S195" i="18"/>
  <c r="S49" i="18" s="1"/>
  <c r="T189" i="18"/>
  <c r="R7" i="18" l="1"/>
  <c r="S72" i="18"/>
  <c r="S7" i="18" s="1"/>
  <c r="S70" i="18"/>
  <c r="R80" i="18"/>
  <c r="U189" i="18"/>
  <c r="T195" i="18"/>
  <c r="T48" i="18" s="1"/>
  <c r="T49" i="18" s="1"/>
  <c r="U230" i="18"/>
  <c r="V194" i="18"/>
  <c r="R187" i="18"/>
  <c r="AK209" i="18" l="1"/>
  <c r="T72" i="18"/>
  <c r="T70" i="18"/>
  <c r="S80" i="18"/>
  <c r="V230" i="18"/>
  <c r="W194" i="18"/>
  <c r="V189" i="18"/>
  <c r="U195" i="18"/>
  <c r="U48" i="18" s="1"/>
  <c r="U49" i="18" s="1"/>
  <c r="S187" i="18"/>
  <c r="AL209" i="18" l="1"/>
  <c r="T7" i="18"/>
  <c r="U72" i="18"/>
  <c r="AM209" i="18" s="1"/>
  <c r="U70" i="18"/>
  <c r="T80" i="18"/>
  <c r="T187" i="18"/>
  <c r="W230" i="18"/>
  <c r="X194" i="18"/>
  <c r="W189" i="18"/>
  <c r="V195" i="18"/>
  <c r="V48" i="18" s="1"/>
  <c r="V49" i="18" s="1"/>
  <c r="U7" i="18" l="1"/>
  <c r="V72" i="18"/>
  <c r="V70" i="18"/>
  <c r="U80" i="18"/>
  <c r="AN209" i="18"/>
  <c r="V7" i="18"/>
  <c r="U187" i="18"/>
  <c r="X189" i="18"/>
  <c r="W195" i="18"/>
  <c r="W48" i="18" s="1"/>
  <c r="W49" i="18" s="1"/>
  <c r="X230" i="18"/>
  <c r="Y194" i="18"/>
  <c r="W72" i="18" l="1"/>
  <c r="W70" i="18"/>
  <c r="V80" i="18"/>
  <c r="Z194" i="18"/>
  <c r="Y230" i="18"/>
  <c r="Y189" i="18"/>
  <c r="X195" i="18"/>
  <c r="X48" i="18" s="1"/>
  <c r="X49" i="18" s="1"/>
  <c r="AI49" i="18" s="1"/>
  <c r="V187" i="18"/>
  <c r="AH49" i="18" l="1"/>
  <c r="W7" i="18"/>
  <c r="AO209" i="18"/>
  <c r="X72" i="18"/>
  <c r="X7" i="18" s="1"/>
  <c r="X70" i="18"/>
  <c r="W80" i="18"/>
  <c r="W187" i="18"/>
  <c r="Y195" i="18"/>
  <c r="Y48" i="18" s="1"/>
  <c r="Y49" i="18" s="1"/>
  <c r="Z189" i="18"/>
  <c r="Z230" i="18"/>
  <c r="AA194" i="18"/>
  <c r="AP209" i="18" l="1"/>
  <c r="Y72" i="18"/>
  <c r="AQ209" i="18" s="1"/>
  <c r="Y70" i="18"/>
  <c r="X80" i="18"/>
  <c r="Z195" i="18"/>
  <c r="Z48" i="18" s="1"/>
  <c r="Z49" i="18" s="1"/>
  <c r="AA189" i="18"/>
  <c r="AB194" i="18"/>
  <c r="AA230" i="18"/>
  <c r="X187" i="18"/>
  <c r="Y7" i="18" l="1"/>
  <c r="Z72" i="18"/>
  <c r="AR209" i="18" s="1"/>
  <c r="Z70" i="18"/>
  <c r="Y80" i="18"/>
  <c r="AC194" i="18"/>
  <c r="AB230" i="18"/>
  <c r="Y187" i="18"/>
  <c r="AA195" i="18"/>
  <c r="AA48" i="18" s="1"/>
  <c r="AA49" i="18" s="1"/>
  <c r="AB189" i="18"/>
  <c r="Z7" i="18"/>
  <c r="AA72" i="18" l="1"/>
  <c r="AA70" i="18"/>
  <c r="Z80" i="18"/>
  <c r="AS209" i="18"/>
  <c r="AA7" i="18"/>
  <c r="AB195" i="18"/>
  <c r="AB48" i="18" s="1"/>
  <c r="AB49" i="18" s="1"/>
  <c r="AC189" i="18"/>
  <c r="Z187" i="18"/>
  <c r="AC230" i="18"/>
  <c r="AD194" i="18"/>
  <c r="AB72" i="18" l="1"/>
  <c r="AB7" i="18" s="1"/>
  <c r="AB70" i="18"/>
  <c r="AA80" i="18"/>
  <c r="AA187" i="18"/>
  <c r="AD189" i="18"/>
  <c r="AC195" i="18"/>
  <c r="AC48" i="18" s="1"/>
  <c r="AC49" i="18" s="1"/>
  <c r="AT209" i="18"/>
  <c r="AD230" i="18"/>
  <c r="AE194" i="18"/>
  <c r="AC72" i="18" l="1"/>
  <c r="AC70" i="18"/>
  <c r="AB80" i="18"/>
  <c r="AE189" i="18"/>
  <c r="AD195" i="18"/>
  <c r="AD48" i="18" s="1"/>
  <c r="AD49" i="18" s="1"/>
  <c r="AB187" i="18"/>
  <c r="AU209" i="18"/>
  <c r="AC7" i="18"/>
  <c r="AE230" i="18"/>
  <c r="AF194" i="18"/>
  <c r="AF230" i="18" s="1"/>
  <c r="AD72" i="18" l="1"/>
  <c r="AD70" i="18"/>
  <c r="AC80" i="18"/>
  <c r="AC187" i="18"/>
  <c r="AH90" i="18"/>
  <c r="AI90" i="18"/>
  <c r="AV209" i="18"/>
  <c r="AD7" i="18"/>
  <c r="AF189" i="18"/>
  <c r="AF195" i="18" s="1"/>
  <c r="AF48" i="18" s="1"/>
  <c r="AE195" i="18"/>
  <c r="AE48" i="18" s="1"/>
  <c r="AE49" i="18" s="1"/>
  <c r="AE72" i="18" l="1"/>
  <c r="AE70" i="18"/>
  <c r="AD80" i="18"/>
  <c r="AW209" i="18"/>
  <c r="AE7" i="18"/>
  <c r="AD187" i="18"/>
  <c r="AF49" i="18"/>
  <c r="AF70" i="18" s="1"/>
  <c r="AI70" i="18" l="1"/>
  <c r="AH70" i="18"/>
  <c r="AE80" i="18"/>
  <c r="AE187" i="18"/>
  <c r="AF187" i="18"/>
  <c r="AF72" i="18"/>
  <c r="AH72" i="18" l="1"/>
  <c r="AI72" i="18"/>
  <c r="AF80" i="18"/>
  <c r="AX209" i="18"/>
  <c r="AF7" i="18"/>
  <c r="A7" i="18" s="1"/>
  <c r="AI80" i="18" l="1"/>
  <c r="AH80" i="18"/>
</calcChain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<sst xmlns="http://schemas.openxmlformats.org/spreadsheetml/2006/main" count="7986" uniqueCount="236">
  <si>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</si>
  <si>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</si>
  <si>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</si>
  <si>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</si>
  <si>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</si>
  <si>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</si>
  <si>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</si>
  <si>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</si>
  <si>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</si>
  <si>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</si>
  <si>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</si>
  <si>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</si>
  <si>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</si>
  <si>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</si>
  <si>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</si>
  <si>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</si>
  <si>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</si>
  <si>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</si>
  <si>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Other IPP Total</t>
  </si>
  <si>
    <t>Kabeli Corridor</t>
  </si>
  <si>
    <t>Total IPP</t>
  </si>
  <si>
    <t>KGA(144)</t>
  </si>
  <si>
    <t>Middle MRS(70)</t>
  </si>
  <si>
    <t>MRS(69)</t>
  </si>
  <si>
    <t>U Trisuli 3A(60)</t>
  </si>
  <si>
    <t>CHM(30)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</si>
  <si>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</si>
  <si>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</si>
  <si>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</si>
  <si>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</si>
  <si>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</si>
  <si>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</si>
  <si>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</si>
  <si>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</si>
  <si>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</si>
  <si>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</si>
  <si>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</si>
  <si>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</si>
  <si>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MUJAFFARPUR</t>
  </si>
  <si>
    <t>RAMNAGAR</t>
  </si>
  <si>
    <t>RAXAUL 132</t>
  </si>
  <si>
    <t>Total IMPORT</t>
  </si>
  <si>
    <t>MULTI F</t>
  </si>
  <si>
    <t>HTD DIE</t>
  </si>
  <si>
    <t>MRS DI</t>
  </si>
  <si>
    <t>KATAIYA</t>
  </si>
  <si>
    <t>RAXAUL</t>
  </si>
  <si>
    <t>MUZAFFARPUR</t>
  </si>
  <si>
    <t>Total EXPORT</t>
  </si>
  <si>
    <t>HZ</t>
  </si>
  <si>
    <t>HTD 132KV</t>
  </si>
  <si>
    <t xml:space="preserve">SUI 132KV </t>
  </si>
  <si>
    <t xml:space="preserve">DUBI 132KV </t>
  </si>
  <si>
    <t xml:space="preserve">ANAMANI 132KV </t>
  </si>
  <si>
    <t xml:space="preserve">KG-A 132KV </t>
  </si>
  <si>
    <t xml:space="preserve">KOHALPUR 132KV </t>
  </si>
  <si>
    <t xml:space="preserve">SUI 66KV </t>
  </si>
  <si>
    <t>Kathmandu Load</t>
  </si>
  <si>
    <t>MRS-SYU</t>
  </si>
  <si>
    <t>KL2-MATA</t>
  </si>
  <si>
    <t>KL1-SYU</t>
  </si>
  <si>
    <t>DHALKE-CHAPUR I</t>
  </si>
  <si>
    <t>Others IPP Detail</t>
  </si>
  <si>
    <t>PANAUTI(2.4)</t>
  </si>
  <si>
    <t>TATOPANI(2)</t>
  </si>
  <si>
    <t>SETI(1.5)</t>
  </si>
  <si>
    <t>FEWA(1)</t>
  </si>
  <si>
    <t>TINAU(1)</t>
  </si>
  <si>
    <t>SUNDARIJAL(0.66)</t>
  </si>
  <si>
    <t>Water Level</t>
  </si>
  <si>
    <t>KGA</t>
  </si>
  <si>
    <t>MMRS</t>
  </si>
  <si>
    <t>MRS</t>
  </si>
  <si>
    <t>KL 1</t>
  </si>
  <si>
    <t>Morning Peak</t>
  </si>
  <si>
    <t>PEAK SUMMARY</t>
  </si>
  <si>
    <t>NEA(RoR+PRoR)</t>
  </si>
  <si>
    <t xml:space="preserve"> Hrs.</t>
  </si>
  <si>
    <t>KL1+KL2+KL3</t>
  </si>
  <si>
    <t>T_Load</t>
  </si>
  <si>
    <t>Import</t>
  </si>
  <si>
    <t>Export</t>
  </si>
  <si>
    <t>Total</t>
  </si>
  <si>
    <t>Time</t>
  </si>
  <si>
    <t>Frequency</t>
  </si>
  <si>
    <t>NEA  SOLAR(25)</t>
  </si>
  <si>
    <t>NET IMPORT</t>
  </si>
  <si>
    <t>NANPARA(33kV)</t>
  </si>
  <si>
    <t>BISHANPUR(33kV)</t>
  </si>
  <si>
    <t>JALESHWOR(33kV)</t>
  </si>
  <si>
    <t>RAJBIRAJ(33kV)</t>
  </si>
  <si>
    <t>RAXAUL(33kV)</t>
  </si>
  <si>
    <t>OTHERS IMPORT</t>
  </si>
  <si>
    <t>Hewa Khola A (14.9)</t>
  </si>
  <si>
    <t>Thapa Khola (13.6)</t>
  </si>
  <si>
    <t>Sikles Khola (13)</t>
  </si>
  <si>
    <t>Jhimruk Khola (12)</t>
  </si>
  <si>
    <t>Upper Mai Khola (12)</t>
  </si>
  <si>
    <t>Namarjun Madi (11.8)</t>
  </si>
  <si>
    <t>Lower Modi 1 (10)</t>
  </si>
  <si>
    <t>Mithila Solar PV Electric Project (10)</t>
  </si>
  <si>
    <t>Iwa Khola (9.9)</t>
  </si>
  <si>
    <t>Sipring Khola (9.658)</t>
  </si>
  <si>
    <t>Super Mai A (9.6)</t>
  </si>
  <si>
    <t>Andhi Khola (9.4)</t>
  </si>
  <si>
    <t>Rudi Khola A (8.8)</t>
  </si>
  <si>
    <t>Api (Naugadh gad Khola) (8.5)</t>
  </si>
  <si>
    <t>Butwal Solar Project (8.5)</t>
  </si>
  <si>
    <t>Ankhu Khola - 1 (8.4)</t>
  </si>
  <si>
    <t>Mai Sana Cascade (8)</t>
  </si>
  <si>
    <t>Taksar Pikhuwa (8)</t>
  </si>
  <si>
    <t>Upper Naugad Gad (8)</t>
  </si>
  <si>
    <t>Super Mai (7.8)</t>
  </si>
  <si>
    <t>Jogmai (7.6)</t>
  </si>
  <si>
    <t>Indrawati - III (7.5)</t>
  </si>
  <si>
    <t>Upper Khorunga (7.5)</t>
  </si>
  <si>
    <t>Molung Khola (7)</t>
  </si>
  <si>
    <t>Sanima Mai Cascade (7)</t>
  </si>
  <si>
    <t>Upper Mardi (7)</t>
  </si>
  <si>
    <t>Rudi Khola B (6.6)</t>
  </si>
  <si>
    <t>Daraudi Khola A (6)</t>
  </si>
  <si>
    <t>Upper Mai C (5.1)</t>
  </si>
  <si>
    <t>Ghalemdi Khola (5)</t>
  </si>
  <si>
    <t>Mailung Khola (5)</t>
  </si>
  <si>
    <t>Pikhuwa Khola (5)</t>
  </si>
  <si>
    <t>Tadi Khola (Thaprek) (5)</t>
  </si>
  <si>
    <t>Upper Hugdi Khola (5)</t>
  </si>
  <si>
    <t>Phawa Khola (4.95)</t>
  </si>
  <si>
    <t>Siuri Khola (4.95)</t>
  </si>
  <si>
    <t>Khorunga Khola (4.8)</t>
  </si>
  <si>
    <t>Mardi Khola (4.8)</t>
  </si>
  <si>
    <t>Padam Khola (4.8)</t>
  </si>
  <si>
    <t>Mai Khola Small (4.5)</t>
  </si>
  <si>
    <t>Hewa Khola (4.455)</t>
  </si>
  <si>
    <t>Bijayapur-1 (4.41)</t>
  </si>
  <si>
    <t>Radhi Khola (4.4)</t>
  </si>
  <si>
    <t>Tungun-Thosne (4.36)</t>
  </si>
  <si>
    <t>Baramchi Khola (4.2)</t>
  </si>
  <si>
    <t>Chandranigahpur Solar (4)</t>
  </si>
  <si>
    <t>Khudi Khola (4)</t>
  </si>
  <si>
    <t>Puwa Khola -1 (4)</t>
  </si>
  <si>
    <t>Sabha Khola (4)</t>
  </si>
  <si>
    <t>Sardi Khola (4)</t>
  </si>
  <si>
    <t>Dwari Khola (3.75)</t>
  </si>
  <si>
    <t>Charanawati Khola (3.52)</t>
  </si>
  <si>
    <t>Kapadi Gad (3.33)</t>
  </si>
  <si>
    <t>Gelun  (3.2)</t>
  </si>
  <si>
    <t>Bhairab Kunda (3)</t>
  </si>
  <si>
    <t>Chaku Khola (3)</t>
  </si>
  <si>
    <t>Everest Sugar &amp; Chemical Inds. Ltd. (3)</t>
  </si>
  <si>
    <t>Midim Karapu (3)</t>
  </si>
  <si>
    <t>Piluwa Khola Small (3)</t>
  </si>
  <si>
    <t>Super Mai Cascade (3)</t>
  </si>
  <si>
    <t>Upper Puwa -1 (3)</t>
  </si>
  <si>
    <t>Upper Rawa (3)</t>
  </si>
  <si>
    <t>Chake Khola (2.83)</t>
  </si>
  <si>
    <t>Daram Khola A (2.5)</t>
  </si>
  <si>
    <t>Sunkoshi Small (2.5)</t>
  </si>
  <si>
    <t>Ridi Khola (2.4)</t>
  </si>
  <si>
    <t>Jiri Khola Small (2.2)</t>
  </si>
  <si>
    <t>Chhandi (2)</t>
  </si>
  <si>
    <t>Jhyadi Khola (2)</t>
  </si>
  <si>
    <t>Khani Khola (2)</t>
  </si>
  <si>
    <t>Lower Chaku Khola (1.8)</t>
  </si>
  <si>
    <t>Middle Chaku (1.8)</t>
  </si>
  <si>
    <t>Thoppal Khola (1.65)</t>
  </si>
  <si>
    <t>Theule Khola (1.5)</t>
  </si>
  <si>
    <t>Kuthali(Suspa) Bukhari (0.998)</t>
  </si>
  <si>
    <t>Hadi Khola Sunkoshi A (0.997)</t>
  </si>
  <si>
    <t>Tallo Chhote Khola (0.997)</t>
  </si>
  <si>
    <t>Jeuligad Small Hydropower Project (0.996)</t>
  </si>
  <si>
    <t>Miya Khola (0.996)</t>
  </si>
  <si>
    <t>Pati Khola Small (0.996)</t>
  </si>
  <si>
    <t>Pheme Khola (0.995)</t>
  </si>
  <si>
    <t>Chhote Khola (0.993)</t>
  </si>
  <si>
    <t>Lower Piluwa Small (0.99)</t>
  </si>
  <si>
    <t>Seti-II (0.979)</t>
  </si>
  <si>
    <t>Idi Khola (0.975)</t>
  </si>
  <si>
    <t>Bishnu Priya Solar Farm Project (0.96)</t>
  </si>
  <si>
    <t>Sisne Khola Small (0.75)</t>
  </si>
  <si>
    <t>Dhunge-Jiri (0.6)</t>
  </si>
  <si>
    <t>Jhankre Khola Small (0.6)</t>
  </si>
  <si>
    <t>Belkhu (0.518)</t>
  </si>
  <si>
    <t>Rairang Khola (0.5)</t>
  </si>
  <si>
    <t>Sali Nadi (0.25)</t>
  </si>
  <si>
    <t>Syange Khola (0.183)</t>
  </si>
  <si>
    <t>Midim Khola (0.1)</t>
  </si>
  <si>
    <t>Sobuwa Khola-2 MHP (0.09)</t>
  </si>
  <si>
    <t>Leguwa Khola (0.04)</t>
  </si>
  <si>
    <t>Syauri Bhumey (0.023)</t>
  </si>
  <si>
    <t>OTHERS EXPORT</t>
  </si>
  <si>
    <t>Upper Tama Koshi (456)</t>
  </si>
  <si>
    <t>Khimti Khola (60)</t>
  </si>
  <si>
    <t>Upper Marsyangdi "A" (50)</t>
  </si>
  <si>
    <t>Bhotekoshi Khola (45)</t>
  </si>
  <si>
    <t>Mistri Khola (42)</t>
  </si>
  <si>
    <t>Kabeli B-1 (25)</t>
  </si>
  <si>
    <t>Singati Khola (25)</t>
  </si>
  <si>
    <t>Upper Madi (25)</t>
  </si>
  <si>
    <t>Solu Khola (23.5)</t>
  </si>
  <si>
    <t>Upper Chaku A (22.2)</t>
  </si>
  <si>
    <t>Chilime (22.1)</t>
  </si>
  <si>
    <t>Lower Hewa Khola (22.1)</t>
  </si>
  <si>
    <t>Bagmati KholaSmall (22)</t>
  </si>
  <si>
    <t>Sanima Mai Khola (22)</t>
  </si>
  <si>
    <t>TANAKPUR</t>
  </si>
  <si>
    <t>Others IPP Total</t>
  </si>
  <si>
    <t>Total THERMAL</t>
  </si>
  <si>
    <t>Interruption/Tripping</t>
  </si>
  <si>
    <t>TOTAL SYSTEM LOAD (ACTUAL)</t>
  </si>
  <si>
    <t>TOTAL SYSTEM LOAD (EXPECTED)</t>
  </si>
  <si>
    <t>Solar KUKL (0.6804)</t>
  </si>
  <si>
    <t>Nepali Date:</t>
  </si>
  <si>
    <t>KHIMTI-LAMOSAGU</t>
  </si>
  <si>
    <t>N/A</t>
  </si>
  <si>
    <t>6..5</t>
  </si>
  <si>
    <t>1.4-4.9</t>
  </si>
  <si>
    <t>wi</t>
  </si>
  <si>
    <t xml:space="preserve"> </t>
  </si>
  <si>
    <t>no of hrs</t>
  </si>
  <si>
    <t>UTK</t>
  </si>
  <si>
    <t>P</t>
  </si>
  <si>
    <t>A</t>
  </si>
  <si>
    <t>R</t>
  </si>
  <si>
    <t>T</t>
  </si>
  <si>
    <t>I</t>
  </si>
  <si>
    <t>L</t>
  </si>
  <si>
    <t>S</t>
  </si>
  <si>
    <t>Y</t>
  </si>
  <si>
    <t>E</t>
  </si>
  <si>
    <t>M</t>
  </si>
  <si>
    <t>D</t>
  </si>
  <si>
    <t>U</t>
  </si>
  <si>
    <t>B</t>
  </si>
  <si>
    <t>BHARATPUR - KAWASOTI</t>
  </si>
  <si>
    <t>122..7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</si>
</sst>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h:mm;@"/>
    <numFmt numFmtId="165" formatCode="[$-F800]dddd\,\ mmmm\ dd\,\ yyyy"/>
    <numFmt numFmtId="166" formatCode="0.0"/>
    <numFmt numFmtId="167" formatCode="[hh]:mm"/>
    <numFmt numFmtId="168" formatCode="00.00"/>
    <numFmt numFmtId="169" formatCode="0.000"/>
    <numFmt numFmtId="170" formatCode="[$-409]d\-mmm\-yyyy;@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sz val="10"/>
      <color rgb="FFFF0000"/>
      <name val="Arial"/>
      <family val="2"/>
    </font>
    <font>
      <sz val="10"/>
      <color rgb="FFFF0000"/>
      <name val="Times New Roman"/>
      <family val="1"/>
    </font>
    <font>
      <sz val="10"/>
      <color indexed="10"/>
      <name val="Times New Roman"/>
      <family val="1"/>
    </font>
    <font>
      <sz val="8"/>
      <name val="Arial Narrow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12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47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 diagonalDown="1">
      <left style="double">
        <color indexed="64"/>
      </left>
      <right style="thin">
        <color indexed="64"/>
      </right>
      <top style="double">
        <color indexed="64"/>
      </top>
      <bottom/>
      <diagonal style="double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 diagonalDown="1">
      <left style="double">
        <color indexed="64"/>
      </left>
      <right style="thin">
        <color indexed="64"/>
      </right>
      <top/>
      <bottom/>
      <diagonal style="double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4">
    <xf numFmtId="0" fontId="0" fillId="0" borderId="0" xfId="0"/>
    <xf numFmtId="0" fontId="0" fillId="0" borderId="0" xfId="0" applyNumberFormat="1"/>
    <xf numFmtId="0" fontId="0" fillId="0" borderId="0" xfId="0" applyFill="1" applyBorder="1" applyProtection="1">
      <protection locked="0"/>
    </xf>
    <xf numFmtId="0" fontId="0" fillId="0" borderId="0" xfId="0" applyFill="1" applyBorder="1"/>
    <xf numFmtId="0" fontId="6" fillId="0" borderId="0" xfId="0" applyFont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4" fontId="8" fillId="0" borderId="0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43" fontId="9" fillId="3" borderId="0" xfId="1" applyFont="1" applyFill="1" applyAlignment="1">
      <alignment horizontal="center"/>
    </xf>
    <xf numFmtId="0" fontId="9" fillId="3" borderId="0" xfId="0" applyFont="1" applyFill="1"/>
    <xf numFmtId="0" fontId="0" fillId="3" borderId="0" xfId="0" applyFill="1"/>
    <xf numFmtId="0" fontId="10" fillId="0" borderId="0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3" fontId="13" fillId="3" borderId="0" xfId="1" applyFont="1" applyFill="1" applyAlignment="1">
      <alignment horizontal="center" vertical="center"/>
    </xf>
    <xf numFmtId="20" fontId="0" fillId="0" borderId="0" xfId="0" applyNumberFormat="1" applyFill="1" applyBorder="1" applyAlignment="1">
      <alignment horizontal="center" vertical="center"/>
    </xf>
    <xf numFmtId="164" fontId="14" fillId="0" borderId="0" xfId="0" applyNumberFormat="1" applyFont="1" applyFill="1" applyBorder="1" applyAlignment="1"/>
    <xf numFmtId="0" fontId="15" fillId="4" borderId="0" xfId="0" applyFont="1" applyFill="1" applyAlignment="1">
      <alignment vertical="center"/>
    </xf>
    <xf numFmtId="0" fontId="0" fillId="5" borderId="0" xfId="0" applyFill="1"/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66" fontId="0" fillId="5" borderId="0" xfId="0" applyNumberFormat="1" applyFill="1"/>
    <xf numFmtId="0" fontId="18" fillId="3" borderId="0" xfId="0" applyFont="1" applyFill="1"/>
    <xf numFmtId="0" fontId="19" fillId="0" borderId="0" xfId="0" applyFont="1" applyAlignment="1">
      <alignment horizontal="left" vertical="center"/>
    </xf>
    <xf numFmtId="1" fontId="20" fillId="0" borderId="0" xfId="0" applyNumberFormat="1" applyFont="1" applyAlignment="1">
      <alignment horizontal="center" vertical="center"/>
    </xf>
    <xf numFmtId="43" fontId="21" fillId="0" borderId="0" xfId="1" applyFont="1" applyFill="1" applyAlignment="1">
      <alignment horizontal="center" vertical="center"/>
    </xf>
    <xf numFmtId="0" fontId="0" fillId="0" borderId="0" xfId="0" applyFill="1"/>
    <xf numFmtId="0" fontId="2" fillId="0" borderId="0" xfId="0" applyFont="1" applyFill="1"/>
    <xf numFmtId="20" fontId="0" fillId="0" borderId="0" xfId="0" applyNumberFormat="1" applyAlignment="1">
      <alignment horizontal="center" vertical="center"/>
    </xf>
    <xf numFmtId="0" fontId="12" fillId="0" borderId="11" xfId="0" applyFont="1" applyBorder="1" applyAlignment="1">
      <alignment vertical="center"/>
    </xf>
    <xf numFmtId="2" fontId="12" fillId="6" borderId="17" xfId="0" applyNumberFormat="1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/>
    </xf>
    <xf numFmtId="0" fontId="18" fillId="0" borderId="0" xfId="0" applyFont="1" applyFill="1"/>
    <xf numFmtId="0" fontId="18" fillId="0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12" fillId="0" borderId="25" xfId="0" applyFont="1" applyBorder="1" applyAlignment="1">
      <alignment horizontal="right" vertical="center"/>
    </xf>
    <xf numFmtId="166" fontId="12" fillId="8" borderId="26" xfId="0" applyNumberFormat="1" applyFont="1" applyFill="1" applyBorder="1" applyAlignment="1" applyProtection="1">
      <alignment horizontal="center" vertical="center"/>
      <protection locked="0"/>
    </xf>
    <xf numFmtId="166" fontId="12" fillId="0" borderId="26" xfId="0" applyNumberFormat="1" applyFont="1" applyBorder="1" applyAlignment="1" applyProtection="1">
      <alignment horizontal="center" vertical="center"/>
      <protection locked="0"/>
    </xf>
    <xf numFmtId="166" fontId="12" fillId="0" borderId="2" xfId="0" applyNumberFormat="1" applyFont="1" applyBorder="1" applyAlignment="1" applyProtection="1">
      <alignment horizontal="center" vertical="center"/>
      <protection locked="0"/>
    </xf>
    <xf numFmtId="2" fontId="12" fillId="0" borderId="26" xfId="0" applyNumberFormat="1" applyFont="1" applyBorder="1" applyAlignment="1" applyProtection="1">
      <alignment horizontal="center" vertical="center"/>
      <protection locked="0"/>
    </xf>
    <xf numFmtId="166" fontId="0" fillId="0" borderId="0" xfId="0" applyNumberFormat="1" applyAlignment="1" applyProtection="1">
      <alignment horizontal="center"/>
      <protection locked="0"/>
    </xf>
    <xf numFmtId="166" fontId="0" fillId="0" borderId="0" xfId="0" applyNumberFormat="1" applyProtection="1">
      <protection locked="0"/>
    </xf>
    <xf numFmtId="20" fontId="0" fillId="0" borderId="0" xfId="0" applyNumberFormat="1"/>
    <xf numFmtId="0" fontId="12" fillId="0" borderId="27" xfId="0" applyFont="1" applyBorder="1" applyAlignment="1">
      <alignment horizontal="right" vertical="center"/>
    </xf>
    <xf numFmtId="166" fontId="12" fillId="8" borderId="6" xfId="0" applyNumberFormat="1" applyFont="1" applyFill="1" applyBorder="1" applyAlignment="1" applyProtection="1">
      <alignment horizontal="center" vertical="center"/>
      <protection locked="0"/>
    </xf>
    <xf numFmtId="2" fontId="25" fillId="0" borderId="28" xfId="0" applyNumberFormat="1" applyFont="1" applyBorder="1" applyAlignment="1">
      <alignment horizontal="center" vertical="center"/>
    </xf>
    <xf numFmtId="0" fontId="12" fillId="0" borderId="29" xfId="0" applyFont="1" applyBorder="1" applyAlignment="1">
      <alignment horizontal="right" vertical="center"/>
    </xf>
    <xf numFmtId="2" fontId="25" fillId="0" borderId="30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2" fillId="0" borderId="0" xfId="0" applyNumberFormat="1" applyFont="1" applyBorder="1" applyAlignment="1">
      <alignment horizontal="center" vertical="center"/>
    </xf>
    <xf numFmtId="0" fontId="26" fillId="0" borderId="0" xfId="0" applyFont="1"/>
    <xf numFmtId="0" fontId="27" fillId="0" borderId="29" xfId="0" applyFont="1" applyBorder="1" applyAlignment="1">
      <alignment horizontal="right" vertical="center"/>
    </xf>
    <xf numFmtId="0" fontId="16" fillId="0" borderId="27" xfId="0" applyFont="1" applyBorder="1" applyAlignment="1">
      <alignment horizontal="right" vertical="center"/>
    </xf>
    <xf numFmtId="166" fontId="12" fillId="9" borderId="26" xfId="0" applyNumberFormat="1" applyFont="1" applyFill="1" applyBorder="1" applyAlignment="1" applyProtection="1">
      <alignment horizontal="center" vertical="center"/>
      <protection locked="0"/>
    </xf>
    <xf numFmtId="0" fontId="16" fillId="0" borderId="31" xfId="0" applyFont="1" applyBorder="1" applyAlignment="1">
      <alignment horizontal="left" vertical="center"/>
    </xf>
    <xf numFmtId="166" fontId="16" fillId="0" borderId="32" xfId="0" applyNumberFormat="1" applyFont="1" applyBorder="1" applyAlignment="1">
      <alignment horizontal="center" vertical="center"/>
    </xf>
    <xf numFmtId="166" fontId="12" fillId="0" borderId="6" xfId="0" applyNumberFormat="1" applyFont="1" applyBorder="1" applyAlignment="1" applyProtection="1">
      <alignment horizontal="center" vertical="center"/>
      <protection locked="0"/>
    </xf>
    <xf numFmtId="166" fontId="12" fillId="8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33" xfId="0" applyFont="1" applyBorder="1" applyAlignment="1">
      <alignment horizontal="right" vertical="center"/>
    </xf>
    <xf numFmtId="2" fontId="27" fillId="0" borderId="19" xfId="0" applyNumberFormat="1" applyFont="1" applyBorder="1" applyAlignment="1">
      <alignment horizontal="center" vertical="center"/>
    </xf>
    <xf numFmtId="2" fontId="16" fillId="0" borderId="34" xfId="0" applyNumberFormat="1" applyFont="1" applyBorder="1" applyAlignment="1">
      <alignment horizontal="center" vertical="center"/>
    </xf>
    <xf numFmtId="166" fontId="12" fillId="5" borderId="6" xfId="0" applyNumberFormat="1" applyFont="1" applyFill="1" applyBorder="1" applyAlignment="1" applyProtection="1">
      <alignment horizontal="center" vertical="center"/>
      <protection locked="0"/>
    </xf>
    <xf numFmtId="166" fontId="12" fillId="5" borderId="23" xfId="0" applyNumberFormat="1" applyFont="1" applyFill="1" applyBorder="1" applyAlignment="1" applyProtection="1">
      <alignment horizontal="center" vertical="center"/>
      <protection locked="0"/>
    </xf>
    <xf numFmtId="166" fontId="12" fillId="0" borderId="23" xfId="0" applyNumberFormat="1" applyFont="1" applyBorder="1" applyAlignment="1" applyProtection="1">
      <alignment horizontal="center" vertical="center"/>
      <protection locked="0"/>
    </xf>
    <xf numFmtId="2" fontId="25" fillId="0" borderId="24" xfId="0" applyNumberFormat="1" applyFont="1" applyBorder="1" applyAlignment="1">
      <alignment horizontal="center" vertical="center"/>
    </xf>
    <xf numFmtId="166" fontId="12" fillId="10" borderId="26" xfId="0" applyNumberFormat="1" applyFont="1" applyFill="1" applyBorder="1" applyAlignment="1" applyProtection="1">
      <alignment horizontal="center" vertical="center"/>
      <protection locked="0"/>
    </xf>
    <xf numFmtId="166" fontId="12" fillId="10" borderId="6" xfId="0" applyNumberFormat="1" applyFont="1" applyFill="1" applyBorder="1" applyAlignment="1" applyProtection="1">
      <alignment horizontal="center" vertical="center"/>
      <protection locked="0"/>
    </xf>
    <xf numFmtId="2" fontId="12" fillId="0" borderId="30" xfId="0" applyNumberFormat="1" applyFont="1" applyBorder="1" applyAlignment="1">
      <alignment horizontal="center" vertical="center"/>
    </xf>
    <xf numFmtId="166" fontId="12" fillId="0" borderId="26" xfId="0" applyNumberFormat="1" applyFont="1" applyBorder="1" applyAlignment="1">
      <alignment horizontal="center" vertical="center"/>
    </xf>
    <xf numFmtId="166" fontId="12" fillId="0" borderId="6" xfId="0" applyNumberFormat="1" applyFont="1" applyBorder="1" applyAlignment="1">
      <alignment horizontal="center" vertical="center"/>
    </xf>
    <xf numFmtId="0" fontId="12" fillId="0" borderId="35" xfId="0" applyFont="1" applyBorder="1" applyAlignment="1">
      <alignment horizontal="right" vertical="center"/>
    </xf>
    <xf numFmtId="166" fontId="12" fillId="0" borderId="19" xfId="0" applyNumberFormat="1" applyFont="1" applyBorder="1" applyAlignment="1">
      <alignment horizontal="center" vertical="center"/>
    </xf>
    <xf numFmtId="2" fontId="12" fillId="0" borderId="36" xfId="0" applyNumberFormat="1" applyFont="1" applyBorder="1" applyAlignment="1">
      <alignment horizontal="center" vertical="center"/>
    </xf>
    <xf numFmtId="2" fontId="12" fillId="0" borderId="28" xfId="0" applyNumberFormat="1" applyFont="1" applyBorder="1" applyAlignment="1">
      <alignment horizontal="center" vertical="center"/>
    </xf>
    <xf numFmtId="0" fontId="16" fillId="11" borderId="31" xfId="0" applyFont="1" applyFill="1" applyBorder="1" applyAlignment="1">
      <alignment vertical="center" wrapText="1"/>
    </xf>
    <xf numFmtId="166" fontId="12" fillId="0" borderId="32" xfId="0" applyNumberFormat="1" applyFont="1" applyBorder="1" applyAlignment="1" applyProtection="1">
      <alignment horizontal="center" vertical="center"/>
      <protection locked="0"/>
    </xf>
    <xf numFmtId="0" fontId="16" fillId="0" borderId="31" xfId="0" applyFont="1" applyBorder="1" applyAlignment="1">
      <alignment horizontal="center" vertical="center"/>
    </xf>
    <xf numFmtId="1" fontId="16" fillId="0" borderId="32" xfId="0" applyNumberFormat="1" applyFont="1" applyBorder="1" applyAlignment="1">
      <alignment horizontal="center" vertical="center"/>
    </xf>
    <xf numFmtId="2" fontId="25" fillId="0" borderId="36" xfId="0" applyNumberFormat="1" applyFont="1" applyBorder="1" applyAlignment="1">
      <alignment horizontal="center" vertical="center"/>
    </xf>
    <xf numFmtId="0" fontId="16" fillId="0" borderId="37" xfId="0" applyFont="1" applyBorder="1" applyAlignment="1">
      <alignment vertical="center"/>
    </xf>
    <xf numFmtId="2" fontId="12" fillId="0" borderId="2" xfId="0" applyNumberFormat="1" applyFont="1" applyBorder="1" applyAlignment="1" applyProtection="1">
      <alignment horizontal="center" vertical="center"/>
      <protection locked="0"/>
    </xf>
    <xf numFmtId="2" fontId="12" fillId="0" borderId="4" xfId="0" applyNumberFormat="1" applyFont="1" applyBorder="1" applyAlignment="1" applyProtection="1">
      <alignment horizontal="center" vertical="center"/>
      <protection locked="0"/>
    </xf>
    <xf numFmtId="2" fontId="12" fillId="0" borderId="38" xfId="0" applyNumberFormat="1" applyFont="1" applyBorder="1" applyAlignment="1">
      <alignment horizontal="center" vertical="center"/>
    </xf>
    <xf numFmtId="0" fontId="16" fillId="0" borderId="39" xfId="0" applyFont="1" applyBorder="1" applyAlignment="1">
      <alignment vertical="center"/>
    </xf>
    <xf numFmtId="166" fontId="12" fillId="0" borderId="19" xfId="0" applyNumberFormat="1" applyFont="1" applyBorder="1" applyAlignment="1" applyProtection="1">
      <alignment horizontal="center" vertical="center"/>
      <protection locked="0"/>
    </xf>
    <xf numFmtId="166" fontId="12" fillId="0" borderId="40" xfId="0" applyNumberFormat="1" applyFont="1" applyBorder="1" applyAlignment="1" applyProtection="1">
      <alignment horizontal="center" vertical="center"/>
      <protection locked="0"/>
    </xf>
    <xf numFmtId="2" fontId="12" fillId="0" borderId="41" xfId="0" applyNumberFormat="1" applyFont="1" applyBorder="1" applyAlignment="1">
      <alignment horizontal="center" vertical="center"/>
    </xf>
    <xf numFmtId="0" fontId="16" fillId="0" borderId="42" xfId="0" applyFont="1" applyBorder="1" applyAlignment="1">
      <alignment vertical="center"/>
    </xf>
    <xf numFmtId="166" fontId="12" fillId="0" borderId="6" xfId="0" applyNumberFormat="1" applyFont="1" applyBorder="1" applyAlignment="1" applyProtection="1">
      <alignment horizontal="center"/>
      <protection locked="0"/>
    </xf>
    <xf numFmtId="166" fontId="12" fillId="0" borderId="40" xfId="0" applyNumberFormat="1" applyFont="1" applyBorder="1" applyAlignment="1" applyProtection="1">
      <alignment horizontal="center"/>
      <protection locked="0"/>
    </xf>
    <xf numFmtId="2" fontId="12" fillId="0" borderId="41" xfId="0" applyNumberFormat="1" applyFont="1" applyBorder="1" applyAlignment="1">
      <alignment horizontal="center"/>
    </xf>
    <xf numFmtId="166" fontId="12" fillId="0" borderId="8" xfId="0" applyNumberFormat="1" applyFont="1" applyBorder="1" applyAlignment="1" applyProtection="1">
      <alignment horizontal="center" vertical="center"/>
      <protection locked="0"/>
    </xf>
    <xf numFmtId="166" fontId="12" fillId="0" borderId="10" xfId="0" applyNumberFormat="1" applyFont="1" applyBorder="1" applyAlignment="1" applyProtection="1">
      <alignment horizontal="center" vertical="center"/>
      <protection locked="0"/>
    </xf>
    <xf numFmtId="2" fontId="12" fillId="0" borderId="43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1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12" fillId="0" borderId="1" xfId="0" applyFont="1" applyBorder="1" applyAlignment="1">
      <alignment vertical="center"/>
    </xf>
    <xf numFmtId="166" fontId="16" fillId="0" borderId="3" xfId="0" applyNumberFormat="1" applyFont="1" applyBorder="1" applyAlignment="1">
      <alignment horizontal="center" vertical="center"/>
    </xf>
    <xf numFmtId="2" fontId="0" fillId="0" borderId="0" xfId="0" applyNumberFormat="1"/>
    <xf numFmtId="0" fontId="12" fillId="0" borderId="37" xfId="0" applyFont="1" applyBorder="1" applyAlignment="1">
      <alignment vertical="center"/>
    </xf>
    <xf numFmtId="166" fontId="12" fillId="0" borderId="2" xfId="0" applyNumberFormat="1" applyFont="1" applyBorder="1" applyAlignment="1">
      <alignment horizontal="center" vertical="center"/>
    </xf>
    <xf numFmtId="166" fontId="12" fillId="0" borderId="44" xfId="0" applyNumberFormat="1" applyFont="1" applyBorder="1" applyAlignment="1" applyProtection="1">
      <alignment horizontal="center" vertical="center"/>
      <protection locked="0"/>
    </xf>
    <xf numFmtId="2" fontId="0" fillId="0" borderId="6" xfId="0" applyNumberFormat="1" applyBorder="1" applyAlignment="1">
      <alignment horizontal="center"/>
    </xf>
    <xf numFmtId="164" fontId="0" fillId="0" borderId="0" xfId="0" applyNumberFormat="1" applyProtection="1">
      <protection locked="0"/>
    </xf>
    <xf numFmtId="0" fontId="12" fillId="0" borderId="39" xfId="0" applyFont="1" applyBorder="1" applyAlignment="1">
      <alignment vertical="center"/>
    </xf>
    <xf numFmtId="166" fontId="12" fillId="0" borderId="45" xfId="0" applyNumberFormat="1" applyFont="1" applyBorder="1" applyAlignment="1" applyProtection="1">
      <alignment horizontal="center" vertical="center"/>
      <protection locked="0"/>
    </xf>
    <xf numFmtId="0" fontId="12" fillId="0" borderId="46" xfId="0" applyFont="1" applyBorder="1" applyAlignment="1">
      <alignment vertical="center"/>
    </xf>
    <xf numFmtId="166" fontId="12" fillId="0" borderId="19" xfId="0" applyNumberFormat="1" applyFont="1" applyBorder="1" applyAlignment="1" applyProtection="1">
      <alignment horizontal="center"/>
      <protection locked="0"/>
    </xf>
    <xf numFmtId="166" fontId="12" fillId="0" borderId="47" xfId="0" applyNumberFormat="1" applyFont="1" applyBorder="1" applyAlignment="1" applyProtection="1">
      <alignment horizontal="center"/>
      <protection locked="0"/>
    </xf>
    <xf numFmtId="2" fontId="0" fillId="0" borderId="19" xfId="0" applyNumberFormat="1" applyBorder="1" applyAlignment="1">
      <alignment horizontal="center"/>
    </xf>
    <xf numFmtId="0" fontId="16" fillId="0" borderId="48" xfId="0" applyFont="1" applyBorder="1" applyAlignment="1">
      <alignment vertical="center"/>
    </xf>
    <xf numFmtId="0" fontId="0" fillId="0" borderId="49" xfId="0" applyBorder="1" applyAlignment="1">
      <alignment horizontal="center"/>
    </xf>
    <xf numFmtId="2" fontId="0" fillId="0" borderId="49" xfId="0" applyNumberFormat="1" applyBorder="1" applyAlignment="1">
      <alignment horizontal="center"/>
    </xf>
    <xf numFmtId="166" fontId="0" fillId="0" borderId="0" xfId="0" applyNumberFormat="1" applyBorder="1" applyAlignment="1" applyProtection="1">
      <alignment horizontal="center"/>
      <protection locked="0"/>
    </xf>
    <xf numFmtId="0" fontId="12" fillId="0" borderId="50" xfId="0" applyFont="1" applyBorder="1" applyAlignment="1">
      <alignment vertical="center"/>
    </xf>
    <xf numFmtId="2" fontId="12" fillId="0" borderId="26" xfId="0" applyNumberFormat="1" applyFont="1" applyBorder="1" applyAlignment="1">
      <alignment horizontal="center" vertical="center"/>
    </xf>
    <xf numFmtId="2" fontId="12" fillId="0" borderId="6" xfId="0" applyNumberFormat="1" applyFont="1" applyBorder="1" applyAlignment="1" applyProtection="1">
      <alignment horizontal="center" vertical="center"/>
      <protection locked="0"/>
    </xf>
    <xf numFmtId="2" fontId="12" fillId="0" borderId="6" xfId="0" applyNumberFormat="1" applyFont="1" applyBorder="1" applyAlignment="1">
      <alignment horizontal="center" vertical="center"/>
    </xf>
    <xf numFmtId="0" fontId="12" fillId="0" borderId="53" xfId="0" applyFont="1" applyBorder="1" applyAlignment="1">
      <alignment vertical="center"/>
    </xf>
    <xf numFmtId="2" fontId="12" fillId="0" borderId="9" xfId="0" applyNumberFormat="1" applyFont="1" applyBorder="1" applyAlignment="1">
      <alignment horizontal="center" vertical="center"/>
    </xf>
    <xf numFmtId="2" fontId="25" fillId="0" borderId="10" xfId="0" applyNumberFormat="1" applyFont="1" applyBorder="1" applyAlignment="1">
      <alignment horizontal="center" vertical="center"/>
    </xf>
    <xf numFmtId="2" fontId="12" fillId="0" borderId="2" xfId="0" applyNumberFormat="1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2" fontId="28" fillId="0" borderId="40" xfId="0" applyNumberFormat="1" applyFont="1" applyBorder="1" applyAlignment="1">
      <alignment horizontal="center" vertical="center"/>
    </xf>
    <xf numFmtId="2" fontId="12" fillId="0" borderId="19" xfId="0" applyNumberFormat="1" applyFont="1" applyBorder="1" applyAlignment="1">
      <alignment horizontal="center" vertical="center"/>
    </xf>
    <xf numFmtId="2" fontId="28" fillId="0" borderId="52" xfId="0" applyNumberFormat="1" applyFont="1" applyBorder="1" applyAlignment="1">
      <alignment horizontal="center" vertical="center"/>
    </xf>
    <xf numFmtId="0" fontId="12" fillId="0" borderId="54" xfId="0" applyFont="1" applyBorder="1" applyAlignment="1">
      <alignment vertical="center"/>
    </xf>
    <xf numFmtId="2" fontId="12" fillId="0" borderId="32" xfId="0" applyNumberFormat="1" applyFont="1" applyBorder="1" applyAlignment="1">
      <alignment horizontal="center" vertical="center"/>
    </xf>
    <xf numFmtId="2" fontId="0" fillId="0" borderId="55" xfId="0" applyNumberFormat="1" applyBorder="1" applyAlignment="1">
      <alignment horizontal="center"/>
    </xf>
    <xf numFmtId="2" fontId="29" fillId="0" borderId="2" xfId="0" applyNumberFormat="1" applyFont="1" applyBorder="1" applyAlignment="1">
      <alignment horizontal="center" vertical="center"/>
    </xf>
    <xf numFmtId="2" fontId="29" fillId="0" borderId="4" xfId="0" applyNumberFormat="1" applyFont="1" applyBorder="1" applyAlignment="1">
      <alignment horizontal="center" vertical="center"/>
    </xf>
    <xf numFmtId="0" fontId="16" fillId="0" borderId="50" xfId="0" applyFont="1" applyBorder="1" applyAlignment="1">
      <alignment vertical="center"/>
    </xf>
    <xf numFmtId="2" fontId="29" fillId="0" borderId="26" xfId="0" applyNumberFormat="1" applyFont="1" applyBorder="1" applyAlignment="1">
      <alignment horizontal="center" vertical="center"/>
    </xf>
    <xf numFmtId="2" fontId="29" fillId="0" borderId="51" xfId="0" applyNumberFormat="1" applyFont="1" applyBorder="1" applyAlignment="1">
      <alignment horizontal="center" vertical="center"/>
    </xf>
    <xf numFmtId="0" fontId="0" fillId="0" borderId="56" xfId="0" applyBorder="1" applyAlignment="1">
      <alignment horizontal="center"/>
    </xf>
    <xf numFmtId="2" fontId="29" fillId="0" borderId="6" xfId="0" applyNumberFormat="1" applyFont="1" applyBorder="1" applyAlignment="1">
      <alignment horizontal="center" vertical="center"/>
    </xf>
    <xf numFmtId="2" fontId="29" fillId="0" borderId="40" xfId="0" applyNumberFormat="1" applyFont="1" applyBorder="1" applyAlignment="1">
      <alignment horizontal="center" vertical="center"/>
    </xf>
    <xf numFmtId="0" fontId="16" fillId="0" borderId="53" xfId="0" applyFont="1" applyBorder="1" applyAlignment="1">
      <alignment vertical="center"/>
    </xf>
    <xf numFmtId="2" fontId="29" fillId="0" borderId="8" xfId="0" applyNumberFormat="1" applyFont="1" applyBorder="1" applyAlignment="1">
      <alignment horizontal="center" vertical="center"/>
    </xf>
    <xf numFmtId="2" fontId="29" fillId="0" borderId="10" xfId="0" applyNumberFormat="1" applyFont="1" applyBorder="1" applyAlignment="1">
      <alignment horizontal="center" vertical="center"/>
    </xf>
    <xf numFmtId="0" fontId="12" fillId="12" borderId="6" xfId="0" applyFont="1" applyFill="1" applyBorder="1" applyAlignment="1">
      <alignment vertical="center"/>
    </xf>
    <xf numFmtId="1" fontId="0" fillId="12" borderId="6" xfId="0" applyNumberFormat="1" applyFill="1" applyBorder="1"/>
    <xf numFmtId="20" fontId="30" fillId="12" borderId="6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31" fillId="13" borderId="0" xfId="0" applyFont="1" applyFill="1"/>
    <xf numFmtId="0" fontId="0" fillId="14" borderId="0" xfId="0" applyFill="1" applyProtection="1">
      <protection locked="0"/>
    </xf>
    <xf numFmtId="0" fontId="0" fillId="0" borderId="0" xfId="0" applyAlignment="1"/>
    <xf numFmtId="0" fontId="16" fillId="0" borderId="0" xfId="0" applyFont="1" applyBorder="1" applyAlignment="1">
      <alignment vertical="top" wrapText="1"/>
    </xf>
    <xf numFmtId="167" fontId="12" fillId="0" borderId="57" xfId="0" applyNumberFormat="1" applyFont="1" applyBorder="1" applyAlignment="1">
      <alignment vertical="center"/>
    </xf>
    <xf numFmtId="167" fontId="12" fillId="0" borderId="19" xfId="0" applyNumberFormat="1" applyFont="1" applyBorder="1" applyAlignment="1">
      <alignment vertical="center"/>
    </xf>
    <xf numFmtId="167" fontId="12" fillId="0" borderId="20" xfId="0" applyNumberFormat="1" applyFont="1" applyBorder="1" applyAlignment="1">
      <alignment vertical="center"/>
    </xf>
    <xf numFmtId="1" fontId="0" fillId="0" borderId="0" xfId="0" applyNumberFormat="1" applyAlignment="1">
      <alignment horizontal="center"/>
    </xf>
    <xf numFmtId="164" fontId="0" fillId="14" borderId="0" xfId="0" applyNumberFormat="1" applyFill="1" applyProtection="1">
      <protection locked="0"/>
    </xf>
    <xf numFmtId="0" fontId="0" fillId="0" borderId="6" xfId="0" applyBorder="1"/>
    <xf numFmtId="166" fontId="0" fillId="0" borderId="6" xfId="0" applyNumberFormat="1" applyBorder="1" applyAlignment="1">
      <alignment horizontal="center"/>
    </xf>
    <xf numFmtId="165" fontId="15" fillId="4" borderId="0" xfId="0" applyNumberFormat="1" applyFont="1" applyFill="1" applyAlignment="1">
      <alignment horizontal="left" vertical="center"/>
    </xf>
    <xf numFmtId="2" fontId="12" fillId="0" borderId="58" xfId="0" applyNumberFormat="1" applyFont="1" applyBorder="1" applyAlignment="1" applyProtection="1">
      <alignment horizontal="center" vertical="center"/>
      <protection locked="0"/>
    </xf>
    <xf numFmtId="169" fontId="25" fillId="0" borderId="51" xfId="0" applyNumberFormat="1" applyFont="1" applyBorder="1" applyAlignment="1">
      <alignment horizontal="center" vertical="center"/>
    </xf>
    <xf numFmtId="169" fontId="25" fillId="0" borderId="40" xfId="0" applyNumberFormat="1" applyFont="1" applyBorder="1" applyAlignment="1">
      <alignment horizontal="center" vertical="center"/>
    </xf>
    <xf numFmtId="169" fontId="25" fillId="0" borderId="52" xfId="0" applyNumberFormat="1" applyFont="1" applyBorder="1" applyAlignment="1">
      <alignment horizontal="center" vertical="center"/>
    </xf>
    <xf numFmtId="165" fontId="15" fillId="4" borderId="0" xfId="0" applyNumberFormat="1" applyFont="1" applyFill="1" applyAlignment="1">
      <alignment horizontal="left" vertical="center"/>
    </xf>
    <xf numFmtId="0" fontId="15" fillId="4" borderId="0" xfId="0" applyFont="1" applyFill="1" applyAlignment="1">
      <alignment horizontal="right" vertical="center"/>
    </xf>
    <xf numFmtId="166" fontId="33" fillId="15" borderId="39" xfId="0" applyNumberFormat="1" applyFont="1" applyFill="1" applyBorder="1" applyAlignment="1">
      <alignment horizontal="center" vertical="top" wrapText="1"/>
    </xf>
    <xf numFmtId="166" fontId="33" fillId="15" borderId="50" xfId="0" applyNumberFormat="1" applyFont="1" applyFill="1" applyBorder="1" applyAlignment="1">
      <alignment horizontal="center" vertical="top" wrapText="1"/>
    </xf>
    <xf numFmtId="166" fontId="33" fillId="15" borderId="46" xfId="0" applyNumberFormat="1" applyFont="1" applyFill="1" applyBorder="1" applyAlignment="1">
      <alignment horizontal="center" vertical="top" wrapText="1"/>
    </xf>
    <xf numFmtId="2" fontId="0" fillId="0" borderId="0" xfId="0" applyNumberFormat="1" applyAlignment="1">
      <alignment horizontal="center" vertical="center"/>
    </xf>
    <xf numFmtId="166" fontId="0" fillId="0" borderId="0" xfId="0" applyNumberFormat="1"/>
    <xf numFmtId="166" fontId="0" fillId="0" borderId="0" xfId="0" applyNumberFormat="1" applyAlignment="1">
      <alignment horizontal="center" vertical="center"/>
    </xf>
    <xf numFmtId="2" fontId="0" fillId="0" borderId="0" xfId="0" applyNumberFormat="1" applyBorder="1" applyAlignment="1">
      <alignment horizontal="center"/>
    </xf>
    <xf numFmtId="166" fontId="12" fillId="0" borderId="58" xfId="0" applyNumberFormat="1" applyFont="1" applyBorder="1" applyAlignment="1" applyProtection="1">
      <alignment horizontal="center" vertical="center"/>
      <protection locked="0"/>
    </xf>
    <xf numFmtId="166" fontId="12" fillId="0" borderId="60" xfId="0" applyNumberFormat="1" applyFont="1" applyBorder="1" applyAlignment="1" applyProtection="1">
      <alignment horizontal="center" vertical="center"/>
      <protection locked="0"/>
    </xf>
    <xf numFmtId="2" fontId="17" fillId="0" borderId="0" xfId="0" applyNumberFormat="1" applyFont="1" applyAlignment="1">
      <alignment vertical="center"/>
    </xf>
    <xf numFmtId="166" fontId="12" fillId="0" borderId="44" xfId="0" applyNumberFormat="1" applyFont="1" applyBorder="1" applyAlignment="1">
      <alignment horizontal="center" vertical="center"/>
    </xf>
    <xf numFmtId="166" fontId="12" fillId="0" borderId="45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5" xfId="0" applyBorder="1" applyAlignment="1">
      <alignment horizontal="center" textRotation="90"/>
    </xf>
    <xf numFmtId="0" fontId="15" fillId="4" borderId="59" xfId="0" applyFont="1" applyFill="1" applyBorder="1" applyAlignment="1">
      <alignment horizontal="left" vertical="center"/>
    </xf>
    <xf numFmtId="170" fontId="15" fillId="4" borderId="59" xfId="0" applyNumberFormat="1" applyFont="1" applyFill="1" applyBorder="1" applyAlignment="1">
      <alignment horizontal="center" vertical="center"/>
    </xf>
    <xf numFmtId="165" fontId="15" fillId="4" borderId="59" xfId="0" applyNumberFormat="1" applyFont="1" applyFill="1" applyBorder="1" applyAlignment="1">
      <alignment horizontal="center" vertical="center"/>
    </xf>
    <xf numFmtId="2" fontId="22" fillId="0" borderId="12" xfId="0" applyNumberFormat="1" applyFont="1" applyBorder="1" applyAlignment="1">
      <alignment horizontal="center" vertical="center"/>
    </xf>
    <xf numFmtId="2" fontId="22" fillId="0" borderId="13" xfId="0" applyNumberFormat="1" applyFont="1" applyBorder="1" applyAlignment="1">
      <alignment horizontal="center" vertical="center"/>
    </xf>
    <xf numFmtId="2" fontId="22" fillId="0" borderId="14" xfId="0" applyNumberFormat="1" applyFont="1" applyBorder="1" applyAlignment="1">
      <alignment horizontal="center" vertical="center"/>
    </xf>
    <xf numFmtId="2" fontId="23" fillId="0" borderId="15" xfId="0" applyNumberFormat="1" applyFont="1" applyBorder="1" applyAlignment="1">
      <alignment horizontal="center" vertical="center"/>
    </xf>
    <xf numFmtId="2" fontId="23" fillId="0" borderId="16" xfId="0" applyNumberFormat="1" applyFont="1" applyBorder="1" applyAlignment="1">
      <alignment horizontal="center" vertical="center"/>
    </xf>
    <xf numFmtId="167" fontId="12" fillId="0" borderId="20" xfId="0" applyNumberFormat="1" applyFont="1" applyBorder="1" applyAlignment="1">
      <alignment horizontal="center" vertical="center"/>
    </xf>
    <xf numFmtId="167" fontId="12" fillId="0" borderId="9" xfId="0" applyNumberFormat="1" applyFont="1" applyBorder="1" applyAlignment="1">
      <alignment horizontal="center" vertical="center"/>
    </xf>
    <xf numFmtId="2" fontId="23" fillId="0" borderId="12" xfId="0" applyNumberFormat="1" applyFont="1" applyBorder="1" applyAlignment="1">
      <alignment horizontal="center" vertical="center"/>
    </xf>
    <xf numFmtId="2" fontId="23" fillId="0" borderId="13" xfId="0" applyNumberFormat="1" applyFont="1" applyBorder="1" applyAlignment="1">
      <alignment horizontal="center" vertical="center"/>
    </xf>
    <xf numFmtId="2" fontId="23" fillId="0" borderId="14" xfId="0" applyNumberFormat="1" applyFont="1" applyBorder="1" applyAlignment="1">
      <alignment horizontal="center" vertical="center"/>
    </xf>
    <xf numFmtId="0" fontId="16" fillId="0" borderId="18" xfId="0" applyFont="1" applyBorder="1" applyAlignment="1">
      <alignment horizontal="left" vertical="top" wrapText="1"/>
    </xf>
    <xf numFmtId="0" fontId="16" fillId="0" borderId="22" xfId="0" applyFont="1" applyBorder="1" applyAlignment="1">
      <alignment horizontal="left" vertical="top" wrapText="1"/>
    </xf>
    <xf numFmtId="167" fontId="12" fillId="0" borderId="19" xfId="0" applyNumberFormat="1" applyFont="1" applyBorder="1" applyAlignment="1">
      <alignment horizontal="center" vertical="center"/>
    </xf>
    <xf numFmtId="168" fontId="24" fillId="7" borderId="21" xfId="0" applyNumberFormat="1" applyFont="1" applyFill="1" applyBorder="1" applyAlignment="1">
      <alignment horizontal="center" vertical="center" wrapText="1"/>
    </xf>
    <xf numFmtId="168" fontId="24" fillId="7" borderId="24" xfId="0" applyNumberFormat="1" applyFont="1" applyFill="1" applyBorder="1" applyAlignment="1">
      <alignment horizontal="center" vertical="center" wrapText="1"/>
    </xf>
    <xf numFmtId="167" fontId="12" fillId="0" borderId="23" xfId="0" applyNumberFormat="1" applyFont="1" applyBorder="1" applyAlignment="1">
      <alignment horizontal="center" vertical="center"/>
    </xf>
    <xf numFmtId="0" fontId="31" fillId="10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10114"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'0'!$B$207:$B$211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'0'!$T$207:$AX$207</c:f>
              <c:numCache>
                <c:formatCode>General</c:formatCode>
                <c:ptCount val="31"/>
              </c:numCache>
            </c:numRef>
          </c:cat>
          <c:val>
            <c:numRef>
              <c:f>'0'!$T$208:$AX$208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1771264"/>
        <c:axId val="353191808"/>
      </c:lineChart>
      <c:catAx>
        <c:axId val="3517712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191808"/>
        <c:crosses val="autoZero"/>
        <c:auto val="1"/>
        <c:lblAlgn val="ctr"/>
        <c:lblOffset val="100"/>
        <c:noMultiLvlLbl val="0"/>
      </c:catAx>
      <c:valAx>
        <c:axId val="3531918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77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'1'!$T$207:$AX$207</c:f>
              <c:numCache>
                <c:formatCode>General</c:formatCode>
                <c:ptCount val="31"/>
              </c:numCache>
            </c:numRef>
          </c:cat>
          <c:val>
            <c:numRef>
              <c:f>'1'!$T$208:$AX$208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3580288"/>
        <c:axId val="433582464"/>
      </c:lineChart>
      <c:catAx>
        <c:axId val="4335802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582464"/>
        <c:crosses val="autoZero"/>
        <c:auto val="1"/>
        <c:lblAlgn val="ctr"/>
        <c:lblOffset val="100"/>
        <c:noMultiLvlLbl val="0"/>
      </c:catAx>
      <c:valAx>
        <c:axId val="4335824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58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'2'!$T$207:$AX$207</c:f>
              <c:numCache>
                <c:formatCode>General</c:formatCode>
                <c:ptCount val="31"/>
              </c:numCache>
            </c:numRef>
          </c:cat>
          <c:val>
            <c:numRef>
              <c:f>'2'!$T$208:$AX$208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3498752"/>
        <c:axId val="434709248"/>
      </c:lineChart>
      <c:catAx>
        <c:axId val="4334987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709248"/>
        <c:crosses val="autoZero"/>
        <c:auto val="1"/>
        <c:lblAlgn val="ctr"/>
        <c:lblOffset val="100"/>
        <c:noMultiLvlLbl val="0"/>
      </c:catAx>
      <c:valAx>
        <c:axId val="4347092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49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'3'!$T$207:$AX$207</c:f>
              <c:numCache>
                <c:formatCode>General</c:formatCode>
                <c:ptCount val="31"/>
              </c:numCache>
            </c:numRef>
          </c:cat>
          <c:val>
            <c:numRef>
              <c:f>'3'!$T$208:$AX$208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5345664"/>
        <c:axId val="435351936"/>
      </c:lineChart>
      <c:catAx>
        <c:axId val="4353456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351936"/>
        <c:crosses val="autoZero"/>
        <c:auto val="1"/>
        <c:lblAlgn val="ctr"/>
        <c:lblOffset val="100"/>
        <c:noMultiLvlLbl val="0"/>
      </c:catAx>
      <c:valAx>
        <c:axId val="4353519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34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'4'!$A$207:$A$211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'4'!$T$207:$AX$207</c:f>
              <c:numCache>
                <c:formatCode>General</c:formatCode>
                <c:ptCount val="31"/>
              </c:numCache>
            </c:numRef>
          </c:cat>
          <c:val>
            <c:numRef>
              <c:f>'4'!$T$208:$AX$208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5462144"/>
        <c:axId val="435464064"/>
      </c:lineChart>
      <c:catAx>
        <c:axId val="4354621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464064"/>
        <c:crosses val="autoZero"/>
        <c:auto val="1"/>
        <c:lblAlgn val="ctr"/>
        <c:lblOffset val="100"/>
        <c:noMultiLvlLbl val="0"/>
      </c:catAx>
      <c:valAx>
        <c:axId val="4354640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46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'5'!$A$207:$A$211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'5'!$B$207:$B$211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'5'!$T$207:$AX$207</c:f>
              <c:numCache>
                <c:formatCode>General</c:formatCode>
                <c:ptCount val="31"/>
              </c:numCache>
            </c:numRef>
          </c:cat>
          <c:val>
            <c:numRef>
              <c:f>'5'!$T$208:$AX$208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7346688"/>
        <c:axId val="437348608"/>
      </c:lineChart>
      <c:catAx>
        <c:axId val="4373466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348608"/>
        <c:crosses val="autoZero"/>
        <c:auto val="1"/>
        <c:lblAlgn val="ctr"/>
        <c:lblOffset val="100"/>
        <c:noMultiLvlLbl val="0"/>
      </c:catAx>
      <c:valAx>
        <c:axId val="4373486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34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'6'!$A$207:$A$211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'6'!$B$207:$B$211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'6'!$T$207:$AX$207</c:f>
              <c:numCache>
                <c:formatCode>General</c:formatCode>
                <c:ptCount val="31"/>
              </c:numCache>
            </c:numRef>
          </c:cat>
          <c:val>
            <c:numRef>
              <c:f>'6'!$T$208:$AX$208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5971584"/>
        <c:axId val="435973504"/>
      </c:lineChart>
      <c:catAx>
        <c:axId val="4359715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973504"/>
        <c:crosses val="autoZero"/>
        <c:auto val="1"/>
        <c:lblAlgn val="ctr"/>
        <c:lblOffset val="100"/>
        <c:noMultiLvlLbl val="0"/>
      </c:catAx>
      <c:valAx>
        <c:axId val="4359735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971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'7'!$A$207:$A$211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'7'!$B$207:$B$211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'7'!$T$207:$AX$207</c:f>
              <c:numCache>
                <c:formatCode>General</c:formatCode>
                <c:ptCount val="31"/>
              </c:numCache>
            </c:numRef>
          </c:cat>
          <c:val>
            <c:numRef>
              <c:f>'7'!$T$208:$AX$208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8851072"/>
        <c:axId val="438852992"/>
      </c:lineChart>
      <c:catAx>
        <c:axId val="4388510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852992"/>
        <c:crosses val="autoZero"/>
        <c:auto val="1"/>
        <c:lblAlgn val="ctr"/>
        <c:lblOffset val="100"/>
        <c:noMultiLvlLbl val="0"/>
      </c:catAx>
      <c:valAx>
        <c:axId val="4388529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85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'8'!$A$207:$A$211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'8'!$B$207:$B$211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'8'!$T$207:$AX$207</c:f>
              <c:numCache>
                <c:formatCode>General</c:formatCode>
                <c:ptCount val="31"/>
              </c:numCache>
            </c:numRef>
          </c:cat>
          <c:val>
            <c:numRef>
              <c:f>'8'!$T$208:$AX$208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8755328"/>
        <c:axId val="438757248"/>
      </c:lineChart>
      <c:catAx>
        <c:axId val="4387553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757248"/>
        <c:crosses val="autoZero"/>
        <c:auto val="1"/>
        <c:lblAlgn val="ctr"/>
        <c:lblOffset val="100"/>
        <c:noMultiLvlLbl val="0"/>
      </c:catAx>
      <c:valAx>
        <c:axId val="4387572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75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'9'!$A$207:$A$211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'9'!$B$207:$B$211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'9'!$T$207:$AX$207</c:f>
              <c:numCache>
                <c:formatCode>General</c:formatCode>
                <c:ptCount val="31"/>
              </c:numCache>
            </c:numRef>
          </c:cat>
          <c:val>
            <c:numRef>
              <c:f>'9'!$T$208:$AX$208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312576"/>
        <c:axId val="440314496"/>
      </c:lineChart>
      <c:catAx>
        <c:axId val="4403125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314496"/>
        <c:crosses val="autoZero"/>
        <c:auto val="1"/>
        <c:lblAlgn val="ctr"/>
        <c:lblOffset val="100"/>
        <c:noMultiLvlLbl val="0"/>
      </c:catAx>
      <c:valAx>
        <c:axId val="4403144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31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'10'!$A$207:$A$211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'10'!$B$207:$B$211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'10'!$T$207:$AX$207</c:f>
              <c:numCache>
                <c:formatCode>General</c:formatCode>
                <c:ptCount val="31"/>
              </c:numCache>
            </c:numRef>
          </c:cat>
          <c:val>
            <c:numRef>
              <c:f>'10'!$T$208:$AX$208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945280"/>
        <c:axId val="440972032"/>
      </c:lineChart>
      <c:catAx>
        <c:axId val="4409452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972032"/>
        <c:crosses val="autoZero"/>
        <c:auto val="1"/>
        <c:lblAlgn val="ctr"/>
        <c:lblOffset val="100"/>
        <c:noMultiLvlLbl val="0"/>
      </c:catAx>
      <c:valAx>
        <c:axId val="4409720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945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'11'!$A$207:$A$211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'11'!$B$207:$B$211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'11'!$T$207:$AX$207</c:f>
              <c:numCache>
                <c:formatCode>General</c:formatCode>
                <c:ptCount val="31"/>
              </c:numCache>
            </c:numRef>
          </c:cat>
          <c:val>
            <c:numRef>
              <c:f>'11'!$T$208:$AX$208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1520512"/>
        <c:axId val="441522432"/>
      </c:lineChart>
      <c:catAx>
        <c:axId val="4415205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22432"/>
        <c:crosses val="autoZero"/>
        <c:auto val="1"/>
        <c:lblAlgn val="ctr"/>
        <c:lblOffset val="100"/>
        <c:noMultiLvlLbl val="0"/>
      </c:catAx>
      <c:valAx>
        <c:axId val="4415224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2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'12'!$A$207:$A$211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'12'!$B$207:$B$211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'12'!$T$207:$AX$207</c:f>
              <c:numCache>
                <c:formatCode>General</c:formatCode>
                <c:ptCount val="31"/>
              </c:numCache>
            </c:numRef>
          </c:cat>
          <c:val>
            <c:numRef>
              <c:f>'12'!$T$208:$AX$208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1904512"/>
        <c:axId val="442177024"/>
      </c:lineChart>
      <c:catAx>
        <c:axId val="4419045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177024"/>
        <c:crosses val="autoZero"/>
        <c:auto val="1"/>
        <c:lblAlgn val="ctr"/>
        <c:lblOffset val="100"/>
        <c:noMultiLvlLbl val="0"/>
      </c:catAx>
      <c:valAx>
        <c:axId val="4421770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90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'13'!$A$207:$A$211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'13'!$B$207:$B$211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'13'!$T$207:$AX$207</c:f>
              <c:numCache>
                <c:formatCode>General</c:formatCode>
                <c:ptCount val="31"/>
              </c:numCache>
            </c:numRef>
          </c:cat>
          <c:val>
            <c:numRef>
              <c:f>'13'!$T$208:$AX$208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1494144"/>
        <c:axId val="441254656"/>
      </c:lineChart>
      <c:catAx>
        <c:axId val="4414941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54656"/>
        <c:crosses val="autoZero"/>
        <c:auto val="1"/>
        <c:lblAlgn val="ctr"/>
        <c:lblOffset val="100"/>
        <c:noMultiLvlLbl val="0"/>
      </c:catAx>
      <c:valAx>
        <c:axId val="4412546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494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'14'!$A$207:$A$211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'14'!$B$207:$B$211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'14'!$T$207:$AX$207</c:f>
              <c:numCache>
                <c:formatCode>General</c:formatCode>
                <c:ptCount val="31"/>
              </c:numCache>
            </c:numRef>
          </c:cat>
          <c:val>
            <c:numRef>
              <c:f>'14'!$T$208:$AX$208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3434880"/>
        <c:axId val="443441152"/>
      </c:lineChart>
      <c:catAx>
        <c:axId val="4434348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441152"/>
        <c:crosses val="autoZero"/>
        <c:auto val="1"/>
        <c:lblAlgn val="ctr"/>
        <c:lblOffset val="100"/>
        <c:noMultiLvlLbl val="0"/>
      </c:catAx>
      <c:valAx>
        <c:axId val="4434411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43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'15'!$A$207:$A$211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'15'!$B$207:$B$211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'15'!$T$207:$AX$207</c:f>
              <c:numCache>
                <c:formatCode>General</c:formatCode>
                <c:ptCount val="31"/>
              </c:numCache>
            </c:numRef>
          </c:cat>
          <c:val>
            <c:numRef>
              <c:f>'15'!$T$208:$AX$208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8618752"/>
        <c:axId val="438620928"/>
      </c:lineChart>
      <c:catAx>
        <c:axId val="4386187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620928"/>
        <c:crosses val="autoZero"/>
        <c:auto val="1"/>
        <c:lblAlgn val="ctr"/>
        <c:lblOffset val="100"/>
        <c:noMultiLvlLbl val="0"/>
      </c:catAx>
      <c:valAx>
        <c:axId val="4386209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6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'16'!$A$207:$A$211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'16'!$B$207:$B$211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'16'!$T$207:$AX$207</c:f>
              <c:numCache>
                <c:formatCode>General</c:formatCode>
                <c:ptCount val="31"/>
              </c:numCache>
            </c:numRef>
          </c:cat>
          <c:val>
            <c:numRef>
              <c:f>'16'!$T$208:$AX$208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4727680"/>
        <c:axId val="444729600"/>
      </c:lineChart>
      <c:catAx>
        <c:axId val="4447276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729600"/>
        <c:crosses val="autoZero"/>
        <c:auto val="1"/>
        <c:lblAlgn val="ctr"/>
        <c:lblOffset val="100"/>
        <c:noMultiLvlLbl val="0"/>
      </c:catAx>
      <c:valAx>
        <c:axId val="4447296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727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'17'!$A$207:$A$211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'17'!$B$207:$B$211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'17'!$T$207:$AX$207</c:f>
              <c:numCache>
                <c:formatCode>General</c:formatCode>
                <c:ptCount val="31"/>
              </c:numCache>
            </c:numRef>
          </c:cat>
          <c:val>
            <c:numRef>
              <c:f>'17'!$T$208:$AX$208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2382592"/>
        <c:axId val="442388864"/>
      </c:lineChart>
      <c:catAx>
        <c:axId val="4423825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388864"/>
        <c:crosses val="autoZero"/>
        <c:auto val="1"/>
        <c:lblAlgn val="ctr"/>
        <c:lblOffset val="100"/>
        <c:noMultiLvlLbl val="0"/>
      </c:catAx>
      <c:valAx>
        <c:axId val="4423888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38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'18'!$A$207:$A$211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'18'!$B$207:$B$211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'18'!$T$207:$AX$207</c:f>
              <c:numCache>
                <c:formatCode>General</c:formatCode>
                <c:ptCount val="31"/>
              </c:numCache>
            </c:numRef>
          </c:cat>
          <c:val>
            <c:numRef>
              <c:f>'18'!$T$208:$AX$208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5342848"/>
        <c:axId val="445344768"/>
      </c:lineChart>
      <c:catAx>
        <c:axId val="4453428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344768"/>
        <c:crosses val="autoZero"/>
        <c:auto val="1"/>
        <c:lblAlgn val="ctr"/>
        <c:lblOffset val="100"/>
        <c:noMultiLvlLbl val="0"/>
      </c:catAx>
      <c:valAx>
        <c:axId val="4453447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34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'19'!$A$207:$A$211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'19'!$B$207:$B$211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'19'!$T$207:$AX$207</c:f>
              <c:numCache>
                <c:formatCode>General</c:formatCode>
                <c:ptCount val="31"/>
              </c:numCache>
            </c:numRef>
          </c:cat>
          <c:val>
            <c:numRef>
              <c:f>'19'!$T$208:$AX$208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5597184"/>
        <c:axId val="445599104"/>
      </c:lineChart>
      <c:catAx>
        <c:axId val="4455971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99104"/>
        <c:crosses val="autoZero"/>
        <c:auto val="1"/>
        <c:lblAlgn val="ctr"/>
        <c:lblOffset val="100"/>
        <c:noMultiLvlLbl val="0"/>
      </c:catAx>
      <c:valAx>
        <c:axId val="4455991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9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'20'!$A$207:$A$211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'20'!$B$207:$B$211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'20'!$T$207:$AX$207</c:f>
              <c:numCache>
                <c:formatCode>General</c:formatCode>
                <c:ptCount val="31"/>
              </c:numCache>
            </c:numRef>
          </c:cat>
          <c:val>
            <c:numRef>
              <c:f>'20'!$T$208:$AX$208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1859072"/>
        <c:axId val="461861248"/>
      </c:lineChart>
      <c:catAx>
        <c:axId val="4618590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861248"/>
        <c:crosses val="autoZero"/>
        <c:auto val="1"/>
        <c:lblAlgn val="ctr"/>
        <c:lblOffset val="100"/>
        <c:noMultiLvlLbl val="0"/>
      </c:catAx>
      <c:valAx>
        <c:axId val="4618612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85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'21'!$A$207:$A$211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'21'!$B$207:$B$211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'21'!$T$207:$AX$207</c:f>
              <c:numCache>
                <c:formatCode>General</c:formatCode>
                <c:ptCount val="31"/>
              </c:numCache>
            </c:numRef>
          </c:cat>
          <c:val>
            <c:numRef>
              <c:f>'21'!$T$208:$AX$208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1569024"/>
        <c:axId val="443749504"/>
      </c:lineChart>
      <c:catAx>
        <c:axId val="4615690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749504"/>
        <c:crosses val="autoZero"/>
        <c:auto val="1"/>
        <c:lblAlgn val="ctr"/>
        <c:lblOffset val="100"/>
        <c:noMultiLvlLbl val="0"/>
      </c:catAx>
      <c:valAx>
        <c:axId val="4437495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56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'22'!$A$207:$A$211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'22'!$B$207:$B$211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'22'!$T$207:$AX$207</c:f>
              <c:numCache>
                <c:formatCode>General</c:formatCode>
                <c:ptCount val="31"/>
              </c:numCache>
            </c:numRef>
          </c:cat>
          <c:val>
            <c:numRef>
              <c:f>'22'!$T$208:$AX$208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174656"/>
        <c:axId val="463201408"/>
      </c:lineChart>
      <c:catAx>
        <c:axId val="4631746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201408"/>
        <c:crosses val="autoZero"/>
        <c:auto val="1"/>
        <c:lblAlgn val="ctr"/>
        <c:lblOffset val="100"/>
        <c:noMultiLvlLbl val="0"/>
      </c:catAx>
      <c:valAx>
        <c:axId val="4632014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17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'23'!$A$207:$A$211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'23'!$B$207:$B$211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'23'!$T$207:$AX$207</c:f>
              <c:numCache>
                <c:formatCode>General</c:formatCode>
                <c:ptCount val="31"/>
              </c:numCache>
            </c:numRef>
          </c:cat>
          <c:val>
            <c:numRef>
              <c:f>'23'!$T$208:$AX$208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862784"/>
        <c:axId val="464127104"/>
      </c:lineChart>
      <c:catAx>
        <c:axId val="4638627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127104"/>
        <c:crosses val="autoZero"/>
        <c:auto val="1"/>
        <c:lblAlgn val="ctr"/>
        <c:lblOffset val="100"/>
        <c:noMultiLvlLbl val="0"/>
      </c:catAx>
      <c:valAx>
        <c:axId val="4641271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86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'24'!$A$208:$A$212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'24'!$B$208:$B$212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'24'!$S$210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'24'!$T$208:$AX$208</c:f>
              <c:numCache>
                <c:formatCode>General</c:formatCode>
                <c:ptCount val="31"/>
              </c:numCache>
            </c:numRef>
          </c:cat>
          <c:val>
            <c:numRef>
              <c:f>'24'!$T$209:$AX$209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4099968"/>
        <c:axId val="464122624"/>
      </c:lineChart>
      <c:catAx>
        <c:axId val="4640999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122624"/>
        <c:crosses val="autoZero"/>
        <c:auto val="1"/>
        <c:lblAlgn val="ctr"/>
        <c:lblOffset val="100"/>
        <c:noMultiLvlLbl val="0"/>
      </c:catAx>
      <c:valAx>
        <c:axId val="4641226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099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'25'!$A$208:$A$212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'25'!$B$208:$B$212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'25'!$S$210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'25'!$T$208:$AX$208</c:f>
              <c:numCache>
                <c:formatCode>General</c:formatCode>
                <c:ptCount val="31"/>
              </c:numCache>
            </c:numRef>
          </c:cat>
          <c:val>
            <c:numRef>
              <c:f>'25'!$T$209:$AX$209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5142912"/>
        <c:axId val="465144832"/>
      </c:lineChart>
      <c:catAx>
        <c:axId val="465142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144832"/>
        <c:crosses val="autoZero"/>
        <c:auto val="1"/>
        <c:lblAlgn val="ctr"/>
        <c:lblOffset val="100"/>
        <c:noMultiLvlLbl val="0"/>
      </c:catAx>
      <c:valAx>
        <c:axId val="4651448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14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'26'!$A$208:$A$212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'26'!$B$208:$B$212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'26'!$S$210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'26'!$T$208:$AX$208</c:f>
              <c:numCache>
                <c:formatCode>General</c:formatCode>
                <c:ptCount val="31"/>
              </c:numCache>
            </c:numRef>
          </c:cat>
          <c:val>
            <c:numRef>
              <c:f>'26'!$T$209:$AX$209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6096512"/>
        <c:axId val="466098432"/>
      </c:lineChart>
      <c:catAx>
        <c:axId val="4660965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098432"/>
        <c:crosses val="autoZero"/>
        <c:auto val="1"/>
        <c:lblAlgn val="ctr"/>
        <c:lblOffset val="100"/>
        <c:noMultiLvlLbl val="0"/>
      </c:catAx>
      <c:valAx>
        <c:axId val="4660984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096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'27'!$A$208:$A$212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'27'!$B$208:$B$212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'27'!$S$210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'27'!$T$208:$AX$208</c:f>
              <c:numCache>
                <c:formatCode>General</c:formatCode>
                <c:ptCount val="31"/>
              </c:numCache>
            </c:numRef>
          </c:cat>
          <c:val>
            <c:numRef>
              <c:f>'27'!$T$209:$AX$209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6333696"/>
        <c:axId val="466335616"/>
      </c:lineChart>
      <c:catAx>
        <c:axId val="4663336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35616"/>
        <c:crosses val="autoZero"/>
        <c:auto val="1"/>
        <c:lblAlgn val="ctr"/>
        <c:lblOffset val="100"/>
        <c:noMultiLvlLbl val="0"/>
      </c:catAx>
      <c:valAx>
        <c:axId val="4663356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3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'28'!$A$208:$A$212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'28'!$B$208:$B$212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'28'!$S$210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'28'!$T$208:$AX$208</c:f>
              <c:numCache>
                <c:formatCode>General</c:formatCode>
                <c:ptCount val="31"/>
              </c:numCache>
            </c:numRef>
          </c:cat>
          <c:val>
            <c:numRef>
              <c:f>'28'!$T$209:$AX$209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7645952"/>
        <c:axId val="467647872"/>
      </c:lineChart>
      <c:catAx>
        <c:axId val="4676459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647872"/>
        <c:crosses val="autoZero"/>
        <c:auto val="1"/>
        <c:lblAlgn val="ctr"/>
        <c:lblOffset val="100"/>
        <c:noMultiLvlLbl val="0"/>
      </c:catAx>
      <c:valAx>
        <c:axId val="4676478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64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'29'!$A$208:$A$212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'29'!$B$208:$B$212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'29'!$S$210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'29'!$T$208:$AX$208</c:f>
              <c:numCache>
                <c:formatCode>General</c:formatCode>
                <c:ptCount val="31"/>
              </c:numCache>
            </c:numRef>
          </c:cat>
          <c:val>
            <c:numRef>
              <c:f>'29'!$T$209:$AX$209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8050304"/>
        <c:axId val="468052224"/>
      </c:lineChart>
      <c:catAx>
        <c:axId val="4680503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52224"/>
        <c:crosses val="autoZero"/>
        <c:auto val="1"/>
        <c:lblAlgn val="ctr"/>
        <c:lblOffset val="100"/>
        <c:noMultiLvlLbl val="0"/>
      </c:catAx>
      <c:valAx>
        <c:axId val="4680522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5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'30'!$A$208:$A$212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'30'!$B$208:$B$212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'30'!$S$210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'30'!$T$208:$AX$208</c:f>
              <c:numCache>
                <c:formatCode>General</c:formatCode>
                <c:ptCount val="31"/>
              </c:numCache>
            </c:numRef>
          </c:cat>
          <c:val>
            <c:numRef>
              <c:f>'30'!$T$209:$AX$209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221760"/>
        <c:axId val="471223680"/>
      </c:lineChart>
      <c:catAx>
        <c:axId val="4712217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223680"/>
        <c:crosses val="autoZero"/>
        <c:auto val="1"/>
        <c:lblAlgn val="ctr"/>
        <c:lblOffset val="100"/>
        <c:noMultiLvlLbl val="0"/>
      </c:catAx>
      <c:valAx>
        <c:axId val="471223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22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'31'!$A$208:$A$212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'31'!$B$208:$B$212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'31'!$S$210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'31'!$T$208:$AX$208</c:f>
              <c:numCache>
                <c:formatCode>General</c:formatCode>
                <c:ptCount val="31"/>
              </c:numCache>
            </c:numRef>
          </c:cat>
          <c:val>
            <c:numRef>
              <c:f>'31'!$T$209:$AX$209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765760"/>
        <c:axId val="471767680"/>
      </c:lineChart>
      <c:catAx>
        <c:axId val="4717657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67680"/>
        <c:crosses val="autoZero"/>
        <c:auto val="1"/>
        <c:lblAlgn val="ctr"/>
        <c:lblOffset val="100"/>
        <c:noMultiLvlLbl val="0"/>
      </c:catAx>
      <c:valAx>
        <c:axId val="471767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65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Asoj1!$A$208:$A$212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Asoj1!$B$208:$B$212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Asoj1!$S$210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Asoj1!$T$208:$AX$208</c:f>
              <c:numCache>
                <c:formatCode>General</c:formatCode>
                <c:ptCount val="31"/>
              </c:numCache>
            </c:numRef>
          </c:cat>
          <c:val>
            <c:numRef>
              <c:f>Asoj1!$T$209:$AX$209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3392640"/>
        <c:axId val="473394560"/>
      </c:lineChart>
      <c:catAx>
        <c:axId val="4733926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94560"/>
        <c:crosses val="autoZero"/>
        <c:auto val="1"/>
        <c:lblAlgn val="ctr"/>
        <c:lblOffset val="100"/>
        <c:noMultiLvlLbl val="0"/>
      </c:catAx>
      <c:valAx>
        <c:axId val="4733945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39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new_sample!$A$208:$A$212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new_sample!$B$208:$B$212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new_sample!$S$210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new_sample!$T$208:$AX$208</c:f>
              <c:numCache>
                <c:formatCode>General</c:formatCode>
                <c:ptCount val="31"/>
              </c:numCache>
            </c:numRef>
          </c:cat>
          <c:val>
            <c:numRef>
              <c:f>new_sample!$T$209:$AX$209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3707648"/>
        <c:axId val="473709568"/>
      </c:lineChart>
      <c:catAx>
        <c:axId val="4737076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709568"/>
        <c:crosses val="autoZero"/>
        <c:auto val="1"/>
        <c:lblAlgn val="ctr"/>
        <c:lblOffset val="100"/>
        <c:noMultiLvlLbl val="0"/>
      </c:catAx>
      <c:valAx>
        <c:axId val="4737095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70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sample_new_current!$A$207:$A$211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sample_new_current!$B$207:$B$211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sample_new_current!$S$209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sample_new_current!$T$207:$AX$207</c:f>
              <c:numCache>
                <c:formatCode>General</c:formatCode>
                <c:ptCount val="31"/>
              </c:numCache>
            </c:numRef>
          </c:cat>
          <c:val>
            <c:numRef>
              <c:f>sample_new_current!$T$208:$AX$208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4665344"/>
        <c:axId val="474667264"/>
      </c:lineChart>
      <c:catAx>
        <c:axId val="4746653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667264"/>
        <c:crosses val="autoZero"/>
        <c:auto val="1"/>
        <c:lblAlgn val="ctr"/>
        <c:lblOffset val="100"/>
        <c:noMultiLvlLbl val="0"/>
      </c:catAx>
      <c:valAx>
        <c:axId val="4746672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66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6.xml"/><Relationship Id="rId1" Type="http://schemas.openxmlformats.org/officeDocument/2006/relationships/chart" Target="../charts/chart65.xml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8.xml"/><Relationship Id="rId1" Type="http://schemas.openxmlformats.org/officeDocument/2006/relationships/chart" Target="../charts/chart67.xml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0.xml"/><Relationship Id="rId1" Type="http://schemas.openxmlformats.org/officeDocument/2006/relationships/chart" Target="../charts/chart6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207</xdr:row>
      <xdr:rowOff>57156</xdr:rowOff>
    </xdr:from>
    <xdr:to>
      <xdr:col>15</xdr:col>
      <xdr:colOff>219074</xdr:colOff>
      <xdr:row>229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210</xdr:row>
      <xdr:rowOff>133356</xdr:rowOff>
    </xdr:from>
    <xdr:to>
      <xdr:col>32</xdr:col>
      <xdr:colOff>9524</xdr:colOff>
      <xdr:row>228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207</xdr:row>
      <xdr:rowOff>57156</xdr:rowOff>
    </xdr:from>
    <xdr:to>
      <xdr:col>15</xdr:col>
      <xdr:colOff>219074</xdr:colOff>
      <xdr:row>229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210</xdr:row>
      <xdr:rowOff>133356</xdr:rowOff>
    </xdr:from>
    <xdr:to>
      <xdr:col>32</xdr:col>
      <xdr:colOff>9524</xdr:colOff>
      <xdr:row>228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207</xdr:row>
      <xdr:rowOff>57156</xdr:rowOff>
    </xdr:from>
    <xdr:to>
      <xdr:col>15</xdr:col>
      <xdr:colOff>219074</xdr:colOff>
      <xdr:row>229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210</xdr:row>
      <xdr:rowOff>133356</xdr:rowOff>
    </xdr:from>
    <xdr:to>
      <xdr:col>32</xdr:col>
      <xdr:colOff>9524</xdr:colOff>
      <xdr:row>228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207</xdr:row>
      <xdr:rowOff>57156</xdr:rowOff>
    </xdr:from>
    <xdr:to>
      <xdr:col>15</xdr:col>
      <xdr:colOff>219074</xdr:colOff>
      <xdr:row>229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210</xdr:row>
      <xdr:rowOff>133356</xdr:rowOff>
    </xdr:from>
    <xdr:to>
      <xdr:col>32</xdr:col>
      <xdr:colOff>9524</xdr:colOff>
      <xdr:row>228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207</xdr:row>
      <xdr:rowOff>57156</xdr:rowOff>
    </xdr:from>
    <xdr:to>
      <xdr:col>15</xdr:col>
      <xdr:colOff>219074</xdr:colOff>
      <xdr:row>229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210</xdr:row>
      <xdr:rowOff>133356</xdr:rowOff>
    </xdr:from>
    <xdr:to>
      <xdr:col>32</xdr:col>
      <xdr:colOff>9524</xdr:colOff>
      <xdr:row>228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207</xdr:row>
      <xdr:rowOff>57156</xdr:rowOff>
    </xdr:from>
    <xdr:to>
      <xdr:col>15</xdr:col>
      <xdr:colOff>219074</xdr:colOff>
      <xdr:row>229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210</xdr:row>
      <xdr:rowOff>133356</xdr:rowOff>
    </xdr:from>
    <xdr:to>
      <xdr:col>32</xdr:col>
      <xdr:colOff>9524</xdr:colOff>
      <xdr:row>228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207</xdr:row>
      <xdr:rowOff>57156</xdr:rowOff>
    </xdr:from>
    <xdr:to>
      <xdr:col>15</xdr:col>
      <xdr:colOff>219074</xdr:colOff>
      <xdr:row>229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210</xdr:row>
      <xdr:rowOff>133356</xdr:rowOff>
    </xdr:from>
    <xdr:to>
      <xdr:col>32</xdr:col>
      <xdr:colOff>9524</xdr:colOff>
      <xdr:row>228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207</xdr:row>
      <xdr:rowOff>57156</xdr:rowOff>
    </xdr:from>
    <xdr:to>
      <xdr:col>15</xdr:col>
      <xdr:colOff>219074</xdr:colOff>
      <xdr:row>229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210</xdr:row>
      <xdr:rowOff>133356</xdr:rowOff>
    </xdr:from>
    <xdr:to>
      <xdr:col>32</xdr:col>
      <xdr:colOff>9524</xdr:colOff>
      <xdr:row>228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207</xdr:row>
      <xdr:rowOff>57156</xdr:rowOff>
    </xdr:from>
    <xdr:to>
      <xdr:col>15</xdr:col>
      <xdr:colOff>219074</xdr:colOff>
      <xdr:row>229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210</xdr:row>
      <xdr:rowOff>133356</xdr:rowOff>
    </xdr:from>
    <xdr:to>
      <xdr:col>32</xdr:col>
      <xdr:colOff>9524</xdr:colOff>
      <xdr:row>228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207</xdr:row>
      <xdr:rowOff>57156</xdr:rowOff>
    </xdr:from>
    <xdr:to>
      <xdr:col>15</xdr:col>
      <xdr:colOff>219074</xdr:colOff>
      <xdr:row>229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210</xdr:row>
      <xdr:rowOff>133356</xdr:rowOff>
    </xdr:from>
    <xdr:to>
      <xdr:col>32</xdr:col>
      <xdr:colOff>9524</xdr:colOff>
      <xdr:row>228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ta%20Server\AppData\Roaming\Microsoft\AddIns\SkyDateConverter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  <sheetName val="Sheet1"/>
      <sheetName val="Sheet2"/>
      <sheetName val="Sheet3"/>
      <sheetName val="SkyDateConverter"/>
    </sheetNames>
    <definedNames>
      <definedName name="DateBStoAD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2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Relationship Id="rId4" Type="http://schemas.openxmlformats.org/officeDocument/2006/relationships/comments" Target="../comments33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Relationship Id="rId4" Type="http://schemas.openxmlformats.org/officeDocument/2006/relationships/comments" Target="../comments34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Relationship Id="rId4" Type="http://schemas.openxmlformats.org/officeDocument/2006/relationships/comments" Target="../comments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29" activePane="bottomRight" state="frozen"/>
      <selection activeCell="AF88" sqref="AF88"/>
      <selection pane="topRight" activeCell="AF88" sqref="AF88"/>
      <selection pane="bottomLeft" activeCell="AF88" sqref="AF88"/>
      <selection pane="bottomRight" activeCell="P7" sqref="P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 t="s">
        <v>1</v>
      </c>
      <c r="AH1" s="188"/>
      <c r="AI1" s="188"/>
      <c r="AL1" s="2"/>
      <c r="AM1" s="3"/>
    </row>
    <row r="2" spans="1:88" ht="20.25" x14ac:dyDescent="0.25">
      <c r="A2" s="4"/>
      <c r="B2" s="189" t="s">
        <v>2</v>
      </c>
      <c r="C2" s="5"/>
      <c r="D2" s="191" t="s">
        <v>3</v>
      </c>
      <c r="E2" s="5"/>
      <c r="F2" s="191" t="s">
        <v>4</v>
      </c>
      <c r="G2" s="5"/>
      <c r="H2" s="191" t="s">
        <v>5</v>
      </c>
      <c r="I2" s="6"/>
      <c r="J2" s="19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0"/>
      <c r="C3" s="18"/>
      <c r="D3" s="192"/>
      <c r="E3" s="18"/>
      <c r="F3" s="192"/>
      <c r="G3" s="18"/>
      <c r="H3" s="192"/>
      <c r="I3" s="19"/>
      <c r="J3" s="19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3" t="s">
        <v>212</v>
      </c>
      <c r="B4" s="194" t="str">
        <f ca="1">"2078/"&amp;"04/"&amp;INT(MID(CELL("filename",D6),FIND("]",CELL("filename",D6))+1,200))</f>
        <v>2078/04/0</v>
      </c>
      <c r="C4" s="194"/>
      <c r="D4" s="194"/>
      <c r="E4" s="195" t="str">
        <f ca="1">IFERROR([1]!DateBStoAD(B4),"")</f>
        <v/>
      </c>
      <c r="F4" s="196"/>
      <c r="G4" s="196"/>
      <c r="H4" s="196" t="str">
        <f ca="1">TEXT(E4,"dddd")</f>
        <v/>
      </c>
      <c r="I4" s="196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-15.809999999999999</v>
      </c>
      <c r="C5" s="32">
        <f t="shared" ref="C5:AF5" si="0">C65</f>
        <v>-15.579999999999998</v>
      </c>
      <c r="D5" s="32">
        <f t="shared" si="0"/>
        <v>-19</v>
      </c>
      <c r="E5" s="32">
        <f t="shared" si="0"/>
        <v>10</v>
      </c>
      <c r="F5" s="32">
        <f t="shared" si="0"/>
        <v>-7.8000000000000007</v>
      </c>
      <c r="G5" s="32">
        <f t="shared" si="0"/>
        <v>-34.629999999999995</v>
      </c>
      <c r="H5" s="32">
        <f t="shared" si="0"/>
        <v>-30.999999999999996</v>
      </c>
      <c r="I5" s="32">
        <f t="shared" si="0"/>
        <v>-37</v>
      </c>
      <c r="J5" s="32">
        <f t="shared" si="0"/>
        <v>10.1</v>
      </c>
      <c r="K5" s="32">
        <f t="shared" si="0"/>
        <v>10.33</v>
      </c>
      <c r="L5" s="32">
        <f t="shared" si="0"/>
        <v>10.199999999999999</v>
      </c>
      <c r="M5" s="32">
        <f t="shared" si="0"/>
        <v>14</v>
      </c>
      <c r="N5" s="32">
        <f t="shared" si="0"/>
        <v>22</v>
      </c>
      <c r="O5" s="32">
        <f t="shared" si="0"/>
        <v>74.42</v>
      </c>
      <c r="P5" s="32">
        <f t="shared" si="0"/>
        <v>77.559999999999988</v>
      </c>
      <c r="Q5" s="32">
        <f t="shared" si="0"/>
        <v>30.37</v>
      </c>
      <c r="R5" s="32">
        <f t="shared" si="0"/>
        <v>38.220000000000006</v>
      </c>
      <c r="S5" s="32">
        <f t="shared" si="0"/>
        <v>37.760000000000005</v>
      </c>
      <c r="T5" s="32">
        <f t="shared" si="0"/>
        <v>29.84</v>
      </c>
      <c r="U5" s="32">
        <f t="shared" si="0"/>
        <v>41.5</v>
      </c>
      <c r="V5" s="32">
        <f t="shared" si="0"/>
        <v>2.9400000000000013</v>
      </c>
      <c r="W5" s="32">
        <f t="shared" si="0"/>
        <v>-19.02</v>
      </c>
      <c r="X5" s="32">
        <f t="shared" si="0"/>
        <v>9.5399999999999991</v>
      </c>
      <c r="Y5" s="32">
        <f t="shared" si="0"/>
        <v>82.85</v>
      </c>
      <c r="Z5" s="32">
        <f t="shared" si="0"/>
        <v>157.44</v>
      </c>
      <c r="AA5" s="32">
        <f t="shared" si="0"/>
        <v>99.009999999999991</v>
      </c>
      <c r="AB5" s="32">
        <f t="shared" si="0"/>
        <v>74.34</v>
      </c>
      <c r="AC5" s="32">
        <f t="shared" si="0"/>
        <v>52.72</v>
      </c>
      <c r="AD5" s="32">
        <f t="shared" si="0"/>
        <v>23.540000000000003</v>
      </c>
      <c r="AE5" s="32">
        <f t="shared" si="0"/>
        <v>44.9</v>
      </c>
      <c r="AF5" s="32">
        <f t="shared" si="0"/>
        <v>12.23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2"/>
      <c r="E6" s="172"/>
      <c r="F6" s="172"/>
      <c r="G6" s="172"/>
      <c r="H6" s="172"/>
      <c r="I6" s="172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1199MW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Load=1034</v>
      </c>
      <c r="B7" s="35">
        <f t="shared" ref="B7:AF7" si="1">B72</f>
        <v>1116.93</v>
      </c>
      <c r="C7" s="35">
        <f t="shared" si="1"/>
        <v>1115.7600000000002</v>
      </c>
      <c r="D7" s="35">
        <f t="shared" si="1"/>
        <v>1066.54</v>
      </c>
      <c r="E7" s="35">
        <f t="shared" si="1"/>
        <v>1033.94</v>
      </c>
      <c r="F7" s="35">
        <f t="shared" si="1"/>
        <v>1083.3400000000001</v>
      </c>
      <c r="G7" s="35">
        <f t="shared" si="1"/>
        <v>1056.9100000000001</v>
      </c>
      <c r="H7" s="35">
        <f t="shared" si="1"/>
        <v>1058.3400000000001</v>
      </c>
      <c r="I7" s="35">
        <f t="shared" si="1"/>
        <v>1053.6400000000001</v>
      </c>
      <c r="J7" s="35">
        <f t="shared" si="1"/>
        <v>1099.94</v>
      </c>
      <c r="K7" s="35">
        <f t="shared" si="1"/>
        <v>1115.77</v>
      </c>
      <c r="L7" s="35">
        <f>L72</f>
        <v>1131.1400000000001</v>
      </c>
      <c r="M7" s="35">
        <f t="shared" si="1"/>
        <v>1199.24</v>
      </c>
      <c r="N7" s="35">
        <f t="shared" si="1"/>
        <v>1268.3400000000001</v>
      </c>
      <c r="O7" s="35">
        <f t="shared" si="1"/>
        <v>1316.96</v>
      </c>
      <c r="P7" s="35">
        <f t="shared" si="1"/>
        <v>1307</v>
      </c>
      <c r="Q7" s="35">
        <f t="shared" si="1"/>
        <v>1307.5100000000002</v>
      </c>
      <c r="R7" s="35">
        <f t="shared" si="1"/>
        <v>1325.66</v>
      </c>
      <c r="S7" s="35">
        <f t="shared" si="1"/>
        <v>1364.1000000000001</v>
      </c>
      <c r="T7" s="35">
        <f t="shared" si="1"/>
        <v>1304.08</v>
      </c>
      <c r="U7" s="35">
        <f t="shared" si="1"/>
        <v>1278.04</v>
      </c>
      <c r="V7" s="35">
        <f t="shared" si="1"/>
        <v>1233.48</v>
      </c>
      <c r="W7" s="35">
        <f t="shared" si="1"/>
        <v>1208.82</v>
      </c>
      <c r="X7" s="35">
        <f t="shared" si="1"/>
        <v>1260.08</v>
      </c>
      <c r="Y7" s="35">
        <f t="shared" si="1"/>
        <v>1410.69</v>
      </c>
      <c r="Z7" s="35">
        <f t="shared" si="1"/>
        <v>1485.28</v>
      </c>
      <c r="AA7" s="35">
        <f t="shared" si="1"/>
        <v>1445.65</v>
      </c>
      <c r="AB7" s="35">
        <f t="shared" si="1"/>
        <v>1434.1799999999998</v>
      </c>
      <c r="AC7" s="35">
        <f t="shared" si="1"/>
        <v>1392.66</v>
      </c>
      <c r="AD7" s="35">
        <f t="shared" si="1"/>
        <v>1279.8800000000001</v>
      </c>
      <c r="AE7" s="35">
        <f t="shared" si="1"/>
        <v>1265.54</v>
      </c>
      <c r="AF7" s="35">
        <f t="shared" si="1"/>
        <v>1193.3700000000001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197" t="s">
        <v>13</v>
      </c>
      <c r="C8" s="198"/>
      <c r="D8" s="198"/>
      <c r="E8" s="198"/>
      <c r="F8" s="198"/>
      <c r="G8" s="198"/>
      <c r="H8" s="198"/>
      <c r="I8" s="198"/>
      <c r="J8" s="198"/>
      <c r="K8" s="199"/>
      <c r="L8" s="200" t="s">
        <v>14</v>
      </c>
      <c r="M8" s="201"/>
      <c r="N8" s="201"/>
      <c r="O8" s="201"/>
      <c r="P8" s="201"/>
      <c r="Q8" s="201"/>
      <c r="R8" s="200" t="s">
        <v>15</v>
      </c>
      <c r="S8" s="201"/>
      <c r="T8" s="201"/>
      <c r="U8" s="201"/>
      <c r="V8" s="201"/>
      <c r="W8" s="201"/>
      <c r="X8" s="201"/>
      <c r="Y8" s="201"/>
      <c r="Z8" s="201"/>
      <c r="AA8" s="204" t="s">
        <v>16</v>
      </c>
      <c r="AB8" s="205"/>
      <c r="AC8" s="205"/>
      <c r="AD8" s="205"/>
      <c r="AE8" s="205"/>
      <c r="AF8" s="206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17</v>
      </c>
      <c r="B9" s="209">
        <v>4.1666666666666664E-2</v>
      </c>
      <c r="C9" s="209">
        <v>8.3333333333333301E-2</v>
      </c>
      <c r="D9" s="209">
        <v>0.125</v>
      </c>
      <c r="E9" s="209">
        <v>0.16666666666666699</v>
      </c>
      <c r="F9" s="209">
        <v>0.20833333333333301</v>
      </c>
      <c r="G9" s="209">
        <v>0.22916666666666666</v>
      </c>
      <c r="H9" s="209">
        <v>0.25</v>
      </c>
      <c r="I9" s="209">
        <v>0.27083333333333331</v>
      </c>
      <c r="J9" s="209">
        <v>0.29166666666666669</v>
      </c>
      <c r="K9" s="209">
        <v>0.3125</v>
      </c>
      <c r="L9" s="202">
        <v>0.33333333333333331</v>
      </c>
      <c r="M9" s="202">
        <v>0.375</v>
      </c>
      <c r="N9" s="202">
        <v>0.41666666666666702</v>
      </c>
      <c r="O9" s="202">
        <v>0.45833333333333298</v>
      </c>
      <c r="P9" s="202">
        <v>0.5</v>
      </c>
      <c r="Q9" s="202">
        <v>0.54166666666666696</v>
      </c>
      <c r="R9" s="202">
        <v>0.58333333333333304</v>
      </c>
      <c r="S9" s="202">
        <v>0.625</v>
      </c>
      <c r="T9" s="202">
        <v>0.66666666666666696</v>
      </c>
      <c r="U9" s="202">
        <v>0.70833333333333304</v>
      </c>
      <c r="V9" s="202">
        <v>0.72916666666666663</v>
      </c>
      <c r="W9" s="202">
        <v>0.75</v>
      </c>
      <c r="X9" s="202">
        <v>0.77083333333333337</v>
      </c>
      <c r="Y9" s="202">
        <v>0.79166666666666663</v>
      </c>
      <c r="Z9" s="202">
        <v>0.8125</v>
      </c>
      <c r="AA9" s="209">
        <v>0.83333333333333337</v>
      </c>
      <c r="AB9" s="209">
        <v>0.85416666666666663</v>
      </c>
      <c r="AC9" s="209">
        <v>0.875</v>
      </c>
      <c r="AD9" s="209">
        <v>0.91666666666666696</v>
      </c>
      <c r="AE9" s="209">
        <v>0.95833333333333304</v>
      </c>
      <c r="AF9" s="209">
        <v>1</v>
      </c>
      <c r="AG9" s="210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12"/>
      <c r="S10" s="212"/>
      <c r="T10" s="212"/>
      <c r="U10" s="212"/>
      <c r="V10" s="212"/>
      <c r="W10" s="212"/>
      <c r="X10" s="212"/>
      <c r="Y10" s="212"/>
      <c r="Z10" s="212"/>
      <c r="AA10" s="203"/>
      <c r="AB10" s="203"/>
      <c r="AC10" s="203"/>
      <c r="AD10" s="203"/>
      <c r="AE10" s="203"/>
      <c r="AF10" s="203"/>
      <c r="AG10" s="211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191</v>
      </c>
      <c r="B11" s="47">
        <v>200</v>
      </c>
      <c r="C11" s="47">
        <v>200</v>
      </c>
      <c r="D11" s="47">
        <v>180</v>
      </c>
      <c r="E11" s="47">
        <v>180</v>
      </c>
      <c r="F11" s="47">
        <v>245</v>
      </c>
      <c r="G11" s="47">
        <v>245</v>
      </c>
      <c r="H11" s="47">
        <v>245</v>
      </c>
      <c r="I11" s="47">
        <v>245</v>
      </c>
      <c r="J11" s="47">
        <v>245</v>
      </c>
      <c r="K11" s="47">
        <v>265</v>
      </c>
      <c r="L11" s="48">
        <v>264</v>
      </c>
      <c r="M11" s="48">
        <v>264</v>
      </c>
      <c r="N11" s="48">
        <v>325</v>
      </c>
      <c r="O11" s="48">
        <v>325</v>
      </c>
      <c r="P11" s="48">
        <v>260</v>
      </c>
      <c r="Q11" s="48">
        <v>304</v>
      </c>
      <c r="R11" s="49">
        <v>314</v>
      </c>
      <c r="S11" s="49">
        <v>320</v>
      </c>
      <c r="T11" s="49">
        <v>324</v>
      </c>
      <c r="U11" s="49">
        <v>320</v>
      </c>
      <c r="V11" s="49">
        <v>320</v>
      </c>
      <c r="W11" s="49">
        <v>320</v>
      </c>
      <c r="X11" s="49">
        <v>313</v>
      </c>
      <c r="Y11" s="49">
        <v>320</v>
      </c>
      <c r="Z11" s="49">
        <v>320</v>
      </c>
      <c r="AA11" s="47">
        <v>318</v>
      </c>
      <c r="AB11" s="47">
        <v>318</v>
      </c>
      <c r="AC11" s="47">
        <v>325</v>
      </c>
      <c r="AD11" s="47">
        <v>325</v>
      </c>
      <c r="AE11" s="47">
        <v>325</v>
      </c>
      <c r="AF11" s="47">
        <v>300</v>
      </c>
      <c r="AG11" s="50">
        <v>456</v>
      </c>
      <c r="AH11" s="51">
        <f>MAX(B11:AF11)</f>
        <v>325</v>
      </c>
      <c r="AI11" s="52">
        <f>MIN(B11:AF11)</f>
        <v>180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192</v>
      </c>
      <c r="B12" s="48">
        <v>60</v>
      </c>
      <c r="C12" s="48">
        <v>60</v>
      </c>
      <c r="D12" s="48">
        <v>60</v>
      </c>
      <c r="E12" s="48">
        <v>60</v>
      </c>
      <c r="F12" s="48">
        <v>60</v>
      </c>
      <c r="G12" s="48">
        <v>60</v>
      </c>
      <c r="H12" s="48">
        <v>60</v>
      </c>
      <c r="I12" s="48">
        <v>60</v>
      </c>
      <c r="J12" s="48">
        <v>60</v>
      </c>
      <c r="K12" s="48">
        <v>60</v>
      </c>
      <c r="L12" s="48">
        <v>60</v>
      </c>
      <c r="M12" s="48">
        <v>60</v>
      </c>
      <c r="N12" s="48">
        <v>60</v>
      </c>
      <c r="O12" s="48">
        <v>60</v>
      </c>
      <c r="P12" s="48">
        <v>60</v>
      </c>
      <c r="Q12" s="48">
        <v>60</v>
      </c>
      <c r="R12" s="48">
        <v>60</v>
      </c>
      <c r="S12" s="48">
        <v>60</v>
      </c>
      <c r="T12" s="48">
        <v>60</v>
      </c>
      <c r="U12" s="48">
        <v>60</v>
      </c>
      <c r="V12" s="48">
        <v>60</v>
      </c>
      <c r="W12" s="48">
        <v>60</v>
      </c>
      <c r="X12" s="48">
        <v>60</v>
      </c>
      <c r="Y12" s="48">
        <v>60</v>
      </c>
      <c r="Z12" s="48">
        <v>60</v>
      </c>
      <c r="AA12" s="47">
        <v>60</v>
      </c>
      <c r="AB12" s="47">
        <v>60</v>
      </c>
      <c r="AC12" s="47">
        <v>60</v>
      </c>
      <c r="AD12" s="47">
        <v>60</v>
      </c>
      <c r="AE12" s="47">
        <v>60</v>
      </c>
      <c r="AF12" s="47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193</v>
      </c>
      <c r="B13" s="48">
        <v>0</v>
      </c>
      <c r="C13" s="48">
        <v>0</v>
      </c>
      <c r="D13" s="48">
        <v>0</v>
      </c>
      <c r="E13" s="48">
        <v>0</v>
      </c>
      <c r="F13" s="48">
        <v>0</v>
      </c>
      <c r="G13" s="48">
        <v>0</v>
      </c>
      <c r="H13" s="48">
        <v>0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194</v>
      </c>
      <c r="B14" s="48">
        <v>45</v>
      </c>
      <c r="C14" s="48">
        <v>45</v>
      </c>
      <c r="D14" s="48">
        <v>45</v>
      </c>
      <c r="E14" s="48">
        <v>45</v>
      </c>
      <c r="F14" s="48">
        <v>45</v>
      </c>
      <c r="G14" s="48">
        <v>45</v>
      </c>
      <c r="H14" s="48">
        <v>45</v>
      </c>
      <c r="I14" s="48">
        <v>45</v>
      </c>
      <c r="J14" s="48">
        <v>45</v>
      </c>
      <c r="K14" s="48">
        <v>45</v>
      </c>
      <c r="L14" s="48">
        <v>45</v>
      </c>
      <c r="M14" s="48">
        <v>45</v>
      </c>
      <c r="N14" s="48">
        <v>45.8</v>
      </c>
      <c r="O14" s="48">
        <v>45.9</v>
      </c>
      <c r="P14" s="48">
        <v>46.1</v>
      </c>
      <c r="Q14" s="48">
        <v>46</v>
      </c>
      <c r="R14" s="48">
        <v>45.1</v>
      </c>
      <c r="S14" s="48">
        <v>46.1</v>
      </c>
      <c r="T14" s="48">
        <v>45.8</v>
      </c>
      <c r="U14" s="48">
        <v>45.9</v>
      </c>
      <c r="V14" s="48">
        <v>45.9</v>
      </c>
      <c r="W14" s="48">
        <v>45.9</v>
      </c>
      <c r="X14" s="48">
        <v>45.9</v>
      </c>
      <c r="Y14" s="48">
        <v>45.9</v>
      </c>
      <c r="Z14" s="48">
        <v>45.9</v>
      </c>
      <c r="AA14" s="55">
        <v>45.9</v>
      </c>
      <c r="AB14" s="55">
        <v>45.9</v>
      </c>
      <c r="AC14" s="55">
        <v>46</v>
      </c>
      <c r="AD14" s="55">
        <v>0</v>
      </c>
      <c r="AE14" s="55">
        <v>0</v>
      </c>
      <c r="AF14" s="55">
        <v>45.9</v>
      </c>
      <c r="AG14" s="56">
        <v>50</v>
      </c>
      <c r="AH14" s="51">
        <f t="shared" si="2"/>
        <v>46.1</v>
      </c>
      <c r="AI14" s="52">
        <f t="shared" si="3"/>
        <v>0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195</v>
      </c>
      <c r="B15" s="48">
        <v>20</v>
      </c>
      <c r="C15" s="48">
        <v>20</v>
      </c>
      <c r="D15" s="48">
        <v>20</v>
      </c>
      <c r="E15" s="48">
        <v>20</v>
      </c>
      <c r="F15" s="48">
        <v>20</v>
      </c>
      <c r="G15" s="48">
        <v>20</v>
      </c>
      <c r="H15" s="48">
        <v>20</v>
      </c>
      <c r="I15" s="48">
        <v>20</v>
      </c>
      <c r="J15" s="48">
        <v>20</v>
      </c>
      <c r="K15" s="48">
        <v>20</v>
      </c>
      <c r="L15" s="48">
        <v>30</v>
      </c>
      <c r="M15" s="48">
        <v>30</v>
      </c>
      <c r="N15" s="48">
        <v>30</v>
      </c>
      <c r="O15" s="48">
        <v>30</v>
      </c>
      <c r="P15" s="48">
        <v>30</v>
      </c>
      <c r="Q15" s="48">
        <v>40</v>
      </c>
      <c r="R15" s="48">
        <v>40</v>
      </c>
      <c r="S15" s="48">
        <v>40</v>
      </c>
      <c r="T15" s="48">
        <v>0</v>
      </c>
      <c r="U15" s="48">
        <v>0</v>
      </c>
      <c r="V15" s="48">
        <v>0</v>
      </c>
      <c r="W15" s="48">
        <v>0</v>
      </c>
      <c r="X15" s="48">
        <v>0</v>
      </c>
      <c r="Y15" s="48">
        <v>0</v>
      </c>
      <c r="Z15" s="48">
        <v>0</v>
      </c>
      <c r="AA15" s="47">
        <v>24</v>
      </c>
      <c r="AB15" s="47">
        <v>36</v>
      </c>
      <c r="AC15" s="47">
        <v>40</v>
      </c>
      <c r="AD15" s="47">
        <v>36</v>
      </c>
      <c r="AE15" s="47">
        <v>30</v>
      </c>
      <c r="AF15" s="47">
        <v>26</v>
      </c>
      <c r="AG15" s="168">
        <v>45</v>
      </c>
      <c r="AH15" s="51">
        <f t="shared" si="2"/>
        <v>40</v>
      </c>
      <c r="AI15" s="52">
        <f t="shared" si="3"/>
        <v>0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196</v>
      </c>
      <c r="B16" s="48">
        <v>25</v>
      </c>
      <c r="C16" s="48">
        <v>25</v>
      </c>
      <c r="D16" s="48">
        <v>0</v>
      </c>
      <c r="E16" s="48">
        <v>0</v>
      </c>
      <c r="F16" s="48">
        <v>0</v>
      </c>
      <c r="G16" s="48">
        <v>0</v>
      </c>
      <c r="H16" s="48">
        <v>0</v>
      </c>
      <c r="I16" s="48">
        <v>0</v>
      </c>
      <c r="J16" s="48">
        <v>0</v>
      </c>
      <c r="K16" s="48">
        <v>0</v>
      </c>
      <c r="L16" s="48">
        <v>0</v>
      </c>
      <c r="M16" s="48">
        <v>0</v>
      </c>
      <c r="N16" s="48">
        <v>0</v>
      </c>
      <c r="O16" s="48">
        <v>0</v>
      </c>
      <c r="P16" s="48">
        <v>0</v>
      </c>
      <c r="Q16" s="48">
        <v>0</v>
      </c>
      <c r="R16" s="48">
        <v>0</v>
      </c>
      <c r="S16" s="48">
        <v>0</v>
      </c>
      <c r="T16" s="48">
        <v>0</v>
      </c>
      <c r="U16" s="48">
        <v>0</v>
      </c>
      <c r="V16" s="48">
        <v>0</v>
      </c>
      <c r="W16" s="48">
        <v>0</v>
      </c>
      <c r="X16" s="48">
        <v>25</v>
      </c>
      <c r="Y16" s="48">
        <v>25</v>
      </c>
      <c r="Z16" s="48">
        <v>25</v>
      </c>
      <c r="AA16" s="47">
        <v>25</v>
      </c>
      <c r="AB16" s="47">
        <v>25</v>
      </c>
      <c r="AC16" s="47">
        <v>25</v>
      </c>
      <c r="AD16" s="47">
        <v>25</v>
      </c>
      <c r="AE16" s="47">
        <v>25</v>
      </c>
      <c r="AF16" s="47">
        <v>25</v>
      </c>
      <c r="AG16" s="168">
        <v>42</v>
      </c>
      <c r="AH16" s="51">
        <f t="shared" si="2"/>
        <v>25</v>
      </c>
      <c r="AI16" s="52">
        <f t="shared" si="3"/>
        <v>0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197</v>
      </c>
      <c r="B17" s="48">
        <v>25</v>
      </c>
      <c r="C17" s="48">
        <v>25</v>
      </c>
      <c r="D17" s="48">
        <v>25</v>
      </c>
      <c r="E17" s="48">
        <v>25</v>
      </c>
      <c r="F17" s="48">
        <v>25</v>
      </c>
      <c r="G17" s="48">
        <v>25</v>
      </c>
      <c r="H17" s="48">
        <v>25</v>
      </c>
      <c r="I17" s="48">
        <v>25</v>
      </c>
      <c r="J17" s="48">
        <v>25</v>
      </c>
      <c r="K17" s="48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7">
        <v>25</v>
      </c>
      <c r="AB17" s="47">
        <v>25</v>
      </c>
      <c r="AC17" s="47">
        <v>25</v>
      </c>
      <c r="AD17" s="47">
        <v>25</v>
      </c>
      <c r="AE17" s="47">
        <v>25</v>
      </c>
      <c r="AF17" s="47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198</v>
      </c>
      <c r="B18" s="48">
        <v>25</v>
      </c>
      <c r="C18" s="48">
        <v>25</v>
      </c>
      <c r="D18" s="48">
        <v>25</v>
      </c>
      <c r="E18" s="48">
        <v>25</v>
      </c>
      <c r="F18" s="48">
        <v>25</v>
      </c>
      <c r="G18" s="48">
        <v>25</v>
      </c>
      <c r="H18" s="48">
        <v>25</v>
      </c>
      <c r="I18" s="48">
        <v>25</v>
      </c>
      <c r="J18" s="48">
        <v>25</v>
      </c>
      <c r="K18" s="48">
        <v>25</v>
      </c>
      <c r="L18" s="48">
        <v>25</v>
      </c>
      <c r="M18" s="48">
        <v>25</v>
      </c>
      <c r="N18" s="48">
        <v>25</v>
      </c>
      <c r="O18" s="48">
        <v>25</v>
      </c>
      <c r="P18" s="48">
        <v>25</v>
      </c>
      <c r="Q18" s="48">
        <v>25</v>
      </c>
      <c r="R18" s="48">
        <v>25</v>
      </c>
      <c r="S18" s="48">
        <v>25</v>
      </c>
      <c r="T18" s="48">
        <v>25</v>
      </c>
      <c r="U18" s="48">
        <v>25</v>
      </c>
      <c r="V18" s="48">
        <v>25</v>
      </c>
      <c r="W18" s="48">
        <v>25</v>
      </c>
      <c r="X18" s="48">
        <v>25</v>
      </c>
      <c r="Y18" s="48">
        <v>25</v>
      </c>
      <c r="Z18" s="48">
        <v>25</v>
      </c>
      <c r="AA18" s="47">
        <v>25</v>
      </c>
      <c r="AB18" s="47">
        <v>25</v>
      </c>
      <c r="AC18" s="47">
        <v>25</v>
      </c>
      <c r="AD18" s="47">
        <v>25</v>
      </c>
      <c r="AE18" s="47">
        <v>25</v>
      </c>
      <c r="AF18" s="47">
        <v>25</v>
      </c>
      <c r="AG18" s="168">
        <v>30</v>
      </c>
      <c r="AH18" s="51">
        <f t="shared" si="2"/>
        <v>25</v>
      </c>
      <c r="AI18" s="52">
        <f t="shared" si="3"/>
        <v>25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199</v>
      </c>
      <c r="B19" s="48">
        <v>6.2</v>
      </c>
      <c r="C19" s="48">
        <v>6.2</v>
      </c>
      <c r="D19" s="48">
        <v>6.2</v>
      </c>
      <c r="E19" s="48">
        <v>6.2</v>
      </c>
      <c r="F19" s="48">
        <v>6.2</v>
      </c>
      <c r="G19" s="48">
        <v>6.2</v>
      </c>
      <c r="H19" s="48">
        <v>6.2</v>
      </c>
      <c r="I19" s="48">
        <v>6.2</v>
      </c>
      <c r="J19" s="48">
        <v>6.2</v>
      </c>
      <c r="K19" s="48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7">
        <v>6.2</v>
      </c>
      <c r="AB19" s="47">
        <v>6.2</v>
      </c>
      <c r="AC19" s="47">
        <v>6.2</v>
      </c>
      <c r="AD19" s="47">
        <v>6.2</v>
      </c>
      <c r="AE19" s="47">
        <v>6.2</v>
      </c>
      <c r="AF19" s="47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200</v>
      </c>
      <c r="B20" s="48">
        <v>0</v>
      </c>
      <c r="C20" s="48">
        <v>0</v>
      </c>
      <c r="D20" s="48">
        <v>0</v>
      </c>
      <c r="E20" s="48">
        <v>0</v>
      </c>
      <c r="F20" s="48">
        <v>0</v>
      </c>
      <c r="G20" s="48">
        <v>0</v>
      </c>
      <c r="H20" s="48">
        <v>0</v>
      </c>
      <c r="I20" s="48">
        <v>0</v>
      </c>
      <c r="J20" s="48">
        <v>0</v>
      </c>
      <c r="K20" s="48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201</v>
      </c>
      <c r="B21" s="48">
        <v>22</v>
      </c>
      <c r="C21" s="48">
        <v>22</v>
      </c>
      <c r="D21" s="48">
        <v>22</v>
      </c>
      <c r="E21" s="48">
        <v>22</v>
      </c>
      <c r="F21" s="48">
        <v>22</v>
      </c>
      <c r="G21" s="48">
        <v>22</v>
      </c>
      <c r="H21" s="48">
        <v>22</v>
      </c>
      <c r="I21" s="48">
        <v>22</v>
      </c>
      <c r="J21" s="48">
        <v>22</v>
      </c>
      <c r="K21" s="48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11</v>
      </c>
      <c r="R21" s="48">
        <v>11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7">
        <v>22</v>
      </c>
      <c r="AB21" s="47">
        <v>22</v>
      </c>
      <c r="AC21" s="47">
        <v>22</v>
      </c>
      <c r="AD21" s="47">
        <v>22</v>
      </c>
      <c r="AE21" s="47">
        <v>22</v>
      </c>
      <c r="AF21" s="47">
        <v>22</v>
      </c>
      <c r="AG21" s="168">
        <v>25</v>
      </c>
      <c r="AH21" s="51">
        <f t="shared" si="2"/>
        <v>22</v>
      </c>
      <c r="AI21" s="52">
        <f t="shared" si="3"/>
        <v>11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202</v>
      </c>
      <c r="B22" s="48">
        <v>22</v>
      </c>
      <c r="C22" s="48">
        <v>22</v>
      </c>
      <c r="D22" s="48">
        <v>22</v>
      </c>
      <c r="E22" s="48">
        <v>22</v>
      </c>
      <c r="F22" s="48">
        <v>22</v>
      </c>
      <c r="G22" s="48">
        <v>22</v>
      </c>
      <c r="H22" s="48">
        <v>22</v>
      </c>
      <c r="I22" s="48">
        <v>22</v>
      </c>
      <c r="J22" s="48">
        <v>22</v>
      </c>
      <c r="K22" s="48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7">
        <v>22</v>
      </c>
      <c r="AB22" s="47">
        <v>22</v>
      </c>
      <c r="AC22" s="47">
        <v>22</v>
      </c>
      <c r="AD22" s="47">
        <v>22</v>
      </c>
      <c r="AE22" s="47">
        <v>22</v>
      </c>
      <c r="AF22" s="47">
        <v>22</v>
      </c>
      <c r="AG22" s="168">
        <v>25</v>
      </c>
      <c r="AH22" s="51">
        <f t="shared" si="2"/>
        <v>22</v>
      </c>
      <c r="AI22" s="52">
        <f t="shared" si="3"/>
        <v>22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203</v>
      </c>
      <c r="B23" s="48">
        <v>22</v>
      </c>
      <c r="C23" s="48">
        <v>22</v>
      </c>
      <c r="D23" s="48">
        <v>22</v>
      </c>
      <c r="E23" s="48">
        <v>22</v>
      </c>
      <c r="F23" s="48">
        <v>22</v>
      </c>
      <c r="G23" s="48">
        <v>22</v>
      </c>
      <c r="H23" s="48">
        <v>22</v>
      </c>
      <c r="I23" s="48">
        <v>22</v>
      </c>
      <c r="J23" s="48">
        <v>22</v>
      </c>
      <c r="K23" s="48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18</v>
      </c>
      <c r="S23" s="48">
        <v>18</v>
      </c>
      <c r="T23" s="48">
        <v>18</v>
      </c>
      <c r="U23" s="48">
        <v>0</v>
      </c>
      <c r="V23" s="48">
        <v>0</v>
      </c>
      <c r="W23" s="48">
        <v>22</v>
      </c>
      <c r="X23" s="48">
        <v>22</v>
      </c>
      <c r="Y23" s="48">
        <v>22</v>
      </c>
      <c r="Z23" s="48">
        <v>22</v>
      </c>
      <c r="AA23" s="47">
        <v>22</v>
      </c>
      <c r="AB23" s="47">
        <v>22</v>
      </c>
      <c r="AC23" s="47">
        <v>22</v>
      </c>
      <c r="AD23" s="47">
        <v>22</v>
      </c>
      <c r="AE23" s="47">
        <v>22</v>
      </c>
      <c r="AF23" s="47">
        <v>22</v>
      </c>
      <c r="AG23" s="168">
        <v>25</v>
      </c>
      <c r="AH23" s="51">
        <f t="shared" si="2"/>
        <v>22</v>
      </c>
      <c r="AI23" s="52">
        <f t="shared" si="3"/>
        <v>0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204</v>
      </c>
      <c r="B24" s="48">
        <v>22</v>
      </c>
      <c r="C24" s="48">
        <v>22</v>
      </c>
      <c r="D24" s="48">
        <v>22</v>
      </c>
      <c r="E24" s="48">
        <v>22</v>
      </c>
      <c r="F24" s="48">
        <v>22</v>
      </c>
      <c r="G24" s="48">
        <v>22</v>
      </c>
      <c r="H24" s="48">
        <v>22</v>
      </c>
      <c r="I24" s="48">
        <v>22</v>
      </c>
      <c r="J24" s="48">
        <v>22</v>
      </c>
      <c r="K24" s="48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7">
        <v>22</v>
      </c>
      <c r="AB24" s="47">
        <v>22</v>
      </c>
      <c r="AC24" s="47">
        <v>22</v>
      </c>
      <c r="AD24" s="47">
        <v>22</v>
      </c>
      <c r="AE24" s="47">
        <v>22</v>
      </c>
      <c r="AF24" s="47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93</v>
      </c>
      <c r="B25" s="48">
        <v>15</v>
      </c>
      <c r="C25" s="48">
        <v>15</v>
      </c>
      <c r="D25" s="48">
        <v>15</v>
      </c>
      <c r="E25" s="48">
        <v>15</v>
      </c>
      <c r="F25" s="48">
        <v>15</v>
      </c>
      <c r="G25" s="48">
        <v>15</v>
      </c>
      <c r="H25" s="48">
        <v>15</v>
      </c>
      <c r="I25" s="48">
        <v>15</v>
      </c>
      <c r="J25" s="48">
        <v>15</v>
      </c>
      <c r="K25" s="48">
        <v>15</v>
      </c>
      <c r="L25" s="48">
        <v>15</v>
      </c>
      <c r="M25" s="48">
        <v>15</v>
      </c>
      <c r="N25" s="48">
        <v>15</v>
      </c>
      <c r="O25" s="48">
        <v>15</v>
      </c>
      <c r="P25" s="48">
        <v>15</v>
      </c>
      <c r="Q25" s="48">
        <v>15</v>
      </c>
      <c r="R25" s="48">
        <v>15</v>
      </c>
      <c r="S25" s="48">
        <v>15</v>
      </c>
      <c r="T25" s="48">
        <v>15</v>
      </c>
      <c r="U25" s="48">
        <v>15</v>
      </c>
      <c r="V25" s="48">
        <v>15</v>
      </c>
      <c r="W25" s="48">
        <v>15</v>
      </c>
      <c r="X25" s="48">
        <v>15</v>
      </c>
      <c r="Y25" s="48">
        <v>15</v>
      </c>
      <c r="Z25" s="48">
        <v>15</v>
      </c>
      <c r="AA25" s="47">
        <v>15</v>
      </c>
      <c r="AB25" s="47">
        <v>15</v>
      </c>
      <c r="AC25" s="47">
        <v>15</v>
      </c>
      <c r="AD25" s="47">
        <v>15</v>
      </c>
      <c r="AE25" s="47">
        <v>15</v>
      </c>
      <c r="AF25" s="47">
        <v>15</v>
      </c>
      <c r="AG25" s="168">
        <v>23.5</v>
      </c>
      <c r="AH25" s="51">
        <f t="shared" si="2"/>
        <v>15</v>
      </c>
      <c r="AI25" s="52">
        <f t="shared" si="3"/>
        <v>15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94</v>
      </c>
      <c r="B26" s="48">
        <v>5</v>
      </c>
      <c r="C26" s="48">
        <v>5</v>
      </c>
      <c r="D26" s="48">
        <v>5</v>
      </c>
      <c r="E26" s="48">
        <v>5</v>
      </c>
      <c r="F26" s="48">
        <v>5</v>
      </c>
      <c r="G26" s="48">
        <v>5</v>
      </c>
      <c r="H26" s="48">
        <v>5</v>
      </c>
      <c r="I26" s="48">
        <v>5</v>
      </c>
      <c r="J26" s="48">
        <v>5</v>
      </c>
      <c r="K26" s="48">
        <v>5</v>
      </c>
      <c r="L26" s="48">
        <v>5</v>
      </c>
      <c r="M26" s="48">
        <v>5</v>
      </c>
      <c r="N26" s="48">
        <v>5</v>
      </c>
      <c r="O26" s="48">
        <v>5</v>
      </c>
      <c r="P26" s="48">
        <v>5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0</v>
      </c>
      <c r="X26" s="48">
        <v>0</v>
      </c>
      <c r="Y26" s="48">
        <v>0</v>
      </c>
      <c r="Z26" s="48">
        <v>0</v>
      </c>
      <c r="AA26" s="48">
        <v>0</v>
      </c>
      <c r="AB26" s="48">
        <v>0</v>
      </c>
      <c r="AC26" s="48">
        <v>0</v>
      </c>
      <c r="AD26" s="47">
        <v>10</v>
      </c>
      <c r="AE26" s="47">
        <v>10</v>
      </c>
      <c r="AF26" s="47">
        <v>10</v>
      </c>
      <c r="AG26" s="168">
        <v>22.2</v>
      </c>
      <c r="AH26" s="51">
        <f t="shared" si="2"/>
        <v>10</v>
      </c>
      <c r="AI26" s="52">
        <f t="shared" si="3"/>
        <v>0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95</v>
      </c>
      <c r="B27" s="48">
        <v>0</v>
      </c>
      <c r="C27" s="48">
        <v>0</v>
      </c>
      <c r="D27" s="48">
        <v>0</v>
      </c>
      <c r="E27" s="48">
        <v>0</v>
      </c>
      <c r="F27" s="48">
        <v>0</v>
      </c>
      <c r="G27" s="48">
        <v>0</v>
      </c>
      <c r="H27" s="48">
        <v>0</v>
      </c>
      <c r="I27" s="48">
        <v>0</v>
      </c>
      <c r="J27" s="48">
        <v>0</v>
      </c>
      <c r="K27" s="48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7">
        <v>0</v>
      </c>
      <c r="AB27" s="47">
        <v>0</v>
      </c>
      <c r="AC27" s="47">
        <v>0</v>
      </c>
      <c r="AD27" s="47">
        <v>0</v>
      </c>
      <c r="AE27" s="47">
        <v>0</v>
      </c>
      <c r="AF27" s="47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96</v>
      </c>
      <c r="B28" s="48">
        <v>0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0</v>
      </c>
      <c r="I28" s="48">
        <v>0</v>
      </c>
      <c r="J28" s="48">
        <v>0</v>
      </c>
      <c r="K28" s="48">
        <v>0</v>
      </c>
      <c r="L28" s="48">
        <v>0</v>
      </c>
      <c r="M28" s="48">
        <v>0</v>
      </c>
      <c r="N28" s="48">
        <v>0</v>
      </c>
      <c r="O28" s="48">
        <v>0</v>
      </c>
      <c r="P28" s="48">
        <v>0</v>
      </c>
      <c r="Q28" s="48">
        <v>0</v>
      </c>
      <c r="R28" s="48">
        <v>0</v>
      </c>
      <c r="S28" s="48">
        <v>0</v>
      </c>
      <c r="T28" s="48">
        <v>0</v>
      </c>
      <c r="U28" s="48">
        <v>0</v>
      </c>
      <c r="V28" s="48">
        <v>0</v>
      </c>
      <c r="W28" s="48">
        <v>0</v>
      </c>
      <c r="X28" s="48">
        <v>0</v>
      </c>
      <c r="Y28" s="48">
        <v>0</v>
      </c>
      <c r="Z28" s="48">
        <v>0</v>
      </c>
      <c r="AA28" s="47">
        <v>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168">
        <v>22.1</v>
      </c>
      <c r="AH28" s="51">
        <f t="shared" si="2"/>
        <v>0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97</v>
      </c>
      <c r="B29" s="48">
        <v>12</v>
      </c>
      <c r="C29" s="48">
        <v>12</v>
      </c>
      <c r="D29" s="48">
        <v>12</v>
      </c>
      <c r="E29" s="48">
        <v>12</v>
      </c>
      <c r="F29" s="48">
        <v>12</v>
      </c>
      <c r="G29" s="48">
        <v>12</v>
      </c>
      <c r="H29" s="48">
        <v>12</v>
      </c>
      <c r="I29" s="48">
        <v>12</v>
      </c>
      <c r="J29" s="48">
        <v>12</v>
      </c>
      <c r="K29" s="48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55">
        <v>12</v>
      </c>
      <c r="AB29" s="55">
        <v>12</v>
      </c>
      <c r="AC29" s="55">
        <v>12</v>
      </c>
      <c r="AD29" s="55">
        <v>12</v>
      </c>
      <c r="AE29" s="55">
        <v>12</v>
      </c>
      <c r="AF29" s="55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98</v>
      </c>
      <c r="B30" s="48">
        <v>0</v>
      </c>
      <c r="C30" s="48">
        <v>0</v>
      </c>
      <c r="D30" s="48">
        <v>0</v>
      </c>
      <c r="E30" s="48">
        <v>0</v>
      </c>
      <c r="F30" s="48">
        <v>0</v>
      </c>
      <c r="G30" s="48">
        <v>0</v>
      </c>
      <c r="H30" s="48">
        <v>0</v>
      </c>
      <c r="I30" s="48">
        <v>0</v>
      </c>
      <c r="J30" s="48">
        <v>0</v>
      </c>
      <c r="K30" s="48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99</v>
      </c>
      <c r="B31" s="48">
        <v>9</v>
      </c>
      <c r="C31" s="48">
        <v>9</v>
      </c>
      <c r="D31" s="48">
        <v>9</v>
      </c>
      <c r="E31" s="48">
        <v>9</v>
      </c>
      <c r="F31" s="48">
        <v>9</v>
      </c>
      <c r="G31" s="48">
        <v>9</v>
      </c>
      <c r="H31" s="48">
        <v>9</v>
      </c>
      <c r="I31" s="48">
        <v>9</v>
      </c>
      <c r="J31" s="48">
        <v>9</v>
      </c>
      <c r="K31" s="48">
        <v>9</v>
      </c>
      <c r="L31" s="48">
        <v>9</v>
      </c>
      <c r="M31" s="48">
        <v>9</v>
      </c>
      <c r="N31" s="48">
        <v>9</v>
      </c>
      <c r="O31" s="48">
        <v>9</v>
      </c>
      <c r="P31" s="48">
        <v>9</v>
      </c>
      <c r="Q31" s="48">
        <v>9</v>
      </c>
      <c r="R31" s="48">
        <v>9</v>
      </c>
      <c r="S31" s="48">
        <v>9</v>
      </c>
      <c r="T31" s="48">
        <v>9</v>
      </c>
      <c r="U31" s="48">
        <v>9</v>
      </c>
      <c r="V31" s="48">
        <v>9</v>
      </c>
      <c r="W31" s="48">
        <v>9</v>
      </c>
      <c r="X31" s="48">
        <v>9</v>
      </c>
      <c r="Y31" s="48">
        <v>9</v>
      </c>
      <c r="Z31" s="48">
        <v>9</v>
      </c>
      <c r="AA31" s="55">
        <v>9</v>
      </c>
      <c r="AB31" s="55">
        <v>9</v>
      </c>
      <c r="AC31" s="55">
        <v>9</v>
      </c>
      <c r="AD31" s="55">
        <v>9</v>
      </c>
      <c r="AE31" s="55">
        <v>9</v>
      </c>
      <c r="AF31" s="55">
        <v>9</v>
      </c>
      <c r="AG31" s="58">
        <v>20</v>
      </c>
      <c r="AH31" s="51">
        <f t="shared" si="2"/>
        <v>9</v>
      </c>
      <c r="AI31" s="52">
        <f t="shared" si="3"/>
        <v>9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100</v>
      </c>
      <c r="B32" s="48">
        <v>0</v>
      </c>
      <c r="C32" s="48">
        <v>0</v>
      </c>
      <c r="D32" s="48">
        <v>0</v>
      </c>
      <c r="E32" s="48">
        <v>0</v>
      </c>
      <c r="F32" s="48">
        <v>0</v>
      </c>
      <c r="G32" s="48">
        <v>0</v>
      </c>
      <c r="H32" s="48">
        <v>0</v>
      </c>
      <c r="I32" s="48">
        <v>0</v>
      </c>
      <c r="J32" s="48">
        <v>0</v>
      </c>
      <c r="K32" s="48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200</v>
      </c>
      <c r="AG33" s="58">
        <v>85</v>
      </c>
      <c r="AH33" s="51">
        <f t="shared" si="2"/>
        <v>220</v>
      </c>
      <c r="AI33" s="52">
        <f t="shared" si="3"/>
        <v>200</v>
      </c>
      <c r="AK33" s="53"/>
    </row>
    <row r="34" spans="1:41" ht="15.75" thickBot="1" x14ac:dyDescent="0.3">
      <c r="A34" s="63" t="s">
        <v>19</v>
      </c>
      <c r="B34" s="55">
        <v>152</v>
      </c>
      <c r="C34" s="55">
        <v>152</v>
      </c>
      <c r="D34" s="55">
        <v>128</v>
      </c>
      <c r="E34" s="55">
        <v>128</v>
      </c>
      <c r="F34" s="55">
        <v>121</v>
      </c>
      <c r="G34" s="55">
        <v>121</v>
      </c>
      <c r="H34" s="55">
        <v>126</v>
      </c>
      <c r="I34" s="55">
        <v>126</v>
      </c>
      <c r="J34" s="55">
        <v>126</v>
      </c>
      <c r="K34" s="55">
        <v>126</v>
      </c>
      <c r="L34" s="64">
        <f>76+62</f>
        <v>138</v>
      </c>
      <c r="M34" s="64">
        <f>67+61</f>
        <v>128</v>
      </c>
      <c r="N34" s="64">
        <v>129</v>
      </c>
      <c r="O34" s="64">
        <f>61+60.9</f>
        <v>121.9</v>
      </c>
      <c r="P34" s="64">
        <f>61.8+70.3</f>
        <v>132.1</v>
      </c>
      <c r="Q34" s="64">
        <v>132</v>
      </c>
      <c r="R34" s="64">
        <f>61.5+61.7</f>
        <v>123.2</v>
      </c>
      <c r="S34" s="64">
        <f>61.2+58.2</f>
        <v>119.4</v>
      </c>
      <c r="T34" s="64">
        <f>61.4+58.8</f>
        <v>120.19999999999999</v>
      </c>
      <c r="U34" s="64">
        <f>59+66.7</f>
        <v>125.7</v>
      </c>
      <c r="V34" s="64">
        <f>62+66</f>
        <v>128</v>
      </c>
      <c r="W34" s="64">
        <v>135</v>
      </c>
      <c r="X34" s="64">
        <f>73.2+74.6</f>
        <v>147.80000000000001</v>
      </c>
      <c r="Y34" s="64">
        <f>72.7+72.3</f>
        <v>145</v>
      </c>
      <c r="Z34" s="64">
        <f>72.7+72.3</f>
        <v>145</v>
      </c>
      <c r="AA34" s="64">
        <v>146.69999999999999</v>
      </c>
      <c r="AB34" s="64">
        <v>148</v>
      </c>
      <c r="AC34" s="64">
        <v>147</v>
      </c>
      <c r="AD34" s="64">
        <v>151</v>
      </c>
      <c r="AE34" s="55">
        <v>148</v>
      </c>
      <c r="AF34" s="55">
        <v>147</v>
      </c>
      <c r="AG34" s="58">
        <v>240</v>
      </c>
      <c r="AH34" s="51">
        <f t="shared" si="2"/>
        <v>152</v>
      </c>
      <c r="AI34" s="52">
        <f t="shared" si="3"/>
        <v>119.4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755.2</v>
      </c>
      <c r="C35" s="66">
        <f t="shared" si="4"/>
        <v>755.2</v>
      </c>
      <c r="D35" s="66">
        <f t="shared" si="4"/>
        <v>710.2</v>
      </c>
      <c r="E35" s="66">
        <f t="shared" si="4"/>
        <v>710.2</v>
      </c>
      <c r="F35" s="66">
        <f t="shared" si="4"/>
        <v>775.2</v>
      </c>
      <c r="G35" s="66">
        <f t="shared" si="4"/>
        <v>775.2</v>
      </c>
      <c r="H35" s="66">
        <f t="shared" si="4"/>
        <v>775.2</v>
      </c>
      <c r="I35" s="66">
        <f t="shared" si="4"/>
        <v>775.2</v>
      </c>
      <c r="J35" s="66">
        <f t="shared" si="4"/>
        <v>775.2</v>
      </c>
      <c r="K35" s="66">
        <f t="shared" si="4"/>
        <v>795.2</v>
      </c>
      <c r="L35" s="66">
        <f t="shared" si="4"/>
        <v>804.2</v>
      </c>
      <c r="M35" s="66">
        <f t="shared" si="4"/>
        <v>804.2</v>
      </c>
      <c r="N35" s="66">
        <f t="shared" si="4"/>
        <v>866</v>
      </c>
      <c r="O35" s="66">
        <f t="shared" si="4"/>
        <v>866.1</v>
      </c>
      <c r="P35" s="66">
        <f t="shared" si="4"/>
        <v>801.3</v>
      </c>
      <c r="Q35" s="66">
        <f t="shared" si="4"/>
        <v>839.2</v>
      </c>
      <c r="R35" s="66">
        <f t="shared" si="4"/>
        <v>844.30000000000007</v>
      </c>
      <c r="S35" s="66">
        <f t="shared" si="4"/>
        <v>862.30000000000007</v>
      </c>
      <c r="T35" s="66">
        <f t="shared" si="4"/>
        <v>826</v>
      </c>
      <c r="U35" s="66">
        <f t="shared" si="4"/>
        <v>804.09999999999991</v>
      </c>
      <c r="V35" s="66">
        <f t="shared" si="4"/>
        <v>804.09999999999991</v>
      </c>
      <c r="W35" s="66">
        <f t="shared" si="4"/>
        <v>826.09999999999991</v>
      </c>
      <c r="X35" s="66">
        <f t="shared" si="4"/>
        <v>844.09999999999991</v>
      </c>
      <c r="Y35" s="66">
        <f t="shared" si="4"/>
        <v>851.09999999999991</v>
      </c>
      <c r="Z35" s="66">
        <f t="shared" si="4"/>
        <v>851.09999999999991</v>
      </c>
      <c r="AA35" s="66">
        <f t="shared" si="4"/>
        <v>873.1</v>
      </c>
      <c r="AB35" s="66">
        <f t="shared" si="4"/>
        <v>885.1</v>
      </c>
      <c r="AC35" s="66">
        <f t="shared" si="4"/>
        <v>896.2</v>
      </c>
      <c r="AD35" s="66">
        <f t="shared" si="4"/>
        <v>856.2</v>
      </c>
      <c r="AE35" s="66">
        <f t="shared" si="4"/>
        <v>850.2</v>
      </c>
      <c r="AF35" s="66">
        <f t="shared" si="4"/>
        <v>847.1</v>
      </c>
      <c r="AG35" s="58">
        <f>SUM(AG11:AG34)</f>
        <v>1416.83</v>
      </c>
      <c r="AH35" s="51">
        <f t="shared" si="2"/>
        <v>896.2</v>
      </c>
      <c r="AI35" s="52">
        <f t="shared" si="3"/>
        <v>710.2</v>
      </c>
      <c r="AK35" s="53"/>
    </row>
    <row r="36" spans="1:41" x14ac:dyDescent="0.25">
      <c r="A36" s="54" t="s">
        <v>21</v>
      </c>
      <c r="B36" s="47">
        <v>137.6</v>
      </c>
      <c r="C36" s="55">
        <v>137.6</v>
      </c>
      <c r="D36" s="55">
        <v>137.6</v>
      </c>
      <c r="E36" s="55">
        <v>137.80000000000001</v>
      </c>
      <c r="F36" s="55">
        <v>140</v>
      </c>
      <c r="G36" s="55">
        <v>139.9</v>
      </c>
      <c r="H36" s="55">
        <v>139.19999999999999</v>
      </c>
      <c r="I36" s="55">
        <v>138.5</v>
      </c>
      <c r="J36" s="55">
        <v>138.5</v>
      </c>
      <c r="K36" s="55">
        <v>131.9</v>
      </c>
      <c r="L36" s="48">
        <v>138.30000000000001</v>
      </c>
      <c r="M36" s="48">
        <v>139</v>
      </c>
      <c r="N36" s="48">
        <v>138</v>
      </c>
      <c r="O36" s="48">
        <v>138</v>
      </c>
      <c r="P36" s="48">
        <v>140.19999999999999</v>
      </c>
      <c r="Q36" s="48">
        <v>138</v>
      </c>
      <c r="R36" s="48">
        <v>138.19999999999999</v>
      </c>
      <c r="S36" s="48">
        <v>138.69999999999999</v>
      </c>
      <c r="T36" s="48">
        <v>139.19999999999999</v>
      </c>
      <c r="U36" s="48">
        <v>138.80000000000001</v>
      </c>
      <c r="V36" s="48">
        <v>139</v>
      </c>
      <c r="W36" s="48">
        <v>138.9</v>
      </c>
      <c r="X36" s="48">
        <v>139</v>
      </c>
      <c r="Y36" s="48">
        <v>138.6</v>
      </c>
      <c r="Z36" s="48">
        <v>138.6</v>
      </c>
      <c r="AA36" s="47">
        <v>138.5</v>
      </c>
      <c r="AB36" s="47">
        <v>138.69999999999999</v>
      </c>
      <c r="AC36" s="47">
        <v>139.19999999999999</v>
      </c>
      <c r="AD36" s="47">
        <v>139.9</v>
      </c>
      <c r="AE36" s="47">
        <v>139</v>
      </c>
      <c r="AF36" s="47">
        <v>96.9</v>
      </c>
      <c r="AG36" s="56">
        <v>144</v>
      </c>
      <c r="AH36" s="51">
        <f t="shared" si="2"/>
        <v>140.19999999999999</v>
      </c>
      <c r="AI36" s="52">
        <f t="shared" si="3"/>
        <v>96.9</v>
      </c>
      <c r="AK36" s="53"/>
    </row>
    <row r="37" spans="1:41" x14ac:dyDescent="0.25">
      <c r="A37" s="57" t="s">
        <v>22</v>
      </c>
      <c r="B37" s="55">
        <v>70.599999999999994</v>
      </c>
      <c r="C37" s="55">
        <v>69.2</v>
      </c>
      <c r="D37" s="55">
        <v>69.2</v>
      </c>
      <c r="E37" s="55">
        <v>69.599999999999994</v>
      </c>
      <c r="F37" s="55">
        <v>69.599999999999994</v>
      </c>
      <c r="G37" s="55">
        <v>70.099999999999994</v>
      </c>
      <c r="H37" s="55">
        <v>68.599999999999994</v>
      </c>
      <c r="I37" s="55">
        <v>70.599999999999994</v>
      </c>
      <c r="J37" s="55">
        <v>69.8</v>
      </c>
      <c r="K37" s="55">
        <v>72.099999999999994</v>
      </c>
      <c r="L37" s="67">
        <v>72.2</v>
      </c>
      <c r="M37" s="67">
        <v>72.5</v>
      </c>
      <c r="N37" s="67">
        <v>71.900000000000006</v>
      </c>
      <c r="O37" s="67">
        <v>71.400000000000006</v>
      </c>
      <c r="P37" s="67">
        <v>71.7</v>
      </c>
      <c r="Q37" s="67">
        <v>70.900000000000006</v>
      </c>
      <c r="R37" s="67">
        <v>71.099999999999994</v>
      </c>
      <c r="S37" s="67">
        <v>70.900000000000006</v>
      </c>
      <c r="T37" s="67">
        <v>73.099999999999994</v>
      </c>
      <c r="U37" s="67">
        <v>72.900000000000006</v>
      </c>
      <c r="V37" s="67">
        <v>70.8</v>
      </c>
      <c r="W37" s="67">
        <v>70</v>
      </c>
      <c r="X37" s="67">
        <v>69.2</v>
      </c>
      <c r="Y37" s="67">
        <v>70.2</v>
      </c>
      <c r="Z37" s="67">
        <v>70.2</v>
      </c>
      <c r="AA37" s="55">
        <v>70.099999999999994</v>
      </c>
      <c r="AB37" s="55">
        <v>71.099999999999994</v>
      </c>
      <c r="AC37" s="55">
        <v>72</v>
      </c>
      <c r="AD37" s="55">
        <v>70.7</v>
      </c>
      <c r="AE37" s="55">
        <v>69.599999999999994</v>
      </c>
      <c r="AF37" s="55">
        <v>69.5</v>
      </c>
      <c r="AG37" s="58">
        <v>70</v>
      </c>
      <c r="AH37" s="51">
        <f t="shared" si="2"/>
        <v>73.099999999999994</v>
      </c>
      <c r="AI37" s="52">
        <f t="shared" si="3"/>
        <v>68.599999999999994</v>
      </c>
      <c r="AK37" s="53"/>
    </row>
    <row r="38" spans="1:41" x14ac:dyDescent="0.25">
      <c r="A38" s="57" t="s">
        <v>23</v>
      </c>
      <c r="B38" s="55">
        <v>61.8</v>
      </c>
      <c r="C38" s="55">
        <v>61.8</v>
      </c>
      <c r="D38" s="55">
        <v>62.2</v>
      </c>
      <c r="E38" s="55">
        <v>0</v>
      </c>
      <c r="F38" s="55">
        <v>0</v>
      </c>
      <c r="G38" s="55">
        <v>0</v>
      </c>
      <c r="H38" s="55">
        <v>0</v>
      </c>
      <c r="I38" s="55">
        <v>0</v>
      </c>
      <c r="J38" s="55">
        <v>0</v>
      </c>
      <c r="K38" s="55">
        <v>0</v>
      </c>
      <c r="L38" s="67">
        <v>0</v>
      </c>
      <c r="M38" s="67">
        <v>63.3</v>
      </c>
      <c r="N38" s="67">
        <v>64.2</v>
      </c>
      <c r="O38" s="67">
        <v>64</v>
      </c>
      <c r="P38" s="67">
        <v>63.4</v>
      </c>
      <c r="Q38" s="67">
        <v>64.2</v>
      </c>
      <c r="R38" s="67">
        <v>63.7</v>
      </c>
      <c r="S38" s="67">
        <v>63.8</v>
      </c>
      <c r="T38" s="67">
        <v>63.9</v>
      </c>
      <c r="U38" s="67">
        <v>63.7</v>
      </c>
      <c r="V38" s="67">
        <v>63.5</v>
      </c>
      <c r="W38" s="67">
        <v>63.6</v>
      </c>
      <c r="X38" s="67">
        <v>64.2</v>
      </c>
      <c r="Y38" s="67">
        <v>64</v>
      </c>
      <c r="Z38" s="67">
        <v>64</v>
      </c>
      <c r="AA38" s="55">
        <v>61.3</v>
      </c>
      <c r="AB38" s="55">
        <v>61.3</v>
      </c>
      <c r="AC38" s="55">
        <v>62.2</v>
      </c>
      <c r="AD38" s="55">
        <v>63.3</v>
      </c>
      <c r="AE38" s="55">
        <v>63.6</v>
      </c>
      <c r="AF38" s="55">
        <v>63.4</v>
      </c>
      <c r="AG38" s="58">
        <v>69</v>
      </c>
      <c r="AH38" s="51">
        <f t="shared" si="2"/>
        <v>64.2</v>
      </c>
      <c r="AI38" s="52">
        <f t="shared" si="3"/>
        <v>0</v>
      </c>
      <c r="AK38" s="53"/>
    </row>
    <row r="39" spans="1:41" x14ac:dyDescent="0.25">
      <c r="A39" s="57" t="s">
        <v>24</v>
      </c>
      <c r="B39" s="55">
        <v>30</v>
      </c>
      <c r="C39" s="55">
        <v>30</v>
      </c>
      <c r="D39" s="55">
        <v>28.8</v>
      </c>
      <c r="E39" s="55">
        <v>28.8</v>
      </c>
      <c r="F39" s="55">
        <v>28.8</v>
      </c>
      <c r="G39" s="55">
        <v>28.8</v>
      </c>
      <c r="H39" s="55">
        <v>28.8</v>
      </c>
      <c r="I39" s="55">
        <v>28.8</v>
      </c>
      <c r="J39" s="55">
        <v>28.8</v>
      </c>
      <c r="K39" s="55">
        <v>28.8</v>
      </c>
      <c r="L39" s="67">
        <v>28.8</v>
      </c>
      <c r="M39" s="67">
        <v>28.8</v>
      </c>
      <c r="N39" s="67">
        <v>28.8</v>
      </c>
      <c r="O39" s="67">
        <v>28.8</v>
      </c>
      <c r="P39" s="67">
        <v>28.8</v>
      </c>
      <c r="Q39" s="67">
        <v>28.8</v>
      </c>
      <c r="R39" s="67">
        <v>28.8</v>
      </c>
      <c r="S39" s="67">
        <v>28.8</v>
      </c>
      <c r="T39" s="67">
        <v>28.8</v>
      </c>
      <c r="U39" s="67">
        <v>28.8</v>
      </c>
      <c r="V39" s="67">
        <v>30.2</v>
      </c>
      <c r="W39" s="67">
        <v>30.5</v>
      </c>
      <c r="X39" s="67">
        <v>30.5</v>
      </c>
      <c r="Y39" s="67">
        <v>30.5</v>
      </c>
      <c r="Z39" s="67">
        <v>30.5</v>
      </c>
      <c r="AA39" s="55">
        <v>30.5</v>
      </c>
      <c r="AB39" s="55">
        <v>30.5</v>
      </c>
      <c r="AC39" s="55">
        <v>30.5</v>
      </c>
      <c r="AD39" s="55">
        <v>30.5</v>
      </c>
      <c r="AE39" s="55">
        <v>30</v>
      </c>
      <c r="AF39" s="55">
        <v>30</v>
      </c>
      <c r="AG39" s="58">
        <v>60</v>
      </c>
      <c r="AH39" s="51">
        <f t="shared" si="2"/>
        <v>30.5</v>
      </c>
      <c r="AI39" s="52">
        <f t="shared" si="3"/>
        <v>28.8</v>
      </c>
      <c r="AK39" s="53"/>
    </row>
    <row r="40" spans="1:41" x14ac:dyDescent="0.25">
      <c r="A40" s="57" t="s">
        <v>25</v>
      </c>
      <c r="B40" s="67">
        <v>15</v>
      </c>
      <c r="C40" s="67">
        <v>15</v>
      </c>
      <c r="D40" s="67">
        <v>15</v>
      </c>
      <c r="E40" s="67">
        <v>15</v>
      </c>
      <c r="F40" s="67">
        <v>15</v>
      </c>
      <c r="G40" s="67">
        <v>15</v>
      </c>
      <c r="H40" s="67">
        <v>15</v>
      </c>
      <c r="I40" s="67">
        <v>15</v>
      </c>
      <c r="J40" s="67">
        <v>15</v>
      </c>
      <c r="K40" s="55">
        <v>15</v>
      </c>
      <c r="L40" s="48">
        <v>15</v>
      </c>
      <c r="M40" s="48">
        <v>15</v>
      </c>
      <c r="N40" s="48">
        <v>15</v>
      </c>
      <c r="O40" s="48">
        <v>15</v>
      </c>
      <c r="P40" s="48">
        <v>15</v>
      </c>
      <c r="Q40" s="48">
        <v>15</v>
      </c>
      <c r="R40" s="48">
        <v>15</v>
      </c>
      <c r="S40" s="48">
        <v>15</v>
      </c>
      <c r="T40" s="48">
        <v>15</v>
      </c>
      <c r="U40" s="48">
        <v>15</v>
      </c>
      <c r="V40" s="48">
        <v>15</v>
      </c>
      <c r="W40" s="48">
        <v>15</v>
      </c>
      <c r="X40" s="48">
        <v>15</v>
      </c>
      <c r="Y40" s="48">
        <v>15</v>
      </c>
      <c r="Z40" s="48">
        <v>15</v>
      </c>
      <c r="AA40" s="55">
        <v>15</v>
      </c>
      <c r="AB40" s="55">
        <v>15</v>
      </c>
      <c r="AC40" s="55">
        <v>15</v>
      </c>
      <c r="AD40" s="55">
        <v>15</v>
      </c>
      <c r="AE40" s="55">
        <v>15</v>
      </c>
      <c r="AF40" s="55">
        <v>15</v>
      </c>
      <c r="AG40" s="58">
        <v>30</v>
      </c>
      <c r="AH40" s="51">
        <f t="shared" si="2"/>
        <v>15</v>
      </c>
      <c r="AI40" s="52">
        <f t="shared" si="3"/>
        <v>15</v>
      </c>
      <c r="AK40" s="53"/>
    </row>
    <row r="41" spans="1:41" x14ac:dyDescent="0.25">
      <c r="A41" s="57" t="s">
        <v>85</v>
      </c>
      <c r="B41" s="48"/>
      <c r="C41" s="48"/>
      <c r="D41" s="48"/>
      <c r="E41" s="48"/>
      <c r="F41" s="48"/>
      <c r="G41" s="48"/>
      <c r="H41" s="48"/>
      <c r="I41" s="48"/>
      <c r="J41" s="48"/>
      <c r="K41" s="55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55"/>
      <c r="AB41" s="55"/>
      <c r="AC41" s="55"/>
      <c r="AD41" s="55"/>
      <c r="AE41" s="55"/>
      <c r="AF41" s="55"/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48">
        <v>17</v>
      </c>
      <c r="C42" s="48">
        <v>17</v>
      </c>
      <c r="D42" s="48">
        <v>17</v>
      </c>
      <c r="E42" s="48">
        <v>17</v>
      </c>
      <c r="F42" s="48">
        <v>17</v>
      </c>
      <c r="G42" s="48">
        <v>17</v>
      </c>
      <c r="H42" s="48">
        <v>17</v>
      </c>
      <c r="I42" s="48">
        <v>17</v>
      </c>
      <c r="J42" s="48">
        <v>17</v>
      </c>
      <c r="K42" s="68">
        <v>17</v>
      </c>
      <c r="L42" s="48">
        <v>17</v>
      </c>
      <c r="M42" s="48">
        <v>17</v>
      </c>
      <c r="N42" s="48">
        <v>17</v>
      </c>
      <c r="O42" s="48">
        <v>17</v>
      </c>
      <c r="P42" s="48">
        <v>17</v>
      </c>
      <c r="Q42" s="48">
        <v>17</v>
      </c>
      <c r="R42" s="48">
        <v>17</v>
      </c>
      <c r="S42" s="48">
        <v>17</v>
      </c>
      <c r="T42" s="48">
        <v>17</v>
      </c>
      <c r="U42" s="48">
        <v>17</v>
      </c>
      <c r="V42" s="48">
        <v>17</v>
      </c>
      <c r="W42" s="48">
        <v>17</v>
      </c>
      <c r="X42" s="48">
        <v>17</v>
      </c>
      <c r="Y42" s="48">
        <v>17</v>
      </c>
      <c r="Z42" s="48">
        <v>17</v>
      </c>
      <c r="AA42" s="55">
        <v>17</v>
      </c>
      <c r="AB42" s="55">
        <v>17</v>
      </c>
      <c r="AC42" s="55">
        <v>17</v>
      </c>
      <c r="AD42" s="55">
        <v>17</v>
      </c>
      <c r="AE42" s="55">
        <v>16.899999999999999</v>
      </c>
      <c r="AF42" s="55">
        <v>16.899999999999999</v>
      </c>
      <c r="AG42" s="58">
        <v>24</v>
      </c>
      <c r="AH42" s="51">
        <f t="shared" si="2"/>
        <v>17</v>
      </c>
      <c r="AI42" s="52">
        <f t="shared" si="3"/>
        <v>16.899999999999999</v>
      </c>
      <c r="AK42" s="53"/>
    </row>
    <row r="43" spans="1:41" x14ac:dyDescent="0.25">
      <c r="A43" s="57" t="s">
        <v>27</v>
      </c>
      <c r="B43" s="48">
        <v>3.2</v>
      </c>
      <c r="C43" s="48">
        <v>3.2</v>
      </c>
      <c r="D43" s="48">
        <v>3.2</v>
      </c>
      <c r="E43" s="48">
        <v>3.2</v>
      </c>
      <c r="F43" s="48">
        <v>3.2</v>
      </c>
      <c r="G43" s="48">
        <v>3.2</v>
      </c>
      <c r="H43" s="48">
        <v>3.2</v>
      </c>
      <c r="I43" s="48">
        <v>3.2</v>
      </c>
      <c r="J43" s="48">
        <v>3.2</v>
      </c>
      <c r="K43" s="55">
        <v>3.2</v>
      </c>
      <c r="L43" s="48">
        <v>3.2</v>
      </c>
      <c r="M43" s="48">
        <v>3.2</v>
      </c>
      <c r="N43" s="48">
        <v>3.2</v>
      </c>
      <c r="O43" s="48">
        <v>0</v>
      </c>
      <c r="P43" s="48">
        <v>0</v>
      </c>
      <c r="Q43" s="48">
        <v>0</v>
      </c>
      <c r="R43" s="48">
        <v>0</v>
      </c>
      <c r="S43" s="48">
        <v>2.8</v>
      </c>
      <c r="T43" s="48">
        <v>2.8</v>
      </c>
      <c r="U43" s="48">
        <v>2.8</v>
      </c>
      <c r="V43" s="48">
        <v>2.8</v>
      </c>
      <c r="W43" s="48">
        <v>2.8</v>
      </c>
      <c r="X43" s="48">
        <v>2.8</v>
      </c>
      <c r="Y43" s="48">
        <v>0</v>
      </c>
      <c r="Z43" s="48">
        <v>0</v>
      </c>
      <c r="AA43" s="55">
        <v>0</v>
      </c>
      <c r="AB43" s="55">
        <v>0</v>
      </c>
      <c r="AC43" s="55">
        <v>0</v>
      </c>
      <c r="AD43" s="55">
        <v>0</v>
      </c>
      <c r="AE43" s="55">
        <v>0</v>
      </c>
      <c r="AF43" s="55">
        <v>0</v>
      </c>
      <c r="AG43" s="58">
        <v>15</v>
      </c>
      <c r="AH43" s="51">
        <f t="shared" si="2"/>
        <v>3.2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48">
        <v>12.1</v>
      </c>
      <c r="C44" s="48">
        <v>12.1</v>
      </c>
      <c r="D44" s="48">
        <v>12.1</v>
      </c>
      <c r="E44" s="48">
        <v>12.1</v>
      </c>
      <c r="F44" s="48">
        <v>12.1</v>
      </c>
      <c r="G44" s="48">
        <v>12.1</v>
      </c>
      <c r="H44" s="48">
        <v>12.1</v>
      </c>
      <c r="I44" s="48">
        <v>12.1</v>
      </c>
      <c r="J44" s="48">
        <v>12.1</v>
      </c>
      <c r="K44" s="55">
        <v>12</v>
      </c>
      <c r="L44" s="48">
        <v>12</v>
      </c>
      <c r="M44" s="48">
        <v>12</v>
      </c>
      <c r="N44" s="48">
        <v>12</v>
      </c>
      <c r="O44" s="48">
        <v>12</v>
      </c>
      <c r="P44" s="48">
        <v>12</v>
      </c>
      <c r="Q44" s="48">
        <v>12</v>
      </c>
      <c r="R44" s="48">
        <v>12</v>
      </c>
      <c r="S44" s="48">
        <v>12</v>
      </c>
      <c r="T44" s="48">
        <v>12</v>
      </c>
      <c r="U44" s="48">
        <v>12</v>
      </c>
      <c r="V44" s="48">
        <v>12</v>
      </c>
      <c r="W44" s="48">
        <v>12</v>
      </c>
      <c r="X44" s="48">
        <v>12</v>
      </c>
      <c r="Y44" s="48">
        <v>12</v>
      </c>
      <c r="Z44" s="48">
        <v>12</v>
      </c>
      <c r="AA44" s="55">
        <v>12</v>
      </c>
      <c r="AB44" s="55">
        <v>12</v>
      </c>
      <c r="AC44" s="55">
        <v>12</v>
      </c>
      <c r="AD44" s="55">
        <v>12</v>
      </c>
      <c r="AE44" s="55">
        <v>12</v>
      </c>
      <c r="AF44" s="55">
        <v>12</v>
      </c>
      <c r="AG44" s="58">
        <v>14.1</v>
      </c>
      <c r="AH44" s="51">
        <f t="shared" si="2"/>
        <v>12.1</v>
      </c>
      <c r="AI44" s="52">
        <f t="shared" si="3"/>
        <v>12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48">
        <v>14</v>
      </c>
      <c r="C45" s="48">
        <v>14</v>
      </c>
      <c r="D45" s="48">
        <v>14</v>
      </c>
      <c r="E45" s="48">
        <v>14</v>
      </c>
      <c r="F45" s="48">
        <v>14</v>
      </c>
      <c r="G45" s="48">
        <v>14</v>
      </c>
      <c r="H45" s="48">
        <v>14</v>
      </c>
      <c r="I45" s="48">
        <v>14</v>
      </c>
      <c r="J45" s="48">
        <v>14</v>
      </c>
      <c r="K45" s="68">
        <v>14</v>
      </c>
      <c r="L45" s="48">
        <v>14</v>
      </c>
      <c r="M45" s="48">
        <v>14</v>
      </c>
      <c r="N45" s="48">
        <v>14</v>
      </c>
      <c r="O45" s="48">
        <v>14</v>
      </c>
      <c r="P45" s="48">
        <v>14</v>
      </c>
      <c r="Q45" s="48">
        <v>12</v>
      </c>
      <c r="R45" s="48">
        <v>12</v>
      </c>
      <c r="S45" s="48">
        <v>12</v>
      </c>
      <c r="T45" s="48">
        <v>12</v>
      </c>
      <c r="U45" s="48">
        <v>14</v>
      </c>
      <c r="V45" s="48">
        <v>14</v>
      </c>
      <c r="W45" s="48">
        <v>14</v>
      </c>
      <c r="X45" s="48">
        <v>14</v>
      </c>
      <c r="Y45" s="48">
        <v>14</v>
      </c>
      <c r="Z45" s="48">
        <v>14</v>
      </c>
      <c r="AA45" s="48">
        <v>14</v>
      </c>
      <c r="AB45" s="48">
        <v>14</v>
      </c>
      <c r="AC45" s="48">
        <v>14</v>
      </c>
      <c r="AD45" s="55">
        <v>8</v>
      </c>
      <c r="AE45" s="55">
        <v>8</v>
      </c>
      <c r="AF45" s="55">
        <v>14</v>
      </c>
      <c r="AG45" s="58">
        <v>14</v>
      </c>
      <c r="AH45" s="51">
        <f t="shared" si="2"/>
        <v>14</v>
      </c>
      <c r="AI45" s="52">
        <f t="shared" si="3"/>
        <v>8</v>
      </c>
      <c r="AK45" s="53"/>
    </row>
    <row r="46" spans="1:41" x14ac:dyDescent="0.25">
      <c r="A46" s="57" t="s">
        <v>30</v>
      </c>
      <c r="B46" s="48">
        <v>6.5</v>
      </c>
      <c r="C46" s="48">
        <v>6.5</v>
      </c>
      <c r="D46" s="48">
        <v>6.5</v>
      </c>
      <c r="E46" s="48">
        <v>6.5</v>
      </c>
      <c r="F46" s="48">
        <v>6.5</v>
      </c>
      <c r="G46" s="48">
        <v>6.5</v>
      </c>
      <c r="H46" s="48">
        <v>6.5</v>
      </c>
      <c r="I46" s="48">
        <v>6.5</v>
      </c>
      <c r="J46" s="48">
        <v>6.5</v>
      </c>
      <c r="K46" s="55">
        <v>6.5</v>
      </c>
      <c r="L46" s="48">
        <v>6.5</v>
      </c>
      <c r="M46" s="48">
        <v>6.5</v>
      </c>
      <c r="N46" s="48">
        <v>6.5</v>
      </c>
      <c r="O46" s="48">
        <v>6.5</v>
      </c>
      <c r="P46" s="48">
        <v>6.5</v>
      </c>
      <c r="Q46" s="48">
        <v>6.5</v>
      </c>
      <c r="R46" s="48">
        <v>6.5</v>
      </c>
      <c r="S46" s="48">
        <v>6.5</v>
      </c>
      <c r="T46" s="48">
        <v>6.5</v>
      </c>
      <c r="U46" s="48">
        <v>6.5</v>
      </c>
      <c r="V46" s="48">
        <v>6.5</v>
      </c>
      <c r="W46" s="48">
        <v>6.5</v>
      </c>
      <c r="X46" s="48">
        <v>6.5</v>
      </c>
      <c r="Y46" s="48">
        <v>6.5</v>
      </c>
      <c r="Z46" s="48">
        <v>6.5</v>
      </c>
      <c r="AA46" s="55">
        <v>6.5</v>
      </c>
      <c r="AB46" s="55">
        <v>6.5</v>
      </c>
      <c r="AC46" s="55">
        <v>6.6</v>
      </c>
      <c r="AD46" s="55">
        <v>6.6</v>
      </c>
      <c r="AE46" s="55">
        <v>6.6</v>
      </c>
      <c r="AF46" s="55">
        <v>6.6</v>
      </c>
      <c r="AG46" s="58">
        <v>10.050000000000001</v>
      </c>
      <c r="AH46" s="51">
        <f t="shared" si="2"/>
        <v>6.6</v>
      </c>
      <c r="AI46" s="52">
        <f t="shared" si="3"/>
        <v>6.5</v>
      </c>
      <c r="AK46" s="53"/>
    </row>
    <row r="47" spans="1:41" x14ac:dyDescent="0.25">
      <c r="A47" s="57" t="s">
        <v>31</v>
      </c>
      <c r="B47" s="48">
        <v>6.2</v>
      </c>
      <c r="C47" s="48">
        <v>6.2</v>
      </c>
      <c r="D47" s="48">
        <v>6.2</v>
      </c>
      <c r="E47" s="48">
        <v>6.2</v>
      </c>
      <c r="F47" s="48">
        <v>6.2</v>
      </c>
      <c r="G47" s="48">
        <v>6.2</v>
      </c>
      <c r="H47" s="48">
        <v>6.2</v>
      </c>
      <c r="I47" s="48">
        <v>6.2</v>
      </c>
      <c r="J47" s="48">
        <v>6.2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55">
        <v>6.2</v>
      </c>
      <c r="AB47" s="55">
        <v>6.2</v>
      </c>
      <c r="AC47" s="55">
        <v>6.2</v>
      </c>
      <c r="AD47" s="55">
        <v>6.2</v>
      </c>
      <c r="AE47" s="55">
        <v>6.2</v>
      </c>
      <c r="AF47" s="55">
        <v>6.2</v>
      </c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f>B195</f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f t="shared" si="5"/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377.54</v>
      </c>
      <c r="C49" s="66">
        <f t="shared" si="6"/>
        <v>376.14000000000004</v>
      </c>
      <c r="D49" s="66">
        <f t="shared" si="6"/>
        <v>375.34000000000003</v>
      </c>
      <c r="E49" s="66">
        <f t="shared" si="6"/>
        <v>313.74000000000007</v>
      </c>
      <c r="F49" s="66">
        <f t="shared" si="6"/>
        <v>315.94</v>
      </c>
      <c r="G49" s="66">
        <f t="shared" si="6"/>
        <v>316.34000000000003</v>
      </c>
      <c r="H49" s="66">
        <f t="shared" si="6"/>
        <v>314.14000000000004</v>
      </c>
      <c r="I49" s="66">
        <f t="shared" si="6"/>
        <v>315.44</v>
      </c>
      <c r="J49" s="66">
        <f t="shared" si="6"/>
        <v>314.64000000000004</v>
      </c>
      <c r="K49" s="66">
        <f t="shared" si="6"/>
        <v>310.24</v>
      </c>
      <c r="L49" s="66">
        <f t="shared" si="6"/>
        <v>316.74</v>
      </c>
      <c r="M49" s="66">
        <f t="shared" si="6"/>
        <v>381.04</v>
      </c>
      <c r="N49" s="66">
        <f t="shared" si="6"/>
        <v>380.34000000000003</v>
      </c>
      <c r="O49" s="66">
        <f t="shared" si="6"/>
        <v>376.44</v>
      </c>
      <c r="P49" s="66">
        <f t="shared" si="6"/>
        <v>378.34</v>
      </c>
      <c r="Q49" s="66">
        <f t="shared" si="6"/>
        <v>374.14000000000004</v>
      </c>
      <c r="R49" s="66">
        <f t="shared" si="6"/>
        <v>374.04</v>
      </c>
      <c r="S49" s="66">
        <f t="shared" si="6"/>
        <v>377.24</v>
      </c>
      <c r="T49" s="66">
        <f t="shared" si="6"/>
        <v>380.04</v>
      </c>
      <c r="U49" s="66">
        <f t="shared" si="6"/>
        <v>381.24000000000007</v>
      </c>
      <c r="V49" s="66">
        <f t="shared" si="6"/>
        <v>380.54</v>
      </c>
      <c r="W49" s="66">
        <f t="shared" si="6"/>
        <v>380.04</v>
      </c>
      <c r="X49" s="66">
        <f t="shared" si="6"/>
        <v>379.94</v>
      </c>
      <c r="Y49" s="66">
        <f t="shared" si="6"/>
        <v>377.54</v>
      </c>
      <c r="Z49" s="66">
        <f t="shared" si="6"/>
        <v>377.54</v>
      </c>
      <c r="AA49" s="66">
        <f t="shared" si="6"/>
        <v>374.64</v>
      </c>
      <c r="AB49" s="66">
        <f t="shared" si="6"/>
        <v>375.84</v>
      </c>
      <c r="AC49" s="66">
        <f t="shared" si="6"/>
        <v>378.24</v>
      </c>
      <c r="AD49" s="66">
        <f t="shared" si="6"/>
        <v>372.74000000000007</v>
      </c>
      <c r="AE49" s="66">
        <f t="shared" si="6"/>
        <v>370.44</v>
      </c>
      <c r="AF49" s="66">
        <f t="shared" si="6"/>
        <v>334.04</v>
      </c>
      <c r="AG49" s="71">
        <f>SUM(AG36:AG48)</f>
        <v>489.91</v>
      </c>
      <c r="AH49" s="51">
        <f t="shared" si="2"/>
        <v>381.24000000000007</v>
      </c>
      <c r="AI49" s="52">
        <f t="shared" si="3"/>
        <v>310.24</v>
      </c>
      <c r="AK49" s="53"/>
    </row>
    <row r="50" spans="1:37" x14ac:dyDescent="0.25">
      <c r="A50" s="54" t="s">
        <v>34</v>
      </c>
      <c r="B50" s="48">
        <v>0</v>
      </c>
      <c r="C50" s="48">
        <v>0</v>
      </c>
      <c r="D50" s="48">
        <v>0</v>
      </c>
      <c r="E50" s="48">
        <v>0</v>
      </c>
      <c r="F50" s="48">
        <v>0</v>
      </c>
      <c r="G50" s="48">
        <v>0</v>
      </c>
      <c r="H50" s="48">
        <v>0</v>
      </c>
      <c r="I50" s="48">
        <v>0</v>
      </c>
      <c r="J50" s="48">
        <v>0</v>
      </c>
      <c r="K50" s="48">
        <v>0</v>
      </c>
      <c r="L50" s="48">
        <v>0</v>
      </c>
      <c r="M50" s="48">
        <v>0</v>
      </c>
      <c r="N50" s="72">
        <v>0</v>
      </c>
      <c r="O50" s="72">
        <v>0</v>
      </c>
      <c r="P50" s="48">
        <v>29.2</v>
      </c>
      <c r="Q50" s="48">
        <v>40</v>
      </c>
      <c r="R50" s="48">
        <v>44.5</v>
      </c>
      <c r="S50" s="48">
        <v>59.9</v>
      </c>
      <c r="T50" s="48">
        <v>37.5</v>
      </c>
      <c r="U50" s="48">
        <v>29.9</v>
      </c>
      <c r="V50" s="48">
        <v>29.9</v>
      </c>
      <c r="W50" s="48">
        <v>10.8</v>
      </c>
      <c r="X50" s="48">
        <v>19.8</v>
      </c>
      <c r="Y50" s="48">
        <v>60</v>
      </c>
      <c r="Z50" s="48">
        <v>60</v>
      </c>
      <c r="AA50" s="48">
        <v>60</v>
      </c>
      <c r="AB50" s="48">
        <v>60</v>
      </c>
      <c r="AC50" s="48">
        <v>40</v>
      </c>
      <c r="AD50" s="48">
        <v>14</v>
      </c>
      <c r="AE50" s="48">
        <v>0</v>
      </c>
      <c r="AF50" s="48">
        <v>0</v>
      </c>
      <c r="AG50" s="56">
        <v>60</v>
      </c>
      <c r="AH50" s="51">
        <f t="shared" si="2"/>
        <v>60</v>
      </c>
      <c r="AI50" s="52">
        <f t="shared" si="3"/>
        <v>0</v>
      </c>
      <c r="AK50" s="53"/>
    </row>
    <row r="51" spans="1:37" x14ac:dyDescent="0.25">
      <c r="A51" s="57" t="s">
        <v>35</v>
      </c>
      <c r="B51" s="67">
        <v>0</v>
      </c>
      <c r="C51" s="67">
        <v>0</v>
      </c>
      <c r="D51" s="67">
        <v>0</v>
      </c>
      <c r="E51" s="67">
        <v>0</v>
      </c>
      <c r="F51" s="67">
        <v>0</v>
      </c>
      <c r="G51" s="67">
        <v>0</v>
      </c>
      <c r="H51" s="67">
        <v>0</v>
      </c>
      <c r="I51" s="67">
        <v>0</v>
      </c>
      <c r="J51" s="67">
        <v>0</v>
      </c>
      <c r="K51" s="67">
        <v>0</v>
      </c>
      <c r="L51" s="67">
        <v>0</v>
      </c>
      <c r="M51" s="67">
        <v>0</v>
      </c>
      <c r="N51" s="72">
        <v>0</v>
      </c>
      <c r="O51" s="72">
        <v>0</v>
      </c>
      <c r="P51" s="67">
        <v>15.1</v>
      </c>
      <c r="Q51" s="67">
        <v>17.399999999999999</v>
      </c>
      <c r="R51" s="48">
        <v>18</v>
      </c>
      <c r="S51" s="48">
        <v>19.7</v>
      </c>
      <c r="T51" s="48">
        <v>22.5</v>
      </c>
      <c r="U51" s="67">
        <v>15.6</v>
      </c>
      <c r="V51" s="67">
        <v>11.7</v>
      </c>
      <c r="W51" s="67">
        <v>8</v>
      </c>
      <c r="X51" s="67">
        <v>4.9000000000000004</v>
      </c>
      <c r="Y51" s="67">
        <v>28.7</v>
      </c>
      <c r="Z51" s="67">
        <v>28.7</v>
      </c>
      <c r="AA51" s="67">
        <v>28.5</v>
      </c>
      <c r="AB51" s="67">
        <v>28.5</v>
      </c>
      <c r="AC51" s="67">
        <v>18.7</v>
      </c>
      <c r="AD51" s="67">
        <v>9.8000000000000007</v>
      </c>
      <c r="AE51" s="67">
        <v>0</v>
      </c>
      <c r="AF51" s="67">
        <v>0</v>
      </c>
      <c r="AG51" s="58">
        <v>32</v>
      </c>
      <c r="AH51" s="51">
        <f t="shared" si="2"/>
        <v>28.7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74">
        <v>0</v>
      </c>
      <c r="C52" s="74">
        <v>0</v>
      </c>
      <c r="D52" s="74">
        <v>0</v>
      </c>
      <c r="E52" s="74">
        <v>0</v>
      </c>
      <c r="F52" s="74">
        <v>0</v>
      </c>
      <c r="G52" s="74">
        <v>0</v>
      </c>
      <c r="H52" s="74">
        <v>0</v>
      </c>
      <c r="I52" s="74">
        <v>0</v>
      </c>
      <c r="J52" s="74">
        <v>0</v>
      </c>
      <c r="K52" s="74">
        <v>0</v>
      </c>
      <c r="L52" s="74">
        <v>0</v>
      </c>
      <c r="M52" s="74">
        <v>0</v>
      </c>
      <c r="N52" s="73">
        <v>0</v>
      </c>
      <c r="O52" s="73">
        <v>0</v>
      </c>
      <c r="P52" s="74">
        <v>5.5</v>
      </c>
      <c r="Q52" s="74">
        <v>6.4</v>
      </c>
      <c r="R52" s="48">
        <v>6.6</v>
      </c>
      <c r="S52" s="48">
        <v>7.2</v>
      </c>
      <c r="T52" s="48">
        <v>8.1999999999999993</v>
      </c>
      <c r="U52" s="74">
        <v>5.7</v>
      </c>
      <c r="V52" s="74">
        <v>4.3</v>
      </c>
      <c r="W52" s="74">
        <v>2.9</v>
      </c>
      <c r="X52" s="74">
        <v>1.8</v>
      </c>
      <c r="Y52" s="74">
        <v>10.5</v>
      </c>
      <c r="Z52" s="74">
        <v>10.5</v>
      </c>
      <c r="AA52" s="74">
        <v>10.4</v>
      </c>
      <c r="AB52" s="74">
        <v>10.4</v>
      </c>
      <c r="AC52" s="74">
        <v>6.8</v>
      </c>
      <c r="AD52" s="74">
        <v>3.6</v>
      </c>
      <c r="AE52" s="74">
        <v>0</v>
      </c>
      <c r="AF52" s="74">
        <v>0</v>
      </c>
      <c r="AG52" s="75">
        <v>14</v>
      </c>
      <c r="AH52" s="51">
        <f t="shared" si="2"/>
        <v>10.5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 t="shared" ref="B53:AF53" si="7">SUM(B50:B52)</f>
        <v>0</v>
      </c>
      <c r="C53" s="66">
        <f t="shared" si="7"/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0</v>
      </c>
      <c r="N53" s="66">
        <f t="shared" si="7"/>
        <v>0</v>
      </c>
      <c r="O53" s="66">
        <f t="shared" si="7"/>
        <v>0</v>
      </c>
      <c r="P53" s="66">
        <f t="shared" si="7"/>
        <v>49.8</v>
      </c>
      <c r="Q53" s="66">
        <f t="shared" si="7"/>
        <v>63.8</v>
      </c>
      <c r="R53" s="66">
        <f t="shared" si="7"/>
        <v>69.099999999999994</v>
      </c>
      <c r="S53" s="66">
        <f t="shared" si="7"/>
        <v>86.8</v>
      </c>
      <c r="T53" s="66">
        <f t="shared" si="7"/>
        <v>68.2</v>
      </c>
      <c r="U53" s="66">
        <f t="shared" si="7"/>
        <v>51.2</v>
      </c>
      <c r="V53" s="66">
        <f t="shared" si="7"/>
        <v>45.899999999999991</v>
      </c>
      <c r="W53" s="66">
        <f t="shared" si="7"/>
        <v>21.7</v>
      </c>
      <c r="X53" s="66">
        <f t="shared" si="7"/>
        <v>26.500000000000004</v>
      </c>
      <c r="Y53" s="66">
        <f t="shared" si="7"/>
        <v>99.2</v>
      </c>
      <c r="Z53" s="66">
        <f t="shared" si="7"/>
        <v>99.2</v>
      </c>
      <c r="AA53" s="66">
        <f t="shared" si="7"/>
        <v>98.9</v>
      </c>
      <c r="AB53" s="66">
        <f t="shared" si="7"/>
        <v>98.9</v>
      </c>
      <c r="AC53" s="66">
        <f t="shared" si="7"/>
        <v>65.5</v>
      </c>
      <c r="AD53" s="66">
        <f t="shared" si="7"/>
        <v>27.400000000000002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99.2</v>
      </c>
      <c r="AI53" s="52">
        <f t="shared" si="3"/>
        <v>0</v>
      </c>
      <c r="AK53" s="53"/>
    </row>
    <row r="54" spans="1:37" x14ac:dyDescent="0.25">
      <c r="A54" s="54" t="s">
        <v>205</v>
      </c>
      <c r="B54" s="48">
        <v>24.19</v>
      </c>
      <c r="C54" s="48">
        <v>23.42</v>
      </c>
      <c r="D54" s="48">
        <v>22</v>
      </c>
      <c r="E54" s="48">
        <v>22</v>
      </c>
      <c r="F54" s="48">
        <v>19.2</v>
      </c>
      <c r="G54" s="48">
        <v>17.670000000000002</v>
      </c>
      <c r="H54" s="48">
        <v>22.3</v>
      </c>
      <c r="I54" s="48">
        <v>11</v>
      </c>
      <c r="J54" s="48">
        <v>12</v>
      </c>
      <c r="K54" s="48">
        <v>10.83</v>
      </c>
      <c r="L54" s="48">
        <v>10.199999999999999</v>
      </c>
      <c r="M54" s="48">
        <v>14</v>
      </c>
      <c r="N54" s="48">
        <v>27</v>
      </c>
      <c r="O54" s="48">
        <v>35.520000000000003</v>
      </c>
      <c r="P54" s="48">
        <v>39.26</v>
      </c>
      <c r="Q54" s="48">
        <v>27.67</v>
      </c>
      <c r="R54" s="48">
        <v>32.520000000000003</v>
      </c>
      <c r="S54" s="48">
        <v>23.76</v>
      </c>
      <c r="T54" s="48">
        <v>23.44</v>
      </c>
      <c r="U54" s="48">
        <v>22.2</v>
      </c>
      <c r="V54" s="48">
        <v>19.14</v>
      </c>
      <c r="W54" s="48">
        <v>18.98</v>
      </c>
      <c r="X54" s="48">
        <v>18.84</v>
      </c>
      <c r="Y54" s="48">
        <v>39.15</v>
      </c>
      <c r="Z54" s="48">
        <v>65.94</v>
      </c>
      <c r="AA54" s="48">
        <v>39.71</v>
      </c>
      <c r="AB54" s="48">
        <v>38.14</v>
      </c>
      <c r="AC54" s="48">
        <v>40.619999999999997</v>
      </c>
      <c r="AD54" s="48">
        <v>36.840000000000003</v>
      </c>
      <c r="AE54" s="48">
        <v>30.9</v>
      </c>
      <c r="AF54" s="48">
        <v>29.23</v>
      </c>
      <c r="AG54" s="56"/>
      <c r="AH54" s="51">
        <f t="shared" si="2"/>
        <v>65.94</v>
      </c>
      <c r="AI54" s="52">
        <f t="shared" si="3"/>
        <v>10.199999999999999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48">
        <v>0</v>
      </c>
      <c r="M55" s="48">
        <v>0</v>
      </c>
      <c r="N55" s="48">
        <v>0</v>
      </c>
      <c r="O55" s="48">
        <v>0</v>
      </c>
      <c r="P55" s="48">
        <v>53</v>
      </c>
      <c r="Q55" s="48">
        <v>0</v>
      </c>
      <c r="R55" s="48">
        <v>0</v>
      </c>
      <c r="S55" s="48">
        <v>0</v>
      </c>
      <c r="T55" s="48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  <c r="Z55" s="76">
        <v>44.8</v>
      </c>
      <c r="AA55" s="67">
        <v>0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53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-40</v>
      </c>
      <c r="C56" s="67">
        <v>-39</v>
      </c>
      <c r="D56" s="67">
        <v>-41</v>
      </c>
      <c r="E56" s="67">
        <v>-12</v>
      </c>
      <c r="F56" s="67">
        <v>-27</v>
      </c>
      <c r="G56" s="67">
        <v>-52.3</v>
      </c>
      <c r="H56" s="67">
        <v>-53.3</v>
      </c>
      <c r="I56" s="67">
        <v>-48</v>
      </c>
      <c r="J56" s="67">
        <v>-1.9</v>
      </c>
      <c r="K56" s="48">
        <v>-0.5</v>
      </c>
      <c r="L56" s="67">
        <v>0</v>
      </c>
      <c r="M56" s="67">
        <v>0</v>
      </c>
      <c r="N56" s="67">
        <v>-5</v>
      </c>
      <c r="O56" s="67">
        <v>38.9</v>
      </c>
      <c r="P56" s="67">
        <v>-14.7</v>
      </c>
      <c r="Q56" s="67">
        <v>2.7</v>
      </c>
      <c r="R56" s="67">
        <v>5.7</v>
      </c>
      <c r="S56" s="67">
        <v>14</v>
      </c>
      <c r="T56" s="67">
        <v>-2.6</v>
      </c>
      <c r="U56" s="77">
        <v>10.3</v>
      </c>
      <c r="V56" s="77">
        <v>-16.2</v>
      </c>
      <c r="W56" s="77">
        <v>-38</v>
      </c>
      <c r="X56" s="77">
        <v>-9.3000000000000007</v>
      </c>
      <c r="Y56" s="77">
        <v>20.7</v>
      </c>
      <c r="Z56" s="77">
        <v>23.7</v>
      </c>
      <c r="AA56" s="67">
        <v>32.299999999999997</v>
      </c>
      <c r="AB56" s="67">
        <v>8.1999999999999993</v>
      </c>
      <c r="AC56" s="67">
        <v>-9.9</v>
      </c>
      <c r="AD56" s="67">
        <v>-17.3</v>
      </c>
      <c r="AE56" s="67">
        <v>0</v>
      </c>
      <c r="AF56" s="67">
        <v>-31</v>
      </c>
      <c r="AG56" s="78"/>
      <c r="AH56" s="51">
        <f t="shared" si="2"/>
        <v>38.9</v>
      </c>
      <c r="AI56" s="52">
        <f t="shared" si="3"/>
        <v>-53.3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79">
        <v>0</v>
      </c>
      <c r="M57" s="79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9</v>
      </c>
      <c r="U57" s="67">
        <v>9</v>
      </c>
      <c r="V57" s="67">
        <v>0</v>
      </c>
      <c r="W57" s="67">
        <v>0</v>
      </c>
      <c r="X57" s="67">
        <v>0</v>
      </c>
      <c r="Y57" s="67">
        <v>15</v>
      </c>
      <c r="Z57" s="67">
        <v>15</v>
      </c>
      <c r="AA57" s="79">
        <v>19</v>
      </c>
      <c r="AB57" s="79">
        <v>20</v>
      </c>
      <c r="AC57" s="79">
        <v>22</v>
      </c>
      <c r="AD57" s="79">
        <v>0</v>
      </c>
      <c r="AE57" s="79">
        <v>10</v>
      </c>
      <c r="AF57" s="79">
        <v>10</v>
      </c>
      <c r="AG57" s="78"/>
      <c r="AH57" s="51">
        <f t="shared" si="2"/>
        <v>22</v>
      </c>
      <c r="AI57" s="52">
        <f t="shared" si="3"/>
        <v>0</v>
      </c>
      <c r="AK57" s="53"/>
    </row>
    <row r="58" spans="1:37" x14ac:dyDescent="0.25">
      <c r="A58" s="57" t="s">
        <v>40</v>
      </c>
      <c r="B58" s="48">
        <v>0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79">
        <v>0</v>
      </c>
      <c r="L58" s="79">
        <v>0</v>
      </c>
      <c r="M58" s="79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67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87</v>
      </c>
      <c r="B59" s="80">
        <v>0</v>
      </c>
      <c r="C59" s="80">
        <v>0</v>
      </c>
      <c r="D59" s="80">
        <v>0</v>
      </c>
      <c r="E59" s="80">
        <v>0</v>
      </c>
      <c r="F59" s="80">
        <v>0</v>
      </c>
      <c r="G59" s="80">
        <v>0</v>
      </c>
      <c r="H59" s="80">
        <v>0</v>
      </c>
      <c r="I59" s="80">
        <v>0</v>
      </c>
      <c r="J59" s="80">
        <v>0</v>
      </c>
      <c r="K59" s="79">
        <v>0</v>
      </c>
      <c r="L59" s="79">
        <v>0</v>
      </c>
      <c r="M59" s="79">
        <v>0</v>
      </c>
      <c r="N59" s="80">
        <v>0</v>
      </c>
      <c r="O59" s="80">
        <v>0</v>
      </c>
      <c r="P59" s="80">
        <v>0</v>
      </c>
      <c r="Q59" s="80">
        <v>0</v>
      </c>
      <c r="R59" s="80">
        <v>0</v>
      </c>
      <c r="S59" s="80">
        <v>0</v>
      </c>
      <c r="T59" s="80">
        <v>0</v>
      </c>
      <c r="U59" s="48">
        <v>0</v>
      </c>
      <c r="V59" s="67">
        <v>0</v>
      </c>
      <c r="W59" s="67">
        <v>0</v>
      </c>
      <c r="X59" s="67">
        <v>0</v>
      </c>
      <c r="Y59" s="67">
        <v>8</v>
      </c>
      <c r="Z59" s="80">
        <v>8</v>
      </c>
      <c r="AA59" s="80">
        <v>8</v>
      </c>
      <c r="AB59" s="80">
        <v>8</v>
      </c>
      <c r="AC59" s="80">
        <v>0</v>
      </c>
      <c r="AD59" s="80">
        <v>4</v>
      </c>
      <c r="AE59" s="80">
        <v>4</v>
      </c>
      <c r="AF59" s="80">
        <v>4</v>
      </c>
      <c r="AG59" s="78"/>
      <c r="AH59" s="51">
        <f t="shared" si="2"/>
        <v>8</v>
      </c>
      <c r="AI59" s="52">
        <f t="shared" si="3"/>
        <v>0</v>
      </c>
      <c r="AK59" s="53"/>
    </row>
    <row r="60" spans="1:37" x14ac:dyDescent="0.25">
      <c r="A60" s="57" t="s">
        <v>88</v>
      </c>
      <c r="B60" s="80">
        <v>0</v>
      </c>
      <c r="C60" s="80">
        <v>0</v>
      </c>
      <c r="D60" s="80">
        <v>0</v>
      </c>
      <c r="E60" s="80">
        <v>0</v>
      </c>
      <c r="F60" s="80">
        <v>0</v>
      </c>
      <c r="G60" s="80">
        <v>0</v>
      </c>
      <c r="H60" s="80">
        <v>0</v>
      </c>
      <c r="I60" s="80">
        <v>0</v>
      </c>
      <c r="J60" s="80">
        <v>0</v>
      </c>
      <c r="K60" s="79">
        <v>0</v>
      </c>
      <c r="L60" s="79">
        <v>0</v>
      </c>
      <c r="M60" s="79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48">
        <v>0</v>
      </c>
      <c r="V60" s="67">
        <v>0</v>
      </c>
      <c r="W60" s="67">
        <v>0</v>
      </c>
      <c r="X60" s="67">
        <v>0</v>
      </c>
      <c r="Y60" s="67">
        <v>0</v>
      </c>
      <c r="Z60" s="67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89</v>
      </c>
      <c r="B61" s="79">
        <v>0</v>
      </c>
      <c r="C61" s="79">
        <v>0</v>
      </c>
      <c r="D61" s="79">
        <v>0</v>
      </c>
      <c r="E61" s="79">
        <v>0</v>
      </c>
      <c r="F61" s="79">
        <v>0</v>
      </c>
      <c r="G61" s="79">
        <v>0</v>
      </c>
      <c r="H61" s="79">
        <v>0</v>
      </c>
      <c r="I61" s="79">
        <v>0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0</v>
      </c>
      <c r="R61" s="79">
        <v>0</v>
      </c>
      <c r="S61" s="79">
        <v>0</v>
      </c>
      <c r="T61" s="79">
        <v>0</v>
      </c>
      <c r="U61" s="48">
        <v>0</v>
      </c>
      <c r="V61" s="67">
        <v>0</v>
      </c>
      <c r="W61" s="67">
        <v>0</v>
      </c>
      <c r="X61" s="67">
        <v>0</v>
      </c>
      <c r="Y61" s="67">
        <v>0</v>
      </c>
      <c r="Z61" s="67">
        <v>0</v>
      </c>
      <c r="AA61" s="79">
        <v>0</v>
      </c>
      <c r="AB61" s="79">
        <v>0</v>
      </c>
      <c r="AC61" s="79">
        <v>0</v>
      </c>
      <c r="AD61" s="79">
        <v>0</v>
      </c>
      <c r="AE61" s="79">
        <v>0</v>
      </c>
      <c r="AF61" s="79">
        <v>0</v>
      </c>
      <c r="AG61" s="78"/>
      <c r="AH61" s="51">
        <f t="shared" si="2"/>
        <v>0</v>
      </c>
      <c r="AI61" s="52">
        <f t="shared" si="3"/>
        <v>0</v>
      </c>
      <c r="AK61" s="53"/>
    </row>
    <row r="62" spans="1:37" x14ac:dyDescent="0.25">
      <c r="A62" s="57" t="s">
        <v>90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48">
        <v>0</v>
      </c>
      <c r="V62" s="67">
        <v>0</v>
      </c>
      <c r="W62" s="67">
        <v>0</v>
      </c>
      <c r="X62" s="67">
        <v>0</v>
      </c>
      <c r="Y62" s="67">
        <v>0</v>
      </c>
      <c r="Z62" s="67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91</v>
      </c>
      <c r="B63" s="82">
        <v>0</v>
      </c>
      <c r="C63" s="82">
        <v>0</v>
      </c>
      <c r="D63" s="82">
        <v>0</v>
      </c>
      <c r="E63" s="82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79">
        <v>0</v>
      </c>
      <c r="L63" s="79">
        <v>0</v>
      </c>
      <c r="M63" s="79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48">
        <v>0</v>
      </c>
      <c r="V63" s="67">
        <v>0</v>
      </c>
      <c r="W63" s="67">
        <v>0</v>
      </c>
      <c r="X63" s="67">
        <v>0</v>
      </c>
      <c r="Y63" s="67">
        <v>0</v>
      </c>
      <c r="Z63" s="67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92</v>
      </c>
      <c r="B64" s="82">
        <v>0</v>
      </c>
      <c r="C64" s="82">
        <v>0</v>
      </c>
      <c r="D64" s="82">
        <v>0</v>
      </c>
      <c r="E64" s="82">
        <v>0</v>
      </c>
      <c r="F64" s="82">
        <v>0</v>
      </c>
      <c r="G64" s="82">
        <v>0</v>
      </c>
      <c r="H64" s="82">
        <v>0</v>
      </c>
      <c r="I64" s="82">
        <v>0</v>
      </c>
      <c r="J64" s="82">
        <v>0</v>
      </c>
      <c r="K64" s="79">
        <v>0</v>
      </c>
      <c r="L64" s="79">
        <v>0</v>
      </c>
      <c r="M64" s="79">
        <v>0</v>
      </c>
      <c r="N64" s="82">
        <v>0</v>
      </c>
      <c r="O64" s="82">
        <v>0</v>
      </c>
      <c r="P64" s="82">
        <v>0</v>
      </c>
      <c r="Q64" s="82">
        <v>0</v>
      </c>
      <c r="R64" s="82">
        <v>0</v>
      </c>
      <c r="S64" s="82">
        <v>0</v>
      </c>
      <c r="T64" s="82">
        <v>0</v>
      </c>
      <c r="U64" s="48">
        <v>0</v>
      </c>
      <c r="V64" s="67">
        <v>0</v>
      </c>
      <c r="W64" s="67">
        <v>0</v>
      </c>
      <c r="X64" s="67">
        <v>0</v>
      </c>
      <c r="Y64" s="67">
        <v>0</v>
      </c>
      <c r="Z64" s="67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 t="shared" ref="B65:AF65" si="8">SUM(B54:B64)</f>
        <v>-15.809999999999999</v>
      </c>
      <c r="C65" s="66">
        <f t="shared" si="8"/>
        <v>-15.579999999999998</v>
      </c>
      <c r="D65" s="66">
        <f t="shared" si="8"/>
        <v>-19</v>
      </c>
      <c r="E65" s="66">
        <f t="shared" si="8"/>
        <v>10</v>
      </c>
      <c r="F65" s="66">
        <f t="shared" si="8"/>
        <v>-7.8000000000000007</v>
      </c>
      <c r="G65" s="66">
        <f t="shared" si="8"/>
        <v>-34.629999999999995</v>
      </c>
      <c r="H65" s="66">
        <f t="shared" si="8"/>
        <v>-30.999999999999996</v>
      </c>
      <c r="I65" s="66">
        <f t="shared" si="8"/>
        <v>-37</v>
      </c>
      <c r="J65" s="66">
        <f t="shared" si="8"/>
        <v>10.1</v>
      </c>
      <c r="K65" s="66">
        <f t="shared" si="8"/>
        <v>10.33</v>
      </c>
      <c r="L65" s="66">
        <f t="shared" si="8"/>
        <v>10.199999999999999</v>
      </c>
      <c r="M65" s="66">
        <f t="shared" si="8"/>
        <v>14</v>
      </c>
      <c r="N65" s="66">
        <f t="shared" si="8"/>
        <v>22</v>
      </c>
      <c r="O65" s="66">
        <f t="shared" si="8"/>
        <v>74.42</v>
      </c>
      <c r="P65" s="66">
        <f t="shared" si="8"/>
        <v>77.559999999999988</v>
      </c>
      <c r="Q65" s="66">
        <f t="shared" si="8"/>
        <v>30.37</v>
      </c>
      <c r="R65" s="66">
        <f t="shared" si="8"/>
        <v>38.220000000000006</v>
      </c>
      <c r="S65" s="66">
        <f t="shared" si="8"/>
        <v>37.760000000000005</v>
      </c>
      <c r="T65" s="66">
        <f t="shared" si="8"/>
        <v>29.84</v>
      </c>
      <c r="U65" s="66">
        <f t="shared" si="8"/>
        <v>41.5</v>
      </c>
      <c r="V65" s="66">
        <f t="shared" si="8"/>
        <v>2.9400000000000013</v>
      </c>
      <c r="W65" s="66">
        <f t="shared" si="8"/>
        <v>-19.02</v>
      </c>
      <c r="X65" s="66">
        <f t="shared" si="8"/>
        <v>9.5399999999999991</v>
      </c>
      <c r="Y65" s="66">
        <f t="shared" si="8"/>
        <v>82.85</v>
      </c>
      <c r="Z65" s="66">
        <f t="shared" si="8"/>
        <v>157.44</v>
      </c>
      <c r="AA65" s="66">
        <f t="shared" si="8"/>
        <v>99.009999999999991</v>
      </c>
      <c r="AB65" s="66">
        <f t="shared" si="8"/>
        <v>74.34</v>
      </c>
      <c r="AC65" s="66">
        <f t="shared" si="8"/>
        <v>52.72</v>
      </c>
      <c r="AD65" s="66">
        <f t="shared" si="8"/>
        <v>23.540000000000003</v>
      </c>
      <c r="AE65" s="66">
        <f t="shared" si="8"/>
        <v>44.9</v>
      </c>
      <c r="AF65" s="66">
        <f t="shared" si="8"/>
        <v>12.23</v>
      </c>
      <c r="AG65" s="71">
        <f>SUM(AG54:AG64)</f>
        <v>0</v>
      </c>
      <c r="AH65" s="51">
        <f t="shared" si="2"/>
        <v>157.44</v>
      </c>
      <c r="AI65" s="52">
        <f t="shared" si="3"/>
        <v>-37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82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207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209</v>
      </c>
      <c r="B70" s="88">
        <f t="shared" ref="B70:AG70" si="10">B65+B53+B49+B35+B69</f>
        <v>1116.93</v>
      </c>
      <c r="C70" s="88">
        <f t="shared" si="10"/>
        <v>1115.7600000000002</v>
      </c>
      <c r="D70" s="88">
        <f t="shared" si="10"/>
        <v>1066.54</v>
      </c>
      <c r="E70" s="88">
        <f t="shared" si="10"/>
        <v>1033.94</v>
      </c>
      <c r="F70" s="88">
        <f t="shared" si="10"/>
        <v>1083.3400000000001</v>
      </c>
      <c r="G70" s="88">
        <f t="shared" si="10"/>
        <v>1056.9100000000001</v>
      </c>
      <c r="H70" s="88">
        <f t="shared" si="10"/>
        <v>1058.3400000000001</v>
      </c>
      <c r="I70" s="88">
        <f t="shared" si="10"/>
        <v>1053.6400000000001</v>
      </c>
      <c r="J70" s="88">
        <f t="shared" si="10"/>
        <v>1099.94</v>
      </c>
      <c r="K70" s="88">
        <f t="shared" si="10"/>
        <v>1115.77</v>
      </c>
      <c r="L70" s="88">
        <f t="shared" si="10"/>
        <v>1131.1400000000001</v>
      </c>
      <c r="M70" s="88">
        <f t="shared" si="10"/>
        <v>1199.24</v>
      </c>
      <c r="N70" s="88">
        <f t="shared" si="10"/>
        <v>1268.3400000000001</v>
      </c>
      <c r="O70" s="88">
        <f t="shared" si="10"/>
        <v>1316.96</v>
      </c>
      <c r="P70" s="88">
        <f t="shared" si="10"/>
        <v>1307</v>
      </c>
      <c r="Q70" s="88">
        <f t="shared" si="10"/>
        <v>1307.5100000000002</v>
      </c>
      <c r="R70" s="88">
        <f t="shared" si="10"/>
        <v>1325.66</v>
      </c>
      <c r="S70" s="88">
        <f t="shared" si="10"/>
        <v>1364.1000000000001</v>
      </c>
      <c r="T70" s="88">
        <f t="shared" si="10"/>
        <v>1304.08</v>
      </c>
      <c r="U70" s="88">
        <f t="shared" si="10"/>
        <v>1278.04</v>
      </c>
      <c r="V70" s="88">
        <f t="shared" si="10"/>
        <v>1233.48</v>
      </c>
      <c r="W70" s="88">
        <f t="shared" si="10"/>
        <v>1208.82</v>
      </c>
      <c r="X70" s="88">
        <f t="shared" si="10"/>
        <v>1260.08</v>
      </c>
      <c r="Y70" s="88">
        <f t="shared" si="10"/>
        <v>1410.69</v>
      </c>
      <c r="Z70" s="88">
        <f t="shared" si="10"/>
        <v>1485.28</v>
      </c>
      <c r="AA70" s="88">
        <f t="shared" si="10"/>
        <v>1445.65</v>
      </c>
      <c r="AB70" s="88">
        <f t="shared" si="10"/>
        <v>1434.1799999999998</v>
      </c>
      <c r="AC70" s="88">
        <f t="shared" si="10"/>
        <v>1392.66</v>
      </c>
      <c r="AD70" s="88">
        <f t="shared" si="10"/>
        <v>1279.8800000000001</v>
      </c>
      <c r="AE70" s="88">
        <f t="shared" si="10"/>
        <v>1265.54</v>
      </c>
      <c r="AF70" s="88">
        <f t="shared" si="10"/>
        <v>1193.3700000000001</v>
      </c>
      <c r="AG70" s="88">
        <f t="shared" si="10"/>
        <v>2068.14</v>
      </c>
      <c r="AH70" s="51">
        <f t="shared" si="2"/>
        <v>1485.28</v>
      </c>
      <c r="AI70" s="52">
        <f t="shared" si="3"/>
        <v>1033.94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208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0</v>
      </c>
      <c r="AI71" s="52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210</v>
      </c>
      <c r="B72" s="88">
        <f t="shared" ref="B72:AF72" si="11">B69+B65+B53+B49+B35+B71</f>
        <v>1116.93</v>
      </c>
      <c r="C72" s="88">
        <f t="shared" si="11"/>
        <v>1115.7600000000002</v>
      </c>
      <c r="D72" s="88">
        <f t="shared" si="11"/>
        <v>1066.54</v>
      </c>
      <c r="E72" s="88">
        <f t="shared" si="11"/>
        <v>1033.94</v>
      </c>
      <c r="F72" s="88">
        <f t="shared" si="11"/>
        <v>1083.3400000000001</v>
      </c>
      <c r="G72" s="88">
        <f t="shared" si="11"/>
        <v>1056.9100000000001</v>
      </c>
      <c r="H72" s="88">
        <f t="shared" si="11"/>
        <v>1058.3400000000001</v>
      </c>
      <c r="I72" s="88">
        <f t="shared" si="11"/>
        <v>1053.6400000000001</v>
      </c>
      <c r="J72" s="88">
        <f t="shared" si="11"/>
        <v>1099.94</v>
      </c>
      <c r="K72" s="88">
        <f t="shared" si="11"/>
        <v>1115.77</v>
      </c>
      <c r="L72" s="88">
        <f t="shared" si="11"/>
        <v>1131.1400000000001</v>
      </c>
      <c r="M72" s="88">
        <f t="shared" si="11"/>
        <v>1199.24</v>
      </c>
      <c r="N72" s="88">
        <f t="shared" si="11"/>
        <v>1268.3400000000001</v>
      </c>
      <c r="O72" s="88">
        <f t="shared" si="11"/>
        <v>1316.96</v>
      </c>
      <c r="P72" s="88">
        <f t="shared" si="11"/>
        <v>1307</v>
      </c>
      <c r="Q72" s="88">
        <f t="shared" si="11"/>
        <v>1307.5100000000002</v>
      </c>
      <c r="R72" s="88">
        <f t="shared" si="11"/>
        <v>1325.66</v>
      </c>
      <c r="S72" s="88">
        <f t="shared" si="11"/>
        <v>1364.1000000000001</v>
      </c>
      <c r="T72" s="88">
        <f t="shared" si="11"/>
        <v>1304.08</v>
      </c>
      <c r="U72" s="88">
        <f t="shared" si="11"/>
        <v>1278.04</v>
      </c>
      <c r="V72" s="88">
        <f t="shared" si="11"/>
        <v>1233.48</v>
      </c>
      <c r="W72" s="88">
        <f t="shared" si="11"/>
        <v>1208.82</v>
      </c>
      <c r="X72" s="88">
        <f t="shared" si="11"/>
        <v>1260.08</v>
      </c>
      <c r="Y72" s="88">
        <f t="shared" si="11"/>
        <v>1410.69</v>
      </c>
      <c r="Z72" s="88">
        <f t="shared" si="11"/>
        <v>1485.28</v>
      </c>
      <c r="AA72" s="88">
        <f t="shared" si="11"/>
        <v>1445.65</v>
      </c>
      <c r="AB72" s="88">
        <f t="shared" si="11"/>
        <v>1434.1799999999998</v>
      </c>
      <c r="AC72" s="88">
        <f t="shared" si="11"/>
        <v>1392.66</v>
      </c>
      <c r="AD72" s="88">
        <f t="shared" si="11"/>
        <v>1279.8800000000001</v>
      </c>
      <c r="AE72" s="88">
        <f t="shared" si="11"/>
        <v>1265.54</v>
      </c>
      <c r="AF72" s="88">
        <f t="shared" si="11"/>
        <v>1193.3700000000001</v>
      </c>
      <c r="AG72" s="71">
        <f>AG69+AG65+AG53+AG49+AG35+AG71</f>
        <v>2068.14</v>
      </c>
      <c r="AH72" s="51">
        <f t="shared" si="2"/>
        <v>1485.28</v>
      </c>
      <c r="AI72" s="52">
        <f t="shared" si="3"/>
        <v>1033.94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>IF(B57&lt;0,B57*-1,0)</f>
        <v>0</v>
      </c>
      <c r="C73" s="79">
        <f t="shared" ref="C73:Q73" si="12">IF(C57&lt;0,C57*-1,0)</f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>IF(B55&lt;0,B55*-1,0)</f>
        <v>0</v>
      </c>
      <c r="C74" s="79">
        <f t="shared" ref="C74:Q74" si="14">IF(C55&lt;0,C55*-1,0)</f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>IF(B58&lt;0,B58*-1,0)</f>
        <v>0</v>
      </c>
      <c r="C75" s="79">
        <f t="shared" ref="C75:Q75" si="16">IF(C58&lt;0,C58*-1,0)</f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>IF(B56&lt;0,B56*-1,0)</f>
        <v>40</v>
      </c>
      <c r="C76" s="79">
        <f t="shared" ref="C76:E77" si="18">IF(C55&lt;0,C55*-1,0)</f>
        <v>0</v>
      </c>
      <c r="D76" s="79">
        <f t="shared" si="18"/>
        <v>0</v>
      </c>
      <c r="E76" s="79">
        <f t="shared" si="18"/>
        <v>0</v>
      </c>
      <c r="F76" s="79">
        <f>IF(F56&lt;0,F56*-1,0)</f>
        <v>27</v>
      </c>
      <c r="G76" s="79">
        <f t="shared" ref="G76:AF76" si="19">IF(G56&lt;0,G56*-1,0)</f>
        <v>52.3</v>
      </c>
      <c r="H76" s="79">
        <f t="shared" si="19"/>
        <v>53.3</v>
      </c>
      <c r="I76" s="79">
        <f t="shared" si="19"/>
        <v>48</v>
      </c>
      <c r="J76" s="79">
        <f t="shared" si="19"/>
        <v>1.9</v>
      </c>
      <c r="K76" s="79">
        <f t="shared" si="19"/>
        <v>0.5</v>
      </c>
      <c r="L76" s="79">
        <f t="shared" si="19"/>
        <v>0</v>
      </c>
      <c r="M76" s="79">
        <f t="shared" si="19"/>
        <v>0</v>
      </c>
      <c r="N76" s="79">
        <f t="shared" si="19"/>
        <v>5</v>
      </c>
      <c r="O76" s="79">
        <f t="shared" si="19"/>
        <v>0</v>
      </c>
      <c r="P76" s="79">
        <f t="shared" si="19"/>
        <v>14.7</v>
      </c>
      <c r="Q76" s="79">
        <f t="shared" si="19"/>
        <v>0</v>
      </c>
      <c r="R76" s="79">
        <f t="shared" si="19"/>
        <v>0</v>
      </c>
      <c r="S76" s="79">
        <f t="shared" si="19"/>
        <v>0</v>
      </c>
      <c r="T76" s="79">
        <f t="shared" si="19"/>
        <v>2.6</v>
      </c>
      <c r="U76" s="79">
        <f t="shared" si="19"/>
        <v>0</v>
      </c>
      <c r="V76" s="79">
        <f t="shared" si="19"/>
        <v>16.2</v>
      </c>
      <c r="W76" s="79">
        <f t="shared" si="19"/>
        <v>38</v>
      </c>
      <c r="X76" s="79">
        <f t="shared" si="19"/>
        <v>9.3000000000000007</v>
      </c>
      <c r="Y76" s="79">
        <f t="shared" si="19"/>
        <v>0</v>
      </c>
      <c r="Z76" s="79">
        <f t="shared" si="19"/>
        <v>0</v>
      </c>
      <c r="AA76" s="79">
        <f t="shared" si="19"/>
        <v>0</v>
      </c>
      <c r="AB76" s="79">
        <f t="shared" si="19"/>
        <v>0</v>
      </c>
      <c r="AC76" s="79">
        <f t="shared" si="19"/>
        <v>9.9</v>
      </c>
      <c r="AD76" s="79">
        <f t="shared" si="19"/>
        <v>17.3</v>
      </c>
      <c r="AE76" s="79">
        <f t="shared" si="19"/>
        <v>0</v>
      </c>
      <c r="AF76" s="79">
        <f t="shared" si="19"/>
        <v>31</v>
      </c>
      <c r="AG76" s="89"/>
      <c r="AH76" s="51">
        <f t="shared" ref="AH76:AH88" si="20">MAX(B76:AF76)</f>
        <v>53.3</v>
      </c>
      <c r="AI76" s="52">
        <f t="shared" ref="AI76:AI88" si="21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205</v>
      </c>
      <c r="B77" s="79">
        <f>IF(B54&lt;0,B54*-1,0)</f>
        <v>0</v>
      </c>
      <c r="C77" s="79">
        <f t="shared" si="18"/>
        <v>39</v>
      </c>
      <c r="D77" s="79">
        <f t="shared" si="18"/>
        <v>41</v>
      </c>
      <c r="E77" s="79">
        <f t="shared" si="18"/>
        <v>12</v>
      </c>
      <c r="F77" s="79">
        <f>IF(F54&lt;0,F54*-1,0)</f>
        <v>0</v>
      </c>
      <c r="G77" s="79">
        <f t="shared" ref="G77:AF77" si="22">IF(G54&lt;0,G54*-1,0)</f>
        <v>0</v>
      </c>
      <c r="H77" s="79">
        <f t="shared" si="22"/>
        <v>0</v>
      </c>
      <c r="I77" s="79">
        <f t="shared" si="22"/>
        <v>0</v>
      </c>
      <c r="J77" s="79">
        <f t="shared" si="22"/>
        <v>0</v>
      </c>
      <c r="K77" s="79">
        <f t="shared" si="22"/>
        <v>0</v>
      </c>
      <c r="L77" s="79">
        <f t="shared" si="22"/>
        <v>0</v>
      </c>
      <c r="M77" s="79">
        <f t="shared" si="22"/>
        <v>0</v>
      </c>
      <c r="N77" s="79">
        <f t="shared" si="22"/>
        <v>0</v>
      </c>
      <c r="O77" s="79">
        <f t="shared" si="22"/>
        <v>0</v>
      </c>
      <c r="P77" s="79">
        <f t="shared" si="22"/>
        <v>0</v>
      </c>
      <c r="Q77" s="79">
        <f t="shared" si="22"/>
        <v>0</v>
      </c>
      <c r="R77" s="79">
        <f t="shared" si="22"/>
        <v>0</v>
      </c>
      <c r="S77" s="79">
        <f t="shared" si="22"/>
        <v>0</v>
      </c>
      <c r="T77" s="79">
        <f t="shared" si="22"/>
        <v>0</v>
      </c>
      <c r="U77" s="79">
        <f t="shared" si="22"/>
        <v>0</v>
      </c>
      <c r="V77" s="79">
        <f t="shared" si="22"/>
        <v>0</v>
      </c>
      <c r="W77" s="79">
        <f t="shared" si="22"/>
        <v>0</v>
      </c>
      <c r="X77" s="79">
        <f t="shared" si="22"/>
        <v>0</v>
      </c>
      <c r="Y77" s="79">
        <f t="shared" si="22"/>
        <v>0</v>
      </c>
      <c r="Z77" s="79">
        <f t="shared" si="22"/>
        <v>0</v>
      </c>
      <c r="AA77" s="79">
        <f t="shared" si="22"/>
        <v>0</v>
      </c>
      <c r="AB77" s="79">
        <f t="shared" si="22"/>
        <v>0</v>
      </c>
      <c r="AC77" s="79">
        <f t="shared" si="22"/>
        <v>0</v>
      </c>
      <c r="AD77" s="79">
        <f t="shared" si="22"/>
        <v>0</v>
      </c>
      <c r="AE77" s="79">
        <f t="shared" si="22"/>
        <v>0</v>
      </c>
      <c r="AF77" s="79">
        <f t="shared" si="22"/>
        <v>0</v>
      </c>
      <c r="AG77" s="89"/>
      <c r="AH77" s="51">
        <f t="shared" si="20"/>
        <v>41</v>
      </c>
      <c r="AI77" s="52">
        <f t="shared" si="21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190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20"/>
        <v>0</v>
      </c>
      <c r="AI78" s="52">
        <f t="shared" si="21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>SUM(B73:B78)</f>
        <v>40</v>
      </c>
      <c r="C79" s="66">
        <f t="shared" ref="C79:AG79" si="23">SUM(C73:C78)</f>
        <v>39</v>
      </c>
      <c r="D79" s="66">
        <f t="shared" si="23"/>
        <v>41</v>
      </c>
      <c r="E79" s="66">
        <f t="shared" si="23"/>
        <v>12</v>
      </c>
      <c r="F79" s="66">
        <f t="shared" si="23"/>
        <v>27</v>
      </c>
      <c r="G79" s="66">
        <f t="shared" si="23"/>
        <v>52.3</v>
      </c>
      <c r="H79" s="66">
        <f t="shared" si="23"/>
        <v>53.3</v>
      </c>
      <c r="I79" s="66">
        <f t="shared" si="23"/>
        <v>48</v>
      </c>
      <c r="J79" s="66">
        <f t="shared" si="23"/>
        <v>1.9</v>
      </c>
      <c r="K79" s="66">
        <f t="shared" si="23"/>
        <v>0.5</v>
      </c>
      <c r="L79" s="66">
        <f t="shared" si="23"/>
        <v>0</v>
      </c>
      <c r="M79" s="66">
        <f t="shared" si="23"/>
        <v>0</v>
      </c>
      <c r="N79" s="66">
        <f t="shared" si="23"/>
        <v>5</v>
      </c>
      <c r="O79" s="66">
        <f t="shared" si="23"/>
        <v>0</v>
      </c>
      <c r="P79" s="66">
        <f t="shared" si="23"/>
        <v>14.7</v>
      </c>
      <c r="Q79" s="66">
        <f t="shared" si="23"/>
        <v>0</v>
      </c>
      <c r="R79" s="66">
        <f t="shared" si="23"/>
        <v>0</v>
      </c>
      <c r="S79" s="66">
        <f t="shared" si="23"/>
        <v>0</v>
      </c>
      <c r="T79" s="66">
        <f t="shared" si="23"/>
        <v>2.6</v>
      </c>
      <c r="U79" s="66">
        <f t="shared" si="23"/>
        <v>0</v>
      </c>
      <c r="V79" s="66">
        <f t="shared" si="23"/>
        <v>16.2</v>
      </c>
      <c r="W79" s="66">
        <f t="shared" si="23"/>
        <v>38</v>
      </c>
      <c r="X79" s="66">
        <f t="shared" si="23"/>
        <v>9.3000000000000007</v>
      </c>
      <c r="Y79" s="66">
        <f t="shared" si="23"/>
        <v>0</v>
      </c>
      <c r="Z79" s="66">
        <f t="shared" si="23"/>
        <v>0</v>
      </c>
      <c r="AA79" s="66">
        <f t="shared" si="23"/>
        <v>0</v>
      </c>
      <c r="AB79" s="66">
        <f t="shared" si="23"/>
        <v>0</v>
      </c>
      <c r="AC79" s="66">
        <f t="shared" si="23"/>
        <v>9.9</v>
      </c>
      <c r="AD79" s="66">
        <f t="shared" si="23"/>
        <v>17.3</v>
      </c>
      <c r="AE79" s="66">
        <f t="shared" si="23"/>
        <v>0</v>
      </c>
      <c r="AF79" s="66">
        <f t="shared" si="23"/>
        <v>31</v>
      </c>
      <c r="AG79" s="71">
        <f t="shared" si="23"/>
        <v>0</v>
      </c>
      <c r="AH79" s="51">
        <f t="shared" si="20"/>
        <v>53.3</v>
      </c>
      <c r="AI79" s="52">
        <f t="shared" si="21"/>
        <v>0</v>
      </c>
      <c r="AK79" s="53"/>
    </row>
    <row r="80" spans="1:88" s="1" customFormat="1" ht="15.75" thickBot="1" x14ac:dyDescent="0.3">
      <c r="A80" s="65" t="s">
        <v>86</v>
      </c>
      <c r="B80" s="66">
        <f t="shared" ref="B80:AG80" si="24">SUM(B67:B79)</f>
        <v>2313.86</v>
      </c>
      <c r="C80" s="66">
        <f t="shared" si="24"/>
        <v>2309.5200000000004</v>
      </c>
      <c r="D80" s="66">
        <f t="shared" si="24"/>
        <v>2215.08</v>
      </c>
      <c r="E80" s="66">
        <f t="shared" si="24"/>
        <v>2091.88</v>
      </c>
      <c r="F80" s="66">
        <f t="shared" si="24"/>
        <v>2220.6800000000003</v>
      </c>
      <c r="G80" s="66">
        <f t="shared" si="24"/>
        <v>2218.4200000000005</v>
      </c>
      <c r="H80" s="66">
        <f t="shared" si="24"/>
        <v>2223.2800000000007</v>
      </c>
      <c r="I80" s="66">
        <f t="shared" si="24"/>
        <v>2203.2800000000002</v>
      </c>
      <c r="J80" s="66">
        <f t="shared" si="24"/>
        <v>2203.6800000000003</v>
      </c>
      <c r="K80" s="66">
        <f t="shared" si="24"/>
        <v>2232.54</v>
      </c>
      <c r="L80" s="66">
        <f t="shared" si="24"/>
        <v>2262.2800000000002</v>
      </c>
      <c r="M80" s="66">
        <f t="shared" si="24"/>
        <v>2398.48</v>
      </c>
      <c r="N80" s="66">
        <f t="shared" si="24"/>
        <v>2546.6800000000003</v>
      </c>
      <c r="O80" s="66">
        <f t="shared" si="24"/>
        <v>2633.92</v>
      </c>
      <c r="P80" s="66">
        <f t="shared" si="24"/>
        <v>2643.3999999999996</v>
      </c>
      <c r="Q80" s="66">
        <f t="shared" si="24"/>
        <v>2615.0200000000004</v>
      </c>
      <c r="R80" s="66">
        <f t="shared" si="24"/>
        <v>2651.32</v>
      </c>
      <c r="S80" s="66">
        <f t="shared" si="24"/>
        <v>2728.2000000000003</v>
      </c>
      <c r="T80" s="66">
        <f t="shared" si="24"/>
        <v>2613.3599999999997</v>
      </c>
      <c r="U80" s="66">
        <f t="shared" si="24"/>
        <v>2556.08</v>
      </c>
      <c r="V80" s="66">
        <f t="shared" si="24"/>
        <v>2499.3599999999997</v>
      </c>
      <c r="W80" s="66">
        <f t="shared" si="24"/>
        <v>2493.64</v>
      </c>
      <c r="X80" s="66">
        <f t="shared" si="24"/>
        <v>2538.7600000000002</v>
      </c>
      <c r="Y80" s="66">
        <f t="shared" si="24"/>
        <v>2821.38</v>
      </c>
      <c r="Z80" s="66">
        <f t="shared" si="24"/>
        <v>2970.56</v>
      </c>
      <c r="AA80" s="66">
        <f t="shared" si="24"/>
        <v>2891.3</v>
      </c>
      <c r="AB80" s="66">
        <f t="shared" si="24"/>
        <v>2868.3599999999997</v>
      </c>
      <c r="AC80" s="66">
        <f t="shared" si="24"/>
        <v>2805.1200000000003</v>
      </c>
      <c r="AD80" s="66">
        <f t="shared" si="24"/>
        <v>2594.3600000000006</v>
      </c>
      <c r="AE80" s="66">
        <f t="shared" si="24"/>
        <v>2531.08</v>
      </c>
      <c r="AF80" s="66">
        <f t="shared" si="24"/>
        <v>2448.7400000000002</v>
      </c>
      <c r="AG80" s="71">
        <f t="shared" si="24"/>
        <v>4208.08</v>
      </c>
      <c r="AH80" s="51">
        <f t="shared" si="20"/>
        <v>2970.56</v>
      </c>
      <c r="AI80" s="52">
        <f t="shared" si="21"/>
        <v>2091.88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2">
        <v>49.899000000000001</v>
      </c>
      <c r="C81" s="91">
        <v>49.972000000000001</v>
      </c>
      <c r="D81" s="91">
        <v>50.06</v>
      </c>
      <c r="E81" s="91">
        <v>50.01</v>
      </c>
      <c r="F81" s="91">
        <v>49.95</v>
      </c>
      <c r="G81" s="91">
        <v>49.99</v>
      </c>
      <c r="H81" s="91">
        <v>49.99</v>
      </c>
      <c r="I81" s="91">
        <v>49.88</v>
      </c>
      <c r="J81" s="91">
        <v>49.89</v>
      </c>
      <c r="K81" s="91">
        <v>49.82</v>
      </c>
      <c r="L81" s="91">
        <v>50.018999999999998</v>
      </c>
      <c r="M81" s="91">
        <v>49.942</v>
      </c>
      <c r="N81" s="91">
        <v>49.97</v>
      </c>
      <c r="O81" s="91">
        <v>50.003999999999998</v>
      </c>
      <c r="P81" s="91">
        <v>50.042999999999999</v>
      </c>
      <c r="Q81" s="91">
        <v>49.906999999999996</v>
      </c>
      <c r="R81" s="91">
        <v>49.820999999999998</v>
      </c>
      <c r="S81" s="91">
        <v>50.002000000000002</v>
      </c>
      <c r="T81" s="91">
        <v>49.804000000000002</v>
      </c>
      <c r="U81" s="91">
        <v>49.749000000000002</v>
      </c>
      <c r="V81" s="91">
        <v>49.959000000000003</v>
      </c>
      <c r="W81" s="91">
        <v>49.904000000000003</v>
      </c>
      <c r="X81" s="91">
        <v>49.881</v>
      </c>
      <c r="Y81" s="91">
        <v>49.892000000000003</v>
      </c>
      <c r="Z81" s="91">
        <v>49.999000000000002</v>
      </c>
      <c r="AA81" s="91">
        <v>50.030999999999999</v>
      </c>
      <c r="AB81" s="91">
        <v>49.883000000000003</v>
      </c>
      <c r="AC81" s="91">
        <v>49.851999999999997</v>
      </c>
      <c r="AD81" s="91">
        <v>49.984999999999999</v>
      </c>
      <c r="AE81" s="91">
        <v>50.015000000000001</v>
      </c>
      <c r="AF81" s="91">
        <v>49.89</v>
      </c>
      <c r="AG81" s="93"/>
      <c r="AH81" s="51">
        <f t="shared" si="20"/>
        <v>50.06</v>
      </c>
      <c r="AI81" s="52">
        <f t="shared" si="21"/>
        <v>49.749000000000002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96">
        <v>128.19999999999999</v>
      </c>
      <c r="C82" s="67">
        <v>128.80000000000001</v>
      </c>
      <c r="D82" s="67">
        <v>128.4</v>
      </c>
      <c r="E82" s="67">
        <v>128.19999999999999</v>
      </c>
      <c r="F82" s="67">
        <v>128</v>
      </c>
      <c r="G82" s="67">
        <v>128.80000000000001</v>
      </c>
      <c r="H82" s="67">
        <v>128.80000000000001</v>
      </c>
      <c r="I82" s="67">
        <v>126.7</v>
      </c>
      <c r="J82" s="67">
        <v>126.7</v>
      </c>
      <c r="K82" s="67">
        <v>125.2</v>
      </c>
      <c r="L82" s="67">
        <v>125.6</v>
      </c>
      <c r="M82" s="67">
        <v>124.1</v>
      </c>
      <c r="N82" s="67">
        <v>123.4</v>
      </c>
      <c r="O82" s="67">
        <v>123.3</v>
      </c>
      <c r="P82" s="67">
        <v>125.1</v>
      </c>
      <c r="Q82" s="67">
        <v>124.1</v>
      </c>
      <c r="R82" s="67">
        <v>123.5</v>
      </c>
      <c r="S82" s="95">
        <v>125.1</v>
      </c>
      <c r="T82" s="95">
        <v>125.9</v>
      </c>
      <c r="U82" s="95">
        <v>125.3</v>
      </c>
      <c r="V82" s="95">
        <v>126.3</v>
      </c>
      <c r="W82" s="95">
        <v>127</v>
      </c>
      <c r="X82" s="95">
        <v>125.7</v>
      </c>
      <c r="Y82" s="95">
        <v>126.7</v>
      </c>
      <c r="Z82" s="95">
        <v>126.2</v>
      </c>
      <c r="AA82" s="67">
        <v>127</v>
      </c>
      <c r="AB82" s="67">
        <v>126.3</v>
      </c>
      <c r="AC82" s="67">
        <v>126.3</v>
      </c>
      <c r="AD82" s="67">
        <v>127.2</v>
      </c>
      <c r="AE82" s="67">
        <v>124</v>
      </c>
      <c r="AF82" s="67">
        <v>125</v>
      </c>
      <c r="AG82" s="97"/>
      <c r="AH82" s="51">
        <f t="shared" si="20"/>
        <v>128.80000000000001</v>
      </c>
      <c r="AI82" s="52">
        <f t="shared" si="21"/>
        <v>123.3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96">
        <v>131.30000000000001</v>
      </c>
      <c r="C83" s="67">
        <v>131.9</v>
      </c>
      <c r="D83" s="67">
        <v>131.69999999999999</v>
      </c>
      <c r="E83" s="67">
        <v>131</v>
      </c>
      <c r="F83" s="67">
        <v>130.9</v>
      </c>
      <c r="G83" s="67">
        <v>131.4</v>
      </c>
      <c r="H83" s="67">
        <v>131.4</v>
      </c>
      <c r="I83" s="67">
        <v>129.30000000000001</v>
      </c>
      <c r="J83" s="67">
        <v>129.30000000000001</v>
      </c>
      <c r="K83" s="67">
        <v>127.8</v>
      </c>
      <c r="L83" s="67">
        <v>127.9</v>
      </c>
      <c r="M83" s="67">
        <v>126.5</v>
      </c>
      <c r="N83" s="67">
        <v>125.8</v>
      </c>
      <c r="O83" s="67">
        <v>125.7</v>
      </c>
      <c r="P83" s="67">
        <v>127.7</v>
      </c>
      <c r="Q83" s="67">
        <v>126.8</v>
      </c>
      <c r="R83" s="67">
        <v>126</v>
      </c>
      <c r="S83" s="95">
        <v>128</v>
      </c>
      <c r="T83" s="95">
        <v>128.4</v>
      </c>
      <c r="U83" s="95">
        <v>127.9</v>
      </c>
      <c r="V83" s="95">
        <v>128.80000000000001</v>
      </c>
      <c r="W83" s="95">
        <v>129.5</v>
      </c>
      <c r="X83" s="95">
        <v>128.5</v>
      </c>
      <c r="Y83" s="95">
        <v>129.19999999999999</v>
      </c>
      <c r="Z83" s="95">
        <v>128.80000000000001</v>
      </c>
      <c r="AA83" s="67">
        <v>129.69999999999999</v>
      </c>
      <c r="AB83" s="67">
        <v>129.30000000000001</v>
      </c>
      <c r="AC83" s="67">
        <v>129.30000000000001</v>
      </c>
      <c r="AD83" s="67">
        <v>130.4</v>
      </c>
      <c r="AE83" s="67">
        <v>127.9</v>
      </c>
      <c r="AF83" s="67">
        <v>128.9</v>
      </c>
      <c r="AG83" s="97"/>
      <c r="AH83" s="51">
        <f t="shared" si="20"/>
        <v>131.9</v>
      </c>
      <c r="AI83" s="52">
        <f t="shared" si="21"/>
        <v>125.7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96">
        <v>129.69999999999999</v>
      </c>
      <c r="C84" s="67">
        <v>130.80000000000001</v>
      </c>
      <c r="D84" s="67">
        <v>130.4</v>
      </c>
      <c r="E84" s="67">
        <v>130.4</v>
      </c>
      <c r="F84" s="67">
        <v>130.5</v>
      </c>
      <c r="G84" s="67">
        <v>127.1</v>
      </c>
      <c r="H84" s="67">
        <v>127.1</v>
      </c>
      <c r="I84" s="67">
        <v>129.80000000000001</v>
      </c>
      <c r="J84" s="67">
        <v>129.80000000000001</v>
      </c>
      <c r="K84" s="67">
        <v>130.19999999999999</v>
      </c>
      <c r="L84" s="67">
        <v>129.6</v>
      </c>
      <c r="M84" s="67">
        <v>127.9</v>
      </c>
      <c r="N84" s="67" t="s">
        <v>214</v>
      </c>
      <c r="O84" s="67">
        <v>122.2</v>
      </c>
      <c r="P84" s="67">
        <v>130.4</v>
      </c>
      <c r="Q84" s="67">
        <v>128.19999999999999</v>
      </c>
      <c r="R84" s="67">
        <v>124.7</v>
      </c>
      <c r="S84" s="67">
        <v>121.9</v>
      </c>
      <c r="T84" s="67">
        <v>127.5</v>
      </c>
      <c r="U84" s="67">
        <v>128.80000000000001</v>
      </c>
      <c r="V84" s="67">
        <v>130.69999999999999</v>
      </c>
      <c r="W84" s="95">
        <v>130.9</v>
      </c>
      <c r="X84" s="95">
        <v>126.4</v>
      </c>
      <c r="Y84" s="95">
        <v>126.3</v>
      </c>
      <c r="Z84" s="95">
        <v>130.9</v>
      </c>
      <c r="AA84" s="67">
        <v>126.2</v>
      </c>
      <c r="AB84" s="67">
        <v>129.19999999999999</v>
      </c>
      <c r="AC84" s="67">
        <v>129.19999999999999</v>
      </c>
      <c r="AD84" s="67">
        <v>128.80000000000001</v>
      </c>
      <c r="AE84" s="67">
        <v>126.4</v>
      </c>
      <c r="AF84" s="67">
        <v>128.80000000000001</v>
      </c>
      <c r="AG84" s="97"/>
      <c r="AH84" s="51">
        <f t="shared" si="20"/>
        <v>130.9</v>
      </c>
      <c r="AI84" s="52">
        <f t="shared" si="21"/>
        <v>121.9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96">
        <v>131.19999999999999</v>
      </c>
      <c r="C85" s="67">
        <v>132.19999999999999</v>
      </c>
      <c r="D85" s="67">
        <v>132.19999999999999</v>
      </c>
      <c r="E85" s="67">
        <v>132.4</v>
      </c>
      <c r="F85" s="67">
        <v>132.4</v>
      </c>
      <c r="G85" s="67">
        <v>129.6</v>
      </c>
      <c r="H85" s="67">
        <v>129.6</v>
      </c>
      <c r="I85" s="67">
        <v>131.1</v>
      </c>
      <c r="J85" s="67">
        <v>131.1</v>
      </c>
      <c r="K85" s="67">
        <v>132.1</v>
      </c>
      <c r="L85" s="67">
        <v>131.1</v>
      </c>
      <c r="M85" s="67">
        <v>130.6</v>
      </c>
      <c r="N85" s="67" t="s">
        <v>214</v>
      </c>
      <c r="O85" s="67">
        <v>124.3</v>
      </c>
      <c r="P85" s="67">
        <v>131.5</v>
      </c>
      <c r="Q85" s="67">
        <v>130.19999999999999</v>
      </c>
      <c r="R85" s="67">
        <v>126.8</v>
      </c>
      <c r="S85" s="67">
        <v>123.4</v>
      </c>
      <c r="T85" s="67">
        <v>129.19999999999999</v>
      </c>
      <c r="U85" s="67">
        <v>130.6</v>
      </c>
      <c r="V85" s="67">
        <v>133.5</v>
      </c>
      <c r="W85" s="95">
        <v>133.6</v>
      </c>
      <c r="X85" s="95">
        <v>128.80000000000001</v>
      </c>
      <c r="Y85" s="95">
        <v>129.4</v>
      </c>
      <c r="Z85" s="95">
        <v>132.6</v>
      </c>
      <c r="AA85" s="67">
        <v>130.5</v>
      </c>
      <c r="AB85" s="67">
        <v>133.30000000000001</v>
      </c>
      <c r="AC85" s="67">
        <v>133.30000000000001</v>
      </c>
      <c r="AD85" s="67">
        <v>133.6</v>
      </c>
      <c r="AE85" s="67">
        <v>131.30000000000001</v>
      </c>
      <c r="AF85" s="67">
        <v>133.1</v>
      </c>
      <c r="AG85" s="97"/>
      <c r="AH85" s="51">
        <f t="shared" si="20"/>
        <v>133.6</v>
      </c>
      <c r="AI85" s="52">
        <f t="shared" si="21"/>
        <v>123.4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100">
        <v>135.80000000000001</v>
      </c>
      <c r="C86" s="99">
        <v>135.19999999999999</v>
      </c>
      <c r="D86" s="99">
        <v>131.69999999999999</v>
      </c>
      <c r="E86" s="99">
        <v>131.4</v>
      </c>
      <c r="F86" s="99">
        <v>137</v>
      </c>
      <c r="G86" s="99">
        <v>137.5</v>
      </c>
      <c r="H86" s="99">
        <v>137.5</v>
      </c>
      <c r="I86" s="99">
        <v>134.5</v>
      </c>
      <c r="J86" s="99">
        <v>134.5</v>
      </c>
      <c r="K86" s="99">
        <v>131.69999999999999</v>
      </c>
      <c r="L86" s="99">
        <v>134.80000000000001</v>
      </c>
      <c r="M86" s="99">
        <v>130.4</v>
      </c>
      <c r="N86" s="99">
        <v>129.5</v>
      </c>
      <c r="O86" s="99">
        <v>132.4</v>
      </c>
      <c r="P86" s="99">
        <v>135</v>
      </c>
      <c r="Q86" s="99">
        <v>138.30000000000001</v>
      </c>
      <c r="R86" s="99">
        <v>127.9</v>
      </c>
      <c r="S86" s="99">
        <v>134.4</v>
      </c>
      <c r="T86" s="99">
        <v>136.6</v>
      </c>
      <c r="U86" s="99">
        <v>132.4</v>
      </c>
      <c r="V86" s="99">
        <v>135.19999999999999</v>
      </c>
      <c r="W86" s="95">
        <v>134.30000000000001</v>
      </c>
      <c r="X86" s="95">
        <v>132.4</v>
      </c>
      <c r="Y86" s="95">
        <v>136.4</v>
      </c>
      <c r="Z86" s="95">
        <v>131.1</v>
      </c>
      <c r="AA86" s="99">
        <v>133.5</v>
      </c>
      <c r="AB86" s="99">
        <v>132.80000000000001</v>
      </c>
      <c r="AC86" s="99">
        <v>132.80000000000001</v>
      </c>
      <c r="AD86" s="99">
        <v>133.6</v>
      </c>
      <c r="AE86" s="99">
        <v>130.4</v>
      </c>
      <c r="AF86" s="99">
        <v>136</v>
      </c>
      <c r="AG86" s="101"/>
      <c r="AH86" s="51">
        <f t="shared" si="20"/>
        <v>138.30000000000001</v>
      </c>
      <c r="AI86" s="52">
        <f t="shared" si="21"/>
        <v>127.9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96">
        <v>132.30000000000001</v>
      </c>
      <c r="C87" s="67">
        <v>132.80000000000001</v>
      </c>
      <c r="D87" s="67">
        <v>134.30000000000001</v>
      </c>
      <c r="E87" s="67">
        <v>135.69999999999999</v>
      </c>
      <c r="F87" s="67">
        <v>135.69999999999999</v>
      </c>
      <c r="G87" s="67">
        <v>136</v>
      </c>
      <c r="H87" s="67">
        <v>136</v>
      </c>
      <c r="I87" s="67">
        <v>137</v>
      </c>
      <c r="J87" s="67">
        <v>137</v>
      </c>
      <c r="K87" s="67">
        <v>136.6</v>
      </c>
      <c r="L87" s="67">
        <v>136.19999999999999</v>
      </c>
      <c r="M87" s="67">
        <v>131.69999999999999</v>
      </c>
      <c r="N87" s="67">
        <v>125.8</v>
      </c>
      <c r="O87" s="67">
        <v>123.7</v>
      </c>
      <c r="P87" s="67">
        <v>124.1</v>
      </c>
      <c r="Q87" s="67">
        <v>121</v>
      </c>
      <c r="R87" s="67">
        <v>116.2</v>
      </c>
      <c r="S87" s="67">
        <v>126.9</v>
      </c>
      <c r="T87" s="67">
        <v>130.9</v>
      </c>
      <c r="U87" s="67">
        <v>124.1</v>
      </c>
      <c r="V87" s="67">
        <v>131.30000000000001</v>
      </c>
      <c r="W87" s="95">
        <v>133.80000000000001</v>
      </c>
      <c r="X87" s="95">
        <v>125.9</v>
      </c>
      <c r="Y87" s="95">
        <v>130.1</v>
      </c>
      <c r="Z87" s="95">
        <v>122.7</v>
      </c>
      <c r="AA87" s="67">
        <v>126.8</v>
      </c>
      <c r="AB87" s="67">
        <v>128.30000000000001</v>
      </c>
      <c r="AC87" s="67">
        <v>128.30000000000001</v>
      </c>
      <c r="AD87" s="67">
        <v>129.30000000000001</v>
      </c>
      <c r="AE87" s="67">
        <v>125.6</v>
      </c>
      <c r="AF87" s="67">
        <v>131.4</v>
      </c>
      <c r="AG87" s="97"/>
      <c r="AH87" s="51">
        <f t="shared" si="20"/>
        <v>137</v>
      </c>
      <c r="AI87" s="52">
        <f t="shared" si="21"/>
        <v>116.2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3">
        <v>67.099999999999994</v>
      </c>
      <c r="C88" s="102">
        <v>67.400000000000006</v>
      </c>
      <c r="D88" s="102">
        <v>67.3</v>
      </c>
      <c r="E88" s="102">
        <v>66.900000000000006</v>
      </c>
      <c r="F88" s="102">
        <v>66.900000000000006</v>
      </c>
      <c r="G88" s="102">
        <v>67</v>
      </c>
      <c r="H88" s="102">
        <v>67</v>
      </c>
      <c r="I88" s="102">
        <v>66</v>
      </c>
      <c r="J88" s="102">
        <v>66</v>
      </c>
      <c r="K88" s="102">
        <v>65.099999999999994</v>
      </c>
      <c r="L88" s="102">
        <v>65.2</v>
      </c>
      <c r="M88" s="102">
        <v>64.599999999999994</v>
      </c>
      <c r="N88" s="102">
        <v>64</v>
      </c>
      <c r="O88" s="102">
        <v>63.4</v>
      </c>
      <c r="P88" s="102">
        <v>63.9</v>
      </c>
      <c r="Q88" s="102">
        <v>64.7</v>
      </c>
      <c r="R88" s="102">
        <v>63.6</v>
      </c>
      <c r="S88" s="102">
        <v>64</v>
      </c>
      <c r="T88" s="102">
        <v>64.400000000000006</v>
      </c>
      <c r="U88" s="102">
        <v>65.099999999999994</v>
      </c>
      <c r="V88" s="102">
        <v>65.7</v>
      </c>
      <c r="W88" s="102">
        <v>65.900000000000006</v>
      </c>
      <c r="X88" s="102">
        <v>65.400000000000006</v>
      </c>
      <c r="Y88" s="102">
        <v>65.5</v>
      </c>
      <c r="Z88" s="102">
        <v>65.5</v>
      </c>
      <c r="AA88" s="102">
        <v>66.099999999999994</v>
      </c>
      <c r="AB88" s="102">
        <v>65.7</v>
      </c>
      <c r="AC88" s="102">
        <v>65.7</v>
      </c>
      <c r="AD88" s="102">
        <v>66.5</v>
      </c>
      <c r="AE88" s="102">
        <v>65.400000000000006</v>
      </c>
      <c r="AF88" s="102">
        <v>66</v>
      </c>
      <c r="AG88" s="104"/>
      <c r="AH88" s="51">
        <f t="shared" si="20"/>
        <v>67.400000000000006</v>
      </c>
      <c r="AI88" s="52">
        <f t="shared" si="21"/>
        <v>63.4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 t="shared" ref="B90:AF90" si="25">SUM(B14,B17,B20:B21,B39,B41:B42,B44,B46,B91:B94,B98,B104,B110,B119,B121,B133,B140,B143:B144,B151,B153,B155,B159:B161,B163:B165,B170,B176:B177,B179:B181,B189,B194)</f>
        <v>140.54</v>
      </c>
      <c r="C90" s="109">
        <f t="shared" si="25"/>
        <v>140.53999999999996</v>
      </c>
      <c r="D90" s="109">
        <f t="shared" si="25"/>
        <v>139.73999999999998</v>
      </c>
      <c r="E90" s="109">
        <f t="shared" si="25"/>
        <v>155.44</v>
      </c>
      <c r="F90" s="109">
        <f t="shared" si="25"/>
        <v>154.94</v>
      </c>
      <c r="G90" s="109">
        <f t="shared" si="25"/>
        <v>178.03999999999996</v>
      </c>
      <c r="H90" s="109">
        <f t="shared" si="25"/>
        <v>232.74</v>
      </c>
      <c r="I90" s="109">
        <f t="shared" si="25"/>
        <v>235.14</v>
      </c>
      <c r="J90" s="109">
        <f t="shared" si="25"/>
        <v>236.14</v>
      </c>
      <c r="K90" s="109">
        <f t="shared" si="25"/>
        <v>271.74000000000007</v>
      </c>
      <c r="L90" s="109">
        <f t="shared" si="25"/>
        <v>283.14000000000004</v>
      </c>
      <c r="M90" s="109">
        <f t="shared" si="25"/>
        <v>279.24</v>
      </c>
      <c r="N90" s="109">
        <f t="shared" si="25"/>
        <v>274.14000000000004</v>
      </c>
      <c r="O90" s="109">
        <f t="shared" si="25"/>
        <v>282.04000000000002</v>
      </c>
      <c r="P90" s="109">
        <f t="shared" si="25"/>
        <v>292.24</v>
      </c>
      <c r="Q90" s="109">
        <f t="shared" si="25"/>
        <v>286.94000000000005</v>
      </c>
      <c r="R90" s="109">
        <f t="shared" si="25"/>
        <v>271.04000000000002</v>
      </c>
      <c r="S90" s="109">
        <f t="shared" si="25"/>
        <v>299.94</v>
      </c>
      <c r="T90" s="109">
        <f t="shared" si="25"/>
        <v>283.04000000000002</v>
      </c>
      <c r="U90" s="109">
        <f t="shared" si="25"/>
        <v>301.34000000000003</v>
      </c>
      <c r="V90" s="109">
        <f t="shared" si="25"/>
        <v>297.6400000000001</v>
      </c>
      <c r="W90" s="109">
        <f t="shared" si="25"/>
        <v>280.34000000000003</v>
      </c>
      <c r="X90" s="109">
        <f t="shared" si="25"/>
        <v>289.94</v>
      </c>
      <c r="Y90" s="109">
        <f t="shared" si="25"/>
        <v>334.24</v>
      </c>
      <c r="Z90" s="109">
        <f t="shared" si="25"/>
        <v>337.14000000000004</v>
      </c>
      <c r="AA90" s="109">
        <f t="shared" si="25"/>
        <v>301.54000000000008</v>
      </c>
      <c r="AB90" s="109">
        <f t="shared" si="25"/>
        <v>286.94000000000005</v>
      </c>
      <c r="AC90" s="109">
        <f>SUM(AC14,AC17,AC20:AC21,AC39,AC41:AC42,AC44,AC46,AC91:AC94,AC98,AC104,AC110,AC119,AC121,AC133,AC140,AC143:AC144,AC151,AC153,AC155,AC159:AC161,AC163:AC165,AC170,AC176:AC177,AC179:AC181,AC189,AC194)</f>
        <v>271.44</v>
      </c>
      <c r="AD90" s="109">
        <f>SUM(AD14,AD17,AD20:AD21,AD39,AD41:AD42,AD44,AD46,AD91:AD94,AD98,AD104,AD110,AD119,AD121,AD133,AD140,AD143:AD144,AD151,AD153,AD155,AD159:AD161,AD163:AD165,AD170,AD176:AD177,AD179:AD181,AD189,AD194)</f>
        <v>209.53999999999996</v>
      </c>
      <c r="AE90" s="109">
        <f t="shared" si="25"/>
        <v>168.93999999999997</v>
      </c>
      <c r="AF90" s="109">
        <f t="shared" si="25"/>
        <v>154.63999999999999</v>
      </c>
      <c r="AG90" s="110"/>
      <c r="AH90" s="51">
        <f>MAX(B90:AF90)</f>
        <v>337.14000000000004</v>
      </c>
      <c r="AI90" s="52">
        <f>MIN(B90:AF90)</f>
        <v>139.73999999999998</v>
      </c>
    </row>
    <row r="91" spans="1:88" x14ac:dyDescent="0.25">
      <c r="A91" s="111" t="s">
        <v>58</v>
      </c>
      <c r="B91" s="113">
        <v>23.3</v>
      </c>
      <c r="C91" s="79">
        <v>25.2</v>
      </c>
      <c r="D91" s="79">
        <v>26.9</v>
      </c>
      <c r="E91" s="79">
        <v>12</v>
      </c>
      <c r="F91" s="79">
        <v>6</v>
      </c>
      <c r="G91" s="112">
        <v>7.7</v>
      </c>
      <c r="H91" s="112">
        <v>12.8</v>
      </c>
      <c r="I91" s="112">
        <v>13.5</v>
      </c>
      <c r="J91" s="112">
        <v>14.5</v>
      </c>
      <c r="K91" s="112">
        <v>12</v>
      </c>
      <c r="L91" s="49">
        <v>9</v>
      </c>
      <c r="M91" s="112">
        <v>23</v>
      </c>
      <c r="N91" s="112">
        <v>22.3</v>
      </c>
      <c r="O91" s="112">
        <v>18.8</v>
      </c>
      <c r="P91" s="112">
        <v>23.7</v>
      </c>
      <c r="Q91" s="112">
        <v>28.3</v>
      </c>
      <c r="R91" s="112">
        <v>21.3</v>
      </c>
      <c r="S91" s="49">
        <v>13.5</v>
      </c>
      <c r="T91" s="49">
        <v>14.1</v>
      </c>
      <c r="U91" s="112">
        <v>14</v>
      </c>
      <c r="V91" s="112">
        <v>10.3</v>
      </c>
      <c r="W91" s="112">
        <v>14.5</v>
      </c>
      <c r="X91" s="112">
        <v>4.2</v>
      </c>
      <c r="Y91" s="112">
        <v>18.7</v>
      </c>
      <c r="Z91" s="112">
        <v>6.4</v>
      </c>
      <c r="AA91" s="49">
        <v>14.1</v>
      </c>
      <c r="AB91" s="49">
        <v>17.5</v>
      </c>
      <c r="AC91" s="49">
        <v>17.7</v>
      </c>
      <c r="AD91" s="49">
        <v>16.100000000000001</v>
      </c>
      <c r="AE91" s="49">
        <v>1.1000000000000001</v>
      </c>
      <c r="AF91" s="49">
        <v>18.8</v>
      </c>
      <c r="AG91" s="114">
        <v>75</v>
      </c>
      <c r="AH91" s="51">
        <f>IF(ABS(MAX(B91:AF91))&gt;ABS(MIN(B91:AF91)),MAX(B91:AF91),MIN(B91:AF91))</f>
        <v>28.3</v>
      </c>
      <c r="AI91" s="115">
        <f>INDEX($B$9:$AF$9,1,MATCH(AH91,B91:AF91,0))</f>
        <v>0.54166666666666696</v>
      </c>
    </row>
    <row r="92" spans="1:88" x14ac:dyDescent="0.25">
      <c r="A92" s="116" t="s">
        <v>59</v>
      </c>
      <c r="B92" s="117">
        <v>-89</v>
      </c>
      <c r="C92" s="80">
        <v>-89</v>
      </c>
      <c r="D92" s="80">
        <f>-41.7-46.3</f>
        <v>-88</v>
      </c>
      <c r="E92" s="80">
        <v>-78</v>
      </c>
      <c r="F92" s="80">
        <f>-36-40</f>
        <v>-76</v>
      </c>
      <c r="G92" s="80">
        <f>-30-34.2</f>
        <v>-64.2</v>
      </c>
      <c r="H92" s="80">
        <f>-17.6-20</f>
        <v>-37.6</v>
      </c>
      <c r="I92" s="80">
        <f>-17.9-20</f>
        <v>-37.9</v>
      </c>
      <c r="J92" s="80">
        <f>-17.9-20</f>
        <v>-37.9</v>
      </c>
      <c r="K92" s="80">
        <f>-10.5-12.2</f>
        <v>-22.7</v>
      </c>
      <c r="L92" s="80">
        <v>-17</v>
      </c>
      <c r="M92" s="80">
        <v>-27</v>
      </c>
      <c r="N92" s="80">
        <f>-16-17.9</f>
        <v>-33.9</v>
      </c>
      <c r="O92" s="80">
        <v>-33.200000000000003</v>
      </c>
      <c r="P92" s="80">
        <v>-24.5</v>
      </c>
      <c r="Q92" s="80">
        <v>-26.7</v>
      </c>
      <c r="R92" s="80">
        <v>-39.5</v>
      </c>
      <c r="S92" s="80">
        <v>-26.8</v>
      </c>
      <c r="T92" s="80">
        <v>-24.2</v>
      </c>
      <c r="U92" s="80">
        <v>-7</v>
      </c>
      <c r="V92" s="80">
        <v>-4</v>
      </c>
      <c r="W92" s="80">
        <v>-24</v>
      </c>
      <c r="X92" s="80">
        <v>-23</v>
      </c>
      <c r="Y92" s="80">
        <v>-6</v>
      </c>
      <c r="Z92" s="80">
        <v>-3</v>
      </c>
      <c r="AA92" s="67">
        <v>-20</v>
      </c>
      <c r="AB92" s="67">
        <v>-29</v>
      </c>
      <c r="AC92" s="67">
        <v>-40</v>
      </c>
      <c r="AD92" s="67">
        <v>-45.9</v>
      </c>
      <c r="AE92" s="67">
        <v>-63.5</v>
      </c>
      <c r="AF92" s="67">
        <v>-86</v>
      </c>
      <c r="AG92" s="114">
        <v>240</v>
      </c>
      <c r="AH92" s="51">
        <f>IF(ABS(MAX(B92:AF92))&gt;ABS(MIN(B92:AF92)),MAX(B92:AF92),MIN(B92:AF92))</f>
        <v>-89</v>
      </c>
      <c r="AI92" s="115">
        <f>INDEX($B$9:$AF$9,1,MATCH(AH92,B92:AF92,0))</f>
        <v>4.1666666666666664E-2</v>
      </c>
    </row>
    <row r="93" spans="1:88" x14ac:dyDescent="0.25">
      <c r="A93" s="116" t="s">
        <v>60</v>
      </c>
      <c r="B93" s="117">
        <v>-1</v>
      </c>
      <c r="C93" s="80">
        <v>-2.4</v>
      </c>
      <c r="D93" s="80">
        <v>-0.7</v>
      </c>
      <c r="E93" s="80">
        <v>-2</v>
      </c>
      <c r="F93" s="80">
        <v>-3</v>
      </c>
      <c r="G93" s="80">
        <v>0</v>
      </c>
      <c r="H93" s="80">
        <v>7.6</v>
      </c>
      <c r="I93" s="80">
        <v>7.8</v>
      </c>
      <c r="J93" s="80">
        <v>7.8</v>
      </c>
      <c r="K93" s="80">
        <v>12.8</v>
      </c>
      <c r="L93" s="80">
        <v>14</v>
      </c>
      <c r="M93" s="80">
        <v>15.5</v>
      </c>
      <c r="N93" s="80">
        <v>14.8</v>
      </c>
      <c r="O93" s="80">
        <v>20.7</v>
      </c>
      <c r="P93" s="80">
        <v>24.6</v>
      </c>
      <c r="Q93" s="80">
        <v>30.1</v>
      </c>
      <c r="R93" s="80">
        <v>35.5</v>
      </c>
      <c r="S93" s="80">
        <v>38.200000000000003</v>
      </c>
      <c r="T93" s="80">
        <v>21.4</v>
      </c>
      <c r="U93" s="80">
        <v>15.4</v>
      </c>
      <c r="V93" s="80">
        <v>13</v>
      </c>
      <c r="W93" s="80">
        <v>13.2</v>
      </c>
      <c r="X93" s="80">
        <v>20.5</v>
      </c>
      <c r="Y93" s="80">
        <v>43.7</v>
      </c>
      <c r="Z93" s="80">
        <v>42.2</v>
      </c>
      <c r="AA93" s="67">
        <v>35.799999999999997</v>
      </c>
      <c r="AB93" s="67">
        <v>33.700000000000003</v>
      </c>
      <c r="AC93" s="67">
        <v>36.1</v>
      </c>
      <c r="AD93" s="67">
        <v>10</v>
      </c>
      <c r="AE93" s="67">
        <v>0</v>
      </c>
      <c r="AF93" s="67">
        <v>-7.7</v>
      </c>
      <c r="AG93" s="114">
        <v>60</v>
      </c>
      <c r="AH93" s="51">
        <f>IF(ABS(MAX(B93:AF93))&gt;ABS(MIN(B93:AF93)),MAX(B93:AF93),MIN(B93:AF93))</f>
        <v>43.7</v>
      </c>
      <c r="AI93" s="115">
        <f>INDEX($B$9:$AF$9,1,MATCH(AH93,B93:AF93,0))</f>
        <v>0.79166666666666663</v>
      </c>
    </row>
    <row r="94" spans="1:88" x14ac:dyDescent="0.25">
      <c r="A94" s="118" t="s">
        <v>213</v>
      </c>
      <c r="B94" s="120">
        <v>14.8</v>
      </c>
      <c r="C94" s="82">
        <v>14.3</v>
      </c>
      <c r="D94" s="82">
        <v>10.3</v>
      </c>
      <c r="E94" s="82">
        <v>32.200000000000003</v>
      </c>
      <c r="F94" s="82">
        <v>36.700000000000003</v>
      </c>
      <c r="G94" s="82">
        <v>43.3</v>
      </c>
      <c r="H94" s="82">
        <v>58.7</v>
      </c>
      <c r="I94" s="82">
        <v>60.5</v>
      </c>
      <c r="J94" s="82">
        <v>60.5</v>
      </c>
      <c r="K94" s="82">
        <v>78.5</v>
      </c>
      <c r="L94" s="82">
        <v>86</v>
      </c>
      <c r="M94" s="82">
        <v>76.599999999999994</v>
      </c>
      <c r="N94" s="82">
        <v>79</v>
      </c>
      <c r="O94" s="82">
        <v>83.7</v>
      </c>
      <c r="P94" s="82">
        <v>76.2</v>
      </c>
      <c r="Q94" s="82">
        <v>74.099999999999994</v>
      </c>
      <c r="R94" s="82">
        <v>73.5</v>
      </c>
      <c r="S94" s="82">
        <v>82.8</v>
      </c>
      <c r="T94" s="82">
        <v>79.8</v>
      </c>
      <c r="U94" s="82">
        <v>86.9</v>
      </c>
      <c r="V94" s="82">
        <v>84.9</v>
      </c>
      <c r="W94" s="82">
        <v>82.9</v>
      </c>
      <c r="X94" s="82">
        <v>94.5</v>
      </c>
      <c r="Y94" s="82">
        <v>84.1</v>
      </c>
      <c r="Z94" s="82">
        <v>97.8</v>
      </c>
      <c r="AA94" s="119">
        <v>77.900000000000006</v>
      </c>
      <c r="AB94" s="119">
        <v>71</v>
      </c>
      <c r="AC94" s="119">
        <v>63.7</v>
      </c>
      <c r="AD94" s="119">
        <v>81.400000000000006</v>
      </c>
      <c r="AE94" s="119">
        <v>84</v>
      </c>
      <c r="AF94" s="119">
        <v>36.299999999999997</v>
      </c>
      <c r="AG94" s="121">
        <v>120</v>
      </c>
      <c r="AH94" s="51">
        <f>IF(ABS(MAX(B94:AF94))&gt;ABS(MIN(B94:AF94)),MAX(B94:AF94),MIN(B94:AF94))</f>
        <v>97.8</v>
      </c>
      <c r="AI94" s="115">
        <f>INDEX($B$9:$AF$9,1,MATCH(AH94,B94:AF94,0))</f>
        <v>0.8125</v>
      </c>
    </row>
    <row r="95" spans="1:88" ht="15.75" thickBot="1" x14ac:dyDescent="0.3">
      <c r="A95" s="118" t="s">
        <v>61</v>
      </c>
      <c r="B95" s="120">
        <v>30.2</v>
      </c>
      <c r="C95" s="82">
        <v>31.1</v>
      </c>
      <c r="D95" s="82">
        <v>27.7</v>
      </c>
      <c r="E95" s="82">
        <v>43.6</v>
      </c>
      <c r="F95" s="82">
        <v>47.3</v>
      </c>
      <c r="G95" s="82">
        <v>49.6</v>
      </c>
      <c r="H95" s="82">
        <v>53.6</v>
      </c>
      <c r="I95" s="82">
        <v>55.7</v>
      </c>
      <c r="J95" s="82">
        <v>55.7</v>
      </c>
      <c r="K95" s="82">
        <v>64.8</v>
      </c>
      <c r="L95" s="82">
        <v>73</v>
      </c>
      <c r="M95" s="82">
        <v>65</v>
      </c>
      <c r="N95" s="82">
        <v>67.400000000000006</v>
      </c>
      <c r="O95" s="82">
        <v>70</v>
      </c>
      <c r="P95" s="82">
        <v>66.400000000000006</v>
      </c>
      <c r="Q95" s="82">
        <v>62.3</v>
      </c>
      <c r="R95" s="82">
        <v>60.8</v>
      </c>
      <c r="S95" s="82">
        <v>64.5</v>
      </c>
      <c r="T95" s="82">
        <v>66.2</v>
      </c>
      <c r="U95" s="82">
        <v>76.099999999999994</v>
      </c>
      <c r="V95" s="82">
        <v>67.2</v>
      </c>
      <c r="W95" s="82">
        <v>68.400000000000006</v>
      </c>
      <c r="X95" s="82">
        <v>81.900000000000006</v>
      </c>
      <c r="Y95" s="82">
        <v>65.5</v>
      </c>
      <c r="Z95" s="82">
        <v>82.7</v>
      </c>
      <c r="AA95" s="119">
        <v>62.7</v>
      </c>
      <c r="AB95" s="119">
        <v>58.2</v>
      </c>
      <c r="AC95" s="119">
        <v>58.2</v>
      </c>
      <c r="AD95" s="119">
        <v>63.9</v>
      </c>
      <c r="AE95" s="119">
        <v>75.900000000000006</v>
      </c>
      <c r="AF95" s="119">
        <v>48.7</v>
      </c>
      <c r="AG95" s="121"/>
      <c r="AH95" s="51">
        <f>IF(ABS(MAX(B95:AF95))&gt;ABS(MIN(B95:AF95)),MAX(B95:AF95),MIN(B95:AF95))</f>
        <v>82.7</v>
      </c>
      <c r="AI95" s="115">
        <f>INDEX($B$9:$AF$9,1,MATCH(AH95,B95:AF95,0))</f>
        <v>0.8125</v>
      </c>
    </row>
    <row r="96" spans="1:88" ht="15.75" thickBot="1" x14ac:dyDescent="0.3">
      <c r="A96" s="122" t="s">
        <v>62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101</v>
      </c>
      <c r="B97" s="50">
        <v>9.9</v>
      </c>
      <c r="C97" s="127">
        <f t="shared" ref="C97:R102" si="26">B97</f>
        <v>9.9</v>
      </c>
      <c r="D97" s="127">
        <f t="shared" si="26"/>
        <v>9.9</v>
      </c>
      <c r="E97" s="127">
        <f t="shared" si="26"/>
        <v>9.9</v>
      </c>
      <c r="F97" s="127">
        <f t="shared" si="26"/>
        <v>9.9</v>
      </c>
      <c r="G97" s="127">
        <f t="shared" si="26"/>
        <v>9.9</v>
      </c>
      <c r="H97" s="127">
        <f t="shared" si="26"/>
        <v>9.9</v>
      </c>
      <c r="I97" s="127">
        <f t="shared" si="26"/>
        <v>9.9</v>
      </c>
      <c r="J97" s="127">
        <f t="shared" si="26"/>
        <v>9.9</v>
      </c>
      <c r="K97" s="127">
        <f t="shared" si="26"/>
        <v>9.9</v>
      </c>
      <c r="L97" s="127">
        <f t="shared" si="26"/>
        <v>9.9</v>
      </c>
      <c r="M97" s="127">
        <f t="shared" si="26"/>
        <v>9.9</v>
      </c>
      <c r="N97" s="127">
        <f t="shared" si="26"/>
        <v>9.9</v>
      </c>
      <c r="O97" s="127">
        <f t="shared" si="26"/>
        <v>9.9</v>
      </c>
      <c r="P97" s="127">
        <f t="shared" si="26"/>
        <v>9.9</v>
      </c>
      <c r="Q97" s="127">
        <f t="shared" si="26"/>
        <v>9.9</v>
      </c>
      <c r="R97" s="127">
        <f t="shared" si="26"/>
        <v>9.9</v>
      </c>
      <c r="S97" s="127">
        <f t="shared" ref="S97:AF102" si="27">R97</f>
        <v>9.9</v>
      </c>
      <c r="T97" s="127">
        <f t="shared" si="27"/>
        <v>9.9</v>
      </c>
      <c r="U97" s="127">
        <f t="shared" si="27"/>
        <v>9.9</v>
      </c>
      <c r="V97" s="127">
        <f t="shared" si="27"/>
        <v>9.9</v>
      </c>
      <c r="W97" s="127">
        <f t="shared" si="27"/>
        <v>9.9</v>
      </c>
      <c r="X97" s="127">
        <f t="shared" si="27"/>
        <v>9.9</v>
      </c>
      <c r="Y97" s="127">
        <f t="shared" si="27"/>
        <v>9.9</v>
      </c>
      <c r="Z97" s="127">
        <f t="shared" si="27"/>
        <v>9.9</v>
      </c>
      <c r="AA97" s="127">
        <f t="shared" si="27"/>
        <v>9.9</v>
      </c>
      <c r="AB97" s="127">
        <f t="shared" si="27"/>
        <v>9.9</v>
      </c>
      <c r="AC97" s="127">
        <f t="shared" si="27"/>
        <v>9.9</v>
      </c>
      <c r="AD97" s="127">
        <f t="shared" si="27"/>
        <v>9.9</v>
      </c>
      <c r="AE97" s="127">
        <f t="shared" si="27"/>
        <v>9.9</v>
      </c>
      <c r="AF97" s="127">
        <f t="shared" si="27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102</v>
      </c>
      <c r="B98" s="128">
        <v>9.6</v>
      </c>
      <c r="C98" s="129">
        <f t="shared" si="26"/>
        <v>9.6</v>
      </c>
      <c r="D98" s="129">
        <f t="shared" si="26"/>
        <v>9.6</v>
      </c>
      <c r="E98" s="129">
        <f t="shared" si="26"/>
        <v>9.6</v>
      </c>
      <c r="F98" s="129">
        <f t="shared" si="26"/>
        <v>9.6</v>
      </c>
      <c r="G98" s="129">
        <f t="shared" si="26"/>
        <v>9.6</v>
      </c>
      <c r="H98" s="129">
        <f t="shared" si="26"/>
        <v>9.6</v>
      </c>
      <c r="I98" s="129">
        <f t="shared" si="26"/>
        <v>9.6</v>
      </c>
      <c r="J98" s="129">
        <f t="shared" si="26"/>
        <v>9.6</v>
      </c>
      <c r="K98" s="129">
        <f t="shared" si="26"/>
        <v>9.6</v>
      </c>
      <c r="L98" s="129">
        <f t="shared" si="26"/>
        <v>9.6</v>
      </c>
      <c r="M98" s="129">
        <f t="shared" si="26"/>
        <v>9.6</v>
      </c>
      <c r="N98" s="129">
        <f t="shared" si="26"/>
        <v>9.6</v>
      </c>
      <c r="O98" s="129">
        <f t="shared" si="26"/>
        <v>9.6</v>
      </c>
      <c r="P98" s="129">
        <f t="shared" si="26"/>
        <v>9.6</v>
      </c>
      <c r="Q98" s="129">
        <f t="shared" si="26"/>
        <v>9.6</v>
      </c>
      <c r="R98" s="129">
        <f t="shared" si="26"/>
        <v>9.6</v>
      </c>
      <c r="S98" s="129">
        <f t="shared" si="27"/>
        <v>9.6</v>
      </c>
      <c r="T98" s="129">
        <f t="shared" si="27"/>
        <v>9.6</v>
      </c>
      <c r="U98" s="129">
        <f t="shared" si="27"/>
        <v>9.6</v>
      </c>
      <c r="V98" s="129">
        <f t="shared" si="27"/>
        <v>9.6</v>
      </c>
      <c r="W98" s="129">
        <f t="shared" si="27"/>
        <v>9.6</v>
      </c>
      <c r="X98" s="129">
        <f t="shared" si="27"/>
        <v>9.6</v>
      </c>
      <c r="Y98" s="129">
        <f t="shared" si="27"/>
        <v>9.6</v>
      </c>
      <c r="Z98" s="129">
        <f t="shared" si="27"/>
        <v>9.6</v>
      </c>
      <c r="AA98" s="129">
        <f t="shared" si="27"/>
        <v>9.6</v>
      </c>
      <c r="AB98" s="129">
        <f t="shared" si="27"/>
        <v>9.6</v>
      </c>
      <c r="AC98" s="129">
        <f t="shared" si="27"/>
        <v>9.6</v>
      </c>
      <c r="AD98" s="129">
        <f t="shared" si="27"/>
        <v>9.6</v>
      </c>
      <c r="AE98" s="129">
        <f t="shared" si="27"/>
        <v>9.6</v>
      </c>
      <c r="AF98" s="129">
        <f t="shared" si="27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103</v>
      </c>
      <c r="B99" s="128">
        <v>9.98</v>
      </c>
      <c r="C99" s="129">
        <f t="shared" si="26"/>
        <v>9.98</v>
      </c>
      <c r="D99" s="129">
        <f t="shared" si="26"/>
        <v>9.98</v>
      </c>
      <c r="E99" s="129">
        <f t="shared" si="26"/>
        <v>9.98</v>
      </c>
      <c r="F99" s="129">
        <f t="shared" si="26"/>
        <v>9.98</v>
      </c>
      <c r="G99" s="129">
        <f t="shared" si="26"/>
        <v>9.98</v>
      </c>
      <c r="H99" s="129">
        <f t="shared" si="26"/>
        <v>9.98</v>
      </c>
      <c r="I99" s="129">
        <f t="shared" si="26"/>
        <v>9.98</v>
      </c>
      <c r="J99" s="129">
        <f t="shared" si="26"/>
        <v>9.98</v>
      </c>
      <c r="K99" s="129">
        <f t="shared" si="26"/>
        <v>9.98</v>
      </c>
      <c r="L99" s="129">
        <f t="shared" si="26"/>
        <v>9.98</v>
      </c>
      <c r="M99" s="129">
        <f t="shared" si="26"/>
        <v>9.98</v>
      </c>
      <c r="N99" s="129">
        <f t="shared" si="26"/>
        <v>9.98</v>
      </c>
      <c r="O99" s="129">
        <f t="shared" si="26"/>
        <v>9.98</v>
      </c>
      <c r="P99" s="129">
        <f t="shared" si="26"/>
        <v>9.98</v>
      </c>
      <c r="Q99" s="129">
        <f t="shared" si="26"/>
        <v>9.98</v>
      </c>
      <c r="R99" s="129">
        <f t="shared" si="26"/>
        <v>9.98</v>
      </c>
      <c r="S99" s="129">
        <f t="shared" si="27"/>
        <v>9.98</v>
      </c>
      <c r="T99" s="129">
        <f t="shared" si="27"/>
        <v>9.98</v>
      </c>
      <c r="U99" s="129">
        <f t="shared" si="27"/>
        <v>9.98</v>
      </c>
      <c r="V99" s="129">
        <f t="shared" si="27"/>
        <v>9.98</v>
      </c>
      <c r="W99" s="129">
        <f t="shared" si="27"/>
        <v>9.98</v>
      </c>
      <c r="X99" s="129">
        <f t="shared" si="27"/>
        <v>9.98</v>
      </c>
      <c r="Y99" s="129">
        <f t="shared" si="27"/>
        <v>9.98</v>
      </c>
      <c r="Z99" s="129">
        <f t="shared" si="27"/>
        <v>9.98</v>
      </c>
      <c r="AA99" s="129">
        <f t="shared" si="27"/>
        <v>9.98</v>
      </c>
      <c r="AB99" s="129">
        <f t="shared" si="27"/>
        <v>9.98</v>
      </c>
      <c r="AC99" s="129">
        <f t="shared" si="27"/>
        <v>9.98</v>
      </c>
      <c r="AD99" s="129">
        <f t="shared" si="27"/>
        <v>9.98</v>
      </c>
      <c r="AE99" s="129">
        <f t="shared" si="27"/>
        <v>9.98</v>
      </c>
      <c r="AF99" s="129">
        <f t="shared" si="27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104</v>
      </c>
      <c r="B100" s="128">
        <v>9.1</v>
      </c>
      <c r="C100" s="129">
        <f t="shared" si="26"/>
        <v>9.1</v>
      </c>
      <c r="D100" s="129">
        <f t="shared" si="26"/>
        <v>9.1</v>
      </c>
      <c r="E100" s="129">
        <f t="shared" si="26"/>
        <v>9.1</v>
      </c>
      <c r="F100" s="129">
        <f t="shared" si="26"/>
        <v>9.1</v>
      </c>
      <c r="G100" s="129">
        <f t="shared" si="26"/>
        <v>9.1</v>
      </c>
      <c r="H100" s="129">
        <f t="shared" si="26"/>
        <v>9.1</v>
      </c>
      <c r="I100" s="129">
        <f t="shared" si="26"/>
        <v>9.1</v>
      </c>
      <c r="J100" s="129">
        <f t="shared" si="26"/>
        <v>9.1</v>
      </c>
      <c r="K100" s="129">
        <f t="shared" si="26"/>
        <v>9.1</v>
      </c>
      <c r="L100" s="129">
        <f t="shared" si="26"/>
        <v>9.1</v>
      </c>
      <c r="M100" s="129">
        <f t="shared" si="26"/>
        <v>9.1</v>
      </c>
      <c r="N100" s="129">
        <f t="shared" si="26"/>
        <v>9.1</v>
      </c>
      <c r="O100" s="129">
        <f t="shared" si="26"/>
        <v>9.1</v>
      </c>
      <c r="P100" s="129">
        <f t="shared" si="26"/>
        <v>9.1</v>
      </c>
      <c r="Q100" s="129">
        <f t="shared" si="26"/>
        <v>9.1</v>
      </c>
      <c r="R100" s="129">
        <f t="shared" si="26"/>
        <v>9.1</v>
      </c>
      <c r="S100" s="129">
        <f t="shared" si="27"/>
        <v>9.1</v>
      </c>
      <c r="T100" s="129">
        <f t="shared" si="27"/>
        <v>9.1</v>
      </c>
      <c r="U100" s="129">
        <f t="shared" si="27"/>
        <v>9.1</v>
      </c>
      <c r="V100" s="129">
        <f t="shared" si="27"/>
        <v>9.1</v>
      </c>
      <c r="W100" s="129">
        <f t="shared" si="27"/>
        <v>9.1</v>
      </c>
      <c r="X100" s="129">
        <f t="shared" si="27"/>
        <v>9.1</v>
      </c>
      <c r="Y100" s="129">
        <f t="shared" si="27"/>
        <v>9.1</v>
      </c>
      <c r="Z100" s="129">
        <f t="shared" si="27"/>
        <v>9.1</v>
      </c>
      <c r="AA100" s="129">
        <f t="shared" si="27"/>
        <v>9.1</v>
      </c>
      <c r="AB100" s="129">
        <f t="shared" si="27"/>
        <v>9.1</v>
      </c>
      <c r="AC100" s="129">
        <f t="shared" si="27"/>
        <v>9.1</v>
      </c>
      <c r="AD100" s="129">
        <f t="shared" si="27"/>
        <v>9.1</v>
      </c>
      <c r="AE100" s="129">
        <f t="shared" si="27"/>
        <v>9.1</v>
      </c>
      <c r="AF100" s="129">
        <f t="shared" si="27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105</v>
      </c>
      <c r="B101" s="128">
        <v>9.18</v>
      </c>
      <c r="C101" s="129">
        <f t="shared" si="26"/>
        <v>9.18</v>
      </c>
      <c r="D101" s="129">
        <f t="shared" si="26"/>
        <v>9.18</v>
      </c>
      <c r="E101" s="129">
        <f t="shared" si="26"/>
        <v>9.18</v>
      </c>
      <c r="F101" s="129">
        <f t="shared" si="26"/>
        <v>9.18</v>
      </c>
      <c r="G101" s="129">
        <f t="shared" si="26"/>
        <v>9.18</v>
      </c>
      <c r="H101" s="129">
        <f t="shared" si="26"/>
        <v>9.18</v>
      </c>
      <c r="I101" s="129">
        <f t="shared" si="26"/>
        <v>9.18</v>
      </c>
      <c r="J101" s="129">
        <f t="shared" si="26"/>
        <v>9.18</v>
      </c>
      <c r="K101" s="129">
        <f t="shared" si="26"/>
        <v>9.18</v>
      </c>
      <c r="L101" s="129">
        <f t="shared" si="26"/>
        <v>9.18</v>
      </c>
      <c r="M101" s="129">
        <f t="shared" si="26"/>
        <v>9.18</v>
      </c>
      <c r="N101" s="129">
        <f t="shared" si="26"/>
        <v>9.18</v>
      </c>
      <c r="O101" s="129">
        <f t="shared" si="26"/>
        <v>9.18</v>
      </c>
      <c r="P101" s="129">
        <f t="shared" si="26"/>
        <v>9.18</v>
      </c>
      <c r="Q101" s="129">
        <f t="shared" si="26"/>
        <v>9.18</v>
      </c>
      <c r="R101" s="129">
        <f t="shared" si="26"/>
        <v>9.18</v>
      </c>
      <c r="S101" s="129">
        <f t="shared" si="27"/>
        <v>9.18</v>
      </c>
      <c r="T101" s="129">
        <f t="shared" si="27"/>
        <v>9.18</v>
      </c>
      <c r="U101" s="129">
        <f t="shared" si="27"/>
        <v>9.18</v>
      </c>
      <c r="V101" s="129">
        <f t="shared" si="27"/>
        <v>9.18</v>
      </c>
      <c r="W101" s="129">
        <f t="shared" si="27"/>
        <v>9.18</v>
      </c>
      <c r="X101" s="129">
        <f t="shared" si="27"/>
        <v>9.18</v>
      </c>
      <c r="Y101" s="129">
        <f t="shared" si="27"/>
        <v>9.18</v>
      </c>
      <c r="Z101" s="129">
        <f t="shared" si="27"/>
        <v>9.18</v>
      </c>
      <c r="AA101" s="129">
        <f t="shared" si="27"/>
        <v>9.18</v>
      </c>
      <c r="AB101" s="129">
        <f t="shared" si="27"/>
        <v>9.18</v>
      </c>
      <c r="AC101" s="129">
        <f t="shared" si="27"/>
        <v>9.18</v>
      </c>
      <c r="AD101" s="129">
        <f t="shared" si="27"/>
        <v>9.18</v>
      </c>
      <c r="AE101" s="129">
        <f t="shared" si="27"/>
        <v>9.18</v>
      </c>
      <c r="AF101" s="129">
        <f t="shared" si="27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106</v>
      </c>
      <c r="B102" s="128">
        <v>7</v>
      </c>
      <c r="C102" s="129">
        <f t="shared" si="26"/>
        <v>7</v>
      </c>
      <c r="D102" s="129">
        <f t="shared" si="26"/>
        <v>7</v>
      </c>
      <c r="E102" s="129">
        <f t="shared" si="26"/>
        <v>7</v>
      </c>
      <c r="F102" s="129">
        <f t="shared" si="26"/>
        <v>7</v>
      </c>
      <c r="G102" s="129">
        <f t="shared" si="26"/>
        <v>7</v>
      </c>
      <c r="H102" s="129">
        <f t="shared" si="26"/>
        <v>7</v>
      </c>
      <c r="I102" s="129">
        <f t="shared" si="26"/>
        <v>7</v>
      </c>
      <c r="J102" s="129">
        <f t="shared" si="26"/>
        <v>7</v>
      </c>
      <c r="K102" s="129">
        <f t="shared" si="26"/>
        <v>7</v>
      </c>
      <c r="L102" s="129">
        <f t="shared" si="26"/>
        <v>7</v>
      </c>
      <c r="M102" s="129">
        <f t="shared" si="26"/>
        <v>7</v>
      </c>
      <c r="N102" s="129">
        <f t="shared" si="26"/>
        <v>7</v>
      </c>
      <c r="O102" s="129">
        <f t="shared" si="26"/>
        <v>7</v>
      </c>
      <c r="P102" s="129">
        <f t="shared" si="26"/>
        <v>7</v>
      </c>
      <c r="Q102" s="129">
        <f t="shared" si="26"/>
        <v>7</v>
      </c>
      <c r="R102" s="129">
        <f t="shared" si="26"/>
        <v>7</v>
      </c>
      <c r="S102" s="129">
        <f t="shared" si="27"/>
        <v>7</v>
      </c>
      <c r="T102" s="129">
        <f t="shared" si="27"/>
        <v>7</v>
      </c>
      <c r="U102" s="129">
        <f t="shared" si="27"/>
        <v>7</v>
      </c>
      <c r="V102" s="129">
        <f t="shared" si="27"/>
        <v>7</v>
      </c>
      <c r="W102" s="129">
        <f t="shared" si="27"/>
        <v>7</v>
      </c>
      <c r="X102" s="129">
        <f t="shared" si="27"/>
        <v>7</v>
      </c>
      <c r="Y102" s="129">
        <f t="shared" si="27"/>
        <v>7</v>
      </c>
      <c r="Z102" s="129">
        <f t="shared" si="27"/>
        <v>7</v>
      </c>
      <c r="AA102" s="129">
        <f t="shared" si="27"/>
        <v>7</v>
      </c>
      <c r="AB102" s="129">
        <f t="shared" si="27"/>
        <v>7</v>
      </c>
      <c r="AC102" s="129">
        <f t="shared" si="27"/>
        <v>7</v>
      </c>
      <c r="AD102" s="129">
        <f t="shared" si="27"/>
        <v>7</v>
      </c>
      <c r="AE102" s="129">
        <f t="shared" si="27"/>
        <v>7</v>
      </c>
      <c r="AF102" s="129">
        <f t="shared" si="27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107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108</v>
      </c>
      <c r="B104" s="128">
        <v>2.25</v>
      </c>
      <c r="C104" s="129">
        <f t="shared" ref="C104:R105" si="28">B104</f>
        <v>2.25</v>
      </c>
      <c r="D104" s="129">
        <f t="shared" si="28"/>
        <v>2.25</v>
      </c>
      <c r="E104" s="129">
        <f t="shared" si="28"/>
        <v>2.25</v>
      </c>
      <c r="F104" s="129">
        <f t="shared" si="28"/>
        <v>2.25</v>
      </c>
      <c r="G104" s="129">
        <f t="shared" si="28"/>
        <v>2.25</v>
      </c>
      <c r="H104" s="129">
        <f t="shared" si="28"/>
        <v>2.25</v>
      </c>
      <c r="I104" s="129">
        <f t="shared" si="28"/>
        <v>2.25</v>
      </c>
      <c r="J104" s="129">
        <f t="shared" si="28"/>
        <v>2.25</v>
      </c>
      <c r="K104" s="129">
        <f t="shared" si="28"/>
        <v>2.25</v>
      </c>
      <c r="L104" s="129">
        <f t="shared" si="28"/>
        <v>2.25</v>
      </c>
      <c r="M104" s="129">
        <f t="shared" si="28"/>
        <v>2.25</v>
      </c>
      <c r="N104" s="129">
        <f t="shared" si="28"/>
        <v>2.25</v>
      </c>
      <c r="O104" s="129">
        <f t="shared" si="28"/>
        <v>2.25</v>
      </c>
      <c r="P104" s="129">
        <f t="shared" si="28"/>
        <v>2.25</v>
      </c>
      <c r="Q104" s="129">
        <f t="shared" si="28"/>
        <v>2.25</v>
      </c>
      <c r="R104" s="129">
        <f t="shared" si="28"/>
        <v>2.25</v>
      </c>
      <c r="S104" s="129">
        <f t="shared" ref="S104:AF105" si="29">R104</f>
        <v>2.25</v>
      </c>
      <c r="T104" s="129">
        <f t="shared" si="29"/>
        <v>2.25</v>
      </c>
      <c r="U104" s="129">
        <f t="shared" si="29"/>
        <v>2.25</v>
      </c>
      <c r="V104" s="129">
        <f t="shared" si="29"/>
        <v>2.25</v>
      </c>
      <c r="W104" s="129">
        <f t="shared" si="29"/>
        <v>2.25</v>
      </c>
      <c r="X104" s="129">
        <f t="shared" si="29"/>
        <v>2.25</v>
      </c>
      <c r="Y104" s="129">
        <f t="shared" si="29"/>
        <v>2.25</v>
      </c>
      <c r="Z104" s="129">
        <f t="shared" si="29"/>
        <v>2.25</v>
      </c>
      <c r="AA104" s="129">
        <f t="shared" si="29"/>
        <v>2.25</v>
      </c>
      <c r="AB104" s="129">
        <f t="shared" si="29"/>
        <v>2.25</v>
      </c>
      <c r="AC104" s="129">
        <f t="shared" si="29"/>
        <v>2.25</v>
      </c>
      <c r="AD104" s="129">
        <f t="shared" si="29"/>
        <v>2.25</v>
      </c>
      <c r="AE104" s="129">
        <f t="shared" si="29"/>
        <v>2.25</v>
      </c>
      <c r="AF104" s="129">
        <f t="shared" si="29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109</v>
      </c>
      <c r="B105" s="128">
        <v>1.64</v>
      </c>
      <c r="C105" s="129">
        <f t="shared" si="28"/>
        <v>1.64</v>
      </c>
      <c r="D105" s="129">
        <f t="shared" si="28"/>
        <v>1.64</v>
      </c>
      <c r="E105" s="129">
        <f t="shared" si="28"/>
        <v>1.64</v>
      </c>
      <c r="F105" s="129">
        <f t="shared" si="28"/>
        <v>1.64</v>
      </c>
      <c r="G105" s="129">
        <f t="shared" si="28"/>
        <v>1.64</v>
      </c>
      <c r="H105" s="129">
        <f t="shared" si="28"/>
        <v>1.64</v>
      </c>
      <c r="I105" s="129">
        <f t="shared" si="28"/>
        <v>1.64</v>
      </c>
      <c r="J105" s="129">
        <f t="shared" si="28"/>
        <v>1.64</v>
      </c>
      <c r="K105" s="129">
        <f t="shared" si="28"/>
        <v>1.64</v>
      </c>
      <c r="L105" s="129">
        <f t="shared" si="28"/>
        <v>1.64</v>
      </c>
      <c r="M105" s="129">
        <f t="shared" si="28"/>
        <v>1.64</v>
      </c>
      <c r="N105" s="129">
        <f t="shared" si="28"/>
        <v>1.64</v>
      </c>
      <c r="O105" s="129">
        <f t="shared" si="28"/>
        <v>1.64</v>
      </c>
      <c r="P105" s="129">
        <f t="shared" si="28"/>
        <v>1.64</v>
      </c>
      <c r="Q105" s="129">
        <f t="shared" si="28"/>
        <v>1.64</v>
      </c>
      <c r="R105" s="129">
        <f t="shared" si="28"/>
        <v>1.64</v>
      </c>
      <c r="S105" s="129">
        <f t="shared" si="29"/>
        <v>1.64</v>
      </c>
      <c r="T105" s="129">
        <f t="shared" si="29"/>
        <v>1.64</v>
      </c>
      <c r="U105" s="129">
        <f t="shared" si="29"/>
        <v>1.64</v>
      </c>
      <c r="V105" s="129">
        <f t="shared" si="29"/>
        <v>1.64</v>
      </c>
      <c r="W105" s="129">
        <f t="shared" si="29"/>
        <v>1.64</v>
      </c>
      <c r="X105" s="129">
        <f t="shared" si="29"/>
        <v>1.64</v>
      </c>
      <c r="Y105" s="129">
        <f t="shared" si="29"/>
        <v>1.64</v>
      </c>
      <c r="Z105" s="129">
        <f t="shared" si="29"/>
        <v>1.64</v>
      </c>
      <c r="AA105" s="129">
        <f t="shared" si="29"/>
        <v>1.64</v>
      </c>
      <c r="AB105" s="129">
        <f t="shared" si="29"/>
        <v>1.64</v>
      </c>
      <c r="AC105" s="129">
        <f t="shared" si="29"/>
        <v>1.64</v>
      </c>
      <c r="AD105" s="129">
        <f t="shared" si="29"/>
        <v>1.64</v>
      </c>
      <c r="AE105" s="129">
        <f t="shared" si="29"/>
        <v>1.64</v>
      </c>
      <c r="AF105" s="129">
        <f t="shared" si="29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110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111</v>
      </c>
      <c r="B107" s="128">
        <v>1.62</v>
      </c>
      <c r="C107" s="129">
        <f t="shared" ref="C107:R114" si="30">B107</f>
        <v>1.62</v>
      </c>
      <c r="D107" s="129">
        <f t="shared" si="30"/>
        <v>1.62</v>
      </c>
      <c r="E107" s="129">
        <f t="shared" si="30"/>
        <v>1.62</v>
      </c>
      <c r="F107" s="129">
        <f t="shared" si="30"/>
        <v>1.62</v>
      </c>
      <c r="G107" s="129">
        <f t="shared" si="30"/>
        <v>1.62</v>
      </c>
      <c r="H107" s="129">
        <f t="shared" si="30"/>
        <v>1.62</v>
      </c>
      <c r="I107" s="129">
        <f t="shared" si="30"/>
        <v>1.62</v>
      </c>
      <c r="J107" s="129">
        <f t="shared" si="30"/>
        <v>1.62</v>
      </c>
      <c r="K107" s="129">
        <f t="shared" si="30"/>
        <v>1.62</v>
      </c>
      <c r="L107" s="129">
        <f t="shared" si="30"/>
        <v>1.62</v>
      </c>
      <c r="M107" s="129">
        <f t="shared" si="30"/>
        <v>1.62</v>
      </c>
      <c r="N107" s="129">
        <f t="shared" si="30"/>
        <v>1.62</v>
      </c>
      <c r="O107" s="129">
        <f t="shared" si="30"/>
        <v>1.62</v>
      </c>
      <c r="P107" s="129">
        <f t="shared" si="30"/>
        <v>1.62</v>
      </c>
      <c r="Q107" s="129">
        <f t="shared" si="30"/>
        <v>1.62</v>
      </c>
      <c r="R107" s="129">
        <f t="shared" si="30"/>
        <v>1.62</v>
      </c>
      <c r="S107" s="129">
        <f t="shared" ref="S107:AF122" si="31">R107</f>
        <v>1.62</v>
      </c>
      <c r="T107" s="129">
        <f t="shared" si="31"/>
        <v>1.62</v>
      </c>
      <c r="U107" s="129">
        <f t="shared" si="31"/>
        <v>1.62</v>
      </c>
      <c r="V107" s="129">
        <f t="shared" si="31"/>
        <v>1.62</v>
      </c>
      <c r="W107" s="129">
        <f t="shared" si="31"/>
        <v>1.62</v>
      </c>
      <c r="X107" s="129">
        <f t="shared" si="31"/>
        <v>1.62</v>
      </c>
      <c r="Y107" s="129">
        <f t="shared" si="31"/>
        <v>1.62</v>
      </c>
      <c r="Z107" s="129">
        <f t="shared" si="31"/>
        <v>1.62</v>
      </c>
      <c r="AA107" s="129">
        <f t="shared" si="31"/>
        <v>1.62</v>
      </c>
      <c r="AB107" s="129">
        <f t="shared" si="31"/>
        <v>1.62</v>
      </c>
      <c r="AC107" s="129">
        <f t="shared" si="31"/>
        <v>1.62</v>
      </c>
      <c r="AD107" s="129">
        <f t="shared" si="31"/>
        <v>1.62</v>
      </c>
      <c r="AE107" s="129">
        <f t="shared" si="31"/>
        <v>1.62</v>
      </c>
      <c r="AF107" s="129">
        <f t="shared" si="31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112</v>
      </c>
      <c r="B108" s="128">
        <v>8.36</v>
      </c>
      <c r="C108" s="129">
        <f t="shared" si="30"/>
        <v>8.36</v>
      </c>
      <c r="D108" s="129">
        <f t="shared" si="30"/>
        <v>8.36</v>
      </c>
      <c r="E108" s="129">
        <f t="shared" si="30"/>
        <v>8.36</v>
      </c>
      <c r="F108" s="129">
        <f t="shared" si="30"/>
        <v>8.36</v>
      </c>
      <c r="G108" s="129">
        <f t="shared" si="30"/>
        <v>8.36</v>
      </c>
      <c r="H108" s="129">
        <f t="shared" si="30"/>
        <v>8.36</v>
      </c>
      <c r="I108" s="129">
        <f t="shared" si="30"/>
        <v>8.36</v>
      </c>
      <c r="J108" s="129">
        <f t="shared" si="30"/>
        <v>8.36</v>
      </c>
      <c r="K108" s="129">
        <f t="shared" si="30"/>
        <v>8.36</v>
      </c>
      <c r="L108" s="129">
        <f t="shared" si="30"/>
        <v>8.36</v>
      </c>
      <c r="M108" s="129">
        <f t="shared" si="30"/>
        <v>8.36</v>
      </c>
      <c r="N108" s="129">
        <f t="shared" si="30"/>
        <v>8.36</v>
      </c>
      <c r="O108" s="129">
        <f t="shared" si="30"/>
        <v>8.36</v>
      </c>
      <c r="P108" s="129">
        <f t="shared" si="30"/>
        <v>8.36</v>
      </c>
      <c r="Q108" s="129">
        <f t="shared" si="30"/>
        <v>8.36</v>
      </c>
      <c r="R108" s="129">
        <f t="shared" si="30"/>
        <v>8.36</v>
      </c>
      <c r="S108" s="129">
        <f t="shared" si="31"/>
        <v>8.36</v>
      </c>
      <c r="T108" s="129">
        <f t="shared" si="31"/>
        <v>8.36</v>
      </c>
      <c r="U108" s="129">
        <f t="shared" si="31"/>
        <v>8.36</v>
      </c>
      <c r="V108" s="129">
        <f t="shared" si="31"/>
        <v>8.36</v>
      </c>
      <c r="W108" s="129">
        <f t="shared" si="31"/>
        <v>8.36</v>
      </c>
      <c r="X108" s="129">
        <f t="shared" si="31"/>
        <v>8.36</v>
      </c>
      <c r="Y108" s="129">
        <f t="shared" si="31"/>
        <v>8.36</v>
      </c>
      <c r="Z108" s="129">
        <f t="shared" si="31"/>
        <v>8.36</v>
      </c>
      <c r="AA108" s="129">
        <f t="shared" si="31"/>
        <v>8.36</v>
      </c>
      <c r="AB108" s="129">
        <f t="shared" si="31"/>
        <v>8.36</v>
      </c>
      <c r="AC108" s="129">
        <f t="shared" si="31"/>
        <v>8.36</v>
      </c>
      <c r="AD108" s="129">
        <f t="shared" si="31"/>
        <v>8.36</v>
      </c>
      <c r="AE108" s="129">
        <f t="shared" si="31"/>
        <v>8.36</v>
      </c>
      <c r="AF108" s="129">
        <f t="shared" si="31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113</v>
      </c>
      <c r="B109" s="128">
        <v>8</v>
      </c>
      <c r="C109" s="129">
        <f t="shared" si="30"/>
        <v>8</v>
      </c>
      <c r="D109" s="129">
        <f t="shared" si="30"/>
        <v>8</v>
      </c>
      <c r="E109" s="129">
        <f t="shared" si="30"/>
        <v>8</v>
      </c>
      <c r="F109" s="129">
        <f t="shared" si="30"/>
        <v>8</v>
      </c>
      <c r="G109" s="129">
        <f t="shared" si="30"/>
        <v>8</v>
      </c>
      <c r="H109" s="129">
        <f t="shared" si="30"/>
        <v>8</v>
      </c>
      <c r="I109" s="129">
        <v>5.4</v>
      </c>
      <c r="J109" s="129">
        <f t="shared" si="30"/>
        <v>5.4</v>
      </c>
      <c r="K109" s="129">
        <f t="shared" si="30"/>
        <v>5.4</v>
      </c>
      <c r="L109" s="129">
        <f t="shared" si="30"/>
        <v>5.4</v>
      </c>
      <c r="M109" s="129">
        <f t="shared" si="30"/>
        <v>5.4</v>
      </c>
      <c r="N109" s="129">
        <f t="shared" si="30"/>
        <v>5.4</v>
      </c>
      <c r="O109" s="129">
        <f t="shared" si="30"/>
        <v>5.4</v>
      </c>
      <c r="P109" s="129">
        <f t="shared" si="30"/>
        <v>5.4</v>
      </c>
      <c r="Q109" s="129">
        <f t="shared" si="30"/>
        <v>5.4</v>
      </c>
      <c r="R109" s="129">
        <f t="shared" si="30"/>
        <v>5.4</v>
      </c>
      <c r="S109" s="129">
        <f t="shared" si="31"/>
        <v>5.4</v>
      </c>
      <c r="T109" s="129">
        <f t="shared" si="31"/>
        <v>5.4</v>
      </c>
      <c r="U109" s="129">
        <f t="shared" si="31"/>
        <v>5.4</v>
      </c>
      <c r="V109" s="129">
        <f t="shared" si="31"/>
        <v>5.4</v>
      </c>
      <c r="W109" s="129">
        <f t="shared" si="31"/>
        <v>5.4</v>
      </c>
      <c r="X109" s="129">
        <f t="shared" si="31"/>
        <v>5.4</v>
      </c>
      <c r="Y109" s="129">
        <f t="shared" si="31"/>
        <v>5.4</v>
      </c>
      <c r="Z109" s="129">
        <f t="shared" si="31"/>
        <v>5.4</v>
      </c>
      <c r="AA109" s="129">
        <f t="shared" si="31"/>
        <v>5.4</v>
      </c>
      <c r="AB109" s="129">
        <f t="shared" si="31"/>
        <v>5.4</v>
      </c>
      <c r="AC109" s="129">
        <f t="shared" si="31"/>
        <v>5.4</v>
      </c>
      <c r="AD109" s="129">
        <f t="shared" si="31"/>
        <v>5.4</v>
      </c>
      <c r="AE109" s="129">
        <f t="shared" si="31"/>
        <v>5.4</v>
      </c>
      <c r="AF109" s="129">
        <f t="shared" si="31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114</v>
      </c>
      <c r="B110" s="128">
        <v>6.57</v>
      </c>
      <c r="C110" s="129">
        <f t="shared" si="30"/>
        <v>6.57</v>
      </c>
      <c r="D110" s="129">
        <f t="shared" si="30"/>
        <v>6.57</v>
      </c>
      <c r="E110" s="129">
        <f t="shared" si="30"/>
        <v>6.57</v>
      </c>
      <c r="F110" s="129">
        <f t="shared" si="30"/>
        <v>6.57</v>
      </c>
      <c r="G110" s="129">
        <f t="shared" si="30"/>
        <v>6.57</v>
      </c>
      <c r="H110" s="129">
        <f t="shared" si="30"/>
        <v>6.57</v>
      </c>
      <c r="I110" s="129">
        <f t="shared" si="30"/>
        <v>6.57</v>
      </c>
      <c r="J110" s="129">
        <f t="shared" si="30"/>
        <v>6.57</v>
      </c>
      <c r="K110" s="129">
        <f t="shared" si="30"/>
        <v>6.57</v>
      </c>
      <c r="L110" s="129">
        <f t="shared" si="30"/>
        <v>6.57</v>
      </c>
      <c r="M110" s="129">
        <f t="shared" si="30"/>
        <v>6.57</v>
      </c>
      <c r="N110" s="129">
        <f t="shared" si="30"/>
        <v>6.57</v>
      </c>
      <c r="O110" s="129">
        <f t="shared" si="30"/>
        <v>6.57</v>
      </c>
      <c r="P110" s="129">
        <f t="shared" si="30"/>
        <v>6.57</v>
      </c>
      <c r="Q110" s="129">
        <f t="shared" si="30"/>
        <v>6.57</v>
      </c>
      <c r="R110" s="129">
        <f t="shared" si="30"/>
        <v>6.57</v>
      </c>
      <c r="S110" s="129">
        <f t="shared" si="31"/>
        <v>6.57</v>
      </c>
      <c r="T110" s="129">
        <f t="shared" si="31"/>
        <v>6.57</v>
      </c>
      <c r="U110" s="129">
        <f t="shared" si="31"/>
        <v>6.57</v>
      </c>
      <c r="V110" s="129">
        <f t="shared" si="31"/>
        <v>6.57</v>
      </c>
      <c r="W110" s="129">
        <f t="shared" si="31"/>
        <v>6.57</v>
      </c>
      <c r="X110" s="129">
        <f t="shared" si="31"/>
        <v>6.57</v>
      </c>
      <c r="Y110" s="129">
        <f t="shared" si="31"/>
        <v>6.57</v>
      </c>
      <c r="Z110" s="129">
        <f t="shared" si="31"/>
        <v>6.57</v>
      </c>
      <c r="AA110" s="129">
        <f t="shared" si="31"/>
        <v>6.57</v>
      </c>
      <c r="AB110" s="129">
        <f t="shared" si="31"/>
        <v>6.57</v>
      </c>
      <c r="AC110" s="129">
        <f t="shared" si="31"/>
        <v>6.57</v>
      </c>
      <c r="AD110" s="129">
        <f t="shared" si="31"/>
        <v>6.57</v>
      </c>
      <c r="AE110" s="129">
        <f t="shared" si="31"/>
        <v>6.57</v>
      </c>
      <c r="AF110" s="129">
        <f t="shared" si="31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115</v>
      </c>
      <c r="B111" s="128">
        <v>3.43</v>
      </c>
      <c r="C111" s="129">
        <f t="shared" si="30"/>
        <v>3.43</v>
      </c>
      <c r="D111" s="129">
        <f t="shared" si="30"/>
        <v>3.43</v>
      </c>
      <c r="E111" s="129">
        <f t="shared" si="30"/>
        <v>3.43</v>
      </c>
      <c r="F111" s="129">
        <f t="shared" si="30"/>
        <v>3.43</v>
      </c>
      <c r="G111" s="129">
        <f t="shared" si="30"/>
        <v>3.43</v>
      </c>
      <c r="H111" s="129">
        <f t="shared" si="30"/>
        <v>3.43</v>
      </c>
      <c r="I111" s="129">
        <f t="shared" si="30"/>
        <v>3.43</v>
      </c>
      <c r="J111" s="129">
        <f t="shared" si="30"/>
        <v>3.43</v>
      </c>
      <c r="K111" s="129">
        <f t="shared" si="30"/>
        <v>3.43</v>
      </c>
      <c r="L111" s="129">
        <f t="shared" si="30"/>
        <v>3.43</v>
      </c>
      <c r="M111" s="129">
        <f t="shared" si="30"/>
        <v>3.43</v>
      </c>
      <c r="N111" s="129">
        <f t="shared" si="30"/>
        <v>3.43</v>
      </c>
      <c r="O111" s="129">
        <f t="shared" si="30"/>
        <v>3.43</v>
      </c>
      <c r="P111" s="129">
        <f t="shared" si="30"/>
        <v>3.43</v>
      </c>
      <c r="Q111" s="129">
        <f t="shared" si="30"/>
        <v>3.43</v>
      </c>
      <c r="R111" s="129">
        <f t="shared" si="30"/>
        <v>3.43</v>
      </c>
      <c r="S111" s="129">
        <f t="shared" si="31"/>
        <v>3.43</v>
      </c>
      <c r="T111" s="129">
        <f t="shared" si="31"/>
        <v>3.43</v>
      </c>
      <c r="U111" s="129">
        <f t="shared" si="31"/>
        <v>3.43</v>
      </c>
      <c r="V111" s="129">
        <f t="shared" si="31"/>
        <v>3.43</v>
      </c>
      <c r="W111" s="129">
        <f t="shared" si="31"/>
        <v>3.43</v>
      </c>
      <c r="X111" s="129">
        <f t="shared" si="31"/>
        <v>3.43</v>
      </c>
      <c r="Y111" s="129">
        <f t="shared" si="31"/>
        <v>3.43</v>
      </c>
      <c r="Z111" s="129">
        <f t="shared" si="31"/>
        <v>3.43</v>
      </c>
      <c r="AA111" s="129">
        <f t="shared" si="31"/>
        <v>3.43</v>
      </c>
      <c r="AB111" s="129">
        <f t="shared" si="31"/>
        <v>3.43</v>
      </c>
      <c r="AC111" s="129">
        <f t="shared" si="31"/>
        <v>3.43</v>
      </c>
      <c r="AD111" s="129">
        <f t="shared" si="31"/>
        <v>3.43</v>
      </c>
      <c r="AE111" s="129">
        <f t="shared" si="31"/>
        <v>3.43</v>
      </c>
      <c r="AF111" s="129">
        <f t="shared" si="31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116</v>
      </c>
      <c r="B112" s="128">
        <v>2.96</v>
      </c>
      <c r="C112" s="129">
        <f t="shared" si="30"/>
        <v>2.96</v>
      </c>
      <c r="D112" s="129">
        <f t="shared" si="30"/>
        <v>2.96</v>
      </c>
      <c r="E112" s="129">
        <f t="shared" si="30"/>
        <v>2.96</v>
      </c>
      <c r="F112" s="129">
        <f t="shared" si="30"/>
        <v>2.96</v>
      </c>
      <c r="G112" s="129">
        <f t="shared" si="30"/>
        <v>2.96</v>
      </c>
      <c r="H112" s="129">
        <f t="shared" si="30"/>
        <v>2.96</v>
      </c>
      <c r="I112" s="129">
        <f t="shared" si="30"/>
        <v>2.96</v>
      </c>
      <c r="J112" s="129">
        <f t="shared" si="30"/>
        <v>2.96</v>
      </c>
      <c r="K112" s="129">
        <f t="shared" si="30"/>
        <v>2.96</v>
      </c>
      <c r="L112" s="129">
        <f t="shared" si="30"/>
        <v>2.96</v>
      </c>
      <c r="M112" s="129">
        <f t="shared" si="30"/>
        <v>2.96</v>
      </c>
      <c r="N112" s="129">
        <f t="shared" si="30"/>
        <v>2.96</v>
      </c>
      <c r="O112" s="129">
        <f t="shared" si="30"/>
        <v>2.96</v>
      </c>
      <c r="P112" s="129">
        <f t="shared" si="30"/>
        <v>2.96</v>
      </c>
      <c r="Q112" s="129">
        <f t="shared" si="30"/>
        <v>2.96</v>
      </c>
      <c r="R112" s="129">
        <f t="shared" si="30"/>
        <v>2.96</v>
      </c>
      <c r="S112" s="129">
        <f t="shared" si="31"/>
        <v>2.96</v>
      </c>
      <c r="T112" s="129">
        <f t="shared" si="31"/>
        <v>2.96</v>
      </c>
      <c r="U112" s="129">
        <f t="shared" si="31"/>
        <v>2.96</v>
      </c>
      <c r="V112" s="129">
        <f t="shared" si="31"/>
        <v>2.96</v>
      </c>
      <c r="W112" s="129">
        <f t="shared" si="31"/>
        <v>2.96</v>
      </c>
      <c r="X112" s="129">
        <f t="shared" si="31"/>
        <v>2.96</v>
      </c>
      <c r="Y112" s="129">
        <f t="shared" si="31"/>
        <v>2.96</v>
      </c>
      <c r="Z112" s="129">
        <f t="shared" si="31"/>
        <v>2.96</v>
      </c>
      <c r="AA112" s="129">
        <f t="shared" si="31"/>
        <v>2.96</v>
      </c>
      <c r="AB112" s="129">
        <f t="shared" si="31"/>
        <v>2.96</v>
      </c>
      <c r="AC112" s="129">
        <f t="shared" si="31"/>
        <v>2.96</v>
      </c>
      <c r="AD112" s="129">
        <f t="shared" si="31"/>
        <v>2.96</v>
      </c>
      <c r="AE112" s="129">
        <f t="shared" si="31"/>
        <v>2.96</v>
      </c>
      <c r="AF112" s="129">
        <f t="shared" si="31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117</v>
      </c>
      <c r="B113" s="128">
        <v>8</v>
      </c>
      <c r="C113" s="129">
        <f t="shared" si="30"/>
        <v>8</v>
      </c>
      <c r="D113" s="129">
        <f t="shared" si="30"/>
        <v>8</v>
      </c>
      <c r="E113" s="129">
        <f t="shared" si="30"/>
        <v>8</v>
      </c>
      <c r="F113" s="129">
        <f t="shared" si="30"/>
        <v>8</v>
      </c>
      <c r="G113" s="129">
        <f t="shared" si="30"/>
        <v>8</v>
      </c>
      <c r="H113" s="129">
        <f t="shared" si="30"/>
        <v>8</v>
      </c>
      <c r="I113" s="129">
        <f t="shared" si="30"/>
        <v>8</v>
      </c>
      <c r="J113" s="129">
        <f t="shared" si="30"/>
        <v>8</v>
      </c>
      <c r="K113" s="129">
        <f t="shared" si="30"/>
        <v>8</v>
      </c>
      <c r="L113" s="129">
        <f t="shared" si="30"/>
        <v>8</v>
      </c>
      <c r="M113" s="129">
        <f t="shared" si="30"/>
        <v>8</v>
      </c>
      <c r="N113" s="129">
        <f t="shared" si="30"/>
        <v>8</v>
      </c>
      <c r="O113" s="129">
        <f t="shared" si="30"/>
        <v>8</v>
      </c>
      <c r="P113" s="129">
        <f t="shared" si="30"/>
        <v>8</v>
      </c>
      <c r="Q113" s="129">
        <f t="shared" si="30"/>
        <v>8</v>
      </c>
      <c r="R113" s="129">
        <f t="shared" si="30"/>
        <v>8</v>
      </c>
      <c r="S113" s="129">
        <f t="shared" si="31"/>
        <v>8</v>
      </c>
      <c r="T113" s="129">
        <f t="shared" si="31"/>
        <v>8</v>
      </c>
      <c r="U113" s="129">
        <f t="shared" si="31"/>
        <v>8</v>
      </c>
      <c r="V113" s="129">
        <f t="shared" si="31"/>
        <v>8</v>
      </c>
      <c r="W113" s="129">
        <f t="shared" si="31"/>
        <v>8</v>
      </c>
      <c r="X113" s="129">
        <f t="shared" si="31"/>
        <v>8</v>
      </c>
      <c r="Y113" s="129">
        <f t="shared" si="31"/>
        <v>8</v>
      </c>
      <c r="Z113" s="129">
        <f t="shared" si="31"/>
        <v>8</v>
      </c>
      <c r="AA113" s="129">
        <f t="shared" si="31"/>
        <v>8</v>
      </c>
      <c r="AB113" s="129">
        <f t="shared" si="31"/>
        <v>8</v>
      </c>
      <c r="AC113" s="129">
        <f t="shared" si="31"/>
        <v>8</v>
      </c>
      <c r="AD113" s="129">
        <f t="shared" si="31"/>
        <v>8</v>
      </c>
      <c r="AE113" s="129">
        <f t="shared" si="31"/>
        <v>8</v>
      </c>
      <c r="AF113" s="129">
        <f t="shared" si="31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118</v>
      </c>
      <c r="B114" s="128">
        <v>7</v>
      </c>
      <c r="C114" s="129">
        <f>B114</f>
        <v>7</v>
      </c>
      <c r="D114" s="129">
        <f t="shared" si="30"/>
        <v>7</v>
      </c>
      <c r="E114" s="129">
        <f t="shared" si="30"/>
        <v>7</v>
      </c>
      <c r="F114" s="129">
        <f t="shared" si="30"/>
        <v>7</v>
      </c>
      <c r="G114" s="129">
        <f t="shared" si="30"/>
        <v>7</v>
      </c>
      <c r="H114" s="129">
        <f t="shared" si="30"/>
        <v>7</v>
      </c>
      <c r="I114" s="129">
        <f t="shared" si="30"/>
        <v>7</v>
      </c>
      <c r="J114" s="129">
        <f t="shared" si="30"/>
        <v>7</v>
      </c>
      <c r="K114" s="129">
        <f t="shared" si="30"/>
        <v>7</v>
      </c>
      <c r="L114" s="129">
        <f t="shared" si="30"/>
        <v>7</v>
      </c>
      <c r="M114" s="129">
        <f t="shared" si="30"/>
        <v>7</v>
      </c>
      <c r="N114" s="129">
        <f t="shared" si="30"/>
        <v>7</v>
      </c>
      <c r="O114" s="129">
        <f t="shared" si="30"/>
        <v>7</v>
      </c>
      <c r="P114" s="129">
        <f t="shared" si="30"/>
        <v>7</v>
      </c>
      <c r="Q114" s="129">
        <f t="shared" si="30"/>
        <v>7</v>
      </c>
      <c r="R114" s="129">
        <f t="shared" si="30"/>
        <v>7</v>
      </c>
      <c r="S114" s="129">
        <f t="shared" si="31"/>
        <v>7</v>
      </c>
      <c r="T114" s="129">
        <f t="shared" si="31"/>
        <v>7</v>
      </c>
      <c r="U114" s="129">
        <f t="shared" si="31"/>
        <v>7</v>
      </c>
      <c r="V114" s="129">
        <f t="shared" si="31"/>
        <v>7</v>
      </c>
      <c r="W114" s="129">
        <f t="shared" si="31"/>
        <v>7</v>
      </c>
      <c r="X114" s="129">
        <f t="shared" si="31"/>
        <v>7</v>
      </c>
      <c r="Y114" s="129">
        <f t="shared" si="31"/>
        <v>7</v>
      </c>
      <c r="Z114" s="129">
        <f t="shared" si="31"/>
        <v>7</v>
      </c>
      <c r="AA114" s="129">
        <f t="shared" si="31"/>
        <v>7</v>
      </c>
      <c r="AB114" s="129">
        <f t="shared" si="31"/>
        <v>7</v>
      </c>
      <c r="AC114" s="129">
        <f t="shared" si="31"/>
        <v>7</v>
      </c>
      <c r="AD114" s="129">
        <f t="shared" si="31"/>
        <v>7</v>
      </c>
      <c r="AE114" s="129">
        <f t="shared" si="31"/>
        <v>7</v>
      </c>
      <c r="AF114" s="129">
        <f t="shared" si="31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119</v>
      </c>
      <c r="B115" s="128">
        <v>3.47</v>
      </c>
      <c r="C115" s="129">
        <f t="shared" ref="C115:R124" si="32">B115</f>
        <v>3.47</v>
      </c>
      <c r="D115" s="129">
        <f t="shared" si="32"/>
        <v>3.47</v>
      </c>
      <c r="E115" s="129">
        <f t="shared" si="32"/>
        <v>3.47</v>
      </c>
      <c r="F115" s="129">
        <f t="shared" si="32"/>
        <v>3.47</v>
      </c>
      <c r="G115" s="129">
        <f t="shared" si="32"/>
        <v>3.47</v>
      </c>
      <c r="H115" s="129">
        <f t="shared" si="32"/>
        <v>3.47</v>
      </c>
      <c r="I115" s="129">
        <f t="shared" si="32"/>
        <v>3.47</v>
      </c>
      <c r="J115" s="129">
        <f t="shared" si="32"/>
        <v>3.47</v>
      </c>
      <c r="K115" s="129">
        <f t="shared" si="32"/>
        <v>3.47</v>
      </c>
      <c r="L115" s="129">
        <f t="shared" si="32"/>
        <v>3.47</v>
      </c>
      <c r="M115" s="129">
        <f t="shared" si="32"/>
        <v>3.47</v>
      </c>
      <c r="N115" s="129">
        <f t="shared" si="32"/>
        <v>3.47</v>
      </c>
      <c r="O115" s="129">
        <f t="shared" si="32"/>
        <v>3.47</v>
      </c>
      <c r="P115" s="129">
        <f t="shared" si="32"/>
        <v>3.47</v>
      </c>
      <c r="Q115" s="129">
        <f t="shared" si="32"/>
        <v>3.47</v>
      </c>
      <c r="R115" s="129">
        <f t="shared" si="32"/>
        <v>3.47</v>
      </c>
      <c r="S115" s="129">
        <f t="shared" si="31"/>
        <v>3.47</v>
      </c>
      <c r="T115" s="129">
        <f t="shared" si="31"/>
        <v>3.47</v>
      </c>
      <c r="U115" s="129">
        <f t="shared" si="31"/>
        <v>3.47</v>
      </c>
      <c r="V115" s="129">
        <f t="shared" si="31"/>
        <v>3.47</v>
      </c>
      <c r="W115" s="129">
        <f t="shared" si="31"/>
        <v>3.47</v>
      </c>
      <c r="X115" s="129">
        <f t="shared" si="31"/>
        <v>3.47</v>
      </c>
      <c r="Y115" s="129">
        <f t="shared" si="31"/>
        <v>3.47</v>
      </c>
      <c r="Z115" s="129">
        <f t="shared" si="31"/>
        <v>3.47</v>
      </c>
      <c r="AA115" s="129">
        <f t="shared" si="31"/>
        <v>3.47</v>
      </c>
      <c r="AB115" s="129">
        <f t="shared" si="31"/>
        <v>3.47</v>
      </c>
      <c r="AC115" s="129">
        <f t="shared" si="31"/>
        <v>3.47</v>
      </c>
      <c r="AD115" s="129">
        <f t="shared" si="31"/>
        <v>3.47</v>
      </c>
      <c r="AE115" s="129">
        <f t="shared" si="31"/>
        <v>3.47</v>
      </c>
      <c r="AF115" s="129">
        <f t="shared" si="31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120</v>
      </c>
      <c r="B116" s="128">
        <v>2.1</v>
      </c>
      <c r="C116" s="129">
        <f t="shared" si="32"/>
        <v>2.1</v>
      </c>
      <c r="D116" s="129">
        <f t="shared" si="32"/>
        <v>2.1</v>
      </c>
      <c r="E116" s="129">
        <f t="shared" si="32"/>
        <v>2.1</v>
      </c>
      <c r="F116" s="129">
        <f t="shared" si="32"/>
        <v>2.1</v>
      </c>
      <c r="G116" s="129">
        <f t="shared" si="32"/>
        <v>2.1</v>
      </c>
      <c r="H116" s="129">
        <f t="shared" si="32"/>
        <v>2.1</v>
      </c>
      <c r="I116" s="129">
        <f t="shared" si="32"/>
        <v>2.1</v>
      </c>
      <c r="J116" s="129">
        <f t="shared" si="32"/>
        <v>2.1</v>
      </c>
      <c r="K116" s="129">
        <f t="shared" si="32"/>
        <v>2.1</v>
      </c>
      <c r="L116" s="129">
        <f t="shared" si="32"/>
        <v>2.1</v>
      </c>
      <c r="M116" s="129">
        <f t="shared" si="32"/>
        <v>2.1</v>
      </c>
      <c r="N116" s="129">
        <f t="shared" si="32"/>
        <v>2.1</v>
      </c>
      <c r="O116" s="129">
        <f t="shared" si="32"/>
        <v>2.1</v>
      </c>
      <c r="P116" s="129">
        <f t="shared" si="32"/>
        <v>2.1</v>
      </c>
      <c r="Q116" s="129">
        <f t="shared" si="32"/>
        <v>2.1</v>
      </c>
      <c r="R116" s="129">
        <f t="shared" si="32"/>
        <v>2.1</v>
      </c>
      <c r="S116" s="129">
        <f t="shared" si="31"/>
        <v>2.1</v>
      </c>
      <c r="T116" s="129">
        <f t="shared" si="31"/>
        <v>2.1</v>
      </c>
      <c r="U116" s="129">
        <f t="shared" si="31"/>
        <v>2.1</v>
      </c>
      <c r="V116" s="129">
        <f t="shared" si="31"/>
        <v>2.1</v>
      </c>
      <c r="W116" s="129">
        <f t="shared" si="31"/>
        <v>2.1</v>
      </c>
      <c r="X116" s="129">
        <f t="shared" si="31"/>
        <v>2.1</v>
      </c>
      <c r="Y116" s="129">
        <f t="shared" si="31"/>
        <v>2.1</v>
      </c>
      <c r="Z116" s="129">
        <f t="shared" si="31"/>
        <v>2.1</v>
      </c>
      <c r="AA116" s="129">
        <f t="shared" si="31"/>
        <v>2.1</v>
      </c>
      <c r="AB116" s="129">
        <f t="shared" si="31"/>
        <v>2.1</v>
      </c>
      <c r="AC116" s="129">
        <f t="shared" si="31"/>
        <v>2.1</v>
      </c>
      <c r="AD116" s="129">
        <f t="shared" si="31"/>
        <v>2.1</v>
      </c>
      <c r="AE116" s="129">
        <f t="shared" si="31"/>
        <v>2.1</v>
      </c>
      <c r="AF116" s="129">
        <f t="shared" si="31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121</v>
      </c>
      <c r="B117" s="128">
        <v>9.3000000000000007</v>
      </c>
      <c r="C117" s="129">
        <f t="shared" si="32"/>
        <v>9.3000000000000007</v>
      </c>
      <c r="D117" s="129">
        <f t="shared" si="32"/>
        <v>9.3000000000000007</v>
      </c>
      <c r="E117" s="129">
        <f t="shared" si="32"/>
        <v>9.3000000000000007</v>
      </c>
      <c r="F117" s="129">
        <f t="shared" si="32"/>
        <v>9.3000000000000007</v>
      </c>
      <c r="G117" s="129">
        <f t="shared" si="32"/>
        <v>9.3000000000000007</v>
      </c>
      <c r="H117" s="129">
        <f t="shared" si="32"/>
        <v>9.3000000000000007</v>
      </c>
      <c r="I117" s="129">
        <f t="shared" si="32"/>
        <v>9.3000000000000007</v>
      </c>
      <c r="J117" s="129">
        <f t="shared" si="32"/>
        <v>9.3000000000000007</v>
      </c>
      <c r="K117" s="129">
        <f t="shared" si="32"/>
        <v>9.3000000000000007</v>
      </c>
      <c r="L117" s="129">
        <f t="shared" si="32"/>
        <v>9.3000000000000007</v>
      </c>
      <c r="M117" s="129">
        <f t="shared" si="32"/>
        <v>9.3000000000000007</v>
      </c>
      <c r="N117" s="129">
        <f t="shared" si="32"/>
        <v>9.3000000000000007</v>
      </c>
      <c r="O117" s="129">
        <f t="shared" si="32"/>
        <v>9.3000000000000007</v>
      </c>
      <c r="P117" s="129">
        <f t="shared" si="32"/>
        <v>9.3000000000000007</v>
      </c>
      <c r="Q117" s="129">
        <f t="shared" si="32"/>
        <v>9.3000000000000007</v>
      </c>
      <c r="R117" s="129">
        <f t="shared" si="32"/>
        <v>9.3000000000000007</v>
      </c>
      <c r="S117" s="129">
        <f t="shared" si="31"/>
        <v>9.3000000000000007</v>
      </c>
      <c r="T117" s="129">
        <f t="shared" si="31"/>
        <v>9.3000000000000007</v>
      </c>
      <c r="U117" s="129">
        <f t="shared" si="31"/>
        <v>9.3000000000000007</v>
      </c>
      <c r="V117" s="129">
        <f t="shared" si="31"/>
        <v>9.3000000000000007</v>
      </c>
      <c r="W117" s="129">
        <f t="shared" si="31"/>
        <v>9.3000000000000007</v>
      </c>
      <c r="X117" s="129">
        <f t="shared" si="31"/>
        <v>9.3000000000000007</v>
      </c>
      <c r="Y117" s="129">
        <f t="shared" si="31"/>
        <v>9.3000000000000007</v>
      </c>
      <c r="Z117" s="129">
        <f t="shared" si="31"/>
        <v>9.3000000000000007</v>
      </c>
      <c r="AA117" s="129">
        <f t="shared" si="31"/>
        <v>9.3000000000000007</v>
      </c>
      <c r="AB117" s="129">
        <f t="shared" si="31"/>
        <v>9.3000000000000007</v>
      </c>
      <c r="AC117" s="129">
        <f t="shared" si="31"/>
        <v>9.3000000000000007</v>
      </c>
      <c r="AD117" s="129">
        <f t="shared" si="31"/>
        <v>9.3000000000000007</v>
      </c>
      <c r="AE117" s="129">
        <f t="shared" si="31"/>
        <v>9.3000000000000007</v>
      </c>
      <c r="AF117" s="129">
        <f t="shared" si="31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122</v>
      </c>
      <c r="B118" s="128">
        <v>0</v>
      </c>
      <c r="C118" s="129">
        <f t="shared" si="32"/>
        <v>0</v>
      </c>
      <c r="D118" s="129">
        <f t="shared" si="32"/>
        <v>0</v>
      </c>
      <c r="E118" s="129">
        <f t="shared" si="32"/>
        <v>0</v>
      </c>
      <c r="F118" s="129">
        <f t="shared" si="32"/>
        <v>0</v>
      </c>
      <c r="G118" s="129">
        <f t="shared" si="32"/>
        <v>0</v>
      </c>
      <c r="H118" s="129">
        <f t="shared" si="32"/>
        <v>0</v>
      </c>
      <c r="I118" s="129">
        <f t="shared" si="32"/>
        <v>0</v>
      </c>
      <c r="J118" s="129">
        <f t="shared" si="32"/>
        <v>0</v>
      </c>
      <c r="K118" s="129">
        <f t="shared" si="32"/>
        <v>0</v>
      </c>
      <c r="L118" s="129">
        <f t="shared" si="32"/>
        <v>0</v>
      </c>
      <c r="M118" s="129">
        <f t="shared" si="32"/>
        <v>0</v>
      </c>
      <c r="N118" s="129">
        <f t="shared" si="32"/>
        <v>0</v>
      </c>
      <c r="O118" s="129">
        <f t="shared" si="32"/>
        <v>0</v>
      </c>
      <c r="P118" s="129">
        <f t="shared" si="32"/>
        <v>0</v>
      </c>
      <c r="Q118" s="129">
        <f t="shared" si="32"/>
        <v>0</v>
      </c>
      <c r="R118" s="129">
        <f t="shared" si="32"/>
        <v>0</v>
      </c>
      <c r="S118" s="129">
        <f t="shared" si="31"/>
        <v>0</v>
      </c>
      <c r="T118" s="129">
        <f t="shared" si="31"/>
        <v>0</v>
      </c>
      <c r="U118" s="129">
        <f t="shared" si="31"/>
        <v>0</v>
      </c>
      <c r="V118" s="129">
        <f t="shared" si="31"/>
        <v>0</v>
      </c>
      <c r="W118" s="129">
        <f t="shared" si="31"/>
        <v>0</v>
      </c>
      <c r="X118" s="129">
        <f t="shared" si="31"/>
        <v>0</v>
      </c>
      <c r="Y118" s="129">
        <f t="shared" si="31"/>
        <v>0</v>
      </c>
      <c r="Z118" s="129">
        <f t="shared" si="31"/>
        <v>0</v>
      </c>
      <c r="AA118" s="129">
        <f t="shared" si="31"/>
        <v>0</v>
      </c>
      <c r="AB118" s="129">
        <f t="shared" si="31"/>
        <v>0</v>
      </c>
      <c r="AC118" s="129">
        <f t="shared" si="31"/>
        <v>0</v>
      </c>
      <c r="AD118" s="129">
        <f t="shared" si="31"/>
        <v>0</v>
      </c>
      <c r="AE118" s="129">
        <f t="shared" si="31"/>
        <v>0</v>
      </c>
      <c r="AF118" s="129">
        <f t="shared" si="31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123</v>
      </c>
      <c r="B119" s="128">
        <v>0</v>
      </c>
      <c r="C119" s="129">
        <f t="shared" si="32"/>
        <v>0</v>
      </c>
      <c r="D119" s="129">
        <f t="shared" si="32"/>
        <v>0</v>
      </c>
      <c r="E119" s="129">
        <f t="shared" si="32"/>
        <v>0</v>
      </c>
      <c r="F119" s="129">
        <f t="shared" si="32"/>
        <v>0</v>
      </c>
      <c r="G119" s="129">
        <f t="shared" si="32"/>
        <v>0</v>
      </c>
      <c r="H119" s="129">
        <f t="shared" si="32"/>
        <v>0</v>
      </c>
      <c r="I119" s="129">
        <f t="shared" si="32"/>
        <v>0</v>
      </c>
      <c r="J119" s="129">
        <f t="shared" si="32"/>
        <v>0</v>
      </c>
      <c r="K119" s="129">
        <f t="shared" si="32"/>
        <v>0</v>
      </c>
      <c r="L119" s="129">
        <f t="shared" si="32"/>
        <v>0</v>
      </c>
      <c r="M119" s="129">
        <f t="shared" si="32"/>
        <v>0</v>
      </c>
      <c r="N119" s="129">
        <f t="shared" si="32"/>
        <v>0</v>
      </c>
      <c r="O119" s="129">
        <f t="shared" si="32"/>
        <v>0</v>
      </c>
      <c r="P119" s="129">
        <f t="shared" si="32"/>
        <v>0</v>
      </c>
      <c r="Q119" s="129">
        <f t="shared" si="32"/>
        <v>0</v>
      </c>
      <c r="R119" s="129">
        <f t="shared" si="32"/>
        <v>0</v>
      </c>
      <c r="S119" s="129">
        <f t="shared" si="31"/>
        <v>0</v>
      </c>
      <c r="T119" s="129">
        <f t="shared" si="31"/>
        <v>0</v>
      </c>
      <c r="U119" s="129">
        <f t="shared" si="31"/>
        <v>0</v>
      </c>
      <c r="V119" s="129">
        <f t="shared" si="31"/>
        <v>0</v>
      </c>
      <c r="W119" s="129">
        <f t="shared" si="31"/>
        <v>0</v>
      </c>
      <c r="X119" s="129">
        <f t="shared" si="31"/>
        <v>0</v>
      </c>
      <c r="Y119" s="129">
        <f t="shared" si="31"/>
        <v>0</v>
      </c>
      <c r="Z119" s="129">
        <f t="shared" si="31"/>
        <v>0</v>
      </c>
      <c r="AA119" s="129">
        <f t="shared" si="31"/>
        <v>0</v>
      </c>
      <c r="AB119" s="129">
        <f t="shared" si="31"/>
        <v>0</v>
      </c>
      <c r="AC119" s="129">
        <f t="shared" si="31"/>
        <v>0</v>
      </c>
      <c r="AD119" s="129">
        <f t="shared" si="31"/>
        <v>0</v>
      </c>
      <c r="AE119" s="129">
        <f t="shared" si="31"/>
        <v>0</v>
      </c>
      <c r="AF119" s="129">
        <f t="shared" si="31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124</v>
      </c>
      <c r="B120" s="128">
        <v>5</v>
      </c>
      <c r="C120" s="129">
        <f t="shared" si="32"/>
        <v>5</v>
      </c>
      <c r="D120" s="129">
        <f t="shared" si="32"/>
        <v>5</v>
      </c>
      <c r="E120" s="129">
        <f t="shared" si="32"/>
        <v>5</v>
      </c>
      <c r="F120" s="129">
        <f t="shared" si="32"/>
        <v>5</v>
      </c>
      <c r="G120" s="129">
        <f t="shared" si="32"/>
        <v>5</v>
      </c>
      <c r="H120" s="129">
        <f t="shared" si="32"/>
        <v>5</v>
      </c>
      <c r="I120" s="129">
        <f t="shared" si="32"/>
        <v>5</v>
      </c>
      <c r="J120" s="129">
        <f t="shared" si="32"/>
        <v>5</v>
      </c>
      <c r="K120" s="129">
        <f t="shared" si="32"/>
        <v>5</v>
      </c>
      <c r="L120" s="129">
        <f t="shared" si="32"/>
        <v>5</v>
      </c>
      <c r="M120" s="129">
        <f t="shared" si="32"/>
        <v>5</v>
      </c>
      <c r="N120" s="129">
        <f t="shared" si="32"/>
        <v>5</v>
      </c>
      <c r="O120" s="129">
        <f t="shared" si="32"/>
        <v>5</v>
      </c>
      <c r="P120" s="129">
        <f t="shared" si="32"/>
        <v>5</v>
      </c>
      <c r="Q120" s="129">
        <f t="shared" si="32"/>
        <v>5</v>
      </c>
      <c r="R120" s="129">
        <f t="shared" si="32"/>
        <v>5</v>
      </c>
      <c r="S120" s="129">
        <f t="shared" si="31"/>
        <v>5</v>
      </c>
      <c r="T120" s="129">
        <f t="shared" si="31"/>
        <v>5</v>
      </c>
      <c r="U120" s="129">
        <f t="shared" si="31"/>
        <v>5</v>
      </c>
      <c r="V120" s="129">
        <f t="shared" si="31"/>
        <v>5</v>
      </c>
      <c r="W120" s="129">
        <f t="shared" si="31"/>
        <v>5</v>
      </c>
      <c r="X120" s="129">
        <f t="shared" si="31"/>
        <v>5</v>
      </c>
      <c r="Y120" s="129">
        <f t="shared" si="31"/>
        <v>5</v>
      </c>
      <c r="Z120" s="129">
        <f t="shared" si="31"/>
        <v>5</v>
      </c>
      <c r="AA120" s="129">
        <f t="shared" si="31"/>
        <v>5</v>
      </c>
      <c r="AB120" s="129">
        <f t="shared" si="31"/>
        <v>5</v>
      </c>
      <c r="AC120" s="129">
        <f t="shared" si="31"/>
        <v>5</v>
      </c>
      <c r="AD120" s="129">
        <f t="shared" si="31"/>
        <v>5</v>
      </c>
      <c r="AE120" s="129">
        <f t="shared" si="31"/>
        <v>5</v>
      </c>
      <c r="AF120" s="129">
        <f t="shared" si="31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125</v>
      </c>
      <c r="B121" s="128">
        <v>1</v>
      </c>
      <c r="C121" s="129">
        <f t="shared" si="32"/>
        <v>1</v>
      </c>
      <c r="D121" s="129">
        <f t="shared" si="32"/>
        <v>1</v>
      </c>
      <c r="E121" s="129">
        <f t="shared" si="32"/>
        <v>1</v>
      </c>
      <c r="F121" s="129">
        <f t="shared" si="32"/>
        <v>1</v>
      </c>
      <c r="G121" s="129">
        <f t="shared" si="32"/>
        <v>1</v>
      </c>
      <c r="H121" s="129">
        <f t="shared" si="32"/>
        <v>1</v>
      </c>
      <c r="I121" s="129">
        <f t="shared" si="32"/>
        <v>1</v>
      </c>
      <c r="J121" s="129">
        <f t="shared" si="32"/>
        <v>1</v>
      </c>
      <c r="K121" s="129">
        <f t="shared" si="32"/>
        <v>1</v>
      </c>
      <c r="L121" s="129">
        <f t="shared" si="32"/>
        <v>1</v>
      </c>
      <c r="M121" s="129">
        <f t="shared" si="32"/>
        <v>1</v>
      </c>
      <c r="N121" s="129">
        <f t="shared" si="32"/>
        <v>1</v>
      </c>
      <c r="O121" s="129">
        <f t="shared" si="32"/>
        <v>1</v>
      </c>
      <c r="P121" s="129">
        <f t="shared" si="32"/>
        <v>1</v>
      </c>
      <c r="Q121" s="129">
        <f t="shared" si="32"/>
        <v>1</v>
      </c>
      <c r="R121" s="129">
        <f t="shared" si="32"/>
        <v>1</v>
      </c>
      <c r="S121" s="129">
        <f t="shared" si="31"/>
        <v>1</v>
      </c>
      <c r="T121" s="129">
        <f t="shared" si="31"/>
        <v>1</v>
      </c>
      <c r="U121" s="129">
        <f t="shared" si="31"/>
        <v>1</v>
      </c>
      <c r="V121" s="129">
        <f t="shared" si="31"/>
        <v>1</v>
      </c>
      <c r="W121" s="129">
        <f t="shared" si="31"/>
        <v>1</v>
      </c>
      <c r="X121" s="129">
        <f t="shared" si="31"/>
        <v>1</v>
      </c>
      <c r="Y121" s="129">
        <f t="shared" si="31"/>
        <v>1</v>
      </c>
      <c r="Z121" s="129">
        <f t="shared" si="31"/>
        <v>1</v>
      </c>
      <c r="AA121" s="129">
        <f t="shared" si="31"/>
        <v>1</v>
      </c>
      <c r="AB121" s="129">
        <f t="shared" si="31"/>
        <v>1</v>
      </c>
      <c r="AC121" s="129">
        <f t="shared" si="31"/>
        <v>1</v>
      </c>
      <c r="AD121" s="129">
        <f t="shared" si="31"/>
        <v>1</v>
      </c>
      <c r="AE121" s="129">
        <f t="shared" si="31"/>
        <v>1</v>
      </c>
      <c r="AF121" s="129">
        <f t="shared" si="31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126</v>
      </c>
      <c r="B122" s="128">
        <v>1.58</v>
      </c>
      <c r="C122" s="129">
        <f t="shared" si="32"/>
        <v>1.58</v>
      </c>
      <c r="D122" s="129">
        <f t="shared" si="32"/>
        <v>1.58</v>
      </c>
      <c r="E122" s="129">
        <f t="shared" si="32"/>
        <v>1.58</v>
      </c>
      <c r="F122" s="129">
        <f t="shared" si="32"/>
        <v>1.58</v>
      </c>
      <c r="G122" s="129">
        <f t="shared" si="32"/>
        <v>1.58</v>
      </c>
      <c r="H122" s="129">
        <f t="shared" si="32"/>
        <v>1.58</v>
      </c>
      <c r="I122" s="129">
        <f t="shared" si="32"/>
        <v>1.58</v>
      </c>
      <c r="J122" s="129">
        <f t="shared" si="32"/>
        <v>1.58</v>
      </c>
      <c r="K122" s="129">
        <f t="shared" si="32"/>
        <v>1.58</v>
      </c>
      <c r="L122" s="129">
        <f t="shared" si="32"/>
        <v>1.58</v>
      </c>
      <c r="M122" s="129">
        <f t="shared" si="32"/>
        <v>1.58</v>
      </c>
      <c r="N122" s="129">
        <f t="shared" si="32"/>
        <v>1.58</v>
      </c>
      <c r="O122" s="129">
        <f t="shared" si="32"/>
        <v>1.58</v>
      </c>
      <c r="P122" s="129">
        <f t="shared" si="32"/>
        <v>1.58</v>
      </c>
      <c r="Q122" s="129">
        <f t="shared" si="32"/>
        <v>1.58</v>
      </c>
      <c r="R122" s="129">
        <f t="shared" si="32"/>
        <v>1.58</v>
      </c>
      <c r="S122" s="129">
        <f t="shared" si="31"/>
        <v>1.58</v>
      </c>
      <c r="T122" s="129">
        <f t="shared" si="31"/>
        <v>1.58</v>
      </c>
      <c r="U122" s="129">
        <f t="shared" si="31"/>
        <v>1.58</v>
      </c>
      <c r="V122" s="129">
        <f t="shared" si="31"/>
        <v>1.58</v>
      </c>
      <c r="W122" s="129">
        <f t="shared" si="31"/>
        <v>1.58</v>
      </c>
      <c r="X122" s="129">
        <f t="shared" si="31"/>
        <v>1.58</v>
      </c>
      <c r="Y122" s="129">
        <f t="shared" si="31"/>
        <v>1.58</v>
      </c>
      <c r="Z122" s="129">
        <f t="shared" si="31"/>
        <v>1.58</v>
      </c>
      <c r="AA122" s="129">
        <f t="shared" si="31"/>
        <v>1.58</v>
      </c>
      <c r="AB122" s="129">
        <f t="shared" si="31"/>
        <v>1.58</v>
      </c>
      <c r="AC122" s="129">
        <f t="shared" si="31"/>
        <v>1.58</v>
      </c>
      <c r="AD122" s="129">
        <f t="shared" si="31"/>
        <v>1.58</v>
      </c>
      <c r="AE122" s="129">
        <f t="shared" si="31"/>
        <v>1.58</v>
      </c>
      <c r="AF122" s="129">
        <f t="shared" si="31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127</v>
      </c>
      <c r="B123" s="128">
        <v>1.46</v>
      </c>
      <c r="C123" s="129">
        <f t="shared" si="32"/>
        <v>1.46</v>
      </c>
      <c r="D123" s="129">
        <f t="shared" si="32"/>
        <v>1.46</v>
      </c>
      <c r="E123" s="129">
        <f t="shared" si="32"/>
        <v>1.46</v>
      </c>
      <c r="F123" s="129">
        <f t="shared" si="32"/>
        <v>1.46</v>
      </c>
      <c r="G123" s="129">
        <f t="shared" si="32"/>
        <v>1.46</v>
      </c>
      <c r="H123" s="129">
        <f t="shared" si="32"/>
        <v>1.46</v>
      </c>
      <c r="I123" s="129">
        <f t="shared" si="32"/>
        <v>1.46</v>
      </c>
      <c r="J123" s="129">
        <f t="shared" si="32"/>
        <v>1.46</v>
      </c>
      <c r="K123" s="129">
        <f t="shared" si="32"/>
        <v>1.46</v>
      </c>
      <c r="L123" s="129">
        <f t="shared" si="32"/>
        <v>1.46</v>
      </c>
      <c r="M123" s="129">
        <f t="shared" si="32"/>
        <v>1.46</v>
      </c>
      <c r="N123" s="129">
        <f t="shared" si="32"/>
        <v>1.46</v>
      </c>
      <c r="O123" s="129">
        <f t="shared" si="32"/>
        <v>1.46</v>
      </c>
      <c r="P123" s="129">
        <f t="shared" si="32"/>
        <v>1.46</v>
      </c>
      <c r="Q123" s="129">
        <f t="shared" si="32"/>
        <v>1.46</v>
      </c>
      <c r="R123" s="129">
        <f t="shared" si="32"/>
        <v>1.46</v>
      </c>
      <c r="S123" s="129">
        <f t="shared" ref="S123:AF123" si="33">R123</f>
        <v>1.46</v>
      </c>
      <c r="T123" s="129">
        <f t="shared" si="33"/>
        <v>1.46</v>
      </c>
      <c r="U123" s="129">
        <f t="shared" si="33"/>
        <v>1.46</v>
      </c>
      <c r="V123" s="129">
        <f t="shared" si="33"/>
        <v>1.46</v>
      </c>
      <c r="W123" s="129">
        <f t="shared" si="33"/>
        <v>1.46</v>
      </c>
      <c r="X123" s="129">
        <f t="shared" si="33"/>
        <v>1.46</v>
      </c>
      <c r="Y123" s="129">
        <f t="shared" si="33"/>
        <v>1.46</v>
      </c>
      <c r="Z123" s="129">
        <f t="shared" si="33"/>
        <v>1.46</v>
      </c>
      <c r="AA123" s="129">
        <f t="shared" si="33"/>
        <v>1.46</v>
      </c>
      <c r="AB123" s="129">
        <f t="shared" si="33"/>
        <v>1.46</v>
      </c>
      <c r="AC123" s="129">
        <f t="shared" si="33"/>
        <v>1.46</v>
      </c>
      <c r="AD123" s="129">
        <f t="shared" si="33"/>
        <v>1.46</v>
      </c>
      <c r="AE123" s="129">
        <f t="shared" si="33"/>
        <v>1.46</v>
      </c>
      <c r="AF123" s="129">
        <f t="shared" si="33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128</v>
      </c>
      <c r="B124" s="128">
        <v>1.48</v>
      </c>
      <c r="C124" s="129">
        <f t="shared" si="32"/>
        <v>1.48</v>
      </c>
      <c r="D124" s="129">
        <f t="shared" si="32"/>
        <v>1.48</v>
      </c>
      <c r="E124" s="129">
        <f t="shared" si="32"/>
        <v>1.48</v>
      </c>
      <c r="F124" s="129">
        <f t="shared" si="32"/>
        <v>1.48</v>
      </c>
      <c r="G124" s="129">
        <f t="shared" si="32"/>
        <v>1.48</v>
      </c>
      <c r="H124" s="129">
        <f t="shared" si="32"/>
        <v>1.48</v>
      </c>
      <c r="I124" s="129">
        <f t="shared" si="32"/>
        <v>1.48</v>
      </c>
      <c r="J124" s="129">
        <f t="shared" si="32"/>
        <v>1.48</v>
      </c>
      <c r="K124" s="129">
        <f t="shared" si="32"/>
        <v>1.48</v>
      </c>
      <c r="L124" s="129">
        <f t="shared" si="32"/>
        <v>1.48</v>
      </c>
      <c r="M124" s="129">
        <f t="shared" si="32"/>
        <v>1.48</v>
      </c>
      <c r="N124" s="129">
        <f t="shared" si="32"/>
        <v>1.48</v>
      </c>
      <c r="O124" s="129">
        <f t="shared" si="32"/>
        <v>1.48</v>
      </c>
      <c r="P124" s="129">
        <f t="shared" si="32"/>
        <v>1.48</v>
      </c>
      <c r="Q124" s="129">
        <f t="shared" si="32"/>
        <v>1.48</v>
      </c>
      <c r="R124" s="129">
        <f t="shared" si="32"/>
        <v>1.48</v>
      </c>
      <c r="S124" s="129">
        <f t="shared" ref="S124:AF124" si="34">R124</f>
        <v>1.48</v>
      </c>
      <c r="T124" s="129">
        <f t="shared" si="34"/>
        <v>1.48</v>
      </c>
      <c r="U124" s="129">
        <f t="shared" si="34"/>
        <v>1.48</v>
      </c>
      <c r="V124" s="129">
        <f t="shared" si="34"/>
        <v>1.48</v>
      </c>
      <c r="W124" s="129">
        <f t="shared" si="34"/>
        <v>1.48</v>
      </c>
      <c r="X124" s="129">
        <f t="shared" si="34"/>
        <v>1.48</v>
      </c>
      <c r="Y124" s="129">
        <f t="shared" si="34"/>
        <v>1.48</v>
      </c>
      <c r="Z124" s="129">
        <f t="shared" si="34"/>
        <v>1.48</v>
      </c>
      <c r="AA124" s="129">
        <f t="shared" si="34"/>
        <v>1.48</v>
      </c>
      <c r="AB124" s="129">
        <f t="shared" si="34"/>
        <v>1.48</v>
      </c>
      <c r="AC124" s="129">
        <f t="shared" si="34"/>
        <v>1.48</v>
      </c>
      <c r="AD124" s="129">
        <f t="shared" si="34"/>
        <v>1.48</v>
      </c>
      <c r="AE124" s="129">
        <f t="shared" si="34"/>
        <v>1.48</v>
      </c>
      <c r="AF124" s="129">
        <f t="shared" si="34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129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130</v>
      </c>
      <c r="B126" s="128">
        <v>2.2000000000000002</v>
      </c>
      <c r="C126" s="129">
        <f t="shared" ref="C126:R133" si="35">B126</f>
        <v>2.2000000000000002</v>
      </c>
      <c r="D126" s="129">
        <f t="shared" si="35"/>
        <v>2.2000000000000002</v>
      </c>
      <c r="E126" s="129">
        <f t="shared" si="35"/>
        <v>2.2000000000000002</v>
      </c>
      <c r="F126" s="129">
        <f t="shared" si="35"/>
        <v>2.2000000000000002</v>
      </c>
      <c r="G126" s="129">
        <f t="shared" si="35"/>
        <v>2.2000000000000002</v>
      </c>
      <c r="H126" s="129">
        <f t="shared" si="35"/>
        <v>2.2000000000000002</v>
      </c>
      <c r="I126" s="129">
        <f t="shared" si="35"/>
        <v>2.2000000000000002</v>
      </c>
      <c r="J126" s="129">
        <f t="shared" si="35"/>
        <v>2.2000000000000002</v>
      </c>
      <c r="K126" s="129">
        <f t="shared" si="35"/>
        <v>2.2000000000000002</v>
      </c>
      <c r="L126" s="129">
        <f t="shared" si="35"/>
        <v>2.2000000000000002</v>
      </c>
      <c r="M126" s="129">
        <f t="shared" si="35"/>
        <v>2.2000000000000002</v>
      </c>
      <c r="N126" s="129">
        <f t="shared" si="35"/>
        <v>2.2000000000000002</v>
      </c>
      <c r="O126" s="129">
        <f t="shared" si="35"/>
        <v>2.2000000000000002</v>
      </c>
      <c r="P126" s="129">
        <f t="shared" si="35"/>
        <v>2.2000000000000002</v>
      </c>
      <c r="Q126" s="129">
        <f t="shared" si="35"/>
        <v>2.2000000000000002</v>
      </c>
      <c r="R126" s="129">
        <f t="shared" si="35"/>
        <v>2.2000000000000002</v>
      </c>
      <c r="S126" s="129">
        <f t="shared" ref="S126:AF133" si="36">R126</f>
        <v>2.2000000000000002</v>
      </c>
      <c r="T126" s="129">
        <f t="shared" si="36"/>
        <v>2.2000000000000002</v>
      </c>
      <c r="U126" s="129">
        <f t="shared" si="36"/>
        <v>2.2000000000000002</v>
      </c>
      <c r="V126" s="129">
        <f t="shared" si="36"/>
        <v>2.2000000000000002</v>
      </c>
      <c r="W126" s="129">
        <f t="shared" si="36"/>
        <v>2.2000000000000002</v>
      </c>
      <c r="X126" s="129">
        <f t="shared" si="36"/>
        <v>2.2000000000000002</v>
      </c>
      <c r="Y126" s="129">
        <f t="shared" si="36"/>
        <v>2.2000000000000002</v>
      </c>
      <c r="Z126" s="129">
        <f t="shared" si="36"/>
        <v>2.2000000000000002</v>
      </c>
      <c r="AA126" s="129">
        <f t="shared" si="36"/>
        <v>2.2000000000000002</v>
      </c>
      <c r="AB126" s="129">
        <f t="shared" si="36"/>
        <v>2.2000000000000002</v>
      </c>
      <c r="AC126" s="129">
        <f t="shared" si="36"/>
        <v>2.2000000000000002</v>
      </c>
      <c r="AD126" s="129">
        <f t="shared" si="36"/>
        <v>2.2000000000000002</v>
      </c>
      <c r="AE126" s="129">
        <f t="shared" si="36"/>
        <v>2.2000000000000002</v>
      </c>
      <c r="AF126" s="129">
        <f t="shared" si="36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131</v>
      </c>
      <c r="B127" s="128">
        <v>2</v>
      </c>
      <c r="C127" s="129">
        <f t="shared" si="35"/>
        <v>2</v>
      </c>
      <c r="D127" s="129">
        <f t="shared" si="35"/>
        <v>2</v>
      </c>
      <c r="E127" s="129">
        <f t="shared" si="35"/>
        <v>2</v>
      </c>
      <c r="F127" s="129">
        <f t="shared" si="35"/>
        <v>2</v>
      </c>
      <c r="G127" s="129">
        <f t="shared" si="35"/>
        <v>2</v>
      </c>
      <c r="H127" s="129">
        <f t="shared" si="35"/>
        <v>2</v>
      </c>
      <c r="I127" s="129">
        <f t="shared" si="35"/>
        <v>2</v>
      </c>
      <c r="J127" s="129">
        <f t="shared" si="35"/>
        <v>2</v>
      </c>
      <c r="K127" s="129">
        <f t="shared" si="35"/>
        <v>2</v>
      </c>
      <c r="L127" s="129">
        <f t="shared" si="35"/>
        <v>2</v>
      </c>
      <c r="M127" s="129">
        <f t="shared" si="35"/>
        <v>2</v>
      </c>
      <c r="N127" s="129">
        <f t="shared" si="35"/>
        <v>2</v>
      </c>
      <c r="O127" s="129">
        <f t="shared" si="35"/>
        <v>2</v>
      </c>
      <c r="P127" s="129">
        <f t="shared" si="35"/>
        <v>2</v>
      </c>
      <c r="Q127" s="129">
        <f t="shared" si="35"/>
        <v>2</v>
      </c>
      <c r="R127" s="129">
        <f t="shared" si="35"/>
        <v>2</v>
      </c>
      <c r="S127" s="129">
        <f t="shared" si="36"/>
        <v>2</v>
      </c>
      <c r="T127" s="129">
        <f t="shared" si="36"/>
        <v>2</v>
      </c>
      <c r="U127" s="129">
        <f t="shared" si="36"/>
        <v>2</v>
      </c>
      <c r="V127" s="129">
        <f t="shared" si="36"/>
        <v>2</v>
      </c>
      <c r="W127" s="129">
        <f t="shared" si="36"/>
        <v>2</v>
      </c>
      <c r="X127" s="129">
        <f t="shared" si="36"/>
        <v>2</v>
      </c>
      <c r="Y127" s="129">
        <f t="shared" si="36"/>
        <v>2</v>
      </c>
      <c r="Z127" s="129">
        <f t="shared" si="36"/>
        <v>2</v>
      </c>
      <c r="AA127" s="129">
        <f t="shared" si="36"/>
        <v>2</v>
      </c>
      <c r="AB127" s="129">
        <f t="shared" si="36"/>
        <v>2</v>
      </c>
      <c r="AC127" s="129">
        <f t="shared" si="36"/>
        <v>2</v>
      </c>
      <c r="AD127" s="129">
        <f t="shared" si="36"/>
        <v>2</v>
      </c>
      <c r="AE127" s="129">
        <f t="shared" si="36"/>
        <v>2</v>
      </c>
      <c r="AF127" s="129">
        <f t="shared" si="36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132</v>
      </c>
      <c r="B128" s="128">
        <v>1.25</v>
      </c>
      <c r="C128" s="129">
        <f t="shared" si="35"/>
        <v>1.25</v>
      </c>
      <c r="D128" s="129">
        <f t="shared" si="35"/>
        <v>1.25</v>
      </c>
      <c r="E128" s="129">
        <f t="shared" si="35"/>
        <v>1.25</v>
      </c>
      <c r="F128" s="129">
        <f t="shared" si="35"/>
        <v>1.25</v>
      </c>
      <c r="G128" s="129">
        <f t="shared" si="35"/>
        <v>1.25</v>
      </c>
      <c r="H128" s="129">
        <f t="shared" si="35"/>
        <v>1.25</v>
      </c>
      <c r="I128" s="129">
        <f t="shared" si="35"/>
        <v>1.25</v>
      </c>
      <c r="J128" s="129">
        <f t="shared" si="35"/>
        <v>1.25</v>
      </c>
      <c r="K128" s="129">
        <f t="shared" si="35"/>
        <v>1.25</v>
      </c>
      <c r="L128" s="129">
        <f t="shared" si="35"/>
        <v>1.25</v>
      </c>
      <c r="M128" s="129">
        <f t="shared" si="35"/>
        <v>1.25</v>
      </c>
      <c r="N128" s="129">
        <f t="shared" si="35"/>
        <v>1.25</v>
      </c>
      <c r="O128" s="129">
        <f t="shared" si="35"/>
        <v>1.25</v>
      </c>
      <c r="P128" s="129">
        <f t="shared" si="35"/>
        <v>1.25</v>
      </c>
      <c r="Q128" s="129">
        <f t="shared" si="35"/>
        <v>1.25</v>
      </c>
      <c r="R128" s="129">
        <f t="shared" si="35"/>
        <v>1.25</v>
      </c>
      <c r="S128" s="129">
        <f t="shared" si="36"/>
        <v>1.25</v>
      </c>
      <c r="T128" s="129">
        <f t="shared" si="36"/>
        <v>1.25</v>
      </c>
      <c r="U128" s="129">
        <f t="shared" si="36"/>
        <v>1.25</v>
      </c>
      <c r="V128" s="129">
        <f t="shared" si="36"/>
        <v>1.25</v>
      </c>
      <c r="W128" s="129">
        <f t="shared" si="36"/>
        <v>1.25</v>
      </c>
      <c r="X128" s="129">
        <f t="shared" si="36"/>
        <v>1.25</v>
      </c>
      <c r="Y128" s="129">
        <f t="shared" si="36"/>
        <v>1.25</v>
      </c>
      <c r="Z128" s="129">
        <f t="shared" si="36"/>
        <v>1.25</v>
      </c>
      <c r="AA128" s="129">
        <f t="shared" si="36"/>
        <v>1.25</v>
      </c>
      <c r="AB128" s="129">
        <f t="shared" si="36"/>
        <v>1.25</v>
      </c>
      <c r="AC128" s="129">
        <f t="shared" si="36"/>
        <v>1.25</v>
      </c>
      <c r="AD128" s="129">
        <f t="shared" si="36"/>
        <v>1.25</v>
      </c>
      <c r="AE128" s="129">
        <f t="shared" si="36"/>
        <v>1.25</v>
      </c>
      <c r="AF128" s="129">
        <f t="shared" si="36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133</v>
      </c>
      <c r="B129" s="128">
        <v>1.1499999999999999</v>
      </c>
      <c r="C129" s="129">
        <f t="shared" si="35"/>
        <v>1.1499999999999999</v>
      </c>
      <c r="D129" s="129">
        <f t="shared" si="35"/>
        <v>1.1499999999999999</v>
      </c>
      <c r="E129" s="129">
        <f t="shared" si="35"/>
        <v>1.1499999999999999</v>
      </c>
      <c r="F129" s="129">
        <f t="shared" si="35"/>
        <v>1.1499999999999999</v>
      </c>
      <c r="G129" s="129">
        <f t="shared" si="35"/>
        <v>1.1499999999999999</v>
      </c>
      <c r="H129" s="129">
        <f t="shared" si="35"/>
        <v>1.1499999999999999</v>
      </c>
      <c r="I129" s="129">
        <f t="shared" si="35"/>
        <v>1.1499999999999999</v>
      </c>
      <c r="J129" s="129">
        <f t="shared" si="35"/>
        <v>1.1499999999999999</v>
      </c>
      <c r="K129" s="129">
        <f t="shared" si="35"/>
        <v>1.1499999999999999</v>
      </c>
      <c r="L129" s="129">
        <f t="shared" si="35"/>
        <v>1.1499999999999999</v>
      </c>
      <c r="M129" s="129">
        <f t="shared" si="35"/>
        <v>1.1499999999999999</v>
      </c>
      <c r="N129" s="129">
        <f t="shared" si="35"/>
        <v>1.1499999999999999</v>
      </c>
      <c r="O129" s="129">
        <f t="shared" si="35"/>
        <v>1.1499999999999999</v>
      </c>
      <c r="P129" s="129">
        <f t="shared" si="35"/>
        <v>1.1499999999999999</v>
      </c>
      <c r="Q129" s="129">
        <f t="shared" si="35"/>
        <v>1.1499999999999999</v>
      </c>
      <c r="R129" s="129">
        <f t="shared" si="35"/>
        <v>1.1499999999999999</v>
      </c>
      <c r="S129" s="129">
        <f t="shared" si="36"/>
        <v>1.1499999999999999</v>
      </c>
      <c r="T129" s="129">
        <f t="shared" si="36"/>
        <v>1.1499999999999999</v>
      </c>
      <c r="U129" s="129">
        <f t="shared" si="36"/>
        <v>1.1499999999999999</v>
      </c>
      <c r="V129" s="129">
        <f t="shared" si="36"/>
        <v>1.1499999999999999</v>
      </c>
      <c r="W129" s="129">
        <f t="shared" si="36"/>
        <v>1.1499999999999999</v>
      </c>
      <c r="X129" s="129">
        <f t="shared" si="36"/>
        <v>1.1499999999999999</v>
      </c>
      <c r="Y129" s="129">
        <f t="shared" si="36"/>
        <v>1.1499999999999999</v>
      </c>
      <c r="Z129" s="129">
        <f t="shared" si="36"/>
        <v>1.1499999999999999</v>
      </c>
      <c r="AA129" s="129">
        <f t="shared" si="36"/>
        <v>1.1499999999999999</v>
      </c>
      <c r="AB129" s="129">
        <f t="shared" si="36"/>
        <v>1.1499999999999999</v>
      </c>
      <c r="AC129" s="129">
        <f t="shared" si="36"/>
        <v>1.1499999999999999</v>
      </c>
      <c r="AD129" s="129">
        <f t="shared" si="36"/>
        <v>1.1499999999999999</v>
      </c>
      <c r="AE129" s="129">
        <f t="shared" si="36"/>
        <v>1.1499999999999999</v>
      </c>
      <c r="AF129" s="129">
        <f t="shared" si="36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134</v>
      </c>
      <c r="B130" s="128">
        <v>2.133</v>
      </c>
      <c r="C130" s="129">
        <f t="shared" si="35"/>
        <v>2.133</v>
      </c>
      <c r="D130" s="129">
        <f t="shared" si="35"/>
        <v>2.133</v>
      </c>
      <c r="E130" s="129">
        <f t="shared" si="35"/>
        <v>2.133</v>
      </c>
      <c r="F130" s="129">
        <f t="shared" si="35"/>
        <v>2.133</v>
      </c>
      <c r="G130" s="129">
        <f t="shared" si="35"/>
        <v>2.133</v>
      </c>
      <c r="H130" s="129">
        <f t="shared" si="35"/>
        <v>2.133</v>
      </c>
      <c r="I130" s="129">
        <f t="shared" si="35"/>
        <v>2.133</v>
      </c>
      <c r="J130" s="129">
        <f t="shared" si="35"/>
        <v>2.133</v>
      </c>
      <c r="K130" s="129">
        <f t="shared" si="35"/>
        <v>2.133</v>
      </c>
      <c r="L130" s="129">
        <f t="shared" si="35"/>
        <v>2.133</v>
      </c>
      <c r="M130" s="129">
        <f t="shared" si="35"/>
        <v>2.133</v>
      </c>
      <c r="N130" s="129">
        <f t="shared" si="35"/>
        <v>2.133</v>
      </c>
      <c r="O130" s="129">
        <f t="shared" si="35"/>
        <v>2.133</v>
      </c>
      <c r="P130" s="129">
        <f t="shared" si="35"/>
        <v>2.133</v>
      </c>
      <c r="Q130" s="129">
        <f t="shared" si="35"/>
        <v>2.133</v>
      </c>
      <c r="R130" s="129">
        <f t="shared" si="35"/>
        <v>2.133</v>
      </c>
      <c r="S130" s="129">
        <f t="shared" si="36"/>
        <v>2.133</v>
      </c>
      <c r="T130" s="129">
        <f t="shared" si="36"/>
        <v>2.133</v>
      </c>
      <c r="U130" s="129">
        <f t="shared" si="36"/>
        <v>2.133</v>
      </c>
      <c r="V130" s="129">
        <f t="shared" si="36"/>
        <v>2.133</v>
      </c>
      <c r="W130" s="129">
        <f t="shared" si="36"/>
        <v>2.133</v>
      </c>
      <c r="X130" s="129">
        <f t="shared" si="36"/>
        <v>2.133</v>
      </c>
      <c r="Y130" s="129">
        <f t="shared" si="36"/>
        <v>2.133</v>
      </c>
      <c r="Z130" s="129">
        <f t="shared" si="36"/>
        <v>2.133</v>
      </c>
      <c r="AA130" s="129">
        <f t="shared" si="36"/>
        <v>2.133</v>
      </c>
      <c r="AB130" s="129">
        <f t="shared" si="36"/>
        <v>2.133</v>
      </c>
      <c r="AC130" s="129">
        <f t="shared" si="36"/>
        <v>2.133</v>
      </c>
      <c r="AD130" s="129">
        <f t="shared" si="36"/>
        <v>2.133</v>
      </c>
      <c r="AE130" s="129">
        <f t="shared" si="36"/>
        <v>2.133</v>
      </c>
      <c r="AF130" s="129">
        <f t="shared" si="36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135</v>
      </c>
      <c r="B131" s="128">
        <v>2.09</v>
      </c>
      <c r="C131" s="129">
        <f t="shared" si="35"/>
        <v>2.09</v>
      </c>
      <c r="D131" s="129">
        <f t="shared" si="35"/>
        <v>2.09</v>
      </c>
      <c r="E131" s="129">
        <f t="shared" si="35"/>
        <v>2.09</v>
      </c>
      <c r="F131" s="129">
        <f t="shared" si="35"/>
        <v>2.09</v>
      </c>
      <c r="G131" s="129">
        <f t="shared" si="35"/>
        <v>2.09</v>
      </c>
      <c r="H131" s="129">
        <f t="shared" si="35"/>
        <v>2.09</v>
      </c>
      <c r="I131" s="129">
        <f t="shared" si="35"/>
        <v>2.09</v>
      </c>
      <c r="J131" s="129">
        <f t="shared" si="35"/>
        <v>2.09</v>
      </c>
      <c r="K131" s="129">
        <f t="shared" si="35"/>
        <v>2.09</v>
      </c>
      <c r="L131" s="129">
        <f t="shared" si="35"/>
        <v>2.09</v>
      </c>
      <c r="M131" s="129">
        <f t="shared" si="35"/>
        <v>2.09</v>
      </c>
      <c r="N131" s="129">
        <f t="shared" si="35"/>
        <v>2.09</v>
      </c>
      <c r="O131" s="129">
        <f t="shared" si="35"/>
        <v>2.09</v>
      </c>
      <c r="P131" s="129">
        <f t="shared" si="35"/>
        <v>2.09</v>
      </c>
      <c r="Q131" s="129">
        <f t="shared" si="35"/>
        <v>2.09</v>
      </c>
      <c r="R131" s="129">
        <f t="shared" si="35"/>
        <v>2.09</v>
      </c>
      <c r="S131" s="129">
        <f t="shared" si="36"/>
        <v>2.09</v>
      </c>
      <c r="T131" s="129">
        <f t="shared" si="36"/>
        <v>2.09</v>
      </c>
      <c r="U131" s="129">
        <f t="shared" si="36"/>
        <v>2.09</v>
      </c>
      <c r="V131" s="129">
        <f t="shared" si="36"/>
        <v>2.09</v>
      </c>
      <c r="W131" s="129">
        <f t="shared" si="36"/>
        <v>2.09</v>
      </c>
      <c r="X131" s="129">
        <f t="shared" si="36"/>
        <v>2.09</v>
      </c>
      <c r="Y131" s="129">
        <f t="shared" si="36"/>
        <v>2.09</v>
      </c>
      <c r="Z131" s="129">
        <f t="shared" si="36"/>
        <v>2.09</v>
      </c>
      <c r="AA131" s="129">
        <f t="shared" si="36"/>
        <v>2.09</v>
      </c>
      <c r="AB131" s="129">
        <f t="shared" si="36"/>
        <v>2.09</v>
      </c>
      <c r="AC131" s="129">
        <f t="shared" si="36"/>
        <v>2.09</v>
      </c>
      <c r="AD131" s="129">
        <f t="shared" si="36"/>
        <v>2.09</v>
      </c>
      <c r="AE131" s="129">
        <f t="shared" si="36"/>
        <v>2.09</v>
      </c>
      <c r="AF131" s="129">
        <f t="shared" si="36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136</v>
      </c>
      <c r="B132" s="128">
        <v>1.1399999999999999</v>
      </c>
      <c r="C132" s="129">
        <f t="shared" si="35"/>
        <v>1.1399999999999999</v>
      </c>
      <c r="D132" s="129">
        <f t="shared" si="35"/>
        <v>1.1399999999999999</v>
      </c>
      <c r="E132" s="129">
        <f t="shared" si="35"/>
        <v>1.1399999999999999</v>
      </c>
      <c r="F132" s="129">
        <f t="shared" si="35"/>
        <v>1.1399999999999999</v>
      </c>
      <c r="G132" s="129">
        <f t="shared" si="35"/>
        <v>1.1399999999999999</v>
      </c>
      <c r="H132" s="129">
        <f t="shared" si="35"/>
        <v>1.1399999999999999</v>
      </c>
      <c r="I132" s="129">
        <f t="shared" si="35"/>
        <v>1.1399999999999999</v>
      </c>
      <c r="J132" s="129">
        <f t="shared" si="35"/>
        <v>1.1399999999999999</v>
      </c>
      <c r="K132" s="129">
        <f t="shared" si="35"/>
        <v>1.1399999999999999</v>
      </c>
      <c r="L132" s="129">
        <f t="shared" si="35"/>
        <v>1.1399999999999999</v>
      </c>
      <c r="M132" s="129">
        <f t="shared" si="35"/>
        <v>1.1399999999999999</v>
      </c>
      <c r="N132" s="129">
        <f t="shared" si="35"/>
        <v>1.1399999999999999</v>
      </c>
      <c r="O132" s="129">
        <f t="shared" si="35"/>
        <v>1.1399999999999999</v>
      </c>
      <c r="P132" s="129">
        <f t="shared" si="35"/>
        <v>1.1399999999999999</v>
      </c>
      <c r="Q132" s="129">
        <f t="shared" si="35"/>
        <v>1.1399999999999999</v>
      </c>
      <c r="R132" s="129">
        <f t="shared" si="35"/>
        <v>1.1399999999999999</v>
      </c>
      <c r="S132" s="129">
        <f t="shared" si="36"/>
        <v>1.1399999999999999</v>
      </c>
      <c r="T132" s="129">
        <f t="shared" si="36"/>
        <v>1.1399999999999999</v>
      </c>
      <c r="U132" s="129">
        <f t="shared" si="36"/>
        <v>1.1399999999999999</v>
      </c>
      <c r="V132" s="129">
        <f t="shared" si="36"/>
        <v>1.1399999999999999</v>
      </c>
      <c r="W132" s="129">
        <f t="shared" si="36"/>
        <v>1.1399999999999999</v>
      </c>
      <c r="X132" s="129">
        <f t="shared" si="36"/>
        <v>1.1399999999999999</v>
      </c>
      <c r="Y132" s="129">
        <f t="shared" si="36"/>
        <v>1.1399999999999999</v>
      </c>
      <c r="Z132" s="129">
        <f t="shared" si="36"/>
        <v>1.1399999999999999</v>
      </c>
      <c r="AA132" s="129">
        <f t="shared" si="36"/>
        <v>1.1399999999999999</v>
      </c>
      <c r="AB132" s="129">
        <f t="shared" si="36"/>
        <v>1.1399999999999999</v>
      </c>
      <c r="AC132" s="129">
        <f t="shared" si="36"/>
        <v>1.1399999999999999</v>
      </c>
      <c r="AD132" s="129">
        <f t="shared" si="36"/>
        <v>1.1399999999999999</v>
      </c>
      <c r="AE132" s="129">
        <f t="shared" si="36"/>
        <v>1.1399999999999999</v>
      </c>
      <c r="AF132" s="129">
        <f t="shared" si="36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137</v>
      </c>
      <c r="B133" s="128">
        <v>0.82</v>
      </c>
      <c r="C133" s="129">
        <f t="shared" si="35"/>
        <v>0.82</v>
      </c>
      <c r="D133" s="129">
        <f t="shared" si="35"/>
        <v>0.82</v>
      </c>
      <c r="E133" s="129">
        <f t="shared" si="35"/>
        <v>0.82</v>
      </c>
      <c r="F133" s="129">
        <f t="shared" si="35"/>
        <v>0.82</v>
      </c>
      <c r="G133" s="129">
        <f t="shared" si="35"/>
        <v>0.82</v>
      </c>
      <c r="H133" s="129">
        <f t="shared" si="35"/>
        <v>0.82</v>
      </c>
      <c r="I133" s="129">
        <f t="shared" si="35"/>
        <v>0.82</v>
      </c>
      <c r="J133" s="129">
        <f t="shared" si="35"/>
        <v>0.82</v>
      </c>
      <c r="K133" s="129">
        <f t="shared" si="35"/>
        <v>0.82</v>
      </c>
      <c r="L133" s="129">
        <f t="shared" si="35"/>
        <v>0.82</v>
      </c>
      <c r="M133" s="129">
        <f t="shared" si="35"/>
        <v>0.82</v>
      </c>
      <c r="N133" s="129">
        <f t="shared" si="35"/>
        <v>0.82</v>
      </c>
      <c r="O133" s="129">
        <f t="shared" si="35"/>
        <v>0.82</v>
      </c>
      <c r="P133" s="129">
        <f t="shared" si="35"/>
        <v>0.82</v>
      </c>
      <c r="Q133" s="129">
        <f t="shared" si="35"/>
        <v>0.82</v>
      </c>
      <c r="R133" s="129">
        <f t="shared" si="35"/>
        <v>0.82</v>
      </c>
      <c r="S133" s="129">
        <f t="shared" si="36"/>
        <v>0.82</v>
      </c>
      <c r="T133" s="129">
        <f t="shared" si="36"/>
        <v>0.82</v>
      </c>
      <c r="U133" s="129">
        <f t="shared" si="36"/>
        <v>0.82</v>
      </c>
      <c r="V133" s="129">
        <f t="shared" si="36"/>
        <v>0.82</v>
      </c>
      <c r="W133" s="129">
        <f t="shared" si="36"/>
        <v>0.82</v>
      </c>
      <c r="X133" s="129">
        <f t="shared" si="36"/>
        <v>0.82</v>
      </c>
      <c r="Y133" s="129">
        <f t="shared" si="36"/>
        <v>0.82</v>
      </c>
      <c r="Z133" s="129">
        <f t="shared" si="36"/>
        <v>0.82</v>
      </c>
      <c r="AA133" s="129">
        <f t="shared" si="36"/>
        <v>0.82</v>
      </c>
      <c r="AB133" s="129">
        <f t="shared" si="36"/>
        <v>0.82</v>
      </c>
      <c r="AC133" s="129">
        <f t="shared" si="36"/>
        <v>0.82</v>
      </c>
      <c r="AD133" s="129">
        <f t="shared" si="36"/>
        <v>0.82</v>
      </c>
      <c r="AE133" s="129">
        <f t="shared" si="36"/>
        <v>0.82</v>
      </c>
      <c r="AF133" s="129">
        <f t="shared" si="36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138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139</v>
      </c>
      <c r="B135" s="128">
        <v>2</v>
      </c>
      <c r="C135" s="129">
        <f t="shared" ref="C135:R141" si="37">B135</f>
        <v>2</v>
      </c>
      <c r="D135" s="129">
        <f t="shared" si="37"/>
        <v>2</v>
      </c>
      <c r="E135" s="129">
        <f t="shared" si="37"/>
        <v>2</v>
      </c>
      <c r="F135" s="129">
        <f t="shared" si="37"/>
        <v>2</v>
      </c>
      <c r="G135" s="129">
        <f t="shared" si="37"/>
        <v>2</v>
      </c>
      <c r="H135" s="129">
        <f t="shared" si="37"/>
        <v>2</v>
      </c>
      <c r="I135" s="129">
        <f t="shared" si="37"/>
        <v>2</v>
      </c>
      <c r="J135" s="129">
        <f t="shared" si="37"/>
        <v>2</v>
      </c>
      <c r="K135" s="129">
        <f t="shared" si="37"/>
        <v>2</v>
      </c>
      <c r="L135" s="129">
        <f t="shared" si="37"/>
        <v>2</v>
      </c>
      <c r="M135" s="129">
        <f t="shared" si="37"/>
        <v>2</v>
      </c>
      <c r="N135" s="129">
        <f t="shared" si="37"/>
        <v>2</v>
      </c>
      <c r="O135" s="129">
        <f t="shared" si="37"/>
        <v>2</v>
      </c>
      <c r="P135" s="129">
        <f t="shared" si="37"/>
        <v>2</v>
      </c>
      <c r="Q135" s="129">
        <f t="shared" si="37"/>
        <v>2</v>
      </c>
      <c r="R135" s="129">
        <f t="shared" si="37"/>
        <v>2</v>
      </c>
      <c r="S135" s="129">
        <f t="shared" ref="S135:AF141" si="38">R135</f>
        <v>2</v>
      </c>
      <c r="T135" s="129">
        <f t="shared" si="38"/>
        <v>2</v>
      </c>
      <c r="U135" s="129">
        <f t="shared" si="38"/>
        <v>2</v>
      </c>
      <c r="V135" s="129">
        <f t="shared" si="38"/>
        <v>2</v>
      </c>
      <c r="W135" s="129">
        <f t="shared" si="38"/>
        <v>2</v>
      </c>
      <c r="X135" s="129">
        <f t="shared" si="38"/>
        <v>2</v>
      </c>
      <c r="Y135" s="129">
        <f t="shared" si="38"/>
        <v>2</v>
      </c>
      <c r="Z135" s="129">
        <f t="shared" si="38"/>
        <v>2</v>
      </c>
      <c r="AA135" s="129">
        <f t="shared" si="38"/>
        <v>2</v>
      </c>
      <c r="AB135" s="129">
        <f t="shared" si="38"/>
        <v>2</v>
      </c>
      <c r="AC135" s="129">
        <f t="shared" si="38"/>
        <v>2</v>
      </c>
      <c r="AD135" s="129">
        <f t="shared" si="38"/>
        <v>2</v>
      </c>
      <c r="AE135" s="129">
        <f t="shared" si="38"/>
        <v>2</v>
      </c>
      <c r="AF135" s="129">
        <f t="shared" si="38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140</v>
      </c>
      <c r="B136" s="128">
        <v>5.61</v>
      </c>
      <c r="C136" s="129">
        <f t="shared" si="37"/>
        <v>5.61</v>
      </c>
      <c r="D136" s="129">
        <f t="shared" si="37"/>
        <v>5.61</v>
      </c>
      <c r="E136" s="129">
        <f t="shared" si="37"/>
        <v>5.61</v>
      </c>
      <c r="F136" s="129">
        <f t="shared" si="37"/>
        <v>5.61</v>
      </c>
      <c r="G136" s="129">
        <f t="shared" si="37"/>
        <v>5.61</v>
      </c>
      <c r="H136" s="129">
        <f t="shared" si="37"/>
        <v>5.61</v>
      </c>
      <c r="I136" s="129">
        <f t="shared" si="37"/>
        <v>5.61</v>
      </c>
      <c r="J136" s="129">
        <f t="shared" si="37"/>
        <v>5.61</v>
      </c>
      <c r="K136" s="129">
        <f t="shared" si="37"/>
        <v>5.61</v>
      </c>
      <c r="L136" s="129">
        <f t="shared" si="37"/>
        <v>5.61</v>
      </c>
      <c r="M136" s="129">
        <f t="shared" si="37"/>
        <v>5.61</v>
      </c>
      <c r="N136" s="129">
        <f t="shared" si="37"/>
        <v>5.61</v>
      </c>
      <c r="O136" s="129">
        <f t="shared" si="37"/>
        <v>5.61</v>
      </c>
      <c r="P136" s="129">
        <f t="shared" si="37"/>
        <v>5.61</v>
      </c>
      <c r="Q136" s="129">
        <f t="shared" si="37"/>
        <v>5.61</v>
      </c>
      <c r="R136" s="129">
        <f t="shared" si="37"/>
        <v>5.61</v>
      </c>
      <c r="S136" s="129">
        <f t="shared" si="38"/>
        <v>5.61</v>
      </c>
      <c r="T136" s="129">
        <f t="shared" si="38"/>
        <v>5.61</v>
      </c>
      <c r="U136" s="129">
        <f t="shared" si="38"/>
        <v>5.61</v>
      </c>
      <c r="V136" s="129">
        <f t="shared" si="38"/>
        <v>5.61</v>
      </c>
      <c r="W136" s="129">
        <f t="shared" si="38"/>
        <v>5.61</v>
      </c>
      <c r="X136" s="129">
        <f t="shared" si="38"/>
        <v>5.61</v>
      </c>
      <c r="Y136" s="129">
        <f t="shared" si="38"/>
        <v>5.61</v>
      </c>
      <c r="Z136" s="129">
        <f t="shared" si="38"/>
        <v>5.61</v>
      </c>
      <c r="AA136" s="129">
        <f t="shared" si="38"/>
        <v>5.61</v>
      </c>
      <c r="AB136" s="129">
        <f t="shared" si="38"/>
        <v>5.61</v>
      </c>
      <c r="AC136" s="129">
        <f t="shared" si="38"/>
        <v>5.61</v>
      </c>
      <c r="AD136" s="129">
        <f t="shared" si="38"/>
        <v>5.61</v>
      </c>
      <c r="AE136" s="129">
        <f t="shared" si="38"/>
        <v>5.61</v>
      </c>
      <c r="AF136" s="129">
        <f t="shared" si="38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141</v>
      </c>
      <c r="B137" s="128">
        <v>1.25</v>
      </c>
      <c r="C137" s="129">
        <f t="shared" si="37"/>
        <v>1.25</v>
      </c>
      <c r="D137" s="129">
        <f t="shared" si="37"/>
        <v>1.25</v>
      </c>
      <c r="E137" s="129">
        <f t="shared" si="37"/>
        <v>1.25</v>
      </c>
      <c r="F137" s="129">
        <f t="shared" si="37"/>
        <v>1.25</v>
      </c>
      <c r="G137" s="129">
        <f t="shared" si="37"/>
        <v>1.25</v>
      </c>
      <c r="H137" s="129">
        <f t="shared" si="37"/>
        <v>1.25</v>
      </c>
      <c r="I137" s="129">
        <f t="shared" si="37"/>
        <v>1.25</v>
      </c>
      <c r="J137" s="129">
        <f t="shared" si="37"/>
        <v>1.25</v>
      </c>
      <c r="K137" s="129">
        <f t="shared" si="37"/>
        <v>1.25</v>
      </c>
      <c r="L137" s="129">
        <f t="shared" si="37"/>
        <v>1.25</v>
      </c>
      <c r="M137" s="129">
        <f t="shared" si="37"/>
        <v>1.25</v>
      </c>
      <c r="N137" s="129">
        <f t="shared" si="37"/>
        <v>1.25</v>
      </c>
      <c r="O137" s="129">
        <f t="shared" si="37"/>
        <v>1.25</v>
      </c>
      <c r="P137" s="129">
        <f t="shared" si="37"/>
        <v>1.25</v>
      </c>
      <c r="Q137" s="129">
        <f t="shared" si="37"/>
        <v>1.25</v>
      </c>
      <c r="R137" s="129">
        <f t="shared" si="37"/>
        <v>1.25</v>
      </c>
      <c r="S137" s="129">
        <f t="shared" si="38"/>
        <v>1.25</v>
      </c>
      <c r="T137" s="129">
        <f t="shared" si="38"/>
        <v>1.25</v>
      </c>
      <c r="U137" s="129">
        <f t="shared" si="38"/>
        <v>1.25</v>
      </c>
      <c r="V137" s="129">
        <f t="shared" si="38"/>
        <v>1.25</v>
      </c>
      <c r="W137" s="129">
        <f t="shared" si="38"/>
        <v>1.25</v>
      </c>
      <c r="X137" s="129">
        <f t="shared" si="38"/>
        <v>1.25</v>
      </c>
      <c r="Y137" s="129">
        <f t="shared" si="38"/>
        <v>1.25</v>
      </c>
      <c r="Z137" s="129">
        <f t="shared" si="38"/>
        <v>1.25</v>
      </c>
      <c r="AA137" s="129">
        <f t="shared" si="38"/>
        <v>1.25</v>
      </c>
      <c r="AB137" s="129">
        <f t="shared" si="38"/>
        <v>1.25</v>
      </c>
      <c r="AC137" s="129">
        <f t="shared" si="38"/>
        <v>1.25</v>
      </c>
      <c r="AD137" s="129">
        <f t="shared" si="38"/>
        <v>1.25</v>
      </c>
      <c r="AE137" s="129">
        <f t="shared" si="38"/>
        <v>1.25</v>
      </c>
      <c r="AF137" s="129">
        <f t="shared" si="38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142</v>
      </c>
      <c r="B138" s="128">
        <v>1.25</v>
      </c>
      <c r="C138" s="129">
        <f t="shared" si="37"/>
        <v>1.25</v>
      </c>
      <c r="D138" s="129">
        <f t="shared" si="37"/>
        <v>1.25</v>
      </c>
      <c r="E138" s="129">
        <f t="shared" si="37"/>
        <v>1.25</v>
      </c>
      <c r="F138" s="129">
        <f t="shared" si="37"/>
        <v>1.25</v>
      </c>
      <c r="G138" s="129">
        <f t="shared" si="37"/>
        <v>1.25</v>
      </c>
      <c r="H138" s="129">
        <f t="shared" si="37"/>
        <v>1.25</v>
      </c>
      <c r="I138" s="129">
        <f t="shared" si="37"/>
        <v>1.25</v>
      </c>
      <c r="J138" s="129">
        <f t="shared" si="37"/>
        <v>1.25</v>
      </c>
      <c r="K138" s="129">
        <f t="shared" si="37"/>
        <v>1.25</v>
      </c>
      <c r="L138" s="129">
        <f t="shared" si="37"/>
        <v>1.25</v>
      </c>
      <c r="M138" s="129">
        <f t="shared" si="37"/>
        <v>1.25</v>
      </c>
      <c r="N138" s="129">
        <f t="shared" si="37"/>
        <v>1.25</v>
      </c>
      <c r="O138" s="129">
        <f t="shared" si="37"/>
        <v>1.25</v>
      </c>
      <c r="P138" s="129">
        <f t="shared" si="37"/>
        <v>1.25</v>
      </c>
      <c r="Q138" s="129">
        <f t="shared" si="37"/>
        <v>1.25</v>
      </c>
      <c r="R138" s="129">
        <f t="shared" si="37"/>
        <v>1.25</v>
      </c>
      <c r="S138" s="129">
        <f t="shared" si="38"/>
        <v>1.25</v>
      </c>
      <c r="T138" s="129">
        <f t="shared" si="38"/>
        <v>1.25</v>
      </c>
      <c r="U138" s="129">
        <f t="shared" si="38"/>
        <v>1.25</v>
      </c>
      <c r="V138" s="129">
        <f t="shared" si="38"/>
        <v>1.25</v>
      </c>
      <c r="W138" s="129">
        <f t="shared" si="38"/>
        <v>1.25</v>
      </c>
      <c r="X138" s="129">
        <f t="shared" si="38"/>
        <v>1.25</v>
      </c>
      <c r="Y138" s="129">
        <f t="shared" si="38"/>
        <v>1.25</v>
      </c>
      <c r="Z138" s="129">
        <f t="shared" si="38"/>
        <v>1.25</v>
      </c>
      <c r="AA138" s="129">
        <f t="shared" si="38"/>
        <v>1.25</v>
      </c>
      <c r="AB138" s="129">
        <f t="shared" si="38"/>
        <v>1.25</v>
      </c>
      <c r="AC138" s="129">
        <f t="shared" si="38"/>
        <v>1.25</v>
      </c>
      <c r="AD138" s="129">
        <f t="shared" si="38"/>
        <v>1.25</v>
      </c>
      <c r="AE138" s="129">
        <f t="shared" si="38"/>
        <v>1.25</v>
      </c>
      <c r="AF138" s="129">
        <f t="shared" si="38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143</v>
      </c>
      <c r="B139" s="128">
        <v>1.46</v>
      </c>
      <c r="C139" s="129">
        <f t="shared" si="37"/>
        <v>1.46</v>
      </c>
      <c r="D139" s="129">
        <f t="shared" si="37"/>
        <v>1.46</v>
      </c>
      <c r="E139" s="129">
        <f t="shared" si="37"/>
        <v>1.46</v>
      </c>
      <c r="F139" s="129">
        <f t="shared" si="37"/>
        <v>1.46</v>
      </c>
      <c r="G139" s="129">
        <f t="shared" si="37"/>
        <v>1.46</v>
      </c>
      <c r="H139" s="129">
        <f t="shared" si="37"/>
        <v>1.46</v>
      </c>
      <c r="I139" s="129">
        <f t="shared" si="37"/>
        <v>1.46</v>
      </c>
      <c r="J139" s="129">
        <f t="shared" si="37"/>
        <v>1.46</v>
      </c>
      <c r="K139" s="129">
        <f t="shared" si="37"/>
        <v>1.46</v>
      </c>
      <c r="L139" s="129">
        <f t="shared" si="37"/>
        <v>1.46</v>
      </c>
      <c r="M139" s="129">
        <f t="shared" si="37"/>
        <v>1.46</v>
      </c>
      <c r="N139" s="129">
        <f t="shared" si="37"/>
        <v>1.46</v>
      </c>
      <c r="O139" s="129">
        <f t="shared" si="37"/>
        <v>1.46</v>
      </c>
      <c r="P139" s="129">
        <f t="shared" si="37"/>
        <v>1.46</v>
      </c>
      <c r="Q139" s="129">
        <f t="shared" si="37"/>
        <v>1.46</v>
      </c>
      <c r="R139" s="129">
        <f t="shared" si="37"/>
        <v>1.46</v>
      </c>
      <c r="S139" s="129">
        <f t="shared" si="38"/>
        <v>1.46</v>
      </c>
      <c r="T139" s="129">
        <f t="shared" si="38"/>
        <v>1.46</v>
      </c>
      <c r="U139" s="129">
        <f t="shared" si="38"/>
        <v>1.46</v>
      </c>
      <c r="V139" s="129">
        <f t="shared" si="38"/>
        <v>1.46</v>
      </c>
      <c r="W139" s="129">
        <f t="shared" si="38"/>
        <v>1.46</v>
      </c>
      <c r="X139" s="129">
        <f t="shared" si="38"/>
        <v>1.46</v>
      </c>
      <c r="Y139" s="129">
        <f t="shared" si="38"/>
        <v>1.46</v>
      </c>
      <c r="Z139" s="129">
        <f t="shared" si="38"/>
        <v>1.46</v>
      </c>
      <c r="AA139" s="129">
        <f t="shared" si="38"/>
        <v>1.46</v>
      </c>
      <c r="AB139" s="129">
        <f t="shared" si="38"/>
        <v>1.46</v>
      </c>
      <c r="AC139" s="129">
        <f t="shared" si="38"/>
        <v>1.46</v>
      </c>
      <c r="AD139" s="129">
        <f t="shared" si="38"/>
        <v>1.46</v>
      </c>
      <c r="AE139" s="129">
        <f t="shared" si="38"/>
        <v>1.46</v>
      </c>
      <c r="AF139" s="129">
        <f t="shared" si="38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144</v>
      </c>
      <c r="B140" s="128">
        <v>3</v>
      </c>
      <c r="C140" s="129">
        <f t="shared" si="37"/>
        <v>3</v>
      </c>
      <c r="D140" s="129">
        <f t="shared" si="37"/>
        <v>3</v>
      </c>
      <c r="E140" s="129">
        <f t="shared" si="37"/>
        <v>3</v>
      </c>
      <c r="F140" s="129">
        <f t="shared" si="37"/>
        <v>3</v>
      </c>
      <c r="G140" s="129">
        <f t="shared" si="37"/>
        <v>3</v>
      </c>
      <c r="H140" s="129">
        <f t="shared" si="37"/>
        <v>3</v>
      </c>
      <c r="I140" s="129">
        <f t="shared" si="37"/>
        <v>3</v>
      </c>
      <c r="J140" s="129">
        <f t="shared" si="37"/>
        <v>3</v>
      </c>
      <c r="K140" s="129">
        <f t="shared" si="37"/>
        <v>3</v>
      </c>
      <c r="L140" s="129">
        <f t="shared" si="37"/>
        <v>3</v>
      </c>
      <c r="M140" s="129">
        <f t="shared" si="37"/>
        <v>3</v>
      </c>
      <c r="N140" s="129">
        <f t="shared" si="37"/>
        <v>3</v>
      </c>
      <c r="O140" s="129">
        <f t="shared" si="37"/>
        <v>3</v>
      </c>
      <c r="P140" s="129">
        <f t="shared" si="37"/>
        <v>3</v>
      </c>
      <c r="Q140" s="129">
        <f t="shared" si="37"/>
        <v>3</v>
      </c>
      <c r="R140" s="129">
        <f t="shared" si="37"/>
        <v>3</v>
      </c>
      <c r="S140" s="129">
        <f t="shared" si="38"/>
        <v>3</v>
      </c>
      <c r="T140" s="129">
        <f t="shared" si="38"/>
        <v>3</v>
      </c>
      <c r="U140" s="129">
        <f t="shared" si="38"/>
        <v>3</v>
      </c>
      <c r="V140" s="129">
        <f t="shared" si="38"/>
        <v>3</v>
      </c>
      <c r="W140" s="129">
        <f t="shared" si="38"/>
        <v>3</v>
      </c>
      <c r="X140" s="129">
        <f t="shared" si="38"/>
        <v>3</v>
      </c>
      <c r="Y140" s="129">
        <f t="shared" si="38"/>
        <v>3</v>
      </c>
      <c r="Z140" s="129">
        <f t="shared" si="38"/>
        <v>3</v>
      </c>
      <c r="AA140" s="129">
        <f t="shared" si="38"/>
        <v>3</v>
      </c>
      <c r="AB140" s="129">
        <f t="shared" si="38"/>
        <v>3</v>
      </c>
      <c r="AC140" s="129">
        <f t="shared" si="38"/>
        <v>3</v>
      </c>
      <c r="AD140" s="129">
        <f t="shared" si="38"/>
        <v>3</v>
      </c>
      <c r="AE140" s="129">
        <f t="shared" si="38"/>
        <v>3</v>
      </c>
      <c r="AF140" s="129">
        <f t="shared" si="38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145</v>
      </c>
      <c r="B141" s="128">
        <v>3.3</v>
      </c>
      <c r="C141" s="129">
        <f t="shared" si="37"/>
        <v>3.3</v>
      </c>
      <c r="D141" s="129">
        <f t="shared" si="37"/>
        <v>3.3</v>
      </c>
      <c r="E141" s="129">
        <f t="shared" si="37"/>
        <v>3.3</v>
      </c>
      <c r="F141" s="129">
        <f t="shared" si="37"/>
        <v>3.3</v>
      </c>
      <c r="G141" s="129">
        <f t="shared" si="37"/>
        <v>3.3</v>
      </c>
      <c r="H141" s="129">
        <f t="shared" si="37"/>
        <v>3.3</v>
      </c>
      <c r="I141" s="129">
        <f t="shared" si="37"/>
        <v>3.3</v>
      </c>
      <c r="J141" s="129">
        <f t="shared" si="37"/>
        <v>3.3</v>
      </c>
      <c r="K141" s="129">
        <f t="shared" si="37"/>
        <v>3.3</v>
      </c>
      <c r="L141" s="129">
        <f t="shared" si="37"/>
        <v>3.3</v>
      </c>
      <c r="M141" s="129">
        <f t="shared" si="37"/>
        <v>3.3</v>
      </c>
      <c r="N141" s="129">
        <f t="shared" si="37"/>
        <v>3.3</v>
      </c>
      <c r="O141" s="129">
        <f t="shared" si="37"/>
        <v>3.3</v>
      </c>
      <c r="P141" s="129">
        <f t="shared" si="37"/>
        <v>3.3</v>
      </c>
      <c r="Q141" s="129">
        <f t="shared" si="37"/>
        <v>3.3</v>
      </c>
      <c r="R141" s="129">
        <f t="shared" si="37"/>
        <v>3.3</v>
      </c>
      <c r="S141" s="129">
        <f t="shared" si="38"/>
        <v>3.3</v>
      </c>
      <c r="T141" s="129">
        <f t="shared" si="38"/>
        <v>3.3</v>
      </c>
      <c r="U141" s="129">
        <f t="shared" si="38"/>
        <v>3.3</v>
      </c>
      <c r="V141" s="129">
        <f t="shared" si="38"/>
        <v>3.3</v>
      </c>
      <c r="W141" s="129">
        <f t="shared" si="38"/>
        <v>3.3</v>
      </c>
      <c r="X141" s="129">
        <f t="shared" si="38"/>
        <v>3.3</v>
      </c>
      <c r="Y141" s="129">
        <f t="shared" si="38"/>
        <v>3.3</v>
      </c>
      <c r="Z141" s="129">
        <f t="shared" si="38"/>
        <v>3.3</v>
      </c>
      <c r="AA141" s="129">
        <f t="shared" si="38"/>
        <v>3.3</v>
      </c>
      <c r="AB141" s="129">
        <f t="shared" si="38"/>
        <v>3.3</v>
      </c>
      <c r="AC141" s="129">
        <f t="shared" si="38"/>
        <v>3.3</v>
      </c>
      <c r="AD141" s="129">
        <f t="shared" si="38"/>
        <v>3.3</v>
      </c>
      <c r="AE141" s="129">
        <f t="shared" si="38"/>
        <v>3.3</v>
      </c>
      <c r="AF141" s="129">
        <f t="shared" si="38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146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147</v>
      </c>
      <c r="B143" s="128">
        <v>1.76</v>
      </c>
      <c r="C143" s="129">
        <f t="shared" ref="C143:R144" si="39">B143</f>
        <v>1.76</v>
      </c>
      <c r="D143" s="129">
        <f t="shared" si="39"/>
        <v>1.76</v>
      </c>
      <c r="E143" s="129">
        <f t="shared" si="39"/>
        <v>1.76</v>
      </c>
      <c r="F143" s="129">
        <f t="shared" si="39"/>
        <v>1.76</v>
      </c>
      <c r="G143" s="129">
        <f t="shared" si="39"/>
        <v>1.76</v>
      </c>
      <c r="H143" s="129">
        <f t="shared" si="39"/>
        <v>1.76</v>
      </c>
      <c r="I143" s="129">
        <f t="shared" si="39"/>
        <v>1.76</v>
      </c>
      <c r="J143" s="129">
        <f t="shared" si="39"/>
        <v>1.76</v>
      </c>
      <c r="K143" s="129">
        <f t="shared" si="39"/>
        <v>1.76</v>
      </c>
      <c r="L143" s="129">
        <f t="shared" si="39"/>
        <v>1.76</v>
      </c>
      <c r="M143" s="129">
        <f t="shared" si="39"/>
        <v>1.76</v>
      </c>
      <c r="N143" s="129">
        <f t="shared" si="39"/>
        <v>1.76</v>
      </c>
      <c r="O143" s="129">
        <f t="shared" si="39"/>
        <v>1.76</v>
      </c>
      <c r="P143" s="129">
        <f t="shared" si="39"/>
        <v>1.76</v>
      </c>
      <c r="Q143" s="129">
        <f t="shared" si="39"/>
        <v>1.76</v>
      </c>
      <c r="R143" s="129">
        <f t="shared" si="39"/>
        <v>1.76</v>
      </c>
      <c r="S143" s="129">
        <f t="shared" ref="S143:AF144" si="40">R143</f>
        <v>1.76</v>
      </c>
      <c r="T143" s="129">
        <f t="shared" si="40"/>
        <v>1.76</v>
      </c>
      <c r="U143" s="129">
        <f t="shared" si="40"/>
        <v>1.76</v>
      </c>
      <c r="V143" s="129">
        <f t="shared" si="40"/>
        <v>1.76</v>
      </c>
      <c r="W143" s="129">
        <f t="shared" si="40"/>
        <v>1.76</v>
      </c>
      <c r="X143" s="129">
        <f t="shared" si="40"/>
        <v>1.76</v>
      </c>
      <c r="Y143" s="129">
        <f t="shared" si="40"/>
        <v>1.76</v>
      </c>
      <c r="Z143" s="129">
        <f t="shared" si="40"/>
        <v>1.76</v>
      </c>
      <c r="AA143" s="129">
        <f t="shared" si="40"/>
        <v>1.76</v>
      </c>
      <c r="AB143" s="129">
        <f t="shared" si="40"/>
        <v>1.76</v>
      </c>
      <c r="AC143" s="129">
        <f t="shared" si="40"/>
        <v>1.76</v>
      </c>
      <c r="AD143" s="129">
        <f t="shared" si="40"/>
        <v>1.76</v>
      </c>
      <c r="AE143" s="129">
        <f t="shared" si="40"/>
        <v>1.76</v>
      </c>
      <c r="AF143" s="129">
        <f t="shared" si="40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148</v>
      </c>
      <c r="B144" s="128">
        <v>0</v>
      </c>
      <c r="C144" s="129">
        <f t="shared" si="39"/>
        <v>0</v>
      </c>
      <c r="D144" s="129">
        <f t="shared" si="39"/>
        <v>0</v>
      </c>
      <c r="E144" s="129">
        <f t="shared" si="39"/>
        <v>0</v>
      </c>
      <c r="F144" s="129">
        <f t="shared" si="39"/>
        <v>0</v>
      </c>
      <c r="G144" s="129">
        <f t="shared" si="39"/>
        <v>0</v>
      </c>
      <c r="H144" s="129">
        <f t="shared" si="39"/>
        <v>0</v>
      </c>
      <c r="I144" s="129">
        <f t="shared" si="39"/>
        <v>0</v>
      </c>
      <c r="J144" s="129">
        <f t="shared" si="39"/>
        <v>0</v>
      </c>
      <c r="K144" s="129">
        <f t="shared" si="39"/>
        <v>0</v>
      </c>
      <c r="L144" s="129">
        <f t="shared" si="39"/>
        <v>0</v>
      </c>
      <c r="M144" s="129">
        <f t="shared" si="39"/>
        <v>0</v>
      </c>
      <c r="N144" s="129">
        <f t="shared" si="39"/>
        <v>0</v>
      </c>
      <c r="O144" s="129">
        <f t="shared" si="39"/>
        <v>0</v>
      </c>
      <c r="P144" s="129">
        <f t="shared" si="39"/>
        <v>0</v>
      </c>
      <c r="Q144" s="129">
        <f t="shared" si="39"/>
        <v>0</v>
      </c>
      <c r="R144" s="129">
        <f t="shared" si="39"/>
        <v>0</v>
      </c>
      <c r="S144" s="129">
        <f t="shared" si="40"/>
        <v>0</v>
      </c>
      <c r="T144" s="129">
        <f t="shared" si="40"/>
        <v>0</v>
      </c>
      <c r="U144" s="129">
        <f t="shared" si="40"/>
        <v>0</v>
      </c>
      <c r="V144" s="129">
        <f t="shared" si="40"/>
        <v>0</v>
      </c>
      <c r="W144" s="129">
        <f t="shared" si="40"/>
        <v>0</v>
      </c>
      <c r="X144" s="129">
        <f t="shared" si="40"/>
        <v>0</v>
      </c>
      <c r="Y144" s="129">
        <f t="shared" si="40"/>
        <v>0</v>
      </c>
      <c r="Z144" s="129">
        <f t="shared" si="40"/>
        <v>0</v>
      </c>
      <c r="AA144" s="129">
        <f t="shared" si="40"/>
        <v>0</v>
      </c>
      <c r="AB144" s="129">
        <f t="shared" si="40"/>
        <v>0</v>
      </c>
      <c r="AC144" s="129">
        <f t="shared" si="40"/>
        <v>0</v>
      </c>
      <c r="AD144" s="129">
        <f t="shared" si="40"/>
        <v>0</v>
      </c>
      <c r="AE144" s="129">
        <f t="shared" si="40"/>
        <v>0</v>
      </c>
      <c r="AF144" s="129">
        <f t="shared" si="40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149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150</v>
      </c>
      <c r="B146" s="128">
        <v>0.1</v>
      </c>
      <c r="C146" s="129">
        <f t="shared" ref="C146:R149" si="41">B146</f>
        <v>0.1</v>
      </c>
      <c r="D146" s="129">
        <f t="shared" si="41"/>
        <v>0.1</v>
      </c>
      <c r="E146" s="129">
        <f t="shared" si="41"/>
        <v>0.1</v>
      </c>
      <c r="F146" s="129">
        <f t="shared" si="41"/>
        <v>0.1</v>
      </c>
      <c r="G146" s="129">
        <f t="shared" si="41"/>
        <v>0.1</v>
      </c>
      <c r="H146" s="129">
        <f t="shared" si="41"/>
        <v>0.1</v>
      </c>
      <c r="I146" s="129">
        <f t="shared" si="41"/>
        <v>0.1</v>
      </c>
      <c r="J146" s="129">
        <f t="shared" si="41"/>
        <v>0.1</v>
      </c>
      <c r="K146" s="129">
        <f t="shared" si="41"/>
        <v>0.1</v>
      </c>
      <c r="L146" s="129">
        <f t="shared" si="41"/>
        <v>0.1</v>
      </c>
      <c r="M146" s="129">
        <f t="shared" si="41"/>
        <v>0.1</v>
      </c>
      <c r="N146" s="129">
        <f t="shared" si="41"/>
        <v>0.1</v>
      </c>
      <c r="O146" s="129">
        <f t="shared" si="41"/>
        <v>0.1</v>
      </c>
      <c r="P146" s="129">
        <f t="shared" si="41"/>
        <v>0.1</v>
      </c>
      <c r="Q146" s="129">
        <f t="shared" si="41"/>
        <v>0.1</v>
      </c>
      <c r="R146" s="129">
        <f t="shared" si="41"/>
        <v>0.1</v>
      </c>
      <c r="S146" s="129">
        <f t="shared" ref="S146:AF149" si="42">R146</f>
        <v>0.1</v>
      </c>
      <c r="T146" s="129">
        <f t="shared" si="42"/>
        <v>0.1</v>
      </c>
      <c r="U146" s="129">
        <f t="shared" si="42"/>
        <v>0.1</v>
      </c>
      <c r="V146" s="129">
        <f t="shared" si="42"/>
        <v>0.1</v>
      </c>
      <c r="W146" s="129">
        <f t="shared" si="42"/>
        <v>0.1</v>
      </c>
      <c r="X146" s="129">
        <f t="shared" si="42"/>
        <v>0.1</v>
      </c>
      <c r="Y146" s="129">
        <f t="shared" si="42"/>
        <v>0.1</v>
      </c>
      <c r="Z146" s="129">
        <f t="shared" si="42"/>
        <v>0.1</v>
      </c>
      <c r="AA146" s="129">
        <f t="shared" si="42"/>
        <v>0.1</v>
      </c>
      <c r="AB146" s="129">
        <f t="shared" si="42"/>
        <v>0.1</v>
      </c>
      <c r="AC146" s="129">
        <f t="shared" si="42"/>
        <v>0.1</v>
      </c>
      <c r="AD146" s="129">
        <f t="shared" si="42"/>
        <v>0.1</v>
      </c>
      <c r="AE146" s="129">
        <f t="shared" si="42"/>
        <v>0.1</v>
      </c>
      <c r="AF146" s="129">
        <f t="shared" si="42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151</v>
      </c>
      <c r="B147" s="128">
        <v>2.0499999999999998</v>
      </c>
      <c r="C147" s="129">
        <f t="shared" si="41"/>
        <v>2.0499999999999998</v>
      </c>
      <c r="D147" s="129">
        <f t="shared" si="41"/>
        <v>2.0499999999999998</v>
      </c>
      <c r="E147" s="129">
        <f t="shared" si="41"/>
        <v>2.0499999999999998</v>
      </c>
      <c r="F147" s="129">
        <f t="shared" si="41"/>
        <v>2.0499999999999998</v>
      </c>
      <c r="G147" s="129">
        <f t="shared" si="41"/>
        <v>2.0499999999999998</v>
      </c>
      <c r="H147" s="129">
        <f t="shared" si="41"/>
        <v>2.0499999999999998</v>
      </c>
      <c r="I147" s="129">
        <f t="shared" si="41"/>
        <v>2.0499999999999998</v>
      </c>
      <c r="J147" s="129">
        <f t="shared" si="41"/>
        <v>2.0499999999999998</v>
      </c>
      <c r="K147" s="129">
        <f t="shared" si="41"/>
        <v>2.0499999999999998</v>
      </c>
      <c r="L147" s="129">
        <f t="shared" si="41"/>
        <v>2.0499999999999998</v>
      </c>
      <c r="M147" s="129">
        <f t="shared" si="41"/>
        <v>2.0499999999999998</v>
      </c>
      <c r="N147" s="129">
        <f t="shared" si="41"/>
        <v>2.0499999999999998</v>
      </c>
      <c r="O147" s="129">
        <f t="shared" si="41"/>
        <v>2.0499999999999998</v>
      </c>
      <c r="P147" s="129">
        <f t="shared" si="41"/>
        <v>2.0499999999999998</v>
      </c>
      <c r="Q147" s="129">
        <f t="shared" si="41"/>
        <v>2.0499999999999998</v>
      </c>
      <c r="R147" s="129">
        <f t="shared" si="41"/>
        <v>2.0499999999999998</v>
      </c>
      <c r="S147" s="129">
        <f t="shared" si="42"/>
        <v>2.0499999999999998</v>
      </c>
      <c r="T147" s="129">
        <f t="shared" si="42"/>
        <v>2.0499999999999998</v>
      </c>
      <c r="U147" s="129">
        <f t="shared" si="42"/>
        <v>2.0499999999999998</v>
      </c>
      <c r="V147" s="129">
        <f t="shared" si="42"/>
        <v>2.0499999999999998</v>
      </c>
      <c r="W147" s="129">
        <f t="shared" si="42"/>
        <v>2.0499999999999998</v>
      </c>
      <c r="X147" s="129">
        <f t="shared" si="42"/>
        <v>2.0499999999999998</v>
      </c>
      <c r="Y147" s="129">
        <f t="shared" si="42"/>
        <v>2.0499999999999998</v>
      </c>
      <c r="Z147" s="129">
        <f t="shared" si="42"/>
        <v>2.0499999999999998</v>
      </c>
      <c r="AA147" s="129">
        <f t="shared" si="42"/>
        <v>2.0499999999999998</v>
      </c>
      <c r="AB147" s="129">
        <f t="shared" si="42"/>
        <v>2.0499999999999998</v>
      </c>
      <c r="AC147" s="129">
        <f t="shared" si="42"/>
        <v>2.0499999999999998</v>
      </c>
      <c r="AD147" s="129">
        <f t="shared" si="42"/>
        <v>2.0499999999999998</v>
      </c>
      <c r="AE147" s="129">
        <f t="shared" si="42"/>
        <v>2.0499999999999998</v>
      </c>
      <c r="AF147" s="129">
        <f t="shared" si="42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152</v>
      </c>
      <c r="B148" s="128">
        <v>2.7</v>
      </c>
      <c r="C148" s="129">
        <f t="shared" si="41"/>
        <v>2.7</v>
      </c>
      <c r="D148" s="129">
        <f t="shared" si="41"/>
        <v>2.7</v>
      </c>
      <c r="E148" s="129">
        <f t="shared" si="41"/>
        <v>2.7</v>
      </c>
      <c r="F148" s="129">
        <f t="shared" si="41"/>
        <v>2.7</v>
      </c>
      <c r="G148" s="129">
        <f t="shared" si="41"/>
        <v>2.7</v>
      </c>
      <c r="H148" s="129">
        <f t="shared" si="41"/>
        <v>2.7</v>
      </c>
      <c r="I148" s="129">
        <f t="shared" si="41"/>
        <v>2.7</v>
      </c>
      <c r="J148" s="129">
        <f t="shared" si="41"/>
        <v>2.7</v>
      </c>
      <c r="K148" s="129">
        <f t="shared" si="41"/>
        <v>2.7</v>
      </c>
      <c r="L148" s="129">
        <f t="shared" si="41"/>
        <v>2.7</v>
      </c>
      <c r="M148" s="129">
        <f t="shared" si="41"/>
        <v>2.7</v>
      </c>
      <c r="N148" s="129">
        <f t="shared" si="41"/>
        <v>2.7</v>
      </c>
      <c r="O148" s="129">
        <f t="shared" si="41"/>
        <v>2.7</v>
      </c>
      <c r="P148" s="129">
        <f t="shared" si="41"/>
        <v>2.7</v>
      </c>
      <c r="Q148" s="129">
        <f t="shared" si="41"/>
        <v>2.7</v>
      </c>
      <c r="R148" s="129">
        <f t="shared" si="41"/>
        <v>2.7</v>
      </c>
      <c r="S148" s="129">
        <f t="shared" si="42"/>
        <v>2.7</v>
      </c>
      <c r="T148" s="129">
        <f t="shared" si="42"/>
        <v>2.7</v>
      </c>
      <c r="U148" s="129">
        <f t="shared" si="42"/>
        <v>2.7</v>
      </c>
      <c r="V148" s="129">
        <f t="shared" si="42"/>
        <v>2.7</v>
      </c>
      <c r="W148" s="129">
        <f t="shared" si="42"/>
        <v>2.7</v>
      </c>
      <c r="X148" s="129">
        <f t="shared" si="42"/>
        <v>2.7</v>
      </c>
      <c r="Y148" s="129">
        <f t="shared" si="42"/>
        <v>2.7</v>
      </c>
      <c r="Z148" s="129">
        <f t="shared" si="42"/>
        <v>2.7</v>
      </c>
      <c r="AA148" s="129">
        <f t="shared" si="42"/>
        <v>2.7</v>
      </c>
      <c r="AB148" s="129">
        <f t="shared" si="42"/>
        <v>2.7</v>
      </c>
      <c r="AC148" s="129">
        <f t="shared" si="42"/>
        <v>2.7</v>
      </c>
      <c r="AD148" s="129">
        <f t="shared" si="42"/>
        <v>2.7</v>
      </c>
      <c r="AE148" s="129">
        <f t="shared" si="42"/>
        <v>2.7</v>
      </c>
      <c r="AF148" s="129">
        <f t="shared" si="42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153</v>
      </c>
      <c r="B149" s="128">
        <v>2.15</v>
      </c>
      <c r="C149" s="129">
        <f t="shared" si="41"/>
        <v>2.15</v>
      </c>
      <c r="D149" s="129">
        <f t="shared" si="41"/>
        <v>2.15</v>
      </c>
      <c r="E149" s="129">
        <f t="shared" si="41"/>
        <v>2.15</v>
      </c>
      <c r="F149" s="129">
        <f t="shared" si="41"/>
        <v>2.15</v>
      </c>
      <c r="G149" s="129">
        <f t="shared" si="41"/>
        <v>2.15</v>
      </c>
      <c r="H149" s="129">
        <f t="shared" si="41"/>
        <v>2.15</v>
      </c>
      <c r="I149" s="129">
        <f t="shared" si="41"/>
        <v>2.15</v>
      </c>
      <c r="J149" s="129">
        <f t="shared" si="41"/>
        <v>2.15</v>
      </c>
      <c r="K149" s="129">
        <f t="shared" si="41"/>
        <v>2.15</v>
      </c>
      <c r="L149" s="129">
        <f t="shared" si="41"/>
        <v>2.15</v>
      </c>
      <c r="M149" s="129">
        <f t="shared" si="41"/>
        <v>2.15</v>
      </c>
      <c r="N149" s="129">
        <f t="shared" si="41"/>
        <v>2.15</v>
      </c>
      <c r="O149" s="129">
        <f t="shared" si="41"/>
        <v>2.15</v>
      </c>
      <c r="P149" s="129">
        <f t="shared" si="41"/>
        <v>2.15</v>
      </c>
      <c r="Q149" s="129">
        <f t="shared" si="41"/>
        <v>2.15</v>
      </c>
      <c r="R149" s="129">
        <f t="shared" si="41"/>
        <v>2.15</v>
      </c>
      <c r="S149" s="129">
        <f t="shared" si="42"/>
        <v>2.15</v>
      </c>
      <c r="T149" s="129">
        <f t="shared" si="42"/>
        <v>2.15</v>
      </c>
      <c r="U149" s="129">
        <f t="shared" si="42"/>
        <v>2.15</v>
      </c>
      <c r="V149" s="129">
        <f t="shared" si="42"/>
        <v>2.15</v>
      </c>
      <c r="W149" s="129">
        <f t="shared" si="42"/>
        <v>2.15</v>
      </c>
      <c r="X149" s="129">
        <f t="shared" si="42"/>
        <v>2.15</v>
      </c>
      <c r="Y149" s="129">
        <f t="shared" si="42"/>
        <v>2.15</v>
      </c>
      <c r="Z149" s="129">
        <f t="shared" si="42"/>
        <v>2.15</v>
      </c>
      <c r="AA149" s="129">
        <f t="shared" si="42"/>
        <v>2.15</v>
      </c>
      <c r="AB149" s="129">
        <f t="shared" si="42"/>
        <v>2.15</v>
      </c>
      <c r="AC149" s="129">
        <f t="shared" si="42"/>
        <v>2.15</v>
      </c>
      <c r="AD149" s="129">
        <f t="shared" si="42"/>
        <v>2.15</v>
      </c>
      <c r="AE149" s="129">
        <f t="shared" si="42"/>
        <v>2.15</v>
      </c>
      <c r="AF149" s="129">
        <f t="shared" si="42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154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155</v>
      </c>
      <c r="B151" s="128">
        <v>0.9</v>
      </c>
      <c r="C151" s="129">
        <f t="shared" ref="C151:R163" si="43">B151</f>
        <v>0.9</v>
      </c>
      <c r="D151" s="129">
        <f t="shared" si="43"/>
        <v>0.9</v>
      </c>
      <c r="E151" s="129">
        <f t="shared" si="43"/>
        <v>0.9</v>
      </c>
      <c r="F151" s="129">
        <f t="shared" si="43"/>
        <v>0.9</v>
      </c>
      <c r="G151" s="129">
        <f t="shared" si="43"/>
        <v>0.9</v>
      </c>
      <c r="H151" s="129">
        <f t="shared" si="43"/>
        <v>0.9</v>
      </c>
      <c r="I151" s="129">
        <f t="shared" si="43"/>
        <v>0.9</v>
      </c>
      <c r="J151" s="129">
        <f t="shared" si="43"/>
        <v>0.9</v>
      </c>
      <c r="K151" s="129">
        <f t="shared" si="43"/>
        <v>0.9</v>
      </c>
      <c r="L151" s="129">
        <f t="shared" si="43"/>
        <v>0.9</v>
      </c>
      <c r="M151" s="129">
        <f t="shared" si="43"/>
        <v>0.9</v>
      </c>
      <c r="N151" s="129">
        <f t="shared" si="43"/>
        <v>0.9</v>
      </c>
      <c r="O151" s="129">
        <f t="shared" si="43"/>
        <v>0.9</v>
      </c>
      <c r="P151" s="129">
        <f t="shared" si="43"/>
        <v>0.9</v>
      </c>
      <c r="Q151" s="129">
        <f t="shared" si="43"/>
        <v>0.9</v>
      </c>
      <c r="R151" s="129">
        <f t="shared" si="43"/>
        <v>0.9</v>
      </c>
      <c r="S151" s="129">
        <f t="shared" ref="R151:AF163" si="44">R151</f>
        <v>0.9</v>
      </c>
      <c r="T151" s="129">
        <f t="shared" si="44"/>
        <v>0.9</v>
      </c>
      <c r="U151" s="129">
        <f t="shared" si="44"/>
        <v>0.9</v>
      </c>
      <c r="V151" s="129">
        <f t="shared" si="44"/>
        <v>0.9</v>
      </c>
      <c r="W151" s="129">
        <f t="shared" si="44"/>
        <v>0.9</v>
      </c>
      <c r="X151" s="129">
        <f t="shared" si="44"/>
        <v>0.9</v>
      </c>
      <c r="Y151" s="129">
        <f t="shared" si="44"/>
        <v>0.9</v>
      </c>
      <c r="Z151" s="129">
        <f t="shared" si="44"/>
        <v>0.9</v>
      </c>
      <c r="AA151" s="129">
        <f t="shared" si="44"/>
        <v>0.9</v>
      </c>
      <c r="AB151" s="129">
        <f t="shared" si="44"/>
        <v>0.9</v>
      </c>
      <c r="AC151" s="129">
        <f t="shared" si="44"/>
        <v>0.9</v>
      </c>
      <c r="AD151" s="129">
        <f t="shared" si="44"/>
        <v>0.9</v>
      </c>
      <c r="AE151" s="129">
        <f t="shared" si="44"/>
        <v>0.9</v>
      </c>
      <c r="AF151" s="129">
        <f t="shared" si="44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156</v>
      </c>
      <c r="B152" s="128">
        <v>1.08</v>
      </c>
      <c r="C152" s="129">
        <f t="shared" si="43"/>
        <v>1.08</v>
      </c>
      <c r="D152" s="129">
        <f t="shared" si="43"/>
        <v>1.08</v>
      </c>
      <c r="E152" s="129">
        <f t="shared" si="43"/>
        <v>1.08</v>
      </c>
      <c r="F152" s="129">
        <f t="shared" si="43"/>
        <v>1.08</v>
      </c>
      <c r="G152" s="129">
        <f t="shared" si="43"/>
        <v>1.08</v>
      </c>
      <c r="H152" s="129">
        <f t="shared" si="43"/>
        <v>1.08</v>
      </c>
      <c r="I152" s="129">
        <f t="shared" si="43"/>
        <v>1.08</v>
      </c>
      <c r="J152" s="129">
        <f t="shared" si="43"/>
        <v>1.08</v>
      </c>
      <c r="K152" s="129">
        <f t="shared" si="43"/>
        <v>1.08</v>
      </c>
      <c r="L152" s="129">
        <f t="shared" si="43"/>
        <v>1.08</v>
      </c>
      <c r="M152" s="129">
        <f t="shared" si="43"/>
        <v>1.08</v>
      </c>
      <c r="N152" s="129">
        <f t="shared" si="43"/>
        <v>1.08</v>
      </c>
      <c r="O152" s="129">
        <f t="shared" si="43"/>
        <v>1.08</v>
      </c>
      <c r="P152" s="129">
        <f t="shared" si="43"/>
        <v>1.08</v>
      </c>
      <c r="Q152" s="129">
        <f t="shared" si="43"/>
        <v>1.08</v>
      </c>
      <c r="R152" s="129">
        <f t="shared" si="43"/>
        <v>1.08</v>
      </c>
      <c r="S152" s="129">
        <f t="shared" si="44"/>
        <v>1.08</v>
      </c>
      <c r="T152" s="129">
        <f t="shared" si="44"/>
        <v>1.08</v>
      </c>
      <c r="U152" s="129">
        <f t="shared" si="44"/>
        <v>1.08</v>
      </c>
      <c r="V152" s="129">
        <f t="shared" si="44"/>
        <v>1.08</v>
      </c>
      <c r="W152" s="129">
        <f t="shared" si="44"/>
        <v>1.08</v>
      </c>
      <c r="X152" s="129">
        <f t="shared" si="44"/>
        <v>1.08</v>
      </c>
      <c r="Y152" s="129">
        <f t="shared" si="44"/>
        <v>1.08</v>
      </c>
      <c r="Z152" s="129">
        <f t="shared" si="44"/>
        <v>1.08</v>
      </c>
      <c r="AA152" s="129">
        <f t="shared" si="44"/>
        <v>1.08</v>
      </c>
      <c r="AB152" s="129">
        <f t="shared" si="44"/>
        <v>1.08</v>
      </c>
      <c r="AC152" s="129">
        <f t="shared" si="44"/>
        <v>1.08</v>
      </c>
      <c r="AD152" s="129">
        <f t="shared" si="44"/>
        <v>1.08</v>
      </c>
      <c r="AE152" s="129">
        <f t="shared" si="44"/>
        <v>1.08</v>
      </c>
      <c r="AF152" s="129">
        <f t="shared" si="44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157</v>
      </c>
      <c r="B153" s="128">
        <v>2.37</v>
      </c>
      <c r="C153" s="129">
        <f t="shared" si="43"/>
        <v>2.37</v>
      </c>
      <c r="D153" s="129">
        <f t="shared" si="43"/>
        <v>2.37</v>
      </c>
      <c r="E153" s="129">
        <f t="shared" si="43"/>
        <v>2.37</v>
      </c>
      <c r="F153" s="129">
        <f t="shared" si="43"/>
        <v>2.37</v>
      </c>
      <c r="G153" s="129">
        <f t="shared" si="43"/>
        <v>2.37</v>
      </c>
      <c r="H153" s="129">
        <f t="shared" si="43"/>
        <v>2.37</v>
      </c>
      <c r="I153" s="129">
        <f t="shared" si="43"/>
        <v>2.37</v>
      </c>
      <c r="J153" s="129">
        <f t="shared" si="43"/>
        <v>2.37</v>
      </c>
      <c r="K153" s="129">
        <f t="shared" si="43"/>
        <v>2.37</v>
      </c>
      <c r="L153" s="129">
        <f t="shared" si="43"/>
        <v>2.37</v>
      </c>
      <c r="M153" s="129">
        <f t="shared" si="43"/>
        <v>2.37</v>
      </c>
      <c r="N153" s="129">
        <f t="shared" si="43"/>
        <v>2.37</v>
      </c>
      <c r="O153" s="129">
        <f t="shared" si="43"/>
        <v>2.37</v>
      </c>
      <c r="P153" s="129">
        <f t="shared" si="43"/>
        <v>2.37</v>
      </c>
      <c r="Q153" s="129">
        <f t="shared" si="43"/>
        <v>2.37</v>
      </c>
      <c r="R153" s="129">
        <f t="shared" si="43"/>
        <v>2.37</v>
      </c>
      <c r="S153" s="129">
        <f t="shared" si="44"/>
        <v>2.37</v>
      </c>
      <c r="T153" s="129">
        <f t="shared" si="44"/>
        <v>2.37</v>
      </c>
      <c r="U153" s="129">
        <f t="shared" si="44"/>
        <v>2.37</v>
      </c>
      <c r="V153" s="129">
        <f t="shared" si="44"/>
        <v>2.37</v>
      </c>
      <c r="W153" s="129">
        <f t="shared" si="44"/>
        <v>2.37</v>
      </c>
      <c r="X153" s="129">
        <f t="shared" si="44"/>
        <v>2.37</v>
      </c>
      <c r="Y153" s="129">
        <f t="shared" si="44"/>
        <v>2.37</v>
      </c>
      <c r="Z153" s="129">
        <f t="shared" si="44"/>
        <v>2.37</v>
      </c>
      <c r="AA153" s="129">
        <f t="shared" si="44"/>
        <v>2.37</v>
      </c>
      <c r="AB153" s="129">
        <f t="shared" si="44"/>
        <v>2.37</v>
      </c>
      <c r="AC153" s="129">
        <f t="shared" si="44"/>
        <v>2.37</v>
      </c>
      <c r="AD153" s="129">
        <f t="shared" si="44"/>
        <v>2.37</v>
      </c>
      <c r="AE153" s="129">
        <f t="shared" si="44"/>
        <v>2.37</v>
      </c>
      <c r="AF153" s="129">
        <f t="shared" si="44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158</v>
      </c>
      <c r="B154" s="128">
        <v>1.81</v>
      </c>
      <c r="C154" s="129">
        <f t="shared" si="43"/>
        <v>1.81</v>
      </c>
      <c r="D154" s="129">
        <f t="shared" si="43"/>
        <v>1.81</v>
      </c>
      <c r="E154" s="129">
        <f t="shared" si="43"/>
        <v>1.81</v>
      </c>
      <c r="F154" s="129">
        <f t="shared" si="43"/>
        <v>1.81</v>
      </c>
      <c r="G154" s="129">
        <f t="shared" si="43"/>
        <v>1.81</v>
      </c>
      <c r="H154" s="129">
        <f t="shared" si="43"/>
        <v>1.81</v>
      </c>
      <c r="I154" s="129">
        <f t="shared" si="43"/>
        <v>1.81</v>
      </c>
      <c r="J154" s="129">
        <f t="shared" si="43"/>
        <v>1.81</v>
      </c>
      <c r="K154" s="129">
        <f t="shared" si="43"/>
        <v>1.81</v>
      </c>
      <c r="L154" s="129">
        <f t="shared" si="43"/>
        <v>1.81</v>
      </c>
      <c r="M154" s="129">
        <f t="shared" si="43"/>
        <v>1.81</v>
      </c>
      <c r="N154" s="129">
        <f t="shared" si="43"/>
        <v>1.81</v>
      </c>
      <c r="O154" s="129">
        <f t="shared" si="43"/>
        <v>1.81</v>
      </c>
      <c r="P154" s="129">
        <f t="shared" si="43"/>
        <v>1.81</v>
      </c>
      <c r="Q154" s="129">
        <f t="shared" si="43"/>
        <v>1.81</v>
      </c>
      <c r="R154" s="129">
        <f t="shared" si="43"/>
        <v>1.81</v>
      </c>
      <c r="S154" s="129">
        <f t="shared" si="44"/>
        <v>1.81</v>
      </c>
      <c r="T154" s="129">
        <f t="shared" si="44"/>
        <v>1.81</v>
      </c>
      <c r="U154" s="129">
        <f t="shared" si="44"/>
        <v>1.81</v>
      </c>
      <c r="V154" s="129">
        <f t="shared" si="44"/>
        <v>1.81</v>
      </c>
      <c r="W154" s="129">
        <f t="shared" si="44"/>
        <v>1.81</v>
      </c>
      <c r="X154" s="129">
        <f t="shared" si="44"/>
        <v>1.81</v>
      </c>
      <c r="Y154" s="129">
        <f t="shared" si="44"/>
        <v>1.81</v>
      </c>
      <c r="Z154" s="129">
        <f t="shared" si="44"/>
        <v>1.81</v>
      </c>
      <c r="AA154" s="129">
        <f t="shared" si="44"/>
        <v>1.81</v>
      </c>
      <c r="AB154" s="129">
        <f t="shared" si="44"/>
        <v>1.81</v>
      </c>
      <c r="AC154" s="129">
        <f t="shared" si="44"/>
        <v>1.81</v>
      </c>
      <c r="AD154" s="129">
        <f t="shared" si="44"/>
        <v>1.81</v>
      </c>
      <c r="AE154" s="129">
        <f t="shared" si="44"/>
        <v>1.81</v>
      </c>
      <c r="AF154" s="129">
        <f t="shared" si="44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159</v>
      </c>
      <c r="B155" s="128">
        <v>1.0900000000000001</v>
      </c>
      <c r="C155" s="129">
        <f t="shared" si="43"/>
        <v>1.0900000000000001</v>
      </c>
      <c r="D155" s="129">
        <f t="shared" si="43"/>
        <v>1.0900000000000001</v>
      </c>
      <c r="E155" s="129">
        <f t="shared" si="43"/>
        <v>1.0900000000000001</v>
      </c>
      <c r="F155" s="129">
        <f t="shared" si="43"/>
        <v>1.0900000000000001</v>
      </c>
      <c r="G155" s="129">
        <f t="shared" si="43"/>
        <v>1.0900000000000001</v>
      </c>
      <c r="H155" s="129">
        <f t="shared" si="43"/>
        <v>1.0900000000000001</v>
      </c>
      <c r="I155" s="129">
        <f t="shared" si="43"/>
        <v>1.0900000000000001</v>
      </c>
      <c r="J155" s="129">
        <f t="shared" si="43"/>
        <v>1.0900000000000001</v>
      </c>
      <c r="K155" s="129">
        <f t="shared" si="43"/>
        <v>1.0900000000000001</v>
      </c>
      <c r="L155" s="129">
        <f t="shared" si="43"/>
        <v>1.0900000000000001</v>
      </c>
      <c r="M155" s="129">
        <f t="shared" si="43"/>
        <v>1.0900000000000001</v>
      </c>
      <c r="N155" s="129">
        <f t="shared" si="43"/>
        <v>1.0900000000000001</v>
      </c>
      <c r="O155" s="129">
        <f t="shared" si="43"/>
        <v>1.0900000000000001</v>
      </c>
      <c r="P155" s="129">
        <f t="shared" si="43"/>
        <v>1.0900000000000001</v>
      </c>
      <c r="Q155" s="129">
        <f t="shared" si="43"/>
        <v>1.0900000000000001</v>
      </c>
      <c r="R155" s="129">
        <f t="shared" si="43"/>
        <v>1.0900000000000001</v>
      </c>
      <c r="S155" s="129">
        <f t="shared" si="44"/>
        <v>1.0900000000000001</v>
      </c>
      <c r="T155" s="129">
        <f t="shared" si="44"/>
        <v>1.0900000000000001</v>
      </c>
      <c r="U155" s="129">
        <f t="shared" si="44"/>
        <v>1.0900000000000001</v>
      </c>
      <c r="V155" s="129">
        <f t="shared" si="44"/>
        <v>1.0900000000000001</v>
      </c>
      <c r="W155" s="129">
        <f t="shared" si="44"/>
        <v>1.0900000000000001</v>
      </c>
      <c r="X155" s="129">
        <f t="shared" si="44"/>
        <v>1.0900000000000001</v>
      </c>
      <c r="Y155" s="129">
        <f t="shared" si="44"/>
        <v>1.0900000000000001</v>
      </c>
      <c r="Z155" s="129">
        <f t="shared" si="44"/>
        <v>1.0900000000000001</v>
      </c>
      <c r="AA155" s="129">
        <f t="shared" si="44"/>
        <v>1.0900000000000001</v>
      </c>
      <c r="AB155" s="129">
        <f t="shared" si="44"/>
        <v>1.0900000000000001</v>
      </c>
      <c r="AC155" s="129">
        <f t="shared" si="44"/>
        <v>1.0900000000000001</v>
      </c>
      <c r="AD155" s="129">
        <f t="shared" si="44"/>
        <v>1.0900000000000001</v>
      </c>
      <c r="AE155" s="129">
        <f t="shared" si="44"/>
        <v>1.0900000000000001</v>
      </c>
      <c r="AF155" s="129">
        <f t="shared" si="44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160</v>
      </c>
      <c r="B156" s="128">
        <v>1.58</v>
      </c>
      <c r="C156" s="129">
        <f t="shared" si="43"/>
        <v>1.58</v>
      </c>
      <c r="D156" s="129">
        <f t="shared" si="43"/>
        <v>1.58</v>
      </c>
      <c r="E156" s="129">
        <f t="shared" si="43"/>
        <v>1.58</v>
      </c>
      <c r="F156" s="129">
        <f t="shared" si="43"/>
        <v>1.58</v>
      </c>
      <c r="G156" s="129">
        <f t="shared" si="43"/>
        <v>1.58</v>
      </c>
      <c r="H156" s="129">
        <f t="shared" si="43"/>
        <v>1.58</v>
      </c>
      <c r="I156" s="129">
        <f t="shared" si="43"/>
        <v>1.58</v>
      </c>
      <c r="J156" s="129">
        <f t="shared" si="43"/>
        <v>1.58</v>
      </c>
      <c r="K156" s="129">
        <f t="shared" si="43"/>
        <v>1.58</v>
      </c>
      <c r="L156" s="129">
        <f t="shared" si="43"/>
        <v>1.58</v>
      </c>
      <c r="M156" s="129">
        <f t="shared" si="43"/>
        <v>1.58</v>
      </c>
      <c r="N156" s="129">
        <f t="shared" si="43"/>
        <v>1.58</v>
      </c>
      <c r="O156" s="129">
        <f t="shared" si="43"/>
        <v>1.58</v>
      </c>
      <c r="P156" s="129">
        <f t="shared" si="43"/>
        <v>1.58</v>
      </c>
      <c r="Q156" s="129">
        <f t="shared" si="43"/>
        <v>1.58</v>
      </c>
      <c r="R156" s="129">
        <f t="shared" si="43"/>
        <v>1.58</v>
      </c>
      <c r="S156" s="129">
        <f t="shared" si="44"/>
        <v>1.58</v>
      </c>
      <c r="T156" s="129">
        <f t="shared" si="44"/>
        <v>1.58</v>
      </c>
      <c r="U156" s="129">
        <f t="shared" si="44"/>
        <v>1.58</v>
      </c>
      <c r="V156" s="129">
        <f t="shared" si="44"/>
        <v>1.58</v>
      </c>
      <c r="W156" s="129">
        <f t="shared" si="44"/>
        <v>1.58</v>
      </c>
      <c r="X156" s="129">
        <f t="shared" si="44"/>
        <v>1.58</v>
      </c>
      <c r="Y156" s="129">
        <f t="shared" si="44"/>
        <v>1.58</v>
      </c>
      <c r="Z156" s="129">
        <f t="shared" si="44"/>
        <v>1.58</v>
      </c>
      <c r="AA156" s="129">
        <f t="shared" si="44"/>
        <v>1.58</v>
      </c>
      <c r="AB156" s="129">
        <f t="shared" si="44"/>
        <v>1.58</v>
      </c>
      <c r="AC156" s="129">
        <f t="shared" si="44"/>
        <v>1.58</v>
      </c>
      <c r="AD156" s="129">
        <f t="shared" si="44"/>
        <v>1.58</v>
      </c>
      <c r="AE156" s="129">
        <f t="shared" si="44"/>
        <v>1.58</v>
      </c>
      <c r="AF156" s="129">
        <f t="shared" si="44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161</v>
      </c>
      <c r="B157" s="128">
        <v>2</v>
      </c>
      <c r="C157" s="129">
        <f t="shared" si="43"/>
        <v>2</v>
      </c>
      <c r="D157" s="129">
        <f t="shared" si="43"/>
        <v>2</v>
      </c>
      <c r="E157" s="129">
        <f t="shared" si="43"/>
        <v>2</v>
      </c>
      <c r="F157" s="129">
        <f t="shared" si="43"/>
        <v>2</v>
      </c>
      <c r="G157" s="129">
        <f t="shared" si="43"/>
        <v>2</v>
      </c>
      <c r="H157" s="129">
        <f t="shared" si="43"/>
        <v>2</v>
      </c>
      <c r="I157" s="129">
        <f t="shared" si="43"/>
        <v>2</v>
      </c>
      <c r="J157" s="129">
        <f t="shared" si="43"/>
        <v>2</v>
      </c>
      <c r="K157" s="129">
        <f t="shared" si="43"/>
        <v>2</v>
      </c>
      <c r="L157" s="129">
        <f t="shared" si="43"/>
        <v>2</v>
      </c>
      <c r="M157" s="129">
        <f t="shared" si="43"/>
        <v>2</v>
      </c>
      <c r="N157" s="129">
        <f t="shared" si="43"/>
        <v>2</v>
      </c>
      <c r="O157" s="129">
        <f t="shared" si="43"/>
        <v>2</v>
      </c>
      <c r="P157" s="129">
        <f t="shared" si="43"/>
        <v>2</v>
      </c>
      <c r="Q157" s="129">
        <f t="shared" si="43"/>
        <v>2</v>
      </c>
      <c r="R157" s="129">
        <f t="shared" si="43"/>
        <v>2</v>
      </c>
      <c r="S157" s="129">
        <f t="shared" si="44"/>
        <v>2</v>
      </c>
      <c r="T157" s="129">
        <f t="shared" si="44"/>
        <v>2</v>
      </c>
      <c r="U157" s="129">
        <f t="shared" si="44"/>
        <v>2</v>
      </c>
      <c r="V157" s="129">
        <f t="shared" si="44"/>
        <v>2</v>
      </c>
      <c r="W157" s="129">
        <f t="shared" si="44"/>
        <v>2</v>
      </c>
      <c r="X157" s="129">
        <f t="shared" si="44"/>
        <v>2</v>
      </c>
      <c r="Y157" s="129">
        <f t="shared" si="44"/>
        <v>2</v>
      </c>
      <c r="Z157" s="129">
        <f t="shared" si="44"/>
        <v>2</v>
      </c>
      <c r="AA157" s="129">
        <f t="shared" si="44"/>
        <v>2</v>
      </c>
      <c r="AB157" s="129">
        <f t="shared" si="44"/>
        <v>2</v>
      </c>
      <c r="AC157" s="129">
        <f t="shared" si="44"/>
        <v>2</v>
      </c>
      <c r="AD157" s="129">
        <f t="shared" si="44"/>
        <v>2</v>
      </c>
      <c r="AE157" s="129">
        <f t="shared" si="44"/>
        <v>2</v>
      </c>
      <c r="AF157" s="129">
        <f t="shared" si="44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162</v>
      </c>
      <c r="B158" s="128">
        <v>0.47</v>
      </c>
      <c r="C158" s="129">
        <f t="shared" si="43"/>
        <v>0.47</v>
      </c>
      <c r="D158" s="129">
        <f t="shared" si="43"/>
        <v>0.47</v>
      </c>
      <c r="E158" s="129">
        <f t="shared" si="43"/>
        <v>0.47</v>
      </c>
      <c r="F158" s="129">
        <f t="shared" si="43"/>
        <v>0.47</v>
      </c>
      <c r="G158" s="129">
        <f t="shared" si="43"/>
        <v>0.47</v>
      </c>
      <c r="H158" s="129">
        <f t="shared" si="43"/>
        <v>0.47</v>
      </c>
      <c r="I158" s="129">
        <f t="shared" si="43"/>
        <v>0.47</v>
      </c>
      <c r="J158" s="129">
        <f t="shared" si="43"/>
        <v>0.47</v>
      </c>
      <c r="K158" s="129">
        <f t="shared" si="43"/>
        <v>0.47</v>
      </c>
      <c r="L158" s="129">
        <f t="shared" si="43"/>
        <v>0.47</v>
      </c>
      <c r="M158" s="129">
        <f t="shared" si="43"/>
        <v>0.47</v>
      </c>
      <c r="N158" s="129">
        <f t="shared" si="43"/>
        <v>0.47</v>
      </c>
      <c r="O158" s="129">
        <f t="shared" si="43"/>
        <v>0.47</v>
      </c>
      <c r="P158" s="129">
        <f t="shared" si="43"/>
        <v>0.47</v>
      </c>
      <c r="Q158" s="129">
        <f t="shared" si="43"/>
        <v>0.47</v>
      </c>
      <c r="R158" s="129">
        <f t="shared" si="43"/>
        <v>0.47</v>
      </c>
      <c r="S158" s="129">
        <f t="shared" si="44"/>
        <v>0.47</v>
      </c>
      <c r="T158" s="129">
        <f t="shared" si="44"/>
        <v>0.47</v>
      </c>
      <c r="U158" s="129">
        <f t="shared" si="44"/>
        <v>0.47</v>
      </c>
      <c r="V158" s="129">
        <f t="shared" si="44"/>
        <v>0.47</v>
      </c>
      <c r="W158" s="129">
        <f t="shared" si="44"/>
        <v>0.47</v>
      </c>
      <c r="X158" s="129">
        <f t="shared" si="44"/>
        <v>0.47</v>
      </c>
      <c r="Y158" s="129">
        <f t="shared" si="44"/>
        <v>0.47</v>
      </c>
      <c r="Z158" s="129">
        <f t="shared" si="44"/>
        <v>0.47</v>
      </c>
      <c r="AA158" s="129">
        <f t="shared" si="44"/>
        <v>0.47</v>
      </c>
      <c r="AB158" s="129">
        <f t="shared" si="44"/>
        <v>0.47</v>
      </c>
      <c r="AC158" s="129">
        <f t="shared" si="44"/>
        <v>0.47</v>
      </c>
      <c r="AD158" s="129">
        <f t="shared" si="44"/>
        <v>0.47</v>
      </c>
      <c r="AE158" s="129">
        <f t="shared" si="44"/>
        <v>0.47</v>
      </c>
      <c r="AF158" s="129">
        <f t="shared" si="44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163</v>
      </c>
      <c r="B159" s="128">
        <v>0</v>
      </c>
      <c r="C159" s="129">
        <f t="shared" si="43"/>
        <v>0</v>
      </c>
      <c r="D159" s="129">
        <f t="shared" si="43"/>
        <v>0</v>
      </c>
      <c r="E159" s="129">
        <f t="shared" si="43"/>
        <v>0</v>
      </c>
      <c r="F159" s="129">
        <f t="shared" si="43"/>
        <v>0</v>
      </c>
      <c r="G159" s="129">
        <f t="shared" si="43"/>
        <v>0</v>
      </c>
      <c r="H159" s="129">
        <f t="shared" si="43"/>
        <v>0</v>
      </c>
      <c r="I159" s="129">
        <f t="shared" si="43"/>
        <v>0</v>
      </c>
      <c r="J159" s="129">
        <f t="shared" si="43"/>
        <v>0</v>
      </c>
      <c r="K159" s="129">
        <f t="shared" si="43"/>
        <v>0</v>
      </c>
      <c r="L159" s="129">
        <f t="shared" si="43"/>
        <v>0</v>
      </c>
      <c r="M159" s="129">
        <f t="shared" si="43"/>
        <v>0</v>
      </c>
      <c r="N159" s="129">
        <f t="shared" si="43"/>
        <v>0</v>
      </c>
      <c r="O159" s="129">
        <f t="shared" si="43"/>
        <v>0</v>
      </c>
      <c r="P159" s="129">
        <f t="shared" si="43"/>
        <v>0</v>
      </c>
      <c r="Q159" s="129">
        <f t="shared" si="43"/>
        <v>0</v>
      </c>
      <c r="R159" s="129">
        <f t="shared" si="43"/>
        <v>0</v>
      </c>
      <c r="S159" s="129">
        <f t="shared" si="44"/>
        <v>0</v>
      </c>
      <c r="T159" s="129">
        <f t="shared" si="44"/>
        <v>0</v>
      </c>
      <c r="U159" s="129">
        <f t="shared" si="44"/>
        <v>0</v>
      </c>
      <c r="V159" s="129">
        <f t="shared" si="44"/>
        <v>0</v>
      </c>
      <c r="W159" s="129">
        <f t="shared" si="44"/>
        <v>0</v>
      </c>
      <c r="X159" s="129">
        <f t="shared" si="44"/>
        <v>0</v>
      </c>
      <c r="Y159" s="129">
        <f t="shared" si="44"/>
        <v>0</v>
      </c>
      <c r="Z159" s="129">
        <f t="shared" si="44"/>
        <v>0</v>
      </c>
      <c r="AA159" s="129">
        <f t="shared" si="44"/>
        <v>0</v>
      </c>
      <c r="AB159" s="129">
        <f t="shared" si="44"/>
        <v>0</v>
      </c>
      <c r="AC159" s="129">
        <f t="shared" si="44"/>
        <v>0</v>
      </c>
      <c r="AD159" s="129">
        <f t="shared" si="44"/>
        <v>0</v>
      </c>
      <c r="AE159" s="129">
        <f t="shared" si="44"/>
        <v>0</v>
      </c>
      <c r="AF159" s="129">
        <f t="shared" si="44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164</v>
      </c>
      <c r="B160" s="128">
        <v>0</v>
      </c>
      <c r="C160" s="129">
        <f t="shared" si="43"/>
        <v>0</v>
      </c>
      <c r="D160" s="129">
        <f t="shared" si="43"/>
        <v>0</v>
      </c>
      <c r="E160" s="129">
        <f t="shared" si="43"/>
        <v>0</v>
      </c>
      <c r="F160" s="129">
        <f t="shared" si="43"/>
        <v>0</v>
      </c>
      <c r="G160" s="129">
        <f t="shared" si="43"/>
        <v>0</v>
      </c>
      <c r="H160" s="129">
        <f t="shared" si="43"/>
        <v>0</v>
      </c>
      <c r="I160" s="129">
        <f t="shared" si="43"/>
        <v>0</v>
      </c>
      <c r="J160" s="129">
        <f t="shared" si="43"/>
        <v>0</v>
      </c>
      <c r="K160" s="129">
        <f t="shared" si="43"/>
        <v>0</v>
      </c>
      <c r="L160" s="129">
        <f t="shared" si="43"/>
        <v>0</v>
      </c>
      <c r="M160" s="129">
        <f t="shared" si="43"/>
        <v>0</v>
      </c>
      <c r="N160" s="129">
        <f t="shared" si="43"/>
        <v>0</v>
      </c>
      <c r="O160" s="129">
        <f t="shared" si="43"/>
        <v>0</v>
      </c>
      <c r="P160" s="129">
        <f t="shared" si="43"/>
        <v>0</v>
      </c>
      <c r="Q160" s="129">
        <f t="shared" si="43"/>
        <v>0</v>
      </c>
      <c r="R160" s="129">
        <f t="shared" si="44"/>
        <v>0</v>
      </c>
      <c r="S160" s="129">
        <f t="shared" si="44"/>
        <v>0</v>
      </c>
      <c r="T160" s="129">
        <f t="shared" si="44"/>
        <v>0</v>
      </c>
      <c r="U160" s="129">
        <f t="shared" si="44"/>
        <v>0</v>
      </c>
      <c r="V160" s="129">
        <f t="shared" si="44"/>
        <v>0</v>
      </c>
      <c r="W160" s="129">
        <f t="shared" si="44"/>
        <v>0</v>
      </c>
      <c r="X160" s="129">
        <f t="shared" si="44"/>
        <v>0</v>
      </c>
      <c r="Y160" s="129">
        <f t="shared" si="44"/>
        <v>0</v>
      </c>
      <c r="Z160" s="129">
        <f t="shared" si="44"/>
        <v>0</v>
      </c>
      <c r="AA160" s="129">
        <f t="shared" si="44"/>
        <v>0</v>
      </c>
      <c r="AB160" s="129">
        <f t="shared" si="44"/>
        <v>0</v>
      </c>
      <c r="AC160" s="129">
        <f t="shared" si="44"/>
        <v>0</v>
      </c>
      <c r="AD160" s="129">
        <f t="shared" si="44"/>
        <v>0</v>
      </c>
      <c r="AE160" s="129">
        <f t="shared" si="44"/>
        <v>0</v>
      </c>
      <c r="AF160" s="129">
        <f t="shared" si="44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165</v>
      </c>
      <c r="B161" s="128">
        <v>0.8</v>
      </c>
      <c r="C161" s="129">
        <f t="shared" si="43"/>
        <v>0.8</v>
      </c>
      <c r="D161" s="129">
        <f t="shared" si="43"/>
        <v>0.8</v>
      </c>
      <c r="E161" s="129">
        <f t="shared" si="43"/>
        <v>0.8</v>
      </c>
      <c r="F161" s="129">
        <f t="shared" si="43"/>
        <v>0.8</v>
      </c>
      <c r="G161" s="129">
        <f t="shared" si="43"/>
        <v>0.8</v>
      </c>
      <c r="H161" s="129">
        <f t="shared" si="43"/>
        <v>0.8</v>
      </c>
      <c r="I161" s="129">
        <f t="shared" si="43"/>
        <v>0.8</v>
      </c>
      <c r="J161" s="129">
        <f t="shared" si="43"/>
        <v>0.8</v>
      </c>
      <c r="K161" s="129">
        <f t="shared" si="43"/>
        <v>0.8</v>
      </c>
      <c r="L161" s="129">
        <f t="shared" si="43"/>
        <v>0.8</v>
      </c>
      <c r="M161" s="129">
        <f t="shared" si="43"/>
        <v>0.8</v>
      </c>
      <c r="N161" s="129">
        <f t="shared" si="43"/>
        <v>0.8</v>
      </c>
      <c r="O161" s="129">
        <f t="shared" si="43"/>
        <v>0.8</v>
      </c>
      <c r="P161" s="129">
        <f t="shared" si="43"/>
        <v>0.8</v>
      </c>
      <c r="Q161" s="129">
        <f t="shared" si="43"/>
        <v>0.8</v>
      </c>
      <c r="R161" s="129">
        <f t="shared" si="44"/>
        <v>0.8</v>
      </c>
      <c r="S161" s="129">
        <f t="shared" si="44"/>
        <v>0.8</v>
      </c>
      <c r="T161" s="129">
        <f t="shared" si="44"/>
        <v>0.8</v>
      </c>
      <c r="U161" s="129">
        <f t="shared" si="44"/>
        <v>0.8</v>
      </c>
      <c r="V161" s="129">
        <f t="shared" si="44"/>
        <v>0.8</v>
      </c>
      <c r="W161" s="129">
        <f t="shared" si="44"/>
        <v>0.8</v>
      </c>
      <c r="X161" s="129">
        <f t="shared" si="44"/>
        <v>0.8</v>
      </c>
      <c r="Y161" s="129">
        <f t="shared" si="44"/>
        <v>0.8</v>
      </c>
      <c r="Z161" s="129">
        <f t="shared" si="44"/>
        <v>0.8</v>
      </c>
      <c r="AA161" s="129">
        <f t="shared" si="44"/>
        <v>0.8</v>
      </c>
      <c r="AB161" s="129">
        <f t="shared" si="44"/>
        <v>0.8</v>
      </c>
      <c r="AC161" s="129">
        <f t="shared" si="44"/>
        <v>0.8</v>
      </c>
      <c r="AD161" s="129">
        <f t="shared" si="44"/>
        <v>0.8</v>
      </c>
      <c r="AE161" s="129">
        <f t="shared" si="44"/>
        <v>0.8</v>
      </c>
      <c r="AF161" s="129">
        <f t="shared" si="44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166</v>
      </c>
      <c r="B162" s="128">
        <v>1.5</v>
      </c>
      <c r="C162" s="129">
        <f t="shared" si="43"/>
        <v>1.5</v>
      </c>
      <c r="D162" s="129">
        <f t="shared" si="43"/>
        <v>1.5</v>
      </c>
      <c r="E162" s="129">
        <f t="shared" si="43"/>
        <v>1.5</v>
      </c>
      <c r="F162" s="129">
        <f t="shared" si="43"/>
        <v>1.5</v>
      </c>
      <c r="G162" s="129">
        <f t="shared" si="43"/>
        <v>1.5</v>
      </c>
      <c r="H162" s="129">
        <f t="shared" si="43"/>
        <v>1.5</v>
      </c>
      <c r="I162" s="129">
        <f t="shared" si="43"/>
        <v>1.5</v>
      </c>
      <c r="J162" s="129">
        <f t="shared" si="43"/>
        <v>1.5</v>
      </c>
      <c r="K162" s="129">
        <f t="shared" si="43"/>
        <v>1.5</v>
      </c>
      <c r="L162" s="129">
        <f t="shared" si="43"/>
        <v>1.5</v>
      </c>
      <c r="M162" s="129">
        <f t="shared" si="43"/>
        <v>1.5</v>
      </c>
      <c r="N162" s="129">
        <f t="shared" si="43"/>
        <v>1.5</v>
      </c>
      <c r="O162" s="129">
        <f t="shared" si="43"/>
        <v>1.5</v>
      </c>
      <c r="P162" s="129">
        <f t="shared" si="43"/>
        <v>1.5</v>
      </c>
      <c r="Q162" s="129">
        <f t="shared" si="43"/>
        <v>1.5</v>
      </c>
      <c r="R162" s="129">
        <f t="shared" si="44"/>
        <v>1.5</v>
      </c>
      <c r="S162" s="129">
        <f t="shared" si="44"/>
        <v>1.5</v>
      </c>
      <c r="T162" s="129">
        <f t="shared" si="44"/>
        <v>1.5</v>
      </c>
      <c r="U162" s="129">
        <f t="shared" si="44"/>
        <v>1.5</v>
      </c>
      <c r="V162" s="129">
        <f t="shared" si="44"/>
        <v>1.5</v>
      </c>
      <c r="W162" s="129">
        <f t="shared" si="44"/>
        <v>1.5</v>
      </c>
      <c r="X162" s="129">
        <f t="shared" si="44"/>
        <v>1.5</v>
      </c>
      <c r="Y162" s="129">
        <f t="shared" si="44"/>
        <v>1.5</v>
      </c>
      <c r="Z162" s="129">
        <f t="shared" si="44"/>
        <v>1.5</v>
      </c>
      <c r="AA162" s="129">
        <f t="shared" si="44"/>
        <v>1.5</v>
      </c>
      <c r="AB162" s="129">
        <f t="shared" si="44"/>
        <v>1.5</v>
      </c>
      <c r="AC162" s="129">
        <f t="shared" si="44"/>
        <v>1.5</v>
      </c>
      <c r="AD162" s="129">
        <f t="shared" si="44"/>
        <v>1.5</v>
      </c>
      <c r="AE162" s="129">
        <f t="shared" si="44"/>
        <v>1.5</v>
      </c>
      <c r="AF162" s="129">
        <f t="shared" si="44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167</v>
      </c>
      <c r="B163" s="128">
        <v>1</v>
      </c>
      <c r="C163" s="129">
        <f t="shared" si="43"/>
        <v>1</v>
      </c>
      <c r="D163" s="129">
        <f t="shared" si="43"/>
        <v>1</v>
      </c>
      <c r="E163" s="129">
        <f t="shared" si="43"/>
        <v>1</v>
      </c>
      <c r="F163" s="129">
        <f t="shared" si="43"/>
        <v>1</v>
      </c>
      <c r="G163" s="129">
        <f t="shared" si="43"/>
        <v>1</v>
      </c>
      <c r="H163" s="129">
        <f t="shared" si="43"/>
        <v>1</v>
      </c>
      <c r="I163" s="129">
        <f t="shared" si="43"/>
        <v>1</v>
      </c>
      <c r="J163" s="129">
        <f t="shared" si="43"/>
        <v>1</v>
      </c>
      <c r="K163" s="129">
        <f t="shared" si="43"/>
        <v>1</v>
      </c>
      <c r="L163" s="129">
        <f t="shared" si="43"/>
        <v>1</v>
      </c>
      <c r="M163" s="129">
        <f t="shared" si="43"/>
        <v>1</v>
      </c>
      <c r="N163" s="129">
        <f t="shared" si="43"/>
        <v>1</v>
      </c>
      <c r="O163" s="129">
        <f t="shared" si="43"/>
        <v>1</v>
      </c>
      <c r="P163" s="129">
        <f t="shared" si="43"/>
        <v>1</v>
      </c>
      <c r="Q163" s="129">
        <f t="shared" si="43"/>
        <v>1</v>
      </c>
      <c r="R163" s="129">
        <f t="shared" si="44"/>
        <v>1</v>
      </c>
      <c r="S163" s="129">
        <f t="shared" si="44"/>
        <v>1</v>
      </c>
      <c r="T163" s="129">
        <f t="shared" si="44"/>
        <v>1</v>
      </c>
      <c r="U163" s="129">
        <f t="shared" si="44"/>
        <v>1</v>
      </c>
      <c r="V163" s="129">
        <f t="shared" si="44"/>
        <v>1</v>
      </c>
      <c r="W163" s="129">
        <f t="shared" si="44"/>
        <v>1</v>
      </c>
      <c r="X163" s="129">
        <f t="shared" si="44"/>
        <v>1</v>
      </c>
      <c r="Y163" s="129">
        <f t="shared" si="44"/>
        <v>1</v>
      </c>
      <c r="Z163" s="129">
        <f t="shared" si="44"/>
        <v>1</v>
      </c>
      <c r="AA163" s="129">
        <f t="shared" si="44"/>
        <v>1</v>
      </c>
      <c r="AB163" s="129">
        <f t="shared" si="44"/>
        <v>1</v>
      </c>
      <c r="AC163" s="129">
        <f t="shared" si="44"/>
        <v>1</v>
      </c>
      <c r="AD163" s="129">
        <f t="shared" si="44"/>
        <v>1</v>
      </c>
      <c r="AE163" s="129">
        <f t="shared" si="44"/>
        <v>1</v>
      </c>
      <c r="AF163" s="129">
        <f t="shared" si="44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168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169</v>
      </c>
      <c r="B165" s="128">
        <v>1</v>
      </c>
      <c r="C165" s="129">
        <f t="shared" ref="C165:R172" si="45">B165</f>
        <v>1</v>
      </c>
      <c r="D165" s="129">
        <f t="shared" si="45"/>
        <v>1</v>
      </c>
      <c r="E165" s="129">
        <f t="shared" si="45"/>
        <v>1</v>
      </c>
      <c r="F165" s="129">
        <f t="shared" si="45"/>
        <v>1</v>
      </c>
      <c r="G165" s="129">
        <f t="shared" si="45"/>
        <v>1</v>
      </c>
      <c r="H165" s="129">
        <f t="shared" si="45"/>
        <v>1</v>
      </c>
      <c r="I165" s="129">
        <f t="shared" si="45"/>
        <v>1</v>
      </c>
      <c r="J165" s="129">
        <f t="shared" si="45"/>
        <v>1</v>
      </c>
      <c r="K165" s="129">
        <f t="shared" si="45"/>
        <v>1</v>
      </c>
      <c r="L165" s="129">
        <f t="shared" si="45"/>
        <v>1</v>
      </c>
      <c r="M165" s="129">
        <f t="shared" si="45"/>
        <v>1</v>
      </c>
      <c r="N165" s="129">
        <f t="shared" si="45"/>
        <v>1</v>
      </c>
      <c r="O165" s="129">
        <f t="shared" si="45"/>
        <v>1</v>
      </c>
      <c r="P165" s="129">
        <f t="shared" si="45"/>
        <v>1</v>
      </c>
      <c r="Q165" s="129">
        <f t="shared" si="45"/>
        <v>1</v>
      </c>
      <c r="R165" s="129">
        <f t="shared" si="45"/>
        <v>1</v>
      </c>
      <c r="S165" s="129">
        <f t="shared" ref="R165:AF172" si="46">R165</f>
        <v>1</v>
      </c>
      <c r="T165" s="129">
        <f t="shared" si="46"/>
        <v>1</v>
      </c>
      <c r="U165" s="129">
        <f t="shared" si="46"/>
        <v>1</v>
      </c>
      <c r="V165" s="129">
        <f t="shared" si="46"/>
        <v>1</v>
      </c>
      <c r="W165" s="129">
        <f t="shared" si="46"/>
        <v>1</v>
      </c>
      <c r="X165" s="129">
        <f t="shared" si="46"/>
        <v>1</v>
      </c>
      <c r="Y165" s="129">
        <f t="shared" si="46"/>
        <v>1</v>
      </c>
      <c r="Z165" s="129">
        <f t="shared" si="46"/>
        <v>1</v>
      </c>
      <c r="AA165" s="129">
        <f t="shared" si="46"/>
        <v>1</v>
      </c>
      <c r="AB165" s="129">
        <f t="shared" si="46"/>
        <v>1</v>
      </c>
      <c r="AC165" s="129">
        <f t="shared" si="46"/>
        <v>1</v>
      </c>
      <c r="AD165" s="129">
        <f t="shared" si="46"/>
        <v>1</v>
      </c>
      <c r="AE165" s="129">
        <f t="shared" si="46"/>
        <v>1</v>
      </c>
      <c r="AF165" s="129">
        <f t="shared" si="46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170</v>
      </c>
      <c r="B166" s="128">
        <v>0.42</v>
      </c>
      <c r="C166" s="129">
        <f t="shared" si="45"/>
        <v>0.42</v>
      </c>
      <c r="D166" s="129">
        <f t="shared" si="45"/>
        <v>0.42</v>
      </c>
      <c r="E166" s="129">
        <f t="shared" si="45"/>
        <v>0.42</v>
      </c>
      <c r="F166" s="129">
        <f t="shared" si="45"/>
        <v>0.42</v>
      </c>
      <c r="G166" s="129">
        <f t="shared" si="45"/>
        <v>0.42</v>
      </c>
      <c r="H166" s="129">
        <f t="shared" si="45"/>
        <v>0.42</v>
      </c>
      <c r="I166" s="129">
        <f t="shared" si="45"/>
        <v>0.42</v>
      </c>
      <c r="J166" s="129">
        <f t="shared" si="45"/>
        <v>0.42</v>
      </c>
      <c r="K166" s="129">
        <f t="shared" si="45"/>
        <v>0.42</v>
      </c>
      <c r="L166" s="129">
        <f t="shared" si="45"/>
        <v>0.42</v>
      </c>
      <c r="M166" s="129">
        <f t="shared" si="45"/>
        <v>0.42</v>
      </c>
      <c r="N166" s="129">
        <f t="shared" si="45"/>
        <v>0.42</v>
      </c>
      <c r="O166" s="129">
        <f t="shared" si="45"/>
        <v>0.42</v>
      </c>
      <c r="P166" s="129">
        <f t="shared" si="45"/>
        <v>0.42</v>
      </c>
      <c r="Q166" s="129">
        <f t="shared" si="45"/>
        <v>0.42</v>
      </c>
      <c r="R166" s="129">
        <f t="shared" si="46"/>
        <v>0.42</v>
      </c>
      <c r="S166" s="129">
        <f t="shared" si="46"/>
        <v>0.42</v>
      </c>
      <c r="T166" s="129">
        <f t="shared" si="46"/>
        <v>0.42</v>
      </c>
      <c r="U166" s="129">
        <f t="shared" si="46"/>
        <v>0.42</v>
      </c>
      <c r="V166" s="129">
        <f t="shared" si="46"/>
        <v>0.42</v>
      </c>
      <c r="W166" s="129">
        <f t="shared" si="46"/>
        <v>0.42</v>
      </c>
      <c r="X166" s="129">
        <f t="shared" si="46"/>
        <v>0.42</v>
      </c>
      <c r="Y166" s="129">
        <f t="shared" si="46"/>
        <v>0.42</v>
      </c>
      <c r="Z166" s="129">
        <f t="shared" si="46"/>
        <v>0.42</v>
      </c>
      <c r="AA166" s="129">
        <f t="shared" si="46"/>
        <v>0.42</v>
      </c>
      <c r="AB166" s="129">
        <f t="shared" si="46"/>
        <v>0.42</v>
      </c>
      <c r="AC166" s="129">
        <f t="shared" si="46"/>
        <v>0.42</v>
      </c>
      <c r="AD166" s="129">
        <f t="shared" si="46"/>
        <v>0.42</v>
      </c>
      <c r="AE166" s="129">
        <f t="shared" si="46"/>
        <v>0.42</v>
      </c>
      <c r="AF166" s="129">
        <f t="shared" si="46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171</v>
      </c>
      <c r="B167" s="128">
        <v>0.46</v>
      </c>
      <c r="C167" s="129">
        <f t="shared" si="45"/>
        <v>0.46</v>
      </c>
      <c r="D167" s="129">
        <f t="shared" si="45"/>
        <v>0.46</v>
      </c>
      <c r="E167" s="129">
        <f t="shared" si="45"/>
        <v>0.46</v>
      </c>
      <c r="F167" s="129">
        <f t="shared" si="45"/>
        <v>0.46</v>
      </c>
      <c r="G167" s="129">
        <f t="shared" si="45"/>
        <v>0.46</v>
      </c>
      <c r="H167" s="129">
        <f t="shared" si="45"/>
        <v>0.46</v>
      </c>
      <c r="I167" s="129">
        <f t="shared" si="45"/>
        <v>0.46</v>
      </c>
      <c r="J167" s="129">
        <f t="shared" si="45"/>
        <v>0.46</v>
      </c>
      <c r="K167" s="129">
        <f t="shared" si="45"/>
        <v>0.46</v>
      </c>
      <c r="L167" s="129">
        <f t="shared" si="45"/>
        <v>0.46</v>
      </c>
      <c r="M167" s="129">
        <f t="shared" si="45"/>
        <v>0.46</v>
      </c>
      <c r="N167" s="129">
        <f t="shared" si="45"/>
        <v>0.46</v>
      </c>
      <c r="O167" s="129">
        <f t="shared" si="45"/>
        <v>0.46</v>
      </c>
      <c r="P167" s="129">
        <f t="shared" si="45"/>
        <v>0.46</v>
      </c>
      <c r="Q167" s="129">
        <f t="shared" si="45"/>
        <v>0.46</v>
      </c>
      <c r="R167" s="129">
        <f t="shared" si="46"/>
        <v>0.46</v>
      </c>
      <c r="S167" s="129">
        <f t="shared" si="46"/>
        <v>0.46</v>
      </c>
      <c r="T167" s="129">
        <f t="shared" si="46"/>
        <v>0.46</v>
      </c>
      <c r="U167" s="129">
        <f t="shared" si="46"/>
        <v>0.46</v>
      </c>
      <c r="V167" s="129">
        <f t="shared" si="46"/>
        <v>0.46</v>
      </c>
      <c r="W167" s="129">
        <f t="shared" si="46"/>
        <v>0.46</v>
      </c>
      <c r="X167" s="129">
        <f t="shared" si="46"/>
        <v>0.46</v>
      </c>
      <c r="Y167" s="129">
        <f t="shared" si="46"/>
        <v>0.46</v>
      </c>
      <c r="Z167" s="129">
        <f t="shared" si="46"/>
        <v>0.46</v>
      </c>
      <c r="AA167" s="129">
        <f t="shared" si="46"/>
        <v>0.46</v>
      </c>
      <c r="AB167" s="129">
        <f t="shared" si="46"/>
        <v>0.46</v>
      </c>
      <c r="AC167" s="129">
        <f t="shared" si="46"/>
        <v>0.46</v>
      </c>
      <c r="AD167" s="129">
        <f t="shared" si="46"/>
        <v>0.46</v>
      </c>
      <c r="AE167" s="129">
        <f t="shared" si="46"/>
        <v>0.46</v>
      </c>
      <c r="AF167" s="129">
        <f t="shared" si="46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172</v>
      </c>
      <c r="B168" s="128">
        <v>0.85</v>
      </c>
      <c r="C168" s="129">
        <f t="shared" si="45"/>
        <v>0.85</v>
      </c>
      <c r="D168" s="129">
        <f t="shared" si="45"/>
        <v>0.85</v>
      </c>
      <c r="E168" s="129">
        <f t="shared" si="45"/>
        <v>0.85</v>
      </c>
      <c r="F168" s="129">
        <f t="shared" si="45"/>
        <v>0.85</v>
      </c>
      <c r="G168" s="129">
        <f t="shared" si="45"/>
        <v>0.85</v>
      </c>
      <c r="H168" s="129">
        <f t="shared" si="45"/>
        <v>0.85</v>
      </c>
      <c r="I168" s="129">
        <f t="shared" si="45"/>
        <v>0.85</v>
      </c>
      <c r="J168" s="129">
        <f t="shared" si="45"/>
        <v>0.85</v>
      </c>
      <c r="K168" s="129">
        <f t="shared" si="45"/>
        <v>0.85</v>
      </c>
      <c r="L168" s="129">
        <f t="shared" si="45"/>
        <v>0.85</v>
      </c>
      <c r="M168" s="129">
        <f t="shared" si="45"/>
        <v>0.85</v>
      </c>
      <c r="N168" s="129">
        <f t="shared" si="45"/>
        <v>0.85</v>
      </c>
      <c r="O168" s="129">
        <f t="shared" si="45"/>
        <v>0.85</v>
      </c>
      <c r="P168" s="129">
        <f t="shared" si="45"/>
        <v>0.85</v>
      </c>
      <c r="Q168" s="129">
        <f t="shared" si="45"/>
        <v>0.85</v>
      </c>
      <c r="R168" s="129">
        <f t="shared" si="46"/>
        <v>0.85</v>
      </c>
      <c r="S168" s="129">
        <f t="shared" si="46"/>
        <v>0.85</v>
      </c>
      <c r="T168" s="129">
        <f t="shared" si="46"/>
        <v>0.85</v>
      </c>
      <c r="U168" s="129">
        <f t="shared" si="46"/>
        <v>0.85</v>
      </c>
      <c r="V168" s="129">
        <f t="shared" si="46"/>
        <v>0.85</v>
      </c>
      <c r="W168" s="129">
        <f t="shared" si="46"/>
        <v>0.85</v>
      </c>
      <c r="X168" s="129">
        <f t="shared" si="46"/>
        <v>0.85</v>
      </c>
      <c r="Y168" s="129">
        <f t="shared" si="46"/>
        <v>0.85</v>
      </c>
      <c r="Z168" s="129">
        <f t="shared" si="46"/>
        <v>0.85</v>
      </c>
      <c r="AA168" s="129">
        <f t="shared" si="46"/>
        <v>0.85</v>
      </c>
      <c r="AB168" s="129">
        <f t="shared" si="46"/>
        <v>0.85</v>
      </c>
      <c r="AC168" s="129">
        <f t="shared" si="46"/>
        <v>0.85</v>
      </c>
      <c r="AD168" s="129">
        <f t="shared" si="46"/>
        <v>0.85</v>
      </c>
      <c r="AE168" s="129">
        <f t="shared" si="46"/>
        <v>0.85</v>
      </c>
      <c r="AF168" s="129">
        <f t="shared" si="46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173</v>
      </c>
      <c r="B169" s="128">
        <v>0.9</v>
      </c>
      <c r="C169" s="129">
        <f t="shared" si="45"/>
        <v>0.9</v>
      </c>
      <c r="D169" s="129">
        <f t="shared" si="45"/>
        <v>0.9</v>
      </c>
      <c r="E169" s="129">
        <f t="shared" si="45"/>
        <v>0.9</v>
      </c>
      <c r="F169" s="129">
        <f t="shared" si="45"/>
        <v>0.9</v>
      </c>
      <c r="G169" s="129">
        <f t="shared" si="45"/>
        <v>0.9</v>
      </c>
      <c r="H169" s="129">
        <f t="shared" si="45"/>
        <v>0.9</v>
      </c>
      <c r="I169" s="129">
        <f t="shared" si="45"/>
        <v>0.9</v>
      </c>
      <c r="J169" s="129">
        <f t="shared" si="45"/>
        <v>0.9</v>
      </c>
      <c r="K169" s="129">
        <f t="shared" si="45"/>
        <v>0.9</v>
      </c>
      <c r="L169" s="129">
        <f t="shared" si="45"/>
        <v>0.9</v>
      </c>
      <c r="M169" s="129">
        <f t="shared" si="45"/>
        <v>0.9</v>
      </c>
      <c r="N169" s="129">
        <f t="shared" si="45"/>
        <v>0.9</v>
      </c>
      <c r="O169" s="129">
        <f t="shared" si="45"/>
        <v>0.9</v>
      </c>
      <c r="P169" s="129">
        <f t="shared" si="45"/>
        <v>0.9</v>
      </c>
      <c r="Q169" s="129">
        <f t="shared" si="45"/>
        <v>0.9</v>
      </c>
      <c r="R169" s="129">
        <f t="shared" si="46"/>
        <v>0.9</v>
      </c>
      <c r="S169" s="129">
        <f t="shared" si="46"/>
        <v>0.9</v>
      </c>
      <c r="T169" s="129">
        <f t="shared" si="46"/>
        <v>0.9</v>
      </c>
      <c r="U169" s="129">
        <f t="shared" si="46"/>
        <v>0.9</v>
      </c>
      <c r="V169" s="129">
        <f t="shared" si="46"/>
        <v>0.9</v>
      </c>
      <c r="W169" s="129">
        <f t="shared" si="46"/>
        <v>0.9</v>
      </c>
      <c r="X169" s="129">
        <f t="shared" si="46"/>
        <v>0.9</v>
      </c>
      <c r="Y169" s="129">
        <f t="shared" si="46"/>
        <v>0.9</v>
      </c>
      <c r="Z169" s="129">
        <f t="shared" si="46"/>
        <v>0.9</v>
      </c>
      <c r="AA169" s="129">
        <f t="shared" si="46"/>
        <v>0.9</v>
      </c>
      <c r="AB169" s="129">
        <f t="shared" si="46"/>
        <v>0.9</v>
      </c>
      <c r="AC169" s="129">
        <f t="shared" si="46"/>
        <v>0.9</v>
      </c>
      <c r="AD169" s="129">
        <f t="shared" si="46"/>
        <v>0.9</v>
      </c>
      <c r="AE169" s="129">
        <f t="shared" si="46"/>
        <v>0.9</v>
      </c>
      <c r="AF169" s="129">
        <f t="shared" si="46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174</v>
      </c>
      <c r="B170" s="128">
        <v>0.44</v>
      </c>
      <c r="C170" s="129">
        <f t="shared" si="45"/>
        <v>0.44</v>
      </c>
      <c r="D170" s="129">
        <f t="shared" si="45"/>
        <v>0.44</v>
      </c>
      <c r="E170" s="129">
        <f t="shared" si="45"/>
        <v>0.44</v>
      </c>
      <c r="F170" s="129">
        <f t="shared" si="45"/>
        <v>0.44</v>
      </c>
      <c r="G170" s="129">
        <f t="shared" si="45"/>
        <v>0.44</v>
      </c>
      <c r="H170" s="129">
        <f t="shared" si="45"/>
        <v>0.44</v>
      </c>
      <c r="I170" s="129">
        <f t="shared" si="45"/>
        <v>0.44</v>
      </c>
      <c r="J170" s="129">
        <f t="shared" si="45"/>
        <v>0.44</v>
      </c>
      <c r="K170" s="129">
        <f t="shared" si="45"/>
        <v>0.44</v>
      </c>
      <c r="L170" s="129">
        <f t="shared" si="45"/>
        <v>0.44</v>
      </c>
      <c r="M170" s="129">
        <f t="shared" si="45"/>
        <v>0.44</v>
      </c>
      <c r="N170" s="129">
        <f t="shared" si="45"/>
        <v>0.44</v>
      </c>
      <c r="O170" s="129">
        <f t="shared" si="45"/>
        <v>0.44</v>
      </c>
      <c r="P170" s="129">
        <f t="shared" si="45"/>
        <v>0.44</v>
      </c>
      <c r="Q170" s="129">
        <f t="shared" si="45"/>
        <v>0.44</v>
      </c>
      <c r="R170" s="129">
        <f t="shared" si="46"/>
        <v>0.44</v>
      </c>
      <c r="S170" s="129">
        <f t="shared" si="46"/>
        <v>0.44</v>
      </c>
      <c r="T170" s="129">
        <f t="shared" si="46"/>
        <v>0.44</v>
      </c>
      <c r="U170" s="129">
        <f t="shared" si="46"/>
        <v>0.44</v>
      </c>
      <c r="V170" s="129">
        <f t="shared" si="46"/>
        <v>0.44</v>
      </c>
      <c r="W170" s="129">
        <f t="shared" si="46"/>
        <v>0.44</v>
      </c>
      <c r="X170" s="129">
        <f t="shared" si="46"/>
        <v>0.44</v>
      </c>
      <c r="Y170" s="129">
        <f t="shared" si="46"/>
        <v>0.44</v>
      </c>
      <c r="Z170" s="129">
        <f t="shared" si="46"/>
        <v>0.44</v>
      </c>
      <c r="AA170" s="129">
        <f t="shared" si="46"/>
        <v>0.44</v>
      </c>
      <c r="AB170" s="129">
        <f t="shared" si="46"/>
        <v>0.44</v>
      </c>
      <c r="AC170" s="129">
        <f t="shared" si="46"/>
        <v>0.44</v>
      </c>
      <c r="AD170" s="129">
        <f t="shared" si="46"/>
        <v>0.44</v>
      </c>
      <c r="AE170" s="129">
        <f t="shared" si="46"/>
        <v>0.44</v>
      </c>
      <c r="AF170" s="129">
        <f t="shared" si="46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175</v>
      </c>
      <c r="B171" s="128">
        <v>2.1</v>
      </c>
      <c r="C171" s="129">
        <f t="shared" si="45"/>
        <v>2.1</v>
      </c>
      <c r="D171" s="129">
        <f t="shared" si="45"/>
        <v>2.1</v>
      </c>
      <c r="E171" s="129">
        <f t="shared" si="45"/>
        <v>2.1</v>
      </c>
      <c r="F171" s="129">
        <f t="shared" si="45"/>
        <v>2.1</v>
      </c>
      <c r="G171" s="129">
        <f t="shared" si="45"/>
        <v>2.1</v>
      </c>
      <c r="H171" s="129">
        <f t="shared" si="45"/>
        <v>2.1</v>
      </c>
      <c r="I171" s="129">
        <f t="shared" si="45"/>
        <v>2.1</v>
      </c>
      <c r="J171" s="129">
        <f t="shared" si="45"/>
        <v>2.1</v>
      </c>
      <c r="K171" s="129">
        <f t="shared" si="45"/>
        <v>2.1</v>
      </c>
      <c r="L171" s="129">
        <f t="shared" si="45"/>
        <v>2.1</v>
      </c>
      <c r="M171" s="129">
        <f t="shared" si="45"/>
        <v>2.1</v>
      </c>
      <c r="N171" s="129">
        <f t="shared" si="45"/>
        <v>2.1</v>
      </c>
      <c r="O171" s="129">
        <f t="shared" si="45"/>
        <v>2.1</v>
      </c>
      <c r="P171" s="129">
        <f t="shared" si="45"/>
        <v>2.1</v>
      </c>
      <c r="Q171" s="129">
        <f t="shared" si="45"/>
        <v>2.1</v>
      </c>
      <c r="R171" s="129">
        <f t="shared" si="46"/>
        <v>2.1</v>
      </c>
      <c r="S171" s="129">
        <f t="shared" si="46"/>
        <v>2.1</v>
      </c>
      <c r="T171" s="129">
        <f t="shared" si="46"/>
        <v>2.1</v>
      </c>
      <c r="U171" s="129">
        <f t="shared" si="46"/>
        <v>2.1</v>
      </c>
      <c r="V171" s="129">
        <f t="shared" si="46"/>
        <v>2.1</v>
      </c>
      <c r="W171" s="129">
        <f t="shared" si="46"/>
        <v>2.1</v>
      </c>
      <c r="X171" s="129">
        <f t="shared" si="46"/>
        <v>2.1</v>
      </c>
      <c r="Y171" s="129">
        <f t="shared" si="46"/>
        <v>2.1</v>
      </c>
      <c r="Z171" s="129">
        <f t="shared" si="46"/>
        <v>2.1</v>
      </c>
      <c r="AA171" s="129">
        <f t="shared" si="46"/>
        <v>2.1</v>
      </c>
      <c r="AB171" s="129">
        <f t="shared" si="46"/>
        <v>2.1</v>
      </c>
      <c r="AC171" s="129">
        <f t="shared" si="46"/>
        <v>2.1</v>
      </c>
      <c r="AD171" s="129">
        <f t="shared" si="46"/>
        <v>2.1</v>
      </c>
      <c r="AE171" s="129">
        <f t="shared" si="46"/>
        <v>2.1</v>
      </c>
      <c r="AF171" s="129">
        <f t="shared" si="46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176</v>
      </c>
      <c r="B172" s="128">
        <v>0.9</v>
      </c>
      <c r="C172" s="129">
        <f t="shared" si="45"/>
        <v>0.9</v>
      </c>
      <c r="D172" s="129">
        <f t="shared" si="45"/>
        <v>0.9</v>
      </c>
      <c r="E172" s="129">
        <f t="shared" si="45"/>
        <v>0.9</v>
      </c>
      <c r="F172" s="129">
        <f t="shared" si="45"/>
        <v>0.9</v>
      </c>
      <c r="G172" s="129">
        <f t="shared" si="45"/>
        <v>0.9</v>
      </c>
      <c r="H172" s="129">
        <f t="shared" si="45"/>
        <v>0.9</v>
      </c>
      <c r="I172" s="129">
        <f t="shared" si="45"/>
        <v>0.9</v>
      </c>
      <c r="J172" s="129">
        <f t="shared" si="45"/>
        <v>0.9</v>
      </c>
      <c r="K172" s="129">
        <f t="shared" si="45"/>
        <v>0.9</v>
      </c>
      <c r="L172" s="129">
        <f t="shared" si="45"/>
        <v>0.9</v>
      </c>
      <c r="M172" s="129">
        <f t="shared" si="45"/>
        <v>0.9</v>
      </c>
      <c r="N172" s="129">
        <f t="shared" si="45"/>
        <v>0.9</v>
      </c>
      <c r="O172" s="129">
        <f t="shared" si="45"/>
        <v>0.9</v>
      </c>
      <c r="P172" s="129">
        <f t="shared" si="45"/>
        <v>0.9</v>
      </c>
      <c r="Q172" s="129">
        <f t="shared" si="45"/>
        <v>0.9</v>
      </c>
      <c r="R172" s="129">
        <f t="shared" si="46"/>
        <v>0.9</v>
      </c>
      <c r="S172" s="129">
        <f t="shared" si="46"/>
        <v>0.9</v>
      </c>
      <c r="T172" s="129">
        <f t="shared" si="46"/>
        <v>0.9</v>
      </c>
      <c r="U172" s="129">
        <f t="shared" si="46"/>
        <v>0.9</v>
      </c>
      <c r="V172" s="129">
        <f t="shared" si="46"/>
        <v>0.9</v>
      </c>
      <c r="W172" s="129">
        <f t="shared" si="46"/>
        <v>0.9</v>
      </c>
      <c r="X172" s="129">
        <f t="shared" si="46"/>
        <v>0.9</v>
      </c>
      <c r="Y172" s="129">
        <f t="shared" si="46"/>
        <v>0.9</v>
      </c>
      <c r="Z172" s="129">
        <f t="shared" si="46"/>
        <v>0.9</v>
      </c>
      <c r="AA172" s="129">
        <f t="shared" si="46"/>
        <v>0.9</v>
      </c>
      <c r="AB172" s="129">
        <f t="shared" si="46"/>
        <v>0.9</v>
      </c>
      <c r="AC172" s="129">
        <f t="shared" si="46"/>
        <v>0.9</v>
      </c>
      <c r="AD172" s="129">
        <f t="shared" si="46"/>
        <v>0.9</v>
      </c>
      <c r="AE172" s="129">
        <f t="shared" si="46"/>
        <v>0.9</v>
      </c>
      <c r="AF172" s="129">
        <f t="shared" si="46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177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178</v>
      </c>
      <c r="B174" s="128">
        <v>0.57999999999999996</v>
      </c>
      <c r="C174" s="129">
        <f t="shared" ref="C174:R186" si="47">B174</f>
        <v>0.57999999999999996</v>
      </c>
      <c r="D174" s="129">
        <f t="shared" si="47"/>
        <v>0.57999999999999996</v>
      </c>
      <c r="E174" s="129">
        <f t="shared" si="47"/>
        <v>0.57999999999999996</v>
      </c>
      <c r="F174" s="129">
        <f t="shared" si="47"/>
        <v>0.57999999999999996</v>
      </c>
      <c r="G174" s="129">
        <f t="shared" si="47"/>
        <v>0.57999999999999996</v>
      </c>
      <c r="H174" s="129">
        <f t="shared" si="47"/>
        <v>0.57999999999999996</v>
      </c>
      <c r="I174" s="129">
        <f t="shared" si="47"/>
        <v>0.57999999999999996</v>
      </c>
      <c r="J174" s="129">
        <f t="shared" si="47"/>
        <v>0.57999999999999996</v>
      </c>
      <c r="K174" s="129">
        <f t="shared" si="47"/>
        <v>0.57999999999999996</v>
      </c>
      <c r="L174" s="129">
        <f t="shared" si="47"/>
        <v>0.57999999999999996</v>
      </c>
      <c r="M174" s="129">
        <f t="shared" si="47"/>
        <v>0.57999999999999996</v>
      </c>
      <c r="N174" s="129">
        <f t="shared" si="47"/>
        <v>0.57999999999999996</v>
      </c>
      <c r="O174" s="129">
        <f t="shared" si="47"/>
        <v>0.57999999999999996</v>
      </c>
      <c r="P174" s="129">
        <f t="shared" si="47"/>
        <v>0.57999999999999996</v>
      </c>
      <c r="Q174" s="129">
        <f t="shared" si="47"/>
        <v>0.57999999999999996</v>
      </c>
      <c r="R174" s="129">
        <f t="shared" si="47"/>
        <v>0.57999999999999996</v>
      </c>
      <c r="S174" s="129">
        <f t="shared" ref="R174:AF186" si="48">R174</f>
        <v>0.57999999999999996</v>
      </c>
      <c r="T174" s="129">
        <f t="shared" si="48"/>
        <v>0.57999999999999996</v>
      </c>
      <c r="U174" s="129">
        <f t="shared" si="48"/>
        <v>0.57999999999999996</v>
      </c>
      <c r="V174" s="129">
        <f t="shared" si="48"/>
        <v>0.57999999999999996</v>
      </c>
      <c r="W174" s="129">
        <f t="shared" si="48"/>
        <v>0.57999999999999996</v>
      </c>
      <c r="X174" s="129">
        <f t="shared" si="48"/>
        <v>0.57999999999999996</v>
      </c>
      <c r="Y174" s="129">
        <f t="shared" si="48"/>
        <v>0.57999999999999996</v>
      </c>
      <c r="Z174" s="129">
        <f t="shared" si="48"/>
        <v>0.57999999999999996</v>
      </c>
      <c r="AA174" s="129">
        <f t="shared" si="48"/>
        <v>0.57999999999999996</v>
      </c>
      <c r="AB174" s="129">
        <f t="shared" si="48"/>
        <v>0.57999999999999996</v>
      </c>
      <c r="AC174" s="129">
        <f t="shared" si="48"/>
        <v>0.57999999999999996</v>
      </c>
      <c r="AD174" s="129">
        <f t="shared" si="48"/>
        <v>0.57999999999999996</v>
      </c>
      <c r="AE174" s="129">
        <f t="shared" si="48"/>
        <v>0.57999999999999996</v>
      </c>
      <c r="AF174" s="129">
        <f t="shared" si="48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179</v>
      </c>
      <c r="B175" s="128">
        <v>0.8</v>
      </c>
      <c r="C175" s="129">
        <f t="shared" si="47"/>
        <v>0.8</v>
      </c>
      <c r="D175" s="129">
        <f t="shared" si="47"/>
        <v>0.8</v>
      </c>
      <c r="E175" s="129">
        <f t="shared" si="47"/>
        <v>0.8</v>
      </c>
      <c r="F175" s="129">
        <f t="shared" si="47"/>
        <v>0.8</v>
      </c>
      <c r="G175" s="129">
        <f t="shared" si="47"/>
        <v>0.8</v>
      </c>
      <c r="H175" s="129">
        <f t="shared" si="47"/>
        <v>0.8</v>
      </c>
      <c r="I175" s="129">
        <f t="shared" si="47"/>
        <v>0.8</v>
      </c>
      <c r="J175" s="129">
        <f t="shared" si="47"/>
        <v>0.8</v>
      </c>
      <c r="K175" s="129">
        <f t="shared" si="47"/>
        <v>0.8</v>
      </c>
      <c r="L175" s="129">
        <f t="shared" si="47"/>
        <v>0.8</v>
      </c>
      <c r="M175" s="129">
        <f t="shared" si="47"/>
        <v>0.8</v>
      </c>
      <c r="N175" s="129">
        <f t="shared" si="47"/>
        <v>0.8</v>
      </c>
      <c r="O175" s="129">
        <f t="shared" si="47"/>
        <v>0.8</v>
      </c>
      <c r="P175" s="129">
        <f t="shared" si="47"/>
        <v>0.8</v>
      </c>
      <c r="Q175" s="129">
        <f t="shared" si="47"/>
        <v>0.8</v>
      </c>
      <c r="R175" s="129">
        <f t="shared" si="47"/>
        <v>0.8</v>
      </c>
      <c r="S175" s="129">
        <f t="shared" si="48"/>
        <v>0.8</v>
      </c>
      <c r="T175" s="129">
        <f t="shared" si="48"/>
        <v>0.8</v>
      </c>
      <c r="U175" s="129">
        <f t="shared" si="48"/>
        <v>0.8</v>
      </c>
      <c r="V175" s="129">
        <f t="shared" si="48"/>
        <v>0.8</v>
      </c>
      <c r="W175" s="129">
        <f t="shared" si="48"/>
        <v>0.8</v>
      </c>
      <c r="X175" s="129">
        <f t="shared" si="48"/>
        <v>0.8</v>
      </c>
      <c r="Y175" s="129">
        <f t="shared" si="48"/>
        <v>0.8</v>
      </c>
      <c r="Z175" s="129">
        <f t="shared" si="48"/>
        <v>0.8</v>
      </c>
      <c r="AA175" s="129">
        <f t="shared" si="48"/>
        <v>0.8</v>
      </c>
      <c r="AB175" s="129">
        <f t="shared" si="48"/>
        <v>0.8</v>
      </c>
      <c r="AC175" s="129">
        <f t="shared" si="48"/>
        <v>0.8</v>
      </c>
      <c r="AD175" s="129">
        <f t="shared" si="48"/>
        <v>0.8</v>
      </c>
      <c r="AE175" s="129">
        <f t="shared" si="48"/>
        <v>0.8</v>
      </c>
      <c r="AF175" s="129">
        <f t="shared" si="48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211</v>
      </c>
      <c r="B176" s="128">
        <v>0</v>
      </c>
      <c r="C176" s="129">
        <f t="shared" si="47"/>
        <v>0</v>
      </c>
      <c r="D176" s="129">
        <f t="shared" si="47"/>
        <v>0</v>
      </c>
      <c r="E176" s="129">
        <f t="shared" si="47"/>
        <v>0</v>
      </c>
      <c r="F176" s="129">
        <f t="shared" si="47"/>
        <v>0</v>
      </c>
      <c r="G176" s="129">
        <f t="shared" si="47"/>
        <v>0</v>
      </c>
      <c r="H176" s="129">
        <f t="shared" si="47"/>
        <v>0</v>
      </c>
      <c r="I176" s="129">
        <f t="shared" si="47"/>
        <v>0</v>
      </c>
      <c r="J176" s="129">
        <f t="shared" si="47"/>
        <v>0</v>
      </c>
      <c r="K176" s="129">
        <f t="shared" si="47"/>
        <v>0</v>
      </c>
      <c r="L176" s="129">
        <f t="shared" si="47"/>
        <v>0</v>
      </c>
      <c r="M176" s="129">
        <f t="shared" si="47"/>
        <v>0</v>
      </c>
      <c r="N176" s="129">
        <f t="shared" si="47"/>
        <v>0</v>
      </c>
      <c r="O176" s="129">
        <f t="shared" si="47"/>
        <v>0</v>
      </c>
      <c r="P176" s="129">
        <f t="shared" si="47"/>
        <v>0</v>
      </c>
      <c r="Q176" s="129">
        <f t="shared" si="47"/>
        <v>0</v>
      </c>
      <c r="R176" s="129">
        <f t="shared" si="47"/>
        <v>0</v>
      </c>
      <c r="S176" s="129">
        <f t="shared" si="48"/>
        <v>0</v>
      </c>
      <c r="T176" s="129">
        <f t="shared" si="48"/>
        <v>0</v>
      </c>
      <c r="U176" s="129">
        <f t="shared" si="48"/>
        <v>0</v>
      </c>
      <c r="V176" s="129">
        <f t="shared" si="48"/>
        <v>0</v>
      </c>
      <c r="W176" s="129">
        <f t="shared" si="48"/>
        <v>0</v>
      </c>
      <c r="X176" s="129">
        <f t="shared" si="48"/>
        <v>0</v>
      </c>
      <c r="Y176" s="129">
        <f t="shared" si="48"/>
        <v>0</v>
      </c>
      <c r="Z176" s="129">
        <f t="shared" si="48"/>
        <v>0</v>
      </c>
      <c r="AA176" s="129">
        <f t="shared" si="48"/>
        <v>0</v>
      </c>
      <c r="AB176" s="129">
        <f t="shared" si="48"/>
        <v>0</v>
      </c>
      <c r="AC176" s="129">
        <f t="shared" si="48"/>
        <v>0</v>
      </c>
      <c r="AD176" s="129">
        <f t="shared" si="48"/>
        <v>0</v>
      </c>
      <c r="AE176" s="129">
        <f t="shared" si="48"/>
        <v>0</v>
      </c>
      <c r="AF176" s="129">
        <f t="shared" si="48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180</v>
      </c>
      <c r="B177" s="128">
        <v>0.6</v>
      </c>
      <c r="C177" s="129">
        <f t="shared" si="47"/>
        <v>0.6</v>
      </c>
      <c r="D177" s="129">
        <f t="shared" si="47"/>
        <v>0.6</v>
      </c>
      <c r="E177" s="129">
        <f t="shared" si="47"/>
        <v>0.6</v>
      </c>
      <c r="F177" s="129">
        <f t="shared" si="47"/>
        <v>0.6</v>
      </c>
      <c r="G177" s="129">
        <f t="shared" si="47"/>
        <v>0.6</v>
      </c>
      <c r="H177" s="129">
        <f t="shared" si="47"/>
        <v>0.6</v>
      </c>
      <c r="I177" s="129">
        <f t="shared" si="47"/>
        <v>0.6</v>
      </c>
      <c r="J177" s="129">
        <f t="shared" si="47"/>
        <v>0.6</v>
      </c>
      <c r="K177" s="129">
        <f t="shared" si="47"/>
        <v>0.6</v>
      </c>
      <c r="L177" s="129">
        <f t="shared" si="47"/>
        <v>0.6</v>
      </c>
      <c r="M177" s="129">
        <f t="shared" si="47"/>
        <v>0.6</v>
      </c>
      <c r="N177" s="129">
        <f t="shared" si="47"/>
        <v>0.6</v>
      </c>
      <c r="O177" s="129">
        <f t="shared" si="47"/>
        <v>0.6</v>
      </c>
      <c r="P177" s="129">
        <f t="shared" si="47"/>
        <v>0.6</v>
      </c>
      <c r="Q177" s="129">
        <f t="shared" si="47"/>
        <v>0.6</v>
      </c>
      <c r="R177" s="129">
        <f t="shared" si="47"/>
        <v>0.6</v>
      </c>
      <c r="S177" s="129">
        <f t="shared" si="48"/>
        <v>0.6</v>
      </c>
      <c r="T177" s="129">
        <f t="shared" si="48"/>
        <v>0.6</v>
      </c>
      <c r="U177" s="129">
        <f t="shared" si="48"/>
        <v>0.6</v>
      </c>
      <c r="V177" s="129">
        <f t="shared" si="48"/>
        <v>0.6</v>
      </c>
      <c r="W177" s="129">
        <f t="shared" si="48"/>
        <v>0.6</v>
      </c>
      <c r="X177" s="129">
        <f t="shared" si="48"/>
        <v>0.6</v>
      </c>
      <c r="Y177" s="129">
        <f t="shared" si="48"/>
        <v>0.6</v>
      </c>
      <c r="Z177" s="129">
        <f t="shared" si="48"/>
        <v>0.6</v>
      </c>
      <c r="AA177" s="129">
        <f t="shared" si="48"/>
        <v>0.6</v>
      </c>
      <c r="AB177" s="129">
        <f t="shared" si="48"/>
        <v>0.6</v>
      </c>
      <c r="AC177" s="129">
        <f t="shared" si="48"/>
        <v>0.6</v>
      </c>
      <c r="AD177" s="129">
        <f t="shared" si="48"/>
        <v>0.6</v>
      </c>
      <c r="AE177" s="129">
        <f t="shared" si="48"/>
        <v>0.6</v>
      </c>
      <c r="AF177" s="129">
        <f t="shared" si="48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181</v>
      </c>
      <c r="B178" s="128">
        <v>0.6</v>
      </c>
      <c r="C178" s="129">
        <f t="shared" si="47"/>
        <v>0.6</v>
      </c>
      <c r="D178" s="129">
        <f t="shared" si="47"/>
        <v>0.6</v>
      </c>
      <c r="E178" s="129">
        <f t="shared" si="47"/>
        <v>0.6</v>
      </c>
      <c r="F178" s="129">
        <f t="shared" si="47"/>
        <v>0.6</v>
      </c>
      <c r="G178" s="129">
        <f t="shared" si="47"/>
        <v>0.6</v>
      </c>
      <c r="H178" s="129">
        <f t="shared" si="47"/>
        <v>0.6</v>
      </c>
      <c r="I178" s="129">
        <f t="shared" si="47"/>
        <v>0.6</v>
      </c>
      <c r="J178" s="129">
        <f t="shared" si="47"/>
        <v>0.6</v>
      </c>
      <c r="K178" s="129">
        <f t="shared" si="47"/>
        <v>0.6</v>
      </c>
      <c r="L178" s="129">
        <f t="shared" si="47"/>
        <v>0.6</v>
      </c>
      <c r="M178" s="129">
        <f t="shared" si="47"/>
        <v>0.6</v>
      </c>
      <c r="N178" s="129">
        <f t="shared" si="47"/>
        <v>0.6</v>
      </c>
      <c r="O178" s="129">
        <f t="shared" si="47"/>
        <v>0.6</v>
      </c>
      <c r="P178" s="129">
        <f t="shared" si="47"/>
        <v>0.6</v>
      </c>
      <c r="Q178" s="129">
        <f t="shared" si="47"/>
        <v>0.6</v>
      </c>
      <c r="R178" s="129">
        <f t="shared" si="47"/>
        <v>0.6</v>
      </c>
      <c r="S178" s="129">
        <f t="shared" si="48"/>
        <v>0.6</v>
      </c>
      <c r="T178" s="129">
        <f t="shared" si="48"/>
        <v>0.6</v>
      </c>
      <c r="U178" s="129">
        <f t="shared" si="48"/>
        <v>0.6</v>
      </c>
      <c r="V178" s="129">
        <f t="shared" si="48"/>
        <v>0.6</v>
      </c>
      <c r="W178" s="129">
        <f t="shared" si="48"/>
        <v>0.6</v>
      </c>
      <c r="X178" s="129">
        <f t="shared" si="48"/>
        <v>0.6</v>
      </c>
      <c r="Y178" s="129">
        <f t="shared" si="48"/>
        <v>0.6</v>
      </c>
      <c r="Z178" s="129">
        <f t="shared" si="48"/>
        <v>0.6</v>
      </c>
      <c r="AA178" s="129">
        <f t="shared" si="48"/>
        <v>0.6</v>
      </c>
      <c r="AB178" s="129">
        <f t="shared" si="48"/>
        <v>0.6</v>
      </c>
      <c r="AC178" s="129">
        <f t="shared" si="48"/>
        <v>0.6</v>
      </c>
      <c r="AD178" s="129">
        <f t="shared" si="48"/>
        <v>0.6</v>
      </c>
      <c r="AE178" s="129">
        <f t="shared" si="48"/>
        <v>0.6</v>
      </c>
      <c r="AF178" s="129">
        <f t="shared" si="48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182</v>
      </c>
      <c r="B179" s="128">
        <v>0.35</v>
      </c>
      <c r="C179" s="129">
        <f t="shared" si="47"/>
        <v>0.35</v>
      </c>
      <c r="D179" s="129">
        <f t="shared" si="47"/>
        <v>0.35</v>
      </c>
      <c r="E179" s="129">
        <f t="shared" si="47"/>
        <v>0.35</v>
      </c>
      <c r="F179" s="129">
        <f t="shared" si="47"/>
        <v>0.35</v>
      </c>
      <c r="G179" s="129">
        <f t="shared" si="47"/>
        <v>0.35</v>
      </c>
      <c r="H179" s="129">
        <f t="shared" si="47"/>
        <v>0.35</v>
      </c>
      <c r="I179" s="129">
        <f t="shared" si="47"/>
        <v>0.35</v>
      </c>
      <c r="J179" s="129">
        <f t="shared" si="47"/>
        <v>0.35</v>
      </c>
      <c r="K179" s="129">
        <f t="shared" si="47"/>
        <v>0.35</v>
      </c>
      <c r="L179" s="129">
        <f t="shared" si="47"/>
        <v>0.35</v>
      </c>
      <c r="M179" s="129">
        <f t="shared" si="47"/>
        <v>0.35</v>
      </c>
      <c r="N179" s="129">
        <f t="shared" si="47"/>
        <v>0.35</v>
      </c>
      <c r="O179" s="129">
        <f t="shared" si="47"/>
        <v>0.35</v>
      </c>
      <c r="P179" s="129">
        <f t="shared" si="47"/>
        <v>0.35</v>
      </c>
      <c r="Q179" s="129">
        <f t="shared" si="47"/>
        <v>0.35</v>
      </c>
      <c r="R179" s="129">
        <f t="shared" si="47"/>
        <v>0.35</v>
      </c>
      <c r="S179" s="129">
        <f t="shared" si="48"/>
        <v>0.35</v>
      </c>
      <c r="T179" s="129">
        <f t="shared" si="48"/>
        <v>0.35</v>
      </c>
      <c r="U179" s="129">
        <f t="shared" si="48"/>
        <v>0.35</v>
      </c>
      <c r="V179" s="129">
        <f t="shared" si="48"/>
        <v>0.35</v>
      </c>
      <c r="W179" s="129">
        <f t="shared" si="48"/>
        <v>0.35</v>
      </c>
      <c r="X179" s="129">
        <f t="shared" si="48"/>
        <v>0.35</v>
      </c>
      <c r="Y179" s="129">
        <f t="shared" si="48"/>
        <v>0.35</v>
      </c>
      <c r="Z179" s="129">
        <f t="shared" si="48"/>
        <v>0.35</v>
      </c>
      <c r="AA179" s="129">
        <f t="shared" si="48"/>
        <v>0.35</v>
      </c>
      <c r="AB179" s="129">
        <f t="shared" si="48"/>
        <v>0.35</v>
      </c>
      <c r="AC179" s="129">
        <f t="shared" si="48"/>
        <v>0.35</v>
      </c>
      <c r="AD179" s="129">
        <f t="shared" si="48"/>
        <v>0.35</v>
      </c>
      <c r="AE179" s="129">
        <f t="shared" si="48"/>
        <v>0.35</v>
      </c>
      <c r="AF179" s="129">
        <f t="shared" si="48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183</v>
      </c>
      <c r="B180" s="128">
        <v>0.28999999999999998</v>
      </c>
      <c r="C180" s="129">
        <f t="shared" si="47"/>
        <v>0.28999999999999998</v>
      </c>
      <c r="D180" s="129">
        <f t="shared" si="47"/>
        <v>0.28999999999999998</v>
      </c>
      <c r="E180" s="129">
        <f t="shared" si="47"/>
        <v>0.28999999999999998</v>
      </c>
      <c r="F180" s="129">
        <f t="shared" si="47"/>
        <v>0.28999999999999998</v>
      </c>
      <c r="G180" s="129">
        <f t="shared" si="47"/>
        <v>0.28999999999999998</v>
      </c>
      <c r="H180" s="129">
        <f t="shared" si="47"/>
        <v>0.28999999999999998</v>
      </c>
      <c r="I180" s="129">
        <f t="shared" si="47"/>
        <v>0.28999999999999998</v>
      </c>
      <c r="J180" s="129">
        <f t="shared" si="47"/>
        <v>0.28999999999999998</v>
      </c>
      <c r="K180" s="129">
        <f t="shared" si="47"/>
        <v>0.28999999999999998</v>
      </c>
      <c r="L180" s="129">
        <f t="shared" si="47"/>
        <v>0.28999999999999998</v>
      </c>
      <c r="M180" s="129">
        <f t="shared" si="47"/>
        <v>0.28999999999999998</v>
      </c>
      <c r="N180" s="129">
        <f t="shared" si="47"/>
        <v>0.28999999999999998</v>
      </c>
      <c r="O180" s="129">
        <f t="shared" si="47"/>
        <v>0.28999999999999998</v>
      </c>
      <c r="P180" s="129">
        <f t="shared" si="47"/>
        <v>0.28999999999999998</v>
      </c>
      <c r="Q180" s="129">
        <f t="shared" si="47"/>
        <v>0.28999999999999998</v>
      </c>
      <c r="R180" s="129">
        <f t="shared" si="47"/>
        <v>0.28999999999999998</v>
      </c>
      <c r="S180" s="129">
        <f t="shared" si="48"/>
        <v>0.28999999999999998</v>
      </c>
      <c r="T180" s="129">
        <f t="shared" si="48"/>
        <v>0.28999999999999998</v>
      </c>
      <c r="U180" s="129">
        <f t="shared" si="48"/>
        <v>0.28999999999999998</v>
      </c>
      <c r="V180" s="129">
        <f t="shared" si="48"/>
        <v>0.28999999999999998</v>
      </c>
      <c r="W180" s="129">
        <f t="shared" si="48"/>
        <v>0.28999999999999998</v>
      </c>
      <c r="X180" s="129">
        <f t="shared" si="48"/>
        <v>0.28999999999999998</v>
      </c>
      <c r="Y180" s="129">
        <f t="shared" si="48"/>
        <v>0.28999999999999998</v>
      </c>
      <c r="Z180" s="129">
        <f t="shared" si="48"/>
        <v>0.28999999999999998</v>
      </c>
      <c r="AA180" s="129">
        <f t="shared" si="48"/>
        <v>0.28999999999999998</v>
      </c>
      <c r="AB180" s="129">
        <f t="shared" si="48"/>
        <v>0.28999999999999998</v>
      </c>
      <c r="AC180" s="129">
        <f t="shared" si="48"/>
        <v>0.28999999999999998</v>
      </c>
      <c r="AD180" s="129">
        <f t="shared" si="48"/>
        <v>0.28999999999999998</v>
      </c>
      <c r="AE180" s="129">
        <f t="shared" si="48"/>
        <v>0.28999999999999998</v>
      </c>
      <c r="AF180" s="129">
        <f t="shared" si="48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184</v>
      </c>
      <c r="B181" s="128">
        <v>0.06</v>
      </c>
      <c r="C181" s="129">
        <f t="shared" si="47"/>
        <v>0.06</v>
      </c>
      <c r="D181" s="129">
        <f t="shared" si="47"/>
        <v>0.06</v>
      </c>
      <c r="E181" s="129">
        <f t="shared" si="47"/>
        <v>0.06</v>
      </c>
      <c r="F181" s="129">
        <f t="shared" si="47"/>
        <v>0.06</v>
      </c>
      <c r="G181" s="129">
        <f t="shared" si="47"/>
        <v>0.06</v>
      </c>
      <c r="H181" s="129">
        <f t="shared" si="47"/>
        <v>0.06</v>
      </c>
      <c r="I181" s="129">
        <f t="shared" si="47"/>
        <v>0.06</v>
      </c>
      <c r="J181" s="129">
        <f t="shared" si="47"/>
        <v>0.06</v>
      </c>
      <c r="K181" s="129">
        <f t="shared" si="47"/>
        <v>0.06</v>
      </c>
      <c r="L181" s="129">
        <f t="shared" si="47"/>
        <v>0.06</v>
      </c>
      <c r="M181" s="129">
        <f t="shared" si="47"/>
        <v>0.06</v>
      </c>
      <c r="N181" s="129">
        <f t="shared" si="47"/>
        <v>0.06</v>
      </c>
      <c r="O181" s="129">
        <f t="shared" si="47"/>
        <v>0.06</v>
      </c>
      <c r="P181" s="129">
        <f t="shared" si="47"/>
        <v>0.06</v>
      </c>
      <c r="Q181" s="129">
        <f t="shared" si="47"/>
        <v>0.06</v>
      </c>
      <c r="R181" s="129">
        <f t="shared" si="47"/>
        <v>0.06</v>
      </c>
      <c r="S181" s="129">
        <f t="shared" si="48"/>
        <v>0.06</v>
      </c>
      <c r="T181" s="129">
        <f t="shared" si="48"/>
        <v>0.06</v>
      </c>
      <c r="U181" s="129">
        <f t="shared" si="48"/>
        <v>0.06</v>
      </c>
      <c r="V181" s="129">
        <f t="shared" si="48"/>
        <v>0.06</v>
      </c>
      <c r="W181" s="129">
        <f t="shared" si="48"/>
        <v>0.06</v>
      </c>
      <c r="X181" s="129">
        <f t="shared" si="48"/>
        <v>0.06</v>
      </c>
      <c r="Y181" s="129">
        <f t="shared" si="48"/>
        <v>0.06</v>
      </c>
      <c r="Z181" s="129">
        <f t="shared" si="48"/>
        <v>0.06</v>
      </c>
      <c r="AA181" s="129">
        <f t="shared" si="48"/>
        <v>0.06</v>
      </c>
      <c r="AB181" s="129">
        <f t="shared" si="48"/>
        <v>0.06</v>
      </c>
      <c r="AC181" s="129">
        <f t="shared" si="48"/>
        <v>0.06</v>
      </c>
      <c r="AD181" s="129">
        <f t="shared" si="48"/>
        <v>0.06</v>
      </c>
      <c r="AE181" s="129">
        <f t="shared" si="48"/>
        <v>0.06</v>
      </c>
      <c r="AF181" s="129">
        <f t="shared" si="48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185</v>
      </c>
      <c r="B182" s="128">
        <v>0.11</v>
      </c>
      <c r="C182" s="129">
        <f t="shared" si="47"/>
        <v>0.11</v>
      </c>
      <c r="D182" s="129">
        <f t="shared" si="47"/>
        <v>0.11</v>
      </c>
      <c r="E182" s="129">
        <f t="shared" si="47"/>
        <v>0.11</v>
      </c>
      <c r="F182" s="129">
        <f t="shared" si="47"/>
        <v>0.11</v>
      </c>
      <c r="G182" s="129">
        <f t="shared" si="47"/>
        <v>0.11</v>
      </c>
      <c r="H182" s="129">
        <f t="shared" si="47"/>
        <v>0.11</v>
      </c>
      <c r="I182" s="129">
        <f t="shared" si="47"/>
        <v>0.11</v>
      </c>
      <c r="J182" s="129">
        <f t="shared" si="47"/>
        <v>0.11</v>
      </c>
      <c r="K182" s="129">
        <f t="shared" si="47"/>
        <v>0.11</v>
      </c>
      <c r="L182" s="129">
        <f t="shared" si="47"/>
        <v>0.11</v>
      </c>
      <c r="M182" s="129">
        <f t="shared" si="47"/>
        <v>0.11</v>
      </c>
      <c r="N182" s="129">
        <f t="shared" si="47"/>
        <v>0.11</v>
      </c>
      <c r="O182" s="129">
        <f t="shared" si="47"/>
        <v>0.11</v>
      </c>
      <c r="P182" s="129">
        <f t="shared" si="47"/>
        <v>0.11</v>
      </c>
      <c r="Q182" s="129">
        <f t="shared" si="47"/>
        <v>0.11</v>
      </c>
      <c r="R182" s="129">
        <f t="shared" si="47"/>
        <v>0.11</v>
      </c>
      <c r="S182" s="129">
        <f t="shared" si="48"/>
        <v>0.11</v>
      </c>
      <c r="T182" s="129">
        <f t="shared" si="48"/>
        <v>0.11</v>
      </c>
      <c r="U182" s="129">
        <f t="shared" si="48"/>
        <v>0.11</v>
      </c>
      <c r="V182" s="129">
        <f t="shared" si="48"/>
        <v>0.11</v>
      </c>
      <c r="W182" s="129">
        <f t="shared" si="48"/>
        <v>0.11</v>
      </c>
      <c r="X182" s="129">
        <f t="shared" si="48"/>
        <v>0.11</v>
      </c>
      <c r="Y182" s="129">
        <f t="shared" si="48"/>
        <v>0.11</v>
      </c>
      <c r="Z182" s="129">
        <f t="shared" si="48"/>
        <v>0.11</v>
      </c>
      <c r="AA182" s="129">
        <f t="shared" si="48"/>
        <v>0.11</v>
      </c>
      <c r="AB182" s="129">
        <f t="shared" si="48"/>
        <v>0.11</v>
      </c>
      <c r="AC182" s="129">
        <f t="shared" si="48"/>
        <v>0.11</v>
      </c>
      <c r="AD182" s="129">
        <f t="shared" si="48"/>
        <v>0.11</v>
      </c>
      <c r="AE182" s="129">
        <f t="shared" si="48"/>
        <v>0.11</v>
      </c>
      <c r="AF182" s="129">
        <f t="shared" si="48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186</v>
      </c>
      <c r="B183" s="128">
        <v>0.1</v>
      </c>
      <c r="C183" s="129">
        <f t="shared" si="47"/>
        <v>0.1</v>
      </c>
      <c r="D183" s="129">
        <f t="shared" si="47"/>
        <v>0.1</v>
      </c>
      <c r="E183" s="129">
        <f t="shared" si="47"/>
        <v>0.1</v>
      </c>
      <c r="F183" s="129">
        <f t="shared" si="47"/>
        <v>0.1</v>
      </c>
      <c r="G183" s="129">
        <f t="shared" si="47"/>
        <v>0.1</v>
      </c>
      <c r="H183" s="129">
        <f t="shared" si="47"/>
        <v>0.1</v>
      </c>
      <c r="I183" s="129">
        <f t="shared" si="47"/>
        <v>0.1</v>
      </c>
      <c r="J183" s="129">
        <f t="shared" si="47"/>
        <v>0.1</v>
      </c>
      <c r="K183" s="129">
        <f t="shared" si="47"/>
        <v>0.1</v>
      </c>
      <c r="L183" s="129">
        <f t="shared" si="47"/>
        <v>0.1</v>
      </c>
      <c r="M183" s="129">
        <f t="shared" si="47"/>
        <v>0.1</v>
      </c>
      <c r="N183" s="129">
        <f t="shared" si="47"/>
        <v>0.1</v>
      </c>
      <c r="O183" s="129">
        <f t="shared" si="47"/>
        <v>0.1</v>
      </c>
      <c r="P183" s="129">
        <f t="shared" si="47"/>
        <v>0.1</v>
      </c>
      <c r="Q183" s="129">
        <f t="shared" si="47"/>
        <v>0.1</v>
      </c>
      <c r="R183" s="129">
        <f t="shared" si="48"/>
        <v>0.1</v>
      </c>
      <c r="S183" s="129">
        <f t="shared" si="48"/>
        <v>0.1</v>
      </c>
      <c r="T183" s="129">
        <f t="shared" si="48"/>
        <v>0.1</v>
      </c>
      <c r="U183" s="129">
        <f t="shared" si="48"/>
        <v>0.1</v>
      </c>
      <c r="V183" s="129">
        <f t="shared" si="48"/>
        <v>0.1</v>
      </c>
      <c r="W183" s="129">
        <f t="shared" si="48"/>
        <v>0.1</v>
      </c>
      <c r="X183" s="129">
        <f t="shared" si="48"/>
        <v>0.1</v>
      </c>
      <c r="Y183" s="129">
        <f t="shared" si="48"/>
        <v>0.1</v>
      </c>
      <c r="Z183" s="129">
        <f t="shared" si="48"/>
        <v>0.1</v>
      </c>
      <c r="AA183" s="129">
        <f t="shared" si="48"/>
        <v>0.1</v>
      </c>
      <c r="AB183" s="129">
        <f t="shared" si="48"/>
        <v>0.1</v>
      </c>
      <c r="AC183" s="129">
        <f t="shared" si="48"/>
        <v>0.1</v>
      </c>
      <c r="AD183" s="129">
        <f t="shared" si="48"/>
        <v>0.1</v>
      </c>
      <c r="AE183" s="129">
        <f t="shared" si="48"/>
        <v>0.1</v>
      </c>
      <c r="AF183" s="129">
        <f t="shared" si="48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187</v>
      </c>
      <c r="B184" s="128">
        <v>0.09</v>
      </c>
      <c r="C184" s="129">
        <f t="shared" si="47"/>
        <v>0.09</v>
      </c>
      <c r="D184" s="129">
        <f t="shared" si="47"/>
        <v>0.09</v>
      </c>
      <c r="E184" s="129">
        <f t="shared" si="47"/>
        <v>0.09</v>
      </c>
      <c r="F184" s="129">
        <f t="shared" si="47"/>
        <v>0.09</v>
      </c>
      <c r="G184" s="129">
        <f t="shared" si="47"/>
        <v>0.09</v>
      </c>
      <c r="H184" s="129">
        <f t="shared" si="47"/>
        <v>0.09</v>
      </c>
      <c r="I184" s="129">
        <f t="shared" si="47"/>
        <v>0.09</v>
      </c>
      <c r="J184" s="129">
        <f t="shared" si="47"/>
        <v>0.09</v>
      </c>
      <c r="K184" s="129">
        <f t="shared" si="47"/>
        <v>0.09</v>
      </c>
      <c r="L184" s="129">
        <f t="shared" si="47"/>
        <v>0.09</v>
      </c>
      <c r="M184" s="129">
        <f t="shared" si="47"/>
        <v>0.09</v>
      </c>
      <c r="N184" s="129">
        <f t="shared" si="47"/>
        <v>0.09</v>
      </c>
      <c r="O184" s="129">
        <f t="shared" si="47"/>
        <v>0.09</v>
      </c>
      <c r="P184" s="129">
        <f t="shared" si="47"/>
        <v>0.09</v>
      </c>
      <c r="Q184" s="129">
        <f t="shared" si="47"/>
        <v>0.09</v>
      </c>
      <c r="R184" s="129">
        <f t="shared" si="48"/>
        <v>0.09</v>
      </c>
      <c r="S184" s="129">
        <f t="shared" si="48"/>
        <v>0.09</v>
      </c>
      <c r="T184" s="129">
        <f t="shared" si="48"/>
        <v>0.09</v>
      </c>
      <c r="U184" s="129">
        <f t="shared" si="48"/>
        <v>0.09</v>
      </c>
      <c r="V184" s="129">
        <f t="shared" si="48"/>
        <v>0.09</v>
      </c>
      <c r="W184" s="129">
        <f t="shared" si="48"/>
        <v>0.09</v>
      </c>
      <c r="X184" s="129">
        <f t="shared" si="48"/>
        <v>0.09</v>
      </c>
      <c r="Y184" s="129">
        <f t="shared" si="48"/>
        <v>0.09</v>
      </c>
      <c r="Z184" s="129">
        <f t="shared" si="48"/>
        <v>0.09</v>
      </c>
      <c r="AA184" s="129">
        <f t="shared" si="48"/>
        <v>0.09</v>
      </c>
      <c r="AB184" s="129">
        <f t="shared" si="48"/>
        <v>0.09</v>
      </c>
      <c r="AC184" s="129">
        <f t="shared" si="48"/>
        <v>0.09</v>
      </c>
      <c r="AD184" s="129">
        <f t="shared" si="48"/>
        <v>0.09</v>
      </c>
      <c r="AE184" s="129">
        <f t="shared" si="48"/>
        <v>0.09</v>
      </c>
      <c r="AF184" s="129">
        <f t="shared" si="48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188</v>
      </c>
      <c r="B185" s="50">
        <v>0.04</v>
      </c>
      <c r="C185" s="129">
        <f t="shared" si="47"/>
        <v>0.04</v>
      </c>
      <c r="D185" s="129">
        <f t="shared" si="47"/>
        <v>0.04</v>
      </c>
      <c r="E185" s="129">
        <f t="shared" si="47"/>
        <v>0.04</v>
      </c>
      <c r="F185" s="129">
        <f t="shared" si="47"/>
        <v>0.04</v>
      </c>
      <c r="G185" s="129">
        <f t="shared" si="47"/>
        <v>0.04</v>
      </c>
      <c r="H185" s="129">
        <f t="shared" si="47"/>
        <v>0.04</v>
      </c>
      <c r="I185" s="129">
        <f t="shared" si="47"/>
        <v>0.04</v>
      </c>
      <c r="J185" s="129">
        <f t="shared" si="47"/>
        <v>0.04</v>
      </c>
      <c r="K185" s="129">
        <f t="shared" si="47"/>
        <v>0.04</v>
      </c>
      <c r="L185" s="129">
        <f t="shared" si="47"/>
        <v>0.04</v>
      </c>
      <c r="M185" s="129">
        <f t="shared" si="47"/>
        <v>0.04</v>
      </c>
      <c r="N185" s="129">
        <f t="shared" si="47"/>
        <v>0.04</v>
      </c>
      <c r="O185" s="129">
        <f t="shared" si="47"/>
        <v>0.04</v>
      </c>
      <c r="P185" s="129">
        <f t="shared" si="47"/>
        <v>0.04</v>
      </c>
      <c r="Q185" s="129">
        <f t="shared" si="47"/>
        <v>0.04</v>
      </c>
      <c r="R185" s="129">
        <f t="shared" si="48"/>
        <v>0.04</v>
      </c>
      <c r="S185" s="129">
        <f t="shared" si="48"/>
        <v>0.04</v>
      </c>
      <c r="T185" s="129">
        <f t="shared" si="48"/>
        <v>0.04</v>
      </c>
      <c r="U185" s="129">
        <f t="shared" si="48"/>
        <v>0.04</v>
      </c>
      <c r="V185" s="129">
        <f t="shared" si="48"/>
        <v>0.04</v>
      </c>
      <c r="W185" s="129">
        <f t="shared" si="48"/>
        <v>0.04</v>
      </c>
      <c r="X185" s="129">
        <f t="shared" si="48"/>
        <v>0.04</v>
      </c>
      <c r="Y185" s="129">
        <f t="shared" si="48"/>
        <v>0.04</v>
      </c>
      <c r="Z185" s="129">
        <f t="shared" si="48"/>
        <v>0.04</v>
      </c>
      <c r="AA185" s="129">
        <f t="shared" si="48"/>
        <v>0.04</v>
      </c>
      <c r="AB185" s="129">
        <f t="shared" si="48"/>
        <v>0.04</v>
      </c>
      <c r="AC185" s="129">
        <f t="shared" si="48"/>
        <v>0.04</v>
      </c>
      <c r="AD185" s="129">
        <f t="shared" si="48"/>
        <v>0.04</v>
      </c>
      <c r="AE185" s="129">
        <f t="shared" si="48"/>
        <v>0.04</v>
      </c>
      <c r="AF185" s="129">
        <f t="shared" si="48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189</v>
      </c>
      <c r="B186" s="50">
        <v>2.3E-2</v>
      </c>
      <c r="C186" s="129">
        <f>B186</f>
        <v>2.3E-2</v>
      </c>
      <c r="D186" s="129">
        <f t="shared" si="47"/>
        <v>2.3E-2</v>
      </c>
      <c r="E186" s="129">
        <f t="shared" si="47"/>
        <v>2.3E-2</v>
      </c>
      <c r="F186" s="129">
        <f t="shared" si="47"/>
        <v>2.3E-2</v>
      </c>
      <c r="G186" s="129">
        <f t="shared" si="47"/>
        <v>2.3E-2</v>
      </c>
      <c r="H186" s="129">
        <f t="shared" si="47"/>
        <v>2.3E-2</v>
      </c>
      <c r="I186" s="129">
        <f t="shared" si="47"/>
        <v>2.3E-2</v>
      </c>
      <c r="J186" s="129">
        <f t="shared" si="47"/>
        <v>2.3E-2</v>
      </c>
      <c r="K186" s="129">
        <f t="shared" si="47"/>
        <v>2.3E-2</v>
      </c>
      <c r="L186" s="129">
        <f t="shared" si="47"/>
        <v>2.3E-2</v>
      </c>
      <c r="M186" s="129">
        <f t="shared" si="47"/>
        <v>2.3E-2</v>
      </c>
      <c r="N186" s="129">
        <f t="shared" si="47"/>
        <v>2.3E-2</v>
      </c>
      <c r="O186" s="129">
        <f t="shared" si="47"/>
        <v>2.3E-2</v>
      </c>
      <c r="P186" s="129">
        <f t="shared" si="47"/>
        <v>2.3E-2</v>
      </c>
      <c r="Q186" s="129">
        <f t="shared" si="47"/>
        <v>2.3E-2</v>
      </c>
      <c r="R186" s="129">
        <f t="shared" si="48"/>
        <v>2.3E-2</v>
      </c>
      <c r="S186" s="129">
        <f t="shared" si="48"/>
        <v>2.3E-2</v>
      </c>
      <c r="T186" s="129">
        <f t="shared" si="48"/>
        <v>2.3E-2</v>
      </c>
      <c r="U186" s="129">
        <f t="shared" si="48"/>
        <v>2.3E-2</v>
      </c>
      <c r="V186" s="129">
        <f t="shared" si="48"/>
        <v>2.3E-2</v>
      </c>
      <c r="W186" s="129">
        <f t="shared" si="48"/>
        <v>2.3E-2</v>
      </c>
      <c r="X186" s="129">
        <f t="shared" si="48"/>
        <v>2.3E-2</v>
      </c>
      <c r="Y186" s="129">
        <f t="shared" si="48"/>
        <v>2.3E-2</v>
      </c>
      <c r="Z186" s="129">
        <f t="shared" si="48"/>
        <v>2.3E-2</v>
      </c>
      <c r="AA186" s="129">
        <f t="shared" si="48"/>
        <v>2.3E-2</v>
      </c>
      <c r="AB186" s="129">
        <f t="shared" si="48"/>
        <v>2.3E-2</v>
      </c>
      <c r="AC186" s="129">
        <f t="shared" si="48"/>
        <v>2.3E-2</v>
      </c>
      <c r="AD186" s="129">
        <f t="shared" si="48"/>
        <v>2.3E-2</v>
      </c>
      <c r="AE186" s="129">
        <f t="shared" si="48"/>
        <v>2.3E-2</v>
      </c>
      <c r="AF186" s="129">
        <f t="shared" si="48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206</v>
      </c>
      <c r="B187" s="131">
        <f t="shared" ref="B187:AG187" si="49">SUM(B97:B186)</f>
        <v>194.70600000000002</v>
      </c>
      <c r="C187" s="131">
        <f t="shared" si="49"/>
        <v>194.70600000000002</v>
      </c>
      <c r="D187" s="131">
        <f t="shared" si="49"/>
        <v>194.70600000000002</v>
      </c>
      <c r="E187" s="131">
        <f t="shared" si="49"/>
        <v>194.70600000000002</v>
      </c>
      <c r="F187" s="131">
        <f t="shared" si="49"/>
        <v>194.70600000000002</v>
      </c>
      <c r="G187" s="131">
        <f t="shared" si="49"/>
        <v>194.70600000000002</v>
      </c>
      <c r="H187" s="131">
        <f t="shared" si="49"/>
        <v>194.70600000000002</v>
      </c>
      <c r="I187" s="131">
        <f t="shared" si="49"/>
        <v>192.10600000000005</v>
      </c>
      <c r="J187" s="131">
        <f t="shared" si="49"/>
        <v>192.10600000000005</v>
      </c>
      <c r="K187" s="131">
        <f t="shared" si="49"/>
        <v>192.10600000000005</v>
      </c>
      <c r="L187" s="131">
        <f t="shared" si="49"/>
        <v>192.10600000000005</v>
      </c>
      <c r="M187" s="131">
        <f t="shared" si="49"/>
        <v>192.10600000000005</v>
      </c>
      <c r="N187" s="131">
        <f t="shared" si="49"/>
        <v>192.10600000000005</v>
      </c>
      <c r="O187" s="131">
        <f t="shared" si="49"/>
        <v>192.10600000000005</v>
      </c>
      <c r="P187" s="131">
        <f t="shared" si="49"/>
        <v>192.10600000000005</v>
      </c>
      <c r="Q187" s="131">
        <f t="shared" si="49"/>
        <v>192.10600000000005</v>
      </c>
      <c r="R187" s="131">
        <f t="shared" si="49"/>
        <v>192.10600000000005</v>
      </c>
      <c r="S187" s="131">
        <f t="shared" si="49"/>
        <v>192.10600000000005</v>
      </c>
      <c r="T187" s="131">
        <f t="shared" si="49"/>
        <v>192.10600000000005</v>
      </c>
      <c r="U187" s="131">
        <f t="shared" si="49"/>
        <v>192.10600000000005</v>
      </c>
      <c r="V187" s="131">
        <f t="shared" si="49"/>
        <v>192.10600000000005</v>
      </c>
      <c r="W187" s="131">
        <f t="shared" si="49"/>
        <v>192.10600000000005</v>
      </c>
      <c r="X187" s="131">
        <f t="shared" si="49"/>
        <v>192.10600000000005</v>
      </c>
      <c r="Y187" s="131">
        <f t="shared" si="49"/>
        <v>192.10600000000005</v>
      </c>
      <c r="Z187" s="131">
        <f t="shared" si="49"/>
        <v>192.10600000000005</v>
      </c>
      <c r="AA187" s="131">
        <f t="shared" si="49"/>
        <v>192.10600000000005</v>
      </c>
      <c r="AB187" s="131">
        <f t="shared" si="49"/>
        <v>192.10600000000005</v>
      </c>
      <c r="AC187" s="131">
        <f t="shared" si="49"/>
        <v>192.10600000000005</v>
      </c>
      <c r="AD187" s="131">
        <f t="shared" si="49"/>
        <v>192.10600000000005</v>
      </c>
      <c r="AE187" s="131">
        <f t="shared" si="49"/>
        <v>192.10600000000005</v>
      </c>
      <c r="AF187" s="131">
        <f t="shared" si="49"/>
        <v>192.10600000000005</v>
      </c>
      <c r="AG187" s="132">
        <f t="shared" si="49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63</v>
      </c>
      <c r="B189" s="133">
        <v>0.3</v>
      </c>
      <c r="C189" s="133">
        <f t="shared" ref="C189:R194" si="50">B189</f>
        <v>0.3</v>
      </c>
      <c r="D189" s="133">
        <f t="shared" si="50"/>
        <v>0.3</v>
      </c>
      <c r="E189" s="133">
        <f t="shared" si="50"/>
        <v>0.3</v>
      </c>
      <c r="F189" s="133">
        <f t="shared" si="50"/>
        <v>0.3</v>
      </c>
      <c r="G189" s="133">
        <f t="shared" si="50"/>
        <v>0.3</v>
      </c>
      <c r="H189" s="133">
        <f t="shared" si="50"/>
        <v>0.3</v>
      </c>
      <c r="I189" s="133">
        <f t="shared" si="50"/>
        <v>0.3</v>
      </c>
      <c r="J189" s="133">
        <f t="shared" si="50"/>
        <v>0.3</v>
      </c>
      <c r="K189" s="133">
        <f t="shared" si="50"/>
        <v>0.3</v>
      </c>
      <c r="L189" s="133">
        <f t="shared" si="50"/>
        <v>0.3</v>
      </c>
      <c r="M189" s="133">
        <f t="shared" si="50"/>
        <v>0.3</v>
      </c>
      <c r="N189" s="133">
        <f t="shared" si="50"/>
        <v>0.3</v>
      </c>
      <c r="O189" s="133">
        <f t="shared" si="50"/>
        <v>0.3</v>
      </c>
      <c r="P189" s="133">
        <f t="shared" si="50"/>
        <v>0.3</v>
      </c>
      <c r="Q189" s="133">
        <f t="shared" si="50"/>
        <v>0.3</v>
      </c>
      <c r="R189" s="133">
        <f t="shared" si="50"/>
        <v>0.3</v>
      </c>
      <c r="S189" s="133">
        <f t="shared" ref="S189:AF194" si="51">R189</f>
        <v>0.3</v>
      </c>
      <c r="T189" s="133">
        <f t="shared" si="51"/>
        <v>0.3</v>
      </c>
      <c r="U189" s="133">
        <f t="shared" si="51"/>
        <v>0.3</v>
      </c>
      <c r="V189" s="133">
        <f t="shared" si="51"/>
        <v>0.3</v>
      </c>
      <c r="W189" s="133">
        <f t="shared" si="51"/>
        <v>0.3</v>
      </c>
      <c r="X189" s="133">
        <f t="shared" si="51"/>
        <v>0.3</v>
      </c>
      <c r="Y189" s="133">
        <f t="shared" si="51"/>
        <v>0.3</v>
      </c>
      <c r="Z189" s="133">
        <f t="shared" si="51"/>
        <v>0.3</v>
      </c>
      <c r="AA189" s="133">
        <f t="shared" si="51"/>
        <v>0.3</v>
      </c>
      <c r="AB189" s="133">
        <f t="shared" si="51"/>
        <v>0.3</v>
      </c>
      <c r="AC189" s="133">
        <f t="shared" si="51"/>
        <v>0.3</v>
      </c>
      <c r="AD189" s="133">
        <f t="shared" si="51"/>
        <v>0.3</v>
      </c>
      <c r="AE189" s="133">
        <f t="shared" si="51"/>
        <v>0.3</v>
      </c>
      <c r="AF189" s="133">
        <f t="shared" si="51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64</v>
      </c>
      <c r="B190" s="129">
        <v>0.4</v>
      </c>
      <c r="C190" s="129">
        <f t="shared" si="50"/>
        <v>0.4</v>
      </c>
      <c r="D190" s="129">
        <f t="shared" si="50"/>
        <v>0.4</v>
      </c>
      <c r="E190" s="129">
        <f t="shared" si="50"/>
        <v>0.4</v>
      </c>
      <c r="F190" s="129">
        <f t="shared" si="50"/>
        <v>0.4</v>
      </c>
      <c r="G190" s="129">
        <f t="shared" si="50"/>
        <v>0.4</v>
      </c>
      <c r="H190" s="129">
        <f t="shared" si="50"/>
        <v>0.4</v>
      </c>
      <c r="I190" s="129">
        <f t="shared" si="50"/>
        <v>0.4</v>
      </c>
      <c r="J190" s="129">
        <f t="shared" si="50"/>
        <v>0.4</v>
      </c>
      <c r="K190" s="129">
        <f t="shared" si="50"/>
        <v>0.4</v>
      </c>
      <c r="L190" s="129">
        <f t="shared" si="50"/>
        <v>0.4</v>
      </c>
      <c r="M190" s="129">
        <f t="shared" si="50"/>
        <v>0.4</v>
      </c>
      <c r="N190" s="129">
        <f t="shared" si="50"/>
        <v>0.4</v>
      </c>
      <c r="O190" s="129">
        <f t="shared" si="50"/>
        <v>0.4</v>
      </c>
      <c r="P190" s="129">
        <f t="shared" si="50"/>
        <v>0.4</v>
      </c>
      <c r="Q190" s="129">
        <f t="shared" si="50"/>
        <v>0.4</v>
      </c>
      <c r="R190" s="129">
        <f t="shared" si="50"/>
        <v>0.4</v>
      </c>
      <c r="S190" s="129">
        <f t="shared" si="51"/>
        <v>0.4</v>
      </c>
      <c r="T190" s="129">
        <f t="shared" si="51"/>
        <v>0.4</v>
      </c>
      <c r="U190" s="129">
        <f t="shared" si="51"/>
        <v>0.4</v>
      </c>
      <c r="V190" s="129">
        <f>U190</f>
        <v>0.4</v>
      </c>
      <c r="W190" s="129">
        <f>V190</f>
        <v>0.4</v>
      </c>
      <c r="X190" s="129">
        <f t="shared" si="51"/>
        <v>0.4</v>
      </c>
      <c r="Y190" s="129">
        <f t="shared" si="51"/>
        <v>0.4</v>
      </c>
      <c r="Z190" s="129">
        <f t="shared" si="51"/>
        <v>0.4</v>
      </c>
      <c r="AA190" s="129">
        <f t="shared" si="51"/>
        <v>0.4</v>
      </c>
      <c r="AB190" s="129">
        <f t="shared" si="51"/>
        <v>0.4</v>
      </c>
      <c r="AC190" s="129">
        <f t="shared" si="51"/>
        <v>0.4</v>
      </c>
      <c r="AD190" s="129">
        <f t="shared" si="51"/>
        <v>0.4</v>
      </c>
      <c r="AE190" s="129">
        <f t="shared" si="51"/>
        <v>0.4</v>
      </c>
      <c r="AF190" s="129">
        <f t="shared" si="51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65</v>
      </c>
      <c r="B191" s="129">
        <v>1.5</v>
      </c>
      <c r="C191" s="129">
        <f t="shared" si="50"/>
        <v>1.5</v>
      </c>
      <c r="D191" s="129">
        <f t="shared" si="50"/>
        <v>1.5</v>
      </c>
      <c r="E191" s="129">
        <f t="shared" si="50"/>
        <v>1.5</v>
      </c>
      <c r="F191" s="129">
        <f t="shared" si="50"/>
        <v>1.5</v>
      </c>
      <c r="G191" s="129">
        <f t="shared" si="50"/>
        <v>1.5</v>
      </c>
      <c r="H191" s="129">
        <f t="shared" si="50"/>
        <v>1.5</v>
      </c>
      <c r="I191" s="129">
        <f t="shared" si="50"/>
        <v>1.5</v>
      </c>
      <c r="J191" s="129">
        <f t="shared" si="50"/>
        <v>1.5</v>
      </c>
      <c r="K191" s="129">
        <f t="shared" si="50"/>
        <v>1.5</v>
      </c>
      <c r="L191" s="129">
        <f t="shared" si="50"/>
        <v>1.5</v>
      </c>
      <c r="M191" s="129">
        <f t="shared" si="50"/>
        <v>1.5</v>
      </c>
      <c r="N191" s="129">
        <f t="shared" si="50"/>
        <v>1.5</v>
      </c>
      <c r="O191" s="129">
        <f t="shared" si="50"/>
        <v>1.5</v>
      </c>
      <c r="P191" s="129">
        <f t="shared" si="50"/>
        <v>1.5</v>
      </c>
      <c r="Q191" s="129">
        <f t="shared" si="50"/>
        <v>1.5</v>
      </c>
      <c r="R191" s="129">
        <f t="shared" si="50"/>
        <v>1.5</v>
      </c>
      <c r="S191" s="129">
        <f t="shared" si="51"/>
        <v>1.5</v>
      </c>
      <c r="T191" s="129">
        <f t="shared" si="51"/>
        <v>1.5</v>
      </c>
      <c r="U191" s="129">
        <f t="shared" si="51"/>
        <v>1.5</v>
      </c>
      <c r="V191" s="129">
        <f t="shared" si="51"/>
        <v>1.5</v>
      </c>
      <c r="W191" s="129">
        <f t="shared" si="51"/>
        <v>1.5</v>
      </c>
      <c r="X191" s="129">
        <f t="shared" si="51"/>
        <v>1.5</v>
      </c>
      <c r="Y191" s="129">
        <f t="shared" si="51"/>
        <v>1.5</v>
      </c>
      <c r="Z191" s="129">
        <f t="shared" si="51"/>
        <v>1.5</v>
      </c>
      <c r="AA191" s="129">
        <f t="shared" si="51"/>
        <v>1.5</v>
      </c>
      <c r="AB191" s="129">
        <f t="shared" si="51"/>
        <v>1.5</v>
      </c>
      <c r="AC191" s="129">
        <f t="shared" si="51"/>
        <v>1.5</v>
      </c>
      <c r="AD191" s="129">
        <f t="shared" si="51"/>
        <v>1.5</v>
      </c>
      <c r="AE191" s="129">
        <f t="shared" si="51"/>
        <v>1.5</v>
      </c>
      <c r="AF191" s="129">
        <f t="shared" si="51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66</v>
      </c>
      <c r="B192" s="129">
        <v>0.3</v>
      </c>
      <c r="C192" s="129">
        <f t="shared" si="50"/>
        <v>0.3</v>
      </c>
      <c r="D192" s="129">
        <f t="shared" si="50"/>
        <v>0.3</v>
      </c>
      <c r="E192" s="129">
        <f t="shared" si="50"/>
        <v>0.3</v>
      </c>
      <c r="F192" s="129">
        <f t="shared" si="50"/>
        <v>0.3</v>
      </c>
      <c r="G192" s="129">
        <f t="shared" si="50"/>
        <v>0.3</v>
      </c>
      <c r="H192" s="129">
        <f t="shared" si="50"/>
        <v>0.3</v>
      </c>
      <c r="I192" s="129">
        <f t="shared" si="50"/>
        <v>0.3</v>
      </c>
      <c r="J192" s="129">
        <f t="shared" si="50"/>
        <v>0.3</v>
      </c>
      <c r="K192" s="129">
        <f t="shared" si="50"/>
        <v>0.3</v>
      </c>
      <c r="L192" s="129">
        <f t="shared" si="50"/>
        <v>0.3</v>
      </c>
      <c r="M192" s="129">
        <f t="shared" si="50"/>
        <v>0.3</v>
      </c>
      <c r="N192" s="129">
        <f t="shared" si="50"/>
        <v>0.3</v>
      </c>
      <c r="O192" s="129">
        <f t="shared" si="50"/>
        <v>0.3</v>
      </c>
      <c r="P192" s="129">
        <f t="shared" si="50"/>
        <v>0.3</v>
      </c>
      <c r="Q192" s="129">
        <f t="shared" si="50"/>
        <v>0.3</v>
      </c>
      <c r="R192" s="129">
        <f t="shared" si="50"/>
        <v>0.3</v>
      </c>
      <c r="S192" s="129">
        <f t="shared" si="51"/>
        <v>0.3</v>
      </c>
      <c r="T192" s="129">
        <f t="shared" si="51"/>
        <v>0.3</v>
      </c>
      <c r="U192" s="129">
        <f t="shared" si="51"/>
        <v>0.3</v>
      </c>
      <c r="V192" s="129">
        <f t="shared" si="51"/>
        <v>0.3</v>
      </c>
      <c r="W192" s="129">
        <f t="shared" si="51"/>
        <v>0.3</v>
      </c>
      <c r="X192" s="129">
        <f t="shared" si="51"/>
        <v>0.3</v>
      </c>
      <c r="Y192" s="129">
        <f t="shared" si="51"/>
        <v>0.3</v>
      </c>
      <c r="Z192" s="129">
        <f t="shared" si="51"/>
        <v>0.3</v>
      </c>
      <c r="AA192" s="129">
        <f t="shared" si="51"/>
        <v>0.3</v>
      </c>
      <c r="AB192" s="129">
        <f t="shared" si="51"/>
        <v>0.3</v>
      </c>
      <c r="AC192" s="129">
        <f t="shared" si="51"/>
        <v>0.3</v>
      </c>
      <c r="AD192" s="129">
        <f t="shared" si="51"/>
        <v>0.3</v>
      </c>
      <c r="AE192" s="129">
        <f t="shared" si="51"/>
        <v>0.3</v>
      </c>
      <c r="AF192" s="129">
        <f t="shared" si="51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67</v>
      </c>
      <c r="B193" s="129">
        <v>0.4</v>
      </c>
      <c r="C193" s="129">
        <f t="shared" si="50"/>
        <v>0.4</v>
      </c>
      <c r="D193" s="129">
        <f t="shared" si="50"/>
        <v>0.4</v>
      </c>
      <c r="E193" s="129">
        <f t="shared" si="50"/>
        <v>0.4</v>
      </c>
      <c r="F193" s="129">
        <f t="shared" si="50"/>
        <v>0.4</v>
      </c>
      <c r="G193" s="129">
        <f t="shared" si="50"/>
        <v>0.4</v>
      </c>
      <c r="H193" s="129">
        <f t="shared" si="50"/>
        <v>0.4</v>
      </c>
      <c r="I193" s="129">
        <f t="shared" si="50"/>
        <v>0.4</v>
      </c>
      <c r="J193" s="129">
        <f t="shared" si="50"/>
        <v>0.4</v>
      </c>
      <c r="K193" s="129">
        <f t="shared" si="50"/>
        <v>0.4</v>
      </c>
      <c r="L193" s="129">
        <f t="shared" si="50"/>
        <v>0.4</v>
      </c>
      <c r="M193" s="129">
        <f t="shared" si="50"/>
        <v>0.4</v>
      </c>
      <c r="N193" s="129">
        <f t="shared" si="50"/>
        <v>0.4</v>
      </c>
      <c r="O193" s="129">
        <f t="shared" si="50"/>
        <v>0.4</v>
      </c>
      <c r="P193" s="129">
        <f t="shared" si="50"/>
        <v>0.4</v>
      </c>
      <c r="Q193" s="129">
        <f t="shared" si="50"/>
        <v>0.4</v>
      </c>
      <c r="R193" s="129">
        <f t="shared" si="50"/>
        <v>0.4</v>
      </c>
      <c r="S193" s="129">
        <f t="shared" si="51"/>
        <v>0.4</v>
      </c>
      <c r="T193" s="129">
        <f t="shared" si="51"/>
        <v>0.4</v>
      </c>
      <c r="U193" s="129">
        <f t="shared" si="51"/>
        <v>0.4</v>
      </c>
      <c r="V193" s="129">
        <f t="shared" si="51"/>
        <v>0.4</v>
      </c>
      <c r="W193" s="129">
        <f t="shared" si="51"/>
        <v>0.4</v>
      </c>
      <c r="X193" s="129">
        <f t="shared" si="51"/>
        <v>0.4</v>
      </c>
      <c r="Y193" s="129">
        <f t="shared" si="51"/>
        <v>0.4</v>
      </c>
      <c r="Z193" s="129">
        <f t="shared" si="51"/>
        <v>0.4</v>
      </c>
      <c r="AA193" s="129">
        <f t="shared" si="51"/>
        <v>0.4</v>
      </c>
      <c r="AB193" s="129">
        <f t="shared" si="51"/>
        <v>0.4</v>
      </c>
      <c r="AC193" s="129">
        <f t="shared" si="51"/>
        <v>0.4</v>
      </c>
      <c r="AD193" s="129">
        <f t="shared" si="51"/>
        <v>0.4</v>
      </c>
      <c r="AE193" s="129">
        <f t="shared" si="51"/>
        <v>0.4</v>
      </c>
      <c r="AF193" s="129">
        <f t="shared" si="51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68</v>
      </c>
      <c r="B194" s="136">
        <v>0.64</v>
      </c>
      <c r="C194" s="136">
        <f t="shared" si="50"/>
        <v>0.64</v>
      </c>
      <c r="D194" s="136">
        <f t="shared" si="50"/>
        <v>0.64</v>
      </c>
      <c r="E194" s="136">
        <f t="shared" si="50"/>
        <v>0.64</v>
      </c>
      <c r="F194" s="136">
        <f t="shared" si="50"/>
        <v>0.64</v>
      </c>
      <c r="G194" s="136">
        <f t="shared" si="50"/>
        <v>0.64</v>
      </c>
      <c r="H194" s="136">
        <f t="shared" si="50"/>
        <v>0.64</v>
      </c>
      <c r="I194" s="136">
        <f t="shared" si="50"/>
        <v>0.64</v>
      </c>
      <c r="J194" s="136">
        <f t="shared" si="50"/>
        <v>0.64</v>
      </c>
      <c r="K194" s="136">
        <f t="shared" si="50"/>
        <v>0.64</v>
      </c>
      <c r="L194" s="136">
        <f t="shared" si="50"/>
        <v>0.64</v>
      </c>
      <c r="M194" s="136">
        <f t="shared" si="50"/>
        <v>0.64</v>
      </c>
      <c r="N194" s="136">
        <f t="shared" si="50"/>
        <v>0.64</v>
      </c>
      <c r="O194" s="136">
        <f t="shared" si="50"/>
        <v>0.64</v>
      </c>
      <c r="P194" s="136">
        <f t="shared" si="50"/>
        <v>0.64</v>
      </c>
      <c r="Q194" s="136">
        <f t="shared" si="50"/>
        <v>0.64</v>
      </c>
      <c r="R194" s="136">
        <f t="shared" si="50"/>
        <v>0.64</v>
      </c>
      <c r="S194" s="136">
        <f t="shared" si="51"/>
        <v>0.64</v>
      </c>
      <c r="T194" s="136">
        <f t="shared" si="51"/>
        <v>0.64</v>
      </c>
      <c r="U194" s="136">
        <f t="shared" si="51"/>
        <v>0.64</v>
      </c>
      <c r="V194" s="136">
        <f t="shared" si="51"/>
        <v>0.64</v>
      </c>
      <c r="W194" s="136">
        <f t="shared" si="51"/>
        <v>0.64</v>
      </c>
      <c r="X194" s="136">
        <f t="shared" si="51"/>
        <v>0.64</v>
      </c>
      <c r="Y194" s="136">
        <f t="shared" si="51"/>
        <v>0.64</v>
      </c>
      <c r="Z194" s="136">
        <f t="shared" si="51"/>
        <v>0.64</v>
      </c>
      <c r="AA194" s="136">
        <f t="shared" si="51"/>
        <v>0.64</v>
      </c>
      <c r="AB194" s="136">
        <f t="shared" si="51"/>
        <v>0.64</v>
      </c>
      <c r="AC194" s="136">
        <f t="shared" si="51"/>
        <v>0.64</v>
      </c>
      <c r="AD194" s="136">
        <f t="shared" si="51"/>
        <v>0.64</v>
      </c>
      <c r="AE194" s="136">
        <f t="shared" si="51"/>
        <v>0.64</v>
      </c>
      <c r="AF194" s="136">
        <f t="shared" si="51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2">SUM(C189:C194)</f>
        <v>3.54</v>
      </c>
      <c r="D195" s="139">
        <f t="shared" si="52"/>
        <v>3.54</v>
      </c>
      <c r="E195" s="139">
        <f t="shared" si="52"/>
        <v>3.54</v>
      </c>
      <c r="F195" s="139">
        <f t="shared" si="52"/>
        <v>3.54</v>
      </c>
      <c r="G195" s="139">
        <f t="shared" si="52"/>
        <v>3.54</v>
      </c>
      <c r="H195" s="139">
        <f t="shared" si="52"/>
        <v>3.54</v>
      </c>
      <c r="I195" s="139">
        <f t="shared" si="52"/>
        <v>3.54</v>
      </c>
      <c r="J195" s="139">
        <f t="shared" si="52"/>
        <v>3.54</v>
      </c>
      <c r="K195" s="139">
        <f t="shared" si="52"/>
        <v>3.54</v>
      </c>
      <c r="L195" s="139">
        <f>SUM(L189:L194)</f>
        <v>3.54</v>
      </c>
      <c r="M195" s="139">
        <f t="shared" ref="M195:R195" si="53">SUM(M189:M194)</f>
        <v>3.54</v>
      </c>
      <c r="N195" s="139">
        <f t="shared" si="53"/>
        <v>3.54</v>
      </c>
      <c r="O195" s="139">
        <f t="shared" si="53"/>
        <v>3.54</v>
      </c>
      <c r="P195" s="139">
        <f t="shared" si="53"/>
        <v>3.54</v>
      </c>
      <c r="Q195" s="139">
        <f t="shared" si="53"/>
        <v>3.54</v>
      </c>
      <c r="R195" s="139">
        <f t="shared" si="53"/>
        <v>3.54</v>
      </c>
      <c r="S195" s="139">
        <f>SUM(S189:S194)</f>
        <v>3.54</v>
      </c>
      <c r="T195" s="139">
        <f t="shared" ref="T195:AG195" si="54">SUM(T189:T194)</f>
        <v>3.54</v>
      </c>
      <c r="U195" s="139">
        <f t="shared" si="54"/>
        <v>3.54</v>
      </c>
      <c r="V195" s="139">
        <f t="shared" si="54"/>
        <v>3.54</v>
      </c>
      <c r="W195" s="139">
        <f t="shared" si="54"/>
        <v>3.54</v>
      </c>
      <c r="X195" s="139">
        <f t="shared" si="54"/>
        <v>3.54</v>
      </c>
      <c r="Y195" s="139">
        <f t="shared" si="54"/>
        <v>3.54</v>
      </c>
      <c r="Z195" s="139">
        <f t="shared" si="54"/>
        <v>3.54</v>
      </c>
      <c r="AA195" s="139">
        <f t="shared" si="54"/>
        <v>3.54</v>
      </c>
      <c r="AB195" s="139">
        <f t="shared" si="54"/>
        <v>3.54</v>
      </c>
      <c r="AC195" s="139">
        <f t="shared" si="54"/>
        <v>3.54</v>
      </c>
      <c r="AD195" s="139">
        <f t="shared" si="54"/>
        <v>3.54</v>
      </c>
      <c r="AE195" s="139">
        <f t="shared" si="54"/>
        <v>3.54</v>
      </c>
      <c r="AF195" s="139">
        <f t="shared" si="54"/>
        <v>3.54</v>
      </c>
      <c r="AG195" s="140">
        <f t="shared" si="54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69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70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71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72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73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74</v>
      </c>
      <c r="B204" s="153">
        <f>MAX(F72:M72)</f>
        <v>1199.24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0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213" t="s">
        <v>75</v>
      </c>
      <c r="B206" s="213"/>
      <c r="C206" s="45"/>
      <c r="D206" s="155" t="str">
        <f ca="1">"Pie Chart of Daily Peak Demand(Inclusive of Export) of Nepal ("&amp;A4&amp;" "&amp;B4&amp;")"</f>
        <v>Pie Chart of Daily Peak Demand(Inclusive of Export) of Nepal (Nepali Date: 2078/04/0)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2078/04/0)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76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77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78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79</v>
      </c>
      <c r="T209" s="163">
        <f t="shared" ref="T209:AX209" si="55">B72</f>
        <v>1116.93</v>
      </c>
      <c r="U209" s="163">
        <f t="shared" si="55"/>
        <v>1115.7600000000002</v>
      </c>
      <c r="V209" s="163">
        <f t="shared" si="55"/>
        <v>1066.54</v>
      </c>
      <c r="W209" s="163">
        <f t="shared" si="55"/>
        <v>1033.94</v>
      </c>
      <c r="X209" s="163">
        <f t="shared" si="55"/>
        <v>1083.3400000000001</v>
      </c>
      <c r="Y209" s="163">
        <f t="shared" si="55"/>
        <v>1056.9100000000001</v>
      </c>
      <c r="Z209" s="163">
        <f t="shared" si="55"/>
        <v>1058.3400000000001</v>
      </c>
      <c r="AA209" s="163">
        <f t="shared" si="55"/>
        <v>1053.6400000000001</v>
      </c>
      <c r="AB209" s="163">
        <f t="shared" si="55"/>
        <v>1099.94</v>
      </c>
      <c r="AC209" s="163">
        <f t="shared" si="55"/>
        <v>1115.77</v>
      </c>
      <c r="AD209" s="163">
        <f t="shared" si="55"/>
        <v>1131.1400000000001</v>
      </c>
      <c r="AE209" s="163">
        <f t="shared" si="55"/>
        <v>1199.24</v>
      </c>
      <c r="AF209" s="163">
        <f t="shared" si="55"/>
        <v>1268.3400000000001</v>
      </c>
      <c r="AG209" s="163">
        <f t="shared" si="55"/>
        <v>1316.96</v>
      </c>
      <c r="AH209" s="163">
        <f t="shared" si="55"/>
        <v>1307</v>
      </c>
      <c r="AI209" s="163">
        <f t="shared" si="55"/>
        <v>1307.5100000000002</v>
      </c>
      <c r="AJ209" s="163">
        <f t="shared" si="55"/>
        <v>1325.66</v>
      </c>
      <c r="AK209" s="163">
        <f t="shared" si="55"/>
        <v>1364.1000000000001</v>
      </c>
      <c r="AL209" s="163">
        <f t="shared" si="55"/>
        <v>1304.08</v>
      </c>
      <c r="AM209" s="163">
        <f t="shared" si="55"/>
        <v>1278.04</v>
      </c>
      <c r="AN209" s="163">
        <f t="shared" si="55"/>
        <v>1233.48</v>
      </c>
      <c r="AO209" s="163">
        <f t="shared" si="55"/>
        <v>1208.82</v>
      </c>
      <c r="AP209" s="163">
        <f t="shared" si="55"/>
        <v>1260.08</v>
      </c>
      <c r="AQ209" s="163">
        <f t="shared" si="55"/>
        <v>1410.69</v>
      </c>
      <c r="AR209" s="163">
        <f t="shared" si="55"/>
        <v>1485.28</v>
      </c>
      <c r="AS209" s="163">
        <f t="shared" si="55"/>
        <v>1445.65</v>
      </c>
      <c r="AT209" s="163">
        <f t="shared" si="55"/>
        <v>1434.1799999999998</v>
      </c>
      <c r="AU209" s="163">
        <f t="shared" si="55"/>
        <v>1392.66</v>
      </c>
      <c r="AV209" s="163">
        <f t="shared" si="55"/>
        <v>1279.8800000000001</v>
      </c>
      <c r="AW209" s="163">
        <f t="shared" si="55"/>
        <v>1265.54</v>
      </c>
      <c r="AX209" s="163">
        <f t="shared" si="55"/>
        <v>1193.3700000000001</v>
      </c>
    </row>
    <row r="210" spans="1:50" x14ac:dyDescent="0.25">
      <c r="A210" s="156" t="s">
        <v>80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81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82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83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84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69</v>
      </c>
      <c r="B230" s="166">
        <f t="shared" ref="B230:AF230" si="56">B194</f>
        <v>0.64</v>
      </c>
      <c r="C230" s="166">
        <f t="shared" si="56"/>
        <v>0.64</v>
      </c>
      <c r="D230" s="166">
        <f t="shared" si="56"/>
        <v>0.64</v>
      </c>
      <c r="E230" s="166">
        <f t="shared" si="56"/>
        <v>0.64</v>
      </c>
      <c r="F230" s="166">
        <f t="shared" si="56"/>
        <v>0.64</v>
      </c>
      <c r="G230" s="166">
        <f t="shared" si="56"/>
        <v>0.64</v>
      </c>
      <c r="H230" s="166">
        <f t="shared" si="56"/>
        <v>0.64</v>
      </c>
      <c r="I230" s="166">
        <f t="shared" si="56"/>
        <v>0.64</v>
      </c>
      <c r="J230" s="166">
        <f t="shared" si="56"/>
        <v>0.64</v>
      </c>
      <c r="K230" s="166">
        <f t="shared" si="56"/>
        <v>0.64</v>
      </c>
      <c r="L230" s="166">
        <f t="shared" si="56"/>
        <v>0.64</v>
      </c>
      <c r="M230" s="166">
        <f t="shared" si="56"/>
        <v>0.64</v>
      </c>
      <c r="N230" s="166">
        <f t="shared" si="56"/>
        <v>0.64</v>
      </c>
      <c r="O230" s="166">
        <f t="shared" si="56"/>
        <v>0.64</v>
      </c>
      <c r="P230" s="166">
        <f t="shared" si="56"/>
        <v>0.64</v>
      </c>
      <c r="Q230" s="166">
        <f t="shared" si="56"/>
        <v>0.64</v>
      </c>
      <c r="R230" s="166">
        <f t="shared" si="56"/>
        <v>0.64</v>
      </c>
      <c r="S230" s="166">
        <f t="shared" si="56"/>
        <v>0.64</v>
      </c>
      <c r="T230" s="166">
        <f t="shared" si="56"/>
        <v>0.64</v>
      </c>
      <c r="U230" s="166">
        <f t="shared" si="56"/>
        <v>0.64</v>
      </c>
      <c r="V230" s="166">
        <f t="shared" si="56"/>
        <v>0.64</v>
      </c>
      <c r="W230" s="166">
        <f t="shared" si="56"/>
        <v>0.64</v>
      </c>
      <c r="X230" s="166">
        <f t="shared" si="56"/>
        <v>0.64</v>
      </c>
      <c r="Y230" s="166">
        <f t="shared" si="56"/>
        <v>0.64</v>
      </c>
      <c r="Z230" s="166">
        <f t="shared" si="56"/>
        <v>0.64</v>
      </c>
      <c r="AA230" s="166">
        <f t="shared" si="56"/>
        <v>0.64</v>
      </c>
      <c r="AB230" s="166">
        <f t="shared" si="56"/>
        <v>0.64</v>
      </c>
      <c r="AC230" s="166">
        <f t="shared" si="56"/>
        <v>0.64</v>
      </c>
      <c r="AD230" s="166">
        <f t="shared" si="56"/>
        <v>0.64</v>
      </c>
      <c r="AE230" s="166">
        <f t="shared" si="56"/>
        <v>0.64</v>
      </c>
      <c r="AF230" s="166">
        <f t="shared" si="56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7">IF(C198&lt;100,"",C198-520)</f>
        <v/>
      </c>
      <c r="D231" s="114" t="str">
        <f t="shared" si="57"/>
        <v/>
      </c>
      <c r="E231" s="114" t="str">
        <f t="shared" si="57"/>
        <v/>
      </c>
      <c r="F231" s="114" t="str">
        <f t="shared" si="57"/>
        <v/>
      </c>
      <c r="G231" s="114" t="str">
        <f t="shared" si="57"/>
        <v/>
      </c>
      <c r="H231" s="114" t="str">
        <f t="shared" si="57"/>
        <v/>
      </c>
      <c r="I231" s="114" t="str">
        <f t="shared" si="57"/>
        <v/>
      </c>
      <c r="J231" s="114" t="str">
        <f t="shared" si="57"/>
        <v/>
      </c>
      <c r="K231" s="114" t="str">
        <f t="shared" si="57"/>
        <v/>
      </c>
      <c r="L231" s="114" t="str">
        <f t="shared" si="57"/>
        <v/>
      </c>
      <c r="M231" s="114" t="str">
        <f t="shared" si="57"/>
        <v/>
      </c>
      <c r="N231" s="114" t="str">
        <f t="shared" si="57"/>
        <v/>
      </c>
      <c r="O231" s="114" t="str">
        <f t="shared" si="57"/>
        <v/>
      </c>
      <c r="P231" s="114" t="str">
        <f t="shared" si="57"/>
        <v/>
      </c>
      <c r="Q231" s="114" t="str">
        <f t="shared" si="57"/>
        <v/>
      </c>
      <c r="R231" s="114" t="str">
        <f t="shared" si="57"/>
        <v/>
      </c>
      <c r="S231" s="114" t="str">
        <f t="shared" si="57"/>
        <v/>
      </c>
      <c r="T231" s="114" t="str">
        <f t="shared" si="57"/>
        <v/>
      </c>
      <c r="U231" s="114" t="str">
        <f t="shared" si="57"/>
        <v/>
      </c>
      <c r="V231" s="114" t="str">
        <f t="shared" si="57"/>
        <v/>
      </c>
      <c r="W231" s="114" t="str">
        <f t="shared" si="57"/>
        <v/>
      </c>
      <c r="X231" s="114" t="str">
        <f t="shared" si="57"/>
        <v/>
      </c>
      <c r="Y231" s="114" t="str">
        <f t="shared" si="57"/>
        <v/>
      </c>
      <c r="Z231" s="114" t="str">
        <f t="shared" si="57"/>
        <v/>
      </c>
      <c r="AA231" s="114" t="str">
        <f t="shared" si="57"/>
        <v/>
      </c>
      <c r="AB231" s="114" t="str">
        <f t="shared" si="57"/>
        <v/>
      </c>
      <c r="AC231" s="114" t="str">
        <f t="shared" si="57"/>
        <v/>
      </c>
      <c r="AD231" s="114" t="str">
        <f t="shared" si="57"/>
        <v/>
      </c>
      <c r="AE231" s="114" t="str">
        <f t="shared" si="57"/>
        <v/>
      </c>
      <c r="AF231" s="114" t="str">
        <f t="shared" si="57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8">IF(B199&lt;100,"",B199-620)</f>
        <v/>
      </c>
      <c r="C232" s="114" t="str">
        <f t="shared" si="58"/>
        <v/>
      </c>
      <c r="D232" s="114" t="str">
        <f t="shared" si="58"/>
        <v/>
      </c>
      <c r="E232" s="114" t="str">
        <f t="shared" si="58"/>
        <v/>
      </c>
      <c r="F232" s="114" t="str">
        <f t="shared" si="58"/>
        <v/>
      </c>
      <c r="G232" s="114" t="str">
        <f t="shared" si="58"/>
        <v/>
      </c>
      <c r="H232" s="114" t="str">
        <f t="shared" si="58"/>
        <v/>
      </c>
      <c r="I232" s="114" t="str">
        <f t="shared" si="58"/>
        <v/>
      </c>
      <c r="J232" s="114" t="str">
        <f t="shared" si="58"/>
        <v/>
      </c>
      <c r="K232" s="114" t="str">
        <f t="shared" si="58"/>
        <v/>
      </c>
      <c r="L232" s="114" t="str">
        <f t="shared" si="58"/>
        <v/>
      </c>
      <c r="M232" s="114" t="str">
        <f t="shared" si="58"/>
        <v/>
      </c>
      <c r="N232" s="114" t="str">
        <f t="shared" si="58"/>
        <v/>
      </c>
      <c r="O232" s="114" t="str">
        <f t="shared" si="58"/>
        <v/>
      </c>
      <c r="P232" s="114" t="str">
        <f t="shared" si="58"/>
        <v/>
      </c>
      <c r="Q232" s="114" t="str">
        <f t="shared" si="58"/>
        <v/>
      </c>
      <c r="R232" s="114" t="str">
        <f t="shared" si="58"/>
        <v/>
      </c>
      <c r="S232" s="114" t="str">
        <f t="shared" si="58"/>
        <v/>
      </c>
      <c r="T232" s="114" t="str">
        <f t="shared" si="58"/>
        <v/>
      </c>
      <c r="U232" s="114" t="str">
        <f t="shared" si="58"/>
        <v/>
      </c>
      <c r="V232" s="114" t="str">
        <f t="shared" si="58"/>
        <v/>
      </c>
      <c r="W232" s="114" t="str">
        <f t="shared" si="58"/>
        <v/>
      </c>
      <c r="X232" s="114" t="str">
        <f t="shared" si="58"/>
        <v/>
      </c>
      <c r="Y232" s="114" t="str">
        <f t="shared" si="58"/>
        <v/>
      </c>
      <c r="Z232" s="114" t="str">
        <f t="shared" si="58"/>
        <v/>
      </c>
      <c r="AA232" s="114" t="str">
        <f t="shared" si="58"/>
        <v/>
      </c>
      <c r="AB232" s="114" t="str">
        <f t="shared" si="58"/>
        <v/>
      </c>
      <c r="AC232" s="114" t="str">
        <f t="shared" si="58"/>
        <v/>
      </c>
      <c r="AD232" s="114" t="str">
        <f t="shared" si="58"/>
        <v/>
      </c>
      <c r="AE232" s="114" t="str">
        <f t="shared" si="58"/>
        <v/>
      </c>
      <c r="AF232" s="114" t="str">
        <f t="shared" si="58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9">IF(B200&lt;100,"",B200-330)</f>
        <v/>
      </c>
      <c r="C233" s="114" t="str">
        <f t="shared" si="59"/>
        <v/>
      </c>
      <c r="D233" s="114" t="str">
        <f t="shared" si="59"/>
        <v/>
      </c>
      <c r="E233" s="114" t="str">
        <f t="shared" si="59"/>
        <v/>
      </c>
      <c r="F233" s="114" t="str">
        <f t="shared" si="59"/>
        <v/>
      </c>
      <c r="G233" s="114" t="str">
        <f t="shared" si="59"/>
        <v/>
      </c>
      <c r="H233" s="114" t="str">
        <f t="shared" si="59"/>
        <v/>
      </c>
      <c r="I233" s="114" t="str">
        <f t="shared" si="59"/>
        <v/>
      </c>
      <c r="J233" s="114" t="str">
        <f t="shared" si="59"/>
        <v/>
      </c>
      <c r="K233" s="114" t="str">
        <f t="shared" si="59"/>
        <v/>
      </c>
      <c r="L233" s="114" t="str">
        <f t="shared" si="59"/>
        <v/>
      </c>
      <c r="M233" s="114" t="str">
        <f t="shared" si="59"/>
        <v/>
      </c>
      <c r="N233" s="114" t="str">
        <f t="shared" si="59"/>
        <v/>
      </c>
      <c r="O233" s="114" t="str">
        <f t="shared" si="59"/>
        <v/>
      </c>
      <c r="P233" s="114" t="str">
        <f t="shared" si="59"/>
        <v/>
      </c>
      <c r="Q233" s="114" t="str">
        <f t="shared" si="59"/>
        <v/>
      </c>
      <c r="R233" s="114" t="str">
        <f t="shared" si="59"/>
        <v/>
      </c>
      <c r="S233" s="114" t="str">
        <f t="shared" si="59"/>
        <v/>
      </c>
      <c r="T233" s="114" t="str">
        <f t="shared" si="59"/>
        <v/>
      </c>
      <c r="U233" s="114" t="str">
        <f t="shared" si="59"/>
        <v/>
      </c>
      <c r="V233" s="114" t="str">
        <f t="shared" si="59"/>
        <v/>
      </c>
      <c r="W233" s="114" t="str">
        <f t="shared" si="59"/>
        <v/>
      </c>
      <c r="X233" s="114" t="str">
        <f t="shared" si="59"/>
        <v/>
      </c>
      <c r="Y233" s="114" t="str">
        <f t="shared" si="59"/>
        <v/>
      </c>
      <c r="Z233" s="114" t="str">
        <f t="shared" si="59"/>
        <v/>
      </c>
      <c r="AA233" s="114" t="str">
        <f t="shared" si="59"/>
        <v/>
      </c>
      <c r="AB233" s="114" t="str">
        <f t="shared" si="59"/>
        <v/>
      </c>
      <c r="AC233" s="114" t="str">
        <f t="shared" si="59"/>
        <v/>
      </c>
      <c r="AD233" s="114" t="str">
        <f t="shared" si="59"/>
        <v/>
      </c>
      <c r="AE233" s="114" t="str">
        <f t="shared" si="59"/>
        <v/>
      </c>
      <c r="AF233" s="114" t="str">
        <f t="shared" si="59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60">IF(C201&lt;100,"",C201-1500)</f>
        <v/>
      </c>
      <c r="D234" s="114" t="str">
        <f t="shared" si="60"/>
        <v/>
      </c>
      <c r="E234" s="114" t="str">
        <f t="shared" si="60"/>
        <v/>
      </c>
      <c r="F234" s="114" t="str">
        <f t="shared" si="60"/>
        <v/>
      </c>
      <c r="G234" s="114" t="str">
        <f t="shared" si="60"/>
        <v/>
      </c>
      <c r="H234" s="114" t="str">
        <f t="shared" si="60"/>
        <v/>
      </c>
      <c r="I234" s="114" t="str">
        <f t="shared" si="60"/>
        <v/>
      </c>
      <c r="J234" s="114" t="str">
        <f t="shared" si="60"/>
        <v/>
      </c>
      <c r="K234" s="114" t="str">
        <f t="shared" si="60"/>
        <v/>
      </c>
      <c r="L234" s="114" t="str">
        <f t="shared" si="60"/>
        <v/>
      </c>
      <c r="M234" s="114" t="str">
        <f t="shared" si="60"/>
        <v/>
      </c>
      <c r="N234" s="114" t="str">
        <f t="shared" si="60"/>
        <v/>
      </c>
      <c r="O234" s="114" t="str">
        <f t="shared" si="60"/>
        <v/>
      </c>
      <c r="P234" s="114" t="str">
        <f t="shared" si="60"/>
        <v/>
      </c>
      <c r="Q234" s="114" t="str">
        <f t="shared" si="60"/>
        <v/>
      </c>
      <c r="R234" s="114" t="str">
        <f t="shared" si="60"/>
        <v/>
      </c>
      <c r="S234" s="114" t="str">
        <f t="shared" si="60"/>
        <v/>
      </c>
      <c r="T234" s="114" t="str">
        <f t="shared" si="60"/>
        <v/>
      </c>
      <c r="U234" s="114" t="str">
        <f t="shared" si="60"/>
        <v/>
      </c>
      <c r="V234" s="114" t="str">
        <f t="shared" si="60"/>
        <v/>
      </c>
      <c r="W234" s="114" t="str">
        <f t="shared" si="60"/>
        <v/>
      </c>
      <c r="X234" s="114" t="str">
        <f t="shared" si="60"/>
        <v/>
      </c>
      <c r="Y234" s="114" t="str">
        <f t="shared" si="60"/>
        <v/>
      </c>
      <c r="Z234" s="114" t="str">
        <f t="shared" si="60"/>
        <v/>
      </c>
      <c r="AA234" s="114" t="str">
        <f t="shared" si="60"/>
        <v/>
      </c>
      <c r="AB234" s="114" t="str">
        <f t="shared" si="60"/>
        <v/>
      </c>
      <c r="AC234" s="114" t="str">
        <f t="shared" si="60"/>
        <v/>
      </c>
      <c r="AD234" s="114" t="str">
        <f t="shared" si="60"/>
        <v/>
      </c>
      <c r="AE234" s="114" t="str">
        <f t="shared" si="60"/>
        <v/>
      </c>
      <c r="AF234" s="114" t="str">
        <f t="shared" si="60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9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95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0113" priority="491">
      <formula>S$9&gt;=20/24</formula>
    </cfRule>
    <cfRule type="expression" dxfId="10112" priority="492">
      <formula>AND(S$9&gt;=14/24,S$9&lt;20/24)</formula>
    </cfRule>
    <cfRule type="expression" dxfId="10111" priority="493">
      <formula>AND(S$9&gt;=8/24,S$9&lt;14/24)</formula>
    </cfRule>
    <cfRule type="expression" dxfId="10110" priority="494">
      <formula>S$9&lt;8/24</formula>
    </cfRule>
  </conditionalFormatting>
  <conditionalFormatting sqref="B8:AF10 AA78:AF78 C78:Q78 M36:Q36 C79:AF79 C189:AF195 L34:Q34 N39:Q40 C65:AF69 T208:AX208 N42:Q45 C71:AF75 T55:T56 W82:Z88 U82:V83 M37:Y38 C77:AF77 B53:AF53 B65 B72 C54:D56 K54:K64 N57:Q64 N55:R56 L55:M64 O27:Q30 L11:Y11 O12:Y13 S39:Y39 O15:Z25 Z11:Z13 Z37:Z39 R27:Z28 N50:AF52 AA54:AF57 AA81:AF88">
    <cfRule type="expression" dxfId="10109" priority="487">
      <formula>B$9&gt;=20/24</formula>
    </cfRule>
    <cfRule type="expression" dxfId="10108" priority="488">
      <formula>AND(B$9&gt;=14/24,B$9&lt;20/24)</formula>
    </cfRule>
    <cfRule type="expression" dxfId="10107" priority="489">
      <formula>AND(B$9&gt;=8/24,B$9&lt;14/24)</formula>
    </cfRule>
    <cfRule type="expression" dxfId="10106" priority="490">
      <formula>B$9&lt;8/24</formula>
    </cfRule>
  </conditionalFormatting>
  <conditionalFormatting sqref="B187:AF187">
    <cfRule type="expression" dxfId="10105" priority="483">
      <formula>B$9&gt;=20/24</formula>
    </cfRule>
    <cfRule type="expression" dxfId="10104" priority="484">
      <formula>AND(B$9&gt;=14/24,B$9&lt;20/24)</formula>
    </cfRule>
    <cfRule type="expression" dxfId="10103" priority="485">
      <formula>AND(B$9&gt;=8/24,B$9&lt;14/24)</formula>
    </cfRule>
    <cfRule type="expression" dxfId="10102" priority="486">
      <formula>B$9&lt;8/24</formula>
    </cfRule>
  </conditionalFormatting>
  <conditionalFormatting sqref="AL4:AL6">
    <cfRule type="iconSet" priority="482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10101" priority="478">
      <formula>L$9&gt;=20/24</formula>
    </cfRule>
    <cfRule type="expression" dxfId="10100" priority="479">
      <formula>AND(L$9&gt;=14/24,L$9&lt;20/24)</formula>
    </cfRule>
    <cfRule type="expression" dxfId="10099" priority="480">
      <formula>AND(L$9&gt;=8/24,L$9&lt;14/24)</formula>
    </cfRule>
    <cfRule type="expression" dxfId="10098" priority="481">
      <formula>L$9&lt;8/24</formula>
    </cfRule>
  </conditionalFormatting>
  <conditionalFormatting sqref="R36:Z36">
    <cfRule type="expression" dxfId="10097" priority="466">
      <formula>R$9&gt;=20/24</formula>
    </cfRule>
    <cfRule type="expression" dxfId="10096" priority="467">
      <formula>AND(R$9&gt;=14/24,R$9&lt;20/24)</formula>
    </cfRule>
    <cfRule type="expression" dxfId="10095" priority="468">
      <formula>AND(R$9&gt;=8/24,R$9&lt;14/24)</formula>
    </cfRule>
    <cfRule type="expression" dxfId="10094" priority="469">
      <formula>R$9&lt;8/24</formula>
    </cfRule>
  </conditionalFormatting>
  <conditionalFormatting sqref="R54 T54:Z54">
    <cfRule type="expression" dxfId="10093" priority="462">
      <formula>R$9&gt;=20/24</formula>
    </cfRule>
    <cfRule type="expression" dxfId="10092" priority="463">
      <formula>AND(R$9&gt;=14/24,R$9&lt;20/24)</formula>
    </cfRule>
    <cfRule type="expression" dxfId="10091" priority="464">
      <formula>AND(R$9&gt;=8/24,R$9&lt;14/24)</formula>
    </cfRule>
    <cfRule type="expression" dxfId="10090" priority="465">
      <formula>R$9&lt;8/24</formula>
    </cfRule>
  </conditionalFormatting>
  <conditionalFormatting sqref="R78:Z78">
    <cfRule type="expression" dxfId="10089" priority="458">
      <formula>R$9&gt;=20/24</formula>
    </cfRule>
    <cfRule type="expression" dxfId="10088" priority="459">
      <formula>AND(R$9&gt;=14/24,R$9&lt;20/24)</formula>
    </cfRule>
    <cfRule type="expression" dxfId="10087" priority="460">
      <formula>AND(R$9&gt;=8/24,R$9&lt;14/24)</formula>
    </cfRule>
    <cfRule type="expression" dxfId="10086" priority="461">
      <formula>R$9&lt;8/24</formula>
    </cfRule>
  </conditionalFormatting>
  <conditionalFormatting sqref="T81:Z81">
    <cfRule type="expression" dxfId="10085" priority="454">
      <formula>T$9&gt;=20/24</formula>
    </cfRule>
    <cfRule type="expression" dxfId="10084" priority="455">
      <formula>AND(T$9&gt;=14/24,T$9&lt;20/24)</formula>
    </cfRule>
    <cfRule type="expression" dxfId="10083" priority="456">
      <formula>AND(T$9&gt;=8/24,T$9&lt;14/24)</formula>
    </cfRule>
    <cfRule type="expression" dxfId="10082" priority="457">
      <formula>T$9&lt;8/24</formula>
    </cfRule>
  </conditionalFormatting>
  <conditionalFormatting sqref="O32:Q32">
    <cfRule type="expression" dxfId="10081" priority="450">
      <formula>O$9&gt;=20/24</formula>
    </cfRule>
    <cfRule type="expression" dxfId="10080" priority="451">
      <formula>AND(O$9&gt;=14/24,O$9&lt;20/24)</formula>
    </cfRule>
    <cfRule type="expression" dxfId="10079" priority="452">
      <formula>AND(O$9&gt;=8/24,O$9&lt;14/24)</formula>
    </cfRule>
    <cfRule type="expression" dxfId="10078" priority="453">
      <formula>O$9&lt;8/24</formula>
    </cfRule>
  </conditionalFormatting>
  <conditionalFormatting sqref="N46:Q46">
    <cfRule type="expression" dxfId="10077" priority="446">
      <formula>N$9&gt;=20/24</formula>
    </cfRule>
    <cfRule type="expression" dxfId="10076" priority="447">
      <formula>AND(N$9&gt;=14/24,N$9&lt;20/24)</formula>
    </cfRule>
    <cfRule type="expression" dxfId="10075" priority="448">
      <formula>AND(N$9&gt;=8/24,N$9&lt;14/24)</formula>
    </cfRule>
    <cfRule type="expression" dxfId="10074" priority="449">
      <formula>N$9&lt;8/24</formula>
    </cfRule>
  </conditionalFormatting>
  <conditionalFormatting sqref="N47:Q47">
    <cfRule type="expression" dxfId="10073" priority="442">
      <formula>N$9&gt;=20/24</formula>
    </cfRule>
    <cfRule type="expression" dxfId="10072" priority="443">
      <formula>AND(N$9&gt;=14/24,N$9&lt;20/24)</formula>
    </cfRule>
    <cfRule type="expression" dxfId="10071" priority="444">
      <formula>AND(N$9&gt;=8/24,N$9&lt;14/24)</formula>
    </cfRule>
    <cfRule type="expression" dxfId="10070" priority="445">
      <formula>N$9&lt;8/24</formula>
    </cfRule>
  </conditionalFormatting>
  <conditionalFormatting sqref="R34:AD34">
    <cfRule type="expression" dxfId="10069" priority="434">
      <formula>R$9&gt;=20/24</formula>
    </cfRule>
    <cfRule type="expression" dxfId="10068" priority="435">
      <formula>AND(R$9&gt;=14/24,R$9&lt;20/24)</formula>
    </cfRule>
    <cfRule type="expression" dxfId="10067" priority="436">
      <formula>AND(R$9&gt;=8/24,R$9&lt;14/24)</formula>
    </cfRule>
    <cfRule type="expression" dxfId="10066" priority="437">
      <formula>R$9&lt;8/24</formula>
    </cfRule>
  </conditionalFormatting>
  <conditionalFormatting sqref="R29:Z30 R32:Z32">
    <cfRule type="expression" dxfId="10065" priority="430">
      <formula>R$9&gt;=20/24</formula>
    </cfRule>
    <cfRule type="expression" dxfId="10064" priority="431">
      <formula>AND(R$9&gt;=14/24,R$9&lt;20/24)</formula>
    </cfRule>
    <cfRule type="expression" dxfId="10063" priority="432">
      <formula>AND(R$9&gt;=8/24,R$9&lt;14/24)</formula>
    </cfRule>
    <cfRule type="expression" dxfId="10062" priority="433">
      <formula>R$9&lt;8/24</formula>
    </cfRule>
  </conditionalFormatting>
  <conditionalFormatting sqref="R39:R40 S40:Z40 R42:Z45 V45:AC45">
    <cfRule type="expression" dxfId="10061" priority="426">
      <formula>R$9&gt;=20/24</formula>
    </cfRule>
    <cfRule type="expression" dxfId="10060" priority="427">
      <formula>AND(R$9&gt;=14/24,R$9&lt;20/24)</formula>
    </cfRule>
    <cfRule type="expression" dxfId="10059" priority="428">
      <formula>AND(R$9&gt;=8/24,R$9&lt;14/24)</formula>
    </cfRule>
    <cfRule type="expression" dxfId="10058" priority="429">
      <formula>R$9&lt;8/24</formula>
    </cfRule>
  </conditionalFormatting>
  <conditionalFormatting sqref="R46:Z46">
    <cfRule type="expression" dxfId="10057" priority="422">
      <formula>R$9&gt;=20/24</formula>
    </cfRule>
    <cfRule type="expression" dxfId="10056" priority="423">
      <formula>AND(R$9&gt;=14/24,R$9&lt;20/24)</formula>
    </cfRule>
    <cfRule type="expression" dxfId="10055" priority="424">
      <formula>AND(R$9&gt;=8/24,R$9&lt;14/24)</formula>
    </cfRule>
    <cfRule type="expression" dxfId="10054" priority="425">
      <formula>R$9&lt;8/24</formula>
    </cfRule>
  </conditionalFormatting>
  <conditionalFormatting sqref="R47:Z47">
    <cfRule type="expression" dxfId="10053" priority="418">
      <formula>R$9&gt;=20/24</formula>
    </cfRule>
    <cfRule type="expression" dxfId="10052" priority="419">
      <formula>AND(R$9&gt;=14/24,R$9&lt;20/24)</formula>
    </cfRule>
    <cfRule type="expression" dxfId="10051" priority="420">
      <formula>AND(R$9&gt;=8/24,R$9&lt;14/24)</formula>
    </cfRule>
    <cfRule type="expression" dxfId="10050" priority="421">
      <formula>R$9&lt;8/24</formula>
    </cfRule>
  </conditionalFormatting>
  <conditionalFormatting sqref="R57:R64 U57:Z64 AA58:AF64">
    <cfRule type="expression" dxfId="10049" priority="414">
      <formula>R$9&gt;=20/24</formula>
    </cfRule>
    <cfRule type="expression" dxfId="10048" priority="415">
      <formula>AND(R$9&gt;=14/24,R$9&lt;20/24)</formula>
    </cfRule>
    <cfRule type="expression" dxfId="10047" priority="416">
      <formula>AND(R$9&gt;=8/24,R$9&lt;14/24)</formula>
    </cfRule>
    <cfRule type="expression" dxfId="10046" priority="417">
      <formula>R$9&lt;8/24</formula>
    </cfRule>
  </conditionalFormatting>
  <conditionalFormatting sqref="AA91:AF94">
    <cfRule type="expression" dxfId="10045" priority="410">
      <formula>AA$9&gt;=20/24</formula>
    </cfRule>
    <cfRule type="expression" dxfId="10044" priority="411">
      <formula>AND(AA$9&gt;=14/24,AA$9&lt;20/24)</formula>
    </cfRule>
    <cfRule type="expression" dxfId="10043" priority="412">
      <formula>AND(AA$9&gt;=8/24,AA$9&lt;14/24)</formula>
    </cfRule>
    <cfRule type="expression" dxfId="10042" priority="413">
      <formula>AA$9&lt;8/24</formula>
    </cfRule>
  </conditionalFormatting>
  <conditionalFormatting sqref="T91:Z94">
    <cfRule type="expression" dxfId="10041" priority="402">
      <formula>T$9&gt;=20/24</formula>
    </cfRule>
    <cfRule type="expression" dxfId="10040" priority="403">
      <formula>AND(T$9&gt;=14/24,T$9&lt;20/24)</formula>
    </cfRule>
    <cfRule type="expression" dxfId="10039" priority="404">
      <formula>AND(T$9&gt;=8/24,T$9&lt;14/24)</formula>
    </cfRule>
    <cfRule type="expression" dxfId="10038" priority="405">
      <formula>T$9&lt;8/24</formula>
    </cfRule>
  </conditionalFormatting>
  <conditionalFormatting sqref="B35:AF35 B49:AF49 B53:AF53 C33:D34 C48:D48 C36:D38 G48:AG48 K42:K47 K36:K40 M36:Y38 N39:Y40 L33:AF34 O15:AC25 O27:AC30 N50:AF52 L11:AF11 O32:AF32 AD15:AF30 O12:AF13 Z36:AF40 N42:AF47">
    <cfRule type="expression" dxfId="10037" priority="401">
      <formula>B11&gt;$AG11</formula>
    </cfRule>
  </conditionalFormatting>
  <conditionalFormatting sqref="A96:A152 A81:A94 A11:A13 A15:A30 A42:A69 A77:A79 A71:A75 A32:A40 A165:A196">
    <cfRule type="expression" dxfId="10036" priority="400">
      <formula>$AH11=0</formula>
    </cfRule>
  </conditionalFormatting>
  <conditionalFormatting sqref="AA95:AF95">
    <cfRule type="expression" dxfId="10035" priority="396">
      <formula>AA$9&gt;=20/24</formula>
    </cfRule>
    <cfRule type="expression" dxfId="10034" priority="397">
      <formula>AND(AA$9&gt;=14/24,AA$9&lt;20/24)</formula>
    </cfRule>
    <cfRule type="expression" dxfId="10033" priority="398">
      <formula>AND(AA$9&gt;=8/24,AA$9&lt;14/24)</formula>
    </cfRule>
    <cfRule type="expression" dxfId="10032" priority="399">
      <formula>AA$9&lt;8/24</formula>
    </cfRule>
  </conditionalFormatting>
  <conditionalFormatting sqref="T95:Z95">
    <cfRule type="expression" dxfId="10031" priority="392">
      <formula>T$9&gt;=20/24</formula>
    </cfRule>
    <cfRule type="expression" dxfId="10030" priority="393">
      <formula>AND(T$9&gt;=14/24,T$9&lt;20/24)</formula>
    </cfRule>
    <cfRule type="expression" dxfId="10029" priority="394">
      <formula>AND(T$9&gt;=8/24,T$9&lt;14/24)</formula>
    </cfRule>
    <cfRule type="expression" dxfId="10028" priority="395">
      <formula>T$9&lt;8/24</formula>
    </cfRule>
  </conditionalFormatting>
  <conditionalFormatting sqref="A95">
    <cfRule type="expression" dxfId="10027" priority="391">
      <formula>$AH95=0</formula>
    </cfRule>
  </conditionalFormatting>
  <conditionalFormatting sqref="C33:D33 L33:AF33">
    <cfRule type="expression" dxfId="10026" priority="387">
      <formula>C$9&gt;=20/24</formula>
    </cfRule>
    <cfRule type="expression" dxfId="10025" priority="388">
      <formula>AND(C$9&gt;=14/24,C$9&lt;20/24)</formula>
    </cfRule>
    <cfRule type="expression" dxfId="10024" priority="389">
      <formula>AND(C$9&gt;=8/24,C$9&lt;14/24)</formula>
    </cfRule>
    <cfRule type="expression" dxfId="10023" priority="390">
      <formula>C$9&lt;8/24</formula>
    </cfRule>
  </conditionalFormatting>
  <conditionalFormatting sqref="R33:AF33">
    <cfRule type="expression" dxfId="10022" priority="383">
      <formula>R$9&gt;=20/24</formula>
    </cfRule>
    <cfRule type="expression" dxfId="10021" priority="384">
      <formula>AND(R$9&gt;=14/24,R$9&lt;20/24)</formula>
    </cfRule>
    <cfRule type="expression" dxfId="10020" priority="385">
      <formula>AND(R$9&gt;=8/24,R$9&lt;14/24)</formula>
    </cfRule>
    <cfRule type="expression" dxfId="10019" priority="386">
      <formula>R$9&lt;8/24</formula>
    </cfRule>
  </conditionalFormatting>
  <conditionalFormatting sqref="AL30">
    <cfRule type="iconSet" priority="370">
      <iconSet iconSet="3TrafficLights2" reverse="1">
        <cfvo type="percent" val="0"/>
        <cfvo type="num" val="1"/>
        <cfvo type="num" val="1"/>
      </iconSet>
    </cfRule>
  </conditionalFormatting>
  <conditionalFormatting sqref="Q31">
    <cfRule type="expression" dxfId="10018" priority="362">
      <formula>Q$9&gt;=20/24</formula>
    </cfRule>
    <cfRule type="expression" dxfId="10017" priority="363">
      <formula>AND(Q$9&gt;=14/24,Q$9&lt;20/24)</formula>
    </cfRule>
    <cfRule type="expression" dxfId="10016" priority="364">
      <formula>AND(Q$9&gt;=8/24,Q$9&lt;14/24)</formula>
    </cfRule>
    <cfRule type="expression" dxfId="10015" priority="365">
      <formula>Q$9&lt;8/24</formula>
    </cfRule>
  </conditionalFormatting>
  <conditionalFormatting sqref="R31:Z31">
    <cfRule type="expression" dxfId="10014" priority="358">
      <formula>R$9&gt;=20/24</formula>
    </cfRule>
    <cfRule type="expression" dxfId="10013" priority="359">
      <formula>AND(R$9&gt;=14/24,R$9&lt;20/24)</formula>
    </cfRule>
    <cfRule type="expression" dxfId="10012" priority="360">
      <formula>AND(R$9&gt;=8/24,R$9&lt;14/24)</formula>
    </cfRule>
    <cfRule type="expression" dxfId="10011" priority="361">
      <formula>R$9&lt;8/24</formula>
    </cfRule>
  </conditionalFormatting>
  <conditionalFormatting sqref="Q31:AF31">
    <cfRule type="expression" dxfId="10010" priority="357">
      <formula>Q31&gt;$AG31</formula>
    </cfRule>
  </conditionalFormatting>
  <conditionalFormatting sqref="A31">
    <cfRule type="expression" dxfId="10009" priority="356">
      <formula>$AH31=0</formula>
    </cfRule>
  </conditionalFormatting>
  <conditionalFormatting sqref="B80:AF80">
    <cfRule type="expression" dxfId="10008" priority="352">
      <formula>B$9&gt;=20/24</formula>
    </cfRule>
    <cfRule type="expression" dxfId="10007" priority="353">
      <formula>AND(B$9&gt;=14/24,B$9&lt;20/24)</formula>
    </cfRule>
    <cfRule type="expression" dxfId="10006" priority="354">
      <formula>AND(B$9&gt;=8/24,B$9&lt;14/24)</formula>
    </cfRule>
    <cfRule type="expression" dxfId="10005" priority="355">
      <formula>B$9&lt;8/24</formula>
    </cfRule>
  </conditionalFormatting>
  <conditionalFormatting sqref="A80">
    <cfRule type="expression" dxfId="10004" priority="351">
      <formula>$AH80=0</formula>
    </cfRule>
  </conditionalFormatting>
  <conditionalFormatting sqref="O14:Q14">
    <cfRule type="expression" dxfId="10003" priority="343">
      <formula>O$9&gt;=20/24</formula>
    </cfRule>
    <cfRule type="expression" dxfId="10002" priority="344">
      <formula>AND(O$9&gt;=14/24,O$9&lt;20/24)</formula>
    </cfRule>
    <cfRule type="expression" dxfId="10001" priority="345">
      <formula>AND(O$9&gt;=8/24,O$9&lt;14/24)</formula>
    </cfRule>
    <cfRule type="expression" dxfId="10000" priority="346">
      <formula>O$9&lt;8/24</formula>
    </cfRule>
  </conditionalFormatting>
  <conditionalFormatting sqref="R14:Z14">
    <cfRule type="expression" dxfId="9999" priority="339">
      <formula>R$9&gt;=20/24</formula>
    </cfRule>
    <cfRule type="expression" dxfId="9998" priority="340">
      <formula>AND(R$9&gt;=14/24,R$9&lt;20/24)</formula>
    </cfRule>
    <cfRule type="expression" dxfId="9997" priority="341">
      <formula>AND(R$9&gt;=8/24,R$9&lt;14/24)</formula>
    </cfRule>
    <cfRule type="expression" dxfId="9996" priority="342">
      <formula>R$9&lt;8/24</formula>
    </cfRule>
  </conditionalFormatting>
  <conditionalFormatting sqref="O14:AF14">
    <cfRule type="expression" dxfId="9995" priority="338">
      <formula>O14&gt;$AG14</formula>
    </cfRule>
  </conditionalFormatting>
  <conditionalFormatting sqref="A14">
    <cfRule type="expression" dxfId="9994" priority="337">
      <formula>$AH14=0</formula>
    </cfRule>
  </conditionalFormatting>
  <conditionalFormatting sqref="A159:A164">
    <cfRule type="expression" dxfId="9993" priority="336">
      <formula>$AH159=0</formula>
    </cfRule>
  </conditionalFormatting>
  <conditionalFormatting sqref="A153:A158">
    <cfRule type="expression" dxfId="9992" priority="335">
      <formula>$AH153=0</formula>
    </cfRule>
  </conditionalFormatting>
  <conditionalFormatting sqref="N41:Q41">
    <cfRule type="expression" dxfId="9991" priority="331">
      <formula>N$9&gt;=20/24</formula>
    </cfRule>
    <cfRule type="expression" dxfId="9990" priority="332">
      <formula>AND(N$9&gt;=14/24,N$9&lt;20/24)</formula>
    </cfRule>
    <cfRule type="expression" dxfId="9989" priority="333">
      <formula>AND(N$9&gt;=8/24,N$9&lt;14/24)</formula>
    </cfRule>
    <cfRule type="expression" dxfId="9988" priority="334">
      <formula>N$9&lt;8/24</formula>
    </cfRule>
  </conditionalFormatting>
  <conditionalFormatting sqref="R41:Z41">
    <cfRule type="expression" dxfId="9987" priority="323">
      <formula>R$9&gt;=20/24</formula>
    </cfRule>
    <cfRule type="expression" dxfId="9986" priority="324">
      <formula>AND(R$9&gt;=14/24,R$9&lt;20/24)</formula>
    </cfRule>
    <cfRule type="expression" dxfId="9985" priority="325">
      <formula>AND(R$9&gt;=8/24,R$9&lt;14/24)</formula>
    </cfRule>
    <cfRule type="expression" dxfId="9984" priority="326">
      <formula>R$9&lt;8/24</formula>
    </cfRule>
  </conditionalFormatting>
  <conditionalFormatting sqref="K41 N41:AF41">
    <cfRule type="expression" dxfId="9983" priority="322">
      <formula>K41&gt;$AG41</formula>
    </cfRule>
  </conditionalFormatting>
  <conditionalFormatting sqref="A41">
    <cfRule type="expression" dxfId="9982" priority="321">
      <formula>$AH41=0</formula>
    </cfRule>
  </conditionalFormatting>
  <conditionalFormatting sqref="C76:AF76">
    <cfRule type="expression" dxfId="9981" priority="317">
      <formula>C$9&gt;=20/24</formula>
    </cfRule>
    <cfRule type="expression" dxfId="9980" priority="318">
      <formula>AND(C$9&gt;=14/24,C$9&lt;20/24)</formula>
    </cfRule>
    <cfRule type="expression" dxfId="9979" priority="319">
      <formula>AND(C$9&gt;=8/24,C$9&lt;14/24)</formula>
    </cfRule>
    <cfRule type="expression" dxfId="9978" priority="320">
      <formula>C$9&lt;8/24</formula>
    </cfRule>
  </conditionalFormatting>
  <conditionalFormatting sqref="A76">
    <cfRule type="expression" dxfId="9977" priority="316">
      <formula>$AH76=0</formula>
    </cfRule>
  </conditionalFormatting>
  <conditionalFormatting sqref="B70:AG70">
    <cfRule type="expression" dxfId="9976" priority="312">
      <formula>B$9&gt;=20/24</formula>
    </cfRule>
    <cfRule type="expression" dxfId="9975" priority="313">
      <formula>AND(B$9&gt;=14/24,B$9&lt;20/24)</formula>
    </cfRule>
    <cfRule type="expression" dxfId="9974" priority="314">
      <formula>AND(B$9&gt;=8/24,B$9&lt;14/24)</formula>
    </cfRule>
    <cfRule type="expression" dxfId="9973" priority="315">
      <formula>B$9&lt;8/24</formula>
    </cfRule>
  </conditionalFormatting>
  <conditionalFormatting sqref="A70">
    <cfRule type="expression" dxfId="9972" priority="311">
      <formula>$AH70=0</formula>
    </cfRule>
  </conditionalFormatting>
  <conditionalFormatting sqref="AL31:AL32 AL7:AL29">
    <cfRule type="iconSet" priority="497">
      <iconSet iconSet="3TrafficLights2" reverse="1">
        <cfvo type="percent" val="0"/>
        <cfvo type="num" val="1"/>
        <cfvo type="num" val="1"/>
      </iconSet>
    </cfRule>
  </conditionalFormatting>
  <conditionalFormatting sqref="S55:S56">
    <cfRule type="expression" dxfId="9971" priority="307">
      <formula>S$9&gt;=20/24</formula>
    </cfRule>
    <cfRule type="expression" dxfId="9970" priority="308">
      <formula>AND(S$9&gt;=14/24,S$9&lt;20/24)</formula>
    </cfRule>
    <cfRule type="expression" dxfId="9969" priority="309">
      <formula>AND(S$9&gt;=8/24,S$9&lt;14/24)</formula>
    </cfRule>
    <cfRule type="expression" dxfId="9968" priority="310">
      <formula>S$9&lt;8/24</formula>
    </cfRule>
  </conditionalFormatting>
  <conditionalFormatting sqref="S54">
    <cfRule type="expression" dxfId="9967" priority="303">
      <formula>S$9&gt;=20/24</formula>
    </cfRule>
    <cfRule type="expression" dxfId="9966" priority="304">
      <formula>AND(S$9&gt;=14/24,S$9&lt;20/24)</formula>
    </cfRule>
    <cfRule type="expression" dxfId="9965" priority="305">
      <formula>AND(S$9&gt;=8/24,S$9&lt;14/24)</formula>
    </cfRule>
    <cfRule type="expression" dxfId="9964" priority="306">
      <formula>S$9&lt;8/24</formula>
    </cfRule>
  </conditionalFormatting>
  <conditionalFormatting sqref="S57:T64">
    <cfRule type="expression" dxfId="9963" priority="299">
      <formula>S$9&gt;=20/24</formula>
    </cfRule>
    <cfRule type="expression" dxfId="9962" priority="300">
      <formula>AND(S$9&gt;=14/24,S$9&lt;20/24)</formula>
    </cfRule>
    <cfRule type="expression" dxfId="9961" priority="301">
      <formula>AND(S$9&gt;=8/24,S$9&lt;14/24)</formula>
    </cfRule>
    <cfRule type="expression" dxfId="9960" priority="302">
      <formula>S$9&lt;8/24</formula>
    </cfRule>
  </conditionalFormatting>
  <conditionalFormatting sqref="S82:T88 U84:V88">
    <cfRule type="expression" dxfId="9959" priority="295">
      <formula>S$9&gt;=20/24</formula>
    </cfRule>
    <cfRule type="expression" dxfId="9958" priority="296">
      <formula>AND(S$9&gt;=14/24,S$9&lt;20/24)</formula>
    </cfRule>
    <cfRule type="expression" dxfId="9957" priority="297">
      <formula>AND(S$9&gt;=8/24,S$9&lt;14/24)</formula>
    </cfRule>
    <cfRule type="expression" dxfId="9956" priority="298">
      <formula>S$9&lt;8/24</formula>
    </cfRule>
  </conditionalFormatting>
  <conditionalFormatting sqref="S81">
    <cfRule type="expression" dxfId="9955" priority="291">
      <formula>S$9&gt;=20/24</formula>
    </cfRule>
    <cfRule type="expression" dxfId="9954" priority="292">
      <formula>AND(S$9&gt;=14/24,S$9&lt;20/24)</formula>
    </cfRule>
    <cfRule type="expression" dxfId="9953" priority="293">
      <formula>AND(S$9&gt;=8/24,S$9&lt;14/24)</formula>
    </cfRule>
    <cfRule type="expression" dxfId="9952" priority="294">
      <formula>S$9&lt;8/24</formula>
    </cfRule>
  </conditionalFormatting>
  <conditionalFormatting sqref="R82:R88 C81:Q88">
    <cfRule type="expression" dxfId="9951" priority="287">
      <formula>C$9&gt;=20/24</formula>
    </cfRule>
    <cfRule type="expression" dxfId="9950" priority="288">
      <formula>AND(C$9&gt;=14/24,C$9&lt;20/24)</formula>
    </cfRule>
    <cfRule type="expression" dxfId="9949" priority="289">
      <formula>AND(C$9&gt;=8/24,C$9&lt;14/24)</formula>
    </cfRule>
    <cfRule type="expression" dxfId="9948" priority="290">
      <formula>C$9&lt;8/24</formula>
    </cfRule>
  </conditionalFormatting>
  <conditionalFormatting sqref="R81">
    <cfRule type="expression" dxfId="9947" priority="283">
      <formula>R$9&gt;=20/24</formula>
    </cfRule>
    <cfRule type="expression" dxfId="9946" priority="284">
      <formula>AND(R$9&gt;=14/24,R$9&lt;20/24)</formula>
    </cfRule>
    <cfRule type="expression" dxfId="9945" priority="285">
      <formula>AND(R$9&gt;=8/24,R$9&lt;14/24)</formula>
    </cfRule>
    <cfRule type="expression" dxfId="9944" priority="286">
      <formula>R$9&lt;8/24</formula>
    </cfRule>
  </conditionalFormatting>
  <conditionalFormatting sqref="S91:S94">
    <cfRule type="expression" dxfId="9943" priority="279">
      <formula>S$9&gt;=20/24</formula>
    </cfRule>
    <cfRule type="expression" dxfId="9942" priority="280">
      <formula>AND(S$9&gt;=14/24,S$9&lt;20/24)</formula>
    </cfRule>
    <cfRule type="expression" dxfId="9941" priority="281">
      <formula>AND(S$9&gt;=8/24,S$9&lt;14/24)</formula>
    </cfRule>
    <cfRule type="expression" dxfId="9940" priority="282">
      <formula>S$9&lt;8/24</formula>
    </cfRule>
  </conditionalFormatting>
  <conditionalFormatting sqref="S95">
    <cfRule type="expression" dxfId="9939" priority="275">
      <formula>S$9&gt;=20/24</formula>
    </cfRule>
    <cfRule type="expression" dxfId="9938" priority="276">
      <formula>AND(S$9&gt;=14/24,S$9&lt;20/24)</formula>
    </cfRule>
    <cfRule type="expression" dxfId="9937" priority="277">
      <formula>AND(S$9&gt;=8/24,S$9&lt;14/24)</formula>
    </cfRule>
    <cfRule type="expression" dxfId="9936" priority="278">
      <formula>S$9&lt;8/24</formula>
    </cfRule>
  </conditionalFormatting>
  <conditionalFormatting sqref="C91:D94 G92:L94">
    <cfRule type="expression" dxfId="9935" priority="271">
      <formula>C$9&gt;=20/24</formula>
    </cfRule>
    <cfRule type="expression" dxfId="9934" priority="272">
      <formula>AND(C$9&gt;=14/24,C$9&lt;20/24)</formula>
    </cfRule>
    <cfRule type="expression" dxfId="9933" priority="273">
      <formula>AND(C$9&gt;=8/24,C$9&lt;14/24)</formula>
    </cfRule>
    <cfRule type="expression" dxfId="9932" priority="274">
      <formula>C$9&lt;8/24</formula>
    </cfRule>
  </conditionalFormatting>
  <conditionalFormatting sqref="M92:Q94 N91:Q91">
    <cfRule type="expression" dxfId="9931" priority="267">
      <formula>M$9&gt;=20/24</formula>
    </cfRule>
    <cfRule type="expression" dxfId="9930" priority="268">
      <formula>AND(M$9&gt;=14/24,M$9&lt;20/24)</formula>
    </cfRule>
    <cfRule type="expression" dxfId="9929" priority="269">
      <formula>AND(M$9&gt;=8/24,M$9&lt;14/24)</formula>
    </cfRule>
    <cfRule type="expression" dxfId="9928" priority="270">
      <formula>M$9&lt;8/24</formula>
    </cfRule>
  </conditionalFormatting>
  <conditionalFormatting sqref="R91:R94">
    <cfRule type="expression" dxfId="9927" priority="263">
      <formula>R$9&gt;=20/24</formula>
    </cfRule>
    <cfRule type="expression" dxfId="9926" priority="264">
      <formula>AND(R$9&gt;=14/24,R$9&lt;20/24)</formula>
    </cfRule>
    <cfRule type="expression" dxfId="9925" priority="265">
      <formula>AND(R$9&gt;=8/24,R$9&lt;14/24)</formula>
    </cfRule>
    <cfRule type="expression" dxfId="9924" priority="266">
      <formula>R$9&lt;8/24</formula>
    </cfRule>
  </conditionalFormatting>
  <conditionalFormatting sqref="C95:D95 G95:L95">
    <cfRule type="expression" dxfId="9923" priority="259">
      <formula>C$9&gt;=20/24</formula>
    </cfRule>
    <cfRule type="expression" dxfId="9922" priority="260">
      <formula>AND(C$9&gt;=14/24,C$9&lt;20/24)</formula>
    </cfRule>
    <cfRule type="expression" dxfId="9921" priority="261">
      <formula>AND(C$9&gt;=8/24,C$9&lt;14/24)</formula>
    </cfRule>
    <cfRule type="expression" dxfId="9920" priority="262">
      <formula>C$9&lt;8/24</formula>
    </cfRule>
  </conditionalFormatting>
  <conditionalFormatting sqref="M95:Q95">
    <cfRule type="expression" dxfId="9919" priority="255">
      <formula>M$9&gt;=20/24</formula>
    </cfRule>
    <cfRule type="expression" dxfId="9918" priority="256">
      <formula>AND(M$9&gt;=14/24,M$9&lt;20/24)</formula>
    </cfRule>
    <cfRule type="expression" dxfId="9917" priority="257">
      <formula>AND(M$9&gt;=8/24,M$9&lt;14/24)</formula>
    </cfRule>
    <cfRule type="expression" dxfId="9916" priority="258">
      <formula>M$9&lt;8/24</formula>
    </cfRule>
  </conditionalFormatting>
  <conditionalFormatting sqref="R95">
    <cfRule type="expression" dxfId="9915" priority="251">
      <formula>R$9&gt;=20/24</formula>
    </cfRule>
    <cfRule type="expression" dxfId="9914" priority="252">
      <formula>AND(R$9&gt;=14/24,R$9&lt;20/24)</formula>
    </cfRule>
    <cfRule type="expression" dxfId="9913" priority="253">
      <formula>AND(R$9&gt;=8/24,R$9&lt;14/24)</formula>
    </cfRule>
    <cfRule type="expression" dxfId="9912" priority="254">
      <formula>R$9&lt;8/24</formula>
    </cfRule>
  </conditionalFormatting>
  <conditionalFormatting sqref="L91:M91">
    <cfRule type="expression" dxfId="9911" priority="247">
      <formula>L$9&gt;=20/24</formula>
    </cfRule>
    <cfRule type="expression" dxfId="9910" priority="248">
      <formula>AND(L$9&gt;=14/24,L$9&lt;20/24)</formula>
    </cfRule>
    <cfRule type="expression" dxfId="9909" priority="249">
      <formula>AND(L$9&gt;=8/24,L$9&lt;14/24)</formula>
    </cfRule>
    <cfRule type="expression" dxfId="9908" priority="250">
      <formula>L$9&lt;8/24</formula>
    </cfRule>
  </conditionalFormatting>
  <conditionalFormatting sqref="G91:K91">
    <cfRule type="expression" dxfId="9907" priority="243">
      <formula>G$9&gt;=20/24</formula>
    </cfRule>
    <cfRule type="expression" dxfId="9906" priority="244">
      <formula>AND(G$9&gt;=14/24,G$9&lt;20/24)</formula>
    </cfRule>
    <cfRule type="expression" dxfId="9905" priority="245">
      <formula>AND(G$9&gt;=8/24,G$9&lt;14/24)</formula>
    </cfRule>
    <cfRule type="expression" dxfId="9904" priority="246">
      <formula>G$9&lt;8/24</formula>
    </cfRule>
  </conditionalFormatting>
  <conditionalFormatting sqref="S91:T91">
    <cfRule type="expression" dxfId="9903" priority="239">
      <formula>S$9&gt;=20/24</formula>
    </cfRule>
    <cfRule type="expression" dxfId="9902" priority="240">
      <formula>AND(S$9&gt;=14/24,S$9&lt;20/24)</formula>
    </cfRule>
    <cfRule type="expression" dxfId="9901" priority="241">
      <formula>AND(S$9&gt;=8/24,S$9&lt;14/24)</formula>
    </cfRule>
    <cfRule type="expression" dxfId="9900" priority="242">
      <formula>S$9&lt;8/24</formula>
    </cfRule>
  </conditionalFormatting>
  <conditionalFormatting sqref="M91:R91">
    <cfRule type="expression" dxfId="9899" priority="235">
      <formula>M$9&gt;=20/24</formula>
    </cfRule>
    <cfRule type="expression" dxfId="9898" priority="236">
      <formula>AND(M$9&gt;=14/24,M$9&lt;20/24)</formula>
    </cfRule>
    <cfRule type="expression" dxfId="9897" priority="237">
      <formula>AND(M$9&gt;=8/24,M$9&lt;14/24)</formula>
    </cfRule>
    <cfRule type="expression" dxfId="9896" priority="238">
      <formula>M$9&lt;8/24</formula>
    </cfRule>
  </conditionalFormatting>
  <conditionalFormatting sqref="B81:B88 B66:B69 B71 B77:B79 B54:B57 B73:B75 B15:D25 B12:D13 B40:D40 B50:D52 C57:D57 B27:D27 B28:K28 B26:AC26">
    <cfRule type="expression" dxfId="9895" priority="231">
      <formula>B$9&gt;=20/24</formula>
    </cfRule>
    <cfRule type="expression" dxfId="9894" priority="232">
      <formula>AND(B$9&gt;=14/24,B$9&lt;20/24)</formula>
    </cfRule>
    <cfRule type="expression" dxfId="9893" priority="233">
      <formula>AND(B$9&gt;=8/24,B$9&lt;14/24)</formula>
    </cfRule>
    <cfRule type="expression" dxfId="9892" priority="234">
      <formula>B$9&lt;8/24</formula>
    </cfRule>
  </conditionalFormatting>
  <conditionalFormatting sqref="B29:D30 B32:D32">
    <cfRule type="expression" dxfId="9891" priority="227">
      <formula>B$9&gt;=20/24</formula>
    </cfRule>
    <cfRule type="expression" dxfId="9890" priority="228">
      <formula>AND(B$9&gt;=14/24,B$9&lt;20/24)</formula>
    </cfRule>
    <cfRule type="expression" dxfId="9889" priority="229">
      <formula>AND(B$9&gt;=8/24,B$9&lt;14/24)</formula>
    </cfRule>
    <cfRule type="expression" dxfId="9888" priority="230">
      <formula>B$9&lt;8/24</formula>
    </cfRule>
  </conditionalFormatting>
  <conditionalFormatting sqref="B42:D45">
    <cfRule type="expression" dxfId="9887" priority="223">
      <formula>B$9&gt;=20/24</formula>
    </cfRule>
    <cfRule type="expression" dxfId="9886" priority="224">
      <formula>AND(B$9&gt;=14/24,B$9&lt;20/24)</formula>
    </cfRule>
    <cfRule type="expression" dxfId="9885" priority="225">
      <formula>AND(B$9&gt;=8/24,B$9&lt;14/24)</formula>
    </cfRule>
    <cfRule type="expression" dxfId="9884" priority="226">
      <formula>B$9&lt;8/24</formula>
    </cfRule>
  </conditionalFormatting>
  <conditionalFormatting sqref="B46:D46">
    <cfRule type="expression" dxfId="9883" priority="219">
      <formula>B$9&gt;=20/24</formula>
    </cfRule>
    <cfRule type="expression" dxfId="9882" priority="220">
      <formula>AND(B$9&gt;=14/24,B$9&lt;20/24)</formula>
    </cfRule>
    <cfRule type="expression" dxfId="9881" priority="221">
      <formula>AND(B$9&gt;=8/24,B$9&lt;14/24)</formula>
    </cfRule>
    <cfRule type="expression" dxfId="9880" priority="222">
      <formula>B$9&lt;8/24</formula>
    </cfRule>
  </conditionalFormatting>
  <conditionalFormatting sqref="B47:D47">
    <cfRule type="expression" dxfId="9879" priority="215">
      <formula>B$9&gt;=20/24</formula>
    </cfRule>
    <cfRule type="expression" dxfId="9878" priority="216">
      <formula>AND(B$9&gt;=14/24,B$9&lt;20/24)</formula>
    </cfRule>
    <cfRule type="expression" dxfId="9877" priority="217">
      <formula>AND(B$9&gt;=8/24,B$9&lt;14/24)</formula>
    </cfRule>
    <cfRule type="expression" dxfId="9876" priority="218">
      <formula>B$9&lt;8/24</formula>
    </cfRule>
  </conditionalFormatting>
  <conditionalFormatting sqref="B58:D64">
    <cfRule type="expression" dxfId="9875" priority="211">
      <formula>B$9&gt;=20/24</formula>
    </cfRule>
    <cfRule type="expression" dxfId="9874" priority="212">
      <formula>AND(B$9&gt;=14/24,B$9&lt;20/24)</formula>
    </cfRule>
    <cfRule type="expression" dxfId="9873" priority="213">
      <formula>AND(B$9&gt;=8/24,B$9&lt;14/24)</formula>
    </cfRule>
    <cfRule type="expression" dxfId="9872" priority="214">
      <formula>B$9&lt;8/24</formula>
    </cfRule>
  </conditionalFormatting>
  <conditionalFormatting sqref="B91:B94">
    <cfRule type="expression" dxfId="9871" priority="207">
      <formula>B$9&gt;=20/24</formula>
    </cfRule>
    <cfRule type="expression" dxfId="9870" priority="208">
      <formula>AND(B$9&gt;=14/24,B$9&lt;20/24)</formula>
    </cfRule>
    <cfRule type="expression" dxfId="9869" priority="209">
      <formula>AND(B$9&gt;=8/24,B$9&lt;14/24)</formula>
    </cfRule>
    <cfRule type="expression" dxfId="9868" priority="210">
      <formula>B$9&lt;8/24</formula>
    </cfRule>
  </conditionalFormatting>
  <conditionalFormatting sqref="B32:B34 B42:B48 B36:B40 B15:D25 B11:D13 C32:D32 C42:D47 C39:D40 B50:D52 B27:D27 B29:D30 B28:K28 B26:AC26">
    <cfRule type="expression" dxfId="9867" priority="206">
      <formula>B11&gt;$AG11</formula>
    </cfRule>
  </conditionalFormatting>
  <conditionalFormatting sqref="B95">
    <cfRule type="expression" dxfId="9866" priority="202">
      <formula>B$9&gt;=20/24</formula>
    </cfRule>
    <cfRule type="expression" dxfId="9865" priority="203">
      <formula>AND(B$9&gt;=14/24,B$9&lt;20/24)</formula>
    </cfRule>
    <cfRule type="expression" dxfId="9864" priority="204">
      <formula>AND(B$9&gt;=8/24,B$9&lt;14/24)</formula>
    </cfRule>
    <cfRule type="expression" dxfId="9863" priority="205">
      <formula>B$9&lt;8/24</formula>
    </cfRule>
  </conditionalFormatting>
  <conditionalFormatting sqref="B33">
    <cfRule type="expression" dxfId="9862" priority="198">
      <formula>B$9&gt;=20/24</formula>
    </cfRule>
    <cfRule type="expression" dxfId="9861" priority="199">
      <formula>AND(B$9&gt;=14/24,B$9&lt;20/24)</formula>
    </cfRule>
    <cfRule type="expression" dxfId="9860" priority="200">
      <formula>AND(B$9&gt;=8/24,B$9&lt;14/24)</formula>
    </cfRule>
    <cfRule type="expression" dxfId="9859" priority="201">
      <formula>B$9&lt;8/24</formula>
    </cfRule>
  </conditionalFormatting>
  <conditionalFormatting sqref="B33">
    <cfRule type="expression" dxfId="9858" priority="194">
      <formula>B$9&gt;=20/24</formula>
    </cfRule>
    <cfRule type="expression" dxfId="9857" priority="195">
      <formula>AND(B$9&gt;=14/24,B$9&lt;20/24)</formula>
    </cfRule>
    <cfRule type="expression" dxfId="9856" priority="196">
      <formula>AND(B$9&gt;=8/24,B$9&lt;14/24)</formula>
    </cfRule>
    <cfRule type="expression" dxfId="9855" priority="197">
      <formula>B$9&lt;8/24</formula>
    </cfRule>
  </conditionalFormatting>
  <conditionalFormatting sqref="B31:P31">
    <cfRule type="expression" dxfId="9854" priority="190">
      <formula>B$9&gt;=20/24</formula>
    </cfRule>
    <cfRule type="expression" dxfId="9853" priority="191">
      <formula>AND(B$9&gt;=14/24,B$9&lt;20/24)</formula>
    </cfRule>
    <cfRule type="expression" dxfId="9852" priority="192">
      <formula>AND(B$9&gt;=8/24,B$9&lt;14/24)</formula>
    </cfRule>
    <cfRule type="expression" dxfId="9851" priority="193">
      <formula>B$9&lt;8/24</formula>
    </cfRule>
  </conditionalFormatting>
  <conditionalFormatting sqref="B31:P31">
    <cfRule type="expression" dxfId="9850" priority="189">
      <formula>B31&gt;$AG31</formula>
    </cfRule>
  </conditionalFormatting>
  <conditionalFormatting sqref="B14:D14">
    <cfRule type="expression" dxfId="9849" priority="181">
      <formula>B$9&gt;=20/24</formula>
    </cfRule>
    <cfRule type="expression" dxfId="9848" priority="182">
      <formula>AND(B$9&gt;=14/24,B$9&lt;20/24)</formula>
    </cfRule>
    <cfRule type="expression" dxfId="9847" priority="183">
      <formula>AND(B$9&gt;=8/24,B$9&lt;14/24)</formula>
    </cfRule>
    <cfRule type="expression" dxfId="9846" priority="184">
      <formula>B$9&lt;8/24</formula>
    </cfRule>
  </conditionalFormatting>
  <conditionalFormatting sqref="B14:D14">
    <cfRule type="expression" dxfId="9845" priority="180">
      <formula>B14&gt;$AG14</formula>
    </cfRule>
  </conditionalFormatting>
  <conditionalFormatting sqref="B41:D41">
    <cfRule type="expression" dxfId="9844" priority="176">
      <formula>B$9&gt;=20/24</formula>
    </cfRule>
    <cfRule type="expression" dxfId="9843" priority="177">
      <formula>AND(B$9&gt;=14/24,B$9&lt;20/24)</formula>
    </cfRule>
    <cfRule type="expression" dxfId="9842" priority="178">
      <formula>AND(B$9&gt;=8/24,B$9&lt;14/24)</formula>
    </cfRule>
    <cfRule type="expression" dxfId="9841" priority="179">
      <formula>B$9&lt;8/24</formula>
    </cfRule>
  </conditionalFormatting>
  <conditionalFormatting sqref="B41:D41">
    <cfRule type="expression" dxfId="9840" priority="175">
      <formula>B41&gt;$AG41</formula>
    </cfRule>
  </conditionalFormatting>
  <conditionalFormatting sqref="B76">
    <cfRule type="expression" dxfId="9839" priority="171">
      <formula>B$9&gt;=20/24</formula>
    </cfRule>
    <cfRule type="expression" dxfId="9838" priority="172">
      <formula>AND(B$9&gt;=14/24,B$9&lt;20/24)</formula>
    </cfRule>
    <cfRule type="expression" dxfId="9837" priority="173">
      <formula>AND(B$9&gt;=8/24,B$9&lt;14/24)</formula>
    </cfRule>
    <cfRule type="expression" dxfId="9836" priority="174">
      <formula>B$9&lt;8/24</formula>
    </cfRule>
  </conditionalFormatting>
  <conditionalFormatting sqref="F33:K34">
    <cfRule type="expression" dxfId="9835" priority="166">
      <formula>F33&gt;$AG33</formula>
    </cfRule>
  </conditionalFormatting>
  <conditionalFormatting sqref="F33:K33">
    <cfRule type="expression" dxfId="9834" priority="162">
      <formula>F$9&gt;=20/24</formula>
    </cfRule>
    <cfRule type="expression" dxfId="9833" priority="163">
      <formula>AND(F$9&gt;=14/24,F$9&lt;20/24)</formula>
    </cfRule>
    <cfRule type="expression" dxfId="9832" priority="164">
      <formula>AND(F$9&gt;=8/24,F$9&lt;14/24)</formula>
    </cfRule>
    <cfRule type="expression" dxfId="9831" priority="165">
      <formula>F$9&lt;8/24</formula>
    </cfRule>
  </conditionalFormatting>
  <conditionalFormatting sqref="F15:N25 F12:N13 F27:N27 L28:N28">
    <cfRule type="expression" dxfId="9830" priority="158">
      <formula>F$9&gt;=20/24</formula>
    </cfRule>
    <cfRule type="expression" dxfId="9829" priority="159">
      <formula>AND(F$9&gt;=14/24,F$9&lt;20/24)</formula>
    </cfRule>
    <cfRule type="expression" dxfId="9828" priority="160">
      <formula>AND(F$9&gt;=8/24,F$9&lt;14/24)</formula>
    </cfRule>
    <cfRule type="expression" dxfId="9827" priority="161">
      <formula>F$9&lt;8/24</formula>
    </cfRule>
  </conditionalFormatting>
  <conditionalFormatting sqref="F29:N30 F32:N32">
    <cfRule type="expression" dxfId="9826" priority="154">
      <formula>F$9&gt;=20/24</formula>
    </cfRule>
    <cfRule type="expression" dxfId="9825" priority="155">
      <formula>AND(F$9&gt;=14/24,F$9&lt;20/24)</formula>
    </cfRule>
    <cfRule type="expression" dxfId="9824" priority="156">
      <formula>AND(F$9&gt;=8/24,F$9&lt;14/24)</formula>
    </cfRule>
    <cfRule type="expression" dxfId="9823" priority="157">
      <formula>F$9&lt;8/24</formula>
    </cfRule>
  </conditionalFormatting>
  <conditionalFormatting sqref="F11:K13 F15:N25 L12:N13 F32:N32 F27:N27 F29:N30 L28:N28">
    <cfRule type="expression" dxfId="9822" priority="153">
      <formula>F11&gt;$AG11</formula>
    </cfRule>
  </conditionalFormatting>
  <conditionalFormatting sqref="F14:N14">
    <cfRule type="expression" dxfId="9821" priority="144">
      <formula>F$9&gt;=20/24</formula>
    </cfRule>
    <cfRule type="expression" dxfId="9820" priority="145">
      <formula>AND(F$9&gt;=14/24,F$9&lt;20/24)</formula>
    </cfRule>
    <cfRule type="expression" dxfId="9819" priority="146">
      <formula>AND(F$9&gt;=8/24,F$9&lt;14/24)</formula>
    </cfRule>
    <cfRule type="expression" dxfId="9818" priority="147">
      <formula>F$9&lt;8/24</formula>
    </cfRule>
  </conditionalFormatting>
  <conditionalFormatting sqref="F14:N14">
    <cfRule type="expression" dxfId="9817" priority="143">
      <formula>F14&gt;$AG14</formula>
    </cfRule>
  </conditionalFormatting>
  <conditionalFormatting sqref="F48 F36:J38">
    <cfRule type="expression" dxfId="9816" priority="142">
      <formula>F36&gt;$AG36</formula>
    </cfRule>
  </conditionalFormatting>
  <conditionalFormatting sqref="F40:J40">
    <cfRule type="expression" dxfId="9815" priority="138">
      <formula>F$9&gt;=20/24</formula>
    </cfRule>
    <cfRule type="expression" dxfId="9814" priority="139">
      <formula>AND(F$9&gt;=14/24,F$9&lt;20/24)</formula>
    </cfRule>
    <cfRule type="expression" dxfId="9813" priority="140">
      <formula>AND(F$9&gt;=8/24,F$9&lt;14/24)</formula>
    </cfRule>
    <cfRule type="expression" dxfId="9812" priority="141">
      <formula>F$9&lt;8/24</formula>
    </cfRule>
  </conditionalFormatting>
  <conditionalFormatting sqref="F42:J45">
    <cfRule type="expression" dxfId="9811" priority="134">
      <formula>F$9&gt;=20/24</formula>
    </cfRule>
    <cfRule type="expression" dxfId="9810" priority="135">
      <formula>AND(F$9&gt;=14/24,F$9&lt;20/24)</formula>
    </cfRule>
    <cfRule type="expression" dxfId="9809" priority="136">
      <formula>AND(F$9&gt;=8/24,F$9&lt;14/24)</formula>
    </cfRule>
    <cfRule type="expression" dxfId="9808" priority="137">
      <formula>F$9&lt;8/24</formula>
    </cfRule>
  </conditionalFormatting>
  <conditionalFormatting sqref="F46:J46">
    <cfRule type="expression" dxfId="9807" priority="130">
      <formula>F$9&gt;=20/24</formula>
    </cfRule>
    <cfRule type="expression" dxfId="9806" priority="131">
      <formula>AND(F$9&gt;=14/24,F$9&lt;20/24)</formula>
    </cfRule>
    <cfRule type="expression" dxfId="9805" priority="132">
      <formula>AND(F$9&gt;=8/24,F$9&lt;14/24)</formula>
    </cfRule>
    <cfRule type="expression" dxfId="9804" priority="133">
      <formula>F$9&lt;8/24</formula>
    </cfRule>
  </conditionalFormatting>
  <conditionalFormatting sqref="F47:J47">
    <cfRule type="expression" dxfId="9803" priority="126">
      <formula>F$9&gt;=20/24</formula>
    </cfRule>
    <cfRule type="expression" dxfId="9802" priority="127">
      <formula>AND(F$9&gt;=14/24,F$9&lt;20/24)</formula>
    </cfRule>
    <cfRule type="expression" dxfId="9801" priority="128">
      <formula>AND(F$9&gt;=8/24,F$9&lt;14/24)</formula>
    </cfRule>
    <cfRule type="expression" dxfId="9800" priority="129">
      <formula>F$9&lt;8/24</formula>
    </cfRule>
  </conditionalFormatting>
  <conditionalFormatting sqref="F42:J47 F39:J40">
    <cfRule type="expression" dxfId="9799" priority="125">
      <formula>F39&gt;$AG39</formula>
    </cfRule>
  </conditionalFormatting>
  <conditionalFormatting sqref="F41:J41">
    <cfRule type="expression" dxfId="9798" priority="121">
      <formula>F$9&gt;=20/24</formula>
    </cfRule>
    <cfRule type="expression" dxfId="9797" priority="122">
      <formula>AND(F$9&gt;=14/24,F$9&lt;20/24)</formula>
    </cfRule>
    <cfRule type="expression" dxfId="9796" priority="123">
      <formula>AND(F$9&gt;=8/24,F$9&lt;14/24)</formula>
    </cfRule>
    <cfRule type="expression" dxfId="9795" priority="124">
      <formula>F$9&lt;8/24</formula>
    </cfRule>
  </conditionalFormatting>
  <conditionalFormatting sqref="F41:J41">
    <cfRule type="expression" dxfId="9794" priority="120">
      <formula>F41&gt;$AG41</formula>
    </cfRule>
  </conditionalFormatting>
  <conditionalFormatting sqref="F54:J56">
    <cfRule type="expression" dxfId="9793" priority="116">
      <formula>F$9&gt;=20/24</formula>
    </cfRule>
    <cfRule type="expression" dxfId="9792" priority="117">
      <formula>AND(F$9&gt;=14/24,F$9&lt;20/24)</formula>
    </cfRule>
    <cfRule type="expression" dxfId="9791" priority="118">
      <formula>AND(F$9&gt;=8/24,F$9&lt;14/24)</formula>
    </cfRule>
    <cfRule type="expression" dxfId="9790" priority="119">
      <formula>F$9&lt;8/24</formula>
    </cfRule>
  </conditionalFormatting>
  <conditionalFormatting sqref="F57:J57">
    <cfRule type="expression" dxfId="9789" priority="112">
      <formula>F$9&gt;=20/24</formula>
    </cfRule>
    <cfRule type="expression" dxfId="9788" priority="113">
      <formula>AND(F$9&gt;=14/24,F$9&lt;20/24)</formula>
    </cfRule>
    <cfRule type="expression" dxfId="9787" priority="114">
      <formula>AND(F$9&gt;=8/24,F$9&lt;14/24)</formula>
    </cfRule>
    <cfRule type="expression" dxfId="9786" priority="115">
      <formula>F$9&lt;8/24</formula>
    </cfRule>
  </conditionalFormatting>
  <conditionalFormatting sqref="F58:J64">
    <cfRule type="expression" dxfId="9785" priority="108">
      <formula>F$9&gt;=20/24</formula>
    </cfRule>
    <cfRule type="expression" dxfId="9784" priority="109">
      <formula>AND(F$9&gt;=14/24,F$9&lt;20/24)</formula>
    </cfRule>
    <cfRule type="expression" dxfId="9783" priority="110">
      <formula>AND(F$9&gt;=8/24,F$9&lt;14/24)</formula>
    </cfRule>
    <cfRule type="expression" dxfId="9782" priority="111">
      <formula>F$9&lt;8/24</formula>
    </cfRule>
  </conditionalFormatting>
  <conditionalFormatting sqref="F91:F94">
    <cfRule type="expression" dxfId="9781" priority="104">
      <formula>F$9&gt;=20/24</formula>
    </cfRule>
    <cfRule type="expression" dxfId="9780" priority="105">
      <formula>AND(F$9&gt;=14/24,F$9&lt;20/24)</formula>
    </cfRule>
    <cfRule type="expression" dxfId="9779" priority="106">
      <formula>AND(F$9&gt;=8/24,F$9&lt;14/24)</formula>
    </cfRule>
    <cfRule type="expression" dxfId="9778" priority="107">
      <formula>F$9&lt;8/24</formula>
    </cfRule>
  </conditionalFormatting>
  <conditionalFormatting sqref="F95">
    <cfRule type="expression" dxfId="9777" priority="100">
      <formula>F$9&gt;=20/24</formula>
    </cfRule>
    <cfRule type="expression" dxfId="9776" priority="101">
      <formula>AND(F$9&gt;=14/24,F$9&lt;20/24)</formula>
    </cfRule>
    <cfRule type="expression" dxfId="9775" priority="102">
      <formula>AND(F$9&gt;=8/24,F$9&lt;14/24)</formula>
    </cfRule>
    <cfRule type="expression" dxfId="9774" priority="103">
      <formula>F$9&lt;8/24</formula>
    </cfRule>
  </conditionalFormatting>
  <conditionalFormatting sqref="F50:M52">
    <cfRule type="expression" dxfId="9773" priority="96">
      <formula>F$9&gt;=20/24</formula>
    </cfRule>
    <cfRule type="expression" dxfId="9772" priority="97">
      <formula>AND(F$9&gt;=14/24,F$9&lt;20/24)</formula>
    </cfRule>
    <cfRule type="expression" dxfId="9771" priority="98">
      <formula>AND(F$9&gt;=8/24,F$9&lt;14/24)</formula>
    </cfRule>
    <cfRule type="expression" dxfId="9770" priority="99">
      <formula>F$9&lt;8/24</formula>
    </cfRule>
  </conditionalFormatting>
  <conditionalFormatting sqref="F50:M52">
    <cfRule type="expression" dxfId="9769" priority="95">
      <formula>F50&gt;$AG50</formula>
    </cfRule>
  </conditionalFormatting>
  <conditionalFormatting sqref="E33:E34">
    <cfRule type="expression" dxfId="9768" priority="94">
      <formula>E33&gt;$AG33</formula>
    </cfRule>
  </conditionalFormatting>
  <conditionalFormatting sqref="E33">
    <cfRule type="expression" dxfId="9767" priority="90">
      <formula>E$9&gt;=20/24</formula>
    </cfRule>
    <cfRule type="expression" dxfId="9766" priority="91">
      <formula>AND(E$9&gt;=14/24,E$9&lt;20/24)</formula>
    </cfRule>
    <cfRule type="expression" dxfId="9765" priority="92">
      <formula>AND(E$9&gt;=8/24,E$9&lt;14/24)</formula>
    </cfRule>
    <cfRule type="expression" dxfId="9764" priority="93">
      <formula>E$9&lt;8/24</formula>
    </cfRule>
  </conditionalFormatting>
  <conditionalFormatting sqref="E15:E25 E12:E13 E27">
    <cfRule type="expression" dxfId="9763" priority="86">
      <formula>E$9&gt;=20/24</formula>
    </cfRule>
    <cfRule type="expression" dxfId="9762" priority="87">
      <formula>AND(E$9&gt;=14/24,E$9&lt;20/24)</formula>
    </cfRule>
    <cfRule type="expression" dxfId="9761" priority="88">
      <formula>AND(E$9&gt;=8/24,E$9&lt;14/24)</formula>
    </cfRule>
    <cfRule type="expression" dxfId="9760" priority="89">
      <formula>E$9&lt;8/24</formula>
    </cfRule>
  </conditionalFormatting>
  <conditionalFormatting sqref="E29:E30 E32">
    <cfRule type="expression" dxfId="9759" priority="82">
      <formula>E$9&gt;=20/24</formula>
    </cfRule>
    <cfRule type="expression" dxfId="9758" priority="83">
      <formula>AND(E$9&gt;=14/24,E$9&lt;20/24)</formula>
    </cfRule>
    <cfRule type="expression" dxfId="9757" priority="84">
      <formula>AND(E$9&gt;=8/24,E$9&lt;14/24)</formula>
    </cfRule>
    <cfRule type="expression" dxfId="9756" priority="85">
      <formula>E$9&lt;8/24</formula>
    </cfRule>
  </conditionalFormatting>
  <conditionalFormatting sqref="E15:E25 E11:E13 E32 E27 E29:E30">
    <cfRule type="expression" dxfId="9755" priority="81">
      <formula>E11&gt;$AG11</formula>
    </cfRule>
  </conditionalFormatting>
  <conditionalFormatting sqref="E14">
    <cfRule type="expression" dxfId="9754" priority="72">
      <formula>E$9&gt;=20/24</formula>
    </cfRule>
    <cfRule type="expression" dxfId="9753" priority="73">
      <formula>AND(E$9&gt;=14/24,E$9&lt;20/24)</formula>
    </cfRule>
    <cfRule type="expression" dxfId="9752" priority="74">
      <formula>AND(E$9&gt;=8/24,E$9&lt;14/24)</formula>
    </cfRule>
    <cfRule type="expression" dxfId="9751" priority="75">
      <formula>E$9&lt;8/24</formula>
    </cfRule>
  </conditionalFormatting>
  <conditionalFormatting sqref="E14">
    <cfRule type="expression" dxfId="9750" priority="71">
      <formula>E14&gt;$AG14</formula>
    </cfRule>
  </conditionalFormatting>
  <conditionalFormatting sqref="E48 E36:E38">
    <cfRule type="expression" dxfId="9749" priority="70">
      <formula>E36&gt;$AG36</formula>
    </cfRule>
  </conditionalFormatting>
  <conditionalFormatting sqref="E40">
    <cfRule type="expression" dxfId="9748" priority="66">
      <formula>E$9&gt;=20/24</formula>
    </cfRule>
    <cfRule type="expression" dxfId="9747" priority="67">
      <formula>AND(E$9&gt;=14/24,E$9&lt;20/24)</formula>
    </cfRule>
    <cfRule type="expression" dxfId="9746" priority="68">
      <formula>AND(E$9&gt;=8/24,E$9&lt;14/24)</formula>
    </cfRule>
    <cfRule type="expression" dxfId="9745" priority="69">
      <formula>E$9&lt;8/24</formula>
    </cfRule>
  </conditionalFormatting>
  <conditionalFormatting sqref="E42:E45">
    <cfRule type="expression" dxfId="9744" priority="62">
      <formula>E$9&gt;=20/24</formula>
    </cfRule>
    <cfRule type="expression" dxfId="9743" priority="63">
      <formula>AND(E$9&gt;=14/24,E$9&lt;20/24)</formula>
    </cfRule>
    <cfRule type="expression" dxfId="9742" priority="64">
      <formula>AND(E$9&gt;=8/24,E$9&lt;14/24)</formula>
    </cfRule>
    <cfRule type="expression" dxfId="9741" priority="65">
      <formula>E$9&lt;8/24</formula>
    </cfRule>
  </conditionalFormatting>
  <conditionalFormatting sqref="E46">
    <cfRule type="expression" dxfId="9740" priority="58">
      <formula>E$9&gt;=20/24</formula>
    </cfRule>
    <cfRule type="expression" dxfId="9739" priority="59">
      <formula>AND(E$9&gt;=14/24,E$9&lt;20/24)</formula>
    </cfRule>
    <cfRule type="expression" dxfId="9738" priority="60">
      <formula>AND(E$9&gt;=8/24,E$9&lt;14/24)</formula>
    </cfRule>
    <cfRule type="expression" dxfId="9737" priority="61">
      <formula>E$9&lt;8/24</formula>
    </cfRule>
  </conditionalFormatting>
  <conditionalFormatting sqref="E47">
    <cfRule type="expression" dxfId="9736" priority="54">
      <formula>E$9&gt;=20/24</formula>
    </cfRule>
    <cfRule type="expression" dxfId="9735" priority="55">
      <formula>AND(E$9&gt;=14/24,E$9&lt;20/24)</formula>
    </cfRule>
    <cfRule type="expression" dxfId="9734" priority="56">
      <formula>AND(E$9&gt;=8/24,E$9&lt;14/24)</formula>
    </cfRule>
    <cfRule type="expression" dxfId="9733" priority="57">
      <formula>E$9&lt;8/24</formula>
    </cfRule>
  </conditionalFormatting>
  <conditionalFormatting sqref="E42:E47 E39:E40">
    <cfRule type="expression" dxfId="9732" priority="53">
      <formula>E39&gt;$AG39</formula>
    </cfRule>
  </conditionalFormatting>
  <conditionalFormatting sqref="E41">
    <cfRule type="expression" dxfId="9731" priority="49">
      <formula>E$9&gt;=20/24</formula>
    </cfRule>
    <cfRule type="expression" dxfId="9730" priority="50">
      <formula>AND(E$9&gt;=14/24,E$9&lt;20/24)</formula>
    </cfRule>
    <cfRule type="expression" dxfId="9729" priority="51">
      <formula>AND(E$9&gt;=8/24,E$9&lt;14/24)</formula>
    </cfRule>
    <cfRule type="expression" dxfId="9728" priority="52">
      <formula>E$9&lt;8/24</formula>
    </cfRule>
  </conditionalFormatting>
  <conditionalFormatting sqref="E41">
    <cfRule type="expression" dxfId="9727" priority="48">
      <formula>E41&gt;$AG41</formula>
    </cfRule>
  </conditionalFormatting>
  <conditionalFormatting sqref="E50:E52">
    <cfRule type="expression" dxfId="9726" priority="44">
      <formula>E$9&gt;=20/24</formula>
    </cfRule>
    <cfRule type="expression" dxfId="9725" priority="45">
      <formula>AND(E$9&gt;=14/24,E$9&lt;20/24)</formula>
    </cfRule>
    <cfRule type="expression" dxfId="9724" priority="46">
      <formula>AND(E$9&gt;=8/24,E$9&lt;14/24)</formula>
    </cfRule>
    <cfRule type="expression" dxfId="9723" priority="47">
      <formula>E$9&lt;8/24</formula>
    </cfRule>
  </conditionalFormatting>
  <conditionalFormatting sqref="E50:E52">
    <cfRule type="expression" dxfId="9722" priority="43">
      <formula>E50&gt;$AG50</formula>
    </cfRule>
  </conditionalFormatting>
  <conditionalFormatting sqref="E54:E56">
    <cfRule type="expression" dxfId="9721" priority="39">
      <formula>E$9&gt;=20/24</formula>
    </cfRule>
    <cfRule type="expression" dxfId="9720" priority="40">
      <formula>AND(E$9&gt;=14/24,E$9&lt;20/24)</formula>
    </cfRule>
    <cfRule type="expression" dxfId="9719" priority="41">
      <formula>AND(E$9&gt;=8/24,E$9&lt;14/24)</formula>
    </cfRule>
    <cfRule type="expression" dxfId="9718" priority="42">
      <formula>E$9&lt;8/24</formula>
    </cfRule>
  </conditionalFormatting>
  <conditionalFormatting sqref="E57">
    <cfRule type="expression" dxfId="9717" priority="35">
      <formula>E$9&gt;=20/24</formula>
    </cfRule>
    <cfRule type="expression" dxfId="9716" priority="36">
      <formula>AND(E$9&gt;=14/24,E$9&lt;20/24)</formula>
    </cfRule>
    <cfRule type="expression" dxfId="9715" priority="37">
      <formula>AND(E$9&gt;=8/24,E$9&lt;14/24)</formula>
    </cfRule>
    <cfRule type="expression" dxfId="9714" priority="38">
      <formula>E$9&lt;8/24</formula>
    </cfRule>
  </conditionalFormatting>
  <conditionalFormatting sqref="E58:E64">
    <cfRule type="expression" dxfId="9713" priority="31">
      <formula>E$9&gt;=20/24</formula>
    </cfRule>
    <cfRule type="expression" dxfId="9712" priority="32">
      <formula>AND(E$9&gt;=14/24,E$9&lt;20/24)</formula>
    </cfRule>
    <cfRule type="expression" dxfId="9711" priority="33">
      <formula>AND(E$9&gt;=8/24,E$9&lt;14/24)</formula>
    </cfRule>
    <cfRule type="expression" dxfId="9710" priority="34">
      <formula>E$9&lt;8/24</formula>
    </cfRule>
  </conditionalFormatting>
  <conditionalFormatting sqref="E91:E94">
    <cfRule type="expression" dxfId="9709" priority="27">
      <formula>E$9&gt;=20/24</formula>
    </cfRule>
    <cfRule type="expression" dxfId="9708" priority="28">
      <formula>AND(E$9&gt;=14/24,E$9&lt;20/24)</formula>
    </cfRule>
    <cfRule type="expression" dxfId="9707" priority="29">
      <formula>AND(E$9&gt;=8/24,E$9&lt;14/24)</formula>
    </cfRule>
    <cfRule type="expression" dxfId="9706" priority="30">
      <formula>E$9&lt;8/24</formula>
    </cfRule>
  </conditionalFormatting>
  <conditionalFormatting sqref="E95">
    <cfRule type="expression" dxfId="9705" priority="23">
      <formula>E$9&gt;=20/24</formula>
    </cfRule>
    <cfRule type="expression" dxfId="9704" priority="24">
      <formula>AND(E$9&gt;=14/24,E$9&lt;20/24)</formula>
    </cfRule>
    <cfRule type="expression" dxfId="9703" priority="25">
      <formula>AND(E$9&gt;=8/24,E$9&lt;14/24)</formula>
    </cfRule>
    <cfRule type="expression" dxfId="9702" priority="26">
      <formula>E$9&lt;8/24</formula>
    </cfRule>
  </conditionalFormatting>
  <conditionalFormatting sqref="L36:L39 M39 L42:M45">
    <cfRule type="expression" dxfId="9701" priority="19">
      <formula>L$9&gt;=20/24</formula>
    </cfRule>
    <cfRule type="expression" dxfId="9700" priority="20">
      <formula>AND(L$9&gt;=14/24,L$9&lt;20/24)</formula>
    </cfRule>
    <cfRule type="expression" dxfId="9699" priority="21">
      <formula>AND(L$9&gt;=8/24,L$9&lt;14/24)</formula>
    </cfRule>
    <cfRule type="expression" dxfId="9698" priority="22">
      <formula>L$9&lt;8/24</formula>
    </cfRule>
  </conditionalFormatting>
  <conditionalFormatting sqref="L40:M40">
    <cfRule type="expression" dxfId="9697" priority="15">
      <formula>L$9&gt;=20/24</formula>
    </cfRule>
    <cfRule type="expression" dxfId="9696" priority="16">
      <formula>AND(L$9&gt;=14/24,L$9&lt;20/24)</formula>
    </cfRule>
    <cfRule type="expression" dxfId="9695" priority="17">
      <formula>AND(L$9&gt;=8/24,L$9&lt;14/24)</formula>
    </cfRule>
    <cfRule type="expression" dxfId="9694" priority="18">
      <formula>L$9&lt;8/24</formula>
    </cfRule>
  </conditionalFormatting>
  <conditionalFormatting sqref="L46:M46">
    <cfRule type="expression" dxfId="9693" priority="11">
      <formula>L$9&gt;=20/24</formula>
    </cfRule>
    <cfRule type="expression" dxfId="9692" priority="12">
      <formula>AND(L$9&gt;=14/24,L$9&lt;20/24)</formula>
    </cfRule>
    <cfRule type="expression" dxfId="9691" priority="13">
      <formula>AND(L$9&gt;=8/24,L$9&lt;14/24)</formula>
    </cfRule>
    <cfRule type="expression" dxfId="9690" priority="14">
      <formula>L$9&lt;8/24</formula>
    </cfRule>
  </conditionalFormatting>
  <conditionalFormatting sqref="L47:M47">
    <cfRule type="expression" dxfId="9689" priority="7">
      <formula>L$9&gt;=20/24</formula>
    </cfRule>
    <cfRule type="expression" dxfId="9688" priority="8">
      <formula>AND(L$9&gt;=14/24,L$9&lt;20/24)</formula>
    </cfRule>
    <cfRule type="expression" dxfId="9687" priority="9">
      <formula>AND(L$9&gt;=8/24,L$9&lt;14/24)</formula>
    </cfRule>
    <cfRule type="expression" dxfId="9686" priority="10">
      <formula>L$9&lt;8/24</formula>
    </cfRule>
  </conditionalFormatting>
  <conditionalFormatting sqref="L36:L40 M39:M40 L42:M47">
    <cfRule type="expression" dxfId="9685" priority="6">
      <formula>L36&gt;$AG36</formula>
    </cfRule>
  </conditionalFormatting>
  <conditionalFormatting sqref="L41:M41">
    <cfRule type="expression" dxfId="9684" priority="2">
      <formula>L$9&gt;=20/24</formula>
    </cfRule>
    <cfRule type="expression" dxfId="9683" priority="3">
      <formula>AND(L$9&gt;=14/24,L$9&lt;20/24)</formula>
    </cfRule>
    <cfRule type="expression" dxfId="9682" priority="4">
      <formula>AND(L$9&gt;=8/24,L$9&lt;14/24)</formula>
    </cfRule>
    <cfRule type="expression" dxfId="9681" priority="5">
      <formula>L$9&lt;8/24</formula>
    </cfRule>
  </conditionalFormatting>
  <conditionalFormatting sqref="L41:M41">
    <cfRule type="expression" dxfId="9680" priority="1">
      <formula>L41&gt;$AG41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44" activePane="bottomRight" state="frozen"/>
      <selection activeCell="AF88" sqref="AF88"/>
      <selection pane="topRight" activeCell="AF88" sqref="AF88"/>
      <selection pane="bottomLeft" activeCell="AF88" sqref="AF88"/>
      <selection pane="bottomRight" activeCell="G44" sqref="G4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5" width="6.85546875" customWidth="1"/>
    <col min="26" max="26" width="8.28515625" bestFit="1" customWidth="1"/>
    <col min="27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 t="s">
        <v>1</v>
      </c>
      <c r="AH1" s="188"/>
      <c r="AI1" s="188"/>
      <c r="AL1" s="2"/>
      <c r="AM1" s="3"/>
    </row>
    <row r="2" spans="1:88" ht="20.25" x14ac:dyDescent="0.25">
      <c r="A2" s="4"/>
      <c r="B2" s="189" t="s">
        <v>2</v>
      </c>
      <c r="C2" s="5"/>
      <c r="D2" s="191" t="s">
        <v>3</v>
      </c>
      <c r="E2" s="5"/>
      <c r="F2" s="191" t="s">
        <v>4</v>
      </c>
      <c r="G2" s="5"/>
      <c r="H2" s="191" t="s">
        <v>5</v>
      </c>
      <c r="I2" s="6"/>
      <c r="J2" s="19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0"/>
      <c r="C3" s="18"/>
      <c r="D3" s="192"/>
      <c r="E3" s="18"/>
      <c r="F3" s="192"/>
      <c r="G3" s="18"/>
      <c r="H3" s="192"/>
      <c r="I3" s="19"/>
      <c r="J3" s="19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3" t="s">
        <v>212</v>
      </c>
      <c r="B4" s="194" t="str">
        <f ca="1">"2078/"&amp;"05/"&amp;INT(MID(CELL("filename",D6),FIND("]",CELL("filename",D6))+1,200))</f>
        <v>2078/05/1</v>
      </c>
      <c r="C4" s="194"/>
      <c r="D4" s="194"/>
      <c r="E4" s="195" t="str">
        <f ca="1">IFERROR([1]!DateBStoAD(B4),"")</f>
        <v/>
      </c>
      <c r="F4" s="196"/>
      <c r="G4" s="196"/>
      <c r="H4" s="196" t="str">
        <f ca="1">TEXT(E4,"dddd")</f>
        <v/>
      </c>
      <c r="I4" s="196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-36.6</v>
      </c>
      <c r="C5" s="32">
        <f t="shared" ref="C5:AF5" si="0">C65</f>
        <v>-31.15</v>
      </c>
      <c r="D5" s="32">
        <f t="shared" si="0"/>
        <v>-41.25</v>
      </c>
      <c r="E5" s="32">
        <f t="shared" si="0"/>
        <v>-15</v>
      </c>
      <c r="F5" s="32">
        <f t="shared" si="0"/>
        <v>-26.4</v>
      </c>
      <c r="G5" s="32">
        <f t="shared" si="0"/>
        <v>-4.4000000000000004</v>
      </c>
      <c r="H5" s="32">
        <f t="shared" si="0"/>
        <v>-9</v>
      </c>
      <c r="I5" s="32">
        <f t="shared" si="0"/>
        <v>1.2000000000000002</v>
      </c>
      <c r="J5" s="32">
        <f t="shared" si="0"/>
        <v>0</v>
      </c>
      <c r="K5" s="32">
        <f t="shared" si="0"/>
        <v>4</v>
      </c>
      <c r="L5" s="32">
        <f t="shared" si="0"/>
        <v>21</v>
      </c>
      <c r="M5" s="32">
        <f t="shared" si="0"/>
        <v>18</v>
      </c>
      <c r="N5" s="32">
        <f t="shared" si="0"/>
        <v>46.2</v>
      </c>
      <c r="O5" s="32">
        <f t="shared" si="0"/>
        <v>24.080000000000002</v>
      </c>
      <c r="P5" s="32">
        <f t="shared" si="0"/>
        <v>43.8</v>
      </c>
      <c r="Q5" s="32">
        <f t="shared" si="0"/>
        <v>32.700000000000003</v>
      </c>
      <c r="R5" s="32">
        <f t="shared" si="0"/>
        <v>44.4</v>
      </c>
      <c r="S5" s="32">
        <f t="shared" si="0"/>
        <v>50.32</v>
      </c>
      <c r="T5" s="32">
        <f t="shared" si="0"/>
        <v>55.4</v>
      </c>
      <c r="U5" s="32">
        <f t="shared" si="0"/>
        <v>11.9</v>
      </c>
      <c r="V5" s="32">
        <f t="shared" si="0"/>
        <v>6.990000000000002</v>
      </c>
      <c r="W5" s="32">
        <f t="shared" si="0"/>
        <v>-8.7199999999999989</v>
      </c>
      <c r="X5" s="32">
        <f t="shared" si="0"/>
        <v>9.8999999999999986</v>
      </c>
      <c r="Y5" s="32">
        <f t="shared" si="0"/>
        <v>7.1999999999999993</v>
      </c>
      <c r="Z5" s="32">
        <f t="shared" si="0"/>
        <v>46</v>
      </c>
      <c r="AA5" s="32">
        <f t="shared" si="0"/>
        <v>39.14</v>
      </c>
      <c r="AB5" s="32">
        <f t="shared" si="0"/>
        <v>47.61</v>
      </c>
      <c r="AC5" s="32">
        <f t="shared" si="0"/>
        <v>12.239999999999998</v>
      </c>
      <c r="AD5" s="32">
        <f t="shared" si="0"/>
        <v>26.8</v>
      </c>
      <c r="AE5" s="32">
        <f t="shared" si="0"/>
        <v>18</v>
      </c>
      <c r="AF5" s="32">
        <f t="shared" si="0"/>
        <v>-6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2"/>
      <c r="E6" s="172"/>
      <c r="F6" s="172"/>
      <c r="G6" s="172"/>
      <c r="H6" s="172"/>
      <c r="I6" s="172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1265MW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Load=1063</v>
      </c>
      <c r="B7" s="35">
        <f t="shared" ref="B7:AF7" si="1">B72</f>
        <v>1188.94</v>
      </c>
      <c r="C7" s="35">
        <f t="shared" si="1"/>
        <v>1166.99</v>
      </c>
      <c r="D7" s="35">
        <f t="shared" si="1"/>
        <v>1131.69</v>
      </c>
      <c r="E7" s="35">
        <f t="shared" si="1"/>
        <v>1090.04</v>
      </c>
      <c r="F7" s="35">
        <f t="shared" si="1"/>
        <v>1062.94</v>
      </c>
      <c r="G7" s="35">
        <f t="shared" si="1"/>
        <v>1188.6399999999999</v>
      </c>
      <c r="H7" s="35">
        <f t="shared" si="1"/>
        <v>1093.04</v>
      </c>
      <c r="I7" s="35">
        <f t="shared" si="1"/>
        <v>1128.24</v>
      </c>
      <c r="J7" s="35">
        <f t="shared" si="1"/>
        <v>1172.8899999999999</v>
      </c>
      <c r="K7" s="35">
        <f t="shared" si="1"/>
        <v>1227.1399999999999</v>
      </c>
      <c r="L7" s="35">
        <f>L72</f>
        <v>1247.1399999999999</v>
      </c>
      <c r="M7" s="35">
        <f t="shared" si="1"/>
        <v>1265.1400000000001</v>
      </c>
      <c r="N7" s="35">
        <f t="shared" si="1"/>
        <v>1293.54</v>
      </c>
      <c r="O7" s="35">
        <f t="shared" si="1"/>
        <v>1338.52</v>
      </c>
      <c r="P7" s="35">
        <f t="shared" si="1"/>
        <v>1333.34</v>
      </c>
      <c r="Q7" s="35">
        <f t="shared" si="1"/>
        <v>1301.94</v>
      </c>
      <c r="R7" s="35">
        <f t="shared" si="1"/>
        <v>1344.84</v>
      </c>
      <c r="S7" s="35">
        <f t="shared" si="1"/>
        <v>1352.96</v>
      </c>
      <c r="T7" s="35">
        <f t="shared" si="1"/>
        <v>1365.04</v>
      </c>
      <c r="U7" s="35">
        <f t="shared" si="1"/>
        <v>1273.24</v>
      </c>
      <c r="V7" s="35">
        <f t="shared" si="1"/>
        <v>1261.93</v>
      </c>
      <c r="W7" s="35">
        <f t="shared" si="1"/>
        <v>1246.1199999999999</v>
      </c>
      <c r="X7" s="35">
        <f t="shared" si="1"/>
        <v>1297.1399999999999</v>
      </c>
      <c r="Y7" s="35">
        <f t="shared" si="1"/>
        <v>1376.04</v>
      </c>
      <c r="Z7" s="35">
        <f t="shared" si="1"/>
        <v>1447.34</v>
      </c>
      <c r="AA7" s="35">
        <f t="shared" si="1"/>
        <v>1437.1799999999998</v>
      </c>
      <c r="AB7" s="35">
        <f t="shared" si="1"/>
        <v>1418.45</v>
      </c>
      <c r="AC7" s="35">
        <f t="shared" si="1"/>
        <v>1355.88</v>
      </c>
      <c r="AD7" s="35">
        <f t="shared" si="1"/>
        <v>1288.74</v>
      </c>
      <c r="AE7" s="35">
        <f t="shared" si="1"/>
        <v>1258.94</v>
      </c>
      <c r="AF7" s="35">
        <f t="shared" si="1"/>
        <v>1151.6399999999999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197" t="s">
        <v>13</v>
      </c>
      <c r="C8" s="198"/>
      <c r="D8" s="198"/>
      <c r="E8" s="198"/>
      <c r="F8" s="198"/>
      <c r="G8" s="198"/>
      <c r="H8" s="198"/>
      <c r="I8" s="198"/>
      <c r="J8" s="198"/>
      <c r="K8" s="199"/>
      <c r="L8" s="200" t="s">
        <v>14</v>
      </c>
      <c r="M8" s="201"/>
      <c r="N8" s="201"/>
      <c r="O8" s="201"/>
      <c r="P8" s="201"/>
      <c r="Q8" s="201"/>
      <c r="R8" s="200" t="s">
        <v>15</v>
      </c>
      <c r="S8" s="201"/>
      <c r="T8" s="201"/>
      <c r="U8" s="201"/>
      <c r="V8" s="201"/>
      <c r="W8" s="201"/>
      <c r="X8" s="201"/>
      <c r="Y8" s="201"/>
      <c r="Z8" s="201"/>
      <c r="AA8" s="204" t="s">
        <v>16</v>
      </c>
      <c r="AB8" s="205"/>
      <c r="AC8" s="205"/>
      <c r="AD8" s="205"/>
      <c r="AE8" s="205"/>
      <c r="AF8" s="206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17</v>
      </c>
      <c r="B9" s="209">
        <v>4.1666666666666664E-2</v>
      </c>
      <c r="C9" s="209">
        <v>8.3333333333333301E-2</v>
      </c>
      <c r="D9" s="209">
        <v>0.125</v>
      </c>
      <c r="E9" s="209">
        <v>0.16666666666666699</v>
      </c>
      <c r="F9" s="209">
        <v>0.20833333333333301</v>
      </c>
      <c r="G9" s="209">
        <v>0.22916666666666666</v>
      </c>
      <c r="H9" s="209">
        <v>0.25</v>
      </c>
      <c r="I9" s="209">
        <v>0.27083333333333331</v>
      </c>
      <c r="J9" s="209">
        <v>0.29166666666666669</v>
      </c>
      <c r="K9" s="209">
        <v>0.3125</v>
      </c>
      <c r="L9" s="202">
        <v>0.33333333333333331</v>
      </c>
      <c r="M9" s="202">
        <v>0.375</v>
      </c>
      <c r="N9" s="202">
        <v>0.41666666666666702</v>
      </c>
      <c r="O9" s="202">
        <v>0.45833333333333298</v>
      </c>
      <c r="P9" s="202">
        <v>0.5</v>
      </c>
      <c r="Q9" s="202">
        <v>0.54166666666666696</v>
      </c>
      <c r="R9" s="202">
        <v>0.58333333333333304</v>
      </c>
      <c r="S9" s="202">
        <v>0.625</v>
      </c>
      <c r="T9" s="202">
        <v>0.66666666666666696</v>
      </c>
      <c r="U9" s="202">
        <v>0.70833333333333304</v>
      </c>
      <c r="V9" s="202">
        <v>0.72916666666666663</v>
      </c>
      <c r="W9" s="202">
        <v>0.75</v>
      </c>
      <c r="X9" s="202">
        <v>0.77083333333333337</v>
      </c>
      <c r="Y9" s="202">
        <v>0.79166666666666663</v>
      </c>
      <c r="Z9" s="202">
        <v>0.8125</v>
      </c>
      <c r="AA9" s="209">
        <v>0.83333333333333337</v>
      </c>
      <c r="AB9" s="209">
        <v>0.85416666666666663</v>
      </c>
      <c r="AC9" s="209">
        <v>0.875</v>
      </c>
      <c r="AD9" s="209">
        <v>0.91666666666666696</v>
      </c>
      <c r="AE9" s="209">
        <v>0.95833333333333304</v>
      </c>
      <c r="AF9" s="209">
        <v>1</v>
      </c>
      <c r="AG9" s="210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12"/>
      <c r="S10" s="212"/>
      <c r="T10" s="212"/>
      <c r="U10" s="212"/>
      <c r="V10" s="212"/>
      <c r="W10" s="212"/>
      <c r="X10" s="212"/>
      <c r="Y10" s="212"/>
      <c r="Z10" s="212"/>
      <c r="AA10" s="203"/>
      <c r="AB10" s="203"/>
      <c r="AC10" s="203"/>
      <c r="AD10" s="203"/>
      <c r="AE10" s="203"/>
      <c r="AF10" s="203"/>
      <c r="AG10" s="211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191</v>
      </c>
      <c r="B11" s="47">
        <v>275</v>
      </c>
      <c r="C11" s="47">
        <v>260</v>
      </c>
      <c r="D11" s="47">
        <v>225</v>
      </c>
      <c r="E11" s="47">
        <v>160</v>
      </c>
      <c r="F11" s="47">
        <v>160</v>
      </c>
      <c r="G11" s="47">
        <v>270</v>
      </c>
      <c r="H11" s="47">
        <v>205</v>
      </c>
      <c r="I11" s="47">
        <v>205</v>
      </c>
      <c r="J11" s="47">
        <v>225</v>
      </c>
      <c r="K11" s="47">
        <v>275</v>
      </c>
      <c r="L11" s="48">
        <v>300</v>
      </c>
      <c r="M11" s="48">
        <v>300</v>
      </c>
      <c r="N11" s="48">
        <v>300</v>
      </c>
      <c r="O11" s="48">
        <v>325</v>
      </c>
      <c r="P11" s="48">
        <v>325</v>
      </c>
      <c r="Q11" s="48">
        <v>325</v>
      </c>
      <c r="R11" s="48">
        <v>325</v>
      </c>
      <c r="S11" s="48">
        <v>325</v>
      </c>
      <c r="T11" s="48">
        <v>325</v>
      </c>
      <c r="U11" s="48">
        <v>325</v>
      </c>
      <c r="V11" s="48">
        <v>325</v>
      </c>
      <c r="W11" s="48">
        <v>310</v>
      </c>
      <c r="X11" s="49">
        <v>330</v>
      </c>
      <c r="Y11" s="49">
        <v>340</v>
      </c>
      <c r="Z11" s="49">
        <v>375</v>
      </c>
      <c r="AA11" s="49">
        <v>375</v>
      </c>
      <c r="AB11" s="49">
        <v>375</v>
      </c>
      <c r="AC11" s="49">
        <v>375</v>
      </c>
      <c r="AD11" s="49">
        <v>300</v>
      </c>
      <c r="AE11" s="49">
        <v>300</v>
      </c>
      <c r="AF11" s="47">
        <v>248</v>
      </c>
      <c r="AG11" s="50">
        <v>456</v>
      </c>
      <c r="AH11" s="51">
        <f>MAX(B11:AF11)</f>
        <v>375</v>
      </c>
      <c r="AI11" s="52">
        <f>MIN(B11:AF11)</f>
        <v>160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192</v>
      </c>
      <c r="B12" s="47">
        <v>60</v>
      </c>
      <c r="C12" s="47">
        <v>60</v>
      </c>
      <c r="D12" s="47">
        <v>60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>
        <v>60</v>
      </c>
      <c r="L12" s="48">
        <v>60</v>
      </c>
      <c r="M12" s="48">
        <v>60</v>
      </c>
      <c r="N12" s="48">
        <v>60</v>
      </c>
      <c r="O12" s="48">
        <v>60</v>
      </c>
      <c r="P12" s="48">
        <v>60</v>
      </c>
      <c r="Q12" s="48">
        <v>60</v>
      </c>
      <c r="R12" s="48">
        <v>60</v>
      </c>
      <c r="S12" s="48">
        <v>60</v>
      </c>
      <c r="T12" s="48">
        <v>60</v>
      </c>
      <c r="U12" s="48">
        <v>60</v>
      </c>
      <c r="V12" s="48">
        <v>60</v>
      </c>
      <c r="W12" s="48">
        <v>60</v>
      </c>
      <c r="X12" s="48">
        <v>60</v>
      </c>
      <c r="Y12" s="48">
        <v>60</v>
      </c>
      <c r="Z12" s="48">
        <v>60</v>
      </c>
      <c r="AA12" s="48">
        <v>60</v>
      </c>
      <c r="AB12" s="48">
        <v>60</v>
      </c>
      <c r="AC12" s="48">
        <v>60</v>
      </c>
      <c r="AD12" s="48">
        <v>60</v>
      </c>
      <c r="AE12" s="48">
        <v>60</v>
      </c>
      <c r="AF12" s="48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193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7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194</v>
      </c>
      <c r="B14" s="55">
        <v>46</v>
      </c>
      <c r="C14" s="55">
        <v>45.8</v>
      </c>
      <c r="D14" s="55">
        <v>45.9</v>
      </c>
      <c r="E14" s="55">
        <v>45.9</v>
      </c>
      <c r="F14" s="55">
        <v>45.9</v>
      </c>
      <c r="G14" s="55">
        <v>45.9</v>
      </c>
      <c r="H14" s="55">
        <v>45.9</v>
      </c>
      <c r="I14" s="55">
        <v>45.9</v>
      </c>
      <c r="J14" s="55">
        <v>45.9</v>
      </c>
      <c r="K14" s="55">
        <v>45.9</v>
      </c>
      <c r="L14" s="48">
        <v>45.9</v>
      </c>
      <c r="M14" s="48">
        <v>45.9</v>
      </c>
      <c r="N14" s="48">
        <v>45.8</v>
      </c>
      <c r="O14" s="48">
        <v>45.9</v>
      </c>
      <c r="P14" s="48">
        <v>45.9</v>
      </c>
      <c r="Q14" s="48">
        <v>45.9</v>
      </c>
      <c r="R14" s="48">
        <v>45.9</v>
      </c>
      <c r="S14" s="48">
        <v>45.9</v>
      </c>
      <c r="T14" s="48">
        <v>45.9</v>
      </c>
      <c r="U14" s="48">
        <v>45.9</v>
      </c>
      <c r="V14" s="48">
        <v>45.9</v>
      </c>
      <c r="W14" s="48">
        <v>45.9</v>
      </c>
      <c r="X14" s="48">
        <v>45.9</v>
      </c>
      <c r="Y14" s="48">
        <v>45.9</v>
      </c>
      <c r="Z14" s="48">
        <v>45.9</v>
      </c>
      <c r="AA14" s="48">
        <v>45.9</v>
      </c>
      <c r="AB14" s="48">
        <v>45.9</v>
      </c>
      <c r="AC14" s="48">
        <v>46</v>
      </c>
      <c r="AD14" s="48">
        <v>45.9</v>
      </c>
      <c r="AE14" s="48">
        <v>45.9</v>
      </c>
      <c r="AF14" s="55">
        <v>45.9</v>
      </c>
      <c r="AG14" s="56">
        <v>50</v>
      </c>
      <c r="AH14" s="51">
        <f t="shared" si="2"/>
        <v>46</v>
      </c>
      <c r="AI14" s="52">
        <f t="shared" si="3"/>
        <v>45.8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195</v>
      </c>
      <c r="B15" s="47">
        <v>28</v>
      </c>
      <c r="C15" s="47">
        <v>28</v>
      </c>
      <c r="D15" s="47">
        <v>28</v>
      </c>
      <c r="E15" s="47">
        <v>28</v>
      </c>
      <c r="F15" s="47">
        <v>28</v>
      </c>
      <c r="G15" s="47">
        <v>26</v>
      </c>
      <c r="H15" s="47">
        <v>26</v>
      </c>
      <c r="I15" s="47">
        <v>26</v>
      </c>
      <c r="J15" s="47">
        <v>26</v>
      </c>
      <c r="K15" s="47">
        <v>26</v>
      </c>
      <c r="L15" s="48">
        <v>28</v>
      </c>
      <c r="M15" s="48">
        <v>32</v>
      </c>
      <c r="N15" s="48">
        <v>32</v>
      </c>
      <c r="O15" s="48">
        <v>30</v>
      </c>
      <c r="P15" s="48">
        <v>30</v>
      </c>
      <c r="Q15" s="48">
        <v>30</v>
      </c>
      <c r="R15" s="48">
        <v>35</v>
      </c>
      <c r="S15" s="48">
        <v>35</v>
      </c>
      <c r="T15" s="48">
        <v>35</v>
      </c>
      <c r="U15" s="48">
        <v>30</v>
      </c>
      <c r="V15" s="48">
        <v>30</v>
      </c>
      <c r="W15" s="48">
        <v>30</v>
      </c>
      <c r="X15" s="48">
        <v>30</v>
      </c>
      <c r="Y15" s="48">
        <v>30</v>
      </c>
      <c r="Z15" s="48">
        <v>30</v>
      </c>
      <c r="AA15" s="48">
        <v>33</v>
      </c>
      <c r="AB15" s="48">
        <v>30</v>
      </c>
      <c r="AC15" s="48">
        <v>30</v>
      </c>
      <c r="AD15" s="48">
        <v>28</v>
      </c>
      <c r="AE15" s="48">
        <v>28</v>
      </c>
      <c r="AF15" s="47">
        <v>0</v>
      </c>
      <c r="AG15" s="168">
        <v>45</v>
      </c>
      <c r="AH15" s="51">
        <f t="shared" si="2"/>
        <v>35</v>
      </c>
      <c r="AI15" s="52">
        <f t="shared" si="3"/>
        <v>0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196</v>
      </c>
      <c r="B16" s="47">
        <v>25</v>
      </c>
      <c r="C16" s="47">
        <v>25</v>
      </c>
      <c r="D16" s="47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>
        <v>25</v>
      </c>
      <c r="L16" s="48">
        <v>20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8">
        <v>25</v>
      </c>
      <c r="AB16" s="48">
        <v>25</v>
      </c>
      <c r="AC16" s="48">
        <v>25</v>
      </c>
      <c r="AD16" s="48">
        <v>25</v>
      </c>
      <c r="AE16" s="48">
        <v>25</v>
      </c>
      <c r="AF16" s="48">
        <v>25</v>
      </c>
      <c r="AG16" s="168">
        <v>42</v>
      </c>
      <c r="AH16" s="51">
        <f t="shared" si="2"/>
        <v>25</v>
      </c>
      <c r="AI16" s="52">
        <f t="shared" si="3"/>
        <v>20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197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8">
        <v>25</v>
      </c>
      <c r="AB17" s="48">
        <v>25</v>
      </c>
      <c r="AC17" s="48">
        <v>25</v>
      </c>
      <c r="AD17" s="48">
        <v>25</v>
      </c>
      <c r="AE17" s="48">
        <v>25</v>
      </c>
      <c r="AF17" s="48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198</v>
      </c>
      <c r="B18" s="47">
        <v>25.3</v>
      </c>
      <c r="C18" s="47">
        <v>25.3</v>
      </c>
      <c r="D18" s="47">
        <v>25.3</v>
      </c>
      <c r="E18" s="47">
        <v>25.3</v>
      </c>
      <c r="F18" s="47">
        <v>25.3</v>
      </c>
      <c r="G18" s="47">
        <v>0</v>
      </c>
      <c r="H18" s="47">
        <v>0</v>
      </c>
      <c r="I18" s="47">
        <v>25</v>
      </c>
      <c r="J18" s="47">
        <v>25</v>
      </c>
      <c r="K18" s="47">
        <v>25</v>
      </c>
      <c r="L18" s="48">
        <v>25</v>
      </c>
      <c r="M18" s="48">
        <v>25</v>
      </c>
      <c r="N18" s="48">
        <v>25.3</v>
      </c>
      <c r="O18" s="48">
        <v>25.4</v>
      </c>
      <c r="P18" s="48">
        <v>25.4</v>
      </c>
      <c r="Q18" s="48">
        <v>25.4</v>
      </c>
      <c r="R18" s="48">
        <v>25.4</v>
      </c>
      <c r="S18" s="48">
        <v>25.4</v>
      </c>
      <c r="T18" s="48">
        <v>25.4</v>
      </c>
      <c r="U18" s="48">
        <v>25.4</v>
      </c>
      <c r="V18" s="48">
        <v>25.4</v>
      </c>
      <c r="W18" s="48">
        <v>25.4</v>
      </c>
      <c r="X18" s="48">
        <v>25.4</v>
      </c>
      <c r="Y18" s="48">
        <v>25.4</v>
      </c>
      <c r="Z18" s="48">
        <v>25.4</v>
      </c>
      <c r="AA18" s="48">
        <v>25.4</v>
      </c>
      <c r="AB18" s="48">
        <v>25.4</v>
      </c>
      <c r="AC18" s="48">
        <v>25</v>
      </c>
      <c r="AD18" s="48">
        <v>25</v>
      </c>
      <c r="AE18" s="48">
        <v>25</v>
      </c>
      <c r="AF18" s="48">
        <v>25</v>
      </c>
      <c r="AG18" s="168">
        <v>30</v>
      </c>
      <c r="AH18" s="51">
        <f t="shared" si="2"/>
        <v>25.4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199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8">
        <v>6.2</v>
      </c>
      <c r="AB19" s="48">
        <v>6.2</v>
      </c>
      <c r="AC19" s="48">
        <v>6.2</v>
      </c>
      <c r="AD19" s="48">
        <v>6.2</v>
      </c>
      <c r="AE19" s="48">
        <v>6.2</v>
      </c>
      <c r="AF19" s="48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200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201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8">
        <v>22</v>
      </c>
      <c r="AB21" s="48">
        <v>22</v>
      </c>
      <c r="AC21" s="48">
        <v>22</v>
      </c>
      <c r="AD21" s="48">
        <v>22</v>
      </c>
      <c r="AE21" s="48">
        <v>22</v>
      </c>
      <c r="AF21" s="48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202</v>
      </c>
      <c r="B22" s="47">
        <v>22</v>
      </c>
      <c r="C22" s="47">
        <v>22</v>
      </c>
      <c r="D22" s="47">
        <v>22</v>
      </c>
      <c r="E22" s="47">
        <v>22</v>
      </c>
      <c r="F22" s="47">
        <v>22</v>
      </c>
      <c r="G22" s="47">
        <v>22</v>
      </c>
      <c r="H22" s="47">
        <v>22</v>
      </c>
      <c r="I22" s="47">
        <v>22</v>
      </c>
      <c r="J22" s="47">
        <v>22</v>
      </c>
      <c r="K22" s="47">
        <v>22</v>
      </c>
      <c r="L22" s="48">
        <v>15</v>
      </c>
      <c r="M22" s="48">
        <v>15</v>
      </c>
      <c r="N22" s="48">
        <v>15</v>
      </c>
      <c r="O22" s="48">
        <v>15</v>
      </c>
      <c r="P22" s="48">
        <v>15</v>
      </c>
      <c r="Q22" s="48">
        <v>15</v>
      </c>
      <c r="R22" s="48">
        <v>15</v>
      </c>
      <c r="S22" s="48">
        <v>15</v>
      </c>
      <c r="T22" s="48">
        <v>15</v>
      </c>
      <c r="U22" s="48">
        <v>15</v>
      </c>
      <c r="V22" s="48">
        <v>15</v>
      </c>
      <c r="W22" s="48">
        <v>15</v>
      </c>
      <c r="X22" s="48">
        <v>15</v>
      </c>
      <c r="Y22" s="48">
        <v>15</v>
      </c>
      <c r="Z22" s="48">
        <v>15</v>
      </c>
      <c r="AA22" s="48">
        <v>15</v>
      </c>
      <c r="AB22" s="48">
        <v>15</v>
      </c>
      <c r="AC22" s="48">
        <v>15</v>
      </c>
      <c r="AD22" s="48">
        <v>15</v>
      </c>
      <c r="AE22" s="48">
        <v>15</v>
      </c>
      <c r="AF22" s="48">
        <v>15</v>
      </c>
      <c r="AG22" s="168">
        <v>25</v>
      </c>
      <c r="AH22" s="51">
        <f t="shared" si="2"/>
        <v>22</v>
      </c>
      <c r="AI22" s="52">
        <f t="shared" si="3"/>
        <v>15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203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8">
        <v>22</v>
      </c>
      <c r="AB23" s="48">
        <v>22</v>
      </c>
      <c r="AC23" s="48">
        <v>22</v>
      </c>
      <c r="AD23" s="48">
        <v>22</v>
      </c>
      <c r="AE23" s="48">
        <v>22</v>
      </c>
      <c r="AF23" s="48">
        <v>22</v>
      </c>
      <c r="AG23" s="168">
        <v>25</v>
      </c>
      <c r="AH23" s="51">
        <f t="shared" si="2"/>
        <v>22</v>
      </c>
      <c r="AI23" s="52">
        <f t="shared" si="3"/>
        <v>22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204</v>
      </c>
      <c r="B24" s="47">
        <v>22</v>
      </c>
      <c r="C24" s="47">
        <v>22</v>
      </c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22</v>
      </c>
      <c r="J24" s="47">
        <v>22</v>
      </c>
      <c r="K24" s="47">
        <v>22</v>
      </c>
      <c r="L24" s="48">
        <v>15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8">
        <v>22</v>
      </c>
      <c r="AB24" s="48">
        <v>22</v>
      </c>
      <c r="AC24" s="48">
        <v>22</v>
      </c>
      <c r="AD24" s="48">
        <v>22</v>
      </c>
      <c r="AE24" s="48">
        <v>22</v>
      </c>
      <c r="AF24" s="48">
        <v>22</v>
      </c>
      <c r="AG24" s="168">
        <v>24.2</v>
      </c>
      <c r="AH24" s="51">
        <f t="shared" si="2"/>
        <v>22</v>
      </c>
      <c r="AI24" s="52">
        <f t="shared" si="3"/>
        <v>15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93</v>
      </c>
      <c r="B25" s="47">
        <v>15</v>
      </c>
      <c r="C25" s="47">
        <v>15</v>
      </c>
      <c r="D25" s="47">
        <v>15</v>
      </c>
      <c r="E25" s="47">
        <v>15</v>
      </c>
      <c r="F25" s="47">
        <v>15</v>
      </c>
      <c r="G25" s="47">
        <v>15</v>
      </c>
      <c r="H25" s="47">
        <v>15</v>
      </c>
      <c r="I25" s="47">
        <v>15</v>
      </c>
      <c r="J25" s="47">
        <v>15</v>
      </c>
      <c r="K25" s="47">
        <v>15</v>
      </c>
      <c r="L25" s="48">
        <v>10</v>
      </c>
      <c r="M25" s="48">
        <v>15</v>
      </c>
      <c r="N25" s="48">
        <v>15</v>
      </c>
      <c r="O25" s="48">
        <v>15</v>
      </c>
      <c r="P25" s="48">
        <v>15</v>
      </c>
      <c r="Q25" s="48">
        <v>15</v>
      </c>
      <c r="R25" s="48">
        <v>15</v>
      </c>
      <c r="S25" s="48">
        <v>15</v>
      </c>
      <c r="T25" s="48">
        <v>0</v>
      </c>
      <c r="U25" s="48">
        <v>0</v>
      </c>
      <c r="V25" s="48">
        <v>0</v>
      </c>
      <c r="W25" s="48">
        <v>14</v>
      </c>
      <c r="X25" s="48">
        <v>14</v>
      </c>
      <c r="Y25" s="48">
        <v>14</v>
      </c>
      <c r="Z25" s="48">
        <v>14</v>
      </c>
      <c r="AA25" s="48">
        <v>14</v>
      </c>
      <c r="AB25" s="48">
        <v>14</v>
      </c>
      <c r="AC25" s="48">
        <v>14</v>
      </c>
      <c r="AD25" s="48">
        <v>14</v>
      </c>
      <c r="AE25" s="48">
        <v>14</v>
      </c>
      <c r="AF25" s="48">
        <v>14</v>
      </c>
      <c r="AG25" s="168">
        <v>23.5</v>
      </c>
      <c r="AH25" s="51">
        <f t="shared" si="2"/>
        <v>15</v>
      </c>
      <c r="AI25" s="52">
        <f t="shared" si="3"/>
        <v>0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94</v>
      </c>
      <c r="B26" s="47">
        <v>13</v>
      </c>
      <c r="C26" s="47">
        <v>13</v>
      </c>
      <c r="D26" s="47">
        <v>13</v>
      </c>
      <c r="E26" s="47">
        <v>13</v>
      </c>
      <c r="F26" s="47">
        <v>13</v>
      </c>
      <c r="G26" s="47">
        <v>13</v>
      </c>
      <c r="H26" s="47">
        <v>13</v>
      </c>
      <c r="I26" s="47">
        <v>13</v>
      </c>
      <c r="J26" s="47">
        <v>13</v>
      </c>
      <c r="K26" s="47">
        <v>13</v>
      </c>
      <c r="L26" s="48">
        <v>13</v>
      </c>
      <c r="M26" s="48">
        <v>13</v>
      </c>
      <c r="N26" s="48">
        <v>13</v>
      </c>
      <c r="O26" s="48">
        <v>13</v>
      </c>
      <c r="P26" s="48">
        <v>13</v>
      </c>
      <c r="Q26" s="48">
        <v>13</v>
      </c>
      <c r="R26" s="48">
        <v>13</v>
      </c>
      <c r="S26" s="48">
        <v>13</v>
      </c>
      <c r="T26" s="48">
        <v>13</v>
      </c>
      <c r="U26" s="48">
        <v>13</v>
      </c>
      <c r="V26" s="48">
        <v>13</v>
      </c>
      <c r="W26" s="48">
        <v>13</v>
      </c>
      <c r="X26" s="48">
        <v>13</v>
      </c>
      <c r="Y26" s="48">
        <v>13</v>
      </c>
      <c r="Z26" s="48">
        <v>13</v>
      </c>
      <c r="AA26" s="48">
        <v>13</v>
      </c>
      <c r="AB26" s="48">
        <v>13</v>
      </c>
      <c r="AC26" s="48">
        <v>13</v>
      </c>
      <c r="AD26" s="48">
        <v>13</v>
      </c>
      <c r="AE26" s="48">
        <v>13</v>
      </c>
      <c r="AF26" s="48">
        <v>13</v>
      </c>
      <c r="AG26" s="168">
        <v>22.2</v>
      </c>
      <c r="AH26" s="51">
        <f t="shared" si="2"/>
        <v>13</v>
      </c>
      <c r="AI26" s="52">
        <f t="shared" si="3"/>
        <v>13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95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48">
        <v>0</v>
      </c>
      <c r="AC27" s="48">
        <v>0</v>
      </c>
      <c r="AD27" s="48">
        <v>0</v>
      </c>
      <c r="AE27" s="48">
        <v>0</v>
      </c>
      <c r="AF27" s="48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96</v>
      </c>
      <c r="B28" s="47">
        <v>0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8">
        <v>0</v>
      </c>
      <c r="M28" s="48">
        <v>0</v>
      </c>
      <c r="N28" s="48">
        <v>0</v>
      </c>
      <c r="O28" s="48">
        <v>0</v>
      </c>
      <c r="P28" s="48">
        <v>0</v>
      </c>
      <c r="Q28" s="48">
        <v>0</v>
      </c>
      <c r="R28" s="48">
        <v>0</v>
      </c>
      <c r="S28" s="48">
        <v>0</v>
      </c>
      <c r="T28" s="48">
        <v>0</v>
      </c>
      <c r="U28" s="48">
        <v>0</v>
      </c>
      <c r="V28" s="48">
        <v>0</v>
      </c>
      <c r="W28" s="48">
        <v>0</v>
      </c>
      <c r="X28" s="48">
        <v>0</v>
      </c>
      <c r="Y28" s="48">
        <v>0</v>
      </c>
      <c r="Z28" s="48">
        <v>0</v>
      </c>
      <c r="AA28" s="48">
        <v>0</v>
      </c>
      <c r="AB28" s="48">
        <v>0</v>
      </c>
      <c r="AC28" s="48">
        <v>0</v>
      </c>
      <c r="AD28" s="48">
        <v>0</v>
      </c>
      <c r="AE28" s="48">
        <v>0</v>
      </c>
      <c r="AF28" s="48">
        <v>0</v>
      </c>
      <c r="AG28" s="168">
        <v>22.1</v>
      </c>
      <c r="AH28" s="51">
        <f t="shared" si="2"/>
        <v>0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97</v>
      </c>
      <c r="B29" s="55">
        <v>12</v>
      </c>
      <c r="C29" s="55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48">
        <v>12</v>
      </c>
      <c r="AB29" s="48">
        <v>12</v>
      </c>
      <c r="AC29" s="48">
        <v>12</v>
      </c>
      <c r="AD29" s="48">
        <v>12</v>
      </c>
      <c r="AE29" s="48">
        <v>12</v>
      </c>
      <c r="AF29" s="48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98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99</v>
      </c>
      <c r="B31" s="55">
        <v>9</v>
      </c>
      <c r="C31" s="55">
        <v>9</v>
      </c>
      <c r="D31" s="55">
        <v>9</v>
      </c>
      <c r="E31" s="55">
        <v>9</v>
      </c>
      <c r="F31" s="55">
        <v>9</v>
      </c>
      <c r="G31" s="55">
        <v>9</v>
      </c>
      <c r="H31" s="55">
        <v>9</v>
      </c>
      <c r="I31" s="55">
        <v>9</v>
      </c>
      <c r="J31" s="55">
        <v>9</v>
      </c>
      <c r="K31" s="55">
        <v>9</v>
      </c>
      <c r="L31" s="48">
        <v>9</v>
      </c>
      <c r="M31" s="48">
        <v>9</v>
      </c>
      <c r="N31" s="48">
        <v>9</v>
      </c>
      <c r="O31" s="48">
        <v>9</v>
      </c>
      <c r="P31" s="48">
        <v>9</v>
      </c>
      <c r="Q31" s="48">
        <v>4</v>
      </c>
      <c r="R31" s="48">
        <v>4</v>
      </c>
      <c r="S31" s="48">
        <v>4</v>
      </c>
      <c r="T31" s="48">
        <v>8</v>
      </c>
      <c r="U31" s="48">
        <v>8</v>
      </c>
      <c r="V31" s="48">
        <v>8</v>
      </c>
      <c r="W31" s="48">
        <v>8.9</v>
      </c>
      <c r="X31" s="48">
        <v>8.9</v>
      </c>
      <c r="Y31" s="48">
        <v>8.9</v>
      </c>
      <c r="Z31" s="48">
        <v>8.9</v>
      </c>
      <c r="AA31" s="48">
        <v>8.9</v>
      </c>
      <c r="AB31" s="48">
        <v>8.9</v>
      </c>
      <c r="AC31" s="48">
        <v>8.9</v>
      </c>
      <c r="AD31" s="48">
        <v>8.9</v>
      </c>
      <c r="AE31" s="48">
        <v>8.9</v>
      </c>
      <c r="AF31" s="48">
        <v>8.9</v>
      </c>
      <c r="AG31" s="58">
        <v>20</v>
      </c>
      <c r="AH31" s="51">
        <f t="shared" si="2"/>
        <v>9</v>
      </c>
      <c r="AI31" s="52">
        <f t="shared" si="3"/>
        <v>4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100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48">
        <v>0</v>
      </c>
      <c r="AF32" s="48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220</v>
      </c>
      <c r="AK33" s="53"/>
    </row>
    <row r="34" spans="1:41" ht="15.75" thickBot="1" x14ac:dyDescent="0.3">
      <c r="A34" s="63" t="s">
        <v>19</v>
      </c>
      <c r="B34" s="55">
        <v>147</v>
      </c>
      <c r="C34" s="55">
        <v>144</v>
      </c>
      <c r="D34" s="55">
        <v>138.69999999999999</v>
      </c>
      <c r="E34" s="55">
        <v>145.30000000000001</v>
      </c>
      <c r="F34" s="55">
        <v>142</v>
      </c>
      <c r="G34" s="55">
        <v>54</v>
      </c>
      <c r="H34" s="55">
        <v>105</v>
      </c>
      <c r="I34" s="55">
        <v>100</v>
      </c>
      <c r="J34" s="55">
        <v>106</v>
      </c>
      <c r="K34" s="55">
        <v>107</v>
      </c>
      <c r="L34" s="64">
        <v>94</v>
      </c>
      <c r="M34" s="64">
        <f>81+48</f>
        <v>129</v>
      </c>
      <c r="N34" s="64">
        <f>83.8+52.1</f>
        <v>135.9</v>
      </c>
      <c r="O34" s="64">
        <f>50.9+77.9</f>
        <v>128.80000000000001</v>
      </c>
      <c r="P34" s="64">
        <f>95+56</f>
        <v>151</v>
      </c>
      <c r="Q34" s="64">
        <f>96+57</f>
        <v>153</v>
      </c>
      <c r="R34" s="64">
        <v>151</v>
      </c>
      <c r="S34" s="64">
        <v>153</v>
      </c>
      <c r="T34" s="64">
        <v>141</v>
      </c>
      <c r="U34" s="64">
        <v>145</v>
      </c>
      <c r="V34" s="64">
        <v>140</v>
      </c>
      <c r="W34" s="64">
        <v>149</v>
      </c>
      <c r="X34" s="64">
        <v>156</v>
      </c>
      <c r="Y34" s="64">
        <v>156</v>
      </c>
      <c r="Z34" s="64">
        <v>156</v>
      </c>
      <c r="AA34" s="64">
        <v>157.6</v>
      </c>
      <c r="AB34" s="64">
        <v>159.30000000000001</v>
      </c>
      <c r="AC34" s="64">
        <v>158</v>
      </c>
      <c r="AD34" s="64">
        <v>159.5</v>
      </c>
      <c r="AE34" s="64">
        <v>159.5</v>
      </c>
      <c r="AF34" s="64">
        <v>159.5</v>
      </c>
      <c r="AG34" s="58">
        <v>240</v>
      </c>
      <c r="AH34" s="51">
        <f t="shared" si="2"/>
        <v>159.5</v>
      </c>
      <c r="AI34" s="52">
        <f t="shared" si="3"/>
        <v>54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847.5</v>
      </c>
      <c r="C35" s="66">
        <f t="shared" si="4"/>
        <v>832.3</v>
      </c>
      <c r="D35" s="66">
        <f t="shared" si="4"/>
        <v>797.4</v>
      </c>
      <c r="E35" s="66">
        <f t="shared" si="4"/>
        <v>732.4</v>
      </c>
      <c r="F35" s="66">
        <f t="shared" si="4"/>
        <v>732.4</v>
      </c>
      <c r="G35" s="66">
        <f t="shared" si="4"/>
        <v>815.09999999999991</v>
      </c>
      <c r="H35" s="66">
        <f t="shared" si="4"/>
        <v>750.09999999999991</v>
      </c>
      <c r="I35" s="66">
        <f t="shared" si="4"/>
        <v>775.09999999999991</v>
      </c>
      <c r="J35" s="66">
        <f t="shared" si="4"/>
        <v>795.09999999999991</v>
      </c>
      <c r="K35" s="66">
        <f t="shared" si="4"/>
        <v>845.09999999999991</v>
      </c>
      <c r="L35" s="66">
        <f t="shared" si="4"/>
        <v>848.09999999999991</v>
      </c>
      <c r="M35" s="66">
        <f t="shared" si="4"/>
        <v>869.1</v>
      </c>
      <c r="N35" s="66">
        <f t="shared" si="4"/>
        <v>869.30000000000007</v>
      </c>
      <c r="O35" s="66">
        <f t="shared" si="4"/>
        <v>892.5</v>
      </c>
      <c r="P35" s="66">
        <f t="shared" si="4"/>
        <v>892.5</v>
      </c>
      <c r="Q35" s="66">
        <f t="shared" si="4"/>
        <v>887.5</v>
      </c>
      <c r="R35" s="66">
        <f t="shared" si="4"/>
        <v>892.5</v>
      </c>
      <c r="S35" s="66">
        <f t="shared" si="4"/>
        <v>892.5</v>
      </c>
      <c r="T35" s="66">
        <f t="shared" si="4"/>
        <v>881.5</v>
      </c>
      <c r="U35" s="66">
        <f t="shared" si="4"/>
        <v>876.5</v>
      </c>
      <c r="V35" s="66">
        <f t="shared" si="4"/>
        <v>876.5</v>
      </c>
      <c r="W35" s="66">
        <f t="shared" si="4"/>
        <v>876.4</v>
      </c>
      <c r="X35" s="66">
        <f t="shared" si="4"/>
        <v>896.4</v>
      </c>
      <c r="Y35" s="66">
        <f t="shared" si="4"/>
        <v>906.4</v>
      </c>
      <c r="Z35" s="66">
        <f t="shared" si="4"/>
        <v>941.4</v>
      </c>
      <c r="AA35" s="66">
        <f t="shared" si="4"/>
        <v>944.4</v>
      </c>
      <c r="AB35" s="66">
        <f t="shared" si="4"/>
        <v>941.4</v>
      </c>
      <c r="AC35" s="66">
        <f t="shared" si="4"/>
        <v>941.1</v>
      </c>
      <c r="AD35" s="66">
        <f t="shared" si="4"/>
        <v>864</v>
      </c>
      <c r="AE35" s="66">
        <f t="shared" si="4"/>
        <v>864</v>
      </c>
      <c r="AF35" s="66">
        <f t="shared" si="4"/>
        <v>783.99999999999989</v>
      </c>
      <c r="AG35" s="58">
        <f>SUM(AG11:AG34)</f>
        <v>1416.83</v>
      </c>
      <c r="AH35" s="51">
        <f t="shared" si="2"/>
        <v>944.4</v>
      </c>
      <c r="AI35" s="52">
        <f t="shared" si="3"/>
        <v>732.4</v>
      </c>
      <c r="AK35" s="53"/>
    </row>
    <row r="36" spans="1:41" x14ac:dyDescent="0.25">
      <c r="A36" s="54" t="s">
        <v>21</v>
      </c>
      <c r="B36" s="55">
        <v>140.1</v>
      </c>
      <c r="C36" s="55">
        <v>138.80000000000001</v>
      </c>
      <c r="D36" s="55">
        <v>138.80000000000001</v>
      </c>
      <c r="E36" s="55">
        <v>140.69999999999999</v>
      </c>
      <c r="F36" s="55">
        <v>130</v>
      </c>
      <c r="G36" s="55">
        <v>142</v>
      </c>
      <c r="H36" s="55">
        <v>130</v>
      </c>
      <c r="I36" s="55">
        <v>116</v>
      </c>
      <c r="J36" s="55">
        <v>142</v>
      </c>
      <c r="K36" s="55">
        <v>139</v>
      </c>
      <c r="L36" s="48">
        <v>139</v>
      </c>
      <c r="M36" s="48">
        <v>139</v>
      </c>
      <c r="N36" s="48">
        <v>138.4</v>
      </c>
      <c r="O36" s="48">
        <v>138.69999999999999</v>
      </c>
      <c r="P36" s="48">
        <v>138.69999999999999</v>
      </c>
      <c r="Q36" s="48">
        <v>138.69999999999999</v>
      </c>
      <c r="R36" s="48">
        <v>138.69999999999999</v>
      </c>
      <c r="S36" s="48">
        <v>138.69999999999999</v>
      </c>
      <c r="T36" s="48">
        <v>138.69999999999999</v>
      </c>
      <c r="U36" s="48">
        <v>138.69999999999999</v>
      </c>
      <c r="V36" s="48">
        <v>139.1</v>
      </c>
      <c r="W36" s="48">
        <v>139.1</v>
      </c>
      <c r="X36" s="48">
        <v>139.1</v>
      </c>
      <c r="Y36" s="48">
        <v>139.1</v>
      </c>
      <c r="Z36" s="48">
        <v>139.1</v>
      </c>
      <c r="AA36" s="48">
        <v>140.19999999999999</v>
      </c>
      <c r="AB36" s="48">
        <v>140.5</v>
      </c>
      <c r="AC36" s="48">
        <v>141.1</v>
      </c>
      <c r="AD36" s="48">
        <v>140.69999999999999</v>
      </c>
      <c r="AE36" s="48">
        <v>140.69999999999999</v>
      </c>
      <c r="AF36" s="47">
        <v>48.7</v>
      </c>
      <c r="AG36" s="56">
        <v>144</v>
      </c>
      <c r="AH36" s="51">
        <f t="shared" si="2"/>
        <v>142</v>
      </c>
      <c r="AI36" s="52">
        <f t="shared" si="3"/>
        <v>48.7</v>
      </c>
      <c r="AK36" s="53"/>
    </row>
    <row r="37" spans="1:41" x14ac:dyDescent="0.25">
      <c r="A37" s="57" t="s">
        <v>22</v>
      </c>
      <c r="B37" s="55">
        <v>70.599999999999994</v>
      </c>
      <c r="C37" s="55">
        <v>69.8</v>
      </c>
      <c r="D37" s="55">
        <v>69.3</v>
      </c>
      <c r="E37" s="55">
        <v>70</v>
      </c>
      <c r="F37" s="55">
        <v>65</v>
      </c>
      <c r="G37" s="55">
        <v>70</v>
      </c>
      <c r="H37" s="55">
        <v>60</v>
      </c>
      <c r="I37" s="55">
        <v>70</v>
      </c>
      <c r="J37" s="55">
        <v>69</v>
      </c>
      <c r="K37" s="55">
        <v>72.099999999999994</v>
      </c>
      <c r="L37" s="67">
        <v>72.099999999999994</v>
      </c>
      <c r="M37" s="67">
        <v>72.099999999999994</v>
      </c>
      <c r="N37" s="67">
        <v>71.599999999999994</v>
      </c>
      <c r="O37" s="67">
        <v>71.7</v>
      </c>
      <c r="P37" s="67">
        <v>71.7</v>
      </c>
      <c r="Q37" s="67">
        <v>71.7</v>
      </c>
      <c r="R37" s="67">
        <v>71.7</v>
      </c>
      <c r="S37" s="67">
        <v>71.7</v>
      </c>
      <c r="T37" s="67">
        <v>71.7</v>
      </c>
      <c r="U37" s="67">
        <v>71.7</v>
      </c>
      <c r="V37" s="67">
        <v>71.7</v>
      </c>
      <c r="W37" s="67">
        <v>71.7</v>
      </c>
      <c r="X37" s="67">
        <v>71.7</v>
      </c>
      <c r="Y37" s="67">
        <v>71.7</v>
      </c>
      <c r="Z37" s="67">
        <v>71.7</v>
      </c>
      <c r="AA37" s="67">
        <v>70.099999999999994</v>
      </c>
      <c r="AB37" s="67">
        <v>71.099999999999994</v>
      </c>
      <c r="AC37" s="67">
        <v>70.2</v>
      </c>
      <c r="AD37" s="67">
        <v>68.7</v>
      </c>
      <c r="AE37" s="67">
        <v>68.7</v>
      </c>
      <c r="AF37" s="67">
        <v>68.7</v>
      </c>
      <c r="AG37" s="58">
        <v>70</v>
      </c>
      <c r="AH37" s="51">
        <f t="shared" si="2"/>
        <v>72.099999999999994</v>
      </c>
      <c r="AI37" s="52">
        <f t="shared" si="3"/>
        <v>60</v>
      </c>
      <c r="AK37" s="53"/>
    </row>
    <row r="38" spans="1:41" x14ac:dyDescent="0.25">
      <c r="A38" s="57" t="s">
        <v>23</v>
      </c>
      <c r="B38" s="55">
        <v>63.1</v>
      </c>
      <c r="C38" s="55">
        <v>63</v>
      </c>
      <c r="D38" s="55">
        <v>63.2</v>
      </c>
      <c r="E38" s="55">
        <v>58</v>
      </c>
      <c r="F38" s="55">
        <v>58</v>
      </c>
      <c r="G38" s="55">
        <v>62</v>
      </c>
      <c r="H38" s="55">
        <v>58</v>
      </c>
      <c r="I38" s="55">
        <v>62</v>
      </c>
      <c r="J38" s="55">
        <v>62.45</v>
      </c>
      <c r="K38" s="55">
        <v>62.3</v>
      </c>
      <c r="L38" s="67">
        <v>62.3</v>
      </c>
      <c r="M38" s="67">
        <v>62.3</v>
      </c>
      <c r="N38" s="67">
        <v>63.7</v>
      </c>
      <c r="O38" s="67">
        <v>63.3</v>
      </c>
      <c r="P38" s="67">
        <v>63.3</v>
      </c>
      <c r="Q38" s="67">
        <v>63.3</v>
      </c>
      <c r="R38" s="67">
        <v>63.3</v>
      </c>
      <c r="S38" s="67">
        <v>63.3</v>
      </c>
      <c r="T38" s="67">
        <v>63.3</v>
      </c>
      <c r="U38" s="67">
        <v>63.3</v>
      </c>
      <c r="V38" s="67">
        <v>63.3</v>
      </c>
      <c r="W38" s="67">
        <v>63.3</v>
      </c>
      <c r="X38" s="67">
        <v>63.3</v>
      </c>
      <c r="Y38" s="67">
        <v>63.3</v>
      </c>
      <c r="Z38" s="67">
        <v>63.3</v>
      </c>
      <c r="AA38" s="67">
        <v>63.7</v>
      </c>
      <c r="AB38" s="67">
        <v>63.5</v>
      </c>
      <c r="AC38" s="67">
        <v>63.6</v>
      </c>
      <c r="AD38" s="67">
        <v>63.2</v>
      </c>
      <c r="AE38" s="67">
        <v>63.2</v>
      </c>
      <c r="AF38" s="67">
        <v>63.2</v>
      </c>
      <c r="AG38" s="58">
        <v>69</v>
      </c>
      <c r="AH38" s="51">
        <f t="shared" si="2"/>
        <v>63.7</v>
      </c>
      <c r="AI38" s="52">
        <f t="shared" si="3"/>
        <v>58</v>
      </c>
      <c r="AK38" s="53"/>
    </row>
    <row r="39" spans="1:41" x14ac:dyDescent="0.25">
      <c r="A39" s="57" t="s">
        <v>24</v>
      </c>
      <c r="B39" s="55">
        <v>30</v>
      </c>
      <c r="C39" s="55">
        <v>30</v>
      </c>
      <c r="D39" s="55">
        <v>30</v>
      </c>
      <c r="E39" s="55">
        <v>30</v>
      </c>
      <c r="F39" s="55">
        <v>30</v>
      </c>
      <c r="G39" s="55">
        <v>30</v>
      </c>
      <c r="H39" s="55">
        <v>30</v>
      </c>
      <c r="I39" s="55">
        <v>30</v>
      </c>
      <c r="J39" s="55">
        <v>30</v>
      </c>
      <c r="K39" s="55">
        <v>30</v>
      </c>
      <c r="L39" s="67">
        <v>30</v>
      </c>
      <c r="M39" s="67">
        <v>30</v>
      </c>
      <c r="N39" s="67">
        <v>30</v>
      </c>
      <c r="O39" s="67">
        <v>30</v>
      </c>
      <c r="P39" s="67">
        <v>30</v>
      </c>
      <c r="Q39" s="67">
        <v>30</v>
      </c>
      <c r="R39" s="67">
        <v>30</v>
      </c>
      <c r="S39" s="67">
        <v>30</v>
      </c>
      <c r="T39" s="67">
        <v>30</v>
      </c>
      <c r="U39" s="67">
        <v>30</v>
      </c>
      <c r="V39" s="67">
        <v>30</v>
      </c>
      <c r="W39" s="67">
        <v>30</v>
      </c>
      <c r="X39" s="67">
        <v>30</v>
      </c>
      <c r="Y39" s="67">
        <v>30</v>
      </c>
      <c r="Z39" s="67">
        <v>30</v>
      </c>
      <c r="AA39" s="67">
        <v>30</v>
      </c>
      <c r="AB39" s="67">
        <v>30</v>
      </c>
      <c r="AC39" s="67">
        <v>30</v>
      </c>
      <c r="AD39" s="67">
        <v>30</v>
      </c>
      <c r="AE39" s="67">
        <v>30</v>
      </c>
      <c r="AF39" s="67">
        <v>30</v>
      </c>
      <c r="AG39" s="58">
        <v>60</v>
      </c>
      <c r="AH39" s="51">
        <f t="shared" si="2"/>
        <v>30</v>
      </c>
      <c r="AI39" s="52">
        <f t="shared" si="3"/>
        <v>30</v>
      </c>
      <c r="AK39" s="53"/>
    </row>
    <row r="40" spans="1:41" x14ac:dyDescent="0.25">
      <c r="A40" s="57" t="s">
        <v>25</v>
      </c>
      <c r="B40" s="55">
        <v>15</v>
      </c>
      <c r="C40" s="55">
        <v>15</v>
      </c>
      <c r="D40" s="55">
        <v>15</v>
      </c>
      <c r="E40" s="55">
        <v>15</v>
      </c>
      <c r="F40" s="55">
        <v>15</v>
      </c>
      <c r="G40" s="55">
        <v>15</v>
      </c>
      <c r="H40" s="55">
        <v>15</v>
      </c>
      <c r="I40" s="55">
        <v>15</v>
      </c>
      <c r="J40" s="55">
        <v>15</v>
      </c>
      <c r="K40" s="55">
        <v>15</v>
      </c>
      <c r="L40" s="48">
        <v>15</v>
      </c>
      <c r="M40" s="48">
        <v>15</v>
      </c>
      <c r="N40" s="48">
        <v>15</v>
      </c>
      <c r="O40" s="48">
        <v>15</v>
      </c>
      <c r="P40" s="48">
        <v>15</v>
      </c>
      <c r="Q40" s="48">
        <v>15</v>
      </c>
      <c r="R40" s="48">
        <v>15</v>
      </c>
      <c r="S40" s="48">
        <v>15</v>
      </c>
      <c r="T40" s="48">
        <v>15</v>
      </c>
      <c r="U40" s="48">
        <v>15</v>
      </c>
      <c r="V40" s="48">
        <v>15</v>
      </c>
      <c r="W40" s="48">
        <v>15</v>
      </c>
      <c r="X40" s="48">
        <v>15</v>
      </c>
      <c r="Y40" s="48">
        <v>15</v>
      </c>
      <c r="Z40" s="67">
        <v>15</v>
      </c>
      <c r="AA40" s="67">
        <v>15</v>
      </c>
      <c r="AB40" s="67">
        <v>15</v>
      </c>
      <c r="AC40" s="67">
        <v>15</v>
      </c>
      <c r="AD40" s="67">
        <v>15</v>
      </c>
      <c r="AE40" s="67">
        <v>15</v>
      </c>
      <c r="AF40" s="67">
        <v>15</v>
      </c>
      <c r="AG40" s="58">
        <v>30</v>
      </c>
      <c r="AH40" s="51">
        <f t="shared" si="2"/>
        <v>15</v>
      </c>
      <c r="AI40" s="52">
        <f t="shared" si="3"/>
        <v>15</v>
      </c>
      <c r="AK40" s="53"/>
    </row>
    <row r="41" spans="1:41" x14ac:dyDescent="0.25">
      <c r="A41" s="57" t="s">
        <v>85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68">
        <v>16.899999999999999</v>
      </c>
      <c r="C42" s="68">
        <v>16.899999999999999</v>
      </c>
      <c r="D42" s="68">
        <v>16.899999999999999</v>
      </c>
      <c r="E42" s="68">
        <v>16.600000000000001</v>
      </c>
      <c r="F42" s="68">
        <v>16.600000000000001</v>
      </c>
      <c r="G42" s="68">
        <v>16.600000000000001</v>
      </c>
      <c r="H42" s="68">
        <v>16.600000000000001</v>
      </c>
      <c r="I42" s="68">
        <v>16.600000000000001</v>
      </c>
      <c r="J42" s="68">
        <v>17</v>
      </c>
      <c r="K42" s="68">
        <v>17.3</v>
      </c>
      <c r="L42" s="48">
        <v>17.3</v>
      </c>
      <c r="M42" s="48">
        <v>17.3</v>
      </c>
      <c r="N42" s="48">
        <v>16.899999999999999</v>
      </c>
      <c r="O42" s="48">
        <v>16.899999999999999</v>
      </c>
      <c r="P42" s="48">
        <v>16.899999999999999</v>
      </c>
      <c r="Q42" s="48">
        <v>16.899999999999999</v>
      </c>
      <c r="R42" s="48">
        <v>16.899999999999999</v>
      </c>
      <c r="S42" s="48">
        <v>16.899999999999999</v>
      </c>
      <c r="T42" s="48">
        <v>16.899999999999999</v>
      </c>
      <c r="U42" s="48">
        <v>16.899999999999999</v>
      </c>
      <c r="V42" s="48">
        <v>16.899999999999999</v>
      </c>
      <c r="W42" s="48">
        <v>16.899999999999999</v>
      </c>
      <c r="X42" s="48">
        <v>16.899999999999999</v>
      </c>
      <c r="Y42" s="48">
        <v>16.899999999999999</v>
      </c>
      <c r="Z42" s="48">
        <v>16.899999999999999</v>
      </c>
      <c r="AA42" s="48">
        <v>16.899999999999999</v>
      </c>
      <c r="AB42" s="48">
        <v>16.899999999999999</v>
      </c>
      <c r="AC42" s="48">
        <v>16.899999999999999</v>
      </c>
      <c r="AD42" s="48">
        <v>16.899999999999999</v>
      </c>
      <c r="AE42" s="48">
        <v>16.899999999999999</v>
      </c>
      <c r="AF42" s="48">
        <v>16.899999999999999</v>
      </c>
      <c r="AG42" s="58">
        <v>24</v>
      </c>
      <c r="AH42" s="51">
        <f t="shared" si="2"/>
        <v>17.3</v>
      </c>
      <c r="AI42" s="52">
        <f t="shared" si="3"/>
        <v>16.600000000000001</v>
      </c>
      <c r="AK42" s="53"/>
    </row>
    <row r="43" spans="1:41" x14ac:dyDescent="0.25">
      <c r="A43" s="57" t="s">
        <v>27</v>
      </c>
      <c r="B43" s="55">
        <v>0</v>
      </c>
      <c r="C43" s="55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48">
        <v>0</v>
      </c>
      <c r="M43" s="48">
        <v>0</v>
      </c>
      <c r="N43" s="48">
        <v>0</v>
      </c>
      <c r="O43" s="48">
        <v>0</v>
      </c>
      <c r="P43" s="48">
        <v>0</v>
      </c>
      <c r="Q43" s="48">
        <v>0</v>
      </c>
      <c r="R43" s="48">
        <v>0</v>
      </c>
      <c r="S43" s="48">
        <v>0</v>
      </c>
      <c r="T43" s="48">
        <v>0</v>
      </c>
      <c r="U43" s="48">
        <v>0</v>
      </c>
      <c r="V43" s="48">
        <v>0</v>
      </c>
      <c r="W43" s="48">
        <v>0</v>
      </c>
      <c r="X43" s="48">
        <v>0</v>
      </c>
      <c r="Y43" s="48">
        <v>0</v>
      </c>
      <c r="Z43" s="48">
        <v>0</v>
      </c>
      <c r="AA43" s="48">
        <v>0</v>
      </c>
      <c r="AB43" s="48">
        <v>0</v>
      </c>
      <c r="AC43" s="48">
        <v>0</v>
      </c>
      <c r="AD43" s="48">
        <v>0</v>
      </c>
      <c r="AE43" s="48">
        <v>0</v>
      </c>
      <c r="AF43" s="48">
        <v>0</v>
      </c>
      <c r="AG43" s="58">
        <v>15</v>
      </c>
      <c r="AH43" s="51">
        <f t="shared" si="2"/>
        <v>0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12</v>
      </c>
      <c r="C44" s="55">
        <v>12</v>
      </c>
      <c r="D44" s="55">
        <v>12</v>
      </c>
      <c r="E44" s="55">
        <v>12</v>
      </c>
      <c r="F44" s="55">
        <v>12</v>
      </c>
      <c r="G44" s="55">
        <v>12</v>
      </c>
      <c r="H44" s="55">
        <v>12</v>
      </c>
      <c r="I44" s="55">
        <v>12</v>
      </c>
      <c r="J44" s="55">
        <v>12</v>
      </c>
      <c r="K44" s="55">
        <v>12</v>
      </c>
      <c r="L44" s="48">
        <v>12</v>
      </c>
      <c r="M44" s="48">
        <v>12</v>
      </c>
      <c r="N44" s="48">
        <v>12</v>
      </c>
      <c r="O44" s="48">
        <v>12</v>
      </c>
      <c r="P44" s="48">
        <v>12</v>
      </c>
      <c r="Q44" s="48">
        <v>12</v>
      </c>
      <c r="R44" s="48">
        <v>12</v>
      </c>
      <c r="S44" s="48">
        <v>12</v>
      </c>
      <c r="T44" s="48">
        <v>12</v>
      </c>
      <c r="U44" s="48">
        <v>12</v>
      </c>
      <c r="V44" s="48">
        <v>12</v>
      </c>
      <c r="W44" s="48">
        <v>12</v>
      </c>
      <c r="X44" s="48">
        <v>12</v>
      </c>
      <c r="Y44" s="48">
        <v>12</v>
      </c>
      <c r="Z44" s="48">
        <v>12</v>
      </c>
      <c r="AA44" s="48">
        <v>12</v>
      </c>
      <c r="AB44" s="48">
        <v>12</v>
      </c>
      <c r="AC44" s="48">
        <v>12</v>
      </c>
      <c r="AD44" s="48">
        <v>12</v>
      </c>
      <c r="AE44" s="48">
        <v>12</v>
      </c>
      <c r="AF44" s="48">
        <v>12</v>
      </c>
      <c r="AG44" s="58">
        <v>14.1</v>
      </c>
      <c r="AH44" s="51">
        <f t="shared" si="2"/>
        <v>12</v>
      </c>
      <c r="AI44" s="52">
        <f t="shared" si="3"/>
        <v>12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68">
        <v>14</v>
      </c>
      <c r="C45" s="68">
        <v>4</v>
      </c>
      <c r="D45" s="68">
        <v>14</v>
      </c>
      <c r="E45" s="68">
        <v>14</v>
      </c>
      <c r="F45" s="68">
        <v>14</v>
      </c>
      <c r="G45" s="68">
        <v>14</v>
      </c>
      <c r="H45" s="68">
        <v>14</v>
      </c>
      <c r="I45" s="68">
        <v>14</v>
      </c>
      <c r="J45" s="68">
        <v>14</v>
      </c>
      <c r="K45" s="68">
        <v>14</v>
      </c>
      <c r="L45" s="48">
        <v>14</v>
      </c>
      <c r="M45" s="48">
        <v>14</v>
      </c>
      <c r="N45" s="48">
        <v>14</v>
      </c>
      <c r="O45" s="48">
        <v>14</v>
      </c>
      <c r="P45" s="48">
        <v>14</v>
      </c>
      <c r="Q45" s="48">
        <v>14</v>
      </c>
      <c r="R45" s="48">
        <v>14</v>
      </c>
      <c r="S45" s="48">
        <v>14</v>
      </c>
      <c r="T45" s="48">
        <v>14</v>
      </c>
      <c r="U45" s="48">
        <v>14</v>
      </c>
      <c r="V45" s="48">
        <v>14</v>
      </c>
      <c r="W45" s="48">
        <v>14</v>
      </c>
      <c r="X45" s="48">
        <v>14</v>
      </c>
      <c r="Y45" s="48">
        <v>14</v>
      </c>
      <c r="Z45" s="48">
        <v>14</v>
      </c>
      <c r="AA45" s="48">
        <v>14</v>
      </c>
      <c r="AB45" s="48">
        <v>14</v>
      </c>
      <c r="AC45" s="48">
        <v>14</v>
      </c>
      <c r="AD45" s="48">
        <v>14</v>
      </c>
      <c r="AE45" s="48">
        <v>14</v>
      </c>
      <c r="AF45" s="55">
        <v>2.7</v>
      </c>
      <c r="AG45" s="58">
        <v>14</v>
      </c>
      <c r="AH45" s="51">
        <f t="shared" si="2"/>
        <v>14</v>
      </c>
      <c r="AI45" s="52">
        <f t="shared" si="3"/>
        <v>2.7</v>
      </c>
      <c r="AK45" s="53"/>
    </row>
    <row r="46" spans="1:41" x14ac:dyDescent="0.25">
      <c r="A46" s="57" t="s">
        <v>30</v>
      </c>
      <c r="B46" s="55">
        <v>6.6</v>
      </c>
      <c r="C46" s="55">
        <v>6.6</v>
      </c>
      <c r="D46" s="55">
        <v>6.6</v>
      </c>
      <c r="E46" s="55">
        <v>6.6</v>
      </c>
      <c r="F46" s="55">
        <v>6.6</v>
      </c>
      <c r="G46" s="55">
        <v>6.6</v>
      </c>
      <c r="H46" s="55">
        <v>6.6</v>
      </c>
      <c r="I46" s="55">
        <v>6.6</v>
      </c>
      <c r="J46" s="55">
        <v>6.6</v>
      </c>
      <c r="K46" s="55">
        <v>6.6</v>
      </c>
      <c r="L46" s="48">
        <v>6.6</v>
      </c>
      <c r="M46" s="48">
        <v>6.6</v>
      </c>
      <c r="N46" s="48">
        <v>6.7</v>
      </c>
      <c r="O46" s="48">
        <v>6.7</v>
      </c>
      <c r="P46" s="48">
        <v>6.7</v>
      </c>
      <c r="Q46" s="48">
        <v>6.7</v>
      </c>
      <c r="R46" s="48">
        <v>6.7</v>
      </c>
      <c r="S46" s="48">
        <v>6.7</v>
      </c>
      <c r="T46" s="48">
        <v>6.7</v>
      </c>
      <c r="U46" s="48">
        <v>6.7</v>
      </c>
      <c r="V46" s="48">
        <v>6.7</v>
      </c>
      <c r="W46" s="48">
        <v>6.7</v>
      </c>
      <c r="X46" s="48">
        <v>6.7</v>
      </c>
      <c r="Y46" s="48">
        <v>6.7</v>
      </c>
      <c r="Z46" s="48">
        <v>6.7</v>
      </c>
      <c r="AA46" s="48">
        <v>6.7</v>
      </c>
      <c r="AB46" s="48">
        <v>6.7</v>
      </c>
      <c r="AC46" s="48">
        <v>6.7</v>
      </c>
      <c r="AD46" s="48">
        <v>6.7</v>
      </c>
      <c r="AE46" s="48">
        <v>6.7</v>
      </c>
      <c r="AF46" s="48">
        <v>6.7</v>
      </c>
      <c r="AG46" s="58">
        <v>10.050000000000001</v>
      </c>
      <c r="AH46" s="51">
        <f t="shared" si="2"/>
        <v>6.7</v>
      </c>
      <c r="AI46" s="52">
        <f t="shared" si="3"/>
        <v>6.6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48">
        <v>6.2</v>
      </c>
      <c r="AB47" s="48">
        <v>6.2</v>
      </c>
      <c r="AC47" s="48">
        <v>6.2</v>
      </c>
      <c r="AD47" s="48">
        <v>6.2</v>
      </c>
      <c r="AE47" s="48">
        <v>6.2</v>
      </c>
      <c r="AF47" s="48">
        <v>6.2</v>
      </c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378.04</v>
      </c>
      <c r="C49" s="66">
        <f t="shared" si="6"/>
        <v>365.84000000000003</v>
      </c>
      <c r="D49" s="66">
        <f t="shared" si="6"/>
        <v>375.54</v>
      </c>
      <c r="E49" s="66">
        <f t="shared" si="6"/>
        <v>372.64000000000004</v>
      </c>
      <c r="F49" s="66">
        <f t="shared" si="6"/>
        <v>356.94000000000005</v>
      </c>
      <c r="G49" s="66">
        <f t="shared" si="6"/>
        <v>377.94000000000005</v>
      </c>
      <c r="H49" s="66">
        <f t="shared" si="6"/>
        <v>351.94000000000005</v>
      </c>
      <c r="I49" s="66">
        <f t="shared" si="6"/>
        <v>351.94000000000005</v>
      </c>
      <c r="J49" s="66">
        <f t="shared" si="6"/>
        <v>377.79</v>
      </c>
      <c r="K49" s="66">
        <f t="shared" si="6"/>
        <v>378.04</v>
      </c>
      <c r="L49" s="66">
        <f t="shared" si="6"/>
        <v>378.04</v>
      </c>
      <c r="M49" s="66">
        <f t="shared" si="6"/>
        <v>378.04</v>
      </c>
      <c r="N49" s="66">
        <f t="shared" si="6"/>
        <v>378.03999999999996</v>
      </c>
      <c r="O49" s="66">
        <f t="shared" si="6"/>
        <v>378.03999999999996</v>
      </c>
      <c r="P49" s="66">
        <f t="shared" si="6"/>
        <v>378.03999999999996</v>
      </c>
      <c r="Q49" s="66">
        <f t="shared" si="6"/>
        <v>378.03999999999996</v>
      </c>
      <c r="R49" s="66">
        <f t="shared" si="6"/>
        <v>378.03999999999996</v>
      </c>
      <c r="S49" s="66">
        <f t="shared" si="6"/>
        <v>378.03999999999996</v>
      </c>
      <c r="T49" s="66">
        <f t="shared" si="6"/>
        <v>378.03999999999996</v>
      </c>
      <c r="U49" s="66">
        <f t="shared" si="6"/>
        <v>378.03999999999996</v>
      </c>
      <c r="V49" s="66">
        <f t="shared" si="6"/>
        <v>378.44</v>
      </c>
      <c r="W49" s="66">
        <f t="shared" si="6"/>
        <v>378.44</v>
      </c>
      <c r="X49" s="66">
        <f t="shared" si="6"/>
        <v>378.44</v>
      </c>
      <c r="Y49" s="66">
        <f t="shared" si="6"/>
        <v>378.44</v>
      </c>
      <c r="Z49" s="66">
        <f t="shared" si="6"/>
        <v>378.44</v>
      </c>
      <c r="AA49" s="66">
        <f t="shared" si="6"/>
        <v>378.34</v>
      </c>
      <c r="AB49" s="66">
        <f t="shared" si="6"/>
        <v>379.44</v>
      </c>
      <c r="AC49" s="66">
        <f t="shared" si="6"/>
        <v>379.24</v>
      </c>
      <c r="AD49" s="66">
        <f t="shared" si="6"/>
        <v>376.93999999999994</v>
      </c>
      <c r="AE49" s="66">
        <f t="shared" si="6"/>
        <v>376.93999999999994</v>
      </c>
      <c r="AF49" s="66">
        <f t="shared" si="6"/>
        <v>273.64000000000004</v>
      </c>
      <c r="AG49" s="71">
        <f>SUM(AG36:AG48)</f>
        <v>489.91</v>
      </c>
      <c r="AH49" s="51">
        <f t="shared" si="2"/>
        <v>379.44</v>
      </c>
      <c r="AI49" s="52">
        <f t="shared" si="3"/>
        <v>273.64000000000004</v>
      </c>
      <c r="AK49" s="53"/>
    </row>
    <row r="50" spans="1:37" x14ac:dyDescent="0.25">
      <c r="A50" s="54" t="s">
        <v>34</v>
      </c>
      <c r="B50" s="55">
        <v>0</v>
      </c>
      <c r="C50" s="55">
        <v>0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72">
        <v>0</v>
      </c>
      <c r="M50" s="72">
        <v>0</v>
      </c>
      <c r="N50" s="72">
        <v>0</v>
      </c>
      <c r="O50" s="72">
        <v>29.9</v>
      </c>
      <c r="P50" s="48">
        <v>13</v>
      </c>
      <c r="Q50" s="48">
        <v>0</v>
      </c>
      <c r="R50" s="48">
        <v>25.5</v>
      </c>
      <c r="S50" s="48">
        <v>20</v>
      </c>
      <c r="T50" s="48">
        <v>30</v>
      </c>
      <c r="U50" s="48">
        <v>0</v>
      </c>
      <c r="V50" s="48">
        <v>0</v>
      </c>
      <c r="W50" s="48">
        <v>0</v>
      </c>
      <c r="X50" s="48">
        <v>12.4</v>
      </c>
      <c r="Y50" s="48">
        <v>40</v>
      </c>
      <c r="Z50" s="48">
        <v>50</v>
      </c>
      <c r="AA50" s="48">
        <v>55.9</v>
      </c>
      <c r="AB50" s="48">
        <v>29.5</v>
      </c>
      <c r="AC50" s="48">
        <v>14.4</v>
      </c>
      <c r="AD50" s="48">
        <v>14.2</v>
      </c>
      <c r="AE50" s="48">
        <v>0</v>
      </c>
      <c r="AF50" s="48">
        <v>0</v>
      </c>
      <c r="AG50" s="56">
        <v>60</v>
      </c>
      <c r="AH50" s="51">
        <f t="shared" si="2"/>
        <v>55.9</v>
      </c>
      <c r="AI50" s="52">
        <f t="shared" si="3"/>
        <v>0</v>
      </c>
      <c r="AK50" s="53"/>
    </row>
    <row r="51" spans="1:37" x14ac:dyDescent="0.25">
      <c r="A51" s="57" t="s">
        <v>35</v>
      </c>
      <c r="B51" s="55">
        <v>0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72">
        <v>0</v>
      </c>
      <c r="M51" s="72">
        <v>0</v>
      </c>
      <c r="N51" s="72">
        <v>0</v>
      </c>
      <c r="O51" s="72">
        <v>10.3</v>
      </c>
      <c r="P51" s="67">
        <v>4</v>
      </c>
      <c r="Q51" s="67">
        <v>2.7</v>
      </c>
      <c r="R51" s="48">
        <v>3.2</v>
      </c>
      <c r="S51" s="48">
        <v>8.9</v>
      </c>
      <c r="T51" s="48">
        <v>14.7</v>
      </c>
      <c r="U51" s="67">
        <v>5</v>
      </c>
      <c r="V51" s="67">
        <v>0</v>
      </c>
      <c r="W51" s="67">
        <v>0</v>
      </c>
      <c r="X51" s="67">
        <v>0</v>
      </c>
      <c r="Y51" s="67">
        <v>22</v>
      </c>
      <c r="Z51" s="67">
        <v>23.1</v>
      </c>
      <c r="AA51" s="67">
        <v>14.2</v>
      </c>
      <c r="AB51" s="67">
        <v>15</v>
      </c>
      <c r="AC51" s="67">
        <v>6.5</v>
      </c>
      <c r="AD51" s="67">
        <v>5</v>
      </c>
      <c r="AE51" s="48">
        <v>0</v>
      </c>
      <c r="AF51" s="48">
        <v>0</v>
      </c>
      <c r="AG51" s="58">
        <v>32</v>
      </c>
      <c r="AH51" s="51">
        <f t="shared" si="2"/>
        <v>23.1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>
        <v>0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73">
        <v>0</v>
      </c>
      <c r="M52" s="73">
        <v>0</v>
      </c>
      <c r="N52" s="73">
        <v>0</v>
      </c>
      <c r="O52" s="73">
        <v>3.7</v>
      </c>
      <c r="P52" s="74">
        <v>2</v>
      </c>
      <c r="Q52" s="74">
        <v>1</v>
      </c>
      <c r="R52" s="48">
        <v>1.2</v>
      </c>
      <c r="S52" s="48">
        <v>3.2</v>
      </c>
      <c r="T52" s="48">
        <v>5.4</v>
      </c>
      <c r="U52" s="74">
        <v>1.8</v>
      </c>
      <c r="V52" s="74">
        <v>0</v>
      </c>
      <c r="W52" s="74">
        <v>0</v>
      </c>
      <c r="X52" s="74">
        <v>0</v>
      </c>
      <c r="Y52" s="74">
        <v>8</v>
      </c>
      <c r="Z52" s="74">
        <v>8.4</v>
      </c>
      <c r="AA52" s="74">
        <v>5.2</v>
      </c>
      <c r="AB52" s="74">
        <v>5.5</v>
      </c>
      <c r="AC52" s="74">
        <v>2.4</v>
      </c>
      <c r="AD52" s="74">
        <v>1.8</v>
      </c>
      <c r="AE52" s="48">
        <v>0</v>
      </c>
      <c r="AF52" s="48">
        <v>0</v>
      </c>
      <c r="AG52" s="75">
        <v>14</v>
      </c>
      <c r="AH52" s="51">
        <f t="shared" si="2"/>
        <v>8.4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0</v>
      </c>
      <c r="N53" s="66">
        <f t="shared" si="7"/>
        <v>0</v>
      </c>
      <c r="O53" s="66">
        <f t="shared" si="7"/>
        <v>43.900000000000006</v>
      </c>
      <c r="P53" s="66">
        <f t="shared" si="7"/>
        <v>19</v>
      </c>
      <c r="Q53" s="66">
        <f t="shared" si="7"/>
        <v>3.7</v>
      </c>
      <c r="R53" s="66">
        <f t="shared" si="7"/>
        <v>29.9</v>
      </c>
      <c r="S53" s="66">
        <f t="shared" si="7"/>
        <v>32.1</v>
      </c>
      <c r="T53" s="66">
        <f t="shared" si="7"/>
        <v>50.1</v>
      </c>
      <c r="U53" s="66">
        <f t="shared" si="7"/>
        <v>6.8</v>
      </c>
      <c r="V53" s="66">
        <f t="shared" si="7"/>
        <v>0</v>
      </c>
      <c r="W53" s="66">
        <f t="shared" si="7"/>
        <v>0</v>
      </c>
      <c r="X53" s="66">
        <f t="shared" si="7"/>
        <v>12.4</v>
      </c>
      <c r="Y53" s="66">
        <f t="shared" si="7"/>
        <v>70</v>
      </c>
      <c r="Z53" s="66">
        <f t="shared" si="7"/>
        <v>81.5</v>
      </c>
      <c r="AA53" s="66">
        <f t="shared" si="7"/>
        <v>75.3</v>
      </c>
      <c r="AB53" s="66">
        <f t="shared" si="7"/>
        <v>50</v>
      </c>
      <c r="AC53" s="66">
        <f t="shared" si="7"/>
        <v>23.299999999999997</v>
      </c>
      <c r="AD53" s="66">
        <f t="shared" si="7"/>
        <v>21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81.5</v>
      </c>
      <c r="AI53" s="52">
        <f t="shared" si="3"/>
        <v>0</v>
      </c>
      <c r="AK53" s="53"/>
    </row>
    <row r="54" spans="1:37" x14ac:dyDescent="0.25">
      <c r="A54" s="54" t="s">
        <v>205</v>
      </c>
      <c r="B54" s="48">
        <v>26</v>
      </c>
      <c r="C54" s="48">
        <v>25.85</v>
      </c>
      <c r="D54" s="48">
        <v>26.55</v>
      </c>
      <c r="E54" s="48">
        <v>10</v>
      </c>
      <c r="F54" s="48">
        <v>9.6</v>
      </c>
      <c r="G54" s="48">
        <v>7.6</v>
      </c>
      <c r="H54" s="48">
        <v>4</v>
      </c>
      <c r="I54" s="48">
        <v>5</v>
      </c>
      <c r="J54" s="48">
        <v>0</v>
      </c>
      <c r="K54" s="48">
        <v>0</v>
      </c>
      <c r="L54" s="48">
        <v>21</v>
      </c>
      <c r="M54" s="48">
        <v>27</v>
      </c>
      <c r="N54" s="48">
        <v>34</v>
      </c>
      <c r="O54" s="48">
        <v>40.78</v>
      </c>
      <c r="P54" s="48">
        <v>43.8</v>
      </c>
      <c r="Q54" s="48">
        <v>45.7</v>
      </c>
      <c r="R54" s="48">
        <v>41.5</v>
      </c>
      <c r="S54" s="48">
        <v>45.52</v>
      </c>
      <c r="T54" s="48">
        <v>45.4</v>
      </c>
      <c r="U54" s="48">
        <v>21</v>
      </c>
      <c r="V54" s="48">
        <v>21.19</v>
      </c>
      <c r="W54" s="48">
        <v>18.68</v>
      </c>
      <c r="X54" s="48">
        <v>17.899999999999999</v>
      </c>
      <c r="Y54" s="48">
        <v>30.2</v>
      </c>
      <c r="Z54" s="48">
        <v>46</v>
      </c>
      <c r="AA54" s="48">
        <v>55.14</v>
      </c>
      <c r="AB54" s="48">
        <v>57.51</v>
      </c>
      <c r="AC54" s="48">
        <v>41.44</v>
      </c>
      <c r="AD54" s="48">
        <v>41</v>
      </c>
      <c r="AE54" s="48">
        <v>18</v>
      </c>
      <c r="AF54" s="48">
        <v>48</v>
      </c>
      <c r="AG54" s="56"/>
      <c r="AH54" s="51">
        <f t="shared" si="2"/>
        <v>57.51</v>
      </c>
      <c r="AI54" s="52">
        <f t="shared" si="3"/>
        <v>0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48">
        <v>0</v>
      </c>
      <c r="M55" s="48">
        <v>0</v>
      </c>
      <c r="N55" s="48">
        <v>0</v>
      </c>
      <c r="O55" s="48">
        <v>0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  <c r="Z55" s="76">
        <v>0</v>
      </c>
      <c r="AA55" s="67">
        <v>0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-62.6</v>
      </c>
      <c r="C56" s="67">
        <v>-57</v>
      </c>
      <c r="D56" s="67">
        <v>-67.8</v>
      </c>
      <c r="E56" s="67">
        <v>-25</v>
      </c>
      <c r="F56" s="67">
        <v>-36</v>
      </c>
      <c r="G56" s="48">
        <v>-12</v>
      </c>
      <c r="H56" s="48">
        <v>-13</v>
      </c>
      <c r="I56" s="48">
        <v>-3.8</v>
      </c>
      <c r="J56" s="48">
        <v>0</v>
      </c>
      <c r="K56" s="48">
        <v>4</v>
      </c>
      <c r="L56" s="67">
        <v>0</v>
      </c>
      <c r="M56" s="67">
        <v>-9</v>
      </c>
      <c r="N56" s="67">
        <v>7</v>
      </c>
      <c r="O56" s="67">
        <v>-21.7</v>
      </c>
      <c r="P56" s="67">
        <v>0</v>
      </c>
      <c r="Q56" s="67">
        <v>-13</v>
      </c>
      <c r="R56" s="67">
        <v>2.9</v>
      </c>
      <c r="S56" s="67">
        <v>4.8</v>
      </c>
      <c r="T56" s="67">
        <v>-8</v>
      </c>
      <c r="U56" s="77">
        <v>-18</v>
      </c>
      <c r="V56" s="77">
        <v>-14.2</v>
      </c>
      <c r="W56" s="77">
        <v>-27.4</v>
      </c>
      <c r="X56" s="77">
        <v>-8</v>
      </c>
      <c r="Y56" s="77">
        <v>-23</v>
      </c>
      <c r="Z56" s="77">
        <v>0</v>
      </c>
      <c r="AA56" s="67">
        <v>-16</v>
      </c>
      <c r="AB56" s="67">
        <v>-9.9</v>
      </c>
      <c r="AC56" s="67">
        <v>-29.2</v>
      </c>
      <c r="AD56" s="67">
        <v>-14.2</v>
      </c>
      <c r="AE56" s="67">
        <v>0</v>
      </c>
      <c r="AF56" s="67">
        <v>-62</v>
      </c>
      <c r="AG56" s="78"/>
      <c r="AH56" s="51">
        <f t="shared" si="2"/>
        <v>7</v>
      </c>
      <c r="AI56" s="52">
        <f t="shared" si="3"/>
        <v>-67.8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79">
        <v>0</v>
      </c>
      <c r="M57" s="79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10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0</v>
      </c>
      <c r="AA57" s="67">
        <v>0</v>
      </c>
      <c r="AB57" s="67">
        <v>0</v>
      </c>
      <c r="AC57" s="67">
        <v>0</v>
      </c>
      <c r="AD57" s="67">
        <v>0</v>
      </c>
      <c r="AE57" s="67">
        <v>0</v>
      </c>
      <c r="AF57" s="67">
        <v>0</v>
      </c>
      <c r="AG57" s="78"/>
      <c r="AH57" s="51">
        <f t="shared" si="2"/>
        <v>10</v>
      </c>
      <c r="AI57" s="52">
        <f t="shared" si="3"/>
        <v>0</v>
      </c>
      <c r="AK57" s="53"/>
    </row>
    <row r="58" spans="1:37" x14ac:dyDescent="0.25">
      <c r="A58" s="57" t="s">
        <v>40</v>
      </c>
      <c r="B58" s="79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79">
        <v>0</v>
      </c>
      <c r="M58" s="79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67">
        <v>0</v>
      </c>
      <c r="AF58" s="67">
        <v>0</v>
      </c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87</v>
      </c>
      <c r="B59" s="67">
        <v>0</v>
      </c>
      <c r="C59" s="67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80">
        <v>5.2</v>
      </c>
      <c r="O59" s="80">
        <v>5</v>
      </c>
      <c r="P59" s="80">
        <v>0</v>
      </c>
      <c r="Q59" s="80">
        <v>0</v>
      </c>
      <c r="R59" s="80">
        <v>0</v>
      </c>
      <c r="S59" s="80">
        <v>0</v>
      </c>
      <c r="T59" s="80">
        <v>8</v>
      </c>
      <c r="U59" s="80">
        <v>8.9</v>
      </c>
      <c r="V59" s="80">
        <v>0</v>
      </c>
      <c r="W59" s="80">
        <v>0</v>
      </c>
      <c r="X59" s="80">
        <v>0</v>
      </c>
      <c r="Y59" s="80">
        <v>0</v>
      </c>
      <c r="Z59" s="80">
        <v>0</v>
      </c>
      <c r="AA59" s="80">
        <v>0</v>
      </c>
      <c r="AB59" s="80">
        <v>0</v>
      </c>
      <c r="AC59" s="80">
        <v>0</v>
      </c>
      <c r="AD59" s="80">
        <v>0</v>
      </c>
      <c r="AE59" s="67">
        <v>0</v>
      </c>
      <c r="AF59" s="67">
        <v>8</v>
      </c>
      <c r="AG59" s="78"/>
      <c r="AH59" s="51">
        <f t="shared" si="2"/>
        <v>8.9</v>
      </c>
      <c r="AI59" s="52">
        <f t="shared" si="3"/>
        <v>0</v>
      </c>
      <c r="AK59" s="53"/>
    </row>
    <row r="60" spans="1:37" x14ac:dyDescent="0.25">
      <c r="A60" s="57" t="s">
        <v>88</v>
      </c>
      <c r="B60" s="79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48">
        <v>0</v>
      </c>
      <c r="I60" s="48">
        <v>0</v>
      </c>
      <c r="J60" s="48">
        <v>0</v>
      </c>
      <c r="K60" s="48">
        <v>0</v>
      </c>
      <c r="L60" s="48">
        <v>0</v>
      </c>
      <c r="M60" s="48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67">
        <v>0</v>
      </c>
      <c r="AF60" s="67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89</v>
      </c>
      <c r="B61" s="79">
        <v>0</v>
      </c>
      <c r="C61" s="79">
        <v>0</v>
      </c>
      <c r="D61" s="79">
        <v>0</v>
      </c>
      <c r="E61" s="79">
        <v>0</v>
      </c>
      <c r="F61" s="79">
        <v>0</v>
      </c>
      <c r="G61" s="79">
        <v>0</v>
      </c>
      <c r="H61" s="79">
        <v>0</v>
      </c>
      <c r="I61" s="79"/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0</v>
      </c>
      <c r="R61" s="79">
        <v>0</v>
      </c>
      <c r="S61" s="79">
        <v>0</v>
      </c>
      <c r="T61" s="79">
        <v>0</v>
      </c>
      <c r="U61" s="79">
        <v>0</v>
      </c>
      <c r="V61" s="79">
        <v>0</v>
      </c>
      <c r="W61" s="79">
        <v>0</v>
      </c>
      <c r="X61" s="79">
        <v>0</v>
      </c>
      <c r="Y61" s="79">
        <v>0</v>
      </c>
      <c r="Z61" s="79">
        <v>0</v>
      </c>
      <c r="AA61" s="79">
        <v>0</v>
      </c>
      <c r="AB61" s="79">
        <v>0</v>
      </c>
      <c r="AC61" s="79">
        <v>0</v>
      </c>
      <c r="AD61" s="79">
        <v>0</v>
      </c>
      <c r="AE61" s="67">
        <v>0</v>
      </c>
      <c r="AF61" s="67">
        <v>0</v>
      </c>
      <c r="AG61" s="78"/>
      <c r="AH61" s="51">
        <f t="shared" si="2"/>
        <v>0</v>
      </c>
      <c r="AI61" s="52">
        <f t="shared" si="3"/>
        <v>0</v>
      </c>
      <c r="AK61" s="53"/>
    </row>
    <row r="62" spans="1:37" x14ac:dyDescent="0.25">
      <c r="A62" s="57" t="s">
        <v>90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67">
        <v>0</v>
      </c>
      <c r="AF62" s="67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67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67">
        <v>0</v>
      </c>
      <c r="AF63" s="67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92</v>
      </c>
      <c r="B64" s="79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48">
        <v>0</v>
      </c>
      <c r="I64" s="48">
        <v>0</v>
      </c>
      <c r="J64" s="48">
        <v>0</v>
      </c>
      <c r="K64" s="48">
        <v>0</v>
      </c>
      <c r="L64" s="48">
        <v>0</v>
      </c>
      <c r="M64" s="48">
        <v>0</v>
      </c>
      <c r="N64" s="82">
        <v>0</v>
      </c>
      <c r="O64" s="82">
        <v>0</v>
      </c>
      <c r="P64" s="82">
        <v>0</v>
      </c>
      <c r="Q64" s="82">
        <v>0</v>
      </c>
      <c r="R64" s="82">
        <v>0</v>
      </c>
      <c r="S64" s="82">
        <v>0</v>
      </c>
      <c r="T64" s="82">
        <v>0</v>
      </c>
      <c r="U64" s="82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67">
        <v>0</v>
      </c>
      <c r="AF64" s="67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-36.6</v>
      </c>
      <c r="C65" s="66">
        <f t="shared" ref="C65:AF65" si="8">SUM(C54:C64)</f>
        <v>-31.15</v>
      </c>
      <c r="D65" s="66">
        <f t="shared" si="8"/>
        <v>-41.25</v>
      </c>
      <c r="E65" s="66">
        <f t="shared" si="8"/>
        <v>-15</v>
      </c>
      <c r="F65" s="66">
        <f t="shared" si="8"/>
        <v>-26.4</v>
      </c>
      <c r="G65" s="66">
        <f t="shared" si="8"/>
        <v>-4.4000000000000004</v>
      </c>
      <c r="H65" s="66">
        <f t="shared" si="8"/>
        <v>-9</v>
      </c>
      <c r="I65" s="66">
        <f t="shared" si="8"/>
        <v>1.2000000000000002</v>
      </c>
      <c r="J65" s="66">
        <f t="shared" si="8"/>
        <v>0</v>
      </c>
      <c r="K65" s="66">
        <f t="shared" si="8"/>
        <v>4</v>
      </c>
      <c r="L65" s="66">
        <f t="shared" si="8"/>
        <v>21</v>
      </c>
      <c r="M65" s="66">
        <f t="shared" si="8"/>
        <v>18</v>
      </c>
      <c r="N65" s="66">
        <f t="shared" si="8"/>
        <v>46.2</v>
      </c>
      <c r="O65" s="66">
        <f t="shared" si="8"/>
        <v>24.080000000000002</v>
      </c>
      <c r="P65" s="66">
        <f t="shared" si="8"/>
        <v>43.8</v>
      </c>
      <c r="Q65" s="66">
        <f t="shared" si="8"/>
        <v>32.700000000000003</v>
      </c>
      <c r="R65" s="66">
        <f t="shared" si="8"/>
        <v>44.4</v>
      </c>
      <c r="S65" s="66">
        <f t="shared" si="8"/>
        <v>50.32</v>
      </c>
      <c r="T65" s="66">
        <f t="shared" si="8"/>
        <v>55.4</v>
      </c>
      <c r="U65" s="66">
        <f t="shared" si="8"/>
        <v>11.9</v>
      </c>
      <c r="V65" s="66">
        <f t="shared" si="8"/>
        <v>6.990000000000002</v>
      </c>
      <c r="W65" s="66">
        <f t="shared" si="8"/>
        <v>-8.7199999999999989</v>
      </c>
      <c r="X65" s="66">
        <f t="shared" si="8"/>
        <v>9.8999999999999986</v>
      </c>
      <c r="Y65" s="66">
        <f t="shared" si="8"/>
        <v>7.1999999999999993</v>
      </c>
      <c r="Z65" s="66">
        <f t="shared" si="8"/>
        <v>46</v>
      </c>
      <c r="AA65" s="66">
        <f t="shared" si="8"/>
        <v>39.14</v>
      </c>
      <c r="AB65" s="66">
        <f t="shared" si="8"/>
        <v>47.61</v>
      </c>
      <c r="AC65" s="66">
        <f t="shared" si="8"/>
        <v>12.239999999999998</v>
      </c>
      <c r="AD65" s="66">
        <f t="shared" si="8"/>
        <v>26.8</v>
      </c>
      <c r="AE65" s="66">
        <f t="shared" si="8"/>
        <v>18</v>
      </c>
      <c r="AF65" s="66">
        <f t="shared" si="8"/>
        <v>-6</v>
      </c>
      <c r="AG65" s="71">
        <f>SUM(AG54:AG64)</f>
        <v>0</v>
      </c>
      <c r="AH65" s="51">
        <f t="shared" si="2"/>
        <v>55.4</v>
      </c>
      <c r="AI65" s="52">
        <f t="shared" si="3"/>
        <v>-41.25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207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209</v>
      </c>
      <c r="B70" s="88">
        <f>B65+B53+B49+B35+B69</f>
        <v>1188.94</v>
      </c>
      <c r="C70" s="88">
        <f t="shared" ref="C70:AG70" si="10">C65+C53+C49+C35+C69</f>
        <v>1166.99</v>
      </c>
      <c r="D70" s="88">
        <f t="shared" si="10"/>
        <v>1131.69</v>
      </c>
      <c r="E70" s="88">
        <f t="shared" si="10"/>
        <v>1090.04</v>
      </c>
      <c r="F70" s="88">
        <f t="shared" si="10"/>
        <v>1062.94</v>
      </c>
      <c r="G70" s="88">
        <f t="shared" si="10"/>
        <v>1188.6399999999999</v>
      </c>
      <c r="H70" s="88">
        <f t="shared" si="10"/>
        <v>1093.04</v>
      </c>
      <c r="I70" s="88">
        <f t="shared" si="10"/>
        <v>1128.24</v>
      </c>
      <c r="J70" s="88">
        <f t="shared" si="10"/>
        <v>1172.8899999999999</v>
      </c>
      <c r="K70" s="88">
        <f t="shared" si="10"/>
        <v>1227.1399999999999</v>
      </c>
      <c r="L70" s="88">
        <f t="shared" si="10"/>
        <v>1247.1399999999999</v>
      </c>
      <c r="M70" s="88">
        <f t="shared" si="10"/>
        <v>1265.1400000000001</v>
      </c>
      <c r="N70" s="88">
        <f t="shared" si="10"/>
        <v>1293.54</v>
      </c>
      <c r="O70" s="88">
        <f t="shared" si="10"/>
        <v>1338.52</v>
      </c>
      <c r="P70" s="88">
        <f t="shared" si="10"/>
        <v>1333.34</v>
      </c>
      <c r="Q70" s="88">
        <f t="shared" si="10"/>
        <v>1301.94</v>
      </c>
      <c r="R70" s="88">
        <f t="shared" si="10"/>
        <v>1344.84</v>
      </c>
      <c r="S70" s="88">
        <f t="shared" si="10"/>
        <v>1352.96</v>
      </c>
      <c r="T70" s="88">
        <f t="shared" si="10"/>
        <v>1365.04</v>
      </c>
      <c r="U70" s="88">
        <f t="shared" si="10"/>
        <v>1273.24</v>
      </c>
      <c r="V70" s="88">
        <f t="shared" si="10"/>
        <v>1261.93</v>
      </c>
      <c r="W70" s="88">
        <f t="shared" si="10"/>
        <v>1246.1199999999999</v>
      </c>
      <c r="X70" s="88">
        <f t="shared" si="10"/>
        <v>1297.1399999999999</v>
      </c>
      <c r="Y70" s="88">
        <f t="shared" si="10"/>
        <v>1362.04</v>
      </c>
      <c r="Z70" s="88">
        <f t="shared" si="10"/>
        <v>1447.34</v>
      </c>
      <c r="AA70" s="88">
        <f t="shared" si="10"/>
        <v>1437.1799999999998</v>
      </c>
      <c r="AB70" s="88">
        <f t="shared" si="10"/>
        <v>1418.45</v>
      </c>
      <c r="AC70" s="88">
        <f t="shared" si="10"/>
        <v>1355.88</v>
      </c>
      <c r="AD70" s="88">
        <f t="shared" si="10"/>
        <v>1288.74</v>
      </c>
      <c r="AE70" s="88">
        <f t="shared" si="10"/>
        <v>1258.94</v>
      </c>
      <c r="AF70" s="88">
        <f t="shared" si="10"/>
        <v>1051.6399999999999</v>
      </c>
      <c r="AG70" s="88">
        <f t="shared" si="10"/>
        <v>2068.14</v>
      </c>
      <c r="AH70" s="51">
        <f t="shared" si="2"/>
        <v>1447.34</v>
      </c>
      <c r="AI70" s="52">
        <f t="shared" si="3"/>
        <v>1051.6399999999999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208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>
        <v>14</v>
      </c>
      <c r="Z71" s="86"/>
      <c r="AA71" s="86"/>
      <c r="AB71" s="86"/>
      <c r="AC71" s="86"/>
      <c r="AD71" s="86"/>
      <c r="AE71" s="86"/>
      <c r="AF71" s="86">
        <v>100</v>
      </c>
      <c r="AG71" s="71"/>
      <c r="AH71" s="51">
        <f t="shared" si="2"/>
        <v>100</v>
      </c>
      <c r="AI71" s="52">
        <f t="shared" si="3"/>
        <v>14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210</v>
      </c>
      <c r="B72" s="88">
        <f>B70+B71</f>
        <v>1188.94</v>
      </c>
      <c r="C72" s="88">
        <f t="shared" ref="C72:AF72" si="11">C69+C65+C53+C49+C35+C71</f>
        <v>1166.99</v>
      </c>
      <c r="D72" s="88">
        <f t="shared" si="11"/>
        <v>1131.69</v>
      </c>
      <c r="E72" s="88">
        <f t="shared" si="11"/>
        <v>1090.04</v>
      </c>
      <c r="F72" s="88">
        <f t="shared" si="11"/>
        <v>1062.94</v>
      </c>
      <c r="G72" s="88">
        <f t="shared" si="11"/>
        <v>1188.6399999999999</v>
      </c>
      <c r="H72" s="88">
        <f t="shared" si="11"/>
        <v>1093.04</v>
      </c>
      <c r="I72" s="88">
        <f t="shared" si="11"/>
        <v>1128.24</v>
      </c>
      <c r="J72" s="88">
        <f t="shared" si="11"/>
        <v>1172.8899999999999</v>
      </c>
      <c r="K72" s="88">
        <f t="shared" si="11"/>
        <v>1227.1399999999999</v>
      </c>
      <c r="L72" s="88">
        <f t="shared" si="11"/>
        <v>1247.1399999999999</v>
      </c>
      <c r="M72" s="88">
        <f t="shared" si="11"/>
        <v>1265.1400000000001</v>
      </c>
      <c r="N72" s="88">
        <f t="shared" si="11"/>
        <v>1293.54</v>
      </c>
      <c r="O72" s="88">
        <f t="shared" si="11"/>
        <v>1338.52</v>
      </c>
      <c r="P72" s="88">
        <f t="shared" si="11"/>
        <v>1333.34</v>
      </c>
      <c r="Q72" s="88">
        <f t="shared" si="11"/>
        <v>1301.94</v>
      </c>
      <c r="R72" s="88">
        <f t="shared" si="11"/>
        <v>1344.84</v>
      </c>
      <c r="S72" s="88">
        <f t="shared" si="11"/>
        <v>1352.96</v>
      </c>
      <c r="T72" s="88">
        <f t="shared" si="11"/>
        <v>1365.04</v>
      </c>
      <c r="U72" s="88">
        <f t="shared" si="11"/>
        <v>1273.24</v>
      </c>
      <c r="V72" s="88">
        <f t="shared" si="11"/>
        <v>1261.93</v>
      </c>
      <c r="W72" s="88">
        <f t="shared" si="11"/>
        <v>1246.1199999999999</v>
      </c>
      <c r="X72" s="88">
        <f t="shared" si="11"/>
        <v>1297.1399999999999</v>
      </c>
      <c r="Y72" s="88">
        <f t="shared" si="11"/>
        <v>1376.04</v>
      </c>
      <c r="Z72" s="88">
        <f t="shared" si="11"/>
        <v>1447.34</v>
      </c>
      <c r="AA72" s="88">
        <f t="shared" si="11"/>
        <v>1437.1799999999998</v>
      </c>
      <c r="AB72" s="88">
        <f t="shared" si="11"/>
        <v>1418.45</v>
      </c>
      <c r="AC72" s="88">
        <f t="shared" si="11"/>
        <v>1355.88</v>
      </c>
      <c r="AD72" s="88">
        <f t="shared" si="11"/>
        <v>1288.74</v>
      </c>
      <c r="AE72" s="88">
        <f t="shared" si="11"/>
        <v>1258.94</v>
      </c>
      <c r="AF72" s="88">
        <f t="shared" si="11"/>
        <v>1151.6399999999999</v>
      </c>
      <c r="AG72" s="71">
        <f>AG69+AG65+AG53+AG49+AG35+AG71</f>
        <v>2068.14</v>
      </c>
      <c r="AH72" s="51">
        <f t="shared" si="2"/>
        <v>1447.34</v>
      </c>
      <c r="AI72" s="52">
        <f t="shared" si="3"/>
        <v>1062.94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Q73" si="12">IF(B57&lt;0,B57*-1,0)</f>
        <v>0</v>
      </c>
      <c r="C73" s="79">
        <f t="shared" si="12"/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Q74" si="14">IF(B55&lt;0,B55*-1,0)</f>
        <v>0</v>
      </c>
      <c r="C74" s="79">
        <f t="shared" si="14"/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 t="shared" ref="B75:Q75" si="16">IF(B58&lt;0,B58*-1,0)</f>
        <v>0</v>
      </c>
      <c r="C75" s="79">
        <f t="shared" si="16"/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 t="shared" ref="B76:E77" si="18">IF(B55&lt;0,B55*-1,0)</f>
        <v>0</v>
      </c>
      <c r="C76" s="79">
        <f t="shared" si="18"/>
        <v>0</v>
      </c>
      <c r="D76" s="79">
        <f t="shared" si="18"/>
        <v>0</v>
      </c>
      <c r="E76" s="79">
        <f t="shared" si="18"/>
        <v>0</v>
      </c>
      <c r="F76" s="79">
        <f>IF(F56&lt;0,F56*-1,0)</f>
        <v>36</v>
      </c>
      <c r="G76" s="79">
        <f t="shared" ref="G76:AF76" si="19">IF(G56&lt;0,G56*-1,0)</f>
        <v>12</v>
      </c>
      <c r="H76" s="79">
        <f t="shared" si="19"/>
        <v>13</v>
      </c>
      <c r="I76" s="79">
        <f t="shared" si="19"/>
        <v>3.8</v>
      </c>
      <c r="J76" s="79">
        <f t="shared" si="19"/>
        <v>0</v>
      </c>
      <c r="K76" s="79">
        <f t="shared" si="19"/>
        <v>0</v>
      </c>
      <c r="L76" s="79">
        <f t="shared" si="19"/>
        <v>0</v>
      </c>
      <c r="M76" s="79">
        <f t="shared" si="19"/>
        <v>9</v>
      </c>
      <c r="N76" s="79">
        <f t="shared" si="19"/>
        <v>0</v>
      </c>
      <c r="O76" s="79">
        <f t="shared" si="19"/>
        <v>21.7</v>
      </c>
      <c r="P76" s="79">
        <f t="shared" si="19"/>
        <v>0</v>
      </c>
      <c r="Q76" s="79">
        <f t="shared" si="19"/>
        <v>13</v>
      </c>
      <c r="R76" s="79">
        <f t="shared" si="19"/>
        <v>0</v>
      </c>
      <c r="S76" s="79">
        <f t="shared" si="19"/>
        <v>0</v>
      </c>
      <c r="T76" s="79">
        <f t="shared" si="19"/>
        <v>8</v>
      </c>
      <c r="U76" s="79">
        <f t="shared" si="19"/>
        <v>18</v>
      </c>
      <c r="V76" s="79">
        <f t="shared" si="19"/>
        <v>14.2</v>
      </c>
      <c r="W76" s="79">
        <f t="shared" si="19"/>
        <v>27.4</v>
      </c>
      <c r="X76" s="79">
        <f t="shared" si="19"/>
        <v>8</v>
      </c>
      <c r="Y76" s="79">
        <f t="shared" si="19"/>
        <v>23</v>
      </c>
      <c r="Z76" s="79">
        <f t="shared" si="19"/>
        <v>0</v>
      </c>
      <c r="AA76" s="79">
        <f t="shared" si="19"/>
        <v>16</v>
      </c>
      <c r="AB76" s="79">
        <f t="shared" si="19"/>
        <v>9.9</v>
      </c>
      <c r="AC76" s="79">
        <f t="shared" si="19"/>
        <v>29.2</v>
      </c>
      <c r="AD76" s="79">
        <f t="shared" si="19"/>
        <v>14.2</v>
      </c>
      <c r="AE76" s="79">
        <f t="shared" si="19"/>
        <v>0</v>
      </c>
      <c r="AF76" s="79">
        <f t="shared" si="19"/>
        <v>62</v>
      </c>
      <c r="AG76" s="89"/>
      <c r="AH76" s="51">
        <f t="shared" ref="AH76:AH88" si="20">MAX(B76:AF76)</f>
        <v>62</v>
      </c>
      <c r="AI76" s="52">
        <f t="shared" ref="AI76:AI88" si="21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205</v>
      </c>
      <c r="B77" s="79">
        <f t="shared" si="18"/>
        <v>62.6</v>
      </c>
      <c r="C77" s="79">
        <f t="shared" si="18"/>
        <v>57</v>
      </c>
      <c r="D77" s="79">
        <f t="shared" si="18"/>
        <v>67.8</v>
      </c>
      <c r="E77" s="79">
        <f t="shared" si="18"/>
        <v>25</v>
      </c>
      <c r="F77" s="79">
        <f>IF(F54&lt;0,F54*-1,0)</f>
        <v>0</v>
      </c>
      <c r="G77" s="79">
        <f t="shared" ref="G77:AF77" si="22">IF(G54&lt;0,G54*-1,0)</f>
        <v>0</v>
      </c>
      <c r="H77" s="79">
        <f t="shared" si="22"/>
        <v>0</v>
      </c>
      <c r="I77" s="79">
        <f t="shared" si="22"/>
        <v>0</v>
      </c>
      <c r="J77" s="79">
        <f t="shared" si="22"/>
        <v>0</v>
      </c>
      <c r="K77" s="79">
        <f t="shared" si="22"/>
        <v>0</v>
      </c>
      <c r="L77" s="79">
        <f t="shared" si="22"/>
        <v>0</v>
      </c>
      <c r="M77" s="79">
        <f t="shared" si="22"/>
        <v>0</v>
      </c>
      <c r="N77" s="79">
        <f t="shared" si="22"/>
        <v>0</v>
      </c>
      <c r="O77" s="79">
        <f t="shared" si="22"/>
        <v>0</v>
      </c>
      <c r="P77" s="79">
        <f t="shared" si="22"/>
        <v>0</v>
      </c>
      <c r="Q77" s="79">
        <f t="shared" si="22"/>
        <v>0</v>
      </c>
      <c r="R77" s="79">
        <f t="shared" si="22"/>
        <v>0</v>
      </c>
      <c r="S77" s="79">
        <f t="shared" si="22"/>
        <v>0</v>
      </c>
      <c r="T77" s="79">
        <f t="shared" si="22"/>
        <v>0</v>
      </c>
      <c r="U77" s="79">
        <f t="shared" si="22"/>
        <v>0</v>
      </c>
      <c r="V77" s="79">
        <f t="shared" si="22"/>
        <v>0</v>
      </c>
      <c r="W77" s="79">
        <f t="shared" si="22"/>
        <v>0</v>
      </c>
      <c r="X77" s="79">
        <f t="shared" si="22"/>
        <v>0</v>
      </c>
      <c r="Y77" s="79">
        <f t="shared" si="22"/>
        <v>0</v>
      </c>
      <c r="Z77" s="79">
        <f t="shared" si="22"/>
        <v>0</v>
      </c>
      <c r="AA77" s="79">
        <f t="shared" si="22"/>
        <v>0</v>
      </c>
      <c r="AB77" s="79">
        <f t="shared" si="22"/>
        <v>0</v>
      </c>
      <c r="AC77" s="79">
        <f t="shared" si="22"/>
        <v>0</v>
      </c>
      <c r="AD77" s="79">
        <f t="shared" si="22"/>
        <v>0</v>
      </c>
      <c r="AE77" s="79">
        <f t="shared" si="22"/>
        <v>0</v>
      </c>
      <c r="AF77" s="79">
        <f t="shared" si="22"/>
        <v>0</v>
      </c>
      <c r="AG77" s="89"/>
      <c r="AH77" s="51">
        <f t="shared" si="20"/>
        <v>67.8</v>
      </c>
      <c r="AI77" s="52">
        <f t="shared" si="21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190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20"/>
        <v>0</v>
      </c>
      <c r="AI78" s="52">
        <f t="shared" si="21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3">SUM(B73:B78)</f>
        <v>62.6</v>
      </c>
      <c r="C79" s="66">
        <f t="shared" si="23"/>
        <v>57</v>
      </c>
      <c r="D79" s="66">
        <f t="shared" si="23"/>
        <v>67.8</v>
      </c>
      <c r="E79" s="66">
        <f t="shared" si="23"/>
        <v>25</v>
      </c>
      <c r="F79" s="66">
        <f t="shared" si="23"/>
        <v>36</v>
      </c>
      <c r="G79" s="66">
        <f t="shared" si="23"/>
        <v>12</v>
      </c>
      <c r="H79" s="66">
        <f t="shared" si="23"/>
        <v>13</v>
      </c>
      <c r="I79" s="66">
        <f t="shared" si="23"/>
        <v>3.8</v>
      </c>
      <c r="J79" s="66">
        <f t="shared" si="23"/>
        <v>0</v>
      </c>
      <c r="K79" s="66">
        <f t="shared" si="23"/>
        <v>0</v>
      </c>
      <c r="L79" s="66">
        <f t="shared" si="23"/>
        <v>0</v>
      </c>
      <c r="M79" s="66">
        <f t="shared" si="23"/>
        <v>9</v>
      </c>
      <c r="N79" s="66">
        <f t="shared" si="23"/>
        <v>0</v>
      </c>
      <c r="O79" s="66">
        <f t="shared" si="23"/>
        <v>21.7</v>
      </c>
      <c r="P79" s="66">
        <f t="shared" si="23"/>
        <v>0</v>
      </c>
      <c r="Q79" s="66">
        <f t="shared" si="23"/>
        <v>13</v>
      </c>
      <c r="R79" s="66">
        <f t="shared" si="23"/>
        <v>0</v>
      </c>
      <c r="S79" s="66">
        <f t="shared" si="23"/>
        <v>0</v>
      </c>
      <c r="T79" s="66">
        <f t="shared" si="23"/>
        <v>8</v>
      </c>
      <c r="U79" s="66">
        <f t="shared" si="23"/>
        <v>18</v>
      </c>
      <c r="V79" s="66">
        <f t="shared" si="23"/>
        <v>14.2</v>
      </c>
      <c r="W79" s="66">
        <f t="shared" si="23"/>
        <v>27.4</v>
      </c>
      <c r="X79" s="66">
        <f t="shared" si="23"/>
        <v>8</v>
      </c>
      <c r="Y79" s="66">
        <f t="shared" si="23"/>
        <v>23</v>
      </c>
      <c r="Z79" s="66">
        <f t="shared" si="23"/>
        <v>0</v>
      </c>
      <c r="AA79" s="66">
        <f t="shared" si="23"/>
        <v>16</v>
      </c>
      <c r="AB79" s="66">
        <f t="shared" si="23"/>
        <v>9.9</v>
      </c>
      <c r="AC79" s="66">
        <f t="shared" si="23"/>
        <v>29.2</v>
      </c>
      <c r="AD79" s="66">
        <f t="shared" si="23"/>
        <v>14.2</v>
      </c>
      <c r="AE79" s="66">
        <f t="shared" si="23"/>
        <v>0</v>
      </c>
      <c r="AF79" s="66">
        <f t="shared" si="23"/>
        <v>62</v>
      </c>
      <c r="AG79" s="71">
        <f t="shared" si="23"/>
        <v>0</v>
      </c>
      <c r="AH79" s="51">
        <f t="shared" si="20"/>
        <v>67.8</v>
      </c>
      <c r="AI79" s="52">
        <f t="shared" si="21"/>
        <v>0</v>
      </c>
      <c r="AK79" s="53"/>
    </row>
    <row r="80" spans="1:88" s="1" customFormat="1" ht="15.75" thickBot="1" x14ac:dyDescent="0.3">
      <c r="A80" s="65" t="s">
        <v>86</v>
      </c>
      <c r="B80" s="66">
        <f t="shared" ref="B80:AG80" si="24">SUM(B67:B79)</f>
        <v>2503.08</v>
      </c>
      <c r="C80" s="66">
        <f t="shared" si="24"/>
        <v>2447.98</v>
      </c>
      <c r="D80" s="66">
        <f t="shared" si="24"/>
        <v>2398.9800000000005</v>
      </c>
      <c r="E80" s="66">
        <f t="shared" si="24"/>
        <v>2230.08</v>
      </c>
      <c r="F80" s="66">
        <f t="shared" si="24"/>
        <v>2197.88</v>
      </c>
      <c r="G80" s="66">
        <f t="shared" si="24"/>
        <v>2401.2799999999997</v>
      </c>
      <c r="H80" s="66">
        <f t="shared" si="24"/>
        <v>2212.08</v>
      </c>
      <c r="I80" s="66">
        <f t="shared" si="24"/>
        <v>2264.0800000000004</v>
      </c>
      <c r="J80" s="66">
        <f t="shared" si="24"/>
        <v>2345.7799999999997</v>
      </c>
      <c r="K80" s="66">
        <f t="shared" si="24"/>
        <v>2454.2799999999997</v>
      </c>
      <c r="L80" s="66">
        <f t="shared" si="24"/>
        <v>2494.2799999999997</v>
      </c>
      <c r="M80" s="66">
        <f t="shared" si="24"/>
        <v>2548.2800000000002</v>
      </c>
      <c r="N80" s="66">
        <f t="shared" si="24"/>
        <v>2587.08</v>
      </c>
      <c r="O80" s="66">
        <f t="shared" si="24"/>
        <v>2720.4399999999996</v>
      </c>
      <c r="P80" s="66">
        <f t="shared" si="24"/>
        <v>2666.68</v>
      </c>
      <c r="Q80" s="66">
        <f t="shared" si="24"/>
        <v>2629.88</v>
      </c>
      <c r="R80" s="66">
        <f t="shared" si="24"/>
        <v>2689.68</v>
      </c>
      <c r="S80" s="66">
        <f t="shared" si="24"/>
        <v>2705.92</v>
      </c>
      <c r="T80" s="66">
        <f t="shared" si="24"/>
        <v>2746.08</v>
      </c>
      <c r="U80" s="66">
        <f t="shared" si="24"/>
        <v>2582.48</v>
      </c>
      <c r="V80" s="66">
        <f t="shared" si="24"/>
        <v>2552.2599999999998</v>
      </c>
      <c r="W80" s="66">
        <f t="shared" si="24"/>
        <v>2547.04</v>
      </c>
      <c r="X80" s="66">
        <f t="shared" si="24"/>
        <v>2610.2799999999997</v>
      </c>
      <c r="Y80" s="66">
        <f t="shared" si="24"/>
        <v>2798.08</v>
      </c>
      <c r="Z80" s="66">
        <f t="shared" si="24"/>
        <v>2894.68</v>
      </c>
      <c r="AA80" s="66">
        <f t="shared" si="24"/>
        <v>2906.3599999999997</v>
      </c>
      <c r="AB80" s="66">
        <f t="shared" si="24"/>
        <v>2856.7000000000003</v>
      </c>
      <c r="AC80" s="66">
        <f t="shared" si="24"/>
        <v>2770.16</v>
      </c>
      <c r="AD80" s="66">
        <f t="shared" si="24"/>
        <v>2605.8799999999997</v>
      </c>
      <c r="AE80" s="66">
        <f t="shared" si="24"/>
        <v>2517.88</v>
      </c>
      <c r="AF80" s="66">
        <f t="shared" si="24"/>
        <v>2427.2799999999997</v>
      </c>
      <c r="AG80" s="71">
        <f t="shared" si="24"/>
        <v>4208.08</v>
      </c>
      <c r="AH80" s="51">
        <f t="shared" si="20"/>
        <v>2906.3599999999997</v>
      </c>
      <c r="AI80" s="52">
        <f t="shared" si="21"/>
        <v>2197.88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49.87</v>
      </c>
      <c r="C81" s="91">
        <v>49.98</v>
      </c>
      <c r="D81" s="91">
        <v>49.984999999999999</v>
      </c>
      <c r="E81" s="91">
        <v>49.85</v>
      </c>
      <c r="F81" s="91">
        <v>49.85</v>
      </c>
      <c r="G81" s="91">
        <v>50</v>
      </c>
      <c r="H81" s="91">
        <v>50.066000000000003</v>
      </c>
      <c r="I81" s="91">
        <v>49.9</v>
      </c>
      <c r="J81" s="91">
        <v>50.012999999999998</v>
      </c>
      <c r="K81" s="91">
        <v>49.886000000000003</v>
      </c>
      <c r="L81" s="91">
        <v>50.031999999999996</v>
      </c>
      <c r="M81" s="91">
        <v>50.031999999999996</v>
      </c>
      <c r="N81" s="91">
        <v>50.02</v>
      </c>
      <c r="O81" s="91">
        <v>50.045000000000002</v>
      </c>
      <c r="P81" s="91">
        <v>49.994999999999997</v>
      </c>
      <c r="Q81" s="91">
        <v>49.968000000000004</v>
      </c>
      <c r="R81" s="91">
        <v>50.01</v>
      </c>
      <c r="S81" s="91">
        <v>49.875</v>
      </c>
      <c r="T81" s="91">
        <v>50.006999999999998</v>
      </c>
      <c r="U81" s="91">
        <v>49.856000000000002</v>
      </c>
      <c r="V81" s="91">
        <v>49.959000000000003</v>
      </c>
      <c r="W81" s="91">
        <v>49.966000000000001</v>
      </c>
      <c r="X81" s="91">
        <v>49.917000000000002</v>
      </c>
      <c r="Y81" s="91">
        <v>49.927</v>
      </c>
      <c r="Z81" s="91">
        <v>49.944000000000003</v>
      </c>
      <c r="AA81" s="91">
        <v>49.838000000000001</v>
      </c>
      <c r="AB81" s="91">
        <v>49.822000000000003</v>
      </c>
      <c r="AC81" s="91">
        <v>49.947000000000003</v>
      </c>
      <c r="AD81" s="91">
        <v>50.005000000000003</v>
      </c>
      <c r="AE81" s="91">
        <v>50.005000000000003</v>
      </c>
      <c r="AF81" s="92">
        <v>49.997999999999998</v>
      </c>
      <c r="AG81" s="93"/>
      <c r="AH81" s="51">
        <f t="shared" si="20"/>
        <v>50.066000000000003</v>
      </c>
      <c r="AI81" s="52">
        <f t="shared" si="21"/>
        <v>49.822000000000003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125.8</v>
      </c>
      <c r="C82" s="67">
        <v>127.1</v>
      </c>
      <c r="D82" s="67">
        <v>126.8</v>
      </c>
      <c r="E82" s="67">
        <v>128.19999999999999</v>
      </c>
      <c r="F82" s="67">
        <v>128.19999999999999</v>
      </c>
      <c r="G82" s="67">
        <v>127.4</v>
      </c>
      <c r="H82" s="67">
        <v>128</v>
      </c>
      <c r="I82" s="67">
        <v>126.6</v>
      </c>
      <c r="J82" s="67">
        <v>126.1</v>
      </c>
      <c r="K82" s="67">
        <v>122.4</v>
      </c>
      <c r="L82" s="67">
        <v>122.4</v>
      </c>
      <c r="M82" s="67">
        <v>121.9</v>
      </c>
      <c r="N82" s="67">
        <v>121.9</v>
      </c>
      <c r="O82" s="67">
        <v>124.3</v>
      </c>
      <c r="P82" s="67">
        <v>122</v>
      </c>
      <c r="Q82" s="67">
        <v>123.4</v>
      </c>
      <c r="R82" s="67">
        <v>121.3</v>
      </c>
      <c r="S82" s="95">
        <v>122</v>
      </c>
      <c r="T82" s="95">
        <v>125.3</v>
      </c>
      <c r="U82" s="95">
        <v>124.1</v>
      </c>
      <c r="V82" s="95">
        <v>124.4</v>
      </c>
      <c r="W82" s="95">
        <v>125.6</v>
      </c>
      <c r="X82" s="95">
        <v>125.3</v>
      </c>
      <c r="Y82" s="95">
        <v>127.7</v>
      </c>
      <c r="Z82" s="95">
        <v>125.3</v>
      </c>
      <c r="AA82" s="95">
        <v>126</v>
      </c>
      <c r="AB82" s="95">
        <v>125.8</v>
      </c>
      <c r="AC82" s="95">
        <v>125.5</v>
      </c>
      <c r="AD82" s="95">
        <v>126.3</v>
      </c>
      <c r="AE82" s="95">
        <v>126.3</v>
      </c>
      <c r="AF82" s="96">
        <v>126.3</v>
      </c>
      <c r="AG82" s="97"/>
      <c r="AH82" s="51">
        <f t="shared" si="20"/>
        <v>128.19999999999999</v>
      </c>
      <c r="AI82" s="52">
        <f t="shared" si="21"/>
        <v>121.3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129.5</v>
      </c>
      <c r="C83" s="67">
        <v>130.5</v>
      </c>
      <c r="D83" s="67">
        <v>130.4</v>
      </c>
      <c r="E83" s="67">
        <v>131.5</v>
      </c>
      <c r="F83" s="67">
        <v>131.5</v>
      </c>
      <c r="G83" s="67">
        <v>130.6</v>
      </c>
      <c r="H83" s="67">
        <v>130.5</v>
      </c>
      <c r="I83" s="67">
        <v>129.1</v>
      </c>
      <c r="J83" s="67">
        <v>128</v>
      </c>
      <c r="K83" s="67">
        <v>125.5</v>
      </c>
      <c r="L83" s="67">
        <v>125.5</v>
      </c>
      <c r="M83" s="67">
        <v>124.6</v>
      </c>
      <c r="N83" s="67">
        <v>124.6</v>
      </c>
      <c r="O83" s="67">
        <v>126.3</v>
      </c>
      <c r="P83" s="67">
        <v>124.9</v>
      </c>
      <c r="Q83" s="67">
        <v>125.8</v>
      </c>
      <c r="R83" s="67">
        <v>124.5</v>
      </c>
      <c r="S83" s="95">
        <v>124.9</v>
      </c>
      <c r="T83" s="95">
        <v>127.9</v>
      </c>
      <c r="U83" s="95">
        <v>127</v>
      </c>
      <c r="V83" s="95">
        <v>127.3</v>
      </c>
      <c r="W83" s="95">
        <v>128</v>
      </c>
      <c r="X83" s="95">
        <v>127.8</v>
      </c>
      <c r="Y83" s="95">
        <v>129.80000000000001</v>
      </c>
      <c r="Z83" s="95">
        <v>127.8</v>
      </c>
      <c r="AA83" s="95">
        <v>128.80000000000001</v>
      </c>
      <c r="AB83" s="95">
        <v>128.69999999999999</v>
      </c>
      <c r="AC83" s="95">
        <v>128.30000000000001</v>
      </c>
      <c r="AD83" s="95">
        <v>129.5</v>
      </c>
      <c r="AE83" s="95">
        <v>129.5</v>
      </c>
      <c r="AF83" s="96">
        <v>130.1</v>
      </c>
      <c r="AG83" s="97"/>
      <c r="AH83" s="51">
        <f t="shared" si="20"/>
        <v>131.5</v>
      </c>
      <c r="AI83" s="52">
        <f t="shared" si="21"/>
        <v>124.5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130.80000000000001</v>
      </c>
      <c r="C84" s="67">
        <v>129.19999999999999</v>
      </c>
      <c r="D84" s="67">
        <v>131.19999999999999</v>
      </c>
      <c r="E84" s="67">
        <v>132.9</v>
      </c>
      <c r="F84" s="67">
        <v>132.9</v>
      </c>
      <c r="G84" s="67">
        <v>129.9</v>
      </c>
      <c r="H84" s="67">
        <v>127</v>
      </c>
      <c r="I84" s="67">
        <v>130.30000000000001</v>
      </c>
      <c r="J84" s="67">
        <v>129.69999999999999</v>
      </c>
      <c r="K84" s="67">
        <v>124.9</v>
      </c>
      <c r="L84" s="67">
        <v>124.9</v>
      </c>
      <c r="M84" s="67">
        <v>126</v>
      </c>
      <c r="N84" s="67">
        <v>126</v>
      </c>
      <c r="O84" s="67">
        <v>125.4</v>
      </c>
      <c r="P84" s="67">
        <v>126.8</v>
      </c>
      <c r="Q84" s="67">
        <v>125.3</v>
      </c>
      <c r="R84" s="67">
        <v>124.9</v>
      </c>
      <c r="S84" s="67">
        <v>125.2</v>
      </c>
      <c r="T84" s="67">
        <v>126.9</v>
      </c>
      <c r="U84" s="67">
        <v>129.9</v>
      </c>
      <c r="V84" s="67">
        <v>128.9</v>
      </c>
      <c r="W84" s="95">
        <v>129.19999999999999</v>
      </c>
      <c r="X84" s="95">
        <v>127</v>
      </c>
      <c r="Y84" s="95">
        <v>128.30000000000001</v>
      </c>
      <c r="Z84" s="95">
        <v>127</v>
      </c>
      <c r="AA84" s="95">
        <v>126.8</v>
      </c>
      <c r="AB84" s="95">
        <v>128.19999999999999</v>
      </c>
      <c r="AC84" s="95">
        <v>129.1</v>
      </c>
      <c r="AD84" s="95">
        <v>128.19999999999999</v>
      </c>
      <c r="AE84" s="95">
        <v>128.19999999999999</v>
      </c>
      <c r="AF84" s="96">
        <v>129.1</v>
      </c>
      <c r="AG84" s="97"/>
      <c r="AH84" s="51">
        <f t="shared" si="20"/>
        <v>132.9</v>
      </c>
      <c r="AI84" s="52">
        <f t="shared" si="21"/>
        <v>124.9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135.4</v>
      </c>
      <c r="C85" s="67">
        <v>130.6</v>
      </c>
      <c r="D85" s="67">
        <v>132.6</v>
      </c>
      <c r="E85" s="67">
        <v>134.9</v>
      </c>
      <c r="F85" s="67">
        <v>134.9</v>
      </c>
      <c r="G85" s="67">
        <v>129.6</v>
      </c>
      <c r="H85" s="67">
        <v>128.5</v>
      </c>
      <c r="I85" s="67">
        <v>130.69999999999999</v>
      </c>
      <c r="J85" s="67">
        <v>131.4</v>
      </c>
      <c r="K85" s="67">
        <v>125</v>
      </c>
      <c r="L85" s="67">
        <v>125</v>
      </c>
      <c r="M85" s="67">
        <v>128.5</v>
      </c>
      <c r="N85" s="67">
        <v>128.5</v>
      </c>
      <c r="O85" s="67">
        <v>127.9</v>
      </c>
      <c r="P85" s="67">
        <v>128.80000000000001</v>
      </c>
      <c r="Q85" s="67">
        <v>127.7</v>
      </c>
      <c r="R85" s="67">
        <v>127.1</v>
      </c>
      <c r="S85" s="67">
        <v>127.2</v>
      </c>
      <c r="T85" s="67">
        <v>129.6</v>
      </c>
      <c r="U85" s="67">
        <v>133.19999999999999</v>
      </c>
      <c r="V85" s="67">
        <v>131.69999999999999</v>
      </c>
      <c r="W85" s="95">
        <v>132.6</v>
      </c>
      <c r="X85" s="95">
        <v>130.9</v>
      </c>
      <c r="Y85" s="95">
        <v>131.4</v>
      </c>
      <c r="Z85" s="95">
        <v>130.9</v>
      </c>
      <c r="AA85" s="95">
        <v>130.19999999999999</v>
      </c>
      <c r="AB85" s="95">
        <v>131.4</v>
      </c>
      <c r="AC85" s="95">
        <v>132.4</v>
      </c>
      <c r="AD85" s="95">
        <v>132.6</v>
      </c>
      <c r="AE85" s="95">
        <v>132.6</v>
      </c>
      <c r="AF85" s="96">
        <v>133.19999999999999</v>
      </c>
      <c r="AG85" s="97"/>
      <c r="AH85" s="51">
        <f t="shared" si="20"/>
        <v>135.4</v>
      </c>
      <c r="AI85" s="52">
        <f t="shared" si="21"/>
        <v>125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132.9</v>
      </c>
      <c r="C86" s="99">
        <v>132.19999999999999</v>
      </c>
      <c r="D86" s="99">
        <v>131.80000000000001</v>
      </c>
      <c r="E86" s="99">
        <v>135</v>
      </c>
      <c r="F86" s="99">
        <v>135</v>
      </c>
      <c r="G86" s="99">
        <v>134.4</v>
      </c>
      <c r="H86" s="99">
        <v>131.30000000000001</v>
      </c>
      <c r="I86" s="99">
        <v>131</v>
      </c>
      <c r="J86" s="99">
        <v>132.4</v>
      </c>
      <c r="K86" s="99">
        <v>131.30000000000001</v>
      </c>
      <c r="L86" s="99">
        <v>131.30000000000001</v>
      </c>
      <c r="M86" s="99">
        <v>130.9</v>
      </c>
      <c r="N86" s="99">
        <v>130.9</v>
      </c>
      <c r="O86" s="99">
        <v>134.80000000000001</v>
      </c>
      <c r="P86" s="99">
        <v>129.19999999999999</v>
      </c>
      <c r="Q86" s="99">
        <v>134.4</v>
      </c>
      <c r="R86" s="99">
        <v>130.4</v>
      </c>
      <c r="S86" s="99">
        <v>132.5</v>
      </c>
      <c r="T86" s="99">
        <v>130.1</v>
      </c>
      <c r="U86" s="99">
        <v>131.80000000000001</v>
      </c>
      <c r="V86" s="99">
        <v>134.80000000000001</v>
      </c>
      <c r="W86" s="95">
        <v>132.6</v>
      </c>
      <c r="X86" s="95">
        <v>133.5</v>
      </c>
      <c r="Y86" s="95">
        <v>137</v>
      </c>
      <c r="Z86" s="95">
        <v>133.5</v>
      </c>
      <c r="AA86" s="95">
        <v>130.6</v>
      </c>
      <c r="AB86" s="95">
        <v>131.6</v>
      </c>
      <c r="AC86" s="95">
        <v>131.1</v>
      </c>
      <c r="AD86" s="95">
        <v>133.30000000000001</v>
      </c>
      <c r="AE86" s="95">
        <v>133.30000000000001</v>
      </c>
      <c r="AF86" s="100">
        <v>133.1</v>
      </c>
      <c r="AG86" s="101"/>
      <c r="AH86" s="51">
        <f t="shared" si="20"/>
        <v>137</v>
      </c>
      <c r="AI86" s="52">
        <f t="shared" si="21"/>
        <v>129.19999999999999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126.5</v>
      </c>
      <c r="C87" s="67">
        <v>126.2</v>
      </c>
      <c r="D87" s="67">
        <v>128.80000000000001</v>
      </c>
      <c r="E87" s="67">
        <v>129</v>
      </c>
      <c r="F87" s="67">
        <v>129</v>
      </c>
      <c r="G87" s="67">
        <v>135.19999999999999</v>
      </c>
      <c r="H87" s="67">
        <v>129.5</v>
      </c>
      <c r="I87" s="67">
        <v>128.5</v>
      </c>
      <c r="J87" s="67">
        <v>128.6</v>
      </c>
      <c r="K87" s="67">
        <v>131.19999999999999</v>
      </c>
      <c r="L87" s="67">
        <v>131.19999999999999</v>
      </c>
      <c r="M87" s="67">
        <v>123.5</v>
      </c>
      <c r="N87" s="67">
        <v>123.5</v>
      </c>
      <c r="O87" s="67">
        <v>126.5</v>
      </c>
      <c r="P87" s="67">
        <v>123.4</v>
      </c>
      <c r="Q87" s="67">
        <v>123.4</v>
      </c>
      <c r="R87" s="67">
        <v>122.4</v>
      </c>
      <c r="S87" s="67">
        <v>124.4</v>
      </c>
      <c r="T87" s="67">
        <v>129.5</v>
      </c>
      <c r="U87" s="67">
        <v>126</v>
      </c>
      <c r="V87" s="67">
        <v>131.5</v>
      </c>
      <c r="W87" s="95">
        <v>128.30000000000001</v>
      </c>
      <c r="X87" s="95">
        <v>130.6</v>
      </c>
      <c r="Y87" s="95">
        <v>135.80000000000001</v>
      </c>
      <c r="Z87" s="95">
        <v>130.6</v>
      </c>
      <c r="AA87" s="95">
        <v>123.4</v>
      </c>
      <c r="AB87" s="95">
        <v>124.3</v>
      </c>
      <c r="AC87" s="95">
        <v>122.1</v>
      </c>
      <c r="AD87" s="95">
        <v>124.9</v>
      </c>
      <c r="AE87" s="95">
        <v>124.9</v>
      </c>
      <c r="AF87" s="96">
        <v>126</v>
      </c>
      <c r="AG87" s="97"/>
      <c r="AH87" s="51">
        <f t="shared" si="20"/>
        <v>135.80000000000001</v>
      </c>
      <c r="AI87" s="52">
        <f t="shared" si="21"/>
        <v>122.1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66</v>
      </c>
      <c r="C88" s="102">
        <v>66.599999999999994</v>
      </c>
      <c r="D88" s="102">
        <v>66.8</v>
      </c>
      <c r="E88" s="102">
        <v>66.3</v>
      </c>
      <c r="F88" s="102">
        <v>66.3</v>
      </c>
      <c r="G88" s="102">
        <v>66.400000000000006</v>
      </c>
      <c r="H88" s="102">
        <v>66.3</v>
      </c>
      <c r="I88" s="102">
        <v>65.599999999999994</v>
      </c>
      <c r="J88" s="102">
        <v>65.5</v>
      </c>
      <c r="K88" s="102">
        <v>63.9</v>
      </c>
      <c r="L88" s="102">
        <v>63.9</v>
      </c>
      <c r="M88" s="102">
        <v>63.3</v>
      </c>
      <c r="N88" s="102">
        <v>63.3</v>
      </c>
      <c r="O88" s="102">
        <v>63.9</v>
      </c>
      <c r="P88" s="102">
        <v>63.5</v>
      </c>
      <c r="Q88" s="102">
        <v>64</v>
      </c>
      <c r="R88" s="102">
        <v>63.3</v>
      </c>
      <c r="S88" s="102">
        <v>63.7</v>
      </c>
      <c r="T88" s="102">
        <v>65.099999999999994</v>
      </c>
      <c r="U88" s="102">
        <v>64.599999999999994</v>
      </c>
      <c r="V88" s="102">
        <v>64.8</v>
      </c>
      <c r="W88" s="102">
        <v>65.3</v>
      </c>
      <c r="X88" s="102">
        <v>65.2</v>
      </c>
      <c r="Y88" s="102">
        <v>66</v>
      </c>
      <c r="Z88" s="102">
        <v>65.2</v>
      </c>
      <c r="AA88" s="102">
        <v>65.7</v>
      </c>
      <c r="AB88" s="102">
        <v>66</v>
      </c>
      <c r="AC88" s="102">
        <v>65.5</v>
      </c>
      <c r="AD88" s="102">
        <v>66</v>
      </c>
      <c r="AE88" s="102">
        <v>66</v>
      </c>
      <c r="AF88" s="103">
        <v>66.099999999999994</v>
      </c>
      <c r="AG88" s="104"/>
      <c r="AH88" s="51">
        <f t="shared" si="20"/>
        <v>66.8</v>
      </c>
      <c r="AI88" s="52">
        <f t="shared" si="21"/>
        <v>63.3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SUM(B14,B17,B20:B21,B39,B41:B42,B44,B46,B91:B94,B98,B104,B110,B119,B121,B133,B140,B143:B144,B151,B153,B155,B159:B161,B163:B165,B170,B176:B177,B179:B181,B189,B194)</f>
        <v>149.33999999999997</v>
      </c>
      <c r="C90" s="109">
        <f t="shared" ref="C90:AF90" si="25">SUM(C14,C17,C20:C21,C39,C41:C42,C44,C46,C91:C94,C98,C104,C110,C119,C121,C133,C140,C143:C144,C151,C153,C155,C159:C161,C163:C165,C170,C176:C177,C179:C181,C189,C194)</f>
        <v>145.23999999999995</v>
      </c>
      <c r="D90" s="109">
        <f t="shared" si="25"/>
        <v>141.23999999999998</v>
      </c>
      <c r="E90" s="109">
        <f t="shared" si="25"/>
        <v>149.83999999999997</v>
      </c>
      <c r="F90" s="109">
        <f t="shared" si="25"/>
        <v>149.83999999999997</v>
      </c>
      <c r="G90" s="109">
        <f t="shared" si="25"/>
        <v>190.43999999999997</v>
      </c>
      <c r="H90" s="109">
        <f t="shared" si="25"/>
        <v>209.93999999999997</v>
      </c>
      <c r="I90" s="109">
        <f t="shared" si="25"/>
        <v>237.93999999999997</v>
      </c>
      <c r="J90" s="109">
        <f t="shared" si="25"/>
        <v>261.64000000000004</v>
      </c>
      <c r="K90" s="109">
        <f t="shared" si="25"/>
        <v>285.74000000000007</v>
      </c>
      <c r="L90" s="109">
        <f t="shared" si="25"/>
        <v>285.84000000000003</v>
      </c>
      <c r="M90" s="109">
        <f t="shared" si="25"/>
        <v>283.14000000000004</v>
      </c>
      <c r="N90" s="109">
        <f t="shared" si="25"/>
        <v>291.64</v>
      </c>
      <c r="O90" s="109">
        <f t="shared" si="25"/>
        <v>286.94</v>
      </c>
      <c r="P90" s="109">
        <f t="shared" si="25"/>
        <v>289.84000000000003</v>
      </c>
      <c r="Q90" s="109">
        <f t="shared" si="25"/>
        <v>287.04000000000002</v>
      </c>
      <c r="R90" s="109">
        <f t="shared" si="25"/>
        <v>279.84000000000003</v>
      </c>
      <c r="S90" s="109">
        <f t="shared" si="25"/>
        <v>272.54000000000002</v>
      </c>
      <c r="T90" s="109">
        <f t="shared" si="25"/>
        <v>286.34000000000003</v>
      </c>
      <c r="U90" s="109">
        <f t="shared" si="25"/>
        <v>274.44000000000005</v>
      </c>
      <c r="V90" s="109">
        <f t="shared" si="25"/>
        <v>279.53999999999996</v>
      </c>
      <c r="W90" s="109">
        <f t="shared" si="25"/>
        <v>278.04000000000002</v>
      </c>
      <c r="X90" s="109">
        <f t="shared" si="25"/>
        <v>306.84000000000003</v>
      </c>
      <c r="Y90" s="109">
        <f t="shared" si="25"/>
        <v>325.54000000000002</v>
      </c>
      <c r="Z90" s="109">
        <f t="shared" si="25"/>
        <v>321.74</v>
      </c>
      <c r="AA90" s="109">
        <f t="shared" si="25"/>
        <v>294.64000000000004</v>
      </c>
      <c r="AB90" s="109">
        <f t="shared" si="25"/>
        <v>270.94000000000005</v>
      </c>
      <c r="AC90" s="109">
        <f t="shared" si="25"/>
        <v>271.04000000000002</v>
      </c>
      <c r="AD90" s="109">
        <f t="shared" si="25"/>
        <v>193.14</v>
      </c>
      <c r="AE90" s="109">
        <f t="shared" si="25"/>
        <v>193.14</v>
      </c>
      <c r="AF90" s="109">
        <f t="shared" si="25"/>
        <v>145.13999999999999</v>
      </c>
      <c r="AG90" s="110"/>
      <c r="AH90" s="51">
        <f>MAX(B90:AF90)</f>
        <v>325.54000000000002</v>
      </c>
      <c r="AI90" s="52">
        <f>MIN(B90:AF90)</f>
        <v>141.23999999999998</v>
      </c>
    </row>
    <row r="91" spans="1:88" x14ac:dyDescent="0.25">
      <c r="A91" s="111" t="s">
        <v>58</v>
      </c>
      <c r="B91" s="79">
        <v>10.4</v>
      </c>
      <c r="C91" s="79">
        <v>8</v>
      </c>
      <c r="D91" s="79">
        <v>24.1</v>
      </c>
      <c r="E91" s="79">
        <v>25.8</v>
      </c>
      <c r="F91" s="79">
        <v>25.8</v>
      </c>
      <c r="G91" s="112">
        <v>22.6</v>
      </c>
      <c r="H91" s="112">
        <v>13</v>
      </c>
      <c r="I91" s="112">
        <v>29.9</v>
      </c>
      <c r="J91" s="112">
        <v>34.799999999999997</v>
      </c>
      <c r="K91" s="112">
        <v>30.5</v>
      </c>
      <c r="L91" s="49">
        <v>31.2</v>
      </c>
      <c r="M91" s="112">
        <v>28.5</v>
      </c>
      <c r="N91" s="112">
        <v>34.200000000000003</v>
      </c>
      <c r="O91" s="112">
        <v>25.1</v>
      </c>
      <c r="P91" s="112">
        <v>21.5</v>
      </c>
      <c r="Q91" s="112">
        <v>23.8</v>
      </c>
      <c r="R91" s="112">
        <v>24.8</v>
      </c>
      <c r="S91" s="49">
        <v>23.8</v>
      </c>
      <c r="T91" s="49">
        <v>11.9</v>
      </c>
      <c r="U91" s="112">
        <v>25</v>
      </c>
      <c r="V91" s="112">
        <v>21.6</v>
      </c>
      <c r="W91" s="112">
        <v>26</v>
      </c>
      <c r="X91" s="112">
        <v>24.5</v>
      </c>
      <c r="Y91" s="112">
        <v>22.4</v>
      </c>
      <c r="Z91" s="112">
        <v>12.9</v>
      </c>
      <c r="AA91" s="112">
        <v>12</v>
      </c>
      <c r="AB91" s="112">
        <v>10.9</v>
      </c>
      <c r="AC91" s="112">
        <v>10.9</v>
      </c>
      <c r="AD91" s="112">
        <v>9.1</v>
      </c>
      <c r="AE91" s="112">
        <v>9.1</v>
      </c>
      <c r="AF91" s="113">
        <v>35</v>
      </c>
      <c r="AG91" s="114">
        <v>75</v>
      </c>
      <c r="AH91" s="51">
        <f>IF(ABS(MAX(B91:AF91))&gt;ABS(MIN(B91:AF91)),MAX(B91:AF91),MIN(B91:AF91))</f>
        <v>35</v>
      </c>
      <c r="AI91" s="115">
        <f>INDEX($B$9:$AF$9,1,MATCH(AH91,B91:AF91,0))</f>
        <v>1</v>
      </c>
    </row>
    <row r="92" spans="1:88" x14ac:dyDescent="0.25">
      <c r="A92" s="116" t="s">
        <v>59</v>
      </c>
      <c r="B92" s="80">
        <v>-84.1</v>
      </c>
      <c r="C92" s="80">
        <v>-86</v>
      </c>
      <c r="D92" s="80">
        <v>-89</v>
      </c>
      <c r="E92" s="80">
        <v>-84</v>
      </c>
      <c r="F92" s="80">
        <v>-84</v>
      </c>
      <c r="G92" s="80">
        <v>-67.5</v>
      </c>
      <c r="H92" s="80">
        <v>-44.2</v>
      </c>
      <c r="I92" s="80">
        <v>-43.6</v>
      </c>
      <c r="J92" s="80">
        <v>-32.5</v>
      </c>
      <c r="K92" s="80">
        <v>-26.5</v>
      </c>
      <c r="L92" s="80">
        <v>-27</v>
      </c>
      <c r="M92" s="80">
        <v>-26</v>
      </c>
      <c r="N92" s="80">
        <f>-11.9-13.3</f>
        <v>-25.200000000000003</v>
      </c>
      <c r="O92" s="80">
        <v>-28.3</v>
      </c>
      <c r="P92" s="80">
        <v>-30</v>
      </c>
      <c r="Q92" s="80">
        <v>-27</v>
      </c>
      <c r="R92" s="80">
        <v>-39</v>
      </c>
      <c r="S92" s="80">
        <v>-39</v>
      </c>
      <c r="T92" s="80">
        <v>-25</v>
      </c>
      <c r="U92" s="80">
        <v>-32</v>
      </c>
      <c r="V92" s="80">
        <v>-29</v>
      </c>
      <c r="W92" s="80">
        <v>-30</v>
      </c>
      <c r="X92" s="80">
        <v>-21</v>
      </c>
      <c r="Y92" s="80">
        <v>-10</v>
      </c>
      <c r="Z92" s="80">
        <v>-12</v>
      </c>
      <c r="AA92" s="80">
        <v>-26.1</v>
      </c>
      <c r="AB92" s="80">
        <v>-35.799999999999997</v>
      </c>
      <c r="AC92" s="80">
        <v>-35.799999999999997</v>
      </c>
      <c r="AD92" s="80">
        <v>-64.8</v>
      </c>
      <c r="AE92" s="80">
        <v>-64.8</v>
      </c>
      <c r="AF92" s="117">
        <v>-92</v>
      </c>
      <c r="AG92" s="114">
        <v>240</v>
      </c>
      <c r="AH92" s="51">
        <f>IF(ABS(MAX(B92:AF92))&gt;ABS(MIN(B92:AF92)),MAX(B92:AF92),MIN(B92:AF92))</f>
        <v>-92</v>
      </c>
      <c r="AI92" s="115">
        <f>INDEX($B$9:$AF$9,1,MATCH(AH92,B92:AF92,0))</f>
        <v>1</v>
      </c>
    </row>
    <row r="93" spans="1:88" x14ac:dyDescent="0.25">
      <c r="A93" s="116" t="s">
        <v>60</v>
      </c>
      <c r="B93" s="80">
        <v>-6.2</v>
      </c>
      <c r="C93" s="80">
        <v>-8.1999999999999993</v>
      </c>
      <c r="D93" s="80">
        <v>-5.2</v>
      </c>
      <c r="E93" s="80">
        <v>-5.8</v>
      </c>
      <c r="F93" s="80">
        <v>-5.8</v>
      </c>
      <c r="G93" s="80">
        <v>-4.0999999999999996</v>
      </c>
      <c r="H93" s="80" t="s">
        <v>215</v>
      </c>
      <c r="I93" s="80">
        <v>5.2</v>
      </c>
      <c r="J93" s="80">
        <v>9.4</v>
      </c>
      <c r="K93" s="80">
        <v>7.8</v>
      </c>
      <c r="L93" s="80">
        <v>8</v>
      </c>
      <c r="M93" s="80">
        <v>5</v>
      </c>
      <c r="N93" s="80">
        <v>6.4</v>
      </c>
      <c r="O93" s="80">
        <v>15.3</v>
      </c>
      <c r="P93" s="80">
        <v>17</v>
      </c>
      <c r="Q93" s="80">
        <v>11.6</v>
      </c>
      <c r="R93" s="80">
        <v>19</v>
      </c>
      <c r="S93" s="80">
        <v>19.5</v>
      </c>
      <c r="T93" s="80">
        <v>26</v>
      </c>
      <c r="U93" s="80">
        <v>8.3000000000000007</v>
      </c>
      <c r="V93" s="80">
        <v>9.4</v>
      </c>
      <c r="W93" s="80">
        <v>12.1</v>
      </c>
      <c r="X93" s="80">
        <v>19.5</v>
      </c>
      <c r="Y93" s="80">
        <v>34.1</v>
      </c>
      <c r="Z93" s="80">
        <v>38.4</v>
      </c>
      <c r="AA93" s="80">
        <v>22.9</v>
      </c>
      <c r="AB93" s="80">
        <v>19.600000000000001</v>
      </c>
      <c r="AC93" s="80">
        <v>19.600000000000001</v>
      </c>
      <c r="AD93" s="80">
        <v>-0.3</v>
      </c>
      <c r="AE93" s="80">
        <v>-0.3</v>
      </c>
      <c r="AF93" s="117">
        <v>-5.8</v>
      </c>
      <c r="AG93" s="114">
        <v>60</v>
      </c>
      <c r="AH93" s="51">
        <f>IF(ABS(MAX(B93:AF93))&gt;ABS(MIN(B93:AF93)),MAX(B93:AF93),MIN(B93:AF93))</f>
        <v>38.4</v>
      </c>
      <c r="AI93" s="115">
        <f>INDEX($B$9:$AF$9,1,MATCH(AH93,B93:AF93,0))</f>
        <v>0.8125</v>
      </c>
    </row>
    <row r="94" spans="1:88" x14ac:dyDescent="0.25">
      <c r="A94" s="118" t="s">
        <v>213</v>
      </c>
      <c r="B94" s="82">
        <v>35.9</v>
      </c>
      <c r="C94" s="82">
        <v>38.299999999999997</v>
      </c>
      <c r="D94" s="82">
        <v>18.100000000000001</v>
      </c>
      <c r="E94" s="82">
        <v>20.9</v>
      </c>
      <c r="F94" s="82">
        <v>20.9</v>
      </c>
      <c r="G94" s="82">
        <v>46.5</v>
      </c>
      <c r="H94" s="82">
        <v>48.2</v>
      </c>
      <c r="I94" s="82">
        <v>53.5</v>
      </c>
      <c r="J94" s="82">
        <v>56.6</v>
      </c>
      <c r="K94" s="82">
        <v>80.3</v>
      </c>
      <c r="L94" s="82">
        <v>80</v>
      </c>
      <c r="M94" s="82">
        <v>82</v>
      </c>
      <c r="N94" s="82">
        <v>83</v>
      </c>
      <c r="O94" s="82">
        <v>81.5</v>
      </c>
      <c r="P94" s="82">
        <v>88</v>
      </c>
      <c r="Q94" s="82">
        <v>85.3</v>
      </c>
      <c r="R94" s="82">
        <v>81.7</v>
      </c>
      <c r="S94" s="82">
        <v>74.900000000000006</v>
      </c>
      <c r="T94" s="82">
        <v>80.099999999999994</v>
      </c>
      <c r="U94" s="82">
        <v>79.8</v>
      </c>
      <c r="V94" s="82">
        <v>84.2</v>
      </c>
      <c r="W94" s="82">
        <v>76.599999999999994</v>
      </c>
      <c r="X94" s="82">
        <v>90.5</v>
      </c>
      <c r="Y94" s="82">
        <v>85.7</v>
      </c>
      <c r="Z94" s="82">
        <v>89.1</v>
      </c>
      <c r="AA94" s="82">
        <v>92.5</v>
      </c>
      <c r="AB94" s="82">
        <v>82.9</v>
      </c>
      <c r="AC94" s="82">
        <v>82.9</v>
      </c>
      <c r="AD94" s="82">
        <v>55.8</v>
      </c>
      <c r="AE94" s="82">
        <v>55.8</v>
      </c>
      <c r="AF94" s="120">
        <v>14.6</v>
      </c>
      <c r="AG94" s="121">
        <v>120</v>
      </c>
      <c r="AH94" s="51">
        <f>IF(ABS(MAX(B94:AF94))&gt;ABS(MIN(B94:AF94)),MAX(B94:AF94),MIN(B94:AF94))</f>
        <v>92.5</v>
      </c>
      <c r="AI94" s="115">
        <f>INDEX($B$9:$AF$9,1,MATCH(AH94,B94:AF94,0))</f>
        <v>0.83333333333333337</v>
      </c>
    </row>
    <row r="95" spans="1:88" ht="15.75" thickBot="1" x14ac:dyDescent="0.3">
      <c r="A95" s="118" t="s">
        <v>61</v>
      </c>
      <c r="B95" s="82">
        <v>48.4</v>
      </c>
      <c r="C95" s="82">
        <v>46.7</v>
      </c>
      <c r="D95" s="82">
        <v>32.700000000000003</v>
      </c>
      <c r="E95" s="82">
        <v>34.4</v>
      </c>
      <c r="F95" s="82">
        <v>34.4</v>
      </c>
      <c r="G95" s="82">
        <v>43.9</v>
      </c>
      <c r="H95" s="82">
        <v>47</v>
      </c>
      <c r="I95" s="82">
        <v>50.3</v>
      </c>
      <c r="J95" s="82">
        <v>51.6</v>
      </c>
      <c r="K95" s="82">
        <v>68.3</v>
      </c>
      <c r="L95" s="82">
        <v>68</v>
      </c>
      <c r="M95" s="82">
        <v>72</v>
      </c>
      <c r="N95" s="82">
        <v>73</v>
      </c>
      <c r="O95" s="82">
        <v>71</v>
      </c>
      <c r="P95" s="82">
        <v>76</v>
      </c>
      <c r="Q95" s="82">
        <v>71</v>
      </c>
      <c r="R95" s="82">
        <v>74</v>
      </c>
      <c r="S95" s="82">
        <v>66.900000000000006</v>
      </c>
      <c r="T95" s="82">
        <v>68.7</v>
      </c>
      <c r="U95" s="82">
        <v>72.599999999999994</v>
      </c>
      <c r="V95" s="82">
        <v>73.8</v>
      </c>
      <c r="W95" s="82">
        <v>68.7</v>
      </c>
      <c r="X95" s="82">
        <v>72</v>
      </c>
      <c r="Y95" s="82">
        <v>68</v>
      </c>
      <c r="Z95" s="82">
        <v>71</v>
      </c>
      <c r="AA95" s="82">
        <v>76.099999999999994</v>
      </c>
      <c r="AB95" s="82">
        <v>71.400000000000006</v>
      </c>
      <c r="AC95" s="82">
        <v>71.400000000000006</v>
      </c>
      <c r="AD95" s="82">
        <v>57.3</v>
      </c>
      <c r="AE95" s="82">
        <v>57.3</v>
      </c>
      <c r="AF95" s="120">
        <v>30</v>
      </c>
      <c r="AG95" s="121"/>
      <c r="AH95" s="51">
        <f>IF(ABS(MAX(B95:AF95))&gt;ABS(MIN(B95:AF95)),MAX(B95:AF95),MIN(B95:AF95))</f>
        <v>76.099999999999994</v>
      </c>
      <c r="AI95" s="115">
        <f>INDEX($B$9:$AF$9,1,MATCH(AH95,B95:AF95,0))</f>
        <v>0.83333333333333337</v>
      </c>
    </row>
    <row r="96" spans="1:88" ht="15.75" thickBot="1" x14ac:dyDescent="0.3">
      <c r="A96" s="122" t="s">
        <v>62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101</v>
      </c>
      <c r="B97" s="50">
        <v>9.9</v>
      </c>
      <c r="C97" s="127">
        <f t="shared" ref="C97:R102" si="26">B97</f>
        <v>9.9</v>
      </c>
      <c r="D97" s="127">
        <f t="shared" si="26"/>
        <v>9.9</v>
      </c>
      <c r="E97" s="127">
        <f t="shared" si="26"/>
        <v>9.9</v>
      </c>
      <c r="F97" s="127">
        <f t="shared" si="26"/>
        <v>9.9</v>
      </c>
      <c r="G97" s="127">
        <f t="shared" si="26"/>
        <v>9.9</v>
      </c>
      <c r="H97" s="127">
        <f t="shared" si="26"/>
        <v>9.9</v>
      </c>
      <c r="I97" s="127">
        <f t="shared" si="26"/>
        <v>9.9</v>
      </c>
      <c r="J97" s="127">
        <f t="shared" si="26"/>
        <v>9.9</v>
      </c>
      <c r="K97" s="127">
        <f t="shared" si="26"/>
        <v>9.9</v>
      </c>
      <c r="L97" s="127">
        <f t="shared" si="26"/>
        <v>9.9</v>
      </c>
      <c r="M97" s="127">
        <f t="shared" si="26"/>
        <v>9.9</v>
      </c>
      <c r="N97" s="127">
        <f t="shared" si="26"/>
        <v>9.9</v>
      </c>
      <c r="O97" s="127">
        <f t="shared" si="26"/>
        <v>9.9</v>
      </c>
      <c r="P97" s="127">
        <f t="shared" si="26"/>
        <v>9.9</v>
      </c>
      <c r="Q97" s="127">
        <f t="shared" si="26"/>
        <v>9.9</v>
      </c>
      <c r="R97" s="127">
        <f t="shared" si="26"/>
        <v>9.9</v>
      </c>
      <c r="S97" s="127">
        <f t="shared" ref="S97:AF102" si="27">R97</f>
        <v>9.9</v>
      </c>
      <c r="T97" s="127">
        <f t="shared" si="27"/>
        <v>9.9</v>
      </c>
      <c r="U97" s="127">
        <f t="shared" si="27"/>
        <v>9.9</v>
      </c>
      <c r="V97" s="127">
        <f t="shared" si="27"/>
        <v>9.9</v>
      </c>
      <c r="W97" s="127">
        <f t="shared" si="27"/>
        <v>9.9</v>
      </c>
      <c r="X97" s="127">
        <f t="shared" si="27"/>
        <v>9.9</v>
      </c>
      <c r="Y97" s="127">
        <f t="shared" si="27"/>
        <v>9.9</v>
      </c>
      <c r="Z97" s="127">
        <f t="shared" si="27"/>
        <v>9.9</v>
      </c>
      <c r="AA97" s="127">
        <f t="shared" si="27"/>
        <v>9.9</v>
      </c>
      <c r="AB97" s="127">
        <f t="shared" si="27"/>
        <v>9.9</v>
      </c>
      <c r="AC97" s="127">
        <f t="shared" si="27"/>
        <v>9.9</v>
      </c>
      <c r="AD97" s="127">
        <f t="shared" si="27"/>
        <v>9.9</v>
      </c>
      <c r="AE97" s="127">
        <f t="shared" si="27"/>
        <v>9.9</v>
      </c>
      <c r="AF97" s="127">
        <f t="shared" si="27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102</v>
      </c>
      <c r="B98" s="128">
        <v>9.6</v>
      </c>
      <c r="C98" s="129">
        <f t="shared" si="26"/>
        <v>9.6</v>
      </c>
      <c r="D98" s="129">
        <f t="shared" si="26"/>
        <v>9.6</v>
      </c>
      <c r="E98" s="129">
        <f t="shared" si="26"/>
        <v>9.6</v>
      </c>
      <c r="F98" s="129">
        <f t="shared" si="26"/>
        <v>9.6</v>
      </c>
      <c r="G98" s="129">
        <f t="shared" si="26"/>
        <v>9.6</v>
      </c>
      <c r="H98" s="129">
        <f t="shared" si="26"/>
        <v>9.6</v>
      </c>
      <c r="I98" s="129">
        <f t="shared" si="26"/>
        <v>9.6</v>
      </c>
      <c r="J98" s="129">
        <f t="shared" si="26"/>
        <v>9.6</v>
      </c>
      <c r="K98" s="129">
        <f t="shared" si="26"/>
        <v>9.6</v>
      </c>
      <c r="L98" s="129">
        <f t="shared" si="26"/>
        <v>9.6</v>
      </c>
      <c r="M98" s="129">
        <f t="shared" si="26"/>
        <v>9.6</v>
      </c>
      <c r="N98" s="129">
        <f t="shared" si="26"/>
        <v>9.6</v>
      </c>
      <c r="O98" s="129">
        <f t="shared" si="26"/>
        <v>9.6</v>
      </c>
      <c r="P98" s="129">
        <f t="shared" si="26"/>
        <v>9.6</v>
      </c>
      <c r="Q98" s="129">
        <f t="shared" si="26"/>
        <v>9.6</v>
      </c>
      <c r="R98" s="129">
        <f t="shared" si="26"/>
        <v>9.6</v>
      </c>
      <c r="S98" s="129">
        <f t="shared" si="27"/>
        <v>9.6</v>
      </c>
      <c r="T98" s="129">
        <f t="shared" si="27"/>
        <v>9.6</v>
      </c>
      <c r="U98" s="129">
        <f t="shared" si="27"/>
        <v>9.6</v>
      </c>
      <c r="V98" s="129">
        <f t="shared" si="27"/>
        <v>9.6</v>
      </c>
      <c r="W98" s="129">
        <f t="shared" si="27"/>
        <v>9.6</v>
      </c>
      <c r="X98" s="129">
        <f t="shared" si="27"/>
        <v>9.6</v>
      </c>
      <c r="Y98" s="129">
        <f t="shared" si="27"/>
        <v>9.6</v>
      </c>
      <c r="Z98" s="129">
        <f t="shared" si="27"/>
        <v>9.6</v>
      </c>
      <c r="AA98" s="129">
        <f t="shared" si="27"/>
        <v>9.6</v>
      </c>
      <c r="AB98" s="129">
        <f t="shared" si="27"/>
        <v>9.6</v>
      </c>
      <c r="AC98" s="129">
        <f t="shared" si="27"/>
        <v>9.6</v>
      </c>
      <c r="AD98" s="129">
        <f t="shared" si="27"/>
        <v>9.6</v>
      </c>
      <c r="AE98" s="129">
        <f t="shared" si="27"/>
        <v>9.6</v>
      </c>
      <c r="AF98" s="129">
        <f t="shared" si="27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103</v>
      </c>
      <c r="B99" s="128">
        <v>9.98</v>
      </c>
      <c r="C99" s="129">
        <f t="shared" si="26"/>
        <v>9.98</v>
      </c>
      <c r="D99" s="129">
        <f t="shared" si="26"/>
        <v>9.98</v>
      </c>
      <c r="E99" s="129">
        <f t="shared" si="26"/>
        <v>9.98</v>
      </c>
      <c r="F99" s="129">
        <f t="shared" si="26"/>
        <v>9.98</v>
      </c>
      <c r="G99" s="129">
        <f t="shared" si="26"/>
        <v>9.98</v>
      </c>
      <c r="H99" s="129">
        <f t="shared" si="26"/>
        <v>9.98</v>
      </c>
      <c r="I99" s="129">
        <f t="shared" si="26"/>
        <v>9.98</v>
      </c>
      <c r="J99" s="129">
        <f t="shared" si="26"/>
        <v>9.98</v>
      </c>
      <c r="K99" s="129">
        <f t="shared" si="26"/>
        <v>9.98</v>
      </c>
      <c r="L99" s="129">
        <f t="shared" si="26"/>
        <v>9.98</v>
      </c>
      <c r="M99" s="129">
        <f t="shared" si="26"/>
        <v>9.98</v>
      </c>
      <c r="N99" s="129">
        <f t="shared" si="26"/>
        <v>9.98</v>
      </c>
      <c r="O99" s="129">
        <f t="shared" si="26"/>
        <v>9.98</v>
      </c>
      <c r="P99" s="129">
        <f t="shared" si="26"/>
        <v>9.98</v>
      </c>
      <c r="Q99" s="129">
        <f t="shared" si="26"/>
        <v>9.98</v>
      </c>
      <c r="R99" s="129">
        <f t="shared" si="26"/>
        <v>9.98</v>
      </c>
      <c r="S99" s="129">
        <f t="shared" si="27"/>
        <v>9.98</v>
      </c>
      <c r="T99" s="129">
        <f t="shared" si="27"/>
        <v>9.98</v>
      </c>
      <c r="U99" s="129">
        <f t="shared" si="27"/>
        <v>9.98</v>
      </c>
      <c r="V99" s="129">
        <f t="shared" si="27"/>
        <v>9.98</v>
      </c>
      <c r="W99" s="129">
        <f t="shared" si="27"/>
        <v>9.98</v>
      </c>
      <c r="X99" s="129">
        <f t="shared" si="27"/>
        <v>9.98</v>
      </c>
      <c r="Y99" s="129">
        <f t="shared" si="27"/>
        <v>9.98</v>
      </c>
      <c r="Z99" s="129">
        <f t="shared" si="27"/>
        <v>9.98</v>
      </c>
      <c r="AA99" s="129">
        <f t="shared" si="27"/>
        <v>9.98</v>
      </c>
      <c r="AB99" s="129">
        <f t="shared" si="27"/>
        <v>9.98</v>
      </c>
      <c r="AC99" s="129">
        <f t="shared" si="27"/>
        <v>9.98</v>
      </c>
      <c r="AD99" s="129">
        <f t="shared" si="27"/>
        <v>9.98</v>
      </c>
      <c r="AE99" s="129">
        <f t="shared" si="27"/>
        <v>9.98</v>
      </c>
      <c r="AF99" s="129">
        <f t="shared" si="27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104</v>
      </c>
      <c r="B100" s="128">
        <v>9.1</v>
      </c>
      <c r="C100" s="129">
        <f t="shared" si="26"/>
        <v>9.1</v>
      </c>
      <c r="D100" s="129">
        <f t="shared" si="26"/>
        <v>9.1</v>
      </c>
      <c r="E100" s="129">
        <f t="shared" si="26"/>
        <v>9.1</v>
      </c>
      <c r="F100" s="129">
        <f t="shared" si="26"/>
        <v>9.1</v>
      </c>
      <c r="G100" s="129">
        <f t="shared" si="26"/>
        <v>9.1</v>
      </c>
      <c r="H100" s="129">
        <f t="shared" si="26"/>
        <v>9.1</v>
      </c>
      <c r="I100" s="129">
        <f t="shared" si="26"/>
        <v>9.1</v>
      </c>
      <c r="J100" s="129">
        <f t="shared" si="26"/>
        <v>9.1</v>
      </c>
      <c r="K100" s="129">
        <f t="shared" si="26"/>
        <v>9.1</v>
      </c>
      <c r="L100" s="129">
        <f t="shared" si="26"/>
        <v>9.1</v>
      </c>
      <c r="M100" s="129">
        <f t="shared" si="26"/>
        <v>9.1</v>
      </c>
      <c r="N100" s="129">
        <f t="shared" si="26"/>
        <v>9.1</v>
      </c>
      <c r="O100" s="129">
        <f t="shared" si="26"/>
        <v>9.1</v>
      </c>
      <c r="P100" s="129">
        <f t="shared" si="26"/>
        <v>9.1</v>
      </c>
      <c r="Q100" s="129">
        <f t="shared" si="26"/>
        <v>9.1</v>
      </c>
      <c r="R100" s="129">
        <f t="shared" si="26"/>
        <v>9.1</v>
      </c>
      <c r="S100" s="129">
        <f t="shared" si="27"/>
        <v>9.1</v>
      </c>
      <c r="T100" s="129">
        <f t="shared" si="27"/>
        <v>9.1</v>
      </c>
      <c r="U100" s="129">
        <f t="shared" si="27"/>
        <v>9.1</v>
      </c>
      <c r="V100" s="129">
        <f t="shared" si="27"/>
        <v>9.1</v>
      </c>
      <c r="W100" s="129">
        <f t="shared" si="27"/>
        <v>9.1</v>
      </c>
      <c r="X100" s="129">
        <f t="shared" si="27"/>
        <v>9.1</v>
      </c>
      <c r="Y100" s="129">
        <f t="shared" si="27"/>
        <v>9.1</v>
      </c>
      <c r="Z100" s="129">
        <f t="shared" si="27"/>
        <v>9.1</v>
      </c>
      <c r="AA100" s="129">
        <f t="shared" si="27"/>
        <v>9.1</v>
      </c>
      <c r="AB100" s="129">
        <f t="shared" si="27"/>
        <v>9.1</v>
      </c>
      <c r="AC100" s="129">
        <f t="shared" si="27"/>
        <v>9.1</v>
      </c>
      <c r="AD100" s="129">
        <f t="shared" si="27"/>
        <v>9.1</v>
      </c>
      <c r="AE100" s="129">
        <f t="shared" si="27"/>
        <v>9.1</v>
      </c>
      <c r="AF100" s="129">
        <f t="shared" si="27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105</v>
      </c>
      <c r="B101" s="128">
        <v>9.18</v>
      </c>
      <c r="C101" s="129">
        <f t="shared" si="26"/>
        <v>9.18</v>
      </c>
      <c r="D101" s="129">
        <f t="shared" si="26"/>
        <v>9.18</v>
      </c>
      <c r="E101" s="129">
        <f t="shared" si="26"/>
        <v>9.18</v>
      </c>
      <c r="F101" s="129">
        <f t="shared" si="26"/>
        <v>9.18</v>
      </c>
      <c r="G101" s="129">
        <f t="shared" si="26"/>
        <v>9.18</v>
      </c>
      <c r="H101" s="129">
        <f t="shared" si="26"/>
        <v>9.18</v>
      </c>
      <c r="I101" s="129">
        <f t="shared" si="26"/>
        <v>9.18</v>
      </c>
      <c r="J101" s="129">
        <f t="shared" si="26"/>
        <v>9.18</v>
      </c>
      <c r="K101" s="129">
        <f t="shared" si="26"/>
        <v>9.18</v>
      </c>
      <c r="L101" s="129">
        <f t="shared" si="26"/>
        <v>9.18</v>
      </c>
      <c r="M101" s="129">
        <f t="shared" si="26"/>
        <v>9.18</v>
      </c>
      <c r="N101" s="129">
        <f t="shared" si="26"/>
        <v>9.18</v>
      </c>
      <c r="O101" s="129">
        <f t="shared" si="26"/>
        <v>9.18</v>
      </c>
      <c r="P101" s="129">
        <f t="shared" si="26"/>
        <v>9.18</v>
      </c>
      <c r="Q101" s="129">
        <f t="shared" si="26"/>
        <v>9.18</v>
      </c>
      <c r="R101" s="129">
        <f t="shared" si="26"/>
        <v>9.18</v>
      </c>
      <c r="S101" s="129">
        <f t="shared" si="27"/>
        <v>9.18</v>
      </c>
      <c r="T101" s="129">
        <f t="shared" si="27"/>
        <v>9.18</v>
      </c>
      <c r="U101" s="129">
        <f t="shared" si="27"/>
        <v>9.18</v>
      </c>
      <c r="V101" s="129">
        <f t="shared" si="27"/>
        <v>9.18</v>
      </c>
      <c r="W101" s="129">
        <f t="shared" si="27"/>
        <v>9.18</v>
      </c>
      <c r="X101" s="129">
        <f t="shared" si="27"/>
        <v>9.18</v>
      </c>
      <c r="Y101" s="129">
        <f t="shared" si="27"/>
        <v>9.18</v>
      </c>
      <c r="Z101" s="129">
        <f t="shared" si="27"/>
        <v>9.18</v>
      </c>
      <c r="AA101" s="129">
        <f t="shared" si="27"/>
        <v>9.18</v>
      </c>
      <c r="AB101" s="129">
        <f t="shared" si="27"/>
        <v>9.18</v>
      </c>
      <c r="AC101" s="129">
        <f t="shared" si="27"/>
        <v>9.18</v>
      </c>
      <c r="AD101" s="129">
        <f t="shared" si="27"/>
        <v>9.18</v>
      </c>
      <c r="AE101" s="129">
        <f t="shared" si="27"/>
        <v>9.18</v>
      </c>
      <c r="AF101" s="129">
        <f t="shared" si="27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106</v>
      </c>
      <c r="B102" s="128">
        <v>7</v>
      </c>
      <c r="C102" s="129">
        <f t="shared" si="26"/>
        <v>7</v>
      </c>
      <c r="D102" s="129">
        <f t="shared" si="26"/>
        <v>7</v>
      </c>
      <c r="E102" s="129">
        <f t="shared" si="26"/>
        <v>7</v>
      </c>
      <c r="F102" s="129">
        <f t="shared" si="26"/>
        <v>7</v>
      </c>
      <c r="G102" s="129">
        <f t="shared" si="26"/>
        <v>7</v>
      </c>
      <c r="H102" s="129">
        <f t="shared" si="26"/>
        <v>7</v>
      </c>
      <c r="I102" s="129">
        <f t="shared" si="26"/>
        <v>7</v>
      </c>
      <c r="J102" s="129">
        <f t="shared" si="26"/>
        <v>7</v>
      </c>
      <c r="K102" s="129">
        <f t="shared" si="26"/>
        <v>7</v>
      </c>
      <c r="L102" s="129">
        <f t="shared" si="26"/>
        <v>7</v>
      </c>
      <c r="M102" s="129">
        <f t="shared" si="26"/>
        <v>7</v>
      </c>
      <c r="N102" s="129">
        <f t="shared" si="26"/>
        <v>7</v>
      </c>
      <c r="O102" s="129">
        <f t="shared" si="26"/>
        <v>7</v>
      </c>
      <c r="P102" s="129">
        <f t="shared" si="26"/>
        <v>7</v>
      </c>
      <c r="Q102" s="129">
        <f t="shared" si="26"/>
        <v>7</v>
      </c>
      <c r="R102" s="129">
        <f t="shared" si="26"/>
        <v>7</v>
      </c>
      <c r="S102" s="129">
        <f t="shared" si="27"/>
        <v>7</v>
      </c>
      <c r="T102" s="129">
        <f t="shared" si="27"/>
        <v>7</v>
      </c>
      <c r="U102" s="129">
        <f t="shared" si="27"/>
        <v>7</v>
      </c>
      <c r="V102" s="129">
        <f t="shared" si="27"/>
        <v>7</v>
      </c>
      <c r="W102" s="129">
        <f t="shared" si="27"/>
        <v>7</v>
      </c>
      <c r="X102" s="129">
        <f t="shared" si="27"/>
        <v>7</v>
      </c>
      <c r="Y102" s="129">
        <f t="shared" si="27"/>
        <v>7</v>
      </c>
      <c r="Z102" s="129">
        <f t="shared" si="27"/>
        <v>7</v>
      </c>
      <c r="AA102" s="129">
        <f t="shared" si="27"/>
        <v>7</v>
      </c>
      <c r="AB102" s="129">
        <f t="shared" si="27"/>
        <v>7</v>
      </c>
      <c r="AC102" s="129">
        <f t="shared" si="27"/>
        <v>7</v>
      </c>
      <c r="AD102" s="129">
        <f t="shared" si="27"/>
        <v>7</v>
      </c>
      <c r="AE102" s="129">
        <f t="shared" si="27"/>
        <v>7</v>
      </c>
      <c r="AF102" s="129">
        <f t="shared" si="27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107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108</v>
      </c>
      <c r="B104" s="128">
        <v>2.25</v>
      </c>
      <c r="C104" s="129">
        <f t="shared" ref="C104:R105" si="28">B104</f>
        <v>2.25</v>
      </c>
      <c r="D104" s="129">
        <f t="shared" si="28"/>
        <v>2.25</v>
      </c>
      <c r="E104" s="129">
        <f t="shared" si="28"/>
        <v>2.25</v>
      </c>
      <c r="F104" s="129">
        <f t="shared" si="28"/>
        <v>2.25</v>
      </c>
      <c r="G104" s="129">
        <f t="shared" si="28"/>
        <v>2.25</v>
      </c>
      <c r="H104" s="129">
        <f t="shared" si="28"/>
        <v>2.25</v>
      </c>
      <c r="I104" s="129">
        <f t="shared" si="28"/>
        <v>2.25</v>
      </c>
      <c r="J104" s="129">
        <f t="shared" si="28"/>
        <v>2.25</v>
      </c>
      <c r="K104" s="129">
        <f t="shared" si="28"/>
        <v>2.25</v>
      </c>
      <c r="L104" s="129">
        <f t="shared" si="28"/>
        <v>2.25</v>
      </c>
      <c r="M104" s="129">
        <f t="shared" si="28"/>
        <v>2.25</v>
      </c>
      <c r="N104" s="129">
        <f t="shared" si="28"/>
        <v>2.25</v>
      </c>
      <c r="O104" s="129">
        <f t="shared" si="28"/>
        <v>2.25</v>
      </c>
      <c r="P104" s="129">
        <f t="shared" si="28"/>
        <v>2.25</v>
      </c>
      <c r="Q104" s="129">
        <f t="shared" si="28"/>
        <v>2.25</v>
      </c>
      <c r="R104" s="129">
        <f t="shared" si="28"/>
        <v>2.25</v>
      </c>
      <c r="S104" s="129">
        <f t="shared" ref="S104:AF105" si="29">R104</f>
        <v>2.25</v>
      </c>
      <c r="T104" s="129">
        <f t="shared" si="29"/>
        <v>2.25</v>
      </c>
      <c r="U104" s="129">
        <f t="shared" si="29"/>
        <v>2.25</v>
      </c>
      <c r="V104" s="129">
        <f t="shared" si="29"/>
        <v>2.25</v>
      </c>
      <c r="W104" s="129">
        <f t="shared" si="29"/>
        <v>2.25</v>
      </c>
      <c r="X104" s="129">
        <f t="shared" si="29"/>
        <v>2.25</v>
      </c>
      <c r="Y104" s="129">
        <f t="shared" si="29"/>
        <v>2.25</v>
      </c>
      <c r="Z104" s="129">
        <f t="shared" si="29"/>
        <v>2.25</v>
      </c>
      <c r="AA104" s="129">
        <f t="shared" si="29"/>
        <v>2.25</v>
      </c>
      <c r="AB104" s="129">
        <f t="shared" si="29"/>
        <v>2.25</v>
      </c>
      <c r="AC104" s="129">
        <f t="shared" si="29"/>
        <v>2.25</v>
      </c>
      <c r="AD104" s="129">
        <f t="shared" si="29"/>
        <v>2.25</v>
      </c>
      <c r="AE104" s="129">
        <f t="shared" si="29"/>
        <v>2.25</v>
      </c>
      <c r="AF104" s="129">
        <f t="shared" si="29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109</v>
      </c>
      <c r="B105" s="128">
        <v>1.64</v>
      </c>
      <c r="C105" s="129">
        <f t="shared" si="28"/>
        <v>1.64</v>
      </c>
      <c r="D105" s="129">
        <f t="shared" si="28"/>
        <v>1.64</v>
      </c>
      <c r="E105" s="129">
        <f t="shared" si="28"/>
        <v>1.64</v>
      </c>
      <c r="F105" s="129">
        <f t="shared" si="28"/>
        <v>1.64</v>
      </c>
      <c r="G105" s="129">
        <f t="shared" si="28"/>
        <v>1.64</v>
      </c>
      <c r="H105" s="129">
        <f t="shared" si="28"/>
        <v>1.64</v>
      </c>
      <c r="I105" s="129">
        <f t="shared" si="28"/>
        <v>1.64</v>
      </c>
      <c r="J105" s="129">
        <f t="shared" si="28"/>
        <v>1.64</v>
      </c>
      <c r="K105" s="129">
        <f t="shared" si="28"/>
        <v>1.64</v>
      </c>
      <c r="L105" s="129">
        <f t="shared" si="28"/>
        <v>1.64</v>
      </c>
      <c r="M105" s="129">
        <f t="shared" si="28"/>
        <v>1.64</v>
      </c>
      <c r="N105" s="129">
        <f t="shared" si="28"/>
        <v>1.64</v>
      </c>
      <c r="O105" s="129">
        <f t="shared" si="28"/>
        <v>1.64</v>
      </c>
      <c r="P105" s="129">
        <f t="shared" si="28"/>
        <v>1.64</v>
      </c>
      <c r="Q105" s="129">
        <f t="shared" si="28"/>
        <v>1.64</v>
      </c>
      <c r="R105" s="129">
        <f t="shared" si="28"/>
        <v>1.64</v>
      </c>
      <c r="S105" s="129">
        <f t="shared" si="29"/>
        <v>1.64</v>
      </c>
      <c r="T105" s="129">
        <f t="shared" si="29"/>
        <v>1.64</v>
      </c>
      <c r="U105" s="129">
        <f t="shared" si="29"/>
        <v>1.64</v>
      </c>
      <c r="V105" s="129">
        <f t="shared" si="29"/>
        <v>1.64</v>
      </c>
      <c r="W105" s="129">
        <f t="shared" si="29"/>
        <v>1.64</v>
      </c>
      <c r="X105" s="129">
        <f t="shared" si="29"/>
        <v>1.64</v>
      </c>
      <c r="Y105" s="129">
        <f t="shared" si="29"/>
        <v>1.64</v>
      </c>
      <c r="Z105" s="129">
        <f t="shared" si="29"/>
        <v>1.64</v>
      </c>
      <c r="AA105" s="129">
        <f t="shared" si="29"/>
        <v>1.64</v>
      </c>
      <c r="AB105" s="129">
        <f t="shared" si="29"/>
        <v>1.64</v>
      </c>
      <c r="AC105" s="129">
        <f t="shared" si="29"/>
        <v>1.64</v>
      </c>
      <c r="AD105" s="129">
        <f t="shared" si="29"/>
        <v>1.64</v>
      </c>
      <c r="AE105" s="129">
        <f t="shared" si="29"/>
        <v>1.64</v>
      </c>
      <c r="AF105" s="129">
        <f t="shared" si="29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110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111</v>
      </c>
      <c r="B107" s="128">
        <v>1.62</v>
      </c>
      <c r="C107" s="129">
        <f t="shared" ref="C107:R114" si="30">B107</f>
        <v>1.62</v>
      </c>
      <c r="D107" s="129">
        <f t="shared" si="30"/>
        <v>1.62</v>
      </c>
      <c r="E107" s="129">
        <f t="shared" si="30"/>
        <v>1.62</v>
      </c>
      <c r="F107" s="129">
        <f t="shared" si="30"/>
        <v>1.62</v>
      </c>
      <c r="G107" s="129">
        <f t="shared" si="30"/>
        <v>1.62</v>
      </c>
      <c r="H107" s="129">
        <f t="shared" si="30"/>
        <v>1.62</v>
      </c>
      <c r="I107" s="129">
        <f t="shared" si="30"/>
        <v>1.62</v>
      </c>
      <c r="J107" s="129">
        <f t="shared" si="30"/>
        <v>1.62</v>
      </c>
      <c r="K107" s="129">
        <f t="shared" si="30"/>
        <v>1.62</v>
      </c>
      <c r="L107" s="129">
        <f t="shared" si="30"/>
        <v>1.62</v>
      </c>
      <c r="M107" s="129">
        <f t="shared" si="30"/>
        <v>1.62</v>
      </c>
      <c r="N107" s="129">
        <f t="shared" si="30"/>
        <v>1.62</v>
      </c>
      <c r="O107" s="129">
        <f t="shared" si="30"/>
        <v>1.62</v>
      </c>
      <c r="P107" s="129">
        <f t="shared" si="30"/>
        <v>1.62</v>
      </c>
      <c r="Q107" s="129">
        <f t="shared" si="30"/>
        <v>1.62</v>
      </c>
      <c r="R107" s="129">
        <f t="shared" si="30"/>
        <v>1.62</v>
      </c>
      <c r="S107" s="129">
        <f t="shared" ref="S107:AF122" si="31">R107</f>
        <v>1.62</v>
      </c>
      <c r="T107" s="129">
        <f t="shared" si="31"/>
        <v>1.62</v>
      </c>
      <c r="U107" s="129">
        <f t="shared" si="31"/>
        <v>1.62</v>
      </c>
      <c r="V107" s="129">
        <f t="shared" si="31"/>
        <v>1.62</v>
      </c>
      <c r="W107" s="129">
        <f t="shared" si="31"/>
        <v>1.62</v>
      </c>
      <c r="X107" s="129">
        <f t="shared" si="31"/>
        <v>1.62</v>
      </c>
      <c r="Y107" s="129">
        <f t="shared" si="31"/>
        <v>1.62</v>
      </c>
      <c r="Z107" s="129">
        <f t="shared" si="31"/>
        <v>1.62</v>
      </c>
      <c r="AA107" s="129">
        <f t="shared" si="31"/>
        <v>1.62</v>
      </c>
      <c r="AB107" s="129">
        <f t="shared" si="31"/>
        <v>1.62</v>
      </c>
      <c r="AC107" s="129">
        <f t="shared" si="31"/>
        <v>1.62</v>
      </c>
      <c r="AD107" s="129">
        <f t="shared" si="31"/>
        <v>1.62</v>
      </c>
      <c r="AE107" s="129">
        <f t="shared" si="31"/>
        <v>1.62</v>
      </c>
      <c r="AF107" s="129">
        <f t="shared" si="31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112</v>
      </c>
      <c r="B108" s="128">
        <v>8.36</v>
      </c>
      <c r="C108" s="129">
        <f t="shared" si="30"/>
        <v>8.36</v>
      </c>
      <c r="D108" s="129">
        <f t="shared" si="30"/>
        <v>8.36</v>
      </c>
      <c r="E108" s="129">
        <f t="shared" si="30"/>
        <v>8.36</v>
      </c>
      <c r="F108" s="129">
        <f t="shared" si="30"/>
        <v>8.36</v>
      </c>
      <c r="G108" s="129">
        <f t="shared" si="30"/>
        <v>8.36</v>
      </c>
      <c r="H108" s="129">
        <f t="shared" si="30"/>
        <v>8.36</v>
      </c>
      <c r="I108" s="129">
        <f t="shared" si="30"/>
        <v>8.36</v>
      </c>
      <c r="J108" s="129">
        <f t="shared" si="30"/>
        <v>8.36</v>
      </c>
      <c r="K108" s="129">
        <f t="shared" si="30"/>
        <v>8.36</v>
      </c>
      <c r="L108" s="129">
        <f t="shared" si="30"/>
        <v>8.36</v>
      </c>
      <c r="M108" s="129">
        <f t="shared" si="30"/>
        <v>8.36</v>
      </c>
      <c r="N108" s="129">
        <f t="shared" si="30"/>
        <v>8.36</v>
      </c>
      <c r="O108" s="129">
        <f t="shared" si="30"/>
        <v>8.36</v>
      </c>
      <c r="P108" s="129">
        <f t="shared" si="30"/>
        <v>8.36</v>
      </c>
      <c r="Q108" s="129">
        <f t="shared" si="30"/>
        <v>8.36</v>
      </c>
      <c r="R108" s="129">
        <f t="shared" si="30"/>
        <v>8.36</v>
      </c>
      <c r="S108" s="129">
        <f t="shared" si="31"/>
        <v>8.36</v>
      </c>
      <c r="T108" s="129">
        <f t="shared" si="31"/>
        <v>8.36</v>
      </c>
      <c r="U108" s="129">
        <f t="shared" si="31"/>
        <v>8.36</v>
      </c>
      <c r="V108" s="129">
        <f t="shared" si="31"/>
        <v>8.36</v>
      </c>
      <c r="W108" s="129">
        <f t="shared" si="31"/>
        <v>8.36</v>
      </c>
      <c r="X108" s="129">
        <f t="shared" si="31"/>
        <v>8.36</v>
      </c>
      <c r="Y108" s="129">
        <f t="shared" si="31"/>
        <v>8.36</v>
      </c>
      <c r="Z108" s="129">
        <f t="shared" si="31"/>
        <v>8.36</v>
      </c>
      <c r="AA108" s="129">
        <f t="shared" si="31"/>
        <v>8.36</v>
      </c>
      <c r="AB108" s="129">
        <f t="shared" si="31"/>
        <v>8.36</v>
      </c>
      <c r="AC108" s="129">
        <f t="shared" si="31"/>
        <v>8.36</v>
      </c>
      <c r="AD108" s="129">
        <f t="shared" si="31"/>
        <v>8.36</v>
      </c>
      <c r="AE108" s="129">
        <f t="shared" si="31"/>
        <v>8.36</v>
      </c>
      <c r="AF108" s="129">
        <f t="shared" si="31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113</v>
      </c>
      <c r="B109" s="128">
        <v>8</v>
      </c>
      <c r="C109" s="129">
        <f t="shared" si="30"/>
        <v>8</v>
      </c>
      <c r="D109" s="129">
        <f t="shared" si="30"/>
        <v>8</v>
      </c>
      <c r="E109" s="129">
        <f t="shared" si="30"/>
        <v>8</v>
      </c>
      <c r="F109" s="129">
        <f t="shared" si="30"/>
        <v>8</v>
      </c>
      <c r="G109" s="129">
        <f t="shared" si="30"/>
        <v>8</v>
      </c>
      <c r="H109" s="129">
        <f t="shared" si="30"/>
        <v>8</v>
      </c>
      <c r="I109" s="129">
        <v>5.4</v>
      </c>
      <c r="J109" s="129">
        <f t="shared" si="30"/>
        <v>5.4</v>
      </c>
      <c r="K109" s="129">
        <f t="shared" si="30"/>
        <v>5.4</v>
      </c>
      <c r="L109" s="129">
        <f t="shared" si="30"/>
        <v>5.4</v>
      </c>
      <c r="M109" s="129">
        <f t="shared" si="30"/>
        <v>5.4</v>
      </c>
      <c r="N109" s="129">
        <f t="shared" si="30"/>
        <v>5.4</v>
      </c>
      <c r="O109" s="129">
        <f t="shared" si="30"/>
        <v>5.4</v>
      </c>
      <c r="P109" s="129">
        <f t="shared" si="30"/>
        <v>5.4</v>
      </c>
      <c r="Q109" s="129">
        <f t="shared" si="30"/>
        <v>5.4</v>
      </c>
      <c r="R109" s="129">
        <f t="shared" si="30"/>
        <v>5.4</v>
      </c>
      <c r="S109" s="129">
        <f t="shared" si="31"/>
        <v>5.4</v>
      </c>
      <c r="T109" s="129">
        <f t="shared" si="31"/>
        <v>5.4</v>
      </c>
      <c r="U109" s="129">
        <f t="shared" si="31"/>
        <v>5.4</v>
      </c>
      <c r="V109" s="129">
        <f t="shared" si="31"/>
        <v>5.4</v>
      </c>
      <c r="W109" s="129">
        <f t="shared" si="31"/>
        <v>5.4</v>
      </c>
      <c r="X109" s="129">
        <f t="shared" si="31"/>
        <v>5.4</v>
      </c>
      <c r="Y109" s="129">
        <f t="shared" si="31"/>
        <v>5.4</v>
      </c>
      <c r="Z109" s="129">
        <f t="shared" si="31"/>
        <v>5.4</v>
      </c>
      <c r="AA109" s="129">
        <f t="shared" si="31"/>
        <v>5.4</v>
      </c>
      <c r="AB109" s="129">
        <f t="shared" si="31"/>
        <v>5.4</v>
      </c>
      <c r="AC109" s="129">
        <f t="shared" si="31"/>
        <v>5.4</v>
      </c>
      <c r="AD109" s="129">
        <f t="shared" si="31"/>
        <v>5.4</v>
      </c>
      <c r="AE109" s="129">
        <f t="shared" si="31"/>
        <v>5.4</v>
      </c>
      <c r="AF109" s="129">
        <f t="shared" si="31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114</v>
      </c>
      <c r="B110" s="128">
        <v>6.57</v>
      </c>
      <c r="C110" s="129">
        <f t="shared" si="30"/>
        <v>6.57</v>
      </c>
      <c r="D110" s="129">
        <f t="shared" si="30"/>
        <v>6.57</v>
      </c>
      <c r="E110" s="129">
        <f t="shared" si="30"/>
        <v>6.57</v>
      </c>
      <c r="F110" s="129">
        <f t="shared" si="30"/>
        <v>6.57</v>
      </c>
      <c r="G110" s="129">
        <f t="shared" si="30"/>
        <v>6.57</v>
      </c>
      <c r="H110" s="129">
        <f t="shared" si="30"/>
        <v>6.57</v>
      </c>
      <c r="I110" s="129">
        <f t="shared" si="30"/>
        <v>6.57</v>
      </c>
      <c r="J110" s="129">
        <f t="shared" si="30"/>
        <v>6.57</v>
      </c>
      <c r="K110" s="129">
        <f t="shared" si="30"/>
        <v>6.57</v>
      </c>
      <c r="L110" s="129">
        <f t="shared" si="30"/>
        <v>6.57</v>
      </c>
      <c r="M110" s="129">
        <f t="shared" si="30"/>
        <v>6.57</v>
      </c>
      <c r="N110" s="129">
        <f t="shared" si="30"/>
        <v>6.57</v>
      </c>
      <c r="O110" s="129">
        <f t="shared" si="30"/>
        <v>6.57</v>
      </c>
      <c r="P110" s="129">
        <f t="shared" si="30"/>
        <v>6.57</v>
      </c>
      <c r="Q110" s="129">
        <f t="shared" si="30"/>
        <v>6.57</v>
      </c>
      <c r="R110" s="129">
        <f t="shared" si="30"/>
        <v>6.57</v>
      </c>
      <c r="S110" s="129">
        <f t="shared" si="31"/>
        <v>6.57</v>
      </c>
      <c r="T110" s="129">
        <f t="shared" si="31"/>
        <v>6.57</v>
      </c>
      <c r="U110" s="129">
        <f t="shared" si="31"/>
        <v>6.57</v>
      </c>
      <c r="V110" s="129">
        <f t="shared" si="31"/>
        <v>6.57</v>
      </c>
      <c r="W110" s="129">
        <f t="shared" si="31"/>
        <v>6.57</v>
      </c>
      <c r="X110" s="129">
        <f t="shared" si="31"/>
        <v>6.57</v>
      </c>
      <c r="Y110" s="129">
        <f t="shared" si="31"/>
        <v>6.57</v>
      </c>
      <c r="Z110" s="129">
        <f t="shared" si="31"/>
        <v>6.57</v>
      </c>
      <c r="AA110" s="129">
        <f t="shared" si="31"/>
        <v>6.57</v>
      </c>
      <c r="AB110" s="129">
        <f t="shared" si="31"/>
        <v>6.57</v>
      </c>
      <c r="AC110" s="129">
        <f t="shared" si="31"/>
        <v>6.57</v>
      </c>
      <c r="AD110" s="129">
        <f t="shared" si="31"/>
        <v>6.57</v>
      </c>
      <c r="AE110" s="129">
        <f t="shared" si="31"/>
        <v>6.57</v>
      </c>
      <c r="AF110" s="129">
        <f t="shared" si="31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115</v>
      </c>
      <c r="B111" s="128">
        <v>3.43</v>
      </c>
      <c r="C111" s="129">
        <f t="shared" si="30"/>
        <v>3.43</v>
      </c>
      <c r="D111" s="129">
        <f t="shared" si="30"/>
        <v>3.43</v>
      </c>
      <c r="E111" s="129">
        <f t="shared" si="30"/>
        <v>3.43</v>
      </c>
      <c r="F111" s="129">
        <f t="shared" si="30"/>
        <v>3.43</v>
      </c>
      <c r="G111" s="129">
        <f t="shared" si="30"/>
        <v>3.43</v>
      </c>
      <c r="H111" s="129">
        <f t="shared" si="30"/>
        <v>3.43</v>
      </c>
      <c r="I111" s="129">
        <f t="shared" si="30"/>
        <v>3.43</v>
      </c>
      <c r="J111" s="129">
        <f t="shared" si="30"/>
        <v>3.43</v>
      </c>
      <c r="K111" s="129">
        <f t="shared" si="30"/>
        <v>3.43</v>
      </c>
      <c r="L111" s="129">
        <f t="shared" si="30"/>
        <v>3.43</v>
      </c>
      <c r="M111" s="129">
        <f t="shared" si="30"/>
        <v>3.43</v>
      </c>
      <c r="N111" s="129">
        <f t="shared" si="30"/>
        <v>3.43</v>
      </c>
      <c r="O111" s="129">
        <f t="shared" si="30"/>
        <v>3.43</v>
      </c>
      <c r="P111" s="129">
        <f t="shared" si="30"/>
        <v>3.43</v>
      </c>
      <c r="Q111" s="129">
        <f t="shared" si="30"/>
        <v>3.43</v>
      </c>
      <c r="R111" s="129">
        <f t="shared" si="30"/>
        <v>3.43</v>
      </c>
      <c r="S111" s="129">
        <f t="shared" si="31"/>
        <v>3.43</v>
      </c>
      <c r="T111" s="129">
        <f t="shared" si="31"/>
        <v>3.43</v>
      </c>
      <c r="U111" s="129">
        <f t="shared" si="31"/>
        <v>3.43</v>
      </c>
      <c r="V111" s="129">
        <f t="shared" si="31"/>
        <v>3.43</v>
      </c>
      <c r="W111" s="129">
        <f t="shared" si="31"/>
        <v>3.43</v>
      </c>
      <c r="X111" s="129">
        <f t="shared" si="31"/>
        <v>3.43</v>
      </c>
      <c r="Y111" s="129">
        <f t="shared" si="31"/>
        <v>3.43</v>
      </c>
      <c r="Z111" s="129">
        <f t="shared" si="31"/>
        <v>3.43</v>
      </c>
      <c r="AA111" s="129">
        <f t="shared" si="31"/>
        <v>3.43</v>
      </c>
      <c r="AB111" s="129">
        <f t="shared" si="31"/>
        <v>3.43</v>
      </c>
      <c r="AC111" s="129">
        <f t="shared" si="31"/>
        <v>3.43</v>
      </c>
      <c r="AD111" s="129">
        <f t="shared" si="31"/>
        <v>3.43</v>
      </c>
      <c r="AE111" s="129">
        <f t="shared" si="31"/>
        <v>3.43</v>
      </c>
      <c r="AF111" s="129">
        <f t="shared" si="31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116</v>
      </c>
      <c r="B112" s="128">
        <v>2.96</v>
      </c>
      <c r="C112" s="129">
        <f t="shared" si="30"/>
        <v>2.96</v>
      </c>
      <c r="D112" s="129">
        <f t="shared" si="30"/>
        <v>2.96</v>
      </c>
      <c r="E112" s="129">
        <f t="shared" si="30"/>
        <v>2.96</v>
      </c>
      <c r="F112" s="129">
        <f t="shared" si="30"/>
        <v>2.96</v>
      </c>
      <c r="G112" s="129">
        <f t="shared" si="30"/>
        <v>2.96</v>
      </c>
      <c r="H112" s="129">
        <f t="shared" si="30"/>
        <v>2.96</v>
      </c>
      <c r="I112" s="129">
        <f t="shared" si="30"/>
        <v>2.96</v>
      </c>
      <c r="J112" s="129">
        <f t="shared" si="30"/>
        <v>2.96</v>
      </c>
      <c r="K112" s="129">
        <f t="shared" si="30"/>
        <v>2.96</v>
      </c>
      <c r="L112" s="129">
        <f t="shared" si="30"/>
        <v>2.96</v>
      </c>
      <c r="M112" s="129">
        <f t="shared" si="30"/>
        <v>2.96</v>
      </c>
      <c r="N112" s="129">
        <f t="shared" si="30"/>
        <v>2.96</v>
      </c>
      <c r="O112" s="129">
        <f t="shared" si="30"/>
        <v>2.96</v>
      </c>
      <c r="P112" s="129">
        <f t="shared" si="30"/>
        <v>2.96</v>
      </c>
      <c r="Q112" s="129">
        <f t="shared" si="30"/>
        <v>2.96</v>
      </c>
      <c r="R112" s="129">
        <f t="shared" si="30"/>
        <v>2.96</v>
      </c>
      <c r="S112" s="129">
        <f t="shared" si="31"/>
        <v>2.96</v>
      </c>
      <c r="T112" s="129">
        <f t="shared" si="31"/>
        <v>2.96</v>
      </c>
      <c r="U112" s="129">
        <f t="shared" si="31"/>
        <v>2.96</v>
      </c>
      <c r="V112" s="129">
        <f t="shared" si="31"/>
        <v>2.96</v>
      </c>
      <c r="W112" s="129">
        <f t="shared" si="31"/>
        <v>2.96</v>
      </c>
      <c r="X112" s="129">
        <f t="shared" si="31"/>
        <v>2.96</v>
      </c>
      <c r="Y112" s="129">
        <f t="shared" si="31"/>
        <v>2.96</v>
      </c>
      <c r="Z112" s="129">
        <f t="shared" si="31"/>
        <v>2.96</v>
      </c>
      <c r="AA112" s="129">
        <f t="shared" si="31"/>
        <v>2.96</v>
      </c>
      <c r="AB112" s="129">
        <f t="shared" si="31"/>
        <v>2.96</v>
      </c>
      <c r="AC112" s="129">
        <f t="shared" si="31"/>
        <v>2.96</v>
      </c>
      <c r="AD112" s="129">
        <f t="shared" si="31"/>
        <v>2.96</v>
      </c>
      <c r="AE112" s="129">
        <f t="shared" si="31"/>
        <v>2.96</v>
      </c>
      <c r="AF112" s="129">
        <f t="shared" si="31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117</v>
      </c>
      <c r="B113" s="128">
        <v>8</v>
      </c>
      <c r="C113" s="129">
        <f t="shared" si="30"/>
        <v>8</v>
      </c>
      <c r="D113" s="129">
        <f t="shared" si="30"/>
        <v>8</v>
      </c>
      <c r="E113" s="129">
        <f t="shared" si="30"/>
        <v>8</v>
      </c>
      <c r="F113" s="129">
        <f t="shared" si="30"/>
        <v>8</v>
      </c>
      <c r="G113" s="129">
        <f t="shared" si="30"/>
        <v>8</v>
      </c>
      <c r="H113" s="129">
        <f t="shared" si="30"/>
        <v>8</v>
      </c>
      <c r="I113" s="129">
        <f t="shared" si="30"/>
        <v>8</v>
      </c>
      <c r="J113" s="129">
        <f t="shared" si="30"/>
        <v>8</v>
      </c>
      <c r="K113" s="129">
        <f t="shared" si="30"/>
        <v>8</v>
      </c>
      <c r="L113" s="129">
        <f t="shared" si="30"/>
        <v>8</v>
      </c>
      <c r="M113" s="129">
        <f t="shared" si="30"/>
        <v>8</v>
      </c>
      <c r="N113" s="129">
        <f t="shared" si="30"/>
        <v>8</v>
      </c>
      <c r="O113" s="129">
        <f t="shared" si="30"/>
        <v>8</v>
      </c>
      <c r="P113" s="129">
        <f t="shared" si="30"/>
        <v>8</v>
      </c>
      <c r="Q113" s="129">
        <f t="shared" si="30"/>
        <v>8</v>
      </c>
      <c r="R113" s="129">
        <f t="shared" si="30"/>
        <v>8</v>
      </c>
      <c r="S113" s="129">
        <f t="shared" si="31"/>
        <v>8</v>
      </c>
      <c r="T113" s="129">
        <f t="shared" si="31"/>
        <v>8</v>
      </c>
      <c r="U113" s="129">
        <f t="shared" si="31"/>
        <v>8</v>
      </c>
      <c r="V113" s="129">
        <f t="shared" si="31"/>
        <v>8</v>
      </c>
      <c r="W113" s="129">
        <f t="shared" si="31"/>
        <v>8</v>
      </c>
      <c r="X113" s="129">
        <f t="shared" si="31"/>
        <v>8</v>
      </c>
      <c r="Y113" s="129">
        <f t="shared" si="31"/>
        <v>8</v>
      </c>
      <c r="Z113" s="129">
        <f t="shared" si="31"/>
        <v>8</v>
      </c>
      <c r="AA113" s="129">
        <f t="shared" si="31"/>
        <v>8</v>
      </c>
      <c r="AB113" s="129">
        <f t="shared" si="31"/>
        <v>8</v>
      </c>
      <c r="AC113" s="129">
        <f t="shared" si="31"/>
        <v>8</v>
      </c>
      <c r="AD113" s="129">
        <f t="shared" si="31"/>
        <v>8</v>
      </c>
      <c r="AE113" s="129">
        <f t="shared" si="31"/>
        <v>8</v>
      </c>
      <c r="AF113" s="129">
        <f t="shared" si="31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118</v>
      </c>
      <c r="B114" s="128">
        <v>7</v>
      </c>
      <c r="C114" s="129">
        <f>B114</f>
        <v>7</v>
      </c>
      <c r="D114" s="129">
        <f t="shared" si="30"/>
        <v>7</v>
      </c>
      <c r="E114" s="129">
        <f t="shared" si="30"/>
        <v>7</v>
      </c>
      <c r="F114" s="129">
        <f t="shared" si="30"/>
        <v>7</v>
      </c>
      <c r="G114" s="129">
        <f t="shared" si="30"/>
        <v>7</v>
      </c>
      <c r="H114" s="129">
        <f t="shared" si="30"/>
        <v>7</v>
      </c>
      <c r="I114" s="129">
        <f t="shared" si="30"/>
        <v>7</v>
      </c>
      <c r="J114" s="129">
        <f t="shared" si="30"/>
        <v>7</v>
      </c>
      <c r="K114" s="129">
        <f t="shared" si="30"/>
        <v>7</v>
      </c>
      <c r="L114" s="129">
        <f t="shared" si="30"/>
        <v>7</v>
      </c>
      <c r="M114" s="129">
        <f t="shared" si="30"/>
        <v>7</v>
      </c>
      <c r="N114" s="129">
        <f t="shared" si="30"/>
        <v>7</v>
      </c>
      <c r="O114" s="129">
        <f t="shared" si="30"/>
        <v>7</v>
      </c>
      <c r="P114" s="129">
        <f t="shared" si="30"/>
        <v>7</v>
      </c>
      <c r="Q114" s="129">
        <f t="shared" si="30"/>
        <v>7</v>
      </c>
      <c r="R114" s="129">
        <f t="shared" si="30"/>
        <v>7</v>
      </c>
      <c r="S114" s="129">
        <f t="shared" si="31"/>
        <v>7</v>
      </c>
      <c r="T114" s="129">
        <f t="shared" si="31"/>
        <v>7</v>
      </c>
      <c r="U114" s="129">
        <f t="shared" si="31"/>
        <v>7</v>
      </c>
      <c r="V114" s="129">
        <f t="shared" si="31"/>
        <v>7</v>
      </c>
      <c r="W114" s="129">
        <f t="shared" si="31"/>
        <v>7</v>
      </c>
      <c r="X114" s="129">
        <f t="shared" si="31"/>
        <v>7</v>
      </c>
      <c r="Y114" s="129">
        <f t="shared" si="31"/>
        <v>7</v>
      </c>
      <c r="Z114" s="129">
        <f t="shared" si="31"/>
        <v>7</v>
      </c>
      <c r="AA114" s="129">
        <f t="shared" si="31"/>
        <v>7</v>
      </c>
      <c r="AB114" s="129">
        <f t="shared" si="31"/>
        <v>7</v>
      </c>
      <c r="AC114" s="129">
        <f t="shared" si="31"/>
        <v>7</v>
      </c>
      <c r="AD114" s="129">
        <f t="shared" si="31"/>
        <v>7</v>
      </c>
      <c r="AE114" s="129">
        <f t="shared" si="31"/>
        <v>7</v>
      </c>
      <c r="AF114" s="129">
        <f t="shared" si="31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119</v>
      </c>
      <c r="B115" s="128">
        <v>3.47</v>
      </c>
      <c r="C115" s="129">
        <f t="shared" ref="C115:R124" si="32">B115</f>
        <v>3.47</v>
      </c>
      <c r="D115" s="129">
        <f t="shared" si="32"/>
        <v>3.47</v>
      </c>
      <c r="E115" s="129">
        <f t="shared" si="32"/>
        <v>3.47</v>
      </c>
      <c r="F115" s="129">
        <f t="shared" si="32"/>
        <v>3.47</v>
      </c>
      <c r="G115" s="129">
        <f t="shared" si="32"/>
        <v>3.47</v>
      </c>
      <c r="H115" s="129">
        <f t="shared" si="32"/>
        <v>3.47</v>
      </c>
      <c r="I115" s="129">
        <f t="shared" si="32"/>
        <v>3.47</v>
      </c>
      <c r="J115" s="129">
        <f t="shared" si="32"/>
        <v>3.47</v>
      </c>
      <c r="K115" s="129">
        <f t="shared" si="32"/>
        <v>3.47</v>
      </c>
      <c r="L115" s="129">
        <f t="shared" si="32"/>
        <v>3.47</v>
      </c>
      <c r="M115" s="129">
        <f t="shared" si="32"/>
        <v>3.47</v>
      </c>
      <c r="N115" s="129">
        <f t="shared" si="32"/>
        <v>3.47</v>
      </c>
      <c r="O115" s="129">
        <f t="shared" si="32"/>
        <v>3.47</v>
      </c>
      <c r="P115" s="129">
        <f t="shared" si="32"/>
        <v>3.47</v>
      </c>
      <c r="Q115" s="129">
        <f t="shared" si="32"/>
        <v>3.47</v>
      </c>
      <c r="R115" s="129">
        <f t="shared" si="32"/>
        <v>3.47</v>
      </c>
      <c r="S115" s="129">
        <f t="shared" si="31"/>
        <v>3.47</v>
      </c>
      <c r="T115" s="129">
        <f t="shared" si="31"/>
        <v>3.47</v>
      </c>
      <c r="U115" s="129">
        <f t="shared" si="31"/>
        <v>3.47</v>
      </c>
      <c r="V115" s="129">
        <f t="shared" si="31"/>
        <v>3.47</v>
      </c>
      <c r="W115" s="129">
        <f t="shared" si="31"/>
        <v>3.47</v>
      </c>
      <c r="X115" s="129">
        <f t="shared" si="31"/>
        <v>3.47</v>
      </c>
      <c r="Y115" s="129">
        <f t="shared" si="31"/>
        <v>3.47</v>
      </c>
      <c r="Z115" s="129">
        <f t="shared" si="31"/>
        <v>3.47</v>
      </c>
      <c r="AA115" s="129">
        <f t="shared" si="31"/>
        <v>3.47</v>
      </c>
      <c r="AB115" s="129">
        <f t="shared" si="31"/>
        <v>3.47</v>
      </c>
      <c r="AC115" s="129">
        <f t="shared" si="31"/>
        <v>3.47</v>
      </c>
      <c r="AD115" s="129">
        <f t="shared" si="31"/>
        <v>3.47</v>
      </c>
      <c r="AE115" s="129">
        <f t="shared" si="31"/>
        <v>3.47</v>
      </c>
      <c r="AF115" s="129">
        <f t="shared" si="31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120</v>
      </c>
      <c r="B116" s="128">
        <v>2.1</v>
      </c>
      <c r="C116" s="129">
        <f t="shared" si="32"/>
        <v>2.1</v>
      </c>
      <c r="D116" s="129">
        <f t="shared" si="32"/>
        <v>2.1</v>
      </c>
      <c r="E116" s="129">
        <f t="shared" si="32"/>
        <v>2.1</v>
      </c>
      <c r="F116" s="129">
        <f t="shared" si="32"/>
        <v>2.1</v>
      </c>
      <c r="G116" s="129">
        <f t="shared" si="32"/>
        <v>2.1</v>
      </c>
      <c r="H116" s="129">
        <f t="shared" si="32"/>
        <v>2.1</v>
      </c>
      <c r="I116" s="129">
        <f t="shared" si="32"/>
        <v>2.1</v>
      </c>
      <c r="J116" s="129">
        <f t="shared" si="32"/>
        <v>2.1</v>
      </c>
      <c r="K116" s="129">
        <f t="shared" si="32"/>
        <v>2.1</v>
      </c>
      <c r="L116" s="129">
        <f t="shared" si="32"/>
        <v>2.1</v>
      </c>
      <c r="M116" s="129">
        <f t="shared" si="32"/>
        <v>2.1</v>
      </c>
      <c r="N116" s="129">
        <f t="shared" si="32"/>
        <v>2.1</v>
      </c>
      <c r="O116" s="129">
        <f t="shared" si="32"/>
        <v>2.1</v>
      </c>
      <c r="P116" s="129">
        <f t="shared" si="32"/>
        <v>2.1</v>
      </c>
      <c r="Q116" s="129">
        <f t="shared" si="32"/>
        <v>2.1</v>
      </c>
      <c r="R116" s="129">
        <f t="shared" si="32"/>
        <v>2.1</v>
      </c>
      <c r="S116" s="129">
        <f t="shared" si="31"/>
        <v>2.1</v>
      </c>
      <c r="T116" s="129">
        <f t="shared" si="31"/>
        <v>2.1</v>
      </c>
      <c r="U116" s="129">
        <f t="shared" si="31"/>
        <v>2.1</v>
      </c>
      <c r="V116" s="129">
        <f t="shared" si="31"/>
        <v>2.1</v>
      </c>
      <c r="W116" s="129">
        <f t="shared" si="31"/>
        <v>2.1</v>
      </c>
      <c r="X116" s="129">
        <f t="shared" si="31"/>
        <v>2.1</v>
      </c>
      <c r="Y116" s="129">
        <f t="shared" si="31"/>
        <v>2.1</v>
      </c>
      <c r="Z116" s="129">
        <f t="shared" si="31"/>
        <v>2.1</v>
      </c>
      <c r="AA116" s="129">
        <f t="shared" si="31"/>
        <v>2.1</v>
      </c>
      <c r="AB116" s="129">
        <f t="shared" si="31"/>
        <v>2.1</v>
      </c>
      <c r="AC116" s="129">
        <f t="shared" si="31"/>
        <v>2.1</v>
      </c>
      <c r="AD116" s="129">
        <f t="shared" si="31"/>
        <v>2.1</v>
      </c>
      <c r="AE116" s="129">
        <f t="shared" si="31"/>
        <v>2.1</v>
      </c>
      <c r="AF116" s="129">
        <f t="shared" si="31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121</v>
      </c>
      <c r="B117" s="128">
        <v>9.3000000000000007</v>
      </c>
      <c r="C117" s="129">
        <f t="shared" si="32"/>
        <v>9.3000000000000007</v>
      </c>
      <c r="D117" s="129">
        <f t="shared" si="32"/>
        <v>9.3000000000000007</v>
      </c>
      <c r="E117" s="129">
        <f t="shared" si="32"/>
        <v>9.3000000000000007</v>
      </c>
      <c r="F117" s="129">
        <f t="shared" si="32"/>
        <v>9.3000000000000007</v>
      </c>
      <c r="G117" s="129">
        <f t="shared" si="32"/>
        <v>9.3000000000000007</v>
      </c>
      <c r="H117" s="129">
        <f t="shared" si="32"/>
        <v>9.3000000000000007</v>
      </c>
      <c r="I117" s="129">
        <f t="shared" si="32"/>
        <v>9.3000000000000007</v>
      </c>
      <c r="J117" s="129">
        <f t="shared" si="32"/>
        <v>9.3000000000000007</v>
      </c>
      <c r="K117" s="129">
        <f t="shared" si="32"/>
        <v>9.3000000000000007</v>
      </c>
      <c r="L117" s="129">
        <f t="shared" si="32"/>
        <v>9.3000000000000007</v>
      </c>
      <c r="M117" s="129">
        <f t="shared" si="32"/>
        <v>9.3000000000000007</v>
      </c>
      <c r="N117" s="129">
        <f t="shared" si="32"/>
        <v>9.3000000000000007</v>
      </c>
      <c r="O117" s="129">
        <f t="shared" si="32"/>
        <v>9.3000000000000007</v>
      </c>
      <c r="P117" s="129">
        <f t="shared" si="32"/>
        <v>9.3000000000000007</v>
      </c>
      <c r="Q117" s="129">
        <f t="shared" si="32"/>
        <v>9.3000000000000007</v>
      </c>
      <c r="R117" s="129">
        <f t="shared" si="32"/>
        <v>9.3000000000000007</v>
      </c>
      <c r="S117" s="129">
        <f t="shared" si="31"/>
        <v>9.3000000000000007</v>
      </c>
      <c r="T117" s="129">
        <f t="shared" si="31"/>
        <v>9.3000000000000007</v>
      </c>
      <c r="U117" s="129">
        <f t="shared" si="31"/>
        <v>9.3000000000000007</v>
      </c>
      <c r="V117" s="129">
        <f t="shared" si="31"/>
        <v>9.3000000000000007</v>
      </c>
      <c r="W117" s="129">
        <f t="shared" si="31"/>
        <v>9.3000000000000007</v>
      </c>
      <c r="X117" s="129">
        <f t="shared" si="31"/>
        <v>9.3000000000000007</v>
      </c>
      <c r="Y117" s="129">
        <f t="shared" si="31"/>
        <v>9.3000000000000007</v>
      </c>
      <c r="Z117" s="129">
        <f t="shared" si="31"/>
        <v>9.3000000000000007</v>
      </c>
      <c r="AA117" s="129">
        <f t="shared" si="31"/>
        <v>9.3000000000000007</v>
      </c>
      <c r="AB117" s="129">
        <f t="shared" si="31"/>
        <v>9.3000000000000007</v>
      </c>
      <c r="AC117" s="129">
        <f t="shared" si="31"/>
        <v>9.3000000000000007</v>
      </c>
      <c r="AD117" s="129">
        <f t="shared" si="31"/>
        <v>9.3000000000000007</v>
      </c>
      <c r="AE117" s="129">
        <f t="shared" si="31"/>
        <v>9.3000000000000007</v>
      </c>
      <c r="AF117" s="129">
        <f t="shared" si="31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122</v>
      </c>
      <c r="B118" s="128">
        <v>0</v>
      </c>
      <c r="C118" s="129">
        <f t="shared" si="32"/>
        <v>0</v>
      </c>
      <c r="D118" s="129">
        <f t="shared" si="32"/>
        <v>0</v>
      </c>
      <c r="E118" s="129">
        <f t="shared" si="32"/>
        <v>0</v>
      </c>
      <c r="F118" s="129">
        <f t="shared" si="32"/>
        <v>0</v>
      </c>
      <c r="G118" s="129">
        <f t="shared" si="32"/>
        <v>0</v>
      </c>
      <c r="H118" s="129">
        <f t="shared" si="32"/>
        <v>0</v>
      </c>
      <c r="I118" s="129">
        <f t="shared" si="32"/>
        <v>0</v>
      </c>
      <c r="J118" s="129">
        <f t="shared" si="32"/>
        <v>0</v>
      </c>
      <c r="K118" s="129">
        <f t="shared" si="32"/>
        <v>0</v>
      </c>
      <c r="L118" s="129">
        <f t="shared" si="32"/>
        <v>0</v>
      </c>
      <c r="M118" s="129">
        <f t="shared" si="32"/>
        <v>0</v>
      </c>
      <c r="N118" s="129">
        <f t="shared" si="32"/>
        <v>0</v>
      </c>
      <c r="O118" s="129">
        <f t="shared" si="32"/>
        <v>0</v>
      </c>
      <c r="P118" s="129">
        <f t="shared" si="32"/>
        <v>0</v>
      </c>
      <c r="Q118" s="129">
        <f t="shared" si="32"/>
        <v>0</v>
      </c>
      <c r="R118" s="129">
        <f t="shared" si="32"/>
        <v>0</v>
      </c>
      <c r="S118" s="129">
        <f t="shared" si="31"/>
        <v>0</v>
      </c>
      <c r="T118" s="129">
        <f t="shared" si="31"/>
        <v>0</v>
      </c>
      <c r="U118" s="129">
        <f t="shared" si="31"/>
        <v>0</v>
      </c>
      <c r="V118" s="129">
        <f t="shared" si="31"/>
        <v>0</v>
      </c>
      <c r="W118" s="129">
        <f t="shared" si="31"/>
        <v>0</v>
      </c>
      <c r="X118" s="129">
        <f t="shared" si="31"/>
        <v>0</v>
      </c>
      <c r="Y118" s="129">
        <f t="shared" si="31"/>
        <v>0</v>
      </c>
      <c r="Z118" s="129">
        <f t="shared" si="31"/>
        <v>0</v>
      </c>
      <c r="AA118" s="129">
        <f t="shared" si="31"/>
        <v>0</v>
      </c>
      <c r="AB118" s="129">
        <f t="shared" si="31"/>
        <v>0</v>
      </c>
      <c r="AC118" s="129">
        <f t="shared" si="31"/>
        <v>0</v>
      </c>
      <c r="AD118" s="129">
        <f t="shared" si="31"/>
        <v>0</v>
      </c>
      <c r="AE118" s="129">
        <f t="shared" si="31"/>
        <v>0</v>
      </c>
      <c r="AF118" s="129">
        <f t="shared" si="31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123</v>
      </c>
      <c r="B119" s="128">
        <v>0</v>
      </c>
      <c r="C119" s="129">
        <f t="shared" si="32"/>
        <v>0</v>
      </c>
      <c r="D119" s="129">
        <f t="shared" si="32"/>
        <v>0</v>
      </c>
      <c r="E119" s="129">
        <f t="shared" si="32"/>
        <v>0</v>
      </c>
      <c r="F119" s="129">
        <f t="shared" si="32"/>
        <v>0</v>
      </c>
      <c r="G119" s="129">
        <f t="shared" si="32"/>
        <v>0</v>
      </c>
      <c r="H119" s="129">
        <f t="shared" si="32"/>
        <v>0</v>
      </c>
      <c r="I119" s="129">
        <f t="shared" si="32"/>
        <v>0</v>
      </c>
      <c r="J119" s="129">
        <f t="shared" si="32"/>
        <v>0</v>
      </c>
      <c r="K119" s="129">
        <f t="shared" si="32"/>
        <v>0</v>
      </c>
      <c r="L119" s="129">
        <f t="shared" si="32"/>
        <v>0</v>
      </c>
      <c r="M119" s="129">
        <f t="shared" si="32"/>
        <v>0</v>
      </c>
      <c r="N119" s="129">
        <f t="shared" si="32"/>
        <v>0</v>
      </c>
      <c r="O119" s="129">
        <f t="shared" si="32"/>
        <v>0</v>
      </c>
      <c r="P119" s="129">
        <f t="shared" si="32"/>
        <v>0</v>
      </c>
      <c r="Q119" s="129">
        <f t="shared" si="32"/>
        <v>0</v>
      </c>
      <c r="R119" s="129">
        <f t="shared" si="32"/>
        <v>0</v>
      </c>
      <c r="S119" s="129">
        <f t="shared" si="31"/>
        <v>0</v>
      </c>
      <c r="T119" s="129">
        <f t="shared" si="31"/>
        <v>0</v>
      </c>
      <c r="U119" s="129">
        <f t="shared" si="31"/>
        <v>0</v>
      </c>
      <c r="V119" s="129">
        <f t="shared" si="31"/>
        <v>0</v>
      </c>
      <c r="W119" s="129">
        <f t="shared" si="31"/>
        <v>0</v>
      </c>
      <c r="X119" s="129">
        <f t="shared" si="31"/>
        <v>0</v>
      </c>
      <c r="Y119" s="129">
        <f t="shared" si="31"/>
        <v>0</v>
      </c>
      <c r="Z119" s="129">
        <f t="shared" si="31"/>
        <v>0</v>
      </c>
      <c r="AA119" s="129">
        <f t="shared" si="31"/>
        <v>0</v>
      </c>
      <c r="AB119" s="129">
        <f t="shared" si="31"/>
        <v>0</v>
      </c>
      <c r="AC119" s="129">
        <f t="shared" si="31"/>
        <v>0</v>
      </c>
      <c r="AD119" s="129">
        <f t="shared" si="31"/>
        <v>0</v>
      </c>
      <c r="AE119" s="129">
        <f t="shared" si="31"/>
        <v>0</v>
      </c>
      <c r="AF119" s="129">
        <f t="shared" si="31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124</v>
      </c>
      <c r="B120" s="128">
        <v>5</v>
      </c>
      <c r="C120" s="129">
        <f t="shared" si="32"/>
        <v>5</v>
      </c>
      <c r="D120" s="129">
        <f t="shared" si="32"/>
        <v>5</v>
      </c>
      <c r="E120" s="129">
        <f t="shared" si="32"/>
        <v>5</v>
      </c>
      <c r="F120" s="129">
        <f t="shared" si="32"/>
        <v>5</v>
      </c>
      <c r="G120" s="129">
        <f t="shared" si="32"/>
        <v>5</v>
      </c>
      <c r="H120" s="129">
        <f t="shared" si="32"/>
        <v>5</v>
      </c>
      <c r="I120" s="129">
        <f t="shared" si="32"/>
        <v>5</v>
      </c>
      <c r="J120" s="129">
        <f t="shared" si="32"/>
        <v>5</v>
      </c>
      <c r="K120" s="129">
        <f t="shared" si="32"/>
        <v>5</v>
      </c>
      <c r="L120" s="129">
        <f t="shared" si="32"/>
        <v>5</v>
      </c>
      <c r="M120" s="129">
        <f t="shared" si="32"/>
        <v>5</v>
      </c>
      <c r="N120" s="129">
        <f t="shared" si="32"/>
        <v>5</v>
      </c>
      <c r="O120" s="129">
        <f t="shared" si="32"/>
        <v>5</v>
      </c>
      <c r="P120" s="129">
        <f t="shared" si="32"/>
        <v>5</v>
      </c>
      <c r="Q120" s="129">
        <f t="shared" si="32"/>
        <v>5</v>
      </c>
      <c r="R120" s="129">
        <f t="shared" si="32"/>
        <v>5</v>
      </c>
      <c r="S120" s="129">
        <f t="shared" si="31"/>
        <v>5</v>
      </c>
      <c r="T120" s="129">
        <f t="shared" si="31"/>
        <v>5</v>
      </c>
      <c r="U120" s="129">
        <f t="shared" si="31"/>
        <v>5</v>
      </c>
      <c r="V120" s="129">
        <f t="shared" si="31"/>
        <v>5</v>
      </c>
      <c r="W120" s="129">
        <f t="shared" si="31"/>
        <v>5</v>
      </c>
      <c r="X120" s="129">
        <f t="shared" si="31"/>
        <v>5</v>
      </c>
      <c r="Y120" s="129">
        <f t="shared" si="31"/>
        <v>5</v>
      </c>
      <c r="Z120" s="129">
        <f t="shared" si="31"/>
        <v>5</v>
      </c>
      <c r="AA120" s="129">
        <f t="shared" si="31"/>
        <v>5</v>
      </c>
      <c r="AB120" s="129">
        <f t="shared" si="31"/>
        <v>5</v>
      </c>
      <c r="AC120" s="129">
        <f t="shared" si="31"/>
        <v>5</v>
      </c>
      <c r="AD120" s="129">
        <f t="shared" si="31"/>
        <v>5</v>
      </c>
      <c r="AE120" s="129">
        <f t="shared" si="31"/>
        <v>5</v>
      </c>
      <c r="AF120" s="129">
        <f t="shared" si="31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125</v>
      </c>
      <c r="B121" s="128">
        <v>1</v>
      </c>
      <c r="C121" s="129">
        <f t="shared" si="32"/>
        <v>1</v>
      </c>
      <c r="D121" s="129">
        <f t="shared" si="32"/>
        <v>1</v>
      </c>
      <c r="E121" s="129">
        <f t="shared" si="32"/>
        <v>1</v>
      </c>
      <c r="F121" s="129">
        <f t="shared" si="32"/>
        <v>1</v>
      </c>
      <c r="G121" s="129">
        <f t="shared" si="32"/>
        <v>1</v>
      </c>
      <c r="H121" s="129">
        <f t="shared" si="32"/>
        <v>1</v>
      </c>
      <c r="I121" s="129">
        <f t="shared" si="32"/>
        <v>1</v>
      </c>
      <c r="J121" s="129">
        <f t="shared" si="32"/>
        <v>1</v>
      </c>
      <c r="K121" s="129">
        <f t="shared" si="32"/>
        <v>1</v>
      </c>
      <c r="L121" s="129">
        <f t="shared" si="32"/>
        <v>1</v>
      </c>
      <c r="M121" s="129">
        <f t="shared" si="32"/>
        <v>1</v>
      </c>
      <c r="N121" s="129">
        <f t="shared" si="32"/>
        <v>1</v>
      </c>
      <c r="O121" s="129">
        <f t="shared" si="32"/>
        <v>1</v>
      </c>
      <c r="P121" s="129">
        <f t="shared" si="32"/>
        <v>1</v>
      </c>
      <c r="Q121" s="129">
        <f t="shared" si="32"/>
        <v>1</v>
      </c>
      <c r="R121" s="129">
        <f t="shared" si="32"/>
        <v>1</v>
      </c>
      <c r="S121" s="129">
        <f t="shared" si="31"/>
        <v>1</v>
      </c>
      <c r="T121" s="129">
        <f t="shared" si="31"/>
        <v>1</v>
      </c>
      <c r="U121" s="129">
        <f t="shared" si="31"/>
        <v>1</v>
      </c>
      <c r="V121" s="129">
        <f t="shared" si="31"/>
        <v>1</v>
      </c>
      <c r="W121" s="129">
        <f t="shared" si="31"/>
        <v>1</v>
      </c>
      <c r="X121" s="129">
        <f t="shared" si="31"/>
        <v>1</v>
      </c>
      <c r="Y121" s="129">
        <f t="shared" si="31"/>
        <v>1</v>
      </c>
      <c r="Z121" s="129">
        <f t="shared" si="31"/>
        <v>1</v>
      </c>
      <c r="AA121" s="129">
        <f t="shared" si="31"/>
        <v>1</v>
      </c>
      <c r="AB121" s="129">
        <f t="shared" si="31"/>
        <v>1</v>
      </c>
      <c r="AC121" s="129">
        <f t="shared" si="31"/>
        <v>1</v>
      </c>
      <c r="AD121" s="129">
        <f t="shared" si="31"/>
        <v>1</v>
      </c>
      <c r="AE121" s="129">
        <f t="shared" si="31"/>
        <v>1</v>
      </c>
      <c r="AF121" s="129">
        <f t="shared" si="31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126</v>
      </c>
      <c r="B122" s="128">
        <v>1.58</v>
      </c>
      <c r="C122" s="129">
        <f t="shared" si="32"/>
        <v>1.58</v>
      </c>
      <c r="D122" s="129">
        <f t="shared" si="32"/>
        <v>1.58</v>
      </c>
      <c r="E122" s="129">
        <f t="shared" si="32"/>
        <v>1.58</v>
      </c>
      <c r="F122" s="129">
        <f t="shared" si="32"/>
        <v>1.58</v>
      </c>
      <c r="G122" s="129">
        <f t="shared" si="32"/>
        <v>1.58</v>
      </c>
      <c r="H122" s="129">
        <f t="shared" si="32"/>
        <v>1.58</v>
      </c>
      <c r="I122" s="129">
        <f t="shared" si="32"/>
        <v>1.58</v>
      </c>
      <c r="J122" s="129">
        <f t="shared" si="32"/>
        <v>1.58</v>
      </c>
      <c r="K122" s="129">
        <f t="shared" si="32"/>
        <v>1.58</v>
      </c>
      <c r="L122" s="129">
        <f t="shared" si="32"/>
        <v>1.58</v>
      </c>
      <c r="M122" s="129">
        <f t="shared" si="32"/>
        <v>1.58</v>
      </c>
      <c r="N122" s="129">
        <f t="shared" si="32"/>
        <v>1.58</v>
      </c>
      <c r="O122" s="129">
        <f t="shared" si="32"/>
        <v>1.58</v>
      </c>
      <c r="P122" s="129">
        <f t="shared" si="32"/>
        <v>1.58</v>
      </c>
      <c r="Q122" s="129">
        <f t="shared" si="32"/>
        <v>1.58</v>
      </c>
      <c r="R122" s="129">
        <f t="shared" si="32"/>
        <v>1.58</v>
      </c>
      <c r="S122" s="129">
        <f t="shared" si="31"/>
        <v>1.58</v>
      </c>
      <c r="T122" s="129">
        <f t="shared" si="31"/>
        <v>1.58</v>
      </c>
      <c r="U122" s="129">
        <f t="shared" si="31"/>
        <v>1.58</v>
      </c>
      <c r="V122" s="129">
        <f t="shared" si="31"/>
        <v>1.58</v>
      </c>
      <c r="W122" s="129">
        <f t="shared" si="31"/>
        <v>1.58</v>
      </c>
      <c r="X122" s="129">
        <f t="shared" si="31"/>
        <v>1.58</v>
      </c>
      <c r="Y122" s="129">
        <f t="shared" si="31"/>
        <v>1.58</v>
      </c>
      <c r="Z122" s="129">
        <f t="shared" si="31"/>
        <v>1.58</v>
      </c>
      <c r="AA122" s="129">
        <f t="shared" si="31"/>
        <v>1.58</v>
      </c>
      <c r="AB122" s="129">
        <f t="shared" si="31"/>
        <v>1.58</v>
      </c>
      <c r="AC122" s="129">
        <f t="shared" si="31"/>
        <v>1.58</v>
      </c>
      <c r="AD122" s="129">
        <f t="shared" si="31"/>
        <v>1.58</v>
      </c>
      <c r="AE122" s="129">
        <f t="shared" si="31"/>
        <v>1.58</v>
      </c>
      <c r="AF122" s="129">
        <f t="shared" si="31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127</v>
      </c>
      <c r="B123" s="128">
        <v>1.46</v>
      </c>
      <c r="C123" s="129">
        <f t="shared" si="32"/>
        <v>1.46</v>
      </c>
      <c r="D123" s="129">
        <f t="shared" si="32"/>
        <v>1.46</v>
      </c>
      <c r="E123" s="129">
        <f t="shared" si="32"/>
        <v>1.46</v>
      </c>
      <c r="F123" s="129">
        <f t="shared" si="32"/>
        <v>1.46</v>
      </c>
      <c r="G123" s="129">
        <f t="shared" si="32"/>
        <v>1.46</v>
      </c>
      <c r="H123" s="129">
        <f t="shared" si="32"/>
        <v>1.46</v>
      </c>
      <c r="I123" s="129">
        <f t="shared" si="32"/>
        <v>1.46</v>
      </c>
      <c r="J123" s="129">
        <f t="shared" si="32"/>
        <v>1.46</v>
      </c>
      <c r="K123" s="129">
        <f t="shared" si="32"/>
        <v>1.46</v>
      </c>
      <c r="L123" s="129">
        <f t="shared" si="32"/>
        <v>1.46</v>
      </c>
      <c r="M123" s="129">
        <f t="shared" si="32"/>
        <v>1.46</v>
      </c>
      <c r="N123" s="129">
        <f t="shared" si="32"/>
        <v>1.46</v>
      </c>
      <c r="O123" s="129">
        <f t="shared" si="32"/>
        <v>1.46</v>
      </c>
      <c r="P123" s="129">
        <f t="shared" si="32"/>
        <v>1.46</v>
      </c>
      <c r="Q123" s="129">
        <f t="shared" si="32"/>
        <v>1.46</v>
      </c>
      <c r="R123" s="129">
        <f t="shared" si="32"/>
        <v>1.46</v>
      </c>
      <c r="S123" s="129">
        <f t="shared" ref="S123:AF123" si="33">R123</f>
        <v>1.46</v>
      </c>
      <c r="T123" s="129">
        <f t="shared" si="33"/>
        <v>1.46</v>
      </c>
      <c r="U123" s="129">
        <f t="shared" si="33"/>
        <v>1.46</v>
      </c>
      <c r="V123" s="129">
        <f t="shared" si="33"/>
        <v>1.46</v>
      </c>
      <c r="W123" s="129">
        <f t="shared" si="33"/>
        <v>1.46</v>
      </c>
      <c r="X123" s="129">
        <f t="shared" si="33"/>
        <v>1.46</v>
      </c>
      <c r="Y123" s="129">
        <f t="shared" si="33"/>
        <v>1.46</v>
      </c>
      <c r="Z123" s="129">
        <f t="shared" si="33"/>
        <v>1.46</v>
      </c>
      <c r="AA123" s="129">
        <f t="shared" si="33"/>
        <v>1.46</v>
      </c>
      <c r="AB123" s="129">
        <f t="shared" si="33"/>
        <v>1.46</v>
      </c>
      <c r="AC123" s="129">
        <f t="shared" si="33"/>
        <v>1.46</v>
      </c>
      <c r="AD123" s="129">
        <f t="shared" si="33"/>
        <v>1.46</v>
      </c>
      <c r="AE123" s="129">
        <f t="shared" si="33"/>
        <v>1.46</v>
      </c>
      <c r="AF123" s="129">
        <f t="shared" si="33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128</v>
      </c>
      <c r="B124" s="128">
        <v>1.48</v>
      </c>
      <c r="C124" s="129">
        <f t="shared" si="32"/>
        <v>1.48</v>
      </c>
      <c r="D124" s="129">
        <f t="shared" si="32"/>
        <v>1.48</v>
      </c>
      <c r="E124" s="129">
        <f t="shared" si="32"/>
        <v>1.48</v>
      </c>
      <c r="F124" s="129">
        <f t="shared" si="32"/>
        <v>1.48</v>
      </c>
      <c r="G124" s="129">
        <f t="shared" si="32"/>
        <v>1.48</v>
      </c>
      <c r="H124" s="129">
        <f t="shared" si="32"/>
        <v>1.48</v>
      </c>
      <c r="I124" s="129">
        <f t="shared" si="32"/>
        <v>1.48</v>
      </c>
      <c r="J124" s="129">
        <f t="shared" si="32"/>
        <v>1.48</v>
      </c>
      <c r="K124" s="129">
        <f t="shared" si="32"/>
        <v>1.48</v>
      </c>
      <c r="L124" s="129">
        <f t="shared" si="32"/>
        <v>1.48</v>
      </c>
      <c r="M124" s="129">
        <f t="shared" si="32"/>
        <v>1.48</v>
      </c>
      <c r="N124" s="129">
        <f t="shared" si="32"/>
        <v>1.48</v>
      </c>
      <c r="O124" s="129">
        <f t="shared" si="32"/>
        <v>1.48</v>
      </c>
      <c r="P124" s="129">
        <f t="shared" si="32"/>
        <v>1.48</v>
      </c>
      <c r="Q124" s="129">
        <f t="shared" si="32"/>
        <v>1.48</v>
      </c>
      <c r="R124" s="129">
        <f t="shared" si="32"/>
        <v>1.48</v>
      </c>
      <c r="S124" s="129">
        <f t="shared" ref="S124:AF124" si="34">R124</f>
        <v>1.48</v>
      </c>
      <c r="T124" s="129">
        <f t="shared" si="34"/>
        <v>1.48</v>
      </c>
      <c r="U124" s="129">
        <f t="shared" si="34"/>
        <v>1.48</v>
      </c>
      <c r="V124" s="129">
        <f t="shared" si="34"/>
        <v>1.48</v>
      </c>
      <c r="W124" s="129">
        <f t="shared" si="34"/>
        <v>1.48</v>
      </c>
      <c r="X124" s="129">
        <f t="shared" si="34"/>
        <v>1.48</v>
      </c>
      <c r="Y124" s="129">
        <f t="shared" si="34"/>
        <v>1.48</v>
      </c>
      <c r="Z124" s="129">
        <f t="shared" si="34"/>
        <v>1.48</v>
      </c>
      <c r="AA124" s="129">
        <f t="shared" si="34"/>
        <v>1.48</v>
      </c>
      <c r="AB124" s="129">
        <f t="shared" si="34"/>
        <v>1.48</v>
      </c>
      <c r="AC124" s="129">
        <f t="shared" si="34"/>
        <v>1.48</v>
      </c>
      <c r="AD124" s="129">
        <f t="shared" si="34"/>
        <v>1.48</v>
      </c>
      <c r="AE124" s="129">
        <f t="shared" si="34"/>
        <v>1.48</v>
      </c>
      <c r="AF124" s="129">
        <f t="shared" si="34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129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130</v>
      </c>
      <c r="B126" s="128">
        <v>2.2000000000000002</v>
      </c>
      <c r="C126" s="129">
        <f t="shared" ref="C126:R133" si="35">B126</f>
        <v>2.2000000000000002</v>
      </c>
      <c r="D126" s="129">
        <f t="shared" si="35"/>
        <v>2.2000000000000002</v>
      </c>
      <c r="E126" s="129">
        <f t="shared" si="35"/>
        <v>2.2000000000000002</v>
      </c>
      <c r="F126" s="129">
        <f t="shared" si="35"/>
        <v>2.2000000000000002</v>
      </c>
      <c r="G126" s="129">
        <f t="shared" si="35"/>
        <v>2.2000000000000002</v>
      </c>
      <c r="H126" s="129">
        <f t="shared" si="35"/>
        <v>2.2000000000000002</v>
      </c>
      <c r="I126" s="129">
        <f t="shared" si="35"/>
        <v>2.2000000000000002</v>
      </c>
      <c r="J126" s="129">
        <f t="shared" si="35"/>
        <v>2.2000000000000002</v>
      </c>
      <c r="K126" s="129">
        <f t="shared" si="35"/>
        <v>2.2000000000000002</v>
      </c>
      <c r="L126" s="129">
        <f t="shared" si="35"/>
        <v>2.2000000000000002</v>
      </c>
      <c r="M126" s="129">
        <f t="shared" si="35"/>
        <v>2.2000000000000002</v>
      </c>
      <c r="N126" s="129">
        <f t="shared" si="35"/>
        <v>2.2000000000000002</v>
      </c>
      <c r="O126" s="129">
        <f t="shared" si="35"/>
        <v>2.2000000000000002</v>
      </c>
      <c r="P126" s="129">
        <f t="shared" si="35"/>
        <v>2.2000000000000002</v>
      </c>
      <c r="Q126" s="129">
        <f t="shared" si="35"/>
        <v>2.2000000000000002</v>
      </c>
      <c r="R126" s="129">
        <f t="shared" si="35"/>
        <v>2.2000000000000002</v>
      </c>
      <c r="S126" s="129">
        <f t="shared" ref="S126:AF133" si="36">R126</f>
        <v>2.2000000000000002</v>
      </c>
      <c r="T126" s="129">
        <f t="shared" si="36"/>
        <v>2.2000000000000002</v>
      </c>
      <c r="U126" s="129">
        <f t="shared" si="36"/>
        <v>2.2000000000000002</v>
      </c>
      <c r="V126" s="129">
        <f t="shared" si="36"/>
        <v>2.2000000000000002</v>
      </c>
      <c r="W126" s="129">
        <f t="shared" si="36"/>
        <v>2.2000000000000002</v>
      </c>
      <c r="X126" s="129">
        <f t="shared" si="36"/>
        <v>2.2000000000000002</v>
      </c>
      <c r="Y126" s="129">
        <f t="shared" si="36"/>
        <v>2.2000000000000002</v>
      </c>
      <c r="Z126" s="129">
        <f t="shared" si="36"/>
        <v>2.2000000000000002</v>
      </c>
      <c r="AA126" s="129">
        <f t="shared" si="36"/>
        <v>2.2000000000000002</v>
      </c>
      <c r="AB126" s="129">
        <f t="shared" si="36"/>
        <v>2.2000000000000002</v>
      </c>
      <c r="AC126" s="129">
        <f t="shared" si="36"/>
        <v>2.2000000000000002</v>
      </c>
      <c r="AD126" s="129">
        <f t="shared" si="36"/>
        <v>2.2000000000000002</v>
      </c>
      <c r="AE126" s="129">
        <f t="shared" si="36"/>
        <v>2.2000000000000002</v>
      </c>
      <c r="AF126" s="129">
        <f t="shared" si="36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131</v>
      </c>
      <c r="B127" s="128">
        <v>2</v>
      </c>
      <c r="C127" s="129">
        <f t="shared" si="35"/>
        <v>2</v>
      </c>
      <c r="D127" s="129">
        <f t="shared" si="35"/>
        <v>2</v>
      </c>
      <c r="E127" s="129">
        <f t="shared" si="35"/>
        <v>2</v>
      </c>
      <c r="F127" s="129">
        <f t="shared" si="35"/>
        <v>2</v>
      </c>
      <c r="G127" s="129">
        <f t="shared" si="35"/>
        <v>2</v>
      </c>
      <c r="H127" s="129">
        <f t="shared" si="35"/>
        <v>2</v>
      </c>
      <c r="I127" s="129">
        <f t="shared" si="35"/>
        <v>2</v>
      </c>
      <c r="J127" s="129">
        <f t="shared" si="35"/>
        <v>2</v>
      </c>
      <c r="K127" s="129">
        <f t="shared" si="35"/>
        <v>2</v>
      </c>
      <c r="L127" s="129">
        <f t="shared" si="35"/>
        <v>2</v>
      </c>
      <c r="M127" s="129">
        <f t="shared" si="35"/>
        <v>2</v>
      </c>
      <c r="N127" s="129">
        <f t="shared" si="35"/>
        <v>2</v>
      </c>
      <c r="O127" s="129">
        <f t="shared" si="35"/>
        <v>2</v>
      </c>
      <c r="P127" s="129">
        <f t="shared" si="35"/>
        <v>2</v>
      </c>
      <c r="Q127" s="129">
        <f t="shared" si="35"/>
        <v>2</v>
      </c>
      <c r="R127" s="129">
        <f t="shared" si="35"/>
        <v>2</v>
      </c>
      <c r="S127" s="129">
        <f t="shared" si="36"/>
        <v>2</v>
      </c>
      <c r="T127" s="129">
        <f t="shared" si="36"/>
        <v>2</v>
      </c>
      <c r="U127" s="129">
        <f t="shared" si="36"/>
        <v>2</v>
      </c>
      <c r="V127" s="129">
        <f t="shared" si="36"/>
        <v>2</v>
      </c>
      <c r="W127" s="129">
        <f t="shared" si="36"/>
        <v>2</v>
      </c>
      <c r="X127" s="129">
        <f t="shared" si="36"/>
        <v>2</v>
      </c>
      <c r="Y127" s="129">
        <f t="shared" si="36"/>
        <v>2</v>
      </c>
      <c r="Z127" s="129">
        <f t="shared" si="36"/>
        <v>2</v>
      </c>
      <c r="AA127" s="129">
        <f t="shared" si="36"/>
        <v>2</v>
      </c>
      <c r="AB127" s="129">
        <f t="shared" si="36"/>
        <v>2</v>
      </c>
      <c r="AC127" s="129">
        <f t="shared" si="36"/>
        <v>2</v>
      </c>
      <c r="AD127" s="129">
        <f t="shared" si="36"/>
        <v>2</v>
      </c>
      <c r="AE127" s="129">
        <f t="shared" si="36"/>
        <v>2</v>
      </c>
      <c r="AF127" s="129">
        <f t="shared" si="36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132</v>
      </c>
      <c r="B128" s="128">
        <v>1.25</v>
      </c>
      <c r="C128" s="129">
        <f t="shared" si="35"/>
        <v>1.25</v>
      </c>
      <c r="D128" s="129">
        <f t="shared" si="35"/>
        <v>1.25</v>
      </c>
      <c r="E128" s="129">
        <f t="shared" si="35"/>
        <v>1.25</v>
      </c>
      <c r="F128" s="129">
        <f t="shared" si="35"/>
        <v>1.25</v>
      </c>
      <c r="G128" s="129">
        <f t="shared" si="35"/>
        <v>1.25</v>
      </c>
      <c r="H128" s="129">
        <f t="shared" si="35"/>
        <v>1.25</v>
      </c>
      <c r="I128" s="129">
        <f t="shared" si="35"/>
        <v>1.25</v>
      </c>
      <c r="J128" s="129">
        <f t="shared" si="35"/>
        <v>1.25</v>
      </c>
      <c r="K128" s="129">
        <f t="shared" si="35"/>
        <v>1.25</v>
      </c>
      <c r="L128" s="129">
        <f t="shared" si="35"/>
        <v>1.25</v>
      </c>
      <c r="M128" s="129">
        <f t="shared" si="35"/>
        <v>1.25</v>
      </c>
      <c r="N128" s="129">
        <f t="shared" si="35"/>
        <v>1.25</v>
      </c>
      <c r="O128" s="129">
        <f t="shared" si="35"/>
        <v>1.25</v>
      </c>
      <c r="P128" s="129">
        <f t="shared" si="35"/>
        <v>1.25</v>
      </c>
      <c r="Q128" s="129">
        <f t="shared" si="35"/>
        <v>1.25</v>
      </c>
      <c r="R128" s="129">
        <f t="shared" si="35"/>
        <v>1.25</v>
      </c>
      <c r="S128" s="129">
        <f t="shared" si="36"/>
        <v>1.25</v>
      </c>
      <c r="T128" s="129">
        <f t="shared" si="36"/>
        <v>1.25</v>
      </c>
      <c r="U128" s="129">
        <f t="shared" si="36"/>
        <v>1.25</v>
      </c>
      <c r="V128" s="129">
        <f t="shared" si="36"/>
        <v>1.25</v>
      </c>
      <c r="W128" s="129">
        <f t="shared" si="36"/>
        <v>1.25</v>
      </c>
      <c r="X128" s="129">
        <f t="shared" si="36"/>
        <v>1.25</v>
      </c>
      <c r="Y128" s="129">
        <f t="shared" si="36"/>
        <v>1.25</v>
      </c>
      <c r="Z128" s="129">
        <f t="shared" si="36"/>
        <v>1.25</v>
      </c>
      <c r="AA128" s="129">
        <f t="shared" si="36"/>
        <v>1.25</v>
      </c>
      <c r="AB128" s="129">
        <f t="shared" si="36"/>
        <v>1.25</v>
      </c>
      <c r="AC128" s="129">
        <f t="shared" si="36"/>
        <v>1.25</v>
      </c>
      <c r="AD128" s="129">
        <f t="shared" si="36"/>
        <v>1.25</v>
      </c>
      <c r="AE128" s="129">
        <f t="shared" si="36"/>
        <v>1.25</v>
      </c>
      <c r="AF128" s="129">
        <f t="shared" si="36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133</v>
      </c>
      <c r="B129" s="128">
        <v>1.1499999999999999</v>
      </c>
      <c r="C129" s="129">
        <f t="shared" si="35"/>
        <v>1.1499999999999999</v>
      </c>
      <c r="D129" s="129">
        <f t="shared" si="35"/>
        <v>1.1499999999999999</v>
      </c>
      <c r="E129" s="129">
        <f t="shared" si="35"/>
        <v>1.1499999999999999</v>
      </c>
      <c r="F129" s="129">
        <f t="shared" si="35"/>
        <v>1.1499999999999999</v>
      </c>
      <c r="G129" s="129">
        <f t="shared" si="35"/>
        <v>1.1499999999999999</v>
      </c>
      <c r="H129" s="129">
        <f t="shared" si="35"/>
        <v>1.1499999999999999</v>
      </c>
      <c r="I129" s="129">
        <f t="shared" si="35"/>
        <v>1.1499999999999999</v>
      </c>
      <c r="J129" s="129">
        <f t="shared" si="35"/>
        <v>1.1499999999999999</v>
      </c>
      <c r="K129" s="129">
        <f t="shared" si="35"/>
        <v>1.1499999999999999</v>
      </c>
      <c r="L129" s="129">
        <f t="shared" si="35"/>
        <v>1.1499999999999999</v>
      </c>
      <c r="M129" s="129">
        <f t="shared" si="35"/>
        <v>1.1499999999999999</v>
      </c>
      <c r="N129" s="129">
        <f t="shared" si="35"/>
        <v>1.1499999999999999</v>
      </c>
      <c r="O129" s="129">
        <f t="shared" si="35"/>
        <v>1.1499999999999999</v>
      </c>
      <c r="P129" s="129">
        <f t="shared" si="35"/>
        <v>1.1499999999999999</v>
      </c>
      <c r="Q129" s="129">
        <f t="shared" si="35"/>
        <v>1.1499999999999999</v>
      </c>
      <c r="R129" s="129">
        <f t="shared" si="35"/>
        <v>1.1499999999999999</v>
      </c>
      <c r="S129" s="129">
        <f t="shared" si="36"/>
        <v>1.1499999999999999</v>
      </c>
      <c r="T129" s="129">
        <f t="shared" si="36"/>
        <v>1.1499999999999999</v>
      </c>
      <c r="U129" s="129">
        <f t="shared" si="36"/>
        <v>1.1499999999999999</v>
      </c>
      <c r="V129" s="129">
        <f t="shared" si="36"/>
        <v>1.1499999999999999</v>
      </c>
      <c r="W129" s="129">
        <f t="shared" si="36"/>
        <v>1.1499999999999999</v>
      </c>
      <c r="X129" s="129">
        <f t="shared" si="36"/>
        <v>1.1499999999999999</v>
      </c>
      <c r="Y129" s="129">
        <f t="shared" si="36"/>
        <v>1.1499999999999999</v>
      </c>
      <c r="Z129" s="129">
        <f t="shared" si="36"/>
        <v>1.1499999999999999</v>
      </c>
      <c r="AA129" s="129">
        <f t="shared" si="36"/>
        <v>1.1499999999999999</v>
      </c>
      <c r="AB129" s="129">
        <f t="shared" si="36"/>
        <v>1.1499999999999999</v>
      </c>
      <c r="AC129" s="129">
        <f t="shared" si="36"/>
        <v>1.1499999999999999</v>
      </c>
      <c r="AD129" s="129">
        <f t="shared" si="36"/>
        <v>1.1499999999999999</v>
      </c>
      <c r="AE129" s="129">
        <f t="shared" si="36"/>
        <v>1.1499999999999999</v>
      </c>
      <c r="AF129" s="129">
        <f t="shared" si="36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134</v>
      </c>
      <c r="B130" s="128">
        <v>2.133</v>
      </c>
      <c r="C130" s="129">
        <f t="shared" si="35"/>
        <v>2.133</v>
      </c>
      <c r="D130" s="129">
        <f t="shared" si="35"/>
        <v>2.133</v>
      </c>
      <c r="E130" s="129">
        <f t="shared" si="35"/>
        <v>2.133</v>
      </c>
      <c r="F130" s="129">
        <f t="shared" si="35"/>
        <v>2.133</v>
      </c>
      <c r="G130" s="129">
        <f t="shared" si="35"/>
        <v>2.133</v>
      </c>
      <c r="H130" s="129">
        <f t="shared" si="35"/>
        <v>2.133</v>
      </c>
      <c r="I130" s="129">
        <f t="shared" si="35"/>
        <v>2.133</v>
      </c>
      <c r="J130" s="129">
        <f t="shared" si="35"/>
        <v>2.133</v>
      </c>
      <c r="K130" s="129">
        <f t="shared" si="35"/>
        <v>2.133</v>
      </c>
      <c r="L130" s="129">
        <f t="shared" si="35"/>
        <v>2.133</v>
      </c>
      <c r="M130" s="129">
        <f t="shared" si="35"/>
        <v>2.133</v>
      </c>
      <c r="N130" s="129">
        <f t="shared" si="35"/>
        <v>2.133</v>
      </c>
      <c r="O130" s="129">
        <f t="shared" si="35"/>
        <v>2.133</v>
      </c>
      <c r="P130" s="129">
        <f t="shared" si="35"/>
        <v>2.133</v>
      </c>
      <c r="Q130" s="129">
        <f t="shared" si="35"/>
        <v>2.133</v>
      </c>
      <c r="R130" s="129">
        <f t="shared" si="35"/>
        <v>2.133</v>
      </c>
      <c r="S130" s="129">
        <f t="shared" si="36"/>
        <v>2.133</v>
      </c>
      <c r="T130" s="129">
        <f t="shared" si="36"/>
        <v>2.133</v>
      </c>
      <c r="U130" s="129">
        <f t="shared" si="36"/>
        <v>2.133</v>
      </c>
      <c r="V130" s="129">
        <f t="shared" si="36"/>
        <v>2.133</v>
      </c>
      <c r="W130" s="129">
        <f t="shared" si="36"/>
        <v>2.133</v>
      </c>
      <c r="X130" s="129">
        <f t="shared" si="36"/>
        <v>2.133</v>
      </c>
      <c r="Y130" s="129">
        <f t="shared" si="36"/>
        <v>2.133</v>
      </c>
      <c r="Z130" s="129">
        <f t="shared" si="36"/>
        <v>2.133</v>
      </c>
      <c r="AA130" s="129">
        <f t="shared" si="36"/>
        <v>2.133</v>
      </c>
      <c r="AB130" s="129">
        <f t="shared" si="36"/>
        <v>2.133</v>
      </c>
      <c r="AC130" s="129">
        <f t="shared" si="36"/>
        <v>2.133</v>
      </c>
      <c r="AD130" s="129">
        <f t="shared" si="36"/>
        <v>2.133</v>
      </c>
      <c r="AE130" s="129">
        <f t="shared" si="36"/>
        <v>2.133</v>
      </c>
      <c r="AF130" s="129">
        <f t="shared" si="36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135</v>
      </c>
      <c r="B131" s="128">
        <v>2.09</v>
      </c>
      <c r="C131" s="129">
        <f t="shared" si="35"/>
        <v>2.09</v>
      </c>
      <c r="D131" s="129">
        <f t="shared" si="35"/>
        <v>2.09</v>
      </c>
      <c r="E131" s="129">
        <f t="shared" si="35"/>
        <v>2.09</v>
      </c>
      <c r="F131" s="129">
        <f t="shared" si="35"/>
        <v>2.09</v>
      </c>
      <c r="G131" s="129">
        <f t="shared" si="35"/>
        <v>2.09</v>
      </c>
      <c r="H131" s="129">
        <f t="shared" si="35"/>
        <v>2.09</v>
      </c>
      <c r="I131" s="129">
        <f t="shared" si="35"/>
        <v>2.09</v>
      </c>
      <c r="J131" s="129">
        <f t="shared" si="35"/>
        <v>2.09</v>
      </c>
      <c r="K131" s="129">
        <f t="shared" si="35"/>
        <v>2.09</v>
      </c>
      <c r="L131" s="129">
        <f t="shared" si="35"/>
        <v>2.09</v>
      </c>
      <c r="M131" s="129">
        <f t="shared" si="35"/>
        <v>2.09</v>
      </c>
      <c r="N131" s="129">
        <f t="shared" si="35"/>
        <v>2.09</v>
      </c>
      <c r="O131" s="129">
        <f t="shared" si="35"/>
        <v>2.09</v>
      </c>
      <c r="P131" s="129">
        <f t="shared" si="35"/>
        <v>2.09</v>
      </c>
      <c r="Q131" s="129">
        <f t="shared" si="35"/>
        <v>2.09</v>
      </c>
      <c r="R131" s="129">
        <f t="shared" si="35"/>
        <v>2.09</v>
      </c>
      <c r="S131" s="129">
        <f t="shared" si="36"/>
        <v>2.09</v>
      </c>
      <c r="T131" s="129">
        <f t="shared" si="36"/>
        <v>2.09</v>
      </c>
      <c r="U131" s="129">
        <f t="shared" si="36"/>
        <v>2.09</v>
      </c>
      <c r="V131" s="129">
        <f t="shared" si="36"/>
        <v>2.09</v>
      </c>
      <c r="W131" s="129">
        <f t="shared" si="36"/>
        <v>2.09</v>
      </c>
      <c r="X131" s="129">
        <f t="shared" si="36"/>
        <v>2.09</v>
      </c>
      <c r="Y131" s="129">
        <f t="shared" si="36"/>
        <v>2.09</v>
      </c>
      <c r="Z131" s="129">
        <f t="shared" si="36"/>
        <v>2.09</v>
      </c>
      <c r="AA131" s="129">
        <f t="shared" si="36"/>
        <v>2.09</v>
      </c>
      <c r="AB131" s="129">
        <f t="shared" si="36"/>
        <v>2.09</v>
      </c>
      <c r="AC131" s="129">
        <f t="shared" si="36"/>
        <v>2.09</v>
      </c>
      <c r="AD131" s="129">
        <f t="shared" si="36"/>
        <v>2.09</v>
      </c>
      <c r="AE131" s="129">
        <f t="shared" si="36"/>
        <v>2.09</v>
      </c>
      <c r="AF131" s="129">
        <f t="shared" si="36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136</v>
      </c>
      <c r="B132" s="128">
        <v>1.1399999999999999</v>
      </c>
      <c r="C132" s="129">
        <f t="shared" si="35"/>
        <v>1.1399999999999999</v>
      </c>
      <c r="D132" s="129">
        <f t="shared" si="35"/>
        <v>1.1399999999999999</v>
      </c>
      <c r="E132" s="129">
        <f t="shared" si="35"/>
        <v>1.1399999999999999</v>
      </c>
      <c r="F132" s="129">
        <f t="shared" si="35"/>
        <v>1.1399999999999999</v>
      </c>
      <c r="G132" s="129">
        <f t="shared" si="35"/>
        <v>1.1399999999999999</v>
      </c>
      <c r="H132" s="129">
        <f t="shared" si="35"/>
        <v>1.1399999999999999</v>
      </c>
      <c r="I132" s="129">
        <f t="shared" si="35"/>
        <v>1.1399999999999999</v>
      </c>
      <c r="J132" s="129">
        <f t="shared" si="35"/>
        <v>1.1399999999999999</v>
      </c>
      <c r="K132" s="129">
        <f t="shared" si="35"/>
        <v>1.1399999999999999</v>
      </c>
      <c r="L132" s="129">
        <f t="shared" si="35"/>
        <v>1.1399999999999999</v>
      </c>
      <c r="M132" s="129">
        <f t="shared" si="35"/>
        <v>1.1399999999999999</v>
      </c>
      <c r="N132" s="129">
        <f t="shared" si="35"/>
        <v>1.1399999999999999</v>
      </c>
      <c r="O132" s="129">
        <f t="shared" si="35"/>
        <v>1.1399999999999999</v>
      </c>
      <c r="P132" s="129">
        <f t="shared" si="35"/>
        <v>1.1399999999999999</v>
      </c>
      <c r="Q132" s="129">
        <f t="shared" si="35"/>
        <v>1.1399999999999999</v>
      </c>
      <c r="R132" s="129">
        <f t="shared" si="35"/>
        <v>1.1399999999999999</v>
      </c>
      <c r="S132" s="129">
        <f t="shared" si="36"/>
        <v>1.1399999999999999</v>
      </c>
      <c r="T132" s="129">
        <f t="shared" si="36"/>
        <v>1.1399999999999999</v>
      </c>
      <c r="U132" s="129">
        <f t="shared" si="36"/>
        <v>1.1399999999999999</v>
      </c>
      <c r="V132" s="129">
        <f t="shared" si="36"/>
        <v>1.1399999999999999</v>
      </c>
      <c r="W132" s="129">
        <f t="shared" si="36"/>
        <v>1.1399999999999999</v>
      </c>
      <c r="X132" s="129">
        <f t="shared" si="36"/>
        <v>1.1399999999999999</v>
      </c>
      <c r="Y132" s="129">
        <f t="shared" si="36"/>
        <v>1.1399999999999999</v>
      </c>
      <c r="Z132" s="129">
        <f t="shared" si="36"/>
        <v>1.1399999999999999</v>
      </c>
      <c r="AA132" s="129">
        <f t="shared" si="36"/>
        <v>1.1399999999999999</v>
      </c>
      <c r="AB132" s="129">
        <f t="shared" si="36"/>
        <v>1.1399999999999999</v>
      </c>
      <c r="AC132" s="129">
        <f t="shared" si="36"/>
        <v>1.1399999999999999</v>
      </c>
      <c r="AD132" s="129">
        <f t="shared" si="36"/>
        <v>1.1399999999999999</v>
      </c>
      <c r="AE132" s="129">
        <f t="shared" si="36"/>
        <v>1.1399999999999999</v>
      </c>
      <c r="AF132" s="129">
        <f t="shared" si="36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137</v>
      </c>
      <c r="B133" s="128">
        <v>0.82</v>
      </c>
      <c r="C133" s="129">
        <f t="shared" si="35"/>
        <v>0.82</v>
      </c>
      <c r="D133" s="129">
        <f t="shared" si="35"/>
        <v>0.82</v>
      </c>
      <c r="E133" s="129">
        <f t="shared" si="35"/>
        <v>0.82</v>
      </c>
      <c r="F133" s="129">
        <f t="shared" si="35"/>
        <v>0.82</v>
      </c>
      <c r="G133" s="129">
        <f t="shared" si="35"/>
        <v>0.82</v>
      </c>
      <c r="H133" s="129">
        <f t="shared" si="35"/>
        <v>0.82</v>
      </c>
      <c r="I133" s="129">
        <f t="shared" si="35"/>
        <v>0.82</v>
      </c>
      <c r="J133" s="129">
        <f t="shared" si="35"/>
        <v>0.82</v>
      </c>
      <c r="K133" s="129">
        <f t="shared" si="35"/>
        <v>0.82</v>
      </c>
      <c r="L133" s="129">
        <f t="shared" si="35"/>
        <v>0.82</v>
      </c>
      <c r="M133" s="129">
        <f t="shared" si="35"/>
        <v>0.82</v>
      </c>
      <c r="N133" s="129">
        <f t="shared" si="35"/>
        <v>0.82</v>
      </c>
      <c r="O133" s="129">
        <f t="shared" si="35"/>
        <v>0.82</v>
      </c>
      <c r="P133" s="129">
        <f t="shared" si="35"/>
        <v>0.82</v>
      </c>
      <c r="Q133" s="129">
        <f t="shared" si="35"/>
        <v>0.82</v>
      </c>
      <c r="R133" s="129">
        <f t="shared" si="35"/>
        <v>0.82</v>
      </c>
      <c r="S133" s="129">
        <f t="shared" si="36"/>
        <v>0.82</v>
      </c>
      <c r="T133" s="129">
        <f t="shared" si="36"/>
        <v>0.82</v>
      </c>
      <c r="U133" s="129">
        <f t="shared" si="36"/>
        <v>0.82</v>
      </c>
      <c r="V133" s="129">
        <f t="shared" si="36"/>
        <v>0.82</v>
      </c>
      <c r="W133" s="129">
        <f t="shared" si="36"/>
        <v>0.82</v>
      </c>
      <c r="X133" s="129">
        <f t="shared" si="36"/>
        <v>0.82</v>
      </c>
      <c r="Y133" s="129">
        <f t="shared" si="36"/>
        <v>0.82</v>
      </c>
      <c r="Z133" s="129">
        <f t="shared" si="36"/>
        <v>0.82</v>
      </c>
      <c r="AA133" s="129">
        <f t="shared" si="36"/>
        <v>0.82</v>
      </c>
      <c r="AB133" s="129">
        <f t="shared" si="36"/>
        <v>0.82</v>
      </c>
      <c r="AC133" s="129">
        <f t="shared" si="36"/>
        <v>0.82</v>
      </c>
      <c r="AD133" s="129">
        <f t="shared" si="36"/>
        <v>0.82</v>
      </c>
      <c r="AE133" s="129">
        <f t="shared" si="36"/>
        <v>0.82</v>
      </c>
      <c r="AF133" s="129">
        <f t="shared" si="36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138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139</v>
      </c>
      <c r="B135" s="128">
        <v>2</v>
      </c>
      <c r="C135" s="129">
        <f t="shared" ref="C135:R141" si="37">B135</f>
        <v>2</v>
      </c>
      <c r="D135" s="129">
        <f t="shared" si="37"/>
        <v>2</v>
      </c>
      <c r="E135" s="129">
        <f t="shared" si="37"/>
        <v>2</v>
      </c>
      <c r="F135" s="129">
        <f t="shared" si="37"/>
        <v>2</v>
      </c>
      <c r="G135" s="129">
        <f t="shared" si="37"/>
        <v>2</v>
      </c>
      <c r="H135" s="129">
        <f t="shared" si="37"/>
        <v>2</v>
      </c>
      <c r="I135" s="129">
        <f t="shared" si="37"/>
        <v>2</v>
      </c>
      <c r="J135" s="129">
        <f t="shared" si="37"/>
        <v>2</v>
      </c>
      <c r="K135" s="129">
        <f t="shared" si="37"/>
        <v>2</v>
      </c>
      <c r="L135" s="129">
        <f t="shared" si="37"/>
        <v>2</v>
      </c>
      <c r="M135" s="129">
        <f t="shared" si="37"/>
        <v>2</v>
      </c>
      <c r="N135" s="129">
        <f t="shared" si="37"/>
        <v>2</v>
      </c>
      <c r="O135" s="129">
        <f t="shared" si="37"/>
        <v>2</v>
      </c>
      <c r="P135" s="129">
        <f t="shared" si="37"/>
        <v>2</v>
      </c>
      <c r="Q135" s="129">
        <f t="shared" si="37"/>
        <v>2</v>
      </c>
      <c r="R135" s="129">
        <f t="shared" si="37"/>
        <v>2</v>
      </c>
      <c r="S135" s="129">
        <f t="shared" ref="S135:AF141" si="38">R135</f>
        <v>2</v>
      </c>
      <c r="T135" s="129">
        <f t="shared" si="38"/>
        <v>2</v>
      </c>
      <c r="U135" s="129">
        <f t="shared" si="38"/>
        <v>2</v>
      </c>
      <c r="V135" s="129">
        <f t="shared" si="38"/>
        <v>2</v>
      </c>
      <c r="W135" s="129">
        <f t="shared" si="38"/>
        <v>2</v>
      </c>
      <c r="X135" s="129">
        <f t="shared" si="38"/>
        <v>2</v>
      </c>
      <c r="Y135" s="129">
        <f t="shared" si="38"/>
        <v>2</v>
      </c>
      <c r="Z135" s="129">
        <f t="shared" si="38"/>
        <v>2</v>
      </c>
      <c r="AA135" s="129">
        <f t="shared" si="38"/>
        <v>2</v>
      </c>
      <c r="AB135" s="129">
        <f t="shared" si="38"/>
        <v>2</v>
      </c>
      <c r="AC135" s="129">
        <f t="shared" si="38"/>
        <v>2</v>
      </c>
      <c r="AD135" s="129">
        <f t="shared" si="38"/>
        <v>2</v>
      </c>
      <c r="AE135" s="129">
        <f t="shared" si="38"/>
        <v>2</v>
      </c>
      <c r="AF135" s="129">
        <f t="shared" si="38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140</v>
      </c>
      <c r="B136" s="128">
        <v>5.61</v>
      </c>
      <c r="C136" s="129">
        <f t="shared" si="37"/>
        <v>5.61</v>
      </c>
      <c r="D136" s="129">
        <f t="shared" si="37"/>
        <v>5.61</v>
      </c>
      <c r="E136" s="129">
        <f t="shared" si="37"/>
        <v>5.61</v>
      </c>
      <c r="F136" s="129">
        <f t="shared" si="37"/>
        <v>5.61</v>
      </c>
      <c r="G136" s="129">
        <f t="shared" si="37"/>
        <v>5.61</v>
      </c>
      <c r="H136" s="129">
        <f t="shared" si="37"/>
        <v>5.61</v>
      </c>
      <c r="I136" s="129">
        <f t="shared" si="37"/>
        <v>5.61</v>
      </c>
      <c r="J136" s="129">
        <f t="shared" si="37"/>
        <v>5.61</v>
      </c>
      <c r="K136" s="129">
        <f t="shared" si="37"/>
        <v>5.61</v>
      </c>
      <c r="L136" s="129">
        <f t="shared" si="37"/>
        <v>5.61</v>
      </c>
      <c r="M136" s="129">
        <f t="shared" si="37"/>
        <v>5.61</v>
      </c>
      <c r="N136" s="129">
        <f t="shared" si="37"/>
        <v>5.61</v>
      </c>
      <c r="O136" s="129">
        <f t="shared" si="37"/>
        <v>5.61</v>
      </c>
      <c r="P136" s="129">
        <f t="shared" si="37"/>
        <v>5.61</v>
      </c>
      <c r="Q136" s="129">
        <f t="shared" si="37"/>
        <v>5.61</v>
      </c>
      <c r="R136" s="129">
        <f t="shared" si="37"/>
        <v>5.61</v>
      </c>
      <c r="S136" s="129">
        <f t="shared" si="38"/>
        <v>5.61</v>
      </c>
      <c r="T136" s="129">
        <f t="shared" si="38"/>
        <v>5.61</v>
      </c>
      <c r="U136" s="129">
        <f t="shared" si="38"/>
        <v>5.61</v>
      </c>
      <c r="V136" s="129">
        <f t="shared" si="38"/>
        <v>5.61</v>
      </c>
      <c r="W136" s="129">
        <f t="shared" si="38"/>
        <v>5.61</v>
      </c>
      <c r="X136" s="129">
        <f t="shared" si="38"/>
        <v>5.61</v>
      </c>
      <c r="Y136" s="129">
        <f t="shared" si="38"/>
        <v>5.61</v>
      </c>
      <c r="Z136" s="129">
        <f t="shared" si="38"/>
        <v>5.61</v>
      </c>
      <c r="AA136" s="129">
        <f t="shared" si="38"/>
        <v>5.61</v>
      </c>
      <c r="AB136" s="129">
        <f t="shared" si="38"/>
        <v>5.61</v>
      </c>
      <c r="AC136" s="129">
        <f t="shared" si="38"/>
        <v>5.61</v>
      </c>
      <c r="AD136" s="129">
        <f t="shared" si="38"/>
        <v>5.61</v>
      </c>
      <c r="AE136" s="129">
        <f t="shared" si="38"/>
        <v>5.61</v>
      </c>
      <c r="AF136" s="129">
        <f t="shared" si="38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141</v>
      </c>
      <c r="B137" s="128">
        <v>1.25</v>
      </c>
      <c r="C137" s="129">
        <f t="shared" si="37"/>
        <v>1.25</v>
      </c>
      <c r="D137" s="129">
        <f t="shared" si="37"/>
        <v>1.25</v>
      </c>
      <c r="E137" s="129">
        <f t="shared" si="37"/>
        <v>1.25</v>
      </c>
      <c r="F137" s="129">
        <f t="shared" si="37"/>
        <v>1.25</v>
      </c>
      <c r="G137" s="129">
        <f t="shared" si="37"/>
        <v>1.25</v>
      </c>
      <c r="H137" s="129">
        <f t="shared" si="37"/>
        <v>1.25</v>
      </c>
      <c r="I137" s="129">
        <f t="shared" si="37"/>
        <v>1.25</v>
      </c>
      <c r="J137" s="129">
        <f t="shared" si="37"/>
        <v>1.25</v>
      </c>
      <c r="K137" s="129">
        <f t="shared" si="37"/>
        <v>1.25</v>
      </c>
      <c r="L137" s="129">
        <f t="shared" si="37"/>
        <v>1.25</v>
      </c>
      <c r="M137" s="129">
        <f t="shared" si="37"/>
        <v>1.25</v>
      </c>
      <c r="N137" s="129">
        <f t="shared" si="37"/>
        <v>1.25</v>
      </c>
      <c r="O137" s="129">
        <f t="shared" si="37"/>
        <v>1.25</v>
      </c>
      <c r="P137" s="129">
        <f t="shared" si="37"/>
        <v>1.25</v>
      </c>
      <c r="Q137" s="129">
        <f t="shared" si="37"/>
        <v>1.25</v>
      </c>
      <c r="R137" s="129">
        <f t="shared" si="37"/>
        <v>1.25</v>
      </c>
      <c r="S137" s="129">
        <f t="shared" si="38"/>
        <v>1.25</v>
      </c>
      <c r="T137" s="129">
        <f t="shared" si="38"/>
        <v>1.25</v>
      </c>
      <c r="U137" s="129">
        <f t="shared" si="38"/>
        <v>1.25</v>
      </c>
      <c r="V137" s="129">
        <f t="shared" si="38"/>
        <v>1.25</v>
      </c>
      <c r="W137" s="129">
        <f t="shared" si="38"/>
        <v>1.25</v>
      </c>
      <c r="X137" s="129">
        <f t="shared" si="38"/>
        <v>1.25</v>
      </c>
      <c r="Y137" s="129">
        <f t="shared" si="38"/>
        <v>1.25</v>
      </c>
      <c r="Z137" s="129">
        <f t="shared" si="38"/>
        <v>1.25</v>
      </c>
      <c r="AA137" s="129">
        <f t="shared" si="38"/>
        <v>1.25</v>
      </c>
      <c r="AB137" s="129">
        <f t="shared" si="38"/>
        <v>1.25</v>
      </c>
      <c r="AC137" s="129">
        <f t="shared" si="38"/>
        <v>1.25</v>
      </c>
      <c r="AD137" s="129">
        <f t="shared" si="38"/>
        <v>1.25</v>
      </c>
      <c r="AE137" s="129">
        <f t="shared" si="38"/>
        <v>1.25</v>
      </c>
      <c r="AF137" s="129">
        <f t="shared" si="38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142</v>
      </c>
      <c r="B138" s="128">
        <v>1.25</v>
      </c>
      <c r="C138" s="129">
        <f t="shared" si="37"/>
        <v>1.25</v>
      </c>
      <c r="D138" s="129">
        <f t="shared" si="37"/>
        <v>1.25</v>
      </c>
      <c r="E138" s="129">
        <f t="shared" si="37"/>
        <v>1.25</v>
      </c>
      <c r="F138" s="129">
        <f t="shared" si="37"/>
        <v>1.25</v>
      </c>
      <c r="G138" s="129">
        <f t="shared" si="37"/>
        <v>1.25</v>
      </c>
      <c r="H138" s="129">
        <f t="shared" si="37"/>
        <v>1.25</v>
      </c>
      <c r="I138" s="129">
        <f t="shared" si="37"/>
        <v>1.25</v>
      </c>
      <c r="J138" s="129">
        <f t="shared" si="37"/>
        <v>1.25</v>
      </c>
      <c r="K138" s="129">
        <f t="shared" si="37"/>
        <v>1.25</v>
      </c>
      <c r="L138" s="129">
        <f t="shared" si="37"/>
        <v>1.25</v>
      </c>
      <c r="M138" s="129">
        <f t="shared" si="37"/>
        <v>1.25</v>
      </c>
      <c r="N138" s="129">
        <f t="shared" si="37"/>
        <v>1.25</v>
      </c>
      <c r="O138" s="129">
        <f t="shared" si="37"/>
        <v>1.25</v>
      </c>
      <c r="P138" s="129">
        <f t="shared" si="37"/>
        <v>1.25</v>
      </c>
      <c r="Q138" s="129">
        <f t="shared" si="37"/>
        <v>1.25</v>
      </c>
      <c r="R138" s="129">
        <f t="shared" si="37"/>
        <v>1.25</v>
      </c>
      <c r="S138" s="129">
        <f t="shared" si="38"/>
        <v>1.25</v>
      </c>
      <c r="T138" s="129">
        <f t="shared" si="38"/>
        <v>1.25</v>
      </c>
      <c r="U138" s="129">
        <f t="shared" si="38"/>
        <v>1.25</v>
      </c>
      <c r="V138" s="129">
        <f t="shared" si="38"/>
        <v>1.25</v>
      </c>
      <c r="W138" s="129">
        <f t="shared" si="38"/>
        <v>1.25</v>
      </c>
      <c r="X138" s="129">
        <f t="shared" si="38"/>
        <v>1.25</v>
      </c>
      <c r="Y138" s="129">
        <f t="shared" si="38"/>
        <v>1.25</v>
      </c>
      <c r="Z138" s="129">
        <f t="shared" si="38"/>
        <v>1.25</v>
      </c>
      <c r="AA138" s="129">
        <f t="shared" si="38"/>
        <v>1.25</v>
      </c>
      <c r="AB138" s="129">
        <f t="shared" si="38"/>
        <v>1.25</v>
      </c>
      <c r="AC138" s="129">
        <f t="shared" si="38"/>
        <v>1.25</v>
      </c>
      <c r="AD138" s="129">
        <f t="shared" si="38"/>
        <v>1.25</v>
      </c>
      <c r="AE138" s="129">
        <f t="shared" si="38"/>
        <v>1.25</v>
      </c>
      <c r="AF138" s="129">
        <f t="shared" si="38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143</v>
      </c>
      <c r="B139" s="128">
        <v>1.46</v>
      </c>
      <c r="C139" s="129">
        <f t="shared" si="37"/>
        <v>1.46</v>
      </c>
      <c r="D139" s="129">
        <f t="shared" si="37"/>
        <v>1.46</v>
      </c>
      <c r="E139" s="129">
        <f t="shared" si="37"/>
        <v>1.46</v>
      </c>
      <c r="F139" s="129">
        <f t="shared" si="37"/>
        <v>1.46</v>
      </c>
      <c r="G139" s="129">
        <f t="shared" si="37"/>
        <v>1.46</v>
      </c>
      <c r="H139" s="129">
        <f t="shared" si="37"/>
        <v>1.46</v>
      </c>
      <c r="I139" s="129">
        <f t="shared" si="37"/>
        <v>1.46</v>
      </c>
      <c r="J139" s="129">
        <f t="shared" si="37"/>
        <v>1.46</v>
      </c>
      <c r="K139" s="129">
        <f t="shared" si="37"/>
        <v>1.46</v>
      </c>
      <c r="L139" s="129">
        <f t="shared" si="37"/>
        <v>1.46</v>
      </c>
      <c r="M139" s="129">
        <f t="shared" si="37"/>
        <v>1.46</v>
      </c>
      <c r="N139" s="129">
        <f t="shared" si="37"/>
        <v>1.46</v>
      </c>
      <c r="O139" s="129">
        <f t="shared" si="37"/>
        <v>1.46</v>
      </c>
      <c r="P139" s="129">
        <f t="shared" si="37"/>
        <v>1.46</v>
      </c>
      <c r="Q139" s="129">
        <f t="shared" si="37"/>
        <v>1.46</v>
      </c>
      <c r="R139" s="129">
        <f t="shared" si="37"/>
        <v>1.46</v>
      </c>
      <c r="S139" s="129">
        <f t="shared" si="38"/>
        <v>1.46</v>
      </c>
      <c r="T139" s="129">
        <f t="shared" si="38"/>
        <v>1.46</v>
      </c>
      <c r="U139" s="129">
        <f t="shared" si="38"/>
        <v>1.46</v>
      </c>
      <c r="V139" s="129">
        <f t="shared" si="38"/>
        <v>1.46</v>
      </c>
      <c r="W139" s="129">
        <f t="shared" si="38"/>
        <v>1.46</v>
      </c>
      <c r="X139" s="129">
        <f t="shared" si="38"/>
        <v>1.46</v>
      </c>
      <c r="Y139" s="129">
        <f t="shared" si="38"/>
        <v>1.46</v>
      </c>
      <c r="Z139" s="129">
        <f t="shared" si="38"/>
        <v>1.46</v>
      </c>
      <c r="AA139" s="129">
        <f t="shared" si="38"/>
        <v>1.46</v>
      </c>
      <c r="AB139" s="129">
        <f t="shared" si="38"/>
        <v>1.46</v>
      </c>
      <c r="AC139" s="129">
        <f t="shared" si="38"/>
        <v>1.46</v>
      </c>
      <c r="AD139" s="129">
        <f t="shared" si="38"/>
        <v>1.46</v>
      </c>
      <c r="AE139" s="129">
        <f t="shared" si="38"/>
        <v>1.46</v>
      </c>
      <c r="AF139" s="129">
        <f t="shared" si="38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144</v>
      </c>
      <c r="B140" s="128">
        <v>3</v>
      </c>
      <c r="C140" s="129">
        <f t="shared" si="37"/>
        <v>3</v>
      </c>
      <c r="D140" s="129">
        <f t="shared" si="37"/>
        <v>3</v>
      </c>
      <c r="E140" s="129">
        <f t="shared" si="37"/>
        <v>3</v>
      </c>
      <c r="F140" s="129">
        <f t="shared" si="37"/>
        <v>3</v>
      </c>
      <c r="G140" s="129">
        <f t="shared" si="37"/>
        <v>3</v>
      </c>
      <c r="H140" s="129">
        <f t="shared" si="37"/>
        <v>3</v>
      </c>
      <c r="I140" s="129">
        <f t="shared" si="37"/>
        <v>3</v>
      </c>
      <c r="J140" s="129">
        <f t="shared" si="37"/>
        <v>3</v>
      </c>
      <c r="K140" s="129">
        <f t="shared" si="37"/>
        <v>3</v>
      </c>
      <c r="L140" s="129">
        <f t="shared" si="37"/>
        <v>3</v>
      </c>
      <c r="M140" s="129">
        <f t="shared" si="37"/>
        <v>3</v>
      </c>
      <c r="N140" s="129">
        <f t="shared" si="37"/>
        <v>3</v>
      </c>
      <c r="O140" s="129">
        <f t="shared" si="37"/>
        <v>3</v>
      </c>
      <c r="P140" s="129">
        <f t="shared" si="37"/>
        <v>3</v>
      </c>
      <c r="Q140" s="129">
        <f t="shared" si="37"/>
        <v>3</v>
      </c>
      <c r="R140" s="129">
        <f t="shared" si="37"/>
        <v>3</v>
      </c>
      <c r="S140" s="129">
        <f t="shared" si="38"/>
        <v>3</v>
      </c>
      <c r="T140" s="129">
        <f t="shared" si="38"/>
        <v>3</v>
      </c>
      <c r="U140" s="129">
        <f t="shared" si="38"/>
        <v>3</v>
      </c>
      <c r="V140" s="129">
        <f t="shared" si="38"/>
        <v>3</v>
      </c>
      <c r="W140" s="129">
        <f t="shared" si="38"/>
        <v>3</v>
      </c>
      <c r="X140" s="129">
        <f t="shared" si="38"/>
        <v>3</v>
      </c>
      <c r="Y140" s="129">
        <f t="shared" si="38"/>
        <v>3</v>
      </c>
      <c r="Z140" s="129">
        <f t="shared" si="38"/>
        <v>3</v>
      </c>
      <c r="AA140" s="129">
        <f t="shared" si="38"/>
        <v>3</v>
      </c>
      <c r="AB140" s="129">
        <f t="shared" si="38"/>
        <v>3</v>
      </c>
      <c r="AC140" s="129">
        <f t="shared" si="38"/>
        <v>3</v>
      </c>
      <c r="AD140" s="129">
        <f t="shared" si="38"/>
        <v>3</v>
      </c>
      <c r="AE140" s="129">
        <f t="shared" si="38"/>
        <v>3</v>
      </c>
      <c r="AF140" s="129">
        <f t="shared" si="38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145</v>
      </c>
      <c r="B141" s="128">
        <v>3.3</v>
      </c>
      <c r="C141" s="129">
        <f t="shared" si="37"/>
        <v>3.3</v>
      </c>
      <c r="D141" s="129">
        <f t="shared" si="37"/>
        <v>3.3</v>
      </c>
      <c r="E141" s="129">
        <f t="shared" si="37"/>
        <v>3.3</v>
      </c>
      <c r="F141" s="129">
        <f t="shared" si="37"/>
        <v>3.3</v>
      </c>
      <c r="G141" s="129">
        <f t="shared" si="37"/>
        <v>3.3</v>
      </c>
      <c r="H141" s="129">
        <f t="shared" si="37"/>
        <v>3.3</v>
      </c>
      <c r="I141" s="129">
        <f t="shared" si="37"/>
        <v>3.3</v>
      </c>
      <c r="J141" s="129">
        <f t="shared" si="37"/>
        <v>3.3</v>
      </c>
      <c r="K141" s="129">
        <f t="shared" si="37"/>
        <v>3.3</v>
      </c>
      <c r="L141" s="129">
        <f t="shared" si="37"/>
        <v>3.3</v>
      </c>
      <c r="M141" s="129">
        <f t="shared" si="37"/>
        <v>3.3</v>
      </c>
      <c r="N141" s="129">
        <f t="shared" si="37"/>
        <v>3.3</v>
      </c>
      <c r="O141" s="129">
        <f t="shared" si="37"/>
        <v>3.3</v>
      </c>
      <c r="P141" s="129">
        <f t="shared" si="37"/>
        <v>3.3</v>
      </c>
      <c r="Q141" s="129">
        <f t="shared" si="37"/>
        <v>3.3</v>
      </c>
      <c r="R141" s="129">
        <f t="shared" si="37"/>
        <v>3.3</v>
      </c>
      <c r="S141" s="129">
        <f t="shared" si="38"/>
        <v>3.3</v>
      </c>
      <c r="T141" s="129">
        <f t="shared" si="38"/>
        <v>3.3</v>
      </c>
      <c r="U141" s="129">
        <f t="shared" si="38"/>
        <v>3.3</v>
      </c>
      <c r="V141" s="129">
        <f t="shared" si="38"/>
        <v>3.3</v>
      </c>
      <c r="W141" s="129">
        <f t="shared" si="38"/>
        <v>3.3</v>
      </c>
      <c r="X141" s="129">
        <f t="shared" si="38"/>
        <v>3.3</v>
      </c>
      <c r="Y141" s="129">
        <f t="shared" si="38"/>
        <v>3.3</v>
      </c>
      <c r="Z141" s="129">
        <f t="shared" si="38"/>
        <v>3.3</v>
      </c>
      <c r="AA141" s="129">
        <f t="shared" si="38"/>
        <v>3.3</v>
      </c>
      <c r="AB141" s="129">
        <f t="shared" si="38"/>
        <v>3.3</v>
      </c>
      <c r="AC141" s="129">
        <f t="shared" si="38"/>
        <v>3.3</v>
      </c>
      <c r="AD141" s="129">
        <f t="shared" si="38"/>
        <v>3.3</v>
      </c>
      <c r="AE141" s="129">
        <f t="shared" si="38"/>
        <v>3.3</v>
      </c>
      <c r="AF141" s="129">
        <f t="shared" si="38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146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147</v>
      </c>
      <c r="B143" s="128">
        <v>1.76</v>
      </c>
      <c r="C143" s="129">
        <f t="shared" ref="C143:R144" si="39">B143</f>
        <v>1.76</v>
      </c>
      <c r="D143" s="129">
        <f t="shared" si="39"/>
        <v>1.76</v>
      </c>
      <c r="E143" s="129">
        <f t="shared" si="39"/>
        <v>1.76</v>
      </c>
      <c r="F143" s="129">
        <f t="shared" si="39"/>
        <v>1.76</v>
      </c>
      <c r="G143" s="129">
        <f t="shared" si="39"/>
        <v>1.76</v>
      </c>
      <c r="H143" s="129">
        <f t="shared" si="39"/>
        <v>1.76</v>
      </c>
      <c r="I143" s="129">
        <f t="shared" si="39"/>
        <v>1.76</v>
      </c>
      <c r="J143" s="129">
        <f t="shared" si="39"/>
        <v>1.76</v>
      </c>
      <c r="K143" s="129">
        <f t="shared" si="39"/>
        <v>1.76</v>
      </c>
      <c r="L143" s="129">
        <f t="shared" si="39"/>
        <v>1.76</v>
      </c>
      <c r="M143" s="129">
        <f t="shared" si="39"/>
        <v>1.76</v>
      </c>
      <c r="N143" s="129">
        <f t="shared" si="39"/>
        <v>1.76</v>
      </c>
      <c r="O143" s="129">
        <f t="shared" si="39"/>
        <v>1.76</v>
      </c>
      <c r="P143" s="129">
        <f t="shared" si="39"/>
        <v>1.76</v>
      </c>
      <c r="Q143" s="129">
        <f t="shared" si="39"/>
        <v>1.76</v>
      </c>
      <c r="R143" s="129">
        <f t="shared" si="39"/>
        <v>1.76</v>
      </c>
      <c r="S143" s="129">
        <f t="shared" ref="S143:AF144" si="40">R143</f>
        <v>1.76</v>
      </c>
      <c r="T143" s="129">
        <f t="shared" si="40"/>
        <v>1.76</v>
      </c>
      <c r="U143" s="129">
        <f t="shared" si="40"/>
        <v>1.76</v>
      </c>
      <c r="V143" s="129">
        <f t="shared" si="40"/>
        <v>1.76</v>
      </c>
      <c r="W143" s="129">
        <f t="shared" si="40"/>
        <v>1.76</v>
      </c>
      <c r="X143" s="129">
        <f t="shared" si="40"/>
        <v>1.76</v>
      </c>
      <c r="Y143" s="129">
        <f t="shared" si="40"/>
        <v>1.76</v>
      </c>
      <c r="Z143" s="129">
        <f t="shared" si="40"/>
        <v>1.76</v>
      </c>
      <c r="AA143" s="129">
        <f t="shared" si="40"/>
        <v>1.76</v>
      </c>
      <c r="AB143" s="129">
        <f t="shared" si="40"/>
        <v>1.76</v>
      </c>
      <c r="AC143" s="129">
        <f t="shared" si="40"/>
        <v>1.76</v>
      </c>
      <c r="AD143" s="129">
        <f t="shared" si="40"/>
        <v>1.76</v>
      </c>
      <c r="AE143" s="129">
        <f t="shared" si="40"/>
        <v>1.76</v>
      </c>
      <c r="AF143" s="129">
        <f t="shared" si="40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148</v>
      </c>
      <c r="B144" s="128">
        <v>0</v>
      </c>
      <c r="C144" s="129">
        <f t="shared" si="39"/>
        <v>0</v>
      </c>
      <c r="D144" s="129">
        <f t="shared" si="39"/>
        <v>0</v>
      </c>
      <c r="E144" s="129">
        <f t="shared" si="39"/>
        <v>0</v>
      </c>
      <c r="F144" s="129">
        <f t="shared" si="39"/>
        <v>0</v>
      </c>
      <c r="G144" s="129">
        <f t="shared" si="39"/>
        <v>0</v>
      </c>
      <c r="H144" s="129">
        <f t="shared" si="39"/>
        <v>0</v>
      </c>
      <c r="I144" s="129">
        <f t="shared" si="39"/>
        <v>0</v>
      </c>
      <c r="J144" s="129">
        <f t="shared" si="39"/>
        <v>0</v>
      </c>
      <c r="K144" s="129">
        <f t="shared" si="39"/>
        <v>0</v>
      </c>
      <c r="L144" s="129">
        <f t="shared" si="39"/>
        <v>0</v>
      </c>
      <c r="M144" s="129">
        <f t="shared" si="39"/>
        <v>0</v>
      </c>
      <c r="N144" s="129">
        <f t="shared" si="39"/>
        <v>0</v>
      </c>
      <c r="O144" s="129">
        <f t="shared" si="39"/>
        <v>0</v>
      </c>
      <c r="P144" s="129">
        <f t="shared" si="39"/>
        <v>0</v>
      </c>
      <c r="Q144" s="129">
        <f t="shared" si="39"/>
        <v>0</v>
      </c>
      <c r="R144" s="129">
        <f t="shared" si="39"/>
        <v>0</v>
      </c>
      <c r="S144" s="129">
        <f t="shared" si="40"/>
        <v>0</v>
      </c>
      <c r="T144" s="129">
        <f t="shared" si="40"/>
        <v>0</v>
      </c>
      <c r="U144" s="129">
        <f t="shared" si="40"/>
        <v>0</v>
      </c>
      <c r="V144" s="129">
        <f t="shared" si="40"/>
        <v>0</v>
      </c>
      <c r="W144" s="129">
        <f t="shared" si="40"/>
        <v>0</v>
      </c>
      <c r="X144" s="129">
        <f t="shared" si="40"/>
        <v>0</v>
      </c>
      <c r="Y144" s="129">
        <f t="shared" si="40"/>
        <v>0</v>
      </c>
      <c r="Z144" s="129">
        <f t="shared" si="40"/>
        <v>0</v>
      </c>
      <c r="AA144" s="129">
        <f t="shared" si="40"/>
        <v>0</v>
      </c>
      <c r="AB144" s="129">
        <f t="shared" si="40"/>
        <v>0</v>
      </c>
      <c r="AC144" s="129">
        <f t="shared" si="40"/>
        <v>0</v>
      </c>
      <c r="AD144" s="129">
        <f t="shared" si="40"/>
        <v>0</v>
      </c>
      <c r="AE144" s="129">
        <f t="shared" si="40"/>
        <v>0</v>
      </c>
      <c r="AF144" s="129">
        <f t="shared" si="40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149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150</v>
      </c>
      <c r="B146" s="128">
        <v>0.1</v>
      </c>
      <c r="C146" s="129">
        <f t="shared" ref="C146:R149" si="41">B146</f>
        <v>0.1</v>
      </c>
      <c r="D146" s="129">
        <f t="shared" si="41"/>
        <v>0.1</v>
      </c>
      <c r="E146" s="129">
        <f t="shared" si="41"/>
        <v>0.1</v>
      </c>
      <c r="F146" s="129">
        <f t="shared" si="41"/>
        <v>0.1</v>
      </c>
      <c r="G146" s="129">
        <f t="shared" si="41"/>
        <v>0.1</v>
      </c>
      <c r="H146" s="129">
        <f t="shared" si="41"/>
        <v>0.1</v>
      </c>
      <c r="I146" s="129">
        <f t="shared" si="41"/>
        <v>0.1</v>
      </c>
      <c r="J146" s="129">
        <f t="shared" si="41"/>
        <v>0.1</v>
      </c>
      <c r="K146" s="129">
        <f t="shared" si="41"/>
        <v>0.1</v>
      </c>
      <c r="L146" s="129">
        <f t="shared" si="41"/>
        <v>0.1</v>
      </c>
      <c r="M146" s="129">
        <f t="shared" si="41"/>
        <v>0.1</v>
      </c>
      <c r="N146" s="129">
        <f t="shared" si="41"/>
        <v>0.1</v>
      </c>
      <c r="O146" s="129">
        <f t="shared" si="41"/>
        <v>0.1</v>
      </c>
      <c r="P146" s="129">
        <f t="shared" si="41"/>
        <v>0.1</v>
      </c>
      <c r="Q146" s="129">
        <f t="shared" si="41"/>
        <v>0.1</v>
      </c>
      <c r="R146" s="129">
        <f t="shared" si="41"/>
        <v>0.1</v>
      </c>
      <c r="S146" s="129">
        <f t="shared" ref="S146:AF149" si="42">R146</f>
        <v>0.1</v>
      </c>
      <c r="T146" s="129">
        <f t="shared" si="42"/>
        <v>0.1</v>
      </c>
      <c r="U146" s="129">
        <f t="shared" si="42"/>
        <v>0.1</v>
      </c>
      <c r="V146" s="129">
        <f t="shared" si="42"/>
        <v>0.1</v>
      </c>
      <c r="W146" s="129">
        <f t="shared" si="42"/>
        <v>0.1</v>
      </c>
      <c r="X146" s="129">
        <f t="shared" si="42"/>
        <v>0.1</v>
      </c>
      <c r="Y146" s="129">
        <f t="shared" si="42"/>
        <v>0.1</v>
      </c>
      <c r="Z146" s="129">
        <f t="shared" si="42"/>
        <v>0.1</v>
      </c>
      <c r="AA146" s="129">
        <f t="shared" si="42"/>
        <v>0.1</v>
      </c>
      <c r="AB146" s="129">
        <f t="shared" si="42"/>
        <v>0.1</v>
      </c>
      <c r="AC146" s="129">
        <f t="shared" si="42"/>
        <v>0.1</v>
      </c>
      <c r="AD146" s="129">
        <f t="shared" si="42"/>
        <v>0.1</v>
      </c>
      <c r="AE146" s="129">
        <f t="shared" si="42"/>
        <v>0.1</v>
      </c>
      <c r="AF146" s="129">
        <f t="shared" si="42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151</v>
      </c>
      <c r="B147" s="128">
        <v>2.0499999999999998</v>
      </c>
      <c r="C147" s="129">
        <f t="shared" si="41"/>
        <v>2.0499999999999998</v>
      </c>
      <c r="D147" s="129">
        <f t="shared" si="41"/>
        <v>2.0499999999999998</v>
      </c>
      <c r="E147" s="129">
        <f t="shared" si="41"/>
        <v>2.0499999999999998</v>
      </c>
      <c r="F147" s="129">
        <f t="shared" si="41"/>
        <v>2.0499999999999998</v>
      </c>
      <c r="G147" s="129">
        <f t="shared" si="41"/>
        <v>2.0499999999999998</v>
      </c>
      <c r="H147" s="129">
        <f t="shared" si="41"/>
        <v>2.0499999999999998</v>
      </c>
      <c r="I147" s="129">
        <f t="shared" si="41"/>
        <v>2.0499999999999998</v>
      </c>
      <c r="J147" s="129">
        <f t="shared" si="41"/>
        <v>2.0499999999999998</v>
      </c>
      <c r="K147" s="129">
        <f t="shared" si="41"/>
        <v>2.0499999999999998</v>
      </c>
      <c r="L147" s="129">
        <f t="shared" si="41"/>
        <v>2.0499999999999998</v>
      </c>
      <c r="M147" s="129">
        <f t="shared" si="41"/>
        <v>2.0499999999999998</v>
      </c>
      <c r="N147" s="129">
        <f t="shared" si="41"/>
        <v>2.0499999999999998</v>
      </c>
      <c r="O147" s="129">
        <f t="shared" si="41"/>
        <v>2.0499999999999998</v>
      </c>
      <c r="P147" s="129">
        <f t="shared" si="41"/>
        <v>2.0499999999999998</v>
      </c>
      <c r="Q147" s="129">
        <f t="shared" si="41"/>
        <v>2.0499999999999998</v>
      </c>
      <c r="R147" s="129">
        <f t="shared" si="41"/>
        <v>2.0499999999999998</v>
      </c>
      <c r="S147" s="129">
        <f t="shared" si="42"/>
        <v>2.0499999999999998</v>
      </c>
      <c r="T147" s="129">
        <f t="shared" si="42"/>
        <v>2.0499999999999998</v>
      </c>
      <c r="U147" s="129">
        <f t="shared" si="42"/>
        <v>2.0499999999999998</v>
      </c>
      <c r="V147" s="129">
        <f t="shared" si="42"/>
        <v>2.0499999999999998</v>
      </c>
      <c r="W147" s="129">
        <f t="shared" si="42"/>
        <v>2.0499999999999998</v>
      </c>
      <c r="X147" s="129">
        <f t="shared" si="42"/>
        <v>2.0499999999999998</v>
      </c>
      <c r="Y147" s="129">
        <f t="shared" si="42"/>
        <v>2.0499999999999998</v>
      </c>
      <c r="Z147" s="129">
        <f t="shared" si="42"/>
        <v>2.0499999999999998</v>
      </c>
      <c r="AA147" s="129">
        <f t="shared" si="42"/>
        <v>2.0499999999999998</v>
      </c>
      <c r="AB147" s="129">
        <f t="shared" si="42"/>
        <v>2.0499999999999998</v>
      </c>
      <c r="AC147" s="129">
        <f t="shared" si="42"/>
        <v>2.0499999999999998</v>
      </c>
      <c r="AD147" s="129">
        <f t="shared" si="42"/>
        <v>2.0499999999999998</v>
      </c>
      <c r="AE147" s="129">
        <f t="shared" si="42"/>
        <v>2.0499999999999998</v>
      </c>
      <c r="AF147" s="129">
        <f t="shared" si="42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152</v>
      </c>
      <c r="B148" s="128">
        <v>2.7</v>
      </c>
      <c r="C148" s="129">
        <f t="shared" si="41"/>
        <v>2.7</v>
      </c>
      <c r="D148" s="129">
        <f t="shared" si="41"/>
        <v>2.7</v>
      </c>
      <c r="E148" s="129">
        <f t="shared" si="41"/>
        <v>2.7</v>
      </c>
      <c r="F148" s="129">
        <f t="shared" si="41"/>
        <v>2.7</v>
      </c>
      <c r="G148" s="129">
        <f t="shared" si="41"/>
        <v>2.7</v>
      </c>
      <c r="H148" s="129">
        <f t="shared" si="41"/>
        <v>2.7</v>
      </c>
      <c r="I148" s="129">
        <f t="shared" si="41"/>
        <v>2.7</v>
      </c>
      <c r="J148" s="129">
        <f t="shared" si="41"/>
        <v>2.7</v>
      </c>
      <c r="K148" s="129">
        <f t="shared" si="41"/>
        <v>2.7</v>
      </c>
      <c r="L148" s="129">
        <f t="shared" si="41"/>
        <v>2.7</v>
      </c>
      <c r="M148" s="129">
        <f t="shared" si="41"/>
        <v>2.7</v>
      </c>
      <c r="N148" s="129">
        <f t="shared" si="41"/>
        <v>2.7</v>
      </c>
      <c r="O148" s="129">
        <f t="shared" si="41"/>
        <v>2.7</v>
      </c>
      <c r="P148" s="129">
        <f t="shared" si="41"/>
        <v>2.7</v>
      </c>
      <c r="Q148" s="129">
        <f t="shared" si="41"/>
        <v>2.7</v>
      </c>
      <c r="R148" s="129">
        <f t="shared" si="41"/>
        <v>2.7</v>
      </c>
      <c r="S148" s="129">
        <f t="shared" si="42"/>
        <v>2.7</v>
      </c>
      <c r="T148" s="129">
        <f t="shared" si="42"/>
        <v>2.7</v>
      </c>
      <c r="U148" s="129">
        <f t="shared" si="42"/>
        <v>2.7</v>
      </c>
      <c r="V148" s="129">
        <f t="shared" si="42"/>
        <v>2.7</v>
      </c>
      <c r="W148" s="129">
        <f t="shared" si="42"/>
        <v>2.7</v>
      </c>
      <c r="X148" s="129">
        <f t="shared" si="42"/>
        <v>2.7</v>
      </c>
      <c r="Y148" s="129">
        <f t="shared" si="42"/>
        <v>2.7</v>
      </c>
      <c r="Z148" s="129">
        <f t="shared" si="42"/>
        <v>2.7</v>
      </c>
      <c r="AA148" s="129">
        <f t="shared" si="42"/>
        <v>2.7</v>
      </c>
      <c r="AB148" s="129">
        <f t="shared" si="42"/>
        <v>2.7</v>
      </c>
      <c r="AC148" s="129">
        <f t="shared" si="42"/>
        <v>2.7</v>
      </c>
      <c r="AD148" s="129">
        <f t="shared" si="42"/>
        <v>2.7</v>
      </c>
      <c r="AE148" s="129">
        <f t="shared" si="42"/>
        <v>2.7</v>
      </c>
      <c r="AF148" s="129">
        <f t="shared" si="42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153</v>
      </c>
      <c r="B149" s="128">
        <v>2.15</v>
      </c>
      <c r="C149" s="129">
        <f t="shared" si="41"/>
        <v>2.15</v>
      </c>
      <c r="D149" s="129">
        <f t="shared" si="41"/>
        <v>2.15</v>
      </c>
      <c r="E149" s="129">
        <f t="shared" si="41"/>
        <v>2.15</v>
      </c>
      <c r="F149" s="129">
        <f t="shared" si="41"/>
        <v>2.15</v>
      </c>
      <c r="G149" s="129">
        <f t="shared" si="41"/>
        <v>2.15</v>
      </c>
      <c r="H149" s="129">
        <f t="shared" si="41"/>
        <v>2.15</v>
      </c>
      <c r="I149" s="129">
        <f t="shared" si="41"/>
        <v>2.15</v>
      </c>
      <c r="J149" s="129">
        <f t="shared" si="41"/>
        <v>2.15</v>
      </c>
      <c r="K149" s="129">
        <f t="shared" si="41"/>
        <v>2.15</v>
      </c>
      <c r="L149" s="129">
        <f t="shared" si="41"/>
        <v>2.15</v>
      </c>
      <c r="M149" s="129">
        <f t="shared" si="41"/>
        <v>2.15</v>
      </c>
      <c r="N149" s="129">
        <f t="shared" si="41"/>
        <v>2.15</v>
      </c>
      <c r="O149" s="129">
        <f t="shared" si="41"/>
        <v>2.15</v>
      </c>
      <c r="P149" s="129">
        <f t="shared" si="41"/>
        <v>2.15</v>
      </c>
      <c r="Q149" s="129">
        <f t="shared" si="41"/>
        <v>2.15</v>
      </c>
      <c r="R149" s="129">
        <f t="shared" si="41"/>
        <v>2.15</v>
      </c>
      <c r="S149" s="129">
        <f t="shared" si="42"/>
        <v>2.15</v>
      </c>
      <c r="T149" s="129">
        <f t="shared" si="42"/>
        <v>2.15</v>
      </c>
      <c r="U149" s="129">
        <f t="shared" si="42"/>
        <v>2.15</v>
      </c>
      <c r="V149" s="129">
        <f t="shared" si="42"/>
        <v>2.15</v>
      </c>
      <c r="W149" s="129">
        <f t="shared" si="42"/>
        <v>2.15</v>
      </c>
      <c r="X149" s="129">
        <f t="shared" si="42"/>
        <v>2.15</v>
      </c>
      <c r="Y149" s="129">
        <f t="shared" si="42"/>
        <v>2.15</v>
      </c>
      <c r="Z149" s="129">
        <f t="shared" si="42"/>
        <v>2.15</v>
      </c>
      <c r="AA149" s="129">
        <f t="shared" si="42"/>
        <v>2.15</v>
      </c>
      <c r="AB149" s="129">
        <f t="shared" si="42"/>
        <v>2.15</v>
      </c>
      <c r="AC149" s="129">
        <f t="shared" si="42"/>
        <v>2.15</v>
      </c>
      <c r="AD149" s="129">
        <f t="shared" si="42"/>
        <v>2.15</v>
      </c>
      <c r="AE149" s="129">
        <f t="shared" si="42"/>
        <v>2.15</v>
      </c>
      <c r="AF149" s="129">
        <f t="shared" si="42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154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155</v>
      </c>
      <c r="B151" s="128">
        <v>0.9</v>
      </c>
      <c r="C151" s="129">
        <f t="shared" ref="C151:R163" si="43">B151</f>
        <v>0.9</v>
      </c>
      <c r="D151" s="129">
        <f t="shared" si="43"/>
        <v>0.9</v>
      </c>
      <c r="E151" s="129">
        <f t="shared" si="43"/>
        <v>0.9</v>
      </c>
      <c r="F151" s="129">
        <f t="shared" si="43"/>
        <v>0.9</v>
      </c>
      <c r="G151" s="129">
        <f t="shared" si="43"/>
        <v>0.9</v>
      </c>
      <c r="H151" s="129">
        <f t="shared" si="43"/>
        <v>0.9</v>
      </c>
      <c r="I151" s="129">
        <f t="shared" si="43"/>
        <v>0.9</v>
      </c>
      <c r="J151" s="129">
        <f t="shared" si="43"/>
        <v>0.9</v>
      </c>
      <c r="K151" s="129">
        <f t="shared" si="43"/>
        <v>0.9</v>
      </c>
      <c r="L151" s="129">
        <f t="shared" si="43"/>
        <v>0.9</v>
      </c>
      <c r="M151" s="129">
        <f t="shared" si="43"/>
        <v>0.9</v>
      </c>
      <c r="N151" s="129">
        <f t="shared" si="43"/>
        <v>0.9</v>
      </c>
      <c r="O151" s="129">
        <f t="shared" si="43"/>
        <v>0.9</v>
      </c>
      <c r="P151" s="129">
        <f t="shared" si="43"/>
        <v>0.9</v>
      </c>
      <c r="Q151" s="129">
        <f t="shared" si="43"/>
        <v>0.9</v>
      </c>
      <c r="R151" s="129">
        <f t="shared" si="43"/>
        <v>0.9</v>
      </c>
      <c r="S151" s="129">
        <f t="shared" ref="R151:AF163" si="44">R151</f>
        <v>0.9</v>
      </c>
      <c r="T151" s="129">
        <f t="shared" si="44"/>
        <v>0.9</v>
      </c>
      <c r="U151" s="129">
        <f t="shared" si="44"/>
        <v>0.9</v>
      </c>
      <c r="V151" s="129">
        <f t="shared" si="44"/>
        <v>0.9</v>
      </c>
      <c r="W151" s="129">
        <f t="shared" si="44"/>
        <v>0.9</v>
      </c>
      <c r="X151" s="129">
        <f t="shared" si="44"/>
        <v>0.9</v>
      </c>
      <c r="Y151" s="129">
        <f t="shared" si="44"/>
        <v>0.9</v>
      </c>
      <c r="Z151" s="129">
        <f t="shared" si="44"/>
        <v>0.9</v>
      </c>
      <c r="AA151" s="129">
        <f t="shared" si="44"/>
        <v>0.9</v>
      </c>
      <c r="AB151" s="129">
        <f t="shared" si="44"/>
        <v>0.9</v>
      </c>
      <c r="AC151" s="129">
        <f t="shared" si="44"/>
        <v>0.9</v>
      </c>
      <c r="AD151" s="129">
        <f t="shared" si="44"/>
        <v>0.9</v>
      </c>
      <c r="AE151" s="129">
        <f t="shared" si="44"/>
        <v>0.9</v>
      </c>
      <c r="AF151" s="129">
        <f t="shared" si="44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156</v>
      </c>
      <c r="B152" s="128">
        <v>1.08</v>
      </c>
      <c r="C152" s="129">
        <f t="shared" si="43"/>
        <v>1.08</v>
      </c>
      <c r="D152" s="129">
        <f t="shared" si="43"/>
        <v>1.08</v>
      </c>
      <c r="E152" s="129">
        <f t="shared" si="43"/>
        <v>1.08</v>
      </c>
      <c r="F152" s="129">
        <f t="shared" si="43"/>
        <v>1.08</v>
      </c>
      <c r="G152" s="129">
        <f t="shared" si="43"/>
        <v>1.08</v>
      </c>
      <c r="H152" s="129">
        <f t="shared" si="43"/>
        <v>1.08</v>
      </c>
      <c r="I152" s="129">
        <f t="shared" si="43"/>
        <v>1.08</v>
      </c>
      <c r="J152" s="129">
        <f t="shared" si="43"/>
        <v>1.08</v>
      </c>
      <c r="K152" s="129">
        <f t="shared" si="43"/>
        <v>1.08</v>
      </c>
      <c r="L152" s="129">
        <f t="shared" si="43"/>
        <v>1.08</v>
      </c>
      <c r="M152" s="129">
        <f t="shared" si="43"/>
        <v>1.08</v>
      </c>
      <c r="N152" s="129">
        <f t="shared" si="43"/>
        <v>1.08</v>
      </c>
      <c r="O152" s="129">
        <f t="shared" si="43"/>
        <v>1.08</v>
      </c>
      <c r="P152" s="129">
        <f t="shared" si="43"/>
        <v>1.08</v>
      </c>
      <c r="Q152" s="129">
        <f t="shared" si="43"/>
        <v>1.08</v>
      </c>
      <c r="R152" s="129">
        <f t="shared" si="43"/>
        <v>1.08</v>
      </c>
      <c r="S152" s="129">
        <f t="shared" si="44"/>
        <v>1.08</v>
      </c>
      <c r="T152" s="129">
        <f t="shared" si="44"/>
        <v>1.08</v>
      </c>
      <c r="U152" s="129">
        <f t="shared" si="44"/>
        <v>1.08</v>
      </c>
      <c r="V152" s="129">
        <f t="shared" si="44"/>
        <v>1.08</v>
      </c>
      <c r="W152" s="129">
        <f t="shared" si="44"/>
        <v>1.08</v>
      </c>
      <c r="X152" s="129">
        <f t="shared" si="44"/>
        <v>1.08</v>
      </c>
      <c r="Y152" s="129">
        <f t="shared" si="44"/>
        <v>1.08</v>
      </c>
      <c r="Z152" s="129">
        <f t="shared" si="44"/>
        <v>1.08</v>
      </c>
      <c r="AA152" s="129">
        <f t="shared" si="44"/>
        <v>1.08</v>
      </c>
      <c r="AB152" s="129">
        <f t="shared" si="44"/>
        <v>1.08</v>
      </c>
      <c r="AC152" s="129">
        <f t="shared" si="44"/>
        <v>1.08</v>
      </c>
      <c r="AD152" s="129">
        <f t="shared" si="44"/>
        <v>1.08</v>
      </c>
      <c r="AE152" s="129">
        <f t="shared" si="44"/>
        <v>1.08</v>
      </c>
      <c r="AF152" s="129">
        <f t="shared" si="44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157</v>
      </c>
      <c r="B153" s="128">
        <v>2.37</v>
      </c>
      <c r="C153" s="129">
        <f t="shared" si="43"/>
        <v>2.37</v>
      </c>
      <c r="D153" s="129">
        <f t="shared" si="43"/>
        <v>2.37</v>
      </c>
      <c r="E153" s="129">
        <f t="shared" si="43"/>
        <v>2.37</v>
      </c>
      <c r="F153" s="129">
        <f t="shared" si="43"/>
        <v>2.37</v>
      </c>
      <c r="G153" s="129">
        <f t="shared" si="43"/>
        <v>2.37</v>
      </c>
      <c r="H153" s="129">
        <f t="shared" si="43"/>
        <v>2.37</v>
      </c>
      <c r="I153" s="129">
        <f t="shared" si="43"/>
        <v>2.37</v>
      </c>
      <c r="J153" s="129">
        <f t="shared" si="43"/>
        <v>2.37</v>
      </c>
      <c r="K153" s="129">
        <f t="shared" si="43"/>
        <v>2.37</v>
      </c>
      <c r="L153" s="129">
        <f t="shared" si="43"/>
        <v>2.37</v>
      </c>
      <c r="M153" s="129">
        <f t="shared" si="43"/>
        <v>2.37</v>
      </c>
      <c r="N153" s="129">
        <f t="shared" si="43"/>
        <v>2.37</v>
      </c>
      <c r="O153" s="129">
        <f t="shared" si="43"/>
        <v>2.37</v>
      </c>
      <c r="P153" s="129">
        <f t="shared" si="43"/>
        <v>2.37</v>
      </c>
      <c r="Q153" s="129">
        <f t="shared" si="43"/>
        <v>2.37</v>
      </c>
      <c r="R153" s="129">
        <f t="shared" si="43"/>
        <v>2.37</v>
      </c>
      <c r="S153" s="129">
        <f t="shared" si="44"/>
        <v>2.37</v>
      </c>
      <c r="T153" s="129">
        <f t="shared" si="44"/>
        <v>2.37</v>
      </c>
      <c r="U153" s="129">
        <f t="shared" si="44"/>
        <v>2.37</v>
      </c>
      <c r="V153" s="129">
        <f t="shared" si="44"/>
        <v>2.37</v>
      </c>
      <c r="W153" s="129">
        <f t="shared" si="44"/>
        <v>2.37</v>
      </c>
      <c r="X153" s="129">
        <f t="shared" si="44"/>
        <v>2.37</v>
      </c>
      <c r="Y153" s="129">
        <f t="shared" si="44"/>
        <v>2.37</v>
      </c>
      <c r="Z153" s="129">
        <f t="shared" si="44"/>
        <v>2.37</v>
      </c>
      <c r="AA153" s="129">
        <f t="shared" si="44"/>
        <v>2.37</v>
      </c>
      <c r="AB153" s="129">
        <f t="shared" si="44"/>
        <v>2.37</v>
      </c>
      <c r="AC153" s="129">
        <f t="shared" si="44"/>
        <v>2.37</v>
      </c>
      <c r="AD153" s="129">
        <f t="shared" si="44"/>
        <v>2.37</v>
      </c>
      <c r="AE153" s="129">
        <f t="shared" si="44"/>
        <v>2.37</v>
      </c>
      <c r="AF153" s="129">
        <f t="shared" si="44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158</v>
      </c>
      <c r="B154" s="128">
        <v>1.81</v>
      </c>
      <c r="C154" s="129">
        <f t="shared" si="43"/>
        <v>1.81</v>
      </c>
      <c r="D154" s="129">
        <f t="shared" si="43"/>
        <v>1.81</v>
      </c>
      <c r="E154" s="129">
        <f t="shared" si="43"/>
        <v>1.81</v>
      </c>
      <c r="F154" s="129">
        <f t="shared" si="43"/>
        <v>1.81</v>
      </c>
      <c r="G154" s="129">
        <f t="shared" si="43"/>
        <v>1.81</v>
      </c>
      <c r="H154" s="129">
        <f t="shared" si="43"/>
        <v>1.81</v>
      </c>
      <c r="I154" s="129">
        <f t="shared" si="43"/>
        <v>1.81</v>
      </c>
      <c r="J154" s="129">
        <f t="shared" si="43"/>
        <v>1.81</v>
      </c>
      <c r="K154" s="129">
        <f t="shared" si="43"/>
        <v>1.81</v>
      </c>
      <c r="L154" s="129">
        <f t="shared" si="43"/>
        <v>1.81</v>
      </c>
      <c r="M154" s="129">
        <f t="shared" si="43"/>
        <v>1.81</v>
      </c>
      <c r="N154" s="129">
        <f t="shared" si="43"/>
        <v>1.81</v>
      </c>
      <c r="O154" s="129">
        <f t="shared" si="43"/>
        <v>1.81</v>
      </c>
      <c r="P154" s="129">
        <f t="shared" si="43"/>
        <v>1.81</v>
      </c>
      <c r="Q154" s="129">
        <f t="shared" si="43"/>
        <v>1.81</v>
      </c>
      <c r="R154" s="129">
        <f t="shared" si="43"/>
        <v>1.81</v>
      </c>
      <c r="S154" s="129">
        <f t="shared" si="44"/>
        <v>1.81</v>
      </c>
      <c r="T154" s="129">
        <f t="shared" si="44"/>
        <v>1.81</v>
      </c>
      <c r="U154" s="129">
        <f t="shared" si="44"/>
        <v>1.81</v>
      </c>
      <c r="V154" s="129">
        <f t="shared" si="44"/>
        <v>1.81</v>
      </c>
      <c r="W154" s="129">
        <f t="shared" si="44"/>
        <v>1.81</v>
      </c>
      <c r="X154" s="129">
        <f t="shared" si="44"/>
        <v>1.81</v>
      </c>
      <c r="Y154" s="129">
        <f t="shared" si="44"/>
        <v>1.81</v>
      </c>
      <c r="Z154" s="129">
        <f t="shared" si="44"/>
        <v>1.81</v>
      </c>
      <c r="AA154" s="129">
        <f t="shared" si="44"/>
        <v>1.81</v>
      </c>
      <c r="AB154" s="129">
        <f t="shared" si="44"/>
        <v>1.81</v>
      </c>
      <c r="AC154" s="129">
        <f t="shared" si="44"/>
        <v>1.81</v>
      </c>
      <c r="AD154" s="129">
        <f t="shared" si="44"/>
        <v>1.81</v>
      </c>
      <c r="AE154" s="129">
        <f t="shared" si="44"/>
        <v>1.81</v>
      </c>
      <c r="AF154" s="129">
        <f t="shared" si="44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159</v>
      </c>
      <c r="B155" s="128">
        <v>1.0900000000000001</v>
      </c>
      <c r="C155" s="129">
        <f t="shared" si="43"/>
        <v>1.0900000000000001</v>
      </c>
      <c r="D155" s="129">
        <f t="shared" si="43"/>
        <v>1.0900000000000001</v>
      </c>
      <c r="E155" s="129">
        <f t="shared" si="43"/>
        <v>1.0900000000000001</v>
      </c>
      <c r="F155" s="129">
        <f t="shared" si="43"/>
        <v>1.0900000000000001</v>
      </c>
      <c r="G155" s="129">
        <f t="shared" si="43"/>
        <v>1.0900000000000001</v>
      </c>
      <c r="H155" s="129">
        <f t="shared" si="43"/>
        <v>1.0900000000000001</v>
      </c>
      <c r="I155" s="129">
        <f t="shared" si="43"/>
        <v>1.0900000000000001</v>
      </c>
      <c r="J155" s="129">
        <f t="shared" si="43"/>
        <v>1.0900000000000001</v>
      </c>
      <c r="K155" s="129">
        <f t="shared" si="43"/>
        <v>1.0900000000000001</v>
      </c>
      <c r="L155" s="129">
        <f t="shared" si="43"/>
        <v>1.0900000000000001</v>
      </c>
      <c r="M155" s="129">
        <f t="shared" si="43"/>
        <v>1.0900000000000001</v>
      </c>
      <c r="N155" s="129">
        <f t="shared" si="43"/>
        <v>1.0900000000000001</v>
      </c>
      <c r="O155" s="129">
        <f t="shared" si="43"/>
        <v>1.0900000000000001</v>
      </c>
      <c r="P155" s="129">
        <f t="shared" si="43"/>
        <v>1.0900000000000001</v>
      </c>
      <c r="Q155" s="129">
        <f t="shared" si="43"/>
        <v>1.0900000000000001</v>
      </c>
      <c r="R155" s="129">
        <f t="shared" si="43"/>
        <v>1.0900000000000001</v>
      </c>
      <c r="S155" s="129">
        <f t="shared" si="44"/>
        <v>1.0900000000000001</v>
      </c>
      <c r="T155" s="129">
        <f t="shared" si="44"/>
        <v>1.0900000000000001</v>
      </c>
      <c r="U155" s="129">
        <f t="shared" si="44"/>
        <v>1.0900000000000001</v>
      </c>
      <c r="V155" s="129">
        <f t="shared" si="44"/>
        <v>1.0900000000000001</v>
      </c>
      <c r="W155" s="129">
        <f t="shared" si="44"/>
        <v>1.0900000000000001</v>
      </c>
      <c r="X155" s="129">
        <f t="shared" si="44"/>
        <v>1.0900000000000001</v>
      </c>
      <c r="Y155" s="129">
        <f t="shared" si="44"/>
        <v>1.0900000000000001</v>
      </c>
      <c r="Z155" s="129">
        <f t="shared" si="44"/>
        <v>1.0900000000000001</v>
      </c>
      <c r="AA155" s="129">
        <f t="shared" si="44"/>
        <v>1.0900000000000001</v>
      </c>
      <c r="AB155" s="129">
        <f t="shared" si="44"/>
        <v>1.0900000000000001</v>
      </c>
      <c r="AC155" s="129">
        <f t="shared" si="44"/>
        <v>1.0900000000000001</v>
      </c>
      <c r="AD155" s="129">
        <f t="shared" si="44"/>
        <v>1.0900000000000001</v>
      </c>
      <c r="AE155" s="129">
        <f t="shared" si="44"/>
        <v>1.0900000000000001</v>
      </c>
      <c r="AF155" s="129">
        <f t="shared" si="44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160</v>
      </c>
      <c r="B156" s="128">
        <v>1.58</v>
      </c>
      <c r="C156" s="129">
        <f t="shared" si="43"/>
        <v>1.58</v>
      </c>
      <c r="D156" s="129">
        <f t="shared" si="43"/>
        <v>1.58</v>
      </c>
      <c r="E156" s="129">
        <f t="shared" si="43"/>
        <v>1.58</v>
      </c>
      <c r="F156" s="129">
        <f t="shared" si="43"/>
        <v>1.58</v>
      </c>
      <c r="G156" s="129">
        <f t="shared" si="43"/>
        <v>1.58</v>
      </c>
      <c r="H156" s="129">
        <f t="shared" si="43"/>
        <v>1.58</v>
      </c>
      <c r="I156" s="129">
        <f t="shared" si="43"/>
        <v>1.58</v>
      </c>
      <c r="J156" s="129">
        <f t="shared" si="43"/>
        <v>1.58</v>
      </c>
      <c r="K156" s="129">
        <f t="shared" si="43"/>
        <v>1.58</v>
      </c>
      <c r="L156" s="129">
        <f t="shared" si="43"/>
        <v>1.58</v>
      </c>
      <c r="M156" s="129">
        <f t="shared" si="43"/>
        <v>1.58</v>
      </c>
      <c r="N156" s="129">
        <f t="shared" si="43"/>
        <v>1.58</v>
      </c>
      <c r="O156" s="129">
        <f t="shared" si="43"/>
        <v>1.58</v>
      </c>
      <c r="P156" s="129">
        <f t="shared" si="43"/>
        <v>1.58</v>
      </c>
      <c r="Q156" s="129">
        <f t="shared" si="43"/>
        <v>1.58</v>
      </c>
      <c r="R156" s="129">
        <f t="shared" si="43"/>
        <v>1.58</v>
      </c>
      <c r="S156" s="129">
        <f t="shared" si="44"/>
        <v>1.58</v>
      </c>
      <c r="T156" s="129">
        <f t="shared" si="44"/>
        <v>1.58</v>
      </c>
      <c r="U156" s="129">
        <f t="shared" si="44"/>
        <v>1.58</v>
      </c>
      <c r="V156" s="129">
        <f t="shared" si="44"/>
        <v>1.58</v>
      </c>
      <c r="W156" s="129">
        <f t="shared" si="44"/>
        <v>1.58</v>
      </c>
      <c r="X156" s="129">
        <f t="shared" si="44"/>
        <v>1.58</v>
      </c>
      <c r="Y156" s="129">
        <f t="shared" si="44"/>
        <v>1.58</v>
      </c>
      <c r="Z156" s="129">
        <f t="shared" si="44"/>
        <v>1.58</v>
      </c>
      <c r="AA156" s="129">
        <f t="shared" si="44"/>
        <v>1.58</v>
      </c>
      <c r="AB156" s="129">
        <f t="shared" si="44"/>
        <v>1.58</v>
      </c>
      <c r="AC156" s="129">
        <f t="shared" si="44"/>
        <v>1.58</v>
      </c>
      <c r="AD156" s="129">
        <f t="shared" si="44"/>
        <v>1.58</v>
      </c>
      <c r="AE156" s="129">
        <f t="shared" si="44"/>
        <v>1.58</v>
      </c>
      <c r="AF156" s="129">
        <f t="shared" si="44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161</v>
      </c>
      <c r="B157" s="128">
        <v>2</v>
      </c>
      <c r="C157" s="129">
        <f t="shared" si="43"/>
        <v>2</v>
      </c>
      <c r="D157" s="129">
        <f t="shared" si="43"/>
        <v>2</v>
      </c>
      <c r="E157" s="129">
        <f t="shared" si="43"/>
        <v>2</v>
      </c>
      <c r="F157" s="129">
        <f t="shared" si="43"/>
        <v>2</v>
      </c>
      <c r="G157" s="129">
        <f t="shared" si="43"/>
        <v>2</v>
      </c>
      <c r="H157" s="129">
        <f t="shared" si="43"/>
        <v>2</v>
      </c>
      <c r="I157" s="129">
        <f t="shared" si="43"/>
        <v>2</v>
      </c>
      <c r="J157" s="129">
        <f t="shared" si="43"/>
        <v>2</v>
      </c>
      <c r="K157" s="129">
        <f t="shared" si="43"/>
        <v>2</v>
      </c>
      <c r="L157" s="129">
        <f t="shared" si="43"/>
        <v>2</v>
      </c>
      <c r="M157" s="129">
        <f t="shared" si="43"/>
        <v>2</v>
      </c>
      <c r="N157" s="129">
        <f t="shared" si="43"/>
        <v>2</v>
      </c>
      <c r="O157" s="129">
        <f t="shared" si="43"/>
        <v>2</v>
      </c>
      <c r="P157" s="129">
        <f t="shared" si="43"/>
        <v>2</v>
      </c>
      <c r="Q157" s="129">
        <f t="shared" si="43"/>
        <v>2</v>
      </c>
      <c r="R157" s="129">
        <f t="shared" si="43"/>
        <v>2</v>
      </c>
      <c r="S157" s="129">
        <f t="shared" si="44"/>
        <v>2</v>
      </c>
      <c r="T157" s="129">
        <f t="shared" si="44"/>
        <v>2</v>
      </c>
      <c r="U157" s="129">
        <f t="shared" si="44"/>
        <v>2</v>
      </c>
      <c r="V157" s="129">
        <f t="shared" si="44"/>
        <v>2</v>
      </c>
      <c r="W157" s="129">
        <f t="shared" si="44"/>
        <v>2</v>
      </c>
      <c r="X157" s="129">
        <f t="shared" si="44"/>
        <v>2</v>
      </c>
      <c r="Y157" s="129">
        <f t="shared" si="44"/>
        <v>2</v>
      </c>
      <c r="Z157" s="129">
        <f t="shared" si="44"/>
        <v>2</v>
      </c>
      <c r="AA157" s="129">
        <f t="shared" si="44"/>
        <v>2</v>
      </c>
      <c r="AB157" s="129">
        <f t="shared" si="44"/>
        <v>2</v>
      </c>
      <c r="AC157" s="129">
        <f t="shared" si="44"/>
        <v>2</v>
      </c>
      <c r="AD157" s="129">
        <f t="shared" si="44"/>
        <v>2</v>
      </c>
      <c r="AE157" s="129">
        <f t="shared" si="44"/>
        <v>2</v>
      </c>
      <c r="AF157" s="129">
        <f t="shared" si="44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162</v>
      </c>
      <c r="B158" s="128">
        <v>0.47</v>
      </c>
      <c r="C158" s="129">
        <f t="shared" si="43"/>
        <v>0.47</v>
      </c>
      <c r="D158" s="129">
        <f t="shared" si="43"/>
        <v>0.47</v>
      </c>
      <c r="E158" s="129">
        <f t="shared" si="43"/>
        <v>0.47</v>
      </c>
      <c r="F158" s="129">
        <f t="shared" si="43"/>
        <v>0.47</v>
      </c>
      <c r="G158" s="129">
        <f t="shared" si="43"/>
        <v>0.47</v>
      </c>
      <c r="H158" s="129">
        <f t="shared" si="43"/>
        <v>0.47</v>
      </c>
      <c r="I158" s="129">
        <f t="shared" si="43"/>
        <v>0.47</v>
      </c>
      <c r="J158" s="129">
        <f t="shared" si="43"/>
        <v>0.47</v>
      </c>
      <c r="K158" s="129">
        <f t="shared" si="43"/>
        <v>0.47</v>
      </c>
      <c r="L158" s="129">
        <f t="shared" si="43"/>
        <v>0.47</v>
      </c>
      <c r="M158" s="129">
        <f t="shared" si="43"/>
        <v>0.47</v>
      </c>
      <c r="N158" s="129">
        <f t="shared" si="43"/>
        <v>0.47</v>
      </c>
      <c r="O158" s="129">
        <f t="shared" si="43"/>
        <v>0.47</v>
      </c>
      <c r="P158" s="129">
        <f t="shared" si="43"/>
        <v>0.47</v>
      </c>
      <c r="Q158" s="129">
        <f t="shared" si="43"/>
        <v>0.47</v>
      </c>
      <c r="R158" s="129">
        <f t="shared" si="43"/>
        <v>0.47</v>
      </c>
      <c r="S158" s="129">
        <f t="shared" si="44"/>
        <v>0.47</v>
      </c>
      <c r="T158" s="129">
        <f t="shared" si="44"/>
        <v>0.47</v>
      </c>
      <c r="U158" s="129">
        <f t="shared" si="44"/>
        <v>0.47</v>
      </c>
      <c r="V158" s="129">
        <f t="shared" si="44"/>
        <v>0.47</v>
      </c>
      <c r="W158" s="129">
        <f t="shared" si="44"/>
        <v>0.47</v>
      </c>
      <c r="X158" s="129">
        <f t="shared" si="44"/>
        <v>0.47</v>
      </c>
      <c r="Y158" s="129">
        <f t="shared" si="44"/>
        <v>0.47</v>
      </c>
      <c r="Z158" s="129">
        <f t="shared" si="44"/>
        <v>0.47</v>
      </c>
      <c r="AA158" s="129">
        <f t="shared" si="44"/>
        <v>0.47</v>
      </c>
      <c r="AB158" s="129">
        <f t="shared" si="44"/>
        <v>0.47</v>
      </c>
      <c r="AC158" s="129">
        <f t="shared" si="44"/>
        <v>0.47</v>
      </c>
      <c r="AD158" s="129">
        <f t="shared" si="44"/>
        <v>0.47</v>
      </c>
      <c r="AE158" s="129">
        <f t="shared" si="44"/>
        <v>0.47</v>
      </c>
      <c r="AF158" s="129">
        <f t="shared" si="44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163</v>
      </c>
      <c r="B159" s="128">
        <v>0</v>
      </c>
      <c r="C159" s="129">
        <f t="shared" si="43"/>
        <v>0</v>
      </c>
      <c r="D159" s="129">
        <f t="shared" si="43"/>
        <v>0</v>
      </c>
      <c r="E159" s="129">
        <f t="shared" si="43"/>
        <v>0</v>
      </c>
      <c r="F159" s="129">
        <f t="shared" si="43"/>
        <v>0</v>
      </c>
      <c r="G159" s="129">
        <f t="shared" si="43"/>
        <v>0</v>
      </c>
      <c r="H159" s="129">
        <f t="shared" si="43"/>
        <v>0</v>
      </c>
      <c r="I159" s="129">
        <f t="shared" si="43"/>
        <v>0</v>
      </c>
      <c r="J159" s="129">
        <f t="shared" si="43"/>
        <v>0</v>
      </c>
      <c r="K159" s="129">
        <f t="shared" si="43"/>
        <v>0</v>
      </c>
      <c r="L159" s="129">
        <f t="shared" si="43"/>
        <v>0</v>
      </c>
      <c r="M159" s="129">
        <f t="shared" si="43"/>
        <v>0</v>
      </c>
      <c r="N159" s="129">
        <f t="shared" si="43"/>
        <v>0</v>
      </c>
      <c r="O159" s="129">
        <f t="shared" si="43"/>
        <v>0</v>
      </c>
      <c r="P159" s="129">
        <f t="shared" si="43"/>
        <v>0</v>
      </c>
      <c r="Q159" s="129">
        <f t="shared" si="43"/>
        <v>0</v>
      </c>
      <c r="R159" s="129">
        <f t="shared" si="43"/>
        <v>0</v>
      </c>
      <c r="S159" s="129">
        <f t="shared" si="44"/>
        <v>0</v>
      </c>
      <c r="T159" s="129">
        <f t="shared" si="44"/>
        <v>0</v>
      </c>
      <c r="U159" s="129">
        <f t="shared" si="44"/>
        <v>0</v>
      </c>
      <c r="V159" s="129">
        <f t="shared" si="44"/>
        <v>0</v>
      </c>
      <c r="W159" s="129">
        <f t="shared" si="44"/>
        <v>0</v>
      </c>
      <c r="X159" s="129">
        <f t="shared" si="44"/>
        <v>0</v>
      </c>
      <c r="Y159" s="129">
        <f t="shared" si="44"/>
        <v>0</v>
      </c>
      <c r="Z159" s="129">
        <f t="shared" si="44"/>
        <v>0</v>
      </c>
      <c r="AA159" s="129">
        <f t="shared" si="44"/>
        <v>0</v>
      </c>
      <c r="AB159" s="129">
        <f t="shared" si="44"/>
        <v>0</v>
      </c>
      <c r="AC159" s="129">
        <f t="shared" si="44"/>
        <v>0</v>
      </c>
      <c r="AD159" s="129">
        <f t="shared" si="44"/>
        <v>0</v>
      </c>
      <c r="AE159" s="129">
        <f t="shared" si="44"/>
        <v>0</v>
      </c>
      <c r="AF159" s="129">
        <f t="shared" si="44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164</v>
      </c>
      <c r="B160" s="128">
        <v>0</v>
      </c>
      <c r="C160" s="129">
        <f t="shared" si="43"/>
        <v>0</v>
      </c>
      <c r="D160" s="129">
        <f t="shared" si="43"/>
        <v>0</v>
      </c>
      <c r="E160" s="129">
        <f t="shared" si="43"/>
        <v>0</v>
      </c>
      <c r="F160" s="129">
        <f t="shared" si="43"/>
        <v>0</v>
      </c>
      <c r="G160" s="129">
        <f t="shared" si="43"/>
        <v>0</v>
      </c>
      <c r="H160" s="129">
        <f t="shared" si="43"/>
        <v>0</v>
      </c>
      <c r="I160" s="129">
        <f t="shared" si="43"/>
        <v>0</v>
      </c>
      <c r="J160" s="129">
        <f t="shared" si="43"/>
        <v>0</v>
      </c>
      <c r="K160" s="129">
        <f t="shared" si="43"/>
        <v>0</v>
      </c>
      <c r="L160" s="129">
        <f t="shared" si="43"/>
        <v>0</v>
      </c>
      <c r="M160" s="129">
        <f t="shared" si="43"/>
        <v>0</v>
      </c>
      <c r="N160" s="129">
        <f t="shared" si="43"/>
        <v>0</v>
      </c>
      <c r="O160" s="129">
        <f t="shared" si="43"/>
        <v>0</v>
      </c>
      <c r="P160" s="129">
        <f t="shared" si="43"/>
        <v>0</v>
      </c>
      <c r="Q160" s="129">
        <f t="shared" si="43"/>
        <v>0</v>
      </c>
      <c r="R160" s="129">
        <f t="shared" si="44"/>
        <v>0</v>
      </c>
      <c r="S160" s="129">
        <f t="shared" si="44"/>
        <v>0</v>
      </c>
      <c r="T160" s="129">
        <f t="shared" si="44"/>
        <v>0</v>
      </c>
      <c r="U160" s="129">
        <f t="shared" si="44"/>
        <v>0</v>
      </c>
      <c r="V160" s="129">
        <f t="shared" si="44"/>
        <v>0</v>
      </c>
      <c r="W160" s="129">
        <f t="shared" si="44"/>
        <v>0</v>
      </c>
      <c r="X160" s="129">
        <f t="shared" si="44"/>
        <v>0</v>
      </c>
      <c r="Y160" s="129">
        <f t="shared" si="44"/>
        <v>0</v>
      </c>
      <c r="Z160" s="129">
        <f t="shared" si="44"/>
        <v>0</v>
      </c>
      <c r="AA160" s="129">
        <f t="shared" si="44"/>
        <v>0</v>
      </c>
      <c r="AB160" s="129">
        <f t="shared" si="44"/>
        <v>0</v>
      </c>
      <c r="AC160" s="129">
        <f t="shared" si="44"/>
        <v>0</v>
      </c>
      <c r="AD160" s="129">
        <f t="shared" si="44"/>
        <v>0</v>
      </c>
      <c r="AE160" s="129">
        <f t="shared" si="44"/>
        <v>0</v>
      </c>
      <c r="AF160" s="129">
        <f t="shared" si="44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165</v>
      </c>
      <c r="B161" s="128">
        <v>0.8</v>
      </c>
      <c r="C161" s="129">
        <f t="shared" si="43"/>
        <v>0.8</v>
      </c>
      <c r="D161" s="129">
        <f t="shared" si="43"/>
        <v>0.8</v>
      </c>
      <c r="E161" s="129">
        <f t="shared" si="43"/>
        <v>0.8</v>
      </c>
      <c r="F161" s="129">
        <f t="shared" si="43"/>
        <v>0.8</v>
      </c>
      <c r="G161" s="129">
        <f t="shared" si="43"/>
        <v>0.8</v>
      </c>
      <c r="H161" s="129">
        <f t="shared" si="43"/>
        <v>0.8</v>
      </c>
      <c r="I161" s="129">
        <f t="shared" si="43"/>
        <v>0.8</v>
      </c>
      <c r="J161" s="129">
        <f t="shared" si="43"/>
        <v>0.8</v>
      </c>
      <c r="K161" s="129">
        <f t="shared" si="43"/>
        <v>0.8</v>
      </c>
      <c r="L161" s="129">
        <f t="shared" si="43"/>
        <v>0.8</v>
      </c>
      <c r="M161" s="129">
        <f t="shared" si="43"/>
        <v>0.8</v>
      </c>
      <c r="N161" s="129">
        <f t="shared" si="43"/>
        <v>0.8</v>
      </c>
      <c r="O161" s="129">
        <f t="shared" si="43"/>
        <v>0.8</v>
      </c>
      <c r="P161" s="129">
        <f t="shared" si="43"/>
        <v>0.8</v>
      </c>
      <c r="Q161" s="129">
        <f t="shared" si="43"/>
        <v>0.8</v>
      </c>
      <c r="R161" s="129">
        <f t="shared" si="44"/>
        <v>0.8</v>
      </c>
      <c r="S161" s="129">
        <f t="shared" si="44"/>
        <v>0.8</v>
      </c>
      <c r="T161" s="129">
        <f t="shared" si="44"/>
        <v>0.8</v>
      </c>
      <c r="U161" s="129">
        <f t="shared" si="44"/>
        <v>0.8</v>
      </c>
      <c r="V161" s="129">
        <f t="shared" si="44"/>
        <v>0.8</v>
      </c>
      <c r="W161" s="129">
        <f t="shared" si="44"/>
        <v>0.8</v>
      </c>
      <c r="X161" s="129">
        <f t="shared" si="44"/>
        <v>0.8</v>
      </c>
      <c r="Y161" s="129">
        <f t="shared" si="44"/>
        <v>0.8</v>
      </c>
      <c r="Z161" s="129">
        <f t="shared" si="44"/>
        <v>0.8</v>
      </c>
      <c r="AA161" s="129">
        <f t="shared" si="44"/>
        <v>0.8</v>
      </c>
      <c r="AB161" s="129">
        <f t="shared" si="44"/>
        <v>0.8</v>
      </c>
      <c r="AC161" s="129">
        <f t="shared" si="44"/>
        <v>0.8</v>
      </c>
      <c r="AD161" s="129">
        <f t="shared" si="44"/>
        <v>0.8</v>
      </c>
      <c r="AE161" s="129">
        <f t="shared" si="44"/>
        <v>0.8</v>
      </c>
      <c r="AF161" s="129">
        <f t="shared" si="44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166</v>
      </c>
      <c r="B162" s="128">
        <v>1.5</v>
      </c>
      <c r="C162" s="129">
        <f t="shared" si="43"/>
        <v>1.5</v>
      </c>
      <c r="D162" s="129">
        <f t="shared" si="43"/>
        <v>1.5</v>
      </c>
      <c r="E162" s="129">
        <f t="shared" si="43"/>
        <v>1.5</v>
      </c>
      <c r="F162" s="129">
        <f t="shared" si="43"/>
        <v>1.5</v>
      </c>
      <c r="G162" s="129">
        <f t="shared" si="43"/>
        <v>1.5</v>
      </c>
      <c r="H162" s="129">
        <f t="shared" si="43"/>
        <v>1.5</v>
      </c>
      <c r="I162" s="129">
        <f t="shared" si="43"/>
        <v>1.5</v>
      </c>
      <c r="J162" s="129">
        <f t="shared" si="43"/>
        <v>1.5</v>
      </c>
      <c r="K162" s="129">
        <f t="shared" si="43"/>
        <v>1.5</v>
      </c>
      <c r="L162" s="129">
        <f t="shared" si="43"/>
        <v>1.5</v>
      </c>
      <c r="M162" s="129">
        <f t="shared" si="43"/>
        <v>1.5</v>
      </c>
      <c r="N162" s="129">
        <f t="shared" si="43"/>
        <v>1.5</v>
      </c>
      <c r="O162" s="129">
        <f t="shared" si="43"/>
        <v>1.5</v>
      </c>
      <c r="P162" s="129">
        <f t="shared" si="43"/>
        <v>1.5</v>
      </c>
      <c r="Q162" s="129">
        <f t="shared" si="43"/>
        <v>1.5</v>
      </c>
      <c r="R162" s="129">
        <f t="shared" si="44"/>
        <v>1.5</v>
      </c>
      <c r="S162" s="129">
        <f t="shared" si="44"/>
        <v>1.5</v>
      </c>
      <c r="T162" s="129">
        <f t="shared" si="44"/>
        <v>1.5</v>
      </c>
      <c r="U162" s="129">
        <f t="shared" si="44"/>
        <v>1.5</v>
      </c>
      <c r="V162" s="129">
        <f t="shared" si="44"/>
        <v>1.5</v>
      </c>
      <c r="W162" s="129">
        <f t="shared" si="44"/>
        <v>1.5</v>
      </c>
      <c r="X162" s="129">
        <f t="shared" si="44"/>
        <v>1.5</v>
      </c>
      <c r="Y162" s="129">
        <f t="shared" si="44"/>
        <v>1.5</v>
      </c>
      <c r="Z162" s="129">
        <f t="shared" si="44"/>
        <v>1.5</v>
      </c>
      <c r="AA162" s="129">
        <f t="shared" si="44"/>
        <v>1.5</v>
      </c>
      <c r="AB162" s="129">
        <f t="shared" si="44"/>
        <v>1.5</v>
      </c>
      <c r="AC162" s="129">
        <f t="shared" si="44"/>
        <v>1.5</v>
      </c>
      <c r="AD162" s="129">
        <f t="shared" si="44"/>
        <v>1.5</v>
      </c>
      <c r="AE162" s="129">
        <f t="shared" si="44"/>
        <v>1.5</v>
      </c>
      <c r="AF162" s="129">
        <f t="shared" si="44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167</v>
      </c>
      <c r="B163" s="128">
        <v>1</v>
      </c>
      <c r="C163" s="129">
        <f t="shared" si="43"/>
        <v>1</v>
      </c>
      <c r="D163" s="129">
        <f t="shared" si="43"/>
        <v>1</v>
      </c>
      <c r="E163" s="129">
        <f t="shared" si="43"/>
        <v>1</v>
      </c>
      <c r="F163" s="129">
        <f t="shared" si="43"/>
        <v>1</v>
      </c>
      <c r="G163" s="129">
        <f t="shared" si="43"/>
        <v>1</v>
      </c>
      <c r="H163" s="129">
        <f t="shared" si="43"/>
        <v>1</v>
      </c>
      <c r="I163" s="129">
        <f t="shared" si="43"/>
        <v>1</v>
      </c>
      <c r="J163" s="129">
        <f t="shared" si="43"/>
        <v>1</v>
      </c>
      <c r="K163" s="129">
        <f t="shared" si="43"/>
        <v>1</v>
      </c>
      <c r="L163" s="129">
        <f t="shared" si="43"/>
        <v>1</v>
      </c>
      <c r="M163" s="129">
        <f t="shared" si="43"/>
        <v>1</v>
      </c>
      <c r="N163" s="129">
        <f t="shared" si="43"/>
        <v>1</v>
      </c>
      <c r="O163" s="129">
        <f t="shared" si="43"/>
        <v>1</v>
      </c>
      <c r="P163" s="129">
        <f t="shared" si="43"/>
        <v>1</v>
      </c>
      <c r="Q163" s="129">
        <f t="shared" si="43"/>
        <v>1</v>
      </c>
      <c r="R163" s="129">
        <f t="shared" si="44"/>
        <v>1</v>
      </c>
      <c r="S163" s="129">
        <f t="shared" si="44"/>
        <v>1</v>
      </c>
      <c r="T163" s="129">
        <f t="shared" si="44"/>
        <v>1</v>
      </c>
      <c r="U163" s="129">
        <f t="shared" si="44"/>
        <v>1</v>
      </c>
      <c r="V163" s="129">
        <f t="shared" si="44"/>
        <v>1</v>
      </c>
      <c r="W163" s="129">
        <f t="shared" si="44"/>
        <v>1</v>
      </c>
      <c r="X163" s="129">
        <f t="shared" si="44"/>
        <v>1</v>
      </c>
      <c r="Y163" s="129">
        <f t="shared" si="44"/>
        <v>1</v>
      </c>
      <c r="Z163" s="129">
        <f t="shared" si="44"/>
        <v>1</v>
      </c>
      <c r="AA163" s="129">
        <f t="shared" si="44"/>
        <v>1</v>
      </c>
      <c r="AB163" s="129">
        <f t="shared" si="44"/>
        <v>1</v>
      </c>
      <c r="AC163" s="129">
        <f t="shared" si="44"/>
        <v>1</v>
      </c>
      <c r="AD163" s="129">
        <f t="shared" si="44"/>
        <v>1</v>
      </c>
      <c r="AE163" s="129">
        <f t="shared" si="44"/>
        <v>1</v>
      </c>
      <c r="AF163" s="129">
        <f t="shared" si="44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168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169</v>
      </c>
      <c r="B165" s="128">
        <v>1</v>
      </c>
      <c r="C165" s="129">
        <f t="shared" ref="C165:R172" si="45">B165</f>
        <v>1</v>
      </c>
      <c r="D165" s="129">
        <f t="shared" si="45"/>
        <v>1</v>
      </c>
      <c r="E165" s="129">
        <f t="shared" si="45"/>
        <v>1</v>
      </c>
      <c r="F165" s="129">
        <f t="shared" si="45"/>
        <v>1</v>
      </c>
      <c r="G165" s="129">
        <f t="shared" si="45"/>
        <v>1</v>
      </c>
      <c r="H165" s="129">
        <f t="shared" si="45"/>
        <v>1</v>
      </c>
      <c r="I165" s="129">
        <f t="shared" si="45"/>
        <v>1</v>
      </c>
      <c r="J165" s="129">
        <f t="shared" si="45"/>
        <v>1</v>
      </c>
      <c r="K165" s="129">
        <f t="shared" si="45"/>
        <v>1</v>
      </c>
      <c r="L165" s="129">
        <f t="shared" si="45"/>
        <v>1</v>
      </c>
      <c r="M165" s="129">
        <f t="shared" si="45"/>
        <v>1</v>
      </c>
      <c r="N165" s="129">
        <f t="shared" si="45"/>
        <v>1</v>
      </c>
      <c r="O165" s="129">
        <f t="shared" si="45"/>
        <v>1</v>
      </c>
      <c r="P165" s="129">
        <f t="shared" si="45"/>
        <v>1</v>
      </c>
      <c r="Q165" s="129">
        <f t="shared" si="45"/>
        <v>1</v>
      </c>
      <c r="R165" s="129">
        <f t="shared" si="45"/>
        <v>1</v>
      </c>
      <c r="S165" s="129">
        <f t="shared" ref="R165:AF172" si="46">R165</f>
        <v>1</v>
      </c>
      <c r="T165" s="129">
        <f t="shared" si="46"/>
        <v>1</v>
      </c>
      <c r="U165" s="129">
        <f t="shared" si="46"/>
        <v>1</v>
      </c>
      <c r="V165" s="129">
        <f t="shared" si="46"/>
        <v>1</v>
      </c>
      <c r="W165" s="129">
        <f t="shared" si="46"/>
        <v>1</v>
      </c>
      <c r="X165" s="129">
        <f t="shared" si="46"/>
        <v>1</v>
      </c>
      <c r="Y165" s="129">
        <f t="shared" si="46"/>
        <v>1</v>
      </c>
      <c r="Z165" s="129">
        <f t="shared" si="46"/>
        <v>1</v>
      </c>
      <c r="AA165" s="129">
        <f t="shared" si="46"/>
        <v>1</v>
      </c>
      <c r="AB165" s="129">
        <f t="shared" si="46"/>
        <v>1</v>
      </c>
      <c r="AC165" s="129">
        <f t="shared" si="46"/>
        <v>1</v>
      </c>
      <c r="AD165" s="129">
        <f t="shared" si="46"/>
        <v>1</v>
      </c>
      <c r="AE165" s="129">
        <f t="shared" si="46"/>
        <v>1</v>
      </c>
      <c r="AF165" s="129">
        <f t="shared" si="46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170</v>
      </c>
      <c r="B166" s="128">
        <v>0.42</v>
      </c>
      <c r="C166" s="129">
        <f t="shared" si="45"/>
        <v>0.42</v>
      </c>
      <c r="D166" s="129">
        <f t="shared" si="45"/>
        <v>0.42</v>
      </c>
      <c r="E166" s="129">
        <f t="shared" si="45"/>
        <v>0.42</v>
      </c>
      <c r="F166" s="129">
        <f t="shared" si="45"/>
        <v>0.42</v>
      </c>
      <c r="G166" s="129">
        <f t="shared" si="45"/>
        <v>0.42</v>
      </c>
      <c r="H166" s="129">
        <f t="shared" si="45"/>
        <v>0.42</v>
      </c>
      <c r="I166" s="129">
        <f t="shared" si="45"/>
        <v>0.42</v>
      </c>
      <c r="J166" s="129">
        <f t="shared" si="45"/>
        <v>0.42</v>
      </c>
      <c r="K166" s="129">
        <f t="shared" si="45"/>
        <v>0.42</v>
      </c>
      <c r="L166" s="129">
        <f t="shared" si="45"/>
        <v>0.42</v>
      </c>
      <c r="M166" s="129">
        <f t="shared" si="45"/>
        <v>0.42</v>
      </c>
      <c r="N166" s="129">
        <f t="shared" si="45"/>
        <v>0.42</v>
      </c>
      <c r="O166" s="129">
        <f t="shared" si="45"/>
        <v>0.42</v>
      </c>
      <c r="P166" s="129">
        <f t="shared" si="45"/>
        <v>0.42</v>
      </c>
      <c r="Q166" s="129">
        <f t="shared" si="45"/>
        <v>0.42</v>
      </c>
      <c r="R166" s="129">
        <f t="shared" si="46"/>
        <v>0.42</v>
      </c>
      <c r="S166" s="129">
        <f t="shared" si="46"/>
        <v>0.42</v>
      </c>
      <c r="T166" s="129">
        <f t="shared" si="46"/>
        <v>0.42</v>
      </c>
      <c r="U166" s="129">
        <f t="shared" si="46"/>
        <v>0.42</v>
      </c>
      <c r="V166" s="129">
        <f t="shared" si="46"/>
        <v>0.42</v>
      </c>
      <c r="W166" s="129">
        <f t="shared" si="46"/>
        <v>0.42</v>
      </c>
      <c r="X166" s="129">
        <f t="shared" si="46"/>
        <v>0.42</v>
      </c>
      <c r="Y166" s="129">
        <f t="shared" si="46"/>
        <v>0.42</v>
      </c>
      <c r="Z166" s="129">
        <f t="shared" si="46"/>
        <v>0.42</v>
      </c>
      <c r="AA166" s="129">
        <f t="shared" si="46"/>
        <v>0.42</v>
      </c>
      <c r="AB166" s="129">
        <f t="shared" si="46"/>
        <v>0.42</v>
      </c>
      <c r="AC166" s="129">
        <f t="shared" si="46"/>
        <v>0.42</v>
      </c>
      <c r="AD166" s="129">
        <f t="shared" si="46"/>
        <v>0.42</v>
      </c>
      <c r="AE166" s="129">
        <f t="shared" si="46"/>
        <v>0.42</v>
      </c>
      <c r="AF166" s="129">
        <f t="shared" si="46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171</v>
      </c>
      <c r="B167" s="128">
        <v>0.46</v>
      </c>
      <c r="C167" s="129">
        <f t="shared" si="45"/>
        <v>0.46</v>
      </c>
      <c r="D167" s="129">
        <f t="shared" si="45"/>
        <v>0.46</v>
      </c>
      <c r="E167" s="129">
        <f t="shared" si="45"/>
        <v>0.46</v>
      </c>
      <c r="F167" s="129">
        <f t="shared" si="45"/>
        <v>0.46</v>
      </c>
      <c r="G167" s="129">
        <f t="shared" si="45"/>
        <v>0.46</v>
      </c>
      <c r="H167" s="129">
        <f t="shared" si="45"/>
        <v>0.46</v>
      </c>
      <c r="I167" s="129">
        <f t="shared" si="45"/>
        <v>0.46</v>
      </c>
      <c r="J167" s="129">
        <f t="shared" si="45"/>
        <v>0.46</v>
      </c>
      <c r="K167" s="129">
        <f t="shared" si="45"/>
        <v>0.46</v>
      </c>
      <c r="L167" s="129">
        <f t="shared" si="45"/>
        <v>0.46</v>
      </c>
      <c r="M167" s="129">
        <f t="shared" si="45"/>
        <v>0.46</v>
      </c>
      <c r="N167" s="129">
        <f t="shared" si="45"/>
        <v>0.46</v>
      </c>
      <c r="O167" s="129">
        <f t="shared" si="45"/>
        <v>0.46</v>
      </c>
      <c r="P167" s="129">
        <f t="shared" si="45"/>
        <v>0.46</v>
      </c>
      <c r="Q167" s="129">
        <f t="shared" si="45"/>
        <v>0.46</v>
      </c>
      <c r="R167" s="129">
        <f t="shared" si="46"/>
        <v>0.46</v>
      </c>
      <c r="S167" s="129">
        <f t="shared" si="46"/>
        <v>0.46</v>
      </c>
      <c r="T167" s="129">
        <f t="shared" si="46"/>
        <v>0.46</v>
      </c>
      <c r="U167" s="129">
        <f t="shared" si="46"/>
        <v>0.46</v>
      </c>
      <c r="V167" s="129">
        <f t="shared" si="46"/>
        <v>0.46</v>
      </c>
      <c r="W167" s="129">
        <f t="shared" si="46"/>
        <v>0.46</v>
      </c>
      <c r="X167" s="129">
        <f t="shared" si="46"/>
        <v>0.46</v>
      </c>
      <c r="Y167" s="129">
        <f t="shared" si="46"/>
        <v>0.46</v>
      </c>
      <c r="Z167" s="129">
        <f t="shared" si="46"/>
        <v>0.46</v>
      </c>
      <c r="AA167" s="129">
        <f t="shared" si="46"/>
        <v>0.46</v>
      </c>
      <c r="AB167" s="129">
        <f t="shared" si="46"/>
        <v>0.46</v>
      </c>
      <c r="AC167" s="129">
        <f t="shared" si="46"/>
        <v>0.46</v>
      </c>
      <c r="AD167" s="129">
        <f t="shared" si="46"/>
        <v>0.46</v>
      </c>
      <c r="AE167" s="129">
        <f t="shared" si="46"/>
        <v>0.46</v>
      </c>
      <c r="AF167" s="129">
        <f t="shared" si="46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172</v>
      </c>
      <c r="B168" s="128">
        <v>0.85</v>
      </c>
      <c r="C168" s="129">
        <f t="shared" si="45"/>
        <v>0.85</v>
      </c>
      <c r="D168" s="129">
        <f t="shared" si="45"/>
        <v>0.85</v>
      </c>
      <c r="E168" s="129">
        <f t="shared" si="45"/>
        <v>0.85</v>
      </c>
      <c r="F168" s="129">
        <f t="shared" si="45"/>
        <v>0.85</v>
      </c>
      <c r="G168" s="129">
        <f t="shared" si="45"/>
        <v>0.85</v>
      </c>
      <c r="H168" s="129">
        <f t="shared" si="45"/>
        <v>0.85</v>
      </c>
      <c r="I168" s="129">
        <f t="shared" si="45"/>
        <v>0.85</v>
      </c>
      <c r="J168" s="129">
        <f t="shared" si="45"/>
        <v>0.85</v>
      </c>
      <c r="K168" s="129">
        <f t="shared" si="45"/>
        <v>0.85</v>
      </c>
      <c r="L168" s="129">
        <f t="shared" si="45"/>
        <v>0.85</v>
      </c>
      <c r="M168" s="129">
        <f t="shared" si="45"/>
        <v>0.85</v>
      </c>
      <c r="N168" s="129">
        <f t="shared" si="45"/>
        <v>0.85</v>
      </c>
      <c r="O168" s="129">
        <f t="shared" si="45"/>
        <v>0.85</v>
      </c>
      <c r="P168" s="129">
        <f t="shared" si="45"/>
        <v>0.85</v>
      </c>
      <c r="Q168" s="129">
        <f t="shared" si="45"/>
        <v>0.85</v>
      </c>
      <c r="R168" s="129">
        <f t="shared" si="46"/>
        <v>0.85</v>
      </c>
      <c r="S168" s="129">
        <f t="shared" si="46"/>
        <v>0.85</v>
      </c>
      <c r="T168" s="129">
        <f t="shared" si="46"/>
        <v>0.85</v>
      </c>
      <c r="U168" s="129">
        <f t="shared" si="46"/>
        <v>0.85</v>
      </c>
      <c r="V168" s="129">
        <f t="shared" si="46"/>
        <v>0.85</v>
      </c>
      <c r="W168" s="129">
        <f t="shared" si="46"/>
        <v>0.85</v>
      </c>
      <c r="X168" s="129">
        <f t="shared" si="46"/>
        <v>0.85</v>
      </c>
      <c r="Y168" s="129">
        <f t="shared" si="46"/>
        <v>0.85</v>
      </c>
      <c r="Z168" s="129">
        <f t="shared" si="46"/>
        <v>0.85</v>
      </c>
      <c r="AA168" s="129">
        <f t="shared" si="46"/>
        <v>0.85</v>
      </c>
      <c r="AB168" s="129">
        <f t="shared" si="46"/>
        <v>0.85</v>
      </c>
      <c r="AC168" s="129">
        <f t="shared" si="46"/>
        <v>0.85</v>
      </c>
      <c r="AD168" s="129">
        <f t="shared" si="46"/>
        <v>0.85</v>
      </c>
      <c r="AE168" s="129">
        <f t="shared" si="46"/>
        <v>0.85</v>
      </c>
      <c r="AF168" s="129">
        <f t="shared" si="46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173</v>
      </c>
      <c r="B169" s="128">
        <v>0.9</v>
      </c>
      <c r="C169" s="129">
        <f t="shared" si="45"/>
        <v>0.9</v>
      </c>
      <c r="D169" s="129">
        <f t="shared" si="45"/>
        <v>0.9</v>
      </c>
      <c r="E169" s="129">
        <f t="shared" si="45"/>
        <v>0.9</v>
      </c>
      <c r="F169" s="129">
        <f t="shared" si="45"/>
        <v>0.9</v>
      </c>
      <c r="G169" s="129">
        <f t="shared" si="45"/>
        <v>0.9</v>
      </c>
      <c r="H169" s="129">
        <f t="shared" si="45"/>
        <v>0.9</v>
      </c>
      <c r="I169" s="129">
        <f t="shared" si="45"/>
        <v>0.9</v>
      </c>
      <c r="J169" s="129">
        <f t="shared" si="45"/>
        <v>0.9</v>
      </c>
      <c r="K169" s="129">
        <f t="shared" si="45"/>
        <v>0.9</v>
      </c>
      <c r="L169" s="129">
        <f t="shared" si="45"/>
        <v>0.9</v>
      </c>
      <c r="M169" s="129">
        <f t="shared" si="45"/>
        <v>0.9</v>
      </c>
      <c r="N169" s="129">
        <f t="shared" si="45"/>
        <v>0.9</v>
      </c>
      <c r="O169" s="129">
        <f t="shared" si="45"/>
        <v>0.9</v>
      </c>
      <c r="P169" s="129">
        <f t="shared" si="45"/>
        <v>0.9</v>
      </c>
      <c r="Q169" s="129">
        <f t="shared" si="45"/>
        <v>0.9</v>
      </c>
      <c r="R169" s="129">
        <f t="shared" si="46"/>
        <v>0.9</v>
      </c>
      <c r="S169" s="129">
        <f t="shared" si="46"/>
        <v>0.9</v>
      </c>
      <c r="T169" s="129">
        <f t="shared" si="46"/>
        <v>0.9</v>
      </c>
      <c r="U169" s="129">
        <f t="shared" si="46"/>
        <v>0.9</v>
      </c>
      <c r="V169" s="129">
        <f t="shared" si="46"/>
        <v>0.9</v>
      </c>
      <c r="W169" s="129">
        <f t="shared" si="46"/>
        <v>0.9</v>
      </c>
      <c r="X169" s="129">
        <f t="shared" si="46"/>
        <v>0.9</v>
      </c>
      <c r="Y169" s="129">
        <f t="shared" si="46"/>
        <v>0.9</v>
      </c>
      <c r="Z169" s="129">
        <f t="shared" si="46"/>
        <v>0.9</v>
      </c>
      <c r="AA169" s="129">
        <f t="shared" si="46"/>
        <v>0.9</v>
      </c>
      <c r="AB169" s="129">
        <f t="shared" si="46"/>
        <v>0.9</v>
      </c>
      <c r="AC169" s="129">
        <f t="shared" si="46"/>
        <v>0.9</v>
      </c>
      <c r="AD169" s="129">
        <f t="shared" si="46"/>
        <v>0.9</v>
      </c>
      <c r="AE169" s="129">
        <f t="shared" si="46"/>
        <v>0.9</v>
      </c>
      <c r="AF169" s="129">
        <f t="shared" si="46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174</v>
      </c>
      <c r="B170" s="128">
        <v>0.44</v>
      </c>
      <c r="C170" s="129">
        <f t="shared" si="45"/>
        <v>0.44</v>
      </c>
      <c r="D170" s="129">
        <f t="shared" si="45"/>
        <v>0.44</v>
      </c>
      <c r="E170" s="129">
        <f t="shared" si="45"/>
        <v>0.44</v>
      </c>
      <c r="F170" s="129">
        <f t="shared" si="45"/>
        <v>0.44</v>
      </c>
      <c r="G170" s="129">
        <f t="shared" si="45"/>
        <v>0.44</v>
      </c>
      <c r="H170" s="129">
        <f t="shared" si="45"/>
        <v>0.44</v>
      </c>
      <c r="I170" s="129">
        <f t="shared" si="45"/>
        <v>0.44</v>
      </c>
      <c r="J170" s="129">
        <f t="shared" si="45"/>
        <v>0.44</v>
      </c>
      <c r="K170" s="129">
        <f t="shared" si="45"/>
        <v>0.44</v>
      </c>
      <c r="L170" s="129">
        <f t="shared" si="45"/>
        <v>0.44</v>
      </c>
      <c r="M170" s="129">
        <f t="shared" si="45"/>
        <v>0.44</v>
      </c>
      <c r="N170" s="129">
        <f t="shared" si="45"/>
        <v>0.44</v>
      </c>
      <c r="O170" s="129">
        <f t="shared" si="45"/>
        <v>0.44</v>
      </c>
      <c r="P170" s="129">
        <f t="shared" si="45"/>
        <v>0.44</v>
      </c>
      <c r="Q170" s="129">
        <f t="shared" si="45"/>
        <v>0.44</v>
      </c>
      <c r="R170" s="129">
        <f t="shared" si="46"/>
        <v>0.44</v>
      </c>
      <c r="S170" s="129">
        <f t="shared" si="46"/>
        <v>0.44</v>
      </c>
      <c r="T170" s="129">
        <f t="shared" si="46"/>
        <v>0.44</v>
      </c>
      <c r="U170" s="129">
        <f t="shared" si="46"/>
        <v>0.44</v>
      </c>
      <c r="V170" s="129">
        <f t="shared" si="46"/>
        <v>0.44</v>
      </c>
      <c r="W170" s="129">
        <f t="shared" si="46"/>
        <v>0.44</v>
      </c>
      <c r="X170" s="129">
        <f t="shared" si="46"/>
        <v>0.44</v>
      </c>
      <c r="Y170" s="129">
        <f t="shared" si="46"/>
        <v>0.44</v>
      </c>
      <c r="Z170" s="129">
        <f t="shared" si="46"/>
        <v>0.44</v>
      </c>
      <c r="AA170" s="129">
        <f t="shared" si="46"/>
        <v>0.44</v>
      </c>
      <c r="AB170" s="129">
        <f t="shared" si="46"/>
        <v>0.44</v>
      </c>
      <c r="AC170" s="129">
        <f t="shared" si="46"/>
        <v>0.44</v>
      </c>
      <c r="AD170" s="129">
        <f t="shared" si="46"/>
        <v>0.44</v>
      </c>
      <c r="AE170" s="129">
        <f t="shared" si="46"/>
        <v>0.44</v>
      </c>
      <c r="AF170" s="129">
        <f t="shared" si="46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175</v>
      </c>
      <c r="B171" s="128">
        <v>2.1</v>
      </c>
      <c r="C171" s="129">
        <f t="shared" si="45"/>
        <v>2.1</v>
      </c>
      <c r="D171" s="129">
        <f t="shared" si="45"/>
        <v>2.1</v>
      </c>
      <c r="E171" s="129">
        <f t="shared" si="45"/>
        <v>2.1</v>
      </c>
      <c r="F171" s="129">
        <f t="shared" si="45"/>
        <v>2.1</v>
      </c>
      <c r="G171" s="129">
        <f t="shared" si="45"/>
        <v>2.1</v>
      </c>
      <c r="H171" s="129">
        <f t="shared" si="45"/>
        <v>2.1</v>
      </c>
      <c r="I171" s="129">
        <f t="shared" si="45"/>
        <v>2.1</v>
      </c>
      <c r="J171" s="129">
        <f t="shared" si="45"/>
        <v>2.1</v>
      </c>
      <c r="K171" s="129">
        <f t="shared" si="45"/>
        <v>2.1</v>
      </c>
      <c r="L171" s="129">
        <f t="shared" si="45"/>
        <v>2.1</v>
      </c>
      <c r="M171" s="129">
        <f t="shared" si="45"/>
        <v>2.1</v>
      </c>
      <c r="N171" s="129">
        <f t="shared" si="45"/>
        <v>2.1</v>
      </c>
      <c r="O171" s="129">
        <f t="shared" si="45"/>
        <v>2.1</v>
      </c>
      <c r="P171" s="129">
        <f t="shared" si="45"/>
        <v>2.1</v>
      </c>
      <c r="Q171" s="129">
        <f t="shared" si="45"/>
        <v>2.1</v>
      </c>
      <c r="R171" s="129">
        <f t="shared" si="46"/>
        <v>2.1</v>
      </c>
      <c r="S171" s="129">
        <f t="shared" si="46"/>
        <v>2.1</v>
      </c>
      <c r="T171" s="129">
        <f t="shared" si="46"/>
        <v>2.1</v>
      </c>
      <c r="U171" s="129">
        <f t="shared" si="46"/>
        <v>2.1</v>
      </c>
      <c r="V171" s="129">
        <f t="shared" si="46"/>
        <v>2.1</v>
      </c>
      <c r="W171" s="129">
        <f t="shared" si="46"/>
        <v>2.1</v>
      </c>
      <c r="X171" s="129">
        <f t="shared" si="46"/>
        <v>2.1</v>
      </c>
      <c r="Y171" s="129">
        <f t="shared" si="46"/>
        <v>2.1</v>
      </c>
      <c r="Z171" s="129">
        <f t="shared" si="46"/>
        <v>2.1</v>
      </c>
      <c r="AA171" s="129">
        <f t="shared" si="46"/>
        <v>2.1</v>
      </c>
      <c r="AB171" s="129">
        <f t="shared" si="46"/>
        <v>2.1</v>
      </c>
      <c r="AC171" s="129">
        <f t="shared" si="46"/>
        <v>2.1</v>
      </c>
      <c r="AD171" s="129">
        <f t="shared" si="46"/>
        <v>2.1</v>
      </c>
      <c r="AE171" s="129">
        <f t="shared" si="46"/>
        <v>2.1</v>
      </c>
      <c r="AF171" s="129">
        <f t="shared" si="46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176</v>
      </c>
      <c r="B172" s="128">
        <v>0.9</v>
      </c>
      <c r="C172" s="129">
        <f t="shared" si="45"/>
        <v>0.9</v>
      </c>
      <c r="D172" s="129">
        <f t="shared" si="45"/>
        <v>0.9</v>
      </c>
      <c r="E172" s="129">
        <f t="shared" si="45"/>
        <v>0.9</v>
      </c>
      <c r="F172" s="129">
        <f t="shared" si="45"/>
        <v>0.9</v>
      </c>
      <c r="G172" s="129">
        <f t="shared" si="45"/>
        <v>0.9</v>
      </c>
      <c r="H172" s="129">
        <f t="shared" si="45"/>
        <v>0.9</v>
      </c>
      <c r="I172" s="129">
        <f t="shared" si="45"/>
        <v>0.9</v>
      </c>
      <c r="J172" s="129">
        <f t="shared" si="45"/>
        <v>0.9</v>
      </c>
      <c r="K172" s="129">
        <f t="shared" si="45"/>
        <v>0.9</v>
      </c>
      <c r="L172" s="129">
        <f t="shared" si="45"/>
        <v>0.9</v>
      </c>
      <c r="M172" s="129">
        <f t="shared" si="45"/>
        <v>0.9</v>
      </c>
      <c r="N172" s="129">
        <f t="shared" si="45"/>
        <v>0.9</v>
      </c>
      <c r="O172" s="129">
        <f t="shared" si="45"/>
        <v>0.9</v>
      </c>
      <c r="P172" s="129">
        <f t="shared" si="45"/>
        <v>0.9</v>
      </c>
      <c r="Q172" s="129">
        <f t="shared" si="45"/>
        <v>0.9</v>
      </c>
      <c r="R172" s="129">
        <f t="shared" si="46"/>
        <v>0.9</v>
      </c>
      <c r="S172" s="129">
        <f t="shared" si="46"/>
        <v>0.9</v>
      </c>
      <c r="T172" s="129">
        <f t="shared" si="46"/>
        <v>0.9</v>
      </c>
      <c r="U172" s="129">
        <f t="shared" si="46"/>
        <v>0.9</v>
      </c>
      <c r="V172" s="129">
        <f t="shared" si="46"/>
        <v>0.9</v>
      </c>
      <c r="W172" s="129">
        <f t="shared" si="46"/>
        <v>0.9</v>
      </c>
      <c r="X172" s="129">
        <f t="shared" si="46"/>
        <v>0.9</v>
      </c>
      <c r="Y172" s="129">
        <f t="shared" si="46"/>
        <v>0.9</v>
      </c>
      <c r="Z172" s="129">
        <f t="shared" si="46"/>
        <v>0.9</v>
      </c>
      <c r="AA172" s="129">
        <f t="shared" si="46"/>
        <v>0.9</v>
      </c>
      <c r="AB172" s="129">
        <f t="shared" si="46"/>
        <v>0.9</v>
      </c>
      <c r="AC172" s="129">
        <f t="shared" si="46"/>
        <v>0.9</v>
      </c>
      <c r="AD172" s="129">
        <f t="shared" si="46"/>
        <v>0.9</v>
      </c>
      <c r="AE172" s="129">
        <f t="shared" si="46"/>
        <v>0.9</v>
      </c>
      <c r="AF172" s="129">
        <f t="shared" si="46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177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178</v>
      </c>
      <c r="B174" s="128">
        <v>0.57999999999999996</v>
      </c>
      <c r="C174" s="129">
        <f t="shared" ref="C174:R186" si="47">B174</f>
        <v>0.57999999999999996</v>
      </c>
      <c r="D174" s="129">
        <f t="shared" si="47"/>
        <v>0.57999999999999996</v>
      </c>
      <c r="E174" s="129">
        <f t="shared" si="47"/>
        <v>0.57999999999999996</v>
      </c>
      <c r="F174" s="129">
        <f t="shared" si="47"/>
        <v>0.57999999999999996</v>
      </c>
      <c r="G174" s="129">
        <f t="shared" si="47"/>
        <v>0.57999999999999996</v>
      </c>
      <c r="H174" s="129">
        <f t="shared" si="47"/>
        <v>0.57999999999999996</v>
      </c>
      <c r="I174" s="129">
        <f t="shared" si="47"/>
        <v>0.57999999999999996</v>
      </c>
      <c r="J174" s="129">
        <f t="shared" si="47"/>
        <v>0.57999999999999996</v>
      </c>
      <c r="K174" s="129">
        <f t="shared" si="47"/>
        <v>0.57999999999999996</v>
      </c>
      <c r="L174" s="129">
        <f t="shared" si="47"/>
        <v>0.57999999999999996</v>
      </c>
      <c r="M174" s="129">
        <f t="shared" si="47"/>
        <v>0.57999999999999996</v>
      </c>
      <c r="N174" s="129">
        <f t="shared" si="47"/>
        <v>0.57999999999999996</v>
      </c>
      <c r="O174" s="129">
        <f t="shared" si="47"/>
        <v>0.57999999999999996</v>
      </c>
      <c r="P174" s="129">
        <f t="shared" si="47"/>
        <v>0.57999999999999996</v>
      </c>
      <c r="Q174" s="129">
        <f t="shared" si="47"/>
        <v>0.57999999999999996</v>
      </c>
      <c r="R174" s="129">
        <f t="shared" si="47"/>
        <v>0.57999999999999996</v>
      </c>
      <c r="S174" s="129">
        <f t="shared" ref="R174:AF186" si="48">R174</f>
        <v>0.57999999999999996</v>
      </c>
      <c r="T174" s="129">
        <f t="shared" si="48"/>
        <v>0.57999999999999996</v>
      </c>
      <c r="U174" s="129">
        <f t="shared" si="48"/>
        <v>0.57999999999999996</v>
      </c>
      <c r="V174" s="129">
        <f t="shared" si="48"/>
        <v>0.57999999999999996</v>
      </c>
      <c r="W174" s="129">
        <f t="shared" si="48"/>
        <v>0.57999999999999996</v>
      </c>
      <c r="X174" s="129">
        <f t="shared" si="48"/>
        <v>0.57999999999999996</v>
      </c>
      <c r="Y174" s="129">
        <f t="shared" si="48"/>
        <v>0.57999999999999996</v>
      </c>
      <c r="Z174" s="129">
        <f t="shared" si="48"/>
        <v>0.57999999999999996</v>
      </c>
      <c r="AA174" s="129">
        <f t="shared" si="48"/>
        <v>0.57999999999999996</v>
      </c>
      <c r="AB174" s="129">
        <f t="shared" si="48"/>
        <v>0.57999999999999996</v>
      </c>
      <c r="AC174" s="129">
        <f t="shared" si="48"/>
        <v>0.57999999999999996</v>
      </c>
      <c r="AD174" s="129">
        <f t="shared" si="48"/>
        <v>0.57999999999999996</v>
      </c>
      <c r="AE174" s="129">
        <f t="shared" si="48"/>
        <v>0.57999999999999996</v>
      </c>
      <c r="AF174" s="129">
        <f t="shared" si="48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179</v>
      </c>
      <c r="B175" s="128">
        <v>0.8</v>
      </c>
      <c r="C175" s="129">
        <f t="shared" si="47"/>
        <v>0.8</v>
      </c>
      <c r="D175" s="129">
        <f t="shared" si="47"/>
        <v>0.8</v>
      </c>
      <c r="E175" s="129">
        <f t="shared" si="47"/>
        <v>0.8</v>
      </c>
      <c r="F175" s="129">
        <f t="shared" si="47"/>
        <v>0.8</v>
      </c>
      <c r="G175" s="129">
        <f t="shared" si="47"/>
        <v>0.8</v>
      </c>
      <c r="H175" s="129">
        <f t="shared" si="47"/>
        <v>0.8</v>
      </c>
      <c r="I175" s="129">
        <f t="shared" si="47"/>
        <v>0.8</v>
      </c>
      <c r="J175" s="129">
        <f t="shared" si="47"/>
        <v>0.8</v>
      </c>
      <c r="K175" s="129">
        <f t="shared" si="47"/>
        <v>0.8</v>
      </c>
      <c r="L175" s="129">
        <f t="shared" si="47"/>
        <v>0.8</v>
      </c>
      <c r="M175" s="129">
        <f t="shared" si="47"/>
        <v>0.8</v>
      </c>
      <c r="N175" s="129">
        <f t="shared" si="47"/>
        <v>0.8</v>
      </c>
      <c r="O175" s="129">
        <f t="shared" si="47"/>
        <v>0.8</v>
      </c>
      <c r="P175" s="129">
        <f t="shared" si="47"/>
        <v>0.8</v>
      </c>
      <c r="Q175" s="129">
        <f t="shared" si="47"/>
        <v>0.8</v>
      </c>
      <c r="R175" s="129">
        <f t="shared" si="47"/>
        <v>0.8</v>
      </c>
      <c r="S175" s="129">
        <f t="shared" si="48"/>
        <v>0.8</v>
      </c>
      <c r="T175" s="129">
        <f t="shared" si="48"/>
        <v>0.8</v>
      </c>
      <c r="U175" s="129">
        <f t="shared" si="48"/>
        <v>0.8</v>
      </c>
      <c r="V175" s="129">
        <f t="shared" si="48"/>
        <v>0.8</v>
      </c>
      <c r="W175" s="129">
        <f t="shared" si="48"/>
        <v>0.8</v>
      </c>
      <c r="X175" s="129">
        <f t="shared" si="48"/>
        <v>0.8</v>
      </c>
      <c r="Y175" s="129">
        <f t="shared" si="48"/>
        <v>0.8</v>
      </c>
      <c r="Z175" s="129">
        <f t="shared" si="48"/>
        <v>0.8</v>
      </c>
      <c r="AA175" s="129">
        <f t="shared" si="48"/>
        <v>0.8</v>
      </c>
      <c r="AB175" s="129">
        <f t="shared" si="48"/>
        <v>0.8</v>
      </c>
      <c r="AC175" s="129">
        <f t="shared" si="48"/>
        <v>0.8</v>
      </c>
      <c r="AD175" s="129">
        <f t="shared" si="48"/>
        <v>0.8</v>
      </c>
      <c r="AE175" s="129">
        <f t="shared" si="48"/>
        <v>0.8</v>
      </c>
      <c r="AF175" s="129">
        <f t="shared" si="48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211</v>
      </c>
      <c r="B176" s="128">
        <v>0</v>
      </c>
      <c r="C176" s="129">
        <f t="shared" si="47"/>
        <v>0</v>
      </c>
      <c r="D176" s="129">
        <f t="shared" si="47"/>
        <v>0</v>
      </c>
      <c r="E176" s="129">
        <f t="shared" si="47"/>
        <v>0</v>
      </c>
      <c r="F176" s="129">
        <f t="shared" si="47"/>
        <v>0</v>
      </c>
      <c r="G176" s="129">
        <f t="shared" si="47"/>
        <v>0</v>
      </c>
      <c r="H176" s="129">
        <f t="shared" si="47"/>
        <v>0</v>
      </c>
      <c r="I176" s="129">
        <f t="shared" si="47"/>
        <v>0</v>
      </c>
      <c r="J176" s="129">
        <f t="shared" si="47"/>
        <v>0</v>
      </c>
      <c r="K176" s="129">
        <f t="shared" si="47"/>
        <v>0</v>
      </c>
      <c r="L176" s="129">
        <f t="shared" si="47"/>
        <v>0</v>
      </c>
      <c r="M176" s="129">
        <f t="shared" si="47"/>
        <v>0</v>
      </c>
      <c r="N176" s="129">
        <f t="shared" si="47"/>
        <v>0</v>
      </c>
      <c r="O176" s="129">
        <f t="shared" si="47"/>
        <v>0</v>
      </c>
      <c r="P176" s="129">
        <f t="shared" si="47"/>
        <v>0</v>
      </c>
      <c r="Q176" s="129">
        <f t="shared" si="47"/>
        <v>0</v>
      </c>
      <c r="R176" s="129">
        <f t="shared" si="47"/>
        <v>0</v>
      </c>
      <c r="S176" s="129">
        <f t="shared" si="48"/>
        <v>0</v>
      </c>
      <c r="T176" s="129">
        <f t="shared" si="48"/>
        <v>0</v>
      </c>
      <c r="U176" s="129">
        <f t="shared" si="48"/>
        <v>0</v>
      </c>
      <c r="V176" s="129">
        <f t="shared" si="48"/>
        <v>0</v>
      </c>
      <c r="W176" s="129">
        <f t="shared" si="48"/>
        <v>0</v>
      </c>
      <c r="X176" s="129">
        <f t="shared" si="48"/>
        <v>0</v>
      </c>
      <c r="Y176" s="129">
        <f t="shared" si="48"/>
        <v>0</v>
      </c>
      <c r="Z176" s="129">
        <f t="shared" si="48"/>
        <v>0</v>
      </c>
      <c r="AA176" s="129">
        <f t="shared" si="48"/>
        <v>0</v>
      </c>
      <c r="AB176" s="129">
        <f t="shared" si="48"/>
        <v>0</v>
      </c>
      <c r="AC176" s="129">
        <f t="shared" si="48"/>
        <v>0</v>
      </c>
      <c r="AD176" s="129">
        <f t="shared" si="48"/>
        <v>0</v>
      </c>
      <c r="AE176" s="129">
        <f t="shared" si="48"/>
        <v>0</v>
      </c>
      <c r="AF176" s="129">
        <f t="shared" si="48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180</v>
      </c>
      <c r="B177" s="128">
        <v>0.6</v>
      </c>
      <c r="C177" s="129">
        <f t="shared" si="47"/>
        <v>0.6</v>
      </c>
      <c r="D177" s="129">
        <f t="shared" si="47"/>
        <v>0.6</v>
      </c>
      <c r="E177" s="129">
        <f t="shared" si="47"/>
        <v>0.6</v>
      </c>
      <c r="F177" s="129">
        <f t="shared" si="47"/>
        <v>0.6</v>
      </c>
      <c r="G177" s="129">
        <f t="shared" si="47"/>
        <v>0.6</v>
      </c>
      <c r="H177" s="129">
        <f t="shared" si="47"/>
        <v>0.6</v>
      </c>
      <c r="I177" s="129">
        <f t="shared" si="47"/>
        <v>0.6</v>
      </c>
      <c r="J177" s="129">
        <f t="shared" si="47"/>
        <v>0.6</v>
      </c>
      <c r="K177" s="129">
        <f t="shared" si="47"/>
        <v>0.6</v>
      </c>
      <c r="L177" s="129">
        <f t="shared" si="47"/>
        <v>0.6</v>
      </c>
      <c r="M177" s="129">
        <f t="shared" si="47"/>
        <v>0.6</v>
      </c>
      <c r="N177" s="129">
        <f t="shared" si="47"/>
        <v>0.6</v>
      </c>
      <c r="O177" s="129">
        <f t="shared" si="47"/>
        <v>0.6</v>
      </c>
      <c r="P177" s="129">
        <f t="shared" si="47"/>
        <v>0.6</v>
      </c>
      <c r="Q177" s="129">
        <f t="shared" si="47"/>
        <v>0.6</v>
      </c>
      <c r="R177" s="129">
        <f t="shared" si="47"/>
        <v>0.6</v>
      </c>
      <c r="S177" s="129">
        <f t="shared" si="48"/>
        <v>0.6</v>
      </c>
      <c r="T177" s="129">
        <f t="shared" si="48"/>
        <v>0.6</v>
      </c>
      <c r="U177" s="129">
        <f t="shared" si="48"/>
        <v>0.6</v>
      </c>
      <c r="V177" s="129">
        <f t="shared" si="48"/>
        <v>0.6</v>
      </c>
      <c r="W177" s="129">
        <f t="shared" si="48"/>
        <v>0.6</v>
      </c>
      <c r="X177" s="129">
        <f t="shared" si="48"/>
        <v>0.6</v>
      </c>
      <c r="Y177" s="129">
        <f t="shared" si="48"/>
        <v>0.6</v>
      </c>
      <c r="Z177" s="129">
        <f t="shared" si="48"/>
        <v>0.6</v>
      </c>
      <c r="AA177" s="129">
        <f t="shared" si="48"/>
        <v>0.6</v>
      </c>
      <c r="AB177" s="129">
        <f t="shared" si="48"/>
        <v>0.6</v>
      </c>
      <c r="AC177" s="129">
        <f t="shared" si="48"/>
        <v>0.6</v>
      </c>
      <c r="AD177" s="129">
        <f t="shared" si="48"/>
        <v>0.6</v>
      </c>
      <c r="AE177" s="129">
        <f t="shared" si="48"/>
        <v>0.6</v>
      </c>
      <c r="AF177" s="129">
        <f t="shared" si="48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181</v>
      </c>
      <c r="B178" s="128">
        <v>0.6</v>
      </c>
      <c r="C178" s="129">
        <f t="shared" si="47"/>
        <v>0.6</v>
      </c>
      <c r="D178" s="129">
        <f t="shared" si="47"/>
        <v>0.6</v>
      </c>
      <c r="E178" s="129">
        <f t="shared" si="47"/>
        <v>0.6</v>
      </c>
      <c r="F178" s="129">
        <f t="shared" si="47"/>
        <v>0.6</v>
      </c>
      <c r="G178" s="129">
        <f t="shared" si="47"/>
        <v>0.6</v>
      </c>
      <c r="H178" s="129">
        <f t="shared" si="47"/>
        <v>0.6</v>
      </c>
      <c r="I178" s="129">
        <f t="shared" si="47"/>
        <v>0.6</v>
      </c>
      <c r="J178" s="129">
        <f t="shared" si="47"/>
        <v>0.6</v>
      </c>
      <c r="K178" s="129">
        <f t="shared" si="47"/>
        <v>0.6</v>
      </c>
      <c r="L178" s="129">
        <f t="shared" si="47"/>
        <v>0.6</v>
      </c>
      <c r="M178" s="129">
        <f t="shared" si="47"/>
        <v>0.6</v>
      </c>
      <c r="N178" s="129">
        <f t="shared" si="47"/>
        <v>0.6</v>
      </c>
      <c r="O178" s="129">
        <f t="shared" si="47"/>
        <v>0.6</v>
      </c>
      <c r="P178" s="129">
        <f t="shared" si="47"/>
        <v>0.6</v>
      </c>
      <c r="Q178" s="129">
        <f t="shared" si="47"/>
        <v>0.6</v>
      </c>
      <c r="R178" s="129">
        <f t="shared" si="47"/>
        <v>0.6</v>
      </c>
      <c r="S178" s="129">
        <f t="shared" si="48"/>
        <v>0.6</v>
      </c>
      <c r="T178" s="129">
        <f t="shared" si="48"/>
        <v>0.6</v>
      </c>
      <c r="U178" s="129">
        <f t="shared" si="48"/>
        <v>0.6</v>
      </c>
      <c r="V178" s="129">
        <f t="shared" si="48"/>
        <v>0.6</v>
      </c>
      <c r="W178" s="129">
        <f t="shared" si="48"/>
        <v>0.6</v>
      </c>
      <c r="X178" s="129">
        <f t="shared" si="48"/>
        <v>0.6</v>
      </c>
      <c r="Y178" s="129">
        <f t="shared" si="48"/>
        <v>0.6</v>
      </c>
      <c r="Z178" s="129">
        <f t="shared" si="48"/>
        <v>0.6</v>
      </c>
      <c r="AA178" s="129">
        <f t="shared" si="48"/>
        <v>0.6</v>
      </c>
      <c r="AB178" s="129">
        <f t="shared" si="48"/>
        <v>0.6</v>
      </c>
      <c r="AC178" s="129">
        <f t="shared" si="48"/>
        <v>0.6</v>
      </c>
      <c r="AD178" s="129">
        <f t="shared" si="48"/>
        <v>0.6</v>
      </c>
      <c r="AE178" s="129">
        <f t="shared" si="48"/>
        <v>0.6</v>
      </c>
      <c r="AF178" s="129">
        <f t="shared" si="48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182</v>
      </c>
      <c r="B179" s="128">
        <v>0.35</v>
      </c>
      <c r="C179" s="129">
        <f t="shared" si="47"/>
        <v>0.35</v>
      </c>
      <c r="D179" s="129">
        <f t="shared" si="47"/>
        <v>0.35</v>
      </c>
      <c r="E179" s="129">
        <f t="shared" si="47"/>
        <v>0.35</v>
      </c>
      <c r="F179" s="129">
        <f t="shared" si="47"/>
        <v>0.35</v>
      </c>
      <c r="G179" s="129">
        <f t="shared" si="47"/>
        <v>0.35</v>
      </c>
      <c r="H179" s="129">
        <f t="shared" si="47"/>
        <v>0.35</v>
      </c>
      <c r="I179" s="129">
        <f t="shared" si="47"/>
        <v>0.35</v>
      </c>
      <c r="J179" s="129">
        <f t="shared" si="47"/>
        <v>0.35</v>
      </c>
      <c r="K179" s="129">
        <f t="shared" si="47"/>
        <v>0.35</v>
      </c>
      <c r="L179" s="129">
        <f t="shared" si="47"/>
        <v>0.35</v>
      </c>
      <c r="M179" s="129">
        <f t="shared" si="47"/>
        <v>0.35</v>
      </c>
      <c r="N179" s="129">
        <f t="shared" si="47"/>
        <v>0.35</v>
      </c>
      <c r="O179" s="129">
        <f t="shared" si="47"/>
        <v>0.35</v>
      </c>
      <c r="P179" s="129">
        <f t="shared" si="47"/>
        <v>0.35</v>
      </c>
      <c r="Q179" s="129">
        <f t="shared" si="47"/>
        <v>0.35</v>
      </c>
      <c r="R179" s="129">
        <f t="shared" si="47"/>
        <v>0.35</v>
      </c>
      <c r="S179" s="129">
        <f t="shared" si="48"/>
        <v>0.35</v>
      </c>
      <c r="T179" s="129">
        <f t="shared" si="48"/>
        <v>0.35</v>
      </c>
      <c r="U179" s="129">
        <f t="shared" si="48"/>
        <v>0.35</v>
      </c>
      <c r="V179" s="129">
        <f t="shared" si="48"/>
        <v>0.35</v>
      </c>
      <c r="W179" s="129">
        <f t="shared" si="48"/>
        <v>0.35</v>
      </c>
      <c r="X179" s="129">
        <f t="shared" si="48"/>
        <v>0.35</v>
      </c>
      <c r="Y179" s="129">
        <f t="shared" si="48"/>
        <v>0.35</v>
      </c>
      <c r="Z179" s="129">
        <f t="shared" si="48"/>
        <v>0.35</v>
      </c>
      <c r="AA179" s="129">
        <f t="shared" si="48"/>
        <v>0.35</v>
      </c>
      <c r="AB179" s="129">
        <f t="shared" si="48"/>
        <v>0.35</v>
      </c>
      <c r="AC179" s="129">
        <f t="shared" si="48"/>
        <v>0.35</v>
      </c>
      <c r="AD179" s="129">
        <f t="shared" si="48"/>
        <v>0.35</v>
      </c>
      <c r="AE179" s="129">
        <f t="shared" si="48"/>
        <v>0.35</v>
      </c>
      <c r="AF179" s="129">
        <f t="shared" si="48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183</v>
      </c>
      <c r="B180" s="128">
        <v>0.28999999999999998</v>
      </c>
      <c r="C180" s="129">
        <f t="shared" si="47"/>
        <v>0.28999999999999998</v>
      </c>
      <c r="D180" s="129">
        <f t="shared" si="47"/>
        <v>0.28999999999999998</v>
      </c>
      <c r="E180" s="129">
        <f t="shared" si="47"/>
        <v>0.28999999999999998</v>
      </c>
      <c r="F180" s="129">
        <f t="shared" si="47"/>
        <v>0.28999999999999998</v>
      </c>
      <c r="G180" s="129">
        <f t="shared" si="47"/>
        <v>0.28999999999999998</v>
      </c>
      <c r="H180" s="129">
        <f t="shared" si="47"/>
        <v>0.28999999999999998</v>
      </c>
      <c r="I180" s="129">
        <f t="shared" si="47"/>
        <v>0.28999999999999998</v>
      </c>
      <c r="J180" s="129">
        <f t="shared" si="47"/>
        <v>0.28999999999999998</v>
      </c>
      <c r="K180" s="129">
        <f t="shared" si="47"/>
        <v>0.28999999999999998</v>
      </c>
      <c r="L180" s="129">
        <f t="shared" si="47"/>
        <v>0.28999999999999998</v>
      </c>
      <c r="M180" s="129">
        <f t="shared" si="47"/>
        <v>0.28999999999999998</v>
      </c>
      <c r="N180" s="129">
        <f t="shared" si="47"/>
        <v>0.28999999999999998</v>
      </c>
      <c r="O180" s="129">
        <f t="shared" si="47"/>
        <v>0.28999999999999998</v>
      </c>
      <c r="P180" s="129">
        <f t="shared" si="47"/>
        <v>0.28999999999999998</v>
      </c>
      <c r="Q180" s="129">
        <f t="shared" si="47"/>
        <v>0.28999999999999998</v>
      </c>
      <c r="R180" s="129">
        <f t="shared" si="47"/>
        <v>0.28999999999999998</v>
      </c>
      <c r="S180" s="129">
        <f t="shared" si="48"/>
        <v>0.28999999999999998</v>
      </c>
      <c r="T180" s="129">
        <f t="shared" si="48"/>
        <v>0.28999999999999998</v>
      </c>
      <c r="U180" s="129">
        <f t="shared" si="48"/>
        <v>0.28999999999999998</v>
      </c>
      <c r="V180" s="129">
        <f t="shared" si="48"/>
        <v>0.28999999999999998</v>
      </c>
      <c r="W180" s="129">
        <f t="shared" si="48"/>
        <v>0.28999999999999998</v>
      </c>
      <c r="X180" s="129">
        <f t="shared" si="48"/>
        <v>0.28999999999999998</v>
      </c>
      <c r="Y180" s="129">
        <f t="shared" si="48"/>
        <v>0.28999999999999998</v>
      </c>
      <c r="Z180" s="129">
        <f t="shared" si="48"/>
        <v>0.28999999999999998</v>
      </c>
      <c r="AA180" s="129">
        <f t="shared" si="48"/>
        <v>0.28999999999999998</v>
      </c>
      <c r="AB180" s="129">
        <f t="shared" si="48"/>
        <v>0.28999999999999998</v>
      </c>
      <c r="AC180" s="129">
        <f t="shared" si="48"/>
        <v>0.28999999999999998</v>
      </c>
      <c r="AD180" s="129">
        <f t="shared" si="48"/>
        <v>0.28999999999999998</v>
      </c>
      <c r="AE180" s="129">
        <f t="shared" si="48"/>
        <v>0.28999999999999998</v>
      </c>
      <c r="AF180" s="129">
        <f t="shared" si="48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184</v>
      </c>
      <c r="B181" s="128">
        <v>0.06</v>
      </c>
      <c r="C181" s="129">
        <f t="shared" si="47"/>
        <v>0.06</v>
      </c>
      <c r="D181" s="129">
        <f t="shared" si="47"/>
        <v>0.06</v>
      </c>
      <c r="E181" s="129">
        <f t="shared" si="47"/>
        <v>0.06</v>
      </c>
      <c r="F181" s="129">
        <f t="shared" si="47"/>
        <v>0.06</v>
      </c>
      <c r="G181" s="129">
        <f t="shared" si="47"/>
        <v>0.06</v>
      </c>
      <c r="H181" s="129">
        <f t="shared" si="47"/>
        <v>0.06</v>
      </c>
      <c r="I181" s="129">
        <f t="shared" si="47"/>
        <v>0.06</v>
      </c>
      <c r="J181" s="129">
        <f t="shared" si="47"/>
        <v>0.06</v>
      </c>
      <c r="K181" s="129">
        <f t="shared" si="47"/>
        <v>0.06</v>
      </c>
      <c r="L181" s="129">
        <f t="shared" si="47"/>
        <v>0.06</v>
      </c>
      <c r="M181" s="129">
        <f t="shared" si="47"/>
        <v>0.06</v>
      </c>
      <c r="N181" s="129">
        <f t="shared" si="47"/>
        <v>0.06</v>
      </c>
      <c r="O181" s="129">
        <f t="shared" si="47"/>
        <v>0.06</v>
      </c>
      <c r="P181" s="129">
        <f t="shared" si="47"/>
        <v>0.06</v>
      </c>
      <c r="Q181" s="129">
        <f t="shared" si="47"/>
        <v>0.06</v>
      </c>
      <c r="R181" s="129">
        <f t="shared" si="47"/>
        <v>0.06</v>
      </c>
      <c r="S181" s="129">
        <f t="shared" si="48"/>
        <v>0.06</v>
      </c>
      <c r="T181" s="129">
        <f t="shared" si="48"/>
        <v>0.06</v>
      </c>
      <c r="U181" s="129">
        <f t="shared" si="48"/>
        <v>0.06</v>
      </c>
      <c r="V181" s="129">
        <f t="shared" si="48"/>
        <v>0.06</v>
      </c>
      <c r="W181" s="129">
        <f t="shared" si="48"/>
        <v>0.06</v>
      </c>
      <c r="X181" s="129">
        <f t="shared" si="48"/>
        <v>0.06</v>
      </c>
      <c r="Y181" s="129">
        <f t="shared" si="48"/>
        <v>0.06</v>
      </c>
      <c r="Z181" s="129">
        <f t="shared" si="48"/>
        <v>0.06</v>
      </c>
      <c r="AA181" s="129">
        <f t="shared" si="48"/>
        <v>0.06</v>
      </c>
      <c r="AB181" s="129">
        <f t="shared" si="48"/>
        <v>0.06</v>
      </c>
      <c r="AC181" s="129">
        <f t="shared" si="48"/>
        <v>0.06</v>
      </c>
      <c r="AD181" s="129">
        <f t="shared" si="48"/>
        <v>0.06</v>
      </c>
      <c r="AE181" s="129">
        <f t="shared" si="48"/>
        <v>0.06</v>
      </c>
      <c r="AF181" s="129">
        <f t="shared" si="48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185</v>
      </c>
      <c r="B182" s="128">
        <v>0.11</v>
      </c>
      <c r="C182" s="129">
        <f t="shared" si="47"/>
        <v>0.11</v>
      </c>
      <c r="D182" s="129">
        <f t="shared" si="47"/>
        <v>0.11</v>
      </c>
      <c r="E182" s="129">
        <f t="shared" si="47"/>
        <v>0.11</v>
      </c>
      <c r="F182" s="129">
        <f t="shared" si="47"/>
        <v>0.11</v>
      </c>
      <c r="G182" s="129">
        <f t="shared" si="47"/>
        <v>0.11</v>
      </c>
      <c r="H182" s="129">
        <f t="shared" si="47"/>
        <v>0.11</v>
      </c>
      <c r="I182" s="129">
        <f t="shared" si="47"/>
        <v>0.11</v>
      </c>
      <c r="J182" s="129">
        <f t="shared" si="47"/>
        <v>0.11</v>
      </c>
      <c r="K182" s="129">
        <f t="shared" si="47"/>
        <v>0.11</v>
      </c>
      <c r="L182" s="129">
        <f t="shared" si="47"/>
        <v>0.11</v>
      </c>
      <c r="M182" s="129">
        <f t="shared" si="47"/>
        <v>0.11</v>
      </c>
      <c r="N182" s="129">
        <f t="shared" si="47"/>
        <v>0.11</v>
      </c>
      <c r="O182" s="129">
        <f t="shared" si="47"/>
        <v>0.11</v>
      </c>
      <c r="P182" s="129">
        <f t="shared" si="47"/>
        <v>0.11</v>
      </c>
      <c r="Q182" s="129">
        <f t="shared" si="47"/>
        <v>0.11</v>
      </c>
      <c r="R182" s="129">
        <f t="shared" si="47"/>
        <v>0.11</v>
      </c>
      <c r="S182" s="129">
        <f t="shared" si="48"/>
        <v>0.11</v>
      </c>
      <c r="T182" s="129">
        <f t="shared" si="48"/>
        <v>0.11</v>
      </c>
      <c r="U182" s="129">
        <f t="shared" si="48"/>
        <v>0.11</v>
      </c>
      <c r="V182" s="129">
        <f t="shared" si="48"/>
        <v>0.11</v>
      </c>
      <c r="W182" s="129">
        <f t="shared" si="48"/>
        <v>0.11</v>
      </c>
      <c r="X182" s="129">
        <f t="shared" si="48"/>
        <v>0.11</v>
      </c>
      <c r="Y182" s="129">
        <f t="shared" si="48"/>
        <v>0.11</v>
      </c>
      <c r="Z182" s="129">
        <f t="shared" si="48"/>
        <v>0.11</v>
      </c>
      <c r="AA182" s="129">
        <f t="shared" si="48"/>
        <v>0.11</v>
      </c>
      <c r="AB182" s="129">
        <f t="shared" si="48"/>
        <v>0.11</v>
      </c>
      <c r="AC182" s="129">
        <f t="shared" si="48"/>
        <v>0.11</v>
      </c>
      <c r="AD182" s="129">
        <f t="shared" si="48"/>
        <v>0.11</v>
      </c>
      <c r="AE182" s="129">
        <f t="shared" si="48"/>
        <v>0.11</v>
      </c>
      <c r="AF182" s="129">
        <f t="shared" si="48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186</v>
      </c>
      <c r="B183" s="128">
        <v>0.1</v>
      </c>
      <c r="C183" s="129">
        <f t="shared" si="47"/>
        <v>0.1</v>
      </c>
      <c r="D183" s="129">
        <f t="shared" si="47"/>
        <v>0.1</v>
      </c>
      <c r="E183" s="129">
        <f t="shared" si="47"/>
        <v>0.1</v>
      </c>
      <c r="F183" s="129">
        <f t="shared" si="47"/>
        <v>0.1</v>
      </c>
      <c r="G183" s="129">
        <f t="shared" si="47"/>
        <v>0.1</v>
      </c>
      <c r="H183" s="129">
        <f t="shared" si="47"/>
        <v>0.1</v>
      </c>
      <c r="I183" s="129">
        <f t="shared" si="47"/>
        <v>0.1</v>
      </c>
      <c r="J183" s="129">
        <f t="shared" si="47"/>
        <v>0.1</v>
      </c>
      <c r="K183" s="129">
        <f t="shared" si="47"/>
        <v>0.1</v>
      </c>
      <c r="L183" s="129">
        <f t="shared" si="47"/>
        <v>0.1</v>
      </c>
      <c r="M183" s="129">
        <f t="shared" si="47"/>
        <v>0.1</v>
      </c>
      <c r="N183" s="129">
        <f t="shared" si="47"/>
        <v>0.1</v>
      </c>
      <c r="O183" s="129">
        <f t="shared" si="47"/>
        <v>0.1</v>
      </c>
      <c r="P183" s="129">
        <f t="shared" si="47"/>
        <v>0.1</v>
      </c>
      <c r="Q183" s="129">
        <f t="shared" si="47"/>
        <v>0.1</v>
      </c>
      <c r="R183" s="129">
        <f t="shared" si="48"/>
        <v>0.1</v>
      </c>
      <c r="S183" s="129">
        <f t="shared" si="48"/>
        <v>0.1</v>
      </c>
      <c r="T183" s="129">
        <f t="shared" si="48"/>
        <v>0.1</v>
      </c>
      <c r="U183" s="129">
        <f t="shared" si="48"/>
        <v>0.1</v>
      </c>
      <c r="V183" s="129">
        <f t="shared" si="48"/>
        <v>0.1</v>
      </c>
      <c r="W183" s="129">
        <f t="shared" si="48"/>
        <v>0.1</v>
      </c>
      <c r="X183" s="129">
        <f t="shared" si="48"/>
        <v>0.1</v>
      </c>
      <c r="Y183" s="129">
        <f t="shared" si="48"/>
        <v>0.1</v>
      </c>
      <c r="Z183" s="129">
        <f t="shared" si="48"/>
        <v>0.1</v>
      </c>
      <c r="AA183" s="129">
        <f t="shared" si="48"/>
        <v>0.1</v>
      </c>
      <c r="AB183" s="129">
        <f t="shared" si="48"/>
        <v>0.1</v>
      </c>
      <c r="AC183" s="129">
        <f t="shared" si="48"/>
        <v>0.1</v>
      </c>
      <c r="AD183" s="129">
        <f t="shared" si="48"/>
        <v>0.1</v>
      </c>
      <c r="AE183" s="129">
        <f t="shared" si="48"/>
        <v>0.1</v>
      </c>
      <c r="AF183" s="129">
        <f t="shared" si="48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187</v>
      </c>
      <c r="B184" s="128">
        <v>0.09</v>
      </c>
      <c r="C184" s="129">
        <f t="shared" si="47"/>
        <v>0.09</v>
      </c>
      <c r="D184" s="129">
        <f t="shared" si="47"/>
        <v>0.09</v>
      </c>
      <c r="E184" s="129">
        <f t="shared" si="47"/>
        <v>0.09</v>
      </c>
      <c r="F184" s="129">
        <f t="shared" si="47"/>
        <v>0.09</v>
      </c>
      <c r="G184" s="129">
        <f t="shared" si="47"/>
        <v>0.09</v>
      </c>
      <c r="H184" s="129">
        <f t="shared" si="47"/>
        <v>0.09</v>
      </c>
      <c r="I184" s="129">
        <f t="shared" si="47"/>
        <v>0.09</v>
      </c>
      <c r="J184" s="129">
        <f t="shared" si="47"/>
        <v>0.09</v>
      </c>
      <c r="K184" s="129">
        <f t="shared" si="47"/>
        <v>0.09</v>
      </c>
      <c r="L184" s="129">
        <f t="shared" si="47"/>
        <v>0.09</v>
      </c>
      <c r="M184" s="129">
        <f t="shared" si="47"/>
        <v>0.09</v>
      </c>
      <c r="N184" s="129">
        <f t="shared" si="47"/>
        <v>0.09</v>
      </c>
      <c r="O184" s="129">
        <f t="shared" si="47"/>
        <v>0.09</v>
      </c>
      <c r="P184" s="129">
        <f t="shared" si="47"/>
        <v>0.09</v>
      </c>
      <c r="Q184" s="129">
        <f t="shared" si="47"/>
        <v>0.09</v>
      </c>
      <c r="R184" s="129">
        <f t="shared" si="48"/>
        <v>0.09</v>
      </c>
      <c r="S184" s="129">
        <f t="shared" si="48"/>
        <v>0.09</v>
      </c>
      <c r="T184" s="129">
        <f t="shared" si="48"/>
        <v>0.09</v>
      </c>
      <c r="U184" s="129">
        <f t="shared" si="48"/>
        <v>0.09</v>
      </c>
      <c r="V184" s="129">
        <f t="shared" si="48"/>
        <v>0.09</v>
      </c>
      <c r="W184" s="129">
        <f t="shared" si="48"/>
        <v>0.09</v>
      </c>
      <c r="X184" s="129">
        <f t="shared" si="48"/>
        <v>0.09</v>
      </c>
      <c r="Y184" s="129">
        <f t="shared" si="48"/>
        <v>0.09</v>
      </c>
      <c r="Z184" s="129">
        <f t="shared" si="48"/>
        <v>0.09</v>
      </c>
      <c r="AA184" s="129">
        <f t="shared" si="48"/>
        <v>0.09</v>
      </c>
      <c r="AB184" s="129">
        <f t="shared" si="48"/>
        <v>0.09</v>
      </c>
      <c r="AC184" s="129">
        <f t="shared" si="48"/>
        <v>0.09</v>
      </c>
      <c r="AD184" s="129">
        <f t="shared" si="48"/>
        <v>0.09</v>
      </c>
      <c r="AE184" s="129">
        <f t="shared" si="48"/>
        <v>0.09</v>
      </c>
      <c r="AF184" s="129">
        <f t="shared" si="48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188</v>
      </c>
      <c r="B185" s="50">
        <v>0.04</v>
      </c>
      <c r="C185" s="129">
        <f t="shared" si="47"/>
        <v>0.04</v>
      </c>
      <c r="D185" s="129">
        <f t="shared" si="47"/>
        <v>0.04</v>
      </c>
      <c r="E185" s="129">
        <f t="shared" si="47"/>
        <v>0.04</v>
      </c>
      <c r="F185" s="129">
        <f t="shared" si="47"/>
        <v>0.04</v>
      </c>
      <c r="G185" s="129">
        <f t="shared" si="47"/>
        <v>0.04</v>
      </c>
      <c r="H185" s="129">
        <f t="shared" si="47"/>
        <v>0.04</v>
      </c>
      <c r="I185" s="129">
        <f t="shared" si="47"/>
        <v>0.04</v>
      </c>
      <c r="J185" s="129">
        <f t="shared" si="47"/>
        <v>0.04</v>
      </c>
      <c r="K185" s="129">
        <f t="shared" si="47"/>
        <v>0.04</v>
      </c>
      <c r="L185" s="129">
        <f t="shared" si="47"/>
        <v>0.04</v>
      </c>
      <c r="M185" s="129">
        <f t="shared" si="47"/>
        <v>0.04</v>
      </c>
      <c r="N185" s="129">
        <f t="shared" si="47"/>
        <v>0.04</v>
      </c>
      <c r="O185" s="129">
        <f t="shared" si="47"/>
        <v>0.04</v>
      </c>
      <c r="P185" s="129">
        <f t="shared" si="47"/>
        <v>0.04</v>
      </c>
      <c r="Q185" s="129">
        <f t="shared" si="47"/>
        <v>0.04</v>
      </c>
      <c r="R185" s="129">
        <f t="shared" si="48"/>
        <v>0.04</v>
      </c>
      <c r="S185" s="129">
        <f t="shared" si="48"/>
        <v>0.04</v>
      </c>
      <c r="T185" s="129">
        <f t="shared" si="48"/>
        <v>0.04</v>
      </c>
      <c r="U185" s="129">
        <f t="shared" si="48"/>
        <v>0.04</v>
      </c>
      <c r="V185" s="129">
        <f t="shared" si="48"/>
        <v>0.04</v>
      </c>
      <c r="W185" s="129">
        <f t="shared" si="48"/>
        <v>0.04</v>
      </c>
      <c r="X185" s="129">
        <f t="shared" si="48"/>
        <v>0.04</v>
      </c>
      <c r="Y185" s="129">
        <f t="shared" si="48"/>
        <v>0.04</v>
      </c>
      <c r="Z185" s="129">
        <f t="shared" si="48"/>
        <v>0.04</v>
      </c>
      <c r="AA185" s="129">
        <f t="shared" si="48"/>
        <v>0.04</v>
      </c>
      <c r="AB185" s="129">
        <f t="shared" si="48"/>
        <v>0.04</v>
      </c>
      <c r="AC185" s="129">
        <f t="shared" si="48"/>
        <v>0.04</v>
      </c>
      <c r="AD185" s="129">
        <f t="shared" si="48"/>
        <v>0.04</v>
      </c>
      <c r="AE185" s="129">
        <f t="shared" si="48"/>
        <v>0.04</v>
      </c>
      <c r="AF185" s="129">
        <f t="shared" si="48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189</v>
      </c>
      <c r="B186" s="50">
        <v>2.3E-2</v>
      </c>
      <c r="C186" s="129">
        <f>B186</f>
        <v>2.3E-2</v>
      </c>
      <c r="D186" s="129">
        <f t="shared" si="47"/>
        <v>2.3E-2</v>
      </c>
      <c r="E186" s="129">
        <f t="shared" si="47"/>
        <v>2.3E-2</v>
      </c>
      <c r="F186" s="129">
        <f t="shared" si="47"/>
        <v>2.3E-2</v>
      </c>
      <c r="G186" s="129">
        <f t="shared" si="47"/>
        <v>2.3E-2</v>
      </c>
      <c r="H186" s="129">
        <f t="shared" si="47"/>
        <v>2.3E-2</v>
      </c>
      <c r="I186" s="129">
        <f t="shared" si="47"/>
        <v>2.3E-2</v>
      </c>
      <c r="J186" s="129">
        <f t="shared" si="47"/>
        <v>2.3E-2</v>
      </c>
      <c r="K186" s="129">
        <f t="shared" si="47"/>
        <v>2.3E-2</v>
      </c>
      <c r="L186" s="129">
        <f t="shared" si="47"/>
        <v>2.3E-2</v>
      </c>
      <c r="M186" s="129">
        <f t="shared" si="47"/>
        <v>2.3E-2</v>
      </c>
      <c r="N186" s="129">
        <f t="shared" si="47"/>
        <v>2.3E-2</v>
      </c>
      <c r="O186" s="129">
        <f t="shared" si="47"/>
        <v>2.3E-2</v>
      </c>
      <c r="P186" s="129">
        <f t="shared" si="47"/>
        <v>2.3E-2</v>
      </c>
      <c r="Q186" s="129">
        <f t="shared" si="47"/>
        <v>2.3E-2</v>
      </c>
      <c r="R186" s="129">
        <f t="shared" si="48"/>
        <v>2.3E-2</v>
      </c>
      <c r="S186" s="129">
        <f t="shared" si="48"/>
        <v>2.3E-2</v>
      </c>
      <c r="T186" s="129">
        <f t="shared" si="48"/>
        <v>2.3E-2</v>
      </c>
      <c r="U186" s="129">
        <f t="shared" si="48"/>
        <v>2.3E-2</v>
      </c>
      <c r="V186" s="129">
        <f t="shared" si="48"/>
        <v>2.3E-2</v>
      </c>
      <c r="W186" s="129">
        <f t="shared" si="48"/>
        <v>2.3E-2</v>
      </c>
      <c r="X186" s="129">
        <f t="shared" si="48"/>
        <v>2.3E-2</v>
      </c>
      <c r="Y186" s="129">
        <f t="shared" si="48"/>
        <v>2.3E-2</v>
      </c>
      <c r="Z186" s="129">
        <f t="shared" si="48"/>
        <v>2.3E-2</v>
      </c>
      <c r="AA186" s="129">
        <f t="shared" si="48"/>
        <v>2.3E-2</v>
      </c>
      <c r="AB186" s="129">
        <f t="shared" si="48"/>
        <v>2.3E-2</v>
      </c>
      <c r="AC186" s="129">
        <f t="shared" si="48"/>
        <v>2.3E-2</v>
      </c>
      <c r="AD186" s="129">
        <f t="shared" si="48"/>
        <v>2.3E-2</v>
      </c>
      <c r="AE186" s="129">
        <f t="shared" si="48"/>
        <v>2.3E-2</v>
      </c>
      <c r="AF186" s="129">
        <f t="shared" si="48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206</v>
      </c>
      <c r="B187" s="131">
        <f t="shared" ref="B187:AG187" si="49">SUM(B97:B186)</f>
        <v>194.70600000000002</v>
      </c>
      <c r="C187" s="131">
        <f t="shared" si="49"/>
        <v>194.70600000000002</v>
      </c>
      <c r="D187" s="131">
        <f t="shared" si="49"/>
        <v>194.70600000000002</v>
      </c>
      <c r="E187" s="131">
        <f t="shared" si="49"/>
        <v>194.70600000000002</v>
      </c>
      <c r="F187" s="131">
        <f t="shared" si="49"/>
        <v>194.70600000000002</v>
      </c>
      <c r="G187" s="131">
        <f t="shared" si="49"/>
        <v>194.70600000000002</v>
      </c>
      <c r="H187" s="131">
        <f t="shared" si="49"/>
        <v>194.70600000000002</v>
      </c>
      <c r="I187" s="131">
        <f t="shared" si="49"/>
        <v>192.10600000000005</v>
      </c>
      <c r="J187" s="131">
        <f t="shared" si="49"/>
        <v>192.10600000000005</v>
      </c>
      <c r="K187" s="131">
        <f t="shared" si="49"/>
        <v>192.10600000000005</v>
      </c>
      <c r="L187" s="131">
        <f t="shared" si="49"/>
        <v>192.10600000000005</v>
      </c>
      <c r="M187" s="131">
        <f t="shared" si="49"/>
        <v>192.10600000000005</v>
      </c>
      <c r="N187" s="131">
        <f t="shared" si="49"/>
        <v>192.10600000000005</v>
      </c>
      <c r="O187" s="131">
        <f t="shared" si="49"/>
        <v>192.10600000000005</v>
      </c>
      <c r="P187" s="131">
        <f t="shared" si="49"/>
        <v>192.10600000000005</v>
      </c>
      <c r="Q187" s="131">
        <f t="shared" si="49"/>
        <v>192.10600000000005</v>
      </c>
      <c r="R187" s="131">
        <f t="shared" si="49"/>
        <v>192.10600000000005</v>
      </c>
      <c r="S187" s="131">
        <f t="shared" si="49"/>
        <v>192.10600000000005</v>
      </c>
      <c r="T187" s="131">
        <f t="shared" si="49"/>
        <v>192.10600000000005</v>
      </c>
      <c r="U187" s="131">
        <f t="shared" si="49"/>
        <v>192.10600000000005</v>
      </c>
      <c r="V187" s="131">
        <f t="shared" si="49"/>
        <v>192.10600000000005</v>
      </c>
      <c r="W187" s="131">
        <f t="shared" si="49"/>
        <v>192.10600000000005</v>
      </c>
      <c r="X187" s="131">
        <f t="shared" si="49"/>
        <v>192.10600000000005</v>
      </c>
      <c r="Y187" s="131">
        <f t="shared" si="49"/>
        <v>192.10600000000005</v>
      </c>
      <c r="Z187" s="131">
        <f t="shared" si="49"/>
        <v>192.10600000000005</v>
      </c>
      <c r="AA187" s="131">
        <f t="shared" si="49"/>
        <v>192.10600000000005</v>
      </c>
      <c r="AB187" s="131">
        <f t="shared" si="49"/>
        <v>192.10600000000005</v>
      </c>
      <c r="AC187" s="131">
        <f t="shared" si="49"/>
        <v>192.10600000000005</v>
      </c>
      <c r="AD187" s="131">
        <f t="shared" si="49"/>
        <v>192.10600000000005</v>
      </c>
      <c r="AE187" s="131">
        <f t="shared" si="49"/>
        <v>192.10600000000005</v>
      </c>
      <c r="AF187" s="131">
        <f t="shared" si="49"/>
        <v>192.10600000000005</v>
      </c>
      <c r="AG187" s="132">
        <f t="shared" si="49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63</v>
      </c>
      <c r="B189" s="133">
        <v>0.3</v>
      </c>
      <c r="C189" s="133">
        <f t="shared" ref="C189:R194" si="50">B189</f>
        <v>0.3</v>
      </c>
      <c r="D189" s="133">
        <f t="shared" si="50"/>
        <v>0.3</v>
      </c>
      <c r="E189" s="133">
        <f t="shared" si="50"/>
        <v>0.3</v>
      </c>
      <c r="F189" s="133">
        <f t="shared" si="50"/>
        <v>0.3</v>
      </c>
      <c r="G189" s="133">
        <f t="shared" si="50"/>
        <v>0.3</v>
      </c>
      <c r="H189" s="133">
        <f t="shared" si="50"/>
        <v>0.3</v>
      </c>
      <c r="I189" s="133">
        <f t="shared" si="50"/>
        <v>0.3</v>
      </c>
      <c r="J189" s="133">
        <f t="shared" si="50"/>
        <v>0.3</v>
      </c>
      <c r="K189" s="133">
        <f t="shared" si="50"/>
        <v>0.3</v>
      </c>
      <c r="L189" s="133">
        <f t="shared" si="50"/>
        <v>0.3</v>
      </c>
      <c r="M189" s="133">
        <f t="shared" si="50"/>
        <v>0.3</v>
      </c>
      <c r="N189" s="133">
        <f t="shared" si="50"/>
        <v>0.3</v>
      </c>
      <c r="O189" s="133">
        <f t="shared" si="50"/>
        <v>0.3</v>
      </c>
      <c r="P189" s="133">
        <f t="shared" si="50"/>
        <v>0.3</v>
      </c>
      <c r="Q189" s="133">
        <f t="shared" si="50"/>
        <v>0.3</v>
      </c>
      <c r="R189" s="133">
        <f t="shared" si="50"/>
        <v>0.3</v>
      </c>
      <c r="S189" s="133">
        <f t="shared" ref="S189:AF194" si="51">R189</f>
        <v>0.3</v>
      </c>
      <c r="T189" s="133">
        <f t="shared" si="51"/>
        <v>0.3</v>
      </c>
      <c r="U189" s="133">
        <f t="shared" si="51"/>
        <v>0.3</v>
      </c>
      <c r="V189" s="133">
        <f t="shared" si="51"/>
        <v>0.3</v>
      </c>
      <c r="W189" s="133">
        <f t="shared" si="51"/>
        <v>0.3</v>
      </c>
      <c r="X189" s="133">
        <f t="shared" si="51"/>
        <v>0.3</v>
      </c>
      <c r="Y189" s="133">
        <f t="shared" si="51"/>
        <v>0.3</v>
      </c>
      <c r="Z189" s="133">
        <f t="shared" si="51"/>
        <v>0.3</v>
      </c>
      <c r="AA189" s="133">
        <f t="shared" si="51"/>
        <v>0.3</v>
      </c>
      <c r="AB189" s="133">
        <f t="shared" si="51"/>
        <v>0.3</v>
      </c>
      <c r="AC189" s="133">
        <f t="shared" si="51"/>
        <v>0.3</v>
      </c>
      <c r="AD189" s="133">
        <f t="shared" si="51"/>
        <v>0.3</v>
      </c>
      <c r="AE189" s="133">
        <f t="shared" si="51"/>
        <v>0.3</v>
      </c>
      <c r="AF189" s="133">
        <f t="shared" si="51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64</v>
      </c>
      <c r="B190" s="129">
        <v>0.4</v>
      </c>
      <c r="C190" s="129">
        <f t="shared" si="50"/>
        <v>0.4</v>
      </c>
      <c r="D190" s="129">
        <f t="shared" si="50"/>
        <v>0.4</v>
      </c>
      <c r="E190" s="129">
        <f t="shared" si="50"/>
        <v>0.4</v>
      </c>
      <c r="F190" s="129">
        <f t="shared" si="50"/>
        <v>0.4</v>
      </c>
      <c r="G190" s="129">
        <f t="shared" si="50"/>
        <v>0.4</v>
      </c>
      <c r="H190" s="129">
        <f t="shared" si="50"/>
        <v>0.4</v>
      </c>
      <c r="I190" s="129">
        <f t="shared" si="50"/>
        <v>0.4</v>
      </c>
      <c r="J190" s="129">
        <f t="shared" si="50"/>
        <v>0.4</v>
      </c>
      <c r="K190" s="129">
        <f t="shared" si="50"/>
        <v>0.4</v>
      </c>
      <c r="L190" s="129">
        <f t="shared" si="50"/>
        <v>0.4</v>
      </c>
      <c r="M190" s="129">
        <f t="shared" si="50"/>
        <v>0.4</v>
      </c>
      <c r="N190" s="129">
        <f t="shared" si="50"/>
        <v>0.4</v>
      </c>
      <c r="O190" s="129">
        <f t="shared" si="50"/>
        <v>0.4</v>
      </c>
      <c r="P190" s="129">
        <f t="shared" si="50"/>
        <v>0.4</v>
      </c>
      <c r="Q190" s="129">
        <f t="shared" si="50"/>
        <v>0.4</v>
      </c>
      <c r="R190" s="129">
        <f t="shared" si="50"/>
        <v>0.4</v>
      </c>
      <c r="S190" s="129">
        <f t="shared" si="51"/>
        <v>0.4</v>
      </c>
      <c r="T190" s="129">
        <f t="shared" si="51"/>
        <v>0.4</v>
      </c>
      <c r="U190" s="129">
        <f t="shared" si="51"/>
        <v>0.4</v>
      </c>
      <c r="V190" s="129">
        <f>U190</f>
        <v>0.4</v>
      </c>
      <c r="W190" s="129">
        <f>V190</f>
        <v>0.4</v>
      </c>
      <c r="X190" s="129">
        <f t="shared" si="51"/>
        <v>0.4</v>
      </c>
      <c r="Y190" s="129">
        <f t="shared" si="51"/>
        <v>0.4</v>
      </c>
      <c r="Z190" s="129">
        <f t="shared" si="51"/>
        <v>0.4</v>
      </c>
      <c r="AA190" s="129">
        <f t="shared" si="51"/>
        <v>0.4</v>
      </c>
      <c r="AB190" s="129">
        <f t="shared" si="51"/>
        <v>0.4</v>
      </c>
      <c r="AC190" s="129">
        <f t="shared" si="51"/>
        <v>0.4</v>
      </c>
      <c r="AD190" s="129">
        <f t="shared" si="51"/>
        <v>0.4</v>
      </c>
      <c r="AE190" s="129">
        <f t="shared" si="51"/>
        <v>0.4</v>
      </c>
      <c r="AF190" s="129">
        <f t="shared" si="51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65</v>
      </c>
      <c r="B191" s="129">
        <v>1.5</v>
      </c>
      <c r="C191" s="129">
        <f t="shared" si="50"/>
        <v>1.5</v>
      </c>
      <c r="D191" s="129">
        <f t="shared" si="50"/>
        <v>1.5</v>
      </c>
      <c r="E191" s="129">
        <f t="shared" si="50"/>
        <v>1.5</v>
      </c>
      <c r="F191" s="129">
        <f t="shared" si="50"/>
        <v>1.5</v>
      </c>
      <c r="G191" s="129">
        <f t="shared" si="50"/>
        <v>1.5</v>
      </c>
      <c r="H191" s="129">
        <f t="shared" si="50"/>
        <v>1.5</v>
      </c>
      <c r="I191" s="129">
        <f t="shared" si="50"/>
        <v>1.5</v>
      </c>
      <c r="J191" s="129">
        <f t="shared" si="50"/>
        <v>1.5</v>
      </c>
      <c r="K191" s="129">
        <f t="shared" si="50"/>
        <v>1.5</v>
      </c>
      <c r="L191" s="129">
        <f t="shared" si="50"/>
        <v>1.5</v>
      </c>
      <c r="M191" s="129">
        <f t="shared" si="50"/>
        <v>1.5</v>
      </c>
      <c r="N191" s="129">
        <f t="shared" si="50"/>
        <v>1.5</v>
      </c>
      <c r="O191" s="129">
        <f t="shared" si="50"/>
        <v>1.5</v>
      </c>
      <c r="P191" s="129">
        <f t="shared" si="50"/>
        <v>1.5</v>
      </c>
      <c r="Q191" s="129">
        <f t="shared" si="50"/>
        <v>1.5</v>
      </c>
      <c r="R191" s="129">
        <f t="shared" si="50"/>
        <v>1.5</v>
      </c>
      <c r="S191" s="129">
        <f t="shared" si="51"/>
        <v>1.5</v>
      </c>
      <c r="T191" s="129">
        <f t="shared" si="51"/>
        <v>1.5</v>
      </c>
      <c r="U191" s="129">
        <f t="shared" si="51"/>
        <v>1.5</v>
      </c>
      <c r="V191" s="129">
        <f t="shared" si="51"/>
        <v>1.5</v>
      </c>
      <c r="W191" s="129">
        <f t="shared" si="51"/>
        <v>1.5</v>
      </c>
      <c r="X191" s="129">
        <f t="shared" si="51"/>
        <v>1.5</v>
      </c>
      <c r="Y191" s="129">
        <f t="shared" si="51"/>
        <v>1.5</v>
      </c>
      <c r="Z191" s="129">
        <f t="shared" si="51"/>
        <v>1.5</v>
      </c>
      <c r="AA191" s="129">
        <f t="shared" si="51"/>
        <v>1.5</v>
      </c>
      <c r="AB191" s="129">
        <f t="shared" si="51"/>
        <v>1.5</v>
      </c>
      <c r="AC191" s="129">
        <f t="shared" si="51"/>
        <v>1.5</v>
      </c>
      <c r="AD191" s="129">
        <f t="shared" si="51"/>
        <v>1.5</v>
      </c>
      <c r="AE191" s="129">
        <f t="shared" si="51"/>
        <v>1.5</v>
      </c>
      <c r="AF191" s="129">
        <f t="shared" si="51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66</v>
      </c>
      <c r="B192" s="129">
        <v>0.3</v>
      </c>
      <c r="C192" s="129">
        <f t="shared" si="50"/>
        <v>0.3</v>
      </c>
      <c r="D192" s="129">
        <f t="shared" si="50"/>
        <v>0.3</v>
      </c>
      <c r="E192" s="129">
        <f t="shared" si="50"/>
        <v>0.3</v>
      </c>
      <c r="F192" s="129">
        <f t="shared" si="50"/>
        <v>0.3</v>
      </c>
      <c r="G192" s="129">
        <f t="shared" si="50"/>
        <v>0.3</v>
      </c>
      <c r="H192" s="129">
        <f t="shared" si="50"/>
        <v>0.3</v>
      </c>
      <c r="I192" s="129">
        <f t="shared" si="50"/>
        <v>0.3</v>
      </c>
      <c r="J192" s="129">
        <f t="shared" si="50"/>
        <v>0.3</v>
      </c>
      <c r="K192" s="129">
        <f t="shared" si="50"/>
        <v>0.3</v>
      </c>
      <c r="L192" s="129">
        <f t="shared" si="50"/>
        <v>0.3</v>
      </c>
      <c r="M192" s="129">
        <f t="shared" si="50"/>
        <v>0.3</v>
      </c>
      <c r="N192" s="129">
        <f t="shared" si="50"/>
        <v>0.3</v>
      </c>
      <c r="O192" s="129">
        <f t="shared" si="50"/>
        <v>0.3</v>
      </c>
      <c r="P192" s="129">
        <f t="shared" si="50"/>
        <v>0.3</v>
      </c>
      <c r="Q192" s="129">
        <f t="shared" si="50"/>
        <v>0.3</v>
      </c>
      <c r="R192" s="129">
        <f t="shared" si="50"/>
        <v>0.3</v>
      </c>
      <c r="S192" s="129">
        <f t="shared" si="51"/>
        <v>0.3</v>
      </c>
      <c r="T192" s="129">
        <f t="shared" si="51"/>
        <v>0.3</v>
      </c>
      <c r="U192" s="129">
        <f t="shared" si="51"/>
        <v>0.3</v>
      </c>
      <c r="V192" s="129">
        <f t="shared" si="51"/>
        <v>0.3</v>
      </c>
      <c r="W192" s="129">
        <f t="shared" si="51"/>
        <v>0.3</v>
      </c>
      <c r="X192" s="129">
        <f t="shared" si="51"/>
        <v>0.3</v>
      </c>
      <c r="Y192" s="129">
        <f t="shared" si="51"/>
        <v>0.3</v>
      </c>
      <c r="Z192" s="129">
        <f t="shared" si="51"/>
        <v>0.3</v>
      </c>
      <c r="AA192" s="129">
        <f t="shared" si="51"/>
        <v>0.3</v>
      </c>
      <c r="AB192" s="129">
        <f t="shared" si="51"/>
        <v>0.3</v>
      </c>
      <c r="AC192" s="129">
        <f t="shared" si="51"/>
        <v>0.3</v>
      </c>
      <c r="AD192" s="129">
        <f t="shared" si="51"/>
        <v>0.3</v>
      </c>
      <c r="AE192" s="129">
        <f t="shared" si="51"/>
        <v>0.3</v>
      </c>
      <c r="AF192" s="129">
        <f t="shared" si="51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67</v>
      </c>
      <c r="B193" s="129">
        <v>0.4</v>
      </c>
      <c r="C193" s="129">
        <f t="shared" si="50"/>
        <v>0.4</v>
      </c>
      <c r="D193" s="129">
        <f t="shared" si="50"/>
        <v>0.4</v>
      </c>
      <c r="E193" s="129">
        <f t="shared" si="50"/>
        <v>0.4</v>
      </c>
      <c r="F193" s="129">
        <f t="shared" si="50"/>
        <v>0.4</v>
      </c>
      <c r="G193" s="129">
        <f t="shared" si="50"/>
        <v>0.4</v>
      </c>
      <c r="H193" s="129">
        <f t="shared" si="50"/>
        <v>0.4</v>
      </c>
      <c r="I193" s="129">
        <f t="shared" si="50"/>
        <v>0.4</v>
      </c>
      <c r="J193" s="129">
        <f t="shared" si="50"/>
        <v>0.4</v>
      </c>
      <c r="K193" s="129">
        <f t="shared" si="50"/>
        <v>0.4</v>
      </c>
      <c r="L193" s="129">
        <f t="shared" si="50"/>
        <v>0.4</v>
      </c>
      <c r="M193" s="129">
        <f t="shared" si="50"/>
        <v>0.4</v>
      </c>
      <c r="N193" s="129">
        <f t="shared" si="50"/>
        <v>0.4</v>
      </c>
      <c r="O193" s="129">
        <f t="shared" si="50"/>
        <v>0.4</v>
      </c>
      <c r="P193" s="129">
        <f t="shared" si="50"/>
        <v>0.4</v>
      </c>
      <c r="Q193" s="129">
        <f t="shared" si="50"/>
        <v>0.4</v>
      </c>
      <c r="R193" s="129">
        <f t="shared" si="50"/>
        <v>0.4</v>
      </c>
      <c r="S193" s="129">
        <f t="shared" si="51"/>
        <v>0.4</v>
      </c>
      <c r="T193" s="129">
        <f t="shared" si="51"/>
        <v>0.4</v>
      </c>
      <c r="U193" s="129">
        <f t="shared" si="51"/>
        <v>0.4</v>
      </c>
      <c r="V193" s="129">
        <f t="shared" si="51"/>
        <v>0.4</v>
      </c>
      <c r="W193" s="129">
        <f t="shared" si="51"/>
        <v>0.4</v>
      </c>
      <c r="X193" s="129">
        <f t="shared" si="51"/>
        <v>0.4</v>
      </c>
      <c r="Y193" s="129">
        <f t="shared" si="51"/>
        <v>0.4</v>
      </c>
      <c r="Z193" s="129">
        <f t="shared" si="51"/>
        <v>0.4</v>
      </c>
      <c r="AA193" s="129">
        <f t="shared" si="51"/>
        <v>0.4</v>
      </c>
      <c r="AB193" s="129">
        <f t="shared" si="51"/>
        <v>0.4</v>
      </c>
      <c r="AC193" s="129">
        <f t="shared" si="51"/>
        <v>0.4</v>
      </c>
      <c r="AD193" s="129">
        <f t="shared" si="51"/>
        <v>0.4</v>
      </c>
      <c r="AE193" s="129">
        <f t="shared" si="51"/>
        <v>0.4</v>
      </c>
      <c r="AF193" s="129">
        <f t="shared" si="51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68</v>
      </c>
      <c r="B194" s="136">
        <v>0.64</v>
      </c>
      <c r="C194" s="136">
        <f t="shared" si="50"/>
        <v>0.64</v>
      </c>
      <c r="D194" s="136">
        <f t="shared" si="50"/>
        <v>0.64</v>
      </c>
      <c r="E194" s="136">
        <f t="shared" si="50"/>
        <v>0.64</v>
      </c>
      <c r="F194" s="136">
        <f t="shared" si="50"/>
        <v>0.64</v>
      </c>
      <c r="G194" s="136">
        <f t="shared" si="50"/>
        <v>0.64</v>
      </c>
      <c r="H194" s="136">
        <f t="shared" si="50"/>
        <v>0.64</v>
      </c>
      <c r="I194" s="136">
        <f t="shared" si="50"/>
        <v>0.64</v>
      </c>
      <c r="J194" s="136">
        <f t="shared" si="50"/>
        <v>0.64</v>
      </c>
      <c r="K194" s="136">
        <f t="shared" si="50"/>
        <v>0.64</v>
      </c>
      <c r="L194" s="136">
        <f t="shared" si="50"/>
        <v>0.64</v>
      </c>
      <c r="M194" s="136">
        <f t="shared" si="50"/>
        <v>0.64</v>
      </c>
      <c r="N194" s="136">
        <f t="shared" si="50"/>
        <v>0.64</v>
      </c>
      <c r="O194" s="136">
        <f t="shared" si="50"/>
        <v>0.64</v>
      </c>
      <c r="P194" s="136">
        <f t="shared" si="50"/>
        <v>0.64</v>
      </c>
      <c r="Q194" s="136">
        <f t="shared" si="50"/>
        <v>0.64</v>
      </c>
      <c r="R194" s="136">
        <f t="shared" si="50"/>
        <v>0.64</v>
      </c>
      <c r="S194" s="136">
        <f t="shared" si="51"/>
        <v>0.64</v>
      </c>
      <c r="T194" s="136">
        <f t="shared" si="51"/>
        <v>0.64</v>
      </c>
      <c r="U194" s="136">
        <f t="shared" si="51"/>
        <v>0.64</v>
      </c>
      <c r="V194" s="136">
        <f t="shared" si="51"/>
        <v>0.64</v>
      </c>
      <c r="W194" s="136">
        <f t="shared" si="51"/>
        <v>0.64</v>
      </c>
      <c r="X194" s="136">
        <f t="shared" si="51"/>
        <v>0.64</v>
      </c>
      <c r="Y194" s="136">
        <f t="shared" si="51"/>
        <v>0.64</v>
      </c>
      <c r="Z194" s="136">
        <f t="shared" si="51"/>
        <v>0.64</v>
      </c>
      <c r="AA194" s="136">
        <f t="shared" si="51"/>
        <v>0.64</v>
      </c>
      <c r="AB194" s="136">
        <f t="shared" si="51"/>
        <v>0.64</v>
      </c>
      <c r="AC194" s="136">
        <f t="shared" si="51"/>
        <v>0.64</v>
      </c>
      <c r="AD194" s="136">
        <f t="shared" si="51"/>
        <v>0.64</v>
      </c>
      <c r="AE194" s="136">
        <f t="shared" si="51"/>
        <v>0.64</v>
      </c>
      <c r="AF194" s="136">
        <f t="shared" si="51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2">SUM(C189:C194)</f>
        <v>3.54</v>
      </c>
      <c r="D195" s="139">
        <f t="shared" si="52"/>
        <v>3.54</v>
      </c>
      <c r="E195" s="139">
        <f t="shared" si="52"/>
        <v>3.54</v>
      </c>
      <c r="F195" s="139">
        <f t="shared" si="52"/>
        <v>3.54</v>
      </c>
      <c r="G195" s="139">
        <f t="shared" si="52"/>
        <v>3.54</v>
      </c>
      <c r="H195" s="139">
        <f t="shared" si="52"/>
        <v>3.54</v>
      </c>
      <c r="I195" s="139">
        <f t="shared" si="52"/>
        <v>3.54</v>
      </c>
      <c r="J195" s="139">
        <f t="shared" si="52"/>
        <v>3.54</v>
      </c>
      <c r="K195" s="139">
        <f t="shared" si="52"/>
        <v>3.54</v>
      </c>
      <c r="L195" s="139">
        <f>SUM(L189:L194)</f>
        <v>3.54</v>
      </c>
      <c r="M195" s="139">
        <f t="shared" ref="M195:R195" si="53">SUM(M189:M194)</f>
        <v>3.54</v>
      </c>
      <c r="N195" s="139">
        <f t="shared" si="53"/>
        <v>3.54</v>
      </c>
      <c r="O195" s="139">
        <f t="shared" si="53"/>
        <v>3.54</v>
      </c>
      <c r="P195" s="139">
        <f t="shared" si="53"/>
        <v>3.54</v>
      </c>
      <c r="Q195" s="139">
        <f t="shared" si="53"/>
        <v>3.54</v>
      </c>
      <c r="R195" s="139">
        <f t="shared" si="53"/>
        <v>3.54</v>
      </c>
      <c r="S195" s="139">
        <f>SUM(S189:S194)</f>
        <v>3.54</v>
      </c>
      <c r="T195" s="139">
        <f t="shared" ref="T195:AG195" si="54">SUM(T189:T194)</f>
        <v>3.54</v>
      </c>
      <c r="U195" s="139">
        <f t="shared" si="54"/>
        <v>3.54</v>
      </c>
      <c r="V195" s="139">
        <f t="shared" si="54"/>
        <v>3.54</v>
      </c>
      <c r="W195" s="139">
        <f t="shared" si="54"/>
        <v>3.54</v>
      </c>
      <c r="X195" s="139">
        <f t="shared" si="54"/>
        <v>3.54</v>
      </c>
      <c r="Y195" s="139">
        <f t="shared" si="54"/>
        <v>3.54</v>
      </c>
      <c r="Z195" s="139">
        <f t="shared" si="54"/>
        <v>3.54</v>
      </c>
      <c r="AA195" s="139">
        <f t="shared" si="54"/>
        <v>3.54</v>
      </c>
      <c r="AB195" s="139">
        <f t="shared" si="54"/>
        <v>3.54</v>
      </c>
      <c r="AC195" s="139">
        <f t="shared" si="54"/>
        <v>3.54</v>
      </c>
      <c r="AD195" s="139">
        <f t="shared" si="54"/>
        <v>3.54</v>
      </c>
      <c r="AE195" s="139">
        <f t="shared" si="54"/>
        <v>3.54</v>
      </c>
      <c r="AF195" s="139">
        <f t="shared" si="54"/>
        <v>3.54</v>
      </c>
      <c r="AG195" s="140">
        <f t="shared" si="54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69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70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71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72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73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74</v>
      </c>
      <c r="B204" s="153">
        <f>MAX(F72:M72)</f>
        <v>1265.1400000000001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1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213" t="s">
        <v>75</v>
      </c>
      <c r="B206" s="213"/>
      <c r="C206" s="45"/>
      <c r="D206" s="155" t="str">
        <f ca="1">"Pie Chart of Daily Peak Demand(Inclusive of Export) of Nepal ("&amp;A4&amp;" "&amp;B4&amp;")"</f>
        <v>Pie Chart of Daily Peak Demand(Inclusive of Export) of Nepal (Nepali Date: 2078/05/1)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2078/05/1)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76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77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78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79</v>
      </c>
      <c r="T209" s="163">
        <f t="shared" ref="T209:AX209" si="55">B72</f>
        <v>1188.94</v>
      </c>
      <c r="U209" s="163">
        <f t="shared" si="55"/>
        <v>1166.99</v>
      </c>
      <c r="V209" s="163">
        <f t="shared" si="55"/>
        <v>1131.69</v>
      </c>
      <c r="W209" s="163">
        <f t="shared" si="55"/>
        <v>1090.04</v>
      </c>
      <c r="X209" s="163">
        <f t="shared" si="55"/>
        <v>1062.94</v>
      </c>
      <c r="Y209" s="163">
        <f t="shared" si="55"/>
        <v>1188.6399999999999</v>
      </c>
      <c r="Z209" s="163">
        <f t="shared" si="55"/>
        <v>1093.04</v>
      </c>
      <c r="AA209" s="163">
        <f t="shared" si="55"/>
        <v>1128.24</v>
      </c>
      <c r="AB209" s="163">
        <f t="shared" si="55"/>
        <v>1172.8899999999999</v>
      </c>
      <c r="AC209" s="163">
        <f t="shared" si="55"/>
        <v>1227.1399999999999</v>
      </c>
      <c r="AD209" s="163">
        <f t="shared" si="55"/>
        <v>1247.1399999999999</v>
      </c>
      <c r="AE209" s="163">
        <f t="shared" si="55"/>
        <v>1265.1400000000001</v>
      </c>
      <c r="AF209" s="163">
        <f t="shared" si="55"/>
        <v>1293.54</v>
      </c>
      <c r="AG209" s="163">
        <f t="shared" si="55"/>
        <v>1338.52</v>
      </c>
      <c r="AH209" s="163">
        <f t="shared" si="55"/>
        <v>1333.34</v>
      </c>
      <c r="AI209" s="163">
        <f t="shared" si="55"/>
        <v>1301.94</v>
      </c>
      <c r="AJ209" s="163">
        <f t="shared" si="55"/>
        <v>1344.84</v>
      </c>
      <c r="AK209" s="163">
        <f t="shared" si="55"/>
        <v>1352.96</v>
      </c>
      <c r="AL209" s="163">
        <f t="shared" si="55"/>
        <v>1365.04</v>
      </c>
      <c r="AM209" s="163">
        <f t="shared" si="55"/>
        <v>1273.24</v>
      </c>
      <c r="AN209" s="163">
        <f t="shared" si="55"/>
        <v>1261.93</v>
      </c>
      <c r="AO209" s="163">
        <f t="shared" si="55"/>
        <v>1246.1199999999999</v>
      </c>
      <c r="AP209" s="163">
        <f t="shared" si="55"/>
        <v>1297.1399999999999</v>
      </c>
      <c r="AQ209" s="163">
        <f t="shared" si="55"/>
        <v>1376.04</v>
      </c>
      <c r="AR209" s="163">
        <f t="shared" si="55"/>
        <v>1447.34</v>
      </c>
      <c r="AS209" s="163">
        <f t="shared" si="55"/>
        <v>1437.1799999999998</v>
      </c>
      <c r="AT209" s="163">
        <f t="shared" si="55"/>
        <v>1418.45</v>
      </c>
      <c r="AU209" s="163">
        <f t="shared" si="55"/>
        <v>1355.88</v>
      </c>
      <c r="AV209" s="163">
        <f t="shared" si="55"/>
        <v>1288.74</v>
      </c>
      <c r="AW209" s="163">
        <f t="shared" si="55"/>
        <v>1258.94</v>
      </c>
      <c r="AX209" s="163">
        <f t="shared" si="55"/>
        <v>1151.6399999999999</v>
      </c>
    </row>
    <row r="210" spans="1:50" x14ac:dyDescent="0.25">
      <c r="A210" s="156" t="s">
        <v>80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81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82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83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84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69</v>
      </c>
      <c r="B230" s="166">
        <f t="shared" ref="B230:AF230" si="56">B194</f>
        <v>0.64</v>
      </c>
      <c r="C230" s="166">
        <f t="shared" si="56"/>
        <v>0.64</v>
      </c>
      <c r="D230" s="166">
        <f t="shared" si="56"/>
        <v>0.64</v>
      </c>
      <c r="E230" s="166">
        <f t="shared" si="56"/>
        <v>0.64</v>
      </c>
      <c r="F230" s="166">
        <f t="shared" si="56"/>
        <v>0.64</v>
      </c>
      <c r="G230" s="166">
        <f t="shared" si="56"/>
        <v>0.64</v>
      </c>
      <c r="H230" s="166">
        <f t="shared" si="56"/>
        <v>0.64</v>
      </c>
      <c r="I230" s="166">
        <f t="shared" si="56"/>
        <v>0.64</v>
      </c>
      <c r="J230" s="166">
        <f t="shared" si="56"/>
        <v>0.64</v>
      </c>
      <c r="K230" s="166">
        <f t="shared" si="56"/>
        <v>0.64</v>
      </c>
      <c r="L230" s="166">
        <f t="shared" si="56"/>
        <v>0.64</v>
      </c>
      <c r="M230" s="166">
        <f t="shared" si="56"/>
        <v>0.64</v>
      </c>
      <c r="N230" s="166">
        <f t="shared" si="56"/>
        <v>0.64</v>
      </c>
      <c r="O230" s="166">
        <f t="shared" si="56"/>
        <v>0.64</v>
      </c>
      <c r="P230" s="166">
        <f t="shared" si="56"/>
        <v>0.64</v>
      </c>
      <c r="Q230" s="166">
        <f t="shared" si="56"/>
        <v>0.64</v>
      </c>
      <c r="R230" s="166">
        <f t="shared" si="56"/>
        <v>0.64</v>
      </c>
      <c r="S230" s="166">
        <f t="shared" si="56"/>
        <v>0.64</v>
      </c>
      <c r="T230" s="166">
        <f t="shared" si="56"/>
        <v>0.64</v>
      </c>
      <c r="U230" s="166">
        <f t="shared" si="56"/>
        <v>0.64</v>
      </c>
      <c r="V230" s="166">
        <f t="shared" si="56"/>
        <v>0.64</v>
      </c>
      <c r="W230" s="166">
        <f t="shared" si="56"/>
        <v>0.64</v>
      </c>
      <c r="X230" s="166">
        <f t="shared" si="56"/>
        <v>0.64</v>
      </c>
      <c r="Y230" s="166">
        <f t="shared" si="56"/>
        <v>0.64</v>
      </c>
      <c r="Z230" s="166">
        <f t="shared" si="56"/>
        <v>0.64</v>
      </c>
      <c r="AA230" s="166">
        <f t="shared" si="56"/>
        <v>0.64</v>
      </c>
      <c r="AB230" s="166">
        <f t="shared" si="56"/>
        <v>0.64</v>
      </c>
      <c r="AC230" s="166">
        <f t="shared" si="56"/>
        <v>0.64</v>
      </c>
      <c r="AD230" s="166">
        <f t="shared" si="56"/>
        <v>0.64</v>
      </c>
      <c r="AE230" s="166">
        <f t="shared" si="56"/>
        <v>0.64</v>
      </c>
      <c r="AF230" s="166">
        <f t="shared" si="56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7">IF(C198&lt;100,"",C198-520)</f>
        <v/>
      </c>
      <c r="D231" s="114" t="str">
        <f t="shared" si="57"/>
        <v/>
      </c>
      <c r="E231" s="114" t="str">
        <f t="shared" si="57"/>
        <v/>
      </c>
      <c r="F231" s="114" t="str">
        <f t="shared" si="57"/>
        <v/>
      </c>
      <c r="G231" s="114" t="str">
        <f t="shared" si="57"/>
        <v/>
      </c>
      <c r="H231" s="114" t="str">
        <f t="shared" si="57"/>
        <v/>
      </c>
      <c r="I231" s="114" t="str">
        <f t="shared" si="57"/>
        <v/>
      </c>
      <c r="J231" s="114" t="str">
        <f t="shared" si="57"/>
        <v/>
      </c>
      <c r="K231" s="114" t="str">
        <f t="shared" si="57"/>
        <v/>
      </c>
      <c r="L231" s="114" t="str">
        <f t="shared" si="57"/>
        <v/>
      </c>
      <c r="M231" s="114" t="str">
        <f t="shared" si="57"/>
        <v/>
      </c>
      <c r="N231" s="114" t="str">
        <f t="shared" si="57"/>
        <v/>
      </c>
      <c r="O231" s="114" t="str">
        <f t="shared" si="57"/>
        <v/>
      </c>
      <c r="P231" s="114" t="str">
        <f t="shared" si="57"/>
        <v/>
      </c>
      <c r="Q231" s="114" t="str">
        <f t="shared" si="57"/>
        <v/>
      </c>
      <c r="R231" s="114" t="str">
        <f t="shared" si="57"/>
        <v/>
      </c>
      <c r="S231" s="114" t="str">
        <f t="shared" si="57"/>
        <v/>
      </c>
      <c r="T231" s="114" t="str">
        <f t="shared" si="57"/>
        <v/>
      </c>
      <c r="U231" s="114" t="str">
        <f t="shared" si="57"/>
        <v/>
      </c>
      <c r="V231" s="114" t="str">
        <f t="shared" si="57"/>
        <v/>
      </c>
      <c r="W231" s="114" t="str">
        <f t="shared" si="57"/>
        <v/>
      </c>
      <c r="X231" s="114" t="str">
        <f t="shared" si="57"/>
        <v/>
      </c>
      <c r="Y231" s="114" t="str">
        <f t="shared" si="57"/>
        <v/>
      </c>
      <c r="Z231" s="114" t="str">
        <f t="shared" si="57"/>
        <v/>
      </c>
      <c r="AA231" s="114" t="str">
        <f t="shared" si="57"/>
        <v/>
      </c>
      <c r="AB231" s="114" t="str">
        <f t="shared" si="57"/>
        <v/>
      </c>
      <c r="AC231" s="114" t="str">
        <f t="shared" si="57"/>
        <v/>
      </c>
      <c r="AD231" s="114" t="str">
        <f t="shared" si="57"/>
        <v/>
      </c>
      <c r="AE231" s="114" t="str">
        <f t="shared" si="57"/>
        <v/>
      </c>
      <c r="AF231" s="114" t="str">
        <f t="shared" si="57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8">IF(B199&lt;100,"",B199-620)</f>
        <v/>
      </c>
      <c r="C232" s="114" t="str">
        <f t="shared" si="58"/>
        <v/>
      </c>
      <c r="D232" s="114" t="str">
        <f t="shared" si="58"/>
        <v/>
      </c>
      <c r="E232" s="114" t="str">
        <f t="shared" si="58"/>
        <v/>
      </c>
      <c r="F232" s="114" t="str">
        <f t="shared" si="58"/>
        <v/>
      </c>
      <c r="G232" s="114" t="str">
        <f t="shared" si="58"/>
        <v/>
      </c>
      <c r="H232" s="114" t="str">
        <f t="shared" si="58"/>
        <v/>
      </c>
      <c r="I232" s="114" t="str">
        <f t="shared" si="58"/>
        <v/>
      </c>
      <c r="J232" s="114" t="str">
        <f t="shared" si="58"/>
        <v/>
      </c>
      <c r="K232" s="114" t="str">
        <f t="shared" si="58"/>
        <v/>
      </c>
      <c r="L232" s="114" t="str">
        <f t="shared" si="58"/>
        <v/>
      </c>
      <c r="M232" s="114" t="str">
        <f t="shared" si="58"/>
        <v/>
      </c>
      <c r="N232" s="114" t="str">
        <f t="shared" si="58"/>
        <v/>
      </c>
      <c r="O232" s="114" t="str">
        <f t="shared" si="58"/>
        <v/>
      </c>
      <c r="P232" s="114" t="str">
        <f t="shared" si="58"/>
        <v/>
      </c>
      <c r="Q232" s="114" t="str">
        <f t="shared" si="58"/>
        <v/>
      </c>
      <c r="R232" s="114" t="str">
        <f t="shared" si="58"/>
        <v/>
      </c>
      <c r="S232" s="114" t="str">
        <f t="shared" si="58"/>
        <v/>
      </c>
      <c r="T232" s="114" t="str">
        <f t="shared" si="58"/>
        <v/>
      </c>
      <c r="U232" s="114" t="str">
        <f t="shared" si="58"/>
        <v/>
      </c>
      <c r="V232" s="114" t="str">
        <f t="shared" si="58"/>
        <v/>
      </c>
      <c r="W232" s="114" t="str">
        <f t="shared" si="58"/>
        <v/>
      </c>
      <c r="X232" s="114" t="str">
        <f t="shared" si="58"/>
        <v/>
      </c>
      <c r="Y232" s="114" t="str">
        <f t="shared" si="58"/>
        <v/>
      </c>
      <c r="Z232" s="114" t="str">
        <f t="shared" si="58"/>
        <v/>
      </c>
      <c r="AA232" s="114" t="str">
        <f t="shared" si="58"/>
        <v/>
      </c>
      <c r="AB232" s="114" t="str">
        <f t="shared" si="58"/>
        <v/>
      </c>
      <c r="AC232" s="114" t="str">
        <f t="shared" si="58"/>
        <v/>
      </c>
      <c r="AD232" s="114" t="str">
        <f t="shared" si="58"/>
        <v/>
      </c>
      <c r="AE232" s="114" t="str">
        <f t="shared" si="58"/>
        <v/>
      </c>
      <c r="AF232" s="114" t="str">
        <f t="shared" si="58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9">IF(B200&lt;100,"",B200-330)</f>
        <v/>
      </c>
      <c r="C233" s="114" t="str">
        <f t="shared" si="59"/>
        <v/>
      </c>
      <c r="D233" s="114" t="str">
        <f t="shared" si="59"/>
        <v/>
      </c>
      <c r="E233" s="114" t="str">
        <f t="shared" si="59"/>
        <v/>
      </c>
      <c r="F233" s="114" t="str">
        <f t="shared" si="59"/>
        <v/>
      </c>
      <c r="G233" s="114" t="str">
        <f t="shared" si="59"/>
        <v/>
      </c>
      <c r="H233" s="114" t="str">
        <f t="shared" si="59"/>
        <v/>
      </c>
      <c r="I233" s="114" t="str">
        <f t="shared" si="59"/>
        <v/>
      </c>
      <c r="J233" s="114" t="str">
        <f t="shared" si="59"/>
        <v/>
      </c>
      <c r="K233" s="114" t="str">
        <f t="shared" si="59"/>
        <v/>
      </c>
      <c r="L233" s="114" t="str">
        <f t="shared" si="59"/>
        <v/>
      </c>
      <c r="M233" s="114" t="str">
        <f t="shared" si="59"/>
        <v/>
      </c>
      <c r="N233" s="114" t="str">
        <f t="shared" si="59"/>
        <v/>
      </c>
      <c r="O233" s="114" t="str">
        <f t="shared" si="59"/>
        <v/>
      </c>
      <c r="P233" s="114" t="str">
        <f t="shared" si="59"/>
        <v/>
      </c>
      <c r="Q233" s="114" t="str">
        <f t="shared" si="59"/>
        <v/>
      </c>
      <c r="R233" s="114" t="str">
        <f t="shared" si="59"/>
        <v/>
      </c>
      <c r="S233" s="114" t="str">
        <f t="shared" si="59"/>
        <v/>
      </c>
      <c r="T233" s="114" t="str">
        <f t="shared" si="59"/>
        <v/>
      </c>
      <c r="U233" s="114" t="str">
        <f t="shared" si="59"/>
        <v/>
      </c>
      <c r="V233" s="114" t="str">
        <f t="shared" si="59"/>
        <v/>
      </c>
      <c r="W233" s="114" t="str">
        <f t="shared" si="59"/>
        <v/>
      </c>
      <c r="X233" s="114" t="str">
        <f t="shared" si="59"/>
        <v/>
      </c>
      <c r="Y233" s="114" t="str">
        <f t="shared" si="59"/>
        <v/>
      </c>
      <c r="Z233" s="114" t="str">
        <f t="shared" si="59"/>
        <v/>
      </c>
      <c r="AA233" s="114" t="str">
        <f t="shared" si="59"/>
        <v/>
      </c>
      <c r="AB233" s="114" t="str">
        <f t="shared" si="59"/>
        <v/>
      </c>
      <c r="AC233" s="114" t="str">
        <f t="shared" si="59"/>
        <v/>
      </c>
      <c r="AD233" s="114" t="str">
        <f t="shared" si="59"/>
        <v/>
      </c>
      <c r="AE233" s="114" t="str">
        <f t="shared" si="59"/>
        <v/>
      </c>
      <c r="AF233" s="114" t="str">
        <f t="shared" si="59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60">IF(C201&lt;100,"",C201-1500)</f>
        <v/>
      </c>
      <c r="D234" s="114" t="str">
        <f t="shared" si="60"/>
        <v/>
      </c>
      <c r="E234" s="114" t="str">
        <f t="shared" si="60"/>
        <v/>
      </c>
      <c r="F234" s="114" t="str">
        <f t="shared" si="60"/>
        <v/>
      </c>
      <c r="G234" s="114" t="str">
        <f t="shared" si="60"/>
        <v/>
      </c>
      <c r="H234" s="114" t="str">
        <f t="shared" si="60"/>
        <v/>
      </c>
      <c r="I234" s="114" t="str">
        <f t="shared" si="60"/>
        <v/>
      </c>
      <c r="J234" s="114" t="str">
        <f t="shared" si="60"/>
        <v/>
      </c>
      <c r="K234" s="114" t="str">
        <f t="shared" si="60"/>
        <v/>
      </c>
      <c r="L234" s="114" t="str">
        <f t="shared" si="60"/>
        <v/>
      </c>
      <c r="M234" s="114" t="str">
        <f t="shared" si="60"/>
        <v/>
      </c>
      <c r="N234" s="114" t="str">
        <f t="shared" si="60"/>
        <v/>
      </c>
      <c r="O234" s="114" t="str">
        <f t="shared" si="60"/>
        <v/>
      </c>
      <c r="P234" s="114" t="str">
        <f t="shared" si="60"/>
        <v/>
      </c>
      <c r="Q234" s="114" t="str">
        <f t="shared" si="60"/>
        <v/>
      </c>
      <c r="R234" s="114" t="str">
        <f t="shared" si="60"/>
        <v/>
      </c>
      <c r="S234" s="114" t="str">
        <f t="shared" si="60"/>
        <v/>
      </c>
      <c r="T234" s="114" t="str">
        <f t="shared" si="60"/>
        <v/>
      </c>
      <c r="U234" s="114" t="str">
        <f t="shared" si="60"/>
        <v/>
      </c>
      <c r="V234" s="114" t="str">
        <f t="shared" si="60"/>
        <v/>
      </c>
      <c r="W234" s="114" t="str">
        <f t="shared" si="60"/>
        <v/>
      </c>
      <c r="X234" s="114" t="str">
        <f t="shared" si="60"/>
        <v/>
      </c>
      <c r="Y234" s="114" t="str">
        <f t="shared" si="60"/>
        <v/>
      </c>
      <c r="Z234" s="114" t="str">
        <f t="shared" si="60"/>
        <v/>
      </c>
      <c r="AA234" s="114" t="str">
        <f t="shared" si="60"/>
        <v/>
      </c>
      <c r="AB234" s="114" t="str">
        <f t="shared" si="60"/>
        <v/>
      </c>
      <c r="AC234" s="114" t="str">
        <f t="shared" si="60"/>
        <v/>
      </c>
      <c r="AD234" s="114" t="str">
        <f t="shared" si="60"/>
        <v/>
      </c>
      <c r="AE234" s="114" t="str">
        <f t="shared" si="60"/>
        <v/>
      </c>
      <c r="AF234" s="114" t="str">
        <f t="shared" si="60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06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9679" priority="302">
      <formula>S$9&gt;=20/24</formula>
    </cfRule>
    <cfRule type="expression" dxfId="9678" priority="303">
      <formula>AND(S$9&gt;=14/24,S$9&lt;20/24)</formula>
    </cfRule>
    <cfRule type="expression" dxfId="9677" priority="304">
      <formula>AND(S$9&gt;=8/24,S$9&lt;14/24)</formula>
    </cfRule>
    <cfRule type="expression" dxfId="9676" priority="305">
      <formula>S$9&lt;8/24</formula>
    </cfRule>
  </conditionalFormatting>
  <conditionalFormatting sqref="B8:AF10 AA78:AF78 B78:Q78 B53:AF53 B79:AF79 C189:AF195 L34:Q34 L55:R56 AF81:AF88 B65:AF69 T208:AX208 B71:AF75 T55:T56 U82:V83 B77:AF77 B60:D64 B54:K58 L57:M58 M15:N18 M24:N25 N57:Q64 O15:Y30 N36:Y40 N42:Y45 M11:AE13 Z15:AE29 W82:AE88 AF12 AF16:AF29 Z37:AF40 L50:AF52 AE54:AF64">
    <cfRule type="expression" dxfId="9675" priority="298">
      <formula>B$9&gt;=20/24</formula>
    </cfRule>
    <cfRule type="expression" dxfId="9674" priority="299">
      <formula>AND(B$9&gt;=14/24,B$9&lt;20/24)</formula>
    </cfRule>
    <cfRule type="expression" dxfId="9673" priority="300">
      <formula>AND(B$9&gt;=8/24,B$9&lt;14/24)</formula>
    </cfRule>
    <cfRule type="expression" dxfId="9672" priority="301">
      <formula>B$9&lt;8/24</formula>
    </cfRule>
  </conditionalFormatting>
  <conditionalFormatting sqref="B187:AF187">
    <cfRule type="expression" dxfId="9671" priority="294">
      <formula>B$9&gt;=20/24</formula>
    </cfRule>
    <cfRule type="expression" dxfId="9670" priority="295">
      <formula>AND(B$9&gt;=14/24,B$9&lt;20/24)</formula>
    </cfRule>
    <cfRule type="expression" dxfId="9669" priority="296">
      <formula>AND(B$9&gt;=8/24,B$9&lt;14/24)</formula>
    </cfRule>
    <cfRule type="expression" dxfId="9668" priority="297">
      <formula>B$9&lt;8/24</formula>
    </cfRule>
  </conditionalFormatting>
  <conditionalFormatting sqref="AL4:AL6">
    <cfRule type="iconSet" priority="293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9667" priority="289">
      <formula>L$9&gt;=20/24</formula>
    </cfRule>
    <cfRule type="expression" dxfId="9666" priority="290">
      <formula>AND(L$9&gt;=14/24,L$9&lt;20/24)</formula>
    </cfRule>
    <cfRule type="expression" dxfId="9665" priority="291">
      <formula>AND(L$9&gt;=8/24,L$9&lt;14/24)</formula>
    </cfRule>
    <cfRule type="expression" dxfId="9664" priority="292">
      <formula>L$9&lt;8/24</formula>
    </cfRule>
  </conditionalFormatting>
  <conditionalFormatting sqref="Z30:AF30">
    <cfRule type="expression" dxfId="9663" priority="281">
      <formula>Z$9&gt;=20/24</formula>
    </cfRule>
    <cfRule type="expression" dxfId="9662" priority="282">
      <formula>AND(Z$9&gt;=14/24,Z$9&lt;20/24)</formula>
    </cfRule>
    <cfRule type="expression" dxfId="9661" priority="283">
      <formula>AND(Z$9&gt;=8/24,Z$9&lt;14/24)</formula>
    </cfRule>
    <cfRule type="expression" dxfId="9660" priority="284">
      <formula>Z$9&lt;8/24</formula>
    </cfRule>
  </conditionalFormatting>
  <conditionalFormatting sqref="Z36:AE36">
    <cfRule type="expression" dxfId="9659" priority="277">
      <formula>Z$9&gt;=20/24</formula>
    </cfRule>
    <cfRule type="expression" dxfId="9658" priority="278">
      <formula>AND(Z$9&gt;=14/24,Z$9&lt;20/24)</formula>
    </cfRule>
    <cfRule type="expression" dxfId="9657" priority="279">
      <formula>AND(Z$9&gt;=8/24,Z$9&lt;14/24)</formula>
    </cfRule>
    <cfRule type="expression" dxfId="9656" priority="280">
      <formula>Z$9&lt;8/24</formula>
    </cfRule>
  </conditionalFormatting>
  <conditionalFormatting sqref="R54 T54:AD54">
    <cfRule type="expression" dxfId="9655" priority="273">
      <formula>R$9&gt;=20/24</formula>
    </cfRule>
    <cfRule type="expression" dxfId="9654" priority="274">
      <formula>AND(R$9&gt;=14/24,R$9&lt;20/24)</formula>
    </cfRule>
    <cfRule type="expression" dxfId="9653" priority="275">
      <formula>AND(R$9&gt;=8/24,R$9&lt;14/24)</formula>
    </cfRule>
    <cfRule type="expression" dxfId="9652" priority="276">
      <formula>R$9&lt;8/24</formula>
    </cfRule>
  </conditionalFormatting>
  <conditionalFormatting sqref="R78:Z78">
    <cfRule type="expression" dxfId="9651" priority="269">
      <formula>R$9&gt;=20/24</formula>
    </cfRule>
    <cfRule type="expression" dxfId="9650" priority="270">
      <formula>AND(R$9&gt;=14/24,R$9&lt;20/24)</formula>
    </cfRule>
    <cfRule type="expression" dxfId="9649" priority="271">
      <formula>AND(R$9&gt;=8/24,R$9&lt;14/24)</formula>
    </cfRule>
    <cfRule type="expression" dxfId="9648" priority="272">
      <formula>R$9&lt;8/24</formula>
    </cfRule>
  </conditionalFormatting>
  <conditionalFormatting sqref="T81:AE81">
    <cfRule type="expression" dxfId="9647" priority="265">
      <formula>T$9&gt;=20/24</formula>
    </cfRule>
    <cfRule type="expression" dxfId="9646" priority="266">
      <formula>AND(T$9&gt;=14/24,T$9&lt;20/24)</formula>
    </cfRule>
    <cfRule type="expression" dxfId="9645" priority="267">
      <formula>AND(T$9&gt;=8/24,T$9&lt;14/24)</formula>
    </cfRule>
    <cfRule type="expression" dxfId="9644" priority="268">
      <formula>T$9&lt;8/24</formula>
    </cfRule>
  </conditionalFormatting>
  <conditionalFormatting sqref="O32:Y32">
    <cfRule type="expression" dxfId="9643" priority="261">
      <formula>O$9&gt;=20/24</formula>
    </cfRule>
    <cfRule type="expression" dxfId="9642" priority="262">
      <formula>AND(O$9&gt;=14/24,O$9&lt;20/24)</formula>
    </cfRule>
    <cfRule type="expression" dxfId="9641" priority="263">
      <formula>AND(O$9&gt;=8/24,O$9&lt;14/24)</formula>
    </cfRule>
    <cfRule type="expression" dxfId="9640" priority="264">
      <formula>O$9&lt;8/24</formula>
    </cfRule>
  </conditionalFormatting>
  <conditionalFormatting sqref="N46:Y46">
    <cfRule type="expression" dxfId="9639" priority="257">
      <formula>N$9&gt;=20/24</formula>
    </cfRule>
    <cfRule type="expression" dxfId="9638" priority="258">
      <formula>AND(N$9&gt;=14/24,N$9&lt;20/24)</formula>
    </cfRule>
    <cfRule type="expression" dxfId="9637" priority="259">
      <formula>AND(N$9&gt;=8/24,N$9&lt;14/24)</formula>
    </cfRule>
    <cfRule type="expression" dxfId="9636" priority="260">
      <formula>N$9&lt;8/24</formula>
    </cfRule>
  </conditionalFormatting>
  <conditionalFormatting sqref="N47:Y47">
    <cfRule type="expression" dxfId="9635" priority="253">
      <formula>N$9&gt;=20/24</formula>
    </cfRule>
    <cfRule type="expression" dxfId="9634" priority="254">
      <formula>AND(N$9&gt;=14/24,N$9&lt;20/24)</formula>
    </cfRule>
    <cfRule type="expression" dxfId="9633" priority="255">
      <formula>AND(N$9&gt;=8/24,N$9&lt;14/24)</formula>
    </cfRule>
    <cfRule type="expression" dxfId="9632" priority="256">
      <formula>N$9&lt;8/24</formula>
    </cfRule>
  </conditionalFormatting>
  <conditionalFormatting sqref="R34:AF34">
    <cfRule type="expression" dxfId="9631" priority="245">
      <formula>R$9&gt;=20/24</formula>
    </cfRule>
    <cfRule type="expression" dxfId="9630" priority="246">
      <formula>AND(R$9&gt;=14/24,R$9&lt;20/24)</formula>
    </cfRule>
    <cfRule type="expression" dxfId="9629" priority="247">
      <formula>AND(R$9&gt;=8/24,R$9&lt;14/24)</formula>
    </cfRule>
    <cfRule type="expression" dxfId="9628" priority="248">
      <formula>R$9&lt;8/24</formula>
    </cfRule>
  </conditionalFormatting>
  <conditionalFormatting sqref="T29:Y30 T32:AF32">
    <cfRule type="expression" dxfId="9627" priority="241">
      <formula>T$9&gt;=20/24</formula>
    </cfRule>
    <cfRule type="expression" dxfId="9626" priority="242">
      <formula>AND(T$9&gt;=14/24,T$9&lt;20/24)</formula>
    </cfRule>
    <cfRule type="expression" dxfId="9625" priority="243">
      <formula>AND(T$9&gt;=8/24,T$9&lt;14/24)</formula>
    </cfRule>
    <cfRule type="expression" dxfId="9624" priority="244">
      <formula>T$9&lt;8/24</formula>
    </cfRule>
  </conditionalFormatting>
  <conditionalFormatting sqref="Z42:AE45 AF42:AF44">
    <cfRule type="expression" dxfId="9623" priority="237">
      <formula>Z$9&gt;=20/24</formula>
    </cfRule>
    <cfRule type="expression" dxfId="9622" priority="238">
      <formula>AND(Z$9&gt;=14/24,Z$9&lt;20/24)</formula>
    </cfRule>
    <cfRule type="expression" dxfId="9621" priority="239">
      <formula>AND(Z$9&gt;=8/24,Z$9&lt;14/24)</formula>
    </cfRule>
    <cfRule type="expression" dxfId="9620" priority="240">
      <formula>Z$9&lt;8/24</formula>
    </cfRule>
  </conditionalFormatting>
  <conditionalFormatting sqref="Z46:AF46">
    <cfRule type="expression" dxfId="9619" priority="233">
      <formula>Z$9&gt;=20/24</formula>
    </cfRule>
    <cfRule type="expression" dxfId="9618" priority="234">
      <formula>AND(Z$9&gt;=14/24,Z$9&lt;20/24)</formula>
    </cfRule>
    <cfRule type="expression" dxfId="9617" priority="235">
      <formula>AND(Z$9&gt;=8/24,Z$9&lt;14/24)</formula>
    </cfRule>
    <cfRule type="expression" dxfId="9616" priority="236">
      <formula>Z$9&lt;8/24</formula>
    </cfRule>
  </conditionalFormatting>
  <conditionalFormatting sqref="Z47:AF47">
    <cfRule type="expression" dxfId="9615" priority="229">
      <formula>Z$9&gt;=20/24</formula>
    </cfRule>
    <cfRule type="expression" dxfId="9614" priority="230">
      <formula>AND(Z$9&gt;=14/24,Z$9&lt;20/24)</formula>
    </cfRule>
    <cfRule type="expression" dxfId="9613" priority="231">
      <formula>AND(Z$9&gt;=8/24,Z$9&lt;14/24)</formula>
    </cfRule>
    <cfRule type="expression" dxfId="9612" priority="232">
      <formula>Z$9&lt;8/24</formula>
    </cfRule>
  </conditionalFormatting>
  <conditionalFormatting sqref="R57:S64 T60:T64 U57:AD64">
    <cfRule type="expression" dxfId="9611" priority="225">
      <formula>R$9&gt;=20/24</formula>
    </cfRule>
    <cfRule type="expression" dxfId="9610" priority="226">
      <formula>AND(R$9&gt;=14/24,R$9&lt;20/24)</formula>
    </cfRule>
    <cfRule type="expression" dxfId="9609" priority="227">
      <formula>AND(R$9&gt;=8/24,R$9&lt;14/24)</formula>
    </cfRule>
    <cfRule type="expression" dxfId="9608" priority="228">
      <formula>R$9&lt;8/24</formula>
    </cfRule>
  </conditionalFormatting>
  <conditionalFormatting sqref="AF91:AF94">
    <cfRule type="expression" dxfId="9607" priority="221">
      <formula>AF$9&gt;=20/24</formula>
    </cfRule>
    <cfRule type="expression" dxfId="9606" priority="222">
      <formula>AND(AF$9&gt;=14/24,AF$9&lt;20/24)</formula>
    </cfRule>
    <cfRule type="expression" dxfId="9605" priority="223">
      <formula>AND(AF$9&gt;=8/24,AF$9&lt;14/24)</formula>
    </cfRule>
    <cfRule type="expression" dxfId="9604" priority="224">
      <formula>AF$9&lt;8/24</formula>
    </cfRule>
  </conditionalFormatting>
  <conditionalFormatting sqref="H60:H64 B59:H59 I59:M64">
    <cfRule type="expression" dxfId="9603" priority="217">
      <formula>B$9&gt;=20/24</formula>
    </cfRule>
    <cfRule type="expression" dxfId="9602" priority="218">
      <formula>AND(B$9&gt;=14/24,B$9&lt;20/24)</formula>
    </cfRule>
    <cfRule type="expression" dxfId="9601" priority="219">
      <formula>AND(B$9&gt;=8/24,B$9&lt;14/24)</formula>
    </cfRule>
    <cfRule type="expression" dxfId="9600" priority="220">
      <formula>B$9&lt;8/24</formula>
    </cfRule>
  </conditionalFormatting>
  <conditionalFormatting sqref="T91:AE94">
    <cfRule type="expression" dxfId="9599" priority="213">
      <formula>T$9&gt;=20/24</formula>
    </cfRule>
    <cfRule type="expression" dxfId="9598" priority="214">
      <formula>AND(T$9&gt;=14/24,T$9&lt;20/24)</formula>
    </cfRule>
    <cfRule type="expression" dxfId="9597" priority="215">
      <formula>AND(T$9&gt;=8/24,T$9&lt;14/24)</formula>
    </cfRule>
    <cfRule type="expression" dxfId="9596" priority="216">
      <formula>T$9&lt;8/24</formula>
    </cfRule>
  </conditionalFormatting>
  <conditionalFormatting sqref="AG48 B11:K13 B15:K30 B32:K32 B42:K47 B36:K40 M15:N18 M24:N25 M11:AF13 O32:AF32 O15:AF30 B33:AF35 N36:AF40 N42:AF47 B48:AF53">
    <cfRule type="expression" dxfId="9595" priority="212">
      <formula>B11&gt;$AG11</formula>
    </cfRule>
  </conditionalFormatting>
  <conditionalFormatting sqref="A96:A152 A81:A94 A11:A13 A15:A30 A42:A69 A77:A79 A71:A75 A32:A40 A165:A196">
    <cfRule type="expression" dxfId="9594" priority="211">
      <formula>$AH11=0</formula>
    </cfRule>
  </conditionalFormatting>
  <conditionalFormatting sqref="AF95">
    <cfRule type="expression" dxfId="9593" priority="207">
      <formula>AF$9&gt;=20/24</formula>
    </cfRule>
    <cfRule type="expression" dxfId="9592" priority="208">
      <formula>AND(AF$9&gt;=14/24,AF$9&lt;20/24)</formula>
    </cfRule>
    <cfRule type="expression" dxfId="9591" priority="209">
      <formula>AND(AF$9&gt;=8/24,AF$9&lt;14/24)</formula>
    </cfRule>
    <cfRule type="expression" dxfId="9590" priority="210">
      <formula>AF$9&lt;8/24</formula>
    </cfRule>
  </conditionalFormatting>
  <conditionalFormatting sqref="T95:AE95">
    <cfRule type="expression" dxfId="9589" priority="203">
      <formula>T$9&gt;=20/24</formula>
    </cfRule>
    <cfRule type="expression" dxfId="9588" priority="204">
      <formula>AND(T$9&gt;=14/24,T$9&lt;20/24)</formula>
    </cfRule>
    <cfRule type="expression" dxfId="9587" priority="205">
      <formula>AND(T$9&gt;=8/24,T$9&lt;14/24)</formula>
    </cfRule>
    <cfRule type="expression" dxfId="9586" priority="206">
      <formula>T$9&lt;8/24</formula>
    </cfRule>
  </conditionalFormatting>
  <conditionalFormatting sqref="A95">
    <cfRule type="expression" dxfId="9585" priority="202">
      <formula>$AH95=0</formula>
    </cfRule>
  </conditionalFormatting>
  <conditionalFormatting sqref="C33:AF33">
    <cfRule type="expression" dxfId="9584" priority="198">
      <formula>C$9&gt;=20/24</formula>
    </cfRule>
    <cfRule type="expression" dxfId="9583" priority="199">
      <formula>AND(C$9&gt;=14/24,C$9&lt;20/24)</formula>
    </cfRule>
    <cfRule type="expression" dxfId="9582" priority="200">
      <formula>AND(C$9&gt;=8/24,C$9&lt;14/24)</formula>
    </cfRule>
    <cfRule type="expression" dxfId="9581" priority="201">
      <formula>C$9&lt;8/24</formula>
    </cfRule>
  </conditionalFormatting>
  <conditionalFormatting sqref="R33:AF33">
    <cfRule type="expression" dxfId="9580" priority="194">
      <formula>R$9&gt;=20/24</formula>
    </cfRule>
    <cfRule type="expression" dxfId="9579" priority="195">
      <formula>AND(R$9&gt;=14/24,R$9&lt;20/24)</formula>
    </cfRule>
    <cfRule type="expression" dxfId="9578" priority="196">
      <formula>AND(R$9&gt;=8/24,R$9&lt;14/24)</formula>
    </cfRule>
    <cfRule type="expression" dxfId="9577" priority="197">
      <formula>R$9&lt;8/24</formula>
    </cfRule>
  </conditionalFormatting>
  <conditionalFormatting sqref="B33">
    <cfRule type="expression" dxfId="9576" priority="190">
      <formula>B$9&gt;=20/24</formula>
    </cfRule>
    <cfRule type="expression" dxfId="9575" priority="191">
      <formula>AND(B$9&gt;=14/24,B$9&lt;20/24)</formula>
    </cfRule>
    <cfRule type="expression" dxfId="9574" priority="192">
      <formula>AND(B$9&gt;=8/24,B$9&lt;14/24)</formula>
    </cfRule>
    <cfRule type="expression" dxfId="9573" priority="193">
      <formula>B$9&lt;8/24</formula>
    </cfRule>
  </conditionalFormatting>
  <conditionalFormatting sqref="E60:G64">
    <cfRule type="expression" dxfId="9572" priority="186">
      <formula>E$9&gt;=20/24</formula>
    </cfRule>
    <cfRule type="expression" dxfId="9571" priority="187">
      <formula>AND(E$9&gt;=14/24,E$9&lt;20/24)</formula>
    </cfRule>
    <cfRule type="expression" dxfId="9570" priority="188">
      <formula>AND(E$9&gt;=8/24,E$9&lt;14/24)</formula>
    </cfRule>
    <cfRule type="expression" dxfId="9569" priority="189">
      <formula>E$9&lt;8/24</formula>
    </cfRule>
  </conditionalFormatting>
  <conditionalFormatting sqref="AL30">
    <cfRule type="iconSet" priority="181">
      <iconSet iconSet="3TrafficLights2" reverse="1">
        <cfvo type="percent" val="0"/>
        <cfvo type="num" val="1"/>
        <cfvo type="num" val="1"/>
      </iconSet>
    </cfRule>
  </conditionalFormatting>
  <conditionalFormatting sqref="Z31:AF31">
    <cfRule type="expression" dxfId="9568" priority="177">
      <formula>Z$9&gt;=20/24</formula>
    </cfRule>
    <cfRule type="expression" dxfId="9567" priority="178">
      <formula>AND(Z$9&gt;=14/24,Z$9&lt;20/24)</formula>
    </cfRule>
    <cfRule type="expression" dxfId="9566" priority="179">
      <formula>AND(Z$9&gt;=8/24,Z$9&lt;14/24)</formula>
    </cfRule>
    <cfRule type="expression" dxfId="9565" priority="180">
      <formula>Z$9&lt;8/24</formula>
    </cfRule>
  </conditionalFormatting>
  <conditionalFormatting sqref="O31:S31">
    <cfRule type="expression" dxfId="9564" priority="173">
      <formula>O$9&gt;=20/24</formula>
    </cfRule>
    <cfRule type="expression" dxfId="9563" priority="174">
      <formula>AND(O$9&gt;=14/24,O$9&lt;20/24)</formula>
    </cfRule>
    <cfRule type="expression" dxfId="9562" priority="175">
      <formula>AND(O$9&gt;=8/24,O$9&lt;14/24)</formula>
    </cfRule>
    <cfRule type="expression" dxfId="9561" priority="176">
      <formula>O$9&lt;8/24</formula>
    </cfRule>
  </conditionalFormatting>
  <conditionalFormatting sqref="T31:AF31">
    <cfRule type="expression" dxfId="9560" priority="169">
      <formula>T$9&gt;=20/24</formula>
    </cfRule>
    <cfRule type="expression" dxfId="9559" priority="170">
      <formula>AND(T$9&gt;=14/24,T$9&lt;20/24)</formula>
    </cfRule>
    <cfRule type="expression" dxfId="9558" priority="171">
      <formula>AND(T$9&gt;=8/24,T$9&lt;14/24)</formula>
    </cfRule>
    <cfRule type="expression" dxfId="9557" priority="172">
      <formula>T$9&lt;8/24</formula>
    </cfRule>
  </conditionalFormatting>
  <conditionalFormatting sqref="B31:K31 O31:AF31">
    <cfRule type="expression" dxfId="9556" priority="168">
      <formula>B31&gt;$AG31</formula>
    </cfRule>
  </conditionalFormatting>
  <conditionalFormatting sqref="A31">
    <cfRule type="expression" dxfId="9555" priority="167">
      <formula>$AH31=0</formula>
    </cfRule>
  </conditionalFormatting>
  <conditionalFormatting sqref="B80:AF80">
    <cfRule type="expression" dxfId="9554" priority="163">
      <formula>B$9&gt;=20/24</formula>
    </cfRule>
    <cfRule type="expression" dxfId="9553" priority="164">
      <formula>AND(B$9&gt;=14/24,B$9&lt;20/24)</formula>
    </cfRule>
    <cfRule type="expression" dxfId="9552" priority="165">
      <formula>AND(B$9&gt;=8/24,B$9&lt;14/24)</formula>
    </cfRule>
    <cfRule type="expression" dxfId="9551" priority="166">
      <formula>B$9&lt;8/24</formula>
    </cfRule>
  </conditionalFormatting>
  <conditionalFormatting sqref="A80">
    <cfRule type="expression" dxfId="9550" priority="162">
      <formula>$AH80=0</formula>
    </cfRule>
  </conditionalFormatting>
  <conditionalFormatting sqref="Z14:AE14">
    <cfRule type="expression" dxfId="9549" priority="158">
      <formula>Z$9&gt;=20/24</formula>
    </cfRule>
    <cfRule type="expression" dxfId="9548" priority="159">
      <formula>AND(Z$9&gt;=14/24,Z$9&lt;20/24)</formula>
    </cfRule>
    <cfRule type="expression" dxfId="9547" priority="160">
      <formula>AND(Z$9&gt;=8/24,Z$9&lt;14/24)</formula>
    </cfRule>
    <cfRule type="expression" dxfId="9546" priority="161">
      <formula>Z$9&lt;8/24</formula>
    </cfRule>
  </conditionalFormatting>
  <conditionalFormatting sqref="M14:Y14">
    <cfRule type="expression" dxfId="9545" priority="154">
      <formula>M$9&gt;=20/24</formula>
    </cfRule>
    <cfRule type="expression" dxfId="9544" priority="155">
      <formula>AND(M$9&gt;=14/24,M$9&lt;20/24)</formula>
    </cfRule>
    <cfRule type="expression" dxfId="9543" priority="156">
      <formula>AND(M$9&gt;=8/24,M$9&lt;14/24)</formula>
    </cfRule>
    <cfRule type="expression" dxfId="9542" priority="157">
      <formula>M$9&lt;8/24</formula>
    </cfRule>
  </conditionalFormatting>
  <conditionalFormatting sqref="B14:K14 M14:AF14">
    <cfRule type="expression" dxfId="9541" priority="149">
      <formula>B14&gt;$AG14</formula>
    </cfRule>
  </conditionalFormatting>
  <conditionalFormatting sqref="A14">
    <cfRule type="expression" dxfId="9540" priority="148">
      <formula>$AH14=0</formula>
    </cfRule>
  </conditionalFormatting>
  <conditionalFormatting sqref="A159:A164">
    <cfRule type="expression" dxfId="9539" priority="147">
      <formula>$AH159=0</formula>
    </cfRule>
  </conditionalFormatting>
  <conditionalFormatting sqref="A153:A158">
    <cfRule type="expression" dxfId="9538" priority="146">
      <formula>$AH153=0</formula>
    </cfRule>
  </conditionalFormatting>
  <conditionalFormatting sqref="N41:AF41">
    <cfRule type="expression" dxfId="9537" priority="142">
      <formula>N$9&gt;=20/24</formula>
    </cfRule>
    <cfRule type="expression" dxfId="9536" priority="143">
      <formula>AND(N$9&gt;=14/24,N$9&lt;20/24)</formula>
    </cfRule>
    <cfRule type="expression" dxfId="9535" priority="144">
      <formula>AND(N$9&gt;=8/24,N$9&lt;14/24)</formula>
    </cfRule>
    <cfRule type="expression" dxfId="9534" priority="145">
      <formula>N$9&lt;8/24</formula>
    </cfRule>
  </conditionalFormatting>
  <conditionalFormatting sqref="B41:K41 N41:AF41">
    <cfRule type="expression" dxfId="9533" priority="133">
      <formula>B41&gt;$AG41</formula>
    </cfRule>
  </conditionalFormatting>
  <conditionalFormatting sqref="A41">
    <cfRule type="expression" dxfId="9532" priority="132">
      <formula>$AH41=0</formula>
    </cfRule>
  </conditionalFormatting>
  <conditionalFormatting sqref="B76:AF76">
    <cfRule type="expression" dxfId="9531" priority="128">
      <formula>B$9&gt;=20/24</formula>
    </cfRule>
    <cfRule type="expression" dxfId="9530" priority="129">
      <formula>AND(B$9&gt;=14/24,B$9&lt;20/24)</formula>
    </cfRule>
    <cfRule type="expression" dxfId="9529" priority="130">
      <formula>AND(B$9&gt;=8/24,B$9&lt;14/24)</formula>
    </cfRule>
    <cfRule type="expression" dxfId="9528" priority="131">
      <formula>B$9&lt;8/24</formula>
    </cfRule>
  </conditionalFormatting>
  <conditionalFormatting sqref="A76">
    <cfRule type="expression" dxfId="9527" priority="127">
      <formula>$AH76=0</formula>
    </cfRule>
  </conditionalFormatting>
  <conditionalFormatting sqref="B70:AG70">
    <cfRule type="expression" dxfId="9526" priority="123">
      <formula>B$9&gt;=20/24</formula>
    </cfRule>
    <cfRule type="expression" dxfId="9525" priority="124">
      <formula>AND(B$9&gt;=14/24,B$9&lt;20/24)</formula>
    </cfRule>
    <cfRule type="expression" dxfId="9524" priority="125">
      <formula>AND(B$9&gt;=8/24,B$9&lt;14/24)</formula>
    </cfRule>
    <cfRule type="expression" dxfId="9523" priority="126">
      <formula>B$9&lt;8/24</formula>
    </cfRule>
  </conditionalFormatting>
  <conditionalFormatting sqref="A70">
    <cfRule type="expression" dxfId="9522" priority="122">
      <formula>$AH70=0</formula>
    </cfRule>
  </conditionalFormatting>
  <conditionalFormatting sqref="AL31:AL32 AL7:AL29">
    <cfRule type="iconSet" priority="308">
      <iconSet iconSet="3TrafficLights2" reverse="1">
        <cfvo type="percent" val="0"/>
        <cfvo type="num" val="1"/>
        <cfvo type="num" val="1"/>
      </iconSet>
    </cfRule>
  </conditionalFormatting>
  <conditionalFormatting sqref="S55:S56">
    <cfRule type="expression" dxfId="9521" priority="118">
      <formula>S$9&gt;=20/24</formula>
    </cfRule>
    <cfRule type="expression" dxfId="9520" priority="119">
      <formula>AND(S$9&gt;=14/24,S$9&lt;20/24)</formula>
    </cfRule>
    <cfRule type="expression" dxfId="9519" priority="120">
      <formula>AND(S$9&gt;=8/24,S$9&lt;14/24)</formula>
    </cfRule>
    <cfRule type="expression" dxfId="9518" priority="121">
      <formula>S$9&lt;8/24</formula>
    </cfRule>
  </conditionalFormatting>
  <conditionalFormatting sqref="S54">
    <cfRule type="expression" dxfId="9517" priority="114">
      <formula>S$9&gt;=20/24</formula>
    </cfRule>
    <cfRule type="expression" dxfId="9516" priority="115">
      <formula>AND(S$9&gt;=14/24,S$9&lt;20/24)</formula>
    </cfRule>
    <cfRule type="expression" dxfId="9515" priority="116">
      <formula>AND(S$9&gt;=8/24,S$9&lt;14/24)</formula>
    </cfRule>
    <cfRule type="expression" dxfId="9514" priority="117">
      <formula>S$9&lt;8/24</formula>
    </cfRule>
  </conditionalFormatting>
  <conditionalFormatting sqref="T57:T59">
    <cfRule type="expression" dxfId="9513" priority="110">
      <formula>T$9&gt;=20/24</formula>
    </cfRule>
    <cfRule type="expression" dxfId="9512" priority="111">
      <formula>AND(T$9&gt;=14/24,T$9&lt;20/24)</formula>
    </cfRule>
    <cfRule type="expression" dxfId="9511" priority="112">
      <formula>AND(T$9&gt;=8/24,T$9&lt;14/24)</formula>
    </cfRule>
    <cfRule type="expression" dxfId="9510" priority="113">
      <formula>T$9&lt;8/24</formula>
    </cfRule>
  </conditionalFormatting>
  <conditionalFormatting sqref="S82:T88 U84:V88">
    <cfRule type="expression" dxfId="9509" priority="106">
      <formula>S$9&gt;=20/24</formula>
    </cfRule>
    <cfRule type="expression" dxfId="9508" priority="107">
      <formula>AND(S$9&gt;=14/24,S$9&lt;20/24)</formula>
    </cfRule>
    <cfRule type="expression" dxfId="9507" priority="108">
      <formula>AND(S$9&gt;=8/24,S$9&lt;14/24)</formula>
    </cfRule>
    <cfRule type="expression" dxfId="9506" priority="109">
      <formula>S$9&lt;8/24</formula>
    </cfRule>
  </conditionalFormatting>
  <conditionalFormatting sqref="S81">
    <cfRule type="expression" dxfId="9505" priority="102">
      <formula>S$9&gt;=20/24</formula>
    </cfRule>
    <cfRule type="expression" dxfId="9504" priority="103">
      <formula>AND(S$9&gt;=14/24,S$9&lt;20/24)</formula>
    </cfRule>
    <cfRule type="expression" dxfId="9503" priority="104">
      <formula>AND(S$9&gt;=8/24,S$9&lt;14/24)</formula>
    </cfRule>
    <cfRule type="expression" dxfId="9502" priority="105">
      <formula>S$9&lt;8/24</formula>
    </cfRule>
  </conditionalFormatting>
  <conditionalFormatting sqref="R82:R88 B81:Q88">
    <cfRule type="expression" dxfId="9501" priority="98">
      <formula>B$9&gt;=20/24</formula>
    </cfRule>
    <cfRule type="expression" dxfId="9500" priority="99">
      <formula>AND(B$9&gt;=14/24,B$9&lt;20/24)</formula>
    </cfRule>
    <cfRule type="expression" dxfId="9499" priority="100">
      <formula>AND(B$9&gt;=8/24,B$9&lt;14/24)</formula>
    </cfRule>
    <cfRule type="expression" dxfId="9498" priority="101">
      <formula>B$9&lt;8/24</formula>
    </cfRule>
  </conditionalFormatting>
  <conditionalFormatting sqref="R81">
    <cfRule type="expression" dxfId="9497" priority="94">
      <formula>R$9&gt;=20/24</formula>
    </cfRule>
    <cfRule type="expression" dxfId="9496" priority="95">
      <formula>AND(R$9&gt;=14/24,R$9&lt;20/24)</formula>
    </cfRule>
    <cfRule type="expression" dxfId="9495" priority="96">
      <formula>AND(R$9&gt;=8/24,R$9&lt;14/24)</formula>
    </cfRule>
    <cfRule type="expression" dxfId="9494" priority="97">
      <formula>R$9&lt;8/24</formula>
    </cfRule>
  </conditionalFormatting>
  <conditionalFormatting sqref="S91:S94">
    <cfRule type="expression" dxfId="9493" priority="90">
      <formula>S$9&gt;=20/24</formula>
    </cfRule>
    <cfRule type="expression" dxfId="9492" priority="91">
      <formula>AND(S$9&gt;=14/24,S$9&lt;20/24)</formula>
    </cfRule>
    <cfRule type="expression" dxfId="9491" priority="92">
      <formula>AND(S$9&gt;=8/24,S$9&lt;14/24)</formula>
    </cfRule>
    <cfRule type="expression" dxfId="9490" priority="93">
      <formula>S$9&lt;8/24</formula>
    </cfRule>
  </conditionalFormatting>
  <conditionalFormatting sqref="S95">
    <cfRule type="expression" dxfId="9489" priority="86">
      <formula>S$9&gt;=20/24</formula>
    </cfRule>
    <cfRule type="expression" dxfId="9488" priority="87">
      <formula>AND(S$9&gt;=14/24,S$9&lt;20/24)</formula>
    </cfRule>
    <cfRule type="expression" dxfId="9487" priority="88">
      <formula>AND(S$9&gt;=8/24,S$9&lt;14/24)</formula>
    </cfRule>
    <cfRule type="expression" dxfId="9486" priority="89">
      <formula>S$9&lt;8/24</formula>
    </cfRule>
  </conditionalFormatting>
  <conditionalFormatting sqref="G92:L94 B91:F94">
    <cfRule type="expression" dxfId="9485" priority="82">
      <formula>B$9&gt;=20/24</formula>
    </cfRule>
    <cfRule type="expression" dxfId="9484" priority="83">
      <formula>AND(B$9&gt;=14/24,B$9&lt;20/24)</formula>
    </cfRule>
    <cfRule type="expression" dxfId="9483" priority="84">
      <formula>AND(B$9&gt;=8/24,B$9&lt;14/24)</formula>
    </cfRule>
    <cfRule type="expression" dxfId="9482" priority="85">
      <formula>B$9&lt;8/24</formula>
    </cfRule>
  </conditionalFormatting>
  <conditionalFormatting sqref="M92:Q94 N91:Q91">
    <cfRule type="expression" dxfId="9481" priority="78">
      <formula>M$9&gt;=20/24</formula>
    </cfRule>
    <cfRule type="expression" dxfId="9480" priority="79">
      <formula>AND(M$9&gt;=14/24,M$9&lt;20/24)</formula>
    </cfRule>
    <cfRule type="expression" dxfId="9479" priority="80">
      <formula>AND(M$9&gt;=8/24,M$9&lt;14/24)</formula>
    </cfRule>
    <cfRule type="expression" dxfId="9478" priority="81">
      <formula>M$9&lt;8/24</formula>
    </cfRule>
  </conditionalFormatting>
  <conditionalFormatting sqref="R91:R94">
    <cfRule type="expression" dxfId="9477" priority="74">
      <formula>R$9&gt;=20/24</formula>
    </cfRule>
    <cfRule type="expression" dxfId="9476" priority="75">
      <formula>AND(R$9&gt;=14/24,R$9&lt;20/24)</formula>
    </cfRule>
    <cfRule type="expression" dxfId="9475" priority="76">
      <formula>AND(R$9&gt;=8/24,R$9&lt;14/24)</formula>
    </cfRule>
    <cfRule type="expression" dxfId="9474" priority="77">
      <formula>R$9&lt;8/24</formula>
    </cfRule>
  </conditionalFormatting>
  <conditionalFormatting sqref="B95:L95">
    <cfRule type="expression" dxfId="9473" priority="70">
      <formula>B$9&gt;=20/24</formula>
    </cfRule>
    <cfRule type="expression" dxfId="9472" priority="71">
      <formula>AND(B$9&gt;=14/24,B$9&lt;20/24)</formula>
    </cfRule>
    <cfRule type="expression" dxfId="9471" priority="72">
      <formula>AND(B$9&gt;=8/24,B$9&lt;14/24)</formula>
    </cfRule>
    <cfRule type="expression" dxfId="9470" priority="73">
      <formula>B$9&lt;8/24</formula>
    </cfRule>
  </conditionalFormatting>
  <conditionalFormatting sqref="M95:Q95">
    <cfRule type="expression" dxfId="9469" priority="66">
      <formula>M$9&gt;=20/24</formula>
    </cfRule>
    <cfRule type="expression" dxfId="9468" priority="67">
      <formula>AND(M$9&gt;=14/24,M$9&lt;20/24)</formula>
    </cfRule>
    <cfRule type="expression" dxfId="9467" priority="68">
      <formula>AND(M$9&gt;=8/24,M$9&lt;14/24)</formula>
    </cfRule>
    <cfRule type="expression" dxfId="9466" priority="69">
      <formula>M$9&lt;8/24</formula>
    </cfRule>
  </conditionalFormatting>
  <conditionalFormatting sqref="R95">
    <cfRule type="expression" dxfId="9465" priority="62">
      <formula>R$9&gt;=20/24</formula>
    </cfRule>
    <cfRule type="expression" dxfId="9464" priority="63">
      <formula>AND(R$9&gt;=14/24,R$9&lt;20/24)</formula>
    </cfRule>
    <cfRule type="expression" dxfId="9463" priority="64">
      <formula>AND(R$9&gt;=8/24,R$9&lt;14/24)</formula>
    </cfRule>
    <cfRule type="expression" dxfId="9462" priority="65">
      <formula>R$9&lt;8/24</formula>
    </cfRule>
  </conditionalFormatting>
  <conditionalFormatting sqref="L91:M91">
    <cfRule type="expression" dxfId="9461" priority="58">
      <formula>L$9&gt;=20/24</formula>
    </cfRule>
    <cfRule type="expression" dxfId="9460" priority="59">
      <formula>AND(L$9&gt;=14/24,L$9&lt;20/24)</formula>
    </cfRule>
    <cfRule type="expression" dxfId="9459" priority="60">
      <formula>AND(L$9&gt;=8/24,L$9&lt;14/24)</formula>
    </cfRule>
    <cfRule type="expression" dxfId="9458" priority="61">
      <formula>L$9&lt;8/24</formula>
    </cfRule>
  </conditionalFormatting>
  <conditionalFormatting sqref="G91:K91">
    <cfRule type="expression" dxfId="9457" priority="54">
      <formula>G$9&gt;=20/24</formula>
    </cfRule>
    <cfRule type="expression" dxfId="9456" priority="55">
      <formula>AND(G$9&gt;=14/24,G$9&lt;20/24)</formula>
    </cfRule>
    <cfRule type="expression" dxfId="9455" priority="56">
      <formula>AND(G$9&gt;=8/24,G$9&lt;14/24)</formula>
    </cfRule>
    <cfRule type="expression" dxfId="9454" priority="57">
      <formula>G$9&lt;8/24</formula>
    </cfRule>
  </conditionalFormatting>
  <conditionalFormatting sqref="S91:T91">
    <cfRule type="expression" dxfId="9453" priority="50">
      <formula>S$9&gt;=20/24</formula>
    </cfRule>
    <cfRule type="expression" dxfId="9452" priority="51">
      <formula>AND(S$9&gt;=14/24,S$9&lt;20/24)</formula>
    </cfRule>
    <cfRule type="expression" dxfId="9451" priority="52">
      <formula>AND(S$9&gt;=8/24,S$9&lt;14/24)</formula>
    </cfRule>
    <cfRule type="expression" dxfId="9450" priority="53">
      <formula>S$9&lt;8/24</formula>
    </cfRule>
  </conditionalFormatting>
  <conditionalFormatting sqref="M91:R91">
    <cfRule type="expression" dxfId="9449" priority="46">
      <formula>M$9&gt;=20/24</formula>
    </cfRule>
    <cfRule type="expression" dxfId="9448" priority="47">
      <formula>AND(M$9&gt;=14/24,M$9&lt;20/24)</formula>
    </cfRule>
    <cfRule type="expression" dxfId="9447" priority="48">
      <formula>AND(M$9&gt;=8/24,M$9&lt;14/24)</formula>
    </cfRule>
    <cfRule type="expression" dxfId="9446" priority="49">
      <formula>M$9&lt;8/24</formula>
    </cfRule>
  </conditionalFormatting>
  <conditionalFormatting sqref="L15:L30 L11:L13 M26:N30 M19:N23">
    <cfRule type="expression" dxfId="9445" priority="42">
      <formula>L$9&gt;=20/24</formula>
    </cfRule>
    <cfRule type="expression" dxfId="9444" priority="43">
      <formula>AND(L$9&gt;=14/24,L$9&lt;20/24)</formula>
    </cfRule>
    <cfRule type="expression" dxfId="9443" priority="44">
      <formula>AND(L$9&gt;=8/24,L$9&lt;14/24)</formula>
    </cfRule>
    <cfRule type="expression" dxfId="9442" priority="45">
      <formula>L$9&lt;8/24</formula>
    </cfRule>
  </conditionalFormatting>
  <conditionalFormatting sqref="L32:N32">
    <cfRule type="expression" dxfId="9441" priority="38">
      <formula>L$9&gt;=20/24</formula>
    </cfRule>
    <cfRule type="expression" dxfId="9440" priority="39">
      <formula>AND(L$9&gt;=14/24,L$9&lt;20/24)</formula>
    </cfRule>
    <cfRule type="expression" dxfId="9439" priority="40">
      <formula>AND(L$9&gt;=8/24,L$9&lt;14/24)</formula>
    </cfRule>
    <cfRule type="expression" dxfId="9438" priority="41">
      <formula>L$9&lt;8/24</formula>
    </cfRule>
  </conditionalFormatting>
  <conditionalFormatting sqref="L15:L30 L11:L13 L32:N32 M26:N30 M19:N23">
    <cfRule type="expression" dxfId="9437" priority="37">
      <formula>L11&gt;$AG11</formula>
    </cfRule>
  </conditionalFormatting>
  <conditionalFormatting sqref="L31:N31">
    <cfRule type="expression" dxfId="9436" priority="33">
      <formula>L$9&gt;=20/24</formula>
    </cfRule>
    <cfRule type="expression" dxfId="9435" priority="34">
      <formula>AND(L$9&gt;=14/24,L$9&lt;20/24)</formula>
    </cfRule>
    <cfRule type="expression" dxfId="9434" priority="35">
      <formula>AND(L$9&gt;=8/24,L$9&lt;14/24)</formula>
    </cfRule>
    <cfRule type="expression" dxfId="9433" priority="36">
      <formula>L$9&lt;8/24</formula>
    </cfRule>
  </conditionalFormatting>
  <conditionalFormatting sqref="L31:N31">
    <cfRule type="expression" dxfId="9432" priority="32">
      <formula>L31&gt;$AG31</formula>
    </cfRule>
  </conditionalFormatting>
  <conditionalFormatting sqref="L14">
    <cfRule type="expression" dxfId="9431" priority="28">
      <formula>L$9&gt;=20/24</formula>
    </cfRule>
    <cfRule type="expression" dxfId="9430" priority="29">
      <formula>AND(L$9&gt;=14/24,L$9&lt;20/24)</formula>
    </cfRule>
    <cfRule type="expression" dxfId="9429" priority="30">
      <formula>AND(L$9&gt;=8/24,L$9&lt;14/24)</formula>
    </cfRule>
    <cfRule type="expression" dxfId="9428" priority="31">
      <formula>L$9&lt;8/24</formula>
    </cfRule>
  </conditionalFormatting>
  <conditionalFormatting sqref="L14">
    <cfRule type="expression" dxfId="9427" priority="27">
      <formula>L14&gt;$AG14</formula>
    </cfRule>
  </conditionalFormatting>
  <conditionalFormatting sqref="L36:M39 L42:M45">
    <cfRule type="expression" dxfId="9426" priority="23">
      <formula>L$9&gt;=20/24</formula>
    </cfRule>
    <cfRule type="expression" dxfId="9425" priority="24">
      <formula>AND(L$9&gt;=14/24,L$9&lt;20/24)</formula>
    </cfRule>
    <cfRule type="expression" dxfId="9424" priority="25">
      <formula>AND(L$9&gt;=8/24,L$9&lt;14/24)</formula>
    </cfRule>
    <cfRule type="expression" dxfId="9423" priority="26">
      <formula>L$9&lt;8/24</formula>
    </cfRule>
  </conditionalFormatting>
  <conditionalFormatting sqref="L40:M40">
    <cfRule type="expression" dxfId="9422" priority="19">
      <formula>L$9&gt;=20/24</formula>
    </cfRule>
    <cfRule type="expression" dxfId="9421" priority="20">
      <formula>AND(L$9&gt;=14/24,L$9&lt;20/24)</formula>
    </cfRule>
    <cfRule type="expression" dxfId="9420" priority="21">
      <formula>AND(L$9&gt;=8/24,L$9&lt;14/24)</formula>
    </cfRule>
    <cfRule type="expression" dxfId="9419" priority="22">
      <formula>L$9&lt;8/24</formula>
    </cfRule>
  </conditionalFormatting>
  <conditionalFormatting sqref="L46:M46">
    <cfRule type="expression" dxfId="9418" priority="15">
      <formula>L$9&gt;=20/24</formula>
    </cfRule>
    <cfRule type="expression" dxfId="9417" priority="16">
      <formula>AND(L$9&gt;=14/24,L$9&lt;20/24)</formula>
    </cfRule>
    <cfRule type="expression" dxfId="9416" priority="17">
      <formula>AND(L$9&gt;=8/24,L$9&lt;14/24)</formula>
    </cfRule>
    <cfRule type="expression" dxfId="9415" priority="18">
      <formula>L$9&lt;8/24</formula>
    </cfRule>
  </conditionalFormatting>
  <conditionalFormatting sqref="L47:M47">
    <cfRule type="expression" dxfId="9414" priority="11">
      <formula>L$9&gt;=20/24</formula>
    </cfRule>
    <cfRule type="expression" dxfId="9413" priority="12">
      <formula>AND(L$9&gt;=14/24,L$9&lt;20/24)</formula>
    </cfRule>
    <cfRule type="expression" dxfId="9412" priority="13">
      <formula>AND(L$9&gt;=8/24,L$9&lt;14/24)</formula>
    </cfRule>
    <cfRule type="expression" dxfId="9411" priority="14">
      <formula>L$9&lt;8/24</formula>
    </cfRule>
  </conditionalFormatting>
  <conditionalFormatting sqref="L42:M47 L36:M40">
    <cfRule type="expression" dxfId="9410" priority="10">
      <formula>L36&gt;$AG36</formula>
    </cfRule>
  </conditionalFormatting>
  <conditionalFormatting sqref="L41:M41">
    <cfRule type="expression" dxfId="9409" priority="6">
      <formula>L$9&gt;=20/24</formula>
    </cfRule>
    <cfRule type="expression" dxfId="9408" priority="7">
      <formula>AND(L$9&gt;=14/24,L$9&lt;20/24)</formula>
    </cfRule>
    <cfRule type="expression" dxfId="9407" priority="8">
      <formula>AND(L$9&gt;=8/24,L$9&lt;14/24)</formula>
    </cfRule>
    <cfRule type="expression" dxfId="9406" priority="9">
      <formula>L$9&lt;8/24</formula>
    </cfRule>
  </conditionalFormatting>
  <conditionalFormatting sqref="L41:M41">
    <cfRule type="expression" dxfId="9405" priority="5">
      <formula>L41&gt;$AG41</formula>
    </cfRule>
  </conditionalFormatting>
  <conditionalFormatting sqref="AA55:AD56">
    <cfRule type="expression" dxfId="9404" priority="1">
      <formula>AA$9&gt;=20/24</formula>
    </cfRule>
    <cfRule type="expression" dxfId="9403" priority="2">
      <formula>AND(AA$9&gt;=14/24,AA$9&lt;20/24)</formula>
    </cfRule>
    <cfRule type="expression" dxfId="9402" priority="3">
      <formula>AND(AA$9&gt;=8/24,AA$9&lt;14/24)</formula>
    </cfRule>
    <cfRule type="expression" dxfId="9401" priority="4">
      <formula>AA$9&lt;8/24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F94" sqref="AF9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 t="s">
        <v>1</v>
      </c>
      <c r="AH1" s="188"/>
      <c r="AI1" s="188"/>
      <c r="AL1" s="2"/>
      <c r="AM1" s="3"/>
    </row>
    <row r="2" spans="1:88" ht="20.25" x14ac:dyDescent="0.25">
      <c r="A2" s="4"/>
      <c r="B2" s="189" t="s">
        <v>2</v>
      </c>
      <c r="C2" s="5"/>
      <c r="D2" s="191" t="s">
        <v>3</v>
      </c>
      <c r="E2" s="5"/>
      <c r="F2" s="191" t="s">
        <v>4</v>
      </c>
      <c r="G2" s="5"/>
      <c r="H2" s="191" t="s">
        <v>5</v>
      </c>
      <c r="I2" s="6"/>
      <c r="J2" s="19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0"/>
      <c r="C3" s="18"/>
      <c r="D3" s="192"/>
      <c r="E3" s="18"/>
      <c r="F3" s="192"/>
      <c r="G3" s="18"/>
      <c r="H3" s="192"/>
      <c r="I3" s="19"/>
      <c r="J3" s="19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3" t="s">
        <v>212</v>
      </c>
      <c r="B4" s="194" t="str">
        <f ca="1">"2078/"&amp;"04/"&amp;INT(MID(CELL("filename",D6),FIND("]",CELL("filename",D6))+1,200))</f>
        <v>2078/04/2</v>
      </c>
      <c r="C4" s="194"/>
      <c r="D4" s="194"/>
      <c r="E4" s="195" t="str">
        <f ca="1">IFERROR([1]!DateBStoAD(B4),"")</f>
        <v/>
      </c>
      <c r="F4" s="196"/>
      <c r="G4" s="196"/>
      <c r="H4" s="196" t="str">
        <f ca="1">TEXT(E4,"dddd")</f>
        <v/>
      </c>
      <c r="I4" s="196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43.7</v>
      </c>
      <c r="C5" s="32">
        <f t="shared" ref="C5:AF5" si="0">C65</f>
        <v>34.840000000000003</v>
      </c>
      <c r="D5" s="32">
        <f t="shared" si="0"/>
        <v>53.9</v>
      </c>
      <c r="E5" s="32">
        <f t="shared" si="0"/>
        <v>49.75</v>
      </c>
      <c r="F5" s="32">
        <f t="shared" si="0"/>
        <v>41.49</v>
      </c>
      <c r="G5" s="32">
        <f t="shared" si="0"/>
        <v>45.1</v>
      </c>
      <c r="H5" s="32">
        <f t="shared" si="0"/>
        <v>45</v>
      </c>
      <c r="I5" s="32">
        <f t="shared" si="0"/>
        <v>46</v>
      </c>
      <c r="J5" s="32">
        <f t="shared" si="0"/>
        <v>23</v>
      </c>
      <c r="K5" s="32">
        <f t="shared" si="0"/>
        <v>30</v>
      </c>
      <c r="L5" s="32">
        <f t="shared" si="0"/>
        <v>-6</v>
      </c>
      <c r="M5" s="32">
        <f t="shared" si="0"/>
        <v>15.3</v>
      </c>
      <c r="N5" s="32">
        <f t="shared" si="0"/>
        <v>25.2</v>
      </c>
      <c r="O5" s="32">
        <f t="shared" si="0"/>
        <v>53.3</v>
      </c>
      <c r="P5" s="32">
        <f t="shared" si="0"/>
        <v>22.400000000000002</v>
      </c>
      <c r="Q5" s="32">
        <f t="shared" si="0"/>
        <v>44</v>
      </c>
      <c r="R5" s="32">
        <f t="shared" si="0"/>
        <v>56.05</v>
      </c>
      <c r="S5" s="32">
        <f t="shared" si="0"/>
        <v>36.32</v>
      </c>
      <c r="T5" s="32">
        <f t="shared" si="0"/>
        <v>22.799999999999997</v>
      </c>
      <c r="U5" s="32">
        <f t="shared" si="0"/>
        <v>20</v>
      </c>
      <c r="V5" s="32">
        <f t="shared" si="0"/>
        <v>28.06</v>
      </c>
      <c r="W5" s="32">
        <f t="shared" si="0"/>
        <v>-21.3</v>
      </c>
      <c r="X5" s="32">
        <f t="shared" si="0"/>
        <v>-16.399999999999999</v>
      </c>
      <c r="Y5" s="32">
        <f t="shared" si="0"/>
        <v>9.1</v>
      </c>
      <c r="Z5" s="32">
        <f t="shared" si="0"/>
        <v>63.53</v>
      </c>
      <c r="AA5" s="32">
        <f t="shared" si="0"/>
        <v>64.05</v>
      </c>
      <c r="AB5" s="32">
        <f t="shared" si="0"/>
        <v>73</v>
      </c>
      <c r="AC5" s="32">
        <f t="shared" si="0"/>
        <v>69</v>
      </c>
      <c r="AD5" s="32">
        <f t="shared" si="0"/>
        <v>35.32</v>
      </c>
      <c r="AE5" s="32">
        <f t="shared" si="0"/>
        <v>19.100000000000001</v>
      </c>
      <c r="AF5" s="32">
        <f t="shared" si="0"/>
        <v>16.5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2"/>
      <c r="E6" s="172"/>
      <c r="F6" s="172"/>
      <c r="G6" s="172"/>
      <c r="H6" s="172"/>
      <c r="I6" s="172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1213MW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Load=1049</v>
      </c>
      <c r="B7" s="35">
        <f t="shared" ref="B7:AF7" si="1">B72</f>
        <v>1113.94</v>
      </c>
      <c r="C7" s="35">
        <f t="shared" si="1"/>
        <v>1075.68</v>
      </c>
      <c r="D7" s="35">
        <f t="shared" si="1"/>
        <v>1065.6400000000001</v>
      </c>
      <c r="E7" s="35">
        <f t="shared" si="1"/>
        <v>1049.29</v>
      </c>
      <c r="F7" s="35">
        <f t="shared" si="1"/>
        <v>1064.1300000000001</v>
      </c>
      <c r="G7" s="35">
        <f t="shared" si="1"/>
        <v>1066.04</v>
      </c>
      <c r="H7" s="35">
        <f t="shared" si="1"/>
        <v>1095.94</v>
      </c>
      <c r="I7" s="35">
        <f t="shared" si="1"/>
        <v>1087.24</v>
      </c>
      <c r="J7" s="35">
        <f t="shared" si="1"/>
        <v>1083.74</v>
      </c>
      <c r="K7" s="35">
        <f t="shared" si="1"/>
        <v>1162.74</v>
      </c>
      <c r="L7" s="35">
        <f>L72</f>
        <v>1195.04</v>
      </c>
      <c r="M7" s="35">
        <f t="shared" si="1"/>
        <v>1213.04</v>
      </c>
      <c r="N7" s="35">
        <f t="shared" si="1"/>
        <v>1250.8399999999999</v>
      </c>
      <c r="O7" s="35">
        <f t="shared" si="1"/>
        <v>1273.04</v>
      </c>
      <c r="P7" s="35">
        <f t="shared" si="1"/>
        <v>1229.04</v>
      </c>
      <c r="Q7" s="35">
        <f t="shared" si="1"/>
        <v>1273.04</v>
      </c>
      <c r="R7" s="35">
        <f t="shared" si="1"/>
        <v>1321.19</v>
      </c>
      <c r="S7" s="35">
        <f t="shared" si="1"/>
        <v>1291.56</v>
      </c>
      <c r="T7" s="35">
        <f t="shared" si="1"/>
        <v>1247.24</v>
      </c>
      <c r="U7" s="35">
        <f t="shared" si="1"/>
        <v>1222.3399999999999</v>
      </c>
      <c r="V7" s="35">
        <f t="shared" si="1"/>
        <v>1204.9000000000001</v>
      </c>
      <c r="W7" s="35">
        <f t="shared" si="1"/>
        <v>1180.44</v>
      </c>
      <c r="X7" s="35">
        <f t="shared" si="1"/>
        <v>1194.1400000000001</v>
      </c>
      <c r="Y7" s="35">
        <f t="shared" si="1"/>
        <v>1315.24</v>
      </c>
      <c r="Z7" s="35">
        <f t="shared" si="1"/>
        <v>1431.8700000000001</v>
      </c>
      <c r="AA7" s="35">
        <f t="shared" si="1"/>
        <v>1433.79</v>
      </c>
      <c r="AB7" s="35">
        <f t="shared" si="1"/>
        <v>1399.44</v>
      </c>
      <c r="AC7" s="35">
        <f t="shared" si="1"/>
        <v>1385.94</v>
      </c>
      <c r="AD7" s="35">
        <f t="shared" si="1"/>
        <v>1304.96</v>
      </c>
      <c r="AE7" s="35">
        <f t="shared" si="1"/>
        <v>1237.1400000000001</v>
      </c>
      <c r="AF7" s="35">
        <f t="shared" si="1"/>
        <v>1219.8399999999999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197" t="s">
        <v>13</v>
      </c>
      <c r="C8" s="198"/>
      <c r="D8" s="198"/>
      <c r="E8" s="198"/>
      <c r="F8" s="198"/>
      <c r="G8" s="198"/>
      <c r="H8" s="198"/>
      <c r="I8" s="198"/>
      <c r="J8" s="198"/>
      <c r="K8" s="199"/>
      <c r="L8" s="200" t="s">
        <v>14</v>
      </c>
      <c r="M8" s="201"/>
      <c r="N8" s="201"/>
      <c r="O8" s="201"/>
      <c r="P8" s="201"/>
      <c r="Q8" s="201"/>
      <c r="R8" s="200" t="s">
        <v>15</v>
      </c>
      <c r="S8" s="201"/>
      <c r="T8" s="201"/>
      <c r="U8" s="201"/>
      <c r="V8" s="201"/>
      <c r="W8" s="201"/>
      <c r="X8" s="201"/>
      <c r="Y8" s="201"/>
      <c r="Z8" s="201"/>
      <c r="AA8" s="204" t="s">
        <v>16</v>
      </c>
      <c r="AB8" s="205"/>
      <c r="AC8" s="205"/>
      <c r="AD8" s="205"/>
      <c r="AE8" s="205"/>
      <c r="AF8" s="206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17</v>
      </c>
      <c r="B9" s="209">
        <v>4.1666666666666664E-2</v>
      </c>
      <c r="C9" s="209">
        <v>8.3333333333333301E-2</v>
      </c>
      <c r="D9" s="209">
        <v>0.125</v>
      </c>
      <c r="E9" s="209">
        <v>0.16666666666666699</v>
      </c>
      <c r="F9" s="209">
        <v>0.20833333333333301</v>
      </c>
      <c r="G9" s="209">
        <v>0.22916666666666666</v>
      </c>
      <c r="H9" s="209">
        <v>0.25</v>
      </c>
      <c r="I9" s="209">
        <v>0.27083333333333331</v>
      </c>
      <c r="J9" s="209">
        <v>0.29166666666666669</v>
      </c>
      <c r="K9" s="209">
        <v>0.3125</v>
      </c>
      <c r="L9" s="202">
        <v>0.33333333333333331</v>
      </c>
      <c r="M9" s="202">
        <v>0.375</v>
      </c>
      <c r="N9" s="202">
        <v>0.41666666666666702</v>
      </c>
      <c r="O9" s="202">
        <v>0.45833333333333298</v>
      </c>
      <c r="P9" s="202">
        <v>0.5</v>
      </c>
      <c r="Q9" s="202">
        <v>0.54166666666666696</v>
      </c>
      <c r="R9" s="202">
        <v>0.58333333333333304</v>
      </c>
      <c r="S9" s="202">
        <v>0.625</v>
      </c>
      <c r="T9" s="202">
        <v>0.66666666666666696</v>
      </c>
      <c r="U9" s="202">
        <v>0.70833333333333304</v>
      </c>
      <c r="V9" s="202">
        <v>0.72916666666666663</v>
      </c>
      <c r="W9" s="202">
        <v>0.75</v>
      </c>
      <c r="X9" s="202">
        <v>0.77083333333333337</v>
      </c>
      <c r="Y9" s="202">
        <v>0.79166666666666663</v>
      </c>
      <c r="Z9" s="202">
        <v>0.8125</v>
      </c>
      <c r="AA9" s="209">
        <v>0.83333333333333337</v>
      </c>
      <c r="AB9" s="209">
        <v>0.85416666666666663</v>
      </c>
      <c r="AC9" s="209">
        <v>0.875</v>
      </c>
      <c r="AD9" s="209">
        <v>0.91666666666666696</v>
      </c>
      <c r="AE9" s="209">
        <v>0.95833333333333304</v>
      </c>
      <c r="AF9" s="209">
        <v>1</v>
      </c>
      <c r="AG9" s="210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12"/>
      <c r="S10" s="212"/>
      <c r="T10" s="212"/>
      <c r="U10" s="212"/>
      <c r="V10" s="212"/>
      <c r="W10" s="212"/>
      <c r="X10" s="212"/>
      <c r="Y10" s="212"/>
      <c r="Z10" s="212"/>
      <c r="AA10" s="203"/>
      <c r="AB10" s="203"/>
      <c r="AC10" s="203"/>
      <c r="AD10" s="203"/>
      <c r="AE10" s="203"/>
      <c r="AF10" s="203"/>
      <c r="AG10" s="211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191</v>
      </c>
      <c r="B11" s="47">
        <v>188</v>
      </c>
      <c r="C11" s="47">
        <v>168</v>
      </c>
      <c r="D11" s="47">
        <v>150</v>
      </c>
      <c r="E11" s="47">
        <v>150</v>
      </c>
      <c r="F11" s="47">
        <v>150</v>
      </c>
      <c r="G11" s="47">
        <v>150</v>
      </c>
      <c r="H11" s="47">
        <v>180</v>
      </c>
      <c r="I11" s="47">
        <v>180</v>
      </c>
      <c r="J11" s="47">
        <v>180</v>
      </c>
      <c r="K11" s="47">
        <v>250</v>
      </c>
      <c r="L11" s="47">
        <v>300</v>
      </c>
      <c r="M11" s="47">
        <v>300</v>
      </c>
      <c r="N11" s="47">
        <v>320</v>
      </c>
      <c r="O11" s="48">
        <v>330</v>
      </c>
      <c r="P11" s="48">
        <v>330</v>
      </c>
      <c r="Q11" s="48">
        <v>325</v>
      </c>
      <c r="R11" s="48">
        <v>335</v>
      </c>
      <c r="S11" s="49">
        <v>345</v>
      </c>
      <c r="T11" s="49">
        <v>347</v>
      </c>
      <c r="U11" s="49">
        <v>320</v>
      </c>
      <c r="V11" s="49">
        <v>305</v>
      </c>
      <c r="W11" s="49">
        <v>305</v>
      </c>
      <c r="X11" s="49">
        <v>305</v>
      </c>
      <c r="Y11" s="49">
        <v>350</v>
      </c>
      <c r="Z11" s="49">
        <v>370</v>
      </c>
      <c r="AA11" s="47">
        <v>380</v>
      </c>
      <c r="AB11" s="47">
        <v>380</v>
      </c>
      <c r="AC11" s="47">
        <v>380</v>
      </c>
      <c r="AD11" s="47">
        <v>350</v>
      </c>
      <c r="AE11" s="47">
        <v>300</v>
      </c>
      <c r="AF11" s="47">
        <v>270</v>
      </c>
      <c r="AG11" s="50">
        <v>456</v>
      </c>
      <c r="AH11" s="51">
        <f>MAX(B11:AF11)</f>
        <v>380</v>
      </c>
      <c r="AI11" s="52">
        <f>MIN(B11:AF11)</f>
        <v>150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192</v>
      </c>
      <c r="B12" s="47">
        <v>60</v>
      </c>
      <c r="C12" s="47">
        <v>60</v>
      </c>
      <c r="D12" s="47">
        <v>60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>
        <v>60</v>
      </c>
      <c r="L12" s="47">
        <v>60</v>
      </c>
      <c r="M12" s="47">
        <v>60</v>
      </c>
      <c r="N12" s="47">
        <v>60</v>
      </c>
      <c r="O12" s="48">
        <v>60</v>
      </c>
      <c r="P12" s="48">
        <v>60</v>
      </c>
      <c r="Q12" s="48">
        <v>60</v>
      </c>
      <c r="R12" s="48">
        <v>60</v>
      </c>
      <c r="S12" s="48">
        <v>60</v>
      </c>
      <c r="T12" s="48">
        <v>60</v>
      </c>
      <c r="U12" s="48">
        <v>60</v>
      </c>
      <c r="V12" s="48">
        <v>60</v>
      </c>
      <c r="W12" s="48">
        <v>60</v>
      </c>
      <c r="X12" s="48">
        <v>60</v>
      </c>
      <c r="Y12" s="48">
        <v>60</v>
      </c>
      <c r="Z12" s="48">
        <v>60</v>
      </c>
      <c r="AA12" s="47">
        <v>60</v>
      </c>
      <c r="AB12" s="47">
        <v>60</v>
      </c>
      <c r="AC12" s="47">
        <v>60</v>
      </c>
      <c r="AD12" s="47">
        <v>60</v>
      </c>
      <c r="AE12" s="47">
        <v>60</v>
      </c>
      <c r="AF12" s="47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193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194</v>
      </c>
      <c r="B14" s="55">
        <v>45</v>
      </c>
      <c r="C14" s="55">
        <v>45</v>
      </c>
      <c r="D14" s="55">
        <v>45</v>
      </c>
      <c r="E14" s="55">
        <v>45.9</v>
      </c>
      <c r="F14" s="55">
        <v>45.9</v>
      </c>
      <c r="G14" s="55">
        <v>45.9</v>
      </c>
      <c r="H14" s="55">
        <v>45.9</v>
      </c>
      <c r="I14" s="55">
        <v>45.9</v>
      </c>
      <c r="J14" s="55">
        <v>45.9</v>
      </c>
      <c r="K14" s="55">
        <v>45.9</v>
      </c>
      <c r="L14" s="55">
        <v>45.9</v>
      </c>
      <c r="M14" s="55">
        <v>45.9</v>
      </c>
      <c r="N14" s="55">
        <v>45.9</v>
      </c>
      <c r="O14" s="48">
        <v>45.9</v>
      </c>
      <c r="P14" s="48">
        <v>45.9</v>
      </c>
      <c r="Q14" s="48">
        <v>45.9</v>
      </c>
      <c r="R14" s="48">
        <v>45.9</v>
      </c>
      <c r="S14" s="48">
        <v>45.9</v>
      </c>
      <c r="T14" s="48">
        <v>45.3</v>
      </c>
      <c r="U14" s="48">
        <v>45.9</v>
      </c>
      <c r="V14" s="48">
        <v>45.9</v>
      </c>
      <c r="W14" s="48">
        <v>45.9</v>
      </c>
      <c r="X14" s="48">
        <v>45.9</v>
      </c>
      <c r="Y14" s="48">
        <v>45.9</v>
      </c>
      <c r="Z14" s="48">
        <v>45.9</v>
      </c>
      <c r="AA14" s="55">
        <v>45.9</v>
      </c>
      <c r="AB14" s="55">
        <v>45.9</v>
      </c>
      <c r="AC14" s="55">
        <v>45.8</v>
      </c>
      <c r="AD14" s="55">
        <v>45.8</v>
      </c>
      <c r="AE14" s="55">
        <v>45.9</v>
      </c>
      <c r="AF14" s="55">
        <v>45.9</v>
      </c>
      <c r="AG14" s="56">
        <v>50</v>
      </c>
      <c r="AH14" s="51">
        <f t="shared" si="2"/>
        <v>45.9</v>
      </c>
      <c r="AI14" s="52">
        <f t="shared" si="3"/>
        <v>45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195</v>
      </c>
      <c r="B15" s="47">
        <v>6</v>
      </c>
      <c r="C15" s="47">
        <v>5</v>
      </c>
      <c r="D15" s="47">
        <v>5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7">
        <v>20</v>
      </c>
      <c r="M15" s="47">
        <v>16</v>
      </c>
      <c r="N15" s="47">
        <v>24</v>
      </c>
      <c r="O15" s="48">
        <v>24</v>
      </c>
      <c r="P15" s="48">
        <v>24</v>
      </c>
      <c r="Q15" s="48">
        <v>24</v>
      </c>
      <c r="R15" s="48">
        <v>24</v>
      </c>
      <c r="S15" s="48">
        <v>28</v>
      </c>
      <c r="T15" s="48">
        <v>28</v>
      </c>
      <c r="U15" s="48">
        <v>28</v>
      </c>
      <c r="V15" s="48">
        <v>28</v>
      </c>
      <c r="W15" s="48">
        <v>28</v>
      </c>
      <c r="X15" s="48">
        <v>28</v>
      </c>
      <c r="Y15" s="48">
        <v>28</v>
      </c>
      <c r="Z15" s="48">
        <v>28</v>
      </c>
      <c r="AA15" s="47">
        <v>28</v>
      </c>
      <c r="AB15" s="47">
        <v>28</v>
      </c>
      <c r="AC15" s="47">
        <v>28</v>
      </c>
      <c r="AD15" s="47">
        <v>28</v>
      </c>
      <c r="AE15" s="47">
        <v>28</v>
      </c>
      <c r="AF15" s="47">
        <v>28</v>
      </c>
      <c r="AG15" s="168">
        <v>45</v>
      </c>
      <c r="AH15" s="51">
        <f t="shared" si="2"/>
        <v>28</v>
      </c>
      <c r="AI15" s="52">
        <f t="shared" si="3"/>
        <v>0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196</v>
      </c>
      <c r="B16" s="47">
        <v>25</v>
      </c>
      <c r="C16" s="47">
        <v>25</v>
      </c>
      <c r="D16" s="47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>
        <v>25</v>
      </c>
      <c r="L16" s="47">
        <v>25</v>
      </c>
      <c r="M16" s="47">
        <v>25</v>
      </c>
      <c r="N16" s="47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7">
        <v>25</v>
      </c>
      <c r="AB16" s="47">
        <v>25</v>
      </c>
      <c r="AC16" s="47">
        <v>25</v>
      </c>
      <c r="AD16" s="47">
        <v>25</v>
      </c>
      <c r="AE16" s="47">
        <v>25</v>
      </c>
      <c r="AF16" s="47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197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7">
        <v>25</v>
      </c>
      <c r="M17" s="47">
        <v>25</v>
      </c>
      <c r="N17" s="47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7">
        <v>25</v>
      </c>
      <c r="AB17" s="47">
        <v>25</v>
      </c>
      <c r="AC17" s="47">
        <v>25</v>
      </c>
      <c r="AD17" s="47">
        <v>25</v>
      </c>
      <c r="AE17" s="47">
        <v>25</v>
      </c>
      <c r="AF17" s="47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198</v>
      </c>
      <c r="B18" s="47">
        <v>25</v>
      </c>
      <c r="C18" s="47">
        <v>25</v>
      </c>
      <c r="D18" s="47">
        <v>13</v>
      </c>
      <c r="E18" s="47">
        <v>12.3</v>
      </c>
      <c r="F18" s="47">
        <v>12.3</v>
      </c>
      <c r="G18" s="47">
        <v>12.3</v>
      </c>
      <c r="H18" s="47">
        <v>12.3</v>
      </c>
      <c r="I18" s="47">
        <v>12.3</v>
      </c>
      <c r="J18" s="47">
        <v>12.3</v>
      </c>
      <c r="K18" s="47">
        <v>12.3</v>
      </c>
      <c r="L18" s="47">
        <v>12.3</v>
      </c>
      <c r="M18" s="47">
        <v>12.3</v>
      </c>
      <c r="N18" s="47">
        <v>12.3</v>
      </c>
      <c r="O18" s="48">
        <v>12.3</v>
      </c>
      <c r="P18" s="48">
        <v>12.3</v>
      </c>
      <c r="Q18" s="48">
        <v>12.3</v>
      </c>
      <c r="R18" s="48">
        <v>25</v>
      </c>
      <c r="S18" s="48">
        <v>0</v>
      </c>
      <c r="T18" s="48">
        <v>0</v>
      </c>
      <c r="U18" s="48">
        <v>0</v>
      </c>
      <c r="V18" s="48">
        <v>0</v>
      </c>
      <c r="W18" s="48">
        <v>25.5</v>
      </c>
      <c r="X18" s="48">
        <v>25.5</v>
      </c>
      <c r="Y18" s="48">
        <v>25.5</v>
      </c>
      <c r="Z18" s="48">
        <v>25.5</v>
      </c>
      <c r="AA18" s="47">
        <v>25.5</v>
      </c>
      <c r="AB18" s="47">
        <v>25.5</v>
      </c>
      <c r="AC18" s="47">
        <v>24.8</v>
      </c>
      <c r="AD18" s="47">
        <v>24.8</v>
      </c>
      <c r="AE18" s="47">
        <v>24.7</v>
      </c>
      <c r="AF18" s="47">
        <v>25.3</v>
      </c>
      <c r="AG18" s="168">
        <v>30</v>
      </c>
      <c r="AH18" s="51">
        <f t="shared" si="2"/>
        <v>25.5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199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7">
        <v>6.2</v>
      </c>
      <c r="M19" s="47">
        <v>6.2</v>
      </c>
      <c r="N19" s="47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7">
        <v>6.2</v>
      </c>
      <c r="AB19" s="47">
        <v>6.2</v>
      </c>
      <c r="AC19" s="47">
        <v>6.2</v>
      </c>
      <c r="AD19" s="47">
        <v>6.2</v>
      </c>
      <c r="AE19" s="47">
        <v>6.2</v>
      </c>
      <c r="AF19" s="47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200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201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7">
        <v>22</v>
      </c>
      <c r="M21" s="47">
        <v>22</v>
      </c>
      <c r="N21" s="47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7">
        <v>22</v>
      </c>
      <c r="AB21" s="47">
        <v>22</v>
      </c>
      <c r="AC21" s="47">
        <v>22</v>
      </c>
      <c r="AD21" s="47">
        <v>22</v>
      </c>
      <c r="AE21" s="47">
        <v>22</v>
      </c>
      <c r="AF21" s="47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202</v>
      </c>
      <c r="B22" s="47">
        <v>15</v>
      </c>
      <c r="C22" s="47">
        <v>15</v>
      </c>
      <c r="D22" s="47">
        <v>15</v>
      </c>
      <c r="E22" s="47">
        <v>15</v>
      </c>
      <c r="F22" s="47">
        <v>15</v>
      </c>
      <c r="G22" s="47">
        <v>15</v>
      </c>
      <c r="H22" s="47">
        <v>15</v>
      </c>
      <c r="I22" s="47">
        <v>15</v>
      </c>
      <c r="J22" s="47">
        <v>15</v>
      </c>
      <c r="K22" s="47">
        <v>15</v>
      </c>
      <c r="L22" s="47">
        <v>15</v>
      </c>
      <c r="M22" s="47">
        <v>15</v>
      </c>
      <c r="N22" s="47">
        <v>15</v>
      </c>
      <c r="O22" s="48">
        <v>15</v>
      </c>
      <c r="P22" s="48">
        <v>15</v>
      </c>
      <c r="Q22" s="48">
        <v>15</v>
      </c>
      <c r="R22" s="48">
        <v>15</v>
      </c>
      <c r="S22" s="48">
        <v>15</v>
      </c>
      <c r="T22" s="48">
        <v>15</v>
      </c>
      <c r="U22" s="48">
        <v>15</v>
      </c>
      <c r="V22" s="48">
        <v>15</v>
      </c>
      <c r="W22" s="48">
        <v>15</v>
      </c>
      <c r="X22" s="48">
        <v>15</v>
      </c>
      <c r="Y22" s="48">
        <v>15</v>
      </c>
      <c r="Z22" s="48">
        <v>15</v>
      </c>
      <c r="AA22" s="47">
        <v>22</v>
      </c>
      <c r="AB22" s="47">
        <v>22</v>
      </c>
      <c r="AC22" s="47">
        <v>22</v>
      </c>
      <c r="AD22" s="47">
        <v>22</v>
      </c>
      <c r="AE22" s="47">
        <v>22</v>
      </c>
      <c r="AF22" s="47">
        <v>22</v>
      </c>
      <c r="AG22" s="168">
        <v>25</v>
      </c>
      <c r="AH22" s="51">
        <f t="shared" si="2"/>
        <v>22</v>
      </c>
      <c r="AI22" s="52">
        <f t="shared" si="3"/>
        <v>15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203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7">
        <v>22</v>
      </c>
      <c r="M23" s="47">
        <v>22</v>
      </c>
      <c r="N23" s="47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7">
        <v>22</v>
      </c>
      <c r="AB23" s="47">
        <v>22</v>
      </c>
      <c r="AC23" s="47">
        <v>22</v>
      </c>
      <c r="AD23" s="47">
        <v>22</v>
      </c>
      <c r="AE23" s="47">
        <v>22</v>
      </c>
      <c r="AF23" s="47">
        <v>22</v>
      </c>
      <c r="AG23" s="168">
        <v>25</v>
      </c>
      <c r="AH23" s="51">
        <f t="shared" si="2"/>
        <v>22</v>
      </c>
      <c r="AI23" s="52">
        <f t="shared" si="3"/>
        <v>22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204</v>
      </c>
      <c r="B24" s="47">
        <v>22</v>
      </c>
      <c r="C24" s="47">
        <v>22</v>
      </c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22</v>
      </c>
      <c r="J24" s="47">
        <v>22</v>
      </c>
      <c r="K24" s="47">
        <v>22</v>
      </c>
      <c r="L24" s="47">
        <v>22</v>
      </c>
      <c r="M24" s="47">
        <v>22</v>
      </c>
      <c r="N24" s="47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7">
        <v>22</v>
      </c>
      <c r="AB24" s="47">
        <v>22</v>
      </c>
      <c r="AC24" s="47">
        <v>22</v>
      </c>
      <c r="AD24" s="47">
        <v>22</v>
      </c>
      <c r="AE24" s="47">
        <v>22</v>
      </c>
      <c r="AF24" s="47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93</v>
      </c>
      <c r="B25" s="47">
        <v>14</v>
      </c>
      <c r="C25" s="47">
        <v>14</v>
      </c>
      <c r="D25" s="47">
        <v>14</v>
      </c>
      <c r="E25" s="47">
        <v>14</v>
      </c>
      <c r="F25" s="47">
        <v>14</v>
      </c>
      <c r="G25" s="47">
        <v>14</v>
      </c>
      <c r="H25" s="47">
        <v>14</v>
      </c>
      <c r="I25" s="47">
        <v>14</v>
      </c>
      <c r="J25" s="47">
        <v>14</v>
      </c>
      <c r="K25" s="47">
        <v>14</v>
      </c>
      <c r="L25" s="47">
        <v>14</v>
      </c>
      <c r="M25" s="47">
        <v>14</v>
      </c>
      <c r="N25" s="47">
        <v>14</v>
      </c>
      <c r="O25" s="48">
        <v>14</v>
      </c>
      <c r="P25" s="48">
        <v>14</v>
      </c>
      <c r="Q25" s="48">
        <v>14</v>
      </c>
      <c r="R25" s="48">
        <v>7</v>
      </c>
      <c r="S25" s="48">
        <v>14</v>
      </c>
      <c r="T25" s="48">
        <v>14</v>
      </c>
      <c r="U25" s="48">
        <v>14</v>
      </c>
      <c r="V25" s="48">
        <v>14</v>
      </c>
      <c r="W25" s="48">
        <v>14</v>
      </c>
      <c r="X25" s="48">
        <v>14</v>
      </c>
      <c r="Y25" s="48">
        <v>14</v>
      </c>
      <c r="Z25" s="48">
        <v>14</v>
      </c>
      <c r="AA25" s="47">
        <v>14</v>
      </c>
      <c r="AB25" s="47">
        <v>14</v>
      </c>
      <c r="AC25" s="47">
        <v>14</v>
      </c>
      <c r="AD25" s="47">
        <v>14</v>
      </c>
      <c r="AE25" s="47">
        <v>14</v>
      </c>
      <c r="AF25" s="47">
        <v>14</v>
      </c>
      <c r="AG25" s="168">
        <v>23.5</v>
      </c>
      <c r="AH25" s="51">
        <f t="shared" si="2"/>
        <v>14</v>
      </c>
      <c r="AI25" s="52">
        <f t="shared" si="3"/>
        <v>7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94</v>
      </c>
      <c r="B26" s="47">
        <v>13</v>
      </c>
      <c r="C26" s="47">
        <v>13</v>
      </c>
      <c r="D26" s="47">
        <v>8</v>
      </c>
      <c r="E26" s="47">
        <v>8</v>
      </c>
      <c r="F26" s="47">
        <v>8</v>
      </c>
      <c r="G26" s="47">
        <v>8</v>
      </c>
      <c r="H26" s="47">
        <v>8</v>
      </c>
      <c r="I26" s="47">
        <v>8</v>
      </c>
      <c r="J26" s="47">
        <v>8</v>
      </c>
      <c r="K26" s="47">
        <v>8</v>
      </c>
      <c r="L26" s="47">
        <v>8</v>
      </c>
      <c r="M26" s="47">
        <v>8</v>
      </c>
      <c r="N26" s="47">
        <v>8</v>
      </c>
      <c r="O26" s="48">
        <v>8</v>
      </c>
      <c r="P26" s="48">
        <v>8</v>
      </c>
      <c r="Q26" s="48">
        <v>8</v>
      </c>
      <c r="R26" s="48">
        <v>8</v>
      </c>
      <c r="S26" s="48">
        <v>8</v>
      </c>
      <c r="T26" s="48">
        <v>8</v>
      </c>
      <c r="U26" s="48">
        <v>8</v>
      </c>
      <c r="V26" s="48">
        <v>8</v>
      </c>
      <c r="W26" s="48">
        <v>8</v>
      </c>
      <c r="X26" s="48">
        <v>8</v>
      </c>
      <c r="Y26" s="48">
        <v>8</v>
      </c>
      <c r="Z26" s="48">
        <v>8</v>
      </c>
      <c r="AA26" s="47">
        <v>8</v>
      </c>
      <c r="AB26" s="47">
        <v>8</v>
      </c>
      <c r="AC26" s="47">
        <v>8</v>
      </c>
      <c r="AD26" s="47">
        <v>8</v>
      </c>
      <c r="AE26" s="47">
        <v>8</v>
      </c>
      <c r="AF26" s="47">
        <v>8</v>
      </c>
      <c r="AG26" s="168">
        <v>22.2</v>
      </c>
      <c r="AH26" s="51">
        <f t="shared" si="2"/>
        <v>13</v>
      </c>
      <c r="AI26" s="52">
        <f t="shared" si="3"/>
        <v>8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95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7">
        <v>0</v>
      </c>
      <c r="M27" s="47">
        <v>0</v>
      </c>
      <c r="N27" s="47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7">
        <v>0</v>
      </c>
      <c r="AB27" s="47">
        <v>0</v>
      </c>
      <c r="AC27" s="47">
        <v>0</v>
      </c>
      <c r="AD27" s="47">
        <v>0</v>
      </c>
      <c r="AE27" s="47">
        <v>0</v>
      </c>
      <c r="AF27" s="47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96</v>
      </c>
      <c r="B28" s="47">
        <v>0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0</v>
      </c>
      <c r="O28" s="48">
        <v>0</v>
      </c>
      <c r="P28" s="48">
        <v>0</v>
      </c>
      <c r="Q28" s="48">
        <v>0</v>
      </c>
      <c r="R28" s="48">
        <v>0</v>
      </c>
      <c r="S28" s="48">
        <v>0</v>
      </c>
      <c r="T28" s="48">
        <v>0</v>
      </c>
      <c r="U28" s="48">
        <v>0</v>
      </c>
      <c r="V28" s="48">
        <v>0</v>
      </c>
      <c r="W28" s="48">
        <v>0</v>
      </c>
      <c r="X28" s="48">
        <v>0</v>
      </c>
      <c r="Y28" s="48">
        <v>0</v>
      </c>
      <c r="Z28" s="48">
        <v>0</v>
      </c>
      <c r="AA28" s="47">
        <v>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168">
        <v>22.1</v>
      </c>
      <c r="AH28" s="51">
        <f t="shared" si="2"/>
        <v>0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97</v>
      </c>
      <c r="B29" s="55">
        <v>12</v>
      </c>
      <c r="C29" s="55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55">
        <v>12</v>
      </c>
      <c r="M29" s="55">
        <v>12</v>
      </c>
      <c r="N29" s="55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55">
        <v>12</v>
      </c>
      <c r="AB29" s="55">
        <v>12</v>
      </c>
      <c r="AC29" s="55">
        <v>12</v>
      </c>
      <c r="AD29" s="55">
        <v>12</v>
      </c>
      <c r="AE29" s="55">
        <v>12</v>
      </c>
      <c r="AF29" s="55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98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99</v>
      </c>
      <c r="B31" s="55">
        <v>7</v>
      </c>
      <c r="C31" s="55">
        <v>5</v>
      </c>
      <c r="D31" s="55">
        <v>5</v>
      </c>
      <c r="E31" s="55">
        <v>5</v>
      </c>
      <c r="F31" s="55">
        <v>5</v>
      </c>
      <c r="G31" s="55">
        <v>5</v>
      </c>
      <c r="H31" s="55">
        <v>5</v>
      </c>
      <c r="I31" s="55">
        <v>5</v>
      </c>
      <c r="J31" s="55">
        <v>5</v>
      </c>
      <c r="K31" s="55">
        <v>5</v>
      </c>
      <c r="L31" s="55">
        <v>5</v>
      </c>
      <c r="M31" s="55">
        <v>5</v>
      </c>
      <c r="N31" s="55">
        <v>5</v>
      </c>
      <c r="O31" s="48">
        <v>5</v>
      </c>
      <c r="P31" s="48">
        <v>5</v>
      </c>
      <c r="Q31" s="48">
        <v>5</v>
      </c>
      <c r="R31" s="48">
        <v>5</v>
      </c>
      <c r="S31" s="48">
        <v>5</v>
      </c>
      <c r="T31" s="48">
        <v>5</v>
      </c>
      <c r="U31" s="48">
        <v>5</v>
      </c>
      <c r="V31" s="48">
        <v>5</v>
      </c>
      <c r="W31" s="48">
        <v>5</v>
      </c>
      <c r="X31" s="48">
        <v>5</v>
      </c>
      <c r="Y31" s="48">
        <v>5</v>
      </c>
      <c r="Z31" s="48">
        <v>5</v>
      </c>
      <c r="AA31" s="55">
        <v>5</v>
      </c>
      <c r="AB31" s="55">
        <v>5</v>
      </c>
      <c r="AC31" s="55">
        <v>5</v>
      </c>
      <c r="AD31" s="55">
        <v>5</v>
      </c>
      <c r="AE31" s="55">
        <v>5</v>
      </c>
      <c r="AF31" s="55">
        <v>5</v>
      </c>
      <c r="AG31" s="58">
        <v>20</v>
      </c>
      <c r="AH31" s="51">
        <f t="shared" si="2"/>
        <v>7</v>
      </c>
      <c r="AI31" s="52">
        <f t="shared" si="3"/>
        <v>5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100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5">
        <v>0</v>
      </c>
      <c r="M32" s="55">
        <v>0</v>
      </c>
      <c r="N32" s="55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200</v>
      </c>
      <c r="C33" s="55">
        <v>200</v>
      </c>
      <c r="D33" s="55">
        <v>200</v>
      </c>
      <c r="E33" s="55">
        <v>200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200</v>
      </c>
      <c r="AK33" s="53"/>
    </row>
    <row r="34" spans="1:41" ht="15.75" thickBot="1" x14ac:dyDescent="0.3">
      <c r="A34" s="63" t="s">
        <v>19</v>
      </c>
      <c r="B34" s="55"/>
      <c r="C34" s="55">
        <f>75+85</f>
        <v>160</v>
      </c>
      <c r="D34" s="55">
        <v>160.1</v>
      </c>
      <c r="E34" s="55">
        <v>161</v>
      </c>
      <c r="F34" s="55">
        <v>158</v>
      </c>
      <c r="G34" s="55">
        <v>145</v>
      </c>
      <c r="H34" s="55">
        <v>158</v>
      </c>
      <c r="I34" s="55">
        <v>159</v>
      </c>
      <c r="J34" s="55">
        <v>158</v>
      </c>
      <c r="K34" s="55">
        <v>159</v>
      </c>
      <c r="L34" s="55">
        <v>158</v>
      </c>
      <c r="M34" s="55">
        <v>144.30000000000001</v>
      </c>
      <c r="N34" s="55">
        <v>158</v>
      </c>
      <c r="O34" s="64">
        <f>75.2+84.4</f>
        <v>159.60000000000002</v>
      </c>
      <c r="P34" s="64">
        <f>75.2+79.58</f>
        <v>154.78</v>
      </c>
      <c r="Q34" s="64">
        <v>146</v>
      </c>
      <c r="R34" s="64">
        <v>152</v>
      </c>
      <c r="S34" s="64">
        <v>154</v>
      </c>
      <c r="T34" s="64">
        <f>74.8+80.7</f>
        <v>155.5</v>
      </c>
      <c r="U34" s="64">
        <f>74.9+72.6</f>
        <v>147.5</v>
      </c>
      <c r="V34" s="64">
        <v>154.80000000000001</v>
      </c>
      <c r="W34" s="64">
        <v>152</v>
      </c>
      <c r="X34" s="64">
        <v>154.4</v>
      </c>
      <c r="Y34" s="64">
        <v>152</v>
      </c>
      <c r="Z34" s="64">
        <v>153</v>
      </c>
      <c r="AA34" s="64">
        <v>152</v>
      </c>
      <c r="AB34" s="64">
        <f>83+74</f>
        <v>157</v>
      </c>
      <c r="AC34" s="64">
        <f>74.9+84.3</f>
        <v>159.19999999999999</v>
      </c>
      <c r="AD34" s="64">
        <v>159.19999999999999</v>
      </c>
      <c r="AE34" s="55">
        <f>75.3+86.9</f>
        <v>162.19999999999999</v>
      </c>
      <c r="AF34" s="55">
        <f>75.4+87.1</f>
        <v>162.5</v>
      </c>
      <c r="AG34" s="58">
        <v>240</v>
      </c>
      <c r="AH34" s="51">
        <f t="shared" si="2"/>
        <v>162.5</v>
      </c>
      <c r="AI34" s="52">
        <f t="shared" si="3"/>
        <v>144.30000000000001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707.2</v>
      </c>
      <c r="C35" s="66">
        <f t="shared" si="4"/>
        <v>684.2</v>
      </c>
      <c r="D35" s="66">
        <f t="shared" si="4"/>
        <v>649.20000000000005</v>
      </c>
      <c r="E35" s="66">
        <f t="shared" si="4"/>
        <v>644.4</v>
      </c>
      <c r="F35" s="66">
        <f t="shared" si="4"/>
        <v>664.4</v>
      </c>
      <c r="G35" s="66">
        <f t="shared" si="4"/>
        <v>664.4</v>
      </c>
      <c r="H35" s="66">
        <f t="shared" si="4"/>
        <v>694.4</v>
      </c>
      <c r="I35" s="66">
        <f t="shared" si="4"/>
        <v>694.4</v>
      </c>
      <c r="J35" s="66">
        <f t="shared" si="4"/>
        <v>694.4</v>
      </c>
      <c r="K35" s="66">
        <f t="shared" si="4"/>
        <v>764.4</v>
      </c>
      <c r="L35" s="66">
        <f t="shared" si="4"/>
        <v>834.4</v>
      </c>
      <c r="M35" s="66">
        <f t="shared" si="4"/>
        <v>830.4</v>
      </c>
      <c r="N35" s="66">
        <f t="shared" si="4"/>
        <v>858.4</v>
      </c>
      <c r="O35" s="66">
        <f t="shared" si="4"/>
        <v>868.4</v>
      </c>
      <c r="P35" s="66">
        <f t="shared" si="4"/>
        <v>868.4</v>
      </c>
      <c r="Q35" s="66">
        <f t="shared" si="4"/>
        <v>863.4</v>
      </c>
      <c r="R35" s="66">
        <f t="shared" si="4"/>
        <v>879.1</v>
      </c>
      <c r="S35" s="66">
        <f t="shared" si="4"/>
        <v>875.1</v>
      </c>
      <c r="T35" s="66">
        <f t="shared" si="4"/>
        <v>876.5</v>
      </c>
      <c r="U35" s="66">
        <f t="shared" si="4"/>
        <v>850.09999999999991</v>
      </c>
      <c r="V35" s="66">
        <f t="shared" si="4"/>
        <v>835.09999999999991</v>
      </c>
      <c r="W35" s="66">
        <f t="shared" si="4"/>
        <v>860.6</v>
      </c>
      <c r="X35" s="66">
        <f t="shared" si="4"/>
        <v>860.6</v>
      </c>
      <c r="Y35" s="66">
        <f t="shared" si="4"/>
        <v>905.6</v>
      </c>
      <c r="Z35" s="66">
        <f t="shared" si="4"/>
        <v>925.6</v>
      </c>
      <c r="AA35" s="66">
        <f t="shared" si="4"/>
        <v>942.6</v>
      </c>
      <c r="AB35" s="66">
        <f t="shared" si="4"/>
        <v>942.6</v>
      </c>
      <c r="AC35" s="66">
        <f t="shared" si="4"/>
        <v>941.8</v>
      </c>
      <c r="AD35" s="66">
        <f t="shared" si="4"/>
        <v>911.8</v>
      </c>
      <c r="AE35" s="66">
        <f t="shared" si="4"/>
        <v>861.8</v>
      </c>
      <c r="AF35" s="66">
        <f t="shared" si="4"/>
        <v>832.4</v>
      </c>
      <c r="AG35" s="58">
        <f>SUM(AG11:AG34)</f>
        <v>1416.83</v>
      </c>
      <c r="AH35" s="51">
        <f t="shared" si="2"/>
        <v>942.6</v>
      </c>
      <c r="AI35" s="52">
        <f t="shared" si="3"/>
        <v>644.4</v>
      </c>
      <c r="AK35" s="53"/>
    </row>
    <row r="36" spans="1:41" x14ac:dyDescent="0.25">
      <c r="A36" s="54" t="s">
        <v>21</v>
      </c>
      <c r="B36" s="55">
        <v>138.5</v>
      </c>
      <c r="C36" s="55">
        <v>138.5</v>
      </c>
      <c r="D36" s="55">
        <v>135.1</v>
      </c>
      <c r="E36" s="55">
        <v>138.1</v>
      </c>
      <c r="F36" s="55">
        <v>137.6</v>
      </c>
      <c r="G36" s="55">
        <v>135.9</v>
      </c>
      <c r="H36" s="55">
        <v>135.9</v>
      </c>
      <c r="I36" s="55">
        <v>135.9</v>
      </c>
      <c r="J36" s="55">
        <v>134</v>
      </c>
      <c r="K36" s="55">
        <v>136</v>
      </c>
      <c r="L36" s="55">
        <v>136</v>
      </c>
      <c r="M36" s="55">
        <v>135.69999999999999</v>
      </c>
      <c r="N36" s="55">
        <v>135.19999999999999</v>
      </c>
      <c r="O36" s="48">
        <v>136.19999999999999</v>
      </c>
      <c r="P36" s="48">
        <v>136.69999999999999</v>
      </c>
      <c r="Q36" s="48">
        <v>136.6</v>
      </c>
      <c r="R36" s="48">
        <v>136.6</v>
      </c>
      <c r="S36" s="48">
        <v>136.6</v>
      </c>
      <c r="T36" s="48">
        <v>135.9</v>
      </c>
      <c r="U36" s="48">
        <v>136.30000000000001</v>
      </c>
      <c r="V36" s="48">
        <v>136.30000000000001</v>
      </c>
      <c r="W36" s="48">
        <v>136.30000000000001</v>
      </c>
      <c r="X36" s="48">
        <v>136.30000000000001</v>
      </c>
      <c r="Y36" s="48">
        <v>136.30000000000001</v>
      </c>
      <c r="Z36" s="48">
        <v>138.4</v>
      </c>
      <c r="AA36" s="47">
        <v>138.4</v>
      </c>
      <c r="AB36" s="47">
        <v>138.4</v>
      </c>
      <c r="AC36" s="47">
        <v>139.1</v>
      </c>
      <c r="AD36" s="47">
        <v>139.1</v>
      </c>
      <c r="AE36" s="47">
        <v>138.80000000000001</v>
      </c>
      <c r="AF36" s="47">
        <v>138.69999999999999</v>
      </c>
      <c r="AG36" s="56">
        <v>144</v>
      </c>
      <c r="AH36" s="51">
        <f t="shared" si="2"/>
        <v>139.1</v>
      </c>
      <c r="AI36" s="52">
        <f t="shared" si="3"/>
        <v>134</v>
      </c>
      <c r="AK36" s="53"/>
    </row>
    <row r="37" spans="1:41" x14ac:dyDescent="0.25">
      <c r="A37" s="57" t="s">
        <v>22</v>
      </c>
      <c r="B37" s="55">
        <v>68.5</v>
      </c>
      <c r="C37" s="55">
        <v>68.5</v>
      </c>
      <c r="D37" s="55">
        <v>70.599999999999994</v>
      </c>
      <c r="E37" s="55">
        <v>60.2</v>
      </c>
      <c r="F37" s="55">
        <v>59.8</v>
      </c>
      <c r="G37" s="55">
        <v>59.7</v>
      </c>
      <c r="H37" s="55">
        <v>59.7</v>
      </c>
      <c r="I37" s="55">
        <v>50</v>
      </c>
      <c r="J37" s="55">
        <v>70</v>
      </c>
      <c r="K37" s="55">
        <v>70</v>
      </c>
      <c r="L37" s="55">
        <v>70</v>
      </c>
      <c r="M37" s="55">
        <v>71</v>
      </c>
      <c r="N37" s="55">
        <v>71.099999999999994</v>
      </c>
      <c r="O37" s="67">
        <v>71.599999999999994</v>
      </c>
      <c r="P37" s="67">
        <v>72.099999999999994</v>
      </c>
      <c r="Q37" s="67">
        <v>70.2</v>
      </c>
      <c r="R37" s="67">
        <v>70.2</v>
      </c>
      <c r="S37" s="67">
        <v>70.2</v>
      </c>
      <c r="T37" s="67">
        <v>70.400000000000006</v>
      </c>
      <c r="U37" s="67">
        <v>70.099999999999994</v>
      </c>
      <c r="V37" s="67">
        <v>70.099999999999994</v>
      </c>
      <c r="W37" s="67">
        <v>70.099999999999994</v>
      </c>
      <c r="X37" s="67">
        <v>70.099999999999994</v>
      </c>
      <c r="Y37" s="67">
        <v>70.099999999999994</v>
      </c>
      <c r="Z37" s="67">
        <v>71.400000000000006</v>
      </c>
      <c r="AA37" s="55">
        <v>71.400000000000006</v>
      </c>
      <c r="AB37" s="55">
        <v>71.400000000000006</v>
      </c>
      <c r="AC37" s="55">
        <v>70.099999999999994</v>
      </c>
      <c r="AD37" s="55">
        <v>70.099999999999994</v>
      </c>
      <c r="AE37" s="55">
        <v>69.599999999999994</v>
      </c>
      <c r="AF37" s="55">
        <v>69.8</v>
      </c>
      <c r="AG37" s="58">
        <v>70</v>
      </c>
      <c r="AH37" s="51">
        <f t="shared" si="2"/>
        <v>72.099999999999994</v>
      </c>
      <c r="AI37" s="52">
        <f t="shared" si="3"/>
        <v>50</v>
      </c>
      <c r="AK37" s="53"/>
    </row>
    <row r="38" spans="1:41" x14ac:dyDescent="0.25">
      <c r="A38" s="57" t="s">
        <v>23</v>
      </c>
      <c r="B38" s="55">
        <v>63.5</v>
      </c>
      <c r="C38" s="55">
        <v>57.1</v>
      </c>
      <c r="D38" s="55">
        <v>57.3</v>
      </c>
      <c r="E38" s="55">
        <v>57.3</v>
      </c>
      <c r="F38" s="55">
        <v>61.3</v>
      </c>
      <c r="G38" s="55">
        <v>61.4</v>
      </c>
      <c r="H38" s="55">
        <v>61.4</v>
      </c>
      <c r="I38" s="55">
        <v>61.4</v>
      </c>
      <c r="J38" s="55">
        <v>62.5</v>
      </c>
      <c r="K38" s="55">
        <v>62.5</v>
      </c>
      <c r="L38" s="55">
        <v>62.5</v>
      </c>
      <c r="M38" s="55">
        <v>62.5</v>
      </c>
      <c r="N38" s="55">
        <v>62.8</v>
      </c>
      <c r="O38" s="67">
        <v>45.4</v>
      </c>
      <c r="P38" s="67">
        <v>46.3</v>
      </c>
      <c r="Q38" s="67">
        <v>41.6</v>
      </c>
      <c r="R38" s="67">
        <v>41.6</v>
      </c>
      <c r="S38" s="67">
        <v>41.6</v>
      </c>
      <c r="T38" s="67">
        <v>44</v>
      </c>
      <c r="U38" s="67">
        <v>44.2</v>
      </c>
      <c r="V38" s="67">
        <v>44.2</v>
      </c>
      <c r="W38" s="67">
        <v>44.2</v>
      </c>
      <c r="X38" s="67">
        <v>44.2</v>
      </c>
      <c r="Y38" s="67">
        <v>44.2</v>
      </c>
      <c r="Z38" s="67">
        <v>45</v>
      </c>
      <c r="AA38" s="55">
        <v>45</v>
      </c>
      <c r="AB38" s="55">
        <v>45</v>
      </c>
      <c r="AC38" s="55">
        <v>43.6</v>
      </c>
      <c r="AD38" s="55">
        <v>43.6</v>
      </c>
      <c r="AE38" s="55">
        <v>42.7</v>
      </c>
      <c r="AF38" s="55">
        <v>43.1</v>
      </c>
      <c r="AG38" s="58">
        <v>69</v>
      </c>
      <c r="AH38" s="51">
        <f t="shared" si="2"/>
        <v>63.5</v>
      </c>
      <c r="AI38" s="52">
        <f t="shared" si="3"/>
        <v>41.6</v>
      </c>
      <c r="AK38" s="53"/>
    </row>
    <row r="39" spans="1:41" x14ac:dyDescent="0.25">
      <c r="A39" s="57" t="s">
        <v>24</v>
      </c>
      <c r="B39" s="55">
        <v>30.2</v>
      </c>
      <c r="C39" s="55">
        <v>30.2</v>
      </c>
      <c r="D39" s="55">
        <v>30.2</v>
      </c>
      <c r="E39" s="55">
        <v>30.2</v>
      </c>
      <c r="F39" s="55">
        <v>30.2</v>
      </c>
      <c r="G39" s="55">
        <v>30.2</v>
      </c>
      <c r="H39" s="55">
        <v>30.2</v>
      </c>
      <c r="I39" s="55">
        <v>30.2</v>
      </c>
      <c r="J39" s="55">
        <v>30.5</v>
      </c>
      <c r="K39" s="55">
        <v>30.5</v>
      </c>
      <c r="L39" s="55">
        <v>28.8</v>
      </c>
      <c r="M39" s="55">
        <v>28.8</v>
      </c>
      <c r="N39" s="55">
        <v>28.8</v>
      </c>
      <c r="O39" s="67">
        <v>28.8</v>
      </c>
      <c r="P39" s="67">
        <v>28.8</v>
      </c>
      <c r="Q39" s="67">
        <v>28.8</v>
      </c>
      <c r="R39" s="67">
        <v>28.8</v>
      </c>
      <c r="S39" s="67">
        <v>28.8</v>
      </c>
      <c r="T39" s="67">
        <v>0</v>
      </c>
      <c r="U39" s="67">
        <v>0</v>
      </c>
      <c r="V39" s="67">
        <v>0</v>
      </c>
      <c r="W39" s="67">
        <v>0</v>
      </c>
      <c r="X39" s="67">
        <v>30</v>
      </c>
      <c r="Y39" s="67">
        <v>30</v>
      </c>
      <c r="Z39" s="67">
        <v>30</v>
      </c>
      <c r="AA39" s="55">
        <v>30</v>
      </c>
      <c r="AB39" s="55">
        <v>30</v>
      </c>
      <c r="AC39" s="55">
        <v>28.8</v>
      </c>
      <c r="AD39" s="55">
        <v>28.8</v>
      </c>
      <c r="AE39" s="55">
        <v>28.8</v>
      </c>
      <c r="AF39" s="55">
        <v>43.1</v>
      </c>
      <c r="AG39" s="58">
        <v>60</v>
      </c>
      <c r="AH39" s="51">
        <f t="shared" si="2"/>
        <v>43.1</v>
      </c>
      <c r="AI39" s="52">
        <f t="shared" si="3"/>
        <v>0</v>
      </c>
      <c r="AK39" s="53"/>
    </row>
    <row r="40" spans="1:41" x14ac:dyDescent="0.25">
      <c r="A40" s="57" t="s">
        <v>25</v>
      </c>
      <c r="B40" s="55">
        <v>15</v>
      </c>
      <c r="C40" s="55">
        <v>15</v>
      </c>
      <c r="D40" s="55">
        <v>15</v>
      </c>
      <c r="E40" s="55">
        <v>15</v>
      </c>
      <c r="F40" s="55">
        <v>15</v>
      </c>
      <c r="G40" s="55">
        <v>15</v>
      </c>
      <c r="H40" s="55">
        <v>15</v>
      </c>
      <c r="I40" s="55">
        <v>15</v>
      </c>
      <c r="J40" s="55">
        <v>15</v>
      </c>
      <c r="K40" s="55">
        <v>15</v>
      </c>
      <c r="L40" s="55">
        <v>15</v>
      </c>
      <c r="M40" s="55">
        <v>15</v>
      </c>
      <c r="N40" s="55">
        <v>15</v>
      </c>
      <c r="O40" s="48">
        <v>15</v>
      </c>
      <c r="P40" s="48">
        <v>0</v>
      </c>
      <c r="Q40" s="48">
        <v>15</v>
      </c>
      <c r="R40" s="48">
        <v>15</v>
      </c>
      <c r="S40" s="48">
        <v>15</v>
      </c>
      <c r="T40" s="48">
        <v>15</v>
      </c>
      <c r="U40" s="48">
        <v>15</v>
      </c>
      <c r="V40" s="48">
        <v>15</v>
      </c>
      <c r="W40" s="48">
        <v>15</v>
      </c>
      <c r="X40" s="48">
        <v>15</v>
      </c>
      <c r="Y40" s="48">
        <v>15</v>
      </c>
      <c r="Z40" s="67">
        <v>15</v>
      </c>
      <c r="AA40" s="55">
        <v>15</v>
      </c>
      <c r="AB40" s="55">
        <v>15</v>
      </c>
      <c r="AC40" s="55">
        <v>15</v>
      </c>
      <c r="AD40" s="55">
        <v>15</v>
      </c>
      <c r="AE40" s="55">
        <v>15</v>
      </c>
      <c r="AF40" s="55">
        <v>15</v>
      </c>
      <c r="AG40" s="58">
        <v>30</v>
      </c>
      <c r="AH40" s="51">
        <f t="shared" si="2"/>
        <v>15</v>
      </c>
      <c r="AI40" s="52">
        <f t="shared" si="3"/>
        <v>0</v>
      </c>
      <c r="AK40" s="53"/>
    </row>
    <row r="41" spans="1:41" x14ac:dyDescent="0.25">
      <c r="A41" s="57" t="s">
        <v>85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5">
        <v>0</v>
      </c>
      <c r="N41" s="55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55">
        <v>0</v>
      </c>
      <c r="AB41" s="55">
        <v>0</v>
      </c>
      <c r="AC41" s="55">
        <v>0</v>
      </c>
      <c r="AD41" s="55">
        <v>0</v>
      </c>
      <c r="AE41" s="55">
        <v>0</v>
      </c>
      <c r="AF41" s="55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68">
        <v>17</v>
      </c>
      <c r="C42" s="68">
        <v>17</v>
      </c>
      <c r="D42" s="68">
        <v>17</v>
      </c>
      <c r="E42" s="68">
        <v>17</v>
      </c>
      <c r="F42" s="68">
        <v>17</v>
      </c>
      <c r="G42" s="68">
        <v>17</v>
      </c>
      <c r="H42" s="68">
        <v>17</v>
      </c>
      <c r="I42" s="68">
        <v>17</v>
      </c>
      <c r="J42" s="68">
        <v>17</v>
      </c>
      <c r="K42" s="68">
        <v>17</v>
      </c>
      <c r="L42" s="68">
        <v>17</v>
      </c>
      <c r="M42" s="68">
        <v>17</v>
      </c>
      <c r="N42" s="68">
        <v>17</v>
      </c>
      <c r="O42" s="48">
        <v>17</v>
      </c>
      <c r="P42" s="48">
        <v>17</v>
      </c>
      <c r="Q42" s="48">
        <v>17</v>
      </c>
      <c r="R42" s="48">
        <v>17</v>
      </c>
      <c r="S42" s="48">
        <v>17</v>
      </c>
      <c r="T42" s="48">
        <v>17</v>
      </c>
      <c r="U42" s="48">
        <v>17</v>
      </c>
      <c r="V42" s="48">
        <v>17</v>
      </c>
      <c r="W42" s="48">
        <v>17</v>
      </c>
      <c r="X42" s="48">
        <v>17</v>
      </c>
      <c r="Y42" s="48">
        <v>17</v>
      </c>
      <c r="Z42" s="48">
        <v>17</v>
      </c>
      <c r="AA42" s="55">
        <v>17</v>
      </c>
      <c r="AB42" s="55">
        <v>17</v>
      </c>
      <c r="AC42" s="55">
        <v>17</v>
      </c>
      <c r="AD42" s="55">
        <v>17</v>
      </c>
      <c r="AE42" s="55">
        <v>17</v>
      </c>
      <c r="AF42" s="55">
        <v>17</v>
      </c>
      <c r="AG42" s="58">
        <v>24</v>
      </c>
      <c r="AH42" s="51">
        <f t="shared" si="2"/>
        <v>17</v>
      </c>
      <c r="AI42" s="52">
        <f t="shared" si="3"/>
        <v>17</v>
      </c>
      <c r="AK42" s="53"/>
    </row>
    <row r="43" spans="1:41" x14ac:dyDescent="0.25">
      <c r="A43" s="57" t="s">
        <v>27</v>
      </c>
      <c r="B43" s="55">
        <v>0</v>
      </c>
      <c r="C43" s="55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55">
        <v>0</v>
      </c>
      <c r="M43" s="55">
        <v>0</v>
      </c>
      <c r="N43" s="55">
        <v>0</v>
      </c>
      <c r="O43" s="48">
        <v>0</v>
      </c>
      <c r="P43" s="48">
        <v>0</v>
      </c>
      <c r="Q43" s="48">
        <v>0</v>
      </c>
      <c r="R43" s="48">
        <v>0</v>
      </c>
      <c r="S43" s="48">
        <v>0</v>
      </c>
      <c r="T43" s="48">
        <v>0</v>
      </c>
      <c r="U43" s="48">
        <v>0</v>
      </c>
      <c r="V43" s="48">
        <v>0</v>
      </c>
      <c r="W43" s="48">
        <v>0</v>
      </c>
      <c r="X43" s="48">
        <v>0</v>
      </c>
      <c r="Y43" s="48">
        <v>0</v>
      </c>
      <c r="Z43" s="48">
        <v>0</v>
      </c>
      <c r="AA43" s="55">
        <v>0</v>
      </c>
      <c r="AB43" s="55">
        <v>0</v>
      </c>
      <c r="AC43" s="55">
        <v>0</v>
      </c>
      <c r="AD43" s="55">
        <v>0</v>
      </c>
      <c r="AE43" s="55">
        <v>0</v>
      </c>
      <c r="AF43" s="55">
        <v>0</v>
      </c>
      <c r="AG43" s="58">
        <v>15</v>
      </c>
      <c r="AH43" s="51">
        <f t="shared" si="2"/>
        <v>0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14</v>
      </c>
      <c r="C44" s="55">
        <v>14</v>
      </c>
      <c r="D44" s="55">
        <v>14</v>
      </c>
      <c r="E44" s="55">
        <v>14</v>
      </c>
      <c r="F44" s="55">
        <v>14</v>
      </c>
      <c r="G44" s="55">
        <v>14</v>
      </c>
      <c r="H44" s="55">
        <v>14</v>
      </c>
      <c r="I44" s="55">
        <v>14</v>
      </c>
      <c r="J44" s="55">
        <v>14</v>
      </c>
      <c r="K44" s="55">
        <v>14</v>
      </c>
      <c r="L44" s="55">
        <v>14</v>
      </c>
      <c r="M44" s="55">
        <v>14</v>
      </c>
      <c r="N44" s="55">
        <v>14</v>
      </c>
      <c r="O44" s="48">
        <v>14</v>
      </c>
      <c r="P44" s="48">
        <v>14</v>
      </c>
      <c r="Q44" s="48">
        <v>14</v>
      </c>
      <c r="R44" s="48">
        <v>14</v>
      </c>
      <c r="S44" s="48">
        <v>14</v>
      </c>
      <c r="T44" s="48">
        <v>14</v>
      </c>
      <c r="U44" s="48">
        <v>14</v>
      </c>
      <c r="V44" s="48">
        <v>14</v>
      </c>
      <c r="W44" s="48">
        <v>14</v>
      </c>
      <c r="X44" s="48">
        <v>14</v>
      </c>
      <c r="Y44" s="48">
        <v>14</v>
      </c>
      <c r="Z44" s="48">
        <v>14</v>
      </c>
      <c r="AA44" s="55">
        <v>14</v>
      </c>
      <c r="AB44" s="55">
        <v>14</v>
      </c>
      <c r="AC44" s="55">
        <v>14</v>
      </c>
      <c r="AD44" s="55">
        <v>14</v>
      </c>
      <c r="AE44" s="55">
        <v>14</v>
      </c>
      <c r="AF44" s="55">
        <v>14</v>
      </c>
      <c r="AG44" s="58">
        <v>14.1</v>
      </c>
      <c r="AH44" s="51">
        <f t="shared" si="2"/>
        <v>14</v>
      </c>
      <c r="AI44" s="52">
        <f t="shared" si="3"/>
        <v>14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68">
        <v>0</v>
      </c>
      <c r="C45" s="68">
        <v>0</v>
      </c>
      <c r="D45" s="68">
        <v>7</v>
      </c>
      <c r="E45" s="68">
        <v>7</v>
      </c>
      <c r="F45" s="68">
        <v>7</v>
      </c>
      <c r="G45" s="68">
        <v>7</v>
      </c>
      <c r="H45" s="68">
        <v>7</v>
      </c>
      <c r="I45" s="68">
        <v>7</v>
      </c>
      <c r="J45" s="68">
        <v>7</v>
      </c>
      <c r="K45" s="68">
        <v>7</v>
      </c>
      <c r="L45" s="68">
        <v>7</v>
      </c>
      <c r="M45" s="68">
        <v>7</v>
      </c>
      <c r="N45" s="68">
        <v>7</v>
      </c>
      <c r="O45" s="48">
        <v>7</v>
      </c>
      <c r="P45" s="48">
        <v>7</v>
      </c>
      <c r="Q45" s="48">
        <v>7</v>
      </c>
      <c r="R45" s="48">
        <v>7</v>
      </c>
      <c r="S45" s="48">
        <v>7</v>
      </c>
      <c r="T45" s="48">
        <v>7</v>
      </c>
      <c r="U45" s="48">
        <v>7</v>
      </c>
      <c r="V45" s="48">
        <v>7</v>
      </c>
      <c r="W45" s="48">
        <v>7</v>
      </c>
      <c r="X45" s="48">
        <v>7</v>
      </c>
      <c r="Y45" s="48">
        <v>7</v>
      </c>
      <c r="Z45" s="48">
        <v>7</v>
      </c>
      <c r="AA45" s="55">
        <v>14</v>
      </c>
      <c r="AB45" s="55">
        <v>14</v>
      </c>
      <c r="AC45" s="55">
        <v>14</v>
      </c>
      <c r="AD45" s="55">
        <v>14</v>
      </c>
      <c r="AE45" s="55">
        <v>14</v>
      </c>
      <c r="AF45" s="55">
        <v>14</v>
      </c>
      <c r="AG45" s="58">
        <v>14</v>
      </c>
      <c r="AH45" s="51">
        <f t="shared" si="2"/>
        <v>14</v>
      </c>
      <c r="AI45" s="52">
        <f t="shared" si="3"/>
        <v>0</v>
      </c>
      <c r="AK45" s="53"/>
    </row>
    <row r="46" spans="1:41" x14ac:dyDescent="0.25">
      <c r="A46" s="57" t="s">
        <v>30</v>
      </c>
      <c r="B46" s="55">
        <v>6.6</v>
      </c>
      <c r="C46" s="55">
        <v>6.6</v>
      </c>
      <c r="D46" s="55">
        <v>6.6</v>
      </c>
      <c r="E46" s="55">
        <v>6.6</v>
      </c>
      <c r="F46" s="55">
        <v>6.6</v>
      </c>
      <c r="G46" s="55">
        <v>6.6</v>
      </c>
      <c r="H46" s="55">
        <v>6.6</v>
      </c>
      <c r="I46" s="55">
        <v>6.6</v>
      </c>
      <c r="J46" s="55">
        <v>6.6</v>
      </c>
      <c r="K46" s="55">
        <v>6.6</v>
      </c>
      <c r="L46" s="55">
        <v>6.6</v>
      </c>
      <c r="M46" s="55">
        <v>6.6</v>
      </c>
      <c r="N46" s="55">
        <v>6.6</v>
      </c>
      <c r="O46" s="48">
        <v>6.6</v>
      </c>
      <c r="P46" s="48">
        <v>6.6</v>
      </c>
      <c r="Q46" s="48">
        <v>6.6</v>
      </c>
      <c r="R46" s="48">
        <v>6.6</v>
      </c>
      <c r="S46" s="48">
        <v>6.6</v>
      </c>
      <c r="T46" s="48">
        <v>6.6</v>
      </c>
      <c r="U46" s="48">
        <v>6.6</v>
      </c>
      <c r="V46" s="48">
        <v>6.6</v>
      </c>
      <c r="W46" s="48">
        <v>6.6</v>
      </c>
      <c r="X46" s="48">
        <v>6.6</v>
      </c>
      <c r="Y46" s="48">
        <v>6.6</v>
      </c>
      <c r="Z46" s="48">
        <v>6.6</v>
      </c>
      <c r="AA46" s="55">
        <v>6.6</v>
      </c>
      <c r="AB46" s="55">
        <v>6.6</v>
      </c>
      <c r="AC46" s="55">
        <v>6.5</v>
      </c>
      <c r="AD46" s="55">
        <v>6.5</v>
      </c>
      <c r="AE46" s="55">
        <v>6.6</v>
      </c>
      <c r="AF46" s="55">
        <v>6.5</v>
      </c>
      <c r="AG46" s="58">
        <v>10.050000000000001</v>
      </c>
      <c r="AH46" s="51">
        <f t="shared" si="2"/>
        <v>6.6</v>
      </c>
      <c r="AI46" s="52">
        <f t="shared" si="3"/>
        <v>6.5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55">
        <v>6.2</v>
      </c>
      <c r="M47" s="55">
        <v>6.2</v>
      </c>
      <c r="N47" s="55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55">
        <v>6.2</v>
      </c>
      <c r="AB47" s="55">
        <v>6.2</v>
      </c>
      <c r="AC47" s="55">
        <v>6.2</v>
      </c>
      <c r="AD47" s="55">
        <v>6.2</v>
      </c>
      <c r="AE47" s="55">
        <v>6.2</v>
      </c>
      <c r="AF47" s="55">
        <v>6.2</v>
      </c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v>3.54</v>
      </c>
      <c r="AA48" s="70"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363.04</v>
      </c>
      <c r="C49" s="66">
        <f t="shared" si="6"/>
        <v>356.64000000000004</v>
      </c>
      <c r="D49" s="66">
        <f t="shared" si="6"/>
        <v>362.54</v>
      </c>
      <c r="E49" s="66">
        <f t="shared" si="6"/>
        <v>355.14000000000004</v>
      </c>
      <c r="F49" s="66">
        <f t="shared" si="6"/>
        <v>358.24</v>
      </c>
      <c r="G49" s="66">
        <f t="shared" si="6"/>
        <v>356.54</v>
      </c>
      <c r="H49" s="66">
        <f t="shared" si="6"/>
        <v>356.54</v>
      </c>
      <c r="I49" s="66">
        <f t="shared" si="6"/>
        <v>346.84000000000003</v>
      </c>
      <c r="J49" s="66">
        <f t="shared" si="6"/>
        <v>366.34000000000003</v>
      </c>
      <c r="K49" s="66">
        <f t="shared" si="6"/>
        <v>368.34000000000003</v>
      </c>
      <c r="L49" s="66">
        <f t="shared" si="6"/>
        <v>366.64000000000004</v>
      </c>
      <c r="M49" s="66">
        <f t="shared" si="6"/>
        <v>367.34000000000003</v>
      </c>
      <c r="N49" s="66">
        <f t="shared" si="6"/>
        <v>367.24</v>
      </c>
      <c r="O49" s="66">
        <f t="shared" si="6"/>
        <v>351.34000000000003</v>
      </c>
      <c r="P49" s="66">
        <f t="shared" si="6"/>
        <v>338.24</v>
      </c>
      <c r="Q49" s="66">
        <f t="shared" si="6"/>
        <v>346.54</v>
      </c>
      <c r="R49" s="66">
        <f t="shared" si="6"/>
        <v>346.54</v>
      </c>
      <c r="S49" s="66">
        <f t="shared" si="6"/>
        <v>346.54</v>
      </c>
      <c r="T49" s="66">
        <f t="shared" si="6"/>
        <v>319.64000000000004</v>
      </c>
      <c r="U49" s="66">
        <f t="shared" si="6"/>
        <v>319.94000000000005</v>
      </c>
      <c r="V49" s="66">
        <f t="shared" si="6"/>
        <v>319.94000000000005</v>
      </c>
      <c r="W49" s="66">
        <f t="shared" si="6"/>
        <v>319.94000000000005</v>
      </c>
      <c r="X49" s="66">
        <f t="shared" si="6"/>
        <v>349.94000000000005</v>
      </c>
      <c r="Y49" s="66">
        <f t="shared" si="6"/>
        <v>349.94000000000005</v>
      </c>
      <c r="Z49" s="66">
        <f t="shared" si="6"/>
        <v>354.14000000000004</v>
      </c>
      <c r="AA49" s="66">
        <f t="shared" si="6"/>
        <v>361.14000000000004</v>
      </c>
      <c r="AB49" s="66">
        <f t="shared" si="6"/>
        <v>361.14000000000004</v>
      </c>
      <c r="AC49" s="66">
        <f t="shared" si="6"/>
        <v>357.84</v>
      </c>
      <c r="AD49" s="66">
        <f t="shared" si="6"/>
        <v>357.84</v>
      </c>
      <c r="AE49" s="66">
        <f t="shared" si="6"/>
        <v>356.24000000000007</v>
      </c>
      <c r="AF49" s="66">
        <f t="shared" si="6"/>
        <v>370.94</v>
      </c>
      <c r="AG49" s="71">
        <f>SUM(AG36:AG48)</f>
        <v>489.91</v>
      </c>
      <c r="AH49" s="51">
        <f t="shared" si="2"/>
        <v>370.94</v>
      </c>
      <c r="AI49" s="52">
        <f t="shared" si="3"/>
        <v>319.64000000000004</v>
      </c>
      <c r="AK49" s="53"/>
    </row>
    <row r="50" spans="1:37" x14ac:dyDescent="0.25">
      <c r="A50" s="54" t="s">
        <v>34</v>
      </c>
      <c r="B50" s="55">
        <v>0</v>
      </c>
      <c r="C50" s="55">
        <v>0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55">
        <v>0</v>
      </c>
      <c r="M50" s="55">
        <v>0</v>
      </c>
      <c r="N50" s="55">
        <v>0</v>
      </c>
      <c r="O50" s="72">
        <v>0</v>
      </c>
      <c r="P50" s="48">
        <v>0</v>
      </c>
      <c r="Q50" s="48">
        <v>12.5</v>
      </c>
      <c r="R50" s="48">
        <v>23.7</v>
      </c>
      <c r="S50" s="48">
        <v>20.2</v>
      </c>
      <c r="T50" s="48">
        <v>19.8</v>
      </c>
      <c r="U50" s="48">
        <v>20.3</v>
      </c>
      <c r="V50" s="48">
        <v>13.3</v>
      </c>
      <c r="W50" s="48">
        <v>13.3</v>
      </c>
      <c r="X50" s="48">
        <v>0</v>
      </c>
      <c r="Y50" s="48">
        <v>42.5</v>
      </c>
      <c r="Z50" s="48">
        <v>49</v>
      </c>
      <c r="AA50" s="48">
        <v>40</v>
      </c>
      <c r="AB50" s="48">
        <v>14</v>
      </c>
      <c r="AC50" s="48">
        <v>10</v>
      </c>
      <c r="AD50" s="48">
        <v>0</v>
      </c>
      <c r="AE50" s="48">
        <v>0</v>
      </c>
      <c r="AF50" s="48">
        <v>0</v>
      </c>
      <c r="AG50" s="56">
        <v>60</v>
      </c>
      <c r="AH50" s="51">
        <f t="shared" si="2"/>
        <v>49</v>
      </c>
      <c r="AI50" s="52">
        <f t="shared" si="3"/>
        <v>0</v>
      </c>
      <c r="AK50" s="53"/>
    </row>
    <row r="51" spans="1:37" x14ac:dyDescent="0.25">
      <c r="A51" s="57" t="s">
        <v>35</v>
      </c>
      <c r="B51" s="55">
        <v>0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55">
        <v>0</v>
      </c>
      <c r="M51" s="55">
        <v>0</v>
      </c>
      <c r="N51" s="55">
        <v>0</v>
      </c>
      <c r="O51" s="72">
        <v>0</v>
      </c>
      <c r="P51" s="67">
        <v>0</v>
      </c>
      <c r="Q51" s="67">
        <v>4.8</v>
      </c>
      <c r="R51" s="48">
        <v>11.6</v>
      </c>
      <c r="S51" s="48">
        <v>9.8000000000000007</v>
      </c>
      <c r="T51" s="48">
        <v>6.2</v>
      </c>
      <c r="U51" s="67">
        <v>8.8000000000000007</v>
      </c>
      <c r="V51" s="67">
        <v>6.2</v>
      </c>
      <c r="W51" s="67">
        <v>5.8</v>
      </c>
      <c r="X51" s="67">
        <v>0</v>
      </c>
      <c r="Y51" s="67">
        <v>5.9</v>
      </c>
      <c r="Z51" s="67">
        <v>29</v>
      </c>
      <c r="AA51" s="67">
        <v>19</v>
      </c>
      <c r="AB51" s="67">
        <v>6.4</v>
      </c>
      <c r="AC51" s="67">
        <v>5.2</v>
      </c>
      <c r="AD51" s="67">
        <v>0</v>
      </c>
      <c r="AE51" s="67">
        <v>0</v>
      </c>
      <c r="AF51" s="67">
        <v>0</v>
      </c>
      <c r="AG51" s="58">
        <v>32</v>
      </c>
      <c r="AH51" s="51">
        <f t="shared" si="2"/>
        <v>29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>
        <v>0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68">
        <v>0</v>
      </c>
      <c r="M52" s="68">
        <v>0</v>
      </c>
      <c r="N52" s="68">
        <v>0</v>
      </c>
      <c r="O52" s="73">
        <v>0</v>
      </c>
      <c r="P52" s="74">
        <v>0</v>
      </c>
      <c r="Q52" s="74">
        <v>1.8</v>
      </c>
      <c r="R52" s="48">
        <v>4.2</v>
      </c>
      <c r="S52" s="48">
        <v>3.6</v>
      </c>
      <c r="T52" s="48">
        <v>2.2999999999999998</v>
      </c>
      <c r="U52" s="74">
        <v>3.2</v>
      </c>
      <c r="V52" s="74">
        <v>2.2999999999999998</v>
      </c>
      <c r="W52" s="74">
        <v>2.1</v>
      </c>
      <c r="X52" s="74">
        <v>0</v>
      </c>
      <c r="Y52" s="74">
        <v>2.2000000000000002</v>
      </c>
      <c r="Z52" s="74">
        <v>10.6</v>
      </c>
      <c r="AA52" s="74">
        <v>7</v>
      </c>
      <c r="AB52" s="74">
        <v>2.2999999999999998</v>
      </c>
      <c r="AC52" s="74">
        <v>2.1</v>
      </c>
      <c r="AD52" s="74">
        <v>0</v>
      </c>
      <c r="AE52" s="74">
        <v>0</v>
      </c>
      <c r="AF52" s="74">
        <v>0</v>
      </c>
      <c r="AG52" s="75">
        <v>14</v>
      </c>
      <c r="AH52" s="51">
        <f t="shared" si="2"/>
        <v>10.6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0</v>
      </c>
      <c r="N53" s="66">
        <f t="shared" si="7"/>
        <v>0</v>
      </c>
      <c r="O53" s="66">
        <f t="shared" si="7"/>
        <v>0</v>
      </c>
      <c r="P53" s="66">
        <f t="shared" si="7"/>
        <v>0</v>
      </c>
      <c r="Q53" s="66">
        <f t="shared" si="7"/>
        <v>19.100000000000001</v>
      </c>
      <c r="R53" s="66">
        <f t="shared" si="7"/>
        <v>39.5</v>
      </c>
      <c r="S53" s="66">
        <f t="shared" si="7"/>
        <v>33.6</v>
      </c>
      <c r="T53" s="66">
        <f t="shared" si="7"/>
        <v>28.3</v>
      </c>
      <c r="U53" s="66">
        <f t="shared" si="7"/>
        <v>32.300000000000004</v>
      </c>
      <c r="V53" s="66">
        <f t="shared" si="7"/>
        <v>21.8</v>
      </c>
      <c r="W53" s="66">
        <f t="shared" si="7"/>
        <v>21.200000000000003</v>
      </c>
      <c r="X53" s="66">
        <f t="shared" si="7"/>
        <v>0</v>
      </c>
      <c r="Y53" s="66">
        <f t="shared" si="7"/>
        <v>50.6</v>
      </c>
      <c r="Z53" s="66">
        <f t="shared" si="7"/>
        <v>88.6</v>
      </c>
      <c r="AA53" s="66">
        <f t="shared" si="7"/>
        <v>66</v>
      </c>
      <c r="AB53" s="66">
        <f t="shared" si="7"/>
        <v>22.7</v>
      </c>
      <c r="AC53" s="66">
        <f t="shared" si="7"/>
        <v>17.3</v>
      </c>
      <c r="AD53" s="66">
        <f t="shared" si="7"/>
        <v>0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88.6</v>
      </c>
      <c r="AI53" s="52">
        <f t="shared" si="3"/>
        <v>0</v>
      </c>
      <c r="AK53" s="53"/>
    </row>
    <row r="54" spans="1:37" x14ac:dyDescent="0.25">
      <c r="A54" s="54" t="s">
        <v>205</v>
      </c>
      <c r="B54" s="48">
        <v>47.7</v>
      </c>
      <c r="C54" s="48">
        <v>44.84</v>
      </c>
      <c r="D54" s="48">
        <v>60.5</v>
      </c>
      <c r="E54" s="48">
        <v>40.35</v>
      </c>
      <c r="F54" s="48">
        <v>40.49</v>
      </c>
      <c r="G54" s="48">
        <v>38.1</v>
      </c>
      <c r="H54" s="48">
        <v>25</v>
      </c>
      <c r="I54" s="48">
        <v>26</v>
      </c>
      <c r="J54" s="48">
        <v>23</v>
      </c>
      <c r="K54" s="48">
        <v>20</v>
      </c>
      <c r="L54" s="48">
        <v>30</v>
      </c>
      <c r="M54" s="48">
        <v>32</v>
      </c>
      <c r="N54" s="48">
        <v>31</v>
      </c>
      <c r="O54" s="48">
        <v>32</v>
      </c>
      <c r="P54" s="48">
        <v>40.200000000000003</v>
      </c>
      <c r="Q54" s="48">
        <v>42.3</v>
      </c>
      <c r="R54" s="48">
        <v>44.25</v>
      </c>
      <c r="S54" s="48">
        <v>47.72</v>
      </c>
      <c r="T54" s="48">
        <v>21.4</v>
      </c>
      <c r="U54" s="48">
        <v>22.8</v>
      </c>
      <c r="V54" s="48">
        <v>20.059999999999999</v>
      </c>
      <c r="W54" s="48">
        <v>2.7</v>
      </c>
      <c r="X54" s="48">
        <v>7.6</v>
      </c>
      <c r="Y54" s="48">
        <v>0</v>
      </c>
      <c r="Z54" s="48">
        <v>31.53</v>
      </c>
      <c r="AA54" s="48">
        <v>40.049999999999997</v>
      </c>
      <c r="AB54" s="48">
        <v>41</v>
      </c>
      <c r="AC54" s="48">
        <v>38</v>
      </c>
      <c r="AD54" s="48">
        <v>19.32</v>
      </c>
      <c r="AE54" s="48">
        <v>18.100000000000001</v>
      </c>
      <c r="AF54" s="48">
        <v>19</v>
      </c>
      <c r="AG54" s="56"/>
      <c r="AH54" s="51">
        <f t="shared" si="2"/>
        <v>60.5</v>
      </c>
      <c r="AI54" s="52">
        <f t="shared" si="3"/>
        <v>0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67">
        <v>0</v>
      </c>
      <c r="M55" s="67">
        <v>0</v>
      </c>
      <c r="N55" s="67">
        <v>0</v>
      </c>
      <c r="O55" s="48">
        <v>0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  <c r="Z55" s="76">
        <v>0</v>
      </c>
      <c r="AA55" s="67">
        <v>0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-22</v>
      </c>
      <c r="C56" s="67">
        <v>-28</v>
      </c>
      <c r="D56" s="67">
        <v>-30.6</v>
      </c>
      <c r="E56" s="67">
        <v>-13.6</v>
      </c>
      <c r="F56" s="67">
        <v>-19</v>
      </c>
      <c r="G56" s="67">
        <v>-13</v>
      </c>
      <c r="H56" s="67">
        <v>0</v>
      </c>
      <c r="I56" s="67">
        <v>0</v>
      </c>
      <c r="J56" s="48">
        <v>0</v>
      </c>
      <c r="K56" s="48">
        <v>10</v>
      </c>
      <c r="L56" s="48">
        <v>-36</v>
      </c>
      <c r="M56" s="48">
        <v>-16.7</v>
      </c>
      <c r="N56" s="48">
        <v>-5.8</v>
      </c>
      <c r="O56" s="67">
        <v>21.3</v>
      </c>
      <c r="P56" s="67">
        <v>-25.8</v>
      </c>
      <c r="Q56" s="67">
        <v>-3.3</v>
      </c>
      <c r="R56" s="67">
        <v>6.8</v>
      </c>
      <c r="S56" s="67">
        <v>-16.399999999999999</v>
      </c>
      <c r="T56" s="67">
        <v>1.4</v>
      </c>
      <c r="U56" s="77">
        <v>-10.8</v>
      </c>
      <c r="V56" s="77">
        <v>0</v>
      </c>
      <c r="W56" s="77">
        <v>-32</v>
      </c>
      <c r="X56" s="77">
        <v>-32</v>
      </c>
      <c r="Y56" s="77">
        <v>1.1000000000000001</v>
      </c>
      <c r="Z56" s="77">
        <v>0</v>
      </c>
      <c r="AA56" s="67">
        <v>-8</v>
      </c>
      <c r="AB56" s="67">
        <v>0</v>
      </c>
      <c r="AC56" s="67">
        <v>0</v>
      </c>
      <c r="AD56" s="67">
        <v>0</v>
      </c>
      <c r="AE56" s="67">
        <v>-15</v>
      </c>
      <c r="AF56" s="67">
        <v>-17.5</v>
      </c>
      <c r="AG56" s="78"/>
      <c r="AH56" s="51">
        <f t="shared" si="2"/>
        <v>21.3</v>
      </c>
      <c r="AI56" s="52">
        <f t="shared" si="3"/>
        <v>-36</v>
      </c>
      <c r="AK56" s="53"/>
    </row>
    <row r="57" spans="1:37" x14ac:dyDescent="0.25">
      <c r="A57" s="57" t="s">
        <v>39</v>
      </c>
      <c r="B57" s="79">
        <v>10</v>
      </c>
      <c r="C57" s="79">
        <v>10</v>
      </c>
      <c r="D57" s="79">
        <v>16</v>
      </c>
      <c r="E57" s="79">
        <v>23</v>
      </c>
      <c r="F57" s="79">
        <v>20</v>
      </c>
      <c r="G57" s="79">
        <v>20</v>
      </c>
      <c r="H57" s="79">
        <v>20</v>
      </c>
      <c r="I57" s="79">
        <v>20</v>
      </c>
      <c r="J57" s="79">
        <v>0</v>
      </c>
      <c r="K57" s="79">
        <v>0</v>
      </c>
      <c r="L57" s="79">
        <v>0</v>
      </c>
      <c r="M57" s="79">
        <v>0</v>
      </c>
      <c r="N57" s="79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14</v>
      </c>
      <c r="AA57" s="79">
        <v>14</v>
      </c>
      <c r="AB57" s="79">
        <v>14</v>
      </c>
      <c r="AC57" s="79">
        <v>15</v>
      </c>
      <c r="AD57" s="79">
        <v>0</v>
      </c>
      <c r="AE57" s="79">
        <v>0</v>
      </c>
      <c r="AF57" s="79">
        <v>0</v>
      </c>
      <c r="AG57" s="78"/>
      <c r="AH57" s="51">
        <f t="shared" si="2"/>
        <v>23</v>
      </c>
      <c r="AI57" s="52">
        <f t="shared" si="3"/>
        <v>0</v>
      </c>
      <c r="AK57" s="53"/>
    </row>
    <row r="58" spans="1:37" x14ac:dyDescent="0.25">
      <c r="A58" s="57" t="s">
        <v>40</v>
      </c>
      <c r="B58" s="79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79">
        <v>0</v>
      </c>
      <c r="M58" s="79">
        <v>0</v>
      </c>
      <c r="N58" s="79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87</v>
      </c>
      <c r="B59" s="67">
        <v>8</v>
      </c>
      <c r="C59" s="67">
        <v>8</v>
      </c>
      <c r="D59" s="67">
        <v>8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67">
        <v>0</v>
      </c>
      <c r="O59" s="80">
        <v>0</v>
      </c>
      <c r="P59" s="80">
        <v>8</v>
      </c>
      <c r="Q59" s="80">
        <v>5</v>
      </c>
      <c r="R59" s="80">
        <v>5</v>
      </c>
      <c r="S59" s="80">
        <v>5</v>
      </c>
      <c r="T59" s="80">
        <v>0</v>
      </c>
      <c r="U59" s="80">
        <v>8</v>
      </c>
      <c r="V59" s="80">
        <v>8</v>
      </c>
      <c r="W59" s="80">
        <v>8</v>
      </c>
      <c r="X59" s="80">
        <v>8</v>
      </c>
      <c r="Y59" s="80">
        <v>8</v>
      </c>
      <c r="Z59" s="80">
        <v>8</v>
      </c>
      <c r="AA59" s="80">
        <v>8</v>
      </c>
      <c r="AB59" s="80">
        <v>8</v>
      </c>
      <c r="AC59" s="80">
        <v>8</v>
      </c>
      <c r="AD59" s="80">
        <v>8</v>
      </c>
      <c r="AE59" s="80">
        <v>8</v>
      </c>
      <c r="AF59" s="80">
        <v>7</v>
      </c>
      <c r="AG59" s="78"/>
      <c r="AH59" s="51">
        <f t="shared" si="2"/>
        <v>8</v>
      </c>
      <c r="AI59" s="52">
        <f t="shared" si="3"/>
        <v>0</v>
      </c>
      <c r="AK59" s="53"/>
    </row>
    <row r="60" spans="1:37" x14ac:dyDescent="0.25">
      <c r="A60" s="57" t="s">
        <v>88</v>
      </c>
      <c r="B60" s="79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79">
        <v>0</v>
      </c>
      <c r="I60" s="79">
        <v>0</v>
      </c>
      <c r="J60" s="48">
        <v>0</v>
      </c>
      <c r="K60" s="48">
        <v>0</v>
      </c>
      <c r="L60" s="48">
        <v>0</v>
      </c>
      <c r="M60" s="48">
        <v>0</v>
      </c>
      <c r="N60" s="48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89</v>
      </c>
      <c r="B61" s="79">
        <v>0</v>
      </c>
      <c r="C61" s="79">
        <v>0</v>
      </c>
      <c r="D61" s="79">
        <v>0</v>
      </c>
      <c r="E61" s="79">
        <v>0</v>
      </c>
      <c r="F61" s="79">
        <v>0</v>
      </c>
      <c r="G61" s="79">
        <v>0</v>
      </c>
      <c r="H61" s="79">
        <v>0</v>
      </c>
      <c r="I61" s="79">
        <v>0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0</v>
      </c>
      <c r="R61" s="79">
        <v>0</v>
      </c>
      <c r="S61" s="79">
        <v>0</v>
      </c>
      <c r="T61" s="79">
        <v>0</v>
      </c>
      <c r="U61" s="79">
        <v>0</v>
      </c>
      <c r="V61" s="79">
        <v>0</v>
      </c>
      <c r="W61" s="79">
        <v>0</v>
      </c>
      <c r="X61" s="79">
        <v>0</v>
      </c>
      <c r="Y61" s="79">
        <v>0</v>
      </c>
      <c r="Z61" s="79">
        <v>10</v>
      </c>
      <c r="AA61" s="79">
        <v>10</v>
      </c>
      <c r="AB61" s="79">
        <v>10</v>
      </c>
      <c r="AC61" s="79">
        <v>8</v>
      </c>
      <c r="AD61" s="79">
        <v>8</v>
      </c>
      <c r="AE61" s="79">
        <v>8</v>
      </c>
      <c r="AF61" s="79">
        <v>8</v>
      </c>
      <c r="AG61" s="78"/>
      <c r="AH61" s="51">
        <f t="shared" si="2"/>
        <v>10</v>
      </c>
      <c r="AI61" s="52">
        <f t="shared" si="3"/>
        <v>0</v>
      </c>
      <c r="AK61" s="53"/>
    </row>
    <row r="62" spans="1:37" x14ac:dyDescent="0.25">
      <c r="A62" s="57" t="s">
        <v>90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67">
        <v>0</v>
      </c>
      <c r="K63" s="67">
        <v>0</v>
      </c>
      <c r="L63" s="67">
        <v>0</v>
      </c>
      <c r="M63" s="67">
        <v>0</v>
      </c>
      <c r="N63" s="67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92</v>
      </c>
      <c r="B64" s="79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79">
        <v>0</v>
      </c>
      <c r="I64" s="79">
        <v>0</v>
      </c>
      <c r="J64" s="48">
        <v>0</v>
      </c>
      <c r="K64" s="48">
        <v>0</v>
      </c>
      <c r="L64" s="48">
        <v>0</v>
      </c>
      <c r="M64" s="48">
        <v>0</v>
      </c>
      <c r="N64" s="48">
        <v>0</v>
      </c>
      <c r="O64" s="82">
        <v>0</v>
      </c>
      <c r="P64" s="82">
        <v>0</v>
      </c>
      <c r="Q64" s="82">
        <v>0</v>
      </c>
      <c r="R64" s="82">
        <v>0</v>
      </c>
      <c r="S64" s="82">
        <v>0</v>
      </c>
      <c r="T64" s="82">
        <v>0</v>
      </c>
      <c r="U64" s="82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43.7</v>
      </c>
      <c r="C65" s="66">
        <f t="shared" ref="C65:AF65" si="8">SUM(C54:C64)</f>
        <v>34.840000000000003</v>
      </c>
      <c r="D65" s="66">
        <f t="shared" si="8"/>
        <v>53.9</v>
      </c>
      <c r="E65" s="66">
        <f t="shared" si="8"/>
        <v>49.75</v>
      </c>
      <c r="F65" s="66">
        <f t="shared" si="8"/>
        <v>41.49</v>
      </c>
      <c r="G65" s="66">
        <f t="shared" si="8"/>
        <v>45.1</v>
      </c>
      <c r="H65" s="66">
        <f t="shared" si="8"/>
        <v>45</v>
      </c>
      <c r="I65" s="66">
        <f t="shared" si="8"/>
        <v>46</v>
      </c>
      <c r="J65" s="66">
        <f t="shared" si="8"/>
        <v>23</v>
      </c>
      <c r="K65" s="66">
        <f t="shared" si="8"/>
        <v>30</v>
      </c>
      <c r="L65" s="66">
        <f t="shared" si="8"/>
        <v>-6</v>
      </c>
      <c r="M65" s="66">
        <f t="shared" si="8"/>
        <v>15.3</v>
      </c>
      <c r="N65" s="66">
        <f t="shared" si="8"/>
        <v>25.2</v>
      </c>
      <c r="O65" s="66">
        <f t="shared" si="8"/>
        <v>53.3</v>
      </c>
      <c r="P65" s="66">
        <f t="shared" si="8"/>
        <v>22.400000000000002</v>
      </c>
      <c r="Q65" s="66">
        <f t="shared" si="8"/>
        <v>44</v>
      </c>
      <c r="R65" s="66">
        <f t="shared" si="8"/>
        <v>56.05</v>
      </c>
      <c r="S65" s="66">
        <f t="shared" si="8"/>
        <v>36.32</v>
      </c>
      <c r="T65" s="66">
        <f t="shared" si="8"/>
        <v>22.799999999999997</v>
      </c>
      <c r="U65" s="66">
        <f t="shared" si="8"/>
        <v>20</v>
      </c>
      <c r="V65" s="66">
        <f t="shared" si="8"/>
        <v>28.06</v>
      </c>
      <c r="W65" s="66">
        <f t="shared" si="8"/>
        <v>-21.3</v>
      </c>
      <c r="X65" s="66">
        <f t="shared" si="8"/>
        <v>-16.399999999999999</v>
      </c>
      <c r="Y65" s="66">
        <f t="shared" si="8"/>
        <v>9.1</v>
      </c>
      <c r="Z65" s="66">
        <f t="shared" si="8"/>
        <v>63.53</v>
      </c>
      <c r="AA65" s="66">
        <f t="shared" si="8"/>
        <v>64.05</v>
      </c>
      <c r="AB65" s="66">
        <f t="shared" si="8"/>
        <v>73</v>
      </c>
      <c r="AC65" s="66">
        <f t="shared" si="8"/>
        <v>69</v>
      </c>
      <c r="AD65" s="66">
        <f t="shared" si="8"/>
        <v>35.32</v>
      </c>
      <c r="AE65" s="66">
        <f t="shared" si="8"/>
        <v>19.100000000000001</v>
      </c>
      <c r="AF65" s="66">
        <f t="shared" si="8"/>
        <v>16.5</v>
      </c>
      <c r="AG65" s="71">
        <f>SUM(AG54:AG64)</f>
        <v>0</v>
      </c>
      <c r="AH65" s="51">
        <f t="shared" si="2"/>
        <v>73</v>
      </c>
      <c r="AI65" s="52">
        <f t="shared" si="3"/>
        <v>-21.3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207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209</v>
      </c>
      <c r="B70" s="88">
        <f>B65+B53+B49+B35+B69</f>
        <v>1113.94</v>
      </c>
      <c r="C70" s="88">
        <f t="shared" ref="C70:AG70" si="10">C65+C53+C49+C35+C69</f>
        <v>1075.68</v>
      </c>
      <c r="D70" s="88">
        <f t="shared" si="10"/>
        <v>1065.6400000000001</v>
      </c>
      <c r="E70" s="88">
        <f t="shared" si="10"/>
        <v>1049.29</v>
      </c>
      <c r="F70" s="88">
        <f t="shared" si="10"/>
        <v>1064.1300000000001</v>
      </c>
      <c r="G70" s="88">
        <f t="shared" si="10"/>
        <v>1066.04</v>
      </c>
      <c r="H70" s="88">
        <f t="shared" si="10"/>
        <v>1095.94</v>
      </c>
      <c r="I70" s="88">
        <f t="shared" si="10"/>
        <v>1087.24</v>
      </c>
      <c r="J70" s="88">
        <f t="shared" si="10"/>
        <v>1083.74</v>
      </c>
      <c r="K70" s="88">
        <f t="shared" si="10"/>
        <v>1162.74</v>
      </c>
      <c r="L70" s="88">
        <f t="shared" si="10"/>
        <v>1195.04</v>
      </c>
      <c r="M70" s="88">
        <f t="shared" si="10"/>
        <v>1213.04</v>
      </c>
      <c r="N70" s="88">
        <f t="shared" si="10"/>
        <v>1250.8399999999999</v>
      </c>
      <c r="O70" s="88">
        <f t="shared" si="10"/>
        <v>1273.04</v>
      </c>
      <c r="P70" s="88">
        <f t="shared" si="10"/>
        <v>1229.04</v>
      </c>
      <c r="Q70" s="88">
        <f t="shared" si="10"/>
        <v>1273.04</v>
      </c>
      <c r="R70" s="88">
        <f t="shared" si="10"/>
        <v>1321.19</v>
      </c>
      <c r="S70" s="88">
        <f t="shared" si="10"/>
        <v>1291.56</v>
      </c>
      <c r="T70" s="88">
        <f t="shared" si="10"/>
        <v>1247.24</v>
      </c>
      <c r="U70" s="88">
        <f t="shared" si="10"/>
        <v>1222.3399999999999</v>
      </c>
      <c r="V70" s="88">
        <f t="shared" si="10"/>
        <v>1204.9000000000001</v>
      </c>
      <c r="W70" s="88">
        <f t="shared" si="10"/>
        <v>1180.44</v>
      </c>
      <c r="X70" s="88">
        <f t="shared" si="10"/>
        <v>1194.1400000000001</v>
      </c>
      <c r="Y70" s="88">
        <f t="shared" si="10"/>
        <v>1315.24</v>
      </c>
      <c r="Z70" s="88">
        <f t="shared" si="10"/>
        <v>1431.8700000000001</v>
      </c>
      <c r="AA70" s="88">
        <f t="shared" si="10"/>
        <v>1433.79</v>
      </c>
      <c r="AB70" s="88">
        <f t="shared" si="10"/>
        <v>1399.44</v>
      </c>
      <c r="AC70" s="88">
        <f t="shared" si="10"/>
        <v>1385.94</v>
      </c>
      <c r="AD70" s="88">
        <f t="shared" si="10"/>
        <v>1304.96</v>
      </c>
      <c r="AE70" s="88">
        <f t="shared" si="10"/>
        <v>1237.1400000000001</v>
      </c>
      <c r="AF70" s="88">
        <f t="shared" si="10"/>
        <v>1219.8399999999999</v>
      </c>
      <c r="AG70" s="88">
        <f t="shared" si="10"/>
        <v>2068.14</v>
      </c>
      <c r="AH70" s="51">
        <f t="shared" si="2"/>
        <v>1433.79</v>
      </c>
      <c r="AI70" s="52">
        <f t="shared" si="3"/>
        <v>1049.29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208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0</v>
      </c>
      <c r="AI71" s="52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210</v>
      </c>
      <c r="B72" s="88">
        <f>B70+B71</f>
        <v>1113.94</v>
      </c>
      <c r="C72" s="88">
        <f t="shared" ref="C72:AF72" si="11">C69+C65+C53+C49+C35+C71</f>
        <v>1075.68</v>
      </c>
      <c r="D72" s="88">
        <f t="shared" si="11"/>
        <v>1065.6400000000001</v>
      </c>
      <c r="E72" s="88">
        <f t="shared" si="11"/>
        <v>1049.29</v>
      </c>
      <c r="F72" s="88">
        <f t="shared" si="11"/>
        <v>1064.1300000000001</v>
      </c>
      <c r="G72" s="88">
        <f t="shared" si="11"/>
        <v>1066.04</v>
      </c>
      <c r="H72" s="88">
        <f t="shared" si="11"/>
        <v>1095.94</v>
      </c>
      <c r="I72" s="88">
        <f t="shared" si="11"/>
        <v>1087.24</v>
      </c>
      <c r="J72" s="88">
        <f t="shared" si="11"/>
        <v>1083.74</v>
      </c>
      <c r="K72" s="88">
        <f t="shared" si="11"/>
        <v>1162.74</v>
      </c>
      <c r="L72" s="88">
        <f t="shared" si="11"/>
        <v>1195.04</v>
      </c>
      <c r="M72" s="88">
        <f t="shared" si="11"/>
        <v>1213.04</v>
      </c>
      <c r="N72" s="88">
        <f t="shared" si="11"/>
        <v>1250.8399999999999</v>
      </c>
      <c r="O72" s="88">
        <f t="shared" si="11"/>
        <v>1273.04</v>
      </c>
      <c r="P72" s="88">
        <f t="shared" si="11"/>
        <v>1229.04</v>
      </c>
      <c r="Q72" s="88">
        <f t="shared" si="11"/>
        <v>1273.04</v>
      </c>
      <c r="R72" s="88">
        <f t="shared" si="11"/>
        <v>1321.19</v>
      </c>
      <c r="S72" s="88">
        <f t="shared" si="11"/>
        <v>1291.56</v>
      </c>
      <c r="T72" s="88">
        <f t="shared" si="11"/>
        <v>1247.24</v>
      </c>
      <c r="U72" s="88">
        <f t="shared" si="11"/>
        <v>1222.3399999999999</v>
      </c>
      <c r="V72" s="88">
        <f t="shared" si="11"/>
        <v>1204.9000000000001</v>
      </c>
      <c r="W72" s="88">
        <f t="shared" si="11"/>
        <v>1180.44</v>
      </c>
      <c r="X72" s="88">
        <f t="shared" si="11"/>
        <v>1194.1400000000001</v>
      </c>
      <c r="Y72" s="88">
        <f t="shared" si="11"/>
        <v>1315.24</v>
      </c>
      <c r="Z72" s="88">
        <f t="shared" si="11"/>
        <v>1431.8700000000001</v>
      </c>
      <c r="AA72" s="88">
        <f t="shared" si="11"/>
        <v>1433.79</v>
      </c>
      <c r="AB72" s="88">
        <f t="shared" si="11"/>
        <v>1399.44</v>
      </c>
      <c r="AC72" s="88">
        <f t="shared" si="11"/>
        <v>1385.94</v>
      </c>
      <c r="AD72" s="88">
        <f t="shared" si="11"/>
        <v>1304.96</v>
      </c>
      <c r="AE72" s="88">
        <f t="shared" si="11"/>
        <v>1237.1400000000001</v>
      </c>
      <c r="AF72" s="88">
        <f t="shared" si="11"/>
        <v>1219.8399999999999</v>
      </c>
      <c r="AG72" s="71">
        <f>AG69+AG65+AG53+AG49+AG35+AG71</f>
        <v>2068.14</v>
      </c>
      <c r="AH72" s="51">
        <f t="shared" si="2"/>
        <v>1433.79</v>
      </c>
      <c r="AI72" s="52">
        <f t="shared" si="3"/>
        <v>1049.29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Q73" si="12">IF(B57&lt;0,B57*-1,0)</f>
        <v>0</v>
      </c>
      <c r="C73" s="79">
        <f t="shared" si="12"/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Q74" si="14">IF(B55&lt;0,B55*-1,0)</f>
        <v>0</v>
      </c>
      <c r="C74" s="79">
        <f t="shared" si="14"/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 t="shared" ref="B75:Q75" si="16">IF(B58&lt;0,B58*-1,0)</f>
        <v>0</v>
      </c>
      <c r="C75" s="79">
        <f t="shared" si="16"/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>IF(B56&lt;0,B56*-1,0)</f>
        <v>22</v>
      </c>
      <c r="C76" s="79">
        <f>IF(C56&lt;0,C56*-1,0)</f>
        <v>28</v>
      </c>
      <c r="D76" s="79">
        <f>IF(D56&lt;0,D56*-1,0)</f>
        <v>30.6</v>
      </c>
      <c r="E76" s="79">
        <f>IF(E56&lt;0,E56*-1,0)</f>
        <v>13.6</v>
      </c>
      <c r="F76" s="79">
        <f>IF(F56&lt;0,F56*-1,0)</f>
        <v>19</v>
      </c>
      <c r="G76" s="79">
        <f t="shared" ref="G76:AF76" si="18">IF(G56&lt;0,G56*-1,0)</f>
        <v>13</v>
      </c>
      <c r="H76" s="79">
        <f t="shared" si="18"/>
        <v>0</v>
      </c>
      <c r="I76" s="79">
        <f t="shared" si="18"/>
        <v>0</v>
      </c>
      <c r="J76" s="79">
        <f t="shared" si="18"/>
        <v>0</v>
      </c>
      <c r="K76" s="79">
        <f t="shared" si="18"/>
        <v>0</v>
      </c>
      <c r="L76" s="79">
        <f t="shared" si="18"/>
        <v>36</v>
      </c>
      <c r="M76" s="79">
        <f t="shared" si="18"/>
        <v>16.7</v>
      </c>
      <c r="N76" s="79">
        <f t="shared" si="18"/>
        <v>5.8</v>
      </c>
      <c r="O76" s="79">
        <f t="shared" si="18"/>
        <v>0</v>
      </c>
      <c r="P76" s="79">
        <f t="shared" si="18"/>
        <v>25.8</v>
      </c>
      <c r="Q76" s="79">
        <f t="shared" si="18"/>
        <v>3.3</v>
      </c>
      <c r="R76" s="79">
        <f t="shared" si="18"/>
        <v>0</v>
      </c>
      <c r="S76" s="79">
        <f t="shared" si="18"/>
        <v>16.399999999999999</v>
      </c>
      <c r="T76" s="79">
        <f t="shared" si="18"/>
        <v>0</v>
      </c>
      <c r="U76" s="79">
        <f t="shared" si="18"/>
        <v>10.8</v>
      </c>
      <c r="V76" s="79">
        <f t="shared" si="18"/>
        <v>0</v>
      </c>
      <c r="W76" s="79">
        <f t="shared" si="18"/>
        <v>32</v>
      </c>
      <c r="X76" s="79">
        <f t="shared" si="18"/>
        <v>32</v>
      </c>
      <c r="Y76" s="79">
        <f t="shared" si="18"/>
        <v>0</v>
      </c>
      <c r="Z76" s="79">
        <f t="shared" si="18"/>
        <v>0</v>
      </c>
      <c r="AA76" s="79">
        <f t="shared" si="18"/>
        <v>8</v>
      </c>
      <c r="AB76" s="79">
        <f t="shared" si="18"/>
        <v>0</v>
      </c>
      <c r="AC76" s="79">
        <f t="shared" si="18"/>
        <v>0</v>
      </c>
      <c r="AD76" s="79">
        <f t="shared" si="18"/>
        <v>0</v>
      </c>
      <c r="AE76" s="79">
        <f t="shared" si="18"/>
        <v>15</v>
      </c>
      <c r="AF76" s="79">
        <f t="shared" si="18"/>
        <v>17.5</v>
      </c>
      <c r="AG76" s="89"/>
      <c r="AH76" s="51">
        <f t="shared" ref="AH76:AH88" si="19">MAX(B76:AF76)</f>
        <v>36</v>
      </c>
      <c r="AI76" s="52">
        <f t="shared" ref="AI76:AI88" si="20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205</v>
      </c>
      <c r="B77" s="79">
        <f>IF(B54&lt;0,B54*-1,0)</f>
        <v>0</v>
      </c>
      <c r="C77" s="79">
        <f>IF(C54&lt;0,C54*-1,0)</f>
        <v>0</v>
      </c>
      <c r="D77" s="79">
        <f>IF(D54&lt;0,D54*-1,0)</f>
        <v>0</v>
      </c>
      <c r="E77" s="79">
        <f>IF(E54&lt;0,E54*-1,0)</f>
        <v>0</v>
      </c>
      <c r="F77" s="79">
        <f>IF(F54&lt;0,F54*-1,0)</f>
        <v>0</v>
      </c>
      <c r="G77" s="79">
        <f t="shared" ref="G77:AF77" si="21">IF(G54&lt;0,G54*-1,0)</f>
        <v>0</v>
      </c>
      <c r="H77" s="79">
        <f t="shared" si="21"/>
        <v>0</v>
      </c>
      <c r="I77" s="79">
        <f t="shared" si="21"/>
        <v>0</v>
      </c>
      <c r="J77" s="79">
        <f t="shared" si="21"/>
        <v>0</v>
      </c>
      <c r="K77" s="79">
        <f t="shared" si="21"/>
        <v>0</v>
      </c>
      <c r="L77" s="79">
        <f t="shared" si="21"/>
        <v>0</v>
      </c>
      <c r="M77" s="79">
        <f t="shared" si="21"/>
        <v>0</v>
      </c>
      <c r="N77" s="79">
        <f t="shared" si="21"/>
        <v>0</v>
      </c>
      <c r="O77" s="79">
        <f t="shared" si="21"/>
        <v>0</v>
      </c>
      <c r="P77" s="79">
        <f t="shared" si="21"/>
        <v>0</v>
      </c>
      <c r="Q77" s="79">
        <f t="shared" si="21"/>
        <v>0</v>
      </c>
      <c r="R77" s="79">
        <f t="shared" si="21"/>
        <v>0</v>
      </c>
      <c r="S77" s="79">
        <f t="shared" si="21"/>
        <v>0</v>
      </c>
      <c r="T77" s="79">
        <f t="shared" si="21"/>
        <v>0</v>
      </c>
      <c r="U77" s="79">
        <f t="shared" si="21"/>
        <v>0</v>
      </c>
      <c r="V77" s="79">
        <f t="shared" si="21"/>
        <v>0</v>
      </c>
      <c r="W77" s="79">
        <f t="shared" si="21"/>
        <v>0</v>
      </c>
      <c r="X77" s="79">
        <f t="shared" si="21"/>
        <v>0</v>
      </c>
      <c r="Y77" s="79">
        <f t="shared" si="21"/>
        <v>0</v>
      </c>
      <c r="Z77" s="79">
        <f t="shared" si="21"/>
        <v>0</v>
      </c>
      <c r="AA77" s="79">
        <f t="shared" si="21"/>
        <v>0</v>
      </c>
      <c r="AB77" s="79">
        <f t="shared" si="21"/>
        <v>0</v>
      </c>
      <c r="AC77" s="79">
        <f t="shared" si="21"/>
        <v>0</v>
      </c>
      <c r="AD77" s="79">
        <f t="shared" si="21"/>
        <v>0</v>
      </c>
      <c r="AE77" s="79">
        <f t="shared" si="21"/>
        <v>0</v>
      </c>
      <c r="AF77" s="79">
        <f t="shared" si="21"/>
        <v>0</v>
      </c>
      <c r="AG77" s="89"/>
      <c r="AH77" s="51">
        <f t="shared" si="19"/>
        <v>0</v>
      </c>
      <c r="AI77" s="52">
        <f t="shared" si="20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190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19"/>
        <v>0</v>
      </c>
      <c r="AI78" s="52">
        <f t="shared" si="20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2">SUM(B73:B78)</f>
        <v>22</v>
      </c>
      <c r="C79" s="66">
        <f t="shared" si="22"/>
        <v>28</v>
      </c>
      <c r="D79" s="66">
        <f t="shared" si="22"/>
        <v>30.6</v>
      </c>
      <c r="E79" s="66">
        <f t="shared" si="22"/>
        <v>13.6</v>
      </c>
      <c r="F79" s="66">
        <f t="shared" si="22"/>
        <v>19</v>
      </c>
      <c r="G79" s="66">
        <f t="shared" si="22"/>
        <v>13</v>
      </c>
      <c r="H79" s="66">
        <f t="shared" si="22"/>
        <v>0</v>
      </c>
      <c r="I79" s="66">
        <f t="shared" si="22"/>
        <v>0</v>
      </c>
      <c r="J79" s="66">
        <f t="shared" si="22"/>
        <v>0</v>
      </c>
      <c r="K79" s="66">
        <f t="shared" si="22"/>
        <v>0</v>
      </c>
      <c r="L79" s="66">
        <f t="shared" si="22"/>
        <v>36</v>
      </c>
      <c r="M79" s="66">
        <f t="shared" si="22"/>
        <v>16.7</v>
      </c>
      <c r="N79" s="66">
        <f t="shared" si="22"/>
        <v>5.8</v>
      </c>
      <c r="O79" s="66">
        <f t="shared" si="22"/>
        <v>0</v>
      </c>
      <c r="P79" s="66">
        <f t="shared" si="22"/>
        <v>25.8</v>
      </c>
      <c r="Q79" s="66">
        <f t="shared" si="22"/>
        <v>3.3</v>
      </c>
      <c r="R79" s="66">
        <f t="shared" si="22"/>
        <v>0</v>
      </c>
      <c r="S79" s="66">
        <f t="shared" si="22"/>
        <v>16.399999999999999</v>
      </c>
      <c r="T79" s="66">
        <f t="shared" si="22"/>
        <v>0</v>
      </c>
      <c r="U79" s="66">
        <f t="shared" si="22"/>
        <v>10.8</v>
      </c>
      <c r="V79" s="66">
        <f t="shared" si="22"/>
        <v>0</v>
      </c>
      <c r="W79" s="66">
        <f t="shared" si="22"/>
        <v>32</v>
      </c>
      <c r="X79" s="66">
        <f t="shared" si="22"/>
        <v>32</v>
      </c>
      <c r="Y79" s="66">
        <f t="shared" si="22"/>
        <v>0</v>
      </c>
      <c r="Z79" s="66">
        <f t="shared" si="22"/>
        <v>0</v>
      </c>
      <c r="AA79" s="66">
        <f t="shared" si="22"/>
        <v>8</v>
      </c>
      <c r="AB79" s="66">
        <f t="shared" si="22"/>
        <v>0</v>
      </c>
      <c r="AC79" s="66">
        <f t="shared" si="22"/>
        <v>0</v>
      </c>
      <c r="AD79" s="66">
        <f t="shared" si="22"/>
        <v>0</v>
      </c>
      <c r="AE79" s="66">
        <f t="shared" si="22"/>
        <v>15</v>
      </c>
      <c r="AF79" s="66">
        <f t="shared" si="22"/>
        <v>17.5</v>
      </c>
      <c r="AG79" s="71">
        <f t="shared" si="22"/>
        <v>0</v>
      </c>
      <c r="AH79" s="51">
        <f t="shared" si="19"/>
        <v>36</v>
      </c>
      <c r="AI79" s="52">
        <f t="shared" si="20"/>
        <v>0</v>
      </c>
      <c r="AK79" s="53"/>
    </row>
    <row r="80" spans="1:88" s="1" customFormat="1" ht="15.75" thickBot="1" x14ac:dyDescent="0.3">
      <c r="A80" s="65" t="s">
        <v>86</v>
      </c>
      <c r="B80" s="66">
        <f t="shared" ref="B80:AG80" si="23">SUM(B67:B79)</f>
        <v>2271.88</v>
      </c>
      <c r="C80" s="66">
        <f t="shared" si="23"/>
        <v>2207.36</v>
      </c>
      <c r="D80" s="66">
        <f t="shared" si="23"/>
        <v>2192.48</v>
      </c>
      <c r="E80" s="66">
        <f t="shared" si="23"/>
        <v>2125.7799999999997</v>
      </c>
      <c r="F80" s="66">
        <f t="shared" si="23"/>
        <v>2166.2600000000002</v>
      </c>
      <c r="G80" s="66">
        <f t="shared" si="23"/>
        <v>2158.08</v>
      </c>
      <c r="H80" s="66">
        <f t="shared" si="23"/>
        <v>2191.88</v>
      </c>
      <c r="I80" s="66">
        <f t="shared" si="23"/>
        <v>2174.48</v>
      </c>
      <c r="J80" s="66">
        <f t="shared" si="23"/>
        <v>2167.48</v>
      </c>
      <c r="K80" s="66">
        <f t="shared" si="23"/>
        <v>2325.48</v>
      </c>
      <c r="L80" s="66">
        <f t="shared" si="23"/>
        <v>2462.08</v>
      </c>
      <c r="M80" s="66">
        <f t="shared" si="23"/>
        <v>2459.4799999999996</v>
      </c>
      <c r="N80" s="66">
        <f t="shared" si="23"/>
        <v>2513.2800000000002</v>
      </c>
      <c r="O80" s="66">
        <f t="shared" si="23"/>
        <v>2546.08</v>
      </c>
      <c r="P80" s="66">
        <f t="shared" si="23"/>
        <v>2509.6800000000003</v>
      </c>
      <c r="Q80" s="66">
        <f t="shared" si="23"/>
        <v>2552.6800000000003</v>
      </c>
      <c r="R80" s="66">
        <f t="shared" si="23"/>
        <v>2642.38</v>
      </c>
      <c r="S80" s="66">
        <f t="shared" si="23"/>
        <v>2615.92</v>
      </c>
      <c r="T80" s="66">
        <f t="shared" si="23"/>
        <v>2494.48</v>
      </c>
      <c r="U80" s="66">
        <f t="shared" si="23"/>
        <v>2466.2800000000002</v>
      </c>
      <c r="V80" s="66">
        <f t="shared" si="23"/>
        <v>2409.8000000000002</v>
      </c>
      <c r="W80" s="66">
        <f t="shared" si="23"/>
        <v>2424.88</v>
      </c>
      <c r="X80" s="66">
        <f t="shared" si="23"/>
        <v>2452.2800000000002</v>
      </c>
      <c r="Y80" s="66">
        <f t="shared" si="23"/>
        <v>2630.48</v>
      </c>
      <c r="Z80" s="66">
        <f t="shared" si="23"/>
        <v>2863.7400000000002</v>
      </c>
      <c r="AA80" s="66">
        <f t="shared" si="23"/>
        <v>2883.58</v>
      </c>
      <c r="AB80" s="66">
        <f t="shared" si="23"/>
        <v>2798.88</v>
      </c>
      <c r="AC80" s="66">
        <f t="shared" si="23"/>
        <v>2771.88</v>
      </c>
      <c r="AD80" s="66">
        <f t="shared" si="23"/>
        <v>2609.92</v>
      </c>
      <c r="AE80" s="66">
        <f t="shared" si="23"/>
        <v>2504.2800000000002</v>
      </c>
      <c r="AF80" s="66">
        <f t="shared" si="23"/>
        <v>2474.6799999999998</v>
      </c>
      <c r="AG80" s="71">
        <f t="shared" si="23"/>
        <v>4208.08</v>
      </c>
      <c r="AH80" s="51">
        <f t="shared" si="19"/>
        <v>2883.58</v>
      </c>
      <c r="AI80" s="52">
        <f t="shared" si="20"/>
        <v>2125.7799999999997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50.01</v>
      </c>
      <c r="C81" s="91">
        <v>49.960999999999999</v>
      </c>
      <c r="D81" s="91">
        <v>49.878999999999998</v>
      </c>
      <c r="E81" s="91">
        <v>49.975999999999999</v>
      </c>
      <c r="F81" s="91">
        <v>50.027000000000001</v>
      </c>
      <c r="G81" s="91">
        <v>49.996000000000002</v>
      </c>
      <c r="H81" s="91">
        <v>50.015999999999998</v>
      </c>
      <c r="I81" s="91">
        <v>49.991</v>
      </c>
      <c r="J81" s="91">
        <v>50.039000000000001</v>
      </c>
      <c r="K81" s="91">
        <v>49.948999999999998</v>
      </c>
      <c r="L81" s="91">
        <v>50</v>
      </c>
      <c r="M81" s="91">
        <v>50.02</v>
      </c>
      <c r="N81" s="91">
        <v>50.06</v>
      </c>
      <c r="O81" s="91">
        <v>50.045999999999999</v>
      </c>
      <c r="P81" s="91">
        <v>49.88</v>
      </c>
      <c r="Q81" s="91">
        <v>50.034999999999997</v>
      </c>
      <c r="R81" s="91">
        <v>50.076999999999998</v>
      </c>
      <c r="S81" s="91">
        <v>49.951000000000001</v>
      </c>
      <c r="T81" s="91">
        <v>50.031999999999996</v>
      </c>
      <c r="U81" s="91">
        <v>50.046999999999997</v>
      </c>
      <c r="V81" s="91">
        <v>50.061999999999998</v>
      </c>
      <c r="W81" s="91">
        <v>50.033000000000001</v>
      </c>
      <c r="X81" s="91">
        <v>50.015999999999998</v>
      </c>
      <c r="Y81" s="91">
        <v>50.052999999999997</v>
      </c>
      <c r="Z81" s="91">
        <v>49.996000000000002</v>
      </c>
      <c r="AA81" s="91">
        <v>50.030999999999999</v>
      </c>
      <c r="AB81" s="91">
        <v>50.045000000000002</v>
      </c>
      <c r="AC81" s="91">
        <v>50.06</v>
      </c>
      <c r="AD81" s="91">
        <v>50.06</v>
      </c>
      <c r="AE81" s="91">
        <v>50.07</v>
      </c>
      <c r="AF81" s="92">
        <v>50.04</v>
      </c>
      <c r="AG81" s="93"/>
      <c r="AH81" s="51">
        <f t="shared" si="19"/>
        <v>50.076999999999998</v>
      </c>
      <c r="AI81" s="52">
        <f t="shared" si="20"/>
        <v>49.878999999999998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126</v>
      </c>
      <c r="C82" s="67">
        <v>127.1</v>
      </c>
      <c r="D82" s="67">
        <v>127.5</v>
      </c>
      <c r="E82" s="67">
        <v>129</v>
      </c>
      <c r="F82" s="67">
        <v>129</v>
      </c>
      <c r="G82" s="67">
        <v>128.30000000000001</v>
      </c>
      <c r="H82" s="67">
        <v>128</v>
      </c>
      <c r="I82" s="67">
        <v>126.5</v>
      </c>
      <c r="J82" s="67">
        <v>125.7</v>
      </c>
      <c r="K82" s="67">
        <v>124.9</v>
      </c>
      <c r="L82" s="67">
        <v>123.8</v>
      </c>
      <c r="M82" s="67">
        <v>123</v>
      </c>
      <c r="N82" s="67">
        <v>122.3</v>
      </c>
      <c r="O82" s="67">
        <v>120.6</v>
      </c>
      <c r="P82" s="67">
        <v>121.2</v>
      </c>
      <c r="Q82" s="67">
        <v>122</v>
      </c>
      <c r="R82" s="67">
        <v>123.6</v>
      </c>
      <c r="S82" s="95">
        <v>122.9</v>
      </c>
      <c r="T82" s="95">
        <v>120.5</v>
      </c>
      <c r="U82" s="95">
        <v>124.9</v>
      </c>
      <c r="V82" s="95">
        <v>125.8</v>
      </c>
      <c r="W82" s="95">
        <v>124.9</v>
      </c>
      <c r="X82" s="95">
        <v>124.7</v>
      </c>
      <c r="Y82" s="95">
        <v>124.4</v>
      </c>
      <c r="Z82" s="95">
        <v>124.7</v>
      </c>
      <c r="AA82" s="67">
        <v>127.4</v>
      </c>
      <c r="AB82" s="67">
        <v>124.6</v>
      </c>
      <c r="AC82" s="67">
        <v>125.5</v>
      </c>
      <c r="AD82" s="67">
        <v>125.5</v>
      </c>
      <c r="AE82" s="67">
        <v>125.8</v>
      </c>
      <c r="AF82" s="96">
        <v>126</v>
      </c>
      <c r="AG82" s="97"/>
      <c r="AH82" s="51">
        <f t="shared" si="19"/>
        <v>129</v>
      </c>
      <c r="AI82" s="52">
        <f t="shared" si="20"/>
        <v>120.5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129.69999999999999</v>
      </c>
      <c r="C83" s="67">
        <v>131</v>
      </c>
      <c r="D83" s="67">
        <v>131</v>
      </c>
      <c r="E83" s="67">
        <v>131.9</v>
      </c>
      <c r="F83" s="67">
        <v>132.19999999999999</v>
      </c>
      <c r="G83" s="67">
        <v>131.4</v>
      </c>
      <c r="H83" s="67">
        <v>130.30000000000001</v>
      </c>
      <c r="I83" s="67">
        <v>129.69999999999999</v>
      </c>
      <c r="J83" s="67">
        <v>129</v>
      </c>
      <c r="K83" s="67">
        <v>127.7</v>
      </c>
      <c r="L83" s="67">
        <v>126.9</v>
      </c>
      <c r="M83" s="67">
        <v>126.5</v>
      </c>
      <c r="N83" s="67">
        <v>125.4</v>
      </c>
      <c r="O83" s="67">
        <v>123</v>
      </c>
      <c r="P83" s="67">
        <v>124.4</v>
      </c>
      <c r="Q83" s="67">
        <v>125.1</v>
      </c>
      <c r="R83" s="67">
        <v>126.5</v>
      </c>
      <c r="S83" s="95">
        <v>125.2</v>
      </c>
      <c r="T83" s="95">
        <v>123.2</v>
      </c>
      <c r="U83" s="95">
        <v>127.3</v>
      </c>
      <c r="V83" s="95">
        <v>127.9</v>
      </c>
      <c r="W83" s="95">
        <v>127.3</v>
      </c>
      <c r="X83" s="95">
        <v>127.5</v>
      </c>
      <c r="Y83" s="95">
        <v>127</v>
      </c>
      <c r="Z83" s="95">
        <v>127.5</v>
      </c>
      <c r="AA83" s="67">
        <v>129.6</v>
      </c>
      <c r="AB83" s="67">
        <v>128</v>
      </c>
      <c r="AC83" s="67">
        <v>129.1</v>
      </c>
      <c r="AD83" s="67">
        <v>129.1</v>
      </c>
      <c r="AE83" s="67">
        <v>129.4</v>
      </c>
      <c r="AF83" s="96">
        <v>129.6</v>
      </c>
      <c r="AG83" s="97"/>
      <c r="AH83" s="51">
        <f t="shared" si="19"/>
        <v>132.19999999999999</v>
      </c>
      <c r="AI83" s="52">
        <f t="shared" si="20"/>
        <v>123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128.19999999999999</v>
      </c>
      <c r="C84" s="67">
        <v>127.9</v>
      </c>
      <c r="D84" s="67">
        <v>128.5</v>
      </c>
      <c r="E84" s="67">
        <v>128.6</v>
      </c>
      <c r="F84" s="67">
        <v>129.19999999999999</v>
      </c>
      <c r="G84" s="67">
        <v>130.69999999999999</v>
      </c>
      <c r="H84" s="67">
        <v>130</v>
      </c>
      <c r="I84" s="67">
        <v>129.5</v>
      </c>
      <c r="J84" s="67">
        <v>128</v>
      </c>
      <c r="K84" s="67">
        <v>129</v>
      </c>
      <c r="L84" s="67">
        <v>129.1</v>
      </c>
      <c r="M84" s="67">
        <v>128.5</v>
      </c>
      <c r="N84" s="67">
        <v>125.3</v>
      </c>
      <c r="O84" s="67">
        <v>127.5</v>
      </c>
      <c r="P84" s="67">
        <v>128.69999999999999</v>
      </c>
      <c r="Q84" s="67">
        <v>126.9</v>
      </c>
      <c r="R84" s="67">
        <v>125.9</v>
      </c>
      <c r="S84" s="67">
        <v>125.5</v>
      </c>
      <c r="T84" s="67">
        <v>126</v>
      </c>
      <c r="U84" s="67">
        <v>130.69999999999999</v>
      </c>
      <c r="V84" s="67">
        <v>126.9</v>
      </c>
      <c r="W84" s="67">
        <v>130.69999999999999</v>
      </c>
      <c r="X84" s="95">
        <v>128</v>
      </c>
      <c r="Y84" s="95">
        <v>124.7</v>
      </c>
      <c r="Z84" s="95">
        <v>128</v>
      </c>
      <c r="AA84" s="67">
        <v>128.9</v>
      </c>
      <c r="AB84" s="67">
        <v>125.6</v>
      </c>
      <c r="AC84" s="67">
        <v>126</v>
      </c>
      <c r="AD84" s="67">
        <v>126</v>
      </c>
      <c r="AE84" s="67">
        <v>127</v>
      </c>
      <c r="AF84" s="96">
        <v>128.6</v>
      </c>
      <c r="AG84" s="97"/>
      <c r="AH84" s="51">
        <f t="shared" si="19"/>
        <v>130.69999999999999</v>
      </c>
      <c r="AI84" s="52">
        <f t="shared" si="20"/>
        <v>124.7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133.19999999999999</v>
      </c>
      <c r="C85" s="67">
        <v>132.9</v>
      </c>
      <c r="D85" s="67">
        <v>133.6</v>
      </c>
      <c r="E85" s="67">
        <v>132.69999999999999</v>
      </c>
      <c r="F85" s="67">
        <v>132.6</v>
      </c>
      <c r="G85" s="67">
        <v>134.1</v>
      </c>
      <c r="H85" s="67">
        <v>132</v>
      </c>
      <c r="I85" s="67">
        <v>132.30000000000001</v>
      </c>
      <c r="J85" s="67">
        <v>131.19999999999999</v>
      </c>
      <c r="K85" s="67">
        <v>131.1</v>
      </c>
      <c r="L85" s="67">
        <v>133.1</v>
      </c>
      <c r="M85" s="67">
        <v>132.1</v>
      </c>
      <c r="N85" s="67">
        <v>128.80000000000001</v>
      </c>
      <c r="O85" s="67">
        <v>130.69999999999999</v>
      </c>
      <c r="P85" s="67">
        <v>131.6</v>
      </c>
      <c r="Q85" s="67">
        <v>130.69999999999999</v>
      </c>
      <c r="R85" s="67">
        <v>129.5</v>
      </c>
      <c r="S85" s="67">
        <v>128.80000000000001</v>
      </c>
      <c r="T85" s="67">
        <v>129.6</v>
      </c>
      <c r="U85" s="67">
        <v>133</v>
      </c>
      <c r="V85" s="67">
        <v>130.6</v>
      </c>
      <c r="W85" s="67">
        <v>133</v>
      </c>
      <c r="X85" s="95">
        <v>131.4</v>
      </c>
      <c r="Y85" s="95">
        <v>128.1</v>
      </c>
      <c r="Z85" s="95">
        <v>131.4</v>
      </c>
      <c r="AA85" s="67">
        <v>131.19999999999999</v>
      </c>
      <c r="AB85" s="67">
        <v>129.5</v>
      </c>
      <c r="AC85" s="67">
        <v>129.30000000000001</v>
      </c>
      <c r="AD85" s="67">
        <v>129.30000000000001</v>
      </c>
      <c r="AE85" s="67">
        <v>129.9</v>
      </c>
      <c r="AF85" s="96">
        <v>131.69999999999999</v>
      </c>
      <c r="AG85" s="97"/>
      <c r="AH85" s="51">
        <f t="shared" si="19"/>
        <v>134.1</v>
      </c>
      <c r="AI85" s="52">
        <f t="shared" si="20"/>
        <v>128.1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131.5</v>
      </c>
      <c r="C86" s="99">
        <v>133.30000000000001</v>
      </c>
      <c r="D86" s="99">
        <v>131.5</v>
      </c>
      <c r="E86" s="99">
        <v>133.80000000000001</v>
      </c>
      <c r="F86" s="99">
        <v>140.5</v>
      </c>
      <c r="G86" s="99">
        <v>131.80000000000001</v>
      </c>
      <c r="H86" s="99">
        <v>135</v>
      </c>
      <c r="I86" s="99">
        <v>135.80000000000001</v>
      </c>
      <c r="J86" s="99">
        <v>135.69999999999999</v>
      </c>
      <c r="K86" s="99">
        <v>135.30000000000001</v>
      </c>
      <c r="L86" s="99">
        <v>136</v>
      </c>
      <c r="M86" s="99">
        <v>136.1</v>
      </c>
      <c r="N86" s="99">
        <v>128.80000000000001</v>
      </c>
      <c r="O86" s="99">
        <v>128.6</v>
      </c>
      <c r="P86" s="99">
        <v>134.30000000000001</v>
      </c>
      <c r="Q86" s="99">
        <v>131.9</v>
      </c>
      <c r="R86" s="99">
        <v>134.1</v>
      </c>
      <c r="S86" s="99">
        <v>135.30000000000001</v>
      </c>
      <c r="T86" s="99">
        <v>127</v>
      </c>
      <c r="U86" s="99">
        <v>136.19999999999999</v>
      </c>
      <c r="V86" s="99">
        <v>136.5</v>
      </c>
      <c r="W86" s="99">
        <v>136.19999999999999</v>
      </c>
      <c r="X86" s="95">
        <v>133.69999999999999</v>
      </c>
      <c r="Y86" s="95">
        <v>131.19999999999999</v>
      </c>
      <c r="Z86" s="95">
        <v>133.69999999999999</v>
      </c>
      <c r="AA86" s="99">
        <v>135.5</v>
      </c>
      <c r="AB86" s="99">
        <v>130.9</v>
      </c>
      <c r="AC86" s="99">
        <v>134</v>
      </c>
      <c r="AD86" s="99">
        <v>134</v>
      </c>
      <c r="AE86" s="99">
        <v>133.5</v>
      </c>
      <c r="AF86" s="100">
        <v>131.30000000000001</v>
      </c>
      <c r="AG86" s="101"/>
      <c r="AH86" s="51">
        <f t="shared" si="19"/>
        <v>140.5</v>
      </c>
      <c r="AI86" s="52">
        <f t="shared" si="20"/>
        <v>127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129.6</v>
      </c>
      <c r="C87" s="67">
        <v>131</v>
      </c>
      <c r="D87" s="67">
        <v>131.19999999999999</v>
      </c>
      <c r="E87" s="67">
        <v>126.3</v>
      </c>
      <c r="F87" s="67">
        <v>127.3</v>
      </c>
      <c r="G87" s="67">
        <v>128.4</v>
      </c>
      <c r="H87" s="67">
        <v>129</v>
      </c>
      <c r="I87" s="67">
        <v>132.5</v>
      </c>
      <c r="J87" s="67">
        <v>131</v>
      </c>
      <c r="K87" s="67">
        <v>131</v>
      </c>
      <c r="L87" s="67">
        <v>130.80000000000001</v>
      </c>
      <c r="M87" s="67">
        <v>127.7</v>
      </c>
      <c r="N87" s="67">
        <v>123.8</v>
      </c>
      <c r="O87" s="67">
        <v>118.8</v>
      </c>
      <c r="P87" s="67">
        <v>123.4</v>
      </c>
      <c r="Q87" s="67">
        <v>125.4</v>
      </c>
      <c r="R87" s="67">
        <v>131</v>
      </c>
      <c r="S87" s="67">
        <v>133.30000000000001</v>
      </c>
      <c r="T87" s="67">
        <v>117.3</v>
      </c>
      <c r="U87" s="67">
        <v>134.5</v>
      </c>
      <c r="V87" s="67">
        <v>131.80000000000001</v>
      </c>
      <c r="W87" s="67">
        <v>134.5</v>
      </c>
      <c r="X87" s="95">
        <v>130.69999999999999</v>
      </c>
      <c r="Y87" s="95">
        <v>127.9</v>
      </c>
      <c r="Z87" s="95">
        <v>130.69999999999999</v>
      </c>
      <c r="AA87" s="67">
        <v>134.6</v>
      </c>
      <c r="AB87" s="67">
        <v>123.8</v>
      </c>
      <c r="AC87" s="67">
        <v>130.69999999999999</v>
      </c>
      <c r="AD87" s="67">
        <v>130.69999999999999</v>
      </c>
      <c r="AE87" s="67">
        <v>129</v>
      </c>
      <c r="AF87" s="96">
        <v>125.1</v>
      </c>
      <c r="AG87" s="97"/>
      <c r="AH87" s="51">
        <f t="shared" si="19"/>
        <v>134.6</v>
      </c>
      <c r="AI87" s="52">
        <f t="shared" si="20"/>
        <v>117.3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66</v>
      </c>
      <c r="C88" s="102">
        <v>66.599999999999994</v>
      </c>
      <c r="D88" s="102">
        <v>66.7</v>
      </c>
      <c r="E88" s="102">
        <v>67.3</v>
      </c>
      <c r="F88" s="102">
        <v>67</v>
      </c>
      <c r="G88" s="102">
        <v>66.8</v>
      </c>
      <c r="H88" s="102">
        <v>66.2</v>
      </c>
      <c r="I88" s="102">
        <v>65</v>
      </c>
      <c r="J88" s="102">
        <v>65.7</v>
      </c>
      <c r="K88" s="102">
        <v>64.900000000000006</v>
      </c>
      <c r="L88" s="102">
        <v>64.8</v>
      </c>
      <c r="M88" s="102">
        <v>64.7</v>
      </c>
      <c r="N88" s="102">
        <v>63.7</v>
      </c>
      <c r="O88" s="102">
        <v>62.5</v>
      </c>
      <c r="P88" s="102">
        <v>63.1</v>
      </c>
      <c r="Q88" s="102">
        <v>63.5</v>
      </c>
      <c r="R88" s="102">
        <v>64.099999999999994</v>
      </c>
      <c r="S88" s="102">
        <v>63.4</v>
      </c>
      <c r="T88" s="102">
        <v>62.1</v>
      </c>
      <c r="U88" s="102">
        <v>64.8</v>
      </c>
      <c r="V88" s="102">
        <v>64.7</v>
      </c>
      <c r="W88" s="102">
        <v>64.8</v>
      </c>
      <c r="X88" s="102">
        <v>64.8</v>
      </c>
      <c r="Y88" s="102">
        <v>64.7</v>
      </c>
      <c r="Z88" s="102">
        <v>64.8</v>
      </c>
      <c r="AA88" s="102">
        <v>66.099999999999994</v>
      </c>
      <c r="AB88" s="102">
        <v>65.5</v>
      </c>
      <c r="AC88" s="102">
        <v>65.8</v>
      </c>
      <c r="AD88" s="102">
        <v>65.8</v>
      </c>
      <c r="AE88" s="102">
        <v>66.400000000000006</v>
      </c>
      <c r="AF88" s="103">
        <v>66.2</v>
      </c>
      <c r="AG88" s="104"/>
      <c r="AH88" s="51">
        <f t="shared" si="19"/>
        <v>67.3</v>
      </c>
      <c r="AI88" s="52">
        <f t="shared" si="20"/>
        <v>62.1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SUM(B14,B17,B20:B21,B39,B41:B42,B44,B46,B91:B94,B98,B104,B110,B119,B121,B133,B140,B143:B144,B151,B153,B155,B159:B161,B163:B165,B170,B176:B177,B179:B181,B189,B194)</f>
        <v>139.83999999999995</v>
      </c>
      <c r="C90" s="109">
        <f t="shared" ref="C90:AF90" si="24">SUM(C14,C17,C20:C21,C39,C41:C42,C44,C46,C91:C94,C98,C104,C110,C119,C121,C133,C140,C143:C144,C151,C153,C155,C159:C161,C163:C165,C170,C176:C177,C179:C181,C189,C194)</f>
        <v>146.93999999999997</v>
      </c>
      <c r="D90" s="109">
        <f t="shared" si="24"/>
        <v>132.63999999999996</v>
      </c>
      <c r="E90" s="109">
        <f t="shared" si="24"/>
        <v>141.64000000000001</v>
      </c>
      <c r="F90" s="109">
        <f t="shared" si="24"/>
        <v>164.23999999999998</v>
      </c>
      <c r="G90" s="109">
        <f t="shared" si="24"/>
        <v>171.94</v>
      </c>
      <c r="H90" s="109">
        <f>SUM(H14,H17,H20:H21,H39,H41:H42,H44,H46,H91:H94,H98,H104,H110,H119,H121,H133,H140,H143:H144,H151,H153,H155,H159:H161,H163:H165,H170,H176:H177,H179:H181,H189,H194)</f>
        <v>170.54</v>
      </c>
      <c r="I90" s="109">
        <f>SUM(I14,I17,I20:I21,I39,I41:I42,I44,I46,I91:I94,I98,I104,I110,I119,I121,I133,I140,I143:I144,I151,I153,I155,I159:I161,I163:I165,I170,I176:I177,I179:I181,I189,I194)</f>
        <v>216.94</v>
      </c>
      <c r="J90" s="109">
        <f t="shared" si="24"/>
        <v>264.74</v>
      </c>
      <c r="K90" s="109">
        <f t="shared" si="24"/>
        <v>283.44000000000005</v>
      </c>
      <c r="L90" s="109">
        <f t="shared" si="24"/>
        <v>289.04000000000002</v>
      </c>
      <c r="M90" s="109">
        <f t="shared" si="24"/>
        <v>274.34000000000003</v>
      </c>
      <c r="N90" s="109">
        <f t="shared" si="24"/>
        <v>273.74</v>
      </c>
      <c r="O90" s="109">
        <f t="shared" si="24"/>
        <v>277.83999999999997</v>
      </c>
      <c r="P90" s="109">
        <f t="shared" si="24"/>
        <v>270.94</v>
      </c>
      <c r="Q90" s="109">
        <f t="shared" si="24"/>
        <v>286.94</v>
      </c>
      <c r="R90" s="109">
        <f t="shared" si="24"/>
        <v>296.54000000000002</v>
      </c>
      <c r="S90" s="109">
        <f t="shared" si="24"/>
        <v>310.74</v>
      </c>
      <c r="T90" s="109">
        <f t="shared" si="24"/>
        <v>284.14000000000004</v>
      </c>
      <c r="U90" s="109">
        <f t="shared" si="24"/>
        <v>264.74</v>
      </c>
      <c r="V90" s="109">
        <f t="shared" si="24"/>
        <v>276.34000000000003</v>
      </c>
      <c r="W90" s="109">
        <f t="shared" si="24"/>
        <v>257.54000000000002</v>
      </c>
      <c r="X90" s="109">
        <f t="shared" si="24"/>
        <v>293.04000000000002</v>
      </c>
      <c r="Y90" s="109">
        <f t="shared" si="24"/>
        <v>322.74</v>
      </c>
      <c r="Z90" s="109">
        <f t="shared" si="24"/>
        <v>322.64000000000004</v>
      </c>
      <c r="AA90" s="109">
        <f t="shared" si="24"/>
        <v>298.04000000000002</v>
      </c>
      <c r="AB90" s="109">
        <f t="shared" si="24"/>
        <v>273.34000000000003</v>
      </c>
      <c r="AC90" s="109">
        <f t="shared" si="24"/>
        <v>239.13999999999996</v>
      </c>
      <c r="AD90" s="109">
        <f t="shared" si="24"/>
        <v>196.73999999999998</v>
      </c>
      <c r="AE90" s="109">
        <f t="shared" si="24"/>
        <v>168.53999999999996</v>
      </c>
      <c r="AF90" s="109">
        <f t="shared" si="24"/>
        <v>167.53999999999996</v>
      </c>
      <c r="AG90" s="110"/>
      <c r="AH90" s="51">
        <f>MAX(B90:AF90)</f>
        <v>322.74</v>
      </c>
      <c r="AI90" s="52">
        <f>MIN(B90:AF90)</f>
        <v>132.63999999999996</v>
      </c>
    </row>
    <row r="91" spans="1:88" x14ac:dyDescent="0.25">
      <c r="A91" s="111" t="s">
        <v>58</v>
      </c>
      <c r="B91" s="79">
        <v>41.8</v>
      </c>
      <c r="C91" s="79">
        <v>41.9</v>
      </c>
      <c r="D91" s="79">
        <v>31.5</v>
      </c>
      <c r="E91" s="79">
        <v>25.9</v>
      </c>
      <c r="F91" s="79">
        <v>28.6</v>
      </c>
      <c r="G91" s="79">
        <v>33.200000000000003</v>
      </c>
      <c r="H91" s="112">
        <v>30</v>
      </c>
      <c r="I91" s="112">
        <v>19.3</v>
      </c>
      <c r="J91" s="112">
        <v>42.1</v>
      </c>
      <c r="K91" s="112">
        <v>31</v>
      </c>
      <c r="L91" s="112">
        <v>35.700000000000003</v>
      </c>
      <c r="M91" s="112">
        <v>34.200000000000003</v>
      </c>
      <c r="N91" s="112">
        <v>17.899999999999999</v>
      </c>
      <c r="O91" s="112">
        <v>0.7</v>
      </c>
      <c r="P91" s="112">
        <v>22.8</v>
      </c>
      <c r="Q91" s="112">
        <v>14.1</v>
      </c>
      <c r="R91" s="112">
        <v>17.3</v>
      </c>
      <c r="S91" s="49">
        <v>29.5</v>
      </c>
      <c r="T91" s="49">
        <v>16.8</v>
      </c>
      <c r="U91" s="112">
        <v>17.2</v>
      </c>
      <c r="V91" s="112">
        <v>21</v>
      </c>
      <c r="W91" s="112">
        <v>25.2</v>
      </c>
      <c r="X91" s="112">
        <v>28.1</v>
      </c>
      <c r="Y91" s="112">
        <v>15.1</v>
      </c>
      <c r="Z91" s="112">
        <v>5.7</v>
      </c>
      <c r="AA91" s="49">
        <v>4.3</v>
      </c>
      <c r="AB91" s="49">
        <v>10.6</v>
      </c>
      <c r="AC91" s="49">
        <v>8.1999999999999993</v>
      </c>
      <c r="AD91" s="49">
        <v>-1.2</v>
      </c>
      <c r="AE91" s="49">
        <v>1.8</v>
      </c>
      <c r="AF91" s="113">
        <v>4.2</v>
      </c>
      <c r="AG91" s="114">
        <v>75</v>
      </c>
      <c r="AH91" s="51">
        <f>IF(ABS(MAX(B91:AF91))&gt;ABS(MIN(B91:AF91)),MAX(B91:AF91),MIN(B91:AF91))</f>
        <v>42.1</v>
      </c>
      <c r="AI91" s="115">
        <f>INDEX($B$9:$AF$9,1,MATCH(AH91,B91:AF91,0))</f>
        <v>0.29166666666666669</v>
      </c>
    </row>
    <row r="92" spans="1:88" x14ac:dyDescent="0.25">
      <c r="A92" s="116" t="s">
        <v>59</v>
      </c>
      <c r="B92" s="80">
        <v>-96</v>
      </c>
      <c r="C92" s="80">
        <v>-91</v>
      </c>
      <c r="D92" s="80">
        <v>-95</v>
      </c>
      <c r="E92" s="80">
        <v>-88</v>
      </c>
      <c r="F92" s="80">
        <v>-80</v>
      </c>
      <c r="G92" s="80">
        <v>-76</v>
      </c>
      <c r="H92" s="80">
        <v>-70</v>
      </c>
      <c r="I92" s="80">
        <v>-47</v>
      </c>
      <c r="J92" s="80">
        <v>-37.200000000000003</v>
      </c>
      <c r="K92" s="80">
        <v>-30.2</v>
      </c>
      <c r="L92" s="80">
        <f>-13.6-14.9</f>
        <v>-28.5</v>
      </c>
      <c r="M92" s="80">
        <f>-18-20.7</f>
        <v>-38.700000000000003</v>
      </c>
      <c r="N92" s="80">
        <f>-16.9-19</f>
        <v>-35.9</v>
      </c>
      <c r="O92" s="80">
        <v>-29.3</v>
      </c>
      <c r="P92" s="80">
        <v>-40.5</v>
      </c>
      <c r="Q92" s="80">
        <v>-25.2</v>
      </c>
      <c r="R92" s="80">
        <v>-27</v>
      </c>
      <c r="S92" s="80">
        <v>-17</v>
      </c>
      <c r="T92" s="80">
        <v>-18.899999999999999</v>
      </c>
      <c r="U92" s="80">
        <v>-18.2</v>
      </c>
      <c r="V92" s="80">
        <v>-15</v>
      </c>
      <c r="W92" s="80">
        <v>-24</v>
      </c>
      <c r="X92" s="80">
        <v>-21</v>
      </c>
      <c r="Y92" s="80">
        <v>-15</v>
      </c>
      <c r="Z92" s="80">
        <v>-7.9</v>
      </c>
      <c r="AA92" s="67">
        <v>-20</v>
      </c>
      <c r="AB92" s="67">
        <v>-39</v>
      </c>
      <c r="AC92" s="67">
        <v>-40</v>
      </c>
      <c r="AD92" s="67">
        <f>-30.5-33.7</f>
        <v>-64.2</v>
      </c>
      <c r="AE92" s="67">
        <f>-35.7-39.6</f>
        <v>-75.300000000000011</v>
      </c>
      <c r="AF92" s="117">
        <f>-38.6-42.5</f>
        <v>-81.099999999999994</v>
      </c>
      <c r="AG92" s="114">
        <v>240</v>
      </c>
      <c r="AH92" s="51">
        <f>IF(ABS(MAX(B92:AF92))&gt;ABS(MIN(B92:AF92)),MAX(B92:AF92),MIN(B92:AF92))</f>
        <v>-96</v>
      </c>
      <c r="AI92" s="115">
        <f>INDEX($B$9:$AF$9,1,MATCH(AH92,B92:AF92,0))</f>
        <v>4.1666666666666664E-2</v>
      </c>
    </row>
    <row r="93" spans="1:88" x14ac:dyDescent="0.25">
      <c r="A93" s="116" t="s">
        <v>60</v>
      </c>
      <c r="B93" s="80">
        <v>-10.3</v>
      </c>
      <c r="C93" s="80">
        <v>-5.0999999999999996</v>
      </c>
      <c r="D93" s="80">
        <v>-7.1</v>
      </c>
      <c r="E93" s="80">
        <v>-5.2</v>
      </c>
      <c r="F93" s="80">
        <v>-5.2</v>
      </c>
      <c r="G93" s="80">
        <v>-5.2</v>
      </c>
      <c r="H93" s="80">
        <v>-5</v>
      </c>
      <c r="I93" s="80">
        <v>1.1000000000000001</v>
      </c>
      <c r="J93" s="80">
        <v>4.2</v>
      </c>
      <c r="K93" s="80">
        <v>10</v>
      </c>
      <c r="L93" s="80">
        <v>7.9</v>
      </c>
      <c r="M93" s="80">
        <v>10</v>
      </c>
      <c r="N93" s="80">
        <v>12.1</v>
      </c>
      <c r="O93" s="80">
        <v>9.5</v>
      </c>
      <c r="P93" s="80">
        <v>8.6999999999999993</v>
      </c>
      <c r="Q93" s="80">
        <v>15.6</v>
      </c>
      <c r="R93" s="80">
        <v>23.4</v>
      </c>
      <c r="S93" s="80">
        <v>24.1</v>
      </c>
      <c r="T93" s="80">
        <v>25.4</v>
      </c>
      <c r="U93" s="80">
        <v>21.6</v>
      </c>
      <c r="V93" s="80">
        <v>19.899999999999999</v>
      </c>
      <c r="W93" s="80">
        <v>11</v>
      </c>
      <c r="X93" s="80">
        <v>9.8000000000000007</v>
      </c>
      <c r="Y93" s="80">
        <v>33.6</v>
      </c>
      <c r="Z93" s="80">
        <v>36.200000000000003</v>
      </c>
      <c r="AA93" s="67">
        <v>31.1</v>
      </c>
      <c r="AB93" s="67">
        <v>10.4</v>
      </c>
      <c r="AC93" s="67">
        <v>2</v>
      </c>
      <c r="AD93" s="67">
        <v>0</v>
      </c>
      <c r="AE93" s="67">
        <v>-1.4</v>
      </c>
      <c r="AF93" s="117">
        <v>-6.9</v>
      </c>
      <c r="AG93" s="114">
        <v>60</v>
      </c>
      <c r="AH93" s="51">
        <f>IF(ABS(MAX(B93:AF93))&gt;ABS(MIN(B93:AF93)),MAX(B93:AF93),MIN(B93:AF93))</f>
        <v>36.200000000000003</v>
      </c>
      <c r="AI93" s="115">
        <f>INDEX($B$9:$AF$9,1,MATCH(AH93,B93:AF93,0))</f>
        <v>0.8125</v>
      </c>
    </row>
    <row r="94" spans="1:88" x14ac:dyDescent="0.25">
      <c r="A94" s="118" t="s">
        <v>213</v>
      </c>
      <c r="B94" s="82">
        <v>9.6999999999999993</v>
      </c>
      <c r="C94" s="82">
        <v>6.5</v>
      </c>
      <c r="D94" s="82">
        <v>8.6</v>
      </c>
      <c r="E94" s="82">
        <v>13.4</v>
      </c>
      <c r="F94" s="82">
        <v>25.3</v>
      </c>
      <c r="G94" s="82">
        <v>24.4</v>
      </c>
      <c r="H94" s="82">
        <v>20</v>
      </c>
      <c r="I94" s="82">
        <v>48</v>
      </c>
      <c r="J94" s="82">
        <v>59.8</v>
      </c>
      <c r="K94" s="82">
        <v>76.8</v>
      </c>
      <c r="L94" s="82">
        <v>79.8</v>
      </c>
      <c r="M94" s="82">
        <v>74.7</v>
      </c>
      <c r="N94" s="82">
        <v>85.5</v>
      </c>
      <c r="O94" s="82">
        <v>102.8</v>
      </c>
      <c r="P94" s="82">
        <v>85.8</v>
      </c>
      <c r="Q94" s="82">
        <v>88.3</v>
      </c>
      <c r="R94" s="82">
        <v>88.7</v>
      </c>
      <c r="S94" s="82">
        <v>80</v>
      </c>
      <c r="T94" s="82">
        <v>96.1</v>
      </c>
      <c r="U94" s="82">
        <v>78.8</v>
      </c>
      <c r="V94" s="82">
        <v>85.1</v>
      </c>
      <c r="W94" s="82">
        <v>80</v>
      </c>
      <c r="X94" s="82">
        <v>80.8</v>
      </c>
      <c r="Y94" s="82">
        <v>93.7</v>
      </c>
      <c r="Z94" s="82">
        <v>93.3</v>
      </c>
      <c r="AA94" s="119">
        <v>87.3</v>
      </c>
      <c r="AB94" s="119">
        <v>96</v>
      </c>
      <c r="AC94" s="119">
        <v>75</v>
      </c>
      <c r="AD94" s="119">
        <v>68.2</v>
      </c>
      <c r="AE94" s="119">
        <v>49.3</v>
      </c>
      <c r="AF94" s="120">
        <v>43</v>
      </c>
      <c r="AG94" s="121">
        <v>120</v>
      </c>
      <c r="AH94" s="51">
        <f>IF(ABS(MAX(B94:AF94))&gt;ABS(MIN(B94:AF94)),MAX(B94:AF94),MIN(B94:AF94))</f>
        <v>102.8</v>
      </c>
      <c r="AI94" s="115">
        <f>INDEX($B$9:$AF$9,1,MATCH(AH94,B94:AF94,0))</f>
        <v>0.45833333333333298</v>
      </c>
    </row>
    <row r="95" spans="1:88" ht="15.75" thickBot="1" x14ac:dyDescent="0.3">
      <c r="A95" s="118" t="s">
        <v>61</v>
      </c>
      <c r="B95" s="82">
        <v>29.4</v>
      </c>
      <c r="C95" s="82">
        <v>25.7</v>
      </c>
      <c r="D95" s="82">
        <v>28.4</v>
      </c>
      <c r="E95" s="82">
        <v>32.1</v>
      </c>
      <c r="F95" s="82">
        <v>42.2</v>
      </c>
      <c r="G95" s="82">
        <v>36.700000000000003</v>
      </c>
      <c r="H95" s="82">
        <v>36</v>
      </c>
      <c r="I95" s="82">
        <v>62.9</v>
      </c>
      <c r="J95" s="82">
        <v>58.3</v>
      </c>
      <c r="K95" s="82">
        <v>65.5</v>
      </c>
      <c r="L95" s="82">
        <v>65.7</v>
      </c>
      <c r="M95" s="82">
        <v>65.8</v>
      </c>
      <c r="N95" s="82">
        <v>78.400000000000006</v>
      </c>
      <c r="O95" s="82">
        <v>96.2</v>
      </c>
      <c r="P95" s="82">
        <v>82.1</v>
      </c>
      <c r="Q95" s="82">
        <v>82.8</v>
      </c>
      <c r="R95" s="82">
        <v>80.2</v>
      </c>
      <c r="S95" s="82">
        <v>72</v>
      </c>
      <c r="T95" s="82">
        <v>89.8</v>
      </c>
      <c r="U95" s="82">
        <v>69.900000000000006</v>
      </c>
      <c r="V95" s="82">
        <v>76.8</v>
      </c>
      <c r="W95" s="82">
        <v>70</v>
      </c>
      <c r="X95" s="82">
        <v>70.3</v>
      </c>
      <c r="Y95" s="82">
        <v>75.3</v>
      </c>
      <c r="Z95" s="82">
        <v>73.5</v>
      </c>
      <c r="AA95" s="119">
        <v>70.099999999999994</v>
      </c>
      <c r="AB95" s="119">
        <v>82</v>
      </c>
      <c r="AC95" s="119">
        <v>78</v>
      </c>
      <c r="AD95" s="119">
        <v>67.8</v>
      </c>
      <c r="AE95" s="119">
        <v>54.1</v>
      </c>
      <c r="AF95" s="120">
        <v>53.8</v>
      </c>
      <c r="AG95" s="121"/>
      <c r="AH95" s="51">
        <f>IF(ABS(MAX(B95:AF95))&gt;ABS(MIN(B95:AF95)),MAX(B95:AF95),MIN(B95:AF95))</f>
        <v>96.2</v>
      </c>
      <c r="AI95" s="115">
        <f>INDEX($B$9:$AF$9,1,MATCH(AH95,B95:AF95,0))</f>
        <v>0.45833333333333298</v>
      </c>
    </row>
    <row r="96" spans="1:88" ht="15.75" thickBot="1" x14ac:dyDescent="0.3">
      <c r="A96" s="122" t="s">
        <v>62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101</v>
      </c>
      <c r="B97" s="50">
        <v>9.9</v>
      </c>
      <c r="C97" s="127">
        <f t="shared" ref="C97:R102" si="25">B97</f>
        <v>9.9</v>
      </c>
      <c r="D97" s="127">
        <f t="shared" si="25"/>
        <v>9.9</v>
      </c>
      <c r="E97" s="127">
        <f t="shared" si="25"/>
        <v>9.9</v>
      </c>
      <c r="F97" s="127">
        <f t="shared" si="25"/>
        <v>9.9</v>
      </c>
      <c r="G97" s="127">
        <f t="shared" si="25"/>
        <v>9.9</v>
      </c>
      <c r="H97" s="127">
        <f t="shared" si="25"/>
        <v>9.9</v>
      </c>
      <c r="I97" s="127">
        <f t="shared" si="25"/>
        <v>9.9</v>
      </c>
      <c r="J97" s="127">
        <f t="shared" si="25"/>
        <v>9.9</v>
      </c>
      <c r="K97" s="127">
        <f t="shared" si="25"/>
        <v>9.9</v>
      </c>
      <c r="L97" s="127">
        <f t="shared" si="25"/>
        <v>9.9</v>
      </c>
      <c r="M97" s="127">
        <f t="shared" si="25"/>
        <v>9.9</v>
      </c>
      <c r="N97" s="127">
        <f t="shared" si="25"/>
        <v>9.9</v>
      </c>
      <c r="O97" s="127">
        <f t="shared" si="25"/>
        <v>9.9</v>
      </c>
      <c r="P97" s="127">
        <f t="shared" si="25"/>
        <v>9.9</v>
      </c>
      <c r="Q97" s="127">
        <f t="shared" si="25"/>
        <v>9.9</v>
      </c>
      <c r="R97" s="127">
        <f t="shared" si="25"/>
        <v>9.9</v>
      </c>
      <c r="S97" s="127">
        <f t="shared" ref="S97:AF102" si="26">R97</f>
        <v>9.9</v>
      </c>
      <c r="T97" s="127">
        <f t="shared" si="26"/>
        <v>9.9</v>
      </c>
      <c r="U97" s="127">
        <f t="shared" si="26"/>
        <v>9.9</v>
      </c>
      <c r="V97" s="127">
        <f t="shared" si="26"/>
        <v>9.9</v>
      </c>
      <c r="W97" s="127">
        <f t="shared" si="26"/>
        <v>9.9</v>
      </c>
      <c r="X97" s="127">
        <f t="shared" si="26"/>
        <v>9.9</v>
      </c>
      <c r="Y97" s="127">
        <f t="shared" si="26"/>
        <v>9.9</v>
      </c>
      <c r="Z97" s="127">
        <f t="shared" si="26"/>
        <v>9.9</v>
      </c>
      <c r="AA97" s="127">
        <f t="shared" si="26"/>
        <v>9.9</v>
      </c>
      <c r="AB97" s="127">
        <f t="shared" si="26"/>
        <v>9.9</v>
      </c>
      <c r="AC97" s="127">
        <f t="shared" si="26"/>
        <v>9.9</v>
      </c>
      <c r="AD97" s="127">
        <f t="shared" si="26"/>
        <v>9.9</v>
      </c>
      <c r="AE97" s="127">
        <f t="shared" si="26"/>
        <v>9.9</v>
      </c>
      <c r="AF97" s="127">
        <f t="shared" si="26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102</v>
      </c>
      <c r="B98" s="128">
        <v>9.6</v>
      </c>
      <c r="C98" s="129">
        <f t="shared" si="25"/>
        <v>9.6</v>
      </c>
      <c r="D98" s="129">
        <f t="shared" si="25"/>
        <v>9.6</v>
      </c>
      <c r="E98" s="129">
        <f t="shared" si="25"/>
        <v>9.6</v>
      </c>
      <c r="F98" s="129">
        <f t="shared" si="25"/>
        <v>9.6</v>
      </c>
      <c r="G98" s="129">
        <f t="shared" si="25"/>
        <v>9.6</v>
      </c>
      <c r="H98" s="129">
        <f t="shared" si="25"/>
        <v>9.6</v>
      </c>
      <c r="I98" s="129">
        <f t="shared" si="25"/>
        <v>9.6</v>
      </c>
      <c r="J98" s="129">
        <f t="shared" si="25"/>
        <v>9.6</v>
      </c>
      <c r="K98" s="129">
        <f t="shared" si="25"/>
        <v>9.6</v>
      </c>
      <c r="L98" s="129">
        <f t="shared" si="25"/>
        <v>9.6</v>
      </c>
      <c r="M98" s="129">
        <f t="shared" si="25"/>
        <v>9.6</v>
      </c>
      <c r="N98" s="129">
        <f t="shared" si="25"/>
        <v>9.6</v>
      </c>
      <c r="O98" s="129">
        <f t="shared" si="25"/>
        <v>9.6</v>
      </c>
      <c r="P98" s="129">
        <f t="shared" si="25"/>
        <v>9.6</v>
      </c>
      <c r="Q98" s="129">
        <f t="shared" si="25"/>
        <v>9.6</v>
      </c>
      <c r="R98" s="129">
        <f t="shared" si="25"/>
        <v>9.6</v>
      </c>
      <c r="S98" s="129">
        <f t="shared" si="26"/>
        <v>9.6</v>
      </c>
      <c r="T98" s="129">
        <f t="shared" si="26"/>
        <v>9.6</v>
      </c>
      <c r="U98" s="129">
        <f t="shared" si="26"/>
        <v>9.6</v>
      </c>
      <c r="V98" s="129">
        <f t="shared" si="26"/>
        <v>9.6</v>
      </c>
      <c r="W98" s="129">
        <f t="shared" si="26"/>
        <v>9.6</v>
      </c>
      <c r="X98" s="129">
        <f t="shared" si="26"/>
        <v>9.6</v>
      </c>
      <c r="Y98" s="129">
        <f t="shared" si="26"/>
        <v>9.6</v>
      </c>
      <c r="Z98" s="129">
        <f t="shared" si="26"/>
        <v>9.6</v>
      </c>
      <c r="AA98" s="129">
        <f t="shared" si="26"/>
        <v>9.6</v>
      </c>
      <c r="AB98" s="129">
        <f t="shared" si="26"/>
        <v>9.6</v>
      </c>
      <c r="AC98" s="129">
        <f t="shared" si="26"/>
        <v>9.6</v>
      </c>
      <c r="AD98" s="129">
        <f t="shared" si="26"/>
        <v>9.6</v>
      </c>
      <c r="AE98" s="129">
        <f t="shared" si="26"/>
        <v>9.6</v>
      </c>
      <c r="AF98" s="129">
        <f t="shared" si="26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103</v>
      </c>
      <c r="B99" s="128">
        <v>9.98</v>
      </c>
      <c r="C99" s="129">
        <f t="shared" si="25"/>
        <v>9.98</v>
      </c>
      <c r="D99" s="129">
        <f t="shared" si="25"/>
        <v>9.98</v>
      </c>
      <c r="E99" s="129">
        <f t="shared" si="25"/>
        <v>9.98</v>
      </c>
      <c r="F99" s="129">
        <f t="shared" si="25"/>
        <v>9.98</v>
      </c>
      <c r="G99" s="129">
        <f t="shared" si="25"/>
        <v>9.98</v>
      </c>
      <c r="H99" s="129">
        <f t="shared" si="25"/>
        <v>9.98</v>
      </c>
      <c r="I99" s="129">
        <f t="shared" si="25"/>
        <v>9.98</v>
      </c>
      <c r="J99" s="129">
        <f t="shared" si="25"/>
        <v>9.98</v>
      </c>
      <c r="K99" s="129">
        <f t="shared" si="25"/>
        <v>9.98</v>
      </c>
      <c r="L99" s="129">
        <f t="shared" si="25"/>
        <v>9.98</v>
      </c>
      <c r="M99" s="129">
        <f t="shared" si="25"/>
        <v>9.98</v>
      </c>
      <c r="N99" s="129">
        <f t="shared" si="25"/>
        <v>9.98</v>
      </c>
      <c r="O99" s="129">
        <f t="shared" si="25"/>
        <v>9.98</v>
      </c>
      <c r="P99" s="129">
        <f t="shared" si="25"/>
        <v>9.98</v>
      </c>
      <c r="Q99" s="129">
        <f t="shared" si="25"/>
        <v>9.98</v>
      </c>
      <c r="R99" s="129">
        <f t="shared" si="25"/>
        <v>9.98</v>
      </c>
      <c r="S99" s="129">
        <f t="shared" si="26"/>
        <v>9.98</v>
      </c>
      <c r="T99" s="129">
        <f t="shared" si="26"/>
        <v>9.98</v>
      </c>
      <c r="U99" s="129">
        <f t="shared" si="26"/>
        <v>9.98</v>
      </c>
      <c r="V99" s="129">
        <f t="shared" si="26"/>
        <v>9.98</v>
      </c>
      <c r="W99" s="129">
        <f t="shared" si="26"/>
        <v>9.98</v>
      </c>
      <c r="X99" s="129">
        <f t="shared" si="26"/>
        <v>9.98</v>
      </c>
      <c r="Y99" s="129">
        <f t="shared" si="26"/>
        <v>9.98</v>
      </c>
      <c r="Z99" s="129">
        <f t="shared" si="26"/>
        <v>9.98</v>
      </c>
      <c r="AA99" s="129">
        <f t="shared" si="26"/>
        <v>9.98</v>
      </c>
      <c r="AB99" s="129">
        <f t="shared" si="26"/>
        <v>9.98</v>
      </c>
      <c r="AC99" s="129">
        <f t="shared" si="26"/>
        <v>9.98</v>
      </c>
      <c r="AD99" s="129">
        <f t="shared" si="26"/>
        <v>9.98</v>
      </c>
      <c r="AE99" s="129">
        <f t="shared" si="26"/>
        <v>9.98</v>
      </c>
      <c r="AF99" s="129">
        <f t="shared" si="26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104</v>
      </c>
      <c r="B100" s="128">
        <v>9.1</v>
      </c>
      <c r="C100" s="129">
        <f t="shared" si="25"/>
        <v>9.1</v>
      </c>
      <c r="D100" s="129">
        <f t="shared" si="25"/>
        <v>9.1</v>
      </c>
      <c r="E100" s="129">
        <f t="shared" si="25"/>
        <v>9.1</v>
      </c>
      <c r="F100" s="129">
        <f t="shared" si="25"/>
        <v>9.1</v>
      </c>
      <c r="G100" s="129">
        <f t="shared" si="25"/>
        <v>9.1</v>
      </c>
      <c r="H100" s="129">
        <f t="shared" si="25"/>
        <v>9.1</v>
      </c>
      <c r="I100" s="129">
        <f t="shared" si="25"/>
        <v>9.1</v>
      </c>
      <c r="J100" s="129">
        <f t="shared" si="25"/>
        <v>9.1</v>
      </c>
      <c r="K100" s="129">
        <f t="shared" si="25"/>
        <v>9.1</v>
      </c>
      <c r="L100" s="129">
        <f t="shared" si="25"/>
        <v>9.1</v>
      </c>
      <c r="M100" s="129">
        <f t="shared" si="25"/>
        <v>9.1</v>
      </c>
      <c r="N100" s="129">
        <f t="shared" si="25"/>
        <v>9.1</v>
      </c>
      <c r="O100" s="129">
        <f t="shared" si="25"/>
        <v>9.1</v>
      </c>
      <c r="P100" s="129">
        <f t="shared" si="25"/>
        <v>9.1</v>
      </c>
      <c r="Q100" s="129">
        <f t="shared" si="25"/>
        <v>9.1</v>
      </c>
      <c r="R100" s="129">
        <f t="shared" si="25"/>
        <v>9.1</v>
      </c>
      <c r="S100" s="129">
        <f t="shared" si="26"/>
        <v>9.1</v>
      </c>
      <c r="T100" s="129">
        <f t="shared" si="26"/>
        <v>9.1</v>
      </c>
      <c r="U100" s="129">
        <f t="shared" si="26"/>
        <v>9.1</v>
      </c>
      <c r="V100" s="129">
        <f t="shared" si="26"/>
        <v>9.1</v>
      </c>
      <c r="W100" s="129">
        <f t="shared" si="26"/>
        <v>9.1</v>
      </c>
      <c r="X100" s="129">
        <f t="shared" si="26"/>
        <v>9.1</v>
      </c>
      <c r="Y100" s="129">
        <f t="shared" si="26"/>
        <v>9.1</v>
      </c>
      <c r="Z100" s="129">
        <f t="shared" si="26"/>
        <v>9.1</v>
      </c>
      <c r="AA100" s="129">
        <f t="shared" si="26"/>
        <v>9.1</v>
      </c>
      <c r="AB100" s="129">
        <f t="shared" si="26"/>
        <v>9.1</v>
      </c>
      <c r="AC100" s="129">
        <f t="shared" si="26"/>
        <v>9.1</v>
      </c>
      <c r="AD100" s="129">
        <f t="shared" si="26"/>
        <v>9.1</v>
      </c>
      <c r="AE100" s="129">
        <f t="shared" si="26"/>
        <v>9.1</v>
      </c>
      <c r="AF100" s="129">
        <f t="shared" si="26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105</v>
      </c>
      <c r="B101" s="128">
        <v>9.18</v>
      </c>
      <c r="C101" s="129">
        <f t="shared" si="25"/>
        <v>9.18</v>
      </c>
      <c r="D101" s="129">
        <f t="shared" si="25"/>
        <v>9.18</v>
      </c>
      <c r="E101" s="129">
        <f t="shared" si="25"/>
        <v>9.18</v>
      </c>
      <c r="F101" s="129">
        <f t="shared" si="25"/>
        <v>9.18</v>
      </c>
      <c r="G101" s="129">
        <f t="shared" si="25"/>
        <v>9.18</v>
      </c>
      <c r="H101" s="129">
        <f t="shared" si="25"/>
        <v>9.18</v>
      </c>
      <c r="I101" s="129">
        <f t="shared" si="25"/>
        <v>9.18</v>
      </c>
      <c r="J101" s="129">
        <f t="shared" si="25"/>
        <v>9.18</v>
      </c>
      <c r="K101" s="129">
        <f t="shared" si="25"/>
        <v>9.18</v>
      </c>
      <c r="L101" s="129">
        <f t="shared" si="25"/>
        <v>9.18</v>
      </c>
      <c r="M101" s="129">
        <f t="shared" si="25"/>
        <v>9.18</v>
      </c>
      <c r="N101" s="129">
        <f t="shared" si="25"/>
        <v>9.18</v>
      </c>
      <c r="O101" s="129">
        <f t="shared" si="25"/>
        <v>9.18</v>
      </c>
      <c r="P101" s="129">
        <f t="shared" si="25"/>
        <v>9.18</v>
      </c>
      <c r="Q101" s="129">
        <f t="shared" si="25"/>
        <v>9.18</v>
      </c>
      <c r="R101" s="129">
        <f t="shared" si="25"/>
        <v>9.18</v>
      </c>
      <c r="S101" s="129">
        <f t="shared" si="26"/>
        <v>9.18</v>
      </c>
      <c r="T101" s="129">
        <f t="shared" si="26"/>
        <v>9.18</v>
      </c>
      <c r="U101" s="129">
        <f t="shared" si="26"/>
        <v>9.18</v>
      </c>
      <c r="V101" s="129">
        <f t="shared" si="26"/>
        <v>9.18</v>
      </c>
      <c r="W101" s="129">
        <f t="shared" si="26"/>
        <v>9.18</v>
      </c>
      <c r="X101" s="129">
        <f t="shared" si="26"/>
        <v>9.18</v>
      </c>
      <c r="Y101" s="129">
        <f t="shared" si="26"/>
        <v>9.18</v>
      </c>
      <c r="Z101" s="129">
        <f t="shared" si="26"/>
        <v>9.18</v>
      </c>
      <c r="AA101" s="129">
        <f t="shared" si="26"/>
        <v>9.18</v>
      </c>
      <c r="AB101" s="129">
        <f t="shared" si="26"/>
        <v>9.18</v>
      </c>
      <c r="AC101" s="129">
        <f t="shared" si="26"/>
        <v>9.18</v>
      </c>
      <c r="AD101" s="129">
        <f t="shared" si="26"/>
        <v>9.18</v>
      </c>
      <c r="AE101" s="129">
        <f t="shared" si="26"/>
        <v>9.18</v>
      </c>
      <c r="AF101" s="129">
        <f t="shared" si="26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106</v>
      </c>
      <c r="B102" s="128">
        <v>7</v>
      </c>
      <c r="C102" s="129">
        <f t="shared" si="25"/>
        <v>7</v>
      </c>
      <c r="D102" s="129">
        <f t="shared" si="25"/>
        <v>7</v>
      </c>
      <c r="E102" s="129">
        <f t="shared" si="25"/>
        <v>7</v>
      </c>
      <c r="F102" s="129">
        <f t="shared" si="25"/>
        <v>7</v>
      </c>
      <c r="G102" s="129">
        <f t="shared" si="25"/>
        <v>7</v>
      </c>
      <c r="H102" s="129">
        <f t="shared" si="25"/>
        <v>7</v>
      </c>
      <c r="I102" s="129">
        <f t="shared" si="25"/>
        <v>7</v>
      </c>
      <c r="J102" s="129">
        <f t="shared" si="25"/>
        <v>7</v>
      </c>
      <c r="K102" s="129">
        <f t="shared" si="25"/>
        <v>7</v>
      </c>
      <c r="L102" s="129">
        <f t="shared" si="25"/>
        <v>7</v>
      </c>
      <c r="M102" s="129">
        <f t="shared" si="25"/>
        <v>7</v>
      </c>
      <c r="N102" s="129">
        <f t="shared" si="25"/>
        <v>7</v>
      </c>
      <c r="O102" s="129">
        <f t="shared" si="25"/>
        <v>7</v>
      </c>
      <c r="P102" s="129">
        <f t="shared" si="25"/>
        <v>7</v>
      </c>
      <c r="Q102" s="129">
        <f t="shared" si="25"/>
        <v>7</v>
      </c>
      <c r="R102" s="129">
        <f t="shared" si="25"/>
        <v>7</v>
      </c>
      <c r="S102" s="129">
        <f t="shared" si="26"/>
        <v>7</v>
      </c>
      <c r="T102" s="129">
        <f t="shared" si="26"/>
        <v>7</v>
      </c>
      <c r="U102" s="129">
        <f t="shared" si="26"/>
        <v>7</v>
      </c>
      <c r="V102" s="129">
        <f t="shared" si="26"/>
        <v>7</v>
      </c>
      <c r="W102" s="129">
        <f t="shared" si="26"/>
        <v>7</v>
      </c>
      <c r="X102" s="129">
        <f t="shared" si="26"/>
        <v>7</v>
      </c>
      <c r="Y102" s="129">
        <f t="shared" si="26"/>
        <v>7</v>
      </c>
      <c r="Z102" s="129">
        <f t="shared" si="26"/>
        <v>7</v>
      </c>
      <c r="AA102" s="129">
        <f t="shared" si="26"/>
        <v>7</v>
      </c>
      <c r="AB102" s="129">
        <f t="shared" si="26"/>
        <v>7</v>
      </c>
      <c r="AC102" s="129">
        <f t="shared" si="26"/>
        <v>7</v>
      </c>
      <c r="AD102" s="129">
        <f t="shared" si="26"/>
        <v>7</v>
      </c>
      <c r="AE102" s="129">
        <f t="shared" si="26"/>
        <v>7</v>
      </c>
      <c r="AF102" s="129">
        <f t="shared" si="26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107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108</v>
      </c>
      <c r="B104" s="128">
        <v>2.25</v>
      </c>
      <c r="C104" s="129">
        <f t="shared" ref="C104:R105" si="27">B104</f>
        <v>2.25</v>
      </c>
      <c r="D104" s="129">
        <f t="shared" si="27"/>
        <v>2.25</v>
      </c>
      <c r="E104" s="129">
        <f t="shared" si="27"/>
        <v>2.25</v>
      </c>
      <c r="F104" s="129">
        <f t="shared" si="27"/>
        <v>2.25</v>
      </c>
      <c r="G104" s="129">
        <f t="shared" si="27"/>
        <v>2.25</v>
      </c>
      <c r="H104" s="129">
        <f t="shared" si="27"/>
        <v>2.25</v>
      </c>
      <c r="I104" s="129">
        <f t="shared" si="27"/>
        <v>2.25</v>
      </c>
      <c r="J104" s="129">
        <f t="shared" si="27"/>
        <v>2.25</v>
      </c>
      <c r="K104" s="129">
        <f t="shared" si="27"/>
        <v>2.25</v>
      </c>
      <c r="L104" s="129">
        <f t="shared" si="27"/>
        <v>2.25</v>
      </c>
      <c r="M104" s="129">
        <f t="shared" si="27"/>
        <v>2.25</v>
      </c>
      <c r="N104" s="129">
        <f t="shared" si="27"/>
        <v>2.25</v>
      </c>
      <c r="O104" s="129">
        <f t="shared" si="27"/>
        <v>2.25</v>
      </c>
      <c r="P104" s="129">
        <f t="shared" si="27"/>
        <v>2.25</v>
      </c>
      <c r="Q104" s="129">
        <f t="shared" si="27"/>
        <v>2.25</v>
      </c>
      <c r="R104" s="129">
        <f t="shared" si="27"/>
        <v>2.25</v>
      </c>
      <c r="S104" s="129">
        <f t="shared" ref="S104:AF105" si="28">R104</f>
        <v>2.25</v>
      </c>
      <c r="T104" s="129">
        <f t="shared" si="28"/>
        <v>2.25</v>
      </c>
      <c r="U104" s="129">
        <f t="shared" si="28"/>
        <v>2.25</v>
      </c>
      <c r="V104" s="129">
        <f t="shared" si="28"/>
        <v>2.25</v>
      </c>
      <c r="W104" s="129">
        <f t="shared" si="28"/>
        <v>2.25</v>
      </c>
      <c r="X104" s="129">
        <f t="shared" si="28"/>
        <v>2.25</v>
      </c>
      <c r="Y104" s="129">
        <f t="shared" si="28"/>
        <v>2.25</v>
      </c>
      <c r="Z104" s="129">
        <f t="shared" si="28"/>
        <v>2.25</v>
      </c>
      <c r="AA104" s="129">
        <f t="shared" si="28"/>
        <v>2.25</v>
      </c>
      <c r="AB104" s="129">
        <f t="shared" si="28"/>
        <v>2.25</v>
      </c>
      <c r="AC104" s="129">
        <f t="shared" si="28"/>
        <v>2.25</v>
      </c>
      <c r="AD104" s="129">
        <f t="shared" si="28"/>
        <v>2.25</v>
      </c>
      <c r="AE104" s="129">
        <f t="shared" si="28"/>
        <v>2.25</v>
      </c>
      <c r="AF104" s="129">
        <f t="shared" si="28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109</v>
      </c>
      <c r="B105" s="128">
        <v>1.64</v>
      </c>
      <c r="C105" s="129">
        <f t="shared" si="27"/>
        <v>1.64</v>
      </c>
      <c r="D105" s="129">
        <f t="shared" si="27"/>
        <v>1.64</v>
      </c>
      <c r="E105" s="129">
        <f t="shared" si="27"/>
        <v>1.64</v>
      </c>
      <c r="F105" s="129">
        <f t="shared" si="27"/>
        <v>1.64</v>
      </c>
      <c r="G105" s="129">
        <f t="shared" si="27"/>
        <v>1.64</v>
      </c>
      <c r="H105" s="129">
        <f t="shared" si="27"/>
        <v>1.64</v>
      </c>
      <c r="I105" s="129">
        <f t="shared" si="27"/>
        <v>1.64</v>
      </c>
      <c r="J105" s="129">
        <f t="shared" si="27"/>
        <v>1.64</v>
      </c>
      <c r="K105" s="129">
        <f t="shared" si="27"/>
        <v>1.64</v>
      </c>
      <c r="L105" s="129">
        <f t="shared" si="27"/>
        <v>1.64</v>
      </c>
      <c r="M105" s="129">
        <f t="shared" si="27"/>
        <v>1.64</v>
      </c>
      <c r="N105" s="129">
        <f t="shared" si="27"/>
        <v>1.64</v>
      </c>
      <c r="O105" s="129">
        <f t="shared" si="27"/>
        <v>1.64</v>
      </c>
      <c r="P105" s="129">
        <f t="shared" si="27"/>
        <v>1.64</v>
      </c>
      <c r="Q105" s="129">
        <f t="shared" si="27"/>
        <v>1.64</v>
      </c>
      <c r="R105" s="129">
        <f t="shared" si="27"/>
        <v>1.64</v>
      </c>
      <c r="S105" s="129">
        <f t="shared" si="28"/>
        <v>1.64</v>
      </c>
      <c r="T105" s="129">
        <f t="shared" si="28"/>
        <v>1.64</v>
      </c>
      <c r="U105" s="129">
        <f t="shared" si="28"/>
        <v>1.64</v>
      </c>
      <c r="V105" s="129">
        <f t="shared" si="28"/>
        <v>1.64</v>
      </c>
      <c r="W105" s="129">
        <f t="shared" si="28"/>
        <v>1.64</v>
      </c>
      <c r="X105" s="129">
        <f t="shared" si="28"/>
        <v>1.64</v>
      </c>
      <c r="Y105" s="129">
        <f t="shared" si="28"/>
        <v>1.64</v>
      </c>
      <c r="Z105" s="129">
        <f t="shared" si="28"/>
        <v>1.64</v>
      </c>
      <c r="AA105" s="129">
        <f t="shared" si="28"/>
        <v>1.64</v>
      </c>
      <c r="AB105" s="129">
        <f t="shared" si="28"/>
        <v>1.64</v>
      </c>
      <c r="AC105" s="129">
        <f t="shared" si="28"/>
        <v>1.64</v>
      </c>
      <c r="AD105" s="129">
        <f t="shared" si="28"/>
        <v>1.64</v>
      </c>
      <c r="AE105" s="129">
        <f t="shared" si="28"/>
        <v>1.64</v>
      </c>
      <c r="AF105" s="129">
        <f t="shared" si="28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110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111</v>
      </c>
      <c r="B107" s="128">
        <v>1.62</v>
      </c>
      <c r="C107" s="129">
        <f t="shared" ref="C107:R114" si="29">B107</f>
        <v>1.62</v>
      </c>
      <c r="D107" s="129">
        <f t="shared" si="29"/>
        <v>1.62</v>
      </c>
      <c r="E107" s="129">
        <f t="shared" si="29"/>
        <v>1.62</v>
      </c>
      <c r="F107" s="129">
        <f t="shared" si="29"/>
        <v>1.62</v>
      </c>
      <c r="G107" s="129">
        <f t="shared" si="29"/>
        <v>1.62</v>
      </c>
      <c r="H107" s="129">
        <f t="shared" si="29"/>
        <v>1.62</v>
      </c>
      <c r="I107" s="129">
        <f t="shared" si="29"/>
        <v>1.62</v>
      </c>
      <c r="J107" s="129">
        <f t="shared" si="29"/>
        <v>1.62</v>
      </c>
      <c r="K107" s="129">
        <f t="shared" si="29"/>
        <v>1.62</v>
      </c>
      <c r="L107" s="129">
        <f t="shared" si="29"/>
        <v>1.62</v>
      </c>
      <c r="M107" s="129">
        <f t="shared" si="29"/>
        <v>1.62</v>
      </c>
      <c r="N107" s="129">
        <f t="shared" si="29"/>
        <v>1.62</v>
      </c>
      <c r="O107" s="129">
        <f t="shared" si="29"/>
        <v>1.62</v>
      </c>
      <c r="P107" s="129">
        <f t="shared" si="29"/>
        <v>1.62</v>
      </c>
      <c r="Q107" s="129">
        <f t="shared" si="29"/>
        <v>1.62</v>
      </c>
      <c r="R107" s="129">
        <f t="shared" si="29"/>
        <v>1.62</v>
      </c>
      <c r="S107" s="129">
        <f t="shared" ref="S107:AF122" si="30">R107</f>
        <v>1.62</v>
      </c>
      <c r="T107" s="129">
        <f t="shared" si="30"/>
        <v>1.62</v>
      </c>
      <c r="U107" s="129">
        <f t="shared" si="30"/>
        <v>1.62</v>
      </c>
      <c r="V107" s="129">
        <f t="shared" si="30"/>
        <v>1.62</v>
      </c>
      <c r="W107" s="129">
        <f t="shared" si="30"/>
        <v>1.62</v>
      </c>
      <c r="X107" s="129">
        <f t="shared" si="30"/>
        <v>1.62</v>
      </c>
      <c r="Y107" s="129">
        <f t="shared" si="30"/>
        <v>1.62</v>
      </c>
      <c r="Z107" s="129">
        <f t="shared" si="30"/>
        <v>1.62</v>
      </c>
      <c r="AA107" s="129">
        <f t="shared" si="30"/>
        <v>1.62</v>
      </c>
      <c r="AB107" s="129">
        <f t="shared" si="30"/>
        <v>1.62</v>
      </c>
      <c r="AC107" s="129">
        <f t="shared" si="30"/>
        <v>1.62</v>
      </c>
      <c r="AD107" s="129">
        <f t="shared" si="30"/>
        <v>1.62</v>
      </c>
      <c r="AE107" s="129">
        <f t="shared" si="30"/>
        <v>1.62</v>
      </c>
      <c r="AF107" s="129">
        <f t="shared" si="30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112</v>
      </c>
      <c r="B108" s="128">
        <v>8.36</v>
      </c>
      <c r="C108" s="129">
        <f t="shared" si="29"/>
        <v>8.36</v>
      </c>
      <c r="D108" s="129">
        <f t="shared" si="29"/>
        <v>8.36</v>
      </c>
      <c r="E108" s="129">
        <f t="shared" si="29"/>
        <v>8.36</v>
      </c>
      <c r="F108" s="129">
        <f t="shared" si="29"/>
        <v>8.36</v>
      </c>
      <c r="G108" s="129">
        <f t="shared" si="29"/>
        <v>8.36</v>
      </c>
      <c r="H108" s="129">
        <f t="shared" si="29"/>
        <v>8.36</v>
      </c>
      <c r="I108" s="129">
        <f t="shared" si="29"/>
        <v>8.36</v>
      </c>
      <c r="J108" s="129">
        <f t="shared" si="29"/>
        <v>8.36</v>
      </c>
      <c r="K108" s="129">
        <f t="shared" si="29"/>
        <v>8.36</v>
      </c>
      <c r="L108" s="129">
        <f t="shared" si="29"/>
        <v>8.36</v>
      </c>
      <c r="M108" s="129">
        <f t="shared" si="29"/>
        <v>8.36</v>
      </c>
      <c r="N108" s="129">
        <f t="shared" si="29"/>
        <v>8.36</v>
      </c>
      <c r="O108" s="129">
        <f t="shared" si="29"/>
        <v>8.36</v>
      </c>
      <c r="P108" s="129">
        <f t="shared" si="29"/>
        <v>8.36</v>
      </c>
      <c r="Q108" s="129">
        <f t="shared" si="29"/>
        <v>8.36</v>
      </c>
      <c r="R108" s="129">
        <f t="shared" si="29"/>
        <v>8.36</v>
      </c>
      <c r="S108" s="129">
        <f t="shared" si="30"/>
        <v>8.36</v>
      </c>
      <c r="T108" s="129">
        <f t="shared" si="30"/>
        <v>8.36</v>
      </c>
      <c r="U108" s="129">
        <f t="shared" si="30"/>
        <v>8.36</v>
      </c>
      <c r="V108" s="129">
        <f t="shared" si="30"/>
        <v>8.36</v>
      </c>
      <c r="W108" s="129">
        <f t="shared" si="30"/>
        <v>8.36</v>
      </c>
      <c r="X108" s="129">
        <f t="shared" si="30"/>
        <v>8.36</v>
      </c>
      <c r="Y108" s="129">
        <f t="shared" si="30"/>
        <v>8.36</v>
      </c>
      <c r="Z108" s="129">
        <f t="shared" si="30"/>
        <v>8.36</v>
      </c>
      <c r="AA108" s="129">
        <f t="shared" si="30"/>
        <v>8.36</v>
      </c>
      <c r="AB108" s="129">
        <f t="shared" si="30"/>
        <v>8.36</v>
      </c>
      <c r="AC108" s="129">
        <f t="shared" si="30"/>
        <v>8.36</v>
      </c>
      <c r="AD108" s="129">
        <f t="shared" si="30"/>
        <v>8.36</v>
      </c>
      <c r="AE108" s="129">
        <f t="shared" si="30"/>
        <v>8.36</v>
      </c>
      <c r="AF108" s="129">
        <f t="shared" si="30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113</v>
      </c>
      <c r="B109" s="128">
        <v>8</v>
      </c>
      <c r="C109" s="129">
        <f t="shared" si="29"/>
        <v>8</v>
      </c>
      <c r="D109" s="129">
        <f t="shared" si="29"/>
        <v>8</v>
      </c>
      <c r="E109" s="129">
        <f t="shared" si="29"/>
        <v>8</v>
      </c>
      <c r="F109" s="129">
        <f t="shared" si="29"/>
        <v>8</v>
      </c>
      <c r="G109" s="129">
        <f t="shared" si="29"/>
        <v>8</v>
      </c>
      <c r="H109" s="129">
        <f t="shared" si="29"/>
        <v>8</v>
      </c>
      <c r="I109" s="129">
        <v>5.4</v>
      </c>
      <c r="J109" s="129">
        <f t="shared" si="29"/>
        <v>5.4</v>
      </c>
      <c r="K109" s="129">
        <f t="shared" si="29"/>
        <v>5.4</v>
      </c>
      <c r="L109" s="129">
        <f t="shared" si="29"/>
        <v>5.4</v>
      </c>
      <c r="M109" s="129">
        <f t="shared" si="29"/>
        <v>5.4</v>
      </c>
      <c r="N109" s="129">
        <f t="shared" si="29"/>
        <v>5.4</v>
      </c>
      <c r="O109" s="129">
        <f t="shared" si="29"/>
        <v>5.4</v>
      </c>
      <c r="P109" s="129">
        <f t="shared" si="29"/>
        <v>5.4</v>
      </c>
      <c r="Q109" s="129">
        <f t="shared" si="29"/>
        <v>5.4</v>
      </c>
      <c r="R109" s="129">
        <f t="shared" si="29"/>
        <v>5.4</v>
      </c>
      <c r="S109" s="129">
        <f t="shared" si="30"/>
        <v>5.4</v>
      </c>
      <c r="T109" s="129">
        <f t="shared" si="30"/>
        <v>5.4</v>
      </c>
      <c r="U109" s="129">
        <f t="shared" si="30"/>
        <v>5.4</v>
      </c>
      <c r="V109" s="129">
        <f t="shared" si="30"/>
        <v>5.4</v>
      </c>
      <c r="W109" s="129">
        <f t="shared" si="30"/>
        <v>5.4</v>
      </c>
      <c r="X109" s="129">
        <f t="shared" si="30"/>
        <v>5.4</v>
      </c>
      <c r="Y109" s="129">
        <f t="shared" si="30"/>
        <v>5.4</v>
      </c>
      <c r="Z109" s="129">
        <f t="shared" si="30"/>
        <v>5.4</v>
      </c>
      <c r="AA109" s="129">
        <f t="shared" si="30"/>
        <v>5.4</v>
      </c>
      <c r="AB109" s="129">
        <f t="shared" si="30"/>
        <v>5.4</v>
      </c>
      <c r="AC109" s="129">
        <f t="shared" si="30"/>
        <v>5.4</v>
      </c>
      <c r="AD109" s="129">
        <f t="shared" si="30"/>
        <v>5.4</v>
      </c>
      <c r="AE109" s="129">
        <f t="shared" si="30"/>
        <v>5.4</v>
      </c>
      <c r="AF109" s="129">
        <f t="shared" si="30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114</v>
      </c>
      <c r="B110" s="128">
        <v>6.57</v>
      </c>
      <c r="C110" s="129">
        <f t="shared" si="29"/>
        <v>6.57</v>
      </c>
      <c r="D110" s="129">
        <f t="shared" si="29"/>
        <v>6.57</v>
      </c>
      <c r="E110" s="129">
        <f t="shared" si="29"/>
        <v>6.57</v>
      </c>
      <c r="F110" s="129">
        <f t="shared" si="29"/>
        <v>6.57</v>
      </c>
      <c r="G110" s="129">
        <f t="shared" si="29"/>
        <v>6.57</v>
      </c>
      <c r="H110" s="129">
        <f t="shared" si="29"/>
        <v>6.57</v>
      </c>
      <c r="I110" s="129">
        <f t="shared" si="29"/>
        <v>6.57</v>
      </c>
      <c r="J110" s="129">
        <f t="shared" si="29"/>
        <v>6.57</v>
      </c>
      <c r="K110" s="129">
        <f t="shared" si="29"/>
        <v>6.57</v>
      </c>
      <c r="L110" s="129">
        <f t="shared" si="29"/>
        <v>6.57</v>
      </c>
      <c r="M110" s="129">
        <f t="shared" si="29"/>
        <v>6.57</v>
      </c>
      <c r="N110" s="129">
        <f t="shared" si="29"/>
        <v>6.57</v>
      </c>
      <c r="O110" s="129">
        <f t="shared" si="29"/>
        <v>6.57</v>
      </c>
      <c r="P110" s="129">
        <f t="shared" si="29"/>
        <v>6.57</v>
      </c>
      <c r="Q110" s="129">
        <f t="shared" si="29"/>
        <v>6.57</v>
      </c>
      <c r="R110" s="129">
        <f t="shared" si="29"/>
        <v>6.57</v>
      </c>
      <c r="S110" s="129">
        <f t="shared" si="30"/>
        <v>6.57</v>
      </c>
      <c r="T110" s="129">
        <f t="shared" si="30"/>
        <v>6.57</v>
      </c>
      <c r="U110" s="129">
        <f t="shared" si="30"/>
        <v>6.57</v>
      </c>
      <c r="V110" s="129">
        <f t="shared" si="30"/>
        <v>6.57</v>
      </c>
      <c r="W110" s="129">
        <f t="shared" si="30"/>
        <v>6.57</v>
      </c>
      <c r="X110" s="129">
        <f t="shared" si="30"/>
        <v>6.57</v>
      </c>
      <c r="Y110" s="129">
        <f t="shared" si="30"/>
        <v>6.57</v>
      </c>
      <c r="Z110" s="129">
        <f t="shared" si="30"/>
        <v>6.57</v>
      </c>
      <c r="AA110" s="129">
        <f t="shared" si="30"/>
        <v>6.57</v>
      </c>
      <c r="AB110" s="129">
        <f t="shared" si="30"/>
        <v>6.57</v>
      </c>
      <c r="AC110" s="129">
        <f t="shared" si="30"/>
        <v>6.57</v>
      </c>
      <c r="AD110" s="129">
        <f t="shared" si="30"/>
        <v>6.57</v>
      </c>
      <c r="AE110" s="129">
        <f t="shared" si="30"/>
        <v>6.57</v>
      </c>
      <c r="AF110" s="129">
        <f t="shared" si="30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115</v>
      </c>
      <c r="B111" s="128">
        <v>3.43</v>
      </c>
      <c r="C111" s="129">
        <f t="shared" si="29"/>
        <v>3.43</v>
      </c>
      <c r="D111" s="129">
        <f t="shared" si="29"/>
        <v>3.43</v>
      </c>
      <c r="E111" s="129">
        <f t="shared" si="29"/>
        <v>3.43</v>
      </c>
      <c r="F111" s="129">
        <f t="shared" si="29"/>
        <v>3.43</v>
      </c>
      <c r="G111" s="129">
        <f t="shared" si="29"/>
        <v>3.43</v>
      </c>
      <c r="H111" s="129">
        <f t="shared" si="29"/>
        <v>3.43</v>
      </c>
      <c r="I111" s="129">
        <f t="shared" si="29"/>
        <v>3.43</v>
      </c>
      <c r="J111" s="129">
        <f t="shared" si="29"/>
        <v>3.43</v>
      </c>
      <c r="K111" s="129">
        <f t="shared" si="29"/>
        <v>3.43</v>
      </c>
      <c r="L111" s="129">
        <f t="shared" si="29"/>
        <v>3.43</v>
      </c>
      <c r="M111" s="129">
        <f t="shared" si="29"/>
        <v>3.43</v>
      </c>
      <c r="N111" s="129">
        <f t="shared" si="29"/>
        <v>3.43</v>
      </c>
      <c r="O111" s="129">
        <f t="shared" si="29"/>
        <v>3.43</v>
      </c>
      <c r="P111" s="129">
        <f t="shared" si="29"/>
        <v>3.43</v>
      </c>
      <c r="Q111" s="129">
        <f t="shared" si="29"/>
        <v>3.43</v>
      </c>
      <c r="R111" s="129">
        <f t="shared" si="29"/>
        <v>3.43</v>
      </c>
      <c r="S111" s="129">
        <f t="shared" si="30"/>
        <v>3.43</v>
      </c>
      <c r="T111" s="129">
        <f t="shared" si="30"/>
        <v>3.43</v>
      </c>
      <c r="U111" s="129">
        <f t="shared" si="30"/>
        <v>3.43</v>
      </c>
      <c r="V111" s="129">
        <f t="shared" si="30"/>
        <v>3.43</v>
      </c>
      <c r="W111" s="129">
        <f t="shared" si="30"/>
        <v>3.43</v>
      </c>
      <c r="X111" s="129">
        <f t="shared" si="30"/>
        <v>3.43</v>
      </c>
      <c r="Y111" s="129">
        <f t="shared" si="30"/>
        <v>3.43</v>
      </c>
      <c r="Z111" s="129">
        <f t="shared" si="30"/>
        <v>3.43</v>
      </c>
      <c r="AA111" s="129">
        <f t="shared" si="30"/>
        <v>3.43</v>
      </c>
      <c r="AB111" s="129">
        <f t="shared" si="30"/>
        <v>3.43</v>
      </c>
      <c r="AC111" s="129">
        <f t="shared" si="30"/>
        <v>3.43</v>
      </c>
      <c r="AD111" s="129">
        <f t="shared" si="30"/>
        <v>3.43</v>
      </c>
      <c r="AE111" s="129">
        <f t="shared" si="30"/>
        <v>3.43</v>
      </c>
      <c r="AF111" s="129">
        <f t="shared" si="30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116</v>
      </c>
      <c r="B112" s="128">
        <v>2.96</v>
      </c>
      <c r="C112" s="129">
        <f t="shared" si="29"/>
        <v>2.96</v>
      </c>
      <c r="D112" s="129">
        <f t="shared" si="29"/>
        <v>2.96</v>
      </c>
      <c r="E112" s="129">
        <f t="shared" si="29"/>
        <v>2.96</v>
      </c>
      <c r="F112" s="129">
        <f t="shared" si="29"/>
        <v>2.96</v>
      </c>
      <c r="G112" s="129">
        <f t="shared" si="29"/>
        <v>2.96</v>
      </c>
      <c r="H112" s="129">
        <f t="shared" si="29"/>
        <v>2.96</v>
      </c>
      <c r="I112" s="129">
        <f t="shared" si="29"/>
        <v>2.96</v>
      </c>
      <c r="J112" s="129">
        <f t="shared" si="29"/>
        <v>2.96</v>
      </c>
      <c r="K112" s="129">
        <f t="shared" si="29"/>
        <v>2.96</v>
      </c>
      <c r="L112" s="129">
        <f t="shared" si="29"/>
        <v>2.96</v>
      </c>
      <c r="M112" s="129">
        <f t="shared" si="29"/>
        <v>2.96</v>
      </c>
      <c r="N112" s="129">
        <f t="shared" si="29"/>
        <v>2.96</v>
      </c>
      <c r="O112" s="129">
        <f t="shared" si="29"/>
        <v>2.96</v>
      </c>
      <c r="P112" s="129">
        <f t="shared" si="29"/>
        <v>2.96</v>
      </c>
      <c r="Q112" s="129">
        <f t="shared" si="29"/>
        <v>2.96</v>
      </c>
      <c r="R112" s="129">
        <f t="shared" si="29"/>
        <v>2.96</v>
      </c>
      <c r="S112" s="129">
        <f t="shared" si="30"/>
        <v>2.96</v>
      </c>
      <c r="T112" s="129">
        <f t="shared" si="30"/>
        <v>2.96</v>
      </c>
      <c r="U112" s="129">
        <f t="shared" si="30"/>
        <v>2.96</v>
      </c>
      <c r="V112" s="129">
        <f t="shared" si="30"/>
        <v>2.96</v>
      </c>
      <c r="W112" s="129">
        <f t="shared" si="30"/>
        <v>2.96</v>
      </c>
      <c r="X112" s="129">
        <f t="shared" si="30"/>
        <v>2.96</v>
      </c>
      <c r="Y112" s="129">
        <f t="shared" si="30"/>
        <v>2.96</v>
      </c>
      <c r="Z112" s="129">
        <f t="shared" si="30"/>
        <v>2.96</v>
      </c>
      <c r="AA112" s="129">
        <f t="shared" si="30"/>
        <v>2.96</v>
      </c>
      <c r="AB112" s="129">
        <f t="shared" si="30"/>
        <v>2.96</v>
      </c>
      <c r="AC112" s="129">
        <f t="shared" si="30"/>
        <v>2.96</v>
      </c>
      <c r="AD112" s="129">
        <f t="shared" si="30"/>
        <v>2.96</v>
      </c>
      <c r="AE112" s="129">
        <f t="shared" si="30"/>
        <v>2.96</v>
      </c>
      <c r="AF112" s="129">
        <f t="shared" si="30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117</v>
      </c>
      <c r="B113" s="128">
        <v>8</v>
      </c>
      <c r="C113" s="129">
        <f t="shared" si="29"/>
        <v>8</v>
      </c>
      <c r="D113" s="129">
        <f t="shared" si="29"/>
        <v>8</v>
      </c>
      <c r="E113" s="129">
        <f t="shared" si="29"/>
        <v>8</v>
      </c>
      <c r="F113" s="129">
        <f t="shared" si="29"/>
        <v>8</v>
      </c>
      <c r="G113" s="129">
        <f t="shared" si="29"/>
        <v>8</v>
      </c>
      <c r="H113" s="129">
        <f t="shared" si="29"/>
        <v>8</v>
      </c>
      <c r="I113" s="129">
        <f t="shared" si="29"/>
        <v>8</v>
      </c>
      <c r="J113" s="129">
        <f t="shared" si="29"/>
        <v>8</v>
      </c>
      <c r="K113" s="129">
        <f t="shared" si="29"/>
        <v>8</v>
      </c>
      <c r="L113" s="129">
        <f t="shared" si="29"/>
        <v>8</v>
      </c>
      <c r="M113" s="129">
        <f t="shared" si="29"/>
        <v>8</v>
      </c>
      <c r="N113" s="129">
        <f t="shared" si="29"/>
        <v>8</v>
      </c>
      <c r="O113" s="129">
        <f t="shared" si="29"/>
        <v>8</v>
      </c>
      <c r="P113" s="129">
        <f t="shared" si="29"/>
        <v>8</v>
      </c>
      <c r="Q113" s="129">
        <f t="shared" si="29"/>
        <v>8</v>
      </c>
      <c r="R113" s="129">
        <f t="shared" si="29"/>
        <v>8</v>
      </c>
      <c r="S113" s="129">
        <f t="shared" si="30"/>
        <v>8</v>
      </c>
      <c r="T113" s="129">
        <f t="shared" si="30"/>
        <v>8</v>
      </c>
      <c r="U113" s="129">
        <f t="shared" si="30"/>
        <v>8</v>
      </c>
      <c r="V113" s="129">
        <f t="shared" si="30"/>
        <v>8</v>
      </c>
      <c r="W113" s="129">
        <f t="shared" si="30"/>
        <v>8</v>
      </c>
      <c r="X113" s="129">
        <f t="shared" si="30"/>
        <v>8</v>
      </c>
      <c r="Y113" s="129">
        <f t="shared" si="30"/>
        <v>8</v>
      </c>
      <c r="Z113" s="129">
        <f t="shared" si="30"/>
        <v>8</v>
      </c>
      <c r="AA113" s="129">
        <f t="shared" si="30"/>
        <v>8</v>
      </c>
      <c r="AB113" s="129">
        <f t="shared" si="30"/>
        <v>8</v>
      </c>
      <c r="AC113" s="129">
        <f t="shared" si="30"/>
        <v>8</v>
      </c>
      <c r="AD113" s="129">
        <f t="shared" si="30"/>
        <v>8</v>
      </c>
      <c r="AE113" s="129">
        <f t="shared" si="30"/>
        <v>8</v>
      </c>
      <c r="AF113" s="129">
        <f t="shared" si="30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118</v>
      </c>
      <c r="B114" s="128">
        <v>7</v>
      </c>
      <c r="C114" s="129">
        <f>B114</f>
        <v>7</v>
      </c>
      <c r="D114" s="129">
        <f t="shared" si="29"/>
        <v>7</v>
      </c>
      <c r="E114" s="129">
        <f t="shared" si="29"/>
        <v>7</v>
      </c>
      <c r="F114" s="129">
        <f t="shared" si="29"/>
        <v>7</v>
      </c>
      <c r="G114" s="129">
        <f t="shared" si="29"/>
        <v>7</v>
      </c>
      <c r="H114" s="129">
        <f t="shared" si="29"/>
        <v>7</v>
      </c>
      <c r="I114" s="129">
        <f t="shared" si="29"/>
        <v>7</v>
      </c>
      <c r="J114" s="129">
        <f t="shared" si="29"/>
        <v>7</v>
      </c>
      <c r="K114" s="129">
        <f t="shared" si="29"/>
        <v>7</v>
      </c>
      <c r="L114" s="129">
        <f t="shared" si="29"/>
        <v>7</v>
      </c>
      <c r="M114" s="129">
        <f t="shared" si="29"/>
        <v>7</v>
      </c>
      <c r="N114" s="129">
        <f t="shared" si="29"/>
        <v>7</v>
      </c>
      <c r="O114" s="129">
        <f t="shared" si="29"/>
        <v>7</v>
      </c>
      <c r="P114" s="129">
        <f t="shared" si="29"/>
        <v>7</v>
      </c>
      <c r="Q114" s="129">
        <f t="shared" si="29"/>
        <v>7</v>
      </c>
      <c r="R114" s="129">
        <f t="shared" si="29"/>
        <v>7</v>
      </c>
      <c r="S114" s="129">
        <f t="shared" si="30"/>
        <v>7</v>
      </c>
      <c r="T114" s="129">
        <f t="shared" si="30"/>
        <v>7</v>
      </c>
      <c r="U114" s="129">
        <f t="shared" si="30"/>
        <v>7</v>
      </c>
      <c r="V114" s="129">
        <f t="shared" si="30"/>
        <v>7</v>
      </c>
      <c r="W114" s="129">
        <f t="shared" si="30"/>
        <v>7</v>
      </c>
      <c r="X114" s="129">
        <f t="shared" si="30"/>
        <v>7</v>
      </c>
      <c r="Y114" s="129">
        <f t="shared" si="30"/>
        <v>7</v>
      </c>
      <c r="Z114" s="129">
        <f t="shared" si="30"/>
        <v>7</v>
      </c>
      <c r="AA114" s="129">
        <f t="shared" si="30"/>
        <v>7</v>
      </c>
      <c r="AB114" s="129">
        <f t="shared" si="30"/>
        <v>7</v>
      </c>
      <c r="AC114" s="129">
        <f t="shared" si="30"/>
        <v>7</v>
      </c>
      <c r="AD114" s="129">
        <f t="shared" si="30"/>
        <v>7</v>
      </c>
      <c r="AE114" s="129">
        <f t="shared" si="30"/>
        <v>7</v>
      </c>
      <c r="AF114" s="129">
        <f t="shared" si="30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119</v>
      </c>
      <c r="B115" s="128">
        <v>3.47</v>
      </c>
      <c r="C115" s="129">
        <f t="shared" ref="C115:R124" si="31">B115</f>
        <v>3.47</v>
      </c>
      <c r="D115" s="129">
        <f t="shared" si="31"/>
        <v>3.47</v>
      </c>
      <c r="E115" s="129">
        <f t="shared" si="31"/>
        <v>3.47</v>
      </c>
      <c r="F115" s="129">
        <f t="shared" si="31"/>
        <v>3.47</v>
      </c>
      <c r="G115" s="129">
        <f t="shared" si="31"/>
        <v>3.47</v>
      </c>
      <c r="H115" s="129">
        <f t="shared" si="31"/>
        <v>3.47</v>
      </c>
      <c r="I115" s="129">
        <f t="shared" si="31"/>
        <v>3.47</v>
      </c>
      <c r="J115" s="129">
        <f t="shared" si="31"/>
        <v>3.47</v>
      </c>
      <c r="K115" s="129">
        <f t="shared" si="31"/>
        <v>3.47</v>
      </c>
      <c r="L115" s="129">
        <f t="shared" si="31"/>
        <v>3.47</v>
      </c>
      <c r="M115" s="129">
        <f t="shared" si="31"/>
        <v>3.47</v>
      </c>
      <c r="N115" s="129">
        <f t="shared" si="31"/>
        <v>3.47</v>
      </c>
      <c r="O115" s="129">
        <f t="shared" si="31"/>
        <v>3.47</v>
      </c>
      <c r="P115" s="129">
        <f t="shared" si="31"/>
        <v>3.47</v>
      </c>
      <c r="Q115" s="129">
        <f t="shared" si="31"/>
        <v>3.47</v>
      </c>
      <c r="R115" s="129">
        <f t="shared" si="31"/>
        <v>3.47</v>
      </c>
      <c r="S115" s="129">
        <f t="shared" si="30"/>
        <v>3.47</v>
      </c>
      <c r="T115" s="129">
        <f t="shared" si="30"/>
        <v>3.47</v>
      </c>
      <c r="U115" s="129">
        <f t="shared" si="30"/>
        <v>3.47</v>
      </c>
      <c r="V115" s="129">
        <f t="shared" si="30"/>
        <v>3.47</v>
      </c>
      <c r="W115" s="129">
        <f t="shared" si="30"/>
        <v>3.47</v>
      </c>
      <c r="X115" s="129">
        <f t="shared" si="30"/>
        <v>3.47</v>
      </c>
      <c r="Y115" s="129">
        <f t="shared" si="30"/>
        <v>3.47</v>
      </c>
      <c r="Z115" s="129">
        <f t="shared" si="30"/>
        <v>3.47</v>
      </c>
      <c r="AA115" s="129">
        <f t="shared" si="30"/>
        <v>3.47</v>
      </c>
      <c r="AB115" s="129">
        <f t="shared" si="30"/>
        <v>3.47</v>
      </c>
      <c r="AC115" s="129">
        <f t="shared" si="30"/>
        <v>3.47</v>
      </c>
      <c r="AD115" s="129">
        <f t="shared" si="30"/>
        <v>3.47</v>
      </c>
      <c r="AE115" s="129">
        <f t="shared" si="30"/>
        <v>3.47</v>
      </c>
      <c r="AF115" s="129">
        <f t="shared" si="30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120</v>
      </c>
      <c r="B116" s="128">
        <v>2.1</v>
      </c>
      <c r="C116" s="129">
        <f t="shared" si="31"/>
        <v>2.1</v>
      </c>
      <c r="D116" s="129">
        <f t="shared" si="31"/>
        <v>2.1</v>
      </c>
      <c r="E116" s="129">
        <f t="shared" si="31"/>
        <v>2.1</v>
      </c>
      <c r="F116" s="129">
        <f t="shared" si="31"/>
        <v>2.1</v>
      </c>
      <c r="G116" s="129">
        <f t="shared" si="31"/>
        <v>2.1</v>
      </c>
      <c r="H116" s="129">
        <f t="shared" si="31"/>
        <v>2.1</v>
      </c>
      <c r="I116" s="129">
        <f t="shared" si="31"/>
        <v>2.1</v>
      </c>
      <c r="J116" s="129">
        <f t="shared" si="31"/>
        <v>2.1</v>
      </c>
      <c r="K116" s="129">
        <f t="shared" si="31"/>
        <v>2.1</v>
      </c>
      <c r="L116" s="129">
        <f t="shared" si="31"/>
        <v>2.1</v>
      </c>
      <c r="M116" s="129">
        <f t="shared" si="31"/>
        <v>2.1</v>
      </c>
      <c r="N116" s="129">
        <f t="shared" si="31"/>
        <v>2.1</v>
      </c>
      <c r="O116" s="129">
        <f t="shared" si="31"/>
        <v>2.1</v>
      </c>
      <c r="P116" s="129">
        <f t="shared" si="31"/>
        <v>2.1</v>
      </c>
      <c r="Q116" s="129">
        <f t="shared" si="31"/>
        <v>2.1</v>
      </c>
      <c r="R116" s="129">
        <f t="shared" si="31"/>
        <v>2.1</v>
      </c>
      <c r="S116" s="129">
        <f t="shared" si="30"/>
        <v>2.1</v>
      </c>
      <c r="T116" s="129">
        <f t="shared" si="30"/>
        <v>2.1</v>
      </c>
      <c r="U116" s="129">
        <f t="shared" si="30"/>
        <v>2.1</v>
      </c>
      <c r="V116" s="129">
        <f t="shared" si="30"/>
        <v>2.1</v>
      </c>
      <c r="W116" s="129">
        <f t="shared" si="30"/>
        <v>2.1</v>
      </c>
      <c r="X116" s="129">
        <f t="shared" si="30"/>
        <v>2.1</v>
      </c>
      <c r="Y116" s="129">
        <f t="shared" si="30"/>
        <v>2.1</v>
      </c>
      <c r="Z116" s="129">
        <f t="shared" si="30"/>
        <v>2.1</v>
      </c>
      <c r="AA116" s="129">
        <f t="shared" si="30"/>
        <v>2.1</v>
      </c>
      <c r="AB116" s="129">
        <f t="shared" si="30"/>
        <v>2.1</v>
      </c>
      <c r="AC116" s="129">
        <f t="shared" si="30"/>
        <v>2.1</v>
      </c>
      <c r="AD116" s="129">
        <f t="shared" si="30"/>
        <v>2.1</v>
      </c>
      <c r="AE116" s="129">
        <f t="shared" si="30"/>
        <v>2.1</v>
      </c>
      <c r="AF116" s="129">
        <f t="shared" si="30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121</v>
      </c>
      <c r="B117" s="128">
        <v>9.3000000000000007</v>
      </c>
      <c r="C117" s="129">
        <f t="shared" si="31"/>
        <v>9.3000000000000007</v>
      </c>
      <c r="D117" s="129">
        <f t="shared" si="31"/>
        <v>9.3000000000000007</v>
      </c>
      <c r="E117" s="129">
        <f t="shared" si="31"/>
        <v>9.3000000000000007</v>
      </c>
      <c r="F117" s="129">
        <f t="shared" si="31"/>
        <v>9.3000000000000007</v>
      </c>
      <c r="G117" s="129">
        <f t="shared" si="31"/>
        <v>9.3000000000000007</v>
      </c>
      <c r="H117" s="129">
        <f t="shared" si="31"/>
        <v>9.3000000000000007</v>
      </c>
      <c r="I117" s="129">
        <f t="shared" si="31"/>
        <v>9.3000000000000007</v>
      </c>
      <c r="J117" s="129">
        <f t="shared" si="31"/>
        <v>9.3000000000000007</v>
      </c>
      <c r="K117" s="129">
        <f t="shared" si="31"/>
        <v>9.3000000000000007</v>
      </c>
      <c r="L117" s="129">
        <f t="shared" si="31"/>
        <v>9.3000000000000007</v>
      </c>
      <c r="M117" s="129">
        <f t="shared" si="31"/>
        <v>9.3000000000000007</v>
      </c>
      <c r="N117" s="129">
        <f t="shared" si="31"/>
        <v>9.3000000000000007</v>
      </c>
      <c r="O117" s="129">
        <f t="shared" si="31"/>
        <v>9.3000000000000007</v>
      </c>
      <c r="P117" s="129">
        <f t="shared" si="31"/>
        <v>9.3000000000000007</v>
      </c>
      <c r="Q117" s="129">
        <f t="shared" si="31"/>
        <v>9.3000000000000007</v>
      </c>
      <c r="R117" s="129">
        <f t="shared" si="31"/>
        <v>9.3000000000000007</v>
      </c>
      <c r="S117" s="129">
        <f t="shared" si="30"/>
        <v>9.3000000000000007</v>
      </c>
      <c r="T117" s="129">
        <f t="shared" si="30"/>
        <v>9.3000000000000007</v>
      </c>
      <c r="U117" s="129">
        <f t="shared" si="30"/>
        <v>9.3000000000000007</v>
      </c>
      <c r="V117" s="129">
        <f t="shared" si="30"/>
        <v>9.3000000000000007</v>
      </c>
      <c r="W117" s="129">
        <f t="shared" si="30"/>
        <v>9.3000000000000007</v>
      </c>
      <c r="X117" s="129">
        <f t="shared" si="30"/>
        <v>9.3000000000000007</v>
      </c>
      <c r="Y117" s="129">
        <f t="shared" si="30"/>
        <v>9.3000000000000007</v>
      </c>
      <c r="Z117" s="129">
        <f t="shared" si="30"/>
        <v>9.3000000000000007</v>
      </c>
      <c r="AA117" s="129">
        <f t="shared" si="30"/>
        <v>9.3000000000000007</v>
      </c>
      <c r="AB117" s="129">
        <f t="shared" si="30"/>
        <v>9.3000000000000007</v>
      </c>
      <c r="AC117" s="129">
        <f t="shared" si="30"/>
        <v>9.3000000000000007</v>
      </c>
      <c r="AD117" s="129">
        <f t="shared" si="30"/>
        <v>9.3000000000000007</v>
      </c>
      <c r="AE117" s="129">
        <f t="shared" si="30"/>
        <v>9.3000000000000007</v>
      </c>
      <c r="AF117" s="129">
        <f t="shared" si="30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122</v>
      </c>
      <c r="B118" s="128">
        <v>0</v>
      </c>
      <c r="C118" s="129">
        <f t="shared" si="31"/>
        <v>0</v>
      </c>
      <c r="D118" s="129">
        <f t="shared" si="31"/>
        <v>0</v>
      </c>
      <c r="E118" s="129">
        <f t="shared" si="31"/>
        <v>0</v>
      </c>
      <c r="F118" s="129">
        <f t="shared" si="31"/>
        <v>0</v>
      </c>
      <c r="G118" s="129">
        <f t="shared" si="31"/>
        <v>0</v>
      </c>
      <c r="H118" s="129">
        <f t="shared" si="31"/>
        <v>0</v>
      </c>
      <c r="I118" s="129">
        <f t="shared" si="31"/>
        <v>0</v>
      </c>
      <c r="J118" s="129">
        <f t="shared" si="31"/>
        <v>0</v>
      </c>
      <c r="K118" s="129">
        <f t="shared" si="31"/>
        <v>0</v>
      </c>
      <c r="L118" s="129">
        <f t="shared" si="31"/>
        <v>0</v>
      </c>
      <c r="M118" s="129">
        <f t="shared" si="31"/>
        <v>0</v>
      </c>
      <c r="N118" s="129">
        <f t="shared" si="31"/>
        <v>0</v>
      </c>
      <c r="O118" s="129">
        <f t="shared" si="31"/>
        <v>0</v>
      </c>
      <c r="P118" s="129">
        <f t="shared" si="31"/>
        <v>0</v>
      </c>
      <c r="Q118" s="129">
        <f t="shared" si="31"/>
        <v>0</v>
      </c>
      <c r="R118" s="129">
        <f t="shared" si="31"/>
        <v>0</v>
      </c>
      <c r="S118" s="129">
        <f t="shared" si="30"/>
        <v>0</v>
      </c>
      <c r="T118" s="129">
        <f t="shared" si="30"/>
        <v>0</v>
      </c>
      <c r="U118" s="129">
        <f t="shared" si="30"/>
        <v>0</v>
      </c>
      <c r="V118" s="129">
        <f t="shared" si="30"/>
        <v>0</v>
      </c>
      <c r="W118" s="129">
        <f t="shared" si="30"/>
        <v>0</v>
      </c>
      <c r="X118" s="129">
        <f t="shared" si="30"/>
        <v>0</v>
      </c>
      <c r="Y118" s="129">
        <f t="shared" si="30"/>
        <v>0</v>
      </c>
      <c r="Z118" s="129">
        <f t="shared" si="30"/>
        <v>0</v>
      </c>
      <c r="AA118" s="129">
        <f t="shared" si="30"/>
        <v>0</v>
      </c>
      <c r="AB118" s="129">
        <f t="shared" si="30"/>
        <v>0</v>
      </c>
      <c r="AC118" s="129">
        <f t="shared" si="30"/>
        <v>0</v>
      </c>
      <c r="AD118" s="129">
        <f t="shared" si="30"/>
        <v>0</v>
      </c>
      <c r="AE118" s="129">
        <f t="shared" si="30"/>
        <v>0</v>
      </c>
      <c r="AF118" s="129">
        <f t="shared" si="30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123</v>
      </c>
      <c r="B119" s="128">
        <v>0</v>
      </c>
      <c r="C119" s="129">
        <f t="shared" si="31"/>
        <v>0</v>
      </c>
      <c r="D119" s="129">
        <f t="shared" si="31"/>
        <v>0</v>
      </c>
      <c r="E119" s="129">
        <f t="shared" si="31"/>
        <v>0</v>
      </c>
      <c r="F119" s="129">
        <f t="shared" si="31"/>
        <v>0</v>
      </c>
      <c r="G119" s="129">
        <f t="shared" si="31"/>
        <v>0</v>
      </c>
      <c r="H119" s="129">
        <f t="shared" si="31"/>
        <v>0</v>
      </c>
      <c r="I119" s="129">
        <f t="shared" si="31"/>
        <v>0</v>
      </c>
      <c r="J119" s="129">
        <f t="shared" si="31"/>
        <v>0</v>
      </c>
      <c r="K119" s="129">
        <f t="shared" si="31"/>
        <v>0</v>
      </c>
      <c r="L119" s="129">
        <f t="shared" si="31"/>
        <v>0</v>
      </c>
      <c r="M119" s="129">
        <f t="shared" si="31"/>
        <v>0</v>
      </c>
      <c r="N119" s="129">
        <f t="shared" si="31"/>
        <v>0</v>
      </c>
      <c r="O119" s="129">
        <f t="shared" si="31"/>
        <v>0</v>
      </c>
      <c r="P119" s="129">
        <f t="shared" si="31"/>
        <v>0</v>
      </c>
      <c r="Q119" s="129">
        <f t="shared" si="31"/>
        <v>0</v>
      </c>
      <c r="R119" s="129">
        <f t="shared" si="31"/>
        <v>0</v>
      </c>
      <c r="S119" s="129">
        <f t="shared" si="30"/>
        <v>0</v>
      </c>
      <c r="T119" s="129">
        <f t="shared" si="30"/>
        <v>0</v>
      </c>
      <c r="U119" s="129">
        <f t="shared" si="30"/>
        <v>0</v>
      </c>
      <c r="V119" s="129">
        <f t="shared" si="30"/>
        <v>0</v>
      </c>
      <c r="W119" s="129">
        <f t="shared" si="30"/>
        <v>0</v>
      </c>
      <c r="X119" s="129">
        <f t="shared" si="30"/>
        <v>0</v>
      </c>
      <c r="Y119" s="129">
        <f t="shared" si="30"/>
        <v>0</v>
      </c>
      <c r="Z119" s="129">
        <f t="shared" si="30"/>
        <v>0</v>
      </c>
      <c r="AA119" s="129">
        <f t="shared" si="30"/>
        <v>0</v>
      </c>
      <c r="AB119" s="129">
        <f t="shared" si="30"/>
        <v>0</v>
      </c>
      <c r="AC119" s="129">
        <f t="shared" si="30"/>
        <v>0</v>
      </c>
      <c r="AD119" s="129">
        <f t="shared" si="30"/>
        <v>0</v>
      </c>
      <c r="AE119" s="129">
        <f t="shared" si="30"/>
        <v>0</v>
      </c>
      <c r="AF119" s="129">
        <f t="shared" si="30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124</v>
      </c>
      <c r="B120" s="128">
        <v>5</v>
      </c>
      <c r="C120" s="129">
        <f t="shared" si="31"/>
        <v>5</v>
      </c>
      <c r="D120" s="129">
        <f t="shared" si="31"/>
        <v>5</v>
      </c>
      <c r="E120" s="129">
        <f t="shared" si="31"/>
        <v>5</v>
      </c>
      <c r="F120" s="129">
        <f t="shared" si="31"/>
        <v>5</v>
      </c>
      <c r="G120" s="129">
        <f t="shared" si="31"/>
        <v>5</v>
      </c>
      <c r="H120" s="129">
        <f t="shared" si="31"/>
        <v>5</v>
      </c>
      <c r="I120" s="129">
        <f t="shared" si="31"/>
        <v>5</v>
      </c>
      <c r="J120" s="129">
        <f t="shared" si="31"/>
        <v>5</v>
      </c>
      <c r="K120" s="129">
        <f t="shared" si="31"/>
        <v>5</v>
      </c>
      <c r="L120" s="129">
        <f t="shared" si="31"/>
        <v>5</v>
      </c>
      <c r="M120" s="129">
        <f t="shared" si="31"/>
        <v>5</v>
      </c>
      <c r="N120" s="129">
        <f t="shared" si="31"/>
        <v>5</v>
      </c>
      <c r="O120" s="129">
        <f t="shared" si="31"/>
        <v>5</v>
      </c>
      <c r="P120" s="129">
        <f t="shared" si="31"/>
        <v>5</v>
      </c>
      <c r="Q120" s="129">
        <f t="shared" si="31"/>
        <v>5</v>
      </c>
      <c r="R120" s="129">
        <f t="shared" si="31"/>
        <v>5</v>
      </c>
      <c r="S120" s="129">
        <f t="shared" si="30"/>
        <v>5</v>
      </c>
      <c r="T120" s="129">
        <f t="shared" si="30"/>
        <v>5</v>
      </c>
      <c r="U120" s="129">
        <f t="shared" si="30"/>
        <v>5</v>
      </c>
      <c r="V120" s="129">
        <f t="shared" si="30"/>
        <v>5</v>
      </c>
      <c r="W120" s="129">
        <f t="shared" si="30"/>
        <v>5</v>
      </c>
      <c r="X120" s="129">
        <f t="shared" si="30"/>
        <v>5</v>
      </c>
      <c r="Y120" s="129">
        <f t="shared" si="30"/>
        <v>5</v>
      </c>
      <c r="Z120" s="129">
        <f t="shared" si="30"/>
        <v>5</v>
      </c>
      <c r="AA120" s="129">
        <f t="shared" si="30"/>
        <v>5</v>
      </c>
      <c r="AB120" s="129">
        <f t="shared" si="30"/>
        <v>5</v>
      </c>
      <c r="AC120" s="129">
        <f t="shared" si="30"/>
        <v>5</v>
      </c>
      <c r="AD120" s="129">
        <f t="shared" si="30"/>
        <v>5</v>
      </c>
      <c r="AE120" s="129">
        <f t="shared" si="30"/>
        <v>5</v>
      </c>
      <c r="AF120" s="129">
        <f t="shared" si="30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125</v>
      </c>
      <c r="B121" s="128">
        <v>1</v>
      </c>
      <c r="C121" s="129">
        <f t="shared" si="31"/>
        <v>1</v>
      </c>
      <c r="D121" s="129">
        <f t="shared" si="31"/>
        <v>1</v>
      </c>
      <c r="E121" s="129">
        <f t="shared" si="31"/>
        <v>1</v>
      </c>
      <c r="F121" s="129">
        <f t="shared" si="31"/>
        <v>1</v>
      </c>
      <c r="G121" s="129">
        <f t="shared" si="31"/>
        <v>1</v>
      </c>
      <c r="H121" s="129">
        <f t="shared" si="31"/>
        <v>1</v>
      </c>
      <c r="I121" s="129">
        <f t="shared" si="31"/>
        <v>1</v>
      </c>
      <c r="J121" s="129">
        <f t="shared" si="31"/>
        <v>1</v>
      </c>
      <c r="K121" s="129">
        <f t="shared" si="31"/>
        <v>1</v>
      </c>
      <c r="L121" s="129">
        <f t="shared" si="31"/>
        <v>1</v>
      </c>
      <c r="M121" s="129">
        <f t="shared" si="31"/>
        <v>1</v>
      </c>
      <c r="N121" s="129">
        <f t="shared" si="31"/>
        <v>1</v>
      </c>
      <c r="O121" s="129">
        <f t="shared" si="31"/>
        <v>1</v>
      </c>
      <c r="P121" s="129">
        <f t="shared" si="31"/>
        <v>1</v>
      </c>
      <c r="Q121" s="129">
        <f t="shared" si="31"/>
        <v>1</v>
      </c>
      <c r="R121" s="129">
        <f t="shared" si="31"/>
        <v>1</v>
      </c>
      <c r="S121" s="129">
        <f t="shared" si="30"/>
        <v>1</v>
      </c>
      <c r="T121" s="129">
        <f t="shared" si="30"/>
        <v>1</v>
      </c>
      <c r="U121" s="129">
        <f t="shared" si="30"/>
        <v>1</v>
      </c>
      <c r="V121" s="129">
        <f t="shared" si="30"/>
        <v>1</v>
      </c>
      <c r="W121" s="129">
        <f t="shared" si="30"/>
        <v>1</v>
      </c>
      <c r="X121" s="129">
        <f t="shared" si="30"/>
        <v>1</v>
      </c>
      <c r="Y121" s="129">
        <f t="shared" si="30"/>
        <v>1</v>
      </c>
      <c r="Z121" s="129">
        <f t="shared" si="30"/>
        <v>1</v>
      </c>
      <c r="AA121" s="129">
        <f t="shared" si="30"/>
        <v>1</v>
      </c>
      <c r="AB121" s="129">
        <f t="shared" si="30"/>
        <v>1</v>
      </c>
      <c r="AC121" s="129">
        <f t="shared" si="30"/>
        <v>1</v>
      </c>
      <c r="AD121" s="129">
        <f t="shared" si="30"/>
        <v>1</v>
      </c>
      <c r="AE121" s="129">
        <f t="shared" si="30"/>
        <v>1</v>
      </c>
      <c r="AF121" s="129">
        <f t="shared" si="30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126</v>
      </c>
      <c r="B122" s="128">
        <v>1.58</v>
      </c>
      <c r="C122" s="129">
        <f t="shared" si="31"/>
        <v>1.58</v>
      </c>
      <c r="D122" s="129">
        <f t="shared" si="31"/>
        <v>1.58</v>
      </c>
      <c r="E122" s="129">
        <f t="shared" si="31"/>
        <v>1.58</v>
      </c>
      <c r="F122" s="129">
        <f t="shared" si="31"/>
        <v>1.58</v>
      </c>
      <c r="G122" s="129">
        <f t="shared" si="31"/>
        <v>1.58</v>
      </c>
      <c r="H122" s="129">
        <f t="shared" si="31"/>
        <v>1.58</v>
      </c>
      <c r="I122" s="129">
        <f t="shared" si="31"/>
        <v>1.58</v>
      </c>
      <c r="J122" s="129">
        <f t="shared" si="31"/>
        <v>1.58</v>
      </c>
      <c r="K122" s="129">
        <f t="shared" si="31"/>
        <v>1.58</v>
      </c>
      <c r="L122" s="129">
        <f t="shared" si="31"/>
        <v>1.58</v>
      </c>
      <c r="M122" s="129">
        <f t="shared" si="31"/>
        <v>1.58</v>
      </c>
      <c r="N122" s="129">
        <f t="shared" si="31"/>
        <v>1.58</v>
      </c>
      <c r="O122" s="129">
        <f t="shared" si="31"/>
        <v>1.58</v>
      </c>
      <c r="P122" s="129">
        <f t="shared" si="31"/>
        <v>1.58</v>
      </c>
      <c r="Q122" s="129">
        <f t="shared" si="31"/>
        <v>1.58</v>
      </c>
      <c r="R122" s="129">
        <f t="shared" si="31"/>
        <v>1.58</v>
      </c>
      <c r="S122" s="129">
        <f t="shared" si="30"/>
        <v>1.58</v>
      </c>
      <c r="T122" s="129">
        <f t="shared" si="30"/>
        <v>1.58</v>
      </c>
      <c r="U122" s="129">
        <f t="shared" si="30"/>
        <v>1.58</v>
      </c>
      <c r="V122" s="129">
        <f t="shared" si="30"/>
        <v>1.58</v>
      </c>
      <c r="W122" s="129">
        <f t="shared" si="30"/>
        <v>1.58</v>
      </c>
      <c r="X122" s="129">
        <f t="shared" si="30"/>
        <v>1.58</v>
      </c>
      <c r="Y122" s="129">
        <f t="shared" si="30"/>
        <v>1.58</v>
      </c>
      <c r="Z122" s="129">
        <f t="shared" si="30"/>
        <v>1.58</v>
      </c>
      <c r="AA122" s="129">
        <f t="shared" si="30"/>
        <v>1.58</v>
      </c>
      <c r="AB122" s="129">
        <f t="shared" si="30"/>
        <v>1.58</v>
      </c>
      <c r="AC122" s="129">
        <f t="shared" si="30"/>
        <v>1.58</v>
      </c>
      <c r="AD122" s="129">
        <f t="shared" si="30"/>
        <v>1.58</v>
      </c>
      <c r="AE122" s="129">
        <f t="shared" si="30"/>
        <v>1.58</v>
      </c>
      <c r="AF122" s="129">
        <f t="shared" si="30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127</v>
      </c>
      <c r="B123" s="128">
        <v>1.46</v>
      </c>
      <c r="C123" s="129">
        <f t="shared" si="31"/>
        <v>1.46</v>
      </c>
      <c r="D123" s="129">
        <f t="shared" si="31"/>
        <v>1.46</v>
      </c>
      <c r="E123" s="129">
        <f t="shared" si="31"/>
        <v>1.46</v>
      </c>
      <c r="F123" s="129">
        <f t="shared" si="31"/>
        <v>1.46</v>
      </c>
      <c r="G123" s="129">
        <f t="shared" si="31"/>
        <v>1.46</v>
      </c>
      <c r="H123" s="129">
        <f t="shared" si="31"/>
        <v>1.46</v>
      </c>
      <c r="I123" s="129">
        <f t="shared" si="31"/>
        <v>1.46</v>
      </c>
      <c r="J123" s="129">
        <f t="shared" si="31"/>
        <v>1.46</v>
      </c>
      <c r="K123" s="129">
        <f t="shared" si="31"/>
        <v>1.46</v>
      </c>
      <c r="L123" s="129">
        <f t="shared" si="31"/>
        <v>1.46</v>
      </c>
      <c r="M123" s="129">
        <f t="shared" si="31"/>
        <v>1.46</v>
      </c>
      <c r="N123" s="129">
        <f t="shared" si="31"/>
        <v>1.46</v>
      </c>
      <c r="O123" s="129">
        <f t="shared" si="31"/>
        <v>1.46</v>
      </c>
      <c r="P123" s="129">
        <f t="shared" si="31"/>
        <v>1.46</v>
      </c>
      <c r="Q123" s="129">
        <f t="shared" si="31"/>
        <v>1.46</v>
      </c>
      <c r="R123" s="129">
        <f t="shared" si="31"/>
        <v>1.46</v>
      </c>
      <c r="S123" s="129">
        <f t="shared" ref="S123:AF124" si="32">R123</f>
        <v>1.46</v>
      </c>
      <c r="T123" s="129">
        <f t="shared" si="32"/>
        <v>1.46</v>
      </c>
      <c r="U123" s="129">
        <f t="shared" si="32"/>
        <v>1.46</v>
      </c>
      <c r="V123" s="129">
        <f t="shared" si="32"/>
        <v>1.46</v>
      </c>
      <c r="W123" s="129">
        <f t="shared" si="32"/>
        <v>1.46</v>
      </c>
      <c r="X123" s="129">
        <f t="shared" si="32"/>
        <v>1.46</v>
      </c>
      <c r="Y123" s="129">
        <f t="shared" si="32"/>
        <v>1.46</v>
      </c>
      <c r="Z123" s="129">
        <f t="shared" si="32"/>
        <v>1.46</v>
      </c>
      <c r="AA123" s="129">
        <f t="shared" si="32"/>
        <v>1.46</v>
      </c>
      <c r="AB123" s="129">
        <f t="shared" si="32"/>
        <v>1.46</v>
      </c>
      <c r="AC123" s="129">
        <f t="shared" si="32"/>
        <v>1.46</v>
      </c>
      <c r="AD123" s="129">
        <f t="shared" si="32"/>
        <v>1.46</v>
      </c>
      <c r="AE123" s="129">
        <f t="shared" si="32"/>
        <v>1.46</v>
      </c>
      <c r="AF123" s="129">
        <f t="shared" si="32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128</v>
      </c>
      <c r="B124" s="128">
        <v>1.48</v>
      </c>
      <c r="C124" s="129">
        <f t="shared" si="31"/>
        <v>1.48</v>
      </c>
      <c r="D124" s="129">
        <f t="shared" si="31"/>
        <v>1.48</v>
      </c>
      <c r="E124" s="129">
        <f t="shared" si="31"/>
        <v>1.48</v>
      </c>
      <c r="F124" s="129">
        <f t="shared" si="31"/>
        <v>1.48</v>
      </c>
      <c r="G124" s="129">
        <f t="shared" si="31"/>
        <v>1.48</v>
      </c>
      <c r="H124" s="129">
        <f t="shared" si="31"/>
        <v>1.48</v>
      </c>
      <c r="I124" s="129">
        <f t="shared" si="31"/>
        <v>1.48</v>
      </c>
      <c r="J124" s="129">
        <f t="shared" si="31"/>
        <v>1.48</v>
      </c>
      <c r="K124" s="129">
        <f t="shared" si="31"/>
        <v>1.48</v>
      </c>
      <c r="L124" s="129">
        <f t="shared" si="31"/>
        <v>1.48</v>
      </c>
      <c r="M124" s="129">
        <f t="shared" si="31"/>
        <v>1.48</v>
      </c>
      <c r="N124" s="129">
        <f t="shared" si="31"/>
        <v>1.48</v>
      </c>
      <c r="O124" s="129">
        <f t="shared" si="31"/>
        <v>1.48</v>
      </c>
      <c r="P124" s="129">
        <f t="shared" si="31"/>
        <v>1.48</v>
      </c>
      <c r="Q124" s="129">
        <f t="shared" si="31"/>
        <v>1.48</v>
      </c>
      <c r="R124" s="129">
        <f t="shared" si="31"/>
        <v>1.48</v>
      </c>
      <c r="S124" s="129">
        <f t="shared" si="32"/>
        <v>1.48</v>
      </c>
      <c r="T124" s="129">
        <f t="shared" si="32"/>
        <v>1.48</v>
      </c>
      <c r="U124" s="129">
        <f t="shared" si="32"/>
        <v>1.48</v>
      </c>
      <c r="V124" s="129">
        <f t="shared" si="32"/>
        <v>1.48</v>
      </c>
      <c r="W124" s="129">
        <f t="shared" si="32"/>
        <v>1.48</v>
      </c>
      <c r="X124" s="129">
        <f t="shared" si="32"/>
        <v>1.48</v>
      </c>
      <c r="Y124" s="129">
        <f t="shared" si="32"/>
        <v>1.48</v>
      </c>
      <c r="Z124" s="129">
        <f t="shared" si="32"/>
        <v>1.48</v>
      </c>
      <c r="AA124" s="129">
        <f t="shared" si="32"/>
        <v>1.48</v>
      </c>
      <c r="AB124" s="129">
        <f t="shared" si="32"/>
        <v>1.48</v>
      </c>
      <c r="AC124" s="129">
        <f t="shared" si="32"/>
        <v>1.48</v>
      </c>
      <c r="AD124" s="129">
        <f t="shared" si="32"/>
        <v>1.48</v>
      </c>
      <c r="AE124" s="129">
        <f t="shared" si="32"/>
        <v>1.48</v>
      </c>
      <c r="AF124" s="129">
        <f t="shared" si="32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129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130</v>
      </c>
      <c r="B126" s="128">
        <v>2.2000000000000002</v>
      </c>
      <c r="C126" s="129">
        <f t="shared" ref="C126:R133" si="33">B126</f>
        <v>2.2000000000000002</v>
      </c>
      <c r="D126" s="129">
        <f t="shared" si="33"/>
        <v>2.2000000000000002</v>
      </c>
      <c r="E126" s="129">
        <f t="shared" si="33"/>
        <v>2.2000000000000002</v>
      </c>
      <c r="F126" s="129">
        <f t="shared" si="33"/>
        <v>2.2000000000000002</v>
      </c>
      <c r="G126" s="129">
        <f t="shared" si="33"/>
        <v>2.2000000000000002</v>
      </c>
      <c r="H126" s="129">
        <f t="shared" si="33"/>
        <v>2.2000000000000002</v>
      </c>
      <c r="I126" s="129">
        <f t="shared" si="33"/>
        <v>2.2000000000000002</v>
      </c>
      <c r="J126" s="129">
        <f t="shared" si="33"/>
        <v>2.2000000000000002</v>
      </c>
      <c r="K126" s="129">
        <f t="shared" si="33"/>
        <v>2.2000000000000002</v>
      </c>
      <c r="L126" s="129">
        <f t="shared" si="33"/>
        <v>2.2000000000000002</v>
      </c>
      <c r="M126" s="129">
        <f t="shared" si="33"/>
        <v>2.2000000000000002</v>
      </c>
      <c r="N126" s="129">
        <f t="shared" si="33"/>
        <v>2.2000000000000002</v>
      </c>
      <c r="O126" s="129">
        <f t="shared" si="33"/>
        <v>2.2000000000000002</v>
      </c>
      <c r="P126" s="129">
        <f t="shared" si="33"/>
        <v>2.2000000000000002</v>
      </c>
      <c r="Q126" s="129">
        <f t="shared" si="33"/>
        <v>2.2000000000000002</v>
      </c>
      <c r="R126" s="129">
        <f t="shared" si="33"/>
        <v>2.2000000000000002</v>
      </c>
      <c r="S126" s="129">
        <f t="shared" ref="S126:AF133" si="34">R126</f>
        <v>2.2000000000000002</v>
      </c>
      <c r="T126" s="129">
        <f t="shared" si="34"/>
        <v>2.2000000000000002</v>
      </c>
      <c r="U126" s="129">
        <f t="shared" si="34"/>
        <v>2.2000000000000002</v>
      </c>
      <c r="V126" s="129">
        <f t="shared" si="34"/>
        <v>2.2000000000000002</v>
      </c>
      <c r="W126" s="129">
        <f t="shared" si="34"/>
        <v>2.2000000000000002</v>
      </c>
      <c r="X126" s="129">
        <f t="shared" si="34"/>
        <v>2.2000000000000002</v>
      </c>
      <c r="Y126" s="129">
        <f t="shared" si="34"/>
        <v>2.2000000000000002</v>
      </c>
      <c r="Z126" s="129">
        <f t="shared" si="34"/>
        <v>2.2000000000000002</v>
      </c>
      <c r="AA126" s="129">
        <f t="shared" si="34"/>
        <v>2.2000000000000002</v>
      </c>
      <c r="AB126" s="129">
        <f t="shared" si="34"/>
        <v>2.2000000000000002</v>
      </c>
      <c r="AC126" s="129">
        <f t="shared" si="34"/>
        <v>2.2000000000000002</v>
      </c>
      <c r="AD126" s="129">
        <f t="shared" si="34"/>
        <v>2.2000000000000002</v>
      </c>
      <c r="AE126" s="129">
        <f t="shared" si="34"/>
        <v>2.2000000000000002</v>
      </c>
      <c r="AF126" s="129">
        <f t="shared" si="34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131</v>
      </c>
      <c r="B127" s="128">
        <v>2</v>
      </c>
      <c r="C127" s="129">
        <f t="shared" si="33"/>
        <v>2</v>
      </c>
      <c r="D127" s="129">
        <f t="shared" si="33"/>
        <v>2</v>
      </c>
      <c r="E127" s="129">
        <f t="shared" si="33"/>
        <v>2</v>
      </c>
      <c r="F127" s="129">
        <f t="shared" si="33"/>
        <v>2</v>
      </c>
      <c r="G127" s="129">
        <f t="shared" si="33"/>
        <v>2</v>
      </c>
      <c r="H127" s="129">
        <f t="shared" si="33"/>
        <v>2</v>
      </c>
      <c r="I127" s="129">
        <f t="shared" si="33"/>
        <v>2</v>
      </c>
      <c r="J127" s="129">
        <f t="shared" si="33"/>
        <v>2</v>
      </c>
      <c r="K127" s="129">
        <f t="shared" si="33"/>
        <v>2</v>
      </c>
      <c r="L127" s="129">
        <f t="shared" si="33"/>
        <v>2</v>
      </c>
      <c r="M127" s="129">
        <f t="shared" si="33"/>
        <v>2</v>
      </c>
      <c r="N127" s="129">
        <f t="shared" si="33"/>
        <v>2</v>
      </c>
      <c r="O127" s="129">
        <f t="shared" si="33"/>
        <v>2</v>
      </c>
      <c r="P127" s="129">
        <f t="shared" si="33"/>
        <v>2</v>
      </c>
      <c r="Q127" s="129">
        <f t="shared" si="33"/>
        <v>2</v>
      </c>
      <c r="R127" s="129">
        <f t="shared" si="33"/>
        <v>2</v>
      </c>
      <c r="S127" s="129">
        <f t="shared" si="34"/>
        <v>2</v>
      </c>
      <c r="T127" s="129">
        <f t="shared" si="34"/>
        <v>2</v>
      </c>
      <c r="U127" s="129">
        <f t="shared" si="34"/>
        <v>2</v>
      </c>
      <c r="V127" s="129">
        <f t="shared" si="34"/>
        <v>2</v>
      </c>
      <c r="W127" s="129">
        <f t="shared" si="34"/>
        <v>2</v>
      </c>
      <c r="X127" s="129">
        <f t="shared" si="34"/>
        <v>2</v>
      </c>
      <c r="Y127" s="129">
        <f t="shared" si="34"/>
        <v>2</v>
      </c>
      <c r="Z127" s="129">
        <f t="shared" si="34"/>
        <v>2</v>
      </c>
      <c r="AA127" s="129">
        <f t="shared" si="34"/>
        <v>2</v>
      </c>
      <c r="AB127" s="129">
        <f t="shared" si="34"/>
        <v>2</v>
      </c>
      <c r="AC127" s="129">
        <f t="shared" si="34"/>
        <v>2</v>
      </c>
      <c r="AD127" s="129">
        <f t="shared" si="34"/>
        <v>2</v>
      </c>
      <c r="AE127" s="129">
        <f t="shared" si="34"/>
        <v>2</v>
      </c>
      <c r="AF127" s="129">
        <f t="shared" si="34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132</v>
      </c>
      <c r="B128" s="128">
        <v>1.25</v>
      </c>
      <c r="C128" s="129">
        <f t="shared" si="33"/>
        <v>1.25</v>
      </c>
      <c r="D128" s="129">
        <f t="shared" si="33"/>
        <v>1.25</v>
      </c>
      <c r="E128" s="129">
        <f t="shared" si="33"/>
        <v>1.25</v>
      </c>
      <c r="F128" s="129">
        <f t="shared" si="33"/>
        <v>1.25</v>
      </c>
      <c r="G128" s="129">
        <f t="shared" si="33"/>
        <v>1.25</v>
      </c>
      <c r="H128" s="129">
        <f t="shared" si="33"/>
        <v>1.25</v>
      </c>
      <c r="I128" s="129">
        <f t="shared" si="33"/>
        <v>1.25</v>
      </c>
      <c r="J128" s="129">
        <f t="shared" si="33"/>
        <v>1.25</v>
      </c>
      <c r="K128" s="129">
        <f t="shared" si="33"/>
        <v>1.25</v>
      </c>
      <c r="L128" s="129">
        <f t="shared" si="33"/>
        <v>1.25</v>
      </c>
      <c r="M128" s="129">
        <f t="shared" si="33"/>
        <v>1.25</v>
      </c>
      <c r="N128" s="129">
        <f t="shared" si="33"/>
        <v>1.25</v>
      </c>
      <c r="O128" s="129">
        <f t="shared" si="33"/>
        <v>1.25</v>
      </c>
      <c r="P128" s="129">
        <f t="shared" si="33"/>
        <v>1.25</v>
      </c>
      <c r="Q128" s="129">
        <f t="shared" si="33"/>
        <v>1.25</v>
      </c>
      <c r="R128" s="129">
        <f t="shared" si="33"/>
        <v>1.25</v>
      </c>
      <c r="S128" s="129">
        <f t="shared" si="34"/>
        <v>1.25</v>
      </c>
      <c r="T128" s="129">
        <f t="shared" si="34"/>
        <v>1.25</v>
      </c>
      <c r="U128" s="129">
        <f t="shared" si="34"/>
        <v>1.25</v>
      </c>
      <c r="V128" s="129">
        <f t="shared" si="34"/>
        <v>1.25</v>
      </c>
      <c r="W128" s="129">
        <f t="shared" si="34"/>
        <v>1.25</v>
      </c>
      <c r="X128" s="129">
        <f t="shared" si="34"/>
        <v>1.25</v>
      </c>
      <c r="Y128" s="129">
        <f t="shared" si="34"/>
        <v>1.25</v>
      </c>
      <c r="Z128" s="129">
        <f t="shared" si="34"/>
        <v>1.25</v>
      </c>
      <c r="AA128" s="129">
        <f t="shared" si="34"/>
        <v>1.25</v>
      </c>
      <c r="AB128" s="129">
        <f t="shared" si="34"/>
        <v>1.25</v>
      </c>
      <c r="AC128" s="129">
        <f t="shared" si="34"/>
        <v>1.25</v>
      </c>
      <c r="AD128" s="129">
        <f t="shared" si="34"/>
        <v>1.25</v>
      </c>
      <c r="AE128" s="129">
        <f t="shared" si="34"/>
        <v>1.25</v>
      </c>
      <c r="AF128" s="129">
        <f t="shared" si="34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133</v>
      </c>
      <c r="B129" s="128">
        <v>1.1499999999999999</v>
      </c>
      <c r="C129" s="129">
        <f t="shared" si="33"/>
        <v>1.1499999999999999</v>
      </c>
      <c r="D129" s="129">
        <f t="shared" si="33"/>
        <v>1.1499999999999999</v>
      </c>
      <c r="E129" s="129">
        <f t="shared" si="33"/>
        <v>1.1499999999999999</v>
      </c>
      <c r="F129" s="129">
        <f t="shared" si="33"/>
        <v>1.1499999999999999</v>
      </c>
      <c r="G129" s="129">
        <f t="shared" si="33"/>
        <v>1.1499999999999999</v>
      </c>
      <c r="H129" s="129">
        <f t="shared" si="33"/>
        <v>1.1499999999999999</v>
      </c>
      <c r="I129" s="129">
        <f t="shared" si="33"/>
        <v>1.1499999999999999</v>
      </c>
      <c r="J129" s="129">
        <f t="shared" si="33"/>
        <v>1.1499999999999999</v>
      </c>
      <c r="K129" s="129">
        <f t="shared" si="33"/>
        <v>1.1499999999999999</v>
      </c>
      <c r="L129" s="129">
        <f t="shared" si="33"/>
        <v>1.1499999999999999</v>
      </c>
      <c r="M129" s="129">
        <f t="shared" si="33"/>
        <v>1.1499999999999999</v>
      </c>
      <c r="N129" s="129">
        <f t="shared" si="33"/>
        <v>1.1499999999999999</v>
      </c>
      <c r="O129" s="129">
        <f t="shared" si="33"/>
        <v>1.1499999999999999</v>
      </c>
      <c r="P129" s="129">
        <f t="shared" si="33"/>
        <v>1.1499999999999999</v>
      </c>
      <c r="Q129" s="129">
        <f t="shared" si="33"/>
        <v>1.1499999999999999</v>
      </c>
      <c r="R129" s="129">
        <f t="shared" si="33"/>
        <v>1.1499999999999999</v>
      </c>
      <c r="S129" s="129">
        <f t="shared" si="34"/>
        <v>1.1499999999999999</v>
      </c>
      <c r="T129" s="129">
        <f t="shared" si="34"/>
        <v>1.1499999999999999</v>
      </c>
      <c r="U129" s="129">
        <f t="shared" si="34"/>
        <v>1.1499999999999999</v>
      </c>
      <c r="V129" s="129">
        <f t="shared" si="34"/>
        <v>1.1499999999999999</v>
      </c>
      <c r="W129" s="129">
        <f t="shared" si="34"/>
        <v>1.1499999999999999</v>
      </c>
      <c r="X129" s="129">
        <f t="shared" si="34"/>
        <v>1.1499999999999999</v>
      </c>
      <c r="Y129" s="129">
        <f t="shared" si="34"/>
        <v>1.1499999999999999</v>
      </c>
      <c r="Z129" s="129">
        <f t="shared" si="34"/>
        <v>1.1499999999999999</v>
      </c>
      <c r="AA129" s="129">
        <f t="shared" si="34"/>
        <v>1.1499999999999999</v>
      </c>
      <c r="AB129" s="129">
        <f t="shared" si="34"/>
        <v>1.1499999999999999</v>
      </c>
      <c r="AC129" s="129">
        <f t="shared" si="34"/>
        <v>1.1499999999999999</v>
      </c>
      <c r="AD129" s="129">
        <f t="shared" si="34"/>
        <v>1.1499999999999999</v>
      </c>
      <c r="AE129" s="129">
        <f t="shared" si="34"/>
        <v>1.1499999999999999</v>
      </c>
      <c r="AF129" s="129">
        <f t="shared" si="34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134</v>
      </c>
      <c r="B130" s="128">
        <v>2.133</v>
      </c>
      <c r="C130" s="129">
        <f t="shared" si="33"/>
        <v>2.133</v>
      </c>
      <c r="D130" s="129">
        <f t="shared" si="33"/>
        <v>2.133</v>
      </c>
      <c r="E130" s="129">
        <f t="shared" si="33"/>
        <v>2.133</v>
      </c>
      <c r="F130" s="129">
        <f t="shared" si="33"/>
        <v>2.133</v>
      </c>
      <c r="G130" s="129">
        <f t="shared" si="33"/>
        <v>2.133</v>
      </c>
      <c r="H130" s="129">
        <f t="shared" si="33"/>
        <v>2.133</v>
      </c>
      <c r="I130" s="129">
        <f t="shared" si="33"/>
        <v>2.133</v>
      </c>
      <c r="J130" s="129">
        <f t="shared" si="33"/>
        <v>2.133</v>
      </c>
      <c r="K130" s="129">
        <f t="shared" si="33"/>
        <v>2.133</v>
      </c>
      <c r="L130" s="129">
        <f t="shared" si="33"/>
        <v>2.133</v>
      </c>
      <c r="M130" s="129">
        <f t="shared" si="33"/>
        <v>2.133</v>
      </c>
      <c r="N130" s="129">
        <f t="shared" si="33"/>
        <v>2.133</v>
      </c>
      <c r="O130" s="129">
        <f t="shared" si="33"/>
        <v>2.133</v>
      </c>
      <c r="P130" s="129">
        <f t="shared" si="33"/>
        <v>2.133</v>
      </c>
      <c r="Q130" s="129">
        <f t="shared" si="33"/>
        <v>2.133</v>
      </c>
      <c r="R130" s="129">
        <f t="shared" si="33"/>
        <v>2.133</v>
      </c>
      <c r="S130" s="129">
        <f t="shared" si="34"/>
        <v>2.133</v>
      </c>
      <c r="T130" s="129">
        <f t="shared" si="34"/>
        <v>2.133</v>
      </c>
      <c r="U130" s="129">
        <f t="shared" si="34"/>
        <v>2.133</v>
      </c>
      <c r="V130" s="129">
        <f t="shared" si="34"/>
        <v>2.133</v>
      </c>
      <c r="W130" s="129">
        <f t="shared" si="34"/>
        <v>2.133</v>
      </c>
      <c r="X130" s="129">
        <f t="shared" si="34"/>
        <v>2.133</v>
      </c>
      <c r="Y130" s="129">
        <f t="shared" si="34"/>
        <v>2.133</v>
      </c>
      <c r="Z130" s="129">
        <f t="shared" si="34"/>
        <v>2.133</v>
      </c>
      <c r="AA130" s="129">
        <f t="shared" si="34"/>
        <v>2.133</v>
      </c>
      <c r="AB130" s="129">
        <f t="shared" si="34"/>
        <v>2.133</v>
      </c>
      <c r="AC130" s="129">
        <f t="shared" si="34"/>
        <v>2.133</v>
      </c>
      <c r="AD130" s="129">
        <f t="shared" si="34"/>
        <v>2.133</v>
      </c>
      <c r="AE130" s="129">
        <f t="shared" si="34"/>
        <v>2.133</v>
      </c>
      <c r="AF130" s="129">
        <f t="shared" si="34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135</v>
      </c>
      <c r="B131" s="128">
        <v>2.09</v>
      </c>
      <c r="C131" s="129">
        <f t="shared" si="33"/>
        <v>2.09</v>
      </c>
      <c r="D131" s="129">
        <f t="shared" si="33"/>
        <v>2.09</v>
      </c>
      <c r="E131" s="129">
        <f t="shared" si="33"/>
        <v>2.09</v>
      </c>
      <c r="F131" s="129">
        <f t="shared" si="33"/>
        <v>2.09</v>
      </c>
      <c r="G131" s="129">
        <f t="shared" si="33"/>
        <v>2.09</v>
      </c>
      <c r="H131" s="129">
        <f t="shared" si="33"/>
        <v>2.09</v>
      </c>
      <c r="I131" s="129">
        <f t="shared" si="33"/>
        <v>2.09</v>
      </c>
      <c r="J131" s="129">
        <f t="shared" si="33"/>
        <v>2.09</v>
      </c>
      <c r="K131" s="129">
        <f t="shared" si="33"/>
        <v>2.09</v>
      </c>
      <c r="L131" s="129">
        <f t="shared" si="33"/>
        <v>2.09</v>
      </c>
      <c r="M131" s="129">
        <f t="shared" si="33"/>
        <v>2.09</v>
      </c>
      <c r="N131" s="129">
        <f t="shared" si="33"/>
        <v>2.09</v>
      </c>
      <c r="O131" s="129">
        <f t="shared" si="33"/>
        <v>2.09</v>
      </c>
      <c r="P131" s="129">
        <f t="shared" si="33"/>
        <v>2.09</v>
      </c>
      <c r="Q131" s="129">
        <f t="shared" si="33"/>
        <v>2.09</v>
      </c>
      <c r="R131" s="129">
        <f t="shared" si="33"/>
        <v>2.09</v>
      </c>
      <c r="S131" s="129">
        <f t="shared" si="34"/>
        <v>2.09</v>
      </c>
      <c r="T131" s="129">
        <f t="shared" si="34"/>
        <v>2.09</v>
      </c>
      <c r="U131" s="129">
        <f t="shared" si="34"/>
        <v>2.09</v>
      </c>
      <c r="V131" s="129">
        <f t="shared" si="34"/>
        <v>2.09</v>
      </c>
      <c r="W131" s="129">
        <f t="shared" si="34"/>
        <v>2.09</v>
      </c>
      <c r="X131" s="129">
        <f t="shared" si="34"/>
        <v>2.09</v>
      </c>
      <c r="Y131" s="129">
        <f t="shared" si="34"/>
        <v>2.09</v>
      </c>
      <c r="Z131" s="129">
        <f t="shared" si="34"/>
        <v>2.09</v>
      </c>
      <c r="AA131" s="129">
        <f t="shared" si="34"/>
        <v>2.09</v>
      </c>
      <c r="AB131" s="129">
        <f t="shared" si="34"/>
        <v>2.09</v>
      </c>
      <c r="AC131" s="129">
        <f t="shared" si="34"/>
        <v>2.09</v>
      </c>
      <c r="AD131" s="129">
        <f t="shared" si="34"/>
        <v>2.09</v>
      </c>
      <c r="AE131" s="129">
        <f t="shared" si="34"/>
        <v>2.09</v>
      </c>
      <c r="AF131" s="129">
        <f t="shared" si="34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136</v>
      </c>
      <c r="B132" s="128">
        <v>1.1399999999999999</v>
      </c>
      <c r="C132" s="129">
        <f t="shared" si="33"/>
        <v>1.1399999999999999</v>
      </c>
      <c r="D132" s="129">
        <f t="shared" si="33"/>
        <v>1.1399999999999999</v>
      </c>
      <c r="E132" s="129">
        <f t="shared" si="33"/>
        <v>1.1399999999999999</v>
      </c>
      <c r="F132" s="129">
        <f t="shared" si="33"/>
        <v>1.1399999999999999</v>
      </c>
      <c r="G132" s="129">
        <f t="shared" si="33"/>
        <v>1.1399999999999999</v>
      </c>
      <c r="H132" s="129">
        <f t="shared" si="33"/>
        <v>1.1399999999999999</v>
      </c>
      <c r="I132" s="129">
        <f t="shared" si="33"/>
        <v>1.1399999999999999</v>
      </c>
      <c r="J132" s="129">
        <f t="shared" si="33"/>
        <v>1.1399999999999999</v>
      </c>
      <c r="K132" s="129">
        <f t="shared" si="33"/>
        <v>1.1399999999999999</v>
      </c>
      <c r="L132" s="129">
        <f t="shared" si="33"/>
        <v>1.1399999999999999</v>
      </c>
      <c r="M132" s="129">
        <f t="shared" si="33"/>
        <v>1.1399999999999999</v>
      </c>
      <c r="N132" s="129">
        <f t="shared" si="33"/>
        <v>1.1399999999999999</v>
      </c>
      <c r="O132" s="129">
        <f t="shared" si="33"/>
        <v>1.1399999999999999</v>
      </c>
      <c r="P132" s="129">
        <f t="shared" si="33"/>
        <v>1.1399999999999999</v>
      </c>
      <c r="Q132" s="129">
        <f t="shared" si="33"/>
        <v>1.1399999999999999</v>
      </c>
      <c r="R132" s="129">
        <f t="shared" si="33"/>
        <v>1.1399999999999999</v>
      </c>
      <c r="S132" s="129">
        <f t="shared" si="34"/>
        <v>1.1399999999999999</v>
      </c>
      <c r="T132" s="129">
        <f t="shared" si="34"/>
        <v>1.1399999999999999</v>
      </c>
      <c r="U132" s="129">
        <f t="shared" si="34"/>
        <v>1.1399999999999999</v>
      </c>
      <c r="V132" s="129">
        <f t="shared" si="34"/>
        <v>1.1399999999999999</v>
      </c>
      <c r="W132" s="129">
        <f t="shared" si="34"/>
        <v>1.1399999999999999</v>
      </c>
      <c r="X132" s="129">
        <f t="shared" si="34"/>
        <v>1.1399999999999999</v>
      </c>
      <c r="Y132" s="129">
        <f t="shared" si="34"/>
        <v>1.1399999999999999</v>
      </c>
      <c r="Z132" s="129">
        <f t="shared" si="34"/>
        <v>1.1399999999999999</v>
      </c>
      <c r="AA132" s="129">
        <f t="shared" si="34"/>
        <v>1.1399999999999999</v>
      </c>
      <c r="AB132" s="129">
        <f t="shared" si="34"/>
        <v>1.1399999999999999</v>
      </c>
      <c r="AC132" s="129">
        <f t="shared" si="34"/>
        <v>1.1399999999999999</v>
      </c>
      <c r="AD132" s="129">
        <f t="shared" si="34"/>
        <v>1.1399999999999999</v>
      </c>
      <c r="AE132" s="129">
        <f t="shared" si="34"/>
        <v>1.1399999999999999</v>
      </c>
      <c r="AF132" s="129">
        <f t="shared" si="34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137</v>
      </c>
      <c r="B133" s="128">
        <v>0.82</v>
      </c>
      <c r="C133" s="129">
        <f t="shared" si="33"/>
        <v>0.82</v>
      </c>
      <c r="D133" s="129">
        <f t="shared" si="33"/>
        <v>0.82</v>
      </c>
      <c r="E133" s="129">
        <f t="shared" si="33"/>
        <v>0.82</v>
      </c>
      <c r="F133" s="129">
        <f t="shared" si="33"/>
        <v>0.82</v>
      </c>
      <c r="G133" s="129">
        <f t="shared" si="33"/>
        <v>0.82</v>
      </c>
      <c r="H133" s="129">
        <f t="shared" si="33"/>
        <v>0.82</v>
      </c>
      <c r="I133" s="129">
        <f t="shared" si="33"/>
        <v>0.82</v>
      </c>
      <c r="J133" s="129">
        <f t="shared" si="33"/>
        <v>0.82</v>
      </c>
      <c r="K133" s="129">
        <f t="shared" si="33"/>
        <v>0.82</v>
      </c>
      <c r="L133" s="129">
        <f t="shared" si="33"/>
        <v>0.82</v>
      </c>
      <c r="M133" s="129">
        <f t="shared" si="33"/>
        <v>0.82</v>
      </c>
      <c r="N133" s="129">
        <f t="shared" si="33"/>
        <v>0.82</v>
      </c>
      <c r="O133" s="129">
        <f t="shared" si="33"/>
        <v>0.82</v>
      </c>
      <c r="P133" s="129">
        <f t="shared" si="33"/>
        <v>0.82</v>
      </c>
      <c r="Q133" s="129">
        <f t="shared" si="33"/>
        <v>0.82</v>
      </c>
      <c r="R133" s="129">
        <f t="shared" si="33"/>
        <v>0.82</v>
      </c>
      <c r="S133" s="129">
        <f t="shared" si="34"/>
        <v>0.82</v>
      </c>
      <c r="T133" s="129">
        <f t="shared" si="34"/>
        <v>0.82</v>
      </c>
      <c r="U133" s="129">
        <f t="shared" si="34"/>
        <v>0.82</v>
      </c>
      <c r="V133" s="129">
        <f t="shared" si="34"/>
        <v>0.82</v>
      </c>
      <c r="W133" s="129">
        <f t="shared" si="34"/>
        <v>0.82</v>
      </c>
      <c r="X133" s="129">
        <f t="shared" si="34"/>
        <v>0.82</v>
      </c>
      <c r="Y133" s="129">
        <f t="shared" si="34"/>
        <v>0.82</v>
      </c>
      <c r="Z133" s="129">
        <f t="shared" si="34"/>
        <v>0.82</v>
      </c>
      <c r="AA133" s="129">
        <f t="shared" si="34"/>
        <v>0.82</v>
      </c>
      <c r="AB133" s="129">
        <f t="shared" si="34"/>
        <v>0.82</v>
      </c>
      <c r="AC133" s="129">
        <f t="shared" si="34"/>
        <v>0.82</v>
      </c>
      <c r="AD133" s="129">
        <f t="shared" si="34"/>
        <v>0.82</v>
      </c>
      <c r="AE133" s="129">
        <f t="shared" si="34"/>
        <v>0.82</v>
      </c>
      <c r="AF133" s="129">
        <f t="shared" si="34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138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139</v>
      </c>
      <c r="B135" s="128">
        <v>2</v>
      </c>
      <c r="C135" s="129">
        <f t="shared" ref="C135:R141" si="35">B135</f>
        <v>2</v>
      </c>
      <c r="D135" s="129">
        <f t="shared" si="35"/>
        <v>2</v>
      </c>
      <c r="E135" s="129">
        <f t="shared" si="35"/>
        <v>2</v>
      </c>
      <c r="F135" s="129">
        <f t="shared" si="35"/>
        <v>2</v>
      </c>
      <c r="G135" s="129">
        <f t="shared" si="35"/>
        <v>2</v>
      </c>
      <c r="H135" s="129">
        <f t="shared" si="35"/>
        <v>2</v>
      </c>
      <c r="I135" s="129">
        <f t="shared" si="35"/>
        <v>2</v>
      </c>
      <c r="J135" s="129">
        <f t="shared" si="35"/>
        <v>2</v>
      </c>
      <c r="K135" s="129">
        <f t="shared" si="35"/>
        <v>2</v>
      </c>
      <c r="L135" s="129">
        <f t="shared" si="35"/>
        <v>2</v>
      </c>
      <c r="M135" s="129">
        <f t="shared" si="35"/>
        <v>2</v>
      </c>
      <c r="N135" s="129">
        <f t="shared" si="35"/>
        <v>2</v>
      </c>
      <c r="O135" s="129">
        <f t="shared" si="35"/>
        <v>2</v>
      </c>
      <c r="P135" s="129">
        <f t="shared" si="35"/>
        <v>2</v>
      </c>
      <c r="Q135" s="129">
        <f t="shared" si="35"/>
        <v>2</v>
      </c>
      <c r="R135" s="129">
        <f t="shared" si="35"/>
        <v>2</v>
      </c>
      <c r="S135" s="129">
        <f t="shared" ref="S135:AF141" si="36">R135</f>
        <v>2</v>
      </c>
      <c r="T135" s="129">
        <f t="shared" si="36"/>
        <v>2</v>
      </c>
      <c r="U135" s="129">
        <f t="shared" si="36"/>
        <v>2</v>
      </c>
      <c r="V135" s="129">
        <f t="shared" si="36"/>
        <v>2</v>
      </c>
      <c r="W135" s="129">
        <f t="shared" si="36"/>
        <v>2</v>
      </c>
      <c r="X135" s="129">
        <f t="shared" si="36"/>
        <v>2</v>
      </c>
      <c r="Y135" s="129">
        <f t="shared" si="36"/>
        <v>2</v>
      </c>
      <c r="Z135" s="129">
        <f t="shared" si="36"/>
        <v>2</v>
      </c>
      <c r="AA135" s="129">
        <f t="shared" si="36"/>
        <v>2</v>
      </c>
      <c r="AB135" s="129">
        <f t="shared" si="36"/>
        <v>2</v>
      </c>
      <c r="AC135" s="129">
        <f t="shared" si="36"/>
        <v>2</v>
      </c>
      <c r="AD135" s="129">
        <f t="shared" si="36"/>
        <v>2</v>
      </c>
      <c r="AE135" s="129">
        <f t="shared" si="36"/>
        <v>2</v>
      </c>
      <c r="AF135" s="129">
        <f t="shared" si="36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140</v>
      </c>
      <c r="B136" s="128">
        <v>5.61</v>
      </c>
      <c r="C136" s="129">
        <f t="shared" si="35"/>
        <v>5.61</v>
      </c>
      <c r="D136" s="129">
        <f t="shared" si="35"/>
        <v>5.61</v>
      </c>
      <c r="E136" s="129">
        <f t="shared" si="35"/>
        <v>5.61</v>
      </c>
      <c r="F136" s="129">
        <f t="shared" si="35"/>
        <v>5.61</v>
      </c>
      <c r="G136" s="129">
        <f t="shared" si="35"/>
        <v>5.61</v>
      </c>
      <c r="H136" s="129">
        <f t="shared" si="35"/>
        <v>5.61</v>
      </c>
      <c r="I136" s="129">
        <f t="shared" si="35"/>
        <v>5.61</v>
      </c>
      <c r="J136" s="129">
        <f t="shared" si="35"/>
        <v>5.61</v>
      </c>
      <c r="K136" s="129">
        <f t="shared" si="35"/>
        <v>5.61</v>
      </c>
      <c r="L136" s="129">
        <f t="shared" si="35"/>
        <v>5.61</v>
      </c>
      <c r="M136" s="129">
        <f t="shared" si="35"/>
        <v>5.61</v>
      </c>
      <c r="N136" s="129">
        <f t="shared" si="35"/>
        <v>5.61</v>
      </c>
      <c r="O136" s="129">
        <f t="shared" si="35"/>
        <v>5.61</v>
      </c>
      <c r="P136" s="129">
        <f t="shared" si="35"/>
        <v>5.61</v>
      </c>
      <c r="Q136" s="129">
        <f t="shared" si="35"/>
        <v>5.61</v>
      </c>
      <c r="R136" s="129">
        <f t="shared" si="35"/>
        <v>5.61</v>
      </c>
      <c r="S136" s="129">
        <f t="shared" si="36"/>
        <v>5.61</v>
      </c>
      <c r="T136" s="129">
        <f t="shared" si="36"/>
        <v>5.61</v>
      </c>
      <c r="U136" s="129">
        <f t="shared" si="36"/>
        <v>5.61</v>
      </c>
      <c r="V136" s="129">
        <f t="shared" si="36"/>
        <v>5.61</v>
      </c>
      <c r="W136" s="129">
        <f t="shared" si="36"/>
        <v>5.61</v>
      </c>
      <c r="X136" s="129">
        <f t="shared" si="36"/>
        <v>5.61</v>
      </c>
      <c r="Y136" s="129">
        <f t="shared" si="36"/>
        <v>5.61</v>
      </c>
      <c r="Z136" s="129">
        <f t="shared" si="36"/>
        <v>5.61</v>
      </c>
      <c r="AA136" s="129">
        <f t="shared" si="36"/>
        <v>5.61</v>
      </c>
      <c r="AB136" s="129">
        <f t="shared" si="36"/>
        <v>5.61</v>
      </c>
      <c r="AC136" s="129">
        <f t="shared" si="36"/>
        <v>5.61</v>
      </c>
      <c r="AD136" s="129">
        <f t="shared" si="36"/>
        <v>5.61</v>
      </c>
      <c r="AE136" s="129">
        <f t="shared" si="36"/>
        <v>5.61</v>
      </c>
      <c r="AF136" s="129">
        <f t="shared" si="36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141</v>
      </c>
      <c r="B137" s="128">
        <v>1.25</v>
      </c>
      <c r="C137" s="129">
        <f t="shared" si="35"/>
        <v>1.25</v>
      </c>
      <c r="D137" s="129">
        <f t="shared" si="35"/>
        <v>1.25</v>
      </c>
      <c r="E137" s="129">
        <f t="shared" si="35"/>
        <v>1.25</v>
      </c>
      <c r="F137" s="129">
        <f t="shared" si="35"/>
        <v>1.25</v>
      </c>
      <c r="G137" s="129">
        <f t="shared" si="35"/>
        <v>1.25</v>
      </c>
      <c r="H137" s="129">
        <f t="shared" si="35"/>
        <v>1.25</v>
      </c>
      <c r="I137" s="129">
        <f t="shared" si="35"/>
        <v>1.25</v>
      </c>
      <c r="J137" s="129">
        <f t="shared" si="35"/>
        <v>1.25</v>
      </c>
      <c r="K137" s="129">
        <f t="shared" si="35"/>
        <v>1.25</v>
      </c>
      <c r="L137" s="129">
        <f t="shared" si="35"/>
        <v>1.25</v>
      </c>
      <c r="M137" s="129">
        <f t="shared" si="35"/>
        <v>1.25</v>
      </c>
      <c r="N137" s="129">
        <f t="shared" si="35"/>
        <v>1.25</v>
      </c>
      <c r="O137" s="129">
        <f t="shared" si="35"/>
        <v>1.25</v>
      </c>
      <c r="P137" s="129">
        <f t="shared" si="35"/>
        <v>1.25</v>
      </c>
      <c r="Q137" s="129">
        <f t="shared" si="35"/>
        <v>1.25</v>
      </c>
      <c r="R137" s="129">
        <f t="shared" si="35"/>
        <v>1.25</v>
      </c>
      <c r="S137" s="129">
        <f t="shared" si="36"/>
        <v>1.25</v>
      </c>
      <c r="T137" s="129">
        <f t="shared" si="36"/>
        <v>1.25</v>
      </c>
      <c r="U137" s="129">
        <f t="shared" si="36"/>
        <v>1.25</v>
      </c>
      <c r="V137" s="129">
        <f t="shared" si="36"/>
        <v>1.25</v>
      </c>
      <c r="W137" s="129">
        <f t="shared" si="36"/>
        <v>1.25</v>
      </c>
      <c r="X137" s="129">
        <f t="shared" si="36"/>
        <v>1.25</v>
      </c>
      <c r="Y137" s="129">
        <f t="shared" si="36"/>
        <v>1.25</v>
      </c>
      <c r="Z137" s="129">
        <f t="shared" si="36"/>
        <v>1.25</v>
      </c>
      <c r="AA137" s="129">
        <f t="shared" si="36"/>
        <v>1.25</v>
      </c>
      <c r="AB137" s="129">
        <f t="shared" si="36"/>
        <v>1.25</v>
      </c>
      <c r="AC137" s="129">
        <f t="shared" si="36"/>
        <v>1.25</v>
      </c>
      <c r="AD137" s="129">
        <f t="shared" si="36"/>
        <v>1.25</v>
      </c>
      <c r="AE137" s="129">
        <f t="shared" si="36"/>
        <v>1.25</v>
      </c>
      <c r="AF137" s="129">
        <f t="shared" si="36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142</v>
      </c>
      <c r="B138" s="128">
        <v>1.25</v>
      </c>
      <c r="C138" s="129">
        <f t="shared" si="35"/>
        <v>1.25</v>
      </c>
      <c r="D138" s="129">
        <f t="shared" si="35"/>
        <v>1.25</v>
      </c>
      <c r="E138" s="129">
        <f t="shared" si="35"/>
        <v>1.25</v>
      </c>
      <c r="F138" s="129">
        <f t="shared" si="35"/>
        <v>1.25</v>
      </c>
      <c r="G138" s="129">
        <f t="shared" si="35"/>
        <v>1.25</v>
      </c>
      <c r="H138" s="129">
        <f t="shared" si="35"/>
        <v>1.25</v>
      </c>
      <c r="I138" s="129">
        <f t="shared" si="35"/>
        <v>1.25</v>
      </c>
      <c r="J138" s="129">
        <f t="shared" si="35"/>
        <v>1.25</v>
      </c>
      <c r="K138" s="129">
        <f t="shared" si="35"/>
        <v>1.25</v>
      </c>
      <c r="L138" s="129">
        <f t="shared" si="35"/>
        <v>1.25</v>
      </c>
      <c r="M138" s="129">
        <f t="shared" si="35"/>
        <v>1.25</v>
      </c>
      <c r="N138" s="129">
        <f t="shared" si="35"/>
        <v>1.25</v>
      </c>
      <c r="O138" s="129">
        <f t="shared" si="35"/>
        <v>1.25</v>
      </c>
      <c r="P138" s="129">
        <f t="shared" si="35"/>
        <v>1.25</v>
      </c>
      <c r="Q138" s="129">
        <f t="shared" si="35"/>
        <v>1.25</v>
      </c>
      <c r="R138" s="129">
        <f t="shared" si="35"/>
        <v>1.25</v>
      </c>
      <c r="S138" s="129">
        <f t="shared" si="36"/>
        <v>1.25</v>
      </c>
      <c r="T138" s="129">
        <f t="shared" si="36"/>
        <v>1.25</v>
      </c>
      <c r="U138" s="129">
        <f t="shared" si="36"/>
        <v>1.25</v>
      </c>
      <c r="V138" s="129">
        <f t="shared" si="36"/>
        <v>1.25</v>
      </c>
      <c r="W138" s="129">
        <f t="shared" si="36"/>
        <v>1.25</v>
      </c>
      <c r="X138" s="129">
        <f t="shared" si="36"/>
        <v>1.25</v>
      </c>
      <c r="Y138" s="129">
        <f t="shared" si="36"/>
        <v>1.25</v>
      </c>
      <c r="Z138" s="129">
        <f t="shared" si="36"/>
        <v>1.25</v>
      </c>
      <c r="AA138" s="129">
        <f t="shared" si="36"/>
        <v>1.25</v>
      </c>
      <c r="AB138" s="129">
        <f t="shared" si="36"/>
        <v>1.25</v>
      </c>
      <c r="AC138" s="129">
        <f t="shared" si="36"/>
        <v>1.25</v>
      </c>
      <c r="AD138" s="129">
        <f t="shared" si="36"/>
        <v>1.25</v>
      </c>
      <c r="AE138" s="129">
        <f t="shared" si="36"/>
        <v>1.25</v>
      </c>
      <c r="AF138" s="129">
        <f t="shared" si="36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143</v>
      </c>
      <c r="B139" s="128">
        <v>1.46</v>
      </c>
      <c r="C139" s="129">
        <f t="shared" si="35"/>
        <v>1.46</v>
      </c>
      <c r="D139" s="129">
        <f t="shared" si="35"/>
        <v>1.46</v>
      </c>
      <c r="E139" s="129">
        <f t="shared" si="35"/>
        <v>1.46</v>
      </c>
      <c r="F139" s="129">
        <f t="shared" si="35"/>
        <v>1.46</v>
      </c>
      <c r="G139" s="129">
        <f t="shared" si="35"/>
        <v>1.46</v>
      </c>
      <c r="H139" s="129">
        <f t="shared" si="35"/>
        <v>1.46</v>
      </c>
      <c r="I139" s="129">
        <f t="shared" si="35"/>
        <v>1.46</v>
      </c>
      <c r="J139" s="129">
        <f t="shared" si="35"/>
        <v>1.46</v>
      </c>
      <c r="K139" s="129">
        <f t="shared" si="35"/>
        <v>1.46</v>
      </c>
      <c r="L139" s="129">
        <f t="shared" si="35"/>
        <v>1.46</v>
      </c>
      <c r="M139" s="129">
        <f t="shared" si="35"/>
        <v>1.46</v>
      </c>
      <c r="N139" s="129">
        <f t="shared" si="35"/>
        <v>1.46</v>
      </c>
      <c r="O139" s="129">
        <f t="shared" si="35"/>
        <v>1.46</v>
      </c>
      <c r="P139" s="129">
        <f t="shared" si="35"/>
        <v>1.46</v>
      </c>
      <c r="Q139" s="129">
        <f t="shared" si="35"/>
        <v>1.46</v>
      </c>
      <c r="R139" s="129">
        <f t="shared" si="35"/>
        <v>1.46</v>
      </c>
      <c r="S139" s="129">
        <f t="shared" si="36"/>
        <v>1.46</v>
      </c>
      <c r="T139" s="129">
        <f t="shared" si="36"/>
        <v>1.46</v>
      </c>
      <c r="U139" s="129">
        <f t="shared" si="36"/>
        <v>1.46</v>
      </c>
      <c r="V139" s="129">
        <f t="shared" si="36"/>
        <v>1.46</v>
      </c>
      <c r="W139" s="129">
        <f t="shared" si="36"/>
        <v>1.46</v>
      </c>
      <c r="X139" s="129">
        <f t="shared" si="36"/>
        <v>1.46</v>
      </c>
      <c r="Y139" s="129">
        <f t="shared" si="36"/>
        <v>1.46</v>
      </c>
      <c r="Z139" s="129">
        <f t="shared" si="36"/>
        <v>1.46</v>
      </c>
      <c r="AA139" s="129">
        <f t="shared" si="36"/>
        <v>1.46</v>
      </c>
      <c r="AB139" s="129">
        <f t="shared" si="36"/>
        <v>1.46</v>
      </c>
      <c r="AC139" s="129">
        <f t="shared" si="36"/>
        <v>1.46</v>
      </c>
      <c r="AD139" s="129">
        <f t="shared" si="36"/>
        <v>1.46</v>
      </c>
      <c r="AE139" s="129">
        <f t="shared" si="36"/>
        <v>1.46</v>
      </c>
      <c r="AF139" s="129">
        <f t="shared" si="36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144</v>
      </c>
      <c r="B140" s="128">
        <v>3</v>
      </c>
      <c r="C140" s="129">
        <f t="shared" si="35"/>
        <v>3</v>
      </c>
      <c r="D140" s="129">
        <f t="shared" si="35"/>
        <v>3</v>
      </c>
      <c r="E140" s="129">
        <f t="shared" si="35"/>
        <v>3</v>
      </c>
      <c r="F140" s="129">
        <f t="shared" si="35"/>
        <v>3</v>
      </c>
      <c r="G140" s="129">
        <f t="shared" si="35"/>
        <v>3</v>
      </c>
      <c r="H140" s="129">
        <f t="shared" si="35"/>
        <v>3</v>
      </c>
      <c r="I140" s="129">
        <f t="shared" si="35"/>
        <v>3</v>
      </c>
      <c r="J140" s="129">
        <f t="shared" si="35"/>
        <v>3</v>
      </c>
      <c r="K140" s="129">
        <f t="shared" si="35"/>
        <v>3</v>
      </c>
      <c r="L140" s="129">
        <f t="shared" si="35"/>
        <v>3</v>
      </c>
      <c r="M140" s="129">
        <f t="shared" si="35"/>
        <v>3</v>
      </c>
      <c r="N140" s="129">
        <f t="shared" si="35"/>
        <v>3</v>
      </c>
      <c r="O140" s="129">
        <f t="shared" si="35"/>
        <v>3</v>
      </c>
      <c r="P140" s="129">
        <f t="shared" si="35"/>
        <v>3</v>
      </c>
      <c r="Q140" s="129">
        <f t="shared" si="35"/>
        <v>3</v>
      </c>
      <c r="R140" s="129">
        <f t="shared" si="35"/>
        <v>3</v>
      </c>
      <c r="S140" s="129">
        <f t="shared" si="36"/>
        <v>3</v>
      </c>
      <c r="T140" s="129">
        <f t="shared" si="36"/>
        <v>3</v>
      </c>
      <c r="U140" s="129">
        <f t="shared" si="36"/>
        <v>3</v>
      </c>
      <c r="V140" s="129">
        <f t="shared" si="36"/>
        <v>3</v>
      </c>
      <c r="W140" s="129">
        <f t="shared" si="36"/>
        <v>3</v>
      </c>
      <c r="X140" s="129">
        <f t="shared" si="36"/>
        <v>3</v>
      </c>
      <c r="Y140" s="129">
        <f t="shared" si="36"/>
        <v>3</v>
      </c>
      <c r="Z140" s="129">
        <f t="shared" si="36"/>
        <v>3</v>
      </c>
      <c r="AA140" s="129">
        <f t="shared" si="36"/>
        <v>3</v>
      </c>
      <c r="AB140" s="129">
        <f t="shared" si="36"/>
        <v>3</v>
      </c>
      <c r="AC140" s="129">
        <f t="shared" si="36"/>
        <v>3</v>
      </c>
      <c r="AD140" s="129">
        <f t="shared" si="36"/>
        <v>3</v>
      </c>
      <c r="AE140" s="129">
        <f t="shared" si="36"/>
        <v>3</v>
      </c>
      <c r="AF140" s="129">
        <f t="shared" si="36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145</v>
      </c>
      <c r="B141" s="128">
        <v>3.3</v>
      </c>
      <c r="C141" s="129">
        <f t="shared" si="35"/>
        <v>3.3</v>
      </c>
      <c r="D141" s="129">
        <f t="shared" si="35"/>
        <v>3.3</v>
      </c>
      <c r="E141" s="129">
        <f t="shared" si="35"/>
        <v>3.3</v>
      </c>
      <c r="F141" s="129">
        <f t="shared" si="35"/>
        <v>3.3</v>
      </c>
      <c r="G141" s="129">
        <f t="shared" si="35"/>
        <v>3.3</v>
      </c>
      <c r="H141" s="129">
        <f t="shared" si="35"/>
        <v>3.3</v>
      </c>
      <c r="I141" s="129">
        <f t="shared" si="35"/>
        <v>3.3</v>
      </c>
      <c r="J141" s="129">
        <f t="shared" si="35"/>
        <v>3.3</v>
      </c>
      <c r="K141" s="129">
        <f t="shared" si="35"/>
        <v>3.3</v>
      </c>
      <c r="L141" s="129">
        <f t="shared" si="35"/>
        <v>3.3</v>
      </c>
      <c r="M141" s="129">
        <f t="shared" si="35"/>
        <v>3.3</v>
      </c>
      <c r="N141" s="129">
        <f t="shared" si="35"/>
        <v>3.3</v>
      </c>
      <c r="O141" s="129">
        <f t="shared" si="35"/>
        <v>3.3</v>
      </c>
      <c r="P141" s="129">
        <f t="shared" si="35"/>
        <v>3.3</v>
      </c>
      <c r="Q141" s="129">
        <f t="shared" si="35"/>
        <v>3.3</v>
      </c>
      <c r="R141" s="129">
        <f t="shared" si="35"/>
        <v>3.3</v>
      </c>
      <c r="S141" s="129">
        <f t="shared" si="36"/>
        <v>3.3</v>
      </c>
      <c r="T141" s="129">
        <f t="shared" si="36"/>
        <v>3.3</v>
      </c>
      <c r="U141" s="129">
        <f t="shared" si="36"/>
        <v>3.3</v>
      </c>
      <c r="V141" s="129">
        <f t="shared" si="36"/>
        <v>3.3</v>
      </c>
      <c r="W141" s="129">
        <f t="shared" si="36"/>
        <v>3.3</v>
      </c>
      <c r="X141" s="129">
        <f t="shared" si="36"/>
        <v>3.3</v>
      </c>
      <c r="Y141" s="129">
        <f t="shared" si="36"/>
        <v>3.3</v>
      </c>
      <c r="Z141" s="129">
        <f t="shared" si="36"/>
        <v>3.3</v>
      </c>
      <c r="AA141" s="129">
        <f t="shared" si="36"/>
        <v>3.3</v>
      </c>
      <c r="AB141" s="129">
        <f t="shared" si="36"/>
        <v>3.3</v>
      </c>
      <c r="AC141" s="129">
        <f t="shared" si="36"/>
        <v>3.3</v>
      </c>
      <c r="AD141" s="129">
        <f t="shared" si="36"/>
        <v>3.3</v>
      </c>
      <c r="AE141" s="129">
        <f t="shared" si="36"/>
        <v>3.3</v>
      </c>
      <c r="AF141" s="129">
        <f t="shared" si="36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146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147</v>
      </c>
      <c r="B143" s="128">
        <v>1.76</v>
      </c>
      <c r="C143" s="129">
        <f t="shared" ref="C143:R144" si="37">B143</f>
        <v>1.76</v>
      </c>
      <c r="D143" s="129">
        <f t="shared" si="37"/>
        <v>1.76</v>
      </c>
      <c r="E143" s="129">
        <f t="shared" si="37"/>
        <v>1.76</v>
      </c>
      <c r="F143" s="129">
        <f t="shared" si="37"/>
        <v>1.76</v>
      </c>
      <c r="G143" s="129">
        <f t="shared" si="37"/>
        <v>1.76</v>
      </c>
      <c r="H143" s="129">
        <f t="shared" si="37"/>
        <v>1.76</v>
      </c>
      <c r="I143" s="129">
        <f t="shared" si="37"/>
        <v>1.76</v>
      </c>
      <c r="J143" s="129">
        <f t="shared" si="37"/>
        <v>1.76</v>
      </c>
      <c r="K143" s="129">
        <f t="shared" si="37"/>
        <v>1.76</v>
      </c>
      <c r="L143" s="129">
        <f t="shared" si="37"/>
        <v>1.76</v>
      </c>
      <c r="M143" s="129">
        <f t="shared" si="37"/>
        <v>1.76</v>
      </c>
      <c r="N143" s="129">
        <f t="shared" si="37"/>
        <v>1.76</v>
      </c>
      <c r="O143" s="129">
        <f t="shared" si="37"/>
        <v>1.76</v>
      </c>
      <c r="P143" s="129">
        <f t="shared" si="37"/>
        <v>1.76</v>
      </c>
      <c r="Q143" s="129">
        <f t="shared" si="37"/>
        <v>1.76</v>
      </c>
      <c r="R143" s="129">
        <f t="shared" si="37"/>
        <v>1.76</v>
      </c>
      <c r="S143" s="129">
        <f t="shared" ref="S143:AF144" si="38">R143</f>
        <v>1.76</v>
      </c>
      <c r="T143" s="129">
        <f t="shared" si="38"/>
        <v>1.76</v>
      </c>
      <c r="U143" s="129">
        <f t="shared" si="38"/>
        <v>1.76</v>
      </c>
      <c r="V143" s="129">
        <f t="shared" si="38"/>
        <v>1.76</v>
      </c>
      <c r="W143" s="129">
        <f t="shared" si="38"/>
        <v>1.76</v>
      </c>
      <c r="X143" s="129">
        <f t="shared" si="38"/>
        <v>1.76</v>
      </c>
      <c r="Y143" s="129">
        <f t="shared" si="38"/>
        <v>1.76</v>
      </c>
      <c r="Z143" s="129">
        <f t="shared" si="38"/>
        <v>1.76</v>
      </c>
      <c r="AA143" s="129">
        <f t="shared" si="38"/>
        <v>1.76</v>
      </c>
      <c r="AB143" s="129">
        <f t="shared" si="38"/>
        <v>1.76</v>
      </c>
      <c r="AC143" s="129">
        <f t="shared" si="38"/>
        <v>1.76</v>
      </c>
      <c r="AD143" s="129">
        <f t="shared" si="38"/>
        <v>1.76</v>
      </c>
      <c r="AE143" s="129">
        <f t="shared" si="38"/>
        <v>1.76</v>
      </c>
      <c r="AF143" s="129">
        <f t="shared" si="38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148</v>
      </c>
      <c r="B144" s="128">
        <v>0</v>
      </c>
      <c r="C144" s="129">
        <f t="shared" si="37"/>
        <v>0</v>
      </c>
      <c r="D144" s="129">
        <f t="shared" si="37"/>
        <v>0</v>
      </c>
      <c r="E144" s="129">
        <f t="shared" si="37"/>
        <v>0</v>
      </c>
      <c r="F144" s="129">
        <f t="shared" si="37"/>
        <v>0</v>
      </c>
      <c r="G144" s="129">
        <f t="shared" si="37"/>
        <v>0</v>
      </c>
      <c r="H144" s="129">
        <f t="shared" si="37"/>
        <v>0</v>
      </c>
      <c r="I144" s="129">
        <f t="shared" si="37"/>
        <v>0</v>
      </c>
      <c r="J144" s="129">
        <f t="shared" si="37"/>
        <v>0</v>
      </c>
      <c r="K144" s="129">
        <f t="shared" si="37"/>
        <v>0</v>
      </c>
      <c r="L144" s="129">
        <f t="shared" si="37"/>
        <v>0</v>
      </c>
      <c r="M144" s="129">
        <f t="shared" si="37"/>
        <v>0</v>
      </c>
      <c r="N144" s="129">
        <f t="shared" si="37"/>
        <v>0</v>
      </c>
      <c r="O144" s="129">
        <f t="shared" si="37"/>
        <v>0</v>
      </c>
      <c r="P144" s="129">
        <f t="shared" si="37"/>
        <v>0</v>
      </c>
      <c r="Q144" s="129">
        <f t="shared" si="37"/>
        <v>0</v>
      </c>
      <c r="R144" s="129">
        <f t="shared" si="37"/>
        <v>0</v>
      </c>
      <c r="S144" s="129">
        <f t="shared" si="38"/>
        <v>0</v>
      </c>
      <c r="T144" s="129">
        <f t="shared" si="38"/>
        <v>0</v>
      </c>
      <c r="U144" s="129">
        <f t="shared" si="38"/>
        <v>0</v>
      </c>
      <c r="V144" s="129">
        <f t="shared" si="38"/>
        <v>0</v>
      </c>
      <c r="W144" s="129">
        <f t="shared" si="38"/>
        <v>0</v>
      </c>
      <c r="X144" s="129">
        <f t="shared" si="38"/>
        <v>0</v>
      </c>
      <c r="Y144" s="129">
        <f t="shared" si="38"/>
        <v>0</v>
      </c>
      <c r="Z144" s="129">
        <f t="shared" si="38"/>
        <v>0</v>
      </c>
      <c r="AA144" s="129">
        <f t="shared" si="38"/>
        <v>0</v>
      </c>
      <c r="AB144" s="129">
        <f t="shared" si="38"/>
        <v>0</v>
      </c>
      <c r="AC144" s="129">
        <f t="shared" si="38"/>
        <v>0</v>
      </c>
      <c r="AD144" s="129">
        <f t="shared" si="38"/>
        <v>0</v>
      </c>
      <c r="AE144" s="129">
        <f t="shared" si="38"/>
        <v>0</v>
      </c>
      <c r="AF144" s="129">
        <f t="shared" si="38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149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150</v>
      </c>
      <c r="B146" s="128">
        <v>0.1</v>
      </c>
      <c r="C146" s="129">
        <f t="shared" ref="C146:R149" si="39">B146</f>
        <v>0.1</v>
      </c>
      <c r="D146" s="129">
        <f t="shared" si="39"/>
        <v>0.1</v>
      </c>
      <c r="E146" s="129">
        <f t="shared" si="39"/>
        <v>0.1</v>
      </c>
      <c r="F146" s="129">
        <f t="shared" si="39"/>
        <v>0.1</v>
      </c>
      <c r="G146" s="129">
        <f t="shared" si="39"/>
        <v>0.1</v>
      </c>
      <c r="H146" s="129">
        <f t="shared" si="39"/>
        <v>0.1</v>
      </c>
      <c r="I146" s="129">
        <f t="shared" si="39"/>
        <v>0.1</v>
      </c>
      <c r="J146" s="129">
        <f t="shared" si="39"/>
        <v>0.1</v>
      </c>
      <c r="K146" s="129">
        <f t="shared" si="39"/>
        <v>0.1</v>
      </c>
      <c r="L146" s="129">
        <f t="shared" si="39"/>
        <v>0.1</v>
      </c>
      <c r="M146" s="129">
        <f t="shared" si="39"/>
        <v>0.1</v>
      </c>
      <c r="N146" s="129">
        <f t="shared" si="39"/>
        <v>0.1</v>
      </c>
      <c r="O146" s="129">
        <f t="shared" si="39"/>
        <v>0.1</v>
      </c>
      <c r="P146" s="129">
        <f t="shared" si="39"/>
        <v>0.1</v>
      </c>
      <c r="Q146" s="129">
        <f t="shared" si="39"/>
        <v>0.1</v>
      </c>
      <c r="R146" s="129">
        <f t="shared" si="39"/>
        <v>0.1</v>
      </c>
      <c r="S146" s="129">
        <f t="shared" ref="S146:AF149" si="40">R146</f>
        <v>0.1</v>
      </c>
      <c r="T146" s="129">
        <f t="shared" si="40"/>
        <v>0.1</v>
      </c>
      <c r="U146" s="129">
        <f t="shared" si="40"/>
        <v>0.1</v>
      </c>
      <c r="V146" s="129">
        <f t="shared" si="40"/>
        <v>0.1</v>
      </c>
      <c r="W146" s="129">
        <f t="shared" si="40"/>
        <v>0.1</v>
      </c>
      <c r="X146" s="129">
        <f t="shared" si="40"/>
        <v>0.1</v>
      </c>
      <c r="Y146" s="129">
        <f t="shared" si="40"/>
        <v>0.1</v>
      </c>
      <c r="Z146" s="129">
        <f t="shared" si="40"/>
        <v>0.1</v>
      </c>
      <c r="AA146" s="129">
        <f t="shared" si="40"/>
        <v>0.1</v>
      </c>
      <c r="AB146" s="129">
        <f t="shared" si="40"/>
        <v>0.1</v>
      </c>
      <c r="AC146" s="129">
        <f t="shared" si="40"/>
        <v>0.1</v>
      </c>
      <c r="AD146" s="129">
        <f t="shared" si="40"/>
        <v>0.1</v>
      </c>
      <c r="AE146" s="129">
        <f t="shared" si="40"/>
        <v>0.1</v>
      </c>
      <c r="AF146" s="129">
        <f t="shared" si="40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151</v>
      </c>
      <c r="B147" s="128">
        <v>2.0499999999999998</v>
      </c>
      <c r="C147" s="129">
        <f t="shared" si="39"/>
        <v>2.0499999999999998</v>
      </c>
      <c r="D147" s="129">
        <f t="shared" si="39"/>
        <v>2.0499999999999998</v>
      </c>
      <c r="E147" s="129">
        <f t="shared" si="39"/>
        <v>2.0499999999999998</v>
      </c>
      <c r="F147" s="129">
        <f t="shared" si="39"/>
        <v>2.0499999999999998</v>
      </c>
      <c r="G147" s="129">
        <f t="shared" si="39"/>
        <v>2.0499999999999998</v>
      </c>
      <c r="H147" s="129">
        <f t="shared" si="39"/>
        <v>2.0499999999999998</v>
      </c>
      <c r="I147" s="129">
        <f t="shared" si="39"/>
        <v>2.0499999999999998</v>
      </c>
      <c r="J147" s="129">
        <f t="shared" si="39"/>
        <v>2.0499999999999998</v>
      </c>
      <c r="K147" s="129">
        <f t="shared" si="39"/>
        <v>2.0499999999999998</v>
      </c>
      <c r="L147" s="129">
        <f t="shared" si="39"/>
        <v>2.0499999999999998</v>
      </c>
      <c r="M147" s="129">
        <f t="shared" si="39"/>
        <v>2.0499999999999998</v>
      </c>
      <c r="N147" s="129">
        <f t="shared" si="39"/>
        <v>2.0499999999999998</v>
      </c>
      <c r="O147" s="129">
        <f t="shared" si="39"/>
        <v>2.0499999999999998</v>
      </c>
      <c r="P147" s="129">
        <f t="shared" si="39"/>
        <v>2.0499999999999998</v>
      </c>
      <c r="Q147" s="129">
        <f t="shared" si="39"/>
        <v>2.0499999999999998</v>
      </c>
      <c r="R147" s="129">
        <f t="shared" si="39"/>
        <v>2.0499999999999998</v>
      </c>
      <c r="S147" s="129">
        <f t="shared" si="40"/>
        <v>2.0499999999999998</v>
      </c>
      <c r="T147" s="129">
        <f t="shared" si="40"/>
        <v>2.0499999999999998</v>
      </c>
      <c r="U147" s="129">
        <f t="shared" si="40"/>
        <v>2.0499999999999998</v>
      </c>
      <c r="V147" s="129">
        <f t="shared" si="40"/>
        <v>2.0499999999999998</v>
      </c>
      <c r="W147" s="129">
        <f t="shared" si="40"/>
        <v>2.0499999999999998</v>
      </c>
      <c r="X147" s="129">
        <f t="shared" si="40"/>
        <v>2.0499999999999998</v>
      </c>
      <c r="Y147" s="129">
        <f t="shared" si="40"/>
        <v>2.0499999999999998</v>
      </c>
      <c r="Z147" s="129">
        <f t="shared" si="40"/>
        <v>2.0499999999999998</v>
      </c>
      <c r="AA147" s="129">
        <f t="shared" si="40"/>
        <v>2.0499999999999998</v>
      </c>
      <c r="AB147" s="129">
        <f t="shared" si="40"/>
        <v>2.0499999999999998</v>
      </c>
      <c r="AC147" s="129">
        <f t="shared" si="40"/>
        <v>2.0499999999999998</v>
      </c>
      <c r="AD147" s="129">
        <f t="shared" si="40"/>
        <v>2.0499999999999998</v>
      </c>
      <c r="AE147" s="129">
        <f t="shared" si="40"/>
        <v>2.0499999999999998</v>
      </c>
      <c r="AF147" s="129">
        <f t="shared" si="40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152</v>
      </c>
      <c r="B148" s="128">
        <v>2.7</v>
      </c>
      <c r="C148" s="129">
        <f t="shared" si="39"/>
        <v>2.7</v>
      </c>
      <c r="D148" s="129">
        <f t="shared" si="39"/>
        <v>2.7</v>
      </c>
      <c r="E148" s="129">
        <f t="shared" si="39"/>
        <v>2.7</v>
      </c>
      <c r="F148" s="129">
        <f t="shared" si="39"/>
        <v>2.7</v>
      </c>
      <c r="G148" s="129">
        <f t="shared" si="39"/>
        <v>2.7</v>
      </c>
      <c r="H148" s="129">
        <f t="shared" si="39"/>
        <v>2.7</v>
      </c>
      <c r="I148" s="129">
        <f t="shared" si="39"/>
        <v>2.7</v>
      </c>
      <c r="J148" s="129">
        <f t="shared" si="39"/>
        <v>2.7</v>
      </c>
      <c r="K148" s="129">
        <f t="shared" si="39"/>
        <v>2.7</v>
      </c>
      <c r="L148" s="129">
        <f t="shared" si="39"/>
        <v>2.7</v>
      </c>
      <c r="M148" s="129">
        <f t="shared" si="39"/>
        <v>2.7</v>
      </c>
      <c r="N148" s="129">
        <f t="shared" si="39"/>
        <v>2.7</v>
      </c>
      <c r="O148" s="129">
        <f t="shared" si="39"/>
        <v>2.7</v>
      </c>
      <c r="P148" s="129">
        <f t="shared" si="39"/>
        <v>2.7</v>
      </c>
      <c r="Q148" s="129">
        <f t="shared" si="39"/>
        <v>2.7</v>
      </c>
      <c r="R148" s="129">
        <f t="shared" si="39"/>
        <v>2.7</v>
      </c>
      <c r="S148" s="129">
        <f t="shared" si="40"/>
        <v>2.7</v>
      </c>
      <c r="T148" s="129">
        <f t="shared" si="40"/>
        <v>2.7</v>
      </c>
      <c r="U148" s="129">
        <f t="shared" si="40"/>
        <v>2.7</v>
      </c>
      <c r="V148" s="129">
        <f t="shared" si="40"/>
        <v>2.7</v>
      </c>
      <c r="W148" s="129">
        <f t="shared" si="40"/>
        <v>2.7</v>
      </c>
      <c r="X148" s="129">
        <f t="shared" si="40"/>
        <v>2.7</v>
      </c>
      <c r="Y148" s="129">
        <f t="shared" si="40"/>
        <v>2.7</v>
      </c>
      <c r="Z148" s="129">
        <f t="shared" si="40"/>
        <v>2.7</v>
      </c>
      <c r="AA148" s="129">
        <f t="shared" si="40"/>
        <v>2.7</v>
      </c>
      <c r="AB148" s="129">
        <f t="shared" si="40"/>
        <v>2.7</v>
      </c>
      <c r="AC148" s="129">
        <f t="shared" si="40"/>
        <v>2.7</v>
      </c>
      <c r="AD148" s="129">
        <f t="shared" si="40"/>
        <v>2.7</v>
      </c>
      <c r="AE148" s="129">
        <f t="shared" si="40"/>
        <v>2.7</v>
      </c>
      <c r="AF148" s="129">
        <f t="shared" si="40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153</v>
      </c>
      <c r="B149" s="128">
        <v>2.15</v>
      </c>
      <c r="C149" s="129">
        <f t="shared" si="39"/>
        <v>2.15</v>
      </c>
      <c r="D149" s="129">
        <f t="shared" si="39"/>
        <v>2.15</v>
      </c>
      <c r="E149" s="129">
        <f t="shared" si="39"/>
        <v>2.15</v>
      </c>
      <c r="F149" s="129">
        <f t="shared" si="39"/>
        <v>2.15</v>
      </c>
      <c r="G149" s="129">
        <f t="shared" si="39"/>
        <v>2.15</v>
      </c>
      <c r="H149" s="129">
        <f t="shared" si="39"/>
        <v>2.15</v>
      </c>
      <c r="I149" s="129">
        <f t="shared" si="39"/>
        <v>2.15</v>
      </c>
      <c r="J149" s="129">
        <f t="shared" si="39"/>
        <v>2.15</v>
      </c>
      <c r="K149" s="129">
        <f t="shared" si="39"/>
        <v>2.15</v>
      </c>
      <c r="L149" s="129">
        <f t="shared" si="39"/>
        <v>2.15</v>
      </c>
      <c r="M149" s="129">
        <f t="shared" si="39"/>
        <v>2.15</v>
      </c>
      <c r="N149" s="129">
        <f t="shared" si="39"/>
        <v>2.15</v>
      </c>
      <c r="O149" s="129">
        <f t="shared" si="39"/>
        <v>2.15</v>
      </c>
      <c r="P149" s="129">
        <f t="shared" si="39"/>
        <v>2.15</v>
      </c>
      <c r="Q149" s="129">
        <f t="shared" si="39"/>
        <v>2.15</v>
      </c>
      <c r="R149" s="129">
        <f t="shared" si="39"/>
        <v>2.15</v>
      </c>
      <c r="S149" s="129">
        <f t="shared" si="40"/>
        <v>2.15</v>
      </c>
      <c r="T149" s="129">
        <f t="shared" si="40"/>
        <v>2.15</v>
      </c>
      <c r="U149" s="129">
        <f t="shared" si="40"/>
        <v>2.15</v>
      </c>
      <c r="V149" s="129">
        <f t="shared" si="40"/>
        <v>2.15</v>
      </c>
      <c r="W149" s="129">
        <f t="shared" si="40"/>
        <v>2.15</v>
      </c>
      <c r="X149" s="129">
        <f t="shared" si="40"/>
        <v>2.15</v>
      </c>
      <c r="Y149" s="129">
        <f t="shared" si="40"/>
        <v>2.15</v>
      </c>
      <c r="Z149" s="129">
        <f t="shared" si="40"/>
        <v>2.15</v>
      </c>
      <c r="AA149" s="129">
        <f t="shared" si="40"/>
        <v>2.15</v>
      </c>
      <c r="AB149" s="129">
        <f t="shared" si="40"/>
        <v>2.15</v>
      </c>
      <c r="AC149" s="129">
        <f t="shared" si="40"/>
        <v>2.15</v>
      </c>
      <c r="AD149" s="129">
        <f t="shared" si="40"/>
        <v>2.15</v>
      </c>
      <c r="AE149" s="129">
        <f t="shared" si="40"/>
        <v>2.15</v>
      </c>
      <c r="AF149" s="129">
        <f t="shared" si="40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154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155</v>
      </c>
      <c r="B151" s="128">
        <v>0.9</v>
      </c>
      <c r="C151" s="129">
        <f t="shared" ref="C151:R163" si="41">B151</f>
        <v>0.9</v>
      </c>
      <c r="D151" s="129">
        <f t="shared" si="41"/>
        <v>0.9</v>
      </c>
      <c r="E151" s="129">
        <f t="shared" si="41"/>
        <v>0.9</v>
      </c>
      <c r="F151" s="129">
        <f t="shared" si="41"/>
        <v>0.9</v>
      </c>
      <c r="G151" s="129">
        <f t="shared" si="41"/>
        <v>0.9</v>
      </c>
      <c r="H151" s="129">
        <f t="shared" si="41"/>
        <v>0.9</v>
      </c>
      <c r="I151" s="129">
        <f t="shared" si="41"/>
        <v>0.9</v>
      </c>
      <c r="J151" s="129">
        <f t="shared" si="41"/>
        <v>0.9</v>
      </c>
      <c r="K151" s="129">
        <f t="shared" si="41"/>
        <v>0.9</v>
      </c>
      <c r="L151" s="129">
        <f t="shared" si="41"/>
        <v>0.9</v>
      </c>
      <c r="M151" s="129">
        <f t="shared" si="41"/>
        <v>0.9</v>
      </c>
      <c r="N151" s="129">
        <f t="shared" si="41"/>
        <v>0.9</v>
      </c>
      <c r="O151" s="129">
        <f t="shared" si="41"/>
        <v>0.9</v>
      </c>
      <c r="P151" s="129">
        <f t="shared" si="41"/>
        <v>0.9</v>
      </c>
      <c r="Q151" s="129">
        <f t="shared" si="41"/>
        <v>0.9</v>
      </c>
      <c r="R151" s="129">
        <f t="shared" si="41"/>
        <v>0.9</v>
      </c>
      <c r="S151" s="129">
        <f t="shared" ref="R151:AF163" si="42">R151</f>
        <v>0.9</v>
      </c>
      <c r="T151" s="129">
        <f t="shared" si="42"/>
        <v>0.9</v>
      </c>
      <c r="U151" s="129">
        <f t="shared" si="42"/>
        <v>0.9</v>
      </c>
      <c r="V151" s="129">
        <f t="shared" si="42"/>
        <v>0.9</v>
      </c>
      <c r="W151" s="129">
        <f t="shared" si="42"/>
        <v>0.9</v>
      </c>
      <c r="X151" s="129">
        <f t="shared" si="42"/>
        <v>0.9</v>
      </c>
      <c r="Y151" s="129">
        <f t="shared" si="42"/>
        <v>0.9</v>
      </c>
      <c r="Z151" s="129">
        <f t="shared" si="42"/>
        <v>0.9</v>
      </c>
      <c r="AA151" s="129">
        <f t="shared" si="42"/>
        <v>0.9</v>
      </c>
      <c r="AB151" s="129">
        <f t="shared" si="42"/>
        <v>0.9</v>
      </c>
      <c r="AC151" s="129">
        <f t="shared" si="42"/>
        <v>0.9</v>
      </c>
      <c r="AD151" s="129">
        <f t="shared" si="42"/>
        <v>0.9</v>
      </c>
      <c r="AE151" s="129">
        <f t="shared" si="42"/>
        <v>0.9</v>
      </c>
      <c r="AF151" s="129">
        <f t="shared" si="42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156</v>
      </c>
      <c r="B152" s="128">
        <v>1.08</v>
      </c>
      <c r="C152" s="129">
        <f t="shared" si="41"/>
        <v>1.08</v>
      </c>
      <c r="D152" s="129">
        <f t="shared" si="41"/>
        <v>1.08</v>
      </c>
      <c r="E152" s="129">
        <f t="shared" si="41"/>
        <v>1.08</v>
      </c>
      <c r="F152" s="129">
        <f t="shared" si="41"/>
        <v>1.08</v>
      </c>
      <c r="G152" s="129">
        <f t="shared" si="41"/>
        <v>1.08</v>
      </c>
      <c r="H152" s="129">
        <f t="shared" si="41"/>
        <v>1.08</v>
      </c>
      <c r="I152" s="129">
        <f t="shared" si="41"/>
        <v>1.08</v>
      </c>
      <c r="J152" s="129">
        <f t="shared" si="41"/>
        <v>1.08</v>
      </c>
      <c r="K152" s="129">
        <f t="shared" si="41"/>
        <v>1.08</v>
      </c>
      <c r="L152" s="129">
        <f t="shared" si="41"/>
        <v>1.08</v>
      </c>
      <c r="M152" s="129">
        <f t="shared" si="41"/>
        <v>1.08</v>
      </c>
      <c r="N152" s="129">
        <f t="shared" si="41"/>
        <v>1.08</v>
      </c>
      <c r="O152" s="129">
        <f t="shared" si="41"/>
        <v>1.08</v>
      </c>
      <c r="P152" s="129">
        <f t="shared" si="41"/>
        <v>1.08</v>
      </c>
      <c r="Q152" s="129">
        <f t="shared" si="41"/>
        <v>1.08</v>
      </c>
      <c r="R152" s="129">
        <f t="shared" si="41"/>
        <v>1.08</v>
      </c>
      <c r="S152" s="129">
        <f t="shared" si="42"/>
        <v>1.08</v>
      </c>
      <c r="T152" s="129">
        <f t="shared" si="42"/>
        <v>1.08</v>
      </c>
      <c r="U152" s="129">
        <f t="shared" si="42"/>
        <v>1.08</v>
      </c>
      <c r="V152" s="129">
        <f t="shared" si="42"/>
        <v>1.08</v>
      </c>
      <c r="W152" s="129">
        <f t="shared" si="42"/>
        <v>1.08</v>
      </c>
      <c r="X152" s="129">
        <f t="shared" si="42"/>
        <v>1.08</v>
      </c>
      <c r="Y152" s="129">
        <f t="shared" si="42"/>
        <v>1.08</v>
      </c>
      <c r="Z152" s="129">
        <f t="shared" si="42"/>
        <v>1.08</v>
      </c>
      <c r="AA152" s="129">
        <f t="shared" si="42"/>
        <v>1.08</v>
      </c>
      <c r="AB152" s="129">
        <f t="shared" si="42"/>
        <v>1.08</v>
      </c>
      <c r="AC152" s="129">
        <f t="shared" si="42"/>
        <v>1.08</v>
      </c>
      <c r="AD152" s="129">
        <f t="shared" si="42"/>
        <v>1.08</v>
      </c>
      <c r="AE152" s="129">
        <f t="shared" si="42"/>
        <v>1.08</v>
      </c>
      <c r="AF152" s="129">
        <f t="shared" si="42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157</v>
      </c>
      <c r="B153" s="128">
        <v>2.37</v>
      </c>
      <c r="C153" s="129">
        <f t="shared" si="41"/>
        <v>2.37</v>
      </c>
      <c r="D153" s="129">
        <f t="shared" si="41"/>
        <v>2.37</v>
      </c>
      <c r="E153" s="129">
        <f t="shared" si="41"/>
        <v>2.37</v>
      </c>
      <c r="F153" s="129">
        <f t="shared" si="41"/>
        <v>2.37</v>
      </c>
      <c r="G153" s="129">
        <f t="shared" si="41"/>
        <v>2.37</v>
      </c>
      <c r="H153" s="129">
        <f t="shared" si="41"/>
        <v>2.37</v>
      </c>
      <c r="I153" s="129">
        <f t="shared" si="41"/>
        <v>2.37</v>
      </c>
      <c r="J153" s="129">
        <f t="shared" si="41"/>
        <v>2.37</v>
      </c>
      <c r="K153" s="129">
        <f t="shared" si="41"/>
        <v>2.37</v>
      </c>
      <c r="L153" s="129">
        <f t="shared" si="41"/>
        <v>2.37</v>
      </c>
      <c r="M153" s="129">
        <f t="shared" si="41"/>
        <v>2.37</v>
      </c>
      <c r="N153" s="129">
        <f t="shared" si="41"/>
        <v>2.37</v>
      </c>
      <c r="O153" s="129">
        <f t="shared" si="41"/>
        <v>2.37</v>
      </c>
      <c r="P153" s="129">
        <f t="shared" si="41"/>
        <v>2.37</v>
      </c>
      <c r="Q153" s="129">
        <f t="shared" si="41"/>
        <v>2.37</v>
      </c>
      <c r="R153" s="129">
        <f t="shared" si="41"/>
        <v>2.37</v>
      </c>
      <c r="S153" s="129">
        <f t="shared" si="42"/>
        <v>2.37</v>
      </c>
      <c r="T153" s="129">
        <f t="shared" si="42"/>
        <v>2.37</v>
      </c>
      <c r="U153" s="129">
        <f t="shared" si="42"/>
        <v>2.37</v>
      </c>
      <c r="V153" s="129">
        <f t="shared" si="42"/>
        <v>2.37</v>
      </c>
      <c r="W153" s="129">
        <f t="shared" si="42"/>
        <v>2.37</v>
      </c>
      <c r="X153" s="129">
        <f t="shared" si="42"/>
        <v>2.37</v>
      </c>
      <c r="Y153" s="129">
        <f t="shared" si="42"/>
        <v>2.37</v>
      </c>
      <c r="Z153" s="129">
        <f t="shared" si="42"/>
        <v>2.37</v>
      </c>
      <c r="AA153" s="129">
        <f t="shared" si="42"/>
        <v>2.37</v>
      </c>
      <c r="AB153" s="129">
        <f t="shared" si="42"/>
        <v>2.37</v>
      </c>
      <c r="AC153" s="129">
        <f t="shared" si="42"/>
        <v>2.37</v>
      </c>
      <c r="AD153" s="129">
        <f t="shared" si="42"/>
        <v>2.37</v>
      </c>
      <c r="AE153" s="129">
        <f t="shared" si="42"/>
        <v>2.37</v>
      </c>
      <c r="AF153" s="129">
        <f t="shared" si="42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158</v>
      </c>
      <c r="B154" s="128">
        <v>1.81</v>
      </c>
      <c r="C154" s="129">
        <f t="shared" si="41"/>
        <v>1.81</v>
      </c>
      <c r="D154" s="129">
        <f t="shared" si="41"/>
        <v>1.81</v>
      </c>
      <c r="E154" s="129">
        <f t="shared" si="41"/>
        <v>1.81</v>
      </c>
      <c r="F154" s="129">
        <f t="shared" si="41"/>
        <v>1.81</v>
      </c>
      <c r="G154" s="129">
        <f t="shared" si="41"/>
        <v>1.81</v>
      </c>
      <c r="H154" s="129">
        <f t="shared" si="41"/>
        <v>1.81</v>
      </c>
      <c r="I154" s="129">
        <f t="shared" si="41"/>
        <v>1.81</v>
      </c>
      <c r="J154" s="129">
        <f t="shared" si="41"/>
        <v>1.81</v>
      </c>
      <c r="K154" s="129">
        <f t="shared" si="41"/>
        <v>1.81</v>
      </c>
      <c r="L154" s="129">
        <f t="shared" si="41"/>
        <v>1.81</v>
      </c>
      <c r="M154" s="129">
        <f t="shared" si="41"/>
        <v>1.81</v>
      </c>
      <c r="N154" s="129">
        <f t="shared" si="41"/>
        <v>1.81</v>
      </c>
      <c r="O154" s="129">
        <f t="shared" si="41"/>
        <v>1.81</v>
      </c>
      <c r="P154" s="129">
        <f t="shared" si="41"/>
        <v>1.81</v>
      </c>
      <c r="Q154" s="129">
        <f t="shared" si="41"/>
        <v>1.81</v>
      </c>
      <c r="R154" s="129">
        <f t="shared" si="41"/>
        <v>1.81</v>
      </c>
      <c r="S154" s="129">
        <f t="shared" si="42"/>
        <v>1.81</v>
      </c>
      <c r="T154" s="129">
        <f t="shared" si="42"/>
        <v>1.81</v>
      </c>
      <c r="U154" s="129">
        <f t="shared" si="42"/>
        <v>1.81</v>
      </c>
      <c r="V154" s="129">
        <f t="shared" si="42"/>
        <v>1.81</v>
      </c>
      <c r="W154" s="129">
        <f t="shared" si="42"/>
        <v>1.81</v>
      </c>
      <c r="X154" s="129">
        <f t="shared" si="42"/>
        <v>1.81</v>
      </c>
      <c r="Y154" s="129">
        <f t="shared" si="42"/>
        <v>1.81</v>
      </c>
      <c r="Z154" s="129">
        <f t="shared" si="42"/>
        <v>1.81</v>
      </c>
      <c r="AA154" s="129">
        <f t="shared" si="42"/>
        <v>1.81</v>
      </c>
      <c r="AB154" s="129">
        <f t="shared" si="42"/>
        <v>1.81</v>
      </c>
      <c r="AC154" s="129">
        <f t="shared" si="42"/>
        <v>1.81</v>
      </c>
      <c r="AD154" s="129">
        <f t="shared" si="42"/>
        <v>1.81</v>
      </c>
      <c r="AE154" s="129">
        <f t="shared" si="42"/>
        <v>1.81</v>
      </c>
      <c r="AF154" s="129">
        <f t="shared" si="42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159</v>
      </c>
      <c r="B155" s="128">
        <v>1.0900000000000001</v>
      </c>
      <c r="C155" s="129">
        <f t="shared" si="41"/>
        <v>1.0900000000000001</v>
      </c>
      <c r="D155" s="129">
        <f t="shared" si="41"/>
        <v>1.0900000000000001</v>
      </c>
      <c r="E155" s="129">
        <f t="shared" si="41"/>
        <v>1.0900000000000001</v>
      </c>
      <c r="F155" s="129">
        <f t="shared" si="41"/>
        <v>1.0900000000000001</v>
      </c>
      <c r="G155" s="129">
        <f t="shared" si="41"/>
        <v>1.0900000000000001</v>
      </c>
      <c r="H155" s="129">
        <f t="shared" si="41"/>
        <v>1.0900000000000001</v>
      </c>
      <c r="I155" s="129">
        <f t="shared" si="41"/>
        <v>1.0900000000000001</v>
      </c>
      <c r="J155" s="129">
        <f t="shared" si="41"/>
        <v>1.0900000000000001</v>
      </c>
      <c r="K155" s="129">
        <f t="shared" si="41"/>
        <v>1.0900000000000001</v>
      </c>
      <c r="L155" s="129">
        <f t="shared" si="41"/>
        <v>1.0900000000000001</v>
      </c>
      <c r="M155" s="129">
        <f t="shared" si="41"/>
        <v>1.0900000000000001</v>
      </c>
      <c r="N155" s="129">
        <f t="shared" si="41"/>
        <v>1.0900000000000001</v>
      </c>
      <c r="O155" s="129">
        <f t="shared" si="41"/>
        <v>1.0900000000000001</v>
      </c>
      <c r="P155" s="129">
        <f t="shared" si="41"/>
        <v>1.0900000000000001</v>
      </c>
      <c r="Q155" s="129">
        <f t="shared" si="41"/>
        <v>1.0900000000000001</v>
      </c>
      <c r="R155" s="129">
        <f t="shared" si="41"/>
        <v>1.0900000000000001</v>
      </c>
      <c r="S155" s="129">
        <f t="shared" si="42"/>
        <v>1.0900000000000001</v>
      </c>
      <c r="T155" s="129">
        <f t="shared" si="42"/>
        <v>1.0900000000000001</v>
      </c>
      <c r="U155" s="129">
        <f t="shared" si="42"/>
        <v>1.0900000000000001</v>
      </c>
      <c r="V155" s="129">
        <f t="shared" si="42"/>
        <v>1.0900000000000001</v>
      </c>
      <c r="W155" s="129">
        <f t="shared" si="42"/>
        <v>1.0900000000000001</v>
      </c>
      <c r="X155" s="129">
        <f t="shared" si="42"/>
        <v>1.0900000000000001</v>
      </c>
      <c r="Y155" s="129">
        <f t="shared" si="42"/>
        <v>1.0900000000000001</v>
      </c>
      <c r="Z155" s="129">
        <f t="shared" si="42"/>
        <v>1.0900000000000001</v>
      </c>
      <c r="AA155" s="129">
        <f t="shared" si="42"/>
        <v>1.0900000000000001</v>
      </c>
      <c r="AB155" s="129">
        <f t="shared" si="42"/>
        <v>1.0900000000000001</v>
      </c>
      <c r="AC155" s="129">
        <f t="shared" si="42"/>
        <v>1.0900000000000001</v>
      </c>
      <c r="AD155" s="129">
        <f t="shared" si="42"/>
        <v>1.0900000000000001</v>
      </c>
      <c r="AE155" s="129">
        <f t="shared" si="42"/>
        <v>1.0900000000000001</v>
      </c>
      <c r="AF155" s="129">
        <f t="shared" si="42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160</v>
      </c>
      <c r="B156" s="128">
        <v>1.58</v>
      </c>
      <c r="C156" s="129">
        <f t="shared" si="41"/>
        <v>1.58</v>
      </c>
      <c r="D156" s="129">
        <f t="shared" si="41"/>
        <v>1.58</v>
      </c>
      <c r="E156" s="129">
        <f t="shared" si="41"/>
        <v>1.58</v>
      </c>
      <c r="F156" s="129">
        <f t="shared" si="41"/>
        <v>1.58</v>
      </c>
      <c r="G156" s="129">
        <f t="shared" si="41"/>
        <v>1.58</v>
      </c>
      <c r="H156" s="129">
        <f t="shared" si="41"/>
        <v>1.58</v>
      </c>
      <c r="I156" s="129">
        <f t="shared" si="41"/>
        <v>1.58</v>
      </c>
      <c r="J156" s="129">
        <f t="shared" si="41"/>
        <v>1.58</v>
      </c>
      <c r="K156" s="129">
        <f t="shared" si="41"/>
        <v>1.58</v>
      </c>
      <c r="L156" s="129">
        <f t="shared" si="41"/>
        <v>1.58</v>
      </c>
      <c r="M156" s="129">
        <f t="shared" si="41"/>
        <v>1.58</v>
      </c>
      <c r="N156" s="129">
        <f t="shared" si="41"/>
        <v>1.58</v>
      </c>
      <c r="O156" s="129">
        <f t="shared" si="41"/>
        <v>1.58</v>
      </c>
      <c r="P156" s="129">
        <f t="shared" si="41"/>
        <v>1.58</v>
      </c>
      <c r="Q156" s="129">
        <f t="shared" si="41"/>
        <v>1.58</v>
      </c>
      <c r="R156" s="129">
        <f t="shared" si="41"/>
        <v>1.58</v>
      </c>
      <c r="S156" s="129">
        <f t="shared" si="42"/>
        <v>1.58</v>
      </c>
      <c r="T156" s="129">
        <f t="shared" si="42"/>
        <v>1.58</v>
      </c>
      <c r="U156" s="129">
        <f t="shared" si="42"/>
        <v>1.58</v>
      </c>
      <c r="V156" s="129">
        <f t="shared" si="42"/>
        <v>1.58</v>
      </c>
      <c r="W156" s="129">
        <f t="shared" si="42"/>
        <v>1.58</v>
      </c>
      <c r="X156" s="129">
        <f t="shared" si="42"/>
        <v>1.58</v>
      </c>
      <c r="Y156" s="129">
        <f t="shared" si="42"/>
        <v>1.58</v>
      </c>
      <c r="Z156" s="129">
        <f t="shared" si="42"/>
        <v>1.58</v>
      </c>
      <c r="AA156" s="129">
        <f t="shared" si="42"/>
        <v>1.58</v>
      </c>
      <c r="AB156" s="129">
        <f t="shared" si="42"/>
        <v>1.58</v>
      </c>
      <c r="AC156" s="129">
        <f t="shared" si="42"/>
        <v>1.58</v>
      </c>
      <c r="AD156" s="129">
        <f t="shared" si="42"/>
        <v>1.58</v>
      </c>
      <c r="AE156" s="129">
        <f t="shared" si="42"/>
        <v>1.58</v>
      </c>
      <c r="AF156" s="129">
        <f t="shared" si="42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161</v>
      </c>
      <c r="B157" s="128">
        <v>2</v>
      </c>
      <c r="C157" s="129">
        <f t="shared" si="41"/>
        <v>2</v>
      </c>
      <c r="D157" s="129">
        <f t="shared" si="41"/>
        <v>2</v>
      </c>
      <c r="E157" s="129">
        <f t="shared" si="41"/>
        <v>2</v>
      </c>
      <c r="F157" s="129">
        <f t="shared" si="41"/>
        <v>2</v>
      </c>
      <c r="G157" s="129">
        <f t="shared" si="41"/>
        <v>2</v>
      </c>
      <c r="H157" s="129">
        <f t="shared" si="41"/>
        <v>2</v>
      </c>
      <c r="I157" s="129">
        <f t="shared" si="41"/>
        <v>2</v>
      </c>
      <c r="J157" s="129">
        <f t="shared" si="41"/>
        <v>2</v>
      </c>
      <c r="K157" s="129">
        <f t="shared" si="41"/>
        <v>2</v>
      </c>
      <c r="L157" s="129">
        <f t="shared" si="41"/>
        <v>2</v>
      </c>
      <c r="M157" s="129">
        <f t="shared" si="41"/>
        <v>2</v>
      </c>
      <c r="N157" s="129">
        <f t="shared" si="41"/>
        <v>2</v>
      </c>
      <c r="O157" s="129">
        <f t="shared" si="41"/>
        <v>2</v>
      </c>
      <c r="P157" s="129">
        <f t="shared" si="41"/>
        <v>2</v>
      </c>
      <c r="Q157" s="129">
        <f t="shared" si="41"/>
        <v>2</v>
      </c>
      <c r="R157" s="129">
        <f t="shared" si="41"/>
        <v>2</v>
      </c>
      <c r="S157" s="129">
        <f t="shared" si="42"/>
        <v>2</v>
      </c>
      <c r="T157" s="129">
        <f t="shared" si="42"/>
        <v>2</v>
      </c>
      <c r="U157" s="129">
        <f t="shared" si="42"/>
        <v>2</v>
      </c>
      <c r="V157" s="129">
        <f t="shared" si="42"/>
        <v>2</v>
      </c>
      <c r="W157" s="129">
        <f t="shared" si="42"/>
        <v>2</v>
      </c>
      <c r="X157" s="129">
        <f t="shared" si="42"/>
        <v>2</v>
      </c>
      <c r="Y157" s="129">
        <f t="shared" si="42"/>
        <v>2</v>
      </c>
      <c r="Z157" s="129">
        <f t="shared" si="42"/>
        <v>2</v>
      </c>
      <c r="AA157" s="129">
        <f t="shared" si="42"/>
        <v>2</v>
      </c>
      <c r="AB157" s="129">
        <f t="shared" si="42"/>
        <v>2</v>
      </c>
      <c r="AC157" s="129">
        <f t="shared" si="42"/>
        <v>2</v>
      </c>
      <c r="AD157" s="129">
        <f t="shared" si="42"/>
        <v>2</v>
      </c>
      <c r="AE157" s="129">
        <f t="shared" si="42"/>
        <v>2</v>
      </c>
      <c r="AF157" s="129">
        <f t="shared" si="42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162</v>
      </c>
      <c r="B158" s="128">
        <v>0.47</v>
      </c>
      <c r="C158" s="129">
        <f t="shared" si="41"/>
        <v>0.47</v>
      </c>
      <c r="D158" s="129">
        <f t="shared" si="41"/>
        <v>0.47</v>
      </c>
      <c r="E158" s="129">
        <f t="shared" si="41"/>
        <v>0.47</v>
      </c>
      <c r="F158" s="129">
        <f t="shared" si="41"/>
        <v>0.47</v>
      </c>
      <c r="G158" s="129">
        <f t="shared" si="41"/>
        <v>0.47</v>
      </c>
      <c r="H158" s="129">
        <f t="shared" si="41"/>
        <v>0.47</v>
      </c>
      <c r="I158" s="129">
        <f t="shared" si="41"/>
        <v>0.47</v>
      </c>
      <c r="J158" s="129">
        <f t="shared" si="41"/>
        <v>0.47</v>
      </c>
      <c r="K158" s="129">
        <f t="shared" si="41"/>
        <v>0.47</v>
      </c>
      <c r="L158" s="129">
        <f t="shared" si="41"/>
        <v>0.47</v>
      </c>
      <c r="M158" s="129">
        <f t="shared" si="41"/>
        <v>0.47</v>
      </c>
      <c r="N158" s="129">
        <f t="shared" si="41"/>
        <v>0.47</v>
      </c>
      <c r="O158" s="129">
        <f t="shared" si="41"/>
        <v>0.47</v>
      </c>
      <c r="P158" s="129">
        <f t="shared" si="41"/>
        <v>0.47</v>
      </c>
      <c r="Q158" s="129">
        <f t="shared" si="41"/>
        <v>0.47</v>
      </c>
      <c r="R158" s="129">
        <f t="shared" si="41"/>
        <v>0.47</v>
      </c>
      <c r="S158" s="129">
        <f t="shared" si="42"/>
        <v>0.47</v>
      </c>
      <c r="T158" s="129">
        <f t="shared" si="42"/>
        <v>0.47</v>
      </c>
      <c r="U158" s="129">
        <f t="shared" si="42"/>
        <v>0.47</v>
      </c>
      <c r="V158" s="129">
        <f t="shared" si="42"/>
        <v>0.47</v>
      </c>
      <c r="W158" s="129">
        <f t="shared" si="42"/>
        <v>0.47</v>
      </c>
      <c r="X158" s="129">
        <f t="shared" si="42"/>
        <v>0.47</v>
      </c>
      <c r="Y158" s="129">
        <f t="shared" si="42"/>
        <v>0.47</v>
      </c>
      <c r="Z158" s="129">
        <f t="shared" si="42"/>
        <v>0.47</v>
      </c>
      <c r="AA158" s="129">
        <f t="shared" si="42"/>
        <v>0.47</v>
      </c>
      <c r="AB158" s="129">
        <f t="shared" si="42"/>
        <v>0.47</v>
      </c>
      <c r="AC158" s="129">
        <f t="shared" si="42"/>
        <v>0.47</v>
      </c>
      <c r="AD158" s="129">
        <f t="shared" si="42"/>
        <v>0.47</v>
      </c>
      <c r="AE158" s="129">
        <f t="shared" si="42"/>
        <v>0.47</v>
      </c>
      <c r="AF158" s="129">
        <f t="shared" si="42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163</v>
      </c>
      <c r="B159" s="128">
        <v>0</v>
      </c>
      <c r="C159" s="129">
        <f t="shared" si="41"/>
        <v>0</v>
      </c>
      <c r="D159" s="129">
        <f t="shared" si="41"/>
        <v>0</v>
      </c>
      <c r="E159" s="129">
        <f t="shared" si="41"/>
        <v>0</v>
      </c>
      <c r="F159" s="129">
        <f t="shared" si="41"/>
        <v>0</v>
      </c>
      <c r="G159" s="129">
        <f t="shared" si="41"/>
        <v>0</v>
      </c>
      <c r="H159" s="129">
        <f t="shared" si="41"/>
        <v>0</v>
      </c>
      <c r="I159" s="129">
        <f t="shared" si="41"/>
        <v>0</v>
      </c>
      <c r="J159" s="129">
        <f t="shared" si="41"/>
        <v>0</v>
      </c>
      <c r="K159" s="129">
        <f t="shared" si="41"/>
        <v>0</v>
      </c>
      <c r="L159" s="129">
        <f t="shared" si="41"/>
        <v>0</v>
      </c>
      <c r="M159" s="129">
        <f t="shared" si="41"/>
        <v>0</v>
      </c>
      <c r="N159" s="129">
        <f t="shared" si="41"/>
        <v>0</v>
      </c>
      <c r="O159" s="129">
        <f t="shared" si="41"/>
        <v>0</v>
      </c>
      <c r="P159" s="129">
        <f t="shared" si="41"/>
        <v>0</v>
      </c>
      <c r="Q159" s="129">
        <f t="shared" si="41"/>
        <v>0</v>
      </c>
      <c r="R159" s="129">
        <f t="shared" si="41"/>
        <v>0</v>
      </c>
      <c r="S159" s="129">
        <f t="shared" si="42"/>
        <v>0</v>
      </c>
      <c r="T159" s="129">
        <f t="shared" si="42"/>
        <v>0</v>
      </c>
      <c r="U159" s="129">
        <f t="shared" si="42"/>
        <v>0</v>
      </c>
      <c r="V159" s="129">
        <f t="shared" si="42"/>
        <v>0</v>
      </c>
      <c r="W159" s="129">
        <f t="shared" si="42"/>
        <v>0</v>
      </c>
      <c r="X159" s="129">
        <f t="shared" si="42"/>
        <v>0</v>
      </c>
      <c r="Y159" s="129">
        <f t="shared" si="42"/>
        <v>0</v>
      </c>
      <c r="Z159" s="129">
        <f t="shared" si="42"/>
        <v>0</v>
      </c>
      <c r="AA159" s="129">
        <f t="shared" si="42"/>
        <v>0</v>
      </c>
      <c r="AB159" s="129">
        <f t="shared" si="42"/>
        <v>0</v>
      </c>
      <c r="AC159" s="129">
        <f t="shared" si="42"/>
        <v>0</v>
      </c>
      <c r="AD159" s="129">
        <f t="shared" si="42"/>
        <v>0</v>
      </c>
      <c r="AE159" s="129">
        <f t="shared" si="42"/>
        <v>0</v>
      </c>
      <c r="AF159" s="129">
        <f t="shared" si="42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164</v>
      </c>
      <c r="B160" s="128">
        <v>0</v>
      </c>
      <c r="C160" s="129">
        <f t="shared" si="41"/>
        <v>0</v>
      </c>
      <c r="D160" s="129">
        <f t="shared" si="41"/>
        <v>0</v>
      </c>
      <c r="E160" s="129">
        <f t="shared" si="41"/>
        <v>0</v>
      </c>
      <c r="F160" s="129">
        <f t="shared" si="41"/>
        <v>0</v>
      </c>
      <c r="G160" s="129">
        <f t="shared" si="41"/>
        <v>0</v>
      </c>
      <c r="H160" s="129">
        <f t="shared" si="41"/>
        <v>0</v>
      </c>
      <c r="I160" s="129">
        <f t="shared" si="41"/>
        <v>0</v>
      </c>
      <c r="J160" s="129">
        <f t="shared" si="41"/>
        <v>0</v>
      </c>
      <c r="K160" s="129">
        <f t="shared" si="41"/>
        <v>0</v>
      </c>
      <c r="L160" s="129">
        <f t="shared" si="41"/>
        <v>0</v>
      </c>
      <c r="M160" s="129">
        <f t="shared" si="41"/>
        <v>0</v>
      </c>
      <c r="N160" s="129">
        <f t="shared" si="41"/>
        <v>0</v>
      </c>
      <c r="O160" s="129">
        <f t="shared" si="41"/>
        <v>0</v>
      </c>
      <c r="P160" s="129">
        <f t="shared" si="41"/>
        <v>0</v>
      </c>
      <c r="Q160" s="129">
        <f t="shared" si="41"/>
        <v>0</v>
      </c>
      <c r="R160" s="129">
        <f t="shared" si="42"/>
        <v>0</v>
      </c>
      <c r="S160" s="129">
        <f t="shared" si="42"/>
        <v>0</v>
      </c>
      <c r="T160" s="129">
        <f t="shared" si="42"/>
        <v>0</v>
      </c>
      <c r="U160" s="129">
        <f t="shared" si="42"/>
        <v>0</v>
      </c>
      <c r="V160" s="129">
        <f t="shared" si="42"/>
        <v>0</v>
      </c>
      <c r="W160" s="129">
        <f t="shared" si="42"/>
        <v>0</v>
      </c>
      <c r="X160" s="129">
        <f t="shared" si="42"/>
        <v>0</v>
      </c>
      <c r="Y160" s="129">
        <f t="shared" si="42"/>
        <v>0</v>
      </c>
      <c r="Z160" s="129">
        <f t="shared" si="42"/>
        <v>0</v>
      </c>
      <c r="AA160" s="129">
        <f t="shared" si="42"/>
        <v>0</v>
      </c>
      <c r="AB160" s="129">
        <f t="shared" si="42"/>
        <v>0</v>
      </c>
      <c r="AC160" s="129">
        <f t="shared" si="42"/>
        <v>0</v>
      </c>
      <c r="AD160" s="129">
        <f t="shared" si="42"/>
        <v>0</v>
      </c>
      <c r="AE160" s="129">
        <f t="shared" si="42"/>
        <v>0</v>
      </c>
      <c r="AF160" s="129">
        <f t="shared" si="42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165</v>
      </c>
      <c r="B161" s="128">
        <v>0.8</v>
      </c>
      <c r="C161" s="129">
        <f t="shared" si="41"/>
        <v>0.8</v>
      </c>
      <c r="D161" s="129">
        <f t="shared" si="41"/>
        <v>0.8</v>
      </c>
      <c r="E161" s="129">
        <f t="shared" si="41"/>
        <v>0.8</v>
      </c>
      <c r="F161" s="129">
        <f t="shared" si="41"/>
        <v>0.8</v>
      </c>
      <c r="G161" s="129">
        <f t="shared" si="41"/>
        <v>0.8</v>
      </c>
      <c r="H161" s="129">
        <f t="shared" si="41"/>
        <v>0.8</v>
      </c>
      <c r="I161" s="129">
        <f t="shared" si="41"/>
        <v>0.8</v>
      </c>
      <c r="J161" s="129">
        <f t="shared" si="41"/>
        <v>0.8</v>
      </c>
      <c r="K161" s="129">
        <f t="shared" si="41"/>
        <v>0.8</v>
      </c>
      <c r="L161" s="129">
        <f t="shared" si="41"/>
        <v>0.8</v>
      </c>
      <c r="M161" s="129">
        <f t="shared" si="41"/>
        <v>0.8</v>
      </c>
      <c r="N161" s="129">
        <f t="shared" si="41"/>
        <v>0.8</v>
      </c>
      <c r="O161" s="129">
        <f t="shared" si="41"/>
        <v>0.8</v>
      </c>
      <c r="P161" s="129">
        <f t="shared" si="41"/>
        <v>0.8</v>
      </c>
      <c r="Q161" s="129">
        <f t="shared" si="41"/>
        <v>0.8</v>
      </c>
      <c r="R161" s="129">
        <f t="shared" si="42"/>
        <v>0.8</v>
      </c>
      <c r="S161" s="129">
        <f t="shared" si="42"/>
        <v>0.8</v>
      </c>
      <c r="T161" s="129">
        <f t="shared" si="42"/>
        <v>0.8</v>
      </c>
      <c r="U161" s="129">
        <f t="shared" si="42"/>
        <v>0.8</v>
      </c>
      <c r="V161" s="129">
        <f t="shared" si="42"/>
        <v>0.8</v>
      </c>
      <c r="W161" s="129">
        <f t="shared" si="42"/>
        <v>0.8</v>
      </c>
      <c r="X161" s="129">
        <f t="shared" si="42"/>
        <v>0.8</v>
      </c>
      <c r="Y161" s="129">
        <f t="shared" si="42"/>
        <v>0.8</v>
      </c>
      <c r="Z161" s="129">
        <f t="shared" si="42"/>
        <v>0.8</v>
      </c>
      <c r="AA161" s="129">
        <f t="shared" si="42"/>
        <v>0.8</v>
      </c>
      <c r="AB161" s="129">
        <f t="shared" si="42"/>
        <v>0.8</v>
      </c>
      <c r="AC161" s="129">
        <f t="shared" si="42"/>
        <v>0.8</v>
      </c>
      <c r="AD161" s="129">
        <f t="shared" si="42"/>
        <v>0.8</v>
      </c>
      <c r="AE161" s="129">
        <f t="shared" si="42"/>
        <v>0.8</v>
      </c>
      <c r="AF161" s="129">
        <f t="shared" si="42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166</v>
      </c>
      <c r="B162" s="128">
        <v>1.5</v>
      </c>
      <c r="C162" s="129">
        <f t="shared" si="41"/>
        <v>1.5</v>
      </c>
      <c r="D162" s="129">
        <f t="shared" si="41"/>
        <v>1.5</v>
      </c>
      <c r="E162" s="129">
        <f t="shared" si="41"/>
        <v>1.5</v>
      </c>
      <c r="F162" s="129">
        <f t="shared" si="41"/>
        <v>1.5</v>
      </c>
      <c r="G162" s="129">
        <f t="shared" si="41"/>
        <v>1.5</v>
      </c>
      <c r="H162" s="129">
        <f t="shared" si="41"/>
        <v>1.5</v>
      </c>
      <c r="I162" s="129">
        <f t="shared" si="41"/>
        <v>1.5</v>
      </c>
      <c r="J162" s="129">
        <f t="shared" si="41"/>
        <v>1.5</v>
      </c>
      <c r="K162" s="129">
        <f t="shared" si="41"/>
        <v>1.5</v>
      </c>
      <c r="L162" s="129">
        <f t="shared" si="41"/>
        <v>1.5</v>
      </c>
      <c r="M162" s="129">
        <f t="shared" si="41"/>
        <v>1.5</v>
      </c>
      <c r="N162" s="129">
        <f t="shared" si="41"/>
        <v>1.5</v>
      </c>
      <c r="O162" s="129">
        <f t="shared" si="41"/>
        <v>1.5</v>
      </c>
      <c r="P162" s="129">
        <f t="shared" si="41"/>
        <v>1.5</v>
      </c>
      <c r="Q162" s="129">
        <f t="shared" si="41"/>
        <v>1.5</v>
      </c>
      <c r="R162" s="129">
        <f t="shared" si="42"/>
        <v>1.5</v>
      </c>
      <c r="S162" s="129">
        <f t="shared" si="42"/>
        <v>1.5</v>
      </c>
      <c r="T162" s="129">
        <f t="shared" si="42"/>
        <v>1.5</v>
      </c>
      <c r="U162" s="129">
        <f t="shared" si="42"/>
        <v>1.5</v>
      </c>
      <c r="V162" s="129">
        <f t="shared" si="42"/>
        <v>1.5</v>
      </c>
      <c r="W162" s="129">
        <f t="shared" si="42"/>
        <v>1.5</v>
      </c>
      <c r="X162" s="129">
        <f t="shared" si="42"/>
        <v>1.5</v>
      </c>
      <c r="Y162" s="129">
        <f t="shared" si="42"/>
        <v>1.5</v>
      </c>
      <c r="Z162" s="129">
        <f t="shared" si="42"/>
        <v>1.5</v>
      </c>
      <c r="AA162" s="129">
        <f t="shared" si="42"/>
        <v>1.5</v>
      </c>
      <c r="AB162" s="129">
        <f t="shared" si="42"/>
        <v>1.5</v>
      </c>
      <c r="AC162" s="129">
        <f t="shared" si="42"/>
        <v>1.5</v>
      </c>
      <c r="AD162" s="129">
        <f t="shared" si="42"/>
        <v>1.5</v>
      </c>
      <c r="AE162" s="129">
        <f t="shared" si="42"/>
        <v>1.5</v>
      </c>
      <c r="AF162" s="129">
        <f t="shared" si="42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167</v>
      </c>
      <c r="B163" s="128">
        <v>1</v>
      </c>
      <c r="C163" s="129">
        <f t="shared" si="41"/>
        <v>1</v>
      </c>
      <c r="D163" s="129">
        <f t="shared" si="41"/>
        <v>1</v>
      </c>
      <c r="E163" s="129">
        <f t="shared" si="41"/>
        <v>1</v>
      </c>
      <c r="F163" s="129">
        <f t="shared" si="41"/>
        <v>1</v>
      </c>
      <c r="G163" s="129">
        <f t="shared" si="41"/>
        <v>1</v>
      </c>
      <c r="H163" s="129">
        <f t="shared" si="41"/>
        <v>1</v>
      </c>
      <c r="I163" s="129">
        <f t="shared" si="41"/>
        <v>1</v>
      </c>
      <c r="J163" s="129">
        <f t="shared" si="41"/>
        <v>1</v>
      </c>
      <c r="K163" s="129">
        <f t="shared" si="41"/>
        <v>1</v>
      </c>
      <c r="L163" s="129">
        <f t="shared" si="41"/>
        <v>1</v>
      </c>
      <c r="M163" s="129">
        <f t="shared" si="41"/>
        <v>1</v>
      </c>
      <c r="N163" s="129">
        <f t="shared" si="41"/>
        <v>1</v>
      </c>
      <c r="O163" s="129">
        <f t="shared" si="41"/>
        <v>1</v>
      </c>
      <c r="P163" s="129">
        <f t="shared" si="41"/>
        <v>1</v>
      </c>
      <c r="Q163" s="129">
        <f t="shared" si="41"/>
        <v>1</v>
      </c>
      <c r="R163" s="129">
        <f t="shared" si="42"/>
        <v>1</v>
      </c>
      <c r="S163" s="129">
        <f t="shared" si="42"/>
        <v>1</v>
      </c>
      <c r="T163" s="129">
        <f t="shared" si="42"/>
        <v>1</v>
      </c>
      <c r="U163" s="129">
        <f t="shared" si="42"/>
        <v>1</v>
      </c>
      <c r="V163" s="129">
        <f t="shared" si="42"/>
        <v>1</v>
      </c>
      <c r="W163" s="129">
        <f t="shared" si="42"/>
        <v>1</v>
      </c>
      <c r="X163" s="129">
        <f t="shared" si="42"/>
        <v>1</v>
      </c>
      <c r="Y163" s="129">
        <f t="shared" si="42"/>
        <v>1</v>
      </c>
      <c r="Z163" s="129">
        <f t="shared" si="42"/>
        <v>1</v>
      </c>
      <c r="AA163" s="129">
        <f t="shared" si="42"/>
        <v>1</v>
      </c>
      <c r="AB163" s="129">
        <f t="shared" si="42"/>
        <v>1</v>
      </c>
      <c r="AC163" s="129">
        <f t="shared" si="42"/>
        <v>1</v>
      </c>
      <c r="AD163" s="129">
        <f t="shared" si="42"/>
        <v>1</v>
      </c>
      <c r="AE163" s="129">
        <f t="shared" si="42"/>
        <v>1</v>
      </c>
      <c r="AF163" s="129">
        <f t="shared" si="42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168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169</v>
      </c>
      <c r="B165" s="128">
        <v>1</v>
      </c>
      <c r="C165" s="129">
        <f t="shared" ref="C165:R172" si="43">B165</f>
        <v>1</v>
      </c>
      <c r="D165" s="129">
        <f t="shared" si="43"/>
        <v>1</v>
      </c>
      <c r="E165" s="129">
        <f t="shared" si="43"/>
        <v>1</v>
      </c>
      <c r="F165" s="129">
        <f t="shared" si="43"/>
        <v>1</v>
      </c>
      <c r="G165" s="129">
        <f t="shared" si="43"/>
        <v>1</v>
      </c>
      <c r="H165" s="129">
        <f t="shared" si="43"/>
        <v>1</v>
      </c>
      <c r="I165" s="129">
        <f t="shared" si="43"/>
        <v>1</v>
      </c>
      <c r="J165" s="129">
        <f t="shared" si="43"/>
        <v>1</v>
      </c>
      <c r="K165" s="129">
        <f t="shared" si="43"/>
        <v>1</v>
      </c>
      <c r="L165" s="129">
        <f t="shared" si="43"/>
        <v>1</v>
      </c>
      <c r="M165" s="129">
        <f t="shared" si="43"/>
        <v>1</v>
      </c>
      <c r="N165" s="129">
        <f t="shared" si="43"/>
        <v>1</v>
      </c>
      <c r="O165" s="129">
        <f t="shared" si="43"/>
        <v>1</v>
      </c>
      <c r="P165" s="129">
        <f t="shared" si="43"/>
        <v>1</v>
      </c>
      <c r="Q165" s="129">
        <f t="shared" si="43"/>
        <v>1</v>
      </c>
      <c r="R165" s="129">
        <f t="shared" si="43"/>
        <v>1</v>
      </c>
      <c r="S165" s="129">
        <f t="shared" ref="R165:AF172" si="44">R165</f>
        <v>1</v>
      </c>
      <c r="T165" s="129">
        <f t="shared" si="44"/>
        <v>1</v>
      </c>
      <c r="U165" s="129">
        <f t="shared" si="44"/>
        <v>1</v>
      </c>
      <c r="V165" s="129">
        <f t="shared" si="44"/>
        <v>1</v>
      </c>
      <c r="W165" s="129">
        <f t="shared" si="44"/>
        <v>1</v>
      </c>
      <c r="X165" s="129">
        <f t="shared" si="44"/>
        <v>1</v>
      </c>
      <c r="Y165" s="129">
        <f t="shared" si="44"/>
        <v>1</v>
      </c>
      <c r="Z165" s="129">
        <f t="shared" si="44"/>
        <v>1</v>
      </c>
      <c r="AA165" s="129">
        <f t="shared" si="44"/>
        <v>1</v>
      </c>
      <c r="AB165" s="129">
        <f t="shared" si="44"/>
        <v>1</v>
      </c>
      <c r="AC165" s="129">
        <f t="shared" si="44"/>
        <v>1</v>
      </c>
      <c r="AD165" s="129">
        <f t="shared" si="44"/>
        <v>1</v>
      </c>
      <c r="AE165" s="129">
        <f t="shared" si="44"/>
        <v>1</v>
      </c>
      <c r="AF165" s="129">
        <f t="shared" si="44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170</v>
      </c>
      <c r="B166" s="128">
        <v>0.42</v>
      </c>
      <c r="C166" s="129">
        <f t="shared" si="43"/>
        <v>0.42</v>
      </c>
      <c r="D166" s="129">
        <f t="shared" si="43"/>
        <v>0.42</v>
      </c>
      <c r="E166" s="129">
        <f t="shared" si="43"/>
        <v>0.42</v>
      </c>
      <c r="F166" s="129">
        <f t="shared" si="43"/>
        <v>0.42</v>
      </c>
      <c r="G166" s="129">
        <f t="shared" si="43"/>
        <v>0.42</v>
      </c>
      <c r="H166" s="129">
        <f t="shared" si="43"/>
        <v>0.42</v>
      </c>
      <c r="I166" s="129">
        <f t="shared" si="43"/>
        <v>0.42</v>
      </c>
      <c r="J166" s="129">
        <f t="shared" si="43"/>
        <v>0.42</v>
      </c>
      <c r="K166" s="129">
        <f t="shared" si="43"/>
        <v>0.42</v>
      </c>
      <c r="L166" s="129">
        <f t="shared" si="43"/>
        <v>0.42</v>
      </c>
      <c r="M166" s="129">
        <f t="shared" si="43"/>
        <v>0.42</v>
      </c>
      <c r="N166" s="129">
        <f t="shared" si="43"/>
        <v>0.42</v>
      </c>
      <c r="O166" s="129">
        <f t="shared" si="43"/>
        <v>0.42</v>
      </c>
      <c r="P166" s="129">
        <f t="shared" si="43"/>
        <v>0.42</v>
      </c>
      <c r="Q166" s="129">
        <f t="shared" si="43"/>
        <v>0.42</v>
      </c>
      <c r="R166" s="129">
        <f t="shared" si="44"/>
        <v>0.42</v>
      </c>
      <c r="S166" s="129">
        <f t="shared" si="44"/>
        <v>0.42</v>
      </c>
      <c r="T166" s="129">
        <f t="shared" si="44"/>
        <v>0.42</v>
      </c>
      <c r="U166" s="129">
        <f t="shared" si="44"/>
        <v>0.42</v>
      </c>
      <c r="V166" s="129">
        <f t="shared" si="44"/>
        <v>0.42</v>
      </c>
      <c r="W166" s="129">
        <f t="shared" si="44"/>
        <v>0.42</v>
      </c>
      <c r="X166" s="129">
        <f t="shared" si="44"/>
        <v>0.42</v>
      </c>
      <c r="Y166" s="129">
        <f t="shared" si="44"/>
        <v>0.42</v>
      </c>
      <c r="Z166" s="129">
        <f t="shared" si="44"/>
        <v>0.42</v>
      </c>
      <c r="AA166" s="129">
        <f t="shared" si="44"/>
        <v>0.42</v>
      </c>
      <c r="AB166" s="129">
        <f t="shared" si="44"/>
        <v>0.42</v>
      </c>
      <c r="AC166" s="129">
        <f t="shared" si="44"/>
        <v>0.42</v>
      </c>
      <c r="AD166" s="129">
        <f t="shared" si="44"/>
        <v>0.42</v>
      </c>
      <c r="AE166" s="129">
        <f t="shared" si="44"/>
        <v>0.42</v>
      </c>
      <c r="AF166" s="129">
        <f t="shared" si="44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171</v>
      </c>
      <c r="B167" s="128">
        <v>0.46</v>
      </c>
      <c r="C167" s="129">
        <f t="shared" si="43"/>
        <v>0.46</v>
      </c>
      <c r="D167" s="129">
        <f t="shared" si="43"/>
        <v>0.46</v>
      </c>
      <c r="E167" s="129">
        <f t="shared" si="43"/>
        <v>0.46</v>
      </c>
      <c r="F167" s="129">
        <f t="shared" si="43"/>
        <v>0.46</v>
      </c>
      <c r="G167" s="129">
        <f t="shared" si="43"/>
        <v>0.46</v>
      </c>
      <c r="H167" s="129">
        <f t="shared" si="43"/>
        <v>0.46</v>
      </c>
      <c r="I167" s="129">
        <f t="shared" si="43"/>
        <v>0.46</v>
      </c>
      <c r="J167" s="129">
        <f t="shared" si="43"/>
        <v>0.46</v>
      </c>
      <c r="K167" s="129">
        <f t="shared" si="43"/>
        <v>0.46</v>
      </c>
      <c r="L167" s="129">
        <f t="shared" si="43"/>
        <v>0.46</v>
      </c>
      <c r="M167" s="129">
        <f t="shared" si="43"/>
        <v>0.46</v>
      </c>
      <c r="N167" s="129">
        <f t="shared" si="43"/>
        <v>0.46</v>
      </c>
      <c r="O167" s="129">
        <f t="shared" si="43"/>
        <v>0.46</v>
      </c>
      <c r="P167" s="129">
        <f t="shared" si="43"/>
        <v>0.46</v>
      </c>
      <c r="Q167" s="129">
        <f t="shared" si="43"/>
        <v>0.46</v>
      </c>
      <c r="R167" s="129">
        <f t="shared" si="44"/>
        <v>0.46</v>
      </c>
      <c r="S167" s="129">
        <f t="shared" si="44"/>
        <v>0.46</v>
      </c>
      <c r="T167" s="129">
        <f t="shared" si="44"/>
        <v>0.46</v>
      </c>
      <c r="U167" s="129">
        <f t="shared" si="44"/>
        <v>0.46</v>
      </c>
      <c r="V167" s="129">
        <f t="shared" si="44"/>
        <v>0.46</v>
      </c>
      <c r="W167" s="129">
        <f t="shared" si="44"/>
        <v>0.46</v>
      </c>
      <c r="X167" s="129">
        <f t="shared" si="44"/>
        <v>0.46</v>
      </c>
      <c r="Y167" s="129">
        <f t="shared" si="44"/>
        <v>0.46</v>
      </c>
      <c r="Z167" s="129">
        <f t="shared" si="44"/>
        <v>0.46</v>
      </c>
      <c r="AA167" s="129">
        <f t="shared" si="44"/>
        <v>0.46</v>
      </c>
      <c r="AB167" s="129">
        <f t="shared" si="44"/>
        <v>0.46</v>
      </c>
      <c r="AC167" s="129">
        <f t="shared" si="44"/>
        <v>0.46</v>
      </c>
      <c r="AD167" s="129">
        <f t="shared" si="44"/>
        <v>0.46</v>
      </c>
      <c r="AE167" s="129">
        <f t="shared" si="44"/>
        <v>0.46</v>
      </c>
      <c r="AF167" s="129">
        <f t="shared" si="44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172</v>
      </c>
      <c r="B168" s="128">
        <v>0.85</v>
      </c>
      <c r="C168" s="129">
        <f t="shared" si="43"/>
        <v>0.85</v>
      </c>
      <c r="D168" s="129">
        <f t="shared" si="43"/>
        <v>0.85</v>
      </c>
      <c r="E168" s="129">
        <f t="shared" si="43"/>
        <v>0.85</v>
      </c>
      <c r="F168" s="129">
        <f t="shared" si="43"/>
        <v>0.85</v>
      </c>
      <c r="G168" s="129">
        <f t="shared" si="43"/>
        <v>0.85</v>
      </c>
      <c r="H168" s="129">
        <f t="shared" si="43"/>
        <v>0.85</v>
      </c>
      <c r="I168" s="129">
        <f t="shared" si="43"/>
        <v>0.85</v>
      </c>
      <c r="J168" s="129">
        <f t="shared" si="43"/>
        <v>0.85</v>
      </c>
      <c r="K168" s="129">
        <f t="shared" si="43"/>
        <v>0.85</v>
      </c>
      <c r="L168" s="129">
        <f t="shared" si="43"/>
        <v>0.85</v>
      </c>
      <c r="M168" s="129">
        <f t="shared" si="43"/>
        <v>0.85</v>
      </c>
      <c r="N168" s="129">
        <f t="shared" si="43"/>
        <v>0.85</v>
      </c>
      <c r="O168" s="129">
        <f t="shared" si="43"/>
        <v>0.85</v>
      </c>
      <c r="P168" s="129">
        <f t="shared" si="43"/>
        <v>0.85</v>
      </c>
      <c r="Q168" s="129">
        <f t="shared" si="43"/>
        <v>0.85</v>
      </c>
      <c r="R168" s="129">
        <f t="shared" si="44"/>
        <v>0.85</v>
      </c>
      <c r="S168" s="129">
        <f t="shared" si="44"/>
        <v>0.85</v>
      </c>
      <c r="T168" s="129">
        <f t="shared" si="44"/>
        <v>0.85</v>
      </c>
      <c r="U168" s="129">
        <f t="shared" si="44"/>
        <v>0.85</v>
      </c>
      <c r="V168" s="129">
        <f t="shared" si="44"/>
        <v>0.85</v>
      </c>
      <c r="W168" s="129">
        <f t="shared" si="44"/>
        <v>0.85</v>
      </c>
      <c r="X168" s="129">
        <f t="shared" si="44"/>
        <v>0.85</v>
      </c>
      <c r="Y168" s="129">
        <f t="shared" si="44"/>
        <v>0.85</v>
      </c>
      <c r="Z168" s="129">
        <f t="shared" si="44"/>
        <v>0.85</v>
      </c>
      <c r="AA168" s="129">
        <f t="shared" si="44"/>
        <v>0.85</v>
      </c>
      <c r="AB168" s="129">
        <f t="shared" si="44"/>
        <v>0.85</v>
      </c>
      <c r="AC168" s="129">
        <f t="shared" si="44"/>
        <v>0.85</v>
      </c>
      <c r="AD168" s="129">
        <f t="shared" si="44"/>
        <v>0.85</v>
      </c>
      <c r="AE168" s="129">
        <f t="shared" si="44"/>
        <v>0.85</v>
      </c>
      <c r="AF168" s="129">
        <f t="shared" si="44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173</v>
      </c>
      <c r="B169" s="128">
        <v>0.9</v>
      </c>
      <c r="C169" s="129">
        <f t="shared" si="43"/>
        <v>0.9</v>
      </c>
      <c r="D169" s="129">
        <f t="shared" si="43"/>
        <v>0.9</v>
      </c>
      <c r="E169" s="129">
        <f t="shared" si="43"/>
        <v>0.9</v>
      </c>
      <c r="F169" s="129">
        <f t="shared" si="43"/>
        <v>0.9</v>
      </c>
      <c r="G169" s="129">
        <f t="shared" si="43"/>
        <v>0.9</v>
      </c>
      <c r="H169" s="129">
        <f t="shared" si="43"/>
        <v>0.9</v>
      </c>
      <c r="I169" s="129">
        <f t="shared" si="43"/>
        <v>0.9</v>
      </c>
      <c r="J169" s="129">
        <f t="shared" si="43"/>
        <v>0.9</v>
      </c>
      <c r="K169" s="129">
        <f t="shared" si="43"/>
        <v>0.9</v>
      </c>
      <c r="L169" s="129">
        <f t="shared" si="43"/>
        <v>0.9</v>
      </c>
      <c r="M169" s="129">
        <f t="shared" si="43"/>
        <v>0.9</v>
      </c>
      <c r="N169" s="129">
        <f t="shared" si="43"/>
        <v>0.9</v>
      </c>
      <c r="O169" s="129">
        <f t="shared" si="43"/>
        <v>0.9</v>
      </c>
      <c r="P169" s="129">
        <f t="shared" si="43"/>
        <v>0.9</v>
      </c>
      <c r="Q169" s="129">
        <f t="shared" si="43"/>
        <v>0.9</v>
      </c>
      <c r="R169" s="129">
        <f t="shared" si="44"/>
        <v>0.9</v>
      </c>
      <c r="S169" s="129">
        <f t="shared" si="44"/>
        <v>0.9</v>
      </c>
      <c r="T169" s="129">
        <f t="shared" si="44"/>
        <v>0.9</v>
      </c>
      <c r="U169" s="129">
        <f t="shared" si="44"/>
        <v>0.9</v>
      </c>
      <c r="V169" s="129">
        <f t="shared" si="44"/>
        <v>0.9</v>
      </c>
      <c r="W169" s="129">
        <f t="shared" si="44"/>
        <v>0.9</v>
      </c>
      <c r="X169" s="129">
        <f t="shared" si="44"/>
        <v>0.9</v>
      </c>
      <c r="Y169" s="129">
        <f t="shared" si="44"/>
        <v>0.9</v>
      </c>
      <c r="Z169" s="129">
        <f t="shared" si="44"/>
        <v>0.9</v>
      </c>
      <c r="AA169" s="129">
        <f t="shared" si="44"/>
        <v>0.9</v>
      </c>
      <c r="AB169" s="129">
        <f t="shared" si="44"/>
        <v>0.9</v>
      </c>
      <c r="AC169" s="129">
        <f t="shared" si="44"/>
        <v>0.9</v>
      </c>
      <c r="AD169" s="129">
        <f t="shared" si="44"/>
        <v>0.9</v>
      </c>
      <c r="AE169" s="129">
        <f t="shared" si="44"/>
        <v>0.9</v>
      </c>
      <c r="AF169" s="129">
        <f t="shared" si="44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174</v>
      </c>
      <c r="B170" s="128">
        <v>0.44</v>
      </c>
      <c r="C170" s="129">
        <f t="shared" si="43"/>
        <v>0.44</v>
      </c>
      <c r="D170" s="129">
        <f t="shared" si="43"/>
        <v>0.44</v>
      </c>
      <c r="E170" s="129">
        <f t="shared" si="43"/>
        <v>0.44</v>
      </c>
      <c r="F170" s="129">
        <f t="shared" si="43"/>
        <v>0.44</v>
      </c>
      <c r="G170" s="129">
        <f t="shared" si="43"/>
        <v>0.44</v>
      </c>
      <c r="H170" s="129">
        <f t="shared" si="43"/>
        <v>0.44</v>
      </c>
      <c r="I170" s="129">
        <f t="shared" si="43"/>
        <v>0.44</v>
      </c>
      <c r="J170" s="129">
        <f t="shared" si="43"/>
        <v>0.44</v>
      </c>
      <c r="K170" s="129">
        <f t="shared" si="43"/>
        <v>0.44</v>
      </c>
      <c r="L170" s="129">
        <f t="shared" si="43"/>
        <v>0.44</v>
      </c>
      <c r="M170" s="129">
        <f t="shared" si="43"/>
        <v>0.44</v>
      </c>
      <c r="N170" s="129">
        <f t="shared" si="43"/>
        <v>0.44</v>
      </c>
      <c r="O170" s="129">
        <f t="shared" si="43"/>
        <v>0.44</v>
      </c>
      <c r="P170" s="129">
        <f t="shared" si="43"/>
        <v>0.44</v>
      </c>
      <c r="Q170" s="129">
        <f t="shared" si="43"/>
        <v>0.44</v>
      </c>
      <c r="R170" s="129">
        <f t="shared" si="44"/>
        <v>0.44</v>
      </c>
      <c r="S170" s="129">
        <f t="shared" si="44"/>
        <v>0.44</v>
      </c>
      <c r="T170" s="129">
        <f t="shared" si="44"/>
        <v>0.44</v>
      </c>
      <c r="U170" s="129">
        <f t="shared" si="44"/>
        <v>0.44</v>
      </c>
      <c r="V170" s="129">
        <f t="shared" si="44"/>
        <v>0.44</v>
      </c>
      <c r="W170" s="129">
        <f t="shared" si="44"/>
        <v>0.44</v>
      </c>
      <c r="X170" s="129">
        <f t="shared" si="44"/>
        <v>0.44</v>
      </c>
      <c r="Y170" s="129">
        <f t="shared" si="44"/>
        <v>0.44</v>
      </c>
      <c r="Z170" s="129">
        <f t="shared" si="44"/>
        <v>0.44</v>
      </c>
      <c r="AA170" s="129">
        <f t="shared" si="44"/>
        <v>0.44</v>
      </c>
      <c r="AB170" s="129">
        <f t="shared" si="44"/>
        <v>0.44</v>
      </c>
      <c r="AC170" s="129">
        <f t="shared" si="44"/>
        <v>0.44</v>
      </c>
      <c r="AD170" s="129">
        <f t="shared" si="44"/>
        <v>0.44</v>
      </c>
      <c r="AE170" s="129">
        <f t="shared" si="44"/>
        <v>0.44</v>
      </c>
      <c r="AF170" s="129">
        <f t="shared" si="44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175</v>
      </c>
      <c r="B171" s="128">
        <v>2.1</v>
      </c>
      <c r="C171" s="129">
        <f t="shared" si="43"/>
        <v>2.1</v>
      </c>
      <c r="D171" s="129">
        <f t="shared" si="43"/>
        <v>2.1</v>
      </c>
      <c r="E171" s="129">
        <f t="shared" si="43"/>
        <v>2.1</v>
      </c>
      <c r="F171" s="129">
        <f t="shared" si="43"/>
        <v>2.1</v>
      </c>
      <c r="G171" s="129">
        <f t="shared" si="43"/>
        <v>2.1</v>
      </c>
      <c r="H171" s="129">
        <f t="shared" si="43"/>
        <v>2.1</v>
      </c>
      <c r="I171" s="129">
        <f t="shared" si="43"/>
        <v>2.1</v>
      </c>
      <c r="J171" s="129">
        <f t="shared" si="43"/>
        <v>2.1</v>
      </c>
      <c r="K171" s="129">
        <f t="shared" si="43"/>
        <v>2.1</v>
      </c>
      <c r="L171" s="129">
        <f t="shared" si="43"/>
        <v>2.1</v>
      </c>
      <c r="M171" s="129">
        <f t="shared" si="43"/>
        <v>2.1</v>
      </c>
      <c r="N171" s="129">
        <f t="shared" si="43"/>
        <v>2.1</v>
      </c>
      <c r="O171" s="129">
        <f t="shared" si="43"/>
        <v>2.1</v>
      </c>
      <c r="P171" s="129">
        <f t="shared" si="43"/>
        <v>2.1</v>
      </c>
      <c r="Q171" s="129">
        <f t="shared" si="43"/>
        <v>2.1</v>
      </c>
      <c r="R171" s="129">
        <f t="shared" si="44"/>
        <v>2.1</v>
      </c>
      <c r="S171" s="129">
        <f t="shared" si="44"/>
        <v>2.1</v>
      </c>
      <c r="T171" s="129">
        <f t="shared" si="44"/>
        <v>2.1</v>
      </c>
      <c r="U171" s="129">
        <f t="shared" si="44"/>
        <v>2.1</v>
      </c>
      <c r="V171" s="129">
        <f t="shared" si="44"/>
        <v>2.1</v>
      </c>
      <c r="W171" s="129">
        <f t="shared" si="44"/>
        <v>2.1</v>
      </c>
      <c r="X171" s="129">
        <f t="shared" si="44"/>
        <v>2.1</v>
      </c>
      <c r="Y171" s="129">
        <f t="shared" si="44"/>
        <v>2.1</v>
      </c>
      <c r="Z171" s="129">
        <f t="shared" si="44"/>
        <v>2.1</v>
      </c>
      <c r="AA171" s="129">
        <f t="shared" si="44"/>
        <v>2.1</v>
      </c>
      <c r="AB171" s="129">
        <f t="shared" si="44"/>
        <v>2.1</v>
      </c>
      <c r="AC171" s="129">
        <f t="shared" si="44"/>
        <v>2.1</v>
      </c>
      <c r="AD171" s="129">
        <f t="shared" si="44"/>
        <v>2.1</v>
      </c>
      <c r="AE171" s="129">
        <f t="shared" si="44"/>
        <v>2.1</v>
      </c>
      <c r="AF171" s="129">
        <f t="shared" si="44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176</v>
      </c>
      <c r="B172" s="128">
        <v>0.9</v>
      </c>
      <c r="C172" s="129">
        <f t="shared" si="43"/>
        <v>0.9</v>
      </c>
      <c r="D172" s="129">
        <f t="shared" si="43"/>
        <v>0.9</v>
      </c>
      <c r="E172" s="129">
        <f t="shared" si="43"/>
        <v>0.9</v>
      </c>
      <c r="F172" s="129">
        <f t="shared" si="43"/>
        <v>0.9</v>
      </c>
      <c r="G172" s="129">
        <f t="shared" si="43"/>
        <v>0.9</v>
      </c>
      <c r="H172" s="129">
        <f t="shared" si="43"/>
        <v>0.9</v>
      </c>
      <c r="I172" s="129">
        <f t="shared" si="43"/>
        <v>0.9</v>
      </c>
      <c r="J172" s="129">
        <f t="shared" si="43"/>
        <v>0.9</v>
      </c>
      <c r="K172" s="129">
        <f t="shared" si="43"/>
        <v>0.9</v>
      </c>
      <c r="L172" s="129">
        <f t="shared" si="43"/>
        <v>0.9</v>
      </c>
      <c r="M172" s="129">
        <f t="shared" si="43"/>
        <v>0.9</v>
      </c>
      <c r="N172" s="129">
        <f t="shared" si="43"/>
        <v>0.9</v>
      </c>
      <c r="O172" s="129">
        <f t="shared" si="43"/>
        <v>0.9</v>
      </c>
      <c r="P172" s="129">
        <f t="shared" si="43"/>
        <v>0.9</v>
      </c>
      <c r="Q172" s="129">
        <f t="shared" si="43"/>
        <v>0.9</v>
      </c>
      <c r="R172" s="129">
        <f t="shared" si="44"/>
        <v>0.9</v>
      </c>
      <c r="S172" s="129">
        <f t="shared" si="44"/>
        <v>0.9</v>
      </c>
      <c r="T172" s="129">
        <f t="shared" si="44"/>
        <v>0.9</v>
      </c>
      <c r="U172" s="129">
        <f t="shared" si="44"/>
        <v>0.9</v>
      </c>
      <c r="V172" s="129">
        <f t="shared" si="44"/>
        <v>0.9</v>
      </c>
      <c r="W172" s="129">
        <f t="shared" si="44"/>
        <v>0.9</v>
      </c>
      <c r="X172" s="129">
        <f t="shared" si="44"/>
        <v>0.9</v>
      </c>
      <c r="Y172" s="129">
        <f t="shared" si="44"/>
        <v>0.9</v>
      </c>
      <c r="Z172" s="129">
        <f t="shared" si="44"/>
        <v>0.9</v>
      </c>
      <c r="AA172" s="129">
        <f t="shared" si="44"/>
        <v>0.9</v>
      </c>
      <c r="AB172" s="129">
        <f t="shared" si="44"/>
        <v>0.9</v>
      </c>
      <c r="AC172" s="129">
        <f t="shared" si="44"/>
        <v>0.9</v>
      </c>
      <c r="AD172" s="129">
        <f t="shared" si="44"/>
        <v>0.9</v>
      </c>
      <c r="AE172" s="129">
        <f t="shared" si="44"/>
        <v>0.9</v>
      </c>
      <c r="AF172" s="129">
        <f t="shared" si="44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177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178</v>
      </c>
      <c r="B174" s="128">
        <v>0.57999999999999996</v>
      </c>
      <c r="C174" s="129">
        <f t="shared" ref="C174:R186" si="45">B174</f>
        <v>0.57999999999999996</v>
      </c>
      <c r="D174" s="129">
        <f t="shared" si="45"/>
        <v>0.57999999999999996</v>
      </c>
      <c r="E174" s="129">
        <f t="shared" si="45"/>
        <v>0.57999999999999996</v>
      </c>
      <c r="F174" s="129">
        <f t="shared" si="45"/>
        <v>0.57999999999999996</v>
      </c>
      <c r="G174" s="129">
        <f t="shared" si="45"/>
        <v>0.57999999999999996</v>
      </c>
      <c r="H174" s="129">
        <f t="shared" si="45"/>
        <v>0.57999999999999996</v>
      </c>
      <c r="I174" s="129">
        <f t="shared" si="45"/>
        <v>0.57999999999999996</v>
      </c>
      <c r="J174" s="129">
        <f t="shared" si="45"/>
        <v>0.57999999999999996</v>
      </c>
      <c r="K174" s="129">
        <f t="shared" si="45"/>
        <v>0.57999999999999996</v>
      </c>
      <c r="L174" s="129">
        <f t="shared" si="45"/>
        <v>0.57999999999999996</v>
      </c>
      <c r="M174" s="129">
        <f t="shared" si="45"/>
        <v>0.57999999999999996</v>
      </c>
      <c r="N174" s="129">
        <f t="shared" si="45"/>
        <v>0.57999999999999996</v>
      </c>
      <c r="O174" s="129">
        <f t="shared" si="45"/>
        <v>0.57999999999999996</v>
      </c>
      <c r="P174" s="129">
        <f t="shared" si="45"/>
        <v>0.57999999999999996</v>
      </c>
      <c r="Q174" s="129">
        <f t="shared" si="45"/>
        <v>0.57999999999999996</v>
      </c>
      <c r="R174" s="129">
        <f t="shared" si="45"/>
        <v>0.57999999999999996</v>
      </c>
      <c r="S174" s="129">
        <f t="shared" ref="R174:AF186" si="46">R174</f>
        <v>0.57999999999999996</v>
      </c>
      <c r="T174" s="129">
        <f t="shared" si="46"/>
        <v>0.57999999999999996</v>
      </c>
      <c r="U174" s="129">
        <f t="shared" si="46"/>
        <v>0.57999999999999996</v>
      </c>
      <c r="V174" s="129">
        <f t="shared" si="46"/>
        <v>0.57999999999999996</v>
      </c>
      <c r="W174" s="129">
        <f t="shared" si="46"/>
        <v>0.57999999999999996</v>
      </c>
      <c r="X174" s="129">
        <f t="shared" si="46"/>
        <v>0.57999999999999996</v>
      </c>
      <c r="Y174" s="129">
        <f t="shared" si="46"/>
        <v>0.57999999999999996</v>
      </c>
      <c r="Z174" s="129">
        <f t="shared" si="46"/>
        <v>0.57999999999999996</v>
      </c>
      <c r="AA174" s="129">
        <f t="shared" si="46"/>
        <v>0.57999999999999996</v>
      </c>
      <c r="AB174" s="129">
        <f t="shared" si="46"/>
        <v>0.57999999999999996</v>
      </c>
      <c r="AC174" s="129">
        <f t="shared" si="46"/>
        <v>0.57999999999999996</v>
      </c>
      <c r="AD174" s="129">
        <f t="shared" si="46"/>
        <v>0.57999999999999996</v>
      </c>
      <c r="AE174" s="129">
        <f t="shared" si="46"/>
        <v>0.57999999999999996</v>
      </c>
      <c r="AF174" s="129">
        <f t="shared" si="46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179</v>
      </c>
      <c r="B175" s="128">
        <v>0.8</v>
      </c>
      <c r="C175" s="129">
        <f t="shared" si="45"/>
        <v>0.8</v>
      </c>
      <c r="D175" s="129">
        <f t="shared" si="45"/>
        <v>0.8</v>
      </c>
      <c r="E175" s="129">
        <f t="shared" si="45"/>
        <v>0.8</v>
      </c>
      <c r="F175" s="129">
        <f t="shared" si="45"/>
        <v>0.8</v>
      </c>
      <c r="G175" s="129">
        <f t="shared" si="45"/>
        <v>0.8</v>
      </c>
      <c r="H175" s="129">
        <f t="shared" si="45"/>
        <v>0.8</v>
      </c>
      <c r="I175" s="129">
        <f t="shared" si="45"/>
        <v>0.8</v>
      </c>
      <c r="J175" s="129">
        <f t="shared" si="45"/>
        <v>0.8</v>
      </c>
      <c r="K175" s="129">
        <f t="shared" si="45"/>
        <v>0.8</v>
      </c>
      <c r="L175" s="129">
        <f t="shared" si="45"/>
        <v>0.8</v>
      </c>
      <c r="M175" s="129">
        <f t="shared" si="45"/>
        <v>0.8</v>
      </c>
      <c r="N175" s="129">
        <f t="shared" si="45"/>
        <v>0.8</v>
      </c>
      <c r="O175" s="129">
        <f t="shared" si="45"/>
        <v>0.8</v>
      </c>
      <c r="P175" s="129">
        <f t="shared" si="45"/>
        <v>0.8</v>
      </c>
      <c r="Q175" s="129">
        <f t="shared" si="45"/>
        <v>0.8</v>
      </c>
      <c r="R175" s="129">
        <f t="shared" si="45"/>
        <v>0.8</v>
      </c>
      <c r="S175" s="129">
        <f t="shared" si="46"/>
        <v>0.8</v>
      </c>
      <c r="T175" s="129">
        <f t="shared" si="46"/>
        <v>0.8</v>
      </c>
      <c r="U175" s="129">
        <f t="shared" si="46"/>
        <v>0.8</v>
      </c>
      <c r="V175" s="129">
        <f t="shared" si="46"/>
        <v>0.8</v>
      </c>
      <c r="W175" s="129">
        <f t="shared" si="46"/>
        <v>0.8</v>
      </c>
      <c r="X175" s="129">
        <f t="shared" si="46"/>
        <v>0.8</v>
      </c>
      <c r="Y175" s="129">
        <f t="shared" si="46"/>
        <v>0.8</v>
      </c>
      <c r="Z175" s="129">
        <f t="shared" si="46"/>
        <v>0.8</v>
      </c>
      <c r="AA175" s="129">
        <f t="shared" si="46"/>
        <v>0.8</v>
      </c>
      <c r="AB175" s="129">
        <f t="shared" si="46"/>
        <v>0.8</v>
      </c>
      <c r="AC175" s="129">
        <f t="shared" si="46"/>
        <v>0.8</v>
      </c>
      <c r="AD175" s="129">
        <f t="shared" si="46"/>
        <v>0.8</v>
      </c>
      <c r="AE175" s="129">
        <f t="shared" si="46"/>
        <v>0.8</v>
      </c>
      <c r="AF175" s="129">
        <f t="shared" si="46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211</v>
      </c>
      <c r="B176" s="128">
        <v>0</v>
      </c>
      <c r="C176" s="129">
        <f t="shared" si="45"/>
        <v>0</v>
      </c>
      <c r="D176" s="129">
        <f t="shared" si="45"/>
        <v>0</v>
      </c>
      <c r="E176" s="129">
        <f t="shared" si="45"/>
        <v>0</v>
      </c>
      <c r="F176" s="129">
        <f t="shared" si="45"/>
        <v>0</v>
      </c>
      <c r="G176" s="129">
        <f t="shared" si="45"/>
        <v>0</v>
      </c>
      <c r="H176" s="129">
        <f t="shared" si="45"/>
        <v>0</v>
      </c>
      <c r="I176" s="129">
        <f t="shared" si="45"/>
        <v>0</v>
      </c>
      <c r="J176" s="129">
        <f t="shared" si="45"/>
        <v>0</v>
      </c>
      <c r="K176" s="129">
        <f t="shared" si="45"/>
        <v>0</v>
      </c>
      <c r="L176" s="129">
        <f t="shared" si="45"/>
        <v>0</v>
      </c>
      <c r="M176" s="129">
        <f t="shared" si="45"/>
        <v>0</v>
      </c>
      <c r="N176" s="129">
        <f t="shared" si="45"/>
        <v>0</v>
      </c>
      <c r="O176" s="129">
        <f t="shared" si="45"/>
        <v>0</v>
      </c>
      <c r="P176" s="129">
        <f t="shared" si="45"/>
        <v>0</v>
      </c>
      <c r="Q176" s="129">
        <f t="shared" si="45"/>
        <v>0</v>
      </c>
      <c r="R176" s="129">
        <f t="shared" si="45"/>
        <v>0</v>
      </c>
      <c r="S176" s="129">
        <f t="shared" si="46"/>
        <v>0</v>
      </c>
      <c r="T176" s="129">
        <f t="shared" si="46"/>
        <v>0</v>
      </c>
      <c r="U176" s="129">
        <f t="shared" si="46"/>
        <v>0</v>
      </c>
      <c r="V176" s="129">
        <f t="shared" si="46"/>
        <v>0</v>
      </c>
      <c r="W176" s="129">
        <f t="shared" si="46"/>
        <v>0</v>
      </c>
      <c r="X176" s="129">
        <f t="shared" si="46"/>
        <v>0</v>
      </c>
      <c r="Y176" s="129">
        <f t="shared" si="46"/>
        <v>0</v>
      </c>
      <c r="Z176" s="129">
        <f t="shared" si="46"/>
        <v>0</v>
      </c>
      <c r="AA176" s="129">
        <f t="shared" si="46"/>
        <v>0</v>
      </c>
      <c r="AB176" s="129">
        <f t="shared" si="46"/>
        <v>0</v>
      </c>
      <c r="AC176" s="129">
        <f t="shared" si="46"/>
        <v>0</v>
      </c>
      <c r="AD176" s="129">
        <f t="shared" si="46"/>
        <v>0</v>
      </c>
      <c r="AE176" s="129">
        <f t="shared" si="46"/>
        <v>0</v>
      </c>
      <c r="AF176" s="129">
        <f t="shared" si="46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180</v>
      </c>
      <c r="B177" s="128">
        <v>0.6</v>
      </c>
      <c r="C177" s="129">
        <f t="shared" si="45"/>
        <v>0.6</v>
      </c>
      <c r="D177" s="129">
        <f t="shared" si="45"/>
        <v>0.6</v>
      </c>
      <c r="E177" s="129">
        <f t="shared" si="45"/>
        <v>0.6</v>
      </c>
      <c r="F177" s="129">
        <f t="shared" si="45"/>
        <v>0.6</v>
      </c>
      <c r="G177" s="129">
        <f t="shared" si="45"/>
        <v>0.6</v>
      </c>
      <c r="H177" s="129">
        <f t="shared" si="45"/>
        <v>0.6</v>
      </c>
      <c r="I177" s="129">
        <f t="shared" si="45"/>
        <v>0.6</v>
      </c>
      <c r="J177" s="129">
        <f t="shared" si="45"/>
        <v>0.6</v>
      </c>
      <c r="K177" s="129">
        <f t="shared" si="45"/>
        <v>0.6</v>
      </c>
      <c r="L177" s="129">
        <f t="shared" si="45"/>
        <v>0.6</v>
      </c>
      <c r="M177" s="129">
        <f t="shared" si="45"/>
        <v>0.6</v>
      </c>
      <c r="N177" s="129">
        <f t="shared" si="45"/>
        <v>0.6</v>
      </c>
      <c r="O177" s="129">
        <f t="shared" si="45"/>
        <v>0.6</v>
      </c>
      <c r="P177" s="129">
        <f t="shared" si="45"/>
        <v>0.6</v>
      </c>
      <c r="Q177" s="129">
        <f t="shared" si="45"/>
        <v>0.6</v>
      </c>
      <c r="R177" s="129">
        <f t="shared" si="45"/>
        <v>0.6</v>
      </c>
      <c r="S177" s="129">
        <f t="shared" si="46"/>
        <v>0.6</v>
      </c>
      <c r="T177" s="129">
        <f t="shared" si="46"/>
        <v>0.6</v>
      </c>
      <c r="U177" s="129">
        <f t="shared" si="46"/>
        <v>0.6</v>
      </c>
      <c r="V177" s="129">
        <f t="shared" si="46"/>
        <v>0.6</v>
      </c>
      <c r="W177" s="129">
        <f t="shared" si="46"/>
        <v>0.6</v>
      </c>
      <c r="X177" s="129">
        <f t="shared" si="46"/>
        <v>0.6</v>
      </c>
      <c r="Y177" s="129">
        <f t="shared" si="46"/>
        <v>0.6</v>
      </c>
      <c r="Z177" s="129">
        <f t="shared" si="46"/>
        <v>0.6</v>
      </c>
      <c r="AA177" s="129">
        <f t="shared" si="46"/>
        <v>0.6</v>
      </c>
      <c r="AB177" s="129">
        <f t="shared" si="46"/>
        <v>0.6</v>
      </c>
      <c r="AC177" s="129">
        <f t="shared" si="46"/>
        <v>0.6</v>
      </c>
      <c r="AD177" s="129">
        <f t="shared" si="46"/>
        <v>0.6</v>
      </c>
      <c r="AE177" s="129">
        <f t="shared" si="46"/>
        <v>0.6</v>
      </c>
      <c r="AF177" s="129">
        <f t="shared" si="46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181</v>
      </c>
      <c r="B178" s="128">
        <v>0.6</v>
      </c>
      <c r="C178" s="129">
        <f t="shared" si="45"/>
        <v>0.6</v>
      </c>
      <c r="D178" s="129">
        <f t="shared" si="45"/>
        <v>0.6</v>
      </c>
      <c r="E178" s="129">
        <f t="shared" si="45"/>
        <v>0.6</v>
      </c>
      <c r="F178" s="129">
        <f t="shared" si="45"/>
        <v>0.6</v>
      </c>
      <c r="G178" s="129">
        <f t="shared" si="45"/>
        <v>0.6</v>
      </c>
      <c r="H178" s="129">
        <f t="shared" si="45"/>
        <v>0.6</v>
      </c>
      <c r="I178" s="129">
        <f t="shared" si="45"/>
        <v>0.6</v>
      </c>
      <c r="J178" s="129">
        <f t="shared" si="45"/>
        <v>0.6</v>
      </c>
      <c r="K178" s="129">
        <f t="shared" si="45"/>
        <v>0.6</v>
      </c>
      <c r="L178" s="129">
        <f t="shared" si="45"/>
        <v>0.6</v>
      </c>
      <c r="M178" s="129">
        <f t="shared" si="45"/>
        <v>0.6</v>
      </c>
      <c r="N178" s="129">
        <f t="shared" si="45"/>
        <v>0.6</v>
      </c>
      <c r="O178" s="129">
        <f t="shared" si="45"/>
        <v>0.6</v>
      </c>
      <c r="P178" s="129">
        <f t="shared" si="45"/>
        <v>0.6</v>
      </c>
      <c r="Q178" s="129">
        <f t="shared" si="45"/>
        <v>0.6</v>
      </c>
      <c r="R178" s="129">
        <f t="shared" si="45"/>
        <v>0.6</v>
      </c>
      <c r="S178" s="129">
        <f t="shared" si="46"/>
        <v>0.6</v>
      </c>
      <c r="T178" s="129">
        <f t="shared" si="46"/>
        <v>0.6</v>
      </c>
      <c r="U178" s="129">
        <f t="shared" si="46"/>
        <v>0.6</v>
      </c>
      <c r="V178" s="129">
        <f t="shared" si="46"/>
        <v>0.6</v>
      </c>
      <c r="W178" s="129">
        <f t="shared" si="46"/>
        <v>0.6</v>
      </c>
      <c r="X178" s="129">
        <f t="shared" si="46"/>
        <v>0.6</v>
      </c>
      <c r="Y178" s="129">
        <f t="shared" si="46"/>
        <v>0.6</v>
      </c>
      <c r="Z178" s="129">
        <f t="shared" si="46"/>
        <v>0.6</v>
      </c>
      <c r="AA178" s="129">
        <f t="shared" si="46"/>
        <v>0.6</v>
      </c>
      <c r="AB178" s="129">
        <f t="shared" si="46"/>
        <v>0.6</v>
      </c>
      <c r="AC178" s="129">
        <f t="shared" si="46"/>
        <v>0.6</v>
      </c>
      <c r="AD178" s="129">
        <f t="shared" si="46"/>
        <v>0.6</v>
      </c>
      <c r="AE178" s="129">
        <f t="shared" si="46"/>
        <v>0.6</v>
      </c>
      <c r="AF178" s="129">
        <f t="shared" si="46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182</v>
      </c>
      <c r="B179" s="128">
        <v>0.35</v>
      </c>
      <c r="C179" s="129">
        <f t="shared" si="45"/>
        <v>0.35</v>
      </c>
      <c r="D179" s="129">
        <f t="shared" si="45"/>
        <v>0.35</v>
      </c>
      <c r="E179" s="129">
        <f t="shared" si="45"/>
        <v>0.35</v>
      </c>
      <c r="F179" s="129">
        <f t="shared" si="45"/>
        <v>0.35</v>
      </c>
      <c r="G179" s="129">
        <f t="shared" si="45"/>
        <v>0.35</v>
      </c>
      <c r="H179" s="129">
        <f t="shared" si="45"/>
        <v>0.35</v>
      </c>
      <c r="I179" s="129">
        <f t="shared" si="45"/>
        <v>0.35</v>
      </c>
      <c r="J179" s="129">
        <f t="shared" si="45"/>
        <v>0.35</v>
      </c>
      <c r="K179" s="129">
        <f t="shared" si="45"/>
        <v>0.35</v>
      </c>
      <c r="L179" s="129">
        <f t="shared" si="45"/>
        <v>0.35</v>
      </c>
      <c r="M179" s="129">
        <f t="shared" si="45"/>
        <v>0.35</v>
      </c>
      <c r="N179" s="129">
        <f t="shared" si="45"/>
        <v>0.35</v>
      </c>
      <c r="O179" s="129">
        <f t="shared" si="45"/>
        <v>0.35</v>
      </c>
      <c r="P179" s="129">
        <f t="shared" si="45"/>
        <v>0.35</v>
      </c>
      <c r="Q179" s="129">
        <f t="shared" si="45"/>
        <v>0.35</v>
      </c>
      <c r="R179" s="129">
        <f t="shared" si="45"/>
        <v>0.35</v>
      </c>
      <c r="S179" s="129">
        <f t="shared" si="46"/>
        <v>0.35</v>
      </c>
      <c r="T179" s="129">
        <f t="shared" si="46"/>
        <v>0.35</v>
      </c>
      <c r="U179" s="129">
        <f t="shared" si="46"/>
        <v>0.35</v>
      </c>
      <c r="V179" s="129">
        <f t="shared" si="46"/>
        <v>0.35</v>
      </c>
      <c r="W179" s="129">
        <f t="shared" si="46"/>
        <v>0.35</v>
      </c>
      <c r="X179" s="129">
        <f t="shared" si="46"/>
        <v>0.35</v>
      </c>
      <c r="Y179" s="129">
        <f t="shared" si="46"/>
        <v>0.35</v>
      </c>
      <c r="Z179" s="129">
        <f t="shared" si="46"/>
        <v>0.35</v>
      </c>
      <c r="AA179" s="129">
        <f t="shared" si="46"/>
        <v>0.35</v>
      </c>
      <c r="AB179" s="129">
        <f t="shared" si="46"/>
        <v>0.35</v>
      </c>
      <c r="AC179" s="129">
        <f t="shared" si="46"/>
        <v>0.35</v>
      </c>
      <c r="AD179" s="129">
        <f t="shared" si="46"/>
        <v>0.35</v>
      </c>
      <c r="AE179" s="129">
        <f t="shared" si="46"/>
        <v>0.35</v>
      </c>
      <c r="AF179" s="129">
        <f t="shared" si="46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183</v>
      </c>
      <c r="B180" s="128">
        <v>0.28999999999999998</v>
      </c>
      <c r="C180" s="129">
        <f t="shared" si="45"/>
        <v>0.28999999999999998</v>
      </c>
      <c r="D180" s="129">
        <f t="shared" si="45"/>
        <v>0.28999999999999998</v>
      </c>
      <c r="E180" s="129">
        <f t="shared" si="45"/>
        <v>0.28999999999999998</v>
      </c>
      <c r="F180" s="129">
        <f t="shared" si="45"/>
        <v>0.28999999999999998</v>
      </c>
      <c r="G180" s="129">
        <f t="shared" si="45"/>
        <v>0.28999999999999998</v>
      </c>
      <c r="H180" s="129">
        <f t="shared" si="45"/>
        <v>0.28999999999999998</v>
      </c>
      <c r="I180" s="129">
        <f t="shared" si="45"/>
        <v>0.28999999999999998</v>
      </c>
      <c r="J180" s="129">
        <f t="shared" si="45"/>
        <v>0.28999999999999998</v>
      </c>
      <c r="K180" s="129">
        <f t="shared" si="45"/>
        <v>0.28999999999999998</v>
      </c>
      <c r="L180" s="129">
        <f t="shared" si="45"/>
        <v>0.28999999999999998</v>
      </c>
      <c r="M180" s="129">
        <f t="shared" si="45"/>
        <v>0.28999999999999998</v>
      </c>
      <c r="N180" s="129">
        <f t="shared" si="45"/>
        <v>0.28999999999999998</v>
      </c>
      <c r="O180" s="129">
        <f t="shared" si="45"/>
        <v>0.28999999999999998</v>
      </c>
      <c r="P180" s="129">
        <f t="shared" si="45"/>
        <v>0.28999999999999998</v>
      </c>
      <c r="Q180" s="129">
        <f t="shared" si="45"/>
        <v>0.28999999999999998</v>
      </c>
      <c r="R180" s="129">
        <f t="shared" si="45"/>
        <v>0.28999999999999998</v>
      </c>
      <c r="S180" s="129">
        <f t="shared" si="46"/>
        <v>0.28999999999999998</v>
      </c>
      <c r="T180" s="129">
        <f t="shared" si="46"/>
        <v>0.28999999999999998</v>
      </c>
      <c r="U180" s="129">
        <f t="shared" si="46"/>
        <v>0.28999999999999998</v>
      </c>
      <c r="V180" s="129">
        <f t="shared" si="46"/>
        <v>0.28999999999999998</v>
      </c>
      <c r="W180" s="129">
        <f t="shared" si="46"/>
        <v>0.28999999999999998</v>
      </c>
      <c r="X180" s="129">
        <f t="shared" si="46"/>
        <v>0.28999999999999998</v>
      </c>
      <c r="Y180" s="129">
        <f t="shared" si="46"/>
        <v>0.28999999999999998</v>
      </c>
      <c r="Z180" s="129">
        <f t="shared" si="46"/>
        <v>0.28999999999999998</v>
      </c>
      <c r="AA180" s="129">
        <f t="shared" si="46"/>
        <v>0.28999999999999998</v>
      </c>
      <c r="AB180" s="129">
        <f t="shared" si="46"/>
        <v>0.28999999999999998</v>
      </c>
      <c r="AC180" s="129">
        <f t="shared" si="46"/>
        <v>0.28999999999999998</v>
      </c>
      <c r="AD180" s="129">
        <f t="shared" si="46"/>
        <v>0.28999999999999998</v>
      </c>
      <c r="AE180" s="129">
        <f t="shared" si="46"/>
        <v>0.28999999999999998</v>
      </c>
      <c r="AF180" s="129">
        <f t="shared" si="46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184</v>
      </c>
      <c r="B181" s="128">
        <v>0.06</v>
      </c>
      <c r="C181" s="129">
        <f t="shared" si="45"/>
        <v>0.06</v>
      </c>
      <c r="D181" s="129">
        <f t="shared" si="45"/>
        <v>0.06</v>
      </c>
      <c r="E181" s="129">
        <f t="shared" si="45"/>
        <v>0.06</v>
      </c>
      <c r="F181" s="129">
        <f t="shared" si="45"/>
        <v>0.06</v>
      </c>
      <c r="G181" s="129">
        <f t="shared" si="45"/>
        <v>0.06</v>
      </c>
      <c r="H181" s="129">
        <f t="shared" si="45"/>
        <v>0.06</v>
      </c>
      <c r="I181" s="129">
        <f t="shared" si="45"/>
        <v>0.06</v>
      </c>
      <c r="J181" s="129">
        <f t="shared" si="45"/>
        <v>0.06</v>
      </c>
      <c r="K181" s="129">
        <f t="shared" si="45"/>
        <v>0.06</v>
      </c>
      <c r="L181" s="129">
        <f t="shared" si="45"/>
        <v>0.06</v>
      </c>
      <c r="M181" s="129">
        <f t="shared" si="45"/>
        <v>0.06</v>
      </c>
      <c r="N181" s="129">
        <f t="shared" si="45"/>
        <v>0.06</v>
      </c>
      <c r="O181" s="129">
        <f t="shared" si="45"/>
        <v>0.06</v>
      </c>
      <c r="P181" s="129">
        <f t="shared" si="45"/>
        <v>0.06</v>
      </c>
      <c r="Q181" s="129">
        <f t="shared" si="45"/>
        <v>0.06</v>
      </c>
      <c r="R181" s="129">
        <f t="shared" si="45"/>
        <v>0.06</v>
      </c>
      <c r="S181" s="129">
        <f t="shared" si="46"/>
        <v>0.06</v>
      </c>
      <c r="T181" s="129">
        <f t="shared" si="46"/>
        <v>0.06</v>
      </c>
      <c r="U181" s="129">
        <f t="shared" si="46"/>
        <v>0.06</v>
      </c>
      <c r="V181" s="129">
        <f t="shared" si="46"/>
        <v>0.06</v>
      </c>
      <c r="W181" s="129">
        <f t="shared" si="46"/>
        <v>0.06</v>
      </c>
      <c r="X181" s="129">
        <f t="shared" si="46"/>
        <v>0.06</v>
      </c>
      <c r="Y181" s="129">
        <f t="shared" si="46"/>
        <v>0.06</v>
      </c>
      <c r="Z181" s="129">
        <f t="shared" si="46"/>
        <v>0.06</v>
      </c>
      <c r="AA181" s="129">
        <f t="shared" si="46"/>
        <v>0.06</v>
      </c>
      <c r="AB181" s="129">
        <f t="shared" si="46"/>
        <v>0.06</v>
      </c>
      <c r="AC181" s="129">
        <f t="shared" si="46"/>
        <v>0.06</v>
      </c>
      <c r="AD181" s="129">
        <f t="shared" si="46"/>
        <v>0.06</v>
      </c>
      <c r="AE181" s="129">
        <f t="shared" si="46"/>
        <v>0.06</v>
      </c>
      <c r="AF181" s="129">
        <f t="shared" si="46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185</v>
      </c>
      <c r="B182" s="128">
        <v>0.11</v>
      </c>
      <c r="C182" s="129">
        <f t="shared" si="45"/>
        <v>0.11</v>
      </c>
      <c r="D182" s="129">
        <f t="shared" si="45"/>
        <v>0.11</v>
      </c>
      <c r="E182" s="129">
        <f t="shared" si="45"/>
        <v>0.11</v>
      </c>
      <c r="F182" s="129">
        <f t="shared" si="45"/>
        <v>0.11</v>
      </c>
      <c r="G182" s="129">
        <f t="shared" si="45"/>
        <v>0.11</v>
      </c>
      <c r="H182" s="129">
        <f t="shared" si="45"/>
        <v>0.11</v>
      </c>
      <c r="I182" s="129">
        <f t="shared" si="45"/>
        <v>0.11</v>
      </c>
      <c r="J182" s="129">
        <f t="shared" si="45"/>
        <v>0.11</v>
      </c>
      <c r="K182" s="129">
        <f t="shared" si="45"/>
        <v>0.11</v>
      </c>
      <c r="L182" s="129">
        <f t="shared" si="45"/>
        <v>0.11</v>
      </c>
      <c r="M182" s="129">
        <f t="shared" si="45"/>
        <v>0.11</v>
      </c>
      <c r="N182" s="129">
        <f t="shared" si="45"/>
        <v>0.11</v>
      </c>
      <c r="O182" s="129">
        <f t="shared" si="45"/>
        <v>0.11</v>
      </c>
      <c r="P182" s="129">
        <f t="shared" si="45"/>
        <v>0.11</v>
      </c>
      <c r="Q182" s="129">
        <f t="shared" si="45"/>
        <v>0.11</v>
      </c>
      <c r="R182" s="129">
        <f t="shared" si="45"/>
        <v>0.11</v>
      </c>
      <c r="S182" s="129">
        <f t="shared" si="46"/>
        <v>0.11</v>
      </c>
      <c r="T182" s="129">
        <f t="shared" si="46"/>
        <v>0.11</v>
      </c>
      <c r="U182" s="129">
        <f t="shared" si="46"/>
        <v>0.11</v>
      </c>
      <c r="V182" s="129">
        <f t="shared" si="46"/>
        <v>0.11</v>
      </c>
      <c r="W182" s="129">
        <f t="shared" si="46"/>
        <v>0.11</v>
      </c>
      <c r="X182" s="129">
        <f t="shared" si="46"/>
        <v>0.11</v>
      </c>
      <c r="Y182" s="129">
        <f t="shared" si="46"/>
        <v>0.11</v>
      </c>
      <c r="Z182" s="129">
        <f t="shared" si="46"/>
        <v>0.11</v>
      </c>
      <c r="AA182" s="129">
        <f t="shared" si="46"/>
        <v>0.11</v>
      </c>
      <c r="AB182" s="129">
        <f t="shared" si="46"/>
        <v>0.11</v>
      </c>
      <c r="AC182" s="129">
        <f t="shared" si="46"/>
        <v>0.11</v>
      </c>
      <c r="AD182" s="129">
        <f t="shared" si="46"/>
        <v>0.11</v>
      </c>
      <c r="AE182" s="129">
        <f t="shared" si="46"/>
        <v>0.11</v>
      </c>
      <c r="AF182" s="129">
        <f t="shared" si="46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186</v>
      </c>
      <c r="B183" s="128">
        <v>0.1</v>
      </c>
      <c r="C183" s="129">
        <f t="shared" si="45"/>
        <v>0.1</v>
      </c>
      <c r="D183" s="129">
        <f t="shared" si="45"/>
        <v>0.1</v>
      </c>
      <c r="E183" s="129">
        <f t="shared" si="45"/>
        <v>0.1</v>
      </c>
      <c r="F183" s="129">
        <f t="shared" si="45"/>
        <v>0.1</v>
      </c>
      <c r="G183" s="129">
        <f t="shared" si="45"/>
        <v>0.1</v>
      </c>
      <c r="H183" s="129">
        <f t="shared" si="45"/>
        <v>0.1</v>
      </c>
      <c r="I183" s="129">
        <f t="shared" si="45"/>
        <v>0.1</v>
      </c>
      <c r="J183" s="129">
        <f t="shared" si="45"/>
        <v>0.1</v>
      </c>
      <c r="K183" s="129">
        <f t="shared" si="45"/>
        <v>0.1</v>
      </c>
      <c r="L183" s="129">
        <f t="shared" si="45"/>
        <v>0.1</v>
      </c>
      <c r="M183" s="129">
        <f t="shared" si="45"/>
        <v>0.1</v>
      </c>
      <c r="N183" s="129">
        <f t="shared" si="45"/>
        <v>0.1</v>
      </c>
      <c r="O183" s="129">
        <f t="shared" si="45"/>
        <v>0.1</v>
      </c>
      <c r="P183" s="129">
        <f t="shared" si="45"/>
        <v>0.1</v>
      </c>
      <c r="Q183" s="129">
        <f t="shared" si="45"/>
        <v>0.1</v>
      </c>
      <c r="R183" s="129">
        <f t="shared" si="46"/>
        <v>0.1</v>
      </c>
      <c r="S183" s="129">
        <f t="shared" si="46"/>
        <v>0.1</v>
      </c>
      <c r="T183" s="129">
        <f t="shared" si="46"/>
        <v>0.1</v>
      </c>
      <c r="U183" s="129">
        <f t="shared" si="46"/>
        <v>0.1</v>
      </c>
      <c r="V183" s="129">
        <f t="shared" si="46"/>
        <v>0.1</v>
      </c>
      <c r="W183" s="129">
        <f t="shared" si="46"/>
        <v>0.1</v>
      </c>
      <c r="X183" s="129">
        <f t="shared" si="46"/>
        <v>0.1</v>
      </c>
      <c r="Y183" s="129">
        <f t="shared" si="46"/>
        <v>0.1</v>
      </c>
      <c r="Z183" s="129">
        <f t="shared" si="46"/>
        <v>0.1</v>
      </c>
      <c r="AA183" s="129">
        <f t="shared" si="46"/>
        <v>0.1</v>
      </c>
      <c r="AB183" s="129">
        <f t="shared" si="46"/>
        <v>0.1</v>
      </c>
      <c r="AC183" s="129">
        <f t="shared" si="46"/>
        <v>0.1</v>
      </c>
      <c r="AD183" s="129">
        <f t="shared" si="46"/>
        <v>0.1</v>
      </c>
      <c r="AE183" s="129">
        <f t="shared" si="46"/>
        <v>0.1</v>
      </c>
      <c r="AF183" s="129">
        <f t="shared" si="46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187</v>
      </c>
      <c r="B184" s="128">
        <v>0.09</v>
      </c>
      <c r="C184" s="129">
        <f t="shared" si="45"/>
        <v>0.09</v>
      </c>
      <c r="D184" s="129">
        <f t="shared" si="45"/>
        <v>0.09</v>
      </c>
      <c r="E184" s="129">
        <f t="shared" si="45"/>
        <v>0.09</v>
      </c>
      <c r="F184" s="129">
        <f t="shared" si="45"/>
        <v>0.09</v>
      </c>
      <c r="G184" s="129">
        <f t="shared" si="45"/>
        <v>0.09</v>
      </c>
      <c r="H184" s="129">
        <f t="shared" si="45"/>
        <v>0.09</v>
      </c>
      <c r="I184" s="129">
        <f t="shared" si="45"/>
        <v>0.09</v>
      </c>
      <c r="J184" s="129">
        <f t="shared" si="45"/>
        <v>0.09</v>
      </c>
      <c r="K184" s="129">
        <f t="shared" si="45"/>
        <v>0.09</v>
      </c>
      <c r="L184" s="129">
        <f t="shared" si="45"/>
        <v>0.09</v>
      </c>
      <c r="M184" s="129">
        <f t="shared" si="45"/>
        <v>0.09</v>
      </c>
      <c r="N184" s="129">
        <f t="shared" si="45"/>
        <v>0.09</v>
      </c>
      <c r="O184" s="129">
        <f t="shared" si="45"/>
        <v>0.09</v>
      </c>
      <c r="P184" s="129">
        <f t="shared" si="45"/>
        <v>0.09</v>
      </c>
      <c r="Q184" s="129">
        <f t="shared" si="45"/>
        <v>0.09</v>
      </c>
      <c r="R184" s="129">
        <f t="shared" si="46"/>
        <v>0.09</v>
      </c>
      <c r="S184" s="129">
        <f t="shared" si="46"/>
        <v>0.09</v>
      </c>
      <c r="T184" s="129">
        <f t="shared" si="46"/>
        <v>0.09</v>
      </c>
      <c r="U184" s="129">
        <f t="shared" si="46"/>
        <v>0.09</v>
      </c>
      <c r="V184" s="129">
        <f t="shared" si="46"/>
        <v>0.09</v>
      </c>
      <c r="W184" s="129">
        <f t="shared" si="46"/>
        <v>0.09</v>
      </c>
      <c r="X184" s="129">
        <f t="shared" si="46"/>
        <v>0.09</v>
      </c>
      <c r="Y184" s="129">
        <f t="shared" si="46"/>
        <v>0.09</v>
      </c>
      <c r="Z184" s="129">
        <f t="shared" si="46"/>
        <v>0.09</v>
      </c>
      <c r="AA184" s="129">
        <f t="shared" si="46"/>
        <v>0.09</v>
      </c>
      <c r="AB184" s="129">
        <f t="shared" si="46"/>
        <v>0.09</v>
      </c>
      <c r="AC184" s="129">
        <f t="shared" si="46"/>
        <v>0.09</v>
      </c>
      <c r="AD184" s="129">
        <f t="shared" si="46"/>
        <v>0.09</v>
      </c>
      <c r="AE184" s="129">
        <f t="shared" si="46"/>
        <v>0.09</v>
      </c>
      <c r="AF184" s="129">
        <f t="shared" si="46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188</v>
      </c>
      <c r="B185" s="50">
        <v>0.04</v>
      </c>
      <c r="C185" s="129">
        <f t="shared" si="45"/>
        <v>0.04</v>
      </c>
      <c r="D185" s="129">
        <f t="shared" si="45"/>
        <v>0.04</v>
      </c>
      <c r="E185" s="129">
        <f t="shared" si="45"/>
        <v>0.04</v>
      </c>
      <c r="F185" s="129">
        <f t="shared" si="45"/>
        <v>0.04</v>
      </c>
      <c r="G185" s="129">
        <f t="shared" si="45"/>
        <v>0.04</v>
      </c>
      <c r="H185" s="129">
        <f t="shared" si="45"/>
        <v>0.04</v>
      </c>
      <c r="I185" s="129">
        <f t="shared" si="45"/>
        <v>0.04</v>
      </c>
      <c r="J185" s="129">
        <f t="shared" si="45"/>
        <v>0.04</v>
      </c>
      <c r="K185" s="129">
        <f t="shared" si="45"/>
        <v>0.04</v>
      </c>
      <c r="L185" s="129">
        <f t="shared" si="45"/>
        <v>0.04</v>
      </c>
      <c r="M185" s="129">
        <f t="shared" si="45"/>
        <v>0.04</v>
      </c>
      <c r="N185" s="129">
        <f t="shared" si="45"/>
        <v>0.04</v>
      </c>
      <c r="O185" s="129">
        <f t="shared" si="45"/>
        <v>0.04</v>
      </c>
      <c r="P185" s="129">
        <f t="shared" si="45"/>
        <v>0.04</v>
      </c>
      <c r="Q185" s="129">
        <f t="shared" si="45"/>
        <v>0.04</v>
      </c>
      <c r="R185" s="129">
        <f t="shared" si="46"/>
        <v>0.04</v>
      </c>
      <c r="S185" s="129">
        <f t="shared" si="46"/>
        <v>0.04</v>
      </c>
      <c r="T185" s="129">
        <f t="shared" si="46"/>
        <v>0.04</v>
      </c>
      <c r="U185" s="129">
        <f t="shared" si="46"/>
        <v>0.04</v>
      </c>
      <c r="V185" s="129">
        <f t="shared" si="46"/>
        <v>0.04</v>
      </c>
      <c r="W185" s="129">
        <f t="shared" si="46"/>
        <v>0.04</v>
      </c>
      <c r="X185" s="129">
        <f t="shared" si="46"/>
        <v>0.04</v>
      </c>
      <c r="Y185" s="129">
        <f t="shared" si="46"/>
        <v>0.04</v>
      </c>
      <c r="Z185" s="129">
        <f t="shared" si="46"/>
        <v>0.04</v>
      </c>
      <c r="AA185" s="129">
        <f t="shared" si="46"/>
        <v>0.04</v>
      </c>
      <c r="AB185" s="129">
        <f t="shared" si="46"/>
        <v>0.04</v>
      </c>
      <c r="AC185" s="129">
        <f t="shared" si="46"/>
        <v>0.04</v>
      </c>
      <c r="AD185" s="129">
        <f t="shared" si="46"/>
        <v>0.04</v>
      </c>
      <c r="AE185" s="129">
        <f t="shared" si="46"/>
        <v>0.04</v>
      </c>
      <c r="AF185" s="129">
        <f t="shared" si="46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189</v>
      </c>
      <c r="B186" s="50">
        <v>2.3E-2</v>
      </c>
      <c r="C186" s="129">
        <f>B186</f>
        <v>2.3E-2</v>
      </c>
      <c r="D186" s="129">
        <f t="shared" si="45"/>
        <v>2.3E-2</v>
      </c>
      <c r="E186" s="129">
        <f t="shared" si="45"/>
        <v>2.3E-2</v>
      </c>
      <c r="F186" s="129">
        <f t="shared" si="45"/>
        <v>2.3E-2</v>
      </c>
      <c r="G186" s="129">
        <f t="shared" si="45"/>
        <v>2.3E-2</v>
      </c>
      <c r="H186" s="129">
        <f t="shared" si="45"/>
        <v>2.3E-2</v>
      </c>
      <c r="I186" s="129">
        <f t="shared" si="45"/>
        <v>2.3E-2</v>
      </c>
      <c r="J186" s="129">
        <f t="shared" si="45"/>
        <v>2.3E-2</v>
      </c>
      <c r="K186" s="129">
        <f t="shared" si="45"/>
        <v>2.3E-2</v>
      </c>
      <c r="L186" s="129">
        <f t="shared" si="45"/>
        <v>2.3E-2</v>
      </c>
      <c r="M186" s="129">
        <f t="shared" si="45"/>
        <v>2.3E-2</v>
      </c>
      <c r="N186" s="129">
        <f t="shared" si="45"/>
        <v>2.3E-2</v>
      </c>
      <c r="O186" s="129">
        <f t="shared" si="45"/>
        <v>2.3E-2</v>
      </c>
      <c r="P186" s="129">
        <f t="shared" si="45"/>
        <v>2.3E-2</v>
      </c>
      <c r="Q186" s="129">
        <f t="shared" si="45"/>
        <v>2.3E-2</v>
      </c>
      <c r="R186" s="129">
        <f t="shared" si="46"/>
        <v>2.3E-2</v>
      </c>
      <c r="S186" s="129">
        <f t="shared" si="46"/>
        <v>2.3E-2</v>
      </c>
      <c r="T186" s="129">
        <f t="shared" si="46"/>
        <v>2.3E-2</v>
      </c>
      <c r="U186" s="129">
        <f t="shared" si="46"/>
        <v>2.3E-2</v>
      </c>
      <c r="V186" s="129">
        <f t="shared" si="46"/>
        <v>2.3E-2</v>
      </c>
      <c r="W186" s="129">
        <f t="shared" si="46"/>
        <v>2.3E-2</v>
      </c>
      <c r="X186" s="129">
        <f t="shared" si="46"/>
        <v>2.3E-2</v>
      </c>
      <c r="Y186" s="129">
        <f t="shared" si="46"/>
        <v>2.3E-2</v>
      </c>
      <c r="Z186" s="129">
        <f t="shared" si="46"/>
        <v>2.3E-2</v>
      </c>
      <c r="AA186" s="129">
        <f t="shared" si="46"/>
        <v>2.3E-2</v>
      </c>
      <c r="AB186" s="129">
        <f t="shared" si="46"/>
        <v>2.3E-2</v>
      </c>
      <c r="AC186" s="129">
        <f t="shared" si="46"/>
        <v>2.3E-2</v>
      </c>
      <c r="AD186" s="129">
        <f t="shared" si="46"/>
        <v>2.3E-2</v>
      </c>
      <c r="AE186" s="129">
        <f t="shared" si="46"/>
        <v>2.3E-2</v>
      </c>
      <c r="AF186" s="129">
        <f t="shared" si="46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206</v>
      </c>
      <c r="B187" s="131">
        <f t="shared" ref="B187:AG187" si="47">SUM(B97:B186)</f>
        <v>194.70600000000002</v>
      </c>
      <c r="C187" s="131">
        <f t="shared" si="47"/>
        <v>194.70600000000002</v>
      </c>
      <c r="D187" s="131">
        <f t="shared" si="47"/>
        <v>194.70600000000002</v>
      </c>
      <c r="E187" s="131">
        <f t="shared" si="47"/>
        <v>194.70600000000002</v>
      </c>
      <c r="F187" s="131">
        <f t="shared" si="47"/>
        <v>194.70600000000002</v>
      </c>
      <c r="G187" s="131">
        <f t="shared" si="47"/>
        <v>194.70600000000002</v>
      </c>
      <c r="H187" s="131">
        <f t="shared" si="47"/>
        <v>194.70600000000002</v>
      </c>
      <c r="I187" s="131">
        <f t="shared" si="47"/>
        <v>192.10600000000005</v>
      </c>
      <c r="J187" s="131">
        <f t="shared" si="47"/>
        <v>192.10600000000005</v>
      </c>
      <c r="K187" s="131">
        <f t="shared" si="47"/>
        <v>192.10600000000005</v>
      </c>
      <c r="L187" s="131">
        <f t="shared" si="47"/>
        <v>192.10600000000005</v>
      </c>
      <c r="M187" s="131">
        <f t="shared" si="47"/>
        <v>192.10600000000005</v>
      </c>
      <c r="N187" s="131">
        <f t="shared" si="47"/>
        <v>192.10600000000005</v>
      </c>
      <c r="O187" s="131">
        <f t="shared" si="47"/>
        <v>192.10600000000005</v>
      </c>
      <c r="P187" s="131">
        <f t="shared" si="47"/>
        <v>192.10600000000005</v>
      </c>
      <c r="Q187" s="131">
        <f t="shared" si="47"/>
        <v>192.10600000000005</v>
      </c>
      <c r="R187" s="131">
        <f t="shared" si="47"/>
        <v>192.10600000000005</v>
      </c>
      <c r="S187" s="131">
        <f t="shared" si="47"/>
        <v>192.10600000000005</v>
      </c>
      <c r="T187" s="131">
        <f t="shared" si="47"/>
        <v>192.10600000000005</v>
      </c>
      <c r="U187" s="131">
        <f t="shared" si="47"/>
        <v>192.10600000000005</v>
      </c>
      <c r="V187" s="131">
        <f t="shared" si="47"/>
        <v>192.10600000000005</v>
      </c>
      <c r="W187" s="131">
        <f t="shared" si="47"/>
        <v>192.10600000000005</v>
      </c>
      <c r="X187" s="131">
        <f t="shared" si="47"/>
        <v>192.10600000000005</v>
      </c>
      <c r="Y187" s="131">
        <f t="shared" si="47"/>
        <v>192.10600000000005</v>
      </c>
      <c r="Z187" s="131">
        <f t="shared" si="47"/>
        <v>192.10600000000005</v>
      </c>
      <c r="AA187" s="131">
        <f t="shared" si="47"/>
        <v>192.10600000000005</v>
      </c>
      <c r="AB187" s="131">
        <f t="shared" si="47"/>
        <v>192.10600000000005</v>
      </c>
      <c r="AC187" s="131">
        <f t="shared" si="47"/>
        <v>192.10600000000005</v>
      </c>
      <c r="AD187" s="131">
        <f t="shared" si="47"/>
        <v>192.10600000000005</v>
      </c>
      <c r="AE187" s="131">
        <f t="shared" si="47"/>
        <v>192.10600000000005</v>
      </c>
      <c r="AF187" s="131">
        <f t="shared" si="47"/>
        <v>192.10600000000005</v>
      </c>
      <c r="AG187" s="132">
        <f t="shared" si="47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63</v>
      </c>
      <c r="B189" s="133">
        <v>0.3</v>
      </c>
      <c r="C189" s="133">
        <f t="shared" ref="C189:R194" si="48">B189</f>
        <v>0.3</v>
      </c>
      <c r="D189" s="133">
        <f t="shared" si="48"/>
        <v>0.3</v>
      </c>
      <c r="E189" s="133">
        <f t="shared" si="48"/>
        <v>0.3</v>
      </c>
      <c r="F189" s="133">
        <f t="shared" si="48"/>
        <v>0.3</v>
      </c>
      <c r="G189" s="133">
        <f t="shared" si="48"/>
        <v>0.3</v>
      </c>
      <c r="H189" s="133">
        <f t="shared" si="48"/>
        <v>0.3</v>
      </c>
      <c r="I189" s="133">
        <f t="shared" si="48"/>
        <v>0.3</v>
      </c>
      <c r="J189" s="133">
        <f t="shared" si="48"/>
        <v>0.3</v>
      </c>
      <c r="K189" s="133">
        <f t="shared" si="48"/>
        <v>0.3</v>
      </c>
      <c r="L189" s="133">
        <f t="shared" si="48"/>
        <v>0.3</v>
      </c>
      <c r="M189" s="133">
        <f t="shared" si="48"/>
        <v>0.3</v>
      </c>
      <c r="N189" s="133">
        <f t="shared" si="48"/>
        <v>0.3</v>
      </c>
      <c r="O189" s="133">
        <f t="shared" si="48"/>
        <v>0.3</v>
      </c>
      <c r="P189" s="133">
        <f t="shared" si="48"/>
        <v>0.3</v>
      </c>
      <c r="Q189" s="133">
        <f t="shared" si="48"/>
        <v>0.3</v>
      </c>
      <c r="R189" s="133">
        <f t="shared" si="48"/>
        <v>0.3</v>
      </c>
      <c r="S189" s="133">
        <f t="shared" ref="S189:AF194" si="49">R189</f>
        <v>0.3</v>
      </c>
      <c r="T189" s="133">
        <f t="shared" si="49"/>
        <v>0.3</v>
      </c>
      <c r="U189" s="133">
        <f t="shared" si="49"/>
        <v>0.3</v>
      </c>
      <c r="V189" s="133">
        <f t="shared" si="49"/>
        <v>0.3</v>
      </c>
      <c r="W189" s="133">
        <f t="shared" si="49"/>
        <v>0.3</v>
      </c>
      <c r="X189" s="133">
        <f t="shared" si="49"/>
        <v>0.3</v>
      </c>
      <c r="Y189" s="133">
        <f t="shared" si="49"/>
        <v>0.3</v>
      </c>
      <c r="Z189" s="133">
        <f t="shared" si="49"/>
        <v>0.3</v>
      </c>
      <c r="AA189" s="133">
        <f t="shared" si="49"/>
        <v>0.3</v>
      </c>
      <c r="AB189" s="133">
        <f t="shared" si="49"/>
        <v>0.3</v>
      </c>
      <c r="AC189" s="133">
        <f t="shared" si="49"/>
        <v>0.3</v>
      </c>
      <c r="AD189" s="133">
        <f t="shared" si="49"/>
        <v>0.3</v>
      </c>
      <c r="AE189" s="133">
        <f t="shared" si="49"/>
        <v>0.3</v>
      </c>
      <c r="AF189" s="133">
        <f t="shared" si="49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64</v>
      </c>
      <c r="B190" s="129">
        <v>0.4</v>
      </c>
      <c r="C190" s="129">
        <f t="shared" si="48"/>
        <v>0.4</v>
      </c>
      <c r="D190" s="129">
        <f t="shared" si="48"/>
        <v>0.4</v>
      </c>
      <c r="E190" s="129">
        <f t="shared" si="48"/>
        <v>0.4</v>
      </c>
      <c r="F190" s="129">
        <f t="shared" si="48"/>
        <v>0.4</v>
      </c>
      <c r="G190" s="129">
        <f t="shared" si="48"/>
        <v>0.4</v>
      </c>
      <c r="H190" s="129">
        <f t="shared" si="48"/>
        <v>0.4</v>
      </c>
      <c r="I190" s="129">
        <f t="shared" si="48"/>
        <v>0.4</v>
      </c>
      <c r="J190" s="129">
        <f t="shared" si="48"/>
        <v>0.4</v>
      </c>
      <c r="K190" s="129">
        <f t="shared" si="48"/>
        <v>0.4</v>
      </c>
      <c r="L190" s="129">
        <f t="shared" si="48"/>
        <v>0.4</v>
      </c>
      <c r="M190" s="129">
        <f t="shared" si="48"/>
        <v>0.4</v>
      </c>
      <c r="N190" s="129">
        <f t="shared" si="48"/>
        <v>0.4</v>
      </c>
      <c r="O190" s="129">
        <f t="shared" si="48"/>
        <v>0.4</v>
      </c>
      <c r="P190" s="129">
        <f t="shared" si="48"/>
        <v>0.4</v>
      </c>
      <c r="Q190" s="129">
        <f t="shared" si="48"/>
        <v>0.4</v>
      </c>
      <c r="R190" s="129">
        <f t="shared" si="48"/>
        <v>0.4</v>
      </c>
      <c r="S190" s="129">
        <f t="shared" si="49"/>
        <v>0.4</v>
      </c>
      <c r="T190" s="129">
        <f t="shared" si="49"/>
        <v>0.4</v>
      </c>
      <c r="U190" s="129">
        <f t="shared" si="49"/>
        <v>0.4</v>
      </c>
      <c r="V190" s="129">
        <f>U190</f>
        <v>0.4</v>
      </c>
      <c r="W190" s="129">
        <f>V190</f>
        <v>0.4</v>
      </c>
      <c r="X190" s="129">
        <f t="shared" si="49"/>
        <v>0.4</v>
      </c>
      <c r="Y190" s="129">
        <f t="shared" si="49"/>
        <v>0.4</v>
      </c>
      <c r="Z190" s="129">
        <f t="shared" si="49"/>
        <v>0.4</v>
      </c>
      <c r="AA190" s="129">
        <f t="shared" si="49"/>
        <v>0.4</v>
      </c>
      <c r="AB190" s="129">
        <f t="shared" si="49"/>
        <v>0.4</v>
      </c>
      <c r="AC190" s="129">
        <f t="shared" si="49"/>
        <v>0.4</v>
      </c>
      <c r="AD190" s="129">
        <f t="shared" si="49"/>
        <v>0.4</v>
      </c>
      <c r="AE190" s="129">
        <f t="shared" si="49"/>
        <v>0.4</v>
      </c>
      <c r="AF190" s="129">
        <f t="shared" si="49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65</v>
      </c>
      <c r="B191" s="129">
        <v>1.5</v>
      </c>
      <c r="C191" s="129">
        <f t="shared" si="48"/>
        <v>1.5</v>
      </c>
      <c r="D191" s="129">
        <f t="shared" si="48"/>
        <v>1.5</v>
      </c>
      <c r="E191" s="129">
        <f t="shared" si="48"/>
        <v>1.5</v>
      </c>
      <c r="F191" s="129">
        <f t="shared" si="48"/>
        <v>1.5</v>
      </c>
      <c r="G191" s="129">
        <f t="shared" si="48"/>
        <v>1.5</v>
      </c>
      <c r="H191" s="129">
        <f t="shared" si="48"/>
        <v>1.5</v>
      </c>
      <c r="I191" s="129">
        <f t="shared" si="48"/>
        <v>1.5</v>
      </c>
      <c r="J191" s="129">
        <f t="shared" si="48"/>
        <v>1.5</v>
      </c>
      <c r="K191" s="129">
        <f t="shared" si="48"/>
        <v>1.5</v>
      </c>
      <c r="L191" s="129">
        <f t="shared" si="48"/>
        <v>1.5</v>
      </c>
      <c r="M191" s="129">
        <f t="shared" si="48"/>
        <v>1.5</v>
      </c>
      <c r="N191" s="129">
        <f t="shared" si="48"/>
        <v>1.5</v>
      </c>
      <c r="O191" s="129">
        <f t="shared" si="48"/>
        <v>1.5</v>
      </c>
      <c r="P191" s="129">
        <f t="shared" si="48"/>
        <v>1.5</v>
      </c>
      <c r="Q191" s="129">
        <f t="shared" si="48"/>
        <v>1.5</v>
      </c>
      <c r="R191" s="129">
        <f t="shared" si="48"/>
        <v>1.5</v>
      </c>
      <c r="S191" s="129">
        <f t="shared" si="49"/>
        <v>1.5</v>
      </c>
      <c r="T191" s="129">
        <f t="shared" si="49"/>
        <v>1.5</v>
      </c>
      <c r="U191" s="129">
        <f t="shared" si="49"/>
        <v>1.5</v>
      </c>
      <c r="V191" s="129">
        <f t="shared" si="49"/>
        <v>1.5</v>
      </c>
      <c r="W191" s="129">
        <f t="shared" si="49"/>
        <v>1.5</v>
      </c>
      <c r="X191" s="129">
        <f t="shared" si="49"/>
        <v>1.5</v>
      </c>
      <c r="Y191" s="129">
        <f t="shared" si="49"/>
        <v>1.5</v>
      </c>
      <c r="Z191" s="129">
        <f t="shared" si="49"/>
        <v>1.5</v>
      </c>
      <c r="AA191" s="129">
        <f t="shared" si="49"/>
        <v>1.5</v>
      </c>
      <c r="AB191" s="129">
        <f t="shared" si="49"/>
        <v>1.5</v>
      </c>
      <c r="AC191" s="129">
        <f t="shared" si="49"/>
        <v>1.5</v>
      </c>
      <c r="AD191" s="129">
        <f t="shared" si="49"/>
        <v>1.5</v>
      </c>
      <c r="AE191" s="129">
        <f t="shared" si="49"/>
        <v>1.5</v>
      </c>
      <c r="AF191" s="129">
        <f t="shared" si="49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66</v>
      </c>
      <c r="B192" s="129">
        <v>0.3</v>
      </c>
      <c r="C192" s="129">
        <f t="shared" si="48"/>
        <v>0.3</v>
      </c>
      <c r="D192" s="129">
        <f t="shared" si="48"/>
        <v>0.3</v>
      </c>
      <c r="E192" s="129">
        <f t="shared" si="48"/>
        <v>0.3</v>
      </c>
      <c r="F192" s="129">
        <f t="shared" si="48"/>
        <v>0.3</v>
      </c>
      <c r="G192" s="129">
        <f t="shared" si="48"/>
        <v>0.3</v>
      </c>
      <c r="H192" s="129">
        <f t="shared" si="48"/>
        <v>0.3</v>
      </c>
      <c r="I192" s="129">
        <f t="shared" si="48"/>
        <v>0.3</v>
      </c>
      <c r="J192" s="129">
        <f t="shared" si="48"/>
        <v>0.3</v>
      </c>
      <c r="K192" s="129">
        <f t="shared" si="48"/>
        <v>0.3</v>
      </c>
      <c r="L192" s="129">
        <f t="shared" si="48"/>
        <v>0.3</v>
      </c>
      <c r="M192" s="129">
        <f t="shared" si="48"/>
        <v>0.3</v>
      </c>
      <c r="N192" s="129">
        <f t="shared" si="48"/>
        <v>0.3</v>
      </c>
      <c r="O192" s="129">
        <f t="shared" si="48"/>
        <v>0.3</v>
      </c>
      <c r="P192" s="129">
        <f t="shared" si="48"/>
        <v>0.3</v>
      </c>
      <c r="Q192" s="129">
        <f t="shared" si="48"/>
        <v>0.3</v>
      </c>
      <c r="R192" s="129">
        <f t="shared" si="48"/>
        <v>0.3</v>
      </c>
      <c r="S192" s="129">
        <f t="shared" si="49"/>
        <v>0.3</v>
      </c>
      <c r="T192" s="129">
        <f t="shared" si="49"/>
        <v>0.3</v>
      </c>
      <c r="U192" s="129">
        <f t="shared" si="49"/>
        <v>0.3</v>
      </c>
      <c r="V192" s="129">
        <f t="shared" si="49"/>
        <v>0.3</v>
      </c>
      <c r="W192" s="129">
        <f t="shared" si="49"/>
        <v>0.3</v>
      </c>
      <c r="X192" s="129">
        <f t="shared" si="49"/>
        <v>0.3</v>
      </c>
      <c r="Y192" s="129">
        <f t="shared" si="49"/>
        <v>0.3</v>
      </c>
      <c r="Z192" s="129">
        <f t="shared" si="49"/>
        <v>0.3</v>
      </c>
      <c r="AA192" s="129">
        <f t="shared" si="49"/>
        <v>0.3</v>
      </c>
      <c r="AB192" s="129">
        <f t="shared" si="49"/>
        <v>0.3</v>
      </c>
      <c r="AC192" s="129">
        <f t="shared" si="49"/>
        <v>0.3</v>
      </c>
      <c r="AD192" s="129">
        <f t="shared" si="49"/>
        <v>0.3</v>
      </c>
      <c r="AE192" s="129">
        <f t="shared" si="49"/>
        <v>0.3</v>
      </c>
      <c r="AF192" s="129">
        <f t="shared" si="49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67</v>
      </c>
      <c r="B193" s="129">
        <v>0.4</v>
      </c>
      <c r="C193" s="129">
        <f t="shared" si="48"/>
        <v>0.4</v>
      </c>
      <c r="D193" s="129">
        <f t="shared" si="48"/>
        <v>0.4</v>
      </c>
      <c r="E193" s="129">
        <f t="shared" si="48"/>
        <v>0.4</v>
      </c>
      <c r="F193" s="129">
        <f t="shared" si="48"/>
        <v>0.4</v>
      </c>
      <c r="G193" s="129">
        <f t="shared" si="48"/>
        <v>0.4</v>
      </c>
      <c r="H193" s="129">
        <f t="shared" si="48"/>
        <v>0.4</v>
      </c>
      <c r="I193" s="129">
        <f t="shared" si="48"/>
        <v>0.4</v>
      </c>
      <c r="J193" s="129">
        <f t="shared" si="48"/>
        <v>0.4</v>
      </c>
      <c r="K193" s="129">
        <f t="shared" si="48"/>
        <v>0.4</v>
      </c>
      <c r="L193" s="129">
        <f t="shared" si="48"/>
        <v>0.4</v>
      </c>
      <c r="M193" s="129">
        <f t="shared" si="48"/>
        <v>0.4</v>
      </c>
      <c r="N193" s="129">
        <f t="shared" si="48"/>
        <v>0.4</v>
      </c>
      <c r="O193" s="129">
        <f t="shared" si="48"/>
        <v>0.4</v>
      </c>
      <c r="P193" s="129">
        <f t="shared" si="48"/>
        <v>0.4</v>
      </c>
      <c r="Q193" s="129">
        <f t="shared" si="48"/>
        <v>0.4</v>
      </c>
      <c r="R193" s="129">
        <f t="shared" si="48"/>
        <v>0.4</v>
      </c>
      <c r="S193" s="129">
        <f t="shared" si="49"/>
        <v>0.4</v>
      </c>
      <c r="T193" s="129">
        <f t="shared" si="49"/>
        <v>0.4</v>
      </c>
      <c r="U193" s="129">
        <f t="shared" si="49"/>
        <v>0.4</v>
      </c>
      <c r="V193" s="129">
        <f t="shared" si="49"/>
        <v>0.4</v>
      </c>
      <c r="W193" s="129">
        <f t="shared" si="49"/>
        <v>0.4</v>
      </c>
      <c r="X193" s="129">
        <f t="shared" si="49"/>
        <v>0.4</v>
      </c>
      <c r="Y193" s="129">
        <f t="shared" si="49"/>
        <v>0.4</v>
      </c>
      <c r="Z193" s="129">
        <f t="shared" si="49"/>
        <v>0.4</v>
      </c>
      <c r="AA193" s="129">
        <f t="shared" si="49"/>
        <v>0.4</v>
      </c>
      <c r="AB193" s="129">
        <f t="shared" si="49"/>
        <v>0.4</v>
      </c>
      <c r="AC193" s="129">
        <f t="shared" si="49"/>
        <v>0.4</v>
      </c>
      <c r="AD193" s="129">
        <f t="shared" si="49"/>
        <v>0.4</v>
      </c>
      <c r="AE193" s="129">
        <f t="shared" si="49"/>
        <v>0.4</v>
      </c>
      <c r="AF193" s="129">
        <f t="shared" si="49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68</v>
      </c>
      <c r="B194" s="136">
        <v>0.64</v>
      </c>
      <c r="C194" s="136">
        <f t="shared" si="48"/>
        <v>0.64</v>
      </c>
      <c r="D194" s="136">
        <f t="shared" si="48"/>
        <v>0.64</v>
      </c>
      <c r="E194" s="136">
        <f t="shared" si="48"/>
        <v>0.64</v>
      </c>
      <c r="F194" s="136">
        <f t="shared" si="48"/>
        <v>0.64</v>
      </c>
      <c r="G194" s="136">
        <f t="shared" si="48"/>
        <v>0.64</v>
      </c>
      <c r="H194" s="136">
        <f t="shared" si="48"/>
        <v>0.64</v>
      </c>
      <c r="I194" s="136">
        <f t="shared" si="48"/>
        <v>0.64</v>
      </c>
      <c r="J194" s="136">
        <f t="shared" si="48"/>
        <v>0.64</v>
      </c>
      <c r="K194" s="136">
        <f t="shared" si="48"/>
        <v>0.64</v>
      </c>
      <c r="L194" s="136">
        <f t="shared" si="48"/>
        <v>0.64</v>
      </c>
      <c r="M194" s="136">
        <f t="shared" si="48"/>
        <v>0.64</v>
      </c>
      <c r="N194" s="136">
        <f t="shared" si="48"/>
        <v>0.64</v>
      </c>
      <c r="O194" s="136">
        <f t="shared" si="48"/>
        <v>0.64</v>
      </c>
      <c r="P194" s="136">
        <f t="shared" si="48"/>
        <v>0.64</v>
      </c>
      <c r="Q194" s="136">
        <f t="shared" si="48"/>
        <v>0.64</v>
      </c>
      <c r="R194" s="136">
        <f t="shared" si="48"/>
        <v>0.64</v>
      </c>
      <c r="S194" s="136">
        <f t="shared" si="49"/>
        <v>0.64</v>
      </c>
      <c r="T194" s="136">
        <f t="shared" si="49"/>
        <v>0.64</v>
      </c>
      <c r="U194" s="136">
        <f t="shared" si="49"/>
        <v>0.64</v>
      </c>
      <c r="V194" s="136">
        <f t="shared" si="49"/>
        <v>0.64</v>
      </c>
      <c r="W194" s="136">
        <f t="shared" si="49"/>
        <v>0.64</v>
      </c>
      <c r="X194" s="136">
        <f t="shared" si="49"/>
        <v>0.64</v>
      </c>
      <c r="Y194" s="136">
        <f t="shared" si="49"/>
        <v>0.64</v>
      </c>
      <c r="Z194" s="136">
        <f t="shared" si="49"/>
        <v>0.64</v>
      </c>
      <c r="AA194" s="136">
        <f t="shared" si="49"/>
        <v>0.64</v>
      </c>
      <c r="AB194" s="136">
        <f t="shared" si="49"/>
        <v>0.64</v>
      </c>
      <c r="AC194" s="136">
        <f t="shared" si="49"/>
        <v>0.64</v>
      </c>
      <c r="AD194" s="136">
        <f t="shared" si="49"/>
        <v>0.64</v>
      </c>
      <c r="AE194" s="136">
        <f t="shared" si="49"/>
        <v>0.64</v>
      </c>
      <c r="AF194" s="136">
        <f t="shared" si="49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0">SUM(C189:C194)</f>
        <v>3.54</v>
      </c>
      <c r="D195" s="139">
        <f t="shared" si="50"/>
        <v>3.54</v>
      </c>
      <c r="E195" s="139">
        <f t="shared" si="50"/>
        <v>3.54</v>
      </c>
      <c r="F195" s="139">
        <f t="shared" si="50"/>
        <v>3.54</v>
      </c>
      <c r="G195" s="139">
        <f t="shared" si="50"/>
        <v>3.54</v>
      </c>
      <c r="H195" s="139">
        <f t="shared" si="50"/>
        <v>3.54</v>
      </c>
      <c r="I195" s="139">
        <f t="shared" si="50"/>
        <v>3.54</v>
      </c>
      <c r="J195" s="139">
        <f t="shared" si="50"/>
        <v>3.54</v>
      </c>
      <c r="K195" s="139">
        <f t="shared" si="50"/>
        <v>3.54</v>
      </c>
      <c r="L195" s="139">
        <f>SUM(L189:L194)</f>
        <v>3.54</v>
      </c>
      <c r="M195" s="139">
        <f t="shared" ref="M195:R195" si="51">SUM(M189:M194)</f>
        <v>3.54</v>
      </c>
      <c r="N195" s="139">
        <f t="shared" si="51"/>
        <v>3.54</v>
      </c>
      <c r="O195" s="139">
        <f t="shared" si="51"/>
        <v>3.54</v>
      </c>
      <c r="P195" s="139">
        <f t="shared" si="51"/>
        <v>3.54</v>
      </c>
      <c r="Q195" s="139">
        <f t="shared" si="51"/>
        <v>3.54</v>
      </c>
      <c r="R195" s="139">
        <f t="shared" si="51"/>
        <v>3.54</v>
      </c>
      <c r="S195" s="139">
        <f>SUM(S189:S194)</f>
        <v>3.54</v>
      </c>
      <c r="T195" s="139">
        <f t="shared" ref="T195:AG195" si="52">SUM(T189:T194)</f>
        <v>3.54</v>
      </c>
      <c r="U195" s="139">
        <f t="shared" si="52"/>
        <v>3.54</v>
      </c>
      <c r="V195" s="139">
        <f t="shared" si="52"/>
        <v>3.54</v>
      </c>
      <c r="W195" s="139">
        <f t="shared" si="52"/>
        <v>3.54</v>
      </c>
      <c r="X195" s="139">
        <f t="shared" si="52"/>
        <v>3.54</v>
      </c>
      <c r="Y195" s="139">
        <f t="shared" si="52"/>
        <v>3.54</v>
      </c>
      <c r="Z195" s="139">
        <f t="shared" si="52"/>
        <v>3.54</v>
      </c>
      <c r="AA195" s="139">
        <f t="shared" si="52"/>
        <v>3.54</v>
      </c>
      <c r="AB195" s="139">
        <f t="shared" si="52"/>
        <v>3.54</v>
      </c>
      <c r="AC195" s="139">
        <f t="shared" si="52"/>
        <v>3.54</v>
      </c>
      <c r="AD195" s="139">
        <f t="shared" si="52"/>
        <v>3.54</v>
      </c>
      <c r="AE195" s="139">
        <f t="shared" si="52"/>
        <v>3.54</v>
      </c>
      <c r="AF195" s="139">
        <f t="shared" si="52"/>
        <v>3.54</v>
      </c>
      <c r="AG195" s="140">
        <f t="shared" si="52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69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70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71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72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73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74</v>
      </c>
      <c r="B204" s="153">
        <f>MAX(F72:M72)</f>
        <v>1213.04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2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213" t="s">
        <v>75</v>
      </c>
      <c r="B206" s="213"/>
      <c r="C206" s="45"/>
      <c r="D206" s="155" t="str">
        <f ca="1">"Pie Chart of Daily Peak Demand(Inclusive of Export) of Nepal ("&amp;A4&amp;" "&amp;B4&amp;")"</f>
        <v>Pie Chart of Daily Peak Demand(Inclusive of Export) of Nepal (Nepali Date: 2078/04/2)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2078/04/2)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76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77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78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79</v>
      </c>
      <c r="T209" s="163">
        <f t="shared" ref="T209:AX209" si="53">B72</f>
        <v>1113.94</v>
      </c>
      <c r="U209" s="163">
        <f t="shared" si="53"/>
        <v>1075.68</v>
      </c>
      <c r="V209" s="163">
        <f t="shared" si="53"/>
        <v>1065.6400000000001</v>
      </c>
      <c r="W209" s="163">
        <f t="shared" si="53"/>
        <v>1049.29</v>
      </c>
      <c r="X209" s="163">
        <f t="shared" si="53"/>
        <v>1064.1300000000001</v>
      </c>
      <c r="Y209" s="163">
        <f t="shared" si="53"/>
        <v>1066.04</v>
      </c>
      <c r="Z209" s="163">
        <f t="shared" si="53"/>
        <v>1095.94</v>
      </c>
      <c r="AA209" s="163">
        <f t="shared" si="53"/>
        <v>1087.24</v>
      </c>
      <c r="AB209" s="163">
        <f t="shared" si="53"/>
        <v>1083.74</v>
      </c>
      <c r="AC209" s="163">
        <f t="shared" si="53"/>
        <v>1162.74</v>
      </c>
      <c r="AD209" s="163">
        <f t="shared" si="53"/>
        <v>1195.04</v>
      </c>
      <c r="AE209" s="163">
        <f t="shared" si="53"/>
        <v>1213.04</v>
      </c>
      <c r="AF209" s="163">
        <f t="shared" si="53"/>
        <v>1250.8399999999999</v>
      </c>
      <c r="AG209" s="163">
        <f t="shared" si="53"/>
        <v>1273.04</v>
      </c>
      <c r="AH209" s="163">
        <f t="shared" si="53"/>
        <v>1229.04</v>
      </c>
      <c r="AI209" s="163">
        <f t="shared" si="53"/>
        <v>1273.04</v>
      </c>
      <c r="AJ209" s="163">
        <f t="shared" si="53"/>
        <v>1321.19</v>
      </c>
      <c r="AK209" s="163">
        <f t="shared" si="53"/>
        <v>1291.56</v>
      </c>
      <c r="AL209" s="163">
        <f t="shared" si="53"/>
        <v>1247.24</v>
      </c>
      <c r="AM209" s="163">
        <f t="shared" si="53"/>
        <v>1222.3399999999999</v>
      </c>
      <c r="AN209" s="163">
        <f t="shared" si="53"/>
        <v>1204.9000000000001</v>
      </c>
      <c r="AO209" s="163">
        <f t="shared" si="53"/>
        <v>1180.44</v>
      </c>
      <c r="AP209" s="163">
        <f t="shared" si="53"/>
        <v>1194.1400000000001</v>
      </c>
      <c r="AQ209" s="163">
        <f t="shared" si="53"/>
        <v>1315.24</v>
      </c>
      <c r="AR209" s="163">
        <f t="shared" si="53"/>
        <v>1431.8700000000001</v>
      </c>
      <c r="AS209" s="163">
        <f t="shared" si="53"/>
        <v>1433.79</v>
      </c>
      <c r="AT209" s="163">
        <f t="shared" si="53"/>
        <v>1399.44</v>
      </c>
      <c r="AU209" s="163">
        <f t="shared" si="53"/>
        <v>1385.94</v>
      </c>
      <c r="AV209" s="163">
        <f t="shared" si="53"/>
        <v>1304.96</v>
      </c>
      <c r="AW209" s="163">
        <f t="shared" si="53"/>
        <v>1237.1400000000001</v>
      </c>
      <c r="AX209" s="163">
        <f t="shared" si="53"/>
        <v>1219.8399999999999</v>
      </c>
    </row>
    <row r="210" spans="1:50" x14ac:dyDescent="0.25">
      <c r="A210" s="156" t="s">
        <v>80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81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82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83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84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69</v>
      </c>
      <c r="B230" s="166">
        <f t="shared" ref="B230:AF230" si="54">B194</f>
        <v>0.64</v>
      </c>
      <c r="C230" s="166">
        <f t="shared" si="54"/>
        <v>0.64</v>
      </c>
      <c r="D230" s="166">
        <f t="shared" si="54"/>
        <v>0.64</v>
      </c>
      <c r="E230" s="166">
        <f t="shared" si="54"/>
        <v>0.64</v>
      </c>
      <c r="F230" s="166">
        <f t="shared" si="54"/>
        <v>0.64</v>
      </c>
      <c r="G230" s="166">
        <f t="shared" si="54"/>
        <v>0.64</v>
      </c>
      <c r="H230" s="166">
        <f t="shared" si="54"/>
        <v>0.64</v>
      </c>
      <c r="I230" s="166">
        <f t="shared" si="54"/>
        <v>0.64</v>
      </c>
      <c r="J230" s="166">
        <f t="shared" si="54"/>
        <v>0.64</v>
      </c>
      <c r="K230" s="166">
        <f t="shared" si="54"/>
        <v>0.64</v>
      </c>
      <c r="L230" s="166">
        <f t="shared" si="54"/>
        <v>0.64</v>
      </c>
      <c r="M230" s="166">
        <f t="shared" si="54"/>
        <v>0.64</v>
      </c>
      <c r="N230" s="166">
        <f t="shared" si="54"/>
        <v>0.64</v>
      </c>
      <c r="O230" s="166">
        <f t="shared" si="54"/>
        <v>0.64</v>
      </c>
      <c r="P230" s="166">
        <f t="shared" si="54"/>
        <v>0.64</v>
      </c>
      <c r="Q230" s="166">
        <f t="shared" si="54"/>
        <v>0.64</v>
      </c>
      <c r="R230" s="166">
        <f t="shared" si="54"/>
        <v>0.64</v>
      </c>
      <c r="S230" s="166">
        <f t="shared" si="54"/>
        <v>0.64</v>
      </c>
      <c r="T230" s="166">
        <f t="shared" si="54"/>
        <v>0.64</v>
      </c>
      <c r="U230" s="166">
        <f t="shared" si="54"/>
        <v>0.64</v>
      </c>
      <c r="V230" s="166">
        <f t="shared" si="54"/>
        <v>0.64</v>
      </c>
      <c r="W230" s="166">
        <f t="shared" si="54"/>
        <v>0.64</v>
      </c>
      <c r="X230" s="166">
        <f t="shared" si="54"/>
        <v>0.64</v>
      </c>
      <c r="Y230" s="166">
        <f t="shared" si="54"/>
        <v>0.64</v>
      </c>
      <c r="Z230" s="166">
        <f t="shared" si="54"/>
        <v>0.64</v>
      </c>
      <c r="AA230" s="166">
        <f t="shared" si="54"/>
        <v>0.64</v>
      </c>
      <c r="AB230" s="166">
        <f t="shared" si="54"/>
        <v>0.64</v>
      </c>
      <c r="AC230" s="166">
        <f t="shared" si="54"/>
        <v>0.64</v>
      </c>
      <c r="AD230" s="166">
        <f t="shared" si="54"/>
        <v>0.64</v>
      </c>
      <c r="AE230" s="166">
        <f t="shared" si="54"/>
        <v>0.64</v>
      </c>
      <c r="AF230" s="166">
        <f t="shared" si="54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5">IF(C198&lt;100,"",C198-520)</f>
        <v/>
      </c>
      <c r="D231" s="114" t="str">
        <f t="shared" si="55"/>
        <v/>
      </c>
      <c r="E231" s="114" t="str">
        <f t="shared" si="55"/>
        <v/>
      </c>
      <c r="F231" s="114" t="str">
        <f t="shared" si="55"/>
        <v/>
      </c>
      <c r="G231" s="114" t="str">
        <f t="shared" si="55"/>
        <v/>
      </c>
      <c r="H231" s="114" t="str">
        <f t="shared" si="55"/>
        <v/>
      </c>
      <c r="I231" s="114" t="str">
        <f t="shared" si="55"/>
        <v/>
      </c>
      <c r="J231" s="114" t="str">
        <f t="shared" si="55"/>
        <v/>
      </c>
      <c r="K231" s="114" t="str">
        <f t="shared" si="55"/>
        <v/>
      </c>
      <c r="L231" s="114" t="str">
        <f t="shared" si="55"/>
        <v/>
      </c>
      <c r="M231" s="114" t="str">
        <f t="shared" si="55"/>
        <v/>
      </c>
      <c r="N231" s="114" t="str">
        <f t="shared" si="55"/>
        <v/>
      </c>
      <c r="O231" s="114" t="str">
        <f t="shared" si="55"/>
        <v/>
      </c>
      <c r="P231" s="114" t="str">
        <f t="shared" si="55"/>
        <v/>
      </c>
      <c r="Q231" s="114" t="str">
        <f t="shared" si="55"/>
        <v/>
      </c>
      <c r="R231" s="114" t="str">
        <f t="shared" si="55"/>
        <v/>
      </c>
      <c r="S231" s="114" t="str">
        <f t="shared" si="55"/>
        <v/>
      </c>
      <c r="T231" s="114" t="str">
        <f t="shared" si="55"/>
        <v/>
      </c>
      <c r="U231" s="114" t="str">
        <f t="shared" si="55"/>
        <v/>
      </c>
      <c r="V231" s="114" t="str">
        <f t="shared" si="55"/>
        <v/>
      </c>
      <c r="W231" s="114" t="str">
        <f t="shared" si="55"/>
        <v/>
      </c>
      <c r="X231" s="114" t="str">
        <f t="shared" si="55"/>
        <v/>
      </c>
      <c r="Y231" s="114" t="str">
        <f t="shared" si="55"/>
        <v/>
      </c>
      <c r="Z231" s="114" t="str">
        <f t="shared" si="55"/>
        <v/>
      </c>
      <c r="AA231" s="114" t="str">
        <f t="shared" si="55"/>
        <v/>
      </c>
      <c r="AB231" s="114" t="str">
        <f t="shared" si="55"/>
        <v/>
      </c>
      <c r="AC231" s="114" t="str">
        <f t="shared" si="55"/>
        <v/>
      </c>
      <c r="AD231" s="114" t="str">
        <f t="shared" si="55"/>
        <v/>
      </c>
      <c r="AE231" s="114" t="str">
        <f t="shared" si="55"/>
        <v/>
      </c>
      <c r="AF231" s="114" t="str">
        <f t="shared" si="55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6">IF(B199&lt;100,"",B199-620)</f>
        <v/>
      </c>
      <c r="C232" s="114" t="str">
        <f t="shared" si="56"/>
        <v/>
      </c>
      <c r="D232" s="114" t="str">
        <f t="shared" si="56"/>
        <v/>
      </c>
      <c r="E232" s="114" t="str">
        <f t="shared" si="56"/>
        <v/>
      </c>
      <c r="F232" s="114" t="str">
        <f t="shared" si="56"/>
        <v/>
      </c>
      <c r="G232" s="114" t="str">
        <f t="shared" si="56"/>
        <v/>
      </c>
      <c r="H232" s="114" t="str">
        <f t="shared" si="56"/>
        <v/>
      </c>
      <c r="I232" s="114" t="str">
        <f t="shared" si="56"/>
        <v/>
      </c>
      <c r="J232" s="114" t="str">
        <f t="shared" si="56"/>
        <v/>
      </c>
      <c r="K232" s="114" t="str">
        <f t="shared" si="56"/>
        <v/>
      </c>
      <c r="L232" s="114" t="str">
        <f t="shared" si="56"/>
        <v/>
      </c>
      <c r="M232" s="114" t="str">
        <f t="shared" si="56"/>
        <v/>
      </c>
      <c r="N232" s="114" t="str">
        <f t="shared" si="56"/>
        <v/>
      </c>
      <c r="O232" s="114" t="str">
        <f t="shared" si="56"/>
        <v/>
      </c>
      <c r="P232" s="114" t="str">
        <f t="shared" si="56"/>
        <v/>
      </c>
      <c r="Q232" s="114" t="str">
        <f t="shared" si="56"/>
        <v/>
      </c>
      <c r="R232" s="114" t="str">
        <f t="shared" si="56"/>
        <v/>
      </c>
      <c r="S232" s="114" t="str">
        <f t="shared" si="56"/>
        <v/>
      </c>
      <c r="T232" s="114" t="str">
        <f t="shared" si="56"/>
        <v/>
      </c>
      <c r="U232" s="114" t="str">
        <f t="shared" si="56"/>
        <v/>
      </c>
      <c r="V232" s="114" t="str">
        <f t="shared" si="56"/>
        <v/>
      </c>
      <c r="W232" s="114" t="str">
        <f t="shared" si="56"/>
        <v/>
      </c>
      <c r="X232" s="114" t="str">
        <f t="shared" si="56"/>
        <v/>
      </c>
      <c r="Y232" s="114" t="str">
        <f t="shared" si="56"/>
        <v/>
      </c>
      <c r="Z232" s="114" t="str">
        <f t="shared" si="56"/>
        <v/>
      </c>
      <c r="AA232" s="114" t="str">
        <f t="shared" si="56"/>
        <v/>
      </c>
      <c r="AB232" s="114" t="str">
        <f t="shared" si="56"/>
        <v/>
      </c>
      <c r="AC232" s="114" t="str">
        <f t="shared" si="56"/>
        <v/>
      </c>
      <c r="AD232" s="114" t="str">
        <f t="shared" si="56"/>
        <v/>
      </c>
      <c r="AE232" s="114" t="str">
        <f t="shared" si="56"/>
        <v/>
      </c>
      <c r="AF232" s="114" t="str">
        <f t="shared" si="56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7">IF(B200&lt;100,"",B200-330)</f>
        <v/>
      </c>
      <c r="C233" s="114" t="str">
        <f t="shared" si="57"/>
        <v/>
      </c>
      <c r="D233" s="114" t="str">
        <f t="shared" si="57"/>
        <v/>
      </c>
      <c r="E233" s="114" t="str">
        <f t="shared" si="57"/>
        <v/>
      </c>
      <c r="F233" s="114" t="str">
        <f t="shared" si="57"/>
        <v/>
      </c>
      <c r="G233" s="114" t="str">
        <f t="shared" si="57"/>
        <v/>
      </c>
      <c r="H233" s="114" t="str">
        <f t="shared" si="57"/>
        <v/>
      </c>
      <c r="I233" s="114" t="str">
        <f t="shared" si="57"/>
        <v/>
      </c>
      <c r="J233" s="114" t="str">
        <f t="shared" si="57"/>
        <v/>
      </c>
      <c r="K233" s="114" t="str">
        <f t="shared" si="57"/>
        <v/>
      </c>
      <c r="L233" s="114" t="str">
        <f t="shared" si="57"/>
        <v/>
      </c>
      <c r="M233" s="114" t="str">
        <f t="shared" si="57"/>
        <v/>
      </c>
      <c r="N233" s="114" t="str">
        <f t="shared" si="57"/>
        <v/>
      </c>
      <c r="O233" s="114" t="str">
        <f t="shared" si="57"/>
        <v/>
      </c>
      <c r="P233" s="114" t="str">
        <f t="shared" si="57"/>
        <v/>
      </c>
      <c r="Q233" s="114" t="str">
        <f t="shared" si="57"/>
        <v/>
      </c>
      <c r="R233" s="114" t="str">
        <f t="shared" si="57"/>
        <v/>
      </c>
      <c r="S233" s="114" t="str">
        <f t="shared" si="57"/>
        <v/>
      </c>
      <c r="T233" s="114" t="str">
        <f t="shared" si="57"/>
        <v/>
      </c>
      <c r="U233" s="114" t="str">
        <f t="shared" si="57"/>
        <v/>
      </c>
      <c r="V233" s="114" t="str">
        <f t="shared" si="57"/>
        <v/>
      </c>
      <c r="W233" s="114" t="str">
        <f t="shared" si="57"/>
        <v/>
      </c>
      <c r="X233" s="114" t="str">
        <f t="shared" si="57"/>
        <v/>
      </c>
      <c r="Y233" s="114" t="str">
        <f t="shared" si="57"/>
        <v/>
      </c>
      <c r="Z233" s="114" t="str">
        <f t="shared" si="57"/>
        <v/>
      </c>
      <c r="AA233" s="114" t="str">
        <f t="shared" si="57"/>
        <v/>
      </c>
      <c r="AB233" s="114" t="str">
        <f t="shared" si="57"/>
        <v/>
      </c>
      <c r="AC233" s="114" t="str">
        <f t="shared" si="57"/>
        <v/>
      </c>
      <c r="AD233" s="114" t="str">
        <f t="shared" si="57"/>
        <v/>
      </c>
      <c r="AE233" s="114" t="str">
        <f t="shared" si="57"/>
        <v/>
      </c>
      <c r="AF233" s="114" t="str">
        <f t="shared" si="57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58">IF(C201&lt;100,"",C201-1500)</f>
        <v/>
      </c>
      <c r="D234" s="114" t="str">
        <f t="shared" si="58"/>
        <v/>
      </c>
      <c r="E234" s="114" t="str">
        <f t="shared" si="58"/>
        <v/>
      </c>
      <c r="F234" s="114" t="str">
        <f t="shared" si="58"/>
        <v/>
      </c>
      <c r="G234" s="114" t="str">
        <f t="shared" si="58"/>
        <v/>
      </c>
      <c r="H234" s="114" t="str">
        <f t="shared" si="58"/>
        <v/>
      </c>
      <c r="I234" s="114" t="str">
        <f t="shared" si="58"/>
        <v/>
      </c>
      <c r="J234" s="114" t="str">
        <f t="shared" si="58"/>
        <v/>
      </c>
      <c r="K234" s="114" t="str">
        <f t="shared" si="58"/>
        <v/>
      </c>
      <c r="L234" s="114" t="str">
        <f t="shared" si="58"/>
        <v/>
      </c>
      <c r="M234" s="114" t="str">
        <f t="shared" si="58"/>
        <v/>
      </c>
      <c r="N234" s="114" t="str">
        <f t="shared" si="58"/>
        <v/>
      </c>
      <c r="O234" s="114" t="str">
        <f t="shared" si="58"/>
        <v/>
      </c>
      <c r="P234" s="114" t="str">
        <f t="shared" si="58"/>
        <v/>
      </c>
      <c r="Q234" s="114" t="str">
        <f t="shared" si="58"/>
        <v/>
      </c>
      <c r="R234" s="114" t="str">
        <f t="shared" si="58"/>
        <v/>
      </c>
      <c r="S234" s="114" t="str">
        <f t="shared" si="58"/>
        <v/>
      </c>
      <c r="T234" s="114" t="str">
        <f t="shared" si="58"/>
        <v/>
      </c>
      <c r="U234" s="114" t="str">
        <f t="shared" si="58"/>
        <v/>
      </c>
      <c r="V234" s="114" t="str">
        <f t="shared" si="58"/>
        <v/>
      </c>
      <c r="W234" s="114" t="str">
        <f t="shared" si="58"/>
        <v/>
      </c>
      <c r="X234" s="114" t="str">
        <f t="shared" si="58"/>
        <v/>
      </c>
      <c r="Y234" s="114" t="str">
        <f t="shared" si="58"/>
        <v/>
      </c>
      <c r="Z234" s="114" t="str">
        <f t="shared" si="58"/>
        <v/>
      </c>
      <c r="AA234" s="114" t="str">
        <f t="shared" si="58"/>
        <v/>
      </c>
      <c r="AB234" s="114" t="str">
        <f t="shared" si="58"/>
        <v/>
      </c>
      <c r="AC234" s="114" t="str">
        <f t="shared" si="58"/>
        <v/>
      </c>
      <c r="AD234" s="114" t="str">
        <f t="shared" si="58"/>
        <v/>
      </c>
      <c r="AE234" s="114" t="str">
        <f t="shared" si="58"/>
        <v/>
      </c>
      <c r="AF234" s="114" t="str">
        <f t="shared" si="58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7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69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9400" priority="265">
      <formula>S$9&gt;=20/24</formula>
    </cfRule>
    <cfRule type="expression" dxfId="9399" priority="266">
      <formula>AND(S$9&gt;=14/24,S$9&lt;20/24)</formula>
    </cfRule>
    <cfRule type="expression" dxfId="9398" priority="267">
      <formula>AND(S$9&gt;=8/24,S$9&lt;14/24)</formula>
    </cfRule>
    <cfRule type="expression" dxfId="9397" priority="268">
      <formula>S$9&lt;8/24</formula>
    </cfRule>
  </conditionalFormatting>
  <conditionalFormatting sqref="B8:AF10 AA78:AF78 B78:Q78 B53:AF53 B79:AF79 C189:AF195 O34:Q34 B65:AF69 T208:AX208 B71:AF75 T55:T56 Z37:Z40 U82:V83 Z15:Z29 B60:B64 B77:AF77 B54:N58 O15:R30 O55:R64 S15:U25 T26:U28 S26:S30 O36:S40 O42:S45 S57:S64 V15:Y28 O11:Z13 T37:Y39 X82:Z88 AA81:AF88 AA54:AF57 L50:AF52">
    <cfRule type="expression" dxfId="9396" priority="261">
      <formula>B$9&gt;=20/24</formula>
    </cfRule>
    <cfRule type="expression" dxfId="9395" priority="262">
      <formula>AND(B$9&gt;=14/24,B$9&lt;20/24)</formula>
    </cfRule>
    <cfRule type="expression" dxfId="9394" priority="263">
      <formula>AND(B$9&gt;=8/24,B$9&lt;14/24)</formula>
    </cfRule>
    <cfRule type="expression" dxfId="9393" priority="264">
      <formula>B$9&lt;8/24</formula>
    </cfRule>
  </conditionalFormatting>
  <conditionalFormatting sqref="B187:AF187">
    <cfRule type="expression" dxfId="9392" priority="257">
      <formula>B$9&gt;=20/24</formula>
    </cfRule>
    <cfRule type="expression" dxfId="9391" priority="258">
      <formula>AND(B$9&gt;=14/24,B$9&lt;20/24)</formula>
    </cfRule>
    <cfRule type="expression" dxfId="9390" priority="259">
      <formula>AND(B$9&gt;=8/24,B$9&lt;14/24)</formula>
    </cfRule>
    <cfRule type="expression" dxfId="9389" priority="260">
      <formula>B$9&lt;8/24</formula>
    </cfRule>
  </conditionalFormatting>
  <conditionalFormatting sqref="AL4:AL6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O54:Q54">
    <cfRule type="expression" dxfId="9388" priority="252">
      <formula>O$9&gt;=20/24</formula>
    </cfRule>
    <cfRule type="expression" dxfId="9387" priority="253">
      <formula>AND(O$9&gt;=14/24,O$9&lt;20/24)</formula>
    </cfRule>
    <cfRule type="expression" dxfId="9386" priority="254">
      <formula>AND(O$9&gt;=8/24,O$9&lt;14/24)</formula>
    </cfRule>
    <cfRule type="expression" dxfId="9385" priority="255">
      <formula>O$9&lt;8/24</formula>
    </cfRule>
  </conditionalFormatting>
  <conditionalFormatting sqref="Z30">
    <cfRule type="expression" dxfId="9384" priority="244">
      <formula>Z$9&gt;=20/24</formula>
    </cfRule>
    <cfRule type="expression" dxfId="9383" priority="245">
      <formula>AND(Z$9&gt;=14/24,Z$9&lt;20/24)</formula>
    </cfRule>
    <cfRule type="expression" dxfId="9382" priority="246">
      <formula>AND(Z$9&gt;=8/24,Z$9&lt;14/24)</formula>
    </cfRule>
    <cfRule type="expression" dxfId="9381" priority="247">
      <formula>Z$9&lt;8/24</formula>
    </cfRule>
  </conditionalFormatting>
  <conditionalFormatting sqref="T36:Z36">
    <cfRule type="expression" dxfId="9380" priority="240">
      <formula>T$9&gt;=20/24</formula>
    </cfRule>
    <cfRule type="expression" dxfId="9379" priority="241">
      <formula>AND(T$9&gt;=14/24,T$9&lt;20/24)</formula>
    </cfRule>
    <cfRule type="expression" dxfId="9378" priority="242">
      <formula>AND(T$9&gt;=8/24,T$9&lt;14/24)</formula>
    </cfRule>
    <cfRule type="expression" dxfId="9377" priority="243">
      <formula>T$9&lt;8/24</formula>
    </cfRule>
  </conditionalFormatting>
  <conditionalFormatting sqref="R54 T54:Z54">
    <cfRule type="expression" dxfId="9376" priority="236">
      <formula>R$9&gt;=20/24</formula>
    </cfRule>
    <cfRule type="expression" dxfId="9375" priority="237">
      <formula>AND(R$9&gt;=14/24,R$9&lt;20/24)</formula>
    </cfRule>
    <cfRule type="expression" dxfId="9374" priority="238">
      <formula>AND(R$9&gt;=8/24,R$9&lt;14/24)</formula>
    </cfRule>
    <cfRule type="expression" dxfId="9373" priority="239">
      <formula>R$9&lt;8/24</formula>
    </cfRule>
  </conditionalFormatting>
  <conditionalFormatting sqref="R78:Z78">
    <cfRule type="expression" dxfId="9372" priority="232">
      <formula>R$9&gt;=20/24</formula>
    </cfRule>
    <cfRule type="expression" dxfId="9371" priority="233">
      <formula>AND(R$9&gt;=14/24,R$9&lt;20/24)</formula>
    </cfRule>
    <cfRule type="expression" dxfId="9370" priority="234">
      <formula>AND(R$9&gt;=8/24,R$9&lt;14/24)</formula>
    </cfRule>
    <cfRule type="expression" dxfId="9369" priority="235">
      <formula>R$9&lt;8/24</formula>
    </cfRule>
  </conditionalFormatting>
  <conditionalFormatting sqref="T81:Z81">
    <cfRule type="expression" dxfId="9368" priority="228">
      <formula>T$9&gt;=20/24</formula>
    </cfRule>
    <cfRule type="expression" dxfId="9367" priority="229">
      <formula>AND(T$9&gt;=14/24,T$9&lt;20/24)</formula>
    </cfRule>
    <cfRule type="expression" dxfId="9366" priority="230">
      <formula>AND(T$9&gt;=8/24,T$9&lt;14/24)</formula>
    </cfRule>
    <cfRule type="expression" dxfId="9365" priority="231">
      <formula>T$9&lt;8/24</formula>
    </cfRule>
  </conditionalFormatting>
  <conditionalFormatting sqref="O32:S32">
    <cfRule type="expression" dxfId="9364" priority="224">
      <formula>O$9&gt;=20/24</formula>
    </cfRule>
    <cfRule type="expression" dxfId="9363" priority="225">
      <formula>AND(O$9&gt;=14/24,O$9&lt;20/24)</formula>
    </cfRule>
    <cfRule type="expression" dxfId="9362" priority="226">
      <formula>AND(O$9&gt;=8/24,O$9&lt;14/24)</formula>
    </cfRule>
    <cfRule type="expression" dxfId="9361" priority="227">
      <formula>O$9&lt;8/24</formula>
    </cfRule>
  </conditionalFormatting>
  <conditionalFormatting sqref="O46:S46">
    <cfRule type="expression" dxfId="9360" priority="220">
      <formula>O$9&gt;=20/24</formula>
    </cfRule>
    <cfRule type="expression" dxfId="9359" priority="221">
      <formula>AND(O$9&gt;=14/24,O$9&lt;20/24)</formula>
    </cfRule>
    <cfRule type="expression" dxfId="9358" priority="222">
      <formula>AND(O$9&gt;=8/24,O$9&lt;14/24)</formula>
    </cfRule>
    <cfRule type="expression" dxfId="9357" priority="223">
      <formula>O$9&lt;8/24</formula>
    </cfRule>
  </conditionalFormatting>
  <conditionalFormatting sqref="O47:S47">
    <cfRule type="expression" dxfId="9356" priority="216">
      <formula>O$9&gt;=20/24</formula>
    </cfRule>
    <cfRule type="expression" dxfId="9355" priority="217">
      <formula>AND(O$9&gt;=14/24,O$9&lt;20/24)</formula>
    </cfRule>
    <cfRule type="expression" dxfId="9354" priority="218">
      <formula>AND(O$9&gt;=8/24,O$9&lt;14/24)</formula>
    </cfRule>
    <cfRule type="expression" dxfId="9353" priority="219">
      <formula>O$9&lt;8/24</formula>
    </cfRule>
  </conditionalFormatting>
  <conditionalFormatting sqref="R34:AD34">
    <cfRule type="expression" dxfId="9352" priority="208">
      <formula>R$9&gt;=20/24</formula>
    </cfRule>
    <cfRule type="expression" dxfId="9351" priority="209">
      <formula>AND(R$9&gt;=14/24,R$9&lt;20/24)</formula>
    </cfRule>
    <cfRule type="expression" dxfId="9350" priority="210">
      <formula>AND(R$9&gt;=8/24,R$9&lt;14/24)</formula>
    </cfRule>
    <cfRule type="expression" dxfId="9349" priority="211">
      <formula>R$9&lt;8/24</formula>
    </cfRule>
  </conditionalFormatting>
  <conditionalFormatting sqref="T29:Y30 T32:Z32">
    <cfRule type="expression" dxfId="9348" priority="204">
      <formula>T$9&gt;=20/24</formula>
    </cfRule>
    <cfRule type="expression" dxfId="9347" priority="205">
      <formula>AND(T$9&gt;=14/24,T$9&lt;20/24)</formula>
    </cfRule>
    <cfRule type="expression" dxfId="9346" priority="206">
      <formula>AND(T$9&gt;=8/24,T$9&lt;14/24)</formula>
    </cfRule>
    <cfRule type="expression" dxfId="9345" priority="207">
      <formula>T$9&lt;8/24</formula>
    </cfRule>
  </conditionalFormatting>
  <conditionalFormatting sqref="T40:Y40 T42:Z45">
    <cfRule type="expression" dxfId="9344" priority="200">
      <formula>T$9&gt;=20/24</formula>
    </cfRule>
    <cfRule type="expression" dxfId="9343" priority="201">
      <formula>AND(T$9&gt;=14/24,T$9&lt;20/24)</formula>
    </cfRule>
    <cfRule type="expression" dxfId="9342" priority="202">
      <formula>AND(T$9&gt;=8/24,T$9&lt;14/24)</formula>
    </cfRule>
    <cfRule type="expression" dxfId="9341" priority="203">
      <formula>T$9&lt;8/24</formula>
    </cfRule>
  </conditionalFormatting>
  <conditionalFormatting sqref="T46:Z46">
    <cfRule type="expression" dxfId="9340" priority="196">
      <formula>T$9&gt;=20/24</formula>
    </cfRule>
    <cfRule type="expression" dxfId="9339" priority="197">
      <formula>AND(T$9&gt;=14/24,T$9&lt;20/24)</formula>
    </cfRule>
    <cfRule type="expression" dxfId="9338" priority="198">
      <formula>AND(T$9&gt;=8/24,T$9&lt;14/24)</formula>
    </cfRule>
    <cfRule type="expression" dxfId="9337" priority="199">
      <formula>T$9&lt;8/24</formula>
    </cfRule>
  </conditionalFormatting>
  <conditionalFormatting sqref="T47:Z47">
    <cfRule type="expression" dxfId="9336" priority="192">
      <formula>T$9&gt;=20/24</formula>
    </cfRule>
    <cfRule type="expression" dxfId="9335" priority="193">
      <formula>AND(T$9&gt;=14/24,T$9&lt;20/24)</formula>
    </cfRule>
    <cfRule type="expression" dxfId="9334" priority="194">
      <formula>AND(T$9&gt;=8/24,T$9&lt;14/24)</formula>
    </cfRule>
    <cfRule type="expression" dxfId="9333" priority="195">
      <formula>T$9&lt;8/24</formula>
    </cfRule>
  </conditionalFormatting>
  <conditionalFormatting sqref="U57:Z64 AA58:AF64">
    <cfRule type="expression" dxfId="9332" priority="188">
      <formula>U$9&gt;=20/24</formula>
    </cfRule>
    <cfRule type="expression" dxfId="9331" priority="189">
      <formula>AND(U$9&gt;=14/24,U$9&lt;20/24)</formula>
    </cfRule>
    <cfRule type="expression" dxfId="9330" priority="190">
      <formula>AND(U$9&gt;=8/24,U$9&lt;14/24)</formula>
    </cfRule>
    <cfRule type="expression" dxfId="9329" priority="191">
      <formula>U$9&lt;8/24</formula>
    </cfRule>
  </conditionalFormatting>
  <conditionalFormatting sqref="AA91:AF94">
    <cfRule type="expression" dxfId="9328" priority="184">
      <formula>AA$9&gt;=20/24</formula>
    </cfRule>
    <cfRule type="expression" dxfId="9327" priority="185">
      <formula>AND(AA$9&gt;=14/24,AA$9&lt;20/24)</formula>
    </cfRule>
    <cfRule type="expression" dxfId="9326" priority="186">
      <formula>AND(AA$9&gt;=8/24,AA$9&lt;14/24)</formula>
    </cfRule>
    <cfRule type="expression" dxfId="9325" priority="187">
      <formula>AA$9&lt;8/24</formula>
    </cfRule>
  </conditionalFormatting>
  <conditionalFormatting sqref="B59:I59 J59:N64">
    <cfRule type="expression" dxfId="9324" priority="180">
      <formula>B$9&gt;=20/24</formula>
    </cfRule>
    <cfRule type="expression" dxfId="9323" priority="181">
      <formula>AND(B$9&gt;=14/24,B$9&lt;20/24)</formula>
    </cfRule>
    <cfRule type="expression" dxfId="9322" priority="182">
      <formula>AND(B$9&gt;=8/24,B$9&lt;14/24)</formula>
    </cfRule>
    <cfRule type="expression" dxfId="9321" priority="183">
      <formula>B$9&lt;8/24</formula>
    </cfRule>
  </conditionalFormatting>
  <conditionalFormatting sqref="T91:Z94">
    <cfRule type="expression" dxfId="9320" priority="176">
      <formula>T$9&gt;=20/24</formula>
    </cfRule>
    <cfRule type="expression" dxfId="9319" priority="177">
      <formula>AND(T$9&gt;=14/24,T$9&lt;20/24)</formula>
    </cfRule>
    <cfRule type="expression" dxfId="9318" priority="178">
      <formula>AND(T$9&gt;=8/24,T$9&lt;14/24)</formula>
    </cfRule>
    <cfRule type="expression" dxfId="9317" priority="179">
      <formula>T$9&lt;8/24</formula>
    </cfRule>
  </conditionalFormatting>
  <conditionalFormatting sqref="AG48 B42:AF53 B15:AF30 B11:AF13 B32:AF40">
    <cfRule type="expression" dxfId="9316" priority="175">
      <formula>B11&gt;$AG11</formula>
    </cfRule>
  </conditionalFormatting>
  <conditionalFormatting sqref="A96:A152 A81:A94 A11:A13 A15:A30 A42:A69 A77:A79 A71:A75 A32:A40 A165:A196">
    <cfRule type="expression" dxfId="9315" priority="174">
      <formula>$AH11=0</formula>
    </cfRule>
  </conditionalFormatting>
  <conditionalFormatting sqref="AA95:AF95">
    <cfRule type="expression" dxfId="9314" priority="170">
      <formula>AA$9&gt;=20/24</formula>
    </cfRule>
    <cfRule type="expression" dxfId="9313" priority="171">
      <formula>AND(AA$9&gt;=14/24,AA$9&lt;20/24)</formula>
    </cfRule>
    <cfRule type="expression" dxfId="9312" priority="172">
      <formula>AND(AA$9&gt;=8/24,AA$9&lt;14/24)</formula>
    </cfRule>
    <cfRule type="expression" dxfId="9311" priority="173">
      <formula>AA$9&lt;8/24</formula>
    </cfRule>
  </conditionalFormatting>
  <conditionalFormatting sqref="T95:Z95">
    <cfRule type="expression" dxfId="9310" priority="166">
      <formula>T$9&gt;=20/24</formula>
    </cfRule>
    <cfRule type="expression" dxfId="9309" priority="167">
      <formula>AND(T$9&gt;=14/24,T$9&lt;20/24)</formula>
    </cfRule>
    <cfRule type="expression" dxfId="9308" priority="168">
      <formula>AND(T$9&gt;=8/24,T$9&lt;14/24)</formula>
    </cfRule>
    <cfRule type="expression" dxfId="9307" priority="169">
      <formula>T$9&lt;8/24</formula>
    </cfRule>
  </conditionalFormatting>
  <conditionalFormatting sqref="A95">
    <cfRule type="expression" dxfId="9306" priority="165">
      <formula>$AH95=0</formula>
    </cfRule>
  </conditionalFormatting>
  <conditionalFormatting sqref="C33:AF33">
    <cfRule type="expression" dxfId="9305" priority="161">
      <formula>C$9&gt;=20/24</formula>
    </cfRule>
    <cfRule type="expression" dxfId="9304" priority="162">
      <formula>AND(C$9&gt;=14/24,C$9&lt;20/24)</formula>
    </cfRule>
    <cfRule type="expression" dxfId="9303" priority="163">
      <formula>AND(C$9&gt;=8/24,C$9&lt;14/24)</formula>
    </cfRule>
    <cfRule type="expression" dxfId="9302" priority="164">
      <formula>C$9&lt;8/24</formula>
    </cfRule>
  </conditionalFormatting>
  <conditionalFormatting sqref="R33:AF33">
    <cfRule type="expression" dxfId="9301" priority="157">
      <formula>R$9&gt;=20/24</formula>
    </cfRule>
    <cfRule type="expression" dxfId="9300" priority="158">
      <formula>AND(R$9&gt;=14/24,R$9&lt;20/24)</formula>
    </cfRule>
    <cfRule type="expression" dxfId="9299" priority="159">
      <formula>AND(R$9&gt;=8/24,R$9&lt;14/24)</formula>
    </cfRule>
    <cfRule type="expression" dxfId="9298" priority="160">
      <formula>R$9&lt;8/24</formula>
    </cfRule>
  </conditionalFormatting>
  <conditionalFormatting sqref="B33">
    <cfRule type="expression" dxfId="9297" priority="153">
      <formula>B$9&gt;=20/24</formula>
    </cfRule>
    <cfRule type="expression" dxfId="9296" priority="154">
      <formula>AND(B$9&gt;=14/24,B$9&lt;20/24)</formula>
    </cfRule>
    <cfRule type="expression" dxfId="9295" priority="155">
      <formula>AND(B$9&gt;=8/24,B$9&lt;14/24)</formula>
    </cfRule>
    <cfRule type="expression" dxfId="9294" priority="156">
      <formula>B$9&lt;8/24</formula>
    </cfRule>
  </conditionalFormatting>
  <conditionalFormatting sqref="C60:I64">
    <cfRule type="expression" dxfId="9293" priority="149">
      <formula>C$9&gt;=20/24</formula>
    </cfRule>
    <cfRule type="expression" dxfId="9292" priority="150">
      <formula>AND(C$9&gt;=14/24,C$9&lt;20/24)</formula>
    </cfRule>
    <cfRule type="expression" dxfId="9291" priority="151">
      <formula>AND(C$9&gt;=8/24,C$9&lt;14/24)</formula>
    </cfRule>
    <cfRule type="expression" dxfId="9290" priority="152">
      <formula>C$9&lt;8/24</formula>
    </cfRule>
  </conditionalFormatting>
  <conditionalFormatting sqref="AL30">
    <cfRule type="iconSet" priority="144">
      <iconSet iconSet="3TrafficLights2" reverse="1">
        <cfvo type="percent" val="0"/>
        <cfvo type="num" val="1"/>
        <cfvo type="num" val="1"/>
      </iconSet>
    </cfRule>
  </conditionalFormatting>
  <conditionalFormatting sqref="Z31">
    <cfRule type="expression" dxfId="9289" priority="140">
      <formula>Z$9&gt;=20/24</formula>
    </cfRule>
    <cfRule type="expression" dxfId="9288" priority="141">
      <formula>AND(Z$9&gt;=14/24,Z$9&lt;20/24)</formula>
    </cfRule>
    <cfRule type="expression" dxfId="9287" priority="142">
      <formula>AND(Z$9&gt;=8/24,Z$9&lt;14/24)</formula>
    </cfRule>
    <cfRule type="expression" dxfId="9286" priority="143">
      <formula>Z$9&lt;8/24</formula>
    </cfRule>
  </conditionalFormatting>
  <conditionalFormatting sqref="O31:S31">
    <cfRule type="expression" dxfId="9285" priority="136">
      <formula>O$9&gt;=20/24</formula>
    </cfRule>
    <cfRule type="expression" dxfId="9284" priority="137">
      <formula>AND(O$9&gt;=14/24,O$9&lt;20/24)</formula>
    </cfRule>
    <cfRule type="expression" dxfId="9283" priority="138">
      <formula>AND(O$9&gt;=8/24,O$9&lt;14/24)</formula>
    </cfRule>
    <cfRule type="expression" dxfId="9282" priority="139">
      <formula>O$9&lt;8/24</formula>
    </cfRule>
  </conditionalFormatting>
  <conditionalFormatting sqref="T31:Y31">
    <cfRule type="expression" dxfId="9281" priority="132">
      <formula>T$9&gt;=20/24</formula>
    </cfRule>
    <cfRule type="expression" dxfId="9280" priority="133">
      <formula>AND(T$9&gt;=14/24,T$9&lt;20/24)</formula>
    </cfRule>
    <cfRule type="expression" dxfId="9279" priority="134">
      <formula>AND(T$9&gt;=8/24,T$9&lt;14/24)</formula>
    </cfRule>
    <cfRule type="expression" dxfId="9278" priority="135">
      <formula>T$9&lt;8/24</formula>
    </cfRule>
  </conditionalFormatting>
  <conditionalFormatting sqref="B31:AF31">
    <cfRule type="expression" dxfId="9277" priority="131">
      <formula>B31&gt;$AG31</formula>
    </cfRule>
  </conditionalFormatting>
  <conditionalFormatting sqref="A31">
    <cfRule type="expression" dxfId="9276" priority="130">
      <formula>$AH31=0</formula>
    </cfRule>
  </conditionalFormatting>
  <conditionalFormatting sqref="B80:AF80">
    <cfRule type="expression" dxfId="9275" priority="126">
      <formula>B$9&gt;=20/24</formula>
    </cfRule>
    <cfRule type="expression" dxfId="9274" priority="127">
      <formula>AND(B$9&gt;=14/24,B$9&lt;20/24)</formula>
    </cfRule>
    <cfRule type="expression" dxfId="9273" priority="128">
      <formula>AND(B$9&gt;=8/24,B$9&lt;14/24)</formula>
    </cfRule>
    <cfRule type="expression" dxfId="9272" priority="129">
      <formula>B$9&lt;8/24</formula>
    </cfRule>
  </conditionalFormatting>
  <conditionalFormatting sqref="A80">
    <cfRule type="expression" dxfId="9271" priority="125">
      <formula>$AH80=0</formula>
    </cfRule>
  </conditionalFormatting>
  <conditionalFormatting sqref="Z14">
    <cfRule type="expression" dxfId="9270" priority="121">
      <formula>Z$9&gt;=20/24</formula>
    </cfRule>
    <cfRule type="expression" dxfId="9269" priority="122">
      <formula>AND(Z$9&gt;=14/24,Z$9&lt;20/24)</formula>
    </cfRule>
    <cfRule type="expression" dxfId="9268" priority="123">
      <formula>AND(Z$9&gt;=8/24,Z$9&lt;14/24)</formula>
    </cfRule>
    <cfRule type="expression" dxfId="9267" priority="124">
      <formula>Z$9&lt;8/24</formula>
    </cfRule>
  </conditionalFormatting>
  <conditionalFormatting sqref="O14:S14">
    <cfRule type="expression" dxfId="9266" priority="117">
      <formula>O$9&gt;=20/24</formula>
    </cfRule>
    <cfRule type="expression" dxfId="9265" priority="118">
      <formula>AND(O$9&gt;=14/24,O$9&lt;20/24)</formula>
    </cfRule>
    <cfRule type="expression" dxfId="9264" priority="119">
      <formula>AND(O$9&gt;=8/24,O$9&lt;14/24)</formula>
    </cfRule>
    <cfRule type="expression" dxfId="9263" priority="120">
      <formula>O$9&lt;8/24</formula>
    </cfRule>
  </conditionalFormatting>
  <conditionalFormatting sqref="T14:Y14">
    <cfRule type="expression" dxfId="9262" priority="113">
      <formula>T$9&gt;=20/24</formula>
    </cfRule>
    <cfRule type="expression" dxfId="9261" priority="114">
      <formula>AND(T$9&gt;=14/24,T$9&lt;20/24)</formula>
    </cfRule>
    <cfRule type="expression" dxfId="9260" priority="115">
      <formula>AND(T$9&gt;=8/24,T$9&lt;14/24)</formula>
    </cfRule>
    <cfRule type="expression" dxfId="9259" priority="116">
      <formula>T$9&lt;8/24</formula>
    </cfRule>
  </conditionalFormatting>
  <conditionalFormatting sqref="B14:AF14">
    <cfRule type="expression" dxfId="9258" priority="112">
      <formula>B14&gt;$AG14</formula>
    </cfRule>
  </conditionalFormatting>
  <conditionalFormatting sqref="A14">
    <cfRule type="expression" dxfId="9257" priority="111">
      <formula>$AH14=0</formula>
    </cfRule>
  </conditionalFormatting>
  <conditionalFormatting sqref="A159:A164">
    <cfRule type="expression" dxfId="9256" priority="110">
      <formula>$AH159=0</formula>
    </cfRule>
  </conditionalFormatting>
  <conditionalFormatting sqref="A153:A158">
    <cfRule type="expression" dxfId="9255" priority="109">
      <formula>$AH153=0</formula>
    </cfRule>
  </conditionalFormatting>
  <conditionalFormatting sqref="Z41 O41:S41">
    <cfRule type="expression" dxfId="9254" priority="105">
      <formula>O$9&gt;=20/24</formula>
    </cfRule>
    <cfRule type="expression" dxfId="9253" priority="106">
      <formula>AND(O$9&gt;=14/24,O$9&lt;20/24)</formula>
    </cfRule>
    <cfRule type="expression" dxfId="9252" priority="107">
      <formula>AND(O$9&gt;=8/24,O$9&lt;14/24)</formula>
    </cfRule>
    <cfRule type="expression" dxfId="9251" priority="108">
      <formula>O$9&lt;8/24</formula>
    </cfRule>
  </conditionalFormatting>
  <conditionalFormatting sqref="T41:Y41">
    <cfRule type="expression" dxfId="9250" priority="97">
      <formula>T$9&gt;=20/24</formula>
    </cfRule>
    <cfRule type="expression" dxfId="9249" priority="98">
      <formula>AND(T$9&gt;=14/24,T$9&lt;20/24)</formula>
    </cfRule>
    <cfRule type="expression" dxfId="9248" priority="99">
      <formula>AND(T$9&gt;=8/24,T$9&lt;14/24)</formula>
    </cfRule>
    <cfRule type="expression" dxfId="9247" priority="100">
      <formula>T$9&lt;8/24</formula>
    </cfRule>
  </conditionalFormatting>
  <conditionalFormatting sqref="B41:AF41">
    <cfRule type="expression" dxfId="9246" priority="96">
      <formula>B41&gt;$AG41</formula>
    </cfRule>
  </conditionalFormatting>
  <conditionalFormatting sqref="A41">
    <cfRule type="expression" dxfId="9245" priority="95">
      <formula>$AH41=0</formula>
    </cfRule>
  </conditionalFormatting>
  <conditionalFormatting sqref="B76:AF76">
    <cfRule type="expression" dxfId="9244" priority="91">
      <formula>B$9&gt;=20/24</formula>
    </cfRule>
    <cfRule type="expression" dxfId="9243" priority="92">
      <formula>AND(B$9&gt;=14/24,B$9&lt;20/24)</formula>
    </cfRule>
    <cfRule type="expression" dxfId="9242" priority="93">
      <formula>AND(B$9&gt;=8/24,B$9&lt;14/24)</formula>
    </cfRule>
    <cfRule type="expression" dxfId="9241" priority="94">
      <formula>B$9&lt;8/24</formula>
    </cfRule>
  </conditionalFormatting>
  <conditionalFormatting sqref="A76">
    <cfRule type="expression" dxfId="9240" priority="90">
      <formula>$AH76=0</formula>
    </cfRule>
  </conditionalFormatting>
  <conditionalFormatting sqref="B70:AG70">
    <cfRule type="expression" dxfId="9239" priority="86">
      <formula>B$9&gt;=20/24</formula>
    </cfRule>
    <cfRule type="expression" dxfId="9238" priority="87">
      <formula>AND(B$9&gt;=14/24,B$9&lt;20/24)</formula>
    </cfRule>
    <cfRule type="expression" dxfId="9237" priority="88">
      <formula>AND(B$9&gt;=8/24,B$9&lt;14/24)</formula>
    </cfRule>
    <cfRule type="expression" dxfId="9236" priority="89">
      <formula>B$9&lt;8/24</formula>
    </cfRule>
  </conditionalFormatting>
  <conditionalFormatting sqref="A70">
    <cfRule type="expression" dxfId="9235" priority="85">
      <formula>$AH70=0</formula>
    </cfRule>
  </conditionalFormatting>
  <conditionalFormatting sqref="AL31:AL32 AL7:AL29">
    <cfRule type="iconSet" priority="271">
      <iconSet iconSet="3TrafficLights2" reverse="1">
        <cfvo type="percent" val="0"/>
        <cfvo type="num" val="1"/>
        <cfvo type="num" val="1"/>
      </iconSet>
    </cfRule>
  </conditionalFormatting>
  <conditionalFormatting sqref="S55:S56">
    <cfRule type="expression" dxfId="9234" priority="81">
      <formula>S$9&gt;=20/24</formula>
    </cfRule>
    <cfRule type="expression" dxfId="9233" priority="82">
      <formula>AND(S$9&gt;=14/24,S$9&lt;20/24)</formula>
    </cfRule>
    <cfRule type="expression" dxfId="9232" priority="83">
      <formula>AND(S$9&gt;=8/24,S$9&lt;14/24)</formula>
    </cfRule>
    <cfRule type="expression" dxfId="9231" priority="84">
      <formula>S$9&lt;8/24</formula>
    </cfRule>
  </conditionalFormatting>
  <conditionalFormatting sqref="S54">
    <cfRule type="expression" dxfId="9230" priority="77">
      <formula>S$9&gt;=20/24</formula>
    </cfRule>
    <cfRule type="expression" dxfId="9229" priority="78">
      <formula>AND(S$9&gt;=14/24,S$9&lt;20/24)</formula>
    </cfRule>
    <cfRule type="expression" dxfId="9228" priority="79">
      <formula>AND(S$9&gt;=8/24,S$9&lt;14/24)</formula>
    </cfRule>
    <cfRule type="expression" dxfId="9227" priority="80">
      <formula>S$9&lt;8/24</formula>
    </cfRule>
  </conditionalFormatting>
  <conditionalFormatting sqref="T57:T64">
    <cfRule type="expression" dxfId="9226" priority="73">
      <formula>T$9&gt;=20/24</formula>
    </cfRule>
    <cfRule type="expression" dxfId="9225" priority="74">
      <formula>AND(T$9&gt;=14/24,T$9&lt;20/24)</formula>
    </cfRule>
    <cfRule type="expression" dxfId="9224" priority="75">
      <formula>AND(T$9&gt;=8/24,T$9&lt;14/24)</formula>
    </cfRule>
    <cfRule type="expression" dxfId="9223" priority="76">
      <formula>T$9&lt;8/24</formula>
    </cfRule>
  </conditionalFormatting>
  <conditionalFormatting sqref="S82:T88 U84:V88">
    <cfRule type="expression" dxfId="9222" priority="69">
      <formula>S$9&gt;=20/24</formula>
    </cfRule>
    <cfRule type="expression" dxfId="9221" priority="70">
      <formula>AND(S$9&gt;=14/24,S$9&lt;20/24)</formula>
    </cfRule>
    <cfRule type="expression" dxfId="9220" priority="71">
      <formula>AND(S$9&gt;=8/24,S$9&lt;14/24)</formula>
    </cfRule>
    <cfRule type="expression" dxfId="9219" priority="72">
      <formula>S$9&lt;8/24</formula>
    </cfRule>
  </conditionalFormatting>
  <conditionalFormatting sqref="S81">
    <cfRule type="expression" dxfId="9218" priority="65">
      <formula>S$9&gt;=20/24</formula>
    </cfRule>
    <cfRule type="expression" dxfId="9217" priority="66">
      <formula>AND(S$9&gt;=14/24,S$9&lt;20/24)</formula>
    </cfRule>
    <cfRule type="expression" dxfId="9216" priority="67">
      <formula>AND(S$9&gt;=8/24,S$9&lt;14/24)</formula>
    </cfRule>
    <cfRule type="expression" dxfId="9215" priority="68">
      <formula>S$9&lt;8/24</formula>
    </cfRule>
  </conditionalFormatting>
  <conditionalFormatting sqref="R82:R88 B81:Q88">
    <cfRule type="expression" dxfId="9214" priority="61">
      <formula>B$9&gt;=20/24</formula>
    </cfRule>
    <cfRule type="expression" dxfId="9213" priority="62">
      <formula>AND(B$9&gt;=14/24,B$9&lt;20/24)</formula>
    </cfRule>
    <cfRule type="expression" dxfId="9212" priority="63">
      <formula>AND(B$9&gt;=8/24,B$9&lt;14/24)</formula>
    </cfRule>
    <cfRule type="expression" dxfId="9211" priority="64">
      <formula>B$9&lt;8/24</formula>
    </cfRule>
  </conditionalFormatting>
  <conditionalFormatting sqref="R81">
    <cfRule type="expression" dxfId="9210" priority="57">
      <formula>R$9&gt;=20/24</formula>
    </cfRule>
    <cfRule type="expression" dxfId="9209" priority="58">
      <formula>AND(R$9&gt;=14/24,R$9&lt;20/24)</formula>
    </cfRule>
    <cfRule type="expression" dxfId="9208" priority="59">
      <formula>AND(R$9&gt;=8/24,R$9&lt;14/24)</formula>
    </cfRule>
    <cfRule type="expression" dxfId="9207" priority="60">
      <formula>R$9&lt;8/24</formula>
    </cfRule>
  </conditionalFormatting>
  <conditionalFormatting sqref="S91:S94">
    <cfRule type="expression" dxfId="9206" priority="53">
      <formula>S$9&gt;=20/24</formula>
    </cfRule>
    <cfRule type="expression" dxfId="9205" priority="54">
      <formula>AND(S$9&gt;=14/24,S$9&lt;20/24)</formula>
    </cfRule>
    <cfRule type="expression" dxfId="9204" priority="55">
      <formula>AND(S$9&gt;=8/24,S$9&lt;14/24)</formula>
    </cfRule>
    <cfRule type="expression" dxfId="9203" priority="56">
      <formula>S$9&lt;8/24</formula>
    </cfRule>
  </conditionalFormatting>
  <conditionalFormatting sqref="S95">
    <cfRule type="expression" dxfId="9202" priority="49">
      <formula>S$9&gt;=20/24</formula>
    </cfRule>
    <cfRule type="expression" dxfId="9201" priority="50">
      <formula>AND(S$9&gt;=14/24,S$9&lt;20/24)</formula>
    </cfRule>
    <cfRule type="expression" dxfId="9200" priority="51">
      <formula>AND(S$9&gt;=8/24,S$9&lt;14/24)</formula>
    </cfRule>
    <cfRule type="expression" dxfId="9199" priority="52">
      <formula>S$9&lt;8/24</formula>
    </cfRule>
  </conditionalFormatting>
  <conditionalFormatting sqref="B91:G94 H92:N94">
    <cfRule type="expression" dxfId="9198" priority="45">
      <formula>B$9&gt;=20/24</formula>
    </cfRule>
    <cfRule type="expression" dxfId="9197" priority="46">
      <formula>AND(B$9&gt;=14/24,B$9&lt;20/24)</formula>
    </cfRule>
    <cfRule type="expression" dxfId="9196" priority="47">
      <formula>AND(B$9&gt;=8/24,B$9&lt;14/24)</formula>
    </cfRule>
    <cfRule type="expression" dxfId="9195" priority="48">
      <formula>B$9&lt;8/24</formula>
    </cfRule>
  </conditionalFormatting>
  <conditionalFormatting sqref="O91:Q94">
    <cfRule type="expression" dxfId="9194" priority="41">
      <formula>O$9&gt;=20/24</formula>
    </cfRule>
    <cfRule type="expression" dxfId="9193" priority="42">
      <formula>AND(O$9&gt;=14/24,O$9&lt;20/24)</formula>
    </cfRule>
    <cfRule type="expression" dxfId="9192" priority="43">
      <formula>AND(O$9&gt;=8/24,O$9&lt;14/24)</formula>
    </cfRule>
    <cfRule type="expression" dxfId="9191" priority="44">
      <formula>O$9&lt;8/24</formula>
    </cfRule>
  </conditionalFormatting>
  <conditionalFormatting sqref="R91:R94">
    <cfRule type="expression" dxfId="9190" priority="37">
      <formula>R$9&gt;=20/24</formula>
    </cfRule>
    <cfRule type="expression" dxfId="9189" priority="38">
      <formula>AND(R$9&gt;=14/24,R$9&lt;20/24)</formula>
    </cfRule>
    <cfRule type="expression" dxfId="9188" priority="39">
      <formula>AND(R$9&gt;=8/24,R$9&lt;14/24)</formula>
    </cfRule>
    <cfRule type="expression" dxfId="9187" priority="40">
      <formula>R$9&lt;8/24</formula>
    </cfRule>
  </conditionalFormatting>
  <conditionalFormatting sqref="B95:N95">
    <cfRule type="expression" dxfId="9186" priority="33">
      <formula>B$9&gt;=20/24</formula>
    </cfRule>
    <cfRule type="expression" dxfId="9185" priority="34">
      <formula>AND(B$9&gt;=14/24,B$9&lt;20/24)</formula>
    </cfRule>
    <cfRule type="expression" dxfId="9184" priority="35">
      <formula>AND(B$9&gt;=8/24,B$9&lt;14/24)</formula>
    </cfRule>
    <cfRule type="expression" dxfId="9183" priority="36">
      <formula>B$9&lt;8/24</formula>
    </cfRule>
  </conditionalFormatting>
  <conditionalFormatting sqref="O95:Q95">
    <cfRule type="expression" dxfId="9182" priority="29">
      <formula>O$9&gt;=20/24</formula>
    </cfRule>
    <cfRule type="expression" dxfId="9181" priority="30">
      <formula>AND(O$9&gt;=14/24,O$9&lt;20/24)</formula>
    </cfRule>
    <cfRule type="expression" dxfId="9180" priority="31">
      <formula>AND(O$9&gt;=8/24,O$9&lt;14/24)</formula>
    </cfRule>
    <cfRule type="expression" dxfId="9179" priority="32">
      <formula>O$9&lt;8/24</formula>
    </cfRule>
  </conditionalFormatting>
  <conditionalFormatting sqref="R95">
    <cfRule type="expression" dxfId="9178" priority="25">
      <formula>R$9&gt;=20/24</formula>
    </cfRule>
    <cfRule type="expression" dxfId="9177" priority="26">
      <formula>AND(R$9&gt;=14/24,R$9&lt;20/24)</formula>
    </cfRule>
    <cfRule type="expression" dxfId="9176" priority="27">
      <formula>AND(R$9&gt;=8/24,R$9&lt;14/24)</formula>
    </cfRule>
    <cfRule type="expression" dxfId="9175" priority="28">
      <formula>R$9&lt;8/24</formula>
    </cfRule>
  </conditionalFormatting>
  <conditionalFormatting sqref="H91:N91">
    <cfRule type="expression" dxfId="9174" priority="17">
      <formula>H$9&gt;=20/24</formula>
    </cfRule>
    <cfRule type="expression" dxfId="9173" priority="18">
      <formula>AND(H$9&gt;=14/24,H$9&lt;20/24)</formula>
    </cfRule>
    <cfRule type="expression" dxfId="9172" priority="19">
      <formula>AND(H$9&gt;=8/24,H$9&lt;14/24)</formula>
    </cfRule>
    <cfRule type="expression" dxfId="9171" priority="20">
      <formula>H$9&lt;8/24</formula>
    </cfRule>
  </conditionalFormatting>
  <conditionalFormatting sqref="S91:T91">
    <cfRule type="expression" dxfId="9170" priority="13">
      <formula>S$9&gt;=20/24</formula>
    </cfRule>
    <cfRule type="expression" dxfId="9169" priority="14">
      <formula>AND(S$9&gt;=14/24,S$9&lt;20/24)</formula>
    </cfRule>
    <cfRule type="expression" dxfId="9168" priority="15">
      <formula>AND(S$9&gt;=8/24,S$9&lt;14/24)</formula>
    </cfRule>
    <cfRule type="expression" dxfId="9167" priority="16">
      <formula>S$9&lt;8/24</formula>
    </cfRule>
  </conditionalFormatting>
  <conditionalFormatting sqref="O91:R91">
    <cfRule type="expression" dxfId="9166" priority="9">
      <formula>O$9&gt;=20/24</formula>
    </cfRule>
    <cfRule type="expression" dxfId="9165" priority="10">
      <formula>AND(O$9&gt;=14/24,O$9&lt;20/24)</formula>
    </cfRule>
    <cfRule type="expression" dxfId="9164" priority="11">
      <formula>AND(O$9&gt;=8/24,O$9&lt;14/24)</formula>
    </cfRule>
    <cfRule type="expression" dxfId="9163" priority="12">
      <formula>O$9&lt;8/24</formula>
    </cfRule>
  </conditionalFormatting>
  <conditionalFormatting sqref="W82:W83">
    <cfRule type="expression" dxfId="9162" priority="5">
      <formula>W$9&gt;=20/24</formula>
    </cfRule>
    <cfRule type="expression" dxfId="9161" priority="6">
      <formula>AND(W$9&gt;=14/24,W$9&lt;20/24)</formula>
    </cfRule>
    <cfRule type="expression" dxfId="9160" priority="7">
      <formula>AND(W$9&gt;=8/24,W$9&lt;14/24)</formula>
    </cfRule>
    <cfRule type="expression" dxfId="9159" priority="8">
      <formula>W$9&lt;8/24</formula>
    </cfRule>
  </conditionalFormatting>
  <conditionalFormatting sqref="W84:W88">
    <cfRule type="expression" dxfId="9158" priority="1">
      <formula>W$9&gt;=20/24</formula>
    </cfRule>
    <cfRule type="expression" dxfId="9157" priority="2">
      <formula>AND(W$9&gt;=14/24,W$9&lt;20/24)</formula>
    </cfRule>
    <cfRule type="expression" dxfId="9156" priority="3">
      <formula>AND(W$9&gt;=8/24,W$9&lt;14/24)</formula>
    </cfRule>
    <cfRule type="expression" dxfId="9155" priority="4">
      <formula>W$9&lt;8/24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74" activePane="bottomRight" state="frozen"/>
      <selection activeCell="AF88" sqref="AF88"/>
      <selection pane="topRight" activeCell="AF88" sqref="AF88"/>
      <selection pane="bottomLeft" activeCell="AF88" sqref="AF88"/>
      <selection pane="bottomRight" activeCell="Z90" sqref="Z9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 t="s">
        <v>1</v>
      </c>
      <c r="AH1" s="188"/>
      <c r="AI1" s="188"/>
      <c r="AL1" s="2"/>
      <c r="AM1" s="3"/>
    </row>
    <row r="2" spans="1:88" ht="20.25" x14ac:dyDescent="0.25">
      <c r="A2" s="4"/>
      <c r="B2" s="189" t="s">
        <v>2</v>
      </c>
      <c r="C2" s="5"/>
      <c r="D2" s="191" t="s">
        <v>3</v>
      </c>
      <c r="E2" s="5"/>
      <c r="F2" s="191" t="s">
        <v>4</v>
      </c>
      <c r="G2" s="5"/>
      <c r="H2" s="191" t="s">
        <v>5</v>
      </c>
      <c r="I2" s="6"/>
      <c r="J2" s="19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0"/>
      <c r="C3" s="18"/>
      <c r="D3" s="192"/>
      <c r="E3" s="18"/>
      <c r="F3" s="192"/>
      <c r="G3" s="18"/>
      <c r="H3" s="192"/>
      <c r="I3" s="19"/>
      <c r="J3" s="19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3" t="s">
        <v>212</v>
      </c>
      <c r="B4" s="194" t="str">
        <f ca="1">"2078/"&amp;"04/"&amp;INT(MID(CELL("filename",D6),FIND("]",CELL("filename",D6))+1,200))</f>
        <v>2078/04/3</v>
      </c>
      <c r="C4" s="194"/>
      <c r="D4" s="194"/>
      <c r="E4" s="195" t="str">
        <f ca="1">IFERROR([1]!DateBStoAD(B4),"")</f>
        <v/>
      </c>
      <c r="F4" s="196"/>
      <c r="G4" s="196"/>
      <c r="H4" s="196" t="str">
        <f ca="1">TEXT(E4,"dddd")</f>
        <v/>
      </c>
      <c r="I4" s="196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-5</v>
      </c>
      <c r="C5" s="32">
        <f t="shared" ref="C5:AF5" si="0">C65</f>
        <v>6</v>
      </c>
      <c r="D5" s="32">
        <f t="shared" si="0"/>
        <v>-47</v>
      </c>
      <c r="E5" s="32">
        <f t="shared" si="0"/>
        <v>31.6</v>
      </c>
      <c r="F5" s="32">
        <f t="shared" si="0"/>
        <v>60</v>
      </c>
      <c r="G5" s="32">
        <f t="shared" si="0"/>
        <v>59</v>
      </c>
      <c r="H5" s="32">
        <f t="shared" si="0"/>
        <v>23</v>
      </c>
      <c r="I5" s="32">
        <f t="shared" si="0"/>
        <v>15.2</v>
      </c>
      <c r="J5" s="32">
        <f t="shared" si="0"/>
        <v>11.4</v>
      </c>
      <c r="K5" s="32">
        <f t="shared" si="0"/>
        <v>9</v>
      </c>
      <c r="L5" s="32">
        <f t="shared" si="0"/>
        <v>-8</v>
      </c>
      <c r="M5" s="32">
        <f t="shared" si="0"/>
        <v>40</v>
      </c>
      <c r="N5" s="32">
        <f t="shared" si="0"/>
        <v>10.329999999999998</v>
      </c>
      <c r="O5" s="32">
        <f t="shared" si="0"/>
        <v>29.46</v>
      </c>
      <c r="P5" s="32">
        <f t="shared" si="0"/>
        <v>10.59</v>
      </c>
      <c r="Q5" s="32">
        <f t="shared" si="0"/>
        <v>38</v>
      </c>
      <c r="R5" s="32">
        <f t="shared" si="0"/>
        <v>24.95</v>
      </c>
      <c r="S5" s="32">
        <f t="shared" si="0"/>
        <v>3.1799999999999997</v>
      </c>
      <c r="T5" s="32">
        <f t="shared" si="0"/>
        <v>25.299999999999997</v>
      </c>
      <c r="U5" s="32">
        <f t="shared" si="0"/>
        <v>17.39</v>
      </c>
      <c r="V5" s="32">
        <f t="shared" si="0"/>
        <v>-8.0400000000000009</v>
      </c>
      <c r="W5" s="32">
        <f t="shared" si="0"/>
        <v>19.899999999999999</v>
      </c>
      <c r="X5" s="32">
        <f t="shared" si="0"/>
        <v>28.15</v>
      </c>
      <c r="Y5" s="32">
        <f t="shared" si="0"/>
        <v>59</v>
      </c>
      <c r="Z5" s="32">
        <f t="shared" si="0"/>
        <v>46.51</v>
      </c>
      <c r="AA5" s="32">
        <f t="shared" si="0"/>
        <v>54.11</v>
      </c>
      <c r="AB5" s="32">
        <f t="shared" si="0"/>
        <v>26.21</v>
      </c>
      <c r="AC5" s="32">
        <f t="shared" si="0"/>
        <v>24.78</v>
      </c>
      <c r="AD5" s="32">
        <f t="shared" si="0"/>
        <v>-1.2700000000000031</v>
      </c>
      <c r="AE5" s="32">
        <f t="shared" si="0"/>
        <v>9.7399999999999984</v>
      </c>
      <c r="AF5" s="32">
        <f t="shared" si="0"/>
        <v>-19.96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2"/>
      <c r="E6" s="172"/>
      <c r="F6" s="172"/>
      <c r="G6" s="172"/>
      <c r="H6" s="172"/>
      <c r="I6" s="172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1227MW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Load=1052</v>
      </c>
      <c r="B7" s="35">
        <f t="shared" ref="B7:AF7" si="1">B72</f>
        <v>1137.54</v>
      </c>
      <c r="C7" s="35">
        <f t="shared" si="1"/>
        <v>1128.6399999999999</v>
      </c>
      <c r="D7" s="35">
        <f t="shared" si="1"/>
        <v>1055.6399999999999</v>
      </c>
      <c r="E7" s="35">
        <f t="shared" si="1"/>
        <v>1051.8400000000001</v>
      </c>
      <c r="F7" s="35">
        <f t="shared" si="1"/>
        <v>1060.24</v>
      </c>
      <c r="G7" s="35">
        <f t="shared" si="1"/>
        <v>1075.74</v>
      </c>
      <c r="H7" s="35">
        <f t="shared" si="1"/>
        <v>1060.74</v>
      </c>
      <c r="I7" s="35">
        <f t="shared" si="1"/>
        <v>1087.1400000000001</v>
      </c>
      <c r="J7" s="35">
        <f t="shared" si="1"/>
        <v>1122.44</v>
      </c>
      <c r="K7" s="35">
        <f t="shared" si="1"/>
        <v>1171.04</v>
      </c>
      <c r="L7" s="35">
        <f>L72</f>
        <v>1202.94</v>
      </c>
      <c r="M7" s="35">
        <f t="shared" si="1"/>
        <v>1227.3400000000001</v>
      </c>
      <c r="N7" s="35">
        <f t="shared" si="1"/>
        <v>1207.47</v>
      </c>
      <c r="O7" s="35">
        <f t="shared" si="1"/>
        <v>1240.5999999999999</v>
      </c>
      <c r="P7" s="35">
        <f t="shared" si="1"/>
        <v>1240.03</v>
      </c>
      <c r="Q7" s="35">
        <f t="shared" si="1"/>
        <v>1267.54</v>
      </c>
      <c r="R7" s="35">
        <f t="shared" si="1"/>
        <v>1316.09</v>
      </c>
      <c r="S7" s="35">
        <f t="shared" si="1"/>
        <v>1283.6199999999999</v>
      </c>
      <c r="T7" s="35">
        <f t="shared" si="1"/>
        <v>1256.04</v>
      </c>
      <c r="U7" s="35">
        <f t="shared" si="1"/>
        <v>1237.6300000000001</v>
      </c>
      <c r="V7" s="35">
        <f t="shared" si="1"/>
        <v>1194</v>
      </c>
      <c r="W7" s="35">
        <f t="shared" si="1"/>
        <v>1201.94</v>
      </c>
      <c r="X7" s="35">
        <f t="shared" si="1"/>
        <v>1231.19</v>
      </c>
      <c r="Y7" s="35">
        <f t="shared" si="1"/>
        <v>1309.1400000000001</v>
      </c>
      <c r="Z7" s="35">
        <f t="shared" si="1"/>
        <v>1421.0500000000002</v>
      </c>
      <c r="AA7" s="35">
        <f t="shared" si="1"/>
        <v>1403.0500000000002</v>
      </c>
      <c r="AB7" s="35">
        <f t="shared" si="1"/>
        <v>1367.65</v>
      </c>
      <c r="AC7" s="35">
        <f t="shared" si="1"/>
        <v>1350.92</v>
      </c>
      <c r="AD7" s="35">
        <f t="shared" si="1"/>
        <v>1227.67</v>
      </c>
      <c r="AE7" s="35">
        <f t="shared" si="1"/>
        <v>1179.68</v>
      </c>
      <c r="AF7" s="35">
        <f t="shared" si="1"/>
        <v>1121.98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197" t="s">
        <v>13</v>
      </c>
      <c r="C8" s="198"/>
      <c r="D8" s="198"/>
      <c r="E8" s="198"/>
      <c r="F8" s="198"/>
      <c r="G8" s="198"/>
      <c r="H8" s="198"/>
      <c r="I8" s="198"/>
      <c r="J8" s="198"/>
      <c r="K8" s="199"/>
      <c r="L8" s="200" t="s">
        <v>14</v>
      </c>
      <c r="M8" s="201"/>
      <c r="N8" s="201"/>
      <c r="O8" s="201"/>
      <c r="P8" s="201"/>
      <c r="Q8" s="201"/>
      <c r="R8" s="200" t="s">
        <v>15</v>
      </c>
      <c r="S8" s="201"/>
      <c r="T8" s="201"/>
      <c r="U8" s="201"/>
      <c r="V8" s="201"/>
      <c r="W8" s="201"/>
      <c r="X8" s="201"/>
      <c r="Y8" s="201"/>
      <c r="Z8" s="201"/>
      <c r="AA8" s="204" t="s">
        <v>16</v>
      </c>
      <c r="AB8" s="205"/>
      <c r="AC8" s="205"/>
      <c r="AD8" s="205"/>
      <c r="AE8" s="205"/>
      <c r="AF8" s="206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17</v>
      </c>
      <c r="B9" s="209">
        <v>4.1666666666666664E-2</v>
      </c>
      <c r="C9" s="209">
        <v>8.3333333333333301E-2</v>
      </c>
      <c r="D9" s="209">
        <v>0.125</v>
      </c>
      <c r="E9" s="209">
        <v>0.16666666666666699</v>
      </c>
      <c r="F9" s="209">
        <v>0.20833333333333301</v>
      </c>
      <c r="G9" s="209">
        <v>0.22916666666666666</v>
      </c>
      <c r="H9" s="209">
        <v>0.25</v>
      </c>
      <c r="I9" s="209">
        <v>0.27083333333333331</v>
      </c>
      <c r="J9" s="209">
        <v>0.29166666666666669</v>
      </c>
      <c r="K9" s="209">
        <v>0.3125</v>
      </c>
      <c r="L9" s="202">
        <v>0.33333333333333331</v>
      </c>
      <c r="M9" s="202">
        <v>0.375</v>
      </c>
      <c r="N9" s="202">
        <v>0.41666666666666702</v>
      </c>
      <c r="O9" s="202">
        <v>0.45833333333333298</v>
      </c>
      <c r="P9" s="202">
        <v>0.5</v>
      </c>
      <c r="Q9" s="202">
        <v>0.54166666666666696</v>
      </c>
      <c r="R9" s="202">
        <v>0.58333333333333304</v>
      </c>
      <c r="S9" s="202">
        <v>0.625</v>
      </c>
      <c r="T9" s="202">
        <v>0.66666666666666696</v>
      </c>
      <c r="U9" s="202">
        <v>0.70833333333333304</v>
      </c>
      <c r="V9" s="202">
        <v>0.72916666666666663</v>
      </c>
      <c r="W9" s="202">
        <v>0.75</v>
      </c>
      <c r="X9" s="202">
        <v>0.77083333333333337</v>
      </c>
      <c r="Y9" s="202">
        <v>0.79166666666666663</v>
      </c>
      <c r="Z9" s="202">
        <v>0.8125</v>
      </c>
      <c r="AA9" s="209">
        <v>0.83333333333333337</v>
      </c>
      <c r="AB9" s="209">
        <v>0.85416666666666663</v>
      </c>
      <c r="AC9" s="209">
        <v>0.875</v>
      </c>
      <c r="AD9" s="209">
        <v>0.91666666666666696</v>
      </c>
      <c r="AE9" s="209">
        <v>0.95833333333333304</v>
      </c>
      <c r="AF9" s="209">
        <v>1</v>
      </c>
      <c r="AG9" s="210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12"/>
      <c r="S10" s="212"/>
      <c r="T10" s="212"/>
      <c r="U10" s="212"/>
      <c r="V10" s="212"/>
      <c r="W10" s="212"/>
      <c r="X10" s="212"/>
      <c r="Y10" s="212"/>
      <c r="Z10" s="212"/>
      <c r="AA10" s="203"/>
      <c r="AB10" s="203"/>
      <c r="AC10" s="203"/>
      <c r="AD10" s="203"/>
      <c r="AE10" s="203"/>
      <c r="AF10" s="203"/>
      <c r="AG10" s="211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191</v>
      </c>
      <c r="B11" s="47">
        <v>222</v>
      </c>
      <c r="C11" s="47">
        <v>206</v>
      </c>
      <c r="D11" s="47">
        <v>186</v>
      </c>
      <c r="E11" s="47">
        <v>166</v>
      </c>
      <c r="F11" s="47">
        <v>166</v>
      </c>
      <c r="G11" s="47">
        <v>196</v>
      </c>
      <c r="H11" s="47">
        <v>196</v>
      </c>
      <c r="I11" s="47">
        <v>216</v>
      </c>
      <c r="J11" s="47">
        <v>255</v>
      </c>
      <c r="K11" s="47">
        <v>285</v>
      </c>
      <c r="L11" s="48">
        <v>310</v>
      </c>
      <c r="M11" s="48">
        <v>310</v>
      </c>
      <c r="N11" s="48">
        <v>310</v>
      </c>
      <c r="O11" s="48">
        <v>290</v>
      </c>
      <c r="P11" s="48">
        <v>290</v>
      </c>
      <c r="Q11" s="48">
        <v>310</v>
      </c>
      <c r="R11" s="49">
        <v>320</v>
      </c>
      <c r="S11" s="49">
        <v>310</v>
      </c>
      <c r="T11" s="49">
        <v>310</v>
      </c>
      <c r="U11" s="49">
        <v>300</v>
      </c>
      <c r="V11" s="49">
        <v>280</v>
      </c>
      <c r="W11" s="49">
        <v>260</v>
      </c>
      <c r="X11" s="49">
        <v>295</v>
      </c>
      <c r="Y11" s="49">
        <v>340</v>
      </c>
      <c r="Z11" s="49">
        <v>380</v>
      </c>
      <c r="AA11" s="49">
        <v>380</v>
      </c>
      <c r="AB11" s="49">
        <v>380</v>
      </c>
      <c r="AC11" s="49">
        <v>380</v>
      </c>
      <c r="AD11" s="47">
        <v>320</v>
      </c>
      <c r="AE11" s="47">
        <v>290</v>
      </c>
      <c r="AF11" s="47">
        <v>260</v>
      </c>
      <c r="AG11" s="50">
        <v>456</v>
      </c>
      <c r="AH11" s="51">
        <f>MAX(B11:AF11)</f>
        <v>380</v>
      </c>
      <c r="AI11" s="52">
        <f>MIN(B11:AF11)</f>
        <v>166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192</v>
      </c>
      <c r="B12" s="47">
        <v>60</v>
      </c>
      <c r="C12" s="47">
        <v>60</v>
      </c>
      <c r="D12" s="47">
        <v>60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>
        <v>60</v>
      </c>
      <c r="L12" s="48">
        <v>60</v>
      </c>
      <c r="M12" s="48">
        <v>60</v>
      </c>
      <c r="N12" s="48">
        <v>60</v>
      </c>
      <c r="O12" s="48">
        <v>60</v>
      </c>
      <c r="P12" s="48">
        <v>60</v>
      </c>
      <c r="Q12" s="48">
        <v>60</v>
      </c>
      <c r="R12" s="48">
        <v>60</v>
      </c>
      <c r="S12" s="48">
        <v>60</v>
      </c>
      <c r="T12" s="48">
        <v>60</v>
      </c>
      <c r="U12" s="48">
        <v>60</v>
      </c>
      <c r="V12" s="48">
        <v>60</v>
      </c>
      <c r="W12" s="48">
        <v>60</v>
      </c>
      <c r="X12" s="48">
        <v>60</v>
      </c>
      <c r="Y12" s="48">
        <v>60</v>
      </c>
      <c r="Z12" s="48">
        <v>60</v>
      </c>
      <c r="AA12" s="48">
        <v>60</v>
      </c>
      <c r="AB12" s="48">
        <v>60</v>
      </c>
      <c r="AC12" s="48">
        <v>60</v>
      </c>
      <c r="AD12" s="48">
        <v>60</v>
      </c>
      <c r="AE12" s="48">
        <v>60</v>
      </c>
      <c r="AF12" s="48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193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194</v>
      </c>
      <c r="B14" s="55">
        <v>46.3</v>
      </c>
      <c r="C14" s="55">
        <v>46.3</v>
      </c>
      <c r="D14" s="55">
        <v>46.3</v>
      </c>
      <c r="E14" s="55">
        <v>46.3</v>
      </c>
      <c r="F14" s="55">
        <v>46.3</v>
      </c>
      <c r="G14" s="55">
        <v>46.3</v>
      </c>
      <c r="H14" s="55">
        <v>46.3</v>
      </c>
      <c r="I14" s="55">
        <v>46.3</v>
      </c>
      <c r="J14" s="55">
        <v>46.3</v>
      </c>
      <c r="K14" s="55">
        <v>46.3</v>
      </c>
      <c r="L14" s="48">
        <v>45.8</v>
      </c>
      <c r="M14" s="48">
        <v>45.8</v>
      </c>
      <c r="N14" s="48">
        <v>45.8</v>
      </c>
      <c r="O14" s="48">
        <v>45.7</v>
      </c>
      <c r="P14" s="48">
        <v>45.8</v>
      </c>
      <c r="Q14" s="48">
        <v>45.8</v>
      </c>
      <c r="R14" s="48">
        <v>45.8</v>
      </c>
      <c r="S14" s="48">
        <v>45.8</v>
      </c>
      <c r="T14" s="48">
        <v>45.8</v>
      </c>
      <c r="U14" s="48">
        <v>45.8</v>
      </c>
      <c r="V14" s="48">
        <v>45.8</v>
      </c>
      <c r="W14" s="48">
        <v>45.8</v>
      </c>
      <c r="X14" s="48">
        <v>45.8</v>
      </c>
      <c r="Y14" s="48">
        <v>45.8</v>
      </c>
      <c r="Z14" s="48">
        <v>45.8</v>
      </c>
      <c r="AA14" s="48">
        <v>45.8</v>
      </c>
      <c r="AB14" s="48">
        <v>45.8</v>
      </c>
      <c r="AC14" s="48">
        <v>45.8</v>
      </c>
      <c r="AD14" s="48">
        <v>45.8</v>
      </c>
      <c r="AE14" s="48">
        <v>45.8</v>
      </c>
      <c r="AF14" s="48">
        <v>45.8</v>
      </c>
      <c r="AG14" s="56">
        <v>50</v>
      </c>
      <c r="AH14" s="51">
        <f t="shared" si="2"/>
        <v>46.3</v>
      </c>
      <c r="AI14" s="52">
        <f t="shared" si="3"/>
        <v>45.7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195</v>
      </c>
      <c r="B15" s="47">
        <v>28</v>
      </c>
      <c r="C15" s="47">
        <v>26</v>
      </c>
      <c r="D15" s="47">
        <v>26</v>
      </c>
      <c r="E15" s="47">
        <v>26</v>
      </c>
      <c r="F15" s="47">
        <v>28</v>
      </c>
      <c r="G15" s="47">
        <v>28</v>
      </c>
      <c r="H15" s="47">
        <v>28</v>
      </c>
      <c r="I15" s="47">
        <v>28</v>
      </c>
      <c r="J15" s="47">
        <v>28</v>
      </c>
      <c r="K15" s="47">
        <v>28</v>
      </c>
      <c r="L15" s="48">
        <v>28</v>
      </c>
      <c r="M15" s="48">
        <v>28</v>
      </c>
      <c r="N15" s="48">
        <v>28</v>
      </c>
      <c r="O15" s="48">
        <v>28</v>
      </c>
      <c r="P15" s="48">
        <v>28</v>
      </c>
      <c r="Q15" s="48">
        <v>28</v>
      </c>
      <c r="R15" s="48">
        <v>28</v>
      </c>
      <c r="S15" s="48">
        <v>28</v>
      </c>
      <c r="T15" s="48">
        <v>28</v>
      </c>
      <c r="U15" s="48">
        <v>28</v>
      </c>
      <c r="V15" s="48">
        <v>28</v>
      </c>
      <c r="W15" s="48">
        <v>28</v>
      </c>
      <c r="X15" s="48">
        <v>28</v>
      </c>
      <c r="Y15" s="48">
        <v>30</v>
      </c>
      <c r="Z15" s="48">
        <v>30</v>
      </c>
      <c r="AA15" s="48">
        <v>32</v>
      </c>
      <c r="AB15" s="48">
        <v>32</v>
      </c>
      <c r="AC15" s="48">
        <v>32</v>
      </c>
      <c r="AD15" s="47">
        <v>28</v>
      </c>
      <c r="AE15" s="47">
        <v>28</v>
      </c>
      <c r="AF15" s="47">
        <v>26</v>
      </c>
      <c r="AG15" s="168">
        <v>45</v>
      </c>
      <c r="AH15" s="51">
        <f t="shared" si="2"/>
        <v>32</v>
      </c>
      <c r="AI15" s="52">
        <f t="shared" si="3"/>
        <v>26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196</v>
      </c>
      <c r="B16" s="47">
        <v>25</v>
      </c>
      <c r="C16" s="47">
        <v>25</v>
      </c>
      <c r="D16" s="47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8">
        <v>25</v>
      </c>
      <c r="AB16" s="48">
        <v>25</v>
      </c>
      <c r="AC16" s="48">
        <v>25</v>
      </c>
      <c r="AD16" s="48">
        <v>25</v>
      </c>
      <c r="AE16" s="48">
        <v>25</v>
      </c>
      <c r="AF16" s="48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197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8">
        <v>25</v>
      </c>
      <c r="AB17" s="48">
        <v>25</v>
      </c>
      <c r="AC17" s="48">
        <v>25</v>
      </c>
      <c r="AD17" s="48">
        <v>25</v>
      </c>
      <c r="AE17" s="48">
        <v>25</v>
      </c>
      <c r="AF17" s="48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198</v>
      </c>
      <c r="B18" s="47">
        <v>25.4</v>
      </c>
      <c r="C18" s="47">
        <v>25.3</v>
      </c>
      <c r="D18" s="47">
        <v>25.3</v>
      </c>
      <c r="E18" s="47">
        <v>25.3</v>
      </c>
      <c r="F18" s="47">
        <v>25.3</v>
      </c>
      <c r="G18" s="47">
        <v>25.3</v>
      </c>
      <c r="H18" s="47">
        <v>12.5</v>
      </c>
      <c r="I18" s="47">
        <v>25.2</v>
      </c>
      <c r="J18" s="47">
        <v>25.2</v>
      </c>
      <c r="K18" s="47">
        <v>25.2</v>
      </c>
      <c r="L18" s="48">
        <v>12.9</v>
      </c>
      <c r="M18" s="48">
        <v>12.7</v>
      </c>
      <c r="N18" s="48">
        <v>12.7</v>
      </c>
      <c r="O18" s="48">
        <v>25.2</v>
      </c>
      <c r="P18" s="48">
        <v>25.2</v>
      </c>
      <c r="Q18" s="48">
        <v>13</v>
      </c>
      <c r="R18" s="48">
        <v>25</v>
      </c>
      <c r="S18" s="48">
        <v>25</v>
      </c>
      <c r="T18" s="48">
        <v>25</v>
      </c>
      <c r="U18" s="48">
        <v>25</v>
      </c>
      <c r="V18" s="48">
        <v>25</v>
      </c>
      <c r="W18" s="48">
        <v>25</v>
      </c>
      <c r="X18" s="48">
        <v>25</v>
      </c>
      <c r="Y18" s="48">
        <v>25</v>
      </c>
      <c r="Z18" s="48">
        <v>25</v>
      </c>
      <c r="AA18" s="48">
        <v>25</v>
      </c>
      <c r="AB18" s="48">
        <v>25</v>
      </c>
      <c r="AC18" s="48">
        <v>25</v>
      </c>
      <c r="AD18" s="48">
        <v>25</v>
      </c>
      <c r="AE18" s="47">
        <v>0</v>
      </c>
      <c r="AF18" s="47">
        <v>0</v>
      </c>
      <c r="AG18" s="168">
        <v>30</v>
      </c>
      <c r="AH18" s="51">
        <f t="shared" si="2"/>
        <v>25.4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199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8">
        <v>6.2</v>
      </c>
      <c r="AB19" s="48">
        <v>6.2</v>
      </c>
      <c r="AC19" s="48">
        <v>6.2</v>
      </c>
      <c r="AD19" s="48">
        <v>6.2</v>
      </c>
      <c r="AE19" s="48">
        <v>6.2</v>
      </c>
      <c r="AF19" s="48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200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201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0</v>
      </c>
      <c r="Q21" s="48">
        <v>0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8">
        <v>22</v>
      </c>
      <c r="AB21" s="48">
        <v>22</v>
      </c>
      <c r="AC21" s="48">
        <v>22</v>
      </c>
      <c r="AD21" s="48">
        <v>22</v>
      </c>
      <c r="AE21" s="48">
        <v>22</v>
      </c>
      <c r="AF21" s="48">
        <v>22</v>
      </c>
      <c r="AG21" s="168">
        <v>25</v>
      </c>
      <c r="AH21" s="51">
        <f t="shared" si="2"/>
        <v>22</v>
      </c>
      <c r="AI21" s="52">
        <f t="shared" si="3"/>
        <v>0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202</v>
      </c>
      <c r="B22" s="47">
        <v>22</v>
      </c>
      <c r="C22" s="47">
        <v>22</v>
      </c>
      <c r="D22" s="47">
        <v>22</v>
      </c>
      <c r="E22" s="47">
        <v>22</v>
      </c>
      <c r="F22" s="47">
        <v>22</v>
      </c>
      <c r="G22" s="47">
        <v>22</v>
      </c>
      <c r="H22" s="47">
        <v>22</v>
      </c>
      <c r="I22" s="47">
        <v>22</v>
      </c>
      <c r="J22" s="47">
        <v>22</v>
      </c>
      <c r="K22" s="47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8">
        <v>22</v>
      </c>
      <c r="AB22" s="48">
        <v>22</v>
      </c>
      <c r="AC22" s="48">
        <v>22</v>
      </c>
      <c r="AD22" s="48">
        <v>22</v>
      </c>
      <c r="AE22" s="48">
        <v>22</v>
      </c>
      <c r="AF22" s="48">
        <v>22</v>
      </c>
      <c r="AG22" s="168">
        <v>25</v>
      </c>
      <c r="AH22" s="51">
        <f t="shared" si="2"/>
        <v>22</v>
      </c>
      <c r="AI22" s="52">
        <f t="shared" si="3"/>
        <v>22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203</v>
      </c>
      <c r="B23" s="47">
        <v>22</v>
      </c>
      <c r="C23" s="47">
        <v>22</v>
      </c>
      <c r="D23" s="47">
        <v>22</v>
      </c>
      <c r="E23" s="47">
        <v>22</v>
      </c>
      <c r="F23" s="47">
        <v>11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8">
        <v>0</v>
      </c>
      <c r="M23" s="48">
        <v>0</v>
      </c>
      <c r="N23" s="48">
        <v>0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8">
        <v>22</v>
      </c>
      <c r="AB23" s="48">
        <v>22</v>
      </c>
      <c r="AC23" s="48">
        <v>22</v>
      </c>
      <c r="AD23" s="48">
        <v>22</v>
      </c>
      <c r="AE23" s="48">
        <v>22</v>
      </c>
      <c r="AF23" s="48">
        <v>22</v>
      </c>
      <c r="AG23" s="168">
        <v>25</v>
      </c>
      <c r="AH23" s="51">
        <f t="shared" si="2"/>
        <v>22</v>
      </c>
      <c r="AI23" s="52">
        <f t="shared" si="3"/>
        <v>0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204</v>
      </c>
      <c r="B24" s="47">
        <v>22</v>
      </c>
      <c r="C24" s="47">
        <v>22</v>
      </c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22</v>
      </c>
      <c r="J24" s="47">
        <v>22</v>
      </c>
      <c r="K24" s="47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8">
        <v>22</v>
      </c>
      <c r="AB24" s="48">
        <v>22</v>
      </c>
      <c r="AC24" s="48">
        <v>22</v>
      </c>
      <c r="AD24" s="48">
        <v>22</v>
      </c>
      <c r="AE24" s="48">
        <v>22</v>
      </c>
      <c r="AF24" s="48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93</v>
      </c>
      <c r="B25" s="47">
        <v>14</v>
      </c>
      <c r="C25" s="47">
        <v>14</v>
      </c>
      <c r="D25" s="47">
        <v>14</v>
      </c>
      <c r="E25" s="47">
        <v>14</v>
      </c>
      <c r="F25" s="47">
        <v>14</v>
      </c>
      <c r="G25" s="47">
        <v>14</v>
      </c>
      <c r="H25" s="47">
        <v>14</v>
      </c>
      <c r="I25" s="47">
        <v>14</v>
      </c>
      <c r="J25" s="47">
        <v>14</v>
      </c>
      <c r="K25" s="47">
        <v>14</v>
      </c>
      <c r="L25" s="48">
        <v>14</v>
      </c>
      <c r="M25" s="48">
        <v>14</v>
      </c>
      <c r="N25" s="48">
        <v>14</v>
      </c>
      <c r="O25" s="48">
        <v>14</v>
      </c>
      <c r="P25" s="48">
        <v>14</v>
      </c>
      <c r="Q25" s="48">
        <v>14</v>
      </c>
      <c r="R25" s="48">
        <v>14</v>
      </c>
      <c r="S25" s="48">
        <v>14</v>
      </c>
      <c r="T25" s="48">
        <v>14</v>
      </c>
      <c r="U25" s="48">
        <v>14</v>
      </c>
      <c r="V25" s="48">
        <v>14</v>
      </c>
      <c r="W25" s="48">
        <v>14</v>
      </c>
      <c r="X25" s="48">
        <v>0</v>
      </c>
      <c r="Y25" s="48">
        <v>0</v>
      </c>
      <c r="Z25" s="48">
        <v>0</v>
      </c>
      <c r="AA25" s="48">
        <v>0</v>
      </c>
      <c r="AB25" s="48">
        <v>0</v>
      </c>
      <c r="AC25" s="48">
        <v>0</v>
      </c>
      <c r="AD25" s="48">
        <v>0</v>
      </c>
      <c r="AE25" s="48">
        <v>0</v>
      </c>
      <c r="AF25" s="48">
        <v>0</v>
      </c>
      <c r="AG25" s="168">
        <v>23.5</v>
      </c>
      <c r="AH25" s="51">
        <f t="shared" si="2"/>
        <v>14</v>
      </c>
      <c r="AI25" s="52">
        <f t="shared" si="3"/>
        <v>0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94</v>
      </c>
      <c r="B26" s="47">
        <v>8</v>
      </c>
      <c r="C26" s="47">
        <v>8</v>
      </c>
      <c r="D26" s="47">
        <v>8</v>
      </c>
      <c r="E26" s="47">
        <v>8</v>
      </c>
      <c r="F26" s="47">
        <v>8</v>
      </c>
      <c r="G26" s="47">
        <v>8</v>
      </c>
      <c r="H26" s="47">
        <v>8</v>
      </c>
      <c r="I26" s="47">
        <v>8</v>
      </c>
      <c r="J26" s="47">
        <v>8</v>
      </c>
      <c r="K26" s="47">
        <v>8</v>
      </c>
      <c r="L26" s="48">
        <v>8</v>
      </c>
      <c r="M26" s="48">
        <v>8</v>
      </c>
      <c r="N26" s="48">
        <v>8</v>
      </c>
      <c r="O26" s="48">
        <v>8</v>
      </c>
      <c r="P26" s="48">
        <v>8</v>
      </c>
      <c r="Q26" s="48">
        <v>8</v>
      </c>
      <c r="R26" s="48">
        <v>8</v>
      </c>
      <c r="S26" s="48">
        <v>8</v>
      </c>
      <c r="T26" s="48">
        <v>8</v>
      </c>
      <c r="U26" s="48">
        <v>8</v>
      </c>
      <c r="V26" s="48">
        <v>8</v>
      </c>
      <c r="W26" s="48">
        <v>8</v>
      </c>
      <c r="X26" s="48">
        <v>8</v>
      </c>
      <c r="Y26" s="48">
        <v>8</v>
      </c>
      <c r="Z26" s="48">
        <v>8</v>
      </c>
      <c r="AA26" s="48">
        <v>8</v>
      </c>
      <c r="AB26" s="48">
        <v>8</v>
      </c>
      <c r="AC26" s="48">
        <v>8</v>
      </c>
      <c r="AD26" s="48">
        <v>8</v>
      </c>
      <c r="AE26" s="48">
        <v>8</v>
      </c>
      <c r="AF26" s="48">
        <v>8</v>
      </c>
      <c r="AG26" s="168">
        <v>22.2</v>
      </c>
      <c r="AH26" s="51">
        <f t="shared" si="2"/>
        <v>8</v>
      </c>
      <c r="AI26" s="52">
        <f t="shared" si="3"/>
        <v>8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95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48">
        <v>0</v>
      </c>
      <c r="AC27" s="48">
        <v>0</v>
      </c>
      <c r="AD27" s="48">
        <v>0</v>
      </c>
      <c r="AE27" s="48">
        <v>0</v>
      </c>
      <c r="AF27" s="48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96</v>
      </c>
      <c r="B28" s="47">
        <v>0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8">
        <v>0</v>
      </c>
      <c r="M28" s="48">
        <v>0</v>
      </c>
      <c r="N28" s="48">
        <v>0</v>
      </c>
      <c r="O28" s="48">
        <v>0</v>
      </c>
      <c r="P28" s="48">
        <v>0</v>
      </c>
      <c r="Q28" s="48">
        <v>0</v>
      </c>
      <c r="R28" s="48">
        <v>0</v>
      </c>
      <c r="S28" s="48">
        <v>0</v>
      </c>
      <c r="T28" s="48">
        <v>0</v>
      </c>
      <c r="U28" s="48">
        <v>0</v>
      </c>
      <c r="V28" s="48">
        <v>0</v>
      </c>
      <c r="W28" s="48">
        <v>0</v>
      </c>
      <c r="X28" s="48">
        <v>0</v>
      </c>
      <c r="Y28" s="48">
        <v>0</v>
      </c>
      <c r="Z28" s="48">
        <v>0</v>
      </c>
      <c r="AA28" s="48">
        <v>0</v>
      </c>
      <c r="AB28" s="48">
        <v>0</v>
      </c>
      <c r="AC28" s="48">
        <v>0</v>
      </c>
      <c r="AD28" s="48">
        <v>0</v>
      </c>
      <c r="AE28" s="48">
        <v>0</v>
      </c>
      <c r="AF28" s="48">
        <v>0</v>
      </c>
      <c r="AG28" s="168">
        <v>22.1</v>
      </c>
      <c r="AH28" s="51">
        <f t="shared" si="2"/>
        <v>0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97</v>
      </c>
      <c r="B29" s="55">
        <v>12</v>
      </c>
      <c r="C29" s="55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48">
        <v>12</v>
      </c>
      <c r="AB29" s="48">
        <v>12</v>
      </c>
      <c r="AC29" s="48">
        <v>12</v>
      </c>
      <c r="AD29" s="48">
        <v>12</v>
      </c>
      <c r="AE29" s="48">
        <v>12</v>
      </c>
      <c r="AF29" s="48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98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99</v>
      </c>
      <c r="B31" s="55">
        <v>5</v>
      </c>
      <c r="C31" s="55">
        <v>5</v>
      </c>
      <c r="D31" s="55">
        <v>5</v>
      </c>
      <c r="E31" s="55">
        <v>5</v>
      </c>
      <c r="F31" s="55">
        <v>5</v>
      </c>
      <c r="G31" s="55">
        <v>5</v>
      </c>
      <c r="H31" s="55">
        <v>5</v>
      </c>
      <c r="I31" s="55">
        <v>5</v>
      </c>
      <c r="J31" s="55">
        <v>5</v>
      </c>
      <c r="K31" s="55">
        <v>5</v>
      </c>
      <c r="L31" s="48">
        <v>5</v>
      </c>
      <c r="M31" s="48">
        <v>5</v>
      </c>
      <c r="N31" s="48">
        <v>5</v>
      </c>
      <c r="O31" s="48">
        <v>5</v>
      </c>
      <c r="P31" s="48">
        <v>5</v>
      </c>
      <c r="Q31" s="48">
        <v>5</v>
      </c>
      <c r="R31" s="48">
        <v>5</v>
      </c>
      <c r="S31" s="48">
        <v>5</v>
      </c>
      <c r="T31" s="48">
        <v>5</v>
      </c>
      <c r="U31" s="48">
        <v>5</v>
      </c>
      <c r="V31" s="48">
        <v>5</v>
      </c>
      <c r="W31" s="48">
        <v>5</v>
      </c>
      <c r="X31" s="48">
        <v>5</v>
      </c>
      <c r="Y31" s="48">
        <v>5</v>
      </c>
      <c r="Z31" s="48">
        <v>5</v>
      </c>
      <c r="AA31" s="48">
        <v>5</v>
      </c>
      <c r="AB31" s="48">
        <v>5</v>
      </c>
      <c r="AC31" s="48">
        <v>5</v>
      </c>
      <c r="AD31" s="48">
        <v>5</v>
      </c>
      <c r="AE31" s="48">
        <v>5</v>
      </c>
      <c r="AF31" s="48">
        <v>5</v>
      </c>
      <c r="AG31" s="58">
        <v>20</v>
      </c>
      <c r="AH31" s="51">
        <f t="shared" si="2"/>
        <v>5</v>
      </c>
      <c r="AI31" s="52">
        <f t="shared" si="3"/>
        <v>5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100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48">
        <v>0</v>
      </c>
      <c r="AF32" s="48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210</v>
      </c>
      <c r="N33" s="55">
        <v>200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200</v>
      </c>
      <c r="AK33" s="53"/>
    </row>
    <row r="34" spans="1:41" ht="15.75" thickBot="1" x14ac:dyDescent="0.3">
      <c r="A34" s="63" t="s">
        <v>19</v>
      </c>
      <c r="B34" s="55">
        <f>75.5+84.7</f>
        <v>160.19999999999999</v>
      </c>
      <c r="C34" s="55">
        <f>75.5+84.3</f>
        <v>159.80000000000001</v>
      </c>
      <c r="D34" s="55">
        <f>85+75.8</f>
        <v>160.80000000000001</v>
      </c>
      <c r="E34" s="55">
        <f>83+76</f>
        <v>159</v>
      </c>
      <c r="F34" s="55">
        <f>82+76</f>
        <v>158</v>
      </c>
      <c r="G34" s="55">
        <v>155</v>
      </c>
      <c r="H34" s="55">
        <f>76.5+75</f>
        <v>151.5</v>
      </c>
      <c r="I34" s="55">
        <f>78+75</f>
        <v>153</v>
      </c>
      <c r="J34" s="55">
        <f>80+75</f>
        <v>155</v>
      </c>
      <c r="K34" s="55">
        <f>83+74</f>
        <v>157</v>
      </c>
      <c r="L34" s="64">
        <f>81.7+74.1</f>
        <v>155.80000000000001</v>
      </c>
      <c r="M34" s="64">
        <f>74.5+73</f>
        <v>147.5</v>
      </c>
      <c r="N34" s="64">
        <f>64.5+75</f>
        <v>139.5</v>
      </c>
      <c r="O34" s="64">
        <f>75.3+80.5</f>
        <v>155.80000000000001</v>
      </c>
      <c r="P34" s="64">
        <f>75.9+80.9</f>
        <v>156.80000000000001</v>
      </c>
      <c r="Q34" s="64">
        <v>147</v>
      </c>
      <c r="R34" s="64">
        <v>148</v>
      </c>
      <c r="S34" s="64">
        <v>152</v>
      </c>
      <c r="T34" s="64">
        <v>152</v>
      </c>
      <c r="U34" s="64">
        <v>152</v>
      </c>
      <c r="V34" s="64">
        <v>152</v>
      </c>
      <c r="W34" s="64">
        <v>146</v>
      </c>
      <c r="X34" s="64">
        <v>130</v>
      </c>
      <c r="Y34" s="64">
        <v>130</v>
      </c>
      <c r="Z34" s="64">
        <v>145.30000000000001</v>
      </c>
      <c r="AA34" s="64">
        <v>150</v>
      </c>
      <c r="AB34" s="64">
        <v>154</v>
      </c>
      <c r="AC34" s="64">
        <v>154.19999999999999</v>
      </c>
      <c r="AD34" s="64">
        <v>157</v>
      </c>
      <c r="AE34" s="55">
        <v>159</v>
      </c>
      <c r="AF34" s="55">
        <v>159</v>
      </c>
      <c r="AG34" s="58">
        <v>240</v>
      </c>
      <c r="AH34" s="51">
        <f t="shared" si="2"/>
        <v>160.80000000000001</v>
      </c>
      <c r="AI34" s="52">
        <f t="shared" si="3"/>
        <v>130</v>
      </c>
      <c r="AK34" s="53"/>
    </row>
    <row r="35" spans="1:41" ht="15.75" thickBot="1" x14ac:dyDescent="0.3">
      <c r="A35" s="65" t="s">
        <v>20</v>
      </c>
      <c r="B35" s="66">
        <f>SUM(B11:B33)</f>
        <v>784.9</v>
      </c>
      <c r="C35" s="66">
        <f t="shared" ref="C35:AF35" si="4">SUM(C11:C33)</f>
        <v>766.8</v>
      </c>
      <c r="D35" s="66">
        <f t="shared" si="4"/>
        <v>746.8</v>
      </c>
      <c r="E35" s="66">
        <f t="shared" si="4"/>
        <v>726.8</v>
      </c>
      <c r="F35" s="66">
        <f t="shared" si="4"/>
        <v>717.8</v>
      </c>
      <c r="G35" s="66">
        <f t="shared" si="4"/>
        <v>736.8</v>
      </c>
      <c r="H35" s="66">
        <f t="shared" si="4"/>
        <v>724</v>
      </c>
      <c r="I35" s="66">
        <f t="shared" si="4"/>
        <v>756.7</v>
      </c>
      <c r="J35" s="66">
        <f t="shared" si="4"/>
        <v>795.7</v>
      </c>
      <c r="K35" s="66">
        <f t="shared" si="4"/>
        <v>825.7</v>
      </c>
      <c r="L35" s="66">
        <f t="shared" si="4"/>
        <v>837.9</v>
      </c>
      <c r="M35" s="66">
        <f t="shared" si="4"/>
        <v>827.7</v>
      </c>
      <c r="N35" s="66">
        <f t="shared" si="4"/>
        <v>817.7</v>
      </c>
      <c r="O35" s="66">
        <f t="shared" si="4"/>
        <v>852.09999999999991</v>
      </c>
      <c r="P35" s="66">
        <f t="shared" si="4"/>
        <v>830.2</v>
      </c>
      <c r="Q35" s="66">
        <f t="shared" si="4"/>
        <v>838</v>
      </c>
      <c r="R35" s="66">
        <f t="shared" si="4"/>
        <v>882</v>
      </c>
      <c r="S35" s="66">
        <f t="shared" si="4"/>
        <v>872</v>
      </c>
      <c r="T35" s="66">
        <f t="shared" si="4"/>
        <v>872</v>
      </c>
      <c r="U35" s="66">
        <f t="shared" si="4"/>
        <v>862</v>
      </c>
      <c r="V35" s="66">
        <f t="shared" si="4"/>
        <v>842</v>
      </c>
      <c r="W35" s="66">
        <f t="shared" si="4"/>
        <v>822</v>
      </c>
      <c r="X35" s="66">
        <f t="shared" si="4"/>
        <v>843</v>
      </c>
      <c r="Y35" s="66">
        <f t="shared" si="4"/>
        <v>890</v>
      </c>
      <c r="Z35" s="66">
        <f t="shared" si="4"/>
        <v>930</v>
      </c>
      <c r="AA35" s="66">
        <f t="shared" si="4"/>
        <v>932</v>
      </c>
      <c r="AB35" s="66">
        <f t="shared" si="4"/>
        <v>932</v>
      </c>
      <c r="AC35" s="66">
        <f t="shared" si="4"/>
        <v>932</v>
      </c>
      <c r="AD35" s="66">
        <f t="shared" si="4"/>
        <v>868</v>
      </c>
      <c r="AE35" s="66">
        <f t="shared" si="4"/>
        <v>813</v>
      </c>
      <c r="AF35" s="66">
        <f t="shared" si="4"/>
        <v>781</v>
      </c>
      <c r="AG35" s="58">
        <f>SUM(AG11:AG34)</f>
        <v>1416.83</v>
      </c>
      <c r="AH35" s="51">
        <f t="shared" si="2"/>
        <v>932</v>
      </c>
      <c r="AI35" s="52">
        <f t="shared" si="3"/>
        <v>717.8</v>
      </c>
      <c r="AK35" s="53"/>
    </row>
    <row r="36" spans="1:41" x14ac:dyDescent="0.25">
      <c r="A36" s="54" t="s">
        <v>21</v>
      </c>
      <c r="B36" s="47">
        <v>138.30000000000001</v>
      </c>
      <c r="C36" s="55">
        <v>137.4</v>
      </c>
      <c r="D36" s="55">
        <v>137.4</v>
      </c>
      <c r="E36" s="55">
        <v>75</v>
      </c>
      <c r="F36" s="55">
        <v>75</v>
      </c>
      <c r="G36" s="55">
        <v>72.5</v>
      </c>
      <c r="H36" s="55">
        <v>95.3</v>
      </c>
      <c r="I36" s="55">
        <v>95.4</v>
      </c>
      <c r="J36" s="55">
        <v>96</v>
      </c>
      <c r="K36" s="55">
        <v>96</v>
      </c>
      <c r="L36" s="48">
        <v>138.5</v>
      </c>
      <c r="M36" s="48">
        <v>138</v>
      </c>
      <c r="N36" s="48">
        <v>136.6</v>
      </c>
      <c r="O36" s="48">
        <v>136.30000000000001</v>
      </c>
      <c r="P36" s="48">
        <v>136.4</v>
      </c>
      <c r="Q36" s="48">
        <v>137</v>
      </c>
      <c r="R36" s="48">
        <v>137.1</v>
      </c>
      <c r="S36" s="48">
        <v>136.69999999999999</v>
      </c>
      <c r="T36" s="48">
        <v>136.69999999999999</v>
      </c>
      <c r="U36" s="48">
        <v>136.69999999999999</v>
      </c>
      <c r="V36" s="48">
        <v>137.4</v>
      </c>
      <c r="W36" s="48">
        <v>137.4</v>
      </c>
      <c r="X36" s="48">
        <v>137.80000000000001</v>
      </c>
      <c r="Y36" s="48">
        <v>138</v>
      </c>
      <c r="Z36" s="48">
        <v>138.5</v>
      </c>
      <c r="AA36" s="48">
        <v>138.5</v>
      </c>
      <c r="AB36" s="48">
        <v>138.5</v>
      </c>
      <c r="AC36" s="48">
        <v>138.5</v>
      </c>
      <c r="AD36" s="48">
        <v>138.5</v>
      </c>
      <c r="AE36" s="48">
        <v>138.5</v>
      </c>
      <c r="AF36" s="48">
        <v>138.5</v>
      </c>
      <c r="AG36" s="56">
        <v>144</v>
      </c>
      <c r="AH36" s="51">
        <f t="shared" si="2"/>
        <v>138.5</v>
      </c>
      <c r="AI36" s="52">
        <f t="shared" si="3"/>
        <v>72.5</v>
      </c>
      <c r="AK36" s="53"/>
    </row>
    <row r="37" spans="1:41" x14ac:dyDescent="0.25">
      <c r="A37" s="57" t="s">
        <v>22</v>
      </c>
      <c r="B37" s="55">
        <v>70.099999999999994</v>
      </c>
      <c r="C37" s="55">
        <v>70.099999999999994</v>
      </c>
      <c r="D37" s="55">
        <v>70.099999999999994</v>
      </c>
      <c r="E37" s="55">
        <v>70.099999999999994</v>
      </c>
      <c r="F37" s="55">
        <v>70.099999999999994</v>
      </c>
      <c r="G37" s="55">
        <v>70.099999999999994</v>
      </c>
      <c r="H37" s="55">
        <v>70.099999999999994</v>
      </c>
      <c r="I37" s="55">
        <v>69.7</v>
      </c>
      <c r="J37" s="55">
        <v>70</v>
      </c>
      <c r="K37" s="55">
        <v>70</v>
      </c>
      <c r="L37" s="67">
        <v>71.5</v>
      </c>
      <c r="M37" s="67">
        <v>70.400000000000006</v>
      </c>
      <c r="N37" s="67">
        <v>70.400000000000006</v>
      </c>
      <c r="O37" s="67">
        <v>70.900000000000006</v>
      </c>
      <c r="P37" s="67">
        <v>70.5</v>
      </c>
      <c r="Q37" s="67">
        <v>70</v>
      </c>
      <c r="R37" s="67">
        <v>69.7</v>
      </c>
      <c r="S37" s="67">
        <v>70.400000000000006</v>
      </c>
      <c r="T37" s="67">
        <v>70.400000000000006</v>
      </c>
      <c r="U37" s="67">
        <v>69.5</v>
      </c>
      <c r="V37" s="67">
        <v>70.2</v>
      </c>
      <c r="W37" s="67">
        <v>70.2</v>
      </c>
      <c r="X37" s="67">
        <v>69.8</v>
      </c>
      <c r="Y37" s="67">
        <v>70.3</v>
      </c>
      <c r="Z37" s="67">
        <v>71.599999999999994</v>
      </c>
      <c r="AA37" s="67">
        <v>71.599999999999994</v>
      </c>
      <c r="AB37" s="67">
        <v>71.599999999999994</v>
      </c>
      <c r="AC37" s="67">
        <v>71.599999999999994</v>
      </c>
      <c r="AD37" s="67">
        <v>71.599999999999994</v>
      </c>
      <c r="AE37" s="67">
        <v>71.599999999999994</v>
      </c>
      <c r="AF37" s="67">
        <v>71.599999999999994</v>
      </c>
      <c r="AG37" s="58">
        <v>70</v>
      </c>
      <c r="AH37" s="51">
        <f t="shared" si="2"/>
        <v>71.599999999999994</v>
      </c>
      <c r="AI37" s="52">
        <f t="shared" si="3"/>
        <v>69.5</v>
      </c>
      <c r="AK37" s="53"/>
    </row>
    <row r="38" spans="1:41" x14ac:dyDescent="0.25">
      <c r="A38" s="57" t="s">
        <v>23</v>
      </c>
      <c r="B38" s="55">
        <v>44.2</v>
      </c>
      <c r="C38" s="55">
        <v>43.2</v>
      </c>
      <c r="D38" s="55">
        <v>43.2</v>
      </c>
      <c r="E38" s="55">
        <v>43.2</v>
      </c>
      <c r="F38" s="55">
        <v>43.2</v>
      </c>
      <c r="G38" s="55">
        <v>43.2</v>
      </c>
      <c r="H38" s="55">
        <v>43.2</v>
      </c>
      <c r="I38" s="55">
        <v>43.8</v>
      </c>
      <c r="J38" s="55">
        <v>43</v>
      </c>
      <c r="K38" s="55">
        <v>43</v>
      </c>
      <c r="L38" s="67">
        <v>44.4</v>
      </c>
      <c r="M38" s="67">
        <v>45</v>
      </c>
      <c r="N38" s="67">
        <v>44.8</v>
      </c>
      <c r="O38" s="67">
        <v>45.6</v>
      </c>
      <c r="P38" s="67">
        <v>45.3</v>
      </c>
      <c r="Q38" s="67">
        <v>45</v>
      </c>
      <c r="R38" s="67">
        <v>45.6</v>
      </c>
      <c r="S38" s="67">
        <v>45.4</v>
      </c>
      <c r="T38" s="67">
        <v>45.4</v>
      </c>
      <c r="U38" s="67">
        <v>45.2</v>
      </c>
      <c r="V38" s="67">
        <v>45.6</v>
      </c>
      <c r="W38" s="67">
        <v>45.6</v>
      </c>
      <c r="X38" s="67">
        <v>45.6</v>
      </c>
      <c r="Y38" s="67">
        <v>45</v>
      </c>
      <c r="Z38" s="67">
        <v>46</v>
      </c>
      <c r="AA38" s="67">
        <v>46</v>
      </c>
      <c r="AB38" s="67">
        <v>46</v>
      </c>
      <c r="AC38" s="67">
        <v>46</v>
      </c>
      <c r="AD38" s="67">
        <v>46</v>
      </c>
      <c r="AE38" s="67">
        <v>46</v>
      </c>
      <c r="AF38" s="67">
        <v>46</v>
      </c>
      <c r="AG38" s="58">
        <v>69</v>
      </c>
      <c r="AH38" s="51">
        <f t="shared" si="2"/>
        <v>46</v>
      </c>
      <c r="AI38" s="52">
        <f t="shared" si="3"/>
        <v>43</v>
      </c>
      <c r="AK38" s="53"/>
    </row>
    <row r="39" spans="1:41" x14ac:dyDescent="0.25">
      <c r="A39" s="57" t="s">
        <v>24</v>
      </c>
      <c r="B39" s="55">
        <v>28.8</v>
      </c>
      <c r="C39" s="55">
        <v>28.8</v>
      </c>
      <c r="D39" s="55">
        <v>28.8</v>
      </c>
      <c r="E39" s="55">
        <v>28.8</v>
      </c>
      <c r="F39" s="55">
        <v>28.8</v>
      </c>
      <c r="G39" s="55">
        <v>28.8</v>
      </c>
      <c r="H39" s="55">
        <v>28.8</v>
      </c>
      <c r="I39" s="55">
        <v>30</v>
      </c>
      <c r="J39" s="55">
        <v>30</v>
      </c>
      <c r="K39" s="55">
        <v>30</v>
      </c>
      <c r="L39" s="67">
        <v>30</v>
      </c>
      <c r="M39" s="67">
        <v>30</v>
      </c>
      <c r="N39" s="67">
        <v>30</v>
      </c>
      <c r="O39" s="67">
        <v>30</v>
      </c>
      <c r="P39" s="67">
        <v>30</v>
      </c>
      <c r="Q39" s="67">
        <v>30</v>
      </c>
      <c r="R39" s="67">
        <v>30</v>
      </c>
      <c r="S39" s="67">
        <v>30</v>
      </c>
      <c r="T39" s="67">
        <v>30</v>
      </c>
      <c r="U39" s="67">
        <v>29.5</v>
      </c>
      <c r="V39" s="67">
        <v>29.5</v>
      </c>
      <c r="W39" s="67">
        <v>29.5</v>
      </c>
      <c r="X39" s="67">
        <v>29.5</v>
      </c>
      <c r="Y39" s="67">
        <v>29.5</v>
      </c>
      <c r="Z39" s="67">
        <v>29.5</v>
      </c>
      <c r="AA39" s="67">
        <v>29.5</v>
      </c>
      <c r="AB39" s="67">
        <v>29.5</v>
      </c>
      <c r="AC39" s="67">
        <v>29.5</v>
      </c>
      <c r="AD39" s="67">
        <v>29.5</v>
      </c>
      <c r="AE39" s="67">
        <v>29.5</v>
      </c>
      <c r="AF39" s="67">
        <v>29.5</v>
      </c>
      <c r="AG39" s="58">
        <v>60</v>
      </c>
      <c r="AH39" s="51">
        <f t="shared" si="2"/>
        <v>30</v>
      </c>
      <c r="AI39" s="52">
        <f t="shared" si="3"/>
        <v>28.8</v>
      </c>
      <c r="AK39" s="53"/>
    </row>
    <row r="40" spans="1:41" x14ac:dyDescent="0.25">
      <c r="A40" s="57" t="s">
        <v>25</v>
      </c>
      <c r="B40" s="55">
        <v>15</v>
      </c>
      <c r="C40" s="55">
        <v>15</v>
      </c>
      <c r="D40" s="55">
        <v>15</v>
      </c>
      <c r="E40" s="55">
        <v>15</v>
      </c>
      <c r="F40" s="55">
        <v>15</v>
      </c>
      <c r="G40" s="55">
        <v>15</v>
      </c>
      <c r="H40" s="55">
        <v>15</v>
      </c>
      <c r="I40" s="55">
        <v>15</v>
      </c>
      <c r="J40" s="55">
        <v>15</v>
      </c>
      <c r="K40" s="55">
        <v>15</v>
      </c>
      <c r="L40" s="48">
        <v>15</v>
      </c>
      <c r="M40" s="48">
        <v>15</v>
      </c>
      <c r="N40" s="48">
        <v>15</v>
      </c>
      <c r="O40" s="48">
        <v>15</v>
      </c>
      <c r="P40" s="48">
        <v>15</v>
      </c>
      <c r="Q40" s="48">
        <v>15</v>
      </c>
      <c r="R40" s="48">
        <v>15</v>
      </c>
      <c r="S40" s="48">
        <v>15</v>
      </c>
      <c r="T40" s="48">
        <v>15</v>
      </c>
      <c r="U40" s="48">
        <v>14</v>
      </c>
      <c r="V40" s="48">
        <v>14</v>
      </c>
      <c r="W40" s="48">
        <v>14</v>
      </c>
      <c r="X40" s="48">
        <v>14</v>
      </c>
      <c r="Y40" s="48">
        <v>14</v>
      </c>
      <c r="Z40" s="67">
        <v>14</v>
      </c>
      <c r="AA40" s="67">
        <v>14</v>
      </c>
      <c r="AB40" s="67">
        <v>14</v>
      </c>
      <c r="AC40" s="67">
        <v>14</v>
      </c>
      <c r="AD40" s="67">
        <v>14</v>
      </c>
      <c r="AE40" s="67">
        <v>14</v>
      </c>
      <c r="AF40" s="67">
        <v>14</v>
      </c>
      <c r="AG40" s="58">
        <v>30</v>
      </c>
      <c r="AH40" s="51">
        <f t="shared" si="2"/>
        <v>15</v>
      </c>
      <c r="AI40" s="52">
        <f t="shared" si="3"/>
        <v>14</v>
      </c>
      <c r="AK40" s="53"/>
    </row>
    <row r="41" spans="1:41" x14ac:dyDescent="0.25">
      <c r="A41" s="57" t="s">
        <v>85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48">
        <v>0</v>
      </c>
      <c r="AB41" s="48">
        <v>0</v>
      </c>
      <c r="AC41" s="48">
        <v>0</v>
      </c>
      <c r="AD41" s="48">
        <v>0</v>
      </c>
      <c r="AE41" s="48">
        <v>0</v>
      </c>
      <c r="AF41" s="48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55">
        <v>17</v>
      </c>
      <c r="C42" s="68">
        <v>17</v>
      </c>
      <c r="D42" s="68">
        <v>17</v>
      </c>
      <c r="E42" s="68">
        <v>17</v>
      </c>
      <c r="F42" s="68">
        <v>17</v>
      </c>
      <c r="G42" s="68">
        <v>17</v>
      </c>
      <c r="H42" s="68">
        <v>17</v>
      </c>
      <c r="I42" s="68">
        <v>17</v>
      </c>
      <c r="J42" s="68">
        <v>17</v>
      </c>
      <c r="K42" s="68">
        <v>17</v>
      </c>
      <c r="L42" s="48">
        <v>16.899999999999999</v>
      </c>
      <c r="M42" s="48">
        <v>16.899999999999999</v>
      </c>
      <c r="N42" s="48">
        <v>16.899999999999999</v>
      </c>
      <c r="O42" s="48">
        <v>16.899999999999999</v>
      </c>
      <c r="P42" s="48">
        <v>16.899999999999999</v>
      </c>
      <c r="Q42" s="48">
        <v>16.899999999999999</v>
      </c>
      <c r="R42" s="48">
        <v>16.899999999999999</v>
      </c>
      <c r="S42" s="48">
        <v>16.899999999999999</v>
      </c>
      <c r="T42" s="48">
        <v>16.899999999999999</v>
      </c>
      <c r="U42" s="48">
        <v>17</v>
      </c>
      <c r="V42" s="48">
        <v>17</v>
      </c>
      <c r="W42" s="48">
        <v>17</v>
      </c>
      <c r="X42" s="48">
        <v>17</v>
      </c>
      <c r="Y42" s="48">
        <v>17</v>
      </c>
      <c r="Z42" s="48">
        <v>17</v>
      </c>
      <c r="AA42" s="48">
        <v>17</v>
      </c>
      <c r="AB42" s="48">
        <v>17</v>
      </c>
      <c r="AC42" s="48">
        <v>17</v>
      </c>
      <c r="AD42" s="48">
        <v>17</v>
      </c>
      <c r="AE42" s="48">
        <v>17</v>
      </c>
      <c r="AF42" s="48">
        <v>17</v>
      </c>
      <c r="AG42" s="58">
        <v>24</v>
      </c>
      <c r="AH42" s="51">
        <f t="shared" si="2"/>
        <v>17</v>
      </c>
      <c r="AI42" s="52">
        <f t="shared" si="3"/>
        <v>16.899999999999999</v>
      </c>
      <c r="AK42" s="53"/>
    </row>
    <row r="43" spans="1:41" x14ac:dyDescent="0.25">
      <c r="A43" s="57" t="s">
        <v>27</v>
      </c>
      <c r="B43" s="55">
        <v>0</v>
      </c>
      <c r="C43" s="55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48">
        <v>0</v>
      </c>
      <c r="M43" s="48">
        <v>0</v>
      </c>
      <c r="N43" s="48">
        <v>0</v>
      </c>
      <c r="O43" s="48">
        <v>0</v>
      </c>
      <c r="P43" s="48">
        <v>0</v>
      </c>
      <c r="Q43" s="48">
        <v>0</v>
      </c>
      <c r="R43" s="48">
        <v>0</v>
      </c>
      <c r="S43" s="48">
        <v>0</v>
      </c>
      <c r="T43" s="48">
        <v>0</v>
      </c>
      <c r="U43" s="48">
        <v>2</v>
      </c>
      <c r="V43" s="48">
        <v>2</v>
      </c>
      <c r="W43" s="48">
        <v>2</v>
      </c>
      <c r="X43" s="48">
        <v>2</v>
      </c>
      <c r="Y43" s="48">
        <v>2</v>
      </c>
      <c r="Z43" s="48">
        <v>2</v>
      </c>
      <c r="AA43" s="48">
        <v>2</v>
      </c>
      <c r="AB43" s="48">
        <v>2</v>
      </c>
      <c r="AC43" s="48">
        <v>2</v>
      </c>
      <c r="AD43" s="48">
        <v>2</v>
      </c>
      <c r="AE43" s="48">
        <v>2</v>
      </c>
      <c r="AF43" s="48">
        <v>2</v>
      </c>
      <c r="AG43" s="58">
        <v>15</v>
      </c>
      <c r="AH43" s="51">
        <f t="shared" si="2"/>
        <v>2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14</v>
      </c>
      <c r="C44" s="55">
        <v>14</v>
      </c>
      <c r="D44" s="55">
        <v>14</v>
      </c>
      <c r="E44" s="55">
        <v>14</v>
      </c>
      <c r="F44" s="55">
        <v>14</v>
      </c>
      <c r="G44" s="55">
        <v>14</v>
      </c>
      <c r="H44" s="55">
        <v>14</v>
      </c>
      <c r="I44" s="55">
        <v>14</v>
      </c>
      <c r="J44" s="55">
        <v>14</v>
      </c>
      <c r="K44" s="55">
        <v>14</v>
      </c>
      <c r="L44" s="48">
        <v>14</v>
      </c>
      <c r="M44" s="48">
        <v>14</v>
      </c>
      <c r="N44" s="48">
        <v>14</v>
      </c>
      <c r="O44" s="48">
        <v>14</v>
      </c>
      <c r="P44" s="48">
        <v>14</v>
      </c>
      <c r="Q44" s="48">
        <v>14</v>
      </c>
      <c r="R44" s="48">
        <v>14</v>
      </c>
      <c r="S44" s="48">
        <v>14</v>
      </c>
      <c r="T44" s="48">
        <v>14</v>
      </c>
      <c r="U44" s="48">
        <v>14</v>
      </c>
      <c r="V44" s="48">
        <v>14</v>
      </c>
      <c r="W44" s="48">
        <v>14</v>
      </c>
      <c r="X44" s="48">
        <v>14</v>
      </c>
      <c r="Y44" s="48">
        <v>14</v>
      </c>
      <c r="Z44" s="48">
        <v>14</v>
      </c>
      <c r="AA44" s="48">
        <v>14</v>
      </c>
      <c r="AB44" s="48">
        <v>14</v>
      </c>
      <c r="AC44" s="48">
        <v>14</v>
      </c>
      <c r="AD44" s="48">
        <v>14</v>
      </c>
      <c r="AE44" s="48">
        <v>14</v>
      </c>
      <c r="AF44" s="48">
        <v>14</v>
      </c>
      <c r="AG44" s="58">
        <v>14.1</v>
      </c>
      <c r="AH44" s="51">
        <f t="shared" si="2"/>
        <v>14</v>
      </c>
      <c r="AI44" s="52">
        <f t="shared" si="3"/>
        <v>14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55">
        <v>14</v>
      </c>
      <c r="C45" s="68">
        <v>14</v>
      </c>
      <c r="D45" s="68">
        <v>14</v>
      </c>
      <c r="E45" s="68">
        <v>14</v>
      </c>
      <c r="F45" s="68">
        <v>3</v>
      </c>
      <c r="G45" s="68">
        <v>3</v>
      </c>
      <c r="H45" s="68">
        <v>14</v>
      </c>
      <c r="I45" s="68">
        <v>14</v>
      </c>
      <c r="J45" s="68">
        <v>14</v>
      </c>
      <c r="K45" s="68">
        <v>14</v>
      </c>
      <c r="L45" s="48">
        <v>14</v>
      </c>
      <c r="M45" s="48">
        <v>14</v>
      </c>
      <c r="N45" s="48">
        <v>14</v>
      </c>
      <c r="O45" s="48">
        <v>14</v>
      </c>
      <c r="P45" s="48">
        <v>14</v>
      </c>
      <c r="Q45" s="48">
        <v>14</v>
      </c>
      <c r="R45" s="48">
        <v>14</v>
      </c>
      <c r="S45" s="48">
        <v>14</v>
      </c>
      <c r="T45" s="48">
        <v>14</v>
      </c>
      <c r="U45" s="48">
        <v>14</v>
      </c>
      <c r="V45" s="48">
        <v>14</v>
      </c>
      <c r="W45" s="48">
        <v>14</v>
      </c>
      <c r="X45" s="48">
        <v>14</v>
      </c>
      <c r="Y45" s="48">
        <v>14</v>
      </c>
      <c r="Z45" s="48">
        <v>14</v>
      </c>
      <c r="AA45" s="48">
        <v>14</v>
      </c>
      <c r="AB45" s="48">
        <v>14</v>
      </c>
      <c r="AC45" s="48">
        <v>14</v>
      </c>
      <c r="AD45" s="48">
        <v>12</v>
      </c>
      <c r="AE45" s="55">
        <v>8</v>
      </c>
      <c r="AF45" s="55">
        <v>12</v>
      </c>
      <c r="AG45" s="58">
        <v>14</v>
      </c>
      <c r="AH45" s="51">
        <f t="shared" si="2"/>
        <v>14</v>
      </c>
      <c r="AI45" s="52">
        <f t="shared" si="3"/>
        <v>3</v>
      </c>
      <c r="AK45" s="53"/>
    </row>
    <row r="46" spans="1:41" x14ac:dyDescent="0.25">
      <c r="A46" s="57" t="s">
        <v>30</v>
      </c>
      <c r="B46" s="55">
        <v>6.5</v>
      </c>
      <c r="C46" s="55">
        <v>6.6</v>
      </c>
      <c r="D46" s="55">
        <v>6.6</v>
      </c>
      <c r="E46" s="55">
        <v>6.6</v>
      </c>
      <c r="F46" s="55">
        <v>6.6</v>
      </c>
      <c r="G46" s="55">
        <v>6.6</v>
      </c>
      <c r="H46" s="55">
        <v>6.6</v>
      </c>
      <c r="I46" s="55">
        <v>6.6</v>
      </c>
      <c r="J46" s="55">
        <v>6.6</v>
      </c>
      <c r="K46" s="55">
        <v>6.6</v>
      </c>
      <c r="L46" s="48">
        <v>6.6</v>
      </c>
      <c r="M46" s="48">
        <v>6.6</v>
      </c>
      <c r="N46" s="48">
        <v>6.6</v>
      </c>
      <c r="O46" s="48">
        <v>6.6</v>
      </c>
      <c r="P46" s="48">
        <v>6.6</v>
      </c>
      <c r="Q46" s="48">
        <v>6.6</v>
      </c>
      <c r="R46" s="48">
        <v>6.6</v>
      </c>
      <c r="S46" s="48">
        <v>6.6</v>
      </c>
      <c r="T46" s="48">
        <v>6.6</v>
      </c>
      <c r="U46" s="48">
        <v>6.6</v>
      </c>
      <c r="V46" s="48">
        <v>6.6</v>
      </c>
      <c r="W46" s="48">
        <v>6.6</v>
      </c>
      <c r="X46" s="48">
        <v>6.6</v>
      </c>
      <c r="Y46" s="48">
        <v>6.6</v>
      </c>
      <c r="Z46" s="48">
        <v>6.6</v>
      </c>
      <c r="AA46" s="48">
        <v>6.6</v>
      </c>
      <c r="AB46" s="48">
        <v>6.6</v>
      </c>
      <c r="AC46" s="48">
        <v>6.6</v>
      </c>
      <c r="AD46" s="48">
        <v>6.6</v>
      </c>
      <c r="AE46" s="48">
        <v>6.6</v>
      </c>
      <c r="AF46" s="48">
        <v>6.6</v>
      </c>
      <c r="AG46" s="58">
        <v>10.050000000000001</v>
      </c>
      <c r="AH46" s="51">
        <f t="shared" si="2"/>
        <v>6.6</v>
      </c>
      <c r="AI46" s="52">
        <f t="shared" si="3"/>
        <v>6.5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48">
        <v>6.2</v>
      </c>
      <c r="AB47" s="48">
        <v>6.2</v>
      </c>
      <c r="AC47" s="48">
        <v>6.2</v>
      </c>
      <c r="AD47" s="48">
        <v>6.2</v>
      </c>
      <c r="AE47" s="48">
        <v>6.2</v>
      </c>
      <c r="AF47" s="48">
        <v>6.2</v>
      </c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f>B195</f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v>3.54</v>
      </c>
      <c r="U48" s="70">
        <v>3.54</v>
      </c>
      <c r="V48" s="70">
        <f t="shared" ref="V48:AG48" si="5">V195</f>
        <v>3.54</v>
      </c>
      <c r="W48" s="70">
        <f>W195</f>
        <v>3.54</v>
      </c>
      <c r="X48" s="70">
        <f>X195</f>
        <v>3.54</v>
      </c>
      <c r="Y48" s="70">
        <f>Y195</f>
        <v>3.54</v>
      </c>
      <c r="Z48" s="70">
        <f t="shared" si="5"/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>SUM(B36:B48)</f>
        <v>357.64000000000004</v>
      </c>
      <c r="C49" s="66">
        <f t="shared" ref="C49:AF49" si="6">SUM(C36:C48)</f>
        <v>355.84000000000003</v>
      </c>
      <c r="D49" s="66">
        <f t="shared" si="6"/>
        <v>355.84000000000003</v>
      </c>
      <c r="E49" s="66">
        <f t="shared" si="6"/>
        <v>293.44000000000005</v>
      </c>
      <c r="F49" s="66">
        <f t="shared" si="6"/>
        <v>282.44000000000005</v>
      </c>
      <c r="G49" s="66">
        <f t="shared" si="6"/>
        <v>279.94000000000005</v>
      </c>
      <c r="H49" s="66">
        <f t="shared" si="6"/>
        <v>313.74</v>
      </c>
      <c r="I49" s="66">
        <f t="shared" si="6"/>
        <v>315.24000000000007</v>
      </c>
      <c r="J49" s="66">
        <f t="shared" si="6"/>
        <v>315.34000000000003</v>
      </c>
      <c r="K49" s="66">
        <f t="shared" si="6"/>
        <v>315.34000000000003</v>
      </c>
      <c r="L49" s="66">
        <f t="shared" si="6"/>
        <v>360.64</v>
      </c>
      <c r="M49" s="66">
        <f t="shared" si="6"/>
        <v>359.64</v>
      </c>
      <c r="N49" s="66">
        <f t="shared" si="6"/>
        <v>358.04</v>
      </c>
      <c r="O49" s="66">
        <f t="shared" si="6"/>
        <v>359.04</v>
      </c>
      <c r="P49" s="66">
        <f t="shared" si="6"/>
        <v>358.44</v>
      </c>
      <c r="Q49" s="66">
        <f t="shared" si="6"/>
        <v>358.24</v>
      </c>
      <c r="R49" s="66">
        <f t="shared" si="6"/>
        <v>358.64</v>
      </c>
      <c r="S49" s="66">
        <f t="shared" si="6"/>
        <v>358.74</v>
      </c>
      <c r="T49" s="66">
        <f t="shared" si="6"/>
        <v>358.74</v>
      </c>
      <c r="U49" s="66">
        <f t="shared" si="6"/>
        <v>358.24</v>
      </c>
      <c r="V49" s="66">
        <f t="shared" si="6"/>
        <v>360.04000000000008</v>
      </c>
      <c r="W49" s="66">
        <f t="shared" si="6"/>
        <v>360.04000000000008</v>
      </c>
      <c r="X49" s="66">
        <f t="shared" si="6"/>
        <v>360.04000000000008</v>
      </c>
      <c r="Y49" s="66">
        <f t="shared" si="6"/>
        <v>360.14000000000004</v>
      </c>
      <c r="Z49" s="66">
        <f t="shared" si="6"/>
        <v>362.94000000000005</v>
      </c>
      <c r="AA49" s="66">
        <f t="shared" si="6"/>
        <v>362.94000000000005</v>
      </c>
      <c r="AB49" s="66">
        <f t="shared" si="6"/>
        <v>362.94000000000005</v>
      </c>
      <c r="AC49" s="66">
        <f t="shared" si="6"/>
        <v>362.94000000000005</v>
      </c>
      <c r="AD49" s="66">
        <f t="shared" si="6"/>
        <v>360.94000000000005</v>
      </c>
      <c r="AE49" s="66">
        <f t="shared" si="6"/>
        <v>356.94000000000005</v>
      </c>
      <c r="AF49" s="66">
        <f t="shared" si="6"/>
        <v>360.94000000000005</v>
      </c>
      <c r="AG49" s="71">
        <f>SUM(AG36:AG48)</f>
        <v>489.91</v>
      </c>
      <c r="AH49" s="51">
        <f t="shared" si="2"/>
        <v>362.94000000000005</v>
      </c>
      <c r="AI49" s="52">
        <f t="shared" si="3"/>
        <v>279.94000000000005</v>
      </c>
      <c r="AK49" s="53"/>
    </row>
    <row r="50" spans="1:37" x14ac:dyDescent="0.25">
      <c r="A50" s="54" t="s">
        <v>34</v>
      </c>
      <c r="B50" s="48">
        <v>0</v>
      </c>
      <c r="C50" s="55">
        <v>0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14</v>
      </c>
      <c r="L50" s="72">
        <v>0</v>
      </c>
      <c r="M50" s="72">
        <v>0</v>
      </c>
      <c r="N50" s="72">
        <v>13.8</v>
      </c>
      <c r="O50" s="72">
        <v>0</v>
      </c>
      <c r="P50" s="48">
        <v>29.5</v>
      </c>
      <c r="Q50" s="48">
        <v>20</v>
      </c>
      <c r="R50" s="48">
        <v>30.5</v>
      </c>
      <c r="S50" s="48">
        <v>29.8</v>
      </c>
      <c r="T50" s="48">
        <v>0</v>
      </c>
      <c r="U50" s="48">
        <v>0</v>
      </c>
      <c r="V50" s="48">
        <v>0</v>
      </c>
      <c r="W50" s="48">
        <v>0</v>
      </c>
      <c r="X50" s="48">
        <v>0</v>
      </c>
      <c r="Y50" s="48">
        <v>0</v>
      </c>
      <c r="Z50" s="48">
        <v>49.7</v>
      </c>
      <c r="AA50" s="48">
        <v>33.5</v>
      </c>
      <c r="AB50" s="48">
        <v>30</v>
      </c>
      <c r="AC50" s="48">
        <v>20</v>
      </c>
      <c r="AD50" s="48">
        <v>0</v>
      </c>
      <c r="AE50" s="48">
        <v>0</v>
      </c>
      <c r="AF50" s="48">
        <v>0</v>
      </c>
      <c r="AG50" s="56">
        <v>60</v>
      </c>
      <c r="AH50" s="51">
        <f t="shared" si="2"/>
        <v>49.7</v>
      </c>
      <c r="AI50" s="52">
        <f t="shared" si="3"/>
        <v>0</v>
      </c>
      <c r="AK50" s="53"/>
    </row>
    <row r="51" spans="1:37" x14ac:dyDescent="0.25">
      <c r="A51" s="57" t="s">
        <v>35</v>
      </c>
      <c r="B51" s="67">
        <v>0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5</v>
      </c>
      <c r="L51" s="72">
        <v>9.1</v>
      </c>
      <c r="M51" s="72">
        <v>0</v>
      </c>
      <c r="N51" s="72">
        <v>5.6</v>
      </c>
      <c r="O51" s="72">
        <v>0</v>
      </c>
      <c r="P51" s="67">
        <v>8.1</v>
      </c>
      <c r="Q51" s="67">
        <v>10</v>
      </c>
      <c r="R51" s="48">
        <v>14.7</v>
      </c>
      <c r="S51" s="48">
        <v>14.6</v>
      </c>
      <c r="T51" s="48">
        <v>0</v>
      </c>
      <c r="U51" s="48">
        <v>0</v>
      </c>
      <c r="V51" s="48">
        <v>0</v>
      </c>
      <c r="W51" s="48">
        <v>0</v>
      </c>
      <c r="X51" s="48">
        <v>0</v>
      </c>
      <c r="Y51" s="48">
        <v>0</v>
      </c>
      <c r="Z51" s="48">
        <v>23.4</v>
      </c>
      <c r="AA51" s="67">
        <v>15</v>
      </c>
      <c r="AB51" s="67">
        <v>12.1</v>
      </c>
      <c r="AC51" s="67">
        <v>8.1999999999999993</v>
      </c>
      <c r="AD51" s="67">
        <v>0</v>
      </c>
      <c r="AE51" s="67">
        <v>0</v>
      </c>
      <c r="AF51" s="67">
        <v>0</v>
      </c>
      <c r="AG51" s="58">
        <v>32</v>
      </c>
      <c r="AH51" s="51">
        <f t="shared" si="2"/>
        <v>23.4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74">
        <v>0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2</v>
      </c>
      <c r="L52" s="73">
        <v>3.3</v>
      </c>
      <c r="M52" s="73">
        <v>0</v>
      </c>
      <c r="N52" s="73">
        <v>2</v>
      </c>
      <c r="O52" s="73">
        <v>0</v>
      </c>
      <c r="P52" s="74">
        <v>3.2</v>
      </c>
      <c r="Q52" s="74">
        <v>3.3</v>
      </c>
      <c r="R52" s="48">
        <v>5.3</v>
      </c>
      <c r="S52" s="48">
        <v>5.3</v>
      </c>
      <c r="T52" s="48">
        <v>0</v>
      </c>
      <c r="U52" s="48">
        <v>0</v>
      </c>
      <c r="V52" s="48">
        <v>0</v>
      </c>
      <c r="W52" s="48">
        <v>0</v>
      </c>
      <c r="X52" s="48">
        <v>0</v>
      </c>
      <c r="Y52" s="48">
        <v>0</v>
      </c>
      <c r="Z52" s="48">
        <v>8.5</v>
      </c>
      <c r="AA52" s="74">
        <v>5.5</v>
      </c>
      <c r="AB52" s="74">
        <v>4.4000000000000004</v>
      </c>
      <c r="AC52" s="74">
        <v>3</v>
      </c>
      <c r="AD52" s="74">
        <v>0</v>
      </c>
      <c r="AE52" s="74">
        <v>0</v>
      </c>
      <c r="AF52" s="74">
        <v>0</v>
      </c>
      <c r="AG52" s="75">
        <v>14</v>
      </c>
      <c r="AH52" s="51">
        <f t="shared" si="2"/>
        <v>8.5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21</v>
      </c>
      <c r="L53" s="66">
        <f t="shared" si="7"/>
        <v>12.399999999999999</v>
      </c>
      <c r="M53" s="66">
        <f t="shared" si="7"/>
        <v>0</v>
      </c>
      <c r="N53" s="66">
        <f t="shared" si="7"/>
        <v>21.4</v>
      </c>
      <c r="O53" s="66">
        <f t="shared" si="7"/>
        <v>0</v>
      </c>
      <c r="P53" s="66">
        <f t="shared" si="7"/>
        <v>40.800000000000004</v>
      </c>
      <c r="Q53" s="66">
        <f t="shared" si="7"/>
        <v>33.299999999999997</v>
      </c>
      <c r="R53" s="66">
        <f t="shared" si="7"/>
        <v>50.5</v>
      </c>
      <c r="S53" s="66">
        <f t="shared" si="7"/>
        <v>49.699999999999996</v>
      </c>
      <c r="T53" s="66">
        <f t="shared" si="7"/>
        <v>0</v>
      </c>
      <c r="U53" s="66">
        <f t="shared" si="7"/>
        <v>0</v>
      </c>
      <c r="V53" s="66">
        <f t="shared" si="7"/>
        <v>0</v>
      </c>
      <c r="W53" s="66">
        <f t="shared" si="7"/>
        <v>0</v>
      </c>
      <c r="X53" s="66">
        <f t="shared" si="7"/>
        <v>0</v>
      </c>
      <c r="Y53" s="66">
        <f t="shared" si="7"/>
        <v>0</v>
      </c>
      <c r="Z53" s="66">
        <f t="shared" si="7"/>
        <v>81.599999999999994</v>
      </c>
      <c r="AA53" s="66">
        <f t="shared" si="7"/>
        <v>54</v>
      </c>
      <c r="AB53" s="66">
        <f t="shared" si="7"/>
        <v>46.5</v>
      </c>
      <c r="AC53" s="66">
        <f t="shared" si="7"/>
        <v>31.2</v>
      </c>
      <c r="AD53" s="66">
        <f t="shared" si="7"/>
        <v>0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81.599999999999994</v>
      </c>
      <c r="AI53" s="52">
        <f t="shared" si="3"/>
        <v>0</v>
      </c>
      <c r="AK53" s="53"/>
    </row>
    <row r="54" spans="1:37" x14ac:dyDescent="0.25">
      <c r="A54" s="54" t="s">
        <v>205</v>
      </c>
      <c r="B54" s="48">
        <v>22</v>
      </c>
      <c r="C54" s="48">
        <v>23</v>
      </c>
      <c r="D54" s="48">
        <v>21</v>
      </c>
      <c r="E54" s="48">
        <v>22.6</v>
      </c>
      <c r="F54" s="48">
        <v>38</v>
      </c>
      <c r="G54" s="48">
        <v>38</v>
      </c>
      <c r="H54" s="48">
        <v>15</v>
      </c>
      <c r="I54" s="48">
        <v>15.2</v>
      </c>
      <c r="J54" s="48">
        <v>11.4</v>
      </c>
      <c r="K54" s="48">
        <v>9</v>
      </c>
      <c r="L54" s="48">
        <v>10</v>
      </c>
      <c r="M54" s="48">
        <v>30</v>
      </c>
      <c r="N54" s="48">
        <v>22.33</v>
      </c>
      <c r="O54" s="48">
        <v>19.46</v>
      </c>
      <c r="P54" s="48">
        <v>20.29</v>
      </c>
      <c r="Q54" s="48">
        <v>23</v>
      </c>
      <c r="R54" s="48">
        <v>24.95</v>
      </c>
      <c r="S54" s="48">
        <v>24.38</v>
      </c>
      <c r="T54" s="48">
        <v>20.9</v>
      </c>
      <c r="U54" s="48">
        <v>17.39</v>
      </c>
      <c r="V54" s="48">
        <v>14.76</v>
      </c>
      <c r="W54" s="48">
        <v>13.9</v>
      </c>
      <c r="X54" s="48">
        <v>13.15</v>
      </c>
      <c r="Y54" s="48">
        <v>42</v>
      </c>
      <c r="Z54" s="48">
        <v>38.51</v>
      </c>
      <c r="AA54" s="48">
        <v>50.51</v>
      </c>
      <c r="AB54" s="48">
        <v>35.21</v>
      </c>
      <c r="AC54" s="48">
        <v>35.78</v>
      </c>
      <c r="AD54" s="48">
        <v>34.729999999999997</v>
      </c>
      <c r="AE54" s="48">
        <v>24.74</v>
      </c>
      <c r="AF54" s="48">
        <v>23.04</v>
      </c>
      <c r="AG54" s="56"/>
      <c r="AH54" s="51">
        <f t="shared" si="2"/>
        <v>50.51</v>
      </c>
      <c r="AI54" s="52">
        <f t="shared" si="3"/>
        <v>9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48">
        <v>0</v>
      </c>
      <c r="M55" s="48">
        <v>0</v>
      </c>
      <c r="N55" s="48">
        <v>0</v>
      </c>
      <c r="O55" s="48">
        <v>0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48">
        <v>0</v>
      </c>
      <c r="V55" s="48">
        <v>0</v>
      </c>
      <c r="W55" s="48">
        <v>0</v>
      </c>
      <c r="X55" s="48">
        <v>0</v>
      </c>
      <c r="Y55" s="48">
        <v>0</v>
      </c>
      <c r="Z55" s="48">
        <v>0</v>
      </c>
      <c r="AA55" s="67">
        <v>0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-35</v>
      </c>
      <c r="C56" s="67">
        <v>-25</v>
      </c>
      <c r="D56" s="67">
        <v>-76</v>
      </c>
      <c r="E56" s="67">
        <v>-13</v>
      </c>
      <c r="F56" s="67">
        <v>0</v>
      </c>
      <c r="G56" s="67">
        <v>0</v>
      </c>
      <c r="H56" s="67">
        <v>0</v>
      </c>
      <c r="I56" s="67">
        <v>0</v>
      </c>
      <c r="J56" s="67">
        <v>0</v>
      </c>
      <c r="K56" s="67">
        <v>0</v>
      </c>
      <c r="L56" s="67">
        <v>-18</v>
      </c>
      <c r="M56" s="67">
        <v>10</v>
      </c>
      <c r="N56" s="67">
        <v>-20</v>
      </c>
      <c r="O56" s="67">
        <v>0</v>
      </c>
      <c r="P56" s="67">
        <v>-19.7</v>
      </c>
      <c r="Q56" s="67">
        <v>5</v>
      </c>
      <c r="R56" s="67">
        <v>-10</v>
      </c>
      <c r="S56" s="67">
        <v>-31.2</v>
      </c>
      <c r="T56" s="67">
        <v>-5.6</v>
      </c>
      <c r="U56" s="67">
        <v>0</v>
      </c>
      <c r="V56" s="67">
        <v>-22.8</v>
      </c>
      <c r="W56" s="67">
        <v>6</v>
      </c>
      <c r="X56" s="67">
        <v>15</v>
      </c>
      <c r="Y56" s="67">
        <v>17</v>
      </c>
      <c r="Z56" s="67">
        <v>8</v>
      </c>
      <c r="AA56" s="67">
        <v>3.6</v>
      </c>
      <c r="AB56" s="67">
        <v>-23</v>
      </c>
      <c r="AC56" s="67">
        <v>-25</v>
      </c>
      <c r="AD56" s="67">
        <v>-50</v>
      </c>
      <c r="AE56" s="67">
        <v>-15</v>
      </c>
      <c r="AF56" s="67">
        <v>-55</v>
      </c>
      <c r="AG56" s="78"/>
      <c r="AH56" s="51">
        <f t="shared" si="2"/>
        <v>17</v>
      </c>
      <c r="AI56" s="52">
        <f t="shared" si="3"/>
        <v>-76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14</v>
      </c>
      <c r="F57" s="79">
        <v>14</v>
      </c>
      <c r="G57" s="79">
        <v>13</v>
      </c>
      <c r="H57" s="79">
        <v>0</v>
      </c>
      <c r="I57" s="79">
        <v>0</v>
      </c>
      <c r="J57" s="79">
        <v>0</v>
      </c>
      <c r="K57" s="79">
        <v>0</v>
      </c>
      <c r="L57" s="67">
        <v>0</v>
      </c>
      <c r="M57" s="67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0</v>
      </c>
      <c r="AA57" s="67">
        <v>0</v>
      </c>
      <c r="AB57" s="79">
        <v>14</v>
      </c>
      <c r="AC57" s="79">
        <v>14</v>
      </c>
      <c r="AD57" s="79">
        <v>14</v>
      </c>
      <c r="AE57" s="79">
        <v>0</v>
      </c>
      <c r="AF57" s="79">
        <v>12</v>
      </c>
      <c r="AG57" s="78"/>
      <c r="AH57" s="51">
        <f t="shared" si="2"/>
        <v>14</v>
      </c>
      <c r="AI57" s="52">
        <f t="shared" si="3"/>
        <v>0</v>
      </c>
      <c r="AK57" s="53"/>
    </row>
    <row r="58" spans="1:37" x14ac:dyDescent="0.25">
      <c r="A58" s="57" t="s">
        <v>40</v>
      </c>
      <c r="B58" s="48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87</v>
      </c>
      <c r="B59" s="80">
        <v>0</v>
      </c>
      <c r="C59" s="67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80">
        <v>0</v>
      </c>
      <c r="N59" s="80">
        <v>8</v>
      </c>
      <c r="O59" s="80">
        <v>10</v>
      </c>
      <c r="P59" s="80">
        <v>10</v>
      </c>
      <c r="Q59" s="80">
        <v>10</v>
      </c>
      <c r="R59" s="80">
        <v>10</v>
      </c>
      <c r="S59" s="80">
        <v>10</v>
      </c>
      <c r="T59" s="80">
        <v>10</v>
      </c>
      <c r="U59" s="80">
        <v>0</v>
      </c>
      <c r="V59" s="80">
        <v>0</v>
      </c>
      <c r="W59" s="80">
        <v>0</v>
      </c>
      <c r="X59" s="80">
        <v>0</v>
      </c>
      <c r="Y59" s="80">
        <v>0</v>
      </c>
      <c r="Z59" s="80">
        <v>0</v>
      </c>
      <c r="AA59" s="80">
        <v>0</v>
      </c>
      <c r="AB59" s="80">
        <v>0</v>
      </c>
      <c r="AC59" s="80">
        <v>0</v>
      </c>
      <c r="AD59" s="80">
        <v>0</v>
      </c>
      <c r="AE59" s="80">
        <v>0</v>
      </c>
      <c r="AF59" s="80">
        <v>0</v>
      </c>
      <c r="AG59" s="78"/>
      <c r="AH59" s="51">
        <f t="shared" si="2"/>
        <v>10</v>
      </c>
      <c r="AI59" s="52">
        <f t="shared" si="3"/>
        <v>0</v>
      </c>
      <c r="AK59" s="53"/>
    </row>
    <row r="60" spans="1:37" x14ac:dyDescent="0.25">
      <c r="A60" s="57" t="s">
        <v>88</v>
      </c>
      <c r="B60" s="80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79">
        <v>0</v>
      </c>
      <c r="I60" s="79">
        <v>0</v>
      </c>
      <c r="J60" s="79">
        <v>0</v>
      </c>
      <c r="K60" s="79">
        <v>0</v>
      </c>
      <c r="L60" s="48">
        <v>0</v>
      </c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89</v>
      </c>
      <c r="B61" s="79">
        <v>8</v>
      </c>
      <c r="C61" s="79">
        <v>8</v>
      </c>
      <c r="D61" s="79">
        <v>8</v>
      </c>
      <c r="E61" s="79">
        <v>8</v>
      </c>
      <c r="F61" s="79">
        <v>8</v>
      </c>
      <c r="G61" s="79">
        <v>8</v>
      </c>
      <c r="H61" s="79">
        <v>8</v>
      </c>
      <c r="I61" s="79">
        <v>0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0</v>
      </c>
      <c r="R61" s="79">
        <v>0</v>
      </c>
      <c r="S61" s="79">
        <v>0</v>
      </c>
      <c r="T61" s="79">
        <v>0</v>
      </c>
      <c r="U61" s="79">
        <v>0</v>
      </c>
      <c r="V61" s="79">
        <v>0</v>
      </c>
      <c r="W61" s="79">
        <v>0</v>
      </c>
      <c r="X61" s="79">
        <v>0</v>
      </c>
      <c r="Y61" s="79">
        <v>0</v>
      </c>
      <c r="Z61" s="79">
        <v>0</v>
      </c>
      <c r="AA61" s="79">
        <v>0</v>
      </c>
      <c r="AB61" s="79">
        <v>0</v>
      </c>
      <c r="AC61" s="79">
        <v>0</v>
      </c>
      <c r="AD61" s="79">
        <v>0</v>
      </c>
      <c r="AE61" s="79">
        <v>0</v>
      </c>
      <c r="AF61" s="79">
        <v>0</v>
      </c>
      <c r="AG61" s="78"/>
      <c r="AH61" s="51">
        <f t="shared" si="2"/>
        <v>8</v>
      </c>
      <c r="AI61" s="52">
        <f t="shared" si="3"/>
        <v>0</v>
      </c>
      <c r="AK61" s="53"/>
    </row>
    <row r="62" spans="1:37" x14ac:dyDescent="0.25">
      <c r="A62" s="57" t="s">
        <v>90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91</v>
      </c>
      <c r="B63" s="82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67">
        <v>0</v>
      </c>
      <c r="M63" s="82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92</v>
      </c>
      <c r="B64" s="82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79">
        <v>0</v>
      </c>
      <c r="I64" s="79">
        <v>0</v>
      </c>
      <c r="J64" s="79">
        <v>0</v>
      </c>
      <c r="K64" s="79">
        <v>0</v>
      </c>
      <c r="L64" s="48">
        <v>0</v>
      </c>
      <c r="M64" s="82">
        <v>0</v>
      </c>
      <c r="N64" s="82">
        <v>0</v>
      </c>
      <c r="O64" s="82">
        <v>0</v>
      </c>
      <c r="P64" s="82">
        <v>0</v>
      </c>
      <c r="Q64" s="82">
        <v>0</v>
      </c>
      <c r="R64" s="82">
        <v>0</v>
      </c>
      <c r="S64" s="82">
        <v>0</v>
      </c>
      <c r="T64" s="82">
        <v>0</v>
      </c>
      <c r="U64" s="82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-5</v>
      </c>
      <c r="C65" s="66">
        <f t="shared" ref="C65:AF65" si="8">SUM(C54:C64)</f>
        <v>6</v>
      </c>
      <c r="D65" s="66">
        <f t="shared" si="8"/>
        <v>-47</v>
      </c>
      <c r="E65" s="66">
        <f t="shared" si="8"/>
        <v>31.6</v>
      </c>
      <c r="F65" s="66">
        <f t="shared" si="8"/>
        <v>60</v>
      </c>
      <c r="G65" s="66">
        <f t="shared" si="8"/>
        <v>59</v>
      </c>
      <c r="H65" s="66">
        <f t="shared" si="8"/>
        <v>23</v>
      </c>
      <c r="I65" s="66">
        <f t="shared" si="8"/>
        <v>15.2</v>
      </c>
      <c r="J65" s="66">
        <f t="shared" si="8"/>
        <v>11.4</v>
      </c>
      <c r="K65" s="66">
        <f t="shared" si="8"/>
        <v>9</v>
      </c>
      <c r="L65" s="66">
        <f t="shared" si="8"/>
        <v>-8</v>
      </c>
      <c r="M65" s="66">
        <f t="shared" si="8"/>
        <v>40</v>
      </c>
      <c r="N65" s="66">
        <f t="shared" si="8"/>
        <v>10.329999999999998</v>
      </c>
      <c r="O65" s="66">
        <f t="shared" si="8"/>
        <v>29.46</v>
      </c>
      <c r="P65" s="66">
        <f t="shared" si="8"/>
        <v>10.59</v>
      </c>
      <c r="Q65" s="66">
        <f t="shared" si="8"/>
        <v>38</v>
      </c>
      <c r="R65" s="66">
        <f t="shared" si="8"/>
        <v>24.95</v>
      </c>
      <c r="S65" s="66">
        <f t="shared" si="8"/>
        <v>3.1799999999999997</v>
      </c>
      <c r="T65" s="66">
        <f t="shared" si="8"/>
        <v>25.299999999999997</v>
      </c>
      <c r="U65" s="66">
        <f t="shared" si="8"/>
        <v>17.39</v>
      </c>
      <c r="V65" s="66">
        <f t="shared" si="8"/>
        <v>-8.0400000000000009</v>
      </c>
      <c r="W65" s="66">
        <f t="shared" si="8"/>
        <v>19.899999999999999</v>
      </c>
      <c r="X65" s="66">
        <f t="shared" si="8"/>
        <v>28.15</v>
      </c>
      <c r="Y65" s="66">
        <f t="shared" si="8"/>
        <v>59</v>
      </c>
      <c r="Z65" s="66">
        <f t="shared" si="8"/>
        <v>46.51</v>
      </c>
      <c r="AA65" s="66">
        <f t="shared" si="8"/>
        <v>54.11</v>
      </c>
      <c r="AB65" s="66">
        <f t="shared" si="8"/>
        <v>26.21</v>
      </c>
      <c r="AC65" s="66">
        <f t="shared" si="8"/>
        <v>24.78</v>
      </c>
      <c r="AD65" s="66">
        <f t="shared" si="8"/>
        <v>-1.2700000000000031</v>
      </c>
      <c r="AE65" s="66">
        <f t="shared" si="8"/>
        <v>9.7399999999999984</v>
      </c>
      <c r="AF65" s="66">
        <f t="shared" si="8"/>
        <v>-19.96</v>
      </c>
      <c r="AG65" s="71">
        <f>SUM(AG54:AG64)</f>
        <v>0</v>
      </c>
      <c r="AH65" s="51">
        <f t="shared" si="2"/>
        <v>60</v>
      </c>
      <c r="AI65" s="52">
        <f t="shared" si="3"/>
        <v>-47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82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207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209</v>
      </c>
      <c r="B70" s="88">
        <f>B65+B53+B49+B35+B69</f>
        <v>1137.54</v>
      </c>
      <c r="C70" s="88">
        <f t="shared" ref="C70:AG70" si="10">C65+C53+C49+C35+C69</f>
        <v>1128.6399999999999</v>
      </c>
      <c r="D70" s="88">
        <f t="shared" si="10"/>
        <v>1055.6399999999999</v>
      </c>
      <c r="E70" s="88">
        <f t="shared" si="10"/>
        <v>1051.8400000000001</v>
      </c>
      <c r="F70" s="88">
        <f t="shared" si="10"/>
        <v>1060.24</v>
      </c>
      <c r="G70" s="88">
        <f t="shared" si="10"/>
        <v>1075.74</v>
      </c>
      <c r="H70" s="88">
        <f t="shared" si="10"/>
        <v>1060.74</v>
      </c>
      <c r="I70" s="88">
        <f t="shared" si="10"/>
        <v>1087.1400000000001</v>
      </c>
      <c r="J70" s="88">
        <f t="shared" si="10"/>
        <v>1122.44</v>
      </c>
      <c r="K70" s="88">
        <f t="shared" si="10"/>
        <v>1171.04</v>
      </c>
      <c r="L70" s="88">
        <f t="shared" si="10"/>
        <v>1202.94</v>
      </c>
      <c r="M70" s="88">
        <f t="shared" si="10"/>
        <v>1227.3400000000001</v>
      </c>
      <c r="N70" s="88">
        <f t="shared" si="10"/>
        <v>1207.47</v>
      </c>
      <c r="O70" s="88">
        <f t="shared" si="10"/>
        <v>1240.5999999999999</v>
      </c>
      <c r="P70" s="88">
        <f t="shared" si="10"/>
        <v>1240.03</v>
      </c>
      <c r="Q70" s="88">
        <f t="shared" si="10"/>
        <v>1267.54</v>
      </c>
      <c r="R70" s="88">
        <f t="shared" si="10"/>
        <v>1316.09</v>
      </c>
      <c r="S70" s="88">
        <f t="shared" si="10"/>
        <v>1283.6199999999999</v>
      </c>
      <c r="T70" s="88">
        <f t="shared" si="10"/>
        <v>1256.04</v>
      </c>
      <c r="U70" s="88">
        <f t="shared" si="10"/>
        <v>1237.6300000000001</v>
      </c>
      <c r="V70" s="88">
        <f t="shared" si="10"/>
        <v>1194</v>
      </c>
      <c r="W70" s="88">
        <f t="shared" si="10"/>
        <v>1201.94</v>
      </c>
      <c r="X70" s="88">
        <f t="shared" si="10"/>
        <v>1231.19</v>
      </c>
      <c r="Y70" s="88">
        <f t="shared" si="10"/>
        <v>1309.1400000000001</v>
      </c>
      <c r="Z70" s="88">
        <f t="shared" si="10"/>
        <v>1421.0500000000002</v>
      </c>
      <c r="AA70" s="88">
        <f t="shared" si="10"/>
        <v>1403.0500000000002</v>
      </c>
      <c r="AB70" s="88">
        <f t="shared" si="10"/>
        <v>1367.65</v>
      </c>
      <c r="AC70" s="88">
        <f t="shared" si="10"/>
        <v>1350.92</v>
      </c>
      <c r="AD70" s="88">
        <f t="shared" si="10"/>
        <v>1227.67</v>
      </c>
      <c r="AE70" s="88">
        <f t="shared" si="10"/>
        <v>1179.68</v>
      </c>
      <c r="AF70" s="88">
        <f t="shared" si="10"/>
        <v>1121.98</v>
      </c>
      <c r="AG70" s="88">
        <f t="shared" si="10"/>
        <v>2068.14</v>
      </c>
      <c r="AH70" s="51">
        <f t="shared" si="2"/>
        <v>1421.0500000000002</v>
      </c>
      <c r="AI70" s="52">
        <f t="shared" si="3"/>
        <v>1051.8400000000001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208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0</v>
      </c>
      <c r="AI71" s="52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210</v>
      </c>
      <c r="B72" s="88">
        <f>B69+B65+B53+B49+B35+B71</f>
        <v>1137.54</v>
      </c>
      <c r="C72" s="88">
        <f t="shared" ref="C72:AF72" si="11">C69+C65+C53+C49+C35+C71</f>
        <v>1128.6399999999999</v>
      </c>
      <c r="D72" s="88">
        <f t="shared" si="11"/>
        <v>1055.6399999999999</v>
      </c>
      <c r="E72" s="88">
        <f t="shared" si="11"/>
        <v>1051.8400000000001</v>
      </c>
      <c r="F72" s="88">
        <f t="shared" si="11"/>
        <v>1060.24</v>
      </c>
      <c r="G72" s="88">
        <f t="shared" si="11"/>
        <v>1075.74</v>
      </c>
      <c r="H72" s="88">
        <f t="shared" si="11"/>
        <v>1060.74</v>
      </c>
      <c r="I72" s="88">
        <f t="shared" si="11"/>
        <v>1087.1400000000001</v>
      </c>
      <c r="J72" s="88">
        <f t="shared" si="11"/>
        <v>1122.44</v>
      </c>
      <c r="K72" s="88">
        <f t="shared" si="11"/>
        <v>1171.04</v>
      </c>
      <c r="L72" s="88">
        <f t="shared" si="11"/>
        <v>1202.94</v>
      </c>
      <c r="M72" s="88">
        <f t="shared" si="11"/>
        <v>1227.3400000000001</v>
      </c>
      <c r="N72" s="88">
        <f t="shared" si="11"/>
        <v>1207.47</v>
      </c>
      <c r="O72" s="88">
        <f t="shared" si="11"/>
        <v>1240.5999999999999</v>
      </c>
      <c r="P72" s="88">
        <f t="shared" si="11"/>
        <v>1240.03</v>
      </c>
      <c r="Q72" s="88">
        <f t="shared" si="11"/>
        <v>1267.54</v>
      </c>
      <c r="R72" s="88">
        <f t="shared" si="11"/>
        <v>1316.09</v>
      </c>
      <c r="S72" s="88">
        <f t="shared" si="11"/>
        <v>1283.6199999999999</v>
      </c>
      <c r="T72" s="88">
        <f t="shared" si="11"/>
        <v>1256.04</v>
      </c>
      <c r="U72" s="88">
        <f t="shared" si="11"/>
        <v>1237.6300000000001</v>
      </c>
      <c r="V72" s="88">
        <f t="shared" si="11"/>
        <v>1194</v>
      </c>
      <c r="W72" s="88">
        <f t="shared" si="11"/>
        <v>1201.94</v>
      </c>
      <c r="X72" s="88">
        <f t="shared" si="11"/>
        <v>1231.19</v>
      </c>
      <c r="Y72" s="88">
        <f t="shared" si="11"/>
        <v>1309.1400000000001</v>
      </c>
      <c r="Z72" s="88">
        <f t="shared" si="11"/>
        <v>1421.0500000000002</v>
      </c>
      <c r="AA72" s="88">
        <f t="shared" si="11"/>
        <v>1403.0500000000002</v>
      </c>
      <c r="AB72" s="88">
        <f t="shared" si="11"/>
        <v>1367.65</v>
      </c>
      <c r="AC72" s="88">
        <f t="shared" si="11"/>
        <v>1350.92</v>
      </c>
      <c r="AD72" s="88">
        <f t="shared" si="11"/>
        <v>1227.67</v>
      </c>
      <c r="AE72" s="88">
        <f t="shared" si="11"/>
        <v>1179.68</v>
      </c>
      <c r="AF72" s="88">
        <f t="shared" si="11"/>
        <v>1121.98</v>
      </c>
      <c r="AG72" s="71">
        <f>AG69+AG65+AG53+AG49+AG35+AG71</f>
        <v>2068.14</v>
      </c>
      <c r="AH72" s="51">
        <f t="shared" si="2"/>
        <v>1421.0500000000002</v>
      </c>
      <c r="AI72" s="52">
        <f t="shared" si="3"/>
        <v>1051.8400000000001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>IF(B57&lt;0,B57*-1,0)</f>
        <v>0</v>
      </c>
      <c r="C73" s="79">
        <f t="shared" ref="C73:Q73" si="12">IF(C57&lt;0,C57*-1,0)</f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>IF(B55&lt;0,B55*-1,0)</f>
        <v>0</v>
      </c>
      <c r="C74" s="79">
        <f t="shared" ref="C74:Q74" si="14">IF(C55&lt;0,C55*-1,0)</f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>IF(B58&lt;0,B58*-1,0)</f>
        <v>0</v>
      </c>
      <c r="C75" s="79">
        <f t="shared" ref="C75:Q75" si="16">IF(C58&lt;0,C58*-1,0)</f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>IF(B56&lt;0,B56*-1,0)</f>
        <v>35</v>
      </c>
      <c r="C76" s="79">
        <f t="shared" ref="C76:E77" si="18">IF(C55&lt;0,C55*-1,0)</f>
        <v>0</v>
      </c>
      <c r="D76" s="79">
        <f t="shared" si="18"/>
        <v>0</v>
      </c>
      <c r="E76" s="79">
        <f t="shared" si="18"/>
        <v>0</v>
      </c>
      <c r="F76" s="79">
        <f>IF(F56&lt;0,F56*-1,0)</f>
        <v>0</v>
      </c>
      <c r="G76" s="79">
        <f t="shared" ref="G76:AF76" si="19">IF(G56&lt;0,G56*-1,0)</f>
        <v>0</v>
      </c>
      <c r="H76" s="79">
        <f t="shared" si="19"/>
        <v>0</v>
      </c>
      <c r="I76" s="79">
        <f t="shared" si="19"/>
        <v>0</v>
      </c>
      <c r="J76" s="79">
        <f t="shared" si="19"/>
        <v>0</v>
      </c>
      <c r="K76" s="79">
        <f t="shared" si="19"/>
        <v>0</v>
      </c>
      <c r="L76" s="79">
        <f t="shared" si="19"/>
        <v>18</v>
      </c>
      <c r="M76" s="79">
        <f t="shared" si="19"/>
        <v>0</v>
      </c>
      <c r="N76" s="79">
        <f t="shared" si="19"/>
        <v>20</v>
      </c>
      <c r="O76" s="79">
        <f t="shared" si="19"/>
        <v>0</v>
      </c>
      <c r="P76" s="79">
        <f t="shared" si="19"/>
        <v>19.7</v>
      </c>
      <c r="Q76" s="79">
        <f t="shared" si="19"/>
        <v>0</v>
      </c>
      <c r="R76" s="79">
        <f t="shared" si="19"/>
        <v>10</v>
      </c>
      <c r="S76" s="79">
        <f t="shared" si="19"/>
        <v>31.2</v>
      </c>
      <c r="T76" s="79">
        <f t="shared" si="19"/>
        <v>5.6</v>
      </c>
      <c r="U76" s="79">
        <f t="shared" si="19"/>
        <v>0</v>
      </c>
      <c r="V76" s="79">
        <f t="shared" si="19"/>
        <v>22.8</v>
      </c>
      <c r="W76" s="79">
        <f t="shared" si="19"/>
        <v>0</v>
      </c>
      <c r="X76" s="79">
        <f t="shared" si="19"/>
        <v>0</v>
      </c>
      <c r="Y76" s="79">
        <f t="shared" si="19"/>
        <v>0</v>
      </c>
      <c r="Z76" s="79">
        <f t="shared" si="19"/>
        <v>0</v>
      </c>
      <c r="AA76" s="79">
        <f t="shared" si="19"/>
        <v>0</v>
      </c>
      <c r="AB76" s="79">
        <f t="shared" si="19"/>
        <v>23</v>
      </c>
      <c r="AC76" s="79">
        <f t="shared" si="19"/>
        <v>25</v>
      </c>
      <c r="AD76" s="79">
        <f t="shared" si="19"/>
        <v>50</v>
      </c>
      <c r="AE76" s="79">
        <f t="shared" si="19"/>
        <v>15</v>
      </c>
      <c r="AF76" s="79">
        <f t="shared" si="19"/>
        <v>55</v>
      </c>
      <c r="AG76" s="89"/>
      <c r="AH76" s="51">
        <f t="shared" ref="AH76:AH88" si="20">MAX(B76:AF76)</f>
        <v>55</v>
      </c>
      <c r="AI76" s="52">
        <f t="shared" ref="AI76:AI88" si="21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205</v>
      </c>
      <c r="B77" s="79">
        <f>IF(B54&lt;0,B54*-1,0)</f>
        <v>0</v>
      </c>
      <c r="C77" s="79">
        <f t="shared" si="18"/>
        <v>25</v>
      </c>
      <c r="D77" s="79">
        <f t="shared" si="18"/>
        <v>76</v>
      </c>
      <c r="E77" s="79">
        <f t="shared" si="18"/>
        <v>13</v>
      </c>
      <c r="F77" s="79">
        <f>IF(F54&lt;0,F54*-1,0)</f>
        <v>0</v>
      </c>
      <c r="G77" s="79">
        <f t="shared" ref="G77:AF77" si="22">IF(G54&lt;0,G54*-1,0)</f>
        <v>0</v>
      </c>
      <c r="H77" s="79">
        <f t="shared" si="22"/>
        <v>0</v>
      </c>
      <c r="I77" s="79">
        <f t="shared" si="22"/>
        <v>0</v>
      </c>
      <c r="J77" s="79">
        <f t="shared" si="22"/>
        <v>0</v>
      </c>
      <c r="K77" s="79">
        <f t="shared" si="22"/>
        <v>0</v>
      </c>
      <c r="L77" s="79">
        <f t="shared" si="22"/>
        <v>0</v>
      </c>
      <c r="M77" s="79">
        <f t="shared" si="22"/>
        <v>0</v>
      </c>
      <c r="N77" s="79">
        <f t="shared" si="22"/>
        <v>0</v>
      </c>
      <c r="O77" s="79">
        <f t="shared" si="22"/>
        <v>0</v>
      </c>
      <c r="P77" s="79">
        <f t="shared" si="22"/>
        <v>0</v>
      </c>
      <c r="Q77" s="79">
        <f t="shared" si="22"/>
        <v>0</v>
      </c>
      <c r="R77" s="79">
        <f t="shared" si="22"/>
        <v>0</v>
      </c>
      <c r="S77" s="79">
        <f t="shared" si="22"/>
        <v>0</v>
      </c>
      <c r="T77" s="79">
        <f t="shared" si="22"/>
        <v>0</v>
      </c>
      <c r="U77" s="79">
        <f t="shared" si="22"/>
        <v>0</v>
      </c>
      <c r="V77" s="79">
        <f t="shared" si="22"/>
        <v>0</v>
      </c>
      <c r="W77" s="79">
        <f t="shared" si="22"/>
        <v>0</v>
      </c>
      <c r="X77" s="79">
        <f t="shared" si="22"/>
        <v>0</v>
      </c>
      <c r="Y77" s="79">
        <f t="shared" si="22"/>
        <v>0</v>
      </c>
      <c r="Z77" s="79">
        <f t="shared" si="22"/>
        <v>0</v>
      </c>
      <c r="AA77" s="79">
        <f t="shared" si="22"/>
        <v>0</v>
      </c>
      <c r="AB77" s="79">
        <f t="shared" si="22"/>
        <v>0</v>
      </c>
      <c r="AC77" s="79">
        <f t="shared" si="22"/>
        <v>0</v>
      </c>
      <c r="AD77" s="79">
        <f t="shared" si="22"/>
        <v>0</v>
      </c>
      <c r="AE77" s="79">
        <f t="shared" si="22"/>
        <v>0</v>
      </c>
      <c r="AF77" s="79">
        <f t="shared" si="22"/>
        <v>0</v>
      </c>
      <c r="AG77" s="89"/>
      <c r="AH77" s="51">
        <f t="shared" si="20"/>
        <v>76</v>
      </c>
      <c r="AI77" s="52">
        <f t="shared" si="21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190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20"/>
        <v>0</v>
      </c>
      <c r="AI78" s="52">
        <f t="shared" si="21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>SUM(B73:B78)</f>
        <v>35</v>
      </c>
      <c r="C79" s="66">
        <f t="shared" ref="C79:AG79" si="23">SUM(C73:C78)</f>
        <v>25</v>
      </c>
      <c r="D79" s="66">
        <f t="shared" si="23"/>
        <v>76</v>
      </c>
      <c r="E79" s="66">
        <f t="shared" si="23"/>
        <v>13</v>
      </c>
      <c r="F79" s="66">
        <f t="shared" si="23"/>
        <v>0</v>
      </c>
      <c r="G79" s="66">
        <f t="shared" si="23"/>
        <v>0</v>
      </c>
      <c r="H79" s="66">
        <f t="shared" si="23"/>
        <v>0</v>
      </c>
      <c r="I79" s="66">
        <f t="shared" si="23"/>
        <v>0</v>
      </c>
      <c r="J79" s="66">
        <f t="shared" si="23"/>
        <v>0</v>
      </c>
      <c r="K79" s="66">
        <f t="shared" si="23"/>
        <v>0</v>
      </c>
      <c r="L79" s="66">
        <f t="shared" si="23"/>
        <v>18</v>
      </c>
      <c r="M79" s="66">
        <f t="shared" si="23"/>
        <v>0</v>
      </c>
      <c r="N79" s="66">
        <f t="shared" si="23"/>
        <v>20</v>
      </c>
      <c r="O79" s="66">
        <f t="shared" si="23"/>
        <v>0</v>
      </c>
      <c r="P79" s="66">
        <f t="shared" si="23"/>
        <v>19.7</v>
      </c>
      <c r="Q79" s="66">
        <f t="shared" si="23"/>
        <v>0</v>
      </c>
      <c r="R79" s="66">
        <f t="shared" si="23"/>
        <v>10</v>
      </c>
      <c r="S79" s="66">
        <f t="shared" si="23"/>
        <v>31.2</v>
      </c>
      <c r="T79" s="66">
        <f t="shared" si="23"/>
        <v>5.6</v>
      </c>
      <c r="U79" s="66">
        <f t="shared" si="23"/>
        <v>0</v>
      </c>
      <c r="V79" s="66">
        <f t="shared" si="23"/>
        <v>22.8</v>
      </c>
      <c r="W79" s="66">
        <f t="shared" si="23"/>
        <v>0</v>
      </c>
      <c r="X79" s="66">
        <f t="shared" si="23"/>
        <v>0</v>
      </c>
      <c r="Y79" s="66">
        <f t="shared" si="23"/>
        <v>0</v>
      </c>
      <c r="Z79" s="66">
        <f t="shared" si="23"/>
        <v>0</v>
      </c>
      <c r="AA79" s="66">
        <f t="shared" si="23"/>
        <v>0</v>
      </c>
      <c r="AB79" s="66">
        <f t="shared" si="23"/>
        <v>23</v>
      </c>
      <c r="AC79" s="66">
        <f t="shared" si="23"/>
        <v>25</v>
      </c>
      <c r="AD79" s="66">
        <f t="shared" si="23"/>
        <v>50</v>
      </c>
      <c r="AE79" s="66">
        <f t="shared" si="23"/>
        <v>15</v>
      </c>
      <c r="AF79" s="66">
        <f t="shared" si="23"/>
        <v>55</v>
      </c>
      <c r="AG79" s="71">
        <f t="shared" si="23"/>
        <v>0</v>
      </c>
      <c r="AH79" s="51">
        <f t="shared" si="20"/>
        <v>76</v>
      </c>
      <c r="AI79" s="52">
        <f t="shared" si="21"/>
        <v>0</v>
      </c>
      <c r="AK79" s="53"/>
    </row>
    <row r="80" spans="1:88" s="1" customFormat="1" ht="15.75" thickBot="1" x14ac:dyDescent="0.3">
      <c r="A80" s="65" t="s">
        <v>86</v>
      </c>
      <c r="B80" s="66">
        <f>SUM(B67:B79)</f>
        <v>2345.08</v>
      </c>
      <c r="C80" s="66">
        <f t="shared" ref="C80:AG80" si="24">SUM(C67:C79)</f>
        <v>2307.2799999999997</v>
      </c>
      <c r="D80" s="66">
        <f t="shared" si="24"/>
        <v>2263.2799999999997</v>
      </c>
      <c r="E80" s="66">
        <f t="shared" si="24"/>
        <v>2129.6800000000003</v>
      </c>
      <c r="F80" s="66">
        <f t="shared" si="24"/>
        <v>2120.48</v>
      </c>
      <c r="G80" s="66">
        <f t="shared" si="24"/>
        <v>2151.48</v>
      </c>
      <c r="H80" s="66">
        <f t="shared" si="24"/>
        <v>2121.48</v>
      </c>
      <c r="I80" s="66">
        <f t="shared" si="24"/>
        <v>2174.2800000000002</v>
      </c>
      <c r="J80" s="66">
        <f t="shared" si="24"/>
        <v>2244.88</v>
      </c>
      <c r="K80" s="66">
        <f t="shared" si="24"/>
        <v>2342.08</v>
      </c>
      <c r="L80" s="66">
        <f t="shared" si="24"/>
        <v>2441.88</v>
      </c>
      <c r="M80" s="66">
        <f t="shared" si="24"/>
        <v>2454.6800000000003</v>
      </c>
      <c r="N80" s="66">
        <f t="shared" si="24"/>
        <v>2454.94</v>
      </c>
      <c r="O80" s="66">
        <f t="shared" si="24"/>
        <v>2481.1999999999998</v>
      </c>
      <c r="P80" s="66">
        <f t="shared" si="24"/>
        <v>2519.4599999999996</v>
      </c>
      <c r="Q80" s="66">
        <f t="shared" si="24"/>
        <v>2535.08</v>
      </c>
      <c r="R80" s="66">
        <f t="shared" si="24"/>
        <v>2652.18</v>
      </c>
      <c r="S80" s="66">
        <f t="shared" si="24"/>
        <v>2629.6399999999994</v>
      </c>
      <c r="T80" s="66">
        <f t="shared" si="24"/>
        <v>2523.2799999999997</v>
      </c>
      <c r="U80" s="66">
        <f t="shared" si="24"/>
        <v>2475.2600000000002</v>
      </c>
      <c r="V80" s="66">
        <f t="shared" si="24"/>
        <v>2433.6000000000004</v>
      </c>
      <c r="W80" s="66">
        <f t="shared" si="24"/>
        <v>2403.88</v>
      </c>
      <c r="X80" s="66">
        <f t="shared" si="24"/>
        <v>2462.38</v>
      </c>
      <c r="Y80" s="66">
        <f t="shared" si="24"/>
        <v>2618.2800000000002</v>
      </c>
      <c r="Z80" s="66">
        <f t="shared" si="24"/>
        <v>2842.1000000000004</v>
      </c>
      <c r="AA80" s="66">
        <f t="shared" si="24"/>
        <v>2806.1000000000004</v>
      </c>
      <c r="AB80" s="66">
        <f t="shared" si="24"/>
        <v>2781.3</v>
      </c>
      <c r="AC80" s="66">
        <f t="shared" si="24"/>
        <v>2751.84</v>
      </c>
      <c r="AD80" s="66">
        <f t="shared" si="24"/>
        <v>2555.34</v>
      </c>
      <c r="AE80" s="66">
        <f t="shared" si="24"/>
        <v>2389.36</v>
      </c>
      <c r="AF80" s="66">
        <f t="shared" si="24"/>
        <v>2353.96</v>
      </c>
      <c r="AG80" s="71">
        <f t="shared" si="24"/>
        <v>4208.08</v>
      </c>
      <c r="AH80" s="51">
        <f t="shared" si="20"/>
        <v>2842.1000000000004</v>
      </c>
      <c r="AI80" s="52">
        <f t="shared" si="21"/>
        <v>2120.48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2">
        <v>49.93</v>
      </c>
      <c r="C81" s="91">
        <v>50.02</v>
      </c>
      <c r="D81" s="91">
        <v>49.99</v>
      </c>
      <c r="E81" s="91">
        <v>50.024999999999999</v>
      </c>
      <c r="F81" s="91">
        <v>50.058999999999997</v>
      </c>
      <c r="G81" s="91">
        <v>50.052</v>
      </c>
      <c r="H81" s="91">
        <v>50.052</v>
      </c>
      <c r="I81" s="91">
        <v>49.956000000000003</v>
      </c>
      <c r="J81" s="91">
        <v>50.026000000000003</v>
      </c>
      <c r="K81" s="91">
        <v>49.93</v>
      </c>
      <c r="L81" s="91">
        <v>50.042000000000002</v>
      </c>
      <c r="M81" s="91">
        <v>50.052</v>
      </c>
      <c r="N81" s="91">
        <v>50.055999999999997</v>
      </c>
      <c r="O81" s="91">
        <v>49.96</v>
      </c>
      <c r="P81" s="91">
        <v>49.99</v>
      </c>
      <c r="Q81" s="91">
        <v>50.06</v>
      </c>
      <c r="R81" s="91">
        <v>50.029000000000003</v>
      </c>
      <c r="S81" s="91">
        <v>50.04</v>
      </c>
      <c r="T81" s="91">
        <v>49.99</v>
      </c>
      <c r="U81" s="91">
        <v>50.02</v>
      </c>
      <c r="V81" s="91">
        <v>50.03</v>
      </c>
      <c r="W81" s="91">
        <v>50.03</v>
      </c>
      <c r="X81" s="91">
        <v>49.98</v>
      </c>
      <c r="Y81" s="91">
        <v>50.11</v>
      </c>
      <c r="Z81" s="91">
        <v>50.02</v>
      </c>
      <c r="AA81" s="91">
        <v>50.034999999999997</v>
      </c>
      <c r="AB81" s="91">
        <v>50.02</v>
      </c>
      <c r="AC81" s="91">
        <v>50.027000000000001</v>
      </c>
      <c r="AD81" s="91">
        <v>50.057000000000002</v>
      </c>
      <c r="AE81" s="91">
        <v>50</v>
      </c>
      <c r="AF81" s="92">
        <v>50.05</v>
      </c>
      <c r="AG81" s="93"/>
      <c r="AH81" s="51">
        <f t="shared" si="20"/>
        <v>50.11</v>
      </c>
      <c r="AI81" s="52">
        <f t="shared" si="21"/>
        <v>49.93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96">
        <v>126.3</v>
      </c>
      <c r="C82" s="67">
        <v>128.30000000000001</v>
      </c>
      <c r="D82" s="67">
        <v>127.7</v>
      </c>
      <c r="E82" s="67">
        <v>128.30000000000001</v>
      </c>
      <c r="F82" s="67">
        <v>128</v>
      </c>
      <c r="G82" s="67">
        <v>128</v>
      </c>
      <c r="H82" s="67">
        <v>126.5</v>
      </c>
      <c r="I82" s="67">
        <v>126.5</v>
      </c>
      <c r="J82" s="67">
        <v>125.9</v>
      </c>
      <c r="K82" s="67">
        <v>123.9</v>
      </c>
      <c r="L82" s="67">
        <v>124.6</v>
      </c>
      <c r="M82" s="67">
        <v>118.6</v>
      </c>
      <c r="N82" s="67">
        <v>123.8</v>
      </c>
      <c r="O82" s="67">
        <v>122.6</v>
      </c>
      <c r="P82" s="67">
        <v>122.4</v>
      </c>
      <c r="Q82" s="67">
        <v>121</v>
      </c>
      <c r="R82" s="67">
        <v>122.5</v>
      </c>
      <c r="S82" s="67">
        <v>124.2</v>
      </c>
      <c r="T82" s="67">
        <v>123</v>
      </c>
      <c r="U82" s="95">
        <v>123.7</v>
      </c>
      <c r="V82" s="95">
        <v>123.9</v>
      </c>
      <c r="W82" s="95">
        <v>123.9</v>
      </c>
      <c r="X82" s="95">
        <v>124.5</v>
      </c>
      <c r="Y82" s="95">
        <v>125.1</v>
      </c>
      <c r="Z82" s="95">
        <v>124.1</v>
      </c>
      <c r="AA82" s="67">
        <v>125.7</v>
      </c>
      <c r="AB82" s="67">
        <v>125.5</v>
      </c>
      <c r="AC82" s="67">
        <v>124.4</v>
      </c>
      <c r="AD82" s="67">
        <v>126.9</v>
      </c>
      <c r="AE82" s="67">
        <v>125.4</v>
      </c>
      <c r="AF82" s="96">
        <v>126.1</v>
      </c>
      <c r="AG82" s="97"/>
      <c r="AH82" s="51">
        <f t="shared" si="20"/>
        <v>128.30000000000001</v>
      </c>
      <c r="AI82" s="52">
        <f t="shared" si="21"/>
        <v>118.6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96">
        <v>129.69999999999999</v>
      </c>
      <c r="C83" s="67">
        <v>131.19999999999999</v>
      </c>
      <c r="D83" s="67">
        <v>130.9</v>
      </c>
      <c r="E83" s="67">
        <v>131.6</v>
      </c>
      <c r="F83" s="67">
        <v>130.69999999999999</v>
      </c>
      <c r="G83" s="67">
        <v>130.69999999999999</v>
      </c>
      <c r="H83" s="67">
        <v>129.4</v>
      </c>
      <c r="I83" s="67">
        <v>129.4</v>
      </c>
      <c r="J83" s="67">
        <v>128.19999999999999</v>
      </c>
      <c r="K83" s="67">
        <v>126.5</v>
      </c>
      <c r="L83" s="67">
        <v>126.5</v>
      </c>
      <c r="M83" s="67">
        <v>121.1</v>
      </c>
      <c r="N83" s="67">
        <v>125.8</v>
      </c>
      <c r="O83" s="67">
        <v>124.7</v>
      </c>
      <c r="P83" s="67">
        <v>125.1</v>
      </c>
      <c r="Q83" s="67">
        <v>124</v>
      </c>
      <c r="R83" s="67">
        <v>124.9</v>
      </c>
      <c r="S83" s="67">
        <v>126.1</v>
      </c>
      <c r="T83" s="67">
        <v>125.1</v>
      </c>
      <c r="U83" s="95">
        <v>125.8</v>
      </c>
      <c r="V83" s="95">
        <v>125.8</v>
      </c>
      <c r="W83" s="95">
        <v>125.8</v>
      </c>
      <c r="X83" s="95">
        <v>126.8</v>
      </c>
      <c r="Y83" s="95">
        <v>127.3</v>
      </c>
      <c r="Z83" s="95">
        <v>126.1</v>
      </c>
      <c r="AA83" s="67">
        <v>128.4</v>
      </c>
      <c r="AB83" s="67">
        <v>128.69999999999999</v>
      </c>
      <c r="AC83" s="67">
        <v>128</v>
      </c>
      <c r="AD83" s="67">
        <v>130.19999999999999</v>
      </c>
      <c r="AE83" s="67">
        <v>128.9</v>
      </c>
      <c r="AF83" s="96">
        <v>130.19999999999999</v>
      </c>
      <c r="AG83" s="97"/>
      <c r="AH83" s="51">
        <f t="shared" si="20"/>
        <v>131.6</v>
      </c>
      <c r="AI83" s="52">
        <f t="shared" si="21"/>
        <v>121.1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96">
        <v>128.4</v>
      </c>
      <c r="C84" s="67">
        <v>130.19999999999999</v>
      </c>
      <c r="D84" s="67">
        <v>130.1</v>
      </c>
      <c r="E84" s="67">
        <v>127.7</v>
      </c>
      <c r="F84" s="67">
        <v>128</v>
      </c>
      <c r="G84" s="67">
        <v>128</v>
      </c>
      <c r="H84" s="67">
        <v>130.6</v>
      </c>
      <c r="I84" s="67">
        <v>130.6</v>
      </c>
      <c r="J84" s="67">
        <v>126.5</v>
      </c>
      <c r="K84" s="67">
        <v>127.8</v>
      </c>
      <c r="L84" s="67">
        <v>127.3</v>
      </c>
      <c r="M84" s="67">
        <v>127.1</v>
      </c>
      <c r="N84" s="67">
        <v>128.6</v>
      </c>
      <c r="O84" s="67">
        <v>129.80000000000001</v>
      </c>
      <c r="P84" s="67">
        <v>129.19999999999999</v>
      </c>
      <c r="Q84" s="67">
        <v>125.8</v>
      </c>
      <c r="R84" s="67">
        <v>125.7</v>
      </c>
      <c r="S84" s="67">
        <v>126.8</v>
      </c>
      <c r="T84" s="67">
        <v>127.8</v>
      </c>
      <c r="U84" s="67">
        <v>129.1</v>
      </c>
      <c r="V84" s="67">
        <v>127.5</v>
      </c>
      <c r="W84" s="67">
        <v>127.5</v>
      </c>
      <c r="X84" s="67">
        <v>128.6</v>
      </c>
      <c r="Y84" s="67">
        <v>127.5</v>
      </c>
      <c r="Z84" s="67">
        <v>128.5</v>
      </c>
      <c r="AA84" s="67">
        <v>127.2</v>
      </c>
      <c r="AB84" s="67">
        <v>129.80000000000001</v>
      </c>
      <c r="AC84" s="67">
        <v>128.30000000000001</v>
      </c>
      <c r="AD84" s="67">
        <v>130.19999999999999</v>
      </c>
      <c r="AE84" s="67">
        <v>128</v>
      </c>
      <c r="AF84" s="96">
        <v>128</v>
      </c>
      <c r="AG84" s="97"/>
      <c r="AH84" s="51">
        <f t="shared" si="20"/>
        <v>130.6</v>
      </c>
      <c r="AI84" s="52">
        <f t="shared" si="21"/>
        <v>125.7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96">
        <v>131.69999999999999</v>
      </c>
      <c r="C85" s="67">
        <v>133.9</v>
      </c>
      <c r="D85" s="67">
        <v>134.5</v>
      </c>
      <c r="E85" s="67">
        <v>133</v>
      </c>
      <c r="F85" s="67">
        <v>132.9</v>
      </c>
      <c r="G85" s="67">
        <v>132.9</v>
      </c>
      <c r="H85" s="67">
        <v>134.4</v>
      </c>
      <c r="I85" s="67">
        <v>134.4</v>
      </c>
      <c r="J85" s="67">
        <v>131</v>
      </c>
      <c r="K85" s="67">
        <v>131.30000000000001</v>
      </c>
      <c r="L85" s="67">
        <v>130.4</v>
      </c>
      <c r="M85" s="67">
        <v>131</v>
      </c>
      <c r="N85" s="67">
        <v>131.5</v>
      </c>
      <c r="O85" s="67">
        <v>132.30000000000001</v>
      </c>
      <c r="P85" s="67">
        <v>131.9</v>
      </c>
      <c r="Q85" s="67">
        <v>130.4</v>
      </c>
      <c r="R85" s="67">
        <v>129.80000000000001</v>
      </c>
      <c r="S85" s="67">
        <v>129.6</v>
      </c>
      <c r="T85" s="67">
        <v>130.5</v>
      </c>
      <c r="U85" s="67">
        <v>132.30000000000001</v>
      </c>
      <c r="V85" s="67">
        <v>131.6</v>
      </c>
      <c r="W85" s="67">
        <v>131.6</v>
      </c>
      <c r="X85" s="67">
        <v>132.1</v>
      </c>
      <c r="Y85" s="67">
        <v>131.30000000000001</v>
      </c>
      <c r="Z85" s="67">
        <v>132.69999999999999</v>
      </c>
      <c r="AA85" s="67">
        <v>131.9</v>
      </c>
      <c r="AB85" s="67">
        <v>133.69999999999999</v>
      </c>
      <c r="AC85" s="67">
        <v>130.80000000000001</v>
      </c>
      <c r="AD85" s="67">
        <v>132.80000000000001</v>
      </c>
      <c r="AE85" s="67">
        <v>131.4</v>
      </c>
      <c r="AF85" s="96">
        <v>131.30000000000001</v>
      </c>
      <c r="AG85" s="97"/>
      <c r="AH85" s="51">
        <f t="shared" si="20"/>
        <v>134.5</v>
      </c>
      <c r="AI85" s="52">
        <f t="shared" si="21"/>
        <v>129.6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100">
        <v>134.6</v>
      </c>
      <c r="C86" s="99">
        <v>137.6</v>
      </c>
      <c r="D86" s="99">
        <v>129.5</v>
      </c>
      <c r="E86" s="99">
        <v>132.4</v>
      </c>
      <c r="F86" s="99">
        <v>132.1</v>
      </c>
      <c r="G86" s="99">
        <v>132.1</v>
      </c>
      <c r="H86" s="99">
        <v>134.5</v>
      </c>
      <c r="I86" s="99">
        <v>134.5</v>
      </c>
      <c r="J86" s="99">
        <v>131</v>
      </c>
      <c r="K86" s="99">
        <v>132.30000000000001</v>
      </c>
      <c r="L86" s="99">
        <v>131.5</v>
      </c>
      <c r="M86" s="99">
        <v>127.2</v>
      </c>
      <c r="N86" s="99">
        <v>134.4</v>
      </c>
      <c r="O86" s="99">
        <v>135.5</v>
      </c>
      <c r="P86" s="99">
        <v>135.1</v>
      </c>
      <c r="Q86" s="99">
        <v>126</v>
      </c>
      <c r="R86" s="99">
        <v>134.80000000000001</v>
      </c>
      <c r="S86" s="99">
        <v>134.6</v>
      </c>
      <c r="T86" s="99">
        <v>137</v>
      </c>
      <c r="U86" s="99">
        <v>136.9</v>
      </c>
      <c r="V86" s="99">
        <v>136.9</v>
      </c>
      <c r="W86" s="99">
        <v>136.9</v>
      </c>
      <c r="X86" s="99">
        <v>131.1</v>
      </c>
      <c r="Y86" s="99">
        <v>135.4</v>
      </c>
      <c r="Z86" s="99">
        <v>135.30000000000001</v>
      </c>
      <c r="AA86" s="99">
        <v>135.19999999999999</v>
      </c>
      <c r="AB86" s="99">
        <v>134.6</v>
      </c>
      <c r="AC86" s="99">
        <v>131.5</v>
      </c>
      <c r="AD86" s="99">
        <v>136.69999999999999</v>
      </c>
      <c r="AE86" s="99">
        <v>127.9</v>
      </c>
      <c r="AF86" s="100">
        <v>134.80000000000001</v>
      </c>
      <c r="AG86" s="101"/>
      <c r="AH86" s="51">
        <f t="shared" si="20"/>
        <v>137.6</v>
      </c>
      <c r="AI86" s="52">
        <f t="shared" si="21"/>
        <v>126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96">
        <v>129.9</v>
      </c>
      <c r="C87" s="67">
        <v>135.4</v>
      </c>
      <c r="D87" s="67">
        <v>124.6</v>
      </c>
      <c r="E87" s="67">
        <v>128.6</v>
      </c>
      <c r="F87" s="67">
        <v>133.30000000000001</v>
      </c>
      <c r="G87" s="67">
        <v>133.30000000000001</v>
      </c>
      <c r="H87" s="67">
        <v>133.19999999999999</v>
      </c>
      <c r="I87" s="67">
        <v>133.19999999999999</v>
      </c>
      <c r="J87" s="67">
        <v>128.30000000000001</v>
      </c>
      <c r="K87" s="67">
        <v>126.7</v>
      </c>
      <c r="L87" s="67">
        <v>125.4</v>
      </c>
      <c r="M87" s="67">
        <v>127</v>
      </c>
      <c r="N87" s="67">
        <v>130.69999999999999</v>
      </c>
      <c r="O87" s="67">
        <v>132.5</v>
      </c>
      <c r="P87" s="67">
        <v>133.30000000000001</v>
      </c>
      <c r="Q87" s="67">
        <v>120</v>
      </c>
      <c r="R87" s="67">
        <v>130.69999999999999</v>
      </c>
      <c r="S87" s="67">
        <v>130.19999999999999</v>
      </c>
      <c r="T87" s="67">
        <v>130.1</v>
      </c>
      <c r="U87" s="67">
        <v>132.19999999999999</v>
      </c>
      <c r="V87" s="67">
        <v>132.19999999999999</v>
      </c>
      <c r="W87" s="67">
        <v>132.19999999999999</v>
      </c>
      <c r="X87" s="67">
        <v>125</v>
      </c>
      <c r="Y87" s="67">
        <v>132.6</v>
      </c>
      <c r="Z87" s="67">
        <v>133.1</v>
      </c>
      <c r="AA87" s="67">
        <v>131.1</v>
      </c>
      <c r="AB87" s="67">
        <v>129.19999999999999</v>
      </c>
      <c r="AC87" s="67">
        <v>125.5</v>
      </c>
      <c r="AD87" s="67">
        <v>132.19999999999999</v>
      </c>
      <c r="AE87" s="67">
        <v>118</v>
      </c>
      <c r="AF87" s="96">
        <v>127.8</v>
      </c>
      <c r="AG87" s="97"/>
      <c r="AH87" s="51">
        <f t="shared" si="20"/>
        <v>135.4</v>
      </c>
      <c r="AI87" s="52">
        <f t="shared" si="21"/>
        <v>118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3">
        <v>66.3</v>
      </c>
      <c r="C88" s="102">
        <v>66.900000000000006</v>
      </c>
      <c r="D88" s="102">
        <v>66.8</v>
      </c>
      <c r="E88" s="102">
        <v>67.2</v>
      </c>
      <c r="F88" s="102">
        <v>66.7</v>
      </c>
      <c r="G88" s="102">
        <v>66.7</v>
      </c>
      <c r="H88" s="102">
        <v>65.7</v>
      </c>
      <c r="I88" s="102">
        <v>65.7</v>
      </c>
      <c r="J88" s="102">
        <v>65.400000000000006</v>
      </c>
      <c r="K88" s="102">
        <v>64.400000000000006</v>
      </c>
      <c r="L88" s="102">
        <v>64.2</v>
      </c>
      <c r="M88" s="102">
        <v>61.3</v>
      </c>
      <c r="N88" s="102">
        <v>64.099999999999994</v>
      </c>
      <c r="O88" s="102">
        <v>62.5</v>
      </c>
      <c r="P88" s="102">
        <v>63.5</v>
      </c>
      <c r="Q88" s="102">
        <v>62.6</v>
      </c>
      <c r="R88" s="102">
        <v>63.4</v>
      </c>
      <c r="S88" s="102">
        <v>64</v>
      </c>
      <c r="T88" s="102">
        <v>63.2</v>
      </c>
      <c r="U88" s="102">
        <v>63.7</v>
      </c>
      <c r="V88" s="102">
        <v>63.7</v>
      </c>
      <c r="W88" s="102">
        <v>63.7</v>
      </c>
      <c r="X88" s="102">
        <v>64.7</v>
      </c>
      <c r="Y88" s="102">
        <v>64.7</v>
      </c>
      <c r="Z88" s="102">
        <v>64.7</v>
      </c>
      <c r="AA88" s="102">
        <v>65.599999999999994</v>
      </c>
      <c r="AB88" s="102">
        <v>65.599999999999994</v>
      </c>
      <c r="AC88" s="102">
        <v>65.400000000000006</v>
      </c>
      <c r="AD88" s="102">
        <v>66.5</v>
      </c>
      <c r="AE88" s="102">
        <v>65.7</v>
      </c>
      <c r="AF88" s="103">
        <v>66.099999999999994</v>
      </c>
      <c r="AG88" s="104"/>
      <c r="AH88" s="51">
        <f t="shared" si="20"/>
        <v>67.2</v>
      </c>
      <c r="AI88" s="52">
        <f t="shared" si="21"/>
        <v>61.3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SUM(B14,B17,B20:B21,B39,B41:B42,B44,B46,B91:B94,B98,B104,B110,B119,B121,B133,B140,B143:B144,B151,B153,B155,B159:B161,B163:B165,B170,B176:B177,B179:B181,B189,B194)</f>
        <v>145.03999999999996</v>
      </c>
      <c r="C90" s="109">
        <f t="shared" ref="C90:AF90" si="25">SUM(C14,C17,C20:C21,C39,C41:C42,C44,C46,C91:C94,C98,C104,C110,C119,C121,C133,C140,C143:C144,C151,C153,C155,C159:C161,C163:C165,C170,C176:C177,C179:C181,C189,C194)</f>
        <v>138.53999999999996</v>
      </c>
      <c r="D90" s="109">
        <f t="shared" si="25"/>
        <v>135.13999999999996</v>
      </c>
      <c r="E90" s="109">
        <f t="shared" si="25"/>
        <v>147.63999999999996</v>
      </c>
      <c r="F90" s="109">
        <f t="shared" si="25"/>
        <v>150.53999999999996</v>
      </c>
      <c r="G90" s="109">
        <f t="shared" si="25"/>
        <v>193.53999999999996</v>
      </c>
      <c r="H90" s="109">
        <f t="shared" si="25"/>
        <v>232.03999999999996</v>
      </c>
      <c r="I90" s="109">
        <f t="shared" si="25"/>
        <v>233.43999999999997</v>
      </c>
      <c r="J90" s="109">
        <f t="shared" si="25"/>
        <v>259.74000000000007</v>
      </c>
      <c r="K90" s="109">
        <f t="shared" si="25"/>
        <v>284.34000000000003</v>
      </c>
      <c r="L90" s="109">
        <f t="shared" si="25"/>
        <v>286.53999999999996</v>
      </c>
      <c r="M90" s="109">
        <f t="shared" si="25"/>
        <v>305.64</v>
      </c>
      <c r="N90" s="109">
        <f t="shared" si="25"/>
        <v>299.34000000000003</v>
      </c>
      <c r="O90" s="109">
        <f t="shared" si="25"/>
        <v>294.84000000000003</v>
      </c>
      <c r="P90" s="109">
        <f t="shared" si="25"/>
        <v>284.64</v>
      </c>
      <c r="Q90" s="109">
        <f t="shared" si="25"/>
        <v>268.14</v>
      </c>
      <c r="R90" s="109">
        <f t="shared" si="25"/>
        <v>286.24</v>
      </c>
      <c r="S90" s="109">
        <f t="shared" si="25"/>
        <v>286.64</v>
      </c>
      <c r="T90" s="109">
        <f t="shared" si="25"/>
        <v>281.03999999999996</v>
      </c>
      <c r="U90" s="109">
        <f t="shared" si="25"/>
        <v>328.64000000000004</v>
      </c>
      <c r="V90" s="109">
        <f t="shared" si="25"/>
        <v>329.64000000000004</v>
      </c>
      <c r="W90" s="109">
        <f t="shared" si="25"/>
        <v>330.64000000000004</v>
      </c>
      <c r="X90" s="109">
        <f t="shared" si="25"/>
        <v>346.84000000000003</v>
      </c>
      <c r="Y90" s="109">
        <f t="shared" si="25"/>
        <v>346.64000000000004</v>
      </c>
      <c r="Z90" s="109">
        <f t="shared" si="25"/>
        <v>353.34000000000003</v>
      </c>
      <c r="AA90" s="109">
        <f t="shared" si="25"/>
        <v>304.54000000000008</v>
      </c>
      <c r="AB90" s="109">
        <f t="shared" si="25"/>
        <v>290.14</v>
      </c>
      <c r="AC90" s="109">
        <f t="shared" si="25"/>
        <v>269.94</v>
      </c>
      <c r="AD90" s="109">
        <f t="shared" si="25"/>
        <v>215.23999999999998</v>
      </c>
      <c r="AE90" s="109">
        <f t="shared" si="25"/>
        <v>179.33999999999997</v>
      </c>
      <c r="AF90" s="109">
        <f t="shared" si="25"/>
        <v>161.23999999999998</v>
      </c>
      <c r="AG90" s="110"/>
      <c r="AH90" s="51">
        <f>MAX(B90:AF90)</f>
        <v>353.34000000000003</v>
      </c>
      <c r="AI90" s="52">
        <f>MIN(B90:AF90)</f>
        <v>135.13999999999996</v>
      </c>
    </row>
    <row r="91" spans="1:88" x14ac:dyDescent="0.25">
      <c r="A91" s="111" t="s">
        <v>58</v>
      </c>
      <c r="B91" s="113">
        <v>14.7</v>
      </c>
      <c r="C91" s="79">
        <v>18.2</v>
      </c>
      <c r="D91" s="79">
        <v>9</v>
      </c>
      <c r="E91" s="79">
        <v>4.5</v>
      </c>
      <c r="F91" s="112">
        <v>8</v>
      </c>
      <c r="G91" s="112">
        <v>9</v>
      </c>
      <c r="H91" s="112">
        <v>10</v>
      </c>
      <c r="I91" s="112">
        <v>18</v>
      </c>
      <c r="J91" s="112">
        <v>11</v>
      </c>
      <c r="K91" s="112">
        <v>6</v>
      </c>
      <c r="L91" s="49">
        <v>12.2</v>
      </c>
      <c r="M91" s="112">
        <v>18.5</v>
      </c>
      <c r="N91" s="112">
        <v>19.8</v>
      </c>
      <c r="O91" s="112">
        <v>16.7</v>
      </c>
      <c r="P91" s="112">
        <v>22.1</v>
      </c>
      <c r="Q91" s="112">
        <v>15</v>
      </c>
      <c r="R91" s="112">
        <v>5</v>
      </c>
      <c r="S91" s="49">
        <v>15.4</v>
      </c>
      <c r="T91" s="49">
        <v>17.899999999999999</v>
      </c>
      <c r="U91" s="112">
        <v>14</v>
      </c>
      <c r="V91" s="112">
        <v>15</v>
      </c>
      <c r="W91" s="112">
        <v>16</v>
      </c>
      <c r="X91" s="112">
        <v>19.8</v>
      </c>
      <c r="Y91" s="112">
        <v>3.3</v>
      </c>
      <c r="Z91" s="112">
        <v>7.6</v>
      </c>
      <c r="AA91" s="49">
        <v>3.9</v>
      </c>
      <c r="AB91" s="49">
        <v>6.7</v>
      </c>
      <c r="AC91" s="49">
        <v>7.1</v>
      </c>
      <c r="AD91" s="49">
        <v>15.4</v>
      </c>
      <c r="AE91" s="49">
        <v>-9.4</v>
      </c>
      <c r="AF91" s="113">
        <v>14.2</v>
      </c>
      <c r="AG91" s="114">
        <v>75</v>
      </c>
      <c r="AH91" s="51">
        <f>IF(ABS(MAX(B91:AF91))&gt;ABS(MIN(B91:AF91)),MAX(B91:AF91),MIN(B91:AF91))</f>
        <v>22.1</v>
      </c>
      <c r="AI91" s="115">
        <f>INDEX($B$9:$AF$9,1,MATCH(AH91,B91:AF91,0))</f>
        <v>0.5</v>
      </c>
    </row>
    <row r="92" spans="1:88" x14ac:dyDescent="0.25">
      <c r="A92" s="116" t="s">
        <v>59</v>
      </c>
      <c r="B92" s="117">
        <f>-40.2-43.8</f>
        <v>-84</v>
      </c>
      <c r="C92" s="80">
        <f>-40.5-44.7</f>
        <v>-85.2</v>
      </c>
      <c r="D92" s="80">
        <v>-85</v>
      </c>
      <c r="E92" s="80">
        <v>-82</v>
      </c>
      <c r="F92" s="80">
        <v>-76</v>
      </c>
      <c r="G92" s="80">
        <v>-60</v>
      </c>
      <c r="H92" s="80">
        <v>-40</v>
      </c>
      <c r="I92" s="80">
        <v>-40</v>
      </c>
      <c r="J92" s="80">
        <v>-30</v>
      </c>
      <c r="K92" s="80">
        <v>-21</v>
      </c>
      <c r="L92" s="80">
        <v>-20</v>
      </c>
      <c r="M92" s="80">
        <v>-12</v>
      </c>
      <c r="N92" s="80">
        <v>-17</v>
      </c>
      <c r="O92" s="80">
        <v>-21.7</v>
      </c>
      <c r="P92" s="80">
        <v>-17.2</v>
      </c>
      <c r="Q92" s="80">
        <v>-26</v>
      </c>
      <c r="R92" s="80">
        <v>-25</v>
      </c>
      <c r="S92" s="80">
        <f>-10-15.9</f>
        <v>-25.9</v>
      </c>
      <c r="T92" s="80">
        <f>-10.2-13.7</f>
        <v>-23.9</v>
      </c>
      <c r="U92" s="80">
        <f>12.9+15</f>
        <v>27.9</v>
      </c>
      <c r="V92" s="80">
        <f>12.9+15</f>
        <v>27.9</v>
      </c>
      <c r="W92" s="80">
        <f>12.9+15</f>
        <v>27.9</v>
      </c>
      <c r="X92" s="80">
        <f>6+9.1</f>
        <v>15.1</v>
      </c>
      <c r="Y92" s="80" t="s">
        <v>216</v>
      </c>
      <c r="Z92" s="80">
        <f>7.7+0.2</f>
        <v>7.9</v>
      </c>
      <c r="AA92" s="67">
        <v>-22</v>
      </c>
      <c r="AB92" s="67">
        <v>-30</v>
      </c>
      <c r="AC92" s="67">
        <v>-40</v>
      </c>
      <c r="AD92" s="67">
        <v>-62</v>
      </c>
      <c r="AE92" s="67">
        <v>-69</v>
      </c>
      <c r="AF92" s="117">
        <v>-82</v>
      </c>
      <c r="AG92" s="114">
        <v>240</v>
      </c>
      <c r="AH92" s="51">
        <f>IF(ABS(MAX(B92:AF92))&gt;ABS(MIN(B92:AF92)),MAX(B92:AF92),MIN(B92:AF92))</f>
        <v>-85.2</v>
      </c>
      <c r="AI92" s="115">
        <f>INDEX($B$9:$AF$9,1,MATCH(AH92,B92:AF92,0))</f>
        <v>8.3333333333333301E-2</v>
      </c>
    </row>
    <row r="93" spans="1:88" x14ac:dyDescent="0.25">
      <c r="A93" s="116" t="s">
        <v>60</v>
      </c>
      <c r="B93" s="117">
        <v>-9.1</v>
      </c>
      <c r="C93" s="80">
        <v>-3.8</v>
      </c>
      <c r="D93" s="80">
        <v>-8.6999999999999993</v>
      </c>
      <c r="E93" s="80">
        <v>-4.4000000000000004</v>
      </c>
      <c r="F93" s="80">
        <v>-11</v>
      </c>
      <c r="G93" s="80">
        <v>-10</v>
      </c>
      <c r="H93" s="80">
        <v>-8.5</v>
      </c>
      <c r="I93" s="80">
        <v>-6.3</v>
      </c>
      <c r="J93" s="80">
        <v>1</v>
      </c>
      <c r="K93" s="80">
        <v>6.6</v>
      </c>
      <c r="L93" s="80">
        <v>2.6</v>
      </c>
      <c r="M93" s="80">
        <v>0</v>
      </c>
      <c r="N93" s="80">
        <v>15.2</v>
      </c>
      <c r="O93" s="80">
        <v>12.9</v>
      </c>
      <c r="P93" s="80">
        <v>22.1</v>
      </c>
      <c r="Q93" s="80">
        <v>18</v>
      </c>
      <c r="R93" s="80">
        <v>24.9</v>
      </c>
      <c r="S93" s="80">
        <v>23.9</v>
      </c>
      <c r="T93" s="80">
        <v>11.4</v>
      </c>
      <c r="U93" s="80">
        <v>8</v>
      </c>
      <c r="V93" s="80">
        <v>8</v>
      </c>
      <c r="W93" s="80">
        <v>8</v>
      </c>
      <c r="X93" s="80">
        <v>27.1</v>
      </c>
      <c r="Y93" s="80">
        <v>42.6</v>
      </c>
      <c r="Z93" s="80">
        <v>35.1</v>
      </c>
      <c r="AA93" s="67">
        <v>26.5</v>
      </c>
      <c r="AB93" s="67">
        <v>22.6</v>
      </c>
      <c r="AC93" s="67">
        <v>12.5</v>
      </c>
      <c r="AD93" s="67">
        <v>4</v>
      </c>
      <c r="AE93" s="67">
        <v>-1.8</v>
      </c>
      <c r="AF93" s="117">
        <v>-7.5</v>
      </c>
      <c r="AG93" s="114">
        <v>60</v>
      </c>
      <c r="AH93" s="51">
        <f>IF(ABS(MAX(B93:AF93))&gt;ABS(MIN(B93:AF93)),MAX(B93:AF93),MIN(B93:AF93))</f>
        <v>42.6</v>
      </c>
      <c r="AI93" s="115">
        <f>INDEX($B$9:$AF$9,1,MATCH(AH93,B93:AF93,0))</f>
        <v>0.79166666666666663</v>
      </c>
    </row>
    <row r="94" spans="1:88" x14ac:dyDescent="0.25">
      <c r="A94" s="118" t="s">
        <v>213</v>
      </c>
      <c r="B94" s="120">
        <v>29</v>
      </c>
      <c r="C94" s="82">
        <v>14.8</v>
      </c>
      <c r="D94" s="82">
        <v>25.3</v>
      </c>
      <c r="E94" s="82">
        <v>35</v>
      </c>
      <c r="F94" s="82">
        <v>35</v>
      </c>
      <c r="G94" s="82">
        <v>60</v>
      </c>
      <c r="H94" s="82">
        <v>76</v>
      </c>
      <c r="I94" s="82">
        <v>66</v>
      </c>
      <c r="J94" s="82">
        <v>82</v>
      </c>
      <c r="K94" s="82">
        <v>97</v>
      </c>
      <c r="L94" s="82">
        <v>96.6</v>
      </c>
      <c r="M94" s="82">
        <v>104</v>
      </c>
      <c r="N94" s="82">
        <v>86.2</v>
      </c>
      <c r="O94" s="82">
        <v>91.9</v>
      </c>
      <c r="P94" s="82">
        <v>84.5</v>
      </c>
      <c r="Q94" s="82">
        <v>88</v>
      </c>
      <c r="R94" s="82">
        <v>86.2</v>
      </c>
      <c r="S94" s="82">
        <v>78.099999999999994</v>
      </c>
      <c r="T94" s="82">
        <v>80.5</v>
      </c>
      <c r="U94" s="82">
        <v>84</v>
      </c>
      <c r="V94" s="82">
        <v>84</v>
      </c>
      <c r="W94" s="82">
        <v>84</v>
      </c>
      <c r="X94" s="82">
        <v>90.1</v>
      </c>
      <c r="Y94" s="82">
        <v>106</v>
      </c>
      <c r="Z94" s="82">
        <v>108</v>
      </c>
      <c r="AA94" s="119">
        <v>101.4</v>
      </c>
      <c r="AB94" s="119">
        <v>96.1</v>
      </c>
      <c r="AC94" s="119">
        <v>95.6</v>
      </c>
      <c r="AD94" s="119">
        <v>63.1</v>
      </c>
      <c r="AE94" s="119">
        <v>64.8</v>
      </c>
      <c r="AF94" s="120">
        <v>41.8</v>
      </c>
      <c r="AG94" s="121">
        <v>120</v>
      </c>
      <c r="AH94" s="51">
        <f>IF(ABS(MAX(B94:AF94))&gt;ABS(MIN(B94:AF94)),MAX(B94:AF94),MIN(B94:AF94))</f>
        <v>108</v>
      </c>
      <c r="AI94" s="115">
        <f>INDEX($B$9:$AF$9,1,MATCH(AH94,B94:AF94,0))</f>
        <v>0.8125</v>
      </c>
    </row>
    <row r="95" spans="1:88" ht="15.75" thickBot="1" x14ac:dyDescent="0.3">
      <c r="A95" s="118" t="s">
        <v>61</v>
      </c>
      <c r="B95" s="120">
        <v>42.2</v>
      </c>
      <c r="C95" s="82">
        <v>31</v>
      </c>
      <c r="D95" s="82">
        <v>45</v>
      </c>
      <c r="E95" s="82">
        <v>52</v>
      </c>
      <c r="F95" s="82">
        <v>52</v>
      </c>
      <c r="G95" s="82">
        <v>65</v>
      </c>
      <c r="H95" s="82">
        <v>75</v>
      </c>
      <c r="I95" s="82">
        <v>65</v>
      </c>
      <c r="J95" s="82">
        <v>78</v>
      </c>
      <c r="K95" s="82">
        <v>90</v>
      </c>
      <c r="L95" s="82">
        <v>89.2</v>
      </c>
      <c r="M95" s="82">
        <v>98.6</v>
      </c>
      <c r="N95" s="82">
        <v>71.2</v>
      </c>
      <c r="O95" s="82">
        <v>84.5</v>
      </c>
      <c r="P95" s="82">
        <v>75.099999999999994</v>
      </c>
      <c r="Q95" s="82">
        <v>83</v>
      </c>
      <c r="R95" s="82">
        <v>80.8</v>
      </c>
      <c r="S95" s="82">
        <v>70.3</v>
      </c>
      <c r="T95" s="82">
        <v>76.599999999999994</v>
      </c>
      <c r="U95" s="82">
        <v>79.3</v>
      </c>
      <c r="V95" s="82">
        <v>79.3</v>
      </c>
      <c r="W95" s="82">
        <v>79.3</v>
      </c>
      <c r="X95" s="82">
        <v>79.099999999999994</v>
      </c>
      <c r="Y95" s="82">
        <v>88.2</v>
      </c>
      <c r="Z95" s="82">
        <v>91.3</v>
      </c>
      <c r="AA95" s="119">
        <v>85.2</v>
      </c>
      <c r="AB95" s="119">
        <v>84.7</v>
      </c>
      <c r="AC95" s="119">
        <v>86.7</v>
      </c>
      <c r="AD95" s="119">
        <v>63.9</v>
      </c>
      <c r="AE95" s="119">
        <v>72.3</v>
      </c>
      <c r="AF95" s="120">
        <v>55.7</v>
      </c>
      <c r="AG95" s="121"/>
      <c r="AH95" s="51">
        <f>IF(ABS(MAX(B95:AF95))&gt;ABS(MIN(B95:AF95)),MAX(B95:AF95),MIN(B95:AF95))</f>
        <v>98.6</v>
      </c>
      <c r="AI95" s="115">
        <f>INDEX($B$9:$AF$9,1,MATCH(AH95,B95:AF95,0))</f>
        <v>0.375</v>
      </c>
    </row>
    <row r="96" spans="1:88" ht="15.75" thickBot="1" x14ac:dyDescent="0.3">
      <c r="A96" s="122" t="s">
        <v>62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101</v>
      </c>
      <c r="B97" s="50">
        <v>9.9</v>
      </c>
      <c r="C97" s="127">
        <f t="shared" ref="C97:R102" si="26">B97</f>
        <v>9.9</v>
      </c>
      <c r="D97" s="127">
        <f t="shared" si="26"/>
        <v>9.9</v>
      </c>
      <c r="E97" s="127">
        <f t="shared" si="26"/>
        <v>9.9</v>
      </c>
      <c r="F97" s="127">
        <f t="shared" si="26"/>
        <v>9.9</v>
      </c>
      <c r="G97" s="127">
        <f t="shared" si="26"/>
        <v>9.9</v>
      </c>
      <c r="H97" s="127">
        <f t="shared" si="26"/>
        <v>9.9</v>
      </c>
      <c r="I97" s="127">
        <f t="shared" si="26"/>
        <v>9.9</v>
      </c>
      <c r="J97" s="127">
        <f t="shared" si="26"/>
        <v>9.9</v>
      </c>
      <c r="K97" s="127">
        <f t="shared" si="26"/>
        <v>9.9</v>
      </c>
      <c r="L97" s="127">
        <f t="shared" si="26"/>
        <v>9.9</v>
      </c>
      <c r="M97" s="127">
        <f t="shared" si="26"/>
        <v>9.9</v>
      </c>
      <c r="N97" s="127">
        <f t="shared" si="26"/>
        <v>9.9</v>
      </c>
      <c r="O97" s="127">
        <f t="shared" si="26"/>
        <v>9.9</v>
      </c>
      <c r="P97" s="127">
        <f t="shared" si="26"/>
        <v>9.9</v>
      </c>
      <c r="Q97" s="127">
        <f t="shared" si="26"/>
        <v>9.9</v>
      </c>
      <c r="R97" s="127">
        <f t="shared" si="26"/>
        <v>9.9</v>
      </c>
      <c r="S97" s="127">
        <f t="shared" ref="S97:AF102" si="27">R97</f>
        <v>9.9</v>
      </c>
      <c r="T97" s="127">
        <f t="shared" si="27"/>
        <v>9.9</v>
      </c>
      <c r="U97" s="127">
        <f t="shared" si="27"/>
        <v>9.9</v>
      </c>
      <c r="V97" s="127">
        <f t="shared" si="27"/>
        <v>9.9</v>
      </c>
      <c r="W97" s="127">
        <f t="shared" si="27"/>
        <v>9.9</v>
      </c>
      <c r="X97" s="127">
        <f t="shared" si="27"/>
        <v>9.9</v>
      </c>
      <c r="Y97" s="127">
        <f t="shared" si="27"/>
        <v>9.9</v>
      </c>
      <c r="Z97" s="127">
        <f t="shared" si="27"/>
        <v>9.9</v>
      </c>
      <c r="AA97" s="127">
        <f t="shared" si="27"/>
        <v>9.9</v>
      </c>
      <c r="AB97" s="127">
        <f t="shared" si="27"/>
        <v>9.9</v>
      </c>
      <c r="AC97" s="127">
        <f t="shared" si="27"/>
        <v>9.9</v>
      </c>
      <c r="AD97" s="127">
        <f t="shared" si="27"/>
        <v>9.9</v>
      </c>
      <c r="AE97" s="127">
        <f t="shared" si="27"/>
        <v>9.9</v>
      </c>
      <c r="AF97" s="127">
        <f t="shared" si="27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102</v>
      </c>
      <c r="B98" s="128">
        <v>9.6</v>
      </c>
      <c r="C98" s="129">
        <f t="shared" si="26"/>
        <v>9.6</v>
      </c>
      <c r="D98" s="129">
        <f t="shared" si="26"/>
        <v>9.6</v>
      </c>
      <c r="E98" s="129">
        <f t="shared" si="26"/>
        <v>9.6</v>
      </c>
      <c r="F98" s="129">
        <f t="shared" si="26"/>
        <v>9.6</v>
      </c>
      <c r="G98" s="129">
        <f t="shared" si="26"/>
        <v>9.6</v>
      </c>
      <c r="H98" s="129">
        <f t="shared" si="26"/>
        <v>9.6</v>
      </c>
      <c r="I98" s="129">
        <f t="shared" si="26"/>
        <v>9.6</v>
      </c>
      <c r="J98" s="129">
        <f t="shared" si="26"/>
        <v>9.6</v>
      </c>
      <c r="K98" s="129">
        <f t="shared" si="26"/>
        <v>9.6</v>
      </c>
      <c r="L98" s="129">
        <f t="shared" si="26"/>
        <v>9.6</v>
      </c>
      <c r="M98" s="129">
        <f t="shared" si="26"/>
        <v>9.6</v>
      </c>
      <c r="N98" s="129">
        <f t="shared" si="26"/>
        <v>9.6</v>
      </c>
      <c r="O98" s="129">
        <f t="shared" si="26"/>
        <v>9.6</v>
      </c>
      <c r="P98" s="129">
        <f t="shared" si="26"/>
        <v>9.6</v>
      </c>
      <c r="Q98" s="129">
        <f t="shared" si="26"/>
        <v>9.6</v>
      </c>
      <c r="R98" s="129">
        <f t="shared" si="26"/>
        <v>9.6</v>
      </c>
      <c r="S98" s="129">
        <f t="shared" si="27"/>
        <v>9.6</v>
      </c>
      <c r="T98" s="129">
        <f t="shared" si="27"/>
        <v>9.6</v>
      </c>
      <c r="U98" s="129">
        <f t="shared" si="27"/>
        <v>9.6</v>
      </c>
      <c r="V98" s="129">
        <f t="shared" si="27"/>
        <v>9.6</v>
      </c>
      <c r="W98" s="129">
        <f t="shared" si="27"/>
        <v>9.6</v>
      </c>
      <c r="X98" s="129">
        <f t="shared" si="27"/>
        <v>9.6</v>
      </c>
      <c r="Y98" s="129">
        <f t="shared" si="27"/>
        <v>9.6</v>
      </c>
      <c r="Z98" s="129">
        <f t="shared" si="27"/>
        <v>9.6</v>
      </c>
      <c r="AA98" s="129">
        <f t="shared" si="27"/>
        <v>9.6</v>
      </c>
      <c r="AB98" s="129">
        <f t="shared" si="27"/>
        <v>9.6</v>
      </c>
      <c r="AC98" s="129">
        <f t="shared" si="27"/>
        <v>9.6</v>
      </c>
      <c r="AD98" s="129">
        <f t="shared" si="27"/>
        <v>9.6</v>
      </c>
      <c r="AE98" s="129">
        <f t="shared" si="27"/>
        <v>9.6</v>
      </c>
      <c r="AF98" s="129">
        <f t="shared" si="27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103</v>
      </c>
      <c r="B99" s="128">
        <v>9.98</v>
      </c>
      <c r="C99" s="129">
        <f t="shared" si="26"/>
        <v>9.98</v>
      </c>
      <c r="D99" s="129">
        <f t="shared" si="26"/>
        <v>9.98</v>
      </c>
      <c r="E99" s="129">
        <f t="shared" si="26"/>
        <v>9.98</v>
      </c>
      <c r="F99" s="129">
        <f t="shared" si="26"/>
        <v>9.98</v>
      </c>
      <c r="G99" s="129">
        <f t="shared" si="26"/>
        <v>9.98</v>
      </c>
      <c r="H99" s="129">
        <f t="shared" si="26"/>
        <v>9.98</v>
      </c>
      <c r="I99" s="129">
        <f t="shared" si="26"/>
        <v>9.98</v>
      </c>
      <c r="J99" s="129">
        <f t="shared" si="26"/>
        <v>9.98</v>
      </c>
      <c r="K99" s="129">
        <f t="shared" si="26"/>
        <v>9.98</v>
      </c>
      <c r="L99" s="129">
        <f t="shared" si="26"/>
        <v>9.98</v>
      </c>
      <c r="M99" s="129">
        <f t="shared" si="26"/>
        <v>9.98</v>
      </c>
      <c r="N99" s="129">
        <f t="shared" si="26"/>
        <v>9.98</v>
      </c>
      <c r="O99" s="129">
        <f t="shared" si="26"/>
        <v>9.98</v>
      </c>
      <c r="P99" s="129">
        <f t="shared" si="26"/>
        <v>9.98</v>
      </c>
      <c r="Q99" s="129">
        <f t="shared" si="26"/>
        <v>9.98</v>
      </c>
      <c r="R99" s="129">
        <f t="shared" si="26"/>
        <v>9.98</v>
      </c>
      <c r="S99" s="129">
        <f t="shared" si="27"/>
        <v>9.98</v>
      </c>
      <c r="T99" s="129">
        <f t="shared" si="27"/>
        <v>9.98</v>
      </c>
      <c r="U99" s="129">
        <f t="shared" si="27"/>
        <v>9.98</v>
      </c>
      <c r="V99" s="129">
        <f t="shared" si="27"/>
        <v>9.98</v>
      </c>
      <c r="W99" s="129">
        <f t="shared" si="27"/>
        <v>9.98</v>
      </c>
      <c r="X99" s="129">
        <f t="shared" si="27"/>
        <v>9.98</v>
      </c>
      <c r="Y99" s="129">
        <f t="shared" si="27"/>
        <v>9.98</v>
      </c>
      <c r="Z99" s="129">
        <f t="shared" si="27"/>
        <v>9.98</v>
      </c>
      <c r="AA99" s="129">
        <f t="shared" si="27"/>
        <v>9.98</v>
      </c>
      <c r="AB99" s="129">
        <f t="shared" si="27"/>
        <v>9.98</v>
      </c>
      <c r="AC99" s="129">
        <f t="shared" si="27"/>
        <v>9.98</v>
      </c>
      <c r="AD99" s="129">
        <f t="shared" si="27"/>
        <v>9.98</v>
      </c>
      <c r="AE99" s="129">
        <f t="shared" si="27"/>
        <v>9.98</v>
      </c>
      <c r="AF99" s="129">
        <f t="shared" si="27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104</v>
      </c>
      <c r="B100" s="128">
        <v>9.1</v>
      </c>
      <c r="C100" s="129">
        <f t="shared" si="26"/>
        <v>9.1</v>
      </c>
      <c r="D100" s="129">
        <f t="shared" si="26"/>
        <v>9.1</v>
      </c>
      <c r="E100" s="129">
        <f t="shared" si="26"/>
        <v>9.1</v>
      </c>
      <c r="F100" s="129">
        <f t="shared" si="26"/>
        <v>9.1</v>
      </c>
      <c r="G100" s="129">
        <f t="shared" si="26"/>
        <v>9.1</v>
      </c>
      <c r="H100" s="129">
        <f t="shared" si="26"/>
        <v>9.1</v>
      </c>
      <c r="I100" s="129">
        <f t="shared" si="26"/>
        <v>9.1</v>
      </c>
      <c r="J100" s="129">
        <f t="shared" si="26"/>
        <v>9.1</v>
      </c>
      <c r="K100" s="129">
        <f t="shared" si="26"/>
        <v>9.1</v>
      </c>
      <c r="L100" s="129">
        <f t="shared" si="26"/>
        <v>9.1</v>
      </c>
      <c r="M100" s="129">
        <f t="shared" si="26"/>
        <v>9.1</v>
      </c>
      <c r="N100" s="129">
        <f t="shared" si="26"/>
        <v>9.1</v>
      </c>
      <c r="O100" s="129">
        <f t="shared" si="26"/>
        <v>9.1</v>
      </c>
      <c r="P100" s="129">
        <f t="shared" si="26"/>
        <v>9.1</v>
      </c>
      <c r="Q100" s="129">
        <f t="shared" si="26"/>
        <v>9.1</v>
      </c>
      <c r="R100" s="129">
        <f t="shared" si="26"/>
        <v>9.1</v>
      </c>
      <c r="S100" s="129">
        <f t="shared" si="27"/>
        <v>9.1</v>
      </c>
      <c r="T100" s="129">
        <f t="shared" si="27"/>
        <v>9.1</v>
      </c>
      <c r="U100" s="129">
        <f t="shared" si="27"/>
        <v>9.1</v>
      </c>
      <c r="V100" s="129">
        <f t="shared" si="27"/>
        <v>9.1</v>
      </c>
      <c r="W100" s="129">
        <f t="shared" si="27"/>
        <v>9.1</v>
      </c>
      <c r="X100" s="129">
        <f t="shared" si="27"/>
        <v>9.1</v>
      </c>
      <c r="Y100" s="129">
        <f t="shared" si="27"/>
        <v>9.1</v>
      </c>
      <c r="Z100" s="129">
        <f t="shared" si="27"/>
        <v>9.1</v>
      </c>
      <c r="AA100" s="129">
        <f t="shared" si="27"/>
        <v>9.1</v>
      </c>
      <c r="AB100" s="129">
        <f t="shared" si="27"/>
        <v>9.1</v>
      </c>
      <c r="AC100" s="129">
        <f t="shared" si="27"/>
        <v>9.1</v>
      </c>
      <c r="AD100" s="129">
        <f t="shared" si="27"/>
        <v>9.1</v>
      </c>
      <c r="AE100" s="129">
        <f t="shared" si="27"/>
        <v>9.1</v>
      </c>
      <c r="AF100" s="129">
        <f t="shared" si="27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105</v>
      </c>
      <c r="B101" s="128">
        <v>9.18</v>
      </c>
      <c r="C101" s="129">
        <f t="shared" si="26"/>
        <v>9.18</v>
      </c>
      <c r="D101" s="129">
        <f t="shared" si="26"/>
        <v>9.18</v>
      </c>
      <c r="E101" s="129">
        <f t="shared" si="26"/>
        <v>9.18</v>
      </c>
      <c r="F101" s="129">
        <f t="shared" si="26"/>
        <v>9.18</v>
      </c>
      <c r="G101" s="129">
        <f t="shared" si="26"/>
        <v>9.18</v>
      </c>
      <c r="H101" s="129">
        <f t="shared" si="26"/>
        <v>9.18</v>
      </c>
      <c r="I101" s="129">
        <f t="shared" si="26"/>
        <v>9.18</v>
      </c>
      <c r="J101" s="129">
        <f t="shared" si="26"/>
        <v>9.18</v>
      </c>
      <c r="K101" s="129">
        <f t="shared" si="26"/>
        <v>9.18</v>
      </c>
      <c r="L101" s="129">
        <f t="shared" si="26"/>
        <v>9.18</v>
      </c>
      <c r="M101" s="129">
        <f t="shared" si="26"/>
        <v>9.18</v>
      </c>
      <c r="N101" s="129">
        <f t="shared" si="26"/>
        <v>9.18</v>
      </c>
      <c r="O101" s="129">
        <f t="shared" si="26"/>
        <v>9.18</v>
      </c>
      <c r="P101" s="129">
        <f t="shared" si="26"/>
        <v>9.18</v>
      </c>
      <c r="Q101" s="129">
        <f t="shared" si="26"/>
        <v>9.18</v>
      </c>
      <c r="R101" s="129">
        <f t="shared" si="26"/>
        <v>9.18</v>
      </c>
      <c r="S101" s="129">
        <f t="shared" si="27"/>
        <v>9.18</v>
      </c>
      <c r="T101" s="129">
        <f t="shared" si="27"/>
        <v>9.18</v>
      </c>
      <c r="U101" s="129">
        <f t="shared" si="27"/>
        <v>9.18</v>
      </c>
      <c r="V101" s="129">
        <f t="shared" si="27"/>
        <v>9.18</v>
      </c>
      <c r="W101" s="129">
        <f t="shared" si="27"/>
        <v>9.18</v>
      </c>
      <c r="X101" s="129">
        <f t="shared" si="27"/>
        <v>9.18</v>
      </c>
      <c r="Y101" s="129">
        <f t="shared" si="27"/>
        <v>9.18</v>
      </c>
      <c r="Z101" s="129">
        <f t="shared" si="27"/>
        <v>9.18</v>
      </c>
      <c r="AA101" s="129">
        <f t="shared" si="27"/>
        <v>9.18</v>
      </c>
      <c r="AB101" s="129">
        <f t="shared" si="27"/>
        <v>9.18</v>
      </c>
      <c r="AC101" s="129">
        <f t="shared" si="27"/>
        <v>9.18</v>
      </c>
      <c r="AD101" s="129">
        <f t="shared" si="27"/>
        <v>9.18</v>
      </c>
      <c r="AE101" s="129">
        <f t="shared" si="27"/>
        <v>9.18</v>
      </c>
      <c r="AF101" s="129">
        <f t="shared" si="27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106</v>
      </c>
      <c r="B102" s="128">
        <v>7</v>
      </c>
      <c r="C102" s="129">
        <f t="shared" si="26"/>
        <v>7</v>
      </c>
      <c r="D102" s="129">
        <f t="shared" si="26"/>
        <v>7</v>
      </c>
      <c r="E102" s="129">
        <f t="shared" si="26"/>
        <v>7</v>
      </c>
      <c r="F102" s="129">
        <f t="shared" si="26"/>
        <v>7</v>
      </c>
      <c r="G102" s="129">
        <f t="shared" si="26"/>
        <v>7</v>
      </c>
      <c r="H102" s="129">
        <f t="shared" si="26"/>
        <v>7</v>
      </c>
      <c r="I102" s="129">
        <f t="shared" si="26"/>
        <v>7</v>
      </c>
      <c r="J102" s="129">
        <f t="shared" si="26"/>
        <v>7</v>
      </c>
      <c r="K102" s="129">
        <f t="shared" si="26"/>
        <v>7</v>
      </c>
      <c r="L102" s="129">
        <f t="shared" si="26"/>
        <v>7</v>
      </c>
      <c r="M102" s="129">
        <f t="shared" si="26"/>
        <v>7</v>
      </c>
      <c r="N102" s="129">
        <f t="shared" si="26"/>
        <v>7</v>
      </c>
      <c r="O102" s="129">
        <f t="shared" si="26"/>
        <v>7</v>
      </c>
      <c r="P102" s="129">
        <f t="shared" si="26"/>
        <v>7</v>
      </c>
      <c r="Q102" s="129">
        <f t="shared" si="26"/>
        <v>7</v>
      </c>
      <c r="R102" s="129">
        <f t="shared" si="26"/>
        <v>7</v>
      </c>
      <c r="S102" s="129">
        <f t="shared" si="27"/>
        <v>7</v>
      </c>
      <c r="T102" s="129">
        <f t="shared" si="27"/>
        <v>7</v>
      </c>
      <c r="U102" s="129">
        <f t="shared" si="27"/>
        <v>7</v>
      </c>
      <c r="V102" s="129">
        <f t="shared" si="27"/>
        <v>7</v>
      </c>
      <c r="W102" s="129">
        <f t="shared" si="27"/>
        <v>7</v>
      </c>
      <c r="X102" s="129">
        <f t="shared" si="27"/>
        <v>7</v>
      </c>
      <c r="Y102" s="129">
        <f t="shared" si="27"/>
        <v>7</v>
      </c>
      <c r="Z102" s="129">
        <f t="shared" si="27"/>
        <v>7</v>
      </c>
      <c r="AA102" s="129">
        <f t="shared" si="27"/>
        <v>7</v>
      </c>
      <c r="AB102" s="129">
        <f t="shared" si="27"/>
        <v>7</v>
      </c>
      <c r="AC102" s="129">
        <f t="shared" si="27"/>
        <v>7</v>
      </c>
      <c r="AD102" s="129">
        <f t="shared" si="27"/>
        <v>7</v>
      </c>
      <c r="AE102" s="129">
        <f t="shared" si="27"/>
        <v>7</v>
      </c>
      <c r="AF102" s="129">
        <f t="shared" si="27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107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108</v>
      </c>
      <c r="B104" s="128">
        <v>2.25</v>
      </c>
      <c r="C104" s="129">
        <f t="shared" ref="C104:R105" si="28">B104</f>
        <v>2.25</v>
      </c>
      <c r="D104" s="129">
        <f t="shared" si="28"/>
        <v>2.25</v>
      </c>
      <c r="E104" s="129">
        <f t="shared" si="28"/>
        <v>2.25</v>
      </c>
      <c r="F104" s="129">
        <f t="shared" si="28"/>
        <v>2.25</v>
      </c>
      <c r="G104" s="129">
        <f t="shared" si="28"/>
        <v>2.25</v>
      </c>
      <c r="H104" s="129">
        <f t="shared" si="28"/>
        <v>2.25</v>
      </c>
      <c r="I104" s="129">
        <f t="shared" si="28"/>
        <v>2.25</v>
      </c>
      <c r="J104" s="129">
        <f t="shared" si="28"/>
        <v>2.25</v>
      </c>
      <c r="K104" s="129">
        <f t="shared" si="28"/>
        <v>2.25</v>
      </c>
      <c r="L104" s="129">
        <f t="shared" si="28"/>
        <v>2.25</v>
      </c>
      <c r="M104" s="129">
        <f t="shared" si="28"/>
        <v>2.25</v>
      </c>
      <c r="N104" s="129">
        <f t="shared" si="28"/>
        <v>2.25</v>
      </c>
      <c r="O104" s="129">
        <f t="shared" si="28"/>
        <v>2.25</v>
      </c>
      <c r="P104" s="129">
        <f t="shared" si="28"/>
        <v>2.25</v>
      </c>
      <c r="Q104" s="129">
        <f t="shared" si="28"/>
        <v>2.25</v>
      </c>
      <c r="R104" s="129">
        <f t="shared" si="28"/>
        <v>2.25</v>
      </c>
      <c r="S104" s="129">
        <f t="shared" ref="S104:AF105" si="29">R104</f>
        <v>2.25</v>
      </c>
      <c r="T104" s="129">
        <f t="shared" si="29"/>
        <v>2.25</v>
      </c>
      <c r="U104" s="129">
        <f t="shared" si="29"/>
        <v>2.25</v>
      </c>
      <c r="V104" s="129">
        <f t="shared" si="29"/>
        <v>2.25</v>
      </c>
      <c r="W104" s="129">
        <f t="shared" si="29"/>
        <v>2.25</v>
      </c>
      <c r="X104" s="129">
        <f t="shared" si="29"/>
        <v>2.25</v>
      </c>
      <c r="Y104" s="129">
        <f t="shared" si="29"/>
        <v>2.25</v>
      </c>
      <c r="Z104" s="129">
        <f t="shared" si="29"/>
        <v>2.25</v>
      </c>
      <c r="AA104" s="129">
        <f t="shared" si="29"/>
        <v>2.25</v>
      </c>
      <c r="AB104" s="129">
        <f t="shared" si="29"/>
        <v>2.25</v>
      </c>
      <c r="AC104" s="129">
        <f t="shared" si="29"/>
        <v>2.25</v>
      </c>
      <c r="AD104" s="129">
        <f t="shared" si="29"/>
        <v>2.25</v>
      </c>
      <c r="AE104" s="129">
        <f t="shared" si="29"/>
        <v>2.25</v>
      </c>
      <c r="AF104" s="129">
        <f t="shared" si="29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109</v>
      </c>
      <c r="B105" s="128">
        <v>1.64</v>
      </c>
      <c r="C105" s="129">
        <f t="shared" si="28"/>
        <v>1.64</v>
      </c>
      <c r="D105" s="129">
        <f t="shared" si="28"/>
        <v>1.64</v>
      </c>
      <c r="E105" s="129">
        <f t="shared" si="28"/>
        <v>1.64</v>
      </c>
      <c r="F105" s="129">
        <f t="shared" si="28"/>
        <v>1.64</v>
      </c>
      <c r="G105" s="129">
        <f t="shared" si="28"/>
        <v>1.64</v>
      </c>
      <c r="H105" s="129">
        <f t="shared" si="28"/>
        <v>1.64</v>
      </c>
      <c r="I105" s="129">
        <f t="shared" si="28"/>
        <v>1.64</v>
      </c>
      <c r="J105" s="129">
        <f t="shared" si="28"/>
        <v>1.64</v>
      </c>
      <c r="K105" s="129">
        <f t="shared" si="28"/>
        <v>1.64</v>
      </c>
      <c r="L105" s="129">
        <f t="shared" si="28"/>
        <v>1.64</v>
      </c>
      <c r="M105" s="129">
        <f t="shared" si="28"/>
        <v>1.64</v>
      </c>
      <c r="N105" s="129">
        <f t="shared" si="28"/>
        <v>1.64</v>
      </c>
      <c r="O105" s="129">
        <f t="shared" si="28"/>
        <v>1.64</v>
      </c>
      <c r="P105" s="129">
        <f t="shared" si="28"/>
        <v>1.64</v>
      </c>
      <c r="Q105" s="129">
        <f t="shared" si="28"/>
        <v>1.64</v>
      </c>
      <c r="R105" s="129">
        <f t="shared" si="28"/>
        <v>1.64</v>
      </c>
      <c r="S105" s="129">
        <f t="shared" si="29"/>
        <v>1.64</v>
      </c>
      <c r="T105" s="129">
        <f t="shared" si="29"/>
        <v>1.64</v>
      </c>
      <c r="U105" s="129">
        <f t="shared" si="29"/>
        <v>1.64</v>
      </c>
      <c r="V105" s="129">
        <f t="shared" si="29"/>
        <v>1.64</v>
      </c>
      <c r="W105" s="129">
        <f t="shared" si="29"/>
        <v>1.64</v>
      </c>
      <c r="X105" s="129">
        <f t="shared" si="29"/>
        <v>1.64</v>
      </c>
      <c r="Y105" s="129">
        <f t="shared" si="29"/>
        <v>1.64</v>
      </c>
      <c r="Z105" s="129">
        <f t="shared" si="29"/>
        <v>1.64</v>
      </c>
      <c r="AA105" s="129">
        <f t="shared" si="29"/>
        <v>1.64</v>
      </c>
      <c r="AB105" s="129">
        <f t="shared" si="29"/>
        <v>1.64</v>
      </c>
      <c r="AC105" s="129">
        <f t="shared" si="29"/>
        <v>1.64</v>
      </c>
      <c r="AD105" s="129">
        <f t="shared" si="29"/>
        <v>1.64</v>
      </c>
      <c r="AE105" s="129">
        <f t="shared" si="29"/>
        <v>1.64</v>
      </c>
      <c r="AF105" s="129">
        <f t="shared" si="29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110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111</v>
      </c>
      <c r="B107" s="128">
        <v>1.62</v>
      </c>
      <c r="C107" s="129">
        <f t="shared" ref="C107:R114" si="30">B107</f>
        <v>1.62</v>
      </c>
      <c r="D107" s="129">
        <f t="shared" si="30"/>
        <v>1.62</v>
      </c>
      <c r="E107" s="129">
        <f t="shared" si="30"/>
        <v>1.62</v>
      </c>
      <c r="F107" s="129">
        <f t="shared" si="30"/>
        <v>1.62</v>
      </c>
      <c r="G107" s="129">
        <f t="shared" si="30"/>
        <v>1.62</v>
      </c>
      <c r="H107" s="129">
        <f t="shared" si="30"/>
        <v>1.62</v>
      </c>
      <c r="I107" s="129">
        <f t="shared" si="30"/>
        <v>1.62</v>
      </c>
      <c r="J107" s="129">
        <f t="shared" si="30"/>
        <v>1.62</v>
      </c>
      <c r="K107" s="129">
        <f t="shared" si="30"/>
        <v>1.62</v>
      </c>
      <c r="L107" s="129">
        <f t="shared" si="30"/>
        <v>1.62</v>
      </c>
      <c r="M107" s="129">
        <f t="shared" si="30"/>
        <v>1.62</v>
      </c>
      <c r="N107" s="129">
        <f t="shared" si="30"/>
        <v>1.62</v>
      </c>
      <c r="O107" s="129">
        <f t="shared" si="30"/>
        <v>1.62</v>
      </c>
      <c r="P107" s="129">
        <f t="shared" si="30"/>
        <v>1.62</v>
      </c>
      <c r="Q107" s="129">
        <f t="shared" si="30"/>
        <v>1.62</v>
      </c>
      <c r="R107" s="129">
        <f t="shared" si="30"/>
        <v>1.62</v>
      </c>
      <c r="S107" s="129">
        <f t="shared" ref="S107:AF122" si="31">R107</f>
        <v>1.62</v>
      </c>
      <c r="T107" s="129">
        <f t="shared" si="31"/>
        <v>1.62</v>
      </c>
      <c r="U107" s="129">
        <f t="shared" si="31"/>
        <v>1.62</v>
      </c>
      <c r="V107" s="129">
        <f t="shared" si="31"/>
        <v>1.62</v>
      </c>
      <c r="W107" s="129">
        <f t="shared" si="31"/>
        <v>1.62</v>
      </c>
      <c r="X107" s="129">
        <f t="shared" si="31"/>
        <v>1.62</v>
      </c>
      <c r="Y107" s="129">
        <f t="shared" si="31"/>
        <v>1.62</v>
      </c>
      <c r="Z107" s="129">
        <f t="shared" si="31"/>
        <v>1.62</v>
      </c>
      <c r="AA107" s="129">
        <f t="shared" si="31"/>
        <v>1.62</v>
      </c>
      <c r="AB107" s="129">
        <f t="shared" si="31"/>
        <v>1.62</v>
      </c>
      <c r="AC107" s="129">
        <f t="shared" si="31"/>
        <v>1.62</v>
      </c>
      <c r="AD107" s="129">
        <f t="shared" si="31"/>
        <v>1.62</v>
      </c>
      <c r="AE107" s="129">
        <f t="shared" si="31"/>
        <v>1.62</v>
      </c>
      <c r="AF107" s="129">
        <f t="shared" si="31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112</v>
      </c>
      <c r="B108" s="128">
        <v>8.36</v>
      </c>
      <c r="C108" s="129">
        <f t="shared" si="30"/>
        <v>8.36</v>
      </c>
      <c r="D108" s="129">
        <f t="shared" si="30"/>
        <v>8.36</v>
      </c>
      <c r="E108" s="129">
        <f t="shared" si="30"/>
        <v>8.36</v>
      </c>
      <c r="F108" s="129">
        <f t="shared" si="30"/>
        <v>8.36</v>
      </c>
      <c r="G108" s="129">
        <f t="shared" si="30"/>
        <v>8.36</v>
      </c>
      <c r="H108" s="129">
        <f t="shared" si="30"/>
        <v>8.36</v>
      </c>
      <c r="I108" s="129">
        <f t="shared" si="30"/>
        <v>8.36</v>
      </c>
      <c r="J108" s="129">
        <f t="shared" si="30"/>
        <v>8.36</v>
      </c>
      <c r="K108" s="129">
        <f t="shared" si="30"/>
        <v>8.36</v>
      </c>
      <c r="L108" s="129">
        <f t="shared" si="30"/>
        <v>8.36</v>
      </c>
      <c r="M108" s="129">
        <f t="shared" si="30"/>
        <v>8.36</v>
      </c>
      <c r="N108" s="129">
        <f t="shared" si="30"/>
        <v>8.36</v>
      </c>
      <c r="O108" s="129">
        <f t="shared" si="30"/>
        <v>8.36</v>
      </c>
      <c r="P108" s="129">
        <f t="shared" si="30"/>
        <v>8.36</v>
      </c>
      <c r="Q108" s="129">
        <f t="shared" si="30"/>
        <v>8.36</v>
      </c>
      <c r="R108" s="129">
        <f t="shared" si="30"/>
        <v>8.36</v>
      </c>
      <c r="S108" s="129">
        <f t="shared" si="31"/>
        <v>8.36</v>
      </c>
      <c r="T108" s="129">
        <f t="shared" si="31"/>
        <v>8.36</v>
      </c>
      <c r="U108" s="129">
        <f t="shared" si="31"/>
        <v>8.36</v>
      </c>
      <c r="V108" s="129">
        <f t="shared" si="31"/>
        <v>8.36</v>
      </c>
      <c r="W108" s="129">
        <f t="shared" si="31"/>
        <v>8.36</v>
      </c>
      <c r="X108" s="129">
        <f t="shared" si="31"/>
        <v>8.36</v>
      </c>
      <c r="Y108" s="129">
        <f t="shared" si="31"/>
        <v>8.36</v>
      </c>
      <c r="Z108" s="129">
        <f t="shared" si="31"/>
        <v>8.36</v>
      </c>
      <c r="AA108" s="129">
        <f t="shared" si="31"/>
        <v>8.36</v>
      </c>
      <c r="AB108" s="129">
        <f t="shared" si="31"/>
        <v>8.36</v>
      </c>
      <c r="AC108" s="129">
        <f t="shared" si="31"/>
        <v>8.36</v>
      </c>
      <c r="AD108" s="129">
        <f t="shared" si="31"/>
        <v>8.36</v>
      </c>
      <c r="AE108" s="129">
        <f t="shared" si="31"/>
        <v>8.36</v>
      </c>
      <c r="AF108" s="129">
        <f t="shared" si="31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113</v>
      </c>
      <c r="B109" s="128">
        <v>8</v>
      </c>
      <c r="C109" s="129">
        <f t="shared" si="30"/>
        <v>8</v>
      </c>
      <c r="D109" s="129">
        <f t="shared" si="30"/>
        <v>8</v>
      </c>
      <c r="E109" s="129">
        <f t="shared" si="30"/>
        <v>8</v>
      </c>
      <c r="F109" s="129">
        <f t="shared" si="30"/>
        <v>8</v>
      </c>
      <c r="G109" s="129">
        <f t="shared" si="30"/>
        <v>8</v>
      </c>
      <c r="H109" s="129">
        <f t="shared" si="30"/>
        <v>8</v>
      </c>
      <c r="I109" s="129">
        <v>5.4</v>
      </c>
      <c r="J109" s="129">
        <f t="shared" si="30"/>
        <v>5.4</v>
      </c>
      <c r="K109" s="129">
        <f t="shared" si="30"/>
        <v>5.4</v>
      </c>
      <c r="L109" s="129">
        <f t="shared" si="30"/>
        <v>5.4</v>
      </c>
      <c r="M109" s="129">
        <f t="shared" si="30"/>
        <v>5.4</v>
      </c>
      <c r="N109" s="129">
        <f t="shared" si="30"/>
        <v>5.4</v>
      </c>
      <c r="O109" s="129">
        <f t="shared" si="30"/>
        <v>5.4</v>
      </c>
      <c r="P109" s="129">
        <f t="shared" si="30"/>
        <v>5.4</v>
      </c>
      <c r="Q109" s="129">
        <f t="shared" si="30"/>
        <v>5.4</v>
      </c>
      <c r="R109" s="129">
        <f t="shared" si="30"/>
        <v>5.4</v>
      </c>
      <c r="S109" s="129">
        <f t="shared" si="31"/>
        <v>5.4</v>
      </c>
      <c r="T109" s="129">
        <f t="shared" si="31"/>
        <v>5.4</v>
      </c>
      <c r="U109" s="129">
        <f t="shared" si="31"/>
        <v>5.4</v>
      </c>
      <c r="V109" s="129">
        <f t="shared" si="31"/>
        <v>5.4</v>
      </c>
      <c r="W109" s="129">
        <f t="shared" si="31"/>
        <v>5.4</v>
      </c>
      <c r="X109" s="129">
        <f t="shared" si="31"/>
        <v>5.4</v>
      </c>
      <c r="Y109" s="129">
        <f t="shared" si="31"/>
        <v>5.4</v>
      </c>
      <c r="Z109" s="129">
        <f t="shared" si="31"/>
        <v>5.4</v>
      </c>
      <c r="AA109" s="129">
        <f t="shared" si="31"/>
        <v>5.4</v>
      </c>
      <c r="AB109" s="129">
        <f t="shared" si="31"/>
        <v>5.4</v>
      </c>
      <c r="AC109" s="129">
        <f t="shared" si="31"/>
        <v>5.4</v>
      </c>
      <c r="AD109" s="129">
        <f t="shared" si="31"/>
        <v>5.4</v>
      </c>
      <c r="AE109" s="129">
        <f t="shared" si="31"/>
        <v>5.4</v>
      </c>
      <c r="AF109" s="129">
        <f t="shared" si="31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114</v>
      </c>
      <c r="B110" s="128">
        <v>6.57</v>
      </c>
      <c r="C110" s="129">
        <f t="shared" si="30"/>
        <v>6.57</v>
      </c>
      <c r="D110" s="129">
        <f t="shared" si="30"/>
        <v>6.57</v>
      </c>
      <c r="E110" s="129">
        <f t="shared" si="30"/>
        <v>6.57</v>
      </c>
      <c r="F110" s="129">
        <f t="shared" si="30"/>
        <v>6.57</v>
      </c>
      <c r="G110" s="129">
        <f t="shared" si="30"/>
        <v>6.57</v>
      </c>
      <c r="H110" s="129">
        <f t="shared" si="30"/>
        <v>6.57</v>
      </c>
      <c r="I110" s="129">
        <f t="shared" si="30"/>
        <v>6.57</v>
      </c>
      <c r="J110" s="129">
        <f t="shared" si="30"/>
        <v>6.57</v>
      </c>
      <c r="K110" s="129">
        <f t="shared" si="30"/>
        <v>6.57</v>
      </c>
      <c r="L110" s="129">
        <f t="shared" si="30"/>
        <v>6.57</v>
      </c>
      <c r="M110" s="129">
        <f t="shared" si="30"/>
        <v>6.57</v>
      </c>
      <c r="N110" s="129">
        <f t="shared" si="30"/>
        <v>6.57</v>
      </c>
      <c r="O110" s="129">
        <f t="shared" si="30"/>
        <v>6.57</v>
      </c>
      <c r="P110" s="129">
        <f t="shared" si="30"/>
        <v>6.57</v>
      </c>
      <c r="Q110" s="129">
        <f t="shared" si="30"/>
        <v>6.57</v>
      </c>
      <c r="R110" s="129">
        <f t="shared" si="30"/>
        <v>6.57</v>
      </c>
      <c r="S110" s="129">
        <f t="shared" si="31"/>
        <v>6.57</v>
      </c>
      <c r="T110" s="129">
        <f t="shared" si="31"/>
        <v>6.57</v>
      </c>
      <c r="U110" s="129">
        <f t="shared" si="31"/>
        <v>6.57</v>
      </c>
      <c r="V110" s="129">
        <f t="shared" si="31"/>
        <v>6.57</v>
      </c>
      <c r="W110" s="129">
        <f t="shared" si="31"/>
        <v>6.57</v>
      </c>
      <c r="X110" s="129">
        <f t="shared" si="31"/>
        <v>6.57</v>
      </c>
      <c r="Y110" s="129">
        <f t="shared" si="31"/>
        <v>6.57</v>
      </c>
      <c r="Z110" s="129">
        <f t="shared" si="31"/>
        <v>6.57</v>
      </c>
      <c r="AA110" s="129">
        <f t="shared" si="31"/>
        <v>6.57</v>
      </c>
      <c r="AB110" s="129">
        <f t="shared" si="31"/>
        <v>6.57</v>
      </c>
      <c r="AC110" s="129">
        <f t="shared" si="31"/>
        <v>6.57</v>
      </c>
      <c r="AD110" s="129">
        <f t="shared" si="31"/>
        <v>6.57</v>
      </c>
      <c r="AE110" s="129">
        <f t="shared" si="31"/>
        <v>6.57</v>
      </c>
      <c r="AF110" s="129">
        <f t="shared" si="31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115</v>
      </c>
      <c r="B111" s="128">
        <v>3.43</v>
      </c>
      <c r="C111" s="129">
        <f t="shared" si="30"/>
        <v>3.43</v>
      </c>
      <c r="D111" s="129">
        <f t="shared" si="30"/>
        <v>3.43</v>
      </c>
      <c r="E111" s="129">
        <f t="shared" si="30"/>
        <v>3.43</v>
      </c>
      <c r="F111" s="129">
        <f t="shared" si="30"/>
        <v>3.43</v>
      </c>
      <c r="G111" s="129">
        <f t="shared" si="30"/>
        <v>3.43</v>
      </c>
      <c r="H111" s="129">
        <f t="shared" si="30"/>
        <v>3.43</v>
      </c>
      <c r="I111" s="129">
        <f t="shared" si="30"/>
        <v>3.43</v>
      </c>
      <c r="J111" s="129">
        <f t="shared" si="30"/>
        <v>3.43</v>
      </c>
      <c r="K111" s="129">
        <f t="shared" si="30"/>
        <v>3.43</v>
      </c>
      <c r="L111" s="129">
        <f t="shared" si="30"/>
        <v>3.43</v>
      </c>
      <c r="M111" s="129">
        <f t="shared" si="30"/>
        <v>3.43</v>
      </c>
      <c r="N111" s="129">
        <f t="shared" si="30"/>
        <v>3.43</v>
      </c>
      <c r="O111" s="129">
        <f t="shared" si="30"/>
        <v>3.43</v>
      </c>
      <c r="P111" s="129">
        <f t="shared" si="30"/>
        <v>3.43</v>
      </c>
      <c r="Q111" s="129">
        <f t="shared" si="30"/>
        <v>3.43</v>
      </c>
      <c r="R111" s="129">
        <f t="shared" si="30"/>
        <v>3.43</v>
      </c>
      <c r="S111" s="129">
        <f t="shared" si="31"/>
        <v>3.43</v>
      </c>
      <c r="T111" s="129">
        <f t="shared" si="31"/>
        <v>3.43</v>
      </c>
      <c r="U111" s="129">
        <f t="shared" si="31"/>
        <v>3.43</v>
      </c>
      <c r="V111" s="129">
        <f t="shared" si="31"/>
        <v>3.43</v>
      </c>
      <c r="W111" s="129">
        <f t="shared" si="31"/>
        <v>3.43</v>
      </c>
      <c r="X111" s="129">
        <f t="shared" si="31"/>
        <v>3.43</v>
      </c>
      <c r="Y111" s="129">
        <f t="shared" si="31"/>
        <v>3.43</v>
      </c>
      <c r="Z111" s="129">
        <f t="shared" si="31"/>
        <v>3.43</v>
      </c>
      <c r="AA111" s="129">
        <f t="shared" si="31"/>
        <v>3.43</v>
      </c>
      <c r="AB111" s="129">
        <f t="shared" si="31"/>
        <v>3.43</v>
      </c>
      <c r="AC111" s="129">
        <f t="shared" si="31"/>
        <v>3.43</v>
      </c>
      <c r="AD111" s="129">
        <f t="shared" si="31"/>
        <v>3.43</v>
      </c>
      <c r="AE111" s="129">
        <f t="shared" si="31"/>
        <v>3.43</v>
      </c>
      <c r="AF111" s="129">
        <f t="shared" si="31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116</v>
      </c>
      <c r="B112" s="128">
        <v>2.96</v>
      </c>
      <c r="C112" s="129">
        <f t="shared" si="30"/>
        <v>2.96</v>
      </c>
      <c r="D112" s="129">
        <f t="shared" si="30"/>
        <v>2.96</v>
      </c>
      <c r="E112" s="129">
        <f t="shared" si="30"/>
        <v>2.96</v>
      </c>
      <c r="F112" s="129">
        <f t="shared" si="30"/>
        <v>2.96</v>
      </c>
      <c r="G112" s="129">
        <f t="shared" si="30"/>
        <v>2.96</v>
      </c>
      <c r="H112" s="129">
        <f t="shared" si="30"/>
        <v>2.96</v>
      </c>
      <c r="I112" s="129">
        <f t="shared" si="30"/>
        <v>2.96</v>
      </c>
      <c r="J112" s="129">
        <f t="shared" si="30"/>
        <v>2.96</v>
      </c>
      <c r="K112" s="129">
        <f t="shared" si="30"/>
        <v>2.96</v>
      </c>
      <c r="L112" s="129">
        <f t="shared" si="30"/>
        <v>2.96</v>
      </c>
      <c r="M112" s="129">
        <f t="shared" si="30"/>
        <v>2.96</v>
      </c>
      <c r="N112" s="129">
        <f t="shared" si="30"/>
        <v>2.96</v>
      </c>
      <c r="O112" s="129">
        <f t="shared" si="30"/>
        <v>2.96</v>
      </c>
      <c r="P112" s="129">
        <f t="shared" si="30"/>
        <v>2.96</v>
      </c>
      <c r="Q112" s="129">
        <f t="shared" si="30"/>
        <v>2.96</v>
      </c>
      <c r="R112" s="129">
        <f t="shared" si="30"/>
        <v>2.96</v>
      </c>
      <c r="S112" s="129">
        <f t="shared" si="31"/>
        <v>2.96</v>
      </c>
      <c r="T112" s="129">
        <f t="shared" si="31"/>
        <v>2.96</v>
      </c>
      <c r="U112" s="129">
        <f t="shared" si="31"/>
        <v>2.96</v>
      </c>
      <c r="V112" s="129">
        <f t="shared" si="31"/>
        <v>2.96</v>
      </c>
      <c r="W112" s="129">
        <f t="shared" si="31"/>
        <v>2.96</v>
      </c>
      <c r="X112" s="129">
        <f t="shared" si="31"/>
        <v>2.96</v>
      </c>
      <c r="Y112" s="129">
        <f t="shared" si="31"/>
        <v>2.96</v>
      </c>
      <c r="Z112" s="129">
        <f t="shared" si="31"/>
        <v>2.96</v>
      </c>
      <c r="AA112" s="129">
        <f t="shared" si="31"/>
        <v>2.96</v>
      </c>
      <c r="AB112" s="129">
        <f t="shared" si="31"/>
        <v>2.96</v>
      </c>
      <c r="AC112" s="129">
        <f t="shared" si="31"/>
        <v>2.96</v>
      </c>
      <c r="AD112" s="129">
        <f t="shared" si="31"/>
        <v>2.96</v>
      </c>
      <c r="AE112" s="129">
        <f t="shared" si="31"/>
        <v>2.96</v>
      </c>
      <c r="AF112" s="129">
        <f t="shared" si="31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117</v>
      </c>
      <c r="B113" s="128">
        <v>8</v>
      </c>
      <c r="C113" s="129">
        <f t="shared" si="30"/>
        <v>8</v>
      </c>
      <c r="D113" s="129">
        <f t="shared" si="30"/>
        <v>8</v>
      </c>
      <c r="E113" s="129">
        <f t="shared" si="30"/>
        <v>8</v>
      </c>
      <c r="F113" s="129">
        <f t="shared" si="30"/>
        <v>8</v>
      </c>
      <c r="G113" s="129">
        <f t="shared" si="30"/>
        <v>8</v>
      </c>
      <c r="H113" s="129">
        <f t="shared" si="30"/>
        <v>8</v>
      </c>
      <c r="I113" s="129">
        <f t="shared" si="30"/>
        <v>8</v>
      </c>
      <c r="J113" s="129">
        <f t="shared" si="30"/>
        <v>8</v>
      </c>
      <c r="K113" s="129">
        <f t="shared" si="30"/>
        <v>8</v>
      </c>
      <c r="L113" s="129">
        <f t="shared" si="30"/>
        <v>8</v>
      </c>
      <c r="M113" s="129">
        <f t="shared" si="30"/>
        <v>8</v>
      </c>
      <c r="N113" s="129">
        <f t="shared" si="30"/>
        <v>8</v>
      </c>
      <c r="O113" s="129">
        <f t="shared" si="30"/>
        <v>8</v>
      </c>
      <c r="P113" s="129">
        <f t="shared" si="30"/>
        <v>8</v>
      </c>
      <c r="Q113" s="129">
        <f t="shared" si="30"/>
        <v>8</v>
      </c>
      <c r="R113" s="129">
        <f t="shared" si="30"/>
        <v>8</v>
      </c>
      <c r="S113" s="129">
        <f t="shared" si="31"/>
        <v>8</v>
      </c>
      <c r="T113" s="129">
        <f t="shared" si="31"/>
        <v>8</v>
      </c>
      <c r="U113" s="129">
        <f t="shared" si="31"/>
        <v>8</v>
      </c>
      <c r="V113" s="129">
        <f t="shared" si="31"/>
        <v>8</v>
      </c>
      <c r="W113" s="129">
        <f t="shared" si="31"/>
        <v>8</v>
      </c>
      <c r="X113" s="129">
        <f t="shared" si="31"/>
        <v>8</v>
      </c>
      <c r="Y113" s="129">
        <f t="shared" si="31"/>
        <v>8</v>
      </c>
      <c r="Z113" s="129">
        <f t="shared" si="31"/>
        <v>8</v>
      </c>
      <c r="AA113" s="129">
        <f t="shared" si="31"/>
        <v>8</v>
      </c>
      <c r="AB113" s="129">
        <f t="shared" si="31"/>
        <v>8</v>
      </c>
      <c r="AC113" s="129">
        <f t="shared" si="31"/>
        <v>8</v>
      </c>
      <c r="AD113" s="129">
        <f t="shared" si="31"/>
        <v>8</v>
      </c>
      <c r="AE113" s="129">
        <f t="shared" si="31"/>
        <v>8</v>
      </c>
      <c r="AF113" s="129">
        <f t="shared" si="31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118</v>
      </c>
      <c r="B114" s="128">
        <v>7</v>
      </c>
      <c r="C114" s="129">
        <f>B114</f>
        <v>7</v>
      </c>
      <c r="D114" s="129">
        <f t="shared" si="30"/>
        <v>7</v>
      </c>
      <c r="E114" s="129">
        <f t="shared" si="30"/>
        <v>7</v>
      </c>
      <c r="F114" s="129">
        <f t="shared" si="30"/>
        <v>7</v>
      </c>
      <c r="G114" s="129">
        <f t="shared" si="30"/>
        <v>7</v>
      </c>
      <c r="H114" s="129">
        <f t="shared" si="30"/>
        <v>7</v>
      </c>
      <c r="I114" s="129">
        <f t="shared" si="30"/>
        <v>7</v>
      </c>
      <c r="J114" s="129">
        <f t="shared" si="30"/>
        <v>7</v>
      </c>
      <c r="K114" s="129">
        <f t="shared" si="30"/>
        <v>7</v>
      </c>
      <c r="L114" s="129">
        <f t="shared" si="30"/>
        <v>7</v>
      </c>
      <c r="M114" s="129">
        <f t="shared" si="30"/>
        <v>7</v>
      </c>
      <c r="N114" s="129">
        <f t="shared" si="30"/>
        <v>7</v>
      </c>
      <c r="O114" s="129">
        <f t="shared" si="30"/>
        <v>7</v>
      </c>
      <c r="P114" s="129">
        <f t="shared" si="30"/>
        <v>7</v>
      </c>
      <c r="Q114" s="129">
        <f t="shared" si="30"/>
        <v>7</v>
      </c>
      <c r="R114" s="129">
        <f t="shared" si="30"/>
        <v>7</v>
      </c>
      <c r="S114" s="129">
        <f t="shared" si="31"/>
        <v>7</v>
      </c>
      <c r="T114" s="129">
        <f t="shared" si="31"/>
        <v>7</v>
      </c>
      <c r="U114" s="129">
        <f t="shared" si="31"/>
        <v>7</v>
      </c>
      <c r="V114" s="129">
        <f t="shared" si="31"/>
        <v>7</v>
      </c>
      <c r="W114" s="129">
        <f t="shared" si="31"/>
        <v>7</v>
      </c>
      <c r="X114" s="129">
        <f t="shared" si="31"/>
        <v>7</v>
      </c>
      <c r="Y114" s="129">
        <f t="shared" si="31"/>
        <v>7</v>
      </c>
      <c r="Z114" s="129">
        <f t="shared" si="31"/>
        <v>7</v>
      </c>
      <c r="AA114" s="129">
        <f t="shared" si="31"/>
        <v>7</v>
      </c>
      <c r="AB114" s="129">
        <f t="shared" si="31"/>
        <v>7</v>
      </c>
      <c r="AC114" s="129">
        <f t="shared" si="31"/>
        <v>7</v>
      </c>
      <c r="AD114" s="129">
        <f t="shared" si="31"/>
        <v>7</v>
      </c>
      <c r="AE114" s="129">
        <f t="shared" si="31"/>
        <v>7</v>
      </c>
      <c r="AF114" s="129">
        <f t="shared" si="31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119</v>
      </c>
      <c r="B115" s="128">
        <v>3.47</v>
      </c>
      <c r="C115" s="129">
        <f t="shared" ref="C115:R124" si="32">B115</f>
        <v>3.47</v>
      </c>
      <c r="D115" s="129">
        <f t="shared" si="32"/>
        <v>3.47</v>
      </c>
      <c r="E115" s="129">
        <f t="shared" si="32"/>
        <v>3.47</v>
      </c>
      <c r="F115" s="129">
        <f t="shared" si="32"/>
        <v>3.47</v>
      </c>
      <c r="G115" s="129">
        <f t="shared" si="32"/>
        <v>3.47</v>
      </c>
      <c r="H115" s="129">
        <f t="shared" si="32"/>
        <v>3.47</v>
      </c>
      <c r="I115" s="129">
        <f t="shared" si="32"/>
        <v>3.47</v>
      </c>
      <c r="J115" s="129">
        <f t="shared" si="32"/>
        <v>3.47</v>
      </c>
      <c r="K115" s="129">
        <f t="shared" si="32"/>
        <v>3.47</v>
      </c>
      <c r="L115" s="129">
        <f t="shared" si="32"/>
        <v>3.47</v>
      </c>
      <c r="M115" s="129">
        <f t="shared" si="32"/>
        <v>3.47</v>
      </c>
      <c r="N115" s="129">
        <f t="shared" si="32"/>
        <v>3.47</v>
      </c>
      <c r="O115" s="129">
        <f t="shared" si="32"/>
        <v>3.47</v>
      </c>
      <c r="P115" s="129">
        <f t="shared" si="32"/>
        <v>3.47</v>
      </c>
      <c r="Q115" s="129">
        <f t="shared" si="32"/>
        <v>3.47</v>
      </c>
      <c r="R115" s="129">
        <f t="shared" si="32"/>
        <v>3.47</v>
      </c>
      <c r="S115" s="129">
        <f t="shared" si="31"/>
        <v>3.47</v>
      </c>
      <c r="T115" s="129">
        <f t="shared" si="31"/>
        <v>3.47</v>
      </c>
      <c r="U115" s="129">
        <f t="shared" si="31"/>
        <v>3.47</v>
      </c>
      <c r="V115" s="129">
        <f t="shared" si="31"/>
        <v>3.47</v>
      </c>
      <c r="W115" s="129">
        <f t="shared" si="31"/>
        <v>3.47</v>
      </c>
      <c r="X115" s="129">
        <f t="shared" si="31"/>
        <v>3.47</v>
      </c>
      <c r="Y115" s="129">
        <f t="shared" si="31"/>
        <v>3.47</v>
      </c>
      <c r="Z115" s="129">
        <f t="shared" si="31"/>
        <v>3.47</v>
      </c>
      <c r="AA115" s="129">
        <f t="shared" si="31"/>
        <v>3.47</v>
      </c>
      <c r="AB115" s="129">
        <f t="shared" si="31"/>
        <v>3.47</v>
      </c>
      <c r="AC115" s="129">
        <f t="shared" si="31"/>
        <v>3.47</v>
      </c>
      <c r="AD115" s="129">
        <f t="shared" si="31"/>
        <v>3.47</v>
      </c>
      <c r="AE115" s="129">
        <f t="shared" si="31"/>
        <v>3.47</v>
      </c>
      <c r="AF115" s="129">
        <f t="shared" si="31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120</v>
      </c>
      <c r="B116" s="128">
        <v>2.1</v>
      </c>
      <c r="C116" s="129">
        <f t="shared" si="32"/>
        <v>2.1</v>
      </c>
      <c r="D116" s="129">
        <f t="shared" si="32"/>
        <v>2.1</v>
      </c>
      <c r="E116" s="129">
        <f t="shared" si="32"/>
        <v>2.1</v>
      </c>
      <c r="F116" s="129">
        <f t="shared" si="32"/>
        <v>2.1</v>
      </c>
      <c r="G116" s="129">
        <f t="shared" si="32"/>
        <v>2.1</v>
      </c>
      <c r="H116" s="129">
        <f t="shared" si="32"/>
        <v>2.1</v>
      </c>
      <c r="I116" s="129">
        <f t="shared" si="32"/>
        <v>2.1</v>
      </c>
      <c r="J116" s="129">
        <f t="shared" si="32"/>
        <v>2.1</v>
      </c>
      <c r="K116" s="129">
        <f t="shared" si="32"/>
        <v>2.1</v>
      </c>
      <c r="L116" s="129">
        <f t="shared" si="32"/>
        <v>2.1</v>
      </c>
      <c r="M116" s="129">
        <f t="shared" si="32"/>
        <v>2.1</v>
      </c>
      <c r="N116" s="129">
        <f t="shared" si="32"/>
        <v>2.1</v>
      </c>
      <c r="O116" s="129">
        <f t="shared" si="32"/>
        <v>2.1</v>
      </c>
      <c r="P116" s="129">
        <f t="shared" si="32"/>
        <v>2.1</v>
      </c>
      <c r="Q116" s="129">
        <f t="shared" si="32"/>
        <v>2.1</v>
      </c>
      <c r="R116" s="129">
        <f t="shared" si="32"/>
        <v>2.1</v>
      </c>
      <c r="S116" s="129">
        <f t="shared" si="31"/>
        <v>2.1</v>
      </c>
      <c r="T116" s="129">
        <f t="shared" si="31"/>
        <v>2.1</v>
      </c>
      <c r="U116" s="129">
        <f t="shared" si="31"/>
        <v>2.1</v>
      </c>
      <c r="V116" s="129">
        <f t="shared" si="31"/>
        <v>2.1</v>
      </c>
      <c r="W116" s="129">
        <f t="shared" si="31"/>
        <v>2.1</v>
      </c>
      <c r="X116" s="129">
        <f t="shared" si="31"/>
        <v>2.1</v>
      </c>
      <c r="Y116" s="129">
        <f t="shared" si="31"/>
        <v>2.1</v>
      </c>
      <c r="Z116" s="129">
        <f t="shared" si="31"/>
        <v>2.1</v>
      </c>
      <c r="AA116" s="129">
        <f t="shared" si="31"/>
        <v>2.1</v>
      </c>
      <c r="AB116" s="129">
        <f t="shared" si="31"/>
        <v>2.1</v>
      </c>
      <c r="AC116" s="129">
        <f t="shared" si="31"/>
        <v>2.1</v>
      </c>
      <c r="AD116" s="129">
        <f t="shared" si="31"/>
        <v>2.1</v>
      </c>
      <c r="AE116" s="129">
        <f t="shared" si="31"/>
        <v>2.1</v>
      </c>
      <c r="AF116" s="129">
        <f t="shared" si="31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121</v>
      </c>
      <c r="B117" s="128">
        <v>9.3000000000000007</v>
      </c>
      <c r="C117" s="129">
        <f t="shared" si="32"/>
        <v>9.3000000000000007</v>
      </c>
      <c r="D117" s="129">
        <f t="shared" si="32"/>
        <v>9.3000000000000007</v>
      </c>
      <c r="E117" s="129">
        <f t="shared" si="32"/>
        <v>9.3000000000000007</v>
      </c>
      <c r="F117" s="129">
        <f t="shared" si="32"/>
        <v>9.3000000000000007</v>
      </c>
      <c r="G117" s="129">
        <f t="shared" si="32"/>
        <v>9.3000000000000007</v>
      </c>
      <c r="H117" s="129">
        <f t="shared" si="32"/>
        <v>9.3000000000000007</v>
      </c>
      <c r="I117" s="129">
        <f t="shared" si="32"/>
        <v>9.3000000000000007</v>
      </c>
      <c r="J117" s="129">
        <f t="shared" si="32"/>
        <v>9.3000000000000007</v>
      </c>
      <c r="K117" s="129">
        <f t="shared" si="32"/>
        <v>9.3000000000000007</v>
      </c>
      <c r="L117" s="129">
        <f t="shared" si="32"/>
        <v>9.3000000000000007</v>
      </c>
      <c r="M117" s="129">
        <f t="shared" si="32"/>
        <v>9.3000000000000007</v>
      </c>
      <c r="N117" s="129">
        <f t="shared" si="32"/>
        <v>9.3000000000000007</v>
      </c>
      <c r="O117" s="129">
        <f t="shared" si="32"/>
        <v>9.3000000000000007</v>
      </c>
      <c r="P117" s="129">
        <f t="shared" si="32"/>
        <v>9.3000000000000007</v>
      </c>
      <c r="Q117" s="129">
        <f t="shared" si="32"/>
        <v>9.3000000000000007</v>
      </c>
      <c r="R117" s="129">
        <f t="shared" si="32"/>
        <v>9.3000000000000007</v>
      </c>
      <c r="S117" s="129">
        <f t="shared" si="31"/>
        <v>9.3000000000000007</v>
      </c>
      <c r="T117" s="129">
        <f t="shared" si="31"/>
        <v>9.3000000000000007</v>
      </c>
      <c r="U117" s="129">
        <f t="shared" si="31"/>
        <v>9.3000000000000007</v>
      </c>
      <c r="V117" s="129">
        <f t="shared" si="31"/>
        <v>9.3000000000000007</v>
      </c>
      <c r="W117" s="129">
        <f t="shared" si="31"/>
        <v>9.3000000000000007</v>
      </c>
      <c r="X117" s="129">
        <f t="shared" si="31"/>
        <v>9.3000000000000007</v>
      </c>
      <c r="Y117" s="129">
        <f t="shared" si="31"/>
        <v>9.3000000000000007</v>
      </c>
      <c r="Z117" s="129">
        <f t="shared" si="31"/>
        <v>9.3000000000000007</v>
      </c>
      <c r="AA117" s="129">
        <f t="shared" si="31"/>
        <v>9.3000000000000007</v>
      </c>
      <c r="AB117" s="129">
        <f t="shared" si="31"/>
        <v>9.3000000000000007</v>
      </c>
      <c r="AC117" s="129">
        <f t="shared" si="31"/>
        <v>9.3000000000000007</v>
      </c>
      <c r="AD117" s="129">
        <f t="shared" si="31"/>
        <v>9.3000000000000007</v>
      </c>
      <c r="AE117" s="129">
        <f t="shared" si="31"/>
        <v>9.3000000000000007</v>
      </c>
      <c r="AF117" s="129">
        <f t="shared" si="31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122</v>
      </c>
      <c r="B118" s="128">
        <v>0</v>
      </c>
      <c r="C118" s="129">
        <f t="shared" si="32"/>
        <v>0</v>
      </c>
      <c r="D118" s="129">
        <f t="shared" si="32"/>
        <v>0</v>
      </c>
      <c r="E118" s="129">
        <f t="shared" si="32"/>
        <v>0</v>
      </c>
      <c r="F118" s="129">
        <f t="shared" si="32"/>
        <v>0</v>
      </c>
      <c r="G118" s="129">
        <f t="shared" si="32"/>
        <v>0</v>
      </c>
      <c r="H118" s="129">
        <f t="shared" si="32"/>
        <v>0</v>
      </c>
      <c r="I118" s="129">
        <f t="shared" si="32"/>
        <v>0</v>
      </c>
      <c r="J118" s="129">
        <f t="shared" si="32"/>
        <v>0</v>
      </c>
      <c r="K118" s="129">
        <f t="shared" si="32"/>
        <v>0</v>
      </c>
      <c r="L118" s="129">
        <f t="shared" si="32"/>
        <v>0</v>
      </c>
      <c r="M118" s="129">
        <f t="shared" si="32"/>
        <v>0</v>
      </c>
      <c r="N118" s="129">
        <f t="shared" si="32"/>
        <v>0</v>
      </c>
      <c r="O118" s="129">
        <f t="shared" si="32"/>
        <v>0</v>
      </c>
      <c r="P118" s="129">
        <f t="shared" si="32"/>
        <v>0</v>
      </c>
      <c r="Q118" s="129">
        <f t="shared" si="32"/>
        <v>0</v>
      </c>
      <c r="R118" s="129">
        <f t="shared" si="32"/>
        <v>0</v>
      </c>
      <c r="S118" s="129">
        <f t="shared" si="31"/>
        <v>0</v>
      </c>
      <c r="T118" s="129">
        <f t="shared" si="31"/>
        <v>0</v>
      </c>
      <c r="U118" s="129">
        <f t="shared" si="31"/>
        <v>0</v>
      </c>
      <c r="V118" s="129">
        <f t="shared" si="31"/>
        <v>0</v>
      </c>
      <c r="W118" s="129">
        <f t="shared" si="31"/>
        <v>0</v>
      </c>
      <c r="X118" s="129">
        <f t="shared" si="31"/>
        <v>0</v>
      </c>
      <c r="Y118" s="129">
        <f t="shared" si="31"/>
        <v>0</v>
      </c>
      <c r="Z118" s="129">
        <f t="shared" si="31"/>
        <v>0</v>
      </c>
      <c r="AA118" s="129">
        <f t="shared" si="31"/>
        <v>0</v>
      </c>
      <c r="AB118" s="129">
        <f t="shared" si="31"/>
        <v>0</v>
      </c>
      <c r="AC118" s="129">
        <f t="shared" si="31"/>
        <v>0</v>
      </c>
      <c r="AD118" s="129">
        <f t="shared" si="31"/>
        <v>0</v>
      </c>
      <c r="AE118" s="129">
        <f t="shared" si="31"/>
        <v>0</v>
      </c>
      <c r="AF118" s="129">
        <f t="shared" si="31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123</v>
      </c>
      <c r="B119" s="128">
        <v>0</v>
      </c>
      <c r="C119" s="129">
        <f t="shared" si="32"/>
        <v>0</v>
      </c>
      <c r="D119" s="129">
        <f t="shared" si="32"/>
        <v>0</v>
      </c>
      <c r="E119" s="129">
        <f t="shared" si="32"/>
        <v>0</v>
      </c>
      <c r="F119" s="129">
        <f t="shared" si="32"/>
        <v>0</v>
      </c>
      <c r="G119" s="129">
        <f t="shared" si="32"/>
        <v>0</v>
      </c>
      <c r="H119" s="129">
        <f t="shared" si="32"/>
        <v>0</v>
      </c>
      <c r="I119" s="129">
        <f t="shared" si="32"/>
        <v>0</v>
      </c>
      <c r="J119" s="129">
        <f t="shared" si="32"/>
        <v>0</v>
      </c>
      <c r="K119" s="129">
        <f t="shared" si="32"/>
        <v>0</v>
      </c>
      <c r="L119" s="129">
        <f t="shared" si="32"/>
        <v>0</v>
      </c>
      <c r="M119" s="129">
        <f t="shared" si="32"/>
        <v>0</v>
      </c>
      <c r="N119" s="129">
        <f t="shared" si="32"/>
        <v>0</v>
      </c>
      <c r="O119" s="129">
        <f t="shared" si="32"/>
        <v>0</v>
      </c>
      <c r="P119" s="129">
        <f t="shared" si="32"/>
        <v>0</v>
      </c>
      <c r="Q119" s="129">
        <f t="shared" si="32"/>
        <v>0</v>
      </c>
      <c r="R119" s="129">
        <f t="shared" si="32"/>
        <v>0</v>
      </c>
      <c r="S119" s="129">
        <f t="shared" si="31"/>
        <v>0</v>
      </c>
      <c r="T119" s="129">
        <f t="shared" si="31"/>
        <v>0</v>
      </c>
      <c r="U119" s="129">
        <f t="shared" si="31"/>
        <v>0</v>
      </c>
      <c r="V119" s="129">
        <f t="shared" si="31"/>
        <v>0</v>
      </c>
      <c r="W119" s="129">
        <f t="shared" si="31"/>
        <v>0</v>
      </c>
      <c r="X119" s="129">
        <f t="shared" si="31"/>
        <v>0</v>
      </c>
      <c r="Y119" s="129">
        <f t="shared" si="31"/>
        <v>0</v>
      </c>
      <c r="Z119" s="129">
        <f t="shared" si="31"/>
        <v>0</v>
      </c>
      <c r="AA119" s="129">
        <f t="shared" si="31"/>
        <v>0</v>
      </c>
      <c r="AB119" s="129">
        <f t="shared" si="31"/>
        <v>0</v>
      </c>
      <c r="AC119" s="129">
        <f t="shared" si="31"/>
        <v>0</v>
      </c>
      <c r="AD119" s="129">
        <f t="shared" si="31"/>
        <v>0</v>
      </c>
      <c r="AE119" s="129">
        <f t="shared" si="31"/>
        <v>0</v>
      </c>
      <c r="AF119" s="129">
        <f t="shared" si="31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124</v>
      </c>
      <c r="B120" s="128">
        <v>5</v>
      </c>
      <c r="C120" s="129">
        <f t="shared" si="32"/>
        <v>5</v>
      </c>
      <c r="D120" s="129">
        <f t="shared" si="32"/>
        <v>5</v>
      </c>
      <c r="E120" s="129">
        <f t="shared" si="32"/>
        <v>5</v>
      </c>
      <c r="F120" s="129">
        <f t="shared" si="32"/>
        <v>5</v>
      </c>
      <c r="G120" s="129">
        <f t="shared" si="32"/>
        <v>5</v>
      </c>
      <c r="H120" s="129">
        <f t="shared" si="32"/>
        <v>5</v>
      </c>
      <c r="I120" s="129">
        <f t="shared" si="32"/>
        <v>5</v>
      </c>
      <c r="J120" s="129">
        <f t="shared" si="32"/>
        <v>5</v>
      </c>
      <c r="K120" s="129">
        <f t="shared" si="32"/>
        <v>5</v>
      </c>
      <c r="L120" s="129">
        <f t="shared" si="32"/>
        <v>5</v>
      </c>
      <c r="M120" s="129">
        <f t="shared" si="32"/>
        <v>5</v>
      </c>
      <c r="N120" s="129">
        <f t="shared" si="32"/>
        <v>5</v>
      </c>
      <c r="O120" s="129">
        <f t="shared" si="32"/>
        <v>5</v>
      </c>
      <c r="P120" s="129">
        <f t="shared" si="32"/>
        <v>5</v>
      </c>
      <c r="Q120" s="129">
        <f t="shared" si="32"/>
        <v>5</v>
      </c>
      <c r="R120" s="129">
        <f t="shared" si="32"/>
        <v>5</v>
      </c>
      <c r="S120" s="129">
        <f t="shared" si="31"/>
        <v>5</v>
      </c>
      <c r="T120" s="129">
        <f t="shared" si="31"/>
        <v>5</v>
      </c>
      <c r="U120" s="129">
        <f t="shared" si="31"/>
        <v>5</v>
      </c>
      <c r="V120" s="129">
        <f t="shared" si="31"/>
        <v>5</v>
      </c>
      <c r="W120" s="129">
        <f t="shared" si="31"/>
        <v>5</v>
      </c>
      <c r="X120" s="129">
        <f t="shared" si="31"/>
        <v>5</v>
      </c>
      <c r="Y120" s="129">
        <f t="shared" si="31"/>
        <v>5</v>
      </c>
      <c r="Z120" s="129">
        <f t="shared" si="31"/>
        <v>5</v>
      </c>
      <c r="AA120" s="129">
        <f t="shared" si="31"/>
        <v>5</v>
      </c>
      <c r="AB120" s="129">
        <f t="shared" si="31"/>
        <v>5</v>
      </c>
      <c r="AC120" s="129">
        <f t="shared" si="31"/>
        <v>5</v>
      </c>
      <c r="AD120" s="129">
        <f t="shared" si="31"/>
        <v>5</v>
      </c>
      <c r="AE120" s="129">
        <f t="shared" si="31"/>
        <v>5</v>
      </c>
      <c r="AF120" s="129">
        <f t="shared" si="31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125</v>
      </c>
      <c r="B121" s="128">
        <v>1</v>
      </c>
      <c r="C121" s="129">
        <f t="shared" si="32"/>
        <v>1</v>
      </c>
      <c r="D121" s="129">
        <f t="shared" si="32"/>
        <v>1</v>
      </c>
      <c r="E121" s="129">
        <f t="shared" si="32"/>
        <v>1</v>
      </c>
      <c r="F121" s="129">
        <f t="shared" si="32"/>
        <v>1</v>
      </c>
      <c r="G121" s="129">
        <f t="shared" si="32"/>
        <v>1</v>
      </c>
      <c r="H121" s="129">
        <f t="shared" si="32"/>
        <v>1</v>
      </c>
      <c r="I121" s="129">
        <f t="shared" si="32"/>
        <v>1</v>
      </c>
      <c r="J121" s="129">
        <f t="shared" si="32"/>
        <v>1</v>
      </c>
      <c r="K121" s="129">
        <f t="shared" si="32"/>
        <v>1</v>
      </c>
      <c r="L121" s="129">
        <f t="shared" si="32"/>
        <v>1</v>
      </c>
      <c r="M121" s="129">
        <f t="shared" si="32"/>
        <v>1</v>
      </c>
      <c r="N121" s="129">
        <f t="shared" si="32"/>
        <v>1</v>
      </c>
      <c r="O121" s="129">
        <f t="shared" si="32"/>
        <v>1</v>
      </c>
      <c r="P121" s="129">
        <f t="shared" si="32"/>
        <v>1</v>
      </c>
      <c r="Q121" s="129">
        <f t="shared" si="32"/>
        <v>1</v>
      </c>
      <c r="R121" s="129">
        <f t="shared" si="32"/>
        <v>1</v>
      </c>
      <c r="S121" s="129">
        <f t="shared" si="31"/>
        <v>1</v>
      </c>
      <c r="T121" s="129">
        <f t="shared" si="31"/>
        <v>1</v>
      </c>
      <c r="U121" s="129">
        <f t="shared" si="31"/>
        <v>1</v>
      </c>
      <c r="V121" s="129">
        <f t="shared" si="31"/>
        <v>1</v>
      </c>
      <c r="W121" s="129">
        <f t="shared" si="31"/>
        <v>1</v>
      </c>
      <c r="X121" s="129">
        <f t="shared" si="31"/>
        <v>1</v>
      </c>
      <c r="Y121" s="129">
        <f t="shared" si="31"/>
        <v>1</v>
      </c>
      <c r="Z121" s="129">
        <f t="shared" si="31"/>
        <v>1</v>
      </c>
      <c r="AA121" s="129">
        <f t="shared" si="31"/>
        <v>1</v>
      </c>
      <c r="AB121" s="129">
        <f t="shared" si="31"/>
        <v>1</v>
      </c>
      <c r="AC121" s="129">
        <f t="shared" si="31"/>
        <v>1</v>
      </c>
      <c r="AD121" s="129">
        <f t="shared" si="31"/>
        <v>1</v>
      </c>
      <c r="AE121" s="129">
        <f t="shared" si="31"/>
        <v>1</v>
      </c>
      <c r="AF121" s="129">
        <f t="shared" si="31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126</v>
      </c>
      <c r="B122" s="128">
        <v>1.58</v>
      </c>
      <c r="C122" s="129">
        <f t="shared" si="32"/>
        <v>1.58</v>
      </c>
      <c r="D122" s="129">
        <f t="shared" si="32"/>
        <v>1.58</v>
      </c>
      <c r="E122" s="129">
        <f t="shared" si="32"/>
        <v>1.58</v>
      </c>
      <c r="F122" s="129">
        <f t="shared" si="32"/>
        <v>1.58</v>
      </c>
      <c r="G122" s="129">
        <f t="shared" si="32"/>
        <v>1.58</v>
      </c>
      <c r="H122" s="129">
        <f t="shared" si="32"/>
        <v>1.58</v>
      </c>
      <c r="I122" s="129">
        <f t="shared" si="32"/>
        <v>1.58</v>
      </c>
      <c r="J122" s="129">
        <f t="shared" si="32"/>
        <v>1.58</v>
      </c>
      <c r="K122" s="129">
        <f t="shared" si="32"/>
        <v>1.58</v>
      </c>
      <c r="L122" s="129">
        <f t="shared" si="32"/>
        <v>1.58</v>
      </c>
      <c r="M122" s="129">
        <f t="shared" si="32"/>
        <v>1.58</v>
      </c>
      <c r="N122" s="129">
        <f t="shared" si="32"/>
        <v>1.58</v>
      </c>
      <c r="O122" s="129">
        <f t="shared" si="32"/>
        <v>1.58</v>
      </c>
      <c r="P122" s="129">
        <f t="shared" si="32"/>
        <v>1.58</v>
      </c>
      <c r="Q122" s="129">
        <f t="shared" si="32"/>
        <v>1.58</v>
      </c>
      <c r="R122" s="129">
        <f t="shared" si="32"/>
        <v>1.58</v>
      </c>
      <c r="S122" s="129">
        <f t="shared" si="31"/>
        <v>1.58</v>
      </c>
      <c r="T122" s="129">
        <f t="shared" si="31"/>
        <v>1.58</v>
      </c>
      <c r="U122" s="129">
        <f t="shared" si="31"/>
        <v>1.58</v>
      </c>
      <c r="V122" s="129">
        <f t="shared" si="31"/>
        <v>1.58</v>
      </c>
      <c r="W122" s="129">
        <f t="shared" si="31"/>
        <v>1.58</v>
      </c>
      <c r="X122" s="129">
        <f t="shared" si="31"/>
        <v>1.58</v>
      </c>
      <c r="Y122" s="129">
        <f t="shared" si="31"/>
        <v>1.58</v>
      </c>
      <c r="Z122" s="129">
        <f t="shared" si="31"/>
        <v>1.58</v>
      </c>
      <c r="AA122" s="129">
        <f t="shared" si="31"/>
        <v>1.58</v>
      </c>
      <c r="AB122" s="129">
        <f t="shared" si="31"/>
        <v>1.58</v>
      </c>
      <c r="AC122" s="129">
        <f t="shared" si="31"/>
        <v>1.58</v>
      </c>
      <c r="AD122" s="129">
        <f t="shared" si="31"/>
        <v>1.58</v>
      </c>
      <c r="AE122" s="129">
        <f t="shared" si="31"/>
        <v>1.58</v>
      </c>
      <c r="AF122" s="129">
        <f t="shared" si="31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127</v>
      </c>
      <c r="B123" s="128">
        <v>1.46</v>
      </c>
      <c r="C123" s="129">
        <f t="shared" si="32"/>
        <v>1.46</v>
      </c>
      <c r="D123" s="129">
        <f t="shared" si="32"/>
        <v>1.46</v>
      </c>
      <c r="E123" s="129">
        <f t="shared" si="32"/>
        <v>1.46</v>
      </c>
      <c r="F123" s="129">
        <f t="shared" si="32"/>
        <v>1.46</v>
      </c>
      <c r="G123" s="129">
        <f t="shared" si="32"/>
        <v>1.46</v>
      </c>
      <c r="H123" s="129">
        <f t="shared" si="32"/>
        <v>1.46</v>
      </c>
      <c r="I123" s="129">
        <f t="shared" si="32"/>
        <v>1.46</v>
      </c>
      <c r="J123" s="129">
        <f t="shared" si="32"/>
        <v>1.46</v>
      </c>
      <c r="K123" s="129">
        <f t="shared" si="32"/>
        <v>1.46</v>
      </c>
      <c r="L123" s="129">
        <f t="shared" si="32"/>
        <v>1.46</v>
      </c>
      <c r="M123" s="129">
        <f t="shared" si="32"/>
        <v>1.46</v>
      </c>
      <c r="N123" s="129">
        <f t="shared" si="32"/>
        <v>1.46</v>
      </c>
      <c r="O123" s="129">
        <f t="shared" si="32"/>
        <v>1.46</v>
      </c>
      <c r="P123" s="129">
        <f t="shared" si="32"/>
        <v>1.46</v>
      </c>
      <c r="Q123" s="129">
        <f t="shared" si="32"/>
        <v>1.46</v>
      </c>
      <c r="R123" s="129">
        <f t="shared" si="32"/>
        <v>1.46</v>
      </c>
      <c r="S123" s="129">
        <f t="shared" ref="S123:AF124" si="33">R123</f>
        <v>1.46</v>
      </c>
      <c r="T123" s="129">
        <f t="shared" si="33"/>
        <v>1.46</v>
      </c>
      <c r="U123" s="129">
        <f t="shared" si="33"/>
        <v>1.46</v>
      </c>
      <c r="V123" s="129">
        <f t="shared" si="33"/>
        <v>1.46</v>
      </c>
      <c r="W123" s="129">
        <f t="shared" si="33"/>
        <v>1.46</v>
      </c>
      <c r="X123" s="129">
        <f t="shared" si="33"/>
        <v>1.46</v>
      </c>
      <c r="Y123" s="129">
        <f t="shared" si="33"/>
        <v>1.46</v>
      </c>
      <c r="Z123" s="129">
        <f t="shared" si="33"/>
        <v>1.46</v>
      </c>
      <c r="AA123" s="129">
        <f t="shared" si="33"/>
        <v>1.46</v>
      </c>
      <c r="AB123" s="129">
        <f t="shared" si="33"/>
        <v>1.46</v>
      </c>
      <c r="AC123" s="129">
        <f t="shared" si="33"/>
        <v>1.46</v>
      </c>
      <c r="AD123" s="129">
        <f t="shared" si="33"/>
        <v>1.46</v>
      </c>
      <c r="AE123" s="129">
        <f t="shared" si="33"/>
        <v>1.46</v>
      </c>
      <c r="AF123" s="129">
        <f t="shared" si="33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128</v>
      </c>
      <c r="B124" s="128">
        <v>1.48</v>
      </c>
      <c r="C124" s="129">
        <f t="shared" si="32"/>
        <v>1.48</v>
      </c>
      <c r="D124" s="129">
        <f t="shared" si="32"/>
        <v>1.48</v>
      </c>
      <c r="E124" s="129">
        <f t="shared" si="32"/>
        <v>1.48</v>
      </c>
      <c r="F124" s="129">
        <f t="shared" si="32"/>
        <v>1.48</v>
      </c>
      <c r="G124" s="129">
        <f t="shared" si="32"/>
        <v>1.48</v>
      </c>
      <c r="H124" s="129">
        <f t="shared" si="32"/>
        <v>1.48</v>
      </c>
      <c r="I124" s="129">
        <f t="shared" si="32"/>
        <v>1.48</v>
      </c>
      <c r="J124" s="129">
        <f t="shared" si="32"/>
        <v>1.48</v>
      </c>
      <c r="K124" s="129">
        <f t="shared" si="32"/>
        <v>1.48</v>
      </c>
      <c r="L124" s="129">
        <f t="shared" si="32"/>
        <v>1.48</v>
      </c>
      <c r="M124" s="129">
        <f t="shared" si="32"/>
        <v>1.48</v>
      </c>
      <c r="N124" s="129">
        <f t="shared" si="32"/>
        <v>1.48</v>
      </c>
      <c r="O124" s="129">
        <f t="shared" si="32"/>
        <v>1.48</v>
      </c>
      <c r="P124" s="129">
        <f t="shared" si="32"/>
        <v>1.48</v>
      </c>
      <c r="Q124" s="129">
        <f t="shared" si="32"/>
        <v>1.48</v>
      </c>
      <c r="R124" s="129">
        <f t="shared" si="32"/>
        <v>1.48</v>
      </c>
      <c r="S124" s="129">
        <f t="shared" si="33"/>
        <v>1.48</v>
      </c>
      <c r="T124" s="129">
        <f t="shared" si="33"/>
        <v>1.48</v>
      </c>
      <c r="U124" s="129">
        <f t="shared" si="33"/>
        <v>1.48</v>
      </c>
      <c r="V124" s="129">
        <f t="shared" si="33"/>
        <v>1.48</v>
      </c>
      <c r="W124" s="129">
        <f t="shared" si="33"/>
        <v>1.48</v>
      </c>
      <c r="X124" s="129">
        <f t="shared" si="33"/>
        <v>1.48</v>
      </c>
      <c r="Y124" s="129">
        <f t="shared" si="33"/>
        <v>1.48</v>
      </c>
      <c r="Z124" s="129">
        <f t="shared" si="33"/>
        <v>1.48</v>
      </c>
      <c r="AA124" s="129">
        <f t="shared" si="33"/>
        <v>1.48</v>
      </c>
      <c r="AB124" s="129">
        <f t="shared" si="33"/>
        <v>1.48</v>
      </c>
      <c r="AC124" s="129">
        <f t="shared" si="33"/>
        <v>1.48</v>
      </c>
      <c r="AD124" s="129">
        <f t="shared" si="33"/>
        <v>1.48</v>
      </c>
      <c r="AE124" s="129">
        <f t="shared" si="33"/>
        <v>1.48</v>
      </c>
      <c r="AF124" s="129">
        <f t="shared" si="33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129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130</v>
      </c>
      <c r="B126" s="128">
        <v>2.2000000000000002</v>
      </c>
      <c r="C126" s="129">
        <f t="shared" ref="C126:R133" si="34">B126</f>
        <v>2.2000000000000002</v>
      </c>
      <c r="D126" s="129">
        <f t="shared" si="34"/>
        <v>2.2000000000000002</v>
      </c>
      <c r="E126" s="129">
        <f t="shared" si="34"/>
        <v>2.2000000000000002</v>
      </c>
      <c r="F126" s="129">
        <f t="shared" si="34"/>
        <v>2.2000000000000002</v>
      </c>
      <c r="G126" s="129">
        <f t="shared" si="34"/>
        <v>2.2000000000000002</v>
      </c>
      <c r="H126" s="129">
        <f t="shared" si="34"/>
        <v>2.2000000000000002</v>
      </c>
      <c r="I126" s="129">
        <f t="shared" si="34"/>
        <v>2.2000000000000002</v>
      </c>
      <c r="J126" s="129">
        <f t="shared" si="34"/>
        <v>2.2000000000000002</v>
      </c>
      <c r="K126" s="129">
        <f t="shared" si="34"/>
        <v>2.2000000000000002</v>
      </c>
      <c r="L126" s="129">
        <f t="shared" si="34"/>
        <v>2.2000000000000002</v>
      </c>
      <c r="M126" s="129">
        <f t="shared" si="34"/>
        <v>2.2000000000000002</v>
      </c>
      <c r="N126" s="129">
        <f t="shared" si="34"/>
        <v>2.2000000000000002</v>
      </c>
      <c r="O126" s="129">
        <f t="shared" si="34"/>
        <v>2.2000000000000002</v>
      </c>
      <c r="P126" s="129">
        <f t="shared" si="34"/>
        <v>2.2000000000000002</v>
      </c>
      <c r="Q126" s="129">
        <f t="shared" si="34"/>
        <v>2.2000000000000002</v>
      </c>
      <c r="R126" s="129">
        <f t="shared" si="34"/>
        <v>2.2000000000000002</v>
      </c>
      <c r="S126" s="129">
        <f t="shared" ref="S126:AF133" si="35">R126</f>
        <v>2.2000000000000002</v>
      </c>
      <c r="T126" s="129">
        <f t="shared" si="35"/>
        <v>2.2000000000000002</v>
      </c>
      <c r="U126" s="129">
        <f t="shared" si="35"/>
        <v>2.2000000000000002</v>
      </c>
      <c r="V126" s="129">
        <f t="shared" si="35"/>
        <v>2.2000000000000002</v>
      </c>
      <c r="W126" s="129">
        <f t="shared" si="35"/>
        <v>2.2000000000000002</v>
      </c>
      <c r="X126" s="129">
        <f t="shared" si="35"/>
        <v>2.2000000000000002</v>
      </c>
      <c r="Y126" s="129">
        <f t="shared" si="35"/>
        <v>2.2000000000000002</v>
      </c>
      <c r="Z126" s="129">
        <f t="shared" si="35"/>
        <v>2.2000000000000002</v>
      </c>
      <c r="AA126" s="129">
        <f t="shared" si="35"/>
        <v>2.2000000000000002</v>
      </c>
      <c r="AB126" s="129">
        <f t="shared" si="35"/>
        <v>2.2000000000000002</v>
      </c>
      <c r="AC126" s="129">
        <f t="shared" si="35"/>
        <v>2.2000000000000002</v>
      </c>
      <c r="AD126" s="129">
        <f t="shared" si="35"/>
        <v>2.2000000000000002</v>
      </c>
      <c r="AE126" s="129">
        <f t="shared" si="35"/>
        <v>2.2000000000000002</v>
      </c>
      <c r="AF126" s="129">
        <f t="shared" si="35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131</v>
      </c>
      <c r="B127" s="128">
        <v>2</v>
      </c>
      <c r="C127" s="129">
        <f t="shared" si="34"/>
        <v>2</v>
      </c>
      <c r="D127" s="129">
        <f t="shared" si="34"/>
        <v>2</v>
      </c>
      <c r="E127" s="129">
        <f t="shared" si="34"/>
        <v>2</v>
      </c>
      <c r="F127" s="129">
        <f t="shared" si="34"/>
        <v>2</v>
      </c>
      <c r="G127" s="129">
        <f t="shared" si="34"/>
        <v>2</v>
      </c>
      <c r="H127" s="129">
        <f t="shared" si="34"/>
        <v>2</v>
      </c>
      <c r="I127" s="129">
        <f t="shared" si="34"/>
        <v>2</v>
      </c>
      <c r="J127" s="129">
        <f t="shared" si="34"/>
        <v>2</v>
      </c>
      <c r="K127" s="129">
        <f t="shared" si="34"/>
        <v>2</v>
      </c>
      <c r="L127" s="129">
        <f t="shared" si="34"/>
        <v>2</v>
      </c>
      <c r="M127" s="129">
        <f t="shared" si="34"/>
        <v>2</v>
      </c>
      <c r="N127" s="129">
        <f t="shared" si="34"/>
        <v>2</v>
      </c>
      <c r="O127" s="129">
        <f t="shared" si="34"/>
        <v>2</v>
      </c>
      <c r="P127" s="129">
        <f t="shared" si="34"/>
        <v>2</v>
      </c>
      <c r="Q127" s="129">
        <f t="shared" si="34"/>
        <v>2</v>
      </c>
      <c r="R127" s="129">
        <f t="shared" si="34"/>
        <v>2</v>
      </c>
      <c r="S127" s="129">
        <f t="shared" si="35"/>
        <v>2</v>
      </c>
      <c r="T127" s="129">
        <f t="shared" si="35"/>
        <v>2</v>
      </c>
      <c r="U127" s="129">
        <f t="shared" si="35"/>
        <v>2</v>
      </c>
      <c r="V127" s="129">
        <f t="shared" si="35"/>
        <v>2</v>
      </c>
      <c r="W127" s="129">
        <f t="shared" si="35"/>
        <v>2</v>
      </c>
      <c r="X127" s="129">
        <f t="shared" si="35"/>
        <v>2</v>
      </c>
      <c r="Y127" s="129">
        <f t="shared" si="35"/>
        <v>2</v>
      </c>
      <c r="Z127" s="129">
        <f t="shared" si="35"/>
        <v>2</v>
      </c>
      <c r="AA127" s="129">
        <f t="shared" si="35"/>
        <v>2</v>
      </c>
      <c r="AB127" s="129">
        <f t="shared" si="35"/>
        <v>2</v>
      </c>
      <c r="AC127" s="129">
        <f t="shared" si="35"/>
        <v>2</v>
      </c>
      <c r="AD127" s="129">
        <f t="shared" si="35"/>
        <v>2</v>
      </c>
      <c r="AE127" s="129">
        <f t="shared" si="35"/>
        <v>2</v>
      </c>
      <c r="AF127" s="129">
        <f t="shared" si="35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132</v>
      </c>
      <c r="B128" s="128">
        <v>1.25</v>
      </c>
      <c r="C128" s="129">
        <f t="shared" si="34"/>
        <v>1.25</v>
      </c>
      <c r="D128" s="129">
        <f t="shared" si="34"/>
        <v>1.25</v>
      </c>
      <c r="E128" s="129">
        <f t="shared" si="34"/>
        <v>1.25</v>
      </c>
      <c r="F128" s="129">
        <f t="shared" si="34"/>
        <v>1.25</v>
      </c>
      <c r="G128" s="129">
        <f t="shared" si="34"/>
        <v>1.25</v>
      </c>
      <c r="H128" s="129">
        <f t="shared" si="34"/>
        <v>1.25</v>
      </c>
      <c r="I128" s="129">
        <f t="shared" si="34"/>
        <v>1.25</v>
      </c>
      <c r="J128" s="129">
        <f t="shared" si="34"/>
        <v>1.25</v>
      </c>
      <c r="K128" s="129">
        <f t="shared" si="34"/>
        <v>1.25</v>
      </c>
      <c r="L128" s="129">
        <f t="shared" si="34"/>
        <v>1.25</v>
      </c>
      <c r="M128" s="129">
        <f t="shared" si="34"/>
        <v>1.25</v>
      </c>
      <c r="N128" s="129">
        <f t="shared" si="34"/>
        <v>1.25</v>
      </c>
      <c r="O128" s="129">
        <f t="shared" si="34"/>
        <v>1.25</v>
      </c>
      <c r="P128" s="129">
        <f t="shared" si="34"/>
        <v>1.25</v>
      </c>
      <c r="Q128" s="129">
        <f t="shared" si="34"/>
        <v>1.25</v>
      </c>
      <c r="R128" s="129">
        <f t="shared" si="34"/>
        <v>1.25</v>
      </c>
      <c r="S128" s="129">
        <f t="shared" si="35"/>
        <v>1.25</v>
      </c>
      <c r="T128" s="129">
        <f t="shared" si="35"/>
        <v>1.25</v>
      </c>
      <c r="U128" s="129">
        <f t="shared" si="35"/>
        <v>1.25</v>
      </c>
      <c r="V128" s="129">
        <f t="shared" si="35"/>
        <v>1.25</v>
      </c>
      <c r="W128" s="129">
        <f t="shared" si="35"/>
        <v>1.25</v>
      </c>
      <c r="X128" s="129">
        <f t="shared" si="35"/>
        <v>1.25</v>
      </c>
      <c r="Y128" s="129">
        <f t="shared" si="35"/>
        <v>1.25</v>
      </c>
      <c r="Z128" s="129">
        <f t="shared" si="35"/>
        <v>1.25</v>
      </c>
      <c r="AA128" s="129">
        <f t="shared" si="35"/>
        <v>1.25</v>
      </c>
      <c r="AB128" s="129">
        <f t="shared" si="35"/>
        <v>1.25</v>
      </c>
      <c r="AC128" s="129">
        <f t="shared" si="35"/>
        <v>1.25</v>
      </c>
      <c r="AD128" s="129">
        <f t="shared" si="35"/>
        <v>1.25</v>
      </c>
      <c r="AE128" s="129">
        <f t="shared" si="35"/>
        <v>1.25</v>
      </c>
      <c r="AF128" s="129">
        <f t="shared" si="35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133</v>
      </c>
      <c r="B129" s="128">
        <v>1.1499999999999999</v>
      </c>
      <c r="C129" s="129">
        <f t="shared" si="34"/>
        <v>1.1499999999999999</v>
      </c>
      <c r="D129" s="129">
        <f t="shared" si="34"/>
        <v>1.1499999999999999</v>
      </c>
      <c r="E129" s="129">
        <f t="shared" si="34"/>
        <v>1.1499999999999999</v>
      </c>
      <c r="F129" s="129">
        <f t="shared" si="34"/>
        <v>1.1499999999999999</v>
      </c>
      <c r="G129" s="129">
        <f t="shared" si="34"/>
        <v>1.1499999999999999</v>
      </c>
      <c r="H129" s="129">
        <f t="shared" si="34"/>
        <v>1.1499999999999999</v>
      </c>
      <c r="I129" s="129">
        <f t="shared" si="34"/>
        <v>1.1499999999999999</v>
      </c>
      <c r="J129" s="129">
        <f t="shared" si="34"/>
        <v>1.1499999999999999</v>
      </c>
      <c r="K129" s="129">
        <f t="shared" si="34"/>
        <v>1.1499999999999999</v>
      </c>
      <c r="L129" s="129">
        <f t="shared" si="34"/>
        <v>1.1499999999999999</v>
      </c>
      <c r="M129" s="129">
        <f t="shared" si="34"/>
        <v>1.1499999999999999</v>
      </c>
      <c r="N129" s="129">
        <f t="shared" si="34"/>
        <v>1.1499999999999999</v>
      </c>
      <c r="O129" s="129">
        <f t="shared" si="34"/>
        <v>1.1499999999999999</v>
      </c>
      <c r="P129" s="129">
        <f t="shared" si="34"/>
        <v>1.1499999999999999</v>
      </c>
      <c r="Q129" s="129">
        <f t="shared" si="34"/>
        <v>1.1499999999999999</v>
      </c>
      <c r="R129" s="129">
        <f t="shared" si="34"/>
        <v>1.1499999999999999</v>
      </c>
      <c r="S129" s="129">
        <f t="shared" si="35"/>
        <v>1.1499999999999999</v>
      </c>
      <c r="T129" s="129">
        <f t="shared" si="35"/>
        <v>1.1499999999999999</v>
      </c>
      <c r="U129" s="129">
        <f t="shared" si="35"/>
        <v>1.1499999999999999</v>
      </c>
      <c r="V129" s="129">
        <f t="shared" si="35"/>
        <v>1.1499999999999999</v>
      </c>
      <c r="W129" s="129">
        <f t="shared" si="35"/>
        <v>1.1499999999999999</v>
      </c>
      <c r="X129" s="129">
        <f t="shared" si="35"/>
        <v>1.1499999999999999</v>
      </c>
      <c r="Y129" s="129">
        <f t="shared" si="35"/>
        <v>1.1499999999999999</v>
      </c>
      <c r="Z129" s="129">
        <f t="shared" si="35"/>
        <v>1.1499999999999999</v>
      </c>
      <c r="AA129" s="129">
        <f t="shared" si="35"/>
        <v>1.1499999999999999</v>
      </c>
      <c r="AB129" s="129">
        <f t="shared" si="35"/>
        <v>1.1499999999999999</v>
      </c>
      <c r="AC129" s="129">
        <f t="shared" si="35"/>
        <v>1.1499999999999999</v>
      </c>
      <c r="AD129" s="129">
        <f t="shared" si="35"/>
        <v>1.1499999999999999</v>
      </c>
      <c r="AE129" s="129">
        <f t="shared" si="35"/>
        <v>1.1499999999999999</v>
      </c>
      <c r="AF129" s="129">
        <f t="shared" si="35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134</v>
      </c>
      <c r="B130" s="128">
        <v>2.133</v>
      </c>
      <c r="C130" s="129">
        <f t="shared" si="34"/>
        <v>2.133</v>
      </c>
      <c r="D130" s="129">
        <f t="shared" si="34"/>
        <v>2.133</v>
      </c>
      <c r="E130" s="129">
        <f t="shared" si="34"/>
        <v>2.133</v>
      </c>
      <c r="F130" s="129">
        <f t="shared" si="34"/>
        <v>2.133</v>
      </c>
      <c r="G130" s="129">
        <f t="shared" si="34"/>
        <v>2.133</v>
      </c>
      <c r="H130" s="129">
        <f t="shared" si="34"/>
        <v>2.133</v>
      </c>
      <c r="I130" s="129">
        <f t="shared" si="34"/>
        <v>2.133</v>
      </c>
      <c r="J130" s="129">
        <f t="shared" si="34"/>
        <v>2.133</v>
      </c>
      <c r="K130" s="129">
        <f t="shared" si="34"/>
        <v>2.133</v>
      </c>
      <c r="L130" s="129">
        <f t="shared" si="34"/>
        <v>2.133</v>
      </c>
      <c r="M130" s="129">
        <f t="shared" si="34"/>
        <v>2.133</v>
      </c>
      <c r="N130" s="129">
        <f t="shared" si="34"/>
        <v>2.133</v>
      </c>
      <c r="O130" s="129">
        <f t="shared" si="34"/>
        <v>2.133</v>
      </c>
      <c r="P130" s="129">
        <f t="shared" si="34"/>
        <v>2.133</v>
      </c>
      <c r="Q130" s="129">
        <f t="shared" si="34"/>
        <v>2.133</v>
      </c>
      <c r="R130" s="129">
        <f t="shared" si="34"/>
        <v>2.133</v>
      </c>
      <c r="S130" s="129">
        <f t="shared" si="35"/>
        <v>2.133</v>
      </c>
      <c r="T130" s="129">
        <f t="shared" si="35"/>
        <v>2.133</v>
      </c>
      <c r="U130" s="129">
        <f t="shared" si="35"/>
        <v>2.133</v>
      </c>
      <c r="V130" s="129">
        <f t="shared" si="35"/>
        <v>2.133</v>
      </c>
      <c r="W130" s="129">
        <f t="shared" si="35"/>
        <v>2.133</v>
      </c>
      <c r="X130" s="129">
        <f t="shared" si="35"/>
        <v>2.133</v>
      </c>
      <c r="Y130" s="129">
        <f t="shared" si="35"/>
        <v>2.133</v>
      </c>
      <c r="Z130" s="129">
        <f t="shared" si="35"/>
        <v>2.133</v>
      </c>
      <c r="AA130" s="129">
        <f t="shared" si="35"/>
        <v>2.133</v>
      </c>
      <c r="AB130" s="129">
        <f t="shared" si="35"/>
        <v>2.133</v>
      </c>
      <c r="AC130" s="129">
        <f t="shared" si="35"/>
        <v>2.133</v>
      </c>
      <c r="AD130" s="129">
        <f t="shared" si="35"/>
        <v>2.133</v>
      </c>
      <c r="AE130" s="129">
        <f t="shared" si="35"/>
        <v>2.133</v>
      </c>
      <c r="AF130" s="129">
        <f t="shared" si="35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135</v>
      </c>
      <c r="B131" s="128">
        <v>2.09</v>
      </c>
      <c r="C131" s="129">
        <f t="shared" si="34"/>
        <v>2.09</v>
      </c>
      <c r="D131" s="129">
        <f t="shared" si="34"/>
        <v>2.09</v>
      </c>
      <c r="E131" s="129">
        <f t="shared" si="34"/>
        <v>2.09</v>
      </c>
      <c r="F131" s="129">
        <f t="shared" si="34"/>
        <v>2.09</v>
      </c>
      <c r="G131" s="129">
        <f t="shared" si="34"/>
        <v>2.09</v>
      </c>
      <c r="H131" s="129">
        <f t="shared" si="34"/>
        <v>2.09</v>
      </c>
      <c r="I131" s="129">
        <f t="shared" si="34"/>
        <v>2.09</v>
      </c>
      <c r="J131" s="129">
        <f t="shared" si="34"/>
        <v>2.09</v>
      </c>
      <c r="K131" s="129">
        <f t="shared" si="34"/>
        <v>2.09</v>
      </c>
      <c r="L131" s="129">
        <f t="shared" si="34"/>
        <v>2.09</v>
      </c>
      <c r="M131" s="129">
        <f t="shared" si="34"/>
        <v>2.09</v>
      </c>
      <c r="N131" s="129">
        <f t="shared" si="34"/>
        <v>2.09</v>
      </c>
      <c r="O131" s="129">
        <f t="shared" si="34"/>
        <v>2.09</v>
      </c>
      <c r="P131" s="129">
        <f t="shared" si="34"/>
        <v>2.09</v>
      </c>
      <c r="Q131" s="129">
        <f t="shared" si="34"/>
        <v>2.09</v>
      </c>
      <c r="R131" s="129">
        <f t="shared" si="34"/>
        <v>2.09</v>
      </c>
      <c r="S131" s="129">
        <f t="shared" si="35"/>
        <v>2.09</v>
      </c>
      <c r="T131" s="129">
        <f t="shared" si="35"/>
        <v>2.09</v>
      </c>
      <c r="U131" s="129">
        <f t="shared" si="35"/>
        <v>2.09</v>
      </c>
      <c r="V131" s="129">
        <f t="shared" si="35"/>
        <v>2.09</v>
      </c>
      <c r="W131" s="129">
        <f t="shared" si="35"/>
        <v>2.09</v>
      </c>
      <c r="X131" s="129">
        <f t="shared" si="35"/>
        <v>2.09</v>
      </c>
      <c r="Y131" s="129">
        <f t="shared" si="35"/>
        <v>2.09</v>
      </c>
      <c r="Z131" s="129">
        <f t="shared" si="35"/>
        <v>2.09</v>
      </c>
      <c r="AA131" s="129">
        <f t="shared" si="35"/>
        <v>2.09</v>
      </c>
      <c r="AB131" s="129">
        <f t="shared" si="35"/>
        <v>2.09</v>
      </c>
      <c r="AC131" s="129">
        <f t="shared" si="35"/>
        <v>2.09</v>
      </c>
      <c r="AD131" s="129">
        <f t="shared" si="35"/>
        <v>2.09</v>
      </c>
      <c r="AE131" s="129">
        <f t="shared" si="35"/>
        <v>2.09</v>
      </c>
      <c r="AF131" s="129">
        <f t="shared" si="35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136</v>
      </c>
      <c r="B132" s="128">
        <v>1.1399999999999999</v>
      </c>
      <c r="C132" s="129">
        <f t="shared" si="34"/>
        <v>1.1399999999999999</v>
      </c>
      <c r="D132" s="129">
        <f t="shared" si="34"/>
        <v>1.1399999999999999</v>
      </c>
      <c r="E132" s="129">
        <f t="shared" si="34"/>
        <v>1.1399999999999999</v>
      </c>
      <c r="F132" s="129">
        <f t="shared" si="34"/>
        <v>1.1399999999999999</v>
      </c>
      <c r="G132" s="129">
        <f t="shared" si="34"/>
        <v>1.1399999999999999</v>
      </c>
      <c r="H132" s="129">
        <f t="shared" si="34"/>
        <v>1.1399999999999999</v>
      </c>
      <c r="I132" s="129">
        <f t="shared" si="34"/>
        <v>1.1399999999999999</v>
      </c>
      <c r="J132" s="129">
        <f t="shared" si="34"/>
        <v>1.1399999999999999</v>
      </c>
      <c r="K132" s="129">
        <f t="shared" si="34"/>
        <v>1.1399999999999999</v>
      </c>
      <c r="L132" s="129">
        <f t="shared" si="34"/>
        <v>1.1399999999999999</v>
      </c>
      <c r="M132" s="129">
        <f t="shared" si="34"/>
        <v>1.1399999999999999</v>
      </c>
      <c r="N132" s="129">
        <f t="shared" si="34"/>
        <v>1.1399999999999999</v>
      </c>
      <c r="O132" s="129">
        <f t="shared" si="34"/>
        <v>1.1399999999999999</v>
      </c>
      <c r="P132" s="129">
        <f t="shared" si="34"/>
        <v>1.1399999999999999</v>
      </c>
      <c r="Q132" s="129">
        <f t="shared" si="34"/>
        <v>1.1399999999999999</v>
      </c>
      <c r="R132" s="129">
        <f t="shared" si="34"/>
        <v>1.1399999999999999</v>
      </c>
      <c r="S132" s="129">
        <f t="shared" si="35"/>
        <v>1.1399999999999999</v>
      </c>
      <c r="T132" s="129">
        <f t="shared" si="35"/>
        <v>1.1399999999999999</v>
      </c>
      <c r="U132" s="129">
        <f t="shared" si="35"/>
        <v>1.1399999999999999</v>
      </c>
      <c r="V132" s="129">
        <f t="shared" si="35"/>
        <v>1.1399999999999999</v>
      </c>
      <c r="W132" s="129">
        <f t="shared" si="35"/>
        <v>1.1399999999999999</v>
      </c>
      <c r="X132" s="129">
        <f t="shared" si="35"/>
        <v>1.1399999999999999</v>
      </c>
      <c r="Y132" s="129">
        <f t="shared" si="35"/>
        <v>1.1399999999999999</v>
      </c>
      <c r="Z132" s="129">
        <f t="shared" si="35"/>
        <v>1.1399999999999999</v>
      </c>
      <c r="AA132" s="129">
        <f t="shared" si="35"/>
        <v>1.1399999999999999</v>
      </c>
      <c r="AB132" s="129">
        <f t="shared" si="35"/>
        <v>1.1399999999999999</v>
      </c>
      <c r="AC132" s="129">
        <f t="shared" si="35"/>
        <v>1.1399999999999999</v>
      </c>
      <c r="AD132" s="129">
        <f t="shared" si="35"/>
        <v>1.1399999999999999</v>
      </c>
      <c r="AE132" s="129">
        <f t="shared" si="35"/>
        <v>1.1399999999999999</v>
      </c>
      <c r="AF132" s="129">
        <f t="shared" si="35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137</v>
      </c>
      <c r="B133" s="128">
        <v>0.82</v>
      </c>
      <c r="C133" s="129">
        <f t="shared" si="34"/>
        <v>0.82</v>
      </c>
      <c r="D133" s="129">
        <f t="shared" si="34"/>
        <v>0.82</v>
      </c>
      <c r="E133" s="129">
        <f t="shared" si="34"/>
        <v>0.82</v>
      </c>
      <c r="F133" s="129">
        <f t="shared" si="34"/>
        <v>0.82</v>
      </c>
      <c r="G133" s="129">
        <f t="shared" si="34"/>
        <v>0.82</v>
      </c>
      <c r="H133" s="129">
        <f t="shared" si="34"/>
        <v>0.82</v>
      </c>
      <c r="I133" s="129">
        <f t="shared" si="34"/>
        <v>0.82</v>
      </c>
      <c r="J133" s="129">
        <f t="shared" si="34"/>
        <v>0.82</v>
      </c>
      <c r="K133" s="129">
        <f t="shared" si="34"/>
        <v>0.82</v>
      </c>
      <c r="L133" s="129">
        <f t="shared" si="34"/>
        <v>0.82</v>
      </c>
      <c r="M133" s="129">
        <f t="shared" si="34"/>
        <v>0.82</v>
      </c>
      <c r="N133" s="129">
        <f t="shared" si="34"/>
        <v>0.82</v>
      </c>
      <c r="O133" s="129">
        <f t="shared" si="34"/>
        <v>0.82</v>
      </c>
      <c r="P133" s="129">
        <f t="shared" si="34"/>
        <v>0.82</v>
      </c>
      <c r="Q133" s="129">
        <f t="shared" si="34"/>
        <v>0.82</v>
      </c>
      <c r="R133" s="129">
        <f t="shared" si="34"/>
        <v>0.82</v>
      </c>
      <c r="S133" s="129">
        <f t="shared" si="35"/>
        <v>0.82</v>
      </c>
      <c r="T133" s="129">
        <f t="shared" si="35"/>
        <v>0.82</v>
      </c>
      <c r="U133" s="129">
        <f t="shared" si="35"/>
        <v>0.82</v>
      </c>
      <c r="V133" s="129">
        <f t="shared" si="35"/>
        <v>0.82</v>
      </c>
      <c r="W133" s="129">
        <f t="shared" si="35"/>
        <v>0.82</v>
      </c>
      <c r="X133" s="129">
        <f t="shared" si="35"/>
        <v>0.82</v>
      </c>
      <c r="Y133" s="129">
        <f t="shared" si="35"/>
        <v>0.82</v>
      </c>
      <c r="Z133" s="129">
        <f t="shared" si="35"/>
        <v>0.82</v>
      </c>
      <c r="AA133" s="129">
        <f t="shared" si="35"/>
        <v>0.82</v>
      </c>
      <c r="AB133" s="129">
        <f t="shared" si="35"/>
        <v>0.82</v>
      </c>
      <c r="AC133" s="129">
        <f t="shared" si="35"/>
        <v>0.82</v>
      </c>
      <c r="AD133" s="129">
        <f t="shared" si="35"/>
        <v>0.82</v>
      </c>
      <c r="AE133" s="129">
        <f t="shared" si="35"/>
        <v>0.82</v>
      </c>
      <c r="AF133" s="129">
        <f t="shared" si="35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138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139</v>
      </c>
      <c r="B135" s="128">
        <v>2</v>
      </c>
      <c r="C135" s="129">
        <f t="shared" ref="C135:R141" si="36">B135</f>
        <v>2</v>
      </c>
      <c r="D135" s="129">
        <f t="shared" si="36"/>
        <v>2</v>
      </c>
      <c r="E135" s="129">
        <f t="shared" si="36"/>
        <v>2</v>
      </c>
      <c r="F135" s="129">
        <f t="shared" si="36"/>
        <v>2</v>
      </c>
      <c r="G135" s="129">
        <f t="shared" si="36"/>
        <v>2</v>
      </c>
      <c r="H135" s="129">
        <f t="shared" si="36"/>
        <v>2</v>
      </c>
      <c r="I135" s="129">
        <f t="shared" si="36"/>
        <v>2</v>
      </c>
      <c r="J135" s="129">
        <f t="shared" si="36"/>
        <v>2</v>
      </c>
      <c r="K135" s="129">
        <f t="shared" si="36"/>
        <v>2</v>
      </c>
      <c r="L135" s="129">
        <f t="shared" si="36"/>
        <v>2</v>
      </c>
      <c r="M135" s="129">
        <f t="shared" si="36"/>
        <v>2</v>
      </c>
      <c r="N135" s="129">
        <f t="shared" si="36"/>
        <v>2</v>
      </c>
      <c r="O135" s="129">
        <f t="shared" si="36"/>
        <v>2</v>
      </c>
      <c r="P135" s="129">
        <f t="shared" si="36"/>
        <v>2</v>
      </c>
      <c r="Q135" s="129">
        <f t="shared" si="36"/>
        <v>2</v>
      </c>
      <c r="R135" s="129">
        <f t="shared" si="36"/>
        <v>2</v>
      </c>
      <c r="S135" s="129">
        <f t="shared" ref="S135:AF141" si="37">R135</f>
        <v>2</v>
      </c>
      <c r="T135" s="129">
        <f t="shared" si="37"/>
        <v>2</v>
      </c>
      <c r="U135" s="129">
        <f t="shared" si="37"/>
        <v>2</v>
      </c>
      <c r="V135" s="129">
        <f t="shared" si="37"/>
        <v>2</v>
      </c>
      <c r="W135" s="129">
        <f t="shared" si="37"/>
        <v>2</v>
      </c>
      <c r="X135" s="129">
        <f t="shared" si="37"/>
        <v>2</v>
      </c>
      <c r="Y135" s="129">
        <f t="shared" si="37"/>
        <v>2</v>
      </c>
      <c r="Z135" s="129">
        <f t="shared" si="37"/>
        <v>2</v>
      </c>
      <c r="AA135" s="129">
        <f t="shared" si="37"/>
        <v>2</v>
      </c>
      <c r="AB135" s="129">
        <f t="shared" si="37"/>
        <v>2</v>
      </c>
      <c r="AC135" s="129">
        <f t="shared" si="37"/>
        <v>2</v>
      </c>
      <c r="AD135" s="129">
        <f t="shared" si="37"/>
        <v>2</v>
      </c>
      <c r="AE135" s="129">
        <f t="shared" si="37"/>
        <v>2</v>
      </c>
      <c r="AF135" s="129">
        <f t="shared" si="37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140</v>
      </c>
      <c r="B136" s="128">
        <v>5.61</v>
      </c>
      <c r="C136" s="129">
        <f t="shared" si="36"/>
        <v>5.61</v>
      </c>
      <c r="D136" s="129">
        <f t="shared" si="36"/>
        <v>5.61</v>
      </c>
      <c r="E136" s="129">
        <f t="shared" si="36"/>
        <v>5.61</v>
      </c>
      <c r="F136" s="129">
        <f t="shared" si="36"/>
        <v>5.61</v>
      </c>
      <c r="G136" s="129">
        <f t="shared" si="36"/>
        <v>5.61</v>
      </c>
      <c r="H136" s="129">
        <f t="shared" si="36"/>
        <v>5.61</v>
      </c>
      <c r="I136" s="129">
        <f t="shared" si="36"/>
        <v>5.61</v>
      </c>
      <c r="J136" s="129">
        <f t="shared" si="36"/>
        <v>5.61</v>
      </c>
      <c r="K136" s="129">
        <f t="shared" si="36"/>
        <v>5.61</v>
      </c>
      <c r="L136" s="129">
        <f t="shared" si="36"/>
        <v>5.61</v>
      </c>
      <c r="M136" s="129">
        <f t="shared" si="36"/>
        <v>5.61</v>
      </c>
      <c r="N136" s="129">
        <f t="shared" si="36"/>
        <v>5.61</v>
      </c>
      <c r="O136" s="129">
        <f t="shared" si="36"/>
        <v>5.61</v>
      </c>
      <c r="P136" s="129">
        <f t="shared" si="36"/>
        <v>5.61</v>
      </c>
      <c r="Q136" s="129">
        <f t="shared" si="36"/>
        <v>5.61</v>
      </c>
      <c r="R136" s="129">
        <f t="shared" si="36"/>
        <v>5.61</v>
      </c>
      <c r="S136" s="129">
        <f t="shared" si="37"/>
        <v>5.61</v>
      </c>
      <c r="T136" s="129">
        <f t="shared" si="37"/>
        <v>5.61</v>
      </c>
      <c r="U136" s="129">
        <f t="shared" si="37"/>
        <v>5.61</v>
      </c>
      <c r="V136" s="129">
        <f t="shared" si="37"/>
        <v>5.61</v>
      </c>
      <c r="W136" s="129">
        <f t="shared" si="37"/>
        <v>5.61</v>
      </c>
      <c r="X136" s="129">
        <f t="shared" si="37"/>
        <v>5.61</v>
      </c>
      <c r="Y136" s="129">
        <f t="shared" si="37"/>
        <v>5.61</v>
      </c>
      <c r="Z136" s="129">
        <f t="shared" si="37"/>
        <v>5.61</v>
      </c>
      <c r="AA136" s="129">
        <f t="shared" si="37"/>
        <v>5.61</v>
      </c>
      <c r="AB136" s="129">
        <f t="shared" si="37"/>
        <v>5.61</v>
      </c>
      <c r="AC136" s="129">
        <f t="shared" si="37"/>
        <v>5.61</v>
      </c>
      <c r="AD136" s="129">
        <f t="shared" si="37"/>
        <v>5.61</v>
      </c>
      <c r="AE136" s="129">
        <f t="shared" si="37"/>
        <v>5.61</v>
      </c>
      <c r="AF136" s="129">
        <f t="shared" si="37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141</v>
      </c>
      <c r="B137" s="128">
        <v>1.25</v>
      </c>
      <c r="C137" s="129">
        <f t="shared" si="36"/>
        <v>1.25</v>
      </c>
      <c r="D137" s="129">
        <f t="shared" si="36"/>
        <v>1.25</v>
      </c>
      <c r="E137" s="129">
        <f t="shared" si="36"/>
        <v>1.25</v>
      </c>
      <c r="F137" s="129">
        <f t="shared" si="36"/>
        <v>1.25</v>
      </c>
      <c r="G137" s="129">
        <f t="shared" si="36"/>
        <v>1.25</v>
      </c>
      <c r="H137" s="129">
        <f t="shared" si="36"/>
        <v>1.25</v>
      </c>
      <c r="I137" s="129">
        <f t="shared" si="36"/>
        <v>1.25</v>
      </c>
      <c r="J137" s="129">
        <f t="shared" si="36"/>
        <v>1.25</v>
      </c>
      <c r="K137" s="129">
        <f t="shared" si="36"/>
        <v>1.25</v>
      </c>
      <c r="L137" s="129">
        <f t="shared" si="36"/>
        <v>1.25</v>
      </c>
      <c r="M137" s="129">
        <f t="shared" si="36"/>
        <v>1.25</v>
      </c>
      <c r="N137" s="129">
        <f t="shared" si="36"/>
        <v>1.25</v>
      </c>
      <c r="O137" s="129">
        <f t="shared" si="36"/>
        <v>1.25</v>
      </c>
      <c r="P137" s="129">
        <f t="shared" si="36"/>
        <v>1.25</v>
      </c>
      <c r="Q137" s="129">
        <f t="shared" si="36"/>
        <v>1.25</v>
      </c>
      <c r="R137" s="129">
        <f t="shared" si="36"/>
        <v>1.25</v>
      </c>
      <c r="S137" s="129">
        <f t="shared" si="37"/>
        <v>1.25</v>
      </c>
      <c r="T137" s="129">
        <f t="shared" si="37"/>
        <v>1.25</v>
      </c>
      <c r="U137" s="129">
        <f t="shared" si="37"/>
        <v>1.25</v>
      </c>
      <c r="V137" s="129">
        <f t="shared" si="37"/>
        <v>1.25</v>
      </c>
      <c r="W137" s="129">
        <f t="shared" si="37"/>
        <v>1.25</v>
      </c>
      <c r="X137" s="129">
        <f t="shared" si="37"/>
        <v>1.25</v>
      </c>
      <c r="Y137" s="129">
        <f t="shared" si="37"/>
        <v>1.25</v>
      </c>
      <c r="Z137" s="129">
        <f t="shared" si="37"/>
        <v>1.25</v>
      </c>
      <c r="AA137" s="129">
        <f t="shared" si="37"/>
        <v>1.25</v>
      </c>
      <c r="AB137" s="129">
        <f t="shared" si="37"/>
        <v>1.25</v>
      </c>
      <c r="AC137" s="129">
        <f t="shared" si="37"/>
        <v>1.25</v>
      </c>
      <c r="AD137" s="129">
        <f t="shared" si="37"/>
        <v>1.25</v>
      </c>
      <c r="AE137" s="129">
        <f t="shared" si="37"/>
        <v>1.25</v>
      </c>
      <c r="AF137" s="129">
        <f t="shared" si="37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142</v>
      </c>
      <c r="B138" s="128">
        <v>1.25</v>
      </c>
      <c r="C138" s="129">
        <f t="shared" si="36"/>
        <v>1.25</v>
      </c>
      <c r="D138" s="129">
        <f t="shared" si="36"/>
        <v>1.25</v>
      </c>
      <c r="E138" s="129">
        <f t="shared" si="36"/>
        <v>1.25</v>
      </c>
      <c r="F138" s="129">
        <f t="shared" si="36"/>
        <v>1.25</v>
      </c>
      <c r="G138" s="129">
        <f t="shared" si="36"/>
        <v>1.25</v>
      </c>
      <c r="H138" s="129">
        <f t="shared" si="36"/>
        <v>1.25</v>
      </c>
      <c r="I138" s="129">
        <f t="shared" si="36"/>
        <v>1.25</v>
      </c>
      <c r="J138" s="129">
        <f t="shared" si="36"/>
        <v>1.25</v>
      </c>
      <c r="K138" s="129">
        <f t="shared" si="36"/>
        <v>1.25</v>
      </c>
      <c r="L138" s="129">
        <f t="shared" si="36"/>
        <v>1.25</v>
      </c>
      <c r="M138" s="129">
        <f t="shared" si="36"/>
        <v>1.25</v>
      </c>
      <c r="N138" s="129">
        <f t="shared" si="36"/>
        <v>1.25</v>
      </c>
      <c r="O138" s="129">
        <f t="shared" si="36"/>
        <v>1.25</v>
      </c>
      <c r="P138" s="129">
        <f t="shared" si="36"/>
        <v>1.25</v>
      </c>
      <c r="Q138" s="129">
        <f t="shared" si="36"/>
        <v>1.25</v>
      </c>
      <c r="R138" s="129">
        <f t="shared" si="36"/>
        <v>1.25</v>
      </c>
      <c r="S138" s="129">
        <f t="shared" si="37"/>
        <v>1.25</v>
      </c>
      <c r="T138" s="129">
        <f t="shared" si="37"/>
        <v>1.25</v>
      </c>
      <c r="U138" s="129">
        <f t="shared" si="37"/>
        <v>1.25</v>
      </c>
      <c r="V138" s="129">
        <f t="shared" si="37"/>
        <v>1.25</v>
      </c>
      <c r="W138" s="129">
        <f t="shared" si="37"/>
        <v>1.25</v>
      </c>
      <c r="X138" s="129">
        <f t="shared" si="37"/>
        <v>1.25</v>
      </c>
      <c r="Y138" s="129">
        <f t="shared" si="37"/>
        <v>1.25</v>
      </c>
      <c r="Z138" s="129">
        <f t="shared" si="37"/>
        <v>1.25</v>
      </c>
      <c r="AA138" s="129">
        <f t="shared" si="37"/>
        <v>1.25</v>
      </c>
      <c r="AB138" s="129">
        <f t="shared" si="37"/>
        <v>1.25</v>
      </c>
      <c r="AC138" s="129">
        <f t="shared" si="37"/>
        <v>1.25</v>
      </c>
      <c r="AD138" s="129">
        <f t="shared" si="37"/>
        <v>1.25</v>
      </c>
      <c r="AE138" s="129">
        <f t="shared" si="37"/>
        <v>1.25</v>
      </c>
      <c r="AF138" s="129">
        <f t="shared" si="37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143</v>
      </c>
      <c r="B139" s="128">
        <v>1.46</v>
      </c>
      <c r="C139" s="129">
        <f t="shared" si="36"/>
        <v>1.46</v>
      </c>
      <c r="D139" s="129">
        <f t="shared" si="36"/>
        <v>1.46</v>
      </c>
      <c r="E139" s="129">
        <f t="shared" si="36"/>
        <v>1.46</v>
      </c>
      <c r="F139" s="129">
        <f t="shared" si="36"/>
        <v>1.46</v>
      </c>
      <c r="G139" s="129">
        <f t="shared" si="36"/>
        <v>1.46</v>
      </c>
      <c r="H139" s="129">
        <f t="shared" si="36"/>
        <v>1.46</v>
      </c>
      <c r="I139" s="129">
        <f t="shared" si="36"/>
        <v>1.46</v>
      </c>
      <c r="J139" s="129">
        <f t="shared" si="36"/>
        <v>1.46</v>
      </c>
      <c r="K139" s="129">
        <f t="shared" si="36"/>
        <v>1.46</v>
      </c>
      <c r="L139" s="129">
        <f t="shared" si="36"/>
        <v>1.46</v>
      </c>
      <c r="M139" s="129">
        <f t="shared" si="36"/>
        <v>1.46</v>
      </c>
      <c r="N139" s="129">
        <f t="shared" si="36"/>
        <v>1.46</v>
      </c>
      <c r="O139" s="129">
        <f t="shared" si="36"/>
        <v>1.46</v>
      </c>
      <c r="P139" s="129">
        <f t="shared" si="36"/>
        <v>1.46</v>
      </c>
      <c r="Q139" s="129">
        <f t="shared" si="36"/>
        <v>1.46</v>
      </c>
      <c r="R139" s="129">
        <f t="shared" si="36"/>
        <v>1.46</v>
      </c>
      <c r="S139" s="129">
        <f t="shared" si="37"/>
        <v>1.46</v>
      </c>
      <c r="T139" s="129">
        <f t="shared" si="37"/>
        <v>1.46</v>
      </c>
      <c r="U139" s="129">
        <f t="shared" si="37"/>
        <v>1.46</v>
      </c>
      <c r="V139" s="129">
        <f t="shared" si="37"/>
        <v>1.46</v>
      </c>
      <c r="W139" s="129">
        <f t="shared" si="37"/>
        <v>1.46</v>
      </c>
      <c r="X139" s="129">
        <f t="shared" si="37"/>
        <v>1.46</v>
      </c>
      <c r="Y139" s="129">
        <f t="shared" si="37"/>
        <v>1.46</v>
      </c>
      <c r="Z139" s="129">
        <f t="shared" si="37"/>
        <v>1.46</v>
      </c>
      <c r="AA139" s="129">
        <f t="shared" si="37"/>
        <v>1.46</v>
      </c>
      <c r="AB139" s="129">
        <f t="shared" si="37"/>
        <v>1.46</v>
      </c>
      <c r="AC139" s="129">
        <f t="shared" si="37"/>
        <v>1.46</v>
      </c>
      <c r="AD139" s="129">
        <f t="shared" si="37"/>
        <v>1.46</v>
      </c>
      <c r="AE139" s="129">
        <f t="shared" si="37"/>
        <v>1.46</v>
      </c>
      <c r="AF139" s="129">
        <f t="shared" si="37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144</v>
      </c>
      <c r="B140" s="128">
        <v>3</v>
      </c>
      <c r="C140" s="129">
        <f t="shared" si="36"/>
        <v>3</v>
      </c>
      <c r="D140" s="129">
        <f t="shared" si="36"/>
        <v>3</v>
      </c>
      <c r="E140" s="129">
        <f t="shared" si="36"/>
        <v>3</v>
      </c>
      <c r="F140" s="129">
        <f t="shared" si="36"/>
        <v>3</v>
      </c>
      <c r="G140" s="129">
        <f t="shared" si="36"/>
        <v>3</v>
      </c>
      <c r="H140" s="129">
        <f t="shared" si="36"/>
        <v>3</v>
      </c>
      <c r="I140" s="129">
        <f t="shared" si="36"/>
        <v>3</v>
      </c>
      <c r="J140" s="129">
        <f t="shared" si="36"/>
        <v>3</v>
      </c>
      <c r="K140" s="129">
        <f t="shared" si="36"/>
        <v>3</v>
      </c>
      <c r="L140" s="129">
        <f t="shared" si="36"/>
        <v>3</v>
      </c>
      <c r="M140" s="129">
        <f t="shared" si="36"/>
        <v>3</v>
      </c>
      <c r="N140" s="129">
        <f t="shared" si="36"/>
        <v>3</v>
      </c>
      <c r="O140" s="129">
        <f t="shared" si="36"/>
        <v>3</v>
      </c>
      <c r="P140" s="129">
        <f t="shared" si="36"/>
        <v>3</v>
      </c>
      <c r="Q140" s="129">
        <f t="shared" si="36"/>
        <v>3</v>
      </c>
      <c r="R140" s="129">
        <f t="shared" si="36"/>
        <v>3</v>
      </c>
      <c r="S140" s="129">
        <f t="shared" si="37"/>
        <v>3</v>
      </c>
      <c r="T140" s="129">
        <f t="shared" si="37"/>
        <v>3</v>
      </c>
      <c r="U140" s="129">
        <f t="shared" si="37"/>
        <v>3</v>
      </c>
      <c r="V140" s="129">
        <f t="shared" si="37"/>
        <v>3</v>
      </c>
      <c r="W140" s="129">
        <f t="shared" si="37"/>
        <v>3</v>
      </c>
      <c r="X140" s="129">
        <f t="shared" si="37"/>
        <v>3</v>
      </c>
      <c r="Y140" s="129">
        <f t="shared" si="37"/>
        <v>3</v>
      </c>
      <c r="Z140" s="129">
        <f t="shared" si="37"/>
        <v>3</v>
      </c>
      <c r="AA140" s="129">
        <f t="shared" si="37"/>
        <v>3</v>
      </c>
      <c r="AB140" s="129">
        <f t="shared" si="37"/>
        <v>3</v>
      </c>
      <c r="AC140" s="129">
        <f t="shared" si="37"/>
        <v>3</v>
      </c>
      <c r="AD140" s="129">
        <f t="shared" si="37"/>
        <v>3</v>
      </c>
      <c r="AE140" s="129">
        <f t="shared" si="37"/>
        <v>3</v>
      </c>
      <c r="AF140" s="129">
        <f t="shared" si="37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145</v>
      </c>
      <c r="B141" s="128">
        <v>3.3</v>
      </c>
      <c r="C141" s="129">
        <f t="shared" si="36"/>
        <v>3.3</v>
      </c>
      <c r="D141" s="129">
        <f t="shared" si="36"/>
        <v>3.3</v>
      </c>
      <c r="E141" s="129">
        <f t="shared" si="36"/>
        <v>3.3</v>
      </c>
      <c r="F141" s="129">
        <f t="shared" si="36"/>
        <v>3.3</v>
      </c>
      <c r="G141" s="129">
        <f t="shared" si="36"/>
        <v>3.3</v>
      </c>
      <c r="H141" s="129">
        <f t="shared" si="36"/>
        <v>3.3</v>
      </c>
      <c r="I141" s="129">
        <f t="shared" si="36"/>
        <v>3.3</v>
      </c>
      <c r="J141" s="129">
        <f t="shared" si="36"/>
        <v>3.3</v>
      </c>
      <c r="K141" s="129">
        <f t="shared" si="36"/>
        <v>3.3</v>
      </c>
      <c r="L141" s="129">
        <f t="shared" si="36"/>
        <v>3.3</v>
      </c>
      <c r="M141" s="129">
        <f t="shared" si="36"/>
        <v>3.3</v>
      </c>
      <c r="N141" s="129">
        <f t="shared" si="36"/>
        <v>3.3</v>
      </c>
      <c r="O141" s="129">
        <f t="shared" si="36"/>
        <v>3.3</v>
      </c>
      <c r="P141" s="129">
        <f t="shared" si="36"/>
        <v>3.3</v>
      </c>
      <c r="Q141" s="129">
        <f t="shared" si="36"/>
        <v>3.3</v>
      </c>
      <c r="R141" s="129">
        <f t="shared" si="36"/>
        <v>3.3</v>
      </c>
      <c r="S141" s="129">
        <f t="shared" si="37"/>
        <v>3.3</v>
      </c>
      <c r="T141" s="129">
        <f t="shared" si="37"/>
        <v>3.3</v>
      </c>
      <c r="U141" s="129">
        <f t="shared" si="37"/>
        <v>3.3</v>
      </c>
      <c r="V141" s="129">
        <f t="shared" si="37"/>
        <v>3.3</v>
      </c>
      <c r="W141" s="129">
        <f t="shared" si="37"/>
        <v>3.3</v>
      </c>
      <c r="X141" s="129">
        <f t="shared" si="37"/>
        <v>3.3</v>
      </c>
      <c r="Y141" s="129">
        <f t="shared" si="37"/>
        <v>3.3</v>
      </c>
      <c r="Z141" s="129">
        <f t="shared" si="37"/>
        <v>3.3</v>
      </c>
      <c r="AA141" s="129">
        <f t="shared" si="37"/>
        <v>3.3</v>
      </c>
      <c r="AB141" s="129">
        <f t="shared" si="37"/>
        <v>3.3</v>
      </c>
      <c r="AC141" s="129">
        <f t="shared" si="37"/>
        <v>3.3</v>
      </c>
      <c r="AD141" s="129">
        <f t="shared" si="37"/>
        <v>3.3</v>
      </c>
      <c r="AE141" s="129">
        <f t="shared" si="37"/>
        <v>3.3</v>
      </c>
      <c r="AF141" s="129">
        <f t="shared" si="37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146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147</v>
      </c>
      <c r="B143" s="128">
        <v>1.76</v>
      </c>
      <c r="C143" s="129">
        <f t="shared" ref="C143:R144" si="38">B143</f>
        <v>1.76</v>
      </c>
      <c r="D143" s="129">
        <f t="shared" si="38"/>
        <v>1.76</v>
      </c>
      <c r="E143" s="129">
        <f t="shared" si="38"/>
        <v>1.76</v>
      </c>
      <c r="F143" s="129">
        <f t="shared" si="38"/>
        <v>1.76</v>
      </c>
      <c r="G143" s="129">
        <f t="shared" si="38"/>
        <v>1.76</v>
      </c>
      <c r="H143" s="129">
        <f t="shared" si="38"/>
        <v>1.76</v>
      </c>
      <c r="I143" s="129">
        <f t="shared" si="38"/>
        <v>1.76</v>
      </c>
      <c r="J143" s="129">
        <f t="shared" si="38"/>
        <v>1.76</v>
      </c>
      <c r="K143" s="129">
        <f t="shared" si="38"/>
        <v>1.76</v>
      </c>
      <c r="L143" s="129">
        <f t="shared" si="38"/>
        <v>1.76</v>
      </c>
      <c r="M143" s="129">
        <f t="shared" si="38"/>
        <v>1.76</v>
      </c>
      <c r="N143" s="129">
        <f t="shared" si="38"/>
        <v>1.76</v>
      </c>
      <c r="O143" s="129">
        <f t="shared" si="38"/>
        <v>1.76</v>
      </c>
      <c r="P143" s="129">
        <f t="shared" si="38"/>
        <v>1.76</v>
      </c>
      <c r="Q143" s="129">
        <f t="shared" si="38"/>
        <v>1.76</v>
      </c>
      <c r="R143" s="129">
        <f t="shared" si="38"/>
        <v>1.76</v>
      </c>
      <c r="S143" s="129">
        <f t="shared" ref="S143:AF144" si="39">R143</f>
        <v>1.76</v>
      </c>
      <c r="T143" s="129">
        <f t="shared" si="39"/>
        <v>1.76</v>
      </c>
      <c r="U143" s="129">
        <f t="shared" si="39"/>
        <v>1.76</v>
      </c>
      <c r="V143" s="129">
        <f t="shared" si="39"/>
        <v>1.76</v>
      </c>
      <c r="W143" s="129">
        <f t="shared" si="39"/>
        <v>1.76</v>
      </c>
      <c r="X143" s="129">
        <f t="shared" si="39"/>
        <v>1.76</v>
      </c>
      <c r="Y143" s="129">
        <f t="shared" si="39"/>
        <v>1.76</v>
      </c>
      <c r="Z143" s="129">
        <f t="shared" si="39"/>
        <v>1.76</v>
      </c>
      <c r="AA143" s="129">
        <f t="shared" si="39"/>
        <v>1.76</v>
      </c>
      <c r="AB143" s="129">
        <f t="shared" si="39"/>
        <v>1.76</v>
      </c>
      <c r="AC143" s="129">
        <f t="shared" si="39"/>
        <v>1.76</v>
      </c>
      <c r="AD143" s="129">
        <f t="shared" si="39"/>
        <v>1.76</v>
      </c>
      <c r="AE143" s="129">
        <f t="shared" si="39"/>
        <v>1.76</v>
      </c>
      <c r="AF143" s="129">
        <f t="shared" si="39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148</v>
      </c>
      <c r="B144" s="128">
        <v>0</v>
      </c>
      <c r="C144" s="129">
        <f t="shared" si="38"/>
        <v>0</v>
      </c>
      <c r="D144" s="129">
        <f t="shared" si="38"/>
        <v>0</v>
      </c>
      <c r="E144" s="129">
        <f t="shared" si="38"/>
        <v>0</v>
      </c>
      <c r="F144" s="129">
        <f t="shared" si="38"/>
        <v>0</v>
      </c>
      <c r="G144" s="129">
        <f t="shared" si="38"/>
        <v>0</v>
      </c>
      <c r="H144" s="129">
        <f t="shared" si="38"/>
        <v>0</v>
      </c>
      <c r="I144" s="129">
        <f t="shared" si="38"/>
        <v>0</v>
      </c>
      <c r="J144" s="129">
        <f t="shared" si="38"/>
        <v>0</v>
      </c>
      <c r="K144" s="129">
        <f t="shared" si="38"/>
        <v>0</v>
      </c>
      <c r="L144" s="129">
        <f t="shared" si="38"/>
        <v>0</v>
      </c>
      <c r="M144" s="129">
        <f t="shared" si="38"/>
        <v>0</v>
      </c>
      <c r="N144" s="129">
        <f t="shared" si="38"/>
        <v>0</v>
      </c>
      <c r="O144" s="129">
        <f t="shared" si="38"/>
        <v>0</v>
      </c>
      <c r="P144" s="129">
        <f t="shared" si="38"/>
        <v>0</v>
      </c>
      <c r="Q144" s="129">
        <f t="shared" si="38"/>
        <v>0</v>
      </c>
      <c r="R144" s="129">
        <f t="shared" si="38"/>
        <v>0</v>
      </c>
      <c r="S144" s="129">
        <f t="shared" si="39"/>
        <v>0</v>
      </c>
      <c r="T144" s="129">
        <f t="shared" si="39"/>
        <v>0</v>
      </c>
      <c r="U144" s="129">
        <f t="shared" si="39"/>
        <v>0</v>
      </c>
      <c r="V144" s="129">
        <f t="shared" si="39"/>
        <v>0</v>
      </c>
      <c r="W144" s="129">
        <f t="shared" si="39"/>
        <v>0</v>
      </c>
      <c r="X144" s="129">
        <f t="shared" si="39"/>
        <v>0</v>
      </c>
      <c r="Y144" s="129">
        <f t="shared" si="39"/>
        <v>0</v>
      </c>
      <c r="Z144" s="129">
        <f t="shared" si="39"/>
        <v>0</v>
      </c>
      <c r="AA144" s="129">
        <f t="shared" si="39"/>
        <v>0</v>
      </c>
      <c r="AB144" s="129">
        <f t="shared" si="39"/>
        <v>0</v>
      </c>
      <c r="AC144" s="129">
        <f t="shared" si="39"/>
        <v>0</v>
      </c>
      <c r="AD144" s="129">
        <f t="shared" si="39"/>
        <v>0</v>
      </c>
      <c r="AE144" s="129">
        <f t="shared" si="39"/>
        <v>0</v>
      </c>
      <c r="AF144" s="129">
        <f t="shared" si="39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149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150</v>
      </c>
      <c r="B146" s="128">
        <v>0.1</v>
      </c>
      <c r="C146" s="129">
        <f t="shared" ref="C146:R149" si="40">B146</f>
        <v>0.1</v>
      </c>
      <c r="D146" s="129">
        <f t="shared" si="40"/>
        <v>0.1</v>
      </c>
      <c r="E146" s="129">
        <f t="shared" si="40"/>
        <v>0.1</v>
      </c>
      <c r="F146" s="129">
        <f t="shared" si="40"/>
        <v>0.1</v>
      </c>
      <c r="G146" s="129">
        <f t="shared" si="40"/>
        <v>0.1</v>
      </c>
      <c r="H146" s="129">
        <f t="shared" si="40"/>
        <v>0.1</v>
      </c>
      <c r="I146" s="129">
        <f t="shared" si="40"/>
        <v>0.1</v>
      </c>
      <c r="J146" s="129">
        <f t="shared" si="40"/>
        <v>0.1</v>
      </c>
      <c r="K146" s="129">
        <f t="shared" si="40"/>
        <v>0.1</v>
      </c>
      <c r="L146" s="129">
        <f t="shared" si="40"/>
        <v>0.1</v>
      </c>
      <c r="M146" s="129">
        <f t="shared" si="40"/>
        <v>0.1</v>
      </c>
      <c r="N146" s="129">
        <f t="shared" si="40"/>
        <v>0.1</v>
      </c>
      <c r="O146" s="129">
        <f t="shared" si="40"/>
        <v>0.1</v>
      </c>
      <c r="P146" s="129">
        <f t="shared" si="40"/>
        <v>0.1</v>
      </c>
      <c r="Q146" s="129">
        <f t="shared" si="40"/>
        <v>0.1</v>
      </c>
      <c r="R146" s="129">
        <f t="shared" si="40"/>
        <v>0.1</v>
      </c>
      <c r="S146" s="129">
        <f t="shared" ref="S146:AF149" si="41">R146</f>
        <v>0.1</v>
      </c>
      <c r="T146" s="129">
        <f t="shared" si="41"/>
        <v>0.1</v>
      </c>
      <c r="U146" s="129">
        <f t="shared" si="41"/>
        <v>0.1</v>
      </c>
      <c r="V146" s="129">
        <f t="shared" si="41"/>
        <v>0.1</v>
      </c>
      <c r="W146" s="129">
        <f t="shared" si="41"/>
        <v>0.1</v>
      </c>
      <c r="X146" s="129">
        <f t="shared" si="41"/>
        <v>0.1</v>
      </c>
      <c r="Y146" s="129">
        <f t="shared" si="41"/>
        <v>0.1</v>
      </c>
      <c r="Z146" s="129">
        <f t="shared" si="41"/>
        <v>0.1</v>
      </c>
      <c r="AA146" s="129">
        <f t="shared" si="41"/>
        <v>0.1</v>
      </c>
      <c r="AB146" s="129">
        <f t="shared" si="41"/>
        <v>0.1</v>
      </c>
      <c r="AC146" s="129">
        <f t="shared" si="41"/>
        <v>0.1</v>
      </c>
      <c r="AD146" s="129">
        <f t="shared" si="41"/>
        <v>0.1</v>
      </c>
      <c r="AE146" s="129">
        <f t="shared" si="41"/>
        <v>0.1</v>
      </c>
      <c r="AF146" s="129">
        <f t="shared" si="41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151</v>
      </c>
      <c r="B147" s="128">
        <v>2.0499999999999998</v>
      </c>
      <c r="C147" s="129">
        <f t="shared" si="40"/>
        <v>2.0499999999999998</v>
      </c>
      <c r="D147" s="129">
        <f t="shared" si="40"/>
        <v>2.0499999999999998</v>
      </c>
      <c r="E147" s="129">
        <f t="shared" si="40"/>
        <v>2.0499999999999998</v>
      </c>
      <c r="F147" s="129">
        <f t="shared" si="40"/>
        <v>2.0499999999999998</v>
      </c>
      <c r="G147" s="129">
        <f t="shared" si="40"/>
        <v>2.0499999999999998</v>
      </c>
      <c r="H147" s="129">
        <f t="shared" si="40"/>
        <v>2.0499999999999998</v>
      </c>
      <c r="I147" s="129">
        <f t="shared" si="40"/>
        <v>2.0499999999999998</v>
      </c>
      <c r="J147" s="129">
        <f t="shared" si="40"/>
        <v>2.0499999999999998</v>
      </c>
      <c r="K147" s="129">
        <f t="shared" si="40"/>
        <v>2.0499999999999998</v>
      </c>
      <c r="L147" s="129">
        <f t="shared" si="40"/>
        <v>2.0499999999999998</v>
      </c>
      <c r="M147" s="129">
        <f t="shared" si="40"/>
        <v>2.0499999999999998</v>
      </c>
      <c r="N147" s="129">
        <f t="shared" si="40"/>
        <v>2.0499999999999998</v>
      </c>
      <c r="O147" s="129">
        <f t="shared" si="40"/>
        <v>2.0499999999999998</v>
      </c>
      <c r="P147" s="129">
        <f t="shared" si="40"/>
        <v>2.0499999999999998</v>
      </c>
      <c r="Q147" s="129">
        <f t="shared" si="40"/>
        <v>2.0499999999999998</v>
      </c>
      <c r="R147" s="129">
        <f t="shared" si="40"/>
        <v>2.0499999999999998</v>
      </c>
      <c r="S147" s="129">
        <f t="shared" si="41"/>
        <v>2.0499999999999998</v>
      </c>
      <c r="T147" s="129">
        <f t="shared" si="41"/>
        <v>2.0499999999999998</v>
      </c>
      <c r="U147" s="129">
        <f t="shared" si="41"/>
        <v>2.0499999999999998</v>
      </c>
      <c r="V147" s="129">
        <f t="shared" si="41"/>
        <v>2.0499999999999998</v>
      </c>
      <c r="W147" s="129">
        <f t="shared" si="41"/>
        <v>2.0499999999999998</v>
      </c>
      <c r="X147" s="129">
        <f t="shared" si="41"/>
        <v>2.0499999999999998</v>
      </c>
      <c r="Y147" s="129">
        <f t="shared" si="41"/>
        <v>2.0499999999999998</v>
      </c>
      <c r="Z147" s="129">
        <f t="shared" si="41"/>
        <v>2.0499999999999998</v>
      </c>
      <c r="AA147" s="129">
        <f t="shared" si="41"/>
        <v>2.0499999999999998</v>
      </c>
      <c r="AB147" s="129">
        <f t="shared" si="41"/>
        <v>2.0499999999999998</v>
      </c>
      <c r="AC147" s="129">
        <f t="shared" si="41"/>
        <v>2.0499999999999998</v>
      </c>
      <c r="AD147" s="129">
        <f t="shared" si="41"/>
        <v>2.0499999999999998</v>
      </c>
      <c r="AE147" s="129">
        <f t="shared" si="41"/>
        <v>2.0499999999999998</v>
      </c>
      <c r="AF147" s="129">
        <f t="shared" si="41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152</v>
      </c>
      <c r="B148" s="128">
        <v>2.7</v>
      </c>
      <c r="C148" s="129">
        <f t="shared" si="40"/>
        <v>2.7</v>
      </c>
      <c r="D148" s="129">
        <f t="shared" si="40"/>
        <v>2.7</v>
      </c>
      <c r="E148" s="129">
        <f t="shared" si="40"/>
        <v>2.7</v>
      </c>
      <c r="F148" s="129">
        <f t="shared" si="40"/>
        <v>2.7</v>
      </c>
      <c r="G148" s="129">
        <f t="shared" si="40"/>
        <v>2.7</v>
      </c>
      <c r="H148" s="129">
        <f t="shared" si="40"/>
        <v>2.7</v>
      </c>
      <c r="I148" s="129">
        <f t="shared" si="40"/>
        <v>2.7</v>
      </c>
      <c r="J148" s="129">
        <f t="shared" si="40"/>
        <v>2.7</v>
      </c>
      <c r="K148" s="129">
        <f t="shared" si="40"/>
        <v>2.7</v>
      </c>
      <c r="L148" s="129">
        <f t="shared" si="40"/>
        <v>2.7</v>
      </c>
      <c r="M148" s="129">
        <f t="shared" si="40"/>
        <v>2.7</v>
      </c>
      <c r="N148" s="129">
        <f t="shared" si="40"/>
        <v>2.7</v>
      </c>
      <c r="O148" s="129">
        <f t="shared" si="40"/>
        <v>2.7</v>
      </c>
      <c r="P148" s="129">
        <f t="shared" si="40"/>
        <v>2.7</v>
      </c>
      <c r="Q148" s="129">
        <f t="shared" si="40"/>
        <v>2.7</v>
      </c>
      <c r="R148" s="129">
        <f t="shared" si="40"/>
        <v>2.7</v>
      </c>
      <c r="S148" s="129">
        <f t="shared" si="41"/>
        <v>2.7</v>
      </c>
      <c r="T148" s="129">
        <f t="shared" si="41"/>
        <v>2.7</v>
      </c>
      <c r="U148" s="129">
        <f t="shared" si="41"/>
        <v>2.7</v>
      </c>
      <c r="V148" s="129">
        <f t="shared" si="41"/>
        <v>2.7</v>
      </c>
      <c r="W148" s="129">
        <f t="shared" si="41"/>
        <v>2.7</v>
      </c>
      <c r="X148" s="129">
        <f t="shared" si="41"/>
        <v>2.7</v>
      </c>
      <c r="Y148" s="129">
        <f t="shared" si="41"/>
        <v>2.7</v>
      </c>
      <c r="Z148" s="129">
        <f t="shared" si="41"/>
        <v>2.7</v>
      </c>
      <c r="AA148" s="129">
        <f t="shared" si="41"/>
        <v>2.7</v>
      </c>
      <c r="AB148" s="129">
        <f t="shared" si="41"/>
        <v>2.7</v>
      </c>
      <c r="AC148" s="129">
        <f t="shared" si="41"/>
        <v>2.7</v>
      </c>
      <c r="AD148" s="129">
        <f t="shared" si="41"/>
        <v>2.7</v>
      </c>
      <c r="AE148" s="129">
        <f t="shared" si="41"/>
        <v>2.7</v>
      </c>
      <c r="AF148" s="129">
        <f t="shared" si="41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153</v>
      </c>
      <c r="B149" s="128">
        <v>2.15</v>
      </c>
      <c r="C149" s="129">
        <f t="shared" si="40"/>
        <v>2.15</v>
      </c>
      <c r="D149" s="129">
        <f t="shared" si="40"/>
        <v>2.15</v>
      </c>
      <c r="E149" s="129">
        <f t="shared" si="40"/>
        <v>2.15</v>
      </c>
      <c r="F149" s="129">
        <f t="shared" si="40"/>
        <v>2.15</v>
      </c>
      <c r="G149" s="129">
        <f t="shared" si="40"/>
        <v>2.15</v>
      </c>
      <c r="H149" s="129">
        <f t="shared" si="40"/>
        <v>2.15</v>
      </c>
      <c r="I149" s="129">
        <f t="shared" si="40"/>
        <v>2.15</v>
      </c>
      <c r="J149" s="129">
        <f t="shared" si="40"/>
        <v>2.15</v>
      </c>
      <c r="K149" s="129">
        <f t="shared" si="40"/>
        <v>2.15</v>
      </c>
      <c r="L149" s="129">
        <f t="shared" si="40"/>
        <v>2.15</v>
      </c>
      <c r="M149" s="129">
        <f t="shared" si="40"/>
        <v>2.15</v>
      </c>
      <c r="N149" s="129">
        <f t="shared" si="40"/>
        <v>2.15</v>
      </c>
      <c r="O149" s="129">
        <f t="shared" si="40"/>
        <v>2.15</v>
      </c>
      <c r="P149" s="129">
        <f t="shared" si="40"/>
        <v>2.15</v>
      </c>
      <c r="Q149" s="129">
        <f t="shared" si="40"/>
        <v>2.15</v>
      </c>
      <c r="R149" s="129">
        <f t="shared" si="40"/>
        <v>2.15</v>
      </c>
      <c r="S149" s="129">
        <f t="shared" si="41"/>
        <v>2.15</v>
      </c>
      <c r="T149" s="129">
        <f t="shared" si="41"/>
        <v>2.15</v>
      </c>
      <c r="U149" s="129">
        <f t="shared" si="41"/>
        <v>2.15</v>
      </c>
      <c r="V149" s="129">
        <f t="shared" si="41"/>
        <v>2.15</v>
      </c>
      <c r="W149" s="129">
        <f t="shared" si="41"/>
        <v>2.15</v>
      </c>
      <c r="X149" s="129">
        <f t="shared" si="41"/>
        <v>2.15</v>
      </c>
      <c r="Y149" s="129">
        <f t="shared" si="41"/>
        <v>2.15</v>
      </c>
      <c r="Z149" s="129">
        <f t="shared" si="41"/>
        <v>2.15</v>
      </c>
      <c r="AA149" s="129">
        <f t="shared" si="41"/>
        <v>2.15</v>
      </c>
      <c r="AB149" s="129">
        <f t="shared" si="41"/>
        <v>2.15</v>
      </c>
      <c r="AC149" s="129">
        <f t="shared" si="41"/>
        <v>2.15</v>
      </c>
      <c r="AD149" s="129">
        <f t="shared" si="41"/>
        <v>2.15</v>
      </c>
      <c r="AE149" s="129">
        <f t="shared" si="41"/>
        <v>2.15</v>
      </c>
      <c r="AF149" s="129">
        <f t="shared" si="41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154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155</v>
      </c>
      <c r="B151" s="128">
        <v>0.9</v>
      </c>
      <c r="C151" s="129">
        <f t="shared" ref="C151:R163" si="42">B151</f>
        <v>0.9</v>
      </c>
      <c r="D151" s="129">
        <f t="shared" si="42"/>
        <v>0.9</v>
      </c>
      <c r="E151" s="129">
        <f t="shared" si="42"/>
        <v>0.9</v>
      </c>
      <c r="F151" s="129">
        <f t="shared" si="42"/>
        <v>0.9</v>
      </c>
      <c r="G151" s="129">
        <f t="shared" si="42"/>
        <v>0.9</v>
      </c>
      <c r="H151" s="129">
        <f t="shared" si="42"/>
        <v>0.9</v>
      </c>
      <c r="I151" s="129">
        <f t="shared" si="42"/>
        <v>0.9</v>
      </c>
      <c r="J151" s="129">
        <f t="shared" si="42"/>
        <v>0.9</v>
      </c>
      <c r="K151" s="129">
        <f t="shared" si="42"/>
        <v>0.9</v>
      </c>
      <c r="L151" s="129">
        <f t="shared" si="42"/>
        <v>0.9</v>
      </c>
      <c r="M151" s="129">
        <f t="shared" si="42"/>
        <v>0.9</v>
      </c>
      <c r="N151" s="129">
        <f t="shared" si="42"/>
        <v>0.9</v>
      </c>
      <c r="O151" s="129">
        <f t="shared" si="42"/>
        <v>0.9</v>
      </c>
      <c r="P151" s="129">
        <f t="shared" si="42"/>
        <v>0.9</v>
      </c>
      <c r="Q151" s="129">
        <f t="shared" si="42"/>
        <v>0.9</v>
      </c>
      <c r="R151" s="129">
        <f t="shared" si="42"/>
        <v>0.9</v>
      </c>
      <c r="S151" s="129">
        <f t="shared" ref="R151:AF163" si="43">R151</f>
        <v>0.9</v>
      </c>
      <c r="T151" s="129">
        <f t="shared" si="43"/>
        <v>0.9</v>
      </c>
      <c r="U151" s="129">
        <f t="shared" si="43"/>
        <v>0.9</v>
      </c>
      <c r="V151" s="129">
        <f t="shared" si="43"/>
        <v>0.9</v>
      </c>
      <c r="W151" s="129">
        <f t="shared" si="43"/>
        <v>0.9</v>
      </c>
      <c r="X151" s="129">
        <f t="shared" si="43"/>
        <v>0.9</v>
      </c>
      <c r="Y151" s="129">
        <f t="shared" si="43"/>
        <v>0.9</v>
      </c>
      <c r="Z151" s="129">
        <f t="shared" si="43"/>
        <v>0.9</v>
      </c>
      <c r="AA151" s="129">
        <f t="shared" si="43"/>
        <v>0.9</v>
      </c>
      <c r="AB151" s="129">
        <f t="shared" si="43"/>
        <v>0.9</v>
      </c>
      <c r="AC151" s="129">
        <f t="shared" si="43"/>
        <v>0.9</v>
      </c>
      <c r="AD151" s="129">
        <f t="shared" si="43"/>
        <v>0.9</v>
      </c>
      <c r="AE151" s="129">
        <f t="shared" si="43"/>
        <v>0.9</v>
      </c>
      <c r="AF151" s="129">
        <f t="shared" si="43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156</v>
      </c>
      <c r="B152" s="128">
        <v>1.08</v>
      </c>
      <c r="C152" s="129">
        <f t="shared" si="42"/>
        <v>1.08</v>
      </c>
      <c r="D152" s="129">
        <f t="shared" si="42"/>
        <v>1.08</v>
      </c>
      <c r="E152" s="129">
        <f t="shared" si="42"/>
        <v>1.08</v>
      </c>
      <c r="F152" s="129">
        <f t="shared" si="42"/>
        <v>1.08</v>
      </c>
      <c r="G152" s="129">
        <f t="shared" si="42"/>
        <v>1.08</v>
      </c>
      <c r="H152" s="129">
        <f t="shared" si="42"/>
        <v>1.08</v>
      </c>
      <c r="I152" s="129">
        <f t="shared" si="42"/>
        <v>1.08</v>
      </c>
      <c r="J152" s="129">
        <f t="shared" si="42"/>
        <v>1.08</v>
      </c>
      <c r="K152" s="129">
        <f t="shared" si="42"/>
        <v>1.08</v>
      </c>
      <c r="L152" s="129">
        <f t="shared" si="42"/>
        <v>1.08</v>
      </c>
      <c r="M152" s="129">
        <f t="shared" si="42"/>
        <v>1.08</v>
      </c>
      <c r="N152" s="129">
        <f t="shared" si="42"/>
        <v>1.08</v>
      </c>
      <c r="O152" s="129">
        <f t="shared" si="42"/>
        <v>1.08</v>
      </c>
      <c r="P152" s="129">
        <f t="shared" si="42"/>
        <v>1.08</v>
      </c>
      <c r="Q152" s="129">
        <f t="shared" si="42"/>
        <v>1.08</v>
      </c>
      <c r="R152" s="129">
        <f t="shared" si="42"/>
        <v>1.08</v>
      </c>
      <c r="S152" s="129">
        <f t="shared" si="43"/>
        <v>1.08</v>
      </c>
      <c r="T152" s="129">
        <f t="shared" si="43"/>
        <v>1.08</v>
      </c>
      <c r="U152" s="129">
        <f t="shared" si="43"/>
        <v>1.08</v>
      </c>
      <c r="V152" s="129">
        <f t="shared" si="43"/>
        <v>1.08</v>
      </c>
      <c r="W152" s="129">
        <f t="shared" si="43"/>
        <v>1.08</v>
      </c>
      <c r="X152" s="129">
        <f t="shared" si="43"/>
        <v>1.08</v>
      </c>
      <c r="Y152" s="129">
        <f t="shared" si="43"/>
        <v>1.08</v>
      </c>
      <c r="Z152" s="129">
        <f t="shared" si="43"/>
        <v>1.08</v>
      </c>
      <c r="AA152" s="129">
        <f t="shared" si="43"/>
        <v>1.08</v>
      </c>
      <c r="AB152" s="129">
        <f t="shared" si="43"/>
        <v>1.08</v>
      </c>
      <c r="AC152" s="129">
        <f t="shared" si="43"/>
        <v>1.08</v>
      </c>
      <c r="AD152" s="129">
        <f t="shared" si="43"/>
        <v>1.08</v>
      </c>
      <c r="AE152" s="129">
        <f t="shared" si="43"/>
        <v>1.08</v>
      </c>
      <c r="AF152" s="129">
        <f t="shared" si="43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157</v>
      </c>
      <c r="B153" s="128">
        <v>2.37</v>
      </c>
      <c r="C153" s="129">
        <f t="shared" si="42"/>
        <v>2.37</v>
      </c>
      <c r="D153" s="129">
        <f t="shared" si="42"/>
        <v>2.37</v>
      </c>
      <c r="E153" s="129">
        <f t="shared" si="42"/>
        <v>2.37</v>
      </c>
      <c r="F153" s="129">
        <f t="shared" si="42"/>
        <v>2.37</v>
      </c>
      <c r="G153" s="129">
        <f t="shared" si="42"/>
        <v>2.37</v>
      </c>
      <c r="H153" s="129">
        <f t="shared" si="42"/>
        <v>2.37</v>
      </c>
      <c r="I153" s="129">
        <f t="shared" si="42"/>
        <v>2.37</v>
      </c>
      <c r="J153" s="129">
        <f t="shared" si="42"/>
        <v>2.37</v>
      </c>
      <c r="K153" s="129">
        <f t="shared" si="42"/>
        <v>2.37</v>
      </c>
      <c r="L153" s="129">
        <f t="shared" si="42"/>
        <v>2.37</v>
      </c>
      <c r="M153" s="129">
        <f t="shared" si="42"/>
        <v>2.37</v>
      </c>
      <c r="N153" s="129">
        <f t="shared" si="42"/>
        <v>2.37</v>
      </c>
      <c r="O153" s="129">
        <f t="shared" si="42"/>
        <v>2.37</v>
      </c>
      <c r="P153" s="129">
        <f t="shared" si="42"/>
        <v>2.37</v>
      </c>
      <c r="Q153" s="129">
        <f t="shared" si="42"/>
        <v>2.37</v>
      </c>
      <c r="R153" s="129">
        <f t="shared" si="42"/>
        <v>2.37</v>
      </c>
      <c r="S153" s="129">
        <f t="shared" si="43"/>
        <v>2.37</v>
      </c>
      <c r="T153" s="129">
        <f t="shared" si="43"/>
        <v>2.37</v>
      </c>
      <c r="U153" s="129">
        <f t="shared" si="43"/>
        <v>2.37</v>
      </c>
      <c r="V153" s="129">
        <f t="shared" si="43"/>
        <v>2.37</v>
      </c>
      <c r="W153" s="129">
        <f t="shared" si="43"/>
        <v>2.37</v>
      </c>
      <c r="X153" s="129">
        <f t="shared" si="43"/>
        <v>2.37</v>
      </c>
      <c r="Y153" s="129">
        <f t="shared" si="43"/>
        <v>2.37</v>
      </c>
      <c r="Z153" s="129">
        <f t="shared" si="43"/>
        <v>2.37</v>
      </c>
      <c r="AA153" s="129">
        <f t="shared" si="43"/>
        <v>2.37</v>
      </c>
      <c r="AB153" s="129">
        <f t="shared" si="43"/>
        <v>2.37</v>
      </c>
      <c r="AC153" s="129">
        <f t="shared" si="43"/>
        <v>2.37</v>
      </c>
      <c r="AD153" s="129">
        <f t="shared" si="43"/>
        <v>2.37</v>
      </c>
      <c r="AE153" s="129">
        <f t="shared" si="43"/>
        <v>2.37</v>
      </c>
      <c r="AF153" s="129">
        <f t="shared" si="43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158</v>
      </c>
      <c r="B154" s="128">
        <v>1.81</v>
      </c>
      <c r="C154" s="129">
        <f t="shared" si="42"/>
        <v>1.81</v>
      </c>
      <c r="D154" s="129">
        <f t="shared" si="42"/>
        <v>1.81</v>
      </c>
      <c r="E154" s="129">
        <f t="shared" si="42"/>
        <v>1.81</v>
      </c>
      <c r="F154" s="129">
        <f t="shared" si="42"/>
        <v>1.81</v>
      </c>
      <c r="G154" s="129">
        <f t="shared" si="42"/>
        <v>1.81</v>
      </c>
      <c r="H154" s="129">
        <f t="shared" si="42"/>
        <v>1.81</v>
      </c>
      <c r="I154" s="129">
        <f t="shared" si="42"/>
        <v>1.81</v>
      </c>
      <c r="J154" s="129">
        <f t="shared" si="42"/>
        <v>1.81</v>
      </c>
      <c r="K154" s="129">
        <f t="shared" si="42"/>
        <v>1.81</v>
      </c>
      <c r="L154" s="129">
        <f t="shared" si="42"/>
        <v>1.81</v>
      </c>
      <c r="M154" s="129">
        <f t="shared" si="42"/>
        <v>1.81</v>
      </c>
      <c r="N154" s="129">
        <f t="shared" si="42"/>
        <v>1.81</v>
      </c>
      <c r="O154" s="129">
        <f t="shared" si="42"/>
        <v>1.81</v>
      </c>
      <c r="P154" s="129">
        <f t="shared" si="42"/>
        <v>1.81</v>
      </c>
      <c r="Q154" s="129">
        <f t="shared" si="42"/>
        <v>1.81</v>
      </c>
      <c r="R154" s="129">
        <f t="shared" si="42"/>
        <v>1.81</v>
      </c>
      <c r="S154" s="129">
        <f t="shared" si="43"/>
        <v>1.81</v>
      </c>
      <c r="T154" s="129">
        <f t="shared" si="43"/>
        <v>1.81</v>
      </c>
      <c r="U154" s="129">
        <f t="shared" si="43"/>
        <v>1.81</v>
      </c>
      <c r="V154" s="129">
        <f t="shared" si="43"/>
        <v>1.81</v>
      </c>
      <c r="W154" s="129">
        <f t="shared" si="43"/>
        <v>1.81</v>
      </c>
      <c r="X154" s="129">
        <f t="shared" si="43"/>
        <v>1.81</v>
      </c>
      <c r="Y154" s="129">
        <f t="shared" si="43"/>
        <v>1.81</v>
      </c>
      <c r="Z154" s="129">
        <f t="shared" si="43"/>
        <v>1.81</v>
      </c>
      <c r="AA154" s="129">
        <f t="shared" si="43"/>
        <v>1.81</v>
      </c>
      <c r="AB154" s="129">
        <f t="shared" si="43"/>
        <v>1.81</v>
      </c>
      <c r="AC154" s="129">
        <f t="shared" si="43"/>
        <v>1.81</v>
      </c>
      <c r="AD154" s="129">
        <f t="shared" si="43"/>
        <v>1.81</v>
      </c>
      <c r="AE154" s="129">
        <f t="shared" si="43"/>
        <v>1.81</v>
      </c>
      <c r="AF154" s="129">
        <f t="shared" si="43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159</v>
      </c>
      <c r="B155" s="128">
        <v>1.0900000000000001</v>
      </c>
      <c r="C155" s="129">
        <f t="shared" si="42"/>
        <v>1.0900000000000001</v>
      </c>
      <c r="D155" s="129">
        <f t="shared" si="42"/>
        <v>1.0900000000000001</v>
      </c>
      <c r="E155" s="129">
        <f t="shared" si="42"/>
        <v>1.0900000000000001</v>
      </c>
      <c r="F155" s="129">
        <f t="shared" si="42"/>
        <v>1.0900000000000001</v>
      </c>
      <c r="G155" s="129">
        <f t="shared" si="42"/>
        <v>1.0900000000000001</v>
      </c>
      <c r="H155" s="129">
        <f t="shared" si="42"/>
        <v>1.0900000000000001</v>
      </c>
      <c r="I155" s="129">
        <f t="shared" si="42"/>
        <v>1.0900000000000001</v>
      </c>
      <c r="J155" s="129">
        <f t="shared" si="42"/>
        <v>1.0900000000000001</v>
      </c>
      <c r="K155" s="129">
        <f t="shared" si="42"/>
        <v>1.0900000000000001</v>
      </c>
      <c r="L155" s="129">
        <f t="shared" si="42"/>
        <v>1.0900000000000001</v>
      </c>
      <c r="M155" s="129">
        <f t="shared" si="42"/>
        <v>1.0900000000000001</v>
      </c>
      <c r="N155" s="129">
        <f t="shared" si="42"/>
        <v>1.0900000000000001</v>
      </c>
      <c r="O155" s="129">
        <f t="shared" si="42"/>
        <v>1.0900000000000001</v>
      </c>
      <c r="P155" s="129">
        <f t="shared" si="42"/>
        <v>1.0900000000000001</v>
      </c>
      <c r="Q155" s="129">
        <f t="shared" si="42"/>
        <v>1.0900000000000001</v>
      </c>
      <c r="R155" s="129">
        <f t="shared" si="42"/>
        <v>1.0900000000000001</v>
      </c>
      <c r="S155" s="129">
        <f t="shared" si="43"/>
        <v>1.0900000000000001</v>
      </c>
      <c r="T155" s="129">
        <f t="shared" si="43"/>
        <v>1.0900000000000001</v>
      </c>
      <c r="U155" s="129">
        <f t="shared" si="43"/>
        <v>1.0900000000000001</v>
      </c>
      <c r="V155" s="129">
        <f t="shared" si="43"/>
        <v>1.0900000000000001</v>
      </c>
      <c r="W155" s="129">
        <f t="shared" si="43"/>
        <v>1.0900000000000001</v>
      </c>
      <c r="X155" s="129">
        <f t="shared" si="43"/>
        <v>1.0900000000000001</v>
      </c>
      <c r="Y155" s="129">
        <f t="shared" si="43"/>
        <v>1.0900000000000001</v>
      </c>
      <c r="Z155" s="129">
        <f t="shared" si="43"/>
        <v>1.0900000000000001</v>
      </c>
      <c r="AA155" s="129">
        <f t="shared" si="43"/>
        <v>1.0900000000000001</v>
      </c>
      <c r="AB155" s="129">
        <f t="shared" si="43"/>
        <v>1.0900000000000001</v>
      </c>
      <c r="AC155" s="129">
        <f t="shared" si="43"/>
        <v>1.0900000000000001</v>
      </c>
      <c r="AD155" s="129">
        <f t="shared" si="43"/>
        <v>1.0900000000000001</v>
      </c>
      <c r="AE155" s="129">
        <f t="shared" si="43"/>
        <v>1.0900000000000001</v>
      </c>
      <c r="AF155" s="129">
        <f t="shared" si="43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160</v>
      </c>
      <c r="B156" s="128">
        <v>1.58</v>
      </c>
      <c r="C156" s="129">
        <f t="shared" si="42"/>
        <v>1.58</v>
      </c>
      <c r="D156" s="129">
        <f t="shared" si="42"/>
        <v>1.58</v>
      </c>
      <c r="E156" s="129">
        <f t="shared" si="42"/>
        <v>1.58</v>
      </c>
      <c r="F156" s="129">
        <f t="shared" si="42"/>
        <v>1.58</v>
      </c>
      <c r="G156" s="129">
        <f t="shared" si="42"/>
        <v>1.58</v>
      </c>
      <c r="H156" s="129">
        <f t="shared" si="42"/>
        <v>1.58</v>
      </c>
      <c r="I156" s="129">
        <f t="shared" si="42"/>
        <v>1.58</v>
      </c>
      <c r="J156" s="129">
        <f t="shared" si="42"/>
        <v>1.58</v>
      </c>
      <c r="K156" s="129">
        <f t="shared" si="42"/>
        <v>1.58</v>
      </c>
      <c r="L156" s="129">
        <f t="shared" si="42"/>
        <v>1.58</v>
      </c>
      <c r="M156" s="129">
        <f t="shared" si="42"/>
        <v>1.58</v>
      </c>
      <c r="N156" s="129">
        <f t="shared" si="42"/>
        <v>1.58</v>
      </c>
      <c r="O156" s="129">
        <f t="shared" si="42"/>
        <v>1.58</v>
      </c>
      <c r="P156" s="129">
        <f t="shared" si="42"/>
        <v>1.58</v>
      </c>
      <c r="Q156" s="129">
        <f t="shared" si="42"/>
        <v>1.58</v>
      </c>
      <c r="R156" s="129">
        <f t="shared" si="42"/>
        <v>1.58</v>
      </c>
      <c r="S156" s="129">
        <f t="shared" si="43"/>
        <v>1.58</v>
      </c>
      <c r="T156" s="129">
        <f t="shared" si="43"/>
        <v>1.58</v>
      </c>
      <c r="U156" s="129">
        <f t="shared" si="43"/>
        <v>1.58</v>
      </c>
      <c r="V156" s="129">
        <f t="shared" si="43"/>
        <v>1.58</v>
      </c>
      <c r="W156" s="129">
        <f t="shared" si="43"/>
        <v>1.58</v>
      </c>
      <c r="X156" s="129">
        <f t="shared" si="43"/>
        <v>1.58</v>
      </c>
      <c r="Y156" s="129">
        <f t="shared" si="43"/>
        <v>1.58</v>
      </c>
      <c r="Z156" s="129">
        <f t="shared" si="43"/>
        <v>1.58</v>
      </c>
      <c r="AA156" s="129">
        <f t="shared" si="43"/>
        <v>1.58</v>
      </c>
      <c r="AB156" s="129">
        <f t="shared" si="43"/>
        <v>1.58</v>
      </c>
      <c r="AC156" s="129">
        <f t="shared" si="43"/>
        <v>1.58</v>
      </c>
      <c r="AD156" s="129">
        <f t="shared" si="43"/>
        <v>1.58</v>
      </c>
      <c r="AE156" s="129">
        <f t="shared" si="43"/>
        <v>1.58</v>
      </c>
      <c r="AF156" s="129">
        <f t="shared" si="43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161</v>
      </c>
      <c r="B157" s="128">
        <v>2</v>
      </c>
      <c r="C157" s="129">
        <f t="shared" si="42"/>
        <v>2</v>
      </c>
      <c r="D157" s="129">
        <f t="shared" si="42"/>
        <v>2</v>
      </c>
      <c r="E157" s="129">
        <f t="shared" si="42"/>
        <v>2</v>
      </c>
      <c r="F157" s="129">
        <f t="shared" si="42"/>
        <v>2</v>
      </c>
      <c r="G157" s="129">
        <f t="shared" si="42"/>
        <v>2</v>
      </c>
      <c r="H157" s="129">
        <f t="shared" si="42"/>
        <v>2</v>
      </c>
      <c r="I157" s="129">
        <f t="shared" si="42"/>
        <v>2</v>
      </c>
      <c r="J157" s="129">
        <f t="shared" si="42"/>
        <v>2</v>
      </c>
      <c r="K157" s="129">
        <f t="shared" si="42"/>
        <v>2</v>
      </c>
      <c r="L157" s="129">
        <f t="shared" si="42"/>
        <v>2</v>
      </c>
      <c r="M157" s="129">
        <f t="shared" si="42"/>
        <v>2</v>
      </c>
      <c r="N157" s="129">
        <f t="shared" si="42"/>
        <v>2</v>
      </c>
      <c r="O157" s="129">
        <f t="shared" si="42"/>
        <v>2</v>
      </c>
      <c r="P157" s="129">
        <f t="shared" si="42"/>
        <v>2</v>
      </c>
      <c r="Q157" s="129">
        <f t="shared" si="42"/>
        <v>2</v>
      </c>
      <c r="R157" s="129">
        <f t="shared" si="42"/>
        <v>2</v>
      </c>
      <c r="S157" s="129">
        <f t="shared" si="43"/>
        <v>2</v>
      </c>
      <c r="T157" s="129">
        <f t="shared" si="43"/>
        <v>2</v>
      </c>
      <c r="U157" s="129">
        <f t="shared" si="43"/>
        <v>2</v>
      </c>
      <c r="V157" s="129">
        <f t="shared" si="43"/>
        <v>2</v>
      </c>
      <c r="W157" s="129">
        <f t="shared" si="43"/>
        <v>2</v>
      </c>
      <c r="X157" s="129">
        <f t="shared" si="43"/>
        <v>2</v>
      </c>
      <c r="Y157" s="129">
        <f t="shared" si="43"/>
        <v>2</v>
      </c>
      <c r="Z157" s="129">
        <f t="shared" si="43"/>
        <v>2</v>
      </c>
      <c r="AA157" s="129">
        <f t="shared" si="43"/>
        <v>2</v>
      </c>
      <c r="AB157" s="129">
        <f t="shared" si="43"/>
        <v>2</v>
      </c>
      <c r="AC157" s="129">
        <f t="shared" si="43"/>
        <v>2</v>
      </c>
      <c r="AD157" s="129">
        <f t="shared" si="43"/>
        <v>2</v>
      </c>
      <c r="AE157" s="129">
        <f t="shared" si="43"/>
        <v>2</v>
      </c>
      <c r="AF157" s="129">
        <f t="shared" si="43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162</v>
      </c>
      <c r="B158" s="128">
        <v>0.47</v>
      </c>
      <c r="C158" s="129">
        <f t="shared" si="42"/>
        <v>0.47</v>
      </c>
      <c r="D158" s="129">
        <f t="shared" si="42"/>
        <v>0.47</v>
      </c>
      <c r="E158" s="129">
        <f t="shared" si="42"/>
        <v>0.47</v>
      </c>
      <c r="F158" s="129">
        <f t="shared" si="42"/>
        <v>0.47</v>
      </c>
      <c r="G158" s="129">
        <f t="shared" si="42"/>
        <v>0.47</v>
      </c>
      <c r="H158" s="129">
        <f t="shared" si="42"/>
        <v>0.47</v>
      </c>
      <c r="I158" s="129">
        <f t="shared" si="42"/>
        <v>0.47</v>
      </c>
      <c r="J158" s="129">
        <f t="shared" si="42"/>
        <v>0.47</v>
      </c>
      <c r="K158" s="129">
        <f t="shared" si="42"/>
        <v>0.47</v>
      </c>
      <c r="L158" s="129">
        <f t="shared" si="42"/>
        <v>0.47</v>
      </c>
      <c r="M158" s="129">
        <f t="shared" si="42"/>
        <v>0.47</v>
      </c>
      <c r="N158" s="129">
        <f t="shared" si="42"/>
        <v>0.47</v>
      </c>
      <c r="O158" s="129">
        <f t="shared" si="42"/>
        <v>0.47</v>
      </c>
      <c r="P158" s="129">
        <f t="shared" si="42"/>
        <v>0.47</v>
      </c>
      <c r="Q158" s="129">
        <f t="shared" si="42"/>
        <v>0.47</v>
      </c>
      <c r="R158" s="129">
        <f t="shared" si="42"/>
        <v>0.47</v>
      </c>
      <c r="S158" s="129">
        <f t="shared" si="43"/>
        <v>0.47</v>
      </c>
      <c r="T158" s="129">
        <f t="shared" si="43"/>
        <v>0.47</v>
      </c>
      <c r="U158" s="129">
        <f t="shared" si="43"/>
        <v>0.47</v>
      </c>
      <c r="V158" s="129">
        <f t="shared" si="43"/>
        <v>0.47</v>
      </c>
      <c r="W158" s="129">
        <f t="shared" si="43"/>
        <v>0.47</v>
      </c>
      <c r="X158" s="129">
        <f t="shared" si="43"/>
        <v>0.47</v>
      </c>
      <c r="Y158" s="129">
        <f t="shared" si="43"/>
        <v>0.47</v>
      </c>
      <c r="Z158" s="129">
        <f t="shared" si="43"/>
        <v>0.47</v>
      </c>
      <c r="AA158" s="129">
        <f t="shared" si="43"/>
        <v>0.47</v>
      </c>
      <c r="AB158" s="129">
        <f t="shared" si="43"/>
        <v>0.47</v>
      </c>
      <c r="AC158" s="129">
        <f t="shared" si="43"/>
        <v>0.47</v>
      </c>
      <c r="AD158" s="129">
        <f t="shared" si="43"/>
        <v>0.47</v>
      </c>
      <c r="AE158" s="129">
        <f t="shared" si="43"/>
        <v>0.47</v>
      </c>
      <c r="AF158" s="129">
        <f t="shared" si="43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163</v>
      </c>
      <c r="B159" s="128">
        <v>0</v>
      </c>
      <c r="C159" s="129">
        <f t="shared" si="42"/>
        <v>0</v>
      </c>
      <c r="D159" s="129">
        <f t="shared" si="42"/>
        <v>0</v>
      </c>
      <c r="E159" s="129">
        <f t="shared" si="42"/>
        <v>0</v>
      </c>
      <c r="F159" s="129">
        <f t="shared" si="42"/>
        <v>0</v>
      </c>
      <c r="G159" s="129">
        <f t="shared" si="42"/>
        <v>0</v>
      </c>
      <c r="H159" s="129">
        <f t="shared" si="42"/>
        <v>0</v>
      </c>
      <c r="I159" s="129">
        <f t="shared" si="42"/>
        <v>0</v>
      </c>
      <c r="J159" s="129">
        <f t="shared" si="42"/>
        <v>0</v>
      </c>
      <c r="K159" s="129">
        <f t="shared" si="42"/>
        <v>0</v>
      </c>
      <c r="L159" s="129">
        <f t="shared" si="42"/>
        <v>0</v>
      </c>
      <c r="M159" s="129">
        <f t="shared" si="42"/>
        <v>0</v>
      </c>
      <c r="N159" s="129">
        <f t="shared" si="42"/>
        <v>0</v>
      </c>
      <c r="O159" s="129">
        <f t="shared" si="42"/>
        <v>0</v>
      </c>
      <c r="P159" s="129">
        <f t="shared" si="42"/>
        <v>0</v>
      </c>
      <c r="Q159" s="129">
        <f t="shared" si="42"/>
        <v>0</v>
      </c>
      <c r="R159" s="129">
        <f t="shared" si="42"/>
        <v>0</v>
      </c>
      <c r="S159" s="129">
        <f t="shared" si="43"/>
        <v>0</v>
      </c>
      <c r="T159" s="129">
        <f t="shared" si="43"/>
        <v>0</v>
      </c>
      <c r="U159" s="129">
        <f t="shared" si="43"/>
        <v>0</v>
      </c>
      <c r="V159" s="129">
        <f t="shared" si="43"/>
        <v>0</v>
      </c>
      <c r="W159" s="129">
        <f t="shared" si="43"/>
        <v>0</v>
      </c>
      <c r="X159" s="129">
        <f t="shared" si="43"/>
        <v>0</v>
      </c>
      <c r="Y159" s="129">
        <f t="shared" si="43"/>
        <v>0</v>
      </c>
      <c r="Z159" s="129">
        <f t="shared" si="43"/>
        <v>0</v>
      </c>
      <c r="AA159" s="129">
        <f t="shared" si="43"/>
        <v>0</v>
      </c>
      <c r="AB159" s="129">
        <f t="shared" si="43"/>
        <v>0</v>
      </c>
      <c r="AC159" s="129">
        <f t="shared" si="43"/>
        <v>0</v>
      </c>
      <c r="AD159" s="129">
        <f t="shared" si="43"/>
        <v>0</v>
      </c>
      <c r="AE159" s="129">
        <f t="shared" si="43"/>
        <v>0</v>
      </c>
      <c r="AF159" s="129">
        <f t="shared" si="43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164</v>
      </c>
      <c r="B160" s="128">
        <v>0</v>
      </c>
      <c r="C160" s="129">
        <f t="shared" si="42"/>
        <v>0</v>
      </c>
      <c r="D160" s="129">
        <f t="shared" si="42"/>
        <v>0</v>
      </c>
      <c r="E160" s="129">
        <f t="shared" si="42"/>
        <v>0</v>
      </c>
      <c r="F160" s="129">
        <f t="shared" si="42"/>
        <v>0</v>
      </c>
      <c r="G160" s="129">
        <f t="shared" si="42"/>
        <v>0</v>
      </c>
      <c r="H160" s="129">
        <f t="shared" si="42"/>
        <v>0</v>
      </c>
      <c r="I160" s="129">
        <f t="shared" si="42"/>
        <v>0</v>
      </c>
      <c r="J160" s="129">
        <f t="shared" si="42"/>
        <v>0</v>
      </c>
      <c r="K160" s="129">
        <f t="shared" si="42"/>
        <v>0</v>
      </c>
      <c r="L160" s="129">
        <f t="shared" si="42"/>
        <v>0</v>
      </c>
      <c r="M160" s="129">
        <f t="shared" si="42"/>
        <v>0</v>
      </c>
      <c r="N160" s="129">
        <f t="shared" si="42"/>
        <v>0</v>
      </c>
      <c r="O160" s="129">
        <f t="shared" si="42"/>
        <v>0</v>
      </c>
      <c r="P160" s="129">
        <f t="shared" si="42"/>
        <v>0</v>
      </c>
      <c r="Q160" s="129">
        <f t="shared" si="42"/>
        <v>0</v>
      </c>
      <c r="R160" s="129">
        <f t="shared" si="43"/>
        <v>0</v>
      </c>
      <c r="S160" s="129">
        <f t="shared" si="43"/>
        <v>0</v>
      </c>
      <c r="T160" s="129">
        <f t="shared" si="43"/>
        <v>0</v>
      </c>
      <c r="U160" s="129">
        <f t="shared" si="43"/>
        <v>0</v>
      </c>
      <c r="V160" s="129">
        <f t="shared" si="43"/>
        <v>0</v>
      </c>
      <c r="W160" s="129">
        <f t="shared" si="43"/>
        <v>0</v>
      </c>
      <c r="X160" s="129">
        <f t="shared" si="43"/>
        <v>0</v>
      </c>
      <c r="Y160" s="129">
        <f t="shared" si="43"/>
        <v>0</v>
      </c>
      <c r="Z160" s="129">
        <f t="shared" si="43"/>
        <v>0</v>
      </c>
      <c r="AA160" s="129">
        <f t="shared" si="43"/>
        <v>0</v>
      </c>
      <c r="AB160" s="129">
        <f t="shared" si="43"/>
        <v>0</v>
      </c>
      <c r="AC160" s="129">
        <f t="shared" si="43"/>
        <v>0</v>
      </c>
      <c r="AD160" s="129">
        <f t="shared" si="43"/>
        <v>0</v>
      </c>
      <c r="AE160" s="129">
        <f t="shared" si="43"/>
        <v>0</v>
      </c>
      <c r="AF160" s="129">
        <f t="shared" si="43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165</v>
      </c>
      <c r="B161" s="128">
        <v>0.8</v>
      </c>
      <c r="C161" s="129">
        <f t="shared" si="42"/>
        <v>0.8</v>
      </c>
      <c r="D161" s="129">
        <f t="shared" si="42"/>
        <v>0.8</v>
      </c>
      <c r="E161" s="129">
        <f t="shared" si="42"/>
        <v>0.8</v>
      </c>
      <c r="F161" s="129">
        <f t="shared" si="42"/>
        <v>0.8</v>
      </c>
      <c r="G161" s="129">
        <f t="shared" si="42"/>
        <v>0.8</v>
      </c>
      <c r="H161" s="129">
        <f t="shared" si="42"/>
        <v>0.8</v>
      </c>
      <c r="I161" s="129">
        <f t="shared" si="42"/>
        <v>0.8</v>
      </c>
      <c r="J161" s="129">
        <f t="shared" si="42"/>
        <v>0.8</v>
      </c>
      <c r="K161" s="129">
        <f t="shared" si="42"/>
        <v>0.8</v>
      </c>
      <c r="L161" s="129">
        <f t="shared" si="42"/>
        <v>0.8</v>
      </c>
      <c r="M161" s="129">
        <f t="shared" si="42"/>
        <v>0.8</v>
      </c>
      <c r="N161" s="129">
        <f t="shared" si="42"/>
        <v>0.8</v>
      </c>
      <c r="O161" s="129">
        <f t="shared" si="42"/>
        <v>0.8</v>
      </c>
      <c r="P161" s="129">
        <f t="shared" si="42"/>
        <v>0.8</v>
      </c>
      <c r="Q161" s="129">
        <f t="shared" si="42"/>
        <v>0.8</v>
      </c>
      <c r="R161" s="129">
        <f t="shared" si="43"/>
        <v>0.8</v>
      </c>
      <c r="S161" s="129">
        <f t="shared" si="43"/>
        <v>0.8</v>
      </c>
      <c r="T161" s="129">
        <f t="shared" si="43"/>
        <v>0.8</v>
      </c>
      <c r="U161" s="129">
        <f t="shared" si="43"/>
        <v>0.8</v>
      </c>
      <c r="V161" s="129">
        <f t="shared" si="43"/>
        <v>0.8</v>
      </c>
      <c r="W161" s="129">
        <f t="shared" si="43"/>
        <v>0.8</v>
      </c>
      <c r="X161" s="129">
        <f t="shared" si="43"/>
        <v>0.8</v>
      </c>
      <c r="Y161" s="129">
        <f t="shared" si="43"/>
        <v>0.8</v>
      </c>
      <c r="Z161" s="129">
        <f t="shared" si="43"/>
        <v>0.8</v>
      </c>
      <c r="AA161" s="129">
        <f t="shared" si="43"/>
        <v>0.8</v>
      </c>
      <c r="AB161" s="129">
        <f t="shared" si="43"/>
        <v>0.8</v>
      </c>
      <c r="AC161" s="129">
        <f t="shared" si="43"/>
        <v>0.8</v>
      </c>
      <c r="AD161" s="129">
        <f t="shared" si="43"/>
        <v>0.8</v>
      </c>
      <c r="AE161" s="129">
        <f t="shared" si="43"/>
        <v>0.8</v>
      </c>
      <c r="AF161" s="129">
        <f t="shared" si="43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166</v>
      </c>
      <c r="B162" s="128">
        <v>1.5</v>
      </c>
      <c r="C162" s="129">
        <f t="shared" si="42"/>
        <v>1.5</v>
      </c>
      <c r="D162" s="129">
        <f t="shared" si="42"/>
        <v>1.5</v>
      </c>
      <c r="E162" s="129">
        <f t="shared" si="42"/>
        <v>1.5</v>
      </c>
      <c r="F162" s="129">
        <f t="shared" si="42"/>
        <v>1.5</v>
      </c>
      <c r="G162" s="129">
        <f t="shared" si="42"/>
        <v>1.5</v>
      </c>
      <c r="H162" s="129">
        <f t="shared" si="42"/>
        <v>1.5</v>
      </c>
      <c r="I162" s="129">
        <f t="shared" si="42"/>
        <v>1.5</v>
      </c>
      <c r="J162" s="129">
        <f t="shared" si="42"/>
        <v>1.5</v>
      </c>
      <c r="K162" s="129">
        <f t="shared" si="42"/>
        <v>1.5</v>
      </c>
      <c r="L162" s="129">
        <f t="shared" si="42"/>
        <v>1.5</v>
      </c>
      <c r="M162" s="129">
        <f t="shared" si="42"/>
        <v>1.5</v>
      </c>
      <c r="N162" s="129">
        <f t="shared" si="42"/>
        <v>1.5</v>
      </c>
      <c r="O162" s="129">
        <f t="shared" si="42"/>
        <v>1.5</v>
      </c>
      <c r="P162" s="129">
        <f t="shared" si="42"/>
        <v>1.5</v>
      </c>
      <c r="Q162" s="129">
        <f t="shared" si="42"/>
        <v>1.5</v>
      </c>
      <c r="R162" s="129">
        <f t="shared" si="43"/>
        <v>1.5</v>
      </c>
      <c r="S162" s="129">
        <f t="shared" si="43"/>
        <v>1.5</v>
      </c>
      <c r="T162" s="129">
        <f t="shared" si="43"/>
        <v>1.5</v>
      </c>
      <c r="U162" s="129">
        <f t="shared" si="43"/>
        <v>1.5</v>
      </c>
      <c r="V162" s="129">
        <f t="shared" si="43"/>
        <v>1.5</v>
      </c>
      <c r="W162" s="129">
        <f t="shared" si="43"/>
        <v>1.5</v>
      </c>
      <c r="X162" s="129">
        <f t="shared" si="43"/>
        <v>1.5</v>
      </c>
      <c r="Y162" s="129">
        <f t="shared" si="43"/>
        <v>1.5</v>
      </c>
      <c r="Z162" s="129">
        <f t="shared" si="43"/>
        <v>1.5</v>
      </c>
      <c r="AA162" s="129">
        <f t="shared" si="43"/>
        <v>1.5</v>
      </c>
      <c r="AB162" s="129">
        <f t="shared" si="43"/>
        <v>1.5</v>
      </c>
      <c r="AC162" s="129">
        <f t="shared" si="43"/>
        <v>1.5</v>
      </c>
      <c r="AD162" s="129">
        <f t="shared" si="43"/>
        <v>1.5</v>
      </c>
      <c r="AE162" s="129">
        <f t="shared" si="43"/>
        <v>1.5</v>
      </c>
      <c r="AF162" s="129">
        <f t="shared" si="43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167</v>
      </c>
      <c r="B163" s="128">
        <v>1</v>
      </c>
      <c r="C163" s="129">
        <f t="shared" si="42"/>
        <v>1</v>
      </c>
      <c r="D163" s="129">
        <f t="shared" si="42"/>
        <v>1</v>
      </c>
      <c r="E163" s="129">
        <f t="shared" si="42"/>
        <v>1</v>
      </c>
      <c r="F163" s="129">
        <f t="shared" si="42"/>
        <v>1</v>
      </c>
      <c r="G163" s="129">
        <f t="shared" si="42"/>
        <v>1</v>
      </c>
      <c r="H163" s="129">
        <f t="shared" si="42"/>
        <v>1</v>
      </c>
      <c r="I163" s="129">
        <f t="shared" si="42"/>
        <v>1</v>
      </c>
      <c r="J163" s="129">
        <f t="shared" si="42"/>
        <v>1</v>
      </c>
      <c r="K163" s="129">
        <f t="shared" si="42"/>
        <v>1</v>
      </c>
      <c r="L163" s="129">
        <f t="shared" si="42"/>
        <v>1</v>
      </c>
      <c r="M163" s="129">
        <f t="shared" si="42"/>
        <v>1</v>
      </c>
      <c r="N163" s="129">
        <f t="shared" si="42"/>
        <v>1</v>
      </c>
      <c r="O163" s="129">
        <f t="shared" si="42"/>
        <v>1</v>
      </c>
      <c r="P163" s="129">
        <f t="shared" si="42"/>
        <v>1</v>
      </c>
      <c r="Q163" s="129">
        <f t="shared" si="42"/>
        <v>1</v>
      </c>
      <c r="R163" s="129">
        <f t="shared" si="43"/>
        <v>1</v>
      </c>
      <c r="S163" s="129">
        <f t="shared" si="43"/>
        <v>1</v>
      </c>
      <c r="T163" s="129">
        <f t="shared" si="43"/>
        <v>1</v>
      </c>
      <c r="U163" s="129">
        <f t="shared" si="43"/>
        <v>1</v>
      </c>
      <c r="V163" s="129">
        <f t="shared" si="43"/>
        <v>1</v>
      </c>
      <c r="W163" s="129">
        <f t="shared" si="43"/>
        <v>1</v>
      </c>
      <c r="X163" s="129">
        <f t="shared" si="43"/>
        <v>1</v>
      </c>
      <c r="Y163" s="129">
        <f t="shared" si="43"/>
        <v>1</v>
      </c>
      <c r="Z163" s="129">
        <f t="shared" si="43"/>
        <v>1</v>
      </c>
      <c r="AA163" s="129">
        <f t="shared" si="43"/>
        <v>1</v>
      </c>
      <c r="AB163" s="129">
        <f t="shared" si="43"/>
        <v>1</v>
      </c>
      <c r="AC163" s="129">
        <f t="shared" si="43"/>
        <v>1</v>
      </c>
      <c r="AD163" s="129">
        <f t="shared" si="43"/>
        <v>1</v>
      </c>
      <c r="AE163" s="129">
        <f t="shared" si="43"/>
        <v>1</v>
      </c>
      <c r="AF163" s="129">
        <f t="shared" si="43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168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169</v>
      </c>
      <c r="B165" s="128">
        <v>1</v>
      </c>
      <c r="C165" s="129">
        <f t="shared" ref="C165:R172" si="44">B165</f>
        <v>1</v>
      </c>
      <c r="D165" s="129">
        <f t="shared" si="44"/>
        <v>1</v>
      </c>
      <c r="E165" s="129">
        <f t="shared" si="44"/>
        <v>1</v>
      </c>
      <c r="F165" s="129">
        <f t="shared" si="44"/>
        <v>1</v>
      </c>
      <c r="G165" s="129">
        <f t="shared" si="44"/>
        <v>1</v>
      </c>
      <c r="H165" s="129">
        <f t="shared" si="44"/>
        <v>1</v>
      </c>
      <c r="I165" s="129">
        <f t="shared" si="44"/>
        <v>1</v>
      </c>
      <c r="J165" s="129">
        <f t="shared" si="44"/>
        <v>1</v>
      </c>
      <c r="K165" s="129">
        <f t="shared" si="44"/>
        <v>1</v>
      </c>
      <c r="L165" s="129">
        <f t="shared" si="44"/>
        <v>1</v>
      </c>
      <c r="M165" s="129">
        <f t="shared" si="44"/>
        <v>1</v>
      </c>
      <c r="N165" s="129">
        <f t="shared" si="44"/>
        <v>1</v>
      </c>
      <c r="O165" s="129">
        <f t="shared" si="44"/>
        <v>1</v>
      </c>
      <c r="P165" s="129">
        <f t="shared" si="44"/>
        <v>1</v>
      </c>
      <c r="Q165" s="129">
        <f t="shared" si="44"/>
        <v>1</v>
      </c>
      <c r="R165" s="129">
        <f t="shared" si="44"/>
        <v>1</v>
      </c>
      <c r="S165" s="129">
        <f t="shared" ref="R165:AF172" si="45">R165</f>
        <v>1</v>
      </c>
      <c r="T165" s="129">
        <f t="shared" si="45"/>
        <v>1</v>
      </c>
      <c r="U165" s="129">
        <f t="shared" si="45"/>
        <v>1</v>
      </c>
      <c r="V165" s="129">
        <f t="shared" si="45"/>
        <v>1</v>
      </c>
      <c r="W165" s="129">
        <f t="shared" si="45"/>
        <v>1</v>
      </c>
      <c r="X165" s="129">
        <f t="shared" si="45"/>
        <v>1</v>
      </c>
      <c r="Y165" s="129">
        <f t="shared" si="45"/>
        <v>1</v>
      </c>
      <c r="Z165" s="129">
        <f t="shared" si="45"/>
        <v>1</v>
      </c>
      <c r="AA165" s="129">
        <f t="shared" si="45"/>
        <v>1</v>
      </c>
      <c r="AB165" s="129">
        <f t="shared" si="45"/>
        <v>1</v>
      </c>
      <c r="AC165" s="129">
        <f t="shared" si="45"/>
        <v>1</v>
      </c>
      <c r="AD165" s="129">
        <f t="shared" si="45"/>
        <v>1</v>
      </c>
      <c r="AE165" s="129">
        <f t="shared" si="45"/>
        <v>1</v>
      </c>
      <c r="AF165" s="129">
        <f t="shared" si="45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170</v>
      </c>
      <c r="B166" s="128">
        <v>0.42</v>
      </c>
      <c r="C166" s="129">
        <f t="shared" si="44"/>
        <v>0.42</v>
      </c>
      <c r="D166" s="129">
        <f t="shared" si="44"/>
        <v>0.42</v>
      </c>
      <c r="E166" s="129">
        <f t="shared" si="44"/>
        <v>0.42</v>
      </c>
      <c r="F166" s="129">
        <f t="shared" si="44"/>
        <v>0.42</v>
      </c>
      <c r="G166" s="129">
        <f t="shared" si="44"/>
        <v>0.42</v>
      </c>
      <c r="H166" s="129">
        <f t="shared" si="44"/>
        <v>0.42</v>
      </c>
      <c r="I166" s="129">
        <f t="shared" si="44"/>
        <v>0.42</v>
      </c>
      <c r="J166" s="129">
        <f t="shared" si="44"/>
        <v>0.42</v>
      </c>
      <c r="K166" s="129">
        <f t="shared" si="44"/>
        <v>0.42</v>
      </c>
      <c r="L166" s="129">
        <f t="shared" si="44"/>
        <v>0.42</v>
      </c>
      <c r="M166" s="129">
        <f t="shared" si="44"/>
        <v>0.42</v>
      </c>
      <c r="N166" s="129">
        <f t="shared" si="44"/>
        <v>0.42</v>
      </c>
      <c r="O166" s="129">
        <f t="shared" si="44"/>
        <v>0.42</v>
      </c>
      <c r="P166" s="129">
        <f t="shared" si="44"/>
        <v>0.42</v>
      </c>
      <c r="Q166" s="129">
        <f t="shared" si="44"/>
        <v>0.42</v>
      </c>
      <c r="R166" s="129">
        <f t="shared" si="45"/>
        <v>0.42</v>
      </c>
      <c r="S166" s="129">
        <f t="shared" si="45"/>
        <v>0.42</v>
      </c>
      <c r="T166" s="129">
        <f t="shared" si="45"/>
        <v>0.42</v>
      </c>
      <c r="U166" s="129">
        <f t="shared" si="45"/>
        <v>0.42</v>
      </c>
      <c r="V166" s="129">
        <f t="shared" si="45"/>
        <v>0.42</v>
      </c>
      <c r="W166" s="129">
        <f t="shared" si="45"/>
        <v>0.42</v>
      </c>
      <c r="X166" s="129">
        <f t="shared" si="45"/>
        <v>0.42</v>
      </c>
      <c r="Y166" s="129">
        <f t="shared" si="45"/>
        <v>0.42</v>
      </c>
      <c r="Z166" s="129">
        <f t="shared" si="45"/>
        <v>0.42</v>
      </c>
      <c r="AA166" s="129">
        <f t="shared" si="45"/>
        <v>0.42</v>
      </c>
      <c r="AB166" s="129">
        <f t="shared" si="45"/>
        <v>0.42</v>
      </c>
      <c r="AC166" s="129">
        <f t="shared" si="45"/>
        <v>0.42</v>
      </c>
      <c r="AD166" s="129">
        <f t="shared" si="45"/>
        <v>0.42</v>
      </c>
      <c r="AE166" s="129">
        <f t="shared" si="45"/>
        <v>0.42</v>
      </c>
      <c r="AF166" s="129">
        <f t="shared" si="45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171</v>
      </c>
      <c r="B167" s="128">
        <v>0.46</v>
      </c>
      <c r="C167" s="129">
        <f t="shared" si="44"/>
        <v>0.46</v>
      </c>
      <c r="D167" s="129">
        <f t="shared" si="44"/>
        <v>0.46</v>
      </c>
      <c r="E167" s="129">
        <f t="shared" si="44"/>
        <v>0.46</v>
      </c>
      <c r="F167" s="129">
        <f t="shared" si="44"/>
        <v>0.46</v>
      </c>
      <c r="G167" s="129">
        <f t="shared" si="44"/>
        <v>0.46</v>
      </c>
      <c r="H167" s="129">
        <f t="shared" si="44"/>
        <v>0.46</v>
      </c>
      <c r="I167" s="129">
        <f t="shared" si="44"/>
        <v>0.46</v>
      </c>
      <c r="J167" s="129">
        <f t="shared" si="44"/>
        <v>0.46</v>
      </c>
      <c r="K167" s="129">
        <f t="shared" si="44"/>
        <v>0.46</v>
      </c>
      <c r="L167" s="129">
        <f t="shared" si="44"/>
        <v>0.46</v>
      </c>
      <c r="M167" s="129">
        <f t="shared" si="44"/>
        <v>0.46</v>
      </c>
      <c r="N167" s="129">
        <f t="shared" si="44"/>
        <v>0.46</v>
      </c>
      <c r="O167" s="129">
        <f t="shared" si="44"/>
        <v>0.46</v>
      </c>
      <c r="P167" s="129">
        <f t="shared" si="44"/>
        <v>0.46</v>
      </c>
      <c r="Q167" s="129">
        <f t="shared" si="44"/>
        <v>0.46</v>
      </c>
      <c r="R167" s="129">
        <f t="shared" si="45"/>
        <v>0.46</v>
      </c>
      <c r="S167" s="129">
        <f t="shared" si="45"/>
        <v>0.46</v>
      </c>
      <c r="T167" s="129">
        <f t="shared" si="45"/>
        <v>0.46</v>
      </c>
      <c r="U167" s="129">
        <f t="shared" si="45"/>
        <v>0.46</v>
      </c>
      <c r="V167" s="129">
        <f t="shared" si="45"/>
        <v>0.46</v>
      </c>
      <c r="W167" s="129">
        <f t="shared" si="45"/>
        <v>0.46</v>
      </c>
      <c r="X167" s="129">
        <f t="shared" si="45"/>
        <v>0.46</v>
      </c>
      <c r="Y167" s="129">
        <f t="shared" si="45"/>
        <v>0.46</v>
      </c>
      <c r="Z167" s="129">
        <f t="shared" si="45"/>
        <v>0.46</v>
      </c>
      <c r="AA167" s="129">
        <f t="shared" si="45"/>
        <v>0.46</v>
      </c>
      <c r="AB167" s="129">
        <f t="shared" si="45"/>
        <v>0.46</v>
      </c>
      <c r="AC167" s="129">
        <f t="shared" si="45"/>
        <v>0.46</v>
      </c>
      <c r="AD167" s="129">
        <f t="shared" si="45"/>
        <v>0.46</v>
      </c>
      <c r="AE167" s="129">
        <f t="shared" si="45"/>
        <v>0.46</v>
      </c>
      <c r="AF167" s="129">
        <f t="shared" si="45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172</v>
      </c>
      <c r="B168" s="128">
        <v>0.85</v>
      </c>
      <c r="C168" s="129">
        <f t="shared" si="44"/>
        <v>0.85</v>
      </c>
      <c r="D168" s="129">
        <f t="shared" si="44"/>
        <v>0.85</v>
      </c>
      <c r="E168" s="129">
        <f t="shared" si="44"/>
        <v>0.85</v>
      </c>
      <c r="F168" s="129">
        <f t="shared" si="44"/>
        <v>0.85</v>
      </c>
      <c r="G168" s="129">
        <f t="shared" si="44"/>
        <v>0.85</v>
      </c>
      <c r="H168" s="129">
        <f t="shared" si="44"/>
        <v>0.85</v>
      </c>
      <c r="I168" s="129">
        <f t="shared" si="44"/>
        <v>0.85</v>
      </c>
      <c r="J168" s="129">
        <f t="shared" si="44"/>
        <v>0.85</v>
      </c>
      <c r="K168" s="129">
        <f t="shared" si="44"/>
        <v>0.85</v>
      </c>
      <c r="L168" s="129">
        <f t="shared" si="44"/>
        <v>0.85</v>
      </c>
      <c r="M168" s="129">
        <f t="shared" si="44"/>
        <v>0.85</v>
      </c>
      <c r="N168" s="129">
        <f t="shared" si="44"/>
        <v>0.85</v>
      </c>
      <c r="O168" s="129">
        <f t="shared" si="44"/>
        <v>0.85</v>
      </c>
      <c r="P168" s="129">
        <f t="shared" si="44"/>
        <v>0.85</v>
      </c>
      <c r="Q168" s="129">
        <f t="shared" si="44"/>
        <v>0.85</v>
      </c>
      <c r="R168" s="129">
        <f t="shared" si="45"/>
        <v>0.85</v>
      </c>
      <c r="S168" s="129">
        <f t="shared" si="45"/>
        <v>0.85</v>
      </c>
      <c r="T168" s="129">
        <f t="shared" si="45"/>
        <v>0.85</v>
      </c>
      <c r="U168" s="129">
        <f t="shared" si="45"/>
        <v>0.85</v>
      </c>
      <c r="V168" s="129">
        <f t="shared" si="45"/>
        <v>0.85</v>
      </c>
      <c r="W168" s="129">
        <f t="shared" si="45"/>
        <v>0.85</v>
      </c>
      <c r="X168" s="129">
        <f t="shared" si="45"/>
        <v>0.85</v>
      </c>
      <c r="Y168" s="129">
        <f t="shared" si="45"/>
        <v>0.85</v>
      </c>
      <c r="Z168" s="129">
        <f t="shared" si="45"/>
        <v>0.85</v>
      </c>
      <c r="AA168" s="129">
        <f t="shared" si="45"/>
        <v>0.85</v>
      </c>
      <c r="AB168" s="129">
        <f t="shared" si="45"/>
        <v>0.85</v>
      </c>
      <c r="AC168" s="129">
        <f t="shared" si="45"/>
        <v>0.85</v>
      </c>
      <c r="AD168" s="129">
        <f t="shared" si="45"/>
        <v>0.85</v>
      </c>
      <c r="AE168" s="129">
        <f t="shared" si="45"/>
        <v>0.85</v>
      </c>
      <c r="AF168" s="129">
        <f t="shared" si="45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173</v>
      </c>
      <c r="B169" s="128">
        <v>0.9</v>
      </c>
      <c r="C169" s="129">
        <f t="shared" si="44"/>
        <v>0.9</v>
      </c>
      <c r="D169" s="129">
        <f t="shared" si="44"/>
        <v>0.9</v>
      </c>
      <c r="E169" s="129">
        <f t="shared" si="44"/>
        <v>0.9</v>
      </c>
      <c r="F169" s="129">
        <f t="shared" si="44"/>
        <v>0.9</v>
      </c>
      <c r="G169" s="129">
        <f t="shared" si="44"/>
        <v>0.9</v>
      </c>
      <c r="H169" s="129">
        <f t="shared" si="44"/>
        <v>0.9</v>
      </c>
      <c r="I169" s="129">
        <f t="shared" si="44"/>
        <v>0.9</v>
      </c>
      <c r="J169" s="129">
        <f t="shared" si="44"/>
        <v>0.9</v>
      </c>
      <c r="K169" s="129">
        <f t="shared" si="44"/>
        <v>0.9</v>
      </c>
      <c r="L169" s="129">
        <f t="shared" si="44"/>
        <v>0.9</v>
      </c>
      <c r="M169" s="129">
        <f t="shared" si="44"/>
        <v>0.9</v>
      </c>
      <c r="N169" s="129">
        <f t="shared" si="44"/>
        <v>0.9</v>
      </c>
      <c r="O169" s="129">
        <f t="shared" si="44"/>
        <v>0.9</v>
      </c>
      <c r="P169" s="129">
        <f t="shared" si="44"/>
        <v>0.9</v>
      </c>
      <c r="Q169" s="129">
        <f t="shared" si="44"/>
        <v>0.9</v>
      </c>
      <c r="R169" s="129">
        <f t="shared" si="45"/>
        <v>0.9</v>
      </c>
      <c r="S169" s="129">
        <f t="shared" si="45"/>
        <v>0.9</v>
      </c>
      <c r="T169" s="129">
        <f t="shared" si="45"/>
        <v>0.9</v>
      </c>
      <c r="U169" s="129">
        <f t="shared" si="45"/>
        <v>0.9</v>
      </c>
      <c r="V169" s="129">
        <f t="shared" si="45"/>
        <v>0.9</v>
      </c>
      <c r="W169" s="129">
        <f t="shared" si="45"/>
        <v>0.9</v>
      </c>
      <c r="X169" s="129">
        <f t="shared" si="45"/>
        <v>0.9</v>
      </c>
      <c r="Y169" s="129">
        <f t="shared" si="45"/>
        <v>0.9</v>
      </c>
      <c r="Z169" s="129">
        <f t="shared" si="45"/>
        <v>0.9</v>
      </c>
      <c r="AA169" s="129">
        <f t="shared" si="45"/>
        <v>0.9</v>
      </c>
      <c r="AB169" s="129">
        <f t="shared" si="45"/>
        <v>0.9</v>
      </c>
      <c r="AC169" s="129">
        <f t="shared" si="45"/>
        <v>0.9</v>
      </c>
      <c r="AD169" s="129">
        <f t="shared" si="45"/>
        <v>0.9</v>
      </c>
      <c r="AE169" s="129">
        <f t="shared" si="45"/>
        <v>0.9</v>
      </c>
      <c r="AF169" s="129">
        <f t="shared" si="45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174</v>
      </c>
      <c r="B170" s="128">
        <v>0.44</v>
      </c>
      <c r="C170" s="129">
        <f t="shared" si="44"/>
        <v>0.44</v>
      </c>
      <c r="D170" s="129">
        <f t="shared" si="44"/>
        <v>0.44</v>
      </c>
      <c r="E170" s="129">
        <f t="shared" si="44"/>
        <v>0.44</v>
      </c>
      <c r="F170" s="129">
        <f t="shared" si="44"/>
        <v>0.44</v>
      </c>
      <c r="G170" s="129">
        <f t="shared" si="44"/>
        <v>0.44</v>
      </c>
      <c r="H170" s="129">
        <f t="shared" si="44"/>
        <v>0.44</v>
      </c>
      <c r="I170" s="129">
        <f t="shared" si="44"/>
        <v>0.44</v>
      </c>
      <c r="J170" s="129">
        <f t="shared" si="44"/>
        <v>0.44</v>
      </c>
      <c r="K170" s="129">
        <f t="shared" si="44"/>
        <v>0.44</v>
      </c>
      <c r="L170" s="129">
        <f t="shared" si="44"/>
        <v>0.44</v>
      </c>
      <c r="M170" s="129">
        <f t="shared" si="44"/>
        <v>0.44</v>
      </c>
      <c r="N170" s="129">
        <f t="shared" si="44"/>
        <v>0.44</v>
      </c>
      <c r="O170" s="129">
        <f t="shared" si="44"/>
        <v>0.44</v>
      </c>
      <c r="P170" s="129">
        <f t="shared" si="44"/>
        <v>0.44</v>
      </c>
      <c r="Q170" s="129">
        <f t="shared" si="44"/>
        <v>0.44</v>
      </c>
      <c r="R170" s="129">
        <f t="shared" si="45"/>
        <v>0.44</v>
      </c>
      <c r="S170" s="129">
        <f t="shared" si="45"/>
        <v>0.44</v>
      </c>
      <c r="T170" s="129">
        <f t="shared" si="45"/>
        <v>0.44</v>
      </c>
      <c r="U170" s="129">
        <f t="shared" si="45"/>
        <v>0.44</v>
      </c>
      <c r="V170" s="129">
        <f t="shared" si="45"/>
        <v>0.44</v>
      </c>
      <c r="W170" s="129">
        <f t="shared" si="45"/>
        <v>0.44</v>
      </c>
      <c r="X170" s="129">
        <f t="shared" si="45"/>
        <v>0.44</v>
      </c>
      <c r="Y170" s="129">
        <f t="shared" si="45"/>
        <v>0.44</v>
      </c>
      <c r="Z170" s="129">
        <f t="shared" si="45"/>
        <v>0.44</v>
      </c>
      <c r="AA170" s="129">
        <f t="shared" si="45"/>
        <v>0.44</v>
      </c>
      <c r="AB170" s="129">
        <f t="shared" si="45"/>
        <v>0.44</v>
      </c>
      <c r="AC170" s="129">
        <f t="shared" si="45"/>
        <v>0.44</v>
      </c>
      <c r="AD170" s="129">
        <f t="shared" si="45"/>
        <v>0.44</v>
      </c>
      <c r="AE170" s="129">
        <f t="shared" si="45"/>
        <v>0.44</v>
      </c>
      <c r="AF170" s="129">
        <f t="shared" si="45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175</v>
      </c>
      <c r="B171" s="128">
        <v>2.1</v>
      </c>
      <c r="C171" s="129">
        <f t="shared" si="44"/>
        <v>2.1</v>
      </c>
      <c r="D171" s="129">
        <f t="shared" si="44"/>
        <v>2.1</v>
      </c>
      <c r="E171" s="129">
        <f t="shared" si="44"/>
        <v>2.1</v>
      </c>
      <c r="F171" s="129">
        <f t="shared" si="44"/>
        <v>2.1</v>
      </c>
      <c r="G171" s="129">
        <f t="shared" si="44"/>
        <v>2.1</v>
      </c>
      <c r="H171" s="129">
        <f t="shared" si="44"/>
        <v>2.1</v>
      </c>
      <c r="I171" s="129">
        <f t="shared" si="44"/>
        <v>2.1</v>
      </c>
      <c r="J171" s="129">
        <f t="shared" si="44"/>
        <v>2.1</v>
      </c>
      <c r="K171" s="129">
        <f t="shared" si="44"/>
        <v>2.1</v>
      </c>
      <c r="L171" s="129">
        <f t="shared" si="44"/>
        <v>2.1</v>
      </c>
      <c r="M171" s="129">
        <f t="shared" si="44"/>
        <v>2.1</v>
      </c>
      <c r="N171" s="129">
        <f t="shared" si="44"/>
        <v>2.1</v>
      </c>
      <c r="O171" s="129">
        <f t="shared" si="44"/>
        <v>2.1</v>
      </c>
      <c r="P171" s="129">
        <f t="shared" si="44"/>
        <v>2.1</v>
      </c>
      <c r="Q171" s="129">
        <f t="shared" si="44"/>
        <v>2.1</v>
      </c>
      <c r="R171" s="129">
        <f t="shared" si="45"/>
        <v>2.1</v>
      </c>
      <c r="S171" s="129">
        <f t="shared" si="45"/>
        <v>2.1</v>
      </c>
      <c r="T171" s="129">
        <f t="shared" si="45"/>
        <v>2.1</v>
      </c>
      <c r="U171" s="129">
        <f t="shared" si="45"/>
        <v>2.1</v>
      </c>
      <c r="V171" s="129">
        <f t="shared" si="45"/>
        <v>2.1</v>
      </c>
      <c r="W171" s="129">
        <f t="shared" si="45"/>
        <v>2.1</v>
      </c>
      <c r="X171" s="129">
        <f t="shared" si="45"/>
        <v>2.1</v>
      </c>
      <c r="Y171" s="129">
        <f t="shared" si="45"/>
        <v>2.1</v>
      </c>
      <c r="Z171" s="129">
        <f t="shared" si="45"/>
        <v>2.1</v>
      </c>
      <c r="AA171" s="129">
        <f t="shared" si="45"/>
        <v>2.1</v>
      </c>
      <c r="AB171" s="129">
        <f t="shared" si="45"/>
        <v>2.1</v>
      </c>
      <c r="AC171" s="129">
        <f t="shared" si="45"/>
        <v>2.1</v>
      </c>
      <c r="AD171" s="129">
        <f t="shared" si="45"/>
        <v>2.1</v>
      </c>
      <c r="AE171" s="129">
        <f t="shared" si="45"/>
        <v>2.1</v>
      </c>
      <c r="AF171" s="129">
        <f t="shared" si="45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176</v>
      </c>
      <c r="B172" s="128">
        <v>0.9</v>
      </c>
      <c r="C172" s="129">
        <f t="shared" si="44"/>
        <v>0.9</v>
      </c>
      <c r="D172" s="129">
        <f t="shared" si="44"/>
        <v>0.9</v>
      </c>
      <c r="E172" s="129">
        <f t="shared" si="44"/>
        <v>0.9</v>
      </c>
      <c r="F172" s="129">
        <f t="shared" si="44"/>
        <v>0.9</v>
      </c>
      <c r="G172" s="129">
        <f t="shared" si="44"/>
        <v>0.9</v>
      </c>
      <c r="H172" s="129">
        <f t="shared" si="44"/>
        <v>0.9</v>
      </c>
      <c r="I172" s="129">
        <f t="shared" si="44"/>
        <v>0.9</v>
      </c>
      <c r="J172" s="129">
        <f t="shared" si="44"/>
        <v>0.9</v>
      </c>
      <c r="K172" s="129">
        <f t="shared" si="44"/>
        <v>0.9</v>
      </c>
      <c r="L172" s="129">
        <f t="shared" si="44"/>
        <v>0.9</v>
      </c>
      <c r="M172" s="129">
        <f t="shared" si="44"/>
        <v>0.9</v>
      </c>
      <c r="N172" s="129">
        <f t="shared" si="44"/>
        <v>0.9</v>
      </c>
      <c r="O172" s="129">
        <f t="shared" si="44"/>
        <v>0.9</v>
      </c>
      <c r="P172" s="129">
        <f t="shared" si="44"/>
        <v>0.9</v>
      </c>
      <c r="Q172" s="129">
        <f t="shared" si="44"/>
        <v>0.9</v>
      </c>
      <c r="R172" s="129">
        <f t="shared" si="45"/>
        <v>0.9</v>
      </c>
      <c r="S172" s="129">
        <f t="shared" si="45"/>
        <v>0.9</v>
      </c>
      <c r="T172" s="129">
        <f t="shared" si="45"/>
        <v>0.9</v>
      </c>
      <c r="U172" s="129">
        <f t="shared" si="45"/>
        <v>0.9</v>
      </c>
      <c r="V172" s="129">
        <f t="shared" si="45"/>
        <v>0.9</v>
      </c>
      <c r="W172" s="129">
        <f t="shared" si="45"/>
        <v>0.9</v>
      </c>
      <c r="X172" s="129">
        <f t="shared" si="45"/>
        <v>0.9</v>
      </c>
      <c r="Y172" s="129">
        <f t="shared" si="45"/>
        <v>0.9</v>
      </c>
      <c r="Z172" s="129">
        <f t="shared" si="45"/>
        <v>0.9</v>
      </c>
      <c r="AA172" s="129">
        <f t="shared" si="45"/>
        <v>0.9</v>
      </c>
      <c r="AB172" s="129">
        <f t="shared" si="45"/>
        <v>0.9</v>
      </c>
      <c r="AC172" s="129">
        <f t="shared" si="45"/>
        <v>0.9</v>
      </c>
      <c r="AD172" s="129">
        <f t="shared" si="45"/>
        <v>0.9</v>
      </c>
      <c r="AE172" s="129">
        <f t="shared" si="45"/>
        <v>0.9</v>
      </c>
      <c r="AF172" s="129">
        <f t="shared" si="45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177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178</v>
      </c>
      <c r="B174" s="128">
        <v>0.57999999999999996</v>
      </c>
      <c r="C174" s="129">
        <f t="shared" ref="C174:R186" si="46">B174</f>
        <v>0.57999999999999996</v>
      </c>
      <c r="D174" s="129">
        <f t="shared" si="46"/>
        <v>0.57999999999999996</v>
      </c>
      <c r="E174" s="129">
        <f t="shared" si="46"/>
        <v>0.57999999999999996</v>
      </c>
      <c r="F174" s="129">
        <f t="shared" si="46"/>
        <v>0.57999999999999996</v>
      </c>
      <c r="G174" s="129">
        <f t="shared" si="46"/>
        <v>0.57999999999999996</v>
      </c>
      <c r="H174" s="129">
        <f t="shared" si="46"/>
        <v>0.57999999999999996</v>
      </c>
      <c r="I174" s="129">
        <f t="shared" si="46"/>
        <v>0.57999999999999996</v>
      </c>
      <c r="J174" s="129">
        <f t="shared" si="46"/>
        <v>0.57999999999999996</v>
      </c>
      <c r="K174" s="129">
        <f t="shared" si="46"/>
        <v>0.57999999999999996</v>
      </c>
      <c r="L174" s="129">
        <f t="shared" si="46"/>
        <v>0.57999999999999996</v>
      </c>
      <c r="M174" s="129">
        <f t="shared" si="46"/>
        <v>0.57999999999999996</v>
      </c>
      <c r="N174" s="129">
        <f t="shared" si="46"/>
        <v>0.57999999999999996</v>
      </c>
      <c r="O174" s="129">
        <f t="shared" si="46"/>
        <v>0.57999999999999996</v>
      </c>
      <c r="P174" s="129">
        <f t="shared" si="46"/>
        <v>0.57999999999999996</v>
      </c>
      <c r="Q174" s="129">
        <f t="shared" si="46"/>
        <v>0.57999999999999996</v>
      </c>
      <c r="R174" s="129">
        <f t="shared" si="46"/>
        <v>0.57999999999999996</v>
      </c>
      <c r="S174" s="129">
        <f t="shared" ref="R174:AF186" si="47">R174</f>
        <v>0.57999999999999996</v>
      </c>
      <c r="T174" s="129">
        <f t="shared" si="47"/>
        <v>0.57999999999999996</v>
      </c>
      <c r="U174" s="129">
        <f t="shared" si="47"/>
        <v>0.57999999999999996</v>
      </c>
      <c r="V174" s="129">
        <f t="shared" si="47"/>
        <v>0.57999999999999996</v>
      </c>
      <c r="W174" s="129">
        <f t="shared" si="47"/>
        <v>0.57999999999999996</v>
      </c>
      <c r="X174" s="129">
        <f t="shared" si="47"/>
        <v>0.57999999999999996</v>
      </c>
      <c r="Y174" s="129">
        <f t="shared" si="47"/>
        <v>0.57999999999999996</v>
      </c>
      <c r="Z174" s="129">
        <f t="shared" si="47"/>
        <v>0.57999999999999996</v>
      </c>
      <c r="AA174" s="129">
        <f t="shared" si="47"/>
        <v>0.57999999999999996</v>
      </c>
      <c r="AB174" s="129">
        <f t="shared" si="47"/>
        <v>0.57999999999999996</v>
      </c>
      <c r="AC174" s="129">
        <f t="shared" si="47"/>
        <v>0.57999999999999996</v>
      </c>
      <c r="AD174" s="129">
        <f t="shared" si="47"/>
        <v>0.57999999999999996</v>
      </c>
      <c r="AE174" s="129">
        <f t="shared" si="47"/>
        <v>0.57999999999999996</v>
      </c>
      <c r="AF174" s="129">
        <f t="shared" si="47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179</v>
      </c>
      <c r="B175" s="128">
        <v>0.8</v>
      </c>
      <c r="C175" s="129">
        <f t="shared" si="46"/>
        <v>0.8</v>
      </c>
      <c r="D175" s="129">
        <f t="shared" si="46"/>
        <v>0.8</v>
      </c>
      <c r="E175" s="129">
        <f t="shared" si="46"/>
        <v>0.8</v>
      </c>
      <c r="F175" s="129">
        <f t="shared" si="46"/>
        <v>0.8</v>
      </c>
      <c r="G175" s="129">
        <f t="shared" si="46"/>
        <v>0.8</v>
      </c>
      <c r="H175" s="129">
        <f t="shared" si="46"/>
        <v>0.8</v>
      </c>
      <c r="I175" s="129">
        <f t="shared" si="46"/>
        <v>0.8</v>
      </c>
      <c r="J175" s="129">
        <f t="shared" si="46"/>
        <v>0.8</v>
      </c>
      <c r="K175" s="129">
        <f t="shared" si="46"/>
        <v>0.8</v>
      </c>
      <c r="L175" s="129">
        <f t="shared" si="46"/>
        <v>0.8</v>
      </c>
      <c r="M175" s="129">
        <f t="shared" si="46"/>
        <v>0.8</v>
      </c>
      <c r="N175" s="129">
        <f t="shared" si="46"/>
        <v>0.8</v>
      </c>
      <c r="O175" s="129">
        <f t="shared" si="46"/>
        <v>0.8</v>
      </c>
      <c r="P175" s="129">
        <f t="shared" si="46"/>
        <v>0.8</v>
      </c>
      <c r="Q175" s="129">
        <f t="shared" si="46"/>
        <v>0.8</v>
      </c>
      <c r="R175" s="129">
        <f t="shared" si="46"/>
        <v>0.8</v>
      </c>
      <c r="S175" s="129">
        <f t="shared" si="47"/>
        <v>0.8</v>
      </c>
      <c r="T175" s="129">
        <f t="shared" si="47"/>
        <v>0.8</v>
      </c>
      <c r="U175" s="129">
        <f t="shared" si="47"/>
        <v>0.8</v>
      </c>
      <c r="V175" s="129">
        <f t="shared" si="47"/>
        <v>0.8</v>
      </c>
      <c r="W175" s="129">
        <f t="shared" si="47"/>
        <v>0.8</v>
      </c>
      <c r="X175" s="129">
        <f t="shared" si="47"/>
        <v>0.8</v>
      </c>
      <c r="Y175" s="129">
        <f t="shared" si="47"/>
        <v>0.8</v>
      </c>
      <c r="Z175" s="129">
        <f t="shared" si="47"/>
        <v>0.8</v>
      </c>
      <c r="AA175" s="129">
        <f t="shared" si="47"/>
        <v>0.8</v>
      </c>
      <c r="AB175" s="129">
        <f t="shared" si="47"/>
        <v>0.8</v>
      </c>
      <c r="AC175" s="129">
        <f t="shared" si="47"/>
        <v>0.8</v>
      </c>
      <c r="AD175" s="129">
        <f t="shared" si="47"/>
        <v>0.8</v>
      </c>
      <c r="AE175" s="129">
        <f t="shared" si="47"/>
        <v>0.8</v>
      </c>
      <c r="AF175" s="129">
        <f t="shared" si="47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211</v>
      </c>
      <c r="B176" s="128">
        <v>0</v>
      </c>
      <c r="C176" s="129">
        <f t="shared" si="46"/>
        <v>0</v>
      </c>
      <c r="D176" s="129">
        <f t="shared" si="46"/>
        <v>0</v>
      </c>
      <c r="E176" s="129">
        <f t="shared" si="46"/>
        <v>0</v>
      </c>
      <c r="F176" s="129">
        <f t="shared" si="46"/>
        <v>0</v>
      </c>
      <c r="G176" s="129">
        <f t="shared" si="46"/>
        <v>0</v>
      </c>
      <c r="H176" s="129">
        <f t="shared" si="46"/>
        <v>0</v>
      </c>
      <c r="I176" s="129">
        <f t="shared" si="46"/>
        <v>0</v>
      </c>
      <c r="J176" s="129">
        <f t="shared" si="46"/>
        <v>0</v>
      </c>
      <c r="K176" s="129">
        <f t="shared" si="46"/>
        <v>0</v>
      </c>
      <c r="L176" s="129">
        <f t="shared" si="46"/>
        <v>0</v>
      </c>
      <c r="M176" s="129">
        <f t="shared" si="46"/>
        <v>0</v>
      </c>
      <c r="N176" s="129">
        <f t="shared" si="46"/>
        <v>0</v>
      </c>
      <c r="O176" s="129">
        <f t="shared" si="46"/>
        <v>0</v>
      </c>
      <c r="P176" s="129">
        <f t="shared" si="46"/>
        <v>0</v>
      </c>
      <c r="Q176" s="129">
        <f t="shared" si="46"/>
        <v>0</v>
      </c>
      <c r="R176" s="129">
        <f t="shared" si="46"/>
        <v>0</v>
      </c>
      <c r="S176" s="129">
        <f t="shared" si="47"/>
        <v>0</v>
      </c>
      <c r="T176" s="129">
        <f t="shared" si="47"/>
        <v>0</v>
      </c>
      <c r="U176" s="129">
        <f t="shared" si="47"/>
        <v>0</v>
      </c>
      <c r="V176" s="129">
        <f t="shared" si="47"/>
        <v>0</v>
      </c>
      <c r="W176" s="129">
        <f t="shared" si="47"/>
        <v>0</v>
      </c>
      <c r="X176" s="129">
        <f t="shared" si="47"/>
        <v>0</v>
      </c>
      <c r="Y176" s="129">
        <f t="shared" si="47"/>
        <v>0</v>
      </c>
      <c r="Z176" s="129">
        <f t="shared" si="47"/>
        <v>0</v>
      </c>
      <c r="AA176" s="129">
        <f t="shared" si="47"/>
        <v>0</v>
      </c>
      <c r="AB176" s="129">
        <f t="shared" si="47"/>
        <v>0</v>
      </c>
      <c r="AC176" s="129">
        <f t="shared" si="47"/>
        <v>0</v>
      </c>
      <c r="AD176" s="129">
        <f t="shared" si="47"/>
        <v>0</v>
      </c>
      <c r="AE176" s="129">
        <f t="shared" si="47"/>
        <v>0</v>
      </c>
      <c r="AF176" s="129">
        <f t="shared" si="47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180</v>
      </c>
      <c r="B177" s="128">
        <v>0.6</v>
      </c>
      <c r="C177" s="129">
        <f t="shared" si="46"/>
        <v>0.6</v>
      </c>
      <c r="D177" s="129">
        <f t="shared" si="46"/>
        <v>0.6</v>
      </c>
      <c r="E177" s="129">
        <f t="shared" si="46"/>
        <v>0.6</v>
      </c>
      <c r="F177" s="129">
        <f t="shared" si="46"/>
        <v>0.6</v>
      </c>
      <c r="G177" s="129">
        <f t="shared" si="46"/>
        <v>0.6</v>
      </c>
      <c r="H177" s="129">
        <f t="shared" si="46"/>
        <v>0.6</v>
      </c>
      <c r="I177" s="129">
        <f t="shared" si="46"/>
        <v>0.6</v>
      </c>
      <c r="J177" s="129">
        <f t="shared" si="46"/>
        <v>0.6</v>
      </c>
      <c r="K177" s="129">
        <f t="shared" si="46"/>
        <v>0.6</v>
      </c>
      <c r="L177" s="129">
        <f t="shared" si="46"/>
        <v>0.6</v>
      </c>
      <c r="M177" s="129">
        <f t="shared" si="46"/>
        <v>0.6</v>
      </c>
      <c r="N177" s="129">
        <f t="shared" si="46"/>
        <v>0.6</v>
      </c>
      <c r="O177" s="129">
        <f t="shared" si="46"/>
        <v>0.6</v>
      </c>
      <c r="P177" s="129">
        <f t="shared" si="46"/>
        <v>0.6</v>
      </c>
      <c r="Q177" s="129">
        <f t="shared" si="46"/>
        <v>0.6</v>
      </c>
      <c r="R177" s="129">
        <f t="shared" si="46"/>
        <v>0.6</v>
      </c>
      <c r="S177" s="129">
        <f t="shared" si="47"/>
        <v>0.6</v>
      </c>
      <c r="T177" s="129">
        <f t="shared" si="47"/>
        <v>0.6</v>
      </c>
      <c r="U177" s="129">
        <f t="shared" si="47"/>
        <v>0.6</v>
      </c>
      <c r="V177" s="129">
        <f t="shared" si="47"/>
        <v>0.6</v>
      </c>
      <c r="W177" s="129">
        <f t="shared" si="47"/>
        <v>0.6</v>
      </c>
      <c r="X177" s="129">
        <f t="shared" si="47"/>
        <v>0.6</v>
      </c>
      <c r="Y177" s="129">
        <f t="shared" si="47"/>
        <v>0.6</v>
      </c>
      <c r="Z177" s="129">
        <f t="shared" si="47"/>
        <v>0.6</v>
      </c>
      <c r="AA177" s="129">
        <f t="shared" si="47"/>
        <v>0.6</v>
      </c>
      <c r="AB177" s="129">
        <f t="shared" si="47"/>
        <v>0.6</v>
      </c>
      <c r="AC177" s="129">
        <f t="shared" si="47"/>
        <v>0.6</v>
      </c>
      <c r="AD177" s="129">
        <f t="shared" si="47"/>
        <v>0.6</v>
      </c>
      <c r="AE177" s="129">
        <f t="shared" si="47"/>
        <v>0.6</v>
      </c>
      <c r="AF177" s="129">
        <f t="shared" si="47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181</v>
      </c>
      <c r="B178" s="128">
        <v>0.6</v>
      </c>
      <c r="C178" s="129">
        <f t="shared" si="46"/>
        <v>0.6</v>
      </c>
      <c r="D178" s="129">
        <f t="shared" si="46"/>
        <v>0.6</v>
      </c>
      <c r="E178" s="129">
        <f t="shared" si="46"/>
        <v>0.6</v>
      </c>
      <c r="F178" s="129">
        <f t="shared" si="46"/>
        <v>0.6</v>
      </c>
      <c r="G178" s="129">
        <f t="shared" si="46"/>
        <v>0.6</v>
      </c>
      <c r="H178" s="129">
        <f t="shared" si="46"/>
        <v>0.6</v>
      </c>
      <c r="I178" s="129">
        <f t="shared" si="46"/>
        <v>0.6</v>
      </c>
      <c r="J178" s="129">
        <f t="shared" si="46"/>
        <v>0.6</v>
      </c>
      <c r="K178" s="129">
        <f t="shared" si="46"/>
        <v>0.6</v>
      </c>
      <c r="L178" s="129">
        <f t="shared" si="46"/>
        <v>0.6</v>
      </c>
      <c r="M178" s="129">
        <f t="shared" si="46"/>
        <v>0.6</v>
      </c>
      <c r="N178" s="129">
        <f t="shared" si="46"/>
        <v>0.6</v>
      </c>
      <c r="O178" s="129">
        <f t="shared" si="46"/>
        <v>0.6</v>
      </c>
      <c r="P178" s="129">
        <f t="shared" si="46"/>
        <v>0.6</v>
      </c>
      <c r="Q178" s="129">
        <f t="shared" si="46"/>
        <v>0.6</v>
      </c>
      <c r="R178" s="129">
        <f t="shared" si="46"/>
        <v>0.6</v>
      </c>
      <c r="S178" s="129">
        <f t="shared" si="47"/>
        <v>0.6</v>
      </c>
      <c r="T178" s="129">
        <f t="shared" si="47"/>
        <v>0.6</v>
      </c>
      <c r="U178" s="129">
        <f t="shared" si="47"/>
        <v>0.6</v>
      </c>
      <c r="V178" s="129">
        <f t="shared" si="47"/>
        <v>0.6</v>
      </c>
      <c r="W178" s="129">
        <f t="shared" si="47"/>
        <v>0.6</v>
      </c>
      <c r="X178" s="129">
        <f t="shared" si="47"/>
        <v>0.6</v>
      </c>
      <c r="Y178" s="129">
        <f t="shared" si="47"/>
        <v>0.6</v>
      </c>
      <c r="Z178" s="129">
        <f t="shared" si="47"/>
        <v>0.6</v>
      </c>
      <c r="AA178" s="129">
        <f t="shared" si="47"/>
        <v>0.6</v>
      </c>
      <c r="AB178" s="129">
        <f t="shared" si="47"/>
        <v>0.6</v>
      </c>
      <c r="AC178" s="129">
        <f t="shared" si="47"/>
        <v>0.6</v>
      </c>
      <c r="AD178" s="129">
        <f t="shared" si="47"/>
        <v>0.6</v>
      </c>
      <c r="AE178" s="129">
        <f t="shared" si="47"/>
        <v>0.6</v>
      </c>
      <c r="AF178" s="129">
        <f t="shared" si="47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182</v>
      </c>
      <c r="B179" s="128">
        <v>0.35</v>
      </c>
      <c r="C179" s="129">
        <f t="shared" si="46"/>
        <v>0.35</v>
      </c>
      <c r="D179" s="129">
        <f t="shared" si="46"/>
        <v>0.35</v>
      </c>
      <c r="E179" s="129">
        <f t="shared" si="46"/>
        <v>0.35</v>
      </c>
      <c r="F179" s="129">
        <f t="shared" si="46"/>
        <v>0.35</v>
      </c>
      <c r="G179" s="129">
        <f t="shared" si="46"/>
        <v>0.35</v>
      </c>
      <c r="H179" s="129">
        <f t="shared" si="46"/>
        <v>0.35</v>
      </c>
      <c r="I179" s="129">
        <f t="shared" si="46"/>
        <v>0.35</v>
      </c>
      <c r="J179" s="129">
        <f t="shared" si="46"/>
        <v>0.35</v>
      </c>
      <c r="K179" s="129">
        <f t="shared" si="46"/>
        <v>0.35</v>
      </c>
      <c r="L179" s="129">
        <f t="shared" si="46"/>
        <v>0.35</v>
      </c>
      <c r="M179" s="129">
        <f t="shared" si="46"/>
        <v>0.35</v>
      </c>
      <c r="N179" s="129">
        <f t="shared" si="46"/>
        <v>0.35</v>
      </c>
      <c r="O179" s="129">
        <f t="shared" si="46"/>
        <v>0.35</v>
      </c>
      <c r="P179" s="129">
        <f t="shared" si="46"/>
        <v>0.35</v>
      </c>
      <c r="Q179" s="129">
        <f t="shared" si="46"/>
        <v>0.35</v>
      </c>
      <c r="R179" s="129">
        <f t="shared" si="46"/>
        <v>0.35</v>
      </c>
      <c r="S179" s="129">
        <f t="shared" si="47"/>
        <v>0.35</v>
      </c>
      <c r="T179" s="129">
        <f t="shared" si="47"/>
        <v>0.35</v>
      </c>
      <c r="U179" s="129">
        <f t="shared" si="47"/>
        <v>0.35</v>
      </c>
      <c r="V179" s="129">
        <f t="shared" si="47"/>
        <v>0.35</v>
      </c>
      <c r="W179" s="129">
        <f t="shared" si="47"/>
        <v>0.35</v>
      </c>
      <c r="X179" s="129">
        <f t="shared" si="47"/>
        <v>0.35</v>
      </c>
      <c r="Y179" s="129">
        <f t="shared" si="47"/>
        <v>0.35</v>
      </c>
      <c r="Z179" s="129">
        <f t="shared" si="47"/>
        <v>0.35</v>
      </c>
      <c r="AA179" s="129">
        <f t="shared" si="47"/>
        <v>0.35</v>
      </c>
      <c r="AB179" s="129">
        <f t="shared" si="47"/>
        <v>0.35</v>
      </c>
      <c r="AC179" s="129">
        <f t="shared" si="47"/>
        <v>0.35</v>
      </c>
      <c r="AD179" s="129">
        <f t="shared" si="47"/>
        <v>0.35</v>
      </c>
      <c r="AE179" s="129">
        <f t="shared" si="47"/>
        <v>0.35</v>
      </c>
      <c r="AF179" s="129">
        <f t="shared" si="47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183</v>
      </c>
      <c r="B180" s="128">
        <v>0.28999999999999998</v>
      </c>
      <c r="C180" s="129">
        <f t="shared" si="46"/>
        <v>0.28999999999999998</v>
      </c>
      <c r="D180" s="129">
        <f t="shared" si="46"/>
        <v>0.28999999999999998</v>
      </c>
      <c r="E180" s="129">
        <f t="shared" si="46"/>
        <v>0.28999999999999998</v>
      </c>
      <c r="F180" s="129">
        <f t="shared" si="46"/>
        <v>0.28999999999999998</v>
      </c>
      <c r="G180" s="129">
        <f t="shared" si="46"/>
        <v>0.28999999999999998</v>
      </c>
      <c r="H180" s="129">
        <f t="shared" si="46"/>
        <v>0.28999999999999998</v>
      </c>
      <c r="I180" s="129">
        <f t="shared" si="46"/>
        <v>0.28999999999999998</v>
      </c>
      <c r="J180" s="129">
        <f t="shared" si="46"/>
        <v>0.28999999999999998</v>
      </c>
      <c r="K180" s="129">
        <f t="shared" si="46"/>
        <v>0.28999999999999998</v>
      </c>
      <c r="L180" s="129">
        <f t="shared" si="46"/>
        <v>0.28999999999999998</v>
      </c>
      <c r="M180" s="129">
        <f t="shared" si="46"/>
        <v>0.28999999999999998</v>
      </c>
      <c r="N180" s="129">
        <f t="shared" si="46"/>
        <v>0.28999999999999998</v>
      </c>
      <c r="O180" s="129">
        <f t="shared" si="46"/>
        <v>0.28999999999999998</v>
      </c>
      <c r="P180" s="129">
        <f t="shared" si="46"/>
        <v>0.28999999999999998</v>
      </c>
      <c r="Q180" s="129">
        <f t="shared" si="46"/>
        <v>0.28999999999999998</v>
      </c>
      <c r="R180" s="129">
        <f t="shared" si="46"/>
        <v>0.28999999999999998</v>
      </c>
      <c r="S180" s="129">
        <f t="shared" si="47"/>
        <v>0.28999999999999998</v>
      </c>
      <c r="T180" s="129">
        <f t="shared" si="47"/>
        <v>0.28999999999999998</v>
      </c>
      <c r="U180" s="129">
        <f t="shared" si="47"/>
        <v>0.28999999999999998</v>
      </c>
      <c r="V180" s="129">
        <f t="shared" si="47"/>
        <v>0.28999999999999998</v>
      </c>
      <c r="W180" s="129">
        <f t="shared" si="47"/>
        <v>0.28999999999999998</v>
      </c>
      <c r="X180" s="129">
        <f t="shared" si="47"/>
        <v>0.28999999999999998</v>
      </c>
      <c r="Y180" s="129">
        <f t="shared" si="47"/>
        <v>0.28999999999999998</v>
      </c>
      <c r="Z180" s="129">
        <f t="shared" si="47"/>
        <v>0.28999999999999998</v>
      </c>
      <c r="AA180" s="129">
        <f t="shared" si="47"/>
        <v>0.28999999999999998</v>
      </c>
      <c r="AB180" s="129">
        <f t="shared" si="47"/>
        <v>0.28999999999999998</v>
      </c>
      <c r="AC180" s="129">
        <f t="shared" si="47"/>
        <v>0.28999999999999998</v>
      </c>
      <c r="AD180" s="129">
        <f t="shared" si="47"/>
        <v>0.28999999999999998</v>
      </c>
      <c r="AE180" s="129">
        <f t="shared" si="47"/>
        <v>0.28999999999999998</v>
      </c>
      <c r="AF180" s="129">
        <f t="shared" si="47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184</v>
      </c>
      <c r="B181" s="128">
        <v>0.06</v>
      </c>
      <c r="C181" s="129">
        <f t="shared" si="46"/>
        <v>0.06</v>
      </c>
      <c r="D181" s="129">
        <f t="shared" si="46"/>
        <v>0.06</v>
      </c>
      <c r="E181" s="129">
        <f t="shared" si="46"/>
        <v>0.06</v>
      </c>
      <c r="F181" s="129">
        <f t="shared" si="46"/>
        <v>0.06</v>
      </c>
      <c r="G181" s="129">
        <f t="shared" si="46"/>
        <v>0.06</v>
      </c>
      <c r="H181" s="129">
        <f t="shared" si="46"/>
        <v>0.06</v>
      </c>
      <c r="I181" s="129">
        <f t="shared" si="46"/>
        <v>0.06</v>
      </c>
      <c r="J181" s="129">
        <f t="shared" si="46"/>
        <v>0.06</v>
      </c>
      <c r="K181" s="129">
        <f t="shared" si="46"/>
        <v>0.06</v>
      </c>
      <c r="L181" s="129">
        <f t="shared" si="46"/>
        <v>0.06</v>
      </c>
      <c r="M181" s="129">
        <f t="shared" si="46"/>
        <v>0.06</v>
      </c>
      <c r="N181" s="129">
        <f t="shared" si="46"/>
        <v>0.06</v>
      </c>
      <c r="O181" s="129">
        <f t="shared" si="46"/>
        <v>0.06</v>
      </c>
      <c r="P181" s="129">
        <f t="shared" si="46"/>
        <v>0.06</v>
      </c>
      <c r="Q181" s="129">
        <f t="shared" si="46"/>
        <v>0.06</v>
      </c>
      <c r="R181" s="129">
        <f t="shared" si="46"/>
        <v>0.06</v>
      </c>
      <c r="S181" s="129">
        <f t="shared" si="47"/>
        <v>0.06</v>
      </c>
      <c r="T181" s="129">
        <f t="shared" si="47"/>
        <v>0.06</v>
      </c>
      <c r="U181" s="129">
        <f t="shared" si="47"/>
        <v>0.06</v>
      </c>
      <c r="V181" s="129">
        <f t="shared" si="47"/>
        <v>0.06</v>
      </c>
      <c r="W181" s="129">
        <f t="shared" si="47"/>
        <v>0.06</v>
      </c>
      <c r="X181" s="129">
        <f t="shared" si="47"/>
        <v>0.06</v>
      </c>
      <c r="Y181" s="129">
        <f t="shared" si="47"/>
        <v>0.06</v>
      </c>
      <c r="Z181" s="129">
        <f t="shared" si="47"/>
        <v>0.06</v>
      </c>
      <c r="AA181" s="129">
        <f t="shared" si="47"/>
        <v>0.06</v>
      </c>
      <c r="AB181" s="129">
        <f t="shared" si="47"/>
        <v>0.06</v>
      </c>
      <c r="AC181" s="129">
        <f t="shared" si="47"/>
        <v>0.06</v>
      </c>
      <c r="AD181" s="129">
        <f t="shared" si="47"/>
        <v>0.06</v>
      </c>
      <c r="AE181" s="129">
        <f t="shared" si="47"/>
        <v>0.06</v>
      </c>
      <c r="AF181" s="129">
        <f t="shared" si="47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185</v>
      </c>
      <c r="B182" s="128">
        <v>0.11</v>
      </c>
      <c r="C182" s="129">
        <f t="shared" si="46"/>
        <v>0.11</v>
      </c>
      <c r="D182" s="129">
        <f t="shared" si="46"/>
        <v>0.11</v>
      </c>
      <c r="E182" s="129">
        <f t="shared" si="46"/>
        <v>0.11</v>
      </c>
      <c r="F182" s="129">
        <f t="shared" si="46"/>
        <v>0.11</v>
      </c>
      <c r="G182" s="129">
        <f t="shared" si="46"/>
        <v>0.11</v>
      </c>
      <c r="H182" s="129">
        <f t="shared" si="46"/>
        <v>0.11</v>
      </c>
      <c r="I182" s="129">
        <f t="shared" si="46"/>
        <v>0.11</v>
      </c>
      <c r="J182" s="129">
        <f t="shared" si="46"/>
        <v>0.11</v>
      </c>
      <c r="K182" s="129">
        <f t="shared" si="46"/>
        <v>0.11</v>
      </c>
      <c r="L182" s="129">
        <f t="shared" si="46"/>
        <v>0.11</v>
      </c>
      <c r="M182" s="129">
        <f t="shared" si="46"/>
        <v>0.11</v>
      </c>
      <c r="N182" s="129">
        <f t="shared" si="46"/>
        <v>0.11</v>
      </c>
      <c r="O182" s="129">
        <f t="shared" si="46"/>
        <v>0.11</v>
      </c>
      <c r="P182" s="129">
        <f t="shared" si="46"/>
        <v>0.11</v>
      </c>
      <c r="Q182" s="129">
        <f t="shared" si="46"/>
        <v>0.11</v>
      </c>
      <c r="R182" s="129">
        <f t="shared" si="46"/>
        <v>0.11</v>
      </c>
      <c r="S182" s="129">
        <f t="shared" si="47"/>
        <v>0.11</v>
      </c>
      <c r="T182" s="129">
        <f t="shared" si="47"/>
        <v>0.11</v>
      </c>
      <c r="U182" s="129">
        <f t="shared" si="47"/>
        <v>0.11</v>
      </c>
      <c r="V182" s="129">
        <f t="shared" si="47"/>
        <v>0.11</v>
      </c>
      <c r="W182" s="129">
        <f t="shared" si="47"/>
        <v>0.11</v>
      </c>
      <c r="X182" s="129">
        <f t="shared" si="47"/>
        <v>0.11</v>
      </c>
      <c r="Y182" s="129">
        <f t="shared" si="47"/>
        <v>0.11</v>
      </c>
      <c r="Z182" s="129">
        <f t="shared" si="47"/>
        <v>0.11</v>
      </c>
      <c r="AA182" s="129">
        <f t="shared" si="47"/>
        <v>0.11</v>
      </c>
      <c r="AB182" s="129">
        <f t="shared" si="47"/>
        <v>0.11</v>
      </c>
      <c r="AC182" s="129">
        <f t="shared" si="47"/>
        <v>0.11</v>
      </c>
      <c r="AD182" s="129">
        <f t="shared" si="47"/>
        <v>0.11</v>
      </c>
      <c r="AE182" s="129">
        <f t="shared" si="47"/>
        <v>0.11</v>
      </c>
      <c r="AF182" s="129">
        <f t="shared" si="47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186</v>
      </c>
      <c r="B183" s="128">
        <v>0.1</v>
      </c>
      <c r="C183" s="129">
        <f t="shared" si="46"/>
        <v>0.1</v>
      </c>
      <c r="D183" s="129">
        <f t="shared" si="46"/>
        <v>0.1</v>
      </c>
      <c r="E183" s="129">
        <f t="shared" si="46"/>
        <v>0.1</v>
      </c>
      <c r="F183" s="129">
        <f t="shared" si="46"/>
        <v>0.1</v>
      </c>
      <c r="G183" s="129">
        <f t="shared" si="46"/>
        <v>0.1</v>
      </c>
      <c r="H183" s="129">
        <f t="shared" si="46"/>
        <v>0.1</v>
      </c>
      <c r="I183" s="129">
        <f t="shared" si="46"/>
        <v>0.1</v>
      </c>
      <c r="J183" s="129">
        <f t="shared" si="46"/>
        <v>0.1</v>
      </c>
      <c r="K183" s="129">
        <f t="shared" si="46"/>
        <v>0.1</v>
      </c>
      <c r="L183" s="129">
        <f t="shared" si="46"/>
        <v>0.1</v>
      </c>
      <c r="M183" s="129">
        <f t="shared" si="46"/>
        <v>0.1</v>
      </c>
      <c r="N183" s="129">
        <f t="shared" si="46"/>
        <v>0.1</v>
      </c>
      <c r="O183" s="129">
        <f t="shared" si="46"/>
        <v>0.1</v>
      </c>
      <c r="P183" s="129">
        <f t="shared" si="46"/>
        <v>0.1</v>
      </c>
      <c r="Q183" s="129">
        <f t="shared" si="46"/>
        <v>0.1</v>
      </c>
      <c r="R183" s="129">
        <f t="shared" si="47"/>
        <v>0.1</v>
      </c>
      <c r="S183" s="129">
        <f t="shared" si="47"/>
        <v>0.1</v>
      </c>
      <c r="T183" s="129">
        <f t="shared" si="47"/>
        <v>0.1</v>
      </c>
      <c r="U183" s="129">
        <f t="shared" si="47"/>
        <v>0.1</v>
      </c>
      <c r="V183" s="129">
        <f t="shared" si="47"/>
        <v>0.1</v>
      </c>
      <c r="W183" s="129">
        <f t="shared" si="47"/>
        <v>0.1</v>
      </c>
      <c r="X183" s="129">
        <f t="shared" si="47"/>
        <v>0.1</v>
      </c>
      <c r="Y183" s="129">
        <f t="shared" si="47"/>
        <v>0.1</v>
      </c>
      <c r="Z183" s="129">
        <f t="shared" si="47"/>
        <v>0.1</v>
      </c>
      <c r="AA183" s="129">
        <f t="shared" si="47"/>
        <v>0.1</v>
      </c>
      <c r="AB183" s="129">
        <f t="shared" si="47"/>
        <v>0.1</v>
      </c>
      <c r="AC183" s="129">
        <f t="shared" si="47"/>
        <v>0.1</v>
      </c>
      <c r="AD183" s="129">
        <f t="shared" si="47"/>
        <v>0.1</v>
      </c>
      <c r="AE183" s="129">
        <f t="shared" si="47"/>
        <v>0.1</v>
      </c>
      <c r="AF183" s="129">
        <f t="shared" si="47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187</v>
      </c>
      <c r="B184" s="128">
        <v>0.09</v>
      </c>
      <c r="C184" s="129">
        <f t="shared" si="46"/>
        <v>0.09</v>
      </c>
      <c r="D184" s="129">
        <f t="shared" si="46"/>
        <v>0.09</v>
      </c>
      <c r="E184" s="129">
        <f t="shared" si="46"/>
        <v>0.09</v>
      </c>
      <c r="F184" s="129">
        <f t="shared" si="46"/>
        <v>0.09</v>
      </c>
      <c r="G184" s="129">
        <f t="shared" si="46"/>
        <v>0.09</v>
      </c>
      <c r="H184" s="129">
        <f t="shared" si="46"/>
        <v>0.09</v>
      </c>
      <c r="I184" s="129">
        <f t="shared" si="46"/>
        <v>0.09</v>
      </c>
      <c r="J184" s="129">
        <f t="shared" si="46"/>
        <v>0.09</v>
      </c>
      <c r="K184" s="129">
        <f t="shared" si="46"/>
        <v>0.09</v>
      </c>
      <c r="L184" s="129">
        <f t="shared" si="46"/>
        <v>0.09</v>
      </c>
      <c r="M184" s="129">
        <f t="shared" si="46"/>
        <v>0.09</v>
      </c>
      <c r="N184" s="129">
        <f t="shared" si="46"/>
        <v>0.09</v>
      </c>
      <c r="O184" s="129">
        <f t="shared" si="46"/>
        <v>0.09</v>
      </c>
      <c r="P184" s="129">
        <f t="shared" si="46"/>
        <v>0.09</v>
      </c>
      <c r="Q184" s="129">
        <f t="shared" si="46"/>
        <v>0.09</v>
      </c>
      <c r="R184" s="129">
        <f t="shared" si="47"/>
        <v>0.09</v>
      </c>
      <c r="S184" s="129">
        <f t="shared" si="47"/>
        <v>0.09</v>
      </c>
      <c r="T184" s="129">
        <f t="shared" si="47"/>
        <v>0.09</v>
      </c>
      <c r="U184" s="129">
        <f t="shared" si="47"/>
        <v>0.09</v>
      </c>
      <c r="V184" s="129">
        <f t="shared" si="47"/>
        <v>0.09</v>
      </c>
      <c r="W184" s="129">
        <f t="shared" si="47"/>
        <v>0.09</v>
      </c>
      <c r="X184" s="129">
        <f t="shared" si="47"/>
        <v>0.09</v>
      </c>
      <c r="Y184" s="129">
        <f t="shared" si="47"/>
        <v>0.09</v>
      </c>
      <c r="Z184" s="129">
        <f t="shared" si="47"/>
        <v>0.09</v>
      </c>
      <c r="AA184" s="129">
        <f t="shared" si="47"/>
        <v>0.09</v>
      </c>
      <c r="AB184" s="129">
        <f t="shared" si="47"/>
        <v>0.09</v>
      </c>
      <c r="AC184" s="129">
        <f t="shared" si="47"/>
        <v>0.09</v>
      </c>
      <c r="AD184" s="129">
        <f t="shared" si="47"/>
        <v>0.09</v>
      </c>
      <c r="AE184" s="129">
        <f t="shared" si="47"/>
        <v>0.09</v>
      </c>
      <c r="AF184" s="129">
        <f t="shared" si="47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188</v>
      </c>
      <c r="B185" s="50">
        <v>0.04</v>
      </c>
      <c r="C185" s="129">
        <f t="shared" si="46"/>
        <v>0.04</v>
      </c>
      <c r="D185" s="129">
        <f t="shared" si="46"/>
        <v>0.04</v>
      </c>
      <c r="E185" s="129">
        <f t="shared" si="46"/>
        <v>0.04</v>
      </c>
      <c r="F185" s="129">
        <f t="shared" si="46"/>
        <v>0.04</v>
      </c>
      <c r="G185" s="129">
        <f t="shared" si="46"/>
        <v>0.04</v>
      </c>
      <c r="H185" s="129">
        <f t="shared" si="46"/>
        <v>0.04</v>
      </c>
      <c r="I185" s="129">
        <f t="shared" si="46"/>
        <v>0.04</v>
      </c>
      <c r="J185" s="129">
        <f t="shared" si="46"/>
        <v>0.04</v>
      </c>
      <c r="K185" s="129">
        <f t="shared" si="46"/>
        <v>0.04</v>
      </c>
      <c r="L185" s="129">
        <f t="shared" si="46"/>
        <v>0.04</v>
      </c>
      <c r="M185" s="129">
        <f t="shared" si="46"/>
        <v>0.04</v>
      </c>
      <c r="N185" s="129">
        <f t="shared" si="46"/>
        <v>0.04</v>
      </c>
      <c r="O185" s="129">
        <f t="shared" si="46"/>
        <v>0.04</v>
      </c>
      <c r="P185" s="129">
        <f t="shared" si="46"/>
        <v>0.04</v>
      </c>
      <c r="Q185" s="129">
        <f t="shared" si="46"/>
        <v>0.04</v>
      </c>
      <c r="R185" s="129">
        <f t="shared" si="47"/>
        <v>0.04</v>
      </c>
      <c r="S185" s="129">
        <f t="shared" si="47"/>
        <v>0.04</v>
      </c>
      <c r="T185" s="129">
        <f t="shared" si="47"/>
        <v>0.04</v>
      </c>
      <c r="U185" s="129">
        <f t="shared" si="47"/>
        <v>0.04</v>
      </c>
      <c r="V185" s="129">
        <f t="shared" si="47"/>
        <v>0.04</v>
      </c>
      <c r="W185" s="129">
        <f t="shared" si="47"/>
        <v>0.04</v>
      </c>
      <c r="X185" s="129">
        <f t="shared" si="47"/>
        <v>0.04</v>
      </c>
      <c r="Y185" s="129">
        <f t="shared" si="47"/>
        <v>0.04</v>
      </c>
      <c r="Z185" s="129">
        <f t="shared" si="47"/>
        <v>0.04</v>
      </c>
      <c r="AA185" s="129">
        <f t="shared" si="47"/>
        <v>0.04</v>
      </c>
      <c r="AB185" s="129">
        <f t="shared" si="47"/>
        <v>0.04</v>
      </c>
      <c r="AC185" s="129">
        <f t="shared" si="47"/>
        <v>0.04</v>
      </c>
      <c r="AD185" s="129">
        <f t="shared" si="47"/>
        <v>0.04</v>
      </c>
      <c r="AE185" s="129">
        <f t="shared" si="47"/>
        <v>0.04</v>
      </c>
      <c r="AF185" s="129">
        <f t="shared" si="47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189</v>
      </c>
      <c r="B186" s="50">
        <v>2.3E-2</v>
      </c>
      <c r="C186" s="129">
        <f>B186</f>
        <v>2.3E-2</v>
      </c>
      <c r="D186" s="129">
        <f t="shared" si="46"/>
        <v>2.3E-2</v>
      </c>
      <c r="E186" s="129">
        <f t="shared" si="46"/>
        <v>2.3E-2</v>
      </c>
      <c r="F186" s="129">
        <f t="shared" si="46"/>
        <v>2.3E-2</v>
      </c>
      <c r="G186" s="129">
        <f t="shared" si="46"/>
        <v>2.3E-2</v>
      </c>
      <c r="H186" s="129">
        <f t="shared" si="46"/>
        <v>2.3E-2</v>
      </c>
      <c r="I186" s="129">
        <f t="shared" si="46"/>
        <v>2.3E-2</v>
      </c>
      <c r="J186" s="129">
        <f t="shared" si="46"/>
        <v>2.3E-2</v>
      </c>
      <c r="K186" s="129">
        <f t="shared" si="46"/>
        <v>2.3E-2</v>
      </c>
      <c r="L186" s="129">
        <f t="shared" si="46"/>
        <v>2.3E-2</v>
      </c>
      <c r="M186" s="129">
        <f t="shared" si="46"/>
        <v>2.3E-2</v>
      </c>
      <c r="N186" s="129">
        <f t="shared" si="46"/>
        <v>2.3E-2</v>
      </c>
      <c r="O186" s="129">
        <f t="shared" si="46"/>
        <v>2.3E-2</v>
      </c>
      <c r="P186" s="129">
        <f t="shared" si="46"/>
        <v>2.3E-2</v>
      </c>
      <c r="Q186" s="129">
        <f t="shared" si="46"/>
        <v>2.3E-2</v>
      </c>
      <c r="R186" s="129">
        <f t="shared" si="47"/>
        <v>2.3E-2</v>
      </c>
      <c r="S186" s="129">
        <f t="shared" si="47"/>
        <v>2.3E-2</v>
      </c>
      <c r="T186" s="129">
        <f t="shared" si="47"/>
        <v>2.3E-2</v>
      </c>
      <c r="U186" s="129">
        <f t="shared" si="47"/>
        <v>2.3E-2</v>
      </c>
      <c r="V186" s="129">
        <f t="shared" si="47"/>
        <v>2.3E-2</v>
      </c>
      <c r="W186" s="129">
        <f t="shared" si="47"/>
        <v>2.3E-2</v>
      </c>
      <c r="X186" s="129">
        <f t="shared" si="47"/>
        <v>2.3E-2</v>
      </c>
      <c r="Y186" s="129">
        <f t="shared" si="47"/>
        <v>2.3E-2</v>
      </c>
      <c r="Z186" s="129">
        <f t="shared" si="47"/>
        <v>2.3E-2</v>
      </c>
      <c r="AA186" s="129">
        <f t="shared" si="47"/>
        <v>2.3E-2</v>
      </c>
      <c r="AB186" s="129">
        <f t="shared" si="47"/>
        <v>2.3E-2</v>
      </c>
      <c r="AC186" s="129">
        <f t="shared" si="47"/>
        <v>2.3E-2</v>
      </c>
      <c r="AD186" s="129">
        <f t="shared" si="47"/>
        <v>2.3E-2</v>
      </c>
      <c r="AE186" s="129">
        <f t="shared" si="47"/>
        <v>2.3E-2</v>
      </c>
      <c r="AF186" s="129">
        <f t="shared" si="47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206</v>
      </c>
      <c r="B187" s="131">
        <f t="shared" ref="B187:AG187" si="48">SUM(B97:B186)</f>
        <v>194.70600000000002</v>
      </c>
      <c r="C187" s="131">
        <f t="shared" si="48"/>
        <v>194.70600000000002</v>
      </c>
      <c r="D187" s="131">
        <f t="shared" si="48"/>
        <v>194.70600000000002</v>
      </c>
      <c r="E187" s="131">
        <f t="shared" si="48"/>
        <v>194.70600000000002</v>
      </c>
      <c r="F187" s="131">
        <f t="shared" si="48"/>
        <v>194.70600000000002</v>
      </c>
      <c r="G187" s="131">
        <f t="shared" si="48"/>
        <v>194.70600000000002</v>
      </c>
      <c r="H187" s="131">
        <f t="shared" si="48"/>
        <v>194.70600000000002</v>
      </c>
      <c r="I187" s="131">
        <f t="shared" si="48"/>
        <v>192.10600000000005</v>
      </c>
      <c r="J187" s="131">
        <f t="shared" si="48"/>
        <v>192.10600000000005</v>
      </c>
      <c r="K187" s="131">
        <f t="shared" si="48"/>
        <v>192.10600000000005</v>
      </c>
      <c r="L187" s="131">
        <f t="shared" si="48"/>
        <v>192.10600000000005</v>
      </c>
      <c r="M187" s="131">
        <f t="shared" si="48"/>
        <v>192.10600000000005</v>
      </c>
      <c r="N187" s="131">
        <f t="shared" si="48"/>
        <v>192.10600000000005</v>
      </c>
      <c r="O187" s="131">
        <f t="shared" si="48"/>
        <v>192.10600000000005</v>
      </c>
      <c r="P187" s="131">
        <f t="shared" si="48"/>
        <v>192.10600000000005</v>
      </c>
      <c r="Q187" s="131">
        <f t="shared" si="48"/>
        <v>192.10600000000005</v>
      </c>
      <c r="R187" s="131">
        <f t="shared" si="48"/>
        <v>192.10600000000005</v>
      </c>
      <c r="S187" s="131">
        <f t="shared" si="48"/>
        <v>192.10600000000005</v>
      </c>
      <c r="T187" s="131">
        <f t="shared" si="48"/>
        <v>192.10600000000005</v>
      </c>
      <c r="U187" s="131">
        <f t="shared" si="48"/>
        <v>192.10600000000005</v>
      </c>
      <c r="V187" s="131">
        <f t="shared" si="48"/>
        <v>192.10600000000005</v>
      </c>
      <c r="W187" s="131">
        <f t="shared" si="48"/>
        <v>192.10600000000005</v>
      </c>
      <c r="X187" s="131">
        <f t="shared" si="48"/>
        <v>192.10600000000005</v>
      </c>
      <c r="Y187" s="131">
        <f t="shared" si="48"/>
        <v>192.10600000000005</v>
      </c>
      <c r="Z187" s="131">
        <f t="shared" si="48"/>
        <v>192.10600000000005</v>
      </c>
      <c r="AA187" s="131">
        <f t="shared" si="48"/>
        <v>192.10600000000005</v>
      </c>
      <c r="AB187" s="131">
        <f t="shared" si="48"/>
        <v>192.10600000000005</v>
      </c>
      <c r="AC187" s="131">
        <f t="shared" si="48"/>
        <v>192.10600000000005</v>
      </c>
      <c r="AD187" s="131">
        <f t="shared" si="48"/>
        <v>192.10600000000005</v>
      </c>
      <c r="AE187" s="131">
        <f t="shared" si="48"/>
        <v>192.10600000000005</v>
      </c>
      <c r="AF187" s="131">
        <f t="shared" si="48"/>
        <v>192.10600000000005</v>
      </c>
      <c r="AG187" s="132">
        <f t="shared" si="48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63</v>
      </c>
      <c r="B189" s="133">
        <v>0.3</v>
      </c>
      <c r="C189" s="133">
        <f t="shared" ref="C189:R194" si="49">B189</f>
        <v>0.3</v>
      </c>
      <c r="D189" s="133">
        <f t="shared" si="49"/>
        <v>0.3</v>
      </c>
      <c r="E189" s="133">
        <f t="shared" si="49"/>
        <v>0.3</v>
      </c>
      <c r="F189" s="133">
        <f t="shared" si="49"/>
        <v>0.3</v>
      </c>
      <c r="G189" s="133">
        <f t="shared" si="49"/>
        <v>0.3</v>
      </c>
      <c r="H189" s="133">
        <f t="shared" si="49"/>
        <v>0.3</v>
      </c>
      <c r="I189" s="133">
        <f t="shared" si="49"/>
        <v>0.3</v>
      </c>
      <c r="J189" s="133">
        <f t="shared" si="49"/>
        <v>0.3</v>
      </c>
      <c r="K189" s="133">
        <f t="shared" si="49"/>
        <v>0.3</v>
      </c>
      <c r="L189" s="133">
        <f t="shared" si="49"/>
        <v>0.3</v>
      </c>
      <c r="M189" s="133">
        <f t="shared" si="49"/>
        <v>0.3</v>
      </c>
      <c r="N189" s="133">
        <f t="shared" si="49"/>
        <v>0.3</v>
      </c>
      <c r="O189" s="133">
        <f t="shared" si="49"/>
        <v>0.3</v>
      </c>
      <c r="P189" s="133">
        <f t="shared" si="49"/>
        <v>0.3</v>
      </c>
      <c r="Q189" s="133">
        <f t="shared" si="49"/>
        <v>0.3</v>
      </c>
      <c r="R189" s="133">
        <f t="shared" si="49"/>
        <v>0.3</v>
      </c>
      <c r="S189" s="133">
        <f t="shared" ref="S189:AF194" si="50">R189</f>
        <v>0.3</v>
      </c>
      <c r="T189" s="133">
        <f t="shared" si="50"/>
        <v>0.3</v>
      </c>
      <c r="U189" s="133">
        <f t="shared" si="50"/>
        <v>0.3</v>
      </c>
      <c r="V189" s="133">
        <f t="shared" si="50"/>
        <v>0.3</v>
      </c>
      <c r="W189" s="133">
        <f t="shared" si="50"/>
        <v>0.3</v>
      </c>
      <c r="X189" s="133">
        <f t="shared" si="50"/>
        <v>0.3</v>
      </c>
      <c r="Y189" s="133">
        <f t="shared" si="50"/>
        <v>0.3</v>
      </c>
      <c r="Z189" s="133">
        <f t="shared" si="50"/>
        <v>0.3</v>
      </c>
      <c r="AA189" s="133">
        <f t="shared" si="50"/>
        <v>0.3</v>
      </c>
      <c r="AB189" s="133">
        <f t="shared" si="50"/>
        <v>0.3</v>
      </c>
      <c r="AC189" s="133">
        <f t="shared" si="50"/>
        <v>0.3</v>
      </c>
      <c r="AD189" s="133">
        <f t="shared" si="50"/>
        <v>0.3</v>
      </c>
      <c r="AE189" s="133">
        <f t="shared" si="50"/>
        <v>0.3</v>
      </c>
      <c r="AF189" s="133">
        <f t="shared" si="50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64</v>
      </c>
      <c r="B190" s="129">
        <v>0.4</v>
      </c>
      <c r="C190" s="129">
        <f t="shared" si="49"/>
        <v>0.4</v>
      </c>
      <c r="D190" s="129">
        <f t="shared" si="49"/>
        <v>0.4</v>
      </c>
      <c r="E190" s="129">
        <f t="shared" si="49"/>
        <v>0.4</v>
      </c>
      <c r="F190" s="129">
        <f t="shared" si="49"/>
        <v>0.4</v>
      </c>
      <c r="G190" s="129">
        <f t="shared" si="49"/>
        <v>0.4</v>
      </c>
      <c r="H190" s="129">
        <f t="shared" si="49"/>
        <v>0.4</v>
      </c>
      <c r="I190" s="129">
        <f t="shared" si="49"/>
        <v>0.4</v>
      </c>
      <c r="J190" s="129">
        <f t="shared" si="49"/>
        <v>0.4</v>
      </c>
      <c r="K190" s="129">
        <f t="shared" si="49"/>
        <v>0.4</v>
      </c>
      <c r="L190" s="129">
        <f t="shared" si="49"/>
        <v>0.4</v>
      </c>
      <c r="M190" s="129">
        <f t="shared" si="49"/>
        <v>0.4</v>
      </c>
      <c r="N190" s="129">
        <f t="shared" si="49"/>
        <v>0.4</v>
      </c>
      <c r="O190" s="129">
        <f t="shared" si="49"/>
        <v>0.4</v>
      </c>
      <c r="P190" s="129">
        <f t="shared" si="49"/>
        <v>0.4</v>
      </c>
      <c r="Q190" s="129">
        <f t="shared" si="49"/>
        <v>0.4</v>
      </c>
      <c r="R190" s="129">
        <f t="shared" si="49"/>
        <v>0.4</v>
      </c>
      <c r="S190" s="129">
        <f t="shared" si="50"/>
        <v>0.4</v>
      </c>
      <c r="T190" s="129">
        <f t="shared" si="50"/>
        <v>0.4</v>
      </c>
      <c r="U190" s="129">
        <f t="shared" si="50"/>
        <v>0.4</v>
      </c>
      <c r="V190" s="129">
        <f>U190</f>
        <v>0.4</v>
      </c>
      <c r="W190" s="129">
        <f>V190</f>
        <v>0.4</v>
      </c>
      <c r="X190" s="129">
        <f t="shared" si="50"/>
        <v>0.4</v>
      </c>
      <c r="Y190" s="129">
        <f t="shared" si="50"/>
        <v>0.4</v>
      </c>
      <c r="Z190" s="129">
        <f t="shared" si="50"/>
        <v>0.4</v>
      </c>
      <c r="AA190" s="129">
        <f t="shared" si="50"/>
        <v>0.4</v>
      </c>
      <c r="AB190" s="129">
        <f t="shared" si="50"/>
        <v>0.4</v>
      </c>
      <c r="AC190" s="129">
        <f t="shared" si="50"/>
        <v>0.4</v>
      </c>
      <c r="AD190" s="129">
        <f t="shared" si="50"/>
        <v>0.4</v>
      </c>
      <c r="AE190" s="129">
        <f t="shared" si="50"/>
        <v>0.4</v>
      </c>
      <c r="AF190" s="129">
        <f t="shared" si="50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65</v>
      </c>
      <c r="B191" s="129">
        <v>1.5</v>
      </c>
      <c r="C191" s="129">
        <f t="shared" si="49"/>
        <v>1.5</v>
      </c>
      <c r="D191" s="129">
        <f t="shared" si="49"/>
        <v>1.5</v>
      </c>
      <c r="E191" s="129">
        <f t="shared" si="49"/>
        <v>1.5</v>
      </c>
      <c r="F191" s="129">
        <f t="shared" si="49"/>
        <v>1.5</v>
      </c>
      <c r="G191" s="129">
        <f t="shared" si="49"/>
        <v>1.5</v>
      </c>
      <c r="H191" s="129">
        <f t="shared" si="49"/>
        <v>1.5</v>
      </c>
      <c r="I191" s="129">
        <f t="shared" si="49"/>
        <v>1.5</v>
      </c>
      <c r="J191" s="129">
        <f t="shared" si="49"/>
        <v>1.5</v>
      </c>
      <c r="K191" s="129">
        <f t="shared" si="49"/>
        <v>1.5</v>
      </c>
      <c r="L191" s="129">
        <f t="shared" si="49"/>
        <v>1.5</v>
      </c>
      <c r="M191" s="129">
        <f t="shared" si="49"/>
        <v>1.5</v>
      </c>
      <c r="N191" s="129">
        <f t="shared" si="49"/>
        <v>1.5</v>
      </c>
      <c r="O191" s="129">
        <f t="shared" si="49"/>
        <v>1.5</v>
      </c>
      <c r="P191" s="129">
        <f t="shared" si="49"/>
        <v>1.5</v>
      </c>
      <c r="Q191" s="129">
        <f t="shared" si="49"/>
        <v>1.5</v>
      </c>
      <c r="R191" s="129">
        <f t="shared" si="49"/>
        <v>1.5</v>
      </c>
      <c r="S191" s="129">
        <f t="shared" si="50"/>
        <v>1.5</v>
      </c>
      <c r="T191" s="129">
        <f t="shared" si="50"/>
        <v>1.5</v>
      </c>
      <c r="U191" s="129">
        <f t="shared" si="50"/>
        <v>1.5</v>
      </c>
      <c r="V191" s="129">
        <f t="shared" si="50"/>
        <v>1.5</v>
      </c>
      <c r="W191" s="129">
        <f t="shared" si="50"/>
        <v>1.5</v>
      </c>
      <c r="X191" s="129">
        <f t="shared" si="50"/>
        <v>1.5</v>
      </c>
      <c r="Y191" s="129">
        <f t="shared" si="50"/>
        <v>1.5</v>
      </c>
      <c r="Z191" s="129">
        <f t="shared" si="50"/>
        <v>1.5</v>
      </c>
      <c r="AA191" s="129">
        <f t="shared" si="50"/>
        <v>1.5</v>
      </c>
      <c r="AB191" s="129">
        <f t="shared" si="50"/>
        <v>1.5</v>
      </c>
      <c r="AC191" s="129">
        <f t="shared" si="50"/>
        <v>1.5</v>
      </c>
      <c r="AD191" s="129">
        <f t="shared" si="50"/>
        <v>1.5</v>
      </c>
      <c r="AE191" s="129">
        <f t="shared" si="50"/>
        <v>1.5</v>
      </c>
      <c r="AF191" s="129">
        <f t="shared" si="50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66</v>
      </c>
      <c r="B192" s="129">
        <v>0.3</v>
      </c>
      <c r="C192" s="129">
        <f t="shared" si="49"/>
        <v>0.3</v>
      </c>
      <c r="D192" s="129">
        <f t="shared" si="49"/>
        <v>0.3</v>
      </c>
      <c r="E192" s="129">
        <f t="shared" si="49"/>
        <v>0.3</v>
      </c>
      <c r="F192" s="129">
        <f t="shared" si="49"/>
        <v>0.3</v>
      </c>
      <c r="G192" s="129">
        <f t="shared" si="49"/>
        <v>0.3</v>
      </c>
      <c r="H192" s="129">
        <f t="shared" si="49"/>
        <v>0.3</v>
      </c>
      <c r="I192" s="129">
        <f t="shared" si="49"/>
        <v>0.3</v>
      </c>
      <c r="J192" s="129">
        <f t="shared" si="49"/>
        <v>0.3</v>
      </c>
      <c r="K192" s="129">
        <f t="shared" si="49"/>
        <v>0.3</v>
      </c>
      <c r="L192" s="129">
        <f t="shared" si="49"/>
        <v>0.3</v>
      </c>
      <c r="M192" s="129">
        <f t="shared" si="49"/>
        <v>0.3</v>
      </c>
      <c r="N192" s="129">
        <f t="shared" si="49"/>
        <v>0.3</v>
      </c>
      <c r="O192" s="129">
        <f t="shared" si="49"/>
        <v>0.3</v>
      </c>
      <c r="P192" s="129">
        <f t="shared" si="49"/>
        <v>0.3</v>
      </c>
      <c r="Q192" s="129">
        <f t="shared" si="49"/>
        <v>0.3</v>
      </c>
      <c r="R192" s="129">
        <f t="shared" si="49"/>
        <v>0.3</v>
      </c>
      <c r="S192" s="129">
        <f t="shared" si="50"/>
        <v>0.3</v>
      </c>
      <c r="T192" s="129">
        <f t="shared" si="50"/>
        <v>0.3</v>
      </c>
      <c r="U192" s="129">
        <f t="shared" si="50"/>
        <v>0.3</v>
      </c>
      <c r="V192" s="129">
        <f t="shared" si="50"/>
        <v>0.3</v>
      </c>
      <c r="W192" s="129">
        <f t="shared" si="50"/>
        <v>0.3</v>
      </c>
      <c r="X192" s="129">
        <f t="shared" si="50"/>
        <v>0.3</v>
      </c>
      <c r="Y192" s="129">
        <f t="shared" si="50"/>
        <v>0.3</v>
      </c>
      <c r="Z192" s="129">
        <f t="shared" si="50"/>
        <v>0.3</v>
      </c>
      <c r="AA192" s="129">
        <f t="shared" si="50"/>
        <v>0.3</v>
      </c>
      <c r="AB192" s="129">
        <f t="shared" si="50"/>
        <v>0.3</v>
      </c>
      <c r="AC192" s="129">
        <f t="shared" si="50"/>
        <v>0.3</v>
      </c>
      <c r="AD192" s="129">
        <f t="shared" si="50"/>
        <v>0.3</v>
      </c>
      <c r="AE192" s="129">
        <f t="shared" si="50"/>
        <v>0.3</v>
      </c>
      <c r="AF192" s="129">
        <f t="shared" si="50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67</v>
      </c>
      <c r="B193" s="129">
        <v>0.4</v>
      </c>
      <c r="C193" s="129">
        <f t="shared" si="49"/>
        <v>0.4</v>
      </c>
      <c r="D193" s="129">
        <f t="shared" si="49"/>
        <v>0.4</v>
      </c>
      <c r="E193" s="129">
        <f t="shared" si="49"/>
        <v>0.4</v>
      </c>
      <c r="F193" s="129">
        <f t="shared" si="49"/>
        <v>0.4</v>
      </c>
      <c r="G193" s="129">
        <f t="shared" si="49"/>
        <v>0.4</v>
      </c>
      <c r="H193" s="129">
        <f t="shared" si="49"/>
        <v>0.4</v>
      </c>
      <c r="I193" s="129">
        <f t="shared" si="49"/>
        <v>0.4</v>
      </c>
      <c r="J193" s="129">
        <f t="shared" si="49"/>
        <v>0.4</v>
      </c>
      <c r="K193" s="129">
        <f t="shared" si="49"/>
        <v>0.4</v>
      </c>
      <c r="L193" s="129">
        <f t="shared" si="49"/>
        <v>0.4</v>
      </c>
      <c r="M193" s="129">
        <f t="shared" si="49"/>
        <v>0.4</v>
      </c>
      <c r="N193" s="129">
        <f t="shared" si="49"/>
        <v>0.4</v>
      </c>
      <c r="O193" s="129">
        <f t="shared" si="49"/>
        <v>0.4</v>
      </c>
      <c r="P193" s="129">
        <f t="shared" si="49"/>
        <v>0.4</v>
      </c>
      <c r="Q193" s="129">
        <f t="shared" si="49"/>
        <v>0.4</v>
      </c>
      <c r="R193" s="129">
        <f t="shared" si="49"/>
        <v>0.4</v>
      </c>
      <c r="S193" s="129">
        <f t="shared" si="50"/>
        <v>0.4</v>
      </c>
      <c r="T193" s="129">
        <f t="shared" si="50"/>
        <v>0.4</v>
      </c>
      <c r="U193" s="129">
        <f t="shared" si="50"/>
        <v>0.4</v>
      </c>
      <c r="V193" s="129">
        <f t="shared" si="50"/>
        <v>0.4</v>
      </c>
      <c r="W193" s="129">
        <f t="shared" si="50"/>
        <v>0.4</v>
      </c>
      <c r="X193" s="129">
        <f t="shared" si="50"/>
        <v>0.4</v>
      </c>
      <c r="Y193" s="129">
        <f t="shared" si="50"/>
        <v>0.4</v>
      </c>
      <c r="Z193" s="129">
        <f t="shared" si="50"/>
        <v>0.4</v>
      </c>
      <c r="AA193" s="129">
        <f t="shared" si="50"/>
        <v>0.4</v>
      </c>
      <c r="AB193" s="129">
        <f t="shared" si="50"/>
        <v>0.4</v>
      </c>
      <c r="AC193" s="129">
        <f t="shared" si="50"/>
        <v>0.4</v>
      </c>
      <c r="AD193" s="129">
        <f t="shared" si="50"/>
        <v>0.4</v>
      </c>
      <c r="AE193" s="129">
        <f t="shared" si="50"/>
        <v>0.4</v>
      </c>
      <c r="AF193" s="129">
        <f t="shared" si="50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68</v>
      </c>
      <c r="B194" s="136">
        <v>0.64</v>
      </c>
      <c r="C194" s="136">
        <f t="shared" si="49"/>
        <v>0.64</v>
      </c>
      <c r="D194" s="136">
        <f t="shared" si="49"/>
        <v>0.64</v>
      </c>
      <c r="E194" s="136">
        <f t="shared" si="49"/>
        <v>0.64</v>
      </c>
      <c r="F194" s="136">
        <f t="shared" si="49"/>
        <v>0.64</v>
      </c>
      <c r="G194" s="136">
        <f t="shared" si="49"/>
        <v>0.64</v>
      </c>
      <c r="H194" s="136">
        <f t="shared" si="49"/>
        <v>0.64</v>
      </c>
      <c r="I194" s="136">
        <f t="shared" si="49"/>
        <v>0.64</v>
      </c>
      <c r="J194" s="136">
        <f t="shared" si="49"/>
        <v>0.64</v>
      </c>
      <c r="K194" s="136">
        <f t="shared" si="49"/>
        <v>0.64</v>
      </c>
      <c r="L194" s="136">
        <f t="shared" si="49"/>
        <v>0.64</v>
      </c>
      <c r="M194" s="136">
        <f t="shared" si="49"/>
        <v>0.64</v>
      </c>
      <c r="N194" s="136">
        <f t="shared" si="49"/>
        <v>0.64</v>
      </c>
      <c r="O194" s="136">
        <f t="shared" si="49"/>
        <v>0.64</v>
      </c>
      <c r="P194" s="136">
        <f t="shared" si="49"/>
        <v>0.64</v>
      </c>
      <c r="Q194" s="136">
        <f t="shared" si="49"/>
        <v>0.64</v>
      </c>
      <c r="R194" s="136">
        <f t="shared" si="49"/>
        <v>0.64</v>
      </c>
      <c r="S194" s="136">
        <f t="shared" si="50"/>
        <v>0.64</v>
      </c>
      <c r="T194" s="136">
        <f t="shared" si="50"/>
        <v>0.64</v>
      </c>
      <c r="U194" s="136">
        <f t="shared" si="50"/>
        <v>0.64</v>
      </c>
      <c r="V194" s="136">
        <f t="shared" si="50"/>
        <v>0.64</v>
      </c>
      <c r="W194" s="136">
        <f t="shared" si="50"/>
        <v>0.64</v>
      </c>
      <c r="X194" s="136">
        <f t="shared" si="50"/>
        <v>0.64</v>
      </c>
      <c r="Y194" s="136">
        <f t="shared" si="50"/>
        <v>0.64</v>
      </c>
      <c r="Z194" s="136">
        <f t="shared" si="50"/>
        <v>0.64</v>
      </c>
      <c r="AA194" s="136">
        <f t="shared" si="50"/>
        <v>0.64</v>
      </c>
      <c r="AB194" s="136">
        <f t="shared" si="50"/>
        <v>0.64</v>
      </c>
      <c r="AC194" s="136">
        <f t="shared" si="50"/>
        <v>0.64</v>
      </c>
      <c r="AD194" s="136">
        <f t="shared" si="50"/>
        <v>0.64</v>
      </c>
      <c r="AE194" s="136">
        <f t="shared" si="50"/>
        <v>0.64</v>
      </c>
      <c r="AF194" s="136">
        <f t="shared" si="50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1">SUM(C189:C194)</f>
        <v>3.54</v>
      </c>
      <c r="D195" s="139">
        <f t="shared" si="51"/>
        <v>3.54</v>
      </c>
      <c r="E195" s="139">
        <f t="shared" si="51"/>
        <v>3.54</v>
      </c>
      <c r="F195" s="139">
        <f t="shared" si="51"/>
        <v>3.54</v>
      </c>
      <c r="G195" s="139">
        <f t="shared" si="51"/>
        <v>3.54</v>
      </c>
      <c r="H195" s="139">
        <f t="shared" si="51"/>
        <v>3.54</v>
      </c>
      <c r="I195" s="139">
        <f t="shared" si="51"/>
        <v>3.54</v>
      </c>
      <c r="J195" s="139">
        <f t="shared" si="51"/>
        <v>3.54</v>
      </c>
      <c r="K195" s="139">
        <f t="shared" si="51"/>
        <v>3.54</v>
      </c>
      <c r="L195" s="139">
        <f>SUM(L189:L194)</f>
        <v>3.54</v>
      </c>
      <c r="M195" s="139">
        <f t="shared" ref="M195:R195" si="52">SUM(M189:M194)</f>
        <v>3.54</v>
      </c>
      <c r="N195" s="139">
        <f t="shared" si="52"/>
        <v>3.54</v>
      </c>
      <c r="O195" s="139">
        <f t="shared" si="52"/>
        <v>3.54</v>
      </c>
      <c r="P195" s="139">
        <f t="shared" si="52"/>
        <v>3.54</v>
      </c>
      <c r="Q195" s="139">
        <f t="shared" si="52"/>
        <v>3.54</v>
      </c>
      <c r="R195" s="139">
        <f t="shared" si="52"/>
        <v>3.54</v>
      </c>
      <c r="S195" s="139">
        <f>SUM(S189:S194)</f>
        <v>3.54</v>
      </c>
      <c r="T195" s="139">
        <f t="shared" ref="T195:AG195" si="53">SUM(T189:T194)</f>
        <v>3.54</v>
      </c>
      <c r="U195" s="139">
        <f t="shared" si="53"/>
        <v>3.54</v>
      </c>
      <c r="V195" s="139">
        <f t="shared" si="53"/>
        <v>3.54</v>
      </c>
      <c r="W195" s="139">
        <f t="shared" si="53"/>
        <v>3.54</v>
      </c>
      <c r="X195" s="139">
        <f t="shared" si="53"/>
        <v>3.54</v>
      </c>
      <c r="Y195" s="139">
        <f t="shared" si="53"/>
        <v>3.54</v>
      </c>
      <c r="Z195" s="139">
        <f t="shared" si="53"/>
        <v>3.54</v>
      </c>
      <c r="AA195" s="139">
        <f t="shared" si="53"/>
        <v>3.54</v>
      </c>
      <c r="AB195" s="139">
        <f t="shared" si="53"/>
        <v>3.54</v>
      </c>
      <c r="AC195" s="139">
        <f t="shared" si="53"/>
        <v>3.54</v>
      </c>
      <c r="AD195" s="139">
        <f t="shared" si="53"/>
        <v>3.54</v>
      </c>
      <c r="AE195" s="139">
        <f t="shared" si="53"/>
        <v>3.54</v>
      </c>
      <c r="AF195" s="139">
        <f t="shared" si="53"/>
        <v>3.54</v>
      </c>
      <c r="AG195" s="140">
        <f t="shared" si="53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69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70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71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72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73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74</v>
      </c>
      <c r="B204" s="153">
        <f>MAX(F72:M72)</f>
        <v>1227.3400000000001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3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213" t="s">
        <v>75</v>
      </c>
      <c r="B206" s="213"/>
      <c r="C206" s="45"/>
      <c r="D206" s="155" t="str">
        <f ca="1">"Pie Chart of Daily Peak Demand(Inclusive of Export) of Nepal ("&amp;A4&amp;" "&amp;B4&amp;")"</f>
        <v>Pie Chart of Daily Peak Demand(Inclusive of Export) of Nepal (Nepali Date: 2078/04/3)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2078/04/3)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76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77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78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79</v>
      </c>
      <c r="T209" s="163">
        <f t="shared" ref="T209:AX209" si="54">B72</f>
        <v>1137.54</v>
      </c>
      <c r="U209" s="163">
        <f t="shared" si="54"/>
        <v>1128.6399999999999</v>
      </c>
      <c r="V209" s="163">
        <f t="shared" si="54"/>
        <v>1055.6399999999999</v>
      </c>
      <c r="W209" s="163">
        <f t="shared" si="54"/>
        <v>1051.8400000000001</v>
      </c>
      <c r="X209" s="163">
        <f t="shared" si="54"/>
        <v>1060.24</v>
      </c>
      <c r="Y209" s="163">
        <f t="shared" si="54"/>
        <v>1075.74</v>
      </c>
      <c r="Z209" s="163">
        <f t="shared" si="54"/>
        <v>1060.74</v>
      </c>
      <c r="AA209" s="163">
        <f t="shared" si="54"/>
        <v>1087.1400000000001</v>
      </c>
      <c r="AB209" s="163">
        <f t="shared" si="54"/>
        <v>1122.44</v>
      </c>
      <c r="AC209" s="163">
        <f t="shared" si="54"/>
        <v>1171.04</v>
      </c>
      <c r="AD209" s="163">
        <f t="shared" si="54"/>
        <v>1202.94</v>
      </c>
      <c r="AE209" s="163">
        <f t="shared" si="54"/>
        <v>1227.3400000000001</v>
      </c>
      <c r="AF209" s="163">
        <f t="shared" si="54"/>
        <v>1207.47</v>
      </c>
      <c r="AG209" s="163">
        <f t="shared" si="54"/>
        <v>1240.5999999999999</v>
      </c>
      <c r="AH209" s="163">
        <f t="shared" si="54"/>
        <v>1240.03</v>
      </c>
      <c r="AI209" s="163">
        <f t="shared" si="54"/>
        <v>1267.54</v>
      </c>
      <c r="AJ209" s="163">
        <f t="shared" si="54"/>
        <v>1316.09</v>
      </c>
      <c r="AK209" s="163">
        <f t="shared" si="54"/>
        <v>1283.6199999999999</v>
      </c>
      <c r="AL209" s="163">
        <f t="shared" si="54"/>
        <v>1256.04</v>
      </c>
      <c r="AM209" s="163">
        <f t="shared" si="54"/>
        <v>1237.6300000000001</v>
      </c>
      <c r="AN209" s="163">
        <f t="shared" si="54"/>
        <v>1194</v>
      </c>
      <c r="AO209" s="163">
        <f t="shared" si="54"/>
        <v>1201.94</v>
      </c>
      <c r="AP209" s="163">
        <f t="shared" si="54"/>
        <v>1231.19</v>
      </c>
      <c r="AQ209" s="163">
        <f t="shared" si="54"/>
        <v>1309.1400000000001</v>
      </c>
      <c r="AR209" s="163">
        <f t="shared" si="54"/>
        <v>1421.0500000000002</v>
      </c>
      <c r="AS209" s="163">
        <f t="shared" si="54"/>
        <v>1403.0500000000002</v>
      </c>
      <c r="AT209" s="163">
        <f t="shared" si="54"/>
        <v>1367.65</v>
      </c>
      <c r="AU209" s="163">
        <f t="shared" si="54"/>
        <v>1350.92</v>
      </c>
      <c r="AV209" s="163">
        <f t="shared" si="54"/>
        <v>1227.67</v>
      </c>
      <c r="AW209" s="163">
        <f t="shared" si="54"/>
        <v>1179.68</v>
      </c>
      <c r="AX209" s="163">
        <f t="shared" si="54"/>
        <v>1121.98</v>
      </c>
    </row>
    <row r="210" spans="1:50" x14ac:dyDescent="0.25">
      <c r="A210" s="156" t="s">
        <v>80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81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82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83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84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69</v>
      </c>
      <c r="B230" s="166">
        <f t="shared" ref="B230:AF230" si="55">B194</f>
        <v>0.64</v>
      </c>
      <c r="C230" s="166">
        <f t="shared" si="55"/>
        <v>0.64</v>
      </c>
      <c r="D230" s="166">
        <f t="shared" si="55"/>
        <v>0.64</v>
      </c>
      <c r="E230" s="166">
        <f t="shared" si="55"/>
        <v>0.64</v>
      </c>
      <c r="F230" s="166">
        <f t="shared" si="55"/>
        <v>0.64</v>
      </c>
      <c r="G230" s="166">
        <f t="shared" si="55"/>
        <v>0.64</v>
      </c>
      <c r="H230" s="166">
        <f t="shared" si="55"/>
        <v>0.64</v>
      </c>
      <c r="I230" s="166">
        <f t="shared" si="55"/>
        <v>0.64</v>
      </c>
      <c r="J230" s="166">
        <f t="shared" si="55"/>
        <v>0.64</v>
      </c>
      <c r="K230" s="166">
        <f t="shared" si="55"/>
        <v>0.64</v>
      </c>
      <c r="L230" s="166">
        <f t="shared" si="55"/>
        <v>0.64</v>
      </c>
      <c r="M230" s="166">
        <f t="shared" si="55"/>
        <v>0.64</v>
      </c>
      <c r="N230" s="166">
        <f t="shared" si="55"/>
        <v>0.64</v>
      </c>
      <c r="O230" s="166">
        <f t="shared" si="55"/>
        <v>0.64</v>
      </c>
      <c r="P230" s="166">
        <f t="shared" si="55"/>
        <v>0.64</v>
      </c>
      <c r="Q230" s="166">
        <f t="shared" si="55"/>
        <v>0.64</v>
      </c>
      <c r="R230" s="166">
        <f t="shared" si="55"/>
        <v>0.64</v>
      </c>
      <c r="S230" s="166">
        <f t="shared" si="55"/>
        <v>0.64</v>
      </c>
      <c r="T230" s="166">
        <f t="shared" si="55"/>
        <v>0.64</v>
      </c>
      <c r="U230" s="166">
        <f t="shared" si="55"/>
        <v>0.64</v>
      </c>
      <c r="V230" s="166">
        <f t="shared" si="55"/>
        <v>0.64</v>
      </c>
      <c r="W230" s="166">
        <f t="shared" si="55"/>
        <v>0.64</v>
      </c>
      <c r="X230" s="166">
        <f t="shared" si="55"/>
        <v>0.64</v>
      </c>
      <c r="Y230" s="166">
        <f t="shared" si="55"/>
        <v>0.64</v>
      </c>
      <c r="Z230" s="166">
        <f t="shared" si="55"/>
        <v>0.64</v>
      </c>
      <c r="AA230" s="166">
        <f t="shared" si="55"/>
        <v>0.64</v>
      </c>
      <c r="AB230" s="166">
        <f t="shared" si="55"/>
        <v>0.64</v>
      </c>
      <c r="AC230" s="166">
        <f t="shared" si="55"/>
        <v>0.64</v>
      </c>
      <c r="AD230" s="166">
        <f t="shared" si="55"/>
        <v>0.64</v>
      </c>
      <c r="AE230" s="166">
        <f t="shared" si="55"/>
        <v>0.64</v>
      </c>
      <c r="AF230" s="166">
        <f t="shared" si="55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6">IF(C198&lt;100,"",C198-520)</f>
        <v/>
      </c>
      <c r="D231" s="114" t="str">
        <f t="shared" si="56"/>
        <v/>
      </c>
      <c r="E231" s="114" t="str">
        <f t="shared" si="56"/>
        <v/>
      </c>
      <c r="F231" s="114" t="str">
        <f t="shared" si="56"/>
        <v/>
      </c>
      <c r="G231" s="114" t="str">
        <f t="shared" si="56"/>
        <v/>
      </c>
      <c r="H231" s="114" t="str">
        <f t="shared" si="56"/>
        <v/>
      </c>
      <c r="I231" s="114" t="str">
        <f t="shared" si="56"/>
        <v/>
      </c>
      <c r="J231" s="114" t="str">
        <f t="shared" si="56"/>
        <v/>
      </c>
      <c r="K231" s="114" t="str">
        <f t="shared" si="56"/>
        <v/>
      </c>
      <c r="L231" s="114" t="str">
        <f t="shared" si="56"/>
        <v/>
      </c>
      <c r="M231" s="114" t="str">
        <f t="shared" si="56"/>
        <v/>
      </c>
      <c r="N231" s="114" t="str">
        <f t="shared" si="56"/>
        <v/>
      </c>
      <c r="O231" s="114" t="str">
        <f t="shared" si="56"/>
        <v/>
      </c>
      <c r="P231" s="114" t="str">
        <f t="shared" si="56"/>
        <v/>
      </c>
      <c r="Q231" s="114" t="str">
        <f t="shared" si="56"/>
        <v/>
      </c>
      <c r="R231" s="114" t="str">
        <f t="shared" si="56"/>
        <v/>
      </c>
      <c r="S231" s="114" t="str">
        <f t="shared" si="56"/>
        <v/>
      </c>
      <c r="T231" s="114" t="str">
        <f t="shared" si="56"/>
        <v/>
      </c>
      <c r="U231" s="114" t="str">
        <f t="shared" si="56"/>
        <v/>
      </c>
      <c r="V231" s="114" t="str">
        <f t="shared" si="56"/>
        <v/>
      </c>
      <c r="W231" s="114" t="str">
        <f t="shared" si="56"/>
        <v/>
      </c>
      <c r="X231" s="114" t="str">
        <f t="shared" si="56"/>
        <v/>
      </c>
      <c r="Y231" s="114" t="str">
        <f t="shared" si="56"/>
        <v/>
      </c>
      <c r="Z231" s="114" t="str">
        <f t="shared" si="56"/>
        <v/>
      </c>
      <c r="AA231" s="114" t="str">
        <f t="shared" si="56"/>
        <v/>
      </c>
      <c r="AB231" s="114" t="str">
        <f t="shared" si="56"/>
        <v/>
      </c>
      <c r="AC231" s="114" t="str">
        <f t="shared" si="56"/>
        <v/>
      </c>
      <c r="AD231" s="114" t="str">
        <f t="shared" si="56"/>
        <v/>
      </c>
      <c r="AE231" s="114" t="str">
        <f t="shared" si="56"/>
        <v/>
      </c>
      <c r="AF231" s="114" t="str">
        <f t="shared" si="56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7">IF(B199&lt;100,"",B199-620)</f>
        <v/>
      </c>
      <c r="C232" s="114" t="str">
        <f t="shared" si="57"/>
        <v/>
      </c>
      <c r="D232" s="114" t="str">
        <f t="shared" si="57"/>
        <v/>
      </c>
      <c r="E232" s="114" t="str">
        <f t="shared" si="57"/>
        <v/>
      </c>
      <c r="F232" s="114" t="str">
        <f t="shared" si="57"/>
        <v/>
      </c>
      <c r="G232" s="114" t="str">
        <f t="shared" si="57"/>
        <v/>
      </c>
      <c r="H232" s="114" t="str">
        <f t="shared" si="57"/>
        <v/>
      </c>
      <c r="I232" s="114" t="str">
        <f t="shared" si="57"/>
        <v/>
      </c>
      <c r="J232" s="114" t="str">
        <f t="shared" si="57"/>
        <v/>
      </c>
      <c r="K232" s="114" t="str">
        <f t="shared" si="57"/>
        <v/>
      </c>
      <c r="L232" s="114" t="str">
        <f t="shared" si="57"/>
        <v/>
      </c>
      <c r="M232" s="114" t="str">
        <f t="shared" si="57"/>
        <v/>
      </c>
      <c r="N232" s="114" t="str">
        <f t="shared" si="57"/>
        <v/>
      </c>
      <c r="O232" s="114" t="str">
        <f t="shared" si="57"/>
        <v/>
      </c>
      <c r="P232" s="114" t="str">
        <f t="shared" si="57"/>
        <v/>
      </c>
      <c r="Q232" s="114" t="str">
        <f t="shared" si="57"/>
        <v/>
      </c>
      <c r="R232" s="114" t="str">
        <f t="shared" si="57"/>
        <v/>
      </c>
      <c r="S232" s="114" t="str">
        <f t="shared" si="57"/>
        <v/>
      </c>
      <c r="T232" s="114" t="str">
        <f t="shared" si="57"/>
        <v/>
      </c>
      <c r="U232" s="114" t="str">
        <f t="shared" si="57"/>
        <v/>
      </c>
      <c r="V232" s="114" t="str">
        <f t="shared" si="57"/>
        <v/>
      </c>
      <c r="W232" s="114" t="str">
        <f t="shared" si="57"/>
        <v/>
      </c>
      <c r="X232" s="114" t="str">
        <f t="shared" si="57"/>
        <v/>
      </c>
      <c r="Y232" s="114" t="str">
        <f t="shared" si="57"/>
        <v/>
      </c>
      <c r="Z232" s="114" t="str">
        <f t="shared" si="57"/>
        <v/>
      </c>
      <c r="AA232" s="114" t="str">
        <f t="shared" si="57"/>
        <v/>
      </c>
      <c r="AB232" s="114" t="str">
        <f t="shared" si="57"/>
        <v/>
      </c>
      <c r="AC232" s="114" t="str">
        <f t="shared" si="57"/>
        <v/>
      </c>
      <c r="AD232" s="114" t="str">
        <f t="shared" si="57"/>
        <v/>
      </c>
      <c r="AE232" s="114" t="str">
        <f t="shared" si="57"/>
        <v/>
      </c>
      <c r="AF232" s="114" t="str">
        <f t="shared" si="57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8">IF(B200&lt;100,"",B200-330)</f>
        <v/>
      </c>
      <c r="C233" s="114" t="str">
        <f t="shared" si="58"/>
        <v/>
      </c>
      <c r="D233" s="114" t="str">
        <f t="shared" si="58"/>
        <v/>
      </c>
      <c r="E233" s="114" t="str">
        <f t="shared" si="58"/>
        <v/>
      </c>
      <c r="F233" s="114" t="str">
        <f t="shared" si="58"/>
        <v/>
      </c>
      <c r="G233" s="114" t="str">
        <f t="shared" si="58"/>
        <v/>
      </c>
      <c r="H233" s="114" t="str">
        <f t="shared" si="58"/>
        <v/>
      </c>
      <c r="I233" s="114" t="str">
        <f t="shared" si="58"/>
        <v/>
      </c>
      <c r="J233" s="114" t="str">
        <f t="shared" si="58"/>
        <v/>
      </c>
      <c r="K233" s="114" t="str">
        <f t="shared" si="58"/>
        <v/>
      </c>
      <c r="L233" s="114" t="str">
        <f t="shared" si="58"/>
        <v/>
      </c>
      <c r="M233" s="114" t="str">
        <f t="shared" si="58"/>
        <v/>
      </c>
      <c r="N233" s="114" t="str">
        <f t="shared" si="58"/>
        <v/>
      </c>
      <c r="O233" s="114" t="str">
        <f t="shared" si="58"/>
        <v/>
      </c>
      <c r="P233" s="114" t="str">
        <f t="shared" si="58"/>
        <v/>
      </c>
      <c r="Q233" s="114" t="str">
        <f t="shared" si="58"/>
        <v/>
      </c>
      <c r="R233" s="114" t="str">
        <f t="shared" si="58"/>
        <v/>
      </c>
      <c r="S233" s="114" t="str">
        <f t="shared" si="58"/>
        <v/>
      </c>
      <c r="T233" s="114" t="str">
        <f t="shared" si="58"/>
        <v/>
      </c>
      <c r="U233" s="114" t="str">
        <f t="shared" si="58"/>
        <v/>
      </c>
      <c r="V233" s="114" t="str">
        <f t="shared" si="58"/>
        <v/>
      </c>
      <c r="W233" s="114" t="str">
        <f t="shared" si="58"/>
        <v/>
      </c>
      <c r="X233" s="114" t="str">
        <f t="shared" si="58"/>
        <v/>
      </c>
      <c r="Y233" s="114" t="str">
        <f t="shared" si="58"/>
        <v/>
      </c>
      <c r="Z233" s="114" t="str">
        <f t="shared" si="58"/>
        <v/>
      </c>
      <c r="AA233" s="114" t="str">
        <f t="shared" si="58"/>
        <v/>
      </c>
      <c r="AB233" s="114" t="str">
        <f t="shared" si="58"/>
        <v/>
      </c>
      <c r="AC233" s="114" t="str">
        <f t="shared" si="58"/>
        <v/>
      </c>
      <c r="AD233" s="114" t="str">
        <f t="shared" si="58"/>
        <v/>
      </c>
      <c r="AE233" s="114" t="str">
        <f t="shared" si="58"/>
        <v/>
      </c>
      <c r="AF233" s="114" t="str">
        <f t="shared" si="58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59">IF(C201&lt;100,"",C201-1500)</f>
        <v/>
      </c>
      <c r="D234" s="114" t="str">
        <f t="shared" si="59"/>
        <v/>
      </c>
      <c r="E234" s="114" t="str">
        <f t="shared" si="59"/>
        <v/>
      </c>
      <c r="F234" s="114" t="str">
        <f t="shared" si="59"/>
        <v/>
      </c>
      <c r="G234" s="114" t="str">
        <f t="shared" si="59"/>
        <v/>
      </c>
      <c r="H234" s="114" t="str">
        <f t="shared" si="59"/>
        <v/>
      </c>
      <c r="I234" s="114" t="str">
        <f t="shared" si="59"/>
        <v/>
      </c>
      <c r="J234" s="114" t="str">
        <f t="shared" si="59"/>
        <v/>
      </c>
      <c r="K234" s="114" t="str">
        <f t="shared" si="59"/>
        <v/>
      </c>
      <c r="L234" s="114" t="str">
        <f t="shared" si="59"/>
        <v/>
      </c>
      <c r="M234" s="114" t="str">
        <f t="shared" si="59"/>
        <v/>
      </c>
      <c r="N234" s="114" t="str">
        <f t="shared" si="59"/>
        <v/>
      </c>
      <c r="O234" s="114" t="str">
        <f t="shared" si="59"/>
        <v/>
      </c>
      <c r="P234" s="114" t="str">
        <f t="shared" si="59"/>
        <v/>
      </c>
      <c r="Q234" s="114" t="str">
        <f t="shared" si="59"/>
        <v/>
      </c>
      <c r="R234" s="114" t="str">
        <f t="shared" si="59"/>
        <v/>
      </c>
      <c r="S234" s="114" t="str">
        <f t="shared" si="59"/>
        <v/>
      </c>
      <c r="T234" s="114" t="str">
        <f t="shared" si="59"/>
        <v/>
      </c>
      <c r="U234" s="114" t="str">
        <f t="shared" si="59"/>
        <v/>
      </c>
      <c r="V234" s="114" t="str">
        <f t="shared" si="59"/>
        <v/>
      </c>
      <c r="W234" s="114" t="str">
        <f t="shared" si="59"/>
        <v/>
      </c>
      <c r="X234" s="114" t="str">
        <f t="shared" si="59"/>
        <v/>
      </c>
      <c r="Y234" s="114" t="str">
        <f t="shared" si="59"/>
        <v/>
      </c>
      <c r="Z234" s="114" t="str">
        <f t="shared" si="59"/>
        <v/>
      </c>
      <c r="AA234" s="114" t="str">
        <f t="shared" si="59"/>
        <v/>
      </c>
      <c r="AB234" s="114" t="str">
        <f t="shared" si="59"/>
        <v/>
      </c>
      <c r="AC234" s="114" t="str">
        <f t="shared" si="59"/>
        <v/>
      </c>
      <c r="AD234" s="114" t="str">
        <f t="shared" si="59"/>
        <v/>
      </c>
      <c r="AE234" s="114" t="str">
        <f t="shared" si="59"/>
        <v/>
      </c>
      <c r="AF234" s="114" t="str">
        <f t="shared" si="59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0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01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9154" priority="297">
      <formula>S$9&gt;=20/24</formula>
    </cfRule>
    <cfRule type="expression" dxfId="9153" priority="298">
      <formula>AND(S$9&gt;=14/24,S$9&lt;20/24)</formula>
    </cfRule>
    <cfRule type="expression" dxfId="9152" priority="299">
      <formula>AND(S$9&gt;=8/24,S$9&lt;14/24)</formula>
    </cfRule>
    <cfRule type="expression" dxfId="9151" priority="300">
      <formula>S$9&lt;8/24</formula>
    </cfRule>
  </conditionalFormatting>
  <conditionalFormatting sqref="B8:AF10 AA78:AF78 C78:Q78 L37:S38 L36:Q36 C53:AF53 C79:AF79 C189:AF195 N40:Q40 L34:Q34 L39:Q39 S39 AA81:AF88 AA54:AF56 C65:AF69 T208:AX208 C71:AF75 C77:AF77 L57:Q58 C54:K58 L15:Q30 N42:Q45 M59:Q64 R15:Y28 T37:Y39 L55:Z56 U82:Z83 L11:AC13 Z15:AC29 AD16:AD29 AB57:AF57 AD12:AF13 AE16:AF17 AE19:AF29 Z37:AF40 L50:AF52">
    <cfRule type="expression" dxfId="9150" priority="293">
      <formula>B$9&gt;=20/24</formula>
    </cfRule>
    <cfRule type="expression" dxfId="9149" priority="294">
      <formula>AND(B$9&gt;=14/24,B$9&lt;20/24)</formula>
    </cfRule>
    <cfRule type="expression" dxfId="9148" priority="295">
      <formula>AND(B$9&gt;=8/24,B$9&lt;14/24)</formula>
    </cfRule>
    <cfRule type="expression" dxfId="9147" priority="296">
      <formula>B$9&lt;8/24</formula>
    </cfRule>
  </conditionalFormatting>
  <conditionalFormatting sqref="B187:AF187">
    <cfRule type="expression" dxfId="9146" priority="289">
      <formula>B$9&gt;=20/24</formula>
    </cfRule>
    <cfRule type="expression" dxfId="9145" priority="290">
      <formula>AND(B$9&gt;=14/24,B$9&lt;20/24)</formula>
    </cfRule>
    <cfRule type="expression" dxfId="9144" priority="291">
      <formula>AND(B$9&gt;=8/24,B$9&lt;14/24)</formula>
    </cfRule>
    <cfRule type="expression" dxfId="9143" priority="292">
      <formula>B$9&lt;8/24</formula>
    </cfRule>
  </conditionalFormatting>
  <conditionalFormatting sqref="AL4:AL6">
    <cfRule type="iconSet" priority="288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9142" priority="284">
      <formula>L$9&gt;=20/24</formula>
    </cfRule>
    <cfRule type="expression" dxfId="9141" priority="285">
      <formula>AND(L$9&gt;=14/24,L$9&lt;20/24)</formula>
    </cfRule>
    <cfRule type="expression" dxfId="9140" priority="286">
      <formula>AND(L$9&gt;=8/24,L$9&lt;14/24)</formula>
    </cfRule>
    <cfRule type="expression" dxfId="9139" priority="287">
      <formula>L$9&lt;8/24</formula>
    </cfRule>
  </conditionalFormatting>
  <conditionalFormatting sqref="L40:M40">
    <cfRule type="expression" dxfId="9138" priority="280">
      <formula>L$9&gt;=20/24</formula>
    </cfRule>
    <cfRule type="expression" dxfId="9137" priority="281">
      <formula>AND(L$9&gt;=14/24,L$9&lt;20/24)</formula>
    </cfRule>
    <cfRule type="expression" dxfId="9136" priority="282">
      <formula>AND(L$9&gt;=8/24,L$9&lt;14/24)</formula>
    </cfRule>
    <cfRule type="expression" dxfId="9135" priority="283">
      <formula>L$9&lt;8/24</formula>
    </cfRule>
  </conditionalFormatting>
  <conditionalFormatting sqref="Z30:AF30">
    <cfRule type="expression" dxfId="9134" priority="276">
      <formula>Z$9&gt;=20/24</formula>
    </cfRule>
    <cfRule type="expression" dxfId="9133" priority="277">
      <formula>AND(Z$9&gt;=14/24,Z$9&lt;20/24)</formula>
    </cfRule>
    <cfRule type="expression" dxfId="9132" priority="278">
      <formula>AND(Z$9&gt;=8/24,Z$9&lt;14/24)</formula>
    </cfRule>
    <cfRule type="expression" dxfId="9131" priority="279">
      <formula>Z$9&lt;8/24</formula>
    </cfRule>
  </conditionalFormatting>
  <conditionalFormatting sqref="R36:AF36">
    <cfRule type="expression" dxfId="9130" priority="272">
      <formula>R$9&gt;=20/24</formula>
    </cfRule>
    <cfRule type="expression" dxfId="9129" priority="273">
      <formula>AND(R$9&gt;=14/24,R$9&lt;20/24)</formula>
    </cfRule>
    <cfRule type="expression" dxfId="9128" priority="274">
      <formula>AND(R$9&gt;=8/24,R$9&lt;14/24)</formula>
    </cfRule>
    <cfRule type="expression" dxfId="9127" priority="275">
      <formula>R$9&lt;8/24</formula>
    </cfRule>
  </conditionalFormatting>
  <conditionalFormatting sqref="R54:Z54">
    <cfRule type="expression" dxfId="9126" priority="268">
      <formula>R$9&gt;=20/24</formula>
    </cfRule>
    <cfRule type="expression" dxfId="9125" priority="269">
      <formula>AND(R$9&gt;=14/24,R$9&lt;20/24)</formula>
    </cfRule>
    <cfRule type="expression" dxfId="9124" priority="270">
      <formula>AND(R$9&gt;=8/24,R$9&lt;14/24)</formula>
    </cfRule>
    <cfRule type="expression" dxfId="9123" priority="271">
      <formula>R$9&lt;8/24</formula>
    </cfRule>
  </conditionalFormatting>
  <conditionalFormatting sqref="R78:Z78">
    <cfRule type="expression" dxfId="9122" priority="264">
      <formula>R$9&gt;=20/24</formula>
    </cfRule>
    <cfRule type="expression" dxfId="9121" priority="265">
      <formula>AND(R$9&gt;=14/24,R$9&lt;20/24)</formula>
    </cfRule>
    <cfRule type="expression" dxfId="9120" priority="266">
      <formula>AND(R$9&gt;=8/24,R$9&lt;14/24)</formula>
    </cfRule>
    <cfRule type="expression" dxfId="9119" priority="267">
      <formula>R$9&lt;8/24</formula>
    </cfRule>
  </conditionalFormatting>
  <conditionalFormatting sqref="U81:Z81">
    <cfRule type="expression" dxfId="9118" priority="260">
      <formula>U$9&gt;=20/24</formula>
    </cfRule>
    <cfRule type="expression" dxfId="9117" priority="261">
      <formula>AND(U$9&gt;=14/24,U$9&lt;20/24)</formula>
    </cfRule>
    <cfRule type="expression" dxfId="9116" priority="262">
      <formula>AND(U$9&gt;=8/24,U$9&lt;14/24)</formula>
    </cfRule>
    <cfRule type="expression" dxfId="9115" priority="263">
      <formula>U$9&lt;8/24</formula>
    </cfRule>
  </conditionalFormatting>
  <conditionalFormatting sqref="L32:Q32">
    <cfRule type="expression" dxfId="9114" priority="256">
      <formula>L$9&gt;=20/24</formula>
    </cfRule>
    <cfRule type="expression" dxfId="9113" priority="257">
      <formula>AND(L$9&gt;=14/24,L$9&lt;20/24)</formula>
    </cfRule>
    <cfRule type="expression" dxfId="9112" priority="258">
      <formula>AND(L$9&gt;=8/24,L$9&lt;14/24)</formula>
    </cfRule>
    <cfRule type="expression" dxfId="9111" priority="259">
      <formula>L$9&lt;8/24</formula>
    </cfRule>
  </conditionalFormatting>
  <conditionalFormatting sqref="L46:Q46">
    <cfRule type="expression" dxfId="9110" priority="252">
      <formula>L$9&gt;=20/24</formula>
    </cfRule>
    <cfRule type="expression" dxfId="9109" priority="253">
      <formula>AND(L$9&gt;=14/24,L$9&lt;20/24)</formula>
    </cfRule>
    <cfRule type="expression" dxfId="9108" priority="254">
      <formula>AND(L$9&gt;=8/24,L$9&lt;14/24)</formula>
    </cfRule>
    <cfRule type="expression" dxfId="9107" priority="255">
      <formula>L$9&lt;8/24</formula>
    </cfRule>
  </conditionalFormatting>
  <conditionalFormatting sqref="L47:Q47">
    <cfRule type="expression" dxfId="9106" priority="248">
      <formula>L$9&gt;=20/24</formula>
    </cfRule>
    <cfRule type="expression" dxfId="9105" priority="249">
      <formula>AND(L$9&gt;=14/24,L$9&lt;20/24)</formula>
    </cfRule>
    <cfRule type="expression" dxfId="9104" priority="250">
      <formula>AND(L$9&gt;=8/24,L$9&lt;14/24)</formula>
    </cfRule>
    <cfRule type="expression" dxfId="9103" priority="251">
      <formula>L$9&lt;8/24</formula>
    </cfRule>
  </conditionalFormatting>
  <conditionalFormatting sqref="L42:M45 N43:N45">
    <cfRule type="expression" dxfId="9102" priority="244">
      <formula>L$9&gt;=20/24</formula>
    </cfRule>
    <cfRule type="expression" dxfId="9101" priority="245">
      <formula>AND(L$9&gt;=14/24,L$9&lt;20/24)</formula>
    </cfRule>
    <cfRule type="expression" dxfId="9100" priority="246">
      <formula>AND(L$9&gt;=8/24,L$9&lt;14/24)</formula>
    </cfRule>
    <cfRule type="expression" dxfId="9099" priority="247">
      <formula>L$9&lt;8/24</formula>
    </cfRule>
  </conditionalFormatting>
  <conditionalFormatting sqref="R34:AD34">
    <cfRule type="expression" dxfId="9098" priority="240">
      <formula>R$9&gt;=20/24</formula>
    </cfRule>
    <cfRule type="expression" dxfId="9097" priority="241">
      <formula>AND(R$9&gt;=14/24,R$9&lt;20/24)</formula>
    </cfRule>
    <cfRule type="expression" dxfId="9096" priority="242">
      <formula>AND(R$9&gt;=8/24,R$9&lt;14/24)</formula>
    </cfRule>
    <cfRule type="expression" dxfId="9095" priority="243">
      <formula>R$9&lt;8/24</formula>
    </cfRule>
  </conditionalFormatting>
  <conditionalFormatting sqref="R29:Y30 R32:AF32">
    <cfRule type="expression" dxfId="9094" priority="236">
      <formula>R$9&gt;=20/24</formula>
    </cfRule>
    <cfRule type="expression" dxfId="9093" priority="237">
      <formula>AND(R$9&gt;=14/24,R$9&lt;20/24)</formula>
    </cfRule>
    <cfRule type="expression" dxfId="9092" priority="238">
      <formula>AND(R$9&gt;=8/24,R$9&lt;14/24)</formula>
    </cfRule>
    <cfRule type="expression" dxfId="9091" priority="239">
      <formula>R$9&lt;8/24</formula>
    </cfRule>
  </conditionalFormatting>
  <conditionalFormatting sqref="R39:R40 S40:Y40 R42:AD45 AE42:AF44">
    <cfRule type="expression" dxfId="9090" priority="232">
      <formula>R$9&gt;=20/24</formula>
    </cfRule>
    <cfRule type="expression" dxfId="9089" priority="233">
      <formula>AND(R$9&gt;=14/24,R$9&lt;20/24)</formula>
    </cfRule>
    <cfRule type="expression" dxfId="9088" priority="234">
      <formula>AND(R$9&gt;=8/24,R$9&lt;14/24)</formula>
    </cfRule>
    <cfRule type="expression" dxfId="9087" priority="235">
      <formula>R$9&lt;8/24</formula>
    </cfRule>
  </conditionalFormatting>
  <conditionalFormatting sqref="R46:AF46">
    <cfRule type="expression" dxfId="9086" priority="228">
      <formula>R$9&gt;=20/24</formula>
    </cfRule>
    <cfRule type="expression" dxfId="9085" priority="229">
      <formula>AND(R$9&gt;=14/24,R$9&lt;20/24)</formula>
    </cfRule>
    <cfRule type="expression" dxfId="9084" priority="230">
      <formula>AND(R$9&gt;=8/24,R$9&lt;14/24)</formula>
    </cfRule>
    <cfRule type="expression" dxfId="9083" priority="231">
      <formula>R$9&lt;8/24</formula>
    </cfRule>
  </conditionalFormatting>
  <conditionalFormatting sqref="R47:AF47">
    <cfRule type="expression" dxfId="9082" priority="224">
      <formula>R$9&gt;=20/24</formula>
    </cfRule>
    <cfRule type="expression" dxfId="9081" priority="225">
      <formula>AND(R$9&gt;=14/24,R$9&lt;20/24)</formula>
    </cfRule>
    <cfRule type="expression" dxfId="9080" priority="226">
      <formula>AND(R$9&gt;=8/24,R$9&lt;14/24)</formula>
    </cfRule>
    <cfRule type="expression" dxfId="9079" priority="227">
      <formula>R$9&lt;8/24</formula>
    </cfRule>
  </conditionalFormatting>
  <conditionalFormatting sqref="R57:AA64 AB58:AF64">
    <cfRule type="expression" dxfId="9078" priority="220">
      <formula>R$9&gt;=20/24</formula>
    </cfRule>
    <cfRule type="expression" dxfId="9077" priority="221">
      <formula>AND(R$9&gt;=14/24,R$9&lt;20/24)</formula>
    </cfRule>
    <cfRule type="expression" dxfId="9076" priority="222">
      <formula>AND(R$9&gt;=8/24,R$9&lt;14/24)</formula>
    </cfRule>
    <cfRule type="expression" dxfId="9075" priority="223">
      <formula>R$9&lt;8/24</formula>
    </cfRule>
  </conditionalFormatting>
  <conditionalFormatting sqref="AA91:AF94">
    <cfRule type="expression" dxfId="9074" priority="216">
      <formula>AA$9&gt;=20/24</formula>
    </cfRule>
    <cfRule type="expression" dxfId="9073" priority="217">
      <formula>AND(AA$9&gt;=14/24,AA$9&lt;20/24)</formula>
    </cfRule>
    <cfRule type="expression" dxfId="9072" priority="218">
      <formula>AND(AA$9&gt;=8/24,AA$9&lt;14/24)</formula>
    </cfRule>
    <cfRule type="expression" dxfId="9071" priority="219">
      <formula>AA$9&lt;8/24</formula>
    </cfRule>
  </conditionalFormatting>
  <conditionalFormatting sqref="C59:K59">
    <cfRule type="expression" dxfId="9070" priority="212">
      <formula>C$9&gt;=20/24</formula>
    </cfRule>
    <cfRule type="expression" dxfId="9069" priority="213">
      <formula>AND(C$9&gt;=14/24,C$9&lt;20/24)</formula>
    </cfRule>
    <cfRule type="expression" dxfId="9068" priority="214">
      <formula>AND(C$9&gt;=8/24,C$9&lt;14/24)</formula>
    </cfRule>
    <cfRule type="expression" dxfId="9067" priority="215">
      <formula>C$9&lt;8/24</formula>
    </cfRule>
  </conditionalFormatting>
  <conditionalFormatting sqref="U91:Z94">
    <cfRule type="expression" dxfId="9066" priority="208">
      <formula>U$9&gt;=20/24</formula>
    </cfRule>
    <cfRule type="expression" dxfId="9065" priority="209">
      <formula>AND(U$9&gt;=14/24,U$9&lt;20/24)</formula>
    </cfRule>
    <cfRule type="expression" dxfId="9064" priority="210">
      <formula>AND(U$9&gt;=8/24,U$9&lt;14/24)</formula>
    </cfRule>
    <cfRule type="expression" dxfId="9063" priority="211">
      <formula>U$9&lt;8/24</formula>
    </cfRule>
  </conditionalFormatting>
  <conditionalFormatting sqref="AG48 B37 E11:AF11 L12:AF13 L32:AF32 L15:AF30 C33:AF40 C42:AF53">
    <cfRule type="expression" dxfId="9062" priority="207">
      <formula>B11&gt;$AG11</formula>
    </cfRule>
  </conditionalFormatting>
  <conditionalFormatting sqref="A96:A152 A81:A94 A11:A13 A15:A30 A42:A69 A77:A79 A71:A75 A32:A40 A165:A196">
    <cfRule type="expression" dxfId="9061" priority="206">
      <formula>$AH11=0</formula>
    </cfRule>
  </conditionalFormatting>
  <conditionalFormatting sqref="AA95:AF95">
    <cfRule type="expression" dxfId="9060" priority="202">
      <formula>AA$9&gt;=20/24</formula>
    </cfRule>
    <cfRule type="expression" dxfId="9059" priority="203">
      <formula>AND(AA$9&gt;=14/24,AA$9&lt;20/24)</formula>
    </cfRule>
    <cfRule type="expression" dxfId="9058" priority="204">
      <formula>AND(AA$9&gt;=8/24,AA$9&lt;14/24)</formula>
    </cfRule>
    <cfRule type="expression" dxfId="9057" priority="205">
      <formula>AA$9&lt;8/24</formula>
    </cfRule>
  </conditionalFormatting>
  <conditionalFormatting sqref="U95:Z95">
    <cfRule type="expression" dxfId="9056" priority="198">
      <formula>U$9&gt;=20/24</formula>
    </cfRule>
    <cfRule type="expression" dxfId="9055" priority="199">
      <formula>AND(U$9&gt;=14/24,U$9&lt;20/24)</formula>
    </cfRule>
    <cfRule type="expression" dxfId="9054" priority="200">
      <formula>AND(U$9&gt;=8/24,U$9&lt;14/24)</formula>
    </cfRule>
    <cfRule type="expression" dxfId="9053" priority="201">
      <formula>U$9&lt;8/24</formula>
    </cfRule>
  </conditionalFormatting>
  <conditionalFormatting sqref="A95">
    <cfRule type="expression" dxfId="9052" priority="197">
      <formula>$AH95=0</formula>
    </cfRule>
  </conditionalFormatting>
  <conditionalFormatting sqref="C33:AF33">
    <cfRule type="expression" dxfId="9051" priority="193">
      <formula>C$9&gt;=20/24</formula>
    </cfRule>
    <cfRule type="expression" dxfId="9050" priority="194">
      <formula>AND(C$9&gt;=14/24,C$9&lt;20/24)</formula>
    </cfRule>
    <cfRule type="expression" dxfId="9049" priority="195">
      <formula>AND(C$9&gt;=8/24,C$9&lt;14/24)</formula>
    </cfRule>
    <cfRule type="expression" dxfId="9048" priority="196">
      <formula>C$9&lt;8/24</formula>
    </cfRule>
  </conditionalFormatting>
  <conditionalFormatting sqref="R33:AF33">
    <cfRule type="expression" dxfId="9047" priority="189">
      <formula>R$9&gt;=20/24</formula>
    </cfRule>
    <cfRule type="expression" dxfId="9046" priority="190">
      <formula>AND(R$9&gt;=14/24,R$9&lt;20/24)</formula>
    </cfRule>
    <cfRule type="expression" dxfId="9045" priority="191">
      <formula>AND(R$9&gt;=8/24,R$9&lt;14/24)</formula>
    </cfRule>
    <cfRule type="expression" dxfId="9044" priority="192">
      <formula>R$9&lt;8/24</formula>
    </cfRule>
  </conditionalFormatting>
  <conditionalFormatting sqref="C60:K64">
    <cfRule type="expression" dxfId="9043" priority="181">
      <formula>C$9&gt;=20/24</formula>
    </cfRule>
    <cfRule type="expression" dxfId="9042" priority="182">
      <formula>AND(C$9&gt;=14/24,C$9&lt;20/24)</formula>
    </cfRule>
    <cfRule type="expression" dxfId="9041" priority="183">
      <formula>AND(C$9&gt;=8/24,C$9&lt;14/24)</formula>
    </cfRule>
    <cfRule type="expression" dxfId="9040" priority="184">
      <formula>C$9&lt;8/24</formula>
    </cfRule>
  </conditionalFormatting>
  <conditionalFormatting sqref="L59:L64">
    <cfRule type="expression" dxfId="9039" priority="177">
      <formula>L$9&gt;=20/24</formula>
    </cfRule>
    <cfRule type="expression" dxfId="9038" priority="178">
      <formula>AND(L$9&gt;=14/24,L$9&lt;20/24)</formula>
    </cfRule>
    <cfRule type="expression" dxfId="9037" priority="179">
      <formula>AND(L$9&gt;=8/24,L$9&lt;14/24)</formula>
    </cfRule>
    <cfRule type="expression" dxfId="9036" priority="180">
      <formula>L$9&lt;8/24</formula>
    </cfRule>
  </conditionalFormatting>
  <conditionalFormatting sqref="AL30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Z31:AF31">
    <cfRule type="expression" dxfId="9035" priority="172">
      <formula>Z$9&gt;=20/24</formula>
    </cfRule>
    <cfRule type="expression" dxfId="9034" priority="173">
      <formula>AND(Z$9&gt;=14/24,Z$9&lt;20/24)</formula>
    </cfRule>
    <cfRule type="expression" dxfId="9033" priority="174">
      <formula>AND(Z$9&gt;=8/24,Z$9&lt;14/24)</formula>
    </cfRule>
    <cfRule type="expression" dxfId="9032" priority="175">
      <formula>Z$9&lt;8/24</formula>
    </cfRule>
  </conditionalFormatting>
  <conditionalFormatting sqref="L31:Q31">
    <cfRule type="expression" dxfId="9031" priority="168">
      <formula>L$9&gt;=20/24</formula>
    </cfRule>
    <cfRule type="expression" dxfId="9030" priority="169">
      <formula>AND(L$9&gt;=14/24,L$9&lt;20/24)</formula>
    </cfRule>
    <cfRule type="expression" dxfId="9029" priority="170">
      <formula>AND(L$9&gt;=8/24,L$9&lt;14/24)</formula>
    </cfRule>
    <cfRule type="expression" dxfId="9028" priority="171">
      <formula>L$9&lt;8/24</formula>
    </cfRule>
  </conditionalFormatting>
  <conditionalFormatting sqref="R31:Y31">
    <cfRule type="expression" dxfId="9027" priority="164">
      <formula>R$9&gt;=20/24</formula>
    </cfRule>
    <cfRule type="expression" dxfId="9026" priority="165">
      <formula>AND(R$9&gt;=14/24,R$9&lt;20/24)</formula>
    </cfRule>
    <cfRule type="expression" dxfId="9025" priority="166">
      <formula>AND(R$9&gt;=8/24,R$9&lt;14/24)</formula>
    </cfRule>
    <cfRule type="expression" dxfId="9024" priority="167">
      <formula>R$9&lt;8/24</formula>
    </cfRule>
  </conditionalFormatting>
  <conditionalFormatting sqref="L31:AF31">
    <cfRule type="expression" dxfId="9023" priority="163">
      <formula>L31&gt;$AG31</formula>
    </cfRule>
  </conditionalFormatting>
  <conditionalFormatting sqref="A31">
    <cfRule type="expression" dxfId="9022" priority="162">
      <formula>$AH31=0</formula>
    </cfRule>
  </conditionalFormatting>
  <conditionalFormatting sqref="C80:AF80">
    <cfRule type="expression" dxfId="9021" priority="158">
      <formula>C$9&gt;=20/24</formula>
    </cfRule>
    <cfRule type="expression" dxfId="9020" priority="159">
      <formula>AND(C$9&gt;=14/24,C$9&lt;20/24)</formula>
    </cfRule>
    <cfRule type="expression" dxfId="9019" priority="160">
      <formula>AND(C$9&gt;=8/24,C$9&lt;14/24)</formula>
    </cfRule>
    <cfRule type="expression" dxfId="9018" priority="161">
      <formula>C$9&lt;8/24</formula>
    </cfRule>
  </conditionalFormatting>
  <conditionalFormatting sqref="A80">
    <cfRule type="expression" dxfId="9017" priority="157">
      <formula>$AH80=0</formula>
    </cfRule>
  </conditionalFormatting>
  <conditionalFormatting sqref="Z14:AF14">
    <cfRule type="expression" dxfId="9016" priority="153">
      <formula>Z$9&gt;=20/24</formula>
    </cfRule>
    <cfRule type="expression" dxfId="9015" priority="154">
      <formula>AND(Z$9&gt;=14/24,Z$9&lt;20/24)</formula>
    </cfRule>
    <cfRule type="expression" dxfId="9014" priority="155">
      <formula>AND(Z$9&gt;=8/24,Z$9&lt;14/24)</formula>
    </cfRule>
    <cfRule type="expression" dxfId="9013" priority="156">
      <formula>Z$9&lt;8/24</formula>
    </cfRule>
  </conditionalFormatting>
  <conditionalFormatting sqref="L14:Q14">
    <cfRule type="expression" dxfId="9012" priority="149">
      <formula>L$9&gt;=20/24</formula>
    </cfRule>
    <cfRule type="expression" dxfId="9011" priority="150">
      <formula>AND(L$9&gt;=14/24,L$9&lt;20/24)</formula>
    </cfRule>
    <cfRule type="expression" dxfId="9010" priority="151">
      <formula>AND(L$9&gt;=8/24,L$9&lt;14/24)</formula>
    </cfRule>
    <cfRule type="expression" dxfId="9009" priority="152">
      <formula>L$9&lt;8/24</formula>
    </cfRule>
  </conditionalFormatting>
  <conditionalFormatting sqref="R14:Y14">
    <cfRule type="expression" dxfId="9008" priority="145">
      <formula>R$9&gt;=20/24</formula>
    </cfRule>
    <cfRule type="expression" dxfId="9007" priority="146">
      <formula>AND(R$9&gt;=14/24,R$9&lt;20/24)</formula>
    </cfRule>
    <cfRule type="expression" dxfId="9006" priority="147">
      <formula>AND(R$9&gt;=8/24,R$9&lt;14/24)</formula>
    </cfRule>
    <cfRule type="expression" dxfId="9005" priority="148">
      <formula>R$9&lt;8/24</formula>
    </cfRule>
  </conditionalFormatting>
  <conditionalFormatting sqref="L14:AF14">
    <cfRule type="expression" dxfId="9004" priority="144">
      <formula>L14&gt;$AG14</formula>
    </cfRule>
  </conditionalFormatting>
  <conditionalFormatting sqref="A14">
    <cfRule type="expression" dxfId="9003" priority="143">
      <formula>$AH14=0</formula>
    </cfRule>
  </conditionalFormatting>
  <conditionalFormatting sqref="A159:A164">
    <cfRule type="expression" dxfId="9002" priority="142">
      <formula>$AH159=0</formula>
    </cfRule>
  </conditionalFormatting>
  <conditionalFormatting sqref="A153:A158">
    <cfRule type="expression" dxfId="9001" priority="141">
      <formula>$AH153=0</formula>
    </cfRule>
  </conditionalFormatting>
  <conditionalFormatting sqref="N41:Q41 Z41:AF41">
    <cfRule type="expression" dxfId="9000" priority="137">
      <formula>N$9&gt;=20/24</formula>
    </cfRule>
    <cfRule type="expression" dxfId="8999" priority="138">
      <formula>AND(N$9&gt;=14/24,N$9&lt;20/24)</formula>
    </cfRule>
    <cfRule type="expression" dxfId="8998" priority="139">
      <formula>AND(N$9&gt;=8/24,N$9&lt;14/24)</formula>
    </cfRule>
    <cfRule type="expression" dxfId="8997" priority="140">
      <formula>N$9&lt;8/24</formula>
    </cfRule>
  </conditionalFormatting>
  <conditionalFormatting sqref="L41:M41">
    <cfRule type="expression" dxfId="8996" priority="133">
      <formula>L$9&gt;=20/24</formula>
    </cfRule>
    <cfRule type="expression" dxfId="8995" priority="134">
      <formula>AND(L$9&gt;=14/24,L$9&lt;20/24)</formula>
    </cfRule>
    <cfRule type="expression" dxfId="8994" priority="135">
      <formula>AND(L$9&gt;=8/24,L$9&lt;14/24)</formula>
    </cfRule>
    <cfRule type="expression" dxfId="8993" priority="136">
      <formula>L$9&lt;8/24</formula>
    </cfRule>
  </conditionalFormatting>
  <conditionalFormatting sqref="R41:Y41">
    <cfRule type="expression" dxfId="8992" priority="129">
      <formula>R$9&gt;=20/24</formula>
    </cfRule>
    <cfRule type="expression" dxfId="8991" priority="130">
      <formula>AND(R$9&gt;=14/24,R$9&lt;20/24)</formula>
    </cfRule>
    <cfRule type="expression" dxfId="8990" priority="131">
      <formula>AND(R$9&gt;=8/24,R$9&lt;14/24)</formula>
    </cfRule>
    <cfRule type="expression" dxfId="8989" priority="132">
      <formula>R$9&lt;8/24</formula>
    </cfRule>
  </conditionalFormatting>
  <conditionalFormatting sqref="C41:AF41">
    <cfRule type="expression" dxfId="8988" priority="128">
      <formula>C41&gt;$AG41</formula>
    </cfRule>
  </conditionalFormatting>
  <conditionalFormatting sqref="A41">
    <cfRule type="expression" dxfId="8987" priority="127">
      <formula>$AH41=0</formula>
    </cfRule>
  </conditionalFormatting>
  <conditionalFormatting sqref="C76:AF76">
    <cfRule type="expression" dxfId="8986" priority="123">
      <formula>C$9&gt;=20/24</formula>
    </cfRule>
    <cfRule type="expression" dxfId="8985" priority="124">
      <formula>AND(C$9&gt;=14/24,C$9&lt;20/24)</formula>
    </cfRule>
    <cfRule type="expression" dxfId="8984" priority="125">
      <formula>AND(C$9&gt;=8/24,C$9&lt;14/24)</formula>
    </cfRule>
    <cfRule type="expression" dxfId="8983" priority="126">
      <formula>C$9&lt;8/24</formula>
    </cfRule>
  </conditionalFormatting>
  <conditionalFormatting sqref="A76">
    <cfRule type="expression" dxfId="8982" priority="122">
      <formula>$AH76=0</formula>
    </cfRule>
  </conditionalFormatting>
  <conditionalFormatting sqref="C70:AG70">
    <cfRule type="expression" dxfId="8981" priority="118">
      <formula>C$9&gt;=20/24</formula>
    </cfRule>
    <cfRule type="expression" dxfId="8980" priority="119">
      <formula>AND(C$9&gt;=14/24,C$9&lt;20/24)</formula>
    </cfRule>
    <cfRule type="expression" dxfId="8979" priority="120">
      <formula>AND(C$9&gt;=8/24,C$9&lt;14/24)</formula>
    </cfRule>
    <cfRule type="expression" dxfId="8978" priority="121">
      <formula>C$9&lt;8/24</formula>
    </cfRule>
  </conditionalFormatting>
  <conditionalFormatting sqref="A70">
    <cfRule type="expression" dxfId="8977" priority="117">
      <formula>$AH70=0</formula>
    </cfRule>
  </conditionalFormatting>
  <conditionalFormatting sqref="AL31:AL32 AL7:AL29">
    <cfRule type="iconSet" priority="303">
      <iconSet iconSet="3TrafficLights2" reverse="1">
        <cfvo type="percent" val="0"/>
        <cfvo type="num" val="1"/>
        <cfvo type="num" val="1"/>
      </iconSet>
    </cfRule>
  </conditionalFormatting>
  <conditionalFormatting sqref="U84:Z88">
    <cfRule type="expression" dxfId="8976" priority="101">
      <formula>U$9&gt;=20/24</formula>
    </cfRule>
    <cfRule type="expression" dxfId="8975" priority="102">
      <formula>AND(U$9&gt;=14/24,U$9&lt;20/24)</formula>
    </cfRule>
    <cfRule type="expression" dxfId="8974" priority="103">
      <formula>AND(U$9&gt;=8/24,U$9&lt;14/24)</formula>
    </cfRule>
    <cfRule type="expression" dxfId="8973" priority="104">
      <formula>U$9&lt;8/24</formula>
    </cfRule>
  </conditionalFormatting>
  <conditionalFormatting sqref="C81:Q88 R82:T88">
    <cfRule type="expression" dxfId="8972" priority="93">
      <formula>C$9&gt;=20/24</formula>
    </cfRule>
    <cfRule type="expression" dxfId="8971" priority="94">
      <formula>AND(C$9&gt;=14/24,C$9&lt;20/24)</formula>
    </cfRule>
    <cfRule type="expression" dxfId="8970" priority="95">
      <formula>AND(C$9&gt;=8/24,C$9&lt;14/24)</formula>
    </cfRule>
    <cfRule type="expression" dxfId="8969" priority="96">
      <formula>C$9&lt;8/24</formula>
    </cfRule>
  </conditionalFormatting>
  <conditionalFormatting sqref="R81:T81">
    <cfRule type="expression" dxfId="8968" priority="89">
      <formula>R$9&gt;=20/24</formula>
    </cfRule>
    <cfRule type="expression" dxfId="8967" priority="90">
      <formula>AND(R$9&gt;=14/24,R$9&lt;20/24)</formula>
    </cfRule>
    <cfRule type="expression" dxfId="8966" priority="91">
      <formula>AND(R$9&gt;=8/24,R$9&lt;14/24)</formula>
    </cfRule>
    <cfRule type="expression" dxfId="8965" priority="92">
      <formula>R$9&lt;8/24</formula>
    </cfRule>
  </conditionalFormatting>
  <conditionalFormatting sqref="S91:T94">
    <cfRule type="expression" dxfId="8964" priority="85">
      <formula>S$9&gt;=20/24</formula>
    </cfRule>
    <cfRule type="expression" dxfId="8963" priority="86">
      <formula>AND(S$9&gt;=14/24,S$9&lt;20/24)</formula>
    </cfRule>
    <cfRule type="expression" dxfId="8962" priority="87">
      <formula>AND(S$9&gt;=8/24,S$9&lt;14/24)</formula>
    </cfRule>
    <cfRule type="expression" dxfId="8961" priority="88">
      <formula>S$9&lt;8/24</formula>
    </cfRule>
  </conditionalFormatting>
  <conditionalFormatting sqref="S95:T95">
    <cfRule type="expression" dxfId="8960" priority="81">
      <formula>S$9&gt;=20/24</formula>
    </cfRule>
    <cfRule type="expression" dxfId="8959" priority="82">
      <formula>AND(S$9&gt;=14/24,S$9&lt;20/24)</formula>
    </cfRule>
    <cfRule type="expression" dxfId="8958" priority="83">
      <formula>AND(S$9&gt;=8/24,S$9&lt;14/24)</formula>
    </cfRule>
    <cfRule type="expression" dxfId="8957" priority="84">
      <formula>S$9&lt;8/24</formula>
    </cfRule>
  </conditionalFormatting>
  <conditionalFormatting sqref="C92:L94 C91:E91">
    <cfRule type="expression" dxfId="8956" priority="77">
      <formula>C$9&gt;=20/24</formula>
    </cfRule>
    <cfRule type="expression" dxfId="8955" priority="78">
      <formula>AND(C$9&gt;=14/24,C$9&lt;20/24)</formula>
    </cfRule>
    <cfRule type="expression" dxfId="8954" priority="79">
      <formula>AND(C$9&gt;=8/24,C$9&lt;14/24)</formula>
    </cfRule>
    <cfRule type="expression" dxfId="8953" priority="80">
      <formula>C$9&lt;8/24</formula>
    </cfRule>
  </conditionalFormatting>
  <conditionalFormatting sqref="M92:Q94 N91:Q91">
    <cfRule type="expression" dxfId="8952" priority="73">
      <formula>M$9&gt;=20/24</formula>
    </cfRule>
    <cfRule type="expression" dxfId="8951" priority="74">
      <formula>AND(M$9&gt;=14/24,M$9&lt;20/24)</formula>
    </cfRule>
    <cfRule type="expression" dxfId="8950" priority="75">
      <formula>AND(M$9&gt;=8/24,M$9&lt;14/24)</formula>
    </cfRule>
    <cfRule type="expression" dxfId="8949" priority="76">
      <formula>M$9&lt;8/24</formula>
    </cfRule>
  </conditionalFormatting>
  <conditionalFormatting sqref="R91:R94">
    <cfRule type="expression" dxfId="8948" priority="69">
      <formula>R$9&gt;=20/24</formula>
    </cfRule>
    <cfRule type="expression" dxfId="8947" priority="70">
      <formula>AND(R$9&gt;=14/24,R$9&lt;20/24)</formula>
    </cfRule>
    <cfRule type="expression" dxfId="8946" priority="71">
      <formula>AND(R$9&gt;=8/24,R$9&lt;14/24)</formula>
    </cfRule>
    <cfRule type="expression" dxfId="8945" priority="72">
      <formula>R$9&lt;8/24</formula>
    </cfRule>
  </conditionalFormatting>
  <conditionalFormatting sqref="C95:L95">
    <cfRule type="expression" dxfId="8944" priority="65">
      <formula>C$9&gt;=20/24</formula>
    </cfRule>
    <cfRule type="expression" dxfId="8943" priority="66">
      <formula>AND(C$9&gt;=14/24,C$9&lt;20/24)</formula>
    </cfRule>
    <cfRule type="expression" dxfId="8942" priority="67">
      <formula>AND(C$9&gt;=8/24,C$9&lt;14/24)</formula>
    </cfRule>
    <cfRule type="expression" dxfId="8941" priority="68">
      <formula>C$9&lt;8/24</formula>
    </cfRule>
  </conditionalFormatting>
  <conditionalFormatting sqref="M95:Q95">
    <cfRule type="expression" dxfId="8940" priority="61">
      <formula>M$9&gt;=20/24</formula>
    </cfRule>
    <cfRule type="expression" dxfId="8939" priority="62">
      <formula>AND(M$9&gt;=14/24,M$9&lt;20/24)</formula>
    </cfRule>
    <cfRule type="expression" dxfId="8938" priority="63">
      <formula>AND(M$9&gt;=8/24,M$9&lt;14/24)</formula>
    </cfRule>
    <cfRule type="expression" dxfId="8937" priority="64">
      <formula>M$9&lt;8/24</formula>
    </cfRule>
  </conditionalFormatting>
  <conditionalFormatting sqref="R95">
    <cfRule type="expression" dxfId="8936" priority="57">
      <formula>R$9&gt;=20/24</formula>
    </cfRule>
    <cfRule type="expression" dxfId="8935" priority="58">
      <formula>AND(R$9&gt;=14/24,R$9&lt;20/24)</formula>
    </cfRule>
    <cfRule type="expression" dxfId="8934" priority="59">
      <formula>AND(R$9&gt;=8/24,R$9&lt;14/24)</formula>
    </cfRule>
    <cfRule type="expression" dxfId="8933" priority="60">
      <formula>R$9&lt;8/24</formula>
    </cfRule>
  </conditionalFormatting>
  <conditionalFormatting sqref="L91:M91">
    <cfRule type="expression" dxfId="8932" priority="53">
      <formula>L$9&gt;=20/24</formula>
    </cfRule>
    <cfRule type="expression" dxfId="8931" priority="54">
      <formula>AND(L$9&gt;=14/24,L$9&lt;20/24)</formula>
    </cfRule>
    <cfRule type="expression" dxfId="8930" priority="55">
      <formula>AND(L$9&gt;=8/24,L$9&lt;14/24)</formula>
    </cfRule>
    <cfRule type="expression" dxfId="8929" priority="56">
      <formula>L$9&lt;8/24</formula>
    </cfRule>
  </conditionalFormatting>
  <conditionalFormatting sqref="F91:K91">
    <cfRule type="expression" dxfId="8928" priority="49">
      <formula>F$9&gt;=20/24</formula>
    </cfRule>
    <cfRule type="expression" dxfId="8927" priority="50">
      <formula>AND(F$9&gt;=14/24,F$9&lt;20/24)</formula>
    </cfRule>
    <cfRule type="expression" dxfId="8926" priority="51">
      <formula>AND(F$9&gt;=8/24,F$9&lt;14/24)</formula>
    </cfRule>
    <cfRule type="expression" dxfId="8925" priority="52">
      <formula>F$9&lt;8/24</formula>
    </cfRule>
  </conditionalFormatting>
  <conditionalFormatting sqref="S91:T91">
    <cfRule type="expression" dxfId="8924" priority="45">
      <formula>S$9&gt;=20/24</formula>
    </cfRule>
    <cfRule type="expression" dxfId="8923" priority="46">
      <formula>AND(S$9&gt;=14/24,S$9&lt;20/24)</formula>
    </cfRule>
    <cfRule type="expression" dxfId="8922" priority="47">
      <formula>AND(S$9&gt;=8/24,S$9&lt;14/24)</formula>
    </cfRule>
    <cfRule type="expression" dxfId="8921" priority="48">
      <formula>S$9&lt;8/24</formula>
    </cfRule>
  </conditionalFormatting>
  <conditionalFormatting sqref="M91:R91">
    <cfRule type="expression" dxfId="8920" priority="41">
      <formula>M$9&gt;=20/24</formula>
    </cfRule>
    <cfRule type="expression" dxfId="8919" priority="42">
      <formula>AND(M$9&gt;=14/24,M$9&lt;20/24)</formula>
    </cfRule>
    <cfRule type="expression" dxfId="8918" priority="43">
      <formula>AND(M$9&gt;=8/24,M$9&lt;14/24)</formula>
    </cfRule>
    <cfRule type="expression" dxfId="8917" priority="44">
      <formula>M$9&lt;8/24</formula>
    </cfRule>
  </conditionalFormatting>
  <conditionalFormatting sqref="B65:B69 B71:B75 B77:B79 B81:B88 B50:B57">
    <cfRule type="expression" dxfId="8916" priority="37">
      <formula>B$9&gt;=20/24</formula>
    </cfRule>
    <cfRule type="expression" dxfId="8915" priority="38">
      <formula>AND(B$9&gt;=14/24,B$9&lt;20/24)</formula>
    </cfRule>
    <cfRule type="expression" dxfId="8914" priority="39">
      <formula>AND(B$9&gt;=8/24,B$9&lt;14/24)</formula>
    </cfRule>
    <cfRule type="expression" dxfId="8913" priority="40">
      <formula>B$9&lt;8/24</formula>
    </cfRule>
  </conditionalFormatting>
  <conditionalFormatting sqref="B58:B64">
    <cfRule type="expression" dxfId="8912" priority="33">
      <formula>B$9&gt;=20/24</formula>
    </cfRule>
    <cfRule type="expression" dxfId="8911" priority="34">
      <formula>AND(B$9&gt;=14/24,B$9&lt;20/24)</formula>
    </cfRule>
    <cfRule type="expression" dxfId="8910" priority="35">
      <formula>AND(B$9&gt;=8/24,B$9&lt;14/24)</formula>
    </cfRule>
    <cfRule type="expression" dxfId="8909" priority="36">
      <formula>B$9&lt;8/24</formula>
    </cfRule>
  </conditionalFormatting>
  <conditionalFormatting sqref="B91:B94">
    <cfRule type="expression" dxfId="8908" priority="29">
      <formula>B$9&gt;=20/24</formula>
    </cfRule>
    <cfRule type="expression" dxfId="8907" priority="30">
      <formula>AND(B$9&gt;=14/24,B$9&lt;20/24)</formula>
    </cfRule>
    <cfRule type="expression" dxfId="8906" priority="31">
      <formula>AND(B$9&gt;=8/24,B$9&lt;14/24)</formula>
    </cfRule>
    <cfRule type="expression" dxfId="8905" priority="32">
      <formula>B$9&lt;8/24</formula>
    </cfRule>
  </conditionalFormatting>
  <conditionalFormatting sqref="B42:B53 B32:B36 B11:D13 E12:K13 C32:K32 B15:K30 B38:B40">
    <cfRule type="expression" dxfId="8904" priority="28">
      <formula>B11&gt;$AG11</formula>
    </cfRule>
  </conditionalFormatting>
  <conditionalFormatting sqref="B95">
    <cfRule type="expression" dxfId="8903" priority="24">
      <formula>B$9&gt;=20/24</formula>
    </cfRule>
    <cfRule type="expression" dxfId="8902" priority="25">
      <formula>AND(B$9&gt;=14/24,B$9&lt;20/24)</formula>
    </cfRule>
    <cfRule type="expression" dxfId="8901" priority="26">
      <formula>AND(B$9&gt;=8/24,B$9&lt;14/24)</formula>
    </cfRule>
    <cfRule type="expression" dxfId="8900" priority="27">
      <formula>B$9&lt;8/24</formula>
    </cfRule>
  </conditionalFormatting>
  <conditionalFormatting sqref="B33">
    <cfRule type="expression" dxfId="8899" priority="20">
      <formula>B$9&gt;=20/24</formula>
    </cfRule>
    <cfRule type="expression" dxfId="8898" priority="21">
      <formula>AND(B$9&gt;=14/24,B$9&lt;20/24)</formula>
    </cfRule>
    <cfRule type="expression" dxfId="8897" priority="22">
      <formula>AND(B$9&gt;=8/24,B$9&lt;14/24)</formula>
    </cfRule>
    <cfRule type="expression" dxfId="8896" priority="23">
      <formula>B$9&lt;8/24</formula>
    </cfRule>
  </conditionalFormatting>
  <conditionalFormatting sqref="B33">
    <cfRule type="expression" dxfId="8895" priority="16">
      <formula>B$9&gt;=20/24</formula>
    </cfRule>
    <cfRule type="expression" dxfId="8894" priority="17">
      <formula>AND(B$9&gt;=14/24,B$9&lt;20/24)</formula>
    </cfRule>
    <cfRule type="expression" dxfId="8893" priority="18">
      <formula>AND(B$9&gt;=8/24,B$9&lt;14/24)</formula>
    </cfRule>
    <cfRule type="expression" dxfId="8892" priority="19">
      <formula>B$9&lt;8/24</formula>
    </cfRule>
  </conditionalFormatting>
  <conditionalFormatting sqref="B31:N31">
    <cfRule type="expression" dxfId="8891" priority="15">
      <formula>B31&gt;$AG31</formula>
    </cfRule>
  </conditionalFormatting>
  <conditionalFormatting sqref="B80">
    <cfRule type="expression" dxfId="8890" priority="11">
      <formula>B$9&gt;=20/24</formula>
    </cfRule>
    <cfRule type="expression" dxfId="8889" priority="12">
      <formula>AND(B$9&gt;=14/24,B$9&lt;20/24)</formula>
    </cfRule>
    <cfRule type="expression" dxfId="8888" priority="13">
      <formula>AND(B$9&gt;=8/24,B$9&lt;14/24)</formula>
    </cfRule>
    <cfRule type="expression" dxfId="8887" priority="14">
      <formula>B$9&lt;8/24</formula>
    </cfRule>
  </conditionalFormatting>
  <conditionalFormatting sqref="B14:K14">
    <cfRule type="expression" dxfId="8886" priority="10">
      <formula>B14&gt;$AG14</formula>
    </cfRule>
  </conditionalFormatting>
  <conditionalFormatting sqref="B41">
    <cfRule type="expression" dxfId="8885" priority="9">
      <formula>B41&gt;$AG41</formula>
    </cfRule>
  </conditionalFormatting>
  <conditionalFormatting sqref="B76">
    <cfRule type="expression" dxfId="8884" priority="5">
      <formula>B$9&gt;=20/24</formula>
    </cfRule>
    <cfRule type="expression" dxfId="8883" priority="6">
      <formula>AND(B$9&gt;=14/24,B$9&lt;20/24)</formula>
    </cfRule>
    <cfRule type="expression" dxfId="8882" priority="7">
      <formula>AND(B$9&gt;=8/24,B$9&lt;14/24)</formula>
    </cfRule>
    <cfRule type="expression" dxfId="8881" priority="8">
      <formula>B$9&lt;8/24</formula>
    </cfRule>
  </conditionalFormatting>
  <conditionalFormatting sqref="B70">
    <cfRule type="expression" dxfId="8880" priority="1">
      <formula>B$9&gt;=20/24</formula>
    </cfRule>
    <cfRule type="expression" dxfId="8879" priority="2">
      <formula>AND(B$9&gt;=14/24,B$9&lt;20/24)</formula>
    </cfRule>
    <cfRule type="expression" dxfId="8878" priority="3">
      <formula>AND(B$9&gt;=8/24,B$9&lt;14/24)</formula>
    </cfRule>
    <cfRule type="expression" dxfId="8877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68" activePane="bottomRight" state="frozen"/>
      <selection activeCell="AF88" sqref="AF88"/>
      <selection pane="topRight" activeCell="AF88" sqref="AF88"/>
      <selection pane="bottomLeft" activeCell="AF88" sqref="AF88"/>
      <selection pane="bottomRight" activeCell="V38" sqref="V38"/>
    </sheetView>
  </sheetViews>
  <sheetFormatPr defaultRowHeight="15" x14ac:dyDescent="0.25"/>
  <cols>
    <col min="1" max="1" width="33.570312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2" width="6" bestFit="1" customWidth="1"/>
    <col min="13" max="13" width="6.42578125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2" width="6.85546875" customWidth="1"/>
    <col min="23" max="23" width="6.42578125" bestFit="1" customWidth="1"/>
    <col min="24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 t="s">
        <v>1</v>
      </c>
      <c r="AH1" s="188"/>
      <c r="AI1" s="188"/>
      <c r="AL1" s="2"/>
      <c r="AM1" s="3"/>
    </row>
    <row r="2" spans="1:88" ht="20.25" x14ac:dyDescent="0.25">
      <c r="A2" s="4"/>
      <c r="B2" s="189" t="s">
        <v>2</v>
      </c>
      <c r="C2" s="5"/>
      <c r="D2" s="191" t="s">
        <v>3</v>
      </c>
      <c r="E2" s="5"/>
      <c r="F2" s="191" t="s">
        <v>4</v>
      </c>
      <c r="G2" s="5"/>
      <c r="H2" s="191" t="s">
        <v>5</v>
      </c>
      <c r="I2" s="6"/>
      <c r="J2" s="19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0"/>
      <c r="C3" s="18"/>
      <c r="D3" s="192"/>
      <c r="E3" s="18"/>
      <c r="F3" s="192"/>
      <c r="G3" s="18"/>
      <c r="H3" s="192"/>
      <c r="I3" s="19"/>
      <c r="J3" s="19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3" t="s">
        <v>212</v>
      </c>
      <c r="B4" s="194" t="str">
        <f ca="1">"2078/"&amp;"04/"&amp;INT(MID(CELL("filename",D6),FIND("]",CELL("filename",D6))+1,200))</f>
        <v>2078/04/4</v>
      </c>
      <c r="C4" s="194"/>
      <c r="D4" s="194"/>
      <c r="E4" s="195" t="str">
        <f ca="1">IFERROR([1]!DateBStoAD(B4),"")</f>
        <v/>
      </c>
      <c r="F4" s="196"/>
      <c r="G4" s="196"/>
      <c r="H4" s="196" t="str">
        <f ca="1">TEXT(E4,"dddd")</f>
        <v/>
      </c>
      <c r="I4" s="196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-17.299999999999997</v>
      </c>
      <c r="C5" s="32">
        <f t="shared" ref="C5:AF5" si="0">C65</f>
        <v>-6.5399999999999991</v>
      </c>
      <c r="D5" s="32">
        <f t="shared" si="0"/>
        <v>-36.409999999999997</v>
      </c>
      <c r="E5" s="32">
        <f t="shared" si="0"/>
        <v>19.659999999999997</v>
      </c>
      <c r="F5" s="32">
        <f t="shared" si="0"/>
        <v>-49.53</v>
      </c>
      <c r="G5" s="32">
        <f t="shared" si="0"/>
        <v>-19.05</v>
      </c>
      <c r="H5" s="32">
        <f t="shared" si="0"/>
        <v>-56.3</v>
      </c>
      <c r="I5" s="32">
        <f t="shared" si="0"/>
        <v>-15.489999999999998</v>
      </c>
      <c r="J5" s="32">
        <f t="shared" si="0"/>
        <v>-11.3</v>
      </c>
      <c r="K5" s="32">
        <f t="shared" si="0"/>
        <v>-17.21</v>
      </c>
      <c r="L5" s="32">
        <f t="shared" si="0"/>
        <v>10.48</v>
      </c>
      <c r="M5" s="32">
        <f t="shared" si="0"/>
        <v>17</v>
      </c>
      <c r="N5" s="32">
        <f t="shared" si="0"/>
        <v>47</v>
      </c>
      <c r="O5" s="32">
        <f t="shared" si="0"/>
        <v>24.47</v>
      </c>
      <c r="P5" s="32">
        <f t="shared" si="0"/>
        <v>48</v>
      </c>
      <c r="Q5" s="32">
        <f t="shared" si="0"/>
        <v>55.3</v>
      </c>
      <c r="R5" s="32">
        <f t="shared" si="0"/>
        <v>35.159999999999997</v>
      </c>
      <c r="S5" s="32">
        <f t="shared" si="0"/>
        <v>23.650000000000002</v>
      </c>
      <c r="T5" s="32">
        <f t="shared" si="0"/>
        <v>-33.450000000000003</v>
      </c>
      <c r="U5" s="32">
        <f t="shared" si="0"/>
        <v>9.5299999999999994</v>
      </c>
      <c r="V5" s="32">
        <f t="shared" si="0"/>
        <v>-16.099999999999998</v>
      </c>
      <c r="W5" s="32">
        <f t="shared" si="0"/>
        <v>-2.2400000000000002</v>
      </c>
      <c r="X5" s="32">
        <f t="shared" si="0"/>
        <v>7.0900000000000007</v>
      </c>
      <c r="Y5" s="32">
        <f t="shared" si="0"/>
        <v>30.700000000000003</v>
      </c>
      <c r="Z5" s="32">
        <f t="shared" si="0"/>
        <v>29.299999999999997</v>
      </c>
      <c r="AA5" s="32">
        <f t="shared" si="0"/>
        <v>77.899999999999991</v>
      </c>
      <c r="AB5" s="32">
        <f t="shared" si="0"/>
        <v>75.180000000000007</v>
      </c>
      <c r="AC5" s="32">
        <f t="shared" si="0"/>
        <v>37.4</v>
      </c>
      <c r="AD5" s="32">
        <f t="shared" si="0"/>
        <v>47.67</v>
      </c>
      <c r="AE5" s="32">
        <f t="shared" si="0"/>
        <v>40.67</v>
      </c>
      <c r="AF5" s="32">
        <f t="shared" si="0"/>
        <v>42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2"/>
      <c r="E6" s="172"/>
      <c r="F6" s="172"/>
      <c r="G6" s="172"/>
      <c r="H6" s="172"/>
      <c r="I6" s="172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1241MW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Load=1034</v>
      </c>
      <c r="B7" s="35">
        <f t="shared" ref="B7:AF7" si="1">B72</f>
        <v>1120.54</v>
      </c>
      <c r="C7" s="35">
        <f t="shared" si="1"/>
        <v>1124.5</v>
      </c>
      <c r="D7" s="35">
        <f t="shared" si="1"/>
        <v>1094.33</v>
      </c>
      <c r="E7" s="35">
        <f t="shared" si="1"/>
        <v>1104.5999999999999</v>
      </c>
      <c r="F7" s="35">
        <f t="shared" si="1"/>
        <v>1034.4099999999999</v>
      </c>
      <c r="G7" s="35">
        <f t="shared" si="1"/>
        <v>1097.3900000000001</v>
      </c>
      <c r="H7" s="35">
        <f t="shared" si="1"/>
        <v>1100.54</v>
      </c>
      <c r="I7" s="35">
        <f t="shared" si="1"/>
        <v>1126.25</v>
      </c>
      <c r="J7" s="35">
        <f t="shared" si="1"/>
        <v>1165.44</v>
      </c>
      <c r="K7" s="35">
        <f t="shared" si="1"/>
        <v>1194.1300000000001</v>
      </c>
      <c r="L7" s="35">
        <f>L72</f>
        <v>1241.32</v>
      </c>
      <c r="M7" s="35">
        <f t="shared" si="1"/>
        <v>1188.74</v>
      </c>
      <c r="N7" s="35">
        <f t="shared" si="1"/>
        <v>1219.44</v>
      </c>
      <c r="O7" s="35">
        <f t="shared" si="1"/>
        <v>1254.5100000000002</v>
      </c>
      <c r="P7" s="35">
        <f t="shared" si="1"/>
        <v>1268.74</v>
      </c>
      <c r="Q7" s="35">
        <f t="shared" si="1"/>
        <v>1307.94</v>
      </c>
      <c r="R7" s="35">
        <f t="shared" si="1"/>
        <v>1288.4000000000001</v>
      </c>
      <c r="S7" s="35">
        <f t="shared" si="1"/>
        <v>1295.8900000000001</v>
      </c>
      <c r="T7" s="35">
        <f t="shared" si="1"/>
        <v>1257.5900000000001</v>
      </c>
      <c r="U7" s="35">
        <f t="shared" si="1"/>
        <v>1223.97</v>
      </c>
      <c r="V7" s="35">
        <f t="shared" si="1"/>
        <v>1204.74</v>
      </c>
      <c r="W7" s="35">
        <f t="shared" si="1"/>
        <v>1214.7</v>
      </c>
      <c r="X7" s="35">
        <f t="shared" si="1"/>
        <v>1239.03</v>
      </c>
      <c r="Y7" s="35">
        <f t="shared" si="1"/>
        <v>1373.0400000000002</v>
      </c>
      <c r="Z7" s="35">
        <f t="shared" si="1"/>
        <v>1435.74</v>
      </c>
      <c r="AA7" s="35">
        <f t="shared" si="1"/>
        <v>1432.2400000000002</v>
      </c>
      <c r="AB7" s="35">
        <f t="shared" si="1"/>
        <v>1402.3200000000002</v>
      </c>
      <c r="AC7" s="35">
        <f t="shared" si="1"/>
        <v>1373.0400000000002</v>
      </c>
      <c r="AD7" s="35">
        <f t="shared" si="1"/>
        <v>1270.51</v>
      </c>
      <c r="AE7" s="35">
        <f t="shared" si="1"/>
        <v>1229.71</v>
      </c>
      <c r="AF7" s="35">
        <f t="shared" si="1"/>
        <v>1226.04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197" t="s">
        <v>13</v>
      </c>
      <c r="C8" s="198"/>
      <c r="D8" s="198"/>
      <c r="E8" s="198"/>
      <c r="F8" s="198"/>
      <c r="G8" s="198"/>
      <c r="H8" s="198"/>
      <c r="I8" s="198"/>
      <c r="J8" s="198"/>
      <c r="K8" s="199"/>
      <c r="L8" s="200" t="s">
        <v>14</v>
      </c>
      <c r="M8" s="201"/>
      <c r="N8" s="201"/>
      <c r="O8" s="201"/>
      <c r="P8" s="201"/>
      <c r="Q8" s="201"/>
      <c r="R8" s="200" t="s">
        <v>15</v>
      </c>
      <c r="S8" s="201"/>
      <c r="T8" s="201"/>
      <c r="U8" s="201"/>
      <c r="V8" s="201"/>
      <c r="W8" s="201"/>
      <c r="X8" s="201"/>
      <c r="Y8" s="201"/>
      <c r="Z8" s="201"/>
      <c r="AA8" s="204" t="s">
        <v>16</v>
      </c>
      <c r="AB8" s="205"/>
      <c r="AC8" s="205"/>
      <c r="AD8" s="205"/>
      <c r="AE8" s="205"/>
      <c r="AF8" s="206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17</v>
      </c>
      <c r="B9" s="209">
        <v>4.1666666666666664E-2</v>
      </c>
      <c r="C9" s="209">
        <v>8.3333333333333301E-2</v>
      </c>
      <c r="D9" s="209">
        <v>0.125</v>
      </c>
      <c r="E9" s="209">
        <v>0.16666666666666699</v>
      </c>
      <c r="F9" s="209">
        <v>0.20833333333333301</v>
      </c>
      <c r="G9" s="209">
        <v>0.22916666666666666</v>
      </c>
      <c r="H9" s="209">
        <v>0.25</v>
      </c>
      <c r="I9" s="209">
        <v>0.27083333333333331</v>
      </c>
      <c r="J9" s="209">
        <v>0.29166666666666669</v>
      </c>
      <c r="K9" s="209">
        <v>0.3125</v>
      </c>
      <c r="L9" s="202">
        <v>0.33333333333333331</v>
      </c>
      <c r="M9" s="202">
        <v>0.375</v>
      </c>
      <c r="N9" s="202">
        <v>0.41666666666666702</v>
      </c>
      <c r="O9" s="202">
        <v>0.45833333333333298</v>
      </c>
      <c r="P9" s="202">
        <v>0.5</v>
      </c>
      <c r="Q9" s="202">
        <v>0.54166666666666696</v>
      </c>
      <c r="R9" s="202">
        <v>0.58333333333333304</v>
      </c>
      <c r="S9" s="202">
        <v>0.625</v>
      </c>
      <c r="T9" s="202">
        <v>0.66666666666666696</v>
      </c>
      <c r="U9" s="202">
        <v>0.70833333333333304</v>
      </c>
      <c r="V9" s="202">
        <v>0.72916666666666663</v>
      </c>
      <c r="W9" s="202">
        <v>0.75</v>
      </c>
      <c r="X9" s="202">
        <v>0.77083333333333337</v>
      </c>
      <c r="Y9" s="202">
        <v>0.79166666666666663</v>
      </c>
      <c r="Z9" s="202">
        <v>0.8125</v>
      </c>
      <c r="AA9" s="209">
        <v>0.83333333333333337</v>
      </c>
      <c r="AB9" s="209">
        <v>0.85416666666666663</v>
      </c>
      <c r="AC9" s="209">
        <v>0.875</v>
      </c>
      <c r="AD9" s="209">
        <v>0.91666666666666696</v>
      </c>
      <c r="AE9" s="209">
        <v>0.95833333333333304</v>
      </c>
      <c r="AF9" s="209">
        <v>1</v>
      </c>
      <c r="AG9" s="210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12"/>
      <c r="S10" s="212"/>
      <c r="T10" s="212"/>
      <c r="U10" s="212"/>
      <c r="V10" s="212"/>
      <c r="W10" s="212"/>
      <c r="X10" s="212"/>
      <c r="Y10" s="212"/>
      <c r="Z10" s="212"/>
      <c r="AA10" s="203"/>
      <c r="AB10" s="203"/>
      <c r="AC10" s="203"/>
      <c r="AD10" s="203"/>
      <c r="AE10" s="203"/>
      <c r="AF10" s="203"/>
      <c r="AG10" s="211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191</v>
      </c>
      <c r="B11" s="47">
        <v>260</v>
      </c>
      <c r="C11" s="47">
        <v>245</v>
      </c>
      <c r="D11" s="47">
        <v>245</v>
      </c>
      <c r="E11" s="47">
        <v>245</v>
      </c>
      <c r="F11" s="47">
        <v>220</v>
      </c>
      <c r="G11" s="47">
        <v>220</v>
      </c>
      <c r="H11" s="47">
        <v>220</v>
      </c>
      <c r="I11" s="47">
        <v>220</v>
      </c>
      <c r="J11" s="47">
        <v>220</v>
      </c>
      <c r="K11" s="47">
        <v>245</v>
      </c>
      <c r="L11" s="48">
        <v>260</v>
      </c>
      <c r="M11" s="48">
        <v>260</v>
      </c>
      <c r="N11" s="48">
        <v>260</v>
      </c>
      <c r="O11" s="48">
        <v>332</v>
      </c>
      <c r="P11" s="48">
        <v>319.3</v>
      </c>
      <c r="Q11" s="48">
        <v>309</v>
      </c>
      <c r="R11" s="49">
        <v>308.8</v>
      </c>
      <c r="S11" s="49">
        <v>319.10000000000002</v>
      </c>
      <c r="T11" s="49">
        <v>318.8</v>
      </c>
      <c r="U11" s="49">
        <v>309</v>
      </c>
      <c r="V11" s="49">
        <v>275.3</v>
      </c>
      <c r="W11" s="49">
        <v>257.10000000000002</v>
      </c>
      <c r="X11" s="49">
        <v>256</v>
      </c>
      <c r="Y11" s="49">
        <v>335</v>
      </c>
      <c r="Z11" s="49">
        <v>360</v>
      </c>
      <c r="AA11" s="47">
        <v>359.6</v>
      </c>
      <c r="AB11" s="47">
        <v>359.6</v>
      </c>
      <c r="AC11" s="47">
        <v>359.6</v>
      </c>
      <c r="AD11" s="47">
        <v>280</v>
      </c>
      <c r="AE11" s="47">
        <v>250</v>
      </c>
      <c r="AF11" s="47">
        <v>250</v>
      </c>
      <c r="AG11" s="50">
        <v>456</v>
      </c>
      <c r="AH11" s="51">
        <f>MAX(B11:AF11)</f>
        <v>360</v>
      </c>
      <c r="AI11" s="52">
        <f>MIN(B11:AF11)</f>
        <v>220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192</v>
      </c>
      <c r="B12" s="48">
        <v>60</v>
      </c>
      <c r="C12" s="48">
        <v>60</v>
      </c>
      <c r="D12" s="47">
        <v>60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>
        <v>60</v>
      </c>
      <c r="L12" s="48">
        <v>60</v>
      </c>
      <c r="M12" s="48">
        <v>60</v>
      </c>
      <c r="N12" s="48">
        <v>60</v>
      </c>
      <c r="O12" s="48">
        <v>60</v>
      </c>
      <c r="P12" s="48">
        <v>60</v>
      </c>
      <c r="Q12" s="48">
        <v>60</v>
      </c>
      <c r="R12" s="48">
        <v>60</v>
      </c>
      <c r="S12" s="48">
        <v>60</v>
      </c>
      <c r="T12" s="48">
        <v>60</v>
      </c>
      <c r="U12" s="48">
        <v>60</v>
      </c>
      <c r="V12" s="48">
        <v>60</v>
      </c>
      <c r="W12" s="48">
        <v>60</v>
      </c>
      <c r="X12" s="48">
        <v>60</v>
      </c>
      <c r="Y12" s="48">
        <v>60</v>
      </c>
      <c r="Z12" s="48">
        <v>60</v>
      </c>
      <c r="AA12" s="47">
        <v>60</v>
      </c>
      <c r="AB12" s="47">
        <v>60</v>
      </c>
      <c r="AC12" s="47">
        <v>60</v>
      </c>
      <c r="AD12" s="47">
        <v>60</v>
      </c>
      <c r="AE12" s="47">
        <v>60</v>
      </c>
      <c r="AF12" s="47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193</v>
      </c>
      <c r="B13" s="48">
        <v>0</v>
      </c>
      <c r="C13" s="48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194</v>
      </c>
      <c r="B14" s="48">
        <v>45.8</v>
      </c>
      <c r="C14" s="48">
        <v>45.8</v>
      </c>
      <c r="D14" s="55">
        <v>45.8</v>
      </c>
      <c r="E14" s="55">
        <v>45.8</v>
      </c>
      <c r="F14" s="55">
        <v>45.8</v>
      </c>
      <c r="G14" s="55">
        <v>45.8</v>
      </c>
      <c r="H14" s="55">
        <v>45.8</v>
      </c>
      <c r="I14" s="55">
        <v>45.8</v>
      </c>
      <c r="J14" s="55">
        <v>45.8</v>
      </c>
      <c r="K14" s="55">
        <v>45.8</v>
      </c>
      <c r="L14" s="48">
        <v>45.8</v>
      </c>
      <c r="M14" s="48">
        <v>45.8</v>
      </c>
      <c r="N14" s="48">
        <v>45.8</v>
      </c>
      <c r="O14" s="48">
        <v>45.7</v>
      </c>
      <c r="P14" s="48">
        <v>45.8</v>
      </c>
      <c r="Q14" s="48">
        <v>45.7</v>
      </c>
      <c r="R14" s="48">
        <v>45.8</v>
      </c>
      <c r="S14" s="48">
        <v>45.7</v>
      </c>
      <c r="T14" s="48">
        <v>45.8</v>
      </c>
      <c r="U14" s="48">
        <v>45.8</v>
      </c>
      <c r="V14" s="48">
        <v>45.7</v>
      </c>
      <c r="W14" s="48">
        <v>45.7</v>
      </c>
      <c r="X14" s="48">
        <v>45.7</v>
      </c>
      <c r="Y14" s="48">
        <v>45.7</v>
      </c>
      <c r="Z14" s="48">
        <v>45.8</v>
      </c>
      <c r="AA14" s="55">
        <v>45.8</v>
      </c>
      <c r="AB14" s="55">
        <v>45.8</v>
      </c>
      <c r="AC14" s="55">
        <v>45.8</v>
      </c>
      <c r="AD14" s="55">
        <v>45.8</v>
      </c>
      <c r="AE14" s="55">
        <v>45.8</v>
      </c>
      <c r="AF14" s="55">
        <v>45.8</v>
      </c>
      <c r="AG14" s="56">
        <v>50</v>
      </c>
      <c r="AH14" s="51">
        <f t="shared" si="2"/>
        <v>45.8</v>
      </c>
      <c r="AI14" s="52">
        <f t="shared" si="3"/>
        <v>45.7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195</v>
      </c>
      <c r="B15" s="47">
        <v>26</v>
      </c>
      <c r="C15" s="47">
        <v>30</v>
      </c>
      <c r="D15" s="47">
        <v>28</v>
      </c>
      <c r="E15" s="47">
        <v>0</v>
      </c>
      <c r="F15" s="47">
        <v>26</v>
      </c>
      <c r="G15" s="47">
        <v>32</v>
      </c>
      <c r="H15" s="47">
        <v>30</v>
      </c>
      <c r="I15" s="47">
        <v>30</v>
      </c>
      <c r="J15" s="47">
        <v>30</v>
      </c>
      <c r="K15" s="47">
        <v>30</v>
      </c>
      <c r="L15" s="48">
        <v>30</v>
      </c>
      <c r="M15" s="48">
        <v>30</v>
      </c>
      <c r="N15" s="48">
        <v>30</v>
      </c>
      <c r="O15" s="48">
        <v>32</v>
      </c>
      <c r="P15" s="48">
        <v>42</v>
      </c>
      <c r="Q15" s="48">
        <v>34</v>
      </c>
      <c r="R15" s="48">
        <v>34</v>
      </c>
      <c r="S15" s="48">
        <v>34</v>
      </c>
      <c r="T15" s="48">
        <v>37</v>
      </c>
      <c r="U15" s="48">
        <v>32</v>
      </c>
      <c r="V15" s="48">
        <v>30</v>
      </c>
      <c r="W15" s="48">
        <v>30</v>
      </c>
      <c r="X15" s="48">
        <v>30</v>
      </c>
      <c r="Y15" s="48">
        <v>30</v>
      </c>
      <c r="Z15" s="48">
        <v>30</v>
      </c>
      <c r="AA15" s="47">
        <v>30</v>
      </c>
      <c r="AB15" s="47">
        <v>30</v>
      </c>
      <c r="AC15" s="47">
        <v>30</v>
      </c>
      <c r="AD15" s="47">
        <v>29</v>
      </c>
      <c r="AE15" s="47">
        <v>26</v>
      </c>
      <c r="AF15" s="47">
        <v>26</v>
      </c>
      <c r="AG15" s="168">
        <v>45</v>
      </c>
      <c r="AH15" s="51">
        <f t="shared" si="2"/>
        <v>42</v>
      </c>
      <c r="AI15" s="52">
        <f t="shared" si="3"/>
        <v>0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196</v>
      </c>
      <c r="B16" s="48">
        <v>25</v>
      </c>
      <c r="C16" s="48">
        <v>25</v>
      </c>
      <c r="D16" s="47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7">
        <v>25</v>
      </c>
      <c r="AB16" s="47">
        <v>25</v>
      </c>
      <c r="AC16" s="47">
        <v>25</v>
      </c>
      <c r="AD16" s="47">
        <v>25</v>
      </c>
      <c r="AE16" s="47">
        <v>25</v>
      </c>
      <c r="AF16" s="47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197</v>
      </c>
      <c r="B17" s="48">
        <v>25</v>
      </c>
      <c r="C17" s="48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7">
        <v>25</v>
      </c>
      <c r="AB17" s="47">
        <v>25</v>
      </c>
      <c r="AC17" s="47">
        <v>25</v>
      </c>
      <c r="AD17" s="47">
        <v>25</v>
      </c>
      <c r="AE17" s="47">
        <v>25</v>
      </c>
      <c r="AF17" s="47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198</v>
      </c>
      <c r="B18" s="47">
        <v>0</v>
      </c>
      <c r="C18" s="47">
        <v>0</v>
      </c>
      <c r="D18" s="47">
        <v>0</v>
      </c>
      <c r="E18" s="47">
        <v>25.4</v>
      </c>
      <c r="F18" s="47">
        <v>25.4</v>
      </c>
      <c r="G18" s="47">
        <v>25.4</v>
      </c>
      <c r="H18" s="47">
        <v>25.4</v>
      </c>
      <c r="I18" s="47">
        <v>25.4</v>
      </c>
      <c r="J18" s="47">
        <v>25.4</v>
      </c>
      <c r="K18" s="47">
        <v>25.4</v>
      </c>
      <c r="L18" s="48">
        <v>25.4</v>
      </c>
      <c r="M18" s="48">
        <v>25.4</v>
      </c>
      <c r="N18" s="48">
        <v>25.4</v>
      </c>
      <c r="O18" s="48">
        <v>25.4</v>
      </c>
      <c r="P18" s="48">
        <v>25.4</v>
      </c>
      <c r="Q18" s="48">
        <v>25.4</v>
      </c>
      <c r="R18" s="48">
        <v>25.4</v>
      </c>
      <c r="S18" s="48">
        <v>25.4</v>
      </c>
      <c r="T18" s="48">
        <v>25.2</v>
      </c>
      <c r="U18" s="48">
        <v>25.2</v>
      </c>
      <c r="V18" s="48">
        <v>25.2</v>
      </c>
      <c r="W18" s="48">
        <v>25.2</v>
      </c>
      <c r="X18" s="48">
        <v>25.2</v>
      </c>
      <c r="Y18" s="48">
        <v>25.2</v>
      </c>
      <c r="Z18" s="48">
        <v>25</v>
      </c>
      <c r="AA18" s="47">
        <v>25</v>
      </c>
      <c r="AB18" s="47">
        <v>25</v>
      </c>
      <c r="AC18" s="47">
        <v>25</v>
      </c>
      <c r="AD18" s="47">
        <v>25</v>
      </c>
      <c r="AE18" s="47">
        <v>25</v>
      </c>
      <c r="AF18" s="47">
        <v>25</v>
      </c>
      <c r="AG18" s="168">
        <v>30</v>
      </c>
      <c r="AH18" s="51">
        <f t="shared" si="2"/>
        <v>25.4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199</v>
      </c>
      <c r="B19" s="48">
        <v>6.2</v>
      </c>
      <c r="C19" s="48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7">
        <v>6.2</v>
      </c>
      <c r="AB19" s="47">
        <v>6.2</v>
      </c>
      <c r="AC19" s="47">
        <v>6.2</v>
      </c>
      <c r="AD19" s="47">
        <v>6.2</v>
      </c>
      <c r="AE19" s="47">
        <v>6.2</v>
      </c>
      <c r="AF19" s="47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200</v>
      </c>
      <c r="B20" s="48">
        <v>0</v>
      </c>
      <c r="C20" s="48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201</v>
      </c>
      <c r="B21" s="48">
        <v>22</v>
      </c>
      <c r="C21" s="48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7">
        <v>22</v>
      </c>
      <c r="AB21" s="47">
        <v>22</v>
      </c>
      <c r="AC21" s="47">
        <v>22</v>
      </c>
      <c r="AD21" s="47">
        <v>22</v>
      </c>
      <c r="AE21" s="47">
        <v>22</v>
      </c>
      <c r="AF21" s="47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202</v>
      </c>
      <c r="B22" s="48">
        <v>22</v>
      </c>
      <c r="C22" s="48">
        <v>22</v>
      </c>
      <c r="D22" s="47">
        <v>22</v>
      </c>
      <c r="E22" s="47">
        <v>22</v>
      </c>
      <c r="F22" s="47">
        <v>22</v>
      </c>
      <c r="G22" s="47">
        <v>22</v>
      </c>
      <c r="H22" s="47">
        <v>22</v>
      </c>
      <c r="I22" s="47">
        <v>22</v>
      </c>
      <c r="J22" s="47">
        <v>22</v>
      </c>
      <c r="K22" s="47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7">
        <v>22</v>
      </c>
      <c r="AB22" s="47">
        <v>22</v>
      </c>
      <c r="AC22" s="47">
        <v>22</v>
      </c>
      <c r="AD22" s="47">
        <v>22</v>
      </c>
      <c r="AE22" s="47">
        <v>22</v>
      </c>
      <c r="AF22" s="47">
        <v>22</v>
      </c>
      <c r="AG22" s="168">
        <v>25</v>
      </c>
      <c r="AH22" s="51">
        <f t="shared" si="2"/>
        <v>22</v>
      </c>
      <c r="AI22" s="52">
        <f t="shared" si="3"/>
        <v>22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203</v>
      </c>
      <c r="B23" s="48">
        <v>22</v>
      </c>
      <c r="C23" s="48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7">
        <v>22</v>
      </c>
      <c r="AB23" s="47">
        <v>22</v>
      </c>
      <c r="AC23" s="47">
        <v>22</v>
      </c>
      <c r="AD23" s="47">
        <v>22</v>
      </c>
      <c r="AE23" s="47">
        <v>22</v>
      </c>
      <c r="AF23" s="47">
        <v>22</v>
      </c>
      <c r="AG23" s="168">
        <v>25</v>
      </c>
      <c r="AH23" s="51">
        <f t="shared" si="2"/>
        <v>22</v>
      </c>
      <c r="AI23" s="52">
        <f t="shared" si="3"/>
        <v>22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204</v>
      </c>
      <c r="B24" s="48">
        <v>22</v>
      </c>
      <c r="C24" s="48">
        <v>22</v>
      </c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22</v>
      </c>
      <c r="J24" s="47">
        <v>22</v>
      </c>
      <c r="K24" s="47">
        <v>22</v>
      </c>
      <c r="L24" s="48">
        <v>22</v>
      </c>
      <c r="M24" s="48">
        <v>22</v>
      </c>
      <c r="N24" s="48">
        <v>22</v>
      </c>
      <c r="O24" s="48">
        <v>22</v>
      </c>
      <c r="P24" s="48" t="s">
        <v>218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7">
        <v>22</v>
      </c>
      <c r="AB24" s="47">
        <v>22</v>
      </c>
      <c r="AC24" s="47">
        <v>22</v>
      </c>
      <c r="AD24" s="47">
        <v>22</v>
      </c>
      <c r="AE24" s="47">
        <v>22</v>
      </c>
      <c r="AF24" s="47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93</v>
      </c>
      <c r="B25" s="48">
        <v>14</v>
      </c>
      <c r="C25" s="48">
        <v>14</v>
      </c>
      <c r="D25" s="48">
        <v>14</v>
      </c>
      <c r="E25" s="48">
        <v>14</v>
      </c>
      <c r="F25" s="48">
        <v>14</v>
      </c>
      <c r="G25" s="48">
        <v>14</v>
      </c>
      <c r="H25" s="48">
        <v>14</v>
      </c>
      <c r="I25" s="48">
        <v>14</v>
      </c>
      <c r="J25" s="48">
        <v>14</v>
      </c>
      <c r="K25" s="48">
        <v>14</v>
      </c>
      <c r="L25" s="48">
        <v>14</v>
      </c>
      <c r="M25" s="48">
        <v>14</v>
      </c>
      <c r="N25" s="48">
        <v>14</v>
      </c>
      <c r="O25" s="48">
        <v>14</v>
      </c>
      <c r="P25" s="48">
        <v>14</v>
      </c>
      <c r="Q25" s="48">
        <v>14</v>
      </c>
      <c r="R25" s="48">
        <v>14</v>
      </c>
      <c r="S25" s="48">
        <v>14</v>
      </c>
      <c r="T25" s="48">
        <v>14</v>
      </c>
      <c r="U25" s="48">
        <v>14</v>
      </c>
      <c r="V25" s="48">
        <v>14</v>
      </c>
      <c r="W25" s="48">
        <v>14</v>
      </c>
      <c r="X25" s="48">
        <v>14</v>
      </c>
      <c r="Y25" s="48">
        <v>14</v>
      </c>
      <c r="Z25" s="48">
        <v>14</v>
      </c>
      <c r="AA25" s="47">
        <v>14</v>
      </c>
      <c r="AB25" s="47">
        <v>14</v>
      </c>
      <c r="AC25" s="47">
        <v>14</v>
      </c>
      <c r="AD25" s="47">
        <v>14</v>
      </c>
      <c r="AE25" s="47">
        <v>14</v>
      </c>
      <c r="AF25" s="47">
        <v>14</v>
      </c>
      <c r="AG25" s="168">
        <v>23.5</v>
      </c>
      <c r="AH25" s="51">
        <f t="shared" si="2"/>
        <v>14</v>
      </c>
      <c r="AI25" s="52">
        <f t="shared" si="3"/>
        <v>14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94</v>
      </c>
      <c r="B26" s="48">
        <v>8</v>
      </c>
      <c r="C26" s="48">
        <v>8</v>
      </c>
      <c r="D26" s="47">
        <v>8</v>
      </c>
      <c r="E26" s="47">
        <v>8</v>
      </c>
      <c r="F26" s="47">
        <v>8</v>
      </c>
      <c r="G26" s="47">
        <v>8</v>
      </c>
      <c r="H26" s="47">
        <v>8</v>
      </c>
      <c r="I26" s="47">
        <v>8</v>
      </c>
      <c r="J26" s="47">
        <v>8</v>
      </c>
      <c r="K26" s="47">
        <v>8</v>
      </c>
      <c r="L26" s="48">
        <v>8</v>
      </c>
      <c r="M26" s="48">
        <v>8</v>
      </c>
      <c r="N26" s="48">
        <v>8</v>
      </c>
      <c r="O26" s="48">
        <v>8</v>
      </c>
      <c r="P26" s="48">
        <v>8</v>
      </c>
      <c r="Q26" s="48">
        <v>8</v>
      </c>
      <c r="R26" s="48">
        <v>8</v>
      </c>
      <c r="S26" s="48">
        <v>8</v>
      </c>
      <c r="T26" s="48">
        <v>8</v>
      </c>
      <c r="U26" s="48">
        <v>8</v>
      </c>
      <c r="V26" s="48">
        <v>8</v>
      </c>
      <c r="W26" s="48">
        <v>8</v>
      </c>
      <c r="X26" s="48">
        <v>8</v>
      </c>
      <c r="Y26" s="48">
        <v>8</v>
      </c>
      <c r="Z26" s="48">
        <v>8</v>
      </c>
      <c r="AA26" s="47">
        <v>8</v>
      </c>
      <c r="AB26" s="47">
        <v>8</v>
      </c>
      <c r="AC26" s="47">
        <v>8</v>
      </c>
      <c r="AD26" s="47">
        <v>8</v>
      </c>
      <c r="AE26" s="47">
        <v>8</v>
      </c>
      <c r="AF26" s="47">
        <v>8</v>
      </c>
      <c r="AG26" s="168">
        <v>22.2</v>
      </c>
      <c r="AH26" s="51">
        <f t="shared" si="2"/>
        <v>8</v>
      </c>
      <c r="AI26" s="52">
        <f t="shared" si="3"/>
        <v>8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95</v>
      </c>
      <c r="B27" s="48">
        <v>0</v>
      </c>
      <c r="C27" s="48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7">
        <v>0</v>
      </c>
      <c r="AB27" s="47">
        <v>0</v>
      </c>
      <c r="AC27" s="47">
        <v>0</v>
      </c>
      <c r="AD27" s="47">
        <v>0</v>
      </c>
      <c r="AE27" s="47">
        <v>0</v>
      </c>
      <c r="AF27" s="47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96</v>
      </c>
      <c r="B28" s="48">
        <v>0</v>
      </c>
      <c r="C28" s="48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8">
        <v>0</v>
      </c>
      <c r="M28" s="48">
        <v>0</v>
      </c>
      <c r="N28" s="48">
        <v>0</v>
      </c>
      <c r="O28" s="48">
        <v>0</v>
      </c>
      <c r="P28" s="48">
        <v>0</v>
      </c>
      <c r="Q28" s="48">
        <v>0</v>
      </c>
      <c r="R28" s="48">
        <v>0</v>
      </c>
      <c r="S28" s="48">
        <v>0</v>
      </c>
      <c r="T28" s="48">
        <v>0</v>
      </c>
      <c r="U28" s="48">
        <v>0</v>
      </c>
      <c r="V28" s="48">
        <v>0</v>
      </c>
      <c r="W28" s="48">
        <v>0</v>
      </c>
      <c r="X28" s="48">
        <v>0</v>
      </c>
      <c r="Y28" s="48">
        <v>0</v>
      </c>
      <c r="Z28" s="48">
        <v>0</v>
      </c>
      <c r="AA28" s="47">
        <v>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168">
        <v>22.1</v>
      </c>
      <c r="AH28" s="51">
        <f t="shared" si="2"/>
        <v>0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97</v>
      </c>
      <c r="B29" s="48">
        <v>12</v>
      </c>
      <c r="C29" s="48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55">
        <v>12</v>
      </c>
      <c r="AB29" s="55">
        <v>12</v>
      </c>
      <c r="AC29" s="55">
        <v>12</v>
      </c>
      <c r="AD29" s="55">
        <v>12</v>
      </c>
      <c r="AE29" s="55">
        <v>12</v>
      </c>
      <c r="AF29" s="55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98</v>
      </c>
      <c r="B30" s="48">
        <v>0</v>
      </c>
      <c r="C30" s="48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99</v>
      </c>
      <c r="B31" s="48">
        <v>8.5</v>
      </c>
      <c r="C31" s="48">
        <v>8.5</v>
      </c>
      <c r="D31" s="48">
        <v>8.5</v>
      </c>
      <c r="E31" s="48">
        <v>8.5</v>
      </c>
      <c r="F31" s="48">
        <v>8.5</v>
      </c>
      <c r="G31" s="48">
        <v>8.5</v>
      </c>
      <c r="H31" s="48">
        <v>8.5</v>
      </c>
      <c r="I31" s="48">
        <v>8.5</v>
      </c>
      <c r="J31" s="48">
        <v>8.5</v>
      </c>
      <c r="K31" s="48">
        <v>8.5</v>
      </c>
      <c r="L31" s="48">
        <v>8.5</v>
      </c>
      <c r="M31" s="48">
        <v>8.5</v>
      </c>
      <c r="N31" s="48">
        <v>8.5</v>
      </c>
      <c r="O31" s="48">
        <v>8.5</v>
      </c>
      <c r="P31" s="48">
        <v>8.5</v>
      </c>
      <c r="Q31" s="48">
        <v>8.5</v>
      </c>
      <c r="R31" s="48">
        <v>8.5</v>
      </c>
      <c r="S31" s="48">
        <v>8.5</v>
      </c>
      <c r="T31" s="48">
        <v>8.5</v>
      </c>
      <c r="U31" s="48">
        <v>8.5</v>
      </c>
      <c r="V31" s="48">
        <v>8.5</v>
      </c>
      <c r="W31" s="48">
        <v>8.5</v>
      </c>
      <c r="X31" s="48">
        <v>8.5</v>
      </c>
      <c r="Y31" s="48">
        <v>8.5</v>
      </c>
      <c r="Z31" s="48">
        <v>8.5</v>
      </c>
      <c r="AA31" s="55">
        <v>8.5</v>
      </c>
      <c r="AB31" s="55">
        <v>8.5</v>
      </c>
      <c r="AC31" s="55">
        <v>8.5</v>
      </c>
      <c r="AD31" s="55">
        <v>8.5</v>
      </c>
      <c r="AE31" s="55">
        <v>8.5</v>
      </c>
      <c r="AF31" s="55">
        <v>8.5</v>
      </c>
      <c r="AG31" s="58">
        <v>20</v>
      </c>
      <c r="AH31" s="51">
        <f t="shared" si="2"/>
        <v>8.5</v>
      </c>
      <c r="AI31" s="52">
        <f t="shared" si="3"/>
        <v>8.5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100</v>
      </c>
      <c r="B32" s="48">
        <v>0</v>
      </c>
      <c r="C32" s="48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200</v>
      </c>
      <c r="G33" s="55">
        <v>220</v>
      </c>
      <c r="H33" s="55">
        <v>220</v>
      </c>
      <c r="I33" s="55">
        <v>200</v>
      </c>
      <c r="J33" s="55">
        <v>210</v>
      </c>
      <c r="K33" s="55">
        <v>220</v>
      </c>
      <c r="L33" s="55">
        <v>220</v>
      </c>
      <c r="M33" s="55">
        <v>220</v>
      </c>
      <c r="N33" s="55">
        <v>220</v>
      </c>
      <c r="O33" s="55">
        <v>190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205</v>
      </c>
      <c r="AB33" s="55">
        <v>205</v>
      </c>
      <c r="AC33" s="55">
        <v>220</v>
      </c>
      <c r="AD33" s="55">
        <v>220</v>
      </c>
      <c r="AE33" s="55">
        <v>220</v>
      </c>
      <c r="AF33" s="55">
        <v>214</v>
      </c>
      <c r="AG33" s="58">
        <v>85</v>
      </c>
      <c r="AH33" s="51">
        <f t="shared" si="2"/>
        <v>220</v>
      </c>
      <c r="AI33" s="52">
        <f t="shared" si="3"/>
        <v>190</v>
      </c>
      <c r="AK33" s="53"/>
    </row>
    <row r="34" spans="1:41" ht="15.75" thickBot="1" x14ac:dyDescent="0.3">
      <c r="A34" s="63" t="s">
        <v>19</v>
      </c>
      <c r="B34" s="55">
        <v>159</v>
      </c>
      <c r="C34" s="55">
        <v>160</v>
      </c>
      <c r="D34" s="55">
        <v>160</v>
      </c>
      <c r="E34" s="55">
        <v>160</v>
      </c>
      <c r="F34" s="55">
        <v>157</v>
      </c>
      <c r="G34" s="55">
        <v>158</v>
      </c>
      <c r="H34" s="55">
        <v>160</v>
      </c>
      <c r="I34" s="55">
        <v>155</v>
      </c>
      <c r="J34" s="55">
        <v>155</v>
      </c>
      <c r="K34" s="55">
        <v>159</v>
      </c>
      <c r="L34" s="64">
        <f>84+74</f>
        <v>158</v>
      </c>
      <c r="M34" s="64">
        <v>158</v>
      </c>
      <c r="N34" s="64">
        <v>159</v>
      </c>
      <c r="O34" s="64">
        <f>58.8+57.2</f>
        <v>116</v>
      </c>
      <c r="P34" s="64">
        <f>71.6+81.8</f>
        <v>153.39999999999998</v>
      </c>
      <c r="Q34" s="64">
        <f>71.8+84.3</f>
        <v>156.1</v>
      </c>
      <c r="R34" s="64">
        <f>72.3+82.2</f>
        <v>154.5</v>
      </c>
      <c r="S34" s="64">
        <f>72.2+82.4</f>
        <v>154.60000000000002</v>
      </c>
      <c r="T34" s="64">
        <v>154.9</v>
      </c>
      <c r="U34" s="64">
        <v>152.9</v>
      </c>
      <c r="V34" s="64">
        <v>150.80000000000001</v>
      </c>
      <c r="W34" s="64">
        <v>153.9</v>
      </c>
      <c r="X34" s="64">
        <v>155.6</v>
      </c>
      <c r="Y34" s="64">
        <v>151</v>
      </c>
      <c r="Z34" s="64">
        <v>150.9</v>
      </c>
      <c r="AA34" s="64">
        <v>152.69999999999999</v>
      </c>
      <c r="AB34" s="64">
        <v>152.69999999999999</v>
      </c>
      <c r="AC34" s="64">
        <v>157</v>
      </c>
      <c r="AD34" s="64">
        <v>159</v>
      </c>
      <c r="AE34" s="55">
        <v>156</v>
      </c>
      <c r="AF34" s="55">
        <v>160</v>
      </c>
      <c r="AG34" s="58">
        <v>240</v>
      </c>
      <c r="AH34" s="51">
        <f t="shared" si="2"/>
        <v>160</v>
      </c>
      <c r="AI34" s="52">
        <f t="shared" si="3"/>
        <v>116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798.5</v>
      </c>
      <c r="C35" s="66">
        <f t="shared" si="4"/>
        <v>787.5</v>
      </c>
      <c r="D35" s="66">
        <f t="shared" si="4"/>
        <v>785.5</v>
      </c>
      <c r="E35" s="66">
        <f t="shared" si="4"/>
        <v>782.9</v>
      </c>
      <c r="F35" s="66">
        <f t="shared" si="4"/>
        <v>763.9</v>
      </c>
      <c r="G35" s="66">
        <f t="shared" si="4"/>
        <v>789.9</v>
      </c>
      <c r="H35" s="66">
        <f t="shared" si="4"/>
        <v>787.9</v>
      </c>
      <c r="I35" s="66">
        <f t="shared" si="4"/>
        <v>767.9</v>
      </c>
      <c r="J35" s="66">
        <f t="shared" si="4"/>
        <v>777.9</v>
      </c>
      <c r="K35" s="66">
        <f t="shared" si="4"/>
        <v>812.9</v>
      </c>
      <c r="L35" s="66">
        <f t="shared" si="4"/>
        <v>827.9</v>
      </c>
      <c r="M35" s="66">
        <f t="shared" si="4"/>
        <v>827.9</v>
      </c>
      <c r="N35" s="66">
        <f t="shared" si="4"/>
        <v>827.9</v>
      </c>
      <c r="O35" s="66">
        <f t="shared" si="4"/>
        <v>871.80000000000007</v>
      </c>
      <c r="P35" s="66">
        <f t="shared" si="4"/>
        <v>877.2</v>
      </c>
      <c r="Q35" s="66">
        <f t="shared" si="4"/>
        <v>880.80000000000007</v>
      </c>
      <c r="R35" s="66">
        <f t="shared" si="4"/>
        <v>880.7</v>
      </c>
      <c r="S35" s="66">
        <f t="shared" si="4"/>
        <v>890.90000000000009</v>
      </c>
      <c r="T35" s="66">
        <f t="shared" si="4"/>
        <v>893.50000000000011</v>
      </c>
      <c r="U35" s="66">
        <f t="shared" si="4"/>
        <v>878.7</v>
      </c>
      <c r="V35" s="66">
        <f t="shared" si="4"/>
        <v>842.9</v>
      </c>
      <c r="W35" s="66">
        <f t="shared" si="4"/>
        <v>824.7</v>
      </c>
      <c r="X35" s="66">
        <f t="shared" si="4"/>
        <v>823.59999999999991</v>
      </c>
      <c r="Y35" s="66">
        <f t="shared" si="4"/>
        <v>902.60000000000014</v>
      </c>
      <c r="Z35" s="66">
        <f t="shared" si="4"/>
        <v>927.5</v>
      </c>
      <c r="AA35" s="66">
        <f t="shared" si="4"/>
        <v>912.10000000000014</v>
      </c>
      <c r="AB35" s="66">
        <f t="shared" si="4"/>
        <v>912.10000000000014</v>
      </c>
      <c r="AC35" s="66">
        <f t="shared" si="4"/>
        <v>927.10000000000014</v>
      </c>
      <c r="AD35" s="66">
        <f t="shared" si="4"/>
        <v>846.5</v>
      </c>
      <c r="AE35" s="66">
        <f t="shared" si="4"/>
        <v>813.5</v>
      </c>
      <c r="AF35" s="66">
        <f t="shared" si="4"/>
        <v>807.5</v>
      </c>
      <c r="AG35" s="58">
        <f>SUM(AG11:AG34)</f>
        <v>1416.83</v>
      </c>
      <c r="AH35" s="51">
        <f t="shared" si="2"/>
        <v>927.5</v>
      </c>
      <c r="AI35" s="52">
        <f t="shared" si="3"/>
        <v>763.9</v>
      </c>
      <c r="AK35" s="53"/>
    </row>
    <row r="36" spans="1:41" x14ac:dyDescent="0.25">
      <c r="A36" s="54" t="s">
        <v>21</v>
      </c>
      <c r="B36" s="48">
        <v>138.5</v>
      </c>
      <c r="C36" s="48">
        <v>139.5</v>
      </c>
      <c r="D36" s="55">
        <v>139.4</v>
      </c>
      <c r="E36" s="55">
        <v>5.3</v>
      </c>
      <c r="F36" s="55">
        <v>137.69999999999999</v>
      </c>
      <c r="G36" s="55">
        <v>138.5</v>
      </c>
      <c r="H36" s="55">
        <v>138.5</v>
      </c>
      <c r="I36" s="55">
        <v>137.1</v>
      </c>
      <c r="J36" s="55">
        <v>137.1</v>
      </c>
      <c r="K36" s="55">
        <v>136.5</v>
      </c>
      <c r="L36" s="48">
        <v>136.19999999999999</v>
      </c>
      <c r="M36" s="48">
        <v>136</v>
      </c>
      <c r="N36" s="48">
        <v>136.4</v>
      </c>
      <c r="O36" s="48">
        <v>136.80000000000001</v>
      </c>
      <c r="P36" s="48">
        <v>137.9</v>
      </c>
      <c r="Q36" s="48">
        <v>137.80000000000001</v>
      </c>
      <c r="R36" s="48">
        <v>137.80000000000001</v>
      </c>
      <c r="S36" s="48">
        <v>138</v>
      </c>
      <c r="T36" s="48">
        <v>138.30000000000001</v>
      </c>
      <c r="U36" s="48">
        <v>139.4</v>
      </c>
      <c r="V36" s="48">
        <v>139</v>
      </c>
      <c r="W36" s="48">
        <v>138.69999999999999</v>
      </c>
      <c r="X36" s="48">
        <v>138.80000000000001</v>
      </c>
      <c r="Y36" s="48">
        <v>138.69999999999999</v>
      </c>
      <c r="Z36" s="48">
        <v>138.69999999999999</v>
      </c>
      <c r="AA36" s="47">
        <v>138.5</v>
      </c>
      <c r="AB36" s="47">
        <v>138.5</v>
      </c>
      <c r="AC36" s="47">
        <v>138.5</v>
      </c>
      <c r="AD36" s="47">
        <v>139.19999999999999</v>
      </c>
      <c r="AE36" s="47">
        <v>139.4</v>
      </c>
      <c r="AF36" s="47">
        <v>140</v>
      </c>
      <c r="AG36" s="56">
        <v>144</v>
      </c>
      <c r="AH36" s="51">
        <f t="shared" si="2"/>
        <v>140</v>
      </c>
      <c r="AI36" s="52">
        <f t="shared" si="3"/>
        <v>5.3</v>
      </c>
      <c r="AK36" s="53"/>
    </row>
    <row r="37" spans="1:41" x14ac:dyDescent="0.25">
      <c r="A37" s="57" t="s">
        <v>22</v>
      </c>
      <c r="B37" s="67">
        <v>60</v>
      </c>
      <c r="C37" s="67">
        <v>58.9</v>
      </c>
      <c r="D37" s="55">
        <v>60.5</v>
      </c>
      <c r="E37" s="55">
        <v>52.9</v>
      </c>
      <c r="F37" s="55">
        <v>51.4</v>
      </c>
      <c r="G37" s="55">
        <v>58.8</v>
      </c>
      <c r="H37" s="55">
        <v>47.3</v>
      </c>
      <c r="I37" s="55">
        <v>54.4</v>
      </c>
      <c r="J37" s="55">
        <v>71.400000000000006</v>
      </c>
      <c r="K37" s="55">
        <v>70</v>
      </c>
      <c r="L37" s="67">
        <v>69.7</v>
      </c>
      <c r="M37" s="67">
        <v>70</v>
      </c>
      <c r="N37" s="67">
        <v>71.400000000000006</v>
      </c>
      <c r="O37" s="67">
        <v>70.5</v>
      </c>
      <c r="P37" s="67">
        <v>70.400000000000006</v>
      </c>
      <c r="Q37" s="67">
        <v>67.5</v>
      </c>
      <c r="R37" s="67">
        <v>68</v>
      </c>
      <c r="S37" s="67">
        <v>70.5</v>
      </c>
      <c r="T37" s="67">
        <v>71.099999999999994</v>
      </c>
      <c r="U37" s="67">
        <v>71.599999999999994</v>
      </c>
      <c r="V37" s="67">
        <v>70.599999999999994</v>
      </c>
      <c r="W37" s="67">
        <v>69.599999999999994</v>
      </c>
      <c r="X37" s="67">
        <v>70.400000000000006</v>
      </c>
      <c r="Y37" s="67">
        <v>69.099999999999994</v>
      </c>
      <c r="Z37" s="67">
        <v>70.099999999999994</v>
      </c>
      <c r="AA37" s="55">
        <v>69.3</v>
      </c>
      <c r="AB37" s="55">
        <v>69.3</v>
      </c>
      <c r="AC37" s="55">
        <v>69.3</v>
      </c>
      <c r="AD37" s="55">
        <v>69.8</v>
      </c>
      <c r="AE37" s="55">
        <v>69.599999999999994</v>
      </c>
      <c r="AF37" s="55">
        <v>69.8</v>
      </c>
      <c r="AG37" s="58">
        <v>70</v>
      </c>
      <c r="AH37" s="51">
        <f t="shared" si="2"/>
        <v>71.599999999999994</v>
      </c>
      <c r="AI37" s="52">
        <f t="shared" si="3"/>
        <v>47.3</v>
      </c>
      <c r="AK37" s="53"/>
    </row>
    <row r="38" spans="1:41" x14ac:dyDescent="0.25">
      <c r="A38" s="57" t="s">
        <v>23</v>
      </c>
      <c r="B38" s="67">
        <v>46</v>
      </c>
      <c r="C38" s="67">
        <v>44.3</v>
      </c>
      <c r="D38" s="55">
        <v>44.5</v>
      </c>
      <c r="E38" s="55">
        <v>43</v>
      </c>
      <c r="F38" s="55">
        <v>44.1</v>
      </c>
      <c r="G38" s="55">
        <v>42.4</v>
      </c>
      <c r="H38" s="55">
        <v>36.299999999999997</v>
      </c>
      <c r="I38" s="55">
        <v>35.5</v>
      </c>
      <c r="J38" s="55">
        <v>43.5</v>
      </c>
      <c r="K38" s="55">
        <v>44.6</v>
      </c>
      <c r="L38" s="67">
        <v>43.2</v>
      </c>
      <c r="M38" s="67">
        <v>45</v>
      </c>
      <c r="N38" s="67">
        <v>43.9</v>
      </c>
      <c r="O38" s="67">
        <v>45.3</v>
      </c>
      <c r="P38" s="67">
        <v>44</v>
      </c>
      <c r="Q38" s="67">
        <v>43</v>
      </c>
      <c r="R38" s="67">
        <v>43.8</v>
      </c>
      <c r="S38" s="67">
        <v>44</v>
      </c>
      <c r="T38" s="67">
        <v>47.5</v>
      </c>
      <c r="U38" s="67">
        <v>45.2</v>
      </c>
      <c r="V38" s="67">
        <v>60.5</v>
      </c>
      <c r="W38" s="67">
        <v>61.6</v>
      </c>
      <c r="X38" s="67">
        <v>61.6</v>
      </c>
      <c r="Y38" s="67">
        <v>62.4</v>
      </c>
      <c r="Z38" s="67">
        <v>62.3</v>
      </c>
      <c r="AA38" s="55">
        <v>61.5</v>
      </c>
      <c r="AB38" s="55">
        <v>61.5</v>
      </c>
      <c r="AC38" s="55">
        <v>61.5</v>
      </c>
      <c r="AD38" s="55">
        <v>62.2</v>
      </c>
      <c r="AE38" s="55">
        <v>61.5</v>
      </c>
      <c r="AF38" s="55">
        <v>61.7</v>
      </c>
      <c r="AG38" s="58">
        <v>69</v>
      </c>
      <c r="AH38" s="51">
        <f t="shared" si="2"/>
        <v>62.4</v>
      </c>
      <c r="AI38" s="52">
        <f t="shared" si="3"/>
        <v>35.5</v>
      </c>
      <c r="AK38" s="53"/>
    </row>
    <row r="39" spans="1:41" x14ac:dyDescent="0.25">
      <c r="A39" s="57" t="s">
        <v>24</v>
      </c>
      <c r="B39" s="67">
        <v>29.5</v>
      </c>
      <c r="C39" s="67">
        <v>29.5</v>
      </c>
      <c r="D39" s="55">
        <v>29.5</v>
      </c>
      <c r="E39" s="55">
        <v>29.5</v>
      </c>
      <c r="F39" s="55">
        <v>29.5</v>
      </c>
      <c r="G39" s="55">
        <v>29.5</v>
      </c>
      <c r="H39" s="55">
        <v>29.5</v>
      </c>
      <c r="I39" s="55">
        <v>29.5</v>
      </c>
      <c r="J39" s="55">
        <v>29.5</v>
      </c>
      <c r="K39" s="55">
        <v>30</v>
      </c>
      <c r="L39" s="67">
        <v>30.5</v>
      </c>
      <c r="M39" s="67">
        <v>29.5</v>
      </c>
      <c r="N39" s="67">
        <v>29.5</v>
      </c>
      <c r="O39" s="67">
        <v>29.5</v>
      </c>
      <c r="P39" s="67">
        <v>29.5</v>
      </c>
      <c r="Q39" s="67">
        <v>29.5</v>
      </c>
      <c r="R39" s="67">
        <v>29.5</v>
      </c>
      <c r="S39" s="67">
        <v>29.5</v>
      </c>
      <c r="T39" s="67">
        <v>30.7</v>
      </c>
      <c r="U39" s="67">
        <v>0</v>
      </c>
      <c r="V39" s="67">
        <v>15.1</v>
      </c>
      <c r="W39" s="67">
        <v>30</v>
      </c>
      <c r="X39" s="67">
        <v>30</v>
      </c>
      <c r="Y39" s="67">
        <v>30</v>
      </c>
      <c r="Z39" s="67">
        <v>30</v>
      </c>
      <c r="AA39" s="55">
        <v>30</v>
      </c>
      <c r="AB39" s="55">
        <v>30</v>
      </c>
      <c r="AC39" s="55">
        <v>30</v>
      </c>
      <c r="AD39" s="55">
        <v>30</v>
      </c>
      <c r="AE39" s="55">
        <v>30</v>
      </c>
      <c r="AF39" s="55">
        <v>30</v>
      </c>
      <c r="AG39" s="58">
        <v>60</v>
      </c>
      <c r="AH39" s="51">
        <f t="shared" si="2"/>
        <v>30.7</v>
      </c>
      <c r="AI39" s="52">
        <f t="shared" si="3"/>
        <v>0</v>
      </c>
      <c r="AK39" s="53"/>
    </row>
    <row r="40" spans="1:41" x14ac:dyDescent="0.25">
      <c r="A40" s="57" t="s">
        <v>25</v>
      </c>
      <c r="B40" s="67">
        <v>14</v>
      </c>
      <c r="C40" s="67">
        <v>14</v>
      </c>
      <c r="D40" s="55">
        <v>14</v>
      </c>
      <c r="E40" s="55">
        <v>14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48">
        <v>0</v>
      </c>
      <c r="M40" s="48">
        <v>0</v>
      </c>
      <c r="N40" s="48">
        <v>0</v>
      </c>
      <c r="O40" s="48">
        <v>0</v>
      </c>
      <c r="P40" s="48">
        <v>0</v>
      </c>
      <c r="Q40" s="48">
        <v>0</v>
      </c>
      <c r="R40" s="48">
        <v>0</v>
      </c>
      <c r="S40" s="48">
        <v>15</v>
      </c>
      <c r="T40" s="48">
        <v>15</v>
      </c>
      <c r="U40" s="48">
        <v>15</v>
      </c>
      <c r="V40" s="48">
        <v>15</v>
      </c>
      <c r="W40" s="48">
        <v>15</v>
      </c>
      <c r="X40" s="48">
        <v>15</v>
      </c>
      <c r="Y40" s="48">
        <v>15</v>
      </c>
      <c r="Z40" s="48">
        <v>15</v>
      </c>
      <c r="AA40" s="55">
        <v>15</v>
      </c>
      <c r="AB40" s="55">
        <v>15</v>
      </c>
      <c r="AC40" s="55">
        <v>15</v>
      </c>
      <c r="AD40" s="55">
        <v>15</v>
      </c>
      <c r="AE40" s="55">
        <v>15</v>
      </c>
      <c r="AF40" s="55">
        <v>15</v>
      </c>
      <c r="AG40" s="58">
        <v>30</v>
      </c>
      <c r="AH40" s="51">
        <f t="shared" si="2"/>
        <v>15</v>
      </c>
      <c r="AI40" s="52">
        <f t="shared" si="3"/>
        <v>0</v>
      </c>
      <c r="AK40" s="53"/>
    </row>
    <row r="41" spans="1:41" x14ac:dyDescent="0.25">
      <c r="A41" s="57" t="s">
        <v>85</v>
      </c>
      <c r="B41" s="48">
        <v>0</v>
      </c>
      <c r="C41" s="48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55">
        <v>0</v>
      </c>
      <c r="AB41" s="55">
        <v>0</v>
      </c>
      <c r="AC41" s="55">
        <v>0</v>
      </c>
      <c r="AD41" s="55">
        <v>0</v>
      </c>
      <c r="AE41" s="55">
        <v>0</v>
      </c>
      <c r="AF41" s="55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48">
        <v>17</v>
      </c>
      <c r="C42" s="48">
        <v>17</v>
      </c>
      <c r="D42" s="68">
        <v>17</v>
      </c>
      <c r="E42" s="68">
        <v>17</v>
      </c>
      <c r="F42" s="68">
        <v>17</v>
      </c>
      <c r="G42" s="68">
        <v>17</v>
      </c>
      <c r="H42" s="68">
        <v>17</v>
      </c>
      <c r="I42" s="68">
        <v>17</v>
      </c>
      <c r="J42" s="68">
        <v>17</v>
      </c>
      <c r="K42" s="68">
        <v>17</v>
      </c>
      <c r="L42" s="48">
        <v>17</v>
      </c>
      <c r="M42" s="48">
        <v>17</v>
      </c>
      <c r="N42" s="48">
        <v>17</v>
      </c>
      <c r="O42" s="48">
        <v>13</v>
      </c>
      <c r="P42" s="48">
        <v>13</v>
      </c>
      <c r="Q42" s="48">
        <v>13</v>
      </c>
      <c r="R42" s="48">
        <v>13</v>
      </c>
      <c r="S42" s="48">
        <v>13</v>
      </c>
      <c r="T42" s="48">
        <v>13</v>
      </c>
      <c r="U42" s="48">
        <v>13</v>
      </c>
      <c r="V42" s="48">
        <v>13</v>
      </c>
      <c r="W42" s="48">
        <v>13</v>
      </c>
      <c r="X42" s="48">
        <v>13</v>
      </c>
      <c r="Y42" s="48">
        <v>13</v>
      </c>
      <c r="Z42" s="48">
        <v>13</v>
      </c>
      <c r="AA42" s="55">
        <v>13</v>
      </c>
      <c r="AB42" s="55">
        <v>13</v>
      </c>
      <c r="AC42" s="55">
        <v>13</v>
      </c>
      <c r="AD42" s="55">
        <v>13</v>
      </c>
      <c r="AE42" s="55">
        <v>13</v>
      </c>
      <c r="AF42" s="55">
        <v>13</v>
      </c>
      <c r="AG42" s="58">
        <v>24</v>
      </c>
      <c r="AH42" s="51">
        <f t="shared" si="2"/>
        <v>17</v>
      </c>
      <c r="AI42" s="52">
        <f t="shared" si="3"/>
        <v>13</v>
      </c>
      <c r="AK42" s="53"/>
    </row>
    <row r="43" spans="1:41" x14ac:dyDescent="0.25">
      <c r="A43" s="57" t="s">
        <v>27</v>
      </c>
      <c r="B43" s="48">
        <v>2</v>
      </c>
      <c r="C43" s="48">
        <v>2</v>
      </c>
      <c r="D43" s="55">
        <v>2</v>
      </c>
      <c r="E43" s="55">
        <v>2</v>
      </c>
      <c r="F43" s="55">
        <v>2</v>
      </c>
      <c r="G43" s="55">
        <v>2</v>
      </c>
      <c r="H43" s="55">
        <v>2</v>
      </c>
      <c r="I43" s="55">
        <v>2</v>
      </c>
      <c r="J43" s="55">
        <v>2</v>
      </c>
      <c r="K43" s="55">
        <v>2</v>
      </c>
      <c r="L43" s="48">
        <v>2</v>
      </c>
      <c r="M43" s="48">
        <v>2</v>
      </c>
      <c r="N43" s="48">
        <v>2</v>
      </c>
      <c r="O43" s="48">
        <v>0</v>
      </c>
      <c r="P43" s="48">
        <v>0</v>
      </c>
      <c r="Q43" s="48">
        <v>0</v>
      </c>
      <c r="R43" s="48">
        <v>0</v>
      </c>
      <c r="S43" s="48">
        <v>0</v>
      </c>
      <c r="T43" s="48">
        <v>3</v>
      </c>
      <c r="U43" s="48">
        <v>3</v>
      </c>
      <c r="V43" s="48">
        <v>3</v>
      </c>
      <c r="W43" s="48">
        <v>3</v>
      </c>
      <c r="X43" s="48">
        <v>3</v>
      </c>
      <c r="Y43" s="48">
        <v>3</v>
      </c>
      <c r="Z43" s="48">
        <v>3</v>
      </c>
      <c r="AA43" s="55">
        <v>3</v>
      </c>
      <c r="AB43" s="55">
        <v>3</v>
      </c>
      <c r="AC43" s="55">
        <v>3</v>
      </c>
      <c r="AD43" s="55">
        <v>3</v>
      </c>
      <c r="AE43" s="55">
        <v>3</v>
      </c>
      <c r="AF43" s="55">
        <v>3</v>
      </c>
      <c r="AG43" s="58">
        <v>15</v>
      </c>
      <c r="AH43" s="51">
        <f t="shared" si="2"/>
        <v>3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48">
        <v>14</v>
      </c>
      <c r="C44" s="48">
        <v>14</v>
      </c>
      <c r="D44" s="55">
        <v>14</v>
      </c>
      <c r="E44" s="55">
        <v>14</v>
      </c>
      <c r="F44" s="55">
        <v>14</v>
      </c>
      <c r="G44" s="55">
        <v>14</v>
      </c>
      <c r="H44" s="55">
        <v>14</v>
      </c>
      <c r="I44" s="55">
        <v>14</v>
      </c>
      <c r="J44" s="55">
        <v>14</v>
      </c>
      <c r="K44" s="55">
        <v>14</v>
      </c>
      <c r="L44" s="48">
        <v>14</v>
      </c>
      <c r="M44" s="48">
        <v>14</v>
      </c>
      <c r="N44" s="48">
        <v>14</v>
      </c>
      <c r="O44" s="48">
        <v>14</v>
      </c>
      <c r="P44" s="48">
        <v>14</v>
      </c>
      <c r="Q44" s="48">
        <v>14</v>
      </c>
      <c r="R44" s="48">
        <v>14</v>
      </c>
      <c r="S44" s="48">
        <v>14</v>
      </c>
      <c r="T44" s="48">
        <v>14</v>
      </c>
      <c r="U44" s="48">
        <v>14</v>
      </c>
      <c r="V44" s="48">
        <v>14</v>
      </c>
      <c r="W44" s="48">
        <v>14</v>
      </c>
      <c r="X44" s="48">
        <v>14</v>
      </c>
      <c r="Y44" s="48">
        <v>14</v>
      </c>
      <c r="Z44" s="48">
        <v>14</v>
      </c>
      <c r="AA44" s="55">
        <v>14</v>
      </c>
      <c r="AB44" s="55">
        <v>14</v>
      </c>
      <c r="AC44" s="55">
        <v>14</v>
      </c>
      <c r="AD44" s="55">
        <v>14</v>
      </c>
      <c r="AE44" s="55">
        <v>14</v>
      </c>
      <c r="AF44" s="55">
        <v>14</v>
      </c>
      <c r="AG44" s="58">
        <v>14.1</v>
      </c>
      <c r="AH44" s="51">
        <f t="shared" si="2"/>
        <v>14</v>
      </c>
      <c r="AI44" s="52">
        <f t="shared" si="3"/>
        <v>14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55">
        <v>2</v>
      </c>
      <c r="C45" s="55">
        <v>8</v>
      </c>
      <c r="D45" s="68">
        <v>8</v>
      </c>
      <c r="E45" s="68">
        <v>8</v>
      </c>
      <c r="F45" s="68">
        <v>8</v>
      </c>
      <c r="G45" s="68">
        <v>8</v>
      </c>
      <c r="H45" s="68">
        <v>8</v>
      </c>
      <c r="I45" s="68">
        <v>8</v>
      </c>
      <c r="J45" s="68">
        <v>8</v>
      </c>
      <c r="K45" s="68">
        <v>8</v>
      </c>
      <c r="L45" s="48">
        <v>14</v>
      </c>
      <c r="M45" s="48">
        <v>14</v>
      </c>
      <c r="N45" s="48">
        <v>14</v>
      </c>
      <c r="O45" s="48">
        <v>14</v>
      </c>
      <c r="P45" s="48">
        <v>7</v>
      </c>
      <c r="Q45" s="48">
        <v>7</v>
      </c>
      <c r="R45" s="48">
        <v>7</v>
      </c>
      <c r="S45" s="48">
        <v>7</v>
      </c>
      <c r="T45" s="48">
        <v>7</v>
      </c>
      <c r="U45" s="48">
        <v>7</v>
      </c>
      <c r="V45" s="48">
        <v>14</v>
      </c>
      <c r="W45" s="48">
        <v>14</v>
      </c>
      <c r="X45" s="48">
        <v>14</v>
      </c>
      <c r="Y45" s="48">
        <v>14</v>
      </c>
      <c r="Z45" s="48">
        <v>14</v>
      </c>
      <c r="AA45" s="55">
        <v>14</v>
      </c>
      <c r="AB45" s="55">
        <v>14</v>
      </c>
      <c r="AC45" s="55">
        <v>14</v>
      </c>
      <c r="AD45" s="55">
        <v>14</v>
      </c>
      <c r="AE45" s="55">
        <v>14</v>
      </c>
      <c r="AF45" s="55">
        <v>14</v>
      </c>
      <c r="AG45" s="58">
        <v>14</v>
      </c>
      <c r="AH45" s="51">
        <f t="shared" si="2"/>
        <v>14</v>
      </c>
      <c r="AI45" s="52">
        <f t="shared" si="3"/>
        <v>2</v>
      </c>
      <c r="AK45" s="53"/>
    </row>
    <row r="46" spans="1:41" x14ac:dyDescent="0.25">
      <c r="A46" s="57" t="s">
        <v>30</v>
      </c>
      <c r="B46" s="48">
        <v>6.6</v>
      </c>
      <c r="C46" s="48">
        <v>6.6</v>
      </c>
      <c r="D46" s="55">
        <v>6.6</v>
      </c>
      <c r="E46" s="55">
        <v>6.6</v>
      </c>
      <c r="F46" s="55">
        <v>6.6</v>
      </c>
      <c r="G46" s="55">
        <v>6.6</v>
      </c>
      <c r="H46" s="55">
        <v>6.6</v>
      </c>
      <c r="I46" s="55">
        <v>6.6</v>
      </c>
      <c r="J46" s="55">
        <v>6.6</v>
      </c>
      <c r="K46" s="55">
        <v>6.6</v>
      </c>
      <c r="L46" s="48">
        <v>6.6</v>
      </c>
      <c r="M46" s="48">
        <v>6.6</v>
      </c>
      <c r="N46" s="48">
        <v>6.6</v>
      </c>
      <c r="O46" s="48">
        <v>6.6</v>
      </c>
      <c r="P46" s="48">
        <v>0</v>
      </c>
      <c r="Q46" s="48">
        <v>0</v>
      </c>
      <c r="R46" s="48">
        <v>0</v>
      </c>
      <c r="S46" s="48">
        <v>0</v>
      </c>
      <c r="T46" s="48">
        <v>0</v>
      </c>
      <c r="U46" s="48">
        <v>0</v>
      </c>
      <c r="V46" s="48">
        <v>9</v>
      </c>
      <c r="W46" s="48">
        <v>9</v>
      </c>
      <c r="X46" s="48">
        <v>9</v>
      </c>
      <c r="Y46" s="48">
        <v>9</v>
      </c>
      <c r="Z46" s="48">
        <v>9</v>
      </c>
      <c r="AA46" s="55">
        <v>9</v>
      </c>
      <c r="AB46" s="55">
        <v>9</v>
      </c>
      <c r="AC46" s="55">
        <v>9</v>
      </c>
      <c r="AD46" s="55">
        <v>6.4</v>
      </c>
      <c r="AE46" s="55">
        <v>6.3</v>
      </c>
      <c r="AF46" s="55">
        <v>6.3</v>
      </c>
      <c r="AG46" s="58">
        <v>10.050000000000001</v>
      </c>
      <c r="AH46" s="51">
        <f t="shared" si="2"/>
        <v>9</v>
      </c>
      <c r="AI46" s="52">
        <f t="shared" si="3"/>
        <v>0</v>
      </c>
      <c r="AK46" s="53"/>
    </row>
    <row r="47" spans="1:41" x14ac:dyDescent="0.25">
      <c r="A47" s="57" t="s">
        <v>31</v>
      </c>
      <c r="B47" s="48">
        <v>6.2</v>
      </c>
      <c r="C47" s="48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55">
        <v>6.2</v>
      </c>
      <c r="AB47" s="55">
        <v>6.2</v>
      </c>
      <c r="AC47" s="55">
        <v>6.2</v>
      </c>
      <c r="AD47" s="55">
        <v>6.2</v>
      </c>
      <c r="AE47" s="55">
        <v>6.2</v>
      </c>
      <c r="AF47" s="55">
        <v>6.2</v>
      </c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f>B195</f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339.34000000000003</v>
      </c>
      <c r="C49" s="66">
        <f t="shared" si="6"/>
        <v>343.54</v>
      </c>
      <c r="D49" s="66">
        <f t="shared" si="6"/>
        <v>345.24</v>
      </c>
      <c r="E49" s="66">
        <f t="shared" si="6"/>
        <v>202.03999999999996</v>
      </c>
      <c r="F49" s="66">
        <f t="shared" si="6"/>
        <v>320.04000000000002</v>
      </c>
      <c r="G49" s="66">
        <f t="shared" si="6"/>
        <v>326.54000000000008</v>
      </c>
      <c r="H49" s="66">
        <f t="shared" si="6"/>
        <v>308.94000000000005</v>
      </c>
      <c r="I49" s="66">
        <f t="shared" si="6"/>
        <v>313.84000000000003</v>
      </c>
      <c r="J49" s="66">
        <f t="shared" si="6"/>
        <v>338.84000000000003</v>
      </c>
      <c r="K49" s="66">
        <f t="shared" si="6"/>
        <v>338.44000000000005</v>
      </c>
      <c r="L49" s="66">
        <f t="shared" si="6"/>
        <v>342.94</v>
      </c>
      <c r="M49" s="66">
        <f t="shared" si="6"/>
        <v>343.84000000000003</v>
      </c>
      <c r="N49" s="66">
        <f t="shared" si="6"/>
        <v>344.54000000000008</v>
      </c>
      <c r="O49" s="66">
        <f t="shared" si="6"/>
        <v>339.44000000000005</v>
      </c>
      <c r="P49" s="66">
        <f t="shared" si="6"/>
        <v>325.54000000000002</v>
      </c>
      <c r="Q49" s="66">
        <f t="shared" si="6"/>
        <v>321.54000000000002</v>
      </c>
      <c r="R49" s="66">
        <f t="shared" si="6"/>
        <v>322.84000000000003</v>
      </c>
      <c r="S49" s="66">
        <f t="shared" si="6"/>
        <v>340.74</v>
      </c>
      <c r="T49" s="66">
        <f t="shared" si="6"/>
        <v>349.34</v>
      </c>
      <c r="U49" s="66">
        <f t="shared" si="6"/>
        <v>317.94</v>
      </c>
      <c r="V49" s="66">
        <f t="shared" si="6"/>
        <v>362.94000000000005</v>
      </c>
      <c r="W49" s="66">
        <f t="shared" si="6"/>
        <v>377.64</v>
      </c>
      <c r="X49" s="66">
        <f t="shared" si="6"/>
        <v>378.54</v>
      </c>
      <c r="Y49" s="66">
        <f t="shared" si="6"/>
        <v>377.94</v>
      </c>
      <c r="Z49" s="66">
        <f t="shared" si="6"/>
        <v>378.84</v>
      </c>
      <c r="AA49" s="66">
        <f t="shared" si="6"/>
        <v>377.04</v>
      </c>
      <c r="AB49" s="66">
        <f t="shared" si="6"/>
        <v>377.04</v>
      </c>
      <c r="AC49" s="66">
        <f t="shared" si="6"/>
        <v>377.04</v>
      </c>
      <c r="AD49" s="66">
        <f t="shared" si="6"/>
        <v>376.34</v>
      </c>
      <c r="AE49" s="66">
        <f t="shared" si="6"/>
        <v>375.54</v>
      </c>
      <c r="AF49" s="66">
        <f t="shared" si="6"/>
        <v>376.54</v>
      </c>
      <c r="AG49" s="71">
        <f>SUM(AG36:AG48)</f>
        <v>489.91</v>
      </c>
      <c r="AH49" s="51">
        <f t="shared" si="2"/>
        <v>378.84</v>
      </c>
      <c r="AI49" s="52">
        <f t="shared" si="3"/>
        <v>202.03999999999996</v>
      </c>
      <c r="AK49" s="53"/>
    </row>
    <row r="50" spans="1:37" x14ac:dyDescent="0.25">
      <c r="A50" s="54" t="s">
        <v>34</v>
      </c>
      <c r="B50" s="55">
        <v>0</v>
      </c>
      <c r="C50" s="55">
        <v>0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72">
        <v>0</v>
      </c>
      <c r="M50" s="72">
        <v>0</v>
      </c>
      <c r="N50" s="72">
        <v>0</v>
      </c>
      <c r="O50" s="72">
        <v>10.3</v>
      </c>
      <c r="P50" s="48">
        <v>10.6</v>
      </c>
      <c r="Q50" s="48">
        <v>30.1</v>
      </c>
      <c r="R50" s="48">
        <v>30</v>
      </c>
      <c r="S50" s="48">
        <v>24</v>
      </c>
      <c r="T50" s="48">
        <v>30</v>
      </c>
      <c r="U50" s="48">
        <v>10.3</v>
      </c>
      <c r="V50" s="48">
        <v>10.199999999999999</v>
      </c>
      <c r="W50" s="48">
        <v>10.199999999999999</v>
      </c>
      <c r="X50" s="48">
        <v>25.4</v>
      </c>
      <c r="Y50" s="48">
        <v>40.6</v>
      </c>
      <c r="Z50" s="48">
        <v>59.8</v>
      </c>
      <c r="AA50" s="48">
        <v>40.1</v>
      </c>
      <c r="AB50" s="48">
        <v>20</v>
      </c>
      <c r="AC50" s="48">
        <v>19.600000000000001</v>
      </c>
      <c r="AD50" s="48">
        <v>0</v>
      </c>
      <c r="AE50" s="48">
        <v>0</v>
      </c>
      <c r="AF50" s="48">
        <v>0</v>
      </c>
      <c r="AG50" s="56">
        <v>60</v>
      </c>
      <c r="AH50" s="51">
        <f t="shared" si="2"/>
        <v>59.8</v>
      </c>
      <c r="AI50" s="52">
        <f t="shared" si="3"/>
        <v>0</v>
      </c>
      <c r="AK50" s="53"/>
    </row>
    <row r="51" spans="1:37" x14ac:dyDescent="0.25">
      <c r="A51" s="57" t="s">
        <v>35</v>
      </c>
      <c r="B51" s="55">
        <v>0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72">
        <v>0</v>
      </c>
      <c r="M51" s="72">
        <v>0</v>
      </c>
      <c r="N51" s="72">
        <v>0</v>
      </c>
      <c r="O51" s="72">
        <v>6.2</v>
      </c>
      <c r="P51" s="67">
        <v>5.4</v>
      </c>
      <c r="Q51" s="67">
        <v>14.8</v>
      </c>
      <c r="R51" s="48">
        <v>14.4</v>
      </c>
      <c r="S51" s="48">
        <v>12.2</v>
      </c>
      <c r="T51" s="48">
        <v>13.2</v>
      </c>
      <c r="U51" s="67">
        <v>5.5</v>
      </c>
      <c r="V51" s="67">
        <v>3.5</v>
      </c>
      <c r="W51" s="67">
        <v>3.2</v>
      </c>
      <c r="X51" s="67">
        <v>3.2</v>
      </c>
      <c r="Y51" s="67">
        <v>15.5</v>
      </c>
      <c r="Z51" s="67">
        <v>29.5</v>
      </c>
      <c r="AA51" s="67">
        <v>18.399999999999999</v>
      </c>
      <c r="AB51" s="67">
        <v>13</v>
      </c>
      <c r="AC51" s="67">
        <v>8.6999999999999993</v>
      </c>
      <c r="AD51" s="67">
        <v>0</v>
      </c>
      <c r="AE51" s="67">
        <v>0</v>
      </c>
      <c r="AF51" s="67">
        <v>0</v>
      </c>
      <c r="AG51" s="58">
        <v>32</v>
      </c>
      <c r="AH51" s="51">
        <f t="shared" si="2"/>
        <v>29.5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>
        <v>0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73">
        <v>0</v>
      </c>
      <c r="M52" s="73">
        <v>0</v>
      </c>
      <c r="N52" s="73">
        <v>0</v>
      </c>
      <c r="O52" s="73">
        <v>2.2999999999999998</v>
      </c>
      <c r="P52" s="74">
        <v>2</v>
      </c>
      <c r="Q52" s="74">
        <v>5.4</v>
      </c>
      <c r="R52" s="48">
        <v>5.3</v>
      </c>
      <c r="S52" s="48">
        <v>4.4000000000000004</v>
      </c>
      <c r="T52" s="48">
        <v>5</v>
      </c>
      <c r="U52" s="74">
        <v>2</v>
      </c>
      <c r="V52" s="74">
        <v>1.3</v>
      </c>
      <c r="W52" s="74">
        <v>1.2</v>
      </c>
      <c r="X52" s="74">
        <v>1.2</v>
      </c>
      <c r="Y52" s="74">
        <v>5.7</v>
      </c>
      <c r="Z52" s="74">
        <v>10.8</v>
      </c>
      <c r="AA52" s="74">
        <v>6.7</v>
      </c>
      <c r="AB52" s="74">
        <v>5</v>
      </c>
      <c r="AC52" s="74">
        <v>3.2</v>
      </c>
      <c r="AD52" s="74">
        <v>0</v>
      </c>
      <c r="AE52" s="74">
        <v>0</v>
      </c>
      <c r="AF52" s="74">
        <v>0</v>
      </c>
      <c r="AG52" s="75">
        <v>14</v>
      </c>
      <c r="AH52" s="51">
        <f t="shared" si="2"/>
        <v>10.8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0</v>
      </c>
      <c r="N53" s="66">
        <f t="shared" si="7"/>
        <v>0</v>
      </c>
      <c r="O53" s="66">
        <f t="shared" si="7"/>
        <v>18.8</v>
      </c>
      <c r="P53" s="66">
        <f t="shared" si="7"/>
        <v>18</v>
      </c>
      <c r="Q53" s="66">
        <f t="shared" si="7"/>
        <v>50.300000000000004</v>
      </c>
      <c r="R53" s="66">
        <f t="shared" si="7"/>
        <v>49.699999999999996</v>
      </c>
      <c r="S53" s="66">
        <f t="shared" si="7"/>
        <v>40.6</v>
      </c>
      <c r="T53" s="66">
        <f t="shared" si="7"/>
        <v>48.2</v>
      </c>
      <c r="U53" s="66">
        <f t="shared" si="7"/>
        <v>17.8</v>
      </c>
      <c r="V53" s="66">
        <f t="shared" si="7"/>
        <v>15</v>
      </c>
      <c r="W53" s="66">
        <f t="shared" si="7"/>
        <v>14.599999999999998</v>
      </c>
      <c r="X53" s="66">
        <f t="shared" si="7"/>
        <v>29.799999999999997</v>
      </c>
      <c r="Y53" s="66">
        <f t="shared" si="7"/>
        <v>61.800000000000004</v>
      </c>
      <c r="Z53" s="66">
        <f t="shared" si="7"/>
        <v>100.1</v>
      </c>
      <c r="AA53" s="66">
        <f t="shared" si="7"/>
        <v>65.2</v>
      </c>
      <c r="AB53" s="66">
        <f t="shared" si="7"/>
        <v>38</v>
      </c>
      <c r="AC53" s="66">
        <f t="shared" si="7"/>
        <v>31.5</v>
      </c>
      <c r="AD53" s="66">
        <f t="shared" si="7"/>
        <v>0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100.1</v>
      </c>
      <c r="AI53" s="52">
        <f t="shared" si="3"/>
        <v>0</v>
      </c>
      <c r="AK53" s="53"/>
    </row>
    <row r="54" spans="1:37" x14ac:dyDescent="0.25">
      <c r="A54" s="54" t="s">
        <v>205</v>
      </c>
      <c r="B54" s="48">
        <v>35.700000000000003</v>
      </c>
      <c r="C54" s="48">
        <v>36.46</v>
      </c>
      <c r="D54" s="48">
        <v>17.59</v>
      </c>
      <c r="E54" s="48">
        <v>39.659999999999997</v>
      </c>
      <c r="F54" s="48">
        <v>28.47</v>
      </c>
      <c r="G54" s="48">
        <v>30.95</v>
      </c>
      <c r="H54" s="48">
        <v>23.7</v>
      </c>
      <c r="I54" s="48">
        <v>24.51</v>
      </c>
      <c r="J54" s="48">
        <v>24.7</v>
      </c>
      <c r="K54" s="48">
        <v>24.79</v>
      </c>
      <c r="L54" s="48">
        <v>30.48</v>
      </c>
      <c r="M54" s="48">
        <v>32</v>
      </c>
      <c r="N54" s="48">
        <v>47</v>
      </c>
      <c r="O54" s="48">
        <v>38.869999999999997</v>
      </c>
      <c r="P54" s="48">
        <v>45.3</v>
      </c>
      <c r="Q54" s="48">
        <v>37.9</v>
      </c>
      <c r="R54" s="48">
        <v>46.46</v>
      </c>
      <c r="S54" s="48">
        <v>27.35</v>
      </c>
      <c r="T54" s="48">
        <v>25.25</v>
      </c>
      <c r="U54" s="48">
        <v>21.93</v>
      </c>
      <c r="V54" s="48">
        <v>12.8</v>
      </c>
      <c r="W54" s="48">
        <v>13.66</v>
      </c>
      <c r="X54" s="48">
        <v>13.39</v>
      </c>
      <c r="Y54" s="48">
        <v>16.3</v>
      </c>
      <c r="Z54" s="48">
        <v>44.3</v>
      </c>
      <c r="AA54" s="48">
        <v>65.099999999999994</v>
      </c>
      <c r="AB54" s="48">
        <v>53.18</v>
      </c>
      <c r="AC54" s="48">
        <v>36</v>
      </c>
      <c r="AD54" s="48">
        <v>49.67</v>
      </c>
      <c r="AE54" s="48">
        <v>29.67</v>
      </c>
      <c r="AF54" s="48">
        <v>54</v>
      </c>
      <c r="AG54" s="56"/>
      <c r="AH54" s="51">
        <f t="shared" si="2"/>
        <v>65.099999999999994</v>
      </c>
      <c r="AI54" s="52">
        <f t="shared" si="3"/>
        <v>12.8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48">
        <v>0</v>
      </c>
      <c r="M55" s="48">
        <v>0</v>
      </c>
      <c r="N55" s="48">
        <v>0</v>
      </c>
      <c r="O55" s="48">
        <v>0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48">
        <v>0</v>
      </c>
      <c r="V55" s="48">
        <v>0</v>
      </c>
      <c r="W55" s="76">
        <v>0</v>
      </c>
      <c r="X55" s="76">
        <v>0</v>
      </c>
      <c r="Y55" s="76">
        <v>0</v>
      </c>
      <c r="Z55" s="76">
        <v>0</v>
      </c>
      <c r="AA55" s="67">
        <v>0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-65</v>
      </c>
      <c r="C56" s="67">
        <v>-55</v>
      </c>
      <c r="D56" s="67">
        <v>-54</v>
      </c>
      <c r="E56" s="67">
        <v>-20</v>
      </c>
      <c r="F56" s="67">
        <v>-78</v>
      </c>
      <c r="G56" s="48">
        <v>-50</v>
      </c>
      <c r="H56" s="48">
        <v>-80</v>
      </c>
      <c r="I56" s="48">
        <v>-40</v>
      </c>
      <c r="J56" s="48">
        <v>-36</v>
      </c>
      <c r="K56" s="48">
        <v>-42</v>
      </c>
      <c r="L56" s="67">
        <v>-20</v>
      </c>
      <c r="M56" s="67">
        <v>-15</v>
      </c>
      <c r="N56" s="67">
        <v>0</v>
      </c>
      <c r="O56" s="67">
        <v>-24.4</v>
      </c>
      <c r="P56" s="67">
        <v>-7.3</v>
      </c>
      <c r="Q56" s="67">
        <v>7.4</v>
      </c>
      <c r="R56" s="67">
        <v>-21.3</v>
      </c>
      <c r="S56" s="67">
        <v>-13.7</v>
      </c>
      <c r="T56" s="67">
        <v>-58.7</v>
      </c>
      <c r="U56" s="67">
        <v>-12.4</v>
      </c>
      <c r="V56" s="67">
        <v>-28.9</v>
      </c>
      <c r="W56" s="77">
        <v>-15.9</v>
      </c>
      <c r="X56" s="77">
        <v>-6.3</v>
      </c>
      <c r="Y56" s="77">
        <v>14.4</v>
      </c>
      <c r="Z56" s="77">
        <v>-15</v>
      </c>
      <c r="AA56" s="67">
        <v>12.8</v>
      </c>
      <c r="AB56" s="67">
        <v>12</v>
      </c>
      <c r="AC56" s="67">
        <v>-8.6</v>
      </c>
      <c r="AD56" s="67">
        <v>-12</v>
      </c>
      <c r="AE56" s="67">
        <v>1</v>
      </c>
      <c r="AF56" s="67">
        <v>-22</v>
      </c>
      <c r="AG56" s="78"/>
      <c r="AH56" s="51">
        <f t="shared" si="2"/>
        <v>14.4</v>
      </c>
      <c r="AI56" s="52">
        <f t="shared" si="3"/>
        <v>-80</v>
      </c>
      <c r="AK56" s="53"/>
    </row>
    <row r="57" spans="1:37" x14ac:dyDescent="0.25">
      <c r="A57" s="57" t="s">
        <v>39</v>
      </c>
      <c r="B57" s="79">
        <v>12</v>
      </c>
      <c r="C57" s="79">
        <v>12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67">
        <v>0</v>
      </c>
      <c r="M57" s="67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0</v>
      </c>
      <c r="AA57" s="79">
        <v>0</v>
      </c>
      <c r="AB57" s="79">
        <v>0</v>
      </c>
      <c r="AC57" s="79">
        <v>0</v>
      </c>
      <c r="AD57" s="79">
        <v>0</v>
      </c>
      <c r="AE57" s="79">
        <v>0</v>
      </c>
      <c r="AF57" s="79">
        <v>0</v>
      </c>
      <c r="AG57" s="78"/>
      <c r="AH57" s="51">
        <f t="shared" si="2"/>
        <v>12</v>
      </c>
      <c r="AI57" s="52">
        <f t="shared" si="3"/>
        <v>0</v>
      </c>
      <c r="AK57" s="53"/>
    </row>
    <row r="58" spans="1:37" x14ac:dyDescent="0.25">
      <c r="A58" s="57" t="s">
        <v>40</v>
      </c>
      <c r="B58" s="48">
        <v>0</v>
      </c>
      <c r="C58" s="48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87</v>
      </c>
      <c r="B59" s="80">
        <v>0</v>
      </c>
      <c r="C59" s="80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67">
        <v>0</v>
      </c>
      <c r="O59" s="80">
        <v>10</v>
      </c>
      <c r="P59" s="80">
        <v>10</v>
      </c>
      <c r="Q59" s="80">
        <v>10</v>
      </c>
      <c r="R59" s="80">
        <v>10</v>
      </c>
      <c r="S59" s="80">
        <v>10</v>
      </c>
      <c r="T59" s="80">
        <v>0</v>
      </c>
      <c r="U59" s="80">
        <v>0</v>
      </c>
      <c r="V59" s="80">
        <v>0</v>
      </c>
      <c r="W59" s="80">
        <v>0</v>
      </c>
      <c r="X59" s="80">
        <v>0</v>
      </c>
      <c r="Y59" s="80">
        <v>0</v>
      </c>
      <c r="Z59" s="80">
        <v>0</v>
      </c>
      <c r="AA59" s="80">
        <v>0</v>
      </c>
      <c r="AB59" s="80">
        <v>0</v>
      </c>
      <c r="AC59" s="80">
        <v>0</v>
      </c>
      <c r="AD59" s="80">
        <v>0</v>
      </c>
      <c r="AE59" s="80">
        <v>0</v>
      </c>
      <c r="AF59" s="80">
        <v>0</v>
      </c>
      <c r="AG59" s="78"/>
      <c r="AH59" s="51">
        <f t="shared" si="2"/>
        <v>10</v>
      </c>
      <c r="AI59" s="52">
        <f t="shared" si="3"/>
        <v>0</v>
      </c>
      <c r="AK59" s="53"/>
    </row>
    <row r="60" spans="1:37" x14ac:dyDescent="0.25">
      <c r="A60" s="57" t="s">
        <v>88</v>
      </c>
      <c r="B60" s="80">
        <v>0</v>
      </c>
      <c r="C60" s="80">
        <v>0</v>
      </c>
      <c r="D60" s="79">
        <v>0</v>
      </c>
      <c r="E60" s="79">
        <v>0</v>
      </c>
      <c r="F60" s="79">
        <v>0</v>
      </c>
      <c r="G60" s="79">
        <v>0</v>
      </c>
      <c r="H60" s="79">
        <v>0</v>
      </c>
      <c r="I60" s="79">
        <v>0</v>
      </c>
      <c r="J60" s="79">
        <v>0</v>
      </c>
      <c r="K60" s="79">
        <v>0</v>
      </c>
      <c r="L60" s="48">
        <v>0</v>
      </c>
      <c r="M60" s="48">
        <v>0</v>
      </c>
      <c r="N60" s="48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89</v>
      </c>
      <c r="B61" s="79">
        <v>0</v>
      </c>
      <c r="C61" s="79">
        <v>0</v>
      </c>
      <c r="D61" s="79">
        <v>0</v>
      </c>
      <c r="E61" s="79">
        <v>0</v>
      </c>
      <c r="F61" s="79">
        <v>0</v>
      </c>
      <c r="G61" s="79">
        <v>0</v>
      </c>
      <c r="H61" s="79">
        <v>0</v>
      </c>
      <c r="I61" s="79">
        <v>0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0</v>
      </c>
      <c r="R61" s="79">
        <v>0</v>
      </c>
      <c r="S61" s="79">
        <v>0</v>
      </c>
      <c r="T61" s="79">
        <v>0</v>
      </c>
      <c r="U61" s="79">
        <v>0</v>
      </c>
      <c r="V61" s="79">
        <v>0</v>
      </c>
      <c r="W61" s="79">
        <v>0</v>
      </c>
      <c r="X61" s="79">
        <v>0</v>
      </c>
      <c r="Y61" s="79">
        <v>0</v>
      </c>
      <c r="Z61" s="79">
        <v>0</v>
      </c>
      <c r="AA61" s="79">
        <v>0</v>
      </c>
      <c r="AB61" s="79">
        <v>10</v>
      </c>
      <c r="AC61" s="79">
        <v>10</v>
      </c>
      <c r="AD61" s="79">
        <v>10</v>
      </c>
      <c r="AE61" s="79">
        <v>10</v>
      </c>
      <c r="AF61" s="79">
        <v>10</v>
      </c>
      <c r="AG61" s="78"/>
      <c r="AH61" s="51">
        <f t="shared" si="2"/>
        <v>10</v>
      </c>
      <c r="AI61" s="52">
        <f t="shared" si="3"/>
        <v>0</v>
      </c>
      <c r="AK61" s="53"/>
    </row>
    <row r="62" spans="1:37" x14ac:dyDescent="0.25">
      <c r="A62" s="57" t="s">
        <v>90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91</v>
      </c>
      <c r="B63" s="82">
        <v>0</v>
      </c>
      <c r="C63" s="82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67">
        <v>0</v>
      </c>
      <c r="M63" s="67">
        <v>0</v>
      </c>
      <c r="N63" s="67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92</v>
      </c>
      <c r="B64" s="82">
        <v>0</v>
      </c>
      <c r="C64" s="82">
        <v>0</v>
      </c>
      <c r="D64" s="79">
        <v>0</v>
      </c>
      <c r="E64" s="79">
        <v>0</v>
      </c>
      <c r="F64" s="79">
        <v>0</v>
      </c>
      <c r="G64" s="79">
        <v>0</v>
      </c>
      <c r="H64" s="79">
        <v>0</v>
      </c>
      <c r="I64" s="79">
        <v>0</v>
      </c>
      <c r="J64" s="79">
        <v>0</v>
      </c>
      <c r="K64" s="79">
        <v>0</v>
      </c>
      <c r="L64" s="48">
        <v>0</v>
      </c>
      <c r="M64" s="48">
        <v>0</v>
      </c>
      <c r="N64" s="48">
        <v>0</v>
      </c>
      <c r="O64" s="82">
        <v>0</v>
      </c>
      <c r="P64" s="82">
        <v>0</v>
      </c>
      <c r="Q64" s="82">
        <v>0</v>
      </c>
      <c r="R64" s="82">
        <v>0</v>
      </c>
      <c r="S64" s="82">
        <v>0</v>
      </c>
      <c r="T64" s="82">
        <v>0</v>
      </c>
      <c r="U64" s="82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-17.299999999999997</v>
      </c>
      <c r="C65" s="66">
        <f t="shared" ref="C65:AF65" si="8">SUM(C54:C64)</f>
        <v>-6.5399999999999991</v>
      </c>
      <c r="D65" s="66">
        <f t="shared" si="8"/>
        <v>-36.409999999999997</v>
      </c>
      <c r="E65" s="66">
        <f t="shared" si="8"/>
        <v>19.659999999999997</v>
      </c>
      <c r="F65" s="66">
        <f t="shared" si="8"/>
        <v>-49.53</v>
      </c>
      <c r="G65" s="66">
        <f t="shared" si="8"/>
        <v>-19.05</v>
      </c>
      <c r="H65" s="66">
        <f t="shared" si="8"/>
        <v>-56.3</v>
      </c>
      <c r="I65" s="66">
        <f t="shared" si="8"/>
        <v>-15.489999999999998</v>
      </c>
      <c r="J65" s="66">
        <f t="shared" si="8"/>
        <v>-11.3</v>
      </c>
      <c r="K65" s="66">
        <f t="shared" si="8"/>
        <v>-17.21</v>
      </c>
      <c r="L65" s="66">
        <f t="shared" si="8"/>
        <v>10.48</v>
      </c>
      <c r="M65" s="66">
        <f t="shared" si="8"/>
        <v>17</v>
      </c>
      <c r="N65" s="66">
        <f t="shared" si="8"/>
        <v>47</v>
      </c>
      <c r="O65" s="66">
        <f t="shared" si="8"/>
        <v>24.47</v>
      </c>
      <c r="P65" s="66">
        <f t="shared" si="8"/>
        <v>48</v>
      </c>
      <c r="Q65" s="66">
        <f t="shared" si="8"/>
        <v>55.3</v>
      </c>
      <c r="R65" s="66">
        <f t="shared" si="8"/>
        <v>35.159999999999997</v>
      </c>
      <c r="S65" s="66">
        <f t="shared" si="8"/>
        <v>23.650000000000002</v>
      </c>
      <c r="T65" s="66">
        <f t="shared" si="8"/>
        <v>-33.450000000000003</v>
      </c>
      <c r="U65" s="66">
        <f t="shared" si="8"/>
        <v>9.5299999999999994</v>
      </c>
      <c r="V65" s="66">
        <f t="shared" si="8"/>
        <v>-16.099999999999998</v>
      </c>
      <c r="W65" s="66">
        <f t="shared" si="8"/>
        <v>-2.2400000000000002</v>
      </c>
      <c r="X65" s="66">
        <f t="shared" si="8"/>
        <v>7.0900000000000007</v>
      </c>
      <c r="Y65" s="66">
        <f t="shared" si="8"/>
        <v>30.700000000000003</v>
      </c>
      <c r="Z65" s="66">
        <f t="shared" si="8"/>
        <v>29.299999999999997</v>
      </c>
      <c r="AA65" s="66">
        <f t="shared" si="8"/>
        <v>77.899999999999991</v>
      </c>
      <c r="AB65" s="66">
        <f t="shared" si="8"/>
        <v>75.180000000000007</v>
      </c>
      <c r="AC65" s="66">
        <f t="shared" si="8"/>
        <v>37.4</v>
      </c>
      <c r="AD65" s="66">
        <f t="shared" si="8"/>
        <v>47.67</v>
      </c>
      <c r="AE65" s="66">
        <f t="shared" si="8"/>
        <v>40.67</v>
      </c>
      <c r="AF65" s="66">
        <f t="shared" si="8"/>
        <v>42</v>
      </c>
      <c r="AG65" s="71">
        <f>SUM(AG54:AG64)</f>
        <v>0</v>
      </c>
      <c r="AH65" s="51">
        <f t="shared" si="2"/>
        <v>77.899999999999991</v>
      </c>
      <c r="AI65" s="52">
        <f t="shared" si="3"/>
        <v>-56.3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207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209</v>
      </c>
      <c r="B70" s="88">
        <f>B65+B53+B49+B35+B69</f>
        <v>1120.54</v>
      </c>
      <c r="C70" s="88">
        <f t="shared" ref="C70:AG70" si="10">C65+C53+C49+C35+C69</f>
        <v>1124.5</v>
      </c>
      <c r="D70" s="88">
        <f t="shared" si="10"/>
        <v>1094.33</v>
      </c>
      <c r="E70" s="88">
        <f t="shared" si="10"/>
        <v>1004.5999999999999</v>
      </c>
      <c r="F70" s="88">
        <f t="shared" si="10"/>
        <v>1034.4099999999999</v>
      </c>
      <c r="G70" s="88">
        <f t="shared" si="10"/>
        <v>1097.3900000000001</v>
      </c>
      <c r="H70" s="88">
        <f t="shared" si="10"/>
        <v>1040.54</v>
      </c>
      <c r="I70" s="88">
        <f t="shared" si="10"/>
        <v>1066.25</v>
      </c>
      <c r="J70" s="88">
        <f t="shared" si="10"/>
        <v>1105.44</v>
      </c>
      <c r="K70" s="88">
        <f t="shared" si="10"/>
        <v>1134.1300000000001</v>
      </c>
      <c r="L70" s="88">
        <f t="shared" si="10"/>
        <v>1181.32</v>
      </c>
      <c r="M70" s="88">
        <f t="shared" si="10"/>
        <v>1188.74</v>
      </c>
      <c r="N70" s="88">
        <f t="shared" si="10"/>
        <v>1219.44</v>
      </c>
      <c r="O70" s="88">
        <f t="shared" si="10"/>
        <v>1254.5100000000002</v>
      </c>
      <c r="P70" s="88">
        <f t="shared" si="10"/>
        <v>1268.74</v>
      </c>
      <c r="Q70" s="88">
        <f t="shared" si="10"/>
        <v>1307.94</v>
      </c>
      <c r="R70" s="88">
        <f t="shared" si="10"/>
        <v>1288.4000000000001</v>
      </c>
      <c r="S70" s="88">
        <f t="shared" si="10"/>
        <v>1295.8900000000001</v>
      </c>
      <c r="T70" s="88">
        <f t="shared" si="10"/>
        <v>1257.5900000000001</v>
      </c>
      <c r="U70" s="88">
        <f t="shared" si="10"/>
        <v>1223.97</v>
      </c>
      <c r="V70" s="88">
        <f t="shared" si="10"/>
        <v>1204.74</v>
      </c>
      <c r="W70" s="88">
        <f t="shared" si="10"/>
        <v>1214.7</v>
      </c>
      <c r="X70" s="88">
        <f t="shared" si="10"/>
        <v>1239.03</v>
      </c>
      <c r="Y70" s="88">
        <f t="shared" si="10"/>
        <v>1373.0400000000002</v>
      </c>
      <c r="Z70" s="88">
        <f t="shared" si="10"/>
        <v>1435.74</v>
      </c>
      <c r="AA70" s="88">
        <f t="shared" si="10"/>
        <v>1432.2400000000002</v>
      </c>
      <c r="AB70" s="88">
        <f t="shared" si="10"/>
        <v>1402.3200000000002</v>
      </c>
      <c r="AC70" s="88">
        <f t="shared" si="10"/>
        <v>1373.0400000000002</v>
      </c>
      <c r="AD70" s="88">
        <f t="shared" si="10"/>
        <v>1270.51</v>
      </c>
      <c r="AE70" s="88">
        <f t="shared" si="10"/>
        <v>1229.71</v>
      </c>
      <c r="AF70" s="88">
        <f t="shared" si="10"/>
        <v>1226.04</v>
      </c>
      <c r="AG70" s="88">
        <f t="shared" si="10"/>
        <v>2068.14</v>
      </c>
      <c r="AH70" s="51">
        <f t="shared" si="2"/>
        <v>1435.74</v>
      </c>
      <c r="AI70" s="52">
        <f t="shared" si="3"/>
        <v>1004.5999999999999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208</v>
      </c>
      <c r="B71" s="86"/>
      <c r="C71" s="86"/>
      <c r="D71" s="86"/>
      <c r="E71" s="86">
        <v>100</v>
      </c>
      <c r="F71" s="86">
        <v>0</v>
      </c>
      <c r="G71" s="86"/>
      <c r="H71" s="86">
        <v>60</v>
      </c>
      <c r="I71" s="86">
        <v>60</v>
      </c>
      <c r="J71" s="86">
        <v>60</v>
      </c>
      <c r="K71" s="86">
        <v>60</v>
      </c>
      <c r="L71" s="86">
        <v>60</v>
      </c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100</v>
      </c>
      <c r="AI71" s="52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210</v>
      </c>
      <c r="B72" s="88">
        <f>B70+B71</f>
        <v>1120.54</v>
      </c>
      <c r="C72" s="88">
        <f t="shared" ref="C72:AF72" si="11">C69+C65+C53+C49+C35+C71</f>
        <v>1124.5</v>
      </c>
      <c r="D72" s="88">
        <f t="shared" si="11"/>
        <v>1094.33</v>
      </c>
      <c r="E72" s="88">
        <f t="shared" si="11"/>
        <v>1104.5999999999999</v>
      </c>
      <c r="F72" s="88">
        <f t="shared" si="11"/>
        <v>1034.4099999999999</v>
      </c>
      <c r="G72" s="88">
        <f t="shared" si="11"/>
        <v>1097.3900000000001</v>
      </c>
      <c r="H72" s="88">
        <f t="shared" si="11"/>
        <v>1100.54</v>
      </c>
      <c r="I72" s="88">
        <f t="shared" si="11"/>
        <v>1126.25</v>
      </c>
      <c r="J72" s="88">
        <f t="shared" si="11"/>
        <v>1165.44</v>
      </c>
      <c r="K72" s="88">
        <f t="shared" si="11"/>
        <v>1194.1300000000001</v>
      </c>
      <c r="L72" s="88">
        <f t="shared" si="11"/>
        <v>1241.32</v>
      </c>
      <c r="M72" s="88">
        <f t="shared" si="11"/>
        <v>1188.74</v>
      </c>
      <c r="N72" s="88">
        <f t="shared" si="11"/>
        <v>1219.44</v>
      </c>
      <c r="O72" s="88">
        <f t="shared" si="11"/>
        <v>1254.5100000000002</v>
      </c>
      <c r="P72" s="88">
        <f t="shared" si="11"/>
        <v>1268.74</v>
      </c>
      <c r="Q72" s="88">
        <f t="shared" si="11"/>
        <v>1307.94</v>
      </c>
      <c r="R72" s="88">
        <f t="shared" si="11"/>
        <v>1288.4000000000001</v>
      </c>
      <c r="S72" s="88">
        <f t="shared" si="11"/>
        <v>1295.8900000000001</v>
      </c>
      <c r="T72" s="88">
        <f t="shared" si="11"/>
        <v>1257.5900000000001</v>
      </c>
      <c r="U72" s="88">
        <f t="shared" si="11"/>
        <v>1223.97</v>
      </c>
      <c r="V72" s="88">
        <f t="shared" si="11"/>
        <v>1204.74</v>
      </c>
      <c r="W72" s="88">
        <f t="shared" si="11"/>
        <v>1214.7</v>
      </c>
      <c r="X72" s="88">
        <f t="shared" si="11"/>
        <v>1239.03</v>
      </c>
      <c r="Y72" s="88">
        <f t="shared" si="11"/>
        <v>1373.0400000000002</v>
      </c>
      <c r="Z72" s="88">
        <f t="shared" si="11"/>
        <v>1435.74</v>
      </c>
      <c r="AA72" s="88">
        <f t="shared" si="11"/>
        <v>1432.2400000000002</v>
      </c>
      <c r="AB72" s="88">
        <f t="shared" si="11"/>
        <v>1402.3200000000002</v>
      </c>
      <c r="AC72" s="88">
        <f t="shared" si="11"/>
        <v>1373.0400000000002</v>
      </c>
      <c r="AD72" s="88">
        <f t="shared" si="11"/>
        <v>1270.51</v>
      </c>
      <c r="AE72" s="88">
        <f t="shared" si="11"/>
        <v>1229.71</v>
      </c>
      <c r="AF72" s="88">
        <f t="shared" si="11"/>
        <v>1226.04</v>
      </c>
      <c r="AG72" s="71">
        <f>AG69+AG65+AG53+AG49+AG35+AG71</f>
        <v>2068.14</v>
      </c>
      <c r="AH72" s="51">
        <f t="shared" si="2"/>
        <v>1435.74</v>
      </c>
      <c r="AI72" s="52">
        <f t="shared" si="3"/>
        <v>1034.4099999999999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Q73" si="12">IF(B57&lt;0,B57*-1,0)</f>
        <v>0</v>
      </c>
      <c r="C73" s="79">
        <f t="shared" si="12"/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Q74" si="14">IF(B55&lt;0,B55*-1,0)</f>
        <v>0</v>
      </c>
      <c r="C74" s="79">
        <f t="shared" si="14"/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 t="shared" ref="B75:Q75" si="16">IF(B58&lt;0,B58*-1,0)</f>
        <v>0</v>
      </c>
      <c r="C75" s="79">
        <f t="shared" si="16"/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 t="shared" ref="B76:E77" si="18">IF(B55&lt;0,B55*-1,0)</f>
        <v>0</v>
      </c>
      <c r="C76" s="79">
        <f t="shared" si="18"/>
        <v>0</v>
      </c>
      <c r="D76" s="79">
        <f t="shared" si="18"/>
        <v>0</v>
      </c>
      <c r="E76" s="79">
        <f t="shared" si="18"/>
        <v>0</v>
      </c>
      <c r="F76" s="79">
        <f>IF(F56&lt;0,F56*-1,0)</f>
        <v>78</v>
      </c>
      <c r="G76" s="79">
        <f t="shared" ref="G76:AF76" si="19">IF(G56&lt;0,G56*-1,0)</f>
        <v>50</v>
      </c>
      <c r="H76" s="79">
        <f t="shared" si="19"/>
        <v>80</v>
      </c>
      <c r="I76" s="79">
        <f t="shared" si="19"/>
        <v>40</v>
      </c>
      <c r="J76" s="79">
        <f t="shared" si="19"/>
        <v>36</v>
      </c>
      <c r="K76" s="79">
        <f t="shared" si="19"/>
        <v>42</v>
      </c>
      <c r="L76" s="79">
        <f t="shared" si="19"/>
        <v>20</v>
      </c>
      <c r="M76" s="79">
        <f t="shared" si="19"/>
        <v>15</v>
      </c>
      <c r="N76" s="79">
        <f t="shared" si="19"/>
        <v>0</v>
      </c>
      <c r="O76" s="79">
        <f t="shared" si="19"/>
        <v>24.4</v>
      </c>
      <c r="P76" s="79">
        <f t="shared" si="19"/>
        <v>7.3</v>
      </c>
      <c r="Q76" s="79">
        <f t="shared" si="19"/>
        <v>0</v>
      </c>
      <c r="R76" s="79">
        <f t="shared" si="19"/>
        <v>21.3</v>
      </c>
      <c r="S76" s="79">
        <f t="shared" si="19"/>
        <v>13.7</v>
      </c>
      <c r="T76" s="79">
        <f t="shared" si="19"/>
        <v>58.7</v>
      </c>
      <c r="U76" s="79">
        <f t="shared" si="19"/>
        <v>12.4</v>
      </c>
      <c r="V76" s="79">
        <f t="shared" si="19"/>
        <v>28.9</v>
      </c>
      <c r="W76" s="79">
        <f t="shared" si="19"/>
        <v>15.9</v>
      </c>
      <c r="X76" s="79">
        <f t="shared" si="19"/>
        <v>6.3</v>
      </c>
      <c r="Y76" s="79">
        <f t="shared" si="19"/>
        <v>0</v>
      </c>
      <c r="Z76" s="79">
        <f t="shared" si="19"/>
        <v>15</v>
      </c>
      <c r="AA76" s="79">
        <f t="shared" si="19"/>
        <v>0</v>
      </c>
      <c r="AB76" s="79">
        <f t="shared" si="19"/>
        <v>0</v>
      </c>
      <c r="AC76" s="79" t="s">
        <v>217</v>
      </c>
      <c r="AD76" s="79">
        <f t="shared" si="19"/>
        <v>12</v>
      </c>
      <c r="AE76" s="79">
        <f t="shared" si="19"/>
        <v>0</v>
      </c>
      <c r="AF76" s="79">
        <f t="shared" si="19"/>
        <v>22</v>
      </c>
      <c r="AG76" s="89"/>
      <c r="AH76" s="51">
        <f t="shared" ref="AH76:AH88" si="20">MAX(B76:AF76)</f>
        <v>80</v>
      </c>
      <c r="AI76" s="52">
        <f t="shared" ref="AI76:AI88" si="21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205</v>
      </c>
      <c r="B77" s="79">
        <f t="shared" si="18"/>
        <v>65</v>
      </c>
      <c r="C77" s="79">
        <f t="shared" si="18"/>
        <v>55</v>
      </c>
      <c r="D77" s="79">
        <f t="shared" si="18"/>
        <v>54</v>
      </c>
      <c r="E77" s="79">
        <f t="shared" si="18"/>
        <v>20</v>
      </c>
      <c r="F77" s="79">
        <f>IF(F54&lt;0,F54*-1,0)</f>
        <v>0</v>
      </c>
      <c r="G77" s="79">
        <f t="shared" ref="G77:AF77" si="22">IF(G54&lt;0,G54*-1,0)</f>
        <v>0</v>
      </c>
      <c r="H77" s="79">
        <f t="shared" si="22"/>
        <v>0</v>
      </c>
      <c r="I77" s="79">
        <f t="shared" si="22"/>
        <v>0</v>
      </c>
      <c r="J77" s="79">
        <f t="shared" si="22"/>
        <v>0</v>
      </c>
      <c r="K77" s="79">
        <f t="shared" si="22"/>
        <v>0</v>
      </c>
      <c r="L77" s="79">
        <f t="shared" si="22"/>
        <v>0</v>
      </c>
      <c r="M77" s="79">
        <f t="shared" si="22"/>
        <v>0</v>
      </c>
      <c r="N77" s="79">
        <f t="shared" si="22"/>
        <v>0</v>
      </c>
      <c r="O77" s="79">
        <f t="shared" si="22"/>
        <v>0</v>
      </c>
      <c r="P77" s="79">
        <f t="shared" si="22"/>
        <v>0</v>
      </c>
      <c r="Q77" s="79">
        <f t="shared" si="22"/>
        <v>0</v>
      </c>
      <c r="R77" s="79">
        <f t="shared" si="22"/>
        <v>0</v>
      </c>
      <c r="S77" s="79">
        <f t="shared" si="22"/>
        <v>0</v>
      </c>
      <c r="T77" s="79">
        <f t="shared" si="22"/>
        <v>0</v>
      </c>
      <c r="U77" s="79">
        <f t="shared" si="22"/>
        <v>0</v>
      </c>
      <c r="V77" s="79">
        <f t="shared" si="22"/>
        <v>0</v>
      </c>
      <c r="W77" s="79">
        <f t="shared" si="22"/>
        <v>0</v>
      </c>
      <c r="X77" s="79">
        <f t="shared" si="22"/>
        <v>0</v>
      </c>
      <c r="Y77" s="79">
        <f t="shared" si="22"/>
        <v>0</v>
      </c>
      <c r="Z77" s="79">
        <f t="shared" si="22"/>
        <v>0</v>
      </c>
      <c r="AA77" s="79">
        <f t="shared" si="22"/>
        <v>0</v>
      </c>
      <c r="AB77" s="79">
        <f t="shared" si="22"/>
        <v>0</v>
      </c>
      <c r="AC77" s="79">
        <f t="shared" si="22"/>
        <v>0</v>
      </c>
      <c r="AD77" s="79">
        <f t="shared" si="22"/>
        <v>0</v>
      </c>
      <c r="AE77" s="79">
        <f t="shared" si="22"/>
        <v>0</v>
      </c>
      <c r="AF77" s="79">
        <f t="shared" si="22"/>
        <v>0</v>
      </c>
      <c r="AG77" s="89"/>
      <c r="AH77" s="51">
        <f t="shared" si="20"/>
        <v>65</v>
      </c>
      <c r="AI77" s="52">
        <f t="shared" si="21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190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20"/>
        <v>0</v>
      </c>
      <c r="AI78" s="52">
        <f t="shared" si="21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3">SUM(B73:B78)</f>
        <v>65</v>
      </c>
      <c r="C79" s="66">
        <f t="shared" si="23"/>
        <v>55</v>
      </c>
      <c r="D79" s="66">
        <f t="shared" si="23"/>
        <v>54</v>
      </c>
      <c r="E79" s="66">
        <f t="shared" si="23"/>
        <v>20</v>
      </c>
      <c r="F79" s="66">
        <f t="shared" si="23"/>
        <v>78</v>
      </c>
      <c r="G79" s="66">
        <f t="shared" si="23"/>
        <v>50</v>
      </c>
      <c r="H79" s="66">
        <f t="shared" si="23"/>
        <v>80</v>
      </c>
      <c r="I79" s="66">
        <f t="shared" si="23"/>
        <v>40</v>
      </c>
      <c r="J79" s="66">
        <f t="shared" si="23"/>
        <v>36</v>
      </c>
      <c r="K79" s="66">
        <f t="shared" si="23"/>
        <v>42</v>
      </c>
      <c r="L79" s="66">
        <f t="shared" si="23"/>
        <v>20</v>
      </c>
      <c r="M79" s="66">
        <f t="shared" si="23"/>
        <v>15</v>
      </c>
      <c r="N79" s="66">
        <f t="shared" si="23"/>
        <v>0</v>
      </c>
      <c r="O79" s="66">
        <f t="shared" si="23"/>
        <v>24.4</v>
      </c>
      <c r="P79" s="66">
        <f t="shared" si="23"/>
        <v>7.3</v>
      </c>
      <c r="Q79" s="66">
        <f t="shared" si="23"/>
        <v>0</v>
      </c>
      <c r="R79" s="66">
        <f t="shared" si="23"/>
        <v>21.3</v>
      </c>
      <c r="S79" s="66">
        <f t="shared" si="23"/>
        <v>13.7</v>
      </c>
      <c r="T79" s="66">
        <f t="shared" si="23"/>
        <v>58.7</v>
      </c>
      <c r="U79" s="66">
        <f t="shared" si="23"/>
        <v>12.4</v>
      </c>
      <c r="V79" s="66">
        <f t="shared" si="23"/>
        <v>28.9</v>
      </c>
      <c r="W79" s="66">
        <f t="shared" si="23"/>
        <v>15.9</v>
      </c>
      <c r="X79" s="66">
        <f t="shared" si="23"/>
        <v>6.3</v>
      </c>
      <c r="Y79" s="66">
        <f t="shared" si="23"/>
        <v>0</v>
      </c>
      <c r="Z79" s="66">
        <f t="shared" si="23"/>
        <v>15</v>
      </c>
      <c r="AA79" s="66">
        <f t="shared" si="23"/>
        <v>0</v>
      </c>
      <c r="AB79" s="66">
        <f t="shared" si="23"/>
        <v>0</v>
      </c>
      <c r="AC79" s="66">
        <f t="shared" si="23"/>
        <v>0</v>
      </c>
      <c r="AD79" s="66">
        <f t="shared" si="23"/>
        <v>12</v>
      </c>
      <c r="AE79" s="66">
        <f t="shared" si="23"/>
        <v>0</v>
      </c>
      <c r="AF79" s="66">
        <f t="shared" si="23"/>
        <v>22</v>
      </c>
      <c r="AG79" s="71">
        <f t="shared" si="23"/>
        <v>0</v>
      </c>
      <c r="AH79" s="51">
        <f t="shared" si="20"/>
        <v>80</v>
      </c>
      <c r="AI79" s="52">
        <f t="shared" si="21"/>
        <v>0</v>
      </c>
      <c r="AK79" s="53"/>
    </row>
    <row r="80" spans="1:88" s="1" customFormat="1" ht="15.75" thickBot="1" x14ac:dyDescent="0.3">
      <c r="A80" s="65" t="s">
        <v>86</v>
      </c>
      <c r="B80" s="66">
        <f t="shared" ref="B80:AG80" si="24">SUM(B67:B79)</f>
        <v>2371.08</v>
      </c>
      <c r="C80" s="66">
        <f t="shared" si="24"/>
        <v>2359</v>
      </c>
      <c r="D80" s="66">
        <f t="shared" si="24"/>
        <v>2296.66</v>
      </c>
      <c r="E80" s="66">
        <f t="shared" si="24"/>
        <v>2249.1999999999998</v>
      </c>
      <c r="F80" s="66">
        <f t="shared" si="24"/>
        <v>2224.8199999999997</v>
      </c>
      <c r="G80" s="66">
        <f t="shared" si="24"/>
        <v>2294.7800000000002</v>
      </c>
      <c r="H80" s="66">
        <f t="shared" si="24"/>
        <v>2361.08</v>
      </c>
      <c r="I80" s="66">
        <f t="shared" si="24"/>
        <v>2332.5</v>
      </c>
      <c r="J80" s="66">
        <f t="shared" si="24"/>
        <v>2402.88</v>
      </c>
      <c r="K80" s="66">
        <f t="shared" si="24"/>
        <v>2472.2600000000002</v>
      </c>
      <c r="L80" s="66">
        <f t="shared" si="24"/>
        <v>2522.64</v>
      </c>
      <c r="M80" s="66">
        <f t="shared" si="24"/>
        <v>2407.48</v>
      </c>
      <c r="N80" s="66">
        <f t="shared" si="24"/>
        <v>2438.88</v>
      </c>
      <c r="O80" s="66">
        <f t="shared" si="24"/>
        <v>2557.8200000000006</v>
      </c>
      <c r="P80" s="66">
        <f t="shared" si="24"/>
        <v>2552.0800000000004</v>
      </c>
      <c r="Q80" s="66">
        <f t="shared" si="24"/>
        <v>2615.88</v>
      </c>
      <c r="R80" s="66">
        <f t="shared" si="24"/>
        <v>2619.4000000000005</v>
      </c>
      <c r="S80" s="66">
        <f t="shared" si="24"/>
        <v>2619.1799999999998</v>
      </c>
      <c r="T80" s="66">
        <f t="shared" si="24"/>
        <v>2632.58</v>
      </c>
      <c r="U80" s="66">
        <f t="shared" si="24"/>
        <v>2472.7400000000002</v>
      </c>
      <c r="V80" s="66">
        <f t="shared" si="24"/>
        <v>2467.2800000000002</v>
      </c>
      <c r="W80" s="66">
        <f>SUM(W67:W79)</f>
        <v>2461.2000000000003</v>
      </c>
      <c r="X80" s="66">
        <f t="shared" si="24"/>
        <v>2490.6600000000003</v>
      </c>
      <c r="Y80" s="66">
        <f t="shared" si="24"/>
        <v>2746.0800000000004</v>
      </c>
      <c r="Z80" s="66">
        <f t="shared" si="24"/>
        <v>2901.48</v>
      </c>
      <c r="AA80" s="66">
        <f t="shared" si="24"/>
        <v>2864.4800000000005</v>
      </c>
      <c r="AB80" s="66">
        <f t="shared" si="24"/>
        <v>2804.6400000000003</v>
      </c>
      <c r="AC80" s="66">
        <f t="shared" si="24"/>
        <v>2746.0800000000004</v>
      </c>
      <c r="AD80" s="66">
        <f t="shared" si="24"/>
        <v>2565.02</v>
      </c>
      <c r="AE80" s="66">
        <f t="shared" si="24"/>
        <v>2459.42</v>
      </c>
      <c r="AF80" s="66">
        <f t="shared" si="24"/>
        <v>2496.08</v>
      </c>
      <c r="AG80" s="71">
        <f t="shared" si="24"/>
        <v>4208.08</v>
      </c>
      <c r="AH80" s="51">
        <f t="shared" si="20"/>
        <v>2901.48</v>
      </c>
      <c r="AI80" s="52">
        <f t="shared" si="21"/>
        <v>2224.8199999999997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50</v>
      </c>
      <c r="C81" s="91">
        <v>50.030999999999999</v>
      </c>
      <c r="D81" s="91">
        <v>49.93</v>
      </c>
      <c r="E81" s="91">
        <v>49.93</v>
      </c>
      <c r="F81" s="91">
        <v>49.981999999999999</v>
      </c>
      <c r="G81" s="91">
        <v>50.079000000000001</v>
      </c>
      <c r="H81" s="91">
        <v>50.033999999999999</v>
      </c>
      <c r="I81" s="91">
        <v>49.936999999999998</v>
      </c>
      <c r="J81" s="91">
        <v>49.929000000000002</v>
      </c>
      <c r="K81" s="91">
        <v>50.003999999999998</v>
      </c>
      <c r="L81" s="91">
        <v>50.081000000000003</v>
      </c>
      <c r="M81" s="91">
        <v>50.02</v>
      </c>
      <c r="N81" s="91">
        <v>50.02</v>
      </c>
      <c r="O81" s="91">
        <v>50.030999999999999</v>
      </c>
      <c r="P81" s="91">
        <v>50.046999999999997</v>
      </c>
      <c r="Q81" s="91">
        <v>50.036999999999999</v>
      </c>
      <c r="R81" s="91">
        <v>50.078000000000003</v>
      </c>
      <c r="S81" s="91">
        <v>50.002000000000002</v>
      </c>
      <c r="T81" s="91">
        <v>50.012999999999998</v>
      </c>
      <c r="U81" s="91">
        <v>49.786999999999999</v>
      </c>
      <c r="V81" s="91">
        <v>49.856000000000002</v>
      </c>
      <c r="W81" s="91">
        <v>50.024000000000001</v>
      </c>
      <c r="X81" s="91">
        <v>49.973999999999997</v>
      </c>
      <c r="Y81" s="91">
        <v>49.795999999999999</v>
      </c>
      <c r="Z81" s="91">
        <v>49.795999999999999</v>
      </c>
      <c r="AA81" s="91">
        <v>50.106000000000002</v>
      </c>
      <c r="AB81" s="91">
        <v>50.061999999999998</v>
      </c>
      <c r="AC81" s="91">
        <v>49.997999999999998</v>
      </c>
      <c r="AD81" s="91">
        <v>50.057000000000002</v>
      </c>
      <c r="AE81" s="91">
        <v>50.06</v>
      </c>
      <c r="AF81" s="92">
        <v>50.04</v>
      </c>
      <c r="AG81" s="93"/>
      <c r="AH81" s="51">
        <f t="shared" si="20"/>
        <v>50.106000000000002</v>
      </c>
      <c r="AI81" s="52">
        <f t="shared" si="21"/>
        <v>49.786999999999999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126.8</v>
      </c>
      <c r="C82" s="67">
        <v>126.5</v>
      </c>
      <c r="D82" s="67">
        <v>126.3</v>
      </c>
      <c r="E82" s="67">
        <v>126.3</v>
      </c>
      <c r="F82" s="67">
        <v>126.3</v>
      </c>
      <c r="G82" s="67">
        <v>127.2</v>
      </c>
      <c r="H82" s="67">
        <v>127.9</v>
      </c>
      <c r="I82" s="67">
        <v>126.5</v>
      </c>
      <c r="J82" s="67">
        <v>126.2</v>
      </c>
      <c r="K82" s="67">
        <v>126.2</v>
      </c>
      <c r="L82" s="67">
        <v>124.4</v>
      </c>
      <c r="M82" s="67">
        <v>124.5</v>
      </c>
      <c r="N82" s="67">
        <v>122</v>
      </c>
      <c r="O82" s="67">
        <v>123.9</v>
      </c>
      <c r="P82" s="67">
        <v>122.5</v>
      </c>
      <c r="Q82" s="67">
        <v>122.2</v>
      </c>
      <c r="R82" s="67">
        <v>122.2</v>
      </c>
      <c r="S82" s="95">
        <v>122.2</v>
      </c>
      <c r="T82" s="95">
        <v>124.4</v>
      </c>
      <c r="U82" s="95">
        <v>124.3</v>
      </c>
      <c r="V82" s="95">
        <v>123.9</v>
      </c>
      <c r="W82" s="95">
        <v>126.1</v>
      </c>
      <c r="X82" s="95">
        <v>125.6</v>
      </c>
      <c r="Y82" s="95">
        <v>126.1</v>
      </c>
      <c r="Z82" s="95">
        <v>126.1</v>
      </c>
      <c r="AA82" s="67">
        <v>125.8</v>
      </c>
      <c r="AB82" s="67">
        <v>124.4</v>
      </c>
      <c r="AC82" s="67">
        <v>125.5</v>
      </c>
      <c r="AD82" s="67">
        <v>126.8</v>
      </c>
      <c r="AE82" s="67">
        <v>127.3</v>
      </c>
      <c r="AF82" s="96">
        <v>126.6</v>
      </c>
      <c r="AG82" s="97"/>
      <c r="AH82" s="51">
        <f t="shared" si="20"/>
        <v>127.9</v>
      </c>
      <c r="AI82" s="52">
        <f t="shared" si="21"/>
        <v>122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130.4</v>
      </c>
      <c r="C83" s="67">
        <v>130.4</v>
      </c>
      <c r="D83" s="67">
        <v>130</v>
      </c>
      <c r="E83" s="67">
        <v>130</v>
      </c>
      <c r="F83" s="67">
        <v>130.19999999999999</v>
      </c>
      <c r="G83" s="67">
        <v>130.4</v>
      </c>
      <c r="H83" s="67">
        <v>130.6</v>
      </c>
      <c r="I83" s="67">
        <v>128.9</v>
      </c>
      <c r="J83" s="67">
        <v>128.5</v>
      </c>
      <c r="K83" s="67">
        <v>128.5</v>
      </c>
      <c r="L83" s="67">
        <v>126.7</v>
      </c>
      <c r="M83" s="67">
        <v>126.9</v>
      </c>
      <c r="N83" s="67">
        <v>124</v>
      </c>
      <c r="O83" s="67">
        <v>126.3</v>
      </c>
      <c r="P83" s="67">
        <v>125.6</v>
      </c>
      <c r="Q83" s="67">
        <v>125.1</v>
      </c>
      <c r="R83" s="67">
        <v>125.1</v>
      </c>
      <c r="S83" s="95">
        <v>125.4</v>
      </c>
      <c r="T83" s="95">
        <v>127</v>
      </c>
      <c r="U83" s="95">
        <v>126.5</v>
      </c>
      <c r="V83" s="95">
        <v>126.5</v>
      </c>
      <c r="W83" s="95">
        <v>128.5</v>
      </c>
      <c r="X83" s="95">
        <v>128.5</v>
      </c>
      <c r="Y83" s="95">
        <v>128.30000000000001</v>
      </c>
      <c r="Z83" s="95">
        <v>128.30000000000001</v>
      </c>
      <c r="AA83" s="67">
        <v>128.9</v>
      </c>
      <c r="AB83" s="67">
        <v>127.8</v>
      </c>
      <c r="AC83" s="67">
        <v>129</v>
      </c>
      <c r="AD83" s="67">
        <v>130.19999999999999</v>
      </c>
      <c r="AE83" s="67">
        <v>131</v>
      </c>
      <c r="AF83" s="96">
        <v>130.1</v>
      </c>
      <c r="AG83" s="97"/>
      <c r="AH83" s="51">
        <f t="shared" si="20"/>
        <v>131</v>
      </c>
      <c r="AI83" s="52">
        <f t="shared" si="21"/>
        <v>124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129.9</v>
      </c>
      <c r="C84" s="67">
        <v>130.19999999999999</v>
      </c>
      <c r="D84" s="67">
        <v>130.4</v>
      </c>
      <c r="E84" s="67">
        <v>130.4</v>
      </c>
      <c r="F84" s="67">
        <v>129.9</v>
      </c>
      <c r="G84" s="67">
        <v>131.19999999999999</v>
      </c>
      <c r="H84" s="67">
        <v>128.30000000000001</v>
      </c>
      <c r="I84" s="67">
        <v>128</v>
      </c>
      <c r="J84" s="67">
        <v>128.1</v>
      </c>
      <c r="K84" s="67">
        <v>129.4</v>
      </c>
      <c r="L84" s="67">
        <v>125.6</v>
      </c>
      <c r="M84" s="67">
        <v>126.7</v>
      </c>
      <c r="N84" s="67">
        <v>127.5</v>
      </c>
      <c r="O84" s="67">
        <v>128.1</v>
      </c>
      <c r="P84" s="67">
        <v>127.9</v>
      </c>
      <c r="Q84" s="67">
        <v>126.9</v>
      </c>
      <c r="R84" s="67">
        <v>127.5</v>
      </c>
      <c r="S84" s="67">
        <v>125.6</v>
      </c>
      <c r="T84" s="67">
        <v>129</v>
      </c>
      <c r="U84" s="67">
        <v>128.69999999999999</v>
      </c>
      <c r="V84" s="67">
        <v>128.9</v>
      </c>
      <c r="W84" s="67">
        <v>129.9</v>
      </c>
      <c r="X84" s="67">
        <v>129.9</v>
      </c>
      <c r="Y84" s="67">
        <v>127.3</v>
      </c>
      <c r="Z84" s="67">
        <v>127.3</v>
      </c>
      <c r="AA84" s="67">
        <v>128.80000000000001</v>
      </c>
      <c r="AB84" s="67">
        <v>127</v>
      </c>
      <c r="AC84" s="67">
        <v>127</v>
      </c>
      <c r="AD84" s="67">
        <v>128.69999999999999</v>
      </c>
      <c r="AE84" s="67">
        <v>128.4</v>
      </c>
      <c r="AF84" s="96">
        <v>130.4</v>
      </c>
      <c r="AG84" s="97"/>
      <c r="AH84" s="51">
        <f t="shared" si="20"/>
        <v>131.19999999999999</v>
      </c>
      <c r="AI84" s="52">
        <f t="shared" si="21"/>
        <v>125.6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133.1</v>
      </c>
      <c r="C85" s="67">
        <v>133.5</v>
      </c>
      <c r="D85" s="67">
        <v>134.4</v>
      </c>
      <c r="E85" s="67">
        <v>134.4</v>
      </c>
      <c r="F85" s="67">
        <v>134.19999999999999</v>
      </c>
      <c r="G85" s="67">
        <v>135.19999999999999</v>
      </c>
      <c r="H85" s="67">
        <v>132.4</v>
      </c>
      <c r="I85" s="67">
        <v>133.1</v>
      </c>
      <c r="J85" s="67">
        <v>133.19999999999999</v>
      </c>
      <c r="K85" s="67">
        <v>133.6</v>
      </c>
      <c r="L85" s="67">
        <v>129.9</v>
      </c>
      <c r="M85" s="67">
        <v>130</v>
      </c>
      <c r="N85" s="67">
        <v>131.6</v>
      </c>
      <c r="O85" s="67">
        <v>132.1</v>
      </c>
      <c r="P85" s="67">
        <v>131.9</v>
      </c>
      <c r="Q85" s="67">
        <v>130.69999999999999</v>
      </c>
      <c r="R85" s="67">
        <v>130.9</v>
      </c>
      <c r="S85" s="67">
        <v>128.9</v>
      </c>
      <c r="T85" s="67">
        <v>132.4</v>
      </c>
      <c r="U85" s="67">
        <v>131.9</v>
      </c>
      <c r="V85" s="67">
        <v>132.4</v>
      </c>
      <c r="W85" s="67">
        <v>133.19999999999999</v>
      </c>
      <c r="X85" s="67">
        <v>133.19999999999999</v>
      </c>
      <c r="Y85" s="67">
        <v>130.6</v>
      </c>
      <c r="Z85" s="67">
        <v>130.6</v>
      </c>
      <c r="AA85" s="67">
        <v>132.30000000000001</v>
      </c>
      <c r="AB85" s="67">
        <v>131.5</v>
      </c>
      <c r="AC85" s="67">
        <v>131.5</v>
      </c>
      <c r="AD85" s="67">
        <v>133.4</v>
      </c>
      <c r="AE85" s="67">
        <v>133.5</v>
      </c>
      <c r="AF85" s="96">
        <v>133.5</v>
      </c>
      <c r="AG85" s="97"/>
      <c r="AH85" s="51">
        <f t="shared" si="20"/>
        <v>135.19999999999999</v>
      </c>
      <c r="AI85" s="52">
        <f t="shared" si="21"/>
        <v>128.9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136.4</v>
      </c>
      <c r="C86" s="99">
        <v>129</v>
      </c>
      <c r="D86" s="99">
        <v>132</v>
      </c>
      <c r="E86" s="99">
        <v>132</v>
      </c>
      <c r="F86" s="99">
        <v>133.69999999999999</v>
      </c>
      <c r="G86" s="99">
        <v>136.6</v>
      </c>
      <c r="H86" s="99">
        <v>133.1</v>
      </c>
      <c r="I86" s="99">
        <v>131.19999999999999</v>
      </c>
      <c r="J86" s="99">
        <v>130</v>
      </c>
      <c r="K86" s="99">
        <v>135.30000000000001</v>
      </c>
      <c r="L86" s="99">
        <v>133</v>
      </c>
      <c r="M86" s="99">
        <v>132</v>
      </c>
      <c r="N86" s="99">
        <v>134.69999999999999</v>
      </c>
      <c r="O86" s="99">
        <v>137.1</v>
      </c>
      <c r="P86" s="99">
        <v>133.30000000000001</v>
      </c>
      <c r="Q86" s="99">
        <v>128.1</v>
      </c>
      <c r="R86" s="99">
        <v>132.80000000000001</v>
      </c>
      <c r="S86" s="99">
        <v>131.69999999999999</v>
      </c>
      <c r="T86" s="99">
        <v>131.4</v>
      </c>
      <c r="U86" s="99">
        <v>137.5</v>
      </c>
      <c r="V86" s="99">
        <v>134.6</v>
      </c>
      <c r="W86" s="99">
        <v>133.1</v>
      </c>
      <c r="X86" s="99">
        <v>133.1</v>
      </c>
      <c r="Y86" s="99">
        <v>133.80000000000001</v>
      </c>
      <c r="Z86" s="99">
        <v>133.80000000000001</v>
      </c>
      <c r="AA86" s="99">
        <v>134.69999999999999</v>
      </c>
      <c r="AB86" s="99">
        <v>129.9</v>
      </c>
      <c r="AC86" s="99">
        <v>131.19999999999999</v>
      </c>
      <c r="AD86" s="99">
        <v>136.19999999999999</v>
      </c>
      <c r="AE86" s="99">
        <v>133.9</v>
      </c>
      <c r="AF86" s="100">
        <v>136.19999999999999</v>
      </c>
      <c r="AG86" s="101"/>
      <c r="AH86" s="51">
        <f t="shared" si="20"/>
        <v>137.5</v>
      </c>
      <c r="AI86" s="52">
        <f t="shared" si="21"/>
        <v>128.1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127.9</v>
      </c>
      <c r="C87" s="67">
        <v>121.8</v>
      </c>
      <c r="D87" s="67">
        <v>127.2</v>
      </c>
      <c r="E87" s="67">
        <v>127.2</v>
      </c>
      <c r="F87" s="67">
        <v>130.5</v>
      </c>
      <c r="G87" s="67">
        <v>133.80000000000001</v>
      </c>
      <c r="H87" s="67">
        <v>130.4</v>
      </c>
      <c r="I87" s="67">
        <v>128</v>
      </c>
      <c r="J87" s="67">
        <v>126</v>
      </c>
      <c r="K87" s="67">
        <v>135.30000000000001</v>
      </c>
      <c r="L87" s="67">
        <v>127.3</v>
      </c>
      <c r="M87" s="67">
        <v>122</v>
      </c>
      <c r="N87" s="67">
        <v>127</v>
      </c>
      <c r="O87" s="67">
        <v>136.69999999999999</v>
      </c>
      <c r="P87" s="67">
        <v>130.69999999999999</v>
      </c>
      <c r="Q87" s="67">
        <v>124.6</v>
      </c>
      <c r="R87" s="67">
        <v>130.19999999999999</v>
      </c>
      <c r="S87" s="67">
        <v>129.1</v>
      </c>
      <c r="T87" s="67">
        <v>123.7</v>
      </c>
      <c r="U87" s="67">
        <v>132.4</v>
      </c>
      <c r="V87" s="67">
        <v>128.9</v>
      </c>
      <c r="W87" s="67">
        <v>130</v>
      </c>
      <c r="X87" s="67">
        <v>130</v>
      </c>
      <c r="Y87" s="67">
        <v>125.7</v>
      </c>
      <c r="Z87" s="67">
        <v>125.7</v>
      </c>
      <c r="AA87" s="67">
        <v>132.1</v>
      </c>
      <c r="AB87" s="67">
        <v>121.4</v>
      </c>
      <c r="AC87" s="67">
        <v>124.2</v>
      </c>
      <c r="AD87" s="67">
        <v>133.4</v>
      </c>
      <c r="AE87" s="67">
        <v>129.30000000000001</v>
      </c>
      <c r="AF87" s="96">
        <v>131.80000000000001</v>
      </c>
      <c r="AG87" s="97"/>
      <c r="AH87" s="51">
        <f t="shared" si="20"/>
        <v>136.69999999999999</v>
      </c>
      <c r="AI87" s="52">
        <f t="shared" si="21"/>
        <v>121.4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66.5</v>
      </c>
      <c r="C88" s="102">
        <v>66.599999999999994</v>
      </c>
      <c r="D88" s="102">
        <v>66.3</v>
      </c>
      <c r="E88" s="102">
        <v>66.3</v>
      </c>
      <c r="F88" s="102">
        <v>66.3</v>
      </c>
      <c r="G88" s="102">
        <v>66.5</v>
      </c>
      <c r="H88" s="102">
        <v>66.400000000000006</v>
      </c>
      <c r="I88" s="102">
        <v>65.599999999999994</v>
      </c>
      <c r="J88" s="102">
        <v>65.400000000000006</v>
      </c>
      <c r="K88" s="102">
        <v>65.3</v>
      </c>
      <c r="L88" s="102">
        <v>64.3</v>
      </c>
      <c r="M88" s="102">
        <v>64.7</v>
      </c>
      <c r="N88" s="102">
        <v>63.3</v>
      </c>
      <c r="O88" s="102">
        <v>64.400000000000006</v>
      </c>
      <c r="P88" s="102">
        <v>64.099999999999994</v>
      </c>
      <c r="Q88" s="102">
        <v>63.5</v>
      </c>
      <c r="R88" s="102">
        <v>63.4</v>
      </c>
      <c r="S88" s="102">
        <v>63.5</v>
      </c>
      <c r="T88" s="102">
        <v>64.5</v>
      </c>
      <c r="U88" s="102">
        <v>64.3</v>
      </c>
      <c r="V88" s="102">
        <v>64.099999999999994</v>
      </c>
      <c r="W88" s="102">
        <v>65.3</v>
      </c>
      <c r="X88" s="102">
        <v>65.3</v>
      </c>
      <c r="Y88" s="102">
        <v>65.3</v>
      </c>
      <c r="Z88" s="102">
        <v>65.3</v>
      </c>
      <c r="AA88" s="102">
        <v>65.8</v>
      </c>
      <c r="AB88" s="102">
        <v>65.400000000000006</v>
      </c>
      <c r="AC88" s="102">
        <v>65.900000000000006</v>
      </c>
      <c r="AD88" s="102">
        <v>66.5</v>
      </c>
      <c r="AE88" s="102">
        <v>66.8</v>
      </c>
      <c r="AF88" s="103">
        <v>66.099999999999994</v>
      </c>
      <c r="AG88" s="104"/>
      <c r="AH88" s="51">
        <f t="shared" si="20"/>
        <v>66.8</v>
      </c>
      <c r="AI88" s="52">
        <f t="shared" si="21"/>
        <v>63.3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SUM(B14,B17,B20:B21,B39,B41:B42,B44,B46,B91:B94,B98,B104,B110,B119,B121,B133,B140,B143:B144,B151,B153,B155,B159:B161,B163:B165,B170,B176:B177,B179:B181,B189,B194)</f>
        <v>154.04</v>
      </c>
      <c r="C90" s="109">
        <f t="shared" ref="C90:AF90" si="25">SUM(C14,C17,C20:C21,C39,C41:C42,C44,C46,C91:C94,C98,C104,C110,C119,C121,C133,C140,C143:C144,C151,C153,C155,C159:C161,C163:C165,C170,C176:C177,C179:C181,C189,C194)</f>
        <v>155.23999999999998</v>
      </c>
      <c r="D90" s="109">
        <f t="shared" si="25"/>
        <v>140.74</v>
      </c>
      <c r="E90" s="109">
        <f t="shared" si="25"/>
        <v>155.93999999999997</v>
      </c>
      <c r="F90" s="109">
        <f t="shared" si="25"/>
        <v>156.83999999999997</v>
      </c>
      <c r="G90" s="109">
        <f t="shared" si="25"/>
        <v>167.93999999999997</v>
      </c>
      <c r="H90" s="109">
        <f t="shared" si="25"/>
        <v>214.73999999999998</v>
      </c>
      <c r="I90" s="109">
        <f t="shared" si="25"/>
        <v>252.74</v>
      </c>
      <c r="J90" s="109">
        <f t="shared" si="25"/>
        <v>252.04</v>
      </c>
      <c r="K90" s="109">
        <f t="shared" si="25"/>
        <v>271.34000000000003</v>
      </c>
      <c r="L90" s="109">
        <f t="shared" si="25"/>
        <v>288.24000000000007</v>
      </c>
      <c r="M90" s="109">
        <f t="shared" si="25"/>
        <v>113.44000000000001</v>
      </c>
      <c r="N90" s="109">
        <f t="shared" si="25"/>
        <v>282.74</v>
      </c>
      <c r="O90" s="109">
        <f t="shared" si="25"/>
        <v>276.03999999999996</v>
      </c>
      <c r="P90" s="109">
        <f t="shared" si="25"/>
        <v>267.74</v>
      </c>
      <c r="Q90" s="109">
        <f t="shared" si="25"/>
        <v>274.44</v>
      </c>
      <c r="R90" s="109">
        <f t="shared" si="25"/>
        <v>279.04000000000008</v>
      </c>
      <c r="S90" s="109">
        <f t="shared" si="25"/>
        <v>275.44</v>
      </c>
      <c r="T90" s="109">
        <f t="shared" si="25"/>
        <v>269.34000000000003</v>
      </c>
      <c r="U90" s="109">
        <f t="shared" si="25"/>
        <v>271.14000000000004</v>
      </c>
      <c r="V90" s="109">
        <f t="shared" si="25"/>
        <v>272.44000000000005</v>
      </c>
      <c r="W90" s="109">
        <f t="shared" si="25"/>
        <v>284.94</v>
      </c>
      <c r="X90" s="109">
        <f t="shared" si="25"/>
        <v>299.94000000000005</v>
      </c>
      <c r="Y90" s="109">
        <f t="shared" si="25"/>
        <v>326.94000000000005</v>
      </c>
      <c r="Z90" s="109">
        <f t="shared" si="25"/>
        <v>319.64000000000004</v>
      </c>
      <c r="AA90" s="109">
        <f t="shared" si="25"/>
        <v>301.74</v>
      </c>
      <c r="AB90" s="109">
        <f t="shared" si="25"/>
        <v>278.84000000000003</v>
      </c>
      <c r="AC90" s="109">
        <f t="shared" si="25"/>
        <v>259.1400000000001</v>
      </c>
      <c r="AD90" s="109">
        <f t="shared" si="25"/>
        <v>201.44</v>
      </c>
      <c r="AE90" s="109">
        <f t="shared" si="25"/>
        <v>169.04000000000002</v>
      </c>
      <c r="AF90" s="109">
        <f t="shared" si="25"/>
        <v>145.04</v>
      </c>
      <c r="AG90" s="110"/>
      <c r="AH90" s="51">
        <f>MAX(B90:AF90)</f>
        <v>326.94000000000005</v>
      </c>
      <c r="AI90" s="52">
        <f>MIN(B90:AF90)</f>
        <v>113.44000000000001</v>
      </c>
    </row>
    <row r="91" spans="1:88" x14ac:dyDescent="0.25">
      <c r="A91" s="111" t="s">
        <v>58</v>
      </c>
      <c r="B91" s="79">
        <v>17.8</v>
      </c>
      <c r="C91" s="79">
        <v>15</v>
      </c>
      <c r="D91" s="79">
        <v>4.3</v>
      </c>
      <c r="E91" s="79">
        <v>1.2</v>
      </c>
      <c r="F91" s="112">
        <v>23.1</v>
      </c>
      <c r="G91" s="112">
        <v>20</v>
      </c>
      <c r="H91" s="112">
        <v>11</v>
      </c>
      <c r="I91" s="112">
        <v>17.3</v>
      </c>
      <c r="J91" s="112">
        <v>14.1</v>
      </c>
      <c r="K91" s="112">
        <v>10.5</v>
      </c>
      <c r="L91" s="49">
        <v>0.8</v>
      </c>
      <c r="M91" s="112">
        <v>4.3</v>
      </c>
      <c r="N91" s="112">
        <v>8</v>
      </c>
      <c r="O91" s="112">
        <v>14.4</v>
      </c>
      <c r="P91" s="112">
        <v>12.5</v>
      </c>
      <c r="Q91" s="112">
        <v>6.7</v>
      </c>
      <c r="R91" s="112">
        <v>9.8000000000000007</v>
      </c>
      <c r="S91" s="49">
        <v>9.3000000000000007</v>
      </c>
      <c r="T91" s="49">
        <v>9.6</v>
      </c>
      <c r="U91" s="49">
        <v>23.5</v>
      </c>
      <c r="V91" s="112">
        <v>23.5</v>
      </c>
      <c r="W91" s="112">
        <v>29.7</v>
      </c>
      <c r="X91" s="112">
        <v>28.2</v>
      </c>
      <c r="Y91" s="112">
        <v>10.4</v>
      </c>
      <c r="Z91" s="112">
        <v>0</v>
      </c>
      <c r="AA91" s="49">
        <v>1.7</v>
      </c>
      <c r="AB91" s="49">
        <v>-2.1</v>
      </c>
      <c r="AC91" s="49">
        <v>-3.5</v>
      </c>
      <c r="AD91" s="49">
        <v>7</v>
      </c>
      <c r="AE91" s="49">
        <v>5.4</v>
      </c>
      <c r="AF91" s="113">
        <v>9.6</v>
      </c>
      <c r="AG91" s="114">
        <v>75</v>
      </c>
      <c r="AH91" s="51">
        <f>IF(ABS(MAX(B91:AF91))&gt;ABS(MIN(B91:AF91)),MAX(B91:AF91),MIN(B91:AF91))</f>
        <v>29.7</v>
      </c>
      <c r="AI91" s="115">
        <f>INDEX($B$9:$AF$9,1,MATCH(AH91,B91:AF91,0))</f>
        <v>0.75</v>
      </c>
    </row>
    <row r="92" spans="1:88" x14ac:dyDescent="0.25">
      <c r="A92" s="116" t="s">
        <v>59</v>
      </c>
      <c r="B92" s="80">
        <v>-85</v>
      </c>
      <c r="C92" s="80">
        <v>-83</v>
      </c>
      <c r="D92" s="80">
        <v>-52</v>
      </c>
      <c r="E92" s="80">
        <v>-39</v>
      </c>
      <c r="F92" s="80">
        <v>-60</v>
      </c>
      <c r="G92" s="80">
        <v>-47</v>
      </c>
      <c r="H92" s="80">
        <v>-44</v>
      </c>
      <c r="I92" s="80">
        <v>-30</v>
      </c>
      <c r="J92" s="80">
        <v>-30</v>
      </c>
      <c r="K92" s="80">
        <v>-22</v>
      </c>
      <c r="L92" s="80">
        <v>-15</v>
      </c>
      <c r="M92" s="80">
        <v>-21</v>
      </c>
      <c r="N92" s="80">
        <v>-22</v>
      </c>
      <c r="O92" s="80">
        <v>-28.8</v>
      </c>
      <c r="P92" s="80">
        <v>-29.4</v>
      </c>
      <c r="Q92" s="80">
        <v>-24.4</v>
      </c>
      <c r="R92" s="80">
        <v>-22.1</v>
      </c>
      <c r="S92" s="80">
        <v>-27.3</v>
      </c>
      <c r="T92" s="80">
        <v>-26.4</v>
      </c>
      <c r="U92" s="80">
        <v>-8.5</v>
      </c>
      <c r="V92" s="80">
        <v>-22.1</v>
      </c>
      <c r="W92" s="80">
        <v>-22</v>
      </c>
      <c r="X92" s="80">
        <v>-19.5</v>
      </c>
      <c r="Y92" s="80">
        <v>-7</v>
      </c>
      <c r="Z92" s="80">
        <v>-6.6</v>
      </c>
      <c r="AA92" s="67">
        <v>-19.3</v>
      </c>
      <c r="AB92" s="67">
        <v>-27.7</v>
      </c>
      <c r="AC92" s="67">
        <v>-38</v>
      </c>
      <c r="AD92" s="67">
        <v>-62</v>
      </c>
      <c r="AE92" s="67">
        <v>-74</v>
      </c>
      <c r="AF92" s="117">
        <v>-50</v>
      </c>
      <c r="AG92" s="114">
        <v>240</v>
      </c>
      <c r="AH92" s="51">
        <f>IF(ABS(MAX(B92:AF92))&gt;ABS(MIN(B92:AF92)),MAX(B92:AF92),MIN(B92:AF92))</f>
        <v>-85</v>
      </c>
      <c r="AI92" s="115">
        <f>INDEX($B$9:$AF$9,1,MATCH(AH92,B92:AF92,0))</f>
        <v>4.1666666666666664E-2</v>
      </c>
    </row>
    <row r="93" spans="1:88" x14ac:dyDescent="0.25">
      <c r="A93" s="116" t="s">
        <v>60</v>
      </c>
      <c r="B93" s="80">
        <v>-9</v>
      </c>
      <c r="C93" s="80">
        <v>-6.7</v>
      </c>
      <c r="D93" s="80">
        <v>-6.3</v>
      </c>
      <c r="E93" s="80">
        <v>-1</v>
      </c>
      <c r="F93" s="80">
        <v>-1</v>
      </c>
      <c r="G93" s="80">
        <v>0.2</v>
      </c>
      <c r="H93" s="80">
        <v>9.9</v>
      </c>
      <c r="I93" s="80">
        <v>15.5</v>
      </c>
      <c r="J93" s="80">
        <v>15.8</v>
      </c>
      <c r="K93" s="80">
        <v>17.600000000000001</v>
      </c>
      <c r="L93" s="80">
        <v>18.8</v>
      </c>
      <c r="M93" s="80">
        <v>15.4</v>
      </c>
      <c r="N93" s="80">
        <v>10</v>
      </c>
      <c r="O93" s="80">
        <v>9.1999999999999993</v>
      </c>
      <c r="P93" s="80">
        <v>6.4</v>
      </c>
      <c r="Q93" s="80">
        <v>20.8</v>
      </c>
      <c r="R93" s="80">
        <v>15.5</v>
      </c>
      <c r="S93" s="80">
        <v>20.100000000000001</v>
      </c>
      <c r="T93" s="80">
        <v>19.100000000000001</v>
      </c>
      <c r="U93" s="80">
        <v>15.2</v>
      </c>
      <c r="V93" s="80">
        <v>11.1</v>
      </c>
      <c r="W93" s="80">
        <v>14.1</v>
      </c>
      <c r="X93" s="80">
        <v>23.8</v>
      </c>
      <c r="Y93" s="80">
        <v>36.700000000000003</v>
      </c>
      <c r="Z93" s="80">
        <v>36.6</v>
      </c>
      <c r="AA93" s="67">
        <v>30.4</v>
      </c>
      <c r="AB93" s="67">
        <v>11.4</v>
      </c>
      <c r="AC93" s="67">
        <v>10</v>
      </c>
      <c r="AD93" s="67">
        <v>-3.8</v>
      </c>
      <c r="AE93" s="67">
        <v>-6.5</v>
      </c>
      <c r="AF93" s="117">
        <v>-5.5</v>
      </c>
      <c r="AG93" s="114">
        <v>60</v>
      </c>
      <c r="AH93" s="51">
        <f>IF(ABS(MAX(B93:AF93))&gt;ABS(MIN(B93:AF93)),MAX(B93:AF93),MIN(B93:AF93))</f>
        <v>36.700000000000003</v>
      </c>
      <c r="AI93" s="115">
        <f>INDEX($B$9:$AF$9,1,MATCH(AH93,B93:AF93,0))</f>
        <v>0.79166666666666663</v>
      </c>
    </row>
    <row r="94" spans="1:88" x14ac:dyDescent="0.25">
      <c r="A94" s="118" t="s">
        <v>213</v>
      </c>
      <c r="B94" s="82">
        <v>35.5</v>
      </c>
      <c r="C94" s="82">
        <v>35.200000000000003</v>
      </c>
      <c r="D94" s="82">
        <v>0</v>
      </c>
      <c r="E94" s="82">
        <v>0</v>
      </c>
      <c r="F94" s="82">
        <v>0</v>
      </c>
      <c r="G94" s="82">
        <v>0</v>
      </c>
      <c r="H94" s="82">
        <v>43.1</v>
      </c>
      <c r="I94" s="82">
        <v>55.2</v>
      </c>
      <c r="J94" s="82">
        <v>57.4</v>
      </c>
      <c r="K94" s="82">
        <v>70</v>
      </c>
      <c r="L94" s="82">
        <v>87.9</v>
      </c>
      <c r="M94" s="82">
        <v>-80</v>
      </c>
      <c r="N94" s="82">
        <v>92</v>
      </c>
      <c r="O94" s="82">
        <v>90.6</v>
      </c>
      <c r="P94" s="82">
        <v>94.1</v>
      </c>
      <c r="Q94" s="82">
        <v>87.3</v>
      </c>
      <c r="R94" s="82">
        <v>91.7</v>
      </c>
      <c r="S94" s="82">
        <v>89.3</v>
      </c>
      <c r="T94" s="82">
        <v>81.7</v>
      </c>
      <c r="U94" s="82">
        <v>86.3</v>
      </c>
      <c r="V94" s="82">
        <v>81.3</v>
      </c>
      <c r="W94" s="82">
        <v>69.599999999999994</v>
      </c>
      <c r="X94" s="82">
        <v>73.900000000000006</v>
      </c>
      <c r="Y94" s="82">
        <v>93.3</v>
      </c>
      <c r="Z94" s="82">
        <v>96</v>
      </c>
      <c r="AA94" s="119">
        <v>95.3</v>
      </c>
      <c r="AB94" s="119">
        <v>103.6</v>
      </c>
      <c r="AC94" s="119">
        <v>97</v>
      </c>
      <c r="AD94" s="119">
        <v>69.2</v>
      </c>
      <c r="AE94" s="119">
        <v>53.2</v>
      </c>
      <c r="AF94" s="120">
        <v>0</v>
      </c>
      <c r="AG94" s="121">
        <v>120</v>
      </c>
      <c r="AH94" s="51">
        <f>IF(ABS(MAX(B94:AF94))&gt;ABS(MIN(B94:AF94)),MAX(B94:AF94),MIN(B94:AF94))</f>
        <v>103.6</v>
      </c>
      <c r="AI94" s="115">
        <f>INDEX($B$9:$AF$9,1,MATCH(AH94,B94:AF94,0))</f>
        <v>0.85416666666666663</v>
      </c>
    </row>
    <row r="95" spans="1:88" ht="15.75" thickBot="1" x14ac:dyDescent="0.3">
      <c r="A95" s="118" t="s">
        <v>61</v>
      </c>
      <c r="B95" s="82">
        <v>49.8</v>
      </c>
      <c r="C95" s="82">
        <v>48.7</v>
      </c>
      <c r="D95" s="82">
        <v>75</v>
      </c>
      <c r="E95" s="82">
        <v>79.099999999999994</v>
      </c>
      <c r="F95" s="82">
        <v>51.7</v>
      </c>
      <c r="G95" s="82">
        <v>60.2</v>
      </c>
      <c r="H95" s="82">
        <v>42.8</v>
      </c>
      <c r="I95" s="82">
        <v>49.5</v>
      </c>
      <c r="J95" s="82">
        <v>52.3</v>
      </c>
      <c r="K95" s="82">
        <v>59.3</v>
      </c>
      <c r="L95" s="82">
        <v>75.900000000000006</v>
      </c>
      <c r="M95" s="82">
        <v>68</v>
      </c>
      <c r="N95" s="82">
        <v>84</v>
      </c>
      <c r="O95" s="82">
        <v>78.599999999999994</v>
      </c>
      <c r="P95" s="82">
        <v>83.8</v>
      </c>
      <c r="Q95" s="82">
        <v>80.2</v>
      </c>
      <c r="R95" s="82">
        <v>83.3</v>
      </c>
      <c r="S95" s="82">
        <v>81.900000000000006</v>
      </c>
      <c r="T95" s="82">
        <v>73.099999999999994</v>
      </c>
      <c r="U95" s="82">
        <v>73.900000000000006</v>
      </c>
      <c r="V95" s="82">
        <v>74.5</v>
      </c>
      <c r="W95" s="82">
        <v>58.3</v>
      </c>
      <c r="X95" s="82">
        <v>64.3</v>
      </c>
      <c r="Y95" s="82">
        <v>64.3</v>
      </c>
      <c r="Z95" s="82">
        <v>76.8</v>
      </c>
      <c r="AA95" s="119">
        <v>80.5</v>
      </c>
      <c r="AB95" s="119">
        <v>90.7</v>
      </c>
      <c r="AC95" s="119">
        <v>84.2</v>
      </c>
      <c r="AD95" s="119">
        <v>66.599999999999994</v>
      </c>
      <c r="AE95" s="119">
        <v>60.4</v>
      </c>
      <c r="AF95" s="120">
        <v>74.900000000000006</v>
      </c>
      <c r="AG95" s="121"/>
      <c r="AH95" s="51">
        <f>IF(ABS(MAX(B95:AF95))&gt;ABS(MIN(B95:AF95)),MAX(B95:AF95),MIN(B95:AF95))</f>
        <v>90.7</v>
      </c>
      <c r="AI95" s="115">
        <f>INDEX($B$9:$AF$9,1,MATCH(AH95,B95:AF95,0))</f>
        <v>0.85416666666666663</v>
      </c>
    </row>
    <row r="96" spans="1:88" ht="15.75" thickBot="1" x14ac:dyDescent="0.3">
      <c r="A96" s="122" t="s">
        <v>62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101</v>
      </c>
      <c r="B97" s="50">
        <v>9.9</v>
      </c>
      <c r="C97" s="127">
        <f t="shared" ref="C97:R102" si="26">B97</f>
        <v>9.9</v>
      </c>
      <c r="D97" s="127">
        <f t="shared" si="26"/>
        <v>9.9</v>
      </c>
      <c r="E97" s="127">
        <f t="shared" si="26"/>
        <v>9.9</v>
      </c>
      <c r="F97" s="127">
        <f t="shared" si="26"/>
        <v>9.9</v>
      </c>
      <c r="G97" s="127">
        <f t="shared" si="26"/>
        <v>9.9</v>
      </c>
      <c r="H97" s="127">
        <f t="shared" si="26"/>
        <v>9.9</v>
      </c>
      <c r="I97" s="127">
        <f t="shared" si="26"/>
        <v>9.9</v>
      </c>
      <c r="J97" s="127">
        <f t="shared" si="26"/>
        <v>9.9</v>
      </c>
      <c r="K97" s="127">
        <f t="shared" si="26"/>
        <v>9.9</v>
      </c>
      <c r="L97" s="127">
        <f t="shared" si="26"/>
        <v>9.9</v>
      </c>
      <c r="M97" s="127">
        <f t="shared" si="26"/>
        <v>9.9</v>
      </c>
      <c r="N97" s="127">
        <f t="shared" si="26"/>
        <v>9.9</v>
      </c>
      <c r="O97" s="127">
        <f t="shared" si="26"/>
        <v>9.9</v>
      </c>
      <c r="P97" s="127">
        <f t="shared" si="26"/>
        <v>9.9</v>
      </c>
      <c r="Q97" s="127">
        <f t="shared" si="26"/>
        <v>9.9</v>
      </c>
      <c r="R97" s="127">
        <f t="shared" si="26"/>
        <v>9.9</v>
      </c>
      <c r="S97" s="127">
        <f t="shared" ref="S97:AF102" si="27">R97</f>
        <v>9.9</v>
      </c>
      <c r="T97" s="127">
        <f t="shared" si="27"/>
        <v>9.9</v>
      </c>
      <c r="U97" s="127">
        <f t="shared" si="27"/>
        <v>9.9</v>
      </c>
      <c r="V97" s="127">
        <f t="shared" si="27"/>
        <v>9.9</v>
      </c>
      <c r="W97" s="127">
        <f t="shared" si="27"/>
        <v>9.9</v>
      </c>
      <c r="X97" s="127">
        <f t="shared" si="27"/>
        <v>9.9</v>
      </c>
      <c r="Y97" s="127">
        <f t="shared" si="27"/>
        <v>9.9</v>
      </c>
      <c r="Z97" s="127">
        <f t="shared" si="27"/>
        <v>9.9</v>
      </c>
      <c r="AA97" s="127">
        <f t="shared" si="27"/>
        <v>9.9</v>
      </c>
      <c r="AB97" s="127">
        <f t="shared" si="27"/>
        <v>9.9</v>
      </c>
      <c r="AC97" s="127">
        <f t="shared" si="27"/>
        <v>9.9</v>
      </c>
      <c r="AD97" s="127">
        <f t="shared" si="27"/>
        <v>9.9</v>
      </c>
      <c r="AE97" s="127">
        <f t="shared" si="27"/>
        <v>9.9</v>
      </c>
      <c r="AF97" s="127">
        <f t="shared" si="27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102</v>
      </c>
      <c r="B98" s="128">
        <v>9.6</v>
      </c>
      <c r="C98" s="129">
        <f t="shared" si="26"/>
        <v>9.6</v>
      </c>
      <c r="D98" s="129">
        <f t="shared" si="26"/>
        <v>9.6</v>
      </c>
      <c r="E98" s="129">
        <f t="shared" si="26"/>
        <v>9.6</v>
      </c>
      <c r="F98" s="129">
        <f t="shared" si="26"/>
        <v>9.6</v>
      </c>
      <c r="G98" s="129">
        <f t="shared" si="26"/>
        <v>9.6</v>
      </c>
      <c r="H98" s="129">
        <f t="shared" si="26"/>
        <v>9.6</v>
      </c>
      <c r="I98" s="129">
        <f t="shared" si="26"/>
        <v>9.6</v>
      </c>
      <c r="J98" s="129">
        <f t="shared" si="26"/>
        <v>9.6</v>
      </c>
      <c r="K98" s="129">
        <f t="shared" si="26"/>
        <v>9.6</v>
      </c>
      <c r="L98" s="129">
        <f t="shared" si="26"/>
        <v>9.6</v>
      </c>
      <c r="M98" s="129">
        <f t="shared" si="26"/>
        <v>9.6</v>
      </c>
      <c r="N98" s="129">
        <f t="shared" si="26"/>
        <v>9.6</v>
      </c>
      <c r="O98" s="129">
        <f t="shared" si="26"/>
        <v>9.6</v>
      </c>
      <c r="P98" s="129">
        <f t="shared" si="26"/>
        <v>9.6</v>
      </c>
      <c r="Q98" s="129">
        <f t="shared" si="26"/>
        <v>9.6</v>
      </c>
      <c r="R98" s="129">
        <f t="shared" si="26"/>
        <v>9.6</v>
      </c>
      <c r="S98" s="129">
        <f t="shared" si="27"/>
        <v>9.6</v>
      </c>
      <c r="T98" s="129">
        <f t="shared" si="27"/>
        <v>9.6</v>
      </c>
      <c r="U98" s="129">
        <f t="shared" si="27"/>
        <v>9.6</v>
      </c>
      <c r="V98" s="129">
        <f t="shared" si="27"/>
        <v>9.6</v>
      </c>
      <c r="W98" s="129">
        <f t="shared" si="27"/>
        <v>9.6</v>
      </c>
      <c r="X98" s="129">
        <f t="shared" si="27"/>
        <v>9.6</v>
      </c>
      <c r="Y98" s="129">
        <f t="shared" si="27"/>
        <v>9.6</v>
      </c>
      <c r="Z98" s="129">
        <f t="shared" si="27"/>
        <v>9.6</v>
      </c>
      <c r="AA98" s="129">
        <f t="shared" si="27"/>
        <v>9.6</v>
      </c>
      <c r="AB98" s="129">
        <f t="shared" si="27"/>
        <v>9.6</v>
      </c>
      <c r="AC98" s="129">
        <f t="shared" si="27"/>
        <v>9.6</v>
      </c>
      <c r="AD98" s="129">
        <f t="shared" si="27"/>
        <v>9.6</v>
      </c>
      <c r="AE98" s="129">
        <f t="shared" si="27"/>
        <v>9.6</v>
      </c>
      <c r="AF98" s="129">
        <f t="shared" si="27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103</v>
      </c>
      <c r="B99" s="128">
        <v>9.98</v>
      </c>
      <c r="C99" s="129">
        <f t="shared" si="26"/>
        <v>9.98</v>
      </c>
      <c r="D99" s="129">
        <f t="shared" si="26"/>
        <v>9.98</v>
      </c>
      <c r="E99" s="129">
        <f t="shared" si="26"/>
        <v>9.98</v>
      </c>
      <c r="F99" s="129">
        <f t="shared" si="26"/>
        <v>9.98</v>
      </c>
      <c r="G99" s="129">
        <f t="shared" si="26"/>
        <v>9.98</v>
      </c>
      <c r="H99" s="129">
        <f t="shared" si="26"/>
        <v>9.98</v>
      </c>
      <c r="I99" s="129">
        <f t="shared" si="26"/>
        <v>9.98</v>
      </c>
      <c r="J99" s="129">
        <f t="shared" si="26"/>
        <v>9.98</v>
      </c>
      <c r="K99" s="129">
        <f t="shared" si="26"/>
        <v>9.98</v>
      </c>
      <c r="L99" s="129">
        <f t="shared" si="26"/>
        <v>9.98</v>
      </c>
      <c r="M99" s="129">
        <f t="shared" si="26"/>
        <v>9.98</v>
      </c>
      <c r="N99" s="129">
        <f t="shared" si="26"/>
        <v>9.98</v>
      </c>
      <c r="O99" s="129">
        <f t="shared" si="26"/>
        <v>9.98</v>
      </c>
      <c r="P99" s="129">
        <f t="shared" si="26"/>
        <v>9.98</v>
      </c>
      <c r="Q99" s="129">
        <f t="shared" si="26"/>
        <v>9.98</v>
      </c>
      <c r="R99" s="129">
        <f t="shared" si="26"/>
        <v>9.98</v>
      </c>
      <c r="S99" s="129">
        <f t="shared" si="27"/>
        <v>9.98</v>
      </c>
      <c r="T99" s="129">
        <f t="shared" si="27"/>
        <v>9.98</v>
      </c>
      <c r="U99" s="129">
        <f t="shared" si="27"/>
        <v>9.98</v>
      </c>
      <c r="V99" s="129">
        <f t="shared" si="27"/>
        <v>9.98</v>
      </c>
      <c r="W99" s="129">
        <f t="shared" si="27"/>
        <v>9.98</v>
      </c>
      <c r="X99" s="129">
        <f t="shared" si="27"/>
        <v>9.98</v>
      </c>
      <c r="Y99" s="129">
        <f t="shared" si="27"/>
        <v>9.98</v>
      </c>
      <c r="Z99" s="129">
        <f t="shared" si="27"/>
        <v>9.98</v>
      </c>
      <c r="AA99" s="129">
        <f t="shared" si="27"/>
        <v>9.98</v>
      </c>
      <c r="AB99" s="129">
        <f t="shared" si="27"/>
        <v>9.98</v>
      </c>
      <c r="AC99" s="129">
        <f t="shared" si="27"/>
        <v>9.98</v>
      </c>
      <c r="AD99" s="129">
        <f t="shared" si="27"/>
        <v>9.98</v>
      </c>
      <c r="AE99" s="129">
        <f t="shared" si="27"/>
        <v>9.98</v>
      </c>
      <c r="AF99" s="129">
        <f t="shared" si="27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104</v>
      </c>
      <c r="B100" s="128">
        <v>9.1</v>
      </c>
      <c r="C100" s="129">
        <f t="shared" si="26"/>
        <v>9.1</v>
      </c>
      <c r="D100" s="129">
        <f t="shared" si="26"/>
        <v>9.1</v>
      </c>
      <c r="E100" s="129">
        <f t="shared" si="26"/>
        <v>9.1</v>
      </c>
      <c r="F100" s="129">
        <f t="shared" si="26"/>
        <v>9.1</v>
      </c>
      <c r="G100" s="129">
        <f t="shared" si="26"/>
        <v>9.1</v>
      </c>
      <c r="H100" s="129">
        <f t="shared" si="26"/>
        <v>9.1</v>
      </c>
      <c r="I100" s="129">
        <f t="shared" si="26"/>
        <v>9.1</v>
      </c>
      <c r="J100" s="129">
        <f t="shared" si="26"/>
        <v>9.1</v>
      </c>
      <c r="K100" s="129">
        <f t="shared" si="26"/>
        <v>9.1</v>
      </c>
      <c r="L100" s="129">
        <f t="shared" si="26"/>
        <v>9.1</v>
      </c>
      <c r="M100" s="129">
        <f t="shared" si="26"/>
        <v>9.1</v>
      </c>
      <c r="N100" s="129">
        <f t="shared" si="26"/>
        <v>9.1</v>
      </c>
      <c r="O100" s="129">
        <f t="shared" si="26"/>
        <v>9.1</v>
      </c>
      <c r="P100" s="129">
        <f t="shared" si="26"/>
        <v>9.1</v>
      </c>
      <c r="Q100" s="129">
        <f t="shared" si="26"/>
        <v>9.1</v>
      </c>
      <c r="R100" s="129">
        <f t="shared" si="26"/>
        <v>9.1</v>
      </c>
      <c r="S100" s="129">
        <f t="shared" si="27"/>
        <v>9.1</v>
      </c>
      <c r="T100" s="129">
        <f t="shared" si="27"/>
        <v>9.1</v>
      </c>
      <c r="U100" s="129">
        <f t="shared" si="27"/>
        <v>9.1</v>
      </c>
      <c r="V100" s="129">
        <f t="shared" si="27"/>
        <v>9.1</v>
      </c>
      <c r="W100" s="129">
        <f t="shared" si="27"/>
        <v>9.1</v>
      </c>
      <c r="X100" s="129">
        <f t="shared" si="27"/>
        <v>9.1</v>
      </c>
      <c r="Y100" s="129">
        <f t="shared" si="27"/>
        <v>9.1</v>
      </c>
      <c r="Z100" s="129">
        <f t="shared" si="27"/>
        <v>9.1</v>
      </c>
      <c r="AA100" s="129">
        <f t="shared" si="27"/>
        <v>9.1</v>
      </c>
      <c r="AB100" s="129">
        <f t="shared" si="27"/>
        <v>9.1</v>
      </c>
      <c r="AC100" s="129">
        <f t="shared" si="27"/>
        <v>9.1</v>
      </c>
      <c r="AD100" s="129">
        <f t="shared" si="27"/>
        <v>9.1</v>
      </c>
      <c r="AE100" s="129">
        <f t="shared" si="27"/>
        <v>9.1</v>
      </c>
      <c r="AF100" s="129">
        <f t="shared" si="27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105</v>
      </c>
      <c r="B101" s="128">
        <v>9.18</v>
      </c>
      <c r="C101" s="129">
        <f t="shared" si="26"/>
        <v>9.18</v>
      </c>
      <c r="D101" s="129">
        <f t="shared" si="26"/>
        <v>9.18</v>
      </c>
      <c r="E101" s="129">
        <f t="shared" si="26"/>
        <v>9.18</v>
      </c>
      <c r="F101" s="129">
        <f t="shared" si="26"/>
        <v>9.18</v>
      </c>
      <c r="G101" s="129">
        <f t="shared" si="26"/>
        <v>9.18</v>
      </c>
      <c r="H101" s="129">
        <f t="shared" si="26"/>
        <v>9.18</v>
      </c>
      <c r="I101" s="129">
        <f t="shared" si="26"/>
        <v>9.18</v>
      </c>
      <c r="J101" s="129">
        <f t="shared" si="26"/>
        <v>9.18</v>
      </c>
      <c r="K101" s="129">
        <f t="shared" si="26"/>
        <v>9.18</v>
      </c>
      <c r="L101" s="129">
        <f t="shared" si="26"/>
        <v>9.18</v>
      </c>
      <c r="M101" s="129">
        <f t="shared" si="26"/>
        <v>9.18</v>
      </c>
      <c r="N101" s="129">
        <f t="shared" si="26"/>
        <v>9.18</v>
      </c>
      <c r="O101" s="129">
        <f t="shared" si="26"/>
        <v>9.18</v>
      </c>
      <c r="P101" s="129">
        <f t="shared" si="26"/>
        <v>9.18</v>
      </c>
      <c r="Q101" s="129">
        <f t="shared" si="26"/>
        <v>9.18</v>
      </c>
      <c r="R101" s="129">
        <f t="shared" si="26"/>
        <v>9.18</v>
      </c>
      <c r="S101" s="129">
        <f t="shared" si="27"/>
        <v>9.18</v>
      </c>
      <c r="T101" s="129">
        <f t="shared" si="27"/>
        <v>9.18</v>
      </c>
      <c r="U101" s="129">
        <f t="shared" si="27"/>
        <v>9.18</v>
      </c>
      <c r="V101" s="129">
        <f t="shared" si="27"/>
        <v>9.18</v>
      </c>
      <c r="W101" s="129">
        <f t="shared" si="27"/>
        <v>9.18</v>
      </c>
      <c r="X101" s="129">
        <f t="shared" si="27"/>
        <v>9.18</v>
      </c>
      <c r="Y101" s="129">
        <f t="shared" si="27"/>
        <v>9.18</v>
      </c>
      <c r="Z101" s="129">
        <f t="shared" si="27"/>
        <v>9.18</v>
      </c>
      <c r="AA101" s="129">
        <f t="shared" si="27"/>
        <v>9.18</v>
      </c>
      <c r="AB101" s="129">
        <f t="shared" si="27"/>
        <v>9.18</v>
      </c>
      <c r="AC101" s="129">
        <f t="shared" si="27"/>
        <v>9.18</v>
      </c>
      <c r="AD101" s="129">
        <f t="shared" si="27"/>
        <v>9.18</v>
      </c>
      <c r="AE101" s="129">
        <f t="shared" si="27"/>
        <v>9.18</v>
      </c>
      <c r="AF101" s="129">
        <f t="shared" si="27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106</v>
      </c>
      <c r="B102" s="128">
        <v>7</v>
      </c>
      <c r="C102" s="129">
        <f t="shared" si="26"/>
        <v>7</v>
      </c>
      <c r="D102" s="129">
        <f t="shared" si="26"/>
        <v>7</v>
      </c>
      <c r="E102" s="129">
        <f t="shared" si="26"/>
        <v>7</v>
      </c>
      <c r="F102" s="129">
        <f t="shared" si="26"/>
        <v>7</v>
      </c>
      <c r="G102" s="129">
        <f t="shared" si="26"/>
        <v>7</v>
      </c>
      <c r="H102" s="129">
        <f t="shared" si="26"/>
        <v>7</v>
      </c>
      <c r="I102" s="129">
        <f t="shared" si="26"/>
        <v>7</v>
      </c>
      <c r="J102" s="129">
        <f t="shared" si="26"/>
        <v>7</v>
      </c>
      <c r="K102" s="129">
        <f t="shared" si="26"/>
        <v>7</v>
      </c>
      <c r="L102" s="129">
        <f t="shared" si="26"/>
        <v>7</v>
      </c>
      <c r="M102" s="129">
        <f t="shared" si="26"/>
        <v>7</v>
      </c>
      <c r="N102" s="129">
        <f t="shared" si="26"/>
        <v>7</v>
      </c>
      <c r="O102" s="129">
        <f t="shared" si="26"/>
        <v>7</v>
      </c>
      <c r="P102" s="129">
        <f t="shared" si="26"/>
        <v>7</v>
      </c>
      <c r="Q102" s="129">
        <f t="shared" si="26"/>
        <v>7</v>
      </c>
      <c r="R102" s="129">
        <f t="shared" si="26"/>
        <v>7</v>
      </c>
      <c r="S102" s="129">
        <f t="shared" si="27"/>
        <v>7</v>
      </c>
      <c r="T102" s="129">
        <f t="shared" si="27"/>
        <v>7</v>
      </c>
      <c r="U102" s="129">
        <f t="shared" si="27"/>
        <v>7</v>
      </c>
      <c r="V102" s="129">
        <f t="shared" si="27"/>
        <v>7</v>
      </c>
      <c r="W102" s="129">
        <f t="shared" si="27"/>
        <v>7</v>
      </c>
      <c r="X102" s="129">
        <f t="shared" si="27"/>
        <v>7</v>
      </c>
      <c r="Y102" s="129">
        <f t="shared" si="27"/>
        <v>7</v>
      </c>
      <c r="Z102" s="129">
        <f t="shared" si="27"/>
        <v>7</v>
      </c>
      <c r="AA102" s="129">
        <f t="shared" si="27"/>
        <v>7</v>
      </c>
      <c r="AB102" s="129">
        <f t="shared" si="27"/>
        <v>7</v>
      </c>
      <c r="AC102" s="129">
        <f t="shared" si="27"/>
        <v>7</v>
      </c>
      <c r="AD102" s="129">
        <f t="shared" si="27"/>
        <v>7</v>
      </c>
      <c r="AE102" s="129">
        <f t="shared" si="27"/>
        <v>7</v>
      </c>
      <c r="AF102" s="129">
        <f t="shared" si="27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107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108</v>
      </c>
      <c r="B104" s="128">
        <v>2.25</v>
      </c>
      <c r="C104" s="129">
        <f t="shared" ref="C104:R105" si="28">B104</f>
        <v>2.25</v>
      </c>
      <c r="D104" s="129">
        <f t="shared" si="28"/>
        <v>2.25</v>
      </c>
      <c r="E104" s="129">
        <f t="shared" si="28"/>
        <v>2.25</v>
      </c>
      <c r="F104" s="129">
        <f t="shared" si="28"/>
        <v>2.25</v>
      </c>
      <c r="G104" s="129">
        <f t="shared" si="28"/>
        <v>2.25</v>
      </c>
      <c r="H104" s="129">
        <f t="shared" si="28"/>
        <v>2.25</v>
      </c>
      <c r="I104" s="129">
        <f t="shared" si="28"/>
        <v>2.25</v>
      </c>
      <c r="J104" s="129">
        <f t="shared" si="28"/>
        <v>2.25</v>
      </c>
      <c r="K104" s="129">
        <f t="shared" si="28"/>
        <v>2.25</v>
      </c>
      <c r="L104" s="129">
        <f t="shared" si="28"/>
        <v>2.25</v>
      </c>
      <c r="M104" s="129">
        <f t="shared" si="28"/>
        <v>2.25</v>
      </c>
      <c r="N104" s="129">
        <f t="shared" si="28"/>
        <v>2.25</v>
      </c>
      <c r="O104" s="129">
        <f t="shared" si="28"/>
        <v>2.25</v>
      </c>
      <c r="P104" s="129">
        <f t="shared" si="28"/>
        <v>2.25</v>
      </c>
      <c r="Q104" s="129">
        <f t="shared" si="28"/>
        <v>2.25</v>
      </c>
      <c r="R104" s="129">
        <f t="shared" si="28"/>
        <v>2.25</v>
      </c>
      <c r="S104" s="129">
        <f t="shared" ref="S104:AF105" si="29">R104</f>
        <v>2.25</v>
      </c>
      <c r="T104" s="129">
        <f t="shared" si="29"/>
        <v>2.25</v>
      </c>
      <c r="U104" s="129">
        <f t="shared" si="29"/>
        <v>2.25</v>
      </c>
      <c r="V104" s="129">
        <f t="shared" si="29"/>
        <v>2.25</v>
      </c>
      <c r="W104" s="129">
        <f t="shared" si="29"/>
        <v>2.25</v>
      </c>
      <c r="X104" s="129">
        <f t="shared" si="29"/>
        <v>2.25</v>
      </c>
      <c r="Y104" s="129">
        <f t="shared" si="29"/>
        <v>2.25</v>
      </c>
      <c r="Z104" s="129">
        <f t="shared" si="29"/>
        <v>2.25</v>
      </c>
      <c r="AA104" s="129">
        <f t="shared" si="29"/>
        <v>2.25</v>
      </c>
      <c r="AB104" s="129">
        <f t="shared" si="29"/>
        <v>2.25</v>
      </c>
      <c r="AC104" s="129">
        <f t="shared" si="29"/>
        <v>2.25</v>
      </c>
      <c r="AD104" s="129">
        <f t="shared" si="29"/>
        <v>2.25</v>
      </c>
      <c r="AE104" s="129">
        <f t="shared" si="29"/>
        <v>2.25</v>
      </c>
      <c r="AF104" s="129">
        <f t="shared" si="29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109</v>
      </c>
      <c r="B105" s="128">
        <v>1.64</v>
      </c>
      <c r="C105" s="129">
        <f t="shared" si="28"/>
        <v>1.64</v>
      </c>
      <c r="D105" s="129">
        <f t="shared" si="28"/>
        <v>1.64</v>
      </c>
      <c r="E105" s="129">
        <f t="shared" si="28"/>
        <v>1.64</v>
      </c>
      <c r="F105" s="129">
        <f t="shared" si="28"/>
        <v>1.64</v>
      </c>
      <c r="G105" s="129">
        <f t="shared" si="28"/>
        <v>1.64</v>
      </c>
      <c r="H105" s="129">
        <f t="shared" si="28"/>
        <v>1.64</v>
      </c>
      <c r="I105" s="129">
        <f t="shared" si="28"/>
        <v>1.64</v>
      </c>
      <c r="J105" s="129">
        <f t="shared" si="28"/>
        <v>1.64</v>
      </c>
      <c r="K105" s="129">
        <f t="shared" si="28"/>
        <v>1.64</v>
      </c>
      <c r="L105" s="129">
        <f t="shared" si="28"/>
        <v>1.64</v>
      </c>
      <c r="M105" s="129">
        <f t="shared" si="28"/>
        <v>1.64</v>
      </c>
      <c r="N105" s="129">
        <f t="shared" si="28"/>
        <v>1.64</v>
      </c>
      <c r="O105" s="129">
        <f t="shared" si="28"/>
        <v>1.64</v>
      </c>
      <c r="P105" s="129">
        <f t="shared" si="28"/>
        <v>1.64</v>
      </c>
      <c r="Q105" s="129">
        <f t="shared" si="28"/>
        <v>1.64</v>
      </c>
      <c r="R105" s="129">
        <f t="shared" si="28"/>
        <v>1.64</v>
      </c>
      <c r="S105" s="129">
        <f t="shared" si="29"/>
        <v>1.64</v>
      </c>
      <c r="T105" s="129">
        <f t="shared" si="29"/>
        <v>1.64</v>
      </c>
      <c r="U105" s="129">
        <f t="shared" si="29"/>
        <v>1.64</v>
      </c>
      <c r="V105" s="129">
        <f t="shared" si="29"/>
        <v>1.64</v>
      </c>
      <c r="W105" s="129">
        <f t="shared" si="29"/>
        <v>1.64</v>
      </c>
      <c r="X105" s="129">
        <f t="shared" si="29"/>
        <v>1.64</v>
      </c>
      <c r="Y105" s="129">
        <f t="shared" si="29"/>
        <v>1.64</v>
      </c>
      <c r="Z105" s="129">
        <f t="shared" si="29"/>
        <v>1.64</v>
      </c>
      <c r="AA105" s="129">
        <f t="shared" si="29"/>
        <v>1.64</v>
      </c>
      <c r="AB105" s="129">
        <f t="shared" si="29"/>
        <v>1.64</v>
      </c>
      <c r="AC105" s="129">
        <f t="shared" si="29"/>
        <v>1.64</v>
      </c>
      <c r="AD105" s="129">
        <f t="shared" si="29"/>
        <v>1.64</v>
      </c>
      <c r="AE105" s="129">
        <f t="shared" si="29"/>
        <v>1.64</v>
      </c>
      <c r="AF105" s="129">
        <f t="shared" si="29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110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111</v>
      </c>
      <c r="B107" s="128">
        <v>1.62</v>
      </c>
      <c r="C107" s="129">
        <f t="shared" ref="C107:R114" si="30">B107</f>
        <v>1.62</v>
      </c>
      <c r="D107" s="129">
        <f t="shared" si="30"/>
        <v>1.62</v>
      </c>
      <c r="E107" s="129">
        <f t="shared" si="30"/>
        <v>1.62</v>
      </c>
      <c r="F107" s="129">
        <f t="shared" si="30"/>
        <v>1.62</v>
      </c>
      <c r="G107" s="129">
        <f t="shared" si="30"/>
        <v>1.62</v>
      </c>
      <c r="H107" s="129">
        <f t="shared" si="30"/>
        <v>1.62</v>
      </c>
      <c r="I107" s="129">
        <f t="shared" si="30"/>
        <v>1.62</v>
      </c>
      <c r="J107" s="129">
        <f t="shared" si="30"/>
        <v>1.62</v>
      </c>
      <c r="K107" s="129">
        <f t="shared" si="30"/>
        <v>1.62</v>
      </c>
      <c r="L107" s="129">
        <f t="shared" si="30"/>
        <v>1.62</v>
      </c>
      <c r="M107" s="129">
        <f t="shared" si="30"/>
        <v>1.62</v>
      </c>
      <c r="N107" s="129">
        <f t="shared" si="30"/>
        <v>1.62</v>
      </c>
      <c r="O107" s="129">
        <f t="shared" si="30"/>
        <v>1.62</v>
      </c>
      <c r="P107" s="129">
        <f t="shared" si="30"/>
        <v>1.62</v>
      </c>
      <c r="Q107" s="129">
        <f t="shared" si="30"/>
        <v>1.62</v>
      </c>
      <c r="R107" s="129">
        <f t="shared" si="30"/>
        <v>1.62</v>
      </c>
      <c r="S107" s="129">
        <f t="shared" ref="S107:AF122" si="31">R107</f>
        <v>1.62</v>
      </c>
      <c r="T107" s="129">
        <f t="shared" si="31"/>
        <v>1.62</v>
      </c>
      <c r="U107" s="129">
        <f t="shared" si="31"/>
        <v>1.62</v>
      </c>
      <c r="V107" s="129">
        <f t="shared" si="31"/>
        <v>1.62</v>
      </c>
      <c r="W107" s="129">
        <f t="shared" si="31"/>
        <v>1.62</v>
      </c>
      <c r="X107" s="129">
        <f t="shared" si="31"/>
        <v>1.62</v>
      </c>
      <c r="Y107" s="129">
        <f t="shared" si="31"/>
        <v>1.62</v>
      </c>
      <c r="Z107" s="129">
        <f t="shared" si="31"/>
        <v>1.62</v>
      </c>
      <c r="AA107" s="129">
        <f t="shared" si="31"/>
        <v>1.62</v>
      </c>
      <c r="AB107" s="129">
        <f t="shared" si="31"/>
        <v>1.62</v>
      </c>
      <c r="AC107" s="129">
        <f t="shared" si="31"/>
        <v>1.62</v>
      </c>
      <c r="AD107" s="129">
        <f t="shared" si="31"/>
        <v>1.62</v>
      </c>
      <c r="AE107" s="129">
        <f t="shared" si="31"/>
        <v>1.62</v>
      </c>
      <c r="AF107" s="129">
        <f t="shared" si="31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112</v>
      </c>
      <c r="B108" s="128">
        <v>8.36</v>
      </c>
      <c r="C108" s="129">
        <f t="shared" si="30"/>
        <v>8.36</v>
      </c>
      <c r="D108" s="129">
        <f t="shared" si="30"/>
        <v>8.36</v>
      </c>
      <c r="E108" s="129">
        <f t="shared" si="30"/>
        <v>8.36</v>
      </c>
      <c r="F108" s="129">
        <f t="shared" si="30"/>
        <v>8.36</v>
      </c>
      <c r="G108" s="129">
        <f t="shared" si="30"/>
        <v>8.36</v>
      </c>
      <c r="H108" s="129">
        <f t="shared" si="30"/>
        <v>8.36</v>
      </c>
      <c r="I108" s="129">
        <f t="shared" si="30"/>
        <v>8.36</v>
      </c>
      <c r="J108" s="129">
        <f t="shared" si="30"/>
        <v>8.36</v>
      </c>
      <c r="K108" s="129">
        <f t="shared" si="30"/>
        <v>8.36</v>
      </c>
      <c r="L108" s="129">
        <f t="shared" si="30"/>
        <v>8.36</v>
      </c>
      <c r="M108" s="129">
        <f t="shared" si="30"/>
        <v>8.36</v>
      </c>
      <c r="N108" s="129">
        <f t="shared" si="30"/>
        <v>8.36</v>
      </c>
      <c r="O108" s="129">
        <f t="shared" si="30"/>
        <v>8.36</v>
      </c>
      <c r="P108" s="129">
        <f t="shared" si="30"/>
        <v>8.36</v>
      </c>
      <c r="Q108" s="129">
        <f t="shared" si="30"/>
        <v>8.36</v>
      </c>
      <c r="R108" s="129">
        <f t="shared" si="30"/>
        <v>8.36</v>
      </c>
      <c r="S108" s="129">
        <f t="shared" si="31"/>
        <v>8.36</v>
      </c>
      <c r="T108" s="129">
        <f t="shared" si="31"/>
        <v>8.36</v>
      </c>
      <c r="U108" s="129">
        <f t="shared" si="31"/>
        <v>8.36</v>
      </c>
      <c r="V108" s="129">
        <f t="shared" si="31"/>
        <v>8.36</v>
      </c>
      <c r="W108" s="129">
        <f t="shared" si="31"/>
        <v>8.36</v>
      </c>
      <c r="X108" s="129">
        <f t="shared" si="31"/>
        <v>8.36</v>
      </c>
      <c r="Y108" s="129">
        <f t="shared" si="31"/>
        <v>8.36</v>
      </c>
      <c r="Z108" s="129">
        <f t="shared" si="31"/>
        <v>8.36</v>
      </c>
      <c r="AA108" s="129">
        <f t="shared" si="31"/>
        <v>8.36</v>
      </c>
      <c r="AB108" s="129">
        <f t="shared" si="31"/>
        <v>8.36</v>
      </c>
      <c r="AC108" s="129">
        <f t="shared" si="31"/>
        <v>8.36</v>
      </c>
      <c r="AD108" s="129">
        <f t="shared" si="31"/>
        <v>8.36</v>
      </c>
      <c r="AE108" s="129">
        <f t="shared" si="31"/>
        <v>8.36</v>
      </c>
      <c r="AF108" s="129">
        <f t="shared" si="31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113</v>
      </c>
      <c r="B109" s="128">
        <v>8</v>
      </c>
      <c r="C109" s="129">
        <f t="shared" si="30"/>
        <v>8</v>
      </c>
      <c r="D109" s="129">
        <f t="shared" si="30"/>
        <v>8</v>
      </c>
      <c r="E109" s="129">
        <f t="shared" si="30"/>
        <v>8</v>
      </c>
      <c r="F109" s="129">
        <f t="shared" si="30"/>
        <v>8</v>
      </c>
      <c r="G109" s="129">
        <f t="shared" si="30"/>
        <v>8</v>
      </c>
      <c r="H109" s="129">
        <f t="shared" si="30"/>
        <v>8</v>
      </c>
      <c r="I109" s="129">
        <v>5.4</v>
      </c>
      <c r="J109" s="129">
        <f t="shared" si="30"/>
        <v>5.4</v>
      </c>
      <c r="K109" s="129">
        <f t="shared" si="30"/>
        <v>5.4</v>
      </c>
      <c r="L109" s="129">
        <f t="shared" si="30"/>
        <v>5.4</v>
      </c>
      <c r="M109" s="129">
        <f t="shared" si="30"/>
        <v>5.4</v>
      </c>
      <c r="N109" s="129">
        <f t="shared" si="30"/>
        <v>5.4</v>
      </c>
      <c r="O109" s="129">
        <f t="shared" si="30"/>
        <v>5.4</v>
      </c>
      <c r="P109" s="129">
        <f t="shared" si="30"/>
        <v>5.4</v>
      </c>
      <c r="Q109" s="129">
        <f t="shared" si="30"/>
        <v>5.4</v>
      </c>
      <c r="R109" s="129">
        <f t="shared" si="30"/>
        <v>5.4</v>
      </c>
      <c r="S109" s="129">
        <f t="shared" si="31"/>
        <v>5.4</v>
      </c>
      <c r="T109" s="129">
        <f t="shared" si="31"/>
        <v>5.4</v>
      </c>
      <c r="U109" s="129">
        <f t="shared" si="31"/>
        <v>5.4</v>
      </c>
      <c r="V109" s="129">
        <f t="shared" si="31"/>
        <v>5.4</v>
      </c>
      <c r="W109" s="129">
        <f t="shared" si="31"/>
        <v>5.4</v>
      </c>
      <c r="X109" s="129">
        <f t="shared" si="31"/>
        <v>5.4</v>
      </c>
      <c r="Y109" s="129">
        <f t="shared" si="31"/>
        <v>5.4</v>
      </c>
      <c r="Z109" s="129">
        <f t="shared" si="31"/>
        <v>5.4</v>
      </c>
      <c r="AA109" s="129">
        <f t="shared" si="31"/>
        <v>5.4</v>
      </c>
      <c r="AB109" s="129">
        <f t="shared" si="31"/>
        <v>5.4</v>
      </c>
      <c r="AC109" s="129">
        <f t="shared" si="31"/>
        <v>5.4</v>
      </c>
      <c r="AD109" s="129">
        <f t="shared" si="31"/>
        <v>5.4</v>
      </c>
      <c r="AE109" s="129">
        <f t="shared" si="31"/>
        <v>5.4</v>
      </c>
      <c r="AF109" s="129">
        <f t="shared" si="31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114</v>
      </c>
      <c r="B110" s="128">
        <v>6.57</v>
      </c>
      <c r="C110" s="129">
        <f t="shared" si="30"/>
        <v>6.57</v>
      </c>
      <c r="D110" s="129">
        <f t="shared" si="30"/>
        <v>6.57</v>
      </c>
      <c r="E110" s="129">
        <f t="shared" si="30"/>
        <v>6.57</v>
      </c>
      <c r="F110" s="129">
        <f t="shared" si="30"/>
        <v>6.57</v>
      </c>
      <c r="G110" s="129">
        <f t="shared" si="30"/>
        <v>6.57</v>
      </c>
      <c r="H110" s="129">
        <f t="shared" si="30"/>
        <v>6.57</v>
      </c>
      <c r="I110" s="129">
        <f t="shared" si="30"/>
        <v>6.57</v>
      </c>
      <c r="J110" s="129">
        <f t="shared" si="30"/>
        <v>6.57</v>
      </c>
      <c r="K110" s="129">
        <f t="shared" si="30"/>
        <v>6.57</v>
      </c>
      <c r="L110" s="129">
        <f t="shared" si="30"/>
        <v>6.57</v>
      </c>
      <c r="M110" s="129">
        <f t="shared" si="30"/>
        <v>6.57</v>
      </c>
      <c r="N110" s="129">
        <f t="shared" si="30"/>
        <v>6.57</v>
      </c>
      <c r="O110" s="129">
        <f t="shared" si="30"/>
        <v>6.57</v>
      </c>
      <c r="P110" s="129">
        <f t="shared" si="30"/>
        <v>6.57</v>
      </c>
      <c r="Q110" s="129">
        <f t="shared" si="30"/>
        <v>6.57</v>
      </c>
      <c r="R110" s="129">
        <f t="shared" si="30"/>
        <v>6.57</v>
      </c>
      <c r="S110" s="129">
        <f t="shared" si="31"/>
        <v>6.57</v>
      </c>
      <c r="T110" s="129">
        <f t="shared" si="31"/>
        <v>6.57</v>
      </c>
      <c r="U110" s="129">
        <f t="shared" si="31"/>
        <v>6.57</v>
      </c>
      <c r="V110" s="129">
        <f t="shared" si="31"/>
        <v>6.57</v>
      </c>
      <c r="W110" s="129">
        <f t="shared" si="31"/>
        <v>6.57</v>
      </c>
      <c r="X110" s="129">
        <f t="shared" si="31"/>
        <v>6.57</v>
      </c>
      <c r="Y110" s="129">
        <f t="shared" si="31"/>
        <v>6.57</v>
      </c>
      <c r="Z110" s="129">
        <f t="shared" si="31"/>
        <v>6.57</v>
      </c>
      <c r="AA110" s="129">
        <f t="shared" si="31"/>
        <v>6.57</v>
      </c>
      <c r="AB110" s="129">
        <f t="shared" si="31"/>
        <v>6.57</v>
      </c>
      <c r="AC110" s="129">
        <f t="shared" si="31"/>
        <v>6.57</v>
      </c>
      <c r="AD110" s="129">
        <f t="shared" si="31"/>
        <v>6.57</v>
      </c>
      <c r="AE110" s="129">
        <f t="shared" si="31"/>
        <v>6.57</v>
      </c>
      <c r="AF110" s="129">
        <f t="shared" si="31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115</v>
      </c>
      <c r="B111" s="128">
        <v>3.43</v>
      </c>
      <c r="C111" s="129">
        <f t="shared" si="30"/>
        <v>3.43</v>
      </c>
      <c r="D111" s="129">
        <f t="shared" si="30"/>
        <v>3.43</v>
      </c>
      <c r="E111" s="129">
        <f t="shared" si="30"/>
        <v>3.43</v>
      </c>
      <c r="F111" s="129">
        <f t="shared" si="30"/>
        <v>3.43</v>
      </c>
      <c r="G111" s="129">
        <f t="shared" si="30"/>
        <v>3.43</v>
      </c>
      <c r="H111" s="129">
        <f t="shared" si="30"/>
        <v>3.43</v>
      </c>
      <c r="I111" s="129">
        <f t="shared" si="30"/>
        <v>3.43</v>
      </c>
      <c r="J111" s="129">
        <f t="shared" si="30"/>
        <v>3.43</v>
      </c>
      <c r="K111" s="129">
        <f t="shared" si="30"/>
        <v>3.43</v>
      </c>
      <c r="L111" s="129">
        <f t="shared" si="30"/>
        <v>3.43</v>
      </c>
      <c r="M111" s="129">
        <f t="shared" si="30"/>
        <v>3.43</v>
      </c>
      <c r="N111" s="129">
        <f t="shared" si="30"/>
        <v>3.43</v>
      </c>
      <c r="O111" s="129">
        <f t="shared" si="30"/>
        <v>3.43</v>
      </c>
      <c r="P111" s="129">
        <f t="shared" si="30"/>
        <v>3.43</v>
      </c>
      <c r="Q111" s="129">
        <f t="shared" si="30"/>
        <v>3.43</v>
      </c>
      <c r="R111" s="129">
        <f t="shared" si="30"/>
        <v>3.43</v>
      </c>
      <c r="S111" s="129">
        <f t="shared" si="31"/>
        <v>3.43</v>
      </c>
      <c r="T111" s="129">
        <f t="shared" si="31"/>
        <v>3.43</v>
      </c>
      <c r="U111" s="129">
        <f t="shared" si="31"/>
        <v>3.43</v>
      </c>
      <c r="V111" s="129">
        <f t="shared" si="31"/>
        <v>3.43</v>
      </c>
      <c r="W111" s="129">
        <f t="shared" si="31"/>
        <v>3.43</v>
      </c>
      <c r="X111" s="129">
        <f t="shared" si="31"/>
        <v>3.43</v>
      </c>
      <c r="Y111" s="129">
        <f t="shared" si="31"/>
        <v>3.43</v>
      </c>
      <c r="Z111" s="129">
        <f t="shared" si="31"/>
        <v>3.43</v>
      </c>
      <c r="AA111" s="129">
        <f t="shared" si="31"/>
        <v>3.43</v>
      </c>
      <c r="AB111" s="129">
        <f t="shared" si="31"/>
        <v>3.43</v>
      </c>
      <c r="AC111" s="129">
        <f t="shared" si="31"/>
        <v>3.43</v>
      </c>
      <c r="AD111" s="129">
        <f t="shared" si="31"/>
        <v>3.43</v>
      </c>
      <c r="AE111" s="129">
        <f t="shared" si="31"/>
        <v>3.43</v>
      </c>
      <c r="AF111" s="129">
        <f t="shared" si="31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116</v>
      </c>
      <c r="B112" s="128">
        <v>2.96</v>
      </c>
      <c r="C112" s="129">
        <f t="shared" si="30"/>
        <v>2.96</v>
      </c>
      <c r="D112" s="129">
        <f t="shared" si="30"/>
        <v>2.96</v>
      </c>
      <c r="E112" s="129">
        <f t="shared" si="30"/>
        <v>2.96</v>
      </c>
      <c r="F112" s="129">
        <f t="shared" si="30"/>
        <v>2.96</v>
      </c>
      <c r="G112" s="129">
        <f t="shared" si="30"/>
        <v>2.96</v>
      </c>
      <c r="H112" s="129">
        <f t="shared" si="30"/>
        <v>2.96</v>
      </c>
      <c r="I112" s="129">
        <f t="shared" si="30"/>
        <v>2.96</v>
      </c>
      <c r="J112" s="129">
        <f t="shared" si="30"/>
        <v>2.96</v>
      </c>
      <c r="K112" s="129">
        <f t="shared" si="30"/>
        <v>2.96</v>
      </c>
      <c r="L112" s="129">
        <f t="shared" si="30"/>
        <v>2.96</v>
      </c>
      <c r="M112" s="129">
        <f t="shared" si="30"/>
        <v>2.96</v>
      </c>
      <c r="N112" s="129">
        <f t="shared" si="30"/>
        <v>2.96</v>
      </c>
      <c r="O112" s="129">
        <f t="shared" si="30"/>
        <v>2.96</v>
      </c>
      <c r="P112" s="129">
        <f t="shared" si="30"/>
        <v>2.96</v>
      </c>
      <c r="Q112" s="129">
        <f t="shared" si="30"/>
        <v>2.96</v>
      </c>
      <c r="R112" s="129">
        <f t="shared" si="30"/>
        <v>2.96</v>
      </c>
      <c r="S112" s="129">
        <f t="shared" si="31"/>
        <v>2.96</v>
      </c>
      <c r="T112" s="129">
        <f t="shared" si="31"/>
        <v>2.96</v>
      </c>
      <c r="U112" s="129">
        <f t="shared" si="31"/>
        <v>2.96</v>
      </c>
      <c r="V112" s="129">
        <f t="shared" si="31"/>
        <v>2.96</v>
      </c>
      <c r="W112" s="129">
        <f t="shared" si="31"/>
        <v>2.96</v>
      </c>
      <c r="X112" s="129">
        <f t="shared" si="31"/>
        <v>2.96</v>
      </c>
      <c r="Y112" s="129">
        <f t="shared" si="31"/>
        <v>2.96</v>
      </c>
      <c r="Z112" s="129">
        <f t="shared" si="31"/>
        <v>2.96</v>
      </c>
      <c r="AA112" s="129">
        <f t="shared" si="31"/>
        <v>2.96</v>
      </c>
      <c r="AB112" s="129">
        <f t="shared" si="31"/>
        <v>2.96</v>
      </c>
      <c r="AC112" s="129">
        <f t="shared" si="31"/>
        <v>2.96</v>
      </c>
      <c r="AD112" s="129">
        <f t="shared" si="31"/>
        <v>2.96</v>
      </c>
      <c r="AE112" s="129">
        <f t="shared" si="31"/>
        <v>2.96</v>
      </c>
      <c r="AF112" s="129">
        <f t="shared" si="31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117</v>
      </c>
      <c r="B113" s="128">
        <v>8</v>
      </c>
      <c r="C113" s="129">
        <f t="shared" si="30"/>
        <v>8</v>
      </c>
      <c r="D113" s="129">
        <f t="shared" si="30"/>
        <v>8</v>
      </c>
      <c r="E113" s="129">
        <f t="shared" si="30"/>
        <v>8</v>
      </c>
      <c r="F113" s="129">
        <f t="shared" si="30"/>
        <v>8</v>
      </c>
      <c r="G113" s="129">
        <f t="shared" si="30"/>
        <v>8</v>
      </c>
      <c r="H113" s="129">
        <f t="shared" si="30"/>
        <v>8</v>
      </c>
      <c r="I113" s="129">
        <f t="shared" si="30"/>
        <v>8</v>
      </c>
      <c r="J113" s="129">
        <f t="shared" si="30"/>
        <v>8</v>
      </c>
      <c r="K113" s="129">
        <f t="shared" si="30"/>
        <v>8</v>
      </c>
      <c r="L113" s="129">
        <f t="shared" si="30"/>
        <v>8</v>
      </c>
      <c r="M113" s="129">
        <f t="shared" si="30"/>
        <v>8</v>
      </c>
      <c r="N113" s="129">
        <f t="shared" si="30"/>
        <v>8</v>
      </c>
      <c r="O113" s="129">
        <f t="shared" si="30"/>
        <v>8</v>
      </c>
      <c r="P113" s="129">
        <f t="shared" si="30"/>
        <v>8</v>
      </c>
      <c r="Q113" s="129">
        <f t="shared" si="30"/>
        <v>8</v>
      </c>
      <c r="R113" s="129">
        <f t="shared" si="30"/>
        <v>8</v>
      </c>
      <c r="S113" s="129">
        <f t="shared" si="31"/>
        <v>8</v>
      </c>
      <c r="T113" s="129">
        <f t="shared" si="31"/>
        <v>8</v>
      </c>
      <c r="U113" s="129">
        <f t="shared" si="31"/>
        <v>8</v>
      </c>
      <c r="V113" s="129">
        <f t="shared" si="31"/>
        <v>8</v>
      </c>
      <c r="W113" s="129">
        <f t="shared" si="31"/>
        <v>8</v>
      </c>
      <c r="X113" s="129">
        <f t="shared" si="31"/>
        <v>8</v>
      </c>
      <c r="Y113" s="129">
        <f t="shared" si="31"/>
        <v>8</v>
      </c>
      <c r="Z113" s="129">
        <f t="shared" si="31"/>
        <v>8</v>
      </c>
      <c r="AA113" s="129">
        <f t="shared" si="31"/>
        <v>8</v>
      </c>
      <c r="AB113" s="129">
        <f t="shared" si="31"/>
        <v>8</v>
      </c>
      <c r="AC113" s="129">
        <f t="shared" si="31"/>
        <v>8</v>
      </c>
      <c r="AD113" s="129">
        <f t="shared" si="31"/>
        <v>8</v>
      </c>
      <c r="AE113" s="129">
        <f t="shared" si="31"/>
        <v>8</v>
      </c>
      <c r="AF113" s="129">
        <f t="shared" si="31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118</v>
      </c>
      <c r="B114" s="128">
        <v>7</v>
      </c>
      <c r="C114" s="129">
        <f>B114</f>
        <v>7</v>
      </c>
      <c r="D114" s="129">
        <f t="shared" si="30"/>
        <v>7</v>
      </c>
      <c r="E114" s="129">
        <f t="shared" si="30"/>
        <v>7</v>
      </c>
      <c r="F114" s="129">
        <f t="shared" si="30"/>
        <v>7</v>
      </c>
      <c r="G114" s="129">
        <f t="shared" si="30"/>
        <v>7</v>
      </c>
      <c r="H114" s="129">
        <f t="shared" si="30"/>
        <v>7</v>
      </c>
      <c r="I114" s="129">
        <f t="shared" si="30"/>
        <v>7</v>
      </c>
      <c r="J114" s="129">
        <f t="shared" si="30"/>
        <v>7</v>
      </c>
      <c r="K114" s="129">
        <f t="shared" si="30"/>
        <v>7</v>
      </c>
      <c r="L114" s="129">
        <f t="shared" si="30"/>
        <v>7</v>
      </c>
      <c r="M114" s="129">
        <f t="shared" si="30"/>
        <v>7</v>
      </c>
      <c r="N114" s="129">
        <f t="shared" si="30"/>
        <v>7</v>
      </c>
      <c r="O114" s="129">
        <f t="shared" si="30"/>
        <v>7</v>
      </c>
      <c r="P114" s="129">
        <f t="shared" si="30"/>
        <v>7</v>
      </c>
      <c r="Q114" s="129">
        <f t="shared" si="30"/>
        <v>7</v>
      </c>
      <c r="R114" s="129">
        <f t="shared" si="30"/>
        <v>7</v>
      </c>
      <c r="S114" s="129">
        <f t="shared" si="31"/>
        <v>7</v>
      </c>
      <c r="T114" s="129">
        <f t="shared" si="31"/>
        <v>7</v>
      </c>
      <c r="U114" s="129">
        <f t="shared" si="31"/>
        <v>7</v>
      </c>
      <c r="V114" s="129">
        <f t="shared" si="31"/>
        <v>7</v>
      </c>
      <c r="W114" s="129">
        <f t="shared" si="31"/>
        <v>7</v>
      </c>
      <c r="X114" s="129">
        <f t="shared" si="31"/>
        <v>7</v>
      </c>
      <c r="Y114" s="129">
        <f t="shared" si="31"/>
        <v>7</v>
      </c>
      <c r="Z114" s="129">
        <f t="shared" si="31"/>
        <v>7</v>
      </c>
      <c r="AA114" s="129">
        <f t="shared" si="31"/>
        <v>7</v>
      </c>
      <c r="AB114" s="129">
        <f t="shared" si="31"/>
        <v>7</v>
      </c>
      <c r="AC114" s="129">
        <f t="shared" si="31"/>
        <v>7</v>
      </c>
      <c r="AD114" s="129">
        <f t="shared" si="31"/>
        <v>7</v>
      </c>
      <c r="AE114" s="129">
        <f t="shared" si="31"/>
        <v>7</v>
      </c>
      <c r="AF114" s="129">
        <f t="shared" si="31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119</v>
      </c>
      <c r="B115" s="128">
        <v>3.47</v>
      </c>
      <c r="C115" s="129">
        <f t="shared" ref="C115:R124" si="32">B115</f>
        <v>3.47</v>
      </c>
      <c r="D115" s="129">
        <f t="shared" si="32"/>
        <v>3.47</v>
      </c>
      <c r="E115" s="129">
        <f t="shared" si="32"/>
        <v>3.47</v>
      </c>
      <c r="F115" s="129">
        <f t="shared" si="32"/>
        <v>3.47</v>
      </c>
      <c r="G115" s="129">
        <f t="shared" si="32"/>
        <v>3.47</v>
      </c>
      <c r="H115" s="129">
        <f t="shared" si="32"/>
        <v>3.47</v>
      </c>
      <c r="I115" s="129">
        <f t="shared" si="32"/>
        <v>3.47</v>
      </c>
      <c r="J115" s="129">
        <f t="shared" si="32"/>
        <v>3.47</v>
      </c>
      <c r="K115" s="129">
        <f t="shared" si="32"/>
        <v>3.47</v>
      </c>
      <c r="L115" s="129">
        <f t="shared" si="32"/>
        <v>3.47</v>
      </c>
      <c r="M115" s="129">
        <f t="shared" si="32"/>
        <v>3.47</v>
      </c>
      <c r="N115" s="129">
        <f t="shared" si="32"/>
        <v>3.47</v>
      </c>
      <c r="O115" s="129">
        <f t="shared" si="32"/>
        <v>3.47</v>
      </c>
      <c r="P115" s="129">
        <f t="shared" si="32"/>
        <v>3.47</v>
      </c>
      <c r="Q115" s="129">
        <f t="shared" si="32"/>
        <v>3.47</v>
      </c>
      <c r="R115" s="129">
        <f t="shared" si="32"/>
        <v>3.47</v>
      </c>
      <c r="S115" s="129">
        <f t="shared" si="31"/>
        <v>3.47</v>
      </c>
      <c r="T115" s="129">
        <f t="shared" si="31"/>
        <v>3.47</v>
      </c>
      <c r="U115" s="129">
        <f t="shared" si="31"/>
        <v>3.47</v>
      </c>
      <c r="V115" s="129">
        <f t="shared" si="31"/>
        <v>3.47</v>
      </c>
      <c r="W115" s="129">
        <f t="shared" si="31"/>
        <v>3.47</v>
      </c>
      <c r="X115" s="129">
        <f t="shared" si="31"/>
        <v>3.47</v>
      </c>
      <c r="Y115" s="129">
        <f t="shared" si="31"/>
        <v>3.47</v>
      </c>
      <c r="Z115" s="129">
        <f t="shared" si="31"/>
        <v>3.47</v>
      </c>
      <c r="AA115" s="129">
        <f t="shared" si="31"/>
        <v>3.47</v>
      </c>
      <c r="AB115" s="129">
        <f t="shared" si="31"/>
        <v>3.47</v>
      </c>
      <c r="AC115" s="129">
        <f t="shared" si="31"/>
        <v>3.47</v>
      </c>
      <c r="AD115" s="129">
        <f t="shared" si="31"/>
        <v>3.47</v>
      </c>
      <c r="AE115" s="129">
        <f t="shared" si="31"/>
        <v>3.47</v>
      </c>
      <c r="AF115" s="129">
        <f t="shared" si="31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120</v>
      </c>
      <c r="B116" s="128">
        <v>2.1</v>
      </c>
      <c r="C116" s="129">
        <f t="shared" si="32"/>
        <v>2.1</v>
      </c>
      <c r="D116" s="129">
        <f t="shared" si="32"/>
        <v>2.1</v>
      </c>
      <c r="E116" s="129">
        <f t="shared" si="32"/>
        <v>2.1</v>
      </c>
      <c r="F116" s="129">
        <f t="shared" si="32"/>
        <v>2.1</v>
      </c>
      <c r="G116" s="129">
        <f t="shared" si="32"/>
        <v>2.1</v>
      </c>
      <c r="H116" s="129">
        <f t="shared" si="32"/>
        <v>2.1</v>
      </c>
      <c r="I116" s="129">
        <f t="shared" si="32"/>
        <v>2.1</v>
      </c>
      <c r="J116" s="129">
        <f t="shared" si="32"/>
        <v>2.1</v>
      </c>
      <c r="K116" s="129">
        <f t="shared" si="32"/>
        <v>2.1</v>
      </c>
      <c r="L116" s="129">
        <f t="shared" si="32"/>
        <v>2.1</v>
      </c>
      <c r="M116" s="129">
        <f t="shared" si="32"/>
        <v>2.1</v>
      </c>
      <c r="N116" s="129">
        <f t="shared" si="32"/>
        <v>2.1</v>
      </c>
      <c r="O116" s="129">
        <f t="shared" si="32"/>
        <v>2.1</v>
      </c>
      <c r="P116" s="129">
        <f t="shared" si="32"/>
        <v>2.1</v>
      </c>
      <c r="Q116" s="129">
        <f t="shared" si="32"/>
        <v>2.1</v>
      </c>
      <c r="R116" s="129">
        <f t="shared" si="32"/>
        <v>2.1</v>
      </c>
      <c r="S116" s="129">
        <f t="shared" si="31"/>
        <v>2.1</v>
      </c>
      <c r="T116" s="129">
        <f t="shared" si="31"/>
        <v>2.1</v>
      </c>
      <c r="U116" s="129">
        <f t="shared" si="31"/>
        <v>2.1</v>
      </c>
      <c r="V116" s="129">
        <f t="shared" si="31"/>
        <v>2.1</v>
      </c>
      <c r="W116" s="129">
        <f t="shared" si="31"/>
        <v>2.1</v>
      </c>
      <c r="X116" s="129">
        <f t="shared" si="31"/>
        <v>2.1</v>
      </c>
      <c r="Y116" s="129">
        <f t="shared" si="31"/>
        <v>2.1</v>
      </c>
      <c r="Z116" s="129">
        <f t="shared" si="31"/>
        <v>2.1</v>
      </c>
      <c r="AA116" s="129">
        <f t="shared" si="31"/>
        <v>2.1</v>
      </c>
      <c r="AB116" s="129">
        <f t="shared" si="31"/>
        <v>2.1</v>
      </c>
      <c r="AC116" s="129">
        <f t="shared" si="31"/>
        <v>2.1</v>
      </c>
      <c r="AD116" s="129">
        <f t="shared" si="31"/>
        <v>2.1</v>
      </c>
      <c r="AE116" s="129">
        <f t="shared" si="31"/>
        <v>2.1</v>
      </c>
      <c r="AF116" s="129">
        <f t="shared" si="31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121</v>
      </c>
      <c r="B117" s="128">
        <v>9.3000000000000007</v>
      </c>
      <c r="C117" s="129">
        <f t="shared" si="32"/>
        <v>9.3000000000000007</v>
      </c>
      <c r="D117" s="129">
        <f t="shared" si="32"/>
        <v>9.3000000000000007</v>
      </c>
      <c r="E117" s="129">
        <f t="shared" si="32"/>
        <v>9.3000000000000007</v>
      </c>
      <c r="F117" s="129">
        <f t="shared" si="32"/>
        <v>9.3000000000000007</v>
      </c>
      <c r="G117" s="129">
        <f t="shared" si="32"/>
        <v>9.3000000000000007</v>
      </c>
      <c r="H117" s="129">
        <f t="shared" si="32"/>
        <v>9.3000000000000007</v>
      </c>
      <c r="I117" s="129">
        <f t="shared" si="32"/>
        <v>9.3000000000000007</v>
      </c>
      <c r="J117" s="129">
        <f t="shared" si="32"/>
        <v>9.3000000000000007</v>
      </c>
      <c r="K117" s="129">
        <f t="shared" si="32"/>
        <v>9.3000000000000007</v>
      </c>
      <c r="L117" s="129">
        <f t="shared" si="32"/>
        <v>9.3000000000000007</v>
      </c>
      <c r="M117" s="129">
        <f t="shared" si="32"/>
        <v>9.3000000000000007</v>
      </c>
      <c r="N117" s="129">
        <f t="shared" si="32"/>
        <v>9.3000000000000007</v>
      </c>
      <c r="O117" s="129">
        <f t="shared" si="32"/>
        <v>9.3000000000000007</v>
      </c>
      <c r="P117" s="129">
        <f t="shared" si="32"/>
        <v>9.3000000000000007</v>
      </c>
      <c r="Q117" s="129">
        <f t="shared" si="32"/>
        <v>9.3000000000000007</v>
      </c>
      <c r="R117" s="129">
        <f t="shared" si="32"/>
        <v>9.3000000000000007</v>
      </c>
      <c r="S117" s="129">
        <f t="shared" si="31"/>
        <v>9.3000000000000007</v>
      </c>
      <c r="T117" s="129">
        <f t="shared" si="31"/>
        <v>9.3000000000000007</v>
      </c>
      <c r="U117" s="129">
        <f t="shared" si="31"/>
        <v>9.3000000000000007</v>
      </c>
      <c r="V117" s="129">
        <f t="shared" si="31"/>
        <v>9.3000000000000007</v>
      </c>
      <c r="W117" s="129">
        <f t="shared" si="31"/>
        <v>9.3000000000000007</v>
      </c>
      <c r="X117" s="129">
        <f t="shared" si="31"/>
        <v>9.3000000000000007</v>
      </c>
      <c r="Y117" s="129">
        <f t="shared" si="31"/>
        <v>9.3000000000000007</v>
      </c>
      <c r="Z117" s="129">
        <f t="shared" si="31"/>
        <v>9.3000000000000007</v>
      </c>
      <c r="AA117" s="129">
        <f t="shared" si="31"/>
        <v>9.3000000000000007</v>
      </c>
      <c r="AB117" s="129">
        <f t="shared" si="31"/>
        <v>9.3000000000000007</v>
      </c>
      <c r="AC117" s="129">
        <f t="shared" si="31"/>
        <v>9.3000000000000007</v>
      </c>
      <c r="AD117" s="129">
        <f t="shared" si="31"/>
        <v>9.3000000000000007</v>
      </c>
      <c r="AE117" s="129">
        <f t="shared" si="31"/>
        <v>9.3000000000000007</v>
      </c>
      <c r="AF117" s="129">
        <f t="shared" si="31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122</v>
      </c>
      <c r="B118" s="128">
        <v>0</v>
      </c>
      <c r="C118" s="129">
        <f t="shared" si="32"/>
        <v>0</v>
      </c>
      <c r="D118" s="129">
        <f t="shared" si="32"/>
        <v>0</v>
      </c>
      <c r="E118" s="129">
        <f t="shared" si="32"/>
        <v>0</v>
      </c>
      <c r="F118" s="129">
        <f t="shared" si="32"/>
        <v>0</v>
      </c>
      <c r="G118" s="129">
        <f t="shared" si="32"/>
        <v>0</v>
      </c>
      <c r="H118" s="129">
        <f t="shared" si="32"/>
        <v>0</v>
      </c>
      <c r="I118" s="129">
        <f t="shared" si="32"/>
        <v>0</v>
      </c>
      <c r="J118" s="129">
        <f t="shared" si="32"/>
        <v>0</v>
      </c>
      <c r="K118" s="129">
        <f t="shared" si="32"/>
        <v>0</v>
      </c>
      <c r="L118" s="129">
        <f t="shared" si="32"/>
        <v>0</v>
      </c>
      <c r="M118" s="129">
        <f t="shared" si="32"/>
        <v>0</v>
      </c>
      <c r="N118" s="129">
        <f t="shared" si="32"/>
        <v>0</v>
      </c>
      <c r="O118" s="129">
        <f t="shared" si="32"/>
        <v>0</v>
      </c>
      <c r="P118" s="129">
        <f t="shared" si="32"/>
        <v>0</v>
      </c>
      <c r="Q118" s="129">
        <f t="shared" si="32"/>
        <v>0</v>
      </c>
      <c r="R118" s="129">
        <f t="shared" si="32"/>
        <v>0</v>
      </c>
      <c r="S118" s="129">
        <f t="shared" si="31"/>
        <v>0</v>
      </c>
      <c r="T118" s="129">
        <f t="shared" si="31"/>
        <v>0</v>
      </c>
      <c r="U118" s="129">
        <f t="shared" si="31"/>
        <v>0</v>
      </c>
      <c r="V118" s="129">
        <f t="shared" si="31"/>
        <v>0</v>
      </c>
      <c r="W118" s="129">
        <f t="shared" si="31"/>
        <v>0</v>
      </c>
      <c r="X118" s="129">
        <f t="shared" si="31"/>
        <v>0</v>
      </c>
      <c r="Y118" s="129">
        <f t="shared" si="31"/>
        <v>0</v>
      </c>
      <c r="Z118" s="129">
        <f t="shared" si="31"/>
        <v>0</v>
      </c>
      <c r="AA118" s="129">
        <f t="shared" si="31"/>
        <v>0</v>
      </c>
      <c r="AB118" s="129">
        <f t="shared" si="31"/>
        <v>0</v>
      </c>
      <c r="AC118" s="129">
        <f t="shared" si="31"/>
        <v>0</v>
      </c>
      <c r="AD118" s="129">
        <f t="shared" si="31"/>
        <v>0</v>
      </c>
      <c r="AE118" s="129">
        <f t="shared" si="31"/>
        <v>0</v>
      </c>
      <c r="AF118" s="129">
        <f t="shared" si="31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123</v>
      </c>
      <c r="B119" s="128">
        <v>0</v>
      </c>
      <c r="C119" s="129">
        <f t="shared" si="32"/>
        <v>0</v>
      </c>
      <c r="D119" s="129">
        <f t="shared" si="32"/>
        <v>0</v>
      </c>
      <c r="E119" s="129">
        <f t="shared" si="32"/>
        <v>0</v>
      </c>
      <c r="F119" s="129">
        <f t="shared" si="32"/>
        <v>0</v>
      </c>
      <c r="G119" s="129">
        <f t="shared" si="32"/>
        <v>0</v>
      </c>
      <c r="H119" s="129">
        <f t="shared" si="32"/>
        <v>0</v>
      </c>
      <c r="I119" s="129">
        <f t="shared" si="32"/>
        <v>0</v>
      </c>
      <c r="J119" s="129">
        <f t="shared" si="32"/>
        <v>0</v>
      </c>
      <c r="K119" s="129">
        <f t="shared" si="32"/>
        <v>0</v>
      </c>
      <c r="L119" s="129">
        <f t="shared" si="32"/>
        <v>0</v>
      </c>
      <c r="M119" s="129">
        <f t="shared" si="32"/>
        <v>0</v>
      </c>
      <c r="N119" s="129">
        <f t="shared" si="32"/>
        <v>0</v>
      </c>
      <c r="O119" s="129">
        <f t="shared" si="32"/>
        <v>0</v>
      </c>
      <c r="P119" s="129">
        <f t="shared" si="32"/>
        <v>0</v>
      </c>
      <c r="Q119" s="129">
        <f t="shared" si="32"/>
        <v>0</v>
      </c>
      <c r="R119" s="129">
        <f t="shared" si="32"/>
        <v>0</v>
      </c>
      <c r="S119" s="129">
        <f t="shared" si="31"/>
        <v>0</v>
      </c>
      <c r="T119" s="129">
        <f t="shared" si="31"/>
        <v>0</v>
      </c>
      <c r="U119" s="129">
        <f t="shared" si="31"/>
        <v>0</v>
      </c>
      <c r="V119" s="129">
        <f t="shared" si="31"/>
        <v>0</v>
      </c>
      <c r="W119" s="129">
        <f t="shared" si="31"/>
        <v>0</v>
      </c>
      <c r="X119" s="129">
        <f t="shared" si="31"/>
        <v>0</v>
      </c>
      <c r="Y119" s="129">
        <f t="shared" si="31"/>
        <v>0</v>
      </c>
      <c r="Z119" s="129">
        <f t="shared" si="31"/>
        <v>0</v>
      </c>
      <c r="AA119" s="129">
        <f t="shared" si="31"/>
        <v>0</v>
      </c>
      <c r="AB119" s="129">
        <f t="shared" si="31"/>
        <v>0</v>
      </c>
      <c r="AC119" s="129">
        <f t="shared" si="31"/>
        <v>0</v>
      </c>
      <c r="AD119" s="129">
        <f t="shared" si="31"/>
        <v>0</v>
      </c>
      <c r="AE119" s="129">
        <f t="shared" si="31"/>
        <v>0</v>
      </c>
      <c r="AF119" s="129">
        <f t="shared" si="31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124</v>
      </c>
      <c r="B120" s="128">
        <v>5</v>
      </c>
      <c r="C120" s="129">
        <f t="shared" si="32"/>
        <v>5</v>
      </c>
      <c r="D120" s="129">
        <f t="shared" si="32"/>
        <v>5</v>
      </c>
      <c r="E120" s="129">
        <f t="shared" si="32"/>
        <v>5</v>
      </c>
      <c r="F120" s="129">
        <f t="shared" si="32"/>
        <v>5</v>
      </c>
      <c r="G120" s="129">
        <f t="shared" si="32"/>
        <v>5</v>
      </c>
      <c r="H120" s="129">
        <f t="shared" si="32"/>
        <v>5</v>
      </c>
      <c r="I120" s="129">
        <f t="shared" si="32"/>
        <v>5</v>
      </c>
      <c r="J120" s="129">
        <f t="shared" si="32"/>
        <v>5</v>
      </c>
      <c r="K120" s="129">
        <f t="shared" si="32"/>
        <v>5</v>
      </c>
      <c r="L120" s="129">
        <f t="shared" si="32"/>
        <v>5</v>
      </c>
      <c r="M120" s="129">
        <f t="shared" si="32"/>
        <v>5</v>
      </c>
      <c r="N120" s="129">
        <f t="shared" si="32"/>
        <v>5</v>
      </c>
      <c r="O120" s="129">
        <f t="shared" si="32"/>
        <v>5</v>
      </c>
      <c r="P120" s="129">
        <f t="shared" si="32"/>
        <v>5</v>
      </c>
      <c r="Q120" s="129">
        <f t="shared" si="32"/>
        <v>5</v>
      </c>
      <c r="R120" s="129">
        <f t="shared" si="32"/>
        <v>5</v>
      </c>
      <c r="S120" s="129">
        <f t="shared" si="31"/>
        <v>5</v>
      </c>
      <c r="T120" s="129">
        <f t="shared" si="31"/>
        <v>5</v>
      </c>
      <c r="U120" s="129">
        <f t="shared" si="31"/>
        <v>5</v>
      </c>
      <c r="V120" s="129">
        <f t="shared" si="31"/>
        <v>5</v>
      </c>
      <c r="W120" s="129">
        <f t="shared" si="31"/>
        <v>5</v>
      </c>
      <c r="X120" s="129">
        <f t="shared" si="31"/>
        <v>5</v>
      </c>
      <c r="Y120" s="129">
        <f t="shared" si="31"/>
        <v>5</v>
      </c>
      <c r="Z120" s="129">
        <f t="shared" si="31"/>
        <v>5</v>
      </c>
      <c r="AA120" s="129">
        <f t="shared" si="31"/>
        <v>5</v>
      </c>
      <c r="AB120" s="129">
        <f t="shared" si="31"/>
        <v>5</v>
      </c>
      <c r="AC120" s="129">
        <f t="shared" si="31"/>
        <v>5</v>
      </c>
      <c r="AD120" s="129">
        <f t="shared" si="31"/>
        <v>5</v>
      </c>
      <c r="AE120" s="129">
        <f t="shared" si="31"/>
        <v>5</v>
      </c>
      <c r="AF120" s="129">
        <f t="shared" si="31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125</v>
      </c>
      <c r="B121" s="128">
        <v>1</v>
      </c>
      <c r="C121" s="129">
        <f t="shared" si="32"/>
        <v>1</v>
      </c>
      <c r="D121" s="129">
        <f t="shared" si="32"/>
        <v>1</v>
      </c>
      <c r="E121" s="129">
        <f t="shared" si="32"/>
        <v>1</v>
      </c>
      <c r="F121" s="129">
        <f t="shared" si="32"/>
        <v>1</v>
      </c>
      <c r="G121" s="129">
        <f t="shared" si="32"/>
        <v>1</v>
      </c>
      <c r="H121" s="129">
        <f t="shared" si="32"/>
        <v>1</v>
      </c>
      <c r="I121" s="129">
        <f t="shared" si="32"/>
        <v>1</v>
      </c>
      <c r="J121" s="129">
        <f t="shared" si="32"/>
        <v>1</v>
      </c>
      <c r="K121" s="129">
        <f t="shared" si="32"/>
        <v>1</v>
      </c>
      <c r="L121" s="129">
        <f t="shared" si="32"/>
        <v>1</v>
      </c>
      <c r="M121" s="129">
        <f t="shared" si="32"/>
        <v>1</v>
      </c>
      <c r="N121" s="129">
        <f t="shared" si="32"/>
        <v>1</v>
      </c>
      <c r="O121" s="129">
        <f t="shared" si="32"/>
        <v>1</v>
      </c>
      <c r="P121" s="129">
        <f t="shared" si="32"/>
        <v>1</v>
      </c>
      <c r="Q121" s="129">
        <f t="shared" si="32"/>
        <v>1</v>
      </c>
      <c r="R121" s="129">
        <f t="shared" si="32"/>
        <v>1</v>
      </c>
      <c r="S121" s="129">
        <f t="shared" si="31"/>
        <v>1</v>
      </c>
      <c r="T121" s="129">
        <f t="shared" si="31"/>
        <v>1</v>
      </c>
      <c r="U121" s="129">
        <f t="shared" si="31"/>
        <v>1</v>
      </c>
      <c r="V121" s="129">
        <f t="shared" si="31"/>
        <v>1</v>
      </c>
      <c r="W121" s="129">
        <f t="shared" si="31"/>
        <v>1</v>
      </c>
      <c r="X121" s="129">
        <f t="shared" si="31"/>
        <v>1</v>
      </c>
      <c r="Y121" s="129">
        <f t="shared" si="31"/>
        <v>1</v>
      </c>
      <c r="Z121" s="129">
        <f t="shared" si="31"/>
        <v>1</v>
      </c>
      <c r="AA121" s="129">
        <f t="shared" si="31"/>
        <v>1</v>
      </c>
      <c r="AB121" s="129">
        <f t="shared" si="31"/>
        <v>1</v>
      </c>
      <c r="AC121" s="129">
        <f t="shared" si="31"/>
        <v>1</v>
      </c>
      <c r="AD121" s="129">
        <f t="shared" si="31"/>
        <v>1</v>
      </c>
      <c r="AE121" s="129">
        <f t="shared" si="31"/>
        <v>1</v>
      </c>
      <c r="AF121" s="129">
        <f t="shared" si="31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126</v>
      </c>
      <c r="B122" s="128">
        <v>1.58</v>
      </c>
      <c r="C122" s="129">
        <f t="shared" si="32"/>
        <v>1.58</v>
      </c>
      <c r="D122" s="129">
        <f t="shared" si="32"/>
        <v>1.58</v>
      </c>
      <c r="E122" s="129">
        <f t="shared" si="32"/>
        <v>1.58</v>
      </c>
      <c r="F122" s="129">
        <f t="shared" si="32"/>
        <v>1.58</v>
      </c>
      <c r="G122" s="129">
        <f t="shared" si="32"/>
        <v>1.58</v>
      </c>
      <c r="H122" s="129">
        <f t="shared" si="32"/>
        <v>1.58</v>
      </c>
      <c r="I122" s="129">
        <f t="shared" si="32"/>
        <v>1.58</v>
      </c>
      <c r="J122" s="129">
        <f t="shared" si="32"/>
        <v>1.58</v>
      </c>
      <c r="K122" s="129">
        <f t="shared" si="32"/>
        <v>1.58</v>
      </c>
      <c r="L122" s="129">
        <f t="shared" si="32"/>
        <v>1.58</v>
      </c>
      <c r="M122" s="129">
        <f t="shared" si="32"/>
        <v>1.58</v>
      </c>
      <c r="N122" s="129">
        <f t="shared" si="32"/>
        <v>1.58</v>
      </c>
      <c r="O122" s="129">
        <f t="shared" si="32"/>
        <v>1.58</v>
      </c>
      <c r="P122" s="129">
        <f t="shared" si="32"/>
        <v>1.58</v>
      </c>
      <c r="Q122" s="129">
        <f t="shared" si="32"/>
        <v>1.58</v>
      </c>
      <c r="R122" s="129">
        <f t="shared" si="32"/>
        <v>1.58</v>
      </c>
      <c r="S122" s="129">
        <f t="shared" si="31"/>
        <v>1.58</v>
      </c>
      <c r="T122" s="129">
        <f t="shared" si="31"/>
        <v>1.58</v>
      </c>
      <c r="U122" s="129">
        <f t="shared" si="31"/>
        <v>1.58</v>
      </c>
      <c r="V122" s="129">
        <f t="shared" si="31"/>
        <v>1.58</v>
      </c>
      <c r="W122" s="129">
        <f t="shared" si="31"/>
        <v>1.58</v>
      </c>
      <c r="X122" s="129">
        <f t="shared" si="31"/>
        <v>1.58</v>
      </c>
      <c r="Y122" s="129">
        <f t="shared" si="31"/>
        <v>1.58</v>
      </c>
      <c r="Z122" s="129">
        <f t="shared" si="31"/>
        <v>1.58</v>
      </c>
      <c r="AA122" s="129">
        <f t="shared" si="31"/>
        <v>1.58</v>
      </c>
      <c r="AB122" s="129">
        <f t="shared" si="31"/>
        <v>1.58</v>
      </c>
      <c r="AC122" s="129">
        <f t="shared" si="31"/>
        <v>1.58</v>
      </c>
      <c r="AD122" s="129">
        <f t="shared" si="31"/>
        <v>1.58</v>
      </c>
      <c r="AE122" s="129">
        <f t="shared" si="31"/>
        <v>1.58</v>
      </c>
      <c r="AF122" s="129">
        <f t="shared" si="31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127</v>
      </c>
      <c r="B123" s="128">
        <v>1.46</v>
      </c>
      <c r="C123" s="129">
        <f t="shared" si="32"/>
        <v>1.46</v>
      </c>
      <c r="D123" s="129">
        <f t="shared" si="32"/>
        <v>1.46</v>
      </c>
      <c r="E123" s="129">
        <f t="shared" si="32"/>
        <v>1.46</v>
      </c>
      <c r="F123" s="129">
        <f t="shared" si="32"/>
        <v>1.46</v>
      </c>
      <c r="G123" s="129">
        <f t="shared" si="32"/>
        <v>1.46</v>
      </c>
      <c r="H123" s="129">
        <f t="shared" si="32"/>
        <v>1.46</v>
      </c>
      <c r="I123" s="129">
        <f t="shared" si="32"/>
        <v>1.46</v>
      </c>
      <c r="J123" s="129">
        <f t="shared" si="32"/>
        <v>1.46</v>
      </c>
      <c r="K123" s="129">
        <f t="shared" si="32"/>
        <v>1.46</v>
      </c>
      <c r="L123" s="129">
        <f t="shared" si="32"/>
        <v>1.46</v>
      </c>
      <c r="M123" s="129">
        <f t="shared" si="32"/>
        <v>1.46</v>
      </c>
      <c r="N123" s="129">
        <f t="shared" si="32"/>
        <v>1.46</v>
      </c>
      <c r="O123" s="129">
        <f t="shared" si="32"/>
        <v>1.46</v>
      </c>
      <c r="P123" s="129">
        <f t="shared" si="32"/>
        <v>1.46</v>
      </c>
      <c r="Q123" s="129">
        <f t="shared" si="32"/>
        <v>1.46</v>
      </c>
      <c r="R123" s="129">
        <f t="shared" si="32"/>
        <v>1.46</v>
      </c>
      <c r="S123" s="129">
        <f t="shared" ref="S123:AF124" si="33">R123</f>
        <v>1.46</v>
      </c>
      <c r="T123" s="129">
        <f t="shared" si="33"/>
        <v>1.46</v>
      </c>
      <c r="U123" s="129">
        <f t="shared" si="33"/>
        <v>1.46</v>
      </c>
      <c r="V123" s="129">
        <f t="shared" si="33"/>
        <v>1.46</v>
      </c>
      <c r="W123" s="129">
        <f t="shared" si="33"/>
        <v>1.46</v>
      </c>
      <c r="X123" s="129">
        <f t="shared" si="33"/>
        <v>1.46</v>
      </c>
      <c r="Y123" s="129">
        <f t="shared" si="33"/>
        <v>1.46</v>
      </c>
      <c r="Z123" s="129">
        <f t="shared" si="33"/>
        <v>1.46</v>
      </c>
      <c r="AA123" s="129">
        <f t="shared" si="33"/>
        <v>1.46</v>
      </c>
      <c r="AB123" s="129">
        <f t="shared" si="33"/>
        <v>1.46</v>
      </c>
      <c r="AC123" s="129">
        <f t="shared" si="33"/>
        <v>1.46</v>
      </c>
      <c r="AD123" s="129">
        <f t="shared" si="33"/>
        <v>1.46</v>
      </c>
      <c r="AE123" s="129">
        <f t="shared" si="33"/>
        <v>1.46</v>
      </c>
      <c r="AF123" s="129">
        <f t="shared" si="33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128</v>
      </c>
      <c r="B124" s="128">
        <v>1.48</v>
      </c>
      <c r="C124" s="129">
        <f t="shared" si="32"/>
        <v>1.48</v>
      </c>
      <c r="D124" s="129">
        <f t="shared" si="32"/>
        <v>1.48</v>
      </c>
      <c r="E124" s="129">
        <f t="shared" si="32"/>
        <v>1.48</v>
      </c>
      <c r="F124" s="129">
        <f t="shared" si="32"/>
        <v>1.48</v>
      </c>
      <c r="G124" s="129">
        <f t="shared" si="32"/>
        <v>1.48</v>
      </c>
      <c r="H124" s="129">
        <f t="shared" si="32"/>
        <v>1.48</v>
      </c>
      <c r="I124" s="129">
        <f t="shared" si="32"/>
        <v>1.48</v>
      </c>
      <c r="J124" s="129">
        <f t="shared" si="32"/>
        <v>1.48</v>
      </c>
      <c r="K124" s="129">
        <f t="shared" si="32"/>
        <v>1.48</v>
      </c>
      <c r="L124" s="129">
        <f t="shared" si="32"/>
        <v>1.48</v>
      </c>
      <c r="M124" s="129">
        <f t="shared" si="32"/>
        <v>1.48</v>
      </c>
      <c r="N124" s="129">
        <f t="shared" si="32"/>
        <v>1.48</v>
      </c>
      <c r="O124" s="129">
        <f t="shared" si="32"/>
        <v>1.48</v>
      </c>
      <c r="P124" s="129">
        <f t="shared" si="32"/>
        <v>1.48</v>
      </c>
      <c r="Q124" s="129">
        <f t="shared" si="32"/>
        <v>1.48</v>
      </c>
      <c r="R124" s="129">
        <f t="shared" si="32"/>
        <v>1.48</v>
      </c>
      <c r="S124" s="129">
        <f t="shared" si="33"/>
        <v>1.48</v>
      </c>
      <c r="T124" s="129">
        <f t="shared" si="33"/>
        <v>1.48</v>
      </c>
      <c r="U124" s="129">
        <f t="shared" si="33"/>
        <v>1.48</v>
      </c>
      <c r="V124" s="129">
        <f t="shared" si="33"/>
        <v>1.48</v>
      </c>
      <c r="W124" s="129">
        <f t="shared" si="33"/>
        <v>1.48</v>
      </c>
      <c r="X124" s="129">
        <f t="shared" si="33"/>
        <v>1.48</v>
      </c>
      <c r="Y124" s="129">
        <f t="shared" si="33"/>
        <v>1.48</v>
      </c>
      <c r="Z124" s="129">
        <f t="shared" si="33"/>
        <v>1.48</v>
      </c>
      <c r="AA124" s="129">
        <f t="shared" si="33"/>
        <v>1.48</v>
      </c>
      <c r="AB124" s="129">
        <f t="shared" si="33"/>
        <v>1.48</v>
      </c>
      <c r="AC124" s="129">
        <f t="shared" si="33"/>
        <v>1.48</v>
      </c>
      <c r="AD124" s="129">
        <f t="shared" si="33"/>
        <v>1.48</v>
      </c>
      <c r="AE124" s="129">
        <f t="shared" si="33"/>
        <v>1.48</v>
      </c>
      <c r="AF124" s="129">
        <f t="shared" si="33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129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130</v>
      </c>
      <c r="B126" s="128">
        <v>2.2000000000000002</v>
      </c>
      <c r="C126" s="129">
        <f t="shared" ref="C126:R133" si="34">B126</f>
        <v>2.2000000000000002</v>
      </c>
      <c r="D126" s="129">
        <f t="shared" si="34"/>
        <v>2.2000000000000002</v>
      </c>
      <c r="E126" s="129">
        <f t="shared" si="34"/>
        <v>2.2000000000000002</v>
      </c>
      <c r="F126" s="129">
        <f t="shared" si="34"/>
        <v>2.2000000000000002</v>
      </c>
      <c r="G126" s="129">
        <f t="shared" si="34"/>
        <v>2.2000000000000002</v>
      </c>
      <c r="H126" s="129">
        <f t="shared" si="34"/>
        <v>2.2000000000000002</v>
      </c>
      <c r="I126" s="129">
        <f t="shared" si="34"/>
        <v>2.2000000000000002</v>
      </c>
      <c r="J126" s="129">
        <f t="shared" si="34"/>
        <v>2.2000000000000002</v>
      </c>
      <c r="K126" s="129">
        <f t="shared" si="34"/>
        <v>2.2000000000000002</v>
      </c>
      <c r="L126" s="129">
        <f t="shared" si="34"/>
        <v>2.2000000000000002</v>
      </c>
      <c r="M126" s="129">
        <f t="shared" si="34"/>
        <v>2.2000000000000002</v>
      </c>
      <c r="N126" s="129">
        <f t="shared" si="34"/>
        <v>2.2000000000000002</v>
      </c>
      <c r="O126" s="129">
        <f t="shared" si="34"/>
        <v>2.2000000000000002</v>
      </c>
      <c r="P126" s="129">
        <f t="shared" si="34"/>
        <v>2.2000000000000002</v>
      </c>
      <c r="Q126" s="129">
        <f t="shared" si="34"/>
        <v>2.2000000000000002</v>
      </c>
      <c r="R126" s="129">
        <f t="shared" si="34"/>
        <v>2.2000000000000002</v>
      </c>
      <c r="S126" s="129">
        <f t="shared" ref="S126:AF133" si="35">R126</f>
        <v>2.2000000000000002</v>
      </c>
      <c r="T126" s="129">
        <f t="shared" si="35"/>
        <v>2.2000000000000002</v>
      </c>
      <c r="U126" s="129">
        <f t="shared" si="35"/>
        <v>2.2000000000000002</v>
      </c>
      <c r="V126" s="129">
        <f t="shared" si="35"/>
        <v>2.2000000000000002</v>
      </c>
      <c r="W126" s="129">
        <f t="shared" si="35"/>
        <v>2.2000000000000002</v>
      </c>
      <c r="X126" s="129">
        <f t="shared" si="35"/>
        <v>2.2000000000000002</v>
      </c>
      <c r="Y126" s="129">
        <f t="shared" si="35"/>
        <v>2.2000000000000002</v>
      </c>
      <c r="Z126" s="129">
        <f t="shared" si="35"/>
        <v>2.2000000000000002</v>
      </c>
      <c r="AA126" s="129">
        <f t="shared" si="35"/>
        <v>2.2000000000000002</v>
      </c>
      <c r="AB126" s="129">
        <f t="shared" si="35"/>
        <v>2.2000000000000002</v>
      </c>
      <c r="AC126" s="129">
        <f t="shared" si="35"/>
        <v>2.2000000000000002</v>
      </c>
      <c r="AD126" s="129">
        <f t="shared" si="35"/>
        <v>2.2000000000000002</v>
      </c>
      <c r="AE126" s="129">
        <f t="shared" si="35"/>
        <v>2.2000000000000002</v>
      </c>
      <c r="AF126" s="129">
        <f t="shared" si="35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131</v>
      </c>
      <c r="B127" s="128">
        <v>2</v>
      </c>
      <c r="C127" s="129">
        <f t="shared" si="34"/>
        <v>2</v>
      </c>
      <c r="D127" s="129">
        <f t="shared" si="34"/>
        <v>2</v>
      </c>
      <c r="E127" s="129">
        <f t="shared" si="34"/>
        <v>2</v>
      </c>
      <c r="F127" s="129">
        <f t="shared" si="34"/>
        <v>2</v>
      </c>
      <c r="G127" s="129">
        <f t="shared" si="34"/>
        <v>2</v>
      </c>
      <c r="H127" s="129">
        <f t="shared" si="34"/>
        <v>2</v>
      </c>
      <c r="I127" s="129">
        <f t="shared" si="34"/>
        <v>2</v>
      </c>
      <c r="J127" s="129">
        <f t="shared" si="34"/>
        <v>2</v>
      </c>
      <c r="K127" s="129">
        <f t="shared" si="34"/>
        <v>2</v>
      </c>
      <c r="L127" s="129">
        <f t="shared" si="34"/>
        <v>2</v>
      </c>
      <c r="M127" s="129">
        <f t="shared" si="34"/>
        <v>2</v>
      </c>
      <c r="N127" s="129">
        <f t="shared" si="34"/>
        <v>2</v>
      </c>
      <c r="O127" s="129">
        <f t="shared" si="34"/>
        <v>2</v>
      </c>
      <c r="P127" s="129">
        <f t="shared" si="34"/>
        <v>2</v>
      </c>
      <c r="Q127" s="129">
        <f t="shared" si="34"/>
        <v>2</v>
      </c>
      <c r="R127" s="129">
        <f t="shared" si="34"/>
        <v>2</v>
      </c>
      <c r="S127" s="129">
        <f t="shared" si="35"/>
        <v>2</v>
      </c>
      <c r="T127" s="129">
        <f t="shared" si="35"/>
        <v>2</v>
      </c>
      <c r="U127" s="129">
        <f t="shared" si="35"/>
        <v>2</v>
      </c>
      <c r="V127" s="129">
        <f t="shared" si="35"/>
        <v>2</v>
      </c>
      <c r="W127" s="129">
        <f t="shared" si="35"/>
        <v>2</v>
      </c>
      <c r="X127" s="129">
        <f t="shared" si="35"/>
        <v>2</v>
      </c>
      <c r="Y127" s="129">
        <f t="shared" si="35"/>
        <v>2</v>
      </c>
      <c r="Z127" s="129">
        <f t="shared" si="35"/>
        <v>2</v>
      </c>
      <c r="AA127" s="129">
        <f t="shared" si="35"/>
        <v>2</v>
      </c>
      <c r="AB127" s="129">
        <f t="shared" si="35"/>
        <v>2</v>
      </c>
      <c r="AC127" s="129">
        <f t="shared" si="35"/>
        <v>2</v>
      </c>
      <c r="AD127" s="129">
        <f t="shared" si="35"/>
        <v>2</v>
      </c>
      <c r="AE127" s="129">
        <f t="shared" si="35"/>
        <v>2</v>
      </c>
      <c r="AF127" s="129">
        <f t="shared" si="35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132</v>
      </c>
      <c r="B128" s="128">
        <v>1.25</v>
      </c>
      <c r="C128" s="129">
        <f t="shared" si="34"/>
        <v>1.25</v>
      </c>
      <c r="D128" s="129">
        <f t="shared" si="34"/>
        <v>1.25</v>
      </c>
      <c r="E128" s="129">
        <f t="shared" si="34"/>
        <v>1.25</v>
      </c>
      <c r="F128" s="129">
        <f t="shared" si="34"/>
        <v>1.25</v>
      </c>
      <c r="G128" s="129">
        <f t="shared" si="34"/>
        <v>1.25</v>
      </c>
      <c r="H128" s="129">
        <f t="shared" si="34"/>
        <v>1.25</v>
      </c>
      <c r="I128" s="129">
        <f t="shared" si="34"/>
        <v>1.25</v>
      </c>
      <c r="J128" s="129">
        <f t="shared" si="34"/>
        <v>1.25</v>
      </c>
      <c r="K128" s="129">
        <f t="shared" si="34"/>
        <v>1.25</v>
      </c>
      <c r="L128" s="129">
        <f t="shared" si="34"/>
        <v>1.25</v>
      </c>
      <c r="M128" s="129">
        <f t="shared" si="34"/>
        <v>1.25</v>
      </c>
      <c r="N128" s="129">
        <f t="shared" si="34"/>
        <v>1.25</v>
      </c>
      <c r="O128" s="129">
        <f t="shared" si="34"/>
        <v>1.25</v>
      </c>
      <c r="P128" s="129">
        <f t="shared" si="34"/>
        <v>1.25</v>
      </c>
      <c r="Q128" s="129">
        <f t="shared" si="34"/>
        <v>1.25</v>
      </c>
      <c r="R128" s="129">
        <f t="shared" si="34"/>
        <v>1.25</v>
      </c>
      <c r="S128" s="129">
        <f t="shared" si="35"/>
        <v>1.25</v>
      </c>
      <c r="T128" s="129">
        <f t="shared" si="35"/>
        <v>1.25</v>
      </c>
      <c r="U128" s="129">
        <f t="shared" si="35"/>
        <v>1.25</v>
      </c>
      <c r="V128" s="129">
        <f t="shared" si="35"/>
        <v>1.25</v>
      </c>
      <c r="W128" s="129">
        <f t="shared" si="35"/>
        <v>1.25</v>
      </c>
      <c r="X128" s="129">
        <f t="shared" si="35"/>
        <v>1.25</v>
      </c>
      <c r="Y128" s="129">
        <f t="shared" si="35"/>
        <v>1.25</v>
      </c>
      <c r="Z128" s="129">
        <f t="shared" si="35"/>
        <v>1.25</v>
      </c>
      <c r="AA128" s="129">
        <f t="shared" si="35"/>
        <v>1.25</v>
      </c>
      <c r="AB128" s="129">
        <f t="shared" si="35"/>
        <v>1.25</v>
      </c>
      <c r="AC128" s="129">
        <f t="shared" si="35"/>
        <v>1.25</v>
      </c>
      <c r="AD128" s="129">
        <f t="shared" si="35"/>
        <v>1.25</v>
      </c>
      <c r="AE128" s="129">
        <f t="shared" si="35"/>
        <v>1.25</v>
      </c>
      <c r="AF128" s="129">
        <f t="shared" si="35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133</v>
      </c>
      <c r="B129" s="128">
        <v>1.1499999999999999</v>
      </c>
      <c r="C129" s="129">
        <f t="shared" si="34"/>
        <v>1.1499999999999999</v>
      </c>
      <c r="D129" s="129">
        <f t="shared" si="34"/>
        <v>1.1499999999999999</v>
      </c>
      <c r="E129" s="129">
        <f t="shared" si="34"/>
        <v>1.1499999999999999</v>
      </c>
      <c r="F129" s="129">
        <f t="shared" si="34"/>
        <v>1.1499999999999999</v>
      </c>
      <c r="G129" s="129">
        <f t="shared" si="34"/>
        <v>1.1499999999999999</v>
      </c>
      <c r="H129" s="129">
        <f t="shared" si="34"/>
        <v>1.1499999999999999</v>
      </c>
      <c r="I129" s="129">
        <f t="shared" si="34"/>
        <v>1.1499999999999999</v>
      </c>
      <c r="J129" s="129">
        <f t="shared" si="34"/>
        <v>1.1499999999999999</v>
      </c>
      <c r="K129" s="129">
        <f t="shared" si="34"/>
        <v>1.1499999999999999</v>
      </c>
      <c r="L129" s="129">
        <f t="shared" si="34"/>
        <v>1.1499999999999999</v>
      </c>
      <c r="M129" s="129">
        <f t="shared" si="34"/>
        <v>1.1499999999999999</v>
      </c>
      <c r="N129" s="129">
        <f t="shared" si="34"/>
        <v>1.1499999999999999</v>
      </c>
      <c r="O129" s="129">
        <f t="shared" si="34"/>
        <v>1.1499999999999999</v>
      </c>
      <c r="P129" s="129">
        <f t="shared" si="34"/>
        <v>1.1499999999999999</v>
      </c>
      <c r="Q129" s="129">
        <f t="shared" si="34"/>
        <v>1.1499999999999999</v>
      </c>
      <c r="R129" s="129">
        <f t="shared" si="34"/>
        <v>1.1499999999999999</v>
      </c>
      <c r="S129" s="129">
        <f t="shared" si="35"/>
        <v>1.1499999999999999</v>
      </c>
      <c r="T129" s="129">
        <f t="shared" si="35"/>
        <v>1.1499999999999999</v>
      </c>
      <c r="U129" s="129">
        <f t="shared" si="35"/>
        <v>1.1499999999999999</v>
      </c>
      <c r="V129" s="129">
        <f t="shared" si="35"/>
        <v>1.1499999999999999</v>
      </c>
      <c r="W129" s="129">
        <f t="shared" si="35"/>
        <v>1.1499999999999999</v>
      </c>
      <c r="X129" s="129">
        <f t="shared" si="35"/>
        <v>1.1499999999999999</v>
      </c>
      <c r="Y129" s="129">
        <f t="shared" si="35"/>
        <v>1.1499999999999999</v>
      </c>
      <c r="Z129" s="129">
        <f t="shared" si="35"/>
        <v>1.1499999999999999</v>
      </c>
      <c r="AA129" s="129">
        <f t="shared" si="35"/>
        <v>1.1499999999999999</v>
      </c>
      <c r="AB129" s="129">
        <f t="shared" si="35"/>
        <v>1.1499999999999999</v>
      </c>
      <c r="AC129" s="129">
        <f t="shared" si="35"/>
        <v>1.1499999999999999</v>
      </c>
      <c r="AD129" s="129">
        <f t="shared" si="35"/>
        <v>1.1499999999999999</v>
      </c>
      <c r="AE129" s="129">
        <f t="shared" si="35"/>
        <v>1.1499999999999999</v>
      </c>
      <c r="AF129" s="129">
        <f t="shared" si="35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134</v>
      </c>
      <c r="B130" s="128">
        <v>2.133</v>
      </c>
      <c r="C130" s="129">
        <f t="shared" si="34"/>
        <v>2.133</v>
      </c>
      <c r="D130" s="129">
        <f t="shared" si="34"/>
        <v>2.133</v>
      </c>
      <c r="E130" s="129">
        <f t="shared" si="34"/>
        <v>2.133</v>
      </c>
      <c r="F130" s="129">
        <f t="shared" si="34"/>
        <v>2.133</v>
      </c>
      <c r="G130" s="129">
        <f t="shared" si="34"/>
        <v>2.133</v>
      </c>
      <c r="H130" s="129">
        <f t="shared" si="34"/>
        <v>2.133</v>
      </c>
      <c r="I130" s="129">
        <f t="shared" si="34"/>
        <v>2.133</v>
      </c>
      <c r="J130" s="129">
        <f t="shared" si="34"/>
        <v>2.133</v>
      </c>
      <c r="K130" s="129">
        <f t="shared" si="34"/>
        <v>2.133</v>
      </c>
      <c r="L130" s="129">
        <f t="shared" si="34"/>
        <v>2.133</v>
      </c>
      <c r="M130" s="129">
        <f t="shared" si="34"/>
        <v>2.133</v>
      </c>
      <c r="N130" s="129">
        <f t="shared" si="34"/>
        <v>2.133</v>
      </c>
      <c r="O130" s="129">
        <f t="shared" si="34"/>
        <v>2.133</v>
      </c>
      <c r="P130" s="129">
        <f t="shared" si="34"/>
        <v>2.133</v>
      </c>
      <c r="Q130" s="129">
        <f t="shared" si="34"/>
        <v>2.133</v>
      </c>
      <c r="R130" s="129">
        <f t="shared" si="34"/>
        <v>2.133</v>
      </c>
      <c r="S130" s="129">
        <f t="shared" si="35"/>
        <v>2.133</v>
      </c>
      <c r="T130" s="129">
        <f t="shared" si="35"/>
        <v>2.133</v>
      </c>
      <c r="U130" s="129">
        <f t="shared" si="35"/>
        <v>2.133</v>
      </c>
      <c r="V130" s="129">
        <f t="shared" si="35"/>
        <v>2.133</v>
      </c>
      <c r="W130" s="129">
        <f t="shared" si="35"/>
        <v>2.133</v>
      </c>
      <c r="X130" s="129">
        <f t="shared" si="35"/>
        <v>2.133</v>
      </c>
      <c r="Y130" s="129">
        <f t="shared" si="35"/>
        <v>2.133</v>
      </c>
      <c r="Z130" s="129">
        <f t="shared" si="35"/>
        <v>2.133</v>
      </c>
      <c r="AA130" s="129">
        <f t="shared" si="35"/>
        <v>2.133</v>
      </c>
      <c r="AB130" s="129">
        <f t="shared" si="35"/>
        <v>2.133</v>
      </c>
      <c r="AC130" s="129">
        <f t="shared" si="35"/>
        <v>2.133</v>
      </c>
      <c r="AD130" s="129">
        <f t="shared" si="35"/>
        <v>2.133</v>
      </c>
      <c r="AE130" s="129">
        <f t="shared" si="35"/>
        <v>2.133</v>
      </c>
      <c r="AF130" s="129">
        <f t="shared" si="35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135</v>
      </c>
      <c r="B131" s="128">
        <v>2.09</v>
      </c>
      <c r="C131" s="129">
        <f t="shared" si="34"/>
        <v>2.09</v>
      </c>
      <c r="D131" s="129">
        <f t="shared" si="34"/>
        <v>2.09</v>
      </c>
      <c r="E131" s="129">
        <f t="shared" si="34"/>
        <v>2.09</v>
      </c>
      <c r="F131" s="129">
        <f t="shared" si="34"/>
        <v>2.09</v>
      </c>
      <c r="G131" s="129">
        <f t="shared" si="34"/>
        <v>2.09</v>
      </c>
      <c r="H131" s="129">
        <f t="shared" si="34"/>
        <v>2.09</v>
      </c>
      <c r="I131" s="129">
        <f t="shared" si="34"/>
        <v>2.09</v>
      </c>
      <c r="J131" s="129">
        <f t="shared" si="34"/>
        <v>2.09</v>
      </c>
      <c r="K131" s="129">
        <f t="shared" si="34"/>
        <v>2.09</v>
      </c>
      <c r="L131" s="129">
        <f t="shared" si="34"/>
        <v>2.09</v>
      </c>
      <c r="M131" s="129">
        <f t="shared" si="34"/>
        <v>2.09</v>
      </c>
      <c r="N131" s="129">
        <f t="shared" si="34"/>
        <v>2.09</v>
      </c>
      <c r="O131" s="129">
        <f t="shared" si="34"/>
        <v>2.09</v>
      </c>
      <c r="P131" s="129">
        <f t="shared" si="34"/>
        <v>2.09</v>
      </c>
      <c r="Q131" s="129">
        <f t="shared" si="34"/>
        <v>2.09</v>
      </c>
      <c r="R131" s="129">
        <f t="shared" si="34"/>
        <v>2.09</v>
      </c>
      <c r="S131" s="129">
        <f t="shared" si="35"/>
        <v>2.09</v>
      </c>
      <c r="T131" s="129">
        <f t="shared" si="35"/>
        <v>2.09</v>
      </c>
      <c r="U131" s="129">
        <f t="shared" si="35"/>
        <v>2.09</v>
      </c>
      <c r="V131" s="129">
        <f t="shared" si="35"/>
        <v>2.09</v>
      </c>
      <c r="W131" s="129">
        <f t="shared" si="35"/>
        <v>2.09</v>
      </c>
      <c r="X131" s="129">
        <f t="shared" si="35"/>
        <v>2.09</v>
      </c>
      <c r="Y131" s="129">
        <f t="shared" si="35"/>
        <v>2.09</v>
      </c>
      <c r="Z131" s="129">
        <f t="shared" si="35"/>
        <v>2.09</v>
      </c>
      <c r="AA131" s="129">
        <f t="shared" si="35"/>
        <v>2.09</v>
      </c>
      <c r="AB131" s="129">
        <f t="shared" si="35"/>
        <v>2.09</v>
      </c>
      <c r="AC131" s="129">
        <f t="shared" si="35"/>
        <v>2.09</v>
      </c>
      <c r="AD131" s="129">
        <f t="shared" si="35"/>
        <v>2.09</v>
      </c>
      <c r="AE131" s="129">
        <f t="shared" si="35"/>
        <v>2.09</v>
      </c>
      <c r="AF131" s="129">
        <f t="shared" si="35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136</v>
      </c>
      <c r="B132" s="128">
        <v>1.1399999999999999</v>
      </c>
      <c r="C132" s="129">
        <f t="shared" si="34"/>
        <v>1.1399999999999999</v>
      </c>
      <c r="D132" s="129">
        <f t="shared" si="34"/>
        <v>1.1399999999999999</v>
      </c>
      <c r="E132" s="129">
        <f t="shared" si="34"/>
        <v>1.1399999999999999</v>
      </c>
      <c r="F132" s="129">
        <f t="shared" si="34"/>
        <v>1.1399999999999999</v>
      </c>
      <c r="G132" s="129">
        <f t="shared" si="34"/>
        <v>1.1399999999999999</v>
      </c>
      <c r="H132" s="129">
        <f t="shared" si="34"/>
        <v>1.1399999999999999</v>
      </c>
      <c r="I132" s="129">
        <f t="shared" si="34"/>
        <v>1.1399999999999999</v>
      </c>
      <c r="J132" s="129">
        <f t="shared" si="34"/>
        <v>1.1399999999999999</v>
      </c>
      <c r="K132" s="129">
        <f t="shared" si="34"/>
        <v>1.1399999999999999</v>
      </c>
      <c r="L132" s="129">
        <f t="shared" si="34"/>
        <v>1.1399999999999999</v>
      </c>
      <c r="M132" s="129">
        <f t="shared" si="34"/>
        <v>1.1399999999999999</v>
      </c>
      <c r="N132" s="129">
        <f t="shared" si="34"/>
        <v>1.1399999999999999</v>
      </c>
      <c r="O132" s="129">
        <f t="shared" si="34"/>
        <v>1.1399999999999999</v>
      </c>
      <c r="P132" s="129">
        <f t="shared" si="34"/>
        <v>1.1399999999999999</v>
      </c>
      <c r="Q132" s="129">
        <f t="shared" si="34"/>
        <v>1.1399999999999999</v>
      </c>
      <c r="R132" s="129">
        <f t="shared" si="34"/>
        <v>1.1399999999999999</v>
      </c>
      <c r="S132" s="129">
        <f t="shared" si="35"/>
        <v>1.1399999999999999</v>
      </c>
      <c r="T132" s="129">
        <f t="shared" si="35"/>
        <v>1.1399999999999999</v>
      </c>
      <c r="U132" s="129">
        <f t="shared" si="35"/>
        <v>1.1399999999999999</v>
      </c>
      <c r="V132" s="129">
        <f t="shared" si="35"/>
        <v>1.1399999999999999</v>
      </c>
      <c r="W132" s="129">
        <f t="shared" si="35"/>
        <v>1.1399999999999999</v>
      </c>
      <c r="X132" s="129">
        <f t="shared" si="35"/>
        <v>1.1399999999999999</v>
      </c>
      <c r="Y132" s="129">
        <f t="shared" si="35"/>
        <v>1.1399999999999999</v>
      </c>
      <c r="Z132" s="129">
        <f t="shared" si="35"/>
        <v>1.1399999999999999</v>
      </c>
      <c r="AA132" s="129">
        <f t="shared" si="35"/>
        <v>1.1399999999999999</v>
      </c>
      <c r="AB132" s="129">
        <f t="shared" si="35"/>
        <v>1.1399999999999999</v>
      </c>
      <c r="AC132" s="129">
        <f t="shared" si="35"/>
        <v>1.1399999999999999</v>
      </c>
      <c r="AD132" s="129">
        <f t="shared" si="35"/>
        <v>1.1399999999999999</v>
      </c>
      <c r="AE132" s="129">
        <f t="shared" si="35"/>
        <v>1.1399999999999999</v>
      </c>
      <c r="AF132" s="129">
        <f t="shared" si="35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137</v>
      </c>
      <c r="B133" s="128">
        <v>0.82</v>
      </c>
      <c r="C133" s="129">
        <f t="shared" si="34"/>
        <v>0.82</v>
      </c>
      <c r="D133" s="129">
        <f t="shared" si="34"/>
        <v>0.82</v>
      </c>
      <c r="E133" s="129">
        <f t="shared" si="34"/>
        <v>0.82</v>
      </c>
      <c r="F133" s="129">
        <f t="shared" si="34"/>
        <v>0.82</v>
      </c>
      <c r="G133" s="129">
        <f t="shared" si="34"/>
        <v>0.82</v>
      </c>
      <c r="H133" s="129">
        <f t="shared" si="34"/>
        <v>0.82</v>
      </c>
      <c r="I133" s="129">
        <f t="shared" si="34"/>
        <v>0.82</v>
      </c>
      <c r="J133" s="129">
        <f t="shared" si="34"/>
        <v>0.82</v>
      </c>
      <c r="K133" s="129">
        <f t="shared" si="34"/>
        <v>0.82</v>
      </c>
      <c r="L133" s="129">
        <f t="shared" si="34"/>
        <v>0.82</v>
      </c>
      <c r="M133" s="129">
        <f t="shared" si="34"/>
        <v>0.82</v>
      </c>
      <c r="N133" s="129">
        <f t="shared" si="34"/>
        <v>0.82</v>
      </c>
      <c r="O133" s="129">
        <f t="shared" si="34"/>
        <v>0.82</v>
      </c>
      <c r="P133" s="129">
        <f t="shared" si="34"/>
        <v>0.82</v>
      </c>
      <c r="Q133" s="129">
        <f t="shared" si="34"/>
        <v>0.82</v>
      </c>
      <c r="R133" s="129">
        <f t="shared" si="34"/>
        <v>0.82</v>
      </c>
      <c r="S133" s="129">
        <f t="shared" si="35"/>
        <v>0.82</v>
      </c>
      <c r="T133" s="129">
        <f t="shared" si="35"/>
        <v>0.82</v>
      </c>
      <c r="U133" s="129">
        <f t="shared" si="35"/>
        <v>0.82</v>
      </c>
      <c r="V133" s="129">
        <f t="shared" si="35"/>
        <v>0.82</v>
      </c>
      <c r="W133" s="129">
        <f t="shared" si="35"/>
        <v>0.82</v>
      </c>
      <c r="X133" s="129">
        <f t="shared" si="35"/>
        <v>0.82</v>
      </c>
      <c r="Y133" s="129">
        <f t="shared" si="35"/>
        <v>0.82</v>
      </c>
      <c r="Z133" s="129">
        <f t="shared" si="35"/>
        <v>0.82</v>
      </c>
      <c r="AA133" s="129">
        <f t="shared" si="35"/>
        <v>0.82</v>
      </c>
      <c r="AB133" s="129">
        <f t="shared" si="35"/>
        <v>0.82</v>
      </c>
      <c r="AC133" s="129">
        <f t="shared" si="35"/>
        <v>0.82</v>
      </c>
      <c r="AD133" s="129">
        <f t="shared" si="35"/>
        <v>0.82</v>
      </c>
      <c r="AE133" s="129">
        <f t="shared" si="35"/>
        <v>0.82</v>
      </c>
      <c r="AF133" s="129">
        <f t="shared" si="35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138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139</v>
      </c>
      <c r="B135" s="128">
        <v>2</v>
      </c>
      <c r="C135" s="129">
        <f t="shared" ref="C135:R141" si="36">B135</f>
        <v>2</v>
      </c>
      <c r="D135" s="129">
        <f t="shared" si="36"/>
        <v>2</v>
      </c>
      <c r="E135" s="129">
        <f t="shared" si="36"/>
        <v>2</v>
      </c>
      <c r="F135" s="129">
        <f t="shared" si="36"/>
        <v>2</v>
      </c>
      <c r="G135" s="129">
        <f t="shared" si="36"/>
        <v>2</v>
      </c>
      <c r="H135" s="129">
        <f t="shared" si="36"/>
        <v>2</v>
      </c>
      <c r="I135" s="129">
        <f t="shared" si="36"/>
        <v>2</v>
      </c>
      <c r="J135" s="129">
        <f t="shared" si="36"/>
        <v>2</v>
      </c>
      <c r="K135" s="129">
        <f t="shared" si="36"/>
        <v>2</v>
      </c>
      <c r="L135" s="129">
        <f t="shared" si="36"/>
        <v>2</v>
      </c>
      <c r="M135" s="129">
        <f t="shared" si="36"/>
        <v>2</v>
      </c>
      <c r="N135" s="129">
        <f t="shared" si="36"/>
        <v>2</v>
      </c>
      <c r="O135" s="129">
        <f t="shared" si="36"/>
        <v>2</v>
      </c>
      <c r="P135" s="129">
        <f t="shared" si="36"/>
        <v>2</v>
      </c>
      <c r="Q135" s="129">
        <f t="shared" si="36"/>
        <v>2</v>
      </c>
      <c r="R135" s="129">
        <f t="shared" si="36"/>
        <v>2</v>
      </c>
      <c r="S135" s="129">
        <f t="shared" ref="S135:AF141" si="37">R135</f>
        <v>2</v>
      </c>
      <c r="T135" s="129">
        <f t="shared" si="37"/>
        <v>2</v>
      </c>
      <c r="U135" s="129">
        <f t="shared" si="37"/>
        <v>2</v>
      </c>
      <c r="V135" s="129">
        <f t="shared" si="37"/>
        <v>2</v>
      </c>
      <c r="W135" s="129">
        <f t="shared" si="37"/>
        <v>2</v>
      </c>
      <c r="X135" s="129">
        <f t="shared" si="37"/>
        <v>2</v>
      </c>
      <c r="Y135" s="129">
        <f t="shared" si="37"/>
        <v>2</v>
      </c>
      <c r="Z135" s="129">
        <f t="shared" si="37"/>
        <v>2</v>
      </c>
      <c r="AA135" s="129">
        <f t="shared" si="37"/>
        <v>2</v>
      </c>
      <c r="AB135" s="129">
        <f t="shared" si="37"/>
        <v>2</v>
      </c>
      <c r="AC135" s="129">
        <f t="shared" si="37"/>
        <v>2</v>
      </c>
      <c r="AD135" s="129">
        <f t="shared" si="37"/>
        <v>2</v>
      </c>
      <c r="AE135" s="129">
        <f t="shared" si="37"/>
        <v>2</v>
      </c>
      <c r="AF135" s="129">
        <f t="shared" si="37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140</v>
      </c>
      <c r="B136" s="128">
        <v>5.61</v>
      </c>
      <c r="C136" s="129">
        <f t="shared" si="36"/>
        <v>5.61</v>
      </c>
      <c r="D136" s="129">
        <f t="shared" si="36"/>
        <v>5.61</v>
      </c>
      <c r="E136" s="129">
        <f t="shared" si="36"/>
        <v>5.61</v>
      </c>
      <c r="F136" s="129">
        <f t="shared" si="36"/>
        <v>5.61</v>
      </c>
      <c r="G136" s="129">
        <f t="shared" si="36"/>
        <v>5.61</v>
      </c>
      <c r="H136" s="129">
        <f t="shared" si="36"/>
        <v>5.61</v>
      </c>
      <c r="I136" s="129">
        <f t="shared" si="36"/>
        <v>5.61</v>
      </c>
      <c r="J136" s="129">
        <f t="shared" si="36"/>
        <v>5.61</v>
      </c>
      <c r="K136" s="129">
        <f t="shared" si="36"/>
        <v>5.61</v>
      </c>
      <c r="L136" s="129">
        <f t="shared" si="36"/>
        <v>5.61</v>
      </c>
      <c r="M136" s="129">
        <f t="shared" si="36"/>
        <v>5.61</v>
      </c>
      <c r="N136" s="129">
        <f t="shared" si="36"/>
        <v>5.61</v>
      </c>
      <c r="O136" s="129">
        <f t="shared" si="36"/>
        <v>5.61</v>
      </c>
      <c r="P136" s="129">
        <f t="shared" si="36"/>
        <v>5.61</v>
      </c>
      <c r="Q136" s="129">
        <f t="shared" si="36"/>
        <v>5.61</v>
      </c>
      <c r="R136" s="129">
        <f t="shared" si="36"/>
        <v>5.61</v>
      </c>
      <c r="S136" s="129">
        <f t="shared" si="37"/>
        <v>5.61</v>
      </c>
      <c r="T136" s="129">
        <f t="shared" si="37"/>
        <v>5.61</v>
      </c>
      <c r="U136" s="129">
        <f t="shared" si="37"/>
        <v>5.61</v>
      </c>
      <c r="V136" s="129">
        <f t="shared" si="37"/>
        <v>5.61</v>
      </c>
      <c r="W136" s="129">
        <f t="shared" si="37"/>
        <v>5.61</v>
      </c>
      <c r="X136" s="129">
        <f t="shared" si="37"/>
        <v>5.61</v>
      </c>
      <c r="Y136" s="129">
        <f t="shared" si="37"/>
        <v>5.61</v>
      </c>
      <c r="Z136" s="129">
        <f t="shared" si="37"/>
        <v>5.61</v>
      </c>
      <c r="AA136" s="129">
        <f t="shared" si="37"/>
        <v>5.61</v>
      </c>
      <c r="AB136" s="129">
        <f t="shared" si="37"/>
        <v>5.61</v>
      </c>
      <c r="AC136" s="129">
        <f t="shared" si="37"/>
        <v>5.61</v>
      </c>
      <c r="AD136" s="129">
        <f t="shared" si="37"/>
        <v>5.61</v>
      </c>
      <c r="AE136" s="129">
        <f t="shared" si="37"/>
        <v>5.61</v>
      </c>
      <c r="AF136" s="129">
        <f t="shared" si="37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141</v>
      </c>
      <c r="B137" s="128">
        <v>1.25</v>
      </c>
      <c r="C137" s="129">
        <f t="shared" si="36"/>
        <v>1.25</v>
      </c>
      <c r="D137" s="129">
        <f t="shared" si="36"/>
        <v>1.25</v>
      </c>
      <c r="E137" s="129">
        <f t="shared" si="36"/>
        <v>1.25</v>
      </c>
      <c r="F137" s="129">
        <f t="shared" si="36"/>
        <v>1.25</v>
      </c>
      <c r="G137" s="129">
        <f t="shared" si="36"/>
        <v>1.25</v>
      </c>
      <c r="H137" s="129">
        <f t="shared" si="36"/>
        <v>1.25</v>
      </c>
      <c r="I137" s="129">
        <f t="shared" si="36"/>
        <v>1.25</v>
      </c>
      <c r="J137" s="129">
        <f t="shared" si="36"/>
        <v>1.25</v>
      </c>
      <c r="K137" s="129">
        <f t="shared" si="36"/>
        <v>1.25</v>
      </c>
      <c r="L137" s="129">
        <f t="shared" si="36"/>
        <v>1.25</v>
      </c>
      <c r="M137" s="129">
        <f t="shared" si="36"/>
        <v>1.25</v>
      </c>
      <c r="N137" s="129">
        <f t="shared" si="36"/>
        <v>1.25</v>
      </c>
      <c r="O137" s="129">
        <f t="shared" si="36"/>
        <v>1.25</v>
      </c>
      <c r="P137" s="129">
        <f t="shared" si="36"/>
        <v>1.25</v>
      </c>
      <c r="Q137" s="129">
        <f t="shared" si="36"/>
        <v>1.25</v>
      </c>
      <c r="R137" s="129">
        <f t="shared" si="36"/>
        <v>1.25</v>
      </c>
      <c r="S137" s="129">
        <f t="shared" si="37"/>
        <v>1.25</v>
      </c>
      <c r="T137" s="129">
        <f t="shared" si="37"/>
        <v>1.25</v>
      </c>
      <c r="U137" s="129">
        <f t="shared" si="37"/>
        <v>1.25</v>
      </c>
      <c r="V137" s="129">
        <f t="shared" si="37"/>
        <v>1.25</v>
      </c>
      <c r="W137" s="129">
        <f t="shared" si="37"/>
        <v>1.25</v>
      </c>
      <c r="X137" s="129">
        <f t="shared" si="37"/>
        <v>1.25</v>
      </c>
      <c r="Y137" s="129">
        <f t="shared" si="37"/>
        <v>1.25</v>
      </c>
      <c r="Z137" s="129">
        <f t="shared" si="37"/>
        <v>1.25</v>
      </c>
      <c r="AA137" s="129">
        <f t="shared" si="37"/>
        <v>1.25</v>
      </c>
      <c r="AB137" s="129">
        <f t="shared" si="37"/>
        <v>1.25</v>
      </c>
      <c r="AC137" s="129">
        <f t="shared" si="37"/>
        <v>1.25</v>
      </c>
      <c r="AD137" s="129">
        <f t="shared" si="37"/>
        <v>1.25</v>
      </c>
      <c r="AE137" s="129">
        <f t="shared" si="37"/>
        <v>1.25</v>
      </c>
      <c r="AF137" s="129">
        <f t="shared" si="37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142</v>
      </c>
      <c r="B138" s="128">
        <v>1.25</v>
      </c>
      <c r="C138" s="129">
        <f t="shared" si="36"/>
        <v>1.25</v>
      </c>
      <c r="D138" s="129">
        <f t="shared" si="36"/>
        <v>1.25</v>
      </c>
      <c r="E138" s="129">
        <f t="shared" si="36"/>
        <v>1.25</v>
      </c>
      <c r="F138" s="129">
        <f t="shared" si="36"/>
        <v>1.25</v>
      </c>
      <c r="G138" s="129">
        <f t="shared" si="36"/>
        <v>1.25</v>
      </c>
      <c r="H138" s="129">
        <f t="shared" si="36"/>
        <v>1.25</v>
      </c>
      <c r="I138" s="129">
        <f t="shared" si="36"/>
        <v>1.25</v>
      </c>
      <c r="J138" s="129">
        <f t="shared" si="36"/>
        <v>1.25</v>
      </c>
      <c r="K138" s="129">
        <f t="shared" si="36"/>
        <v>1.25</v>
      </c>
      <c r="L138" s="129">
        <f t="shared" si="36"/>
        <v>1.25</v>
      </c>
      <c r="M138" s="129">
        <f t="shared" si="36"/>
        <v>1.25</v>
      </c>
      <c r="N138" s="129">
        <f t="shared" si="36"/>
        <v>1.25</v>
      </c>
      <c r="O138" s="129">
        <f t="shared" si="36"/>
        <v>1.25</v>
      </c>
      <c r="P138" s="129">
        <f t="shared" si="36"/>
        <v>1.25</v>
      </c>
      <c r="Q138" s="129">
        <f t="shared" si="36"/>
        <v>1.25</v>
      </c>
      <c r="R138" s="129">
        <f t="shared" si="36"/>
        <v>1.25</v>
      </c>
      <c r="S138" s="129">
        <f t="shared" si="37"/>
        <v>1.25</v>
      </c>
      <c r="T138" s="129">
        <f t="shared" si="37"/>
        <v>1.25</v>
      </c>
      <c r="U138" s="129">
        <f t="shared" si="37"/>
        <v>1.25</v>
      </c>
      <c r="V138" s="129">
        <f t="shared" si="37"/>
        <v>1.25</v>
      </c>
      <c r="W138" s="129">
        <f t="shared" si="37"/>
        <v>1.25</v>
      </c>
      <c r="X138" s="129">
        <f t="shared" si="37"/>
        <v>1.25</v>
      </c>
      <c r="Y138" s="129">
        <f t="shared" si="37"/>
        <v>1.25</v>
      </c>
      <c r="Z138" s="129">
        <f t="shared" si="37"/>
        <v>1.25</v>
      </c>
      <c r="AA138" s="129">
        <f t="shared" si="37"/>
        <v>1.25</v>
      </c>
      <c r="AB138" s="129">
        <f t="shared" si="37"/>
        <v>1.25</v>
      </c>
      <c r="AC138" s="129">
        <f t="shared" si="37"/>
        <v>1.25</v>
      </c>
      <c r="AD138" s="129">
        <f t="shared" si="37"/>
        <v>1.25</v>
      </c>
      <c r="AE138" s="129">
        <f t="shared" si="37"/>
        <v>1.25</v>
      </c>
      <c r="AF138" s="129">
        <f t="shared" si="37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143</v>
      </c>
      <c r="B139" s="128">
        <v>1.46</v>
      </c>
      <c r="C139" s="129">
        <f t="shared" si="36"/>
        <v>1.46</v>
      </c>
      <c r="D139" s="129">
        <f t="shared" si="36"/>
        <v>1.46</v>
      </c>
      <c r="E139" s="129">
        <f t="shared" si="36"/>
        <v>1.46</v>
      </c>
      <c r="F139" s="129">
        <f t="shared" si="36"/>
        <v>1.46</v>
      </c>
      <c r="G139" s="129">
        <f t="shared" si="36"/>
        <v>1.46</v>
      </c>
      <c r="H139" s="129">
        <f t="shared" si="36"/>
        <v>1.46</v>
      </c>
      <c r="I139" s="129">
        <f t="shared" si="36"/>
        <v>1.46</v>
      </c>
      <c r="J139" s="129">
        <f t="shared" si="36"/>
        <v>1.46</v>
      </c>
      <c r="K139" s="129">
        <f t="shared" si="36"/>
        <v>1.46</v>
      </c>
      <c r="L139" s="129">
        <f t="shared" si="36"/>
        <v>1.46</v>
      </c>
      <c r="M139" s="129">
        <f t="shared" si="36"/>
        <v>1.46</v>
      </c>
      <c r="N139" s="129">
        <f t="shared" si="36"/>
        <v>1.46</v>
      </c>
      <c r="O139" s="129">
        <f t="shared" si="36"/>
        <v>1.46</v>
      </c>
      <c r="P139" s="129">
        <f t="shared" si="36"/>
        <v>1.46</v>
      </c>
      <c r="Q139" s="129">
        <f t="shared" si="36"/>
        <v>1.46</v>
      </c>
      <c r="R139" s="129">
        <f t="shared" si="36"/>
        <v>1.46</v>
      </c>
      <c r="S139" s="129">
        <f t="shared" si="37"/>
        <v>1.46</v>
      </c>
      <c r="T139" s="129">
        <f t="shared" si="37"/>
        <v>1.46</v>
      </c>
      <c r="U139" s="129">
        <f t="shared" si="37"/>
        <v>1.46</v>
      </c>
      <c r="V139" s="129">
        <f t="shared" si="37"/>
        <v>1.46</v>
      </c>
      <c r="W139" s="129">
        <f t="shared" si="37"/>
        <v>1.46</v>
      </c>
      <c r="X139" s="129">
        <f t="shared" si="37"/>
        <v>1.46</v>
      </c>
      <c r="Y139" s="129">
        <f t="shared" si="37"/>
        <v>1.46</v>
      </c>
      <c r="Z139" s="129">
        <f t="shared" si="37"/>
        <v>1.46</v>
      </c>
      <c r="AA139" s="129">
        <f t="shared" si="37"/>
        <v>1.46</v>
      </c>
      <c r="AB139" s="129">
        <f t="shared" si="37"/>
        <v>1.46</v>
      </c>
      <c r="AC139" s="129">
        <f t="shared" si="37"/>
        <v>1.46</v>
      </c>
      <c r="AD139" s="129">
        <f t="shared" si="37"/>
        <v>1.46</v>
      </c>
      <c r="AE139" s="129">
        <f t="shared" si="37"/>
        <v>1.46</v>
      </c>
      <c r="AF139" s="129">
        <f t="shared" si="37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144</v>
      </c>
      <c r="B140" s="128">
        <v>3</v>
      </c>
      <c r="C140" s="129">
        <f t="shared" si="36"/>
        <v>3</v>
      </c>
      <c r="D140" s="129">
        <f t="shared" si="36"/>
        <v>3</v>
      </c>
      <c r="E140" s="129">
        <f t="shared" si="36"/>
        <v>3</v>
      </c>
      <c r="F140" s="129">
        <f t="shared" si="36"/>
        <v>3</v>
      </c>
      <c r="G140" s="129">
        <f t="shared" si="36"/>
        <v>3</v>
      </c>
      <c r="H140" s="129">
        <f t="shared" si="36"/>
        <v>3</v>
      </c>
      <c r="I140" s="129">
        <f t="shared" si="36"/>
        <v>3</v>
      </c>
      <c r="J140" s="129">
        <f t="shared" si="36"/>
        <v>3</v>
      </c>
      <c r="K140" s="129">
        <f t="shared" si="36"/>
        <v>3</v>
      </c>
      <c r="L140" s="129">
        <f t="shared" si="36"/>
        <v>3</v>
      </c>
      <c r="M140" s="129">
        <f t="shared" si="36"/>
        <v>3</v>
      </c>
      <c r="N140" s="129">
        <f t="shared" si="36"/>
        <v>3</v>
      </c>
      <c r="O140" s="129">
        <f t="shared" si="36"/>
        <v>3</v>
      </c>
      <c r="P140" s="129">
        <f t="shared" si="36"/>
        <v>3</v>
      </c>
      <c r="Q140" s="129">
        <f t="shared" si="36"/>
        <v>3</v>
      </c>
      <c r="R140" s="129">
        <f t="shared" si="36"/>
        <v>3</v>
      </c>
      <c r="S140" s="129">
        <f t="shared" si="37"/>
        <v>3</v>
      </c>
      <c r="T140" s="129">
        <f t="shared" si="37"/>
        <v>3</v>
      </c>
      <c r="U140" s="129">
        <f t="shared" si="37"/>
        <v>3</v>
      </c>
      <c r="V140" s="129">
        <f t="shared" si="37"/>
        <v>3</v>
      </c>
      <c r="W140" s="129">
        <f t="shared" si="37"/>
        <v>3</v>
      </c>
      <c r="X140" s="129">
        <f t="shared" si="37"/>
        <v>3</v>
      </c>
      <c r="Y140" s="129">
        <f t="shared" si="37"/>
        <v>3</v>
      </c>
      <c r="Z140" s="129">
        <f t="shared" si="37"/>
        <v>3</v>
      </c>
      <c r="AA140" s="129">
        <f t="shared" si="37"/>
        <v>3</v>
      </c>
      <c r="AB140" s="129">
        <f t="shared" si="37"/>
        <v>3</v>
      </c>
      <c r="AC140" s="129">
        <f t="shared" si="37"/>
        <v>3</v>
      </c>
      <c r="AD140" s="129">
        <f t="shared" si="37"/>
        <v>3</v>
      </c>
      <c r="AE140" s="129">
        <f t="shared" si="37"/>
        <v>3</v>
      </c>
      <c r="AF140" s="129">
        <f t="shared" si="37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145</v>
      </c>
      <c r="B141" s="128">
        <v>3.3</v>
      </c>
      <c r="C141" s="129">
        <f t="shared" si="36"/>
        <v>3.3</v>
      </c>
      <c r="D141" s="129">
        <f t="shared" si="36"/>
        <v>3.3</v>
      </c>
      <c r="E141" s="129">
        <f t="shared" si="36"/>
        <v>3.3</v>
      </c>
      <c r="F141" s="129">
        <f t="shared" si="36"/>
        <v>3.3</v>
      </c>
      <c r="G141" s="129">
        <f t="shared" si="36"/>
        <v>3.3</v>
      </c>
      <c r="H141" s="129">
        <f t="shared" si="36"/>
        <v>3.3</v>
      </c>
      <c r="I141" s="129">
        <f t="shared" si="36"/>
        <v>3.3</v>
      </c>
      <c r="J141" s="129">
        <f t="shared" si="36"/>
        <v>3.3</v>
      </c>
      <c r="K141" s="129">
        <f t="shared" si="36"/>
        <v>3.3</v>
      </c>
      <c r="L141" s="129">
        <f t="shared" si="36"/>
        <v>3.3</v>
      </c>
      <c r="M141" s="129">
        <f t="shared" si="36"/>
        <v>3.3</v>
      </c>
      <c r="N141" s="129">
        <f t="shared" si="36"/>
        <v>3.3</v>
      </c>
      <c r="O141" s="129">
        <f t="shared" si="36"/>
        <v>3.3</v>
      </c>
      <c r="P141" s="129">
        <f t="shared" si="36"/>
        <v>3.3</v>
      </c>
      <c r="Q141" s="129">
        <f t="shared" si="36"/>
        <v>3.3</v>
      </c>
      <c r="R141" s="129">
        <f t="shared" si="36"/>
        <v>3.3</v>
      </c>
      <c r="S141" s="129">
        <f t="shared" si="37"/>
        <v>3.3</v>
      </c>
      <c r="T141" s="129">
        <f t="shared" si="37"/>
        <v>3.3</v>
      </c>
      <c r="U141" s="129">
        <f t="shared" si="37"/>
        <v>3.3</v>
      </c>
      <c r="V141" s="129">
        <f t="shared" si="37"/>
        <v>3.3</v>
      </c>
      <c r="W141" s="129">
        <f t="shared" si="37"/>
        <v>3.3</v>
      </c>
      <c r="X141" s="129">
        <f t="shared" si="37"/>
        <v>3.3</v>
      </c>
      <c r="Y141" s="129">
        <f t="shared" si="37"/>
        <v>3.3</v>
      </c>
      <c r="Z141" s="129">
        <f t="shared" si="37"/>
        <v>3.3</v>
      </c>
      <c r="AA141" s="129">
        <f t="shared" si="37"/>
        <v>3.3</v>
      </c>
      <c r="AB141" s="129">
        <f t="shared" si="37"/>
        <v>3.3</v>
      </c>
      <c r="AC141" s="129">
        <f t="shared" si="37"/>
        <v>3.3</v>
      </c>
      <c r="AD141" s="129">
        <f t="shared" si="37"/>
        <v>3.3</v>
      </c>
      <c r="AE141" s="129">
        <f t="shared" si="37"/>
        <v>3.3</v>
      </c>
      <c r="AF141" s="129">
        <f t="shared" si="37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146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147</v>
      </c>
      <c r="B143" s="128">
        <v>1.76</v>
      </c>
      <c r="C143" s="129">
        <f t="shared" ref="C143:R144" si="38">B143</f>
        <v>1.76</v>
      </c>
      <c r="D143" s="129">
        <f t="shared" si="38"/>
        <v>1.76</v>
      </c>
      <c r="E143" s="129">
        <f t="shared" si="38"/>
        <v>1.76</v>
      </c>
      <c r="F143" s="129">
        <f t="shared" si="38"/>
        <v>1.76</v>
      </c>
      <c r="G143" s="129">
        <f t="shared" si="38"/>
        <v>1.76</v>
      </c>
      <c r="H143" s="129">
        <f t="shared" si="38"/>
        <v>1.76</v>
      </c>
      <c r="I143" s="129">
        <f t="shared" si="38"/>
        <v>1.76</v>
      </c>
      <c r="J143" s="129">
        <f t="shared" si="38"/>
        <v>1.76</v>
      </c>
      <c r="K143" s="129">
        <f t="shared" si="38"/>
        <v>1.76</v>
      </c>
      <c r="L143" s="129">
        <f t="shared" si="38"/>
        <v>1.76</v>
      </c>
      <c r="M143" s="129">
        <f t="shared" si="38"/>
        <v>1.76</v>
      </c>
      <c r="N143" s="129">
        <f t="shared" si="38"/>
        <v>1.76</v>
      </c>
      <c r="O143" s="129">
        <f t="shared" si="38"/>
        <v>1.76</v>
      </c>
      <c r="P143" s="129">
        <f t="shared" si="38"/>
        <v>1.76</v>
      </c>
      <c r="Q143" s="129">
        <f t="shared" si="38"/>
        <v>1.76</v>
      </c>
      <c r="R143" s="129">
        <f t="shared" si="38"/>
        <v>1.76</v>
      </c>
      <c r="S143" s="129">
        <f t="shared" ref="S143:AF144" si="39">R143</f>
        <v>1.76</v>
      </c>
      <c r="T143" s="129">
        <f t="shared" si="39"/>
        <v>1.76</v>
      </c>
      <c r="U143" s="129">
        <f t="shared" si="39"/>
        <v>1.76</v>
      </c>
      <c r="V143" s="129">
        <f t="shared" si="39"/>
        <v>1.76</v>
      </c>
      <c r="W143" s="129">
        <f t="shared" si="39"/>
        <v>1.76</v>
      </c>
      <c r="X143" s="129">
        <f t="shared" si="39"/>
        <v>1.76</v>
      </c>
      <c r="Y143" s="129">
        <f t="shared" si="39"/>
        <v>1.76</v>
      </c>
      <c r="Z143" s="129">
        <f t="shared" si="39"/>
        <v>1.76</v>
      </c>
      <c r="AA143" s="129">
        <f t="shared" si="39"/>
        <v>1.76</v>
      </c>
      <c r="AB143" s="129">
        <f t="shared" si="39"/>
        <v>1.76</v>
      </c>
      <c r="AC143" s="129">
        <f t="shared" si="39"/>
        <v>1.76</v>
      </c>
      <c r="AD143" s="129">
        <f t="shared" si="39"/>
        <v>1.76</v>
      </c>
      <c r="AE143" s="129">
        <f t="shared" si="39"/>
        <v>1.76</v>
      </c>
      <c r="AF143" s="129">
        <f t="shared" si="39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148</v>
      </c>
      <c r="B144" s="128">
        <v>0</v>
      </c>
      <c r="C144" s="129">
        <f t="shared" si="38"/>
        <v>0</v>
      </c>
      <c r="D144" s="129">
        <f t="shared" si="38"/>
        <v>0</v>
      </c>
      <c r="E144" s="129">
        <f t="shared" si="38"/>
        <v>0</v>
      </c>
      <c r="F144" s="129">
        <f t="shared" si="38"/>
        <v>0</v>
      </c>
      <c r="G144" s="129">
        <f t="shared" si="38"/>
        <v>0</v>
      </c>
      <c r="H144" s="129">
        <f t="shared" si="38"/>
        <v>0</v>
      </c>
      <c r="I144" s="129">
        <f t="shared" si="38"/>
        <v>0</v>
      </c>
      <c r="J144" s="129">
        <f t="shared" si="38"/>
        <v>0</v>
      </c>
      <c r="K144" s="129">
        <f t="shared" si="38"/>
        <v>0</v>
      </c>
      <c r="L144" s="129">
        <f t="shared" si="38"/>
        <v>0</v>
      </c>
      <c r="M144" s="129">
        <f t="shared" si="38"/>
        <v>0</v>
      </c>
      <c r="N144" s="129">
        <f t="shared" si="38"/>
        <v>0</v>
      </c>
      <c r="O144" s="129">
        <f t="shared" si="38"/>
        <v>0</v>
      </c>
      <c r="P144" s="129">
        <f t="shared" si="38"/>
        <v>0</v>
      </c>
      <c r="Q144" s="129">
        <f t="shared" si="38"/>
        <v>0</v>
      </c>
      <c r="R144" s="129">
        <f t="shared" si="38"/>
        <v>0</v>
      </c>
      <c r="S144" s="129">
        <f t="shared" si="39"/>
        <v>0</v>
      </c>
      <c r="T144" s="129">
        <f t="shared" si="39"/>
        <v>0</v>
      </c>
      <c r="U144" s="129">
        <f t="shared" si="39"/>
        <v>0</v>
      </c>
      <c r="V144" s="129">
        <f t="shared" si="39"/>
        <v>0</v>
      </c>
      <c r="W144" s="129">
        <f t="shared" si="39"/>
        <v>0</v>
      </c>
      <c r="X144" s="129">
        <f t="shared" si="39"/>
        <v>0</v>
      </c>
      <c r="Y144" s="129">
        <f t="shared" si="39"/>
        <v>0</v>
      </c>
      <c r="Z144" s="129">
        <f t="shared" si="39"/>
        <v>0</v>
      </c>
      <c r="AA144" s="129">
        <f t="shared" si="39"/>
        <v>0</v>
      </c>
      <c r="AB144" s="129">
        <f t="shared" si="39"/>
        <v>0</v>
      </c>
      <c r="AC144" s="129">
        <f t="shared" si="39"/>
        <v>0</v>
      </c>
      <c r="AD144" s="129">
        <f t="shared" si="39"/>
        <v>0</v>
      </c>
      <c r="AE144" s="129">
        <f t="shared" si="39"/>
        <v>0</v>
      </c>
      <c r="AF144" s="129">
        <f t="shared" si="39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149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150</v>
      </c>
      <c r="B146" s="128">
        <v>0.1</v>
      </c>
      <c r="C146" s="129">
        <f t="shared" ref="C146:R149" si="40">B146</f>
        <v>0.1</v>
      </c>
      <c r="D146" s="129">
        <f t="shared" si="40"/>
        <v>0.1</v>
      </c>
      <c r="E146" s="129">
        <f t="shared" si="40"/>
        <v>0.1</v>
      </c>
      <c r="F146" s="129">
        <f t="shared" si="40"/>
        <v>0.1</v>
      </c>
      <c r="G146" s="129">
        <f t="shared" si="40"/>
        <v>0.1</v>
      </c>
      <c r="H146" s="129">
        <f t="shared" si="40"/>
        <v>0.1</v>
      </c>
      <c r="I146" s="129">
        <f t="shared" si="40"/>
        <v>0.1</v>
      </c>
      <c r="J146" s="129">
        <f t="shared" si="40"/>
        <v>0.1</v>
      </c>
      <c r="K146" s="129">
        <f t="shared" si="40"/>
        <v>0.1</v>
      </c>
      <c r="L146" s="129">
        <f t="shared" si="40"/>
        <v>0.1</v>
      </c>
      <c r="M146" s="129">
        <f t="shared" si="40"/>
        <v>0.1</v>
      </c>
      <c r="N146" s="129">
        <f t="shared" si="40"/>
        <v>0.1</v>
      </c>
      <c r="O146" s="129">
        <f t="shared" si="40"/>
        <v>0.1</v>
      </c>
      <c r="P146" s="129">
        <f t="shared" si="40"/>
        <v>0.1</v>
      </c>
      <c r="Q146" s="129">
        <f t="shared" si="40"/>
        <v>0.1</v>
      </c>
      <c r="R146" s="129">
        <f t="shared" si="40"/>
        <v>0.1</v>
      </c>
      <c r="S146" s="129">
        <f t="shared" ref="S146:AF149" si="41">R146</f>
        <v>0.1</v>
      </c>
      <c r="T146" s="129">
        <f t="shared" si="41"/>
        <v>0.1</v>
      </c>
      <c r="U146" s="129">
        <f t="shared" si="41"/>
        <v>0.1</v>
      </c>
      <c r="V146" s="129">
        <f t="shared" si="41"/>
        <v>0.1</v>
      </c>
      <c r="W146" s="129">
        <f t="shared" si="41"/>
        <v>0.1</v>
      </c>
      <c r="X146" s="129">
        <f t="shared" si="41"/>
        <v>0.1</v>
      </c>
      <c r="Y146" s="129">
        <f t="shared" si="41"/>
        <v>0.1</v>
      </c>
      <c r="Z146" s="129">
        <f t="shared" si="41"/>
        <v>0.1</v>
      </c>
      <c r="AA146" s="129">
        <f t="shared" si="41"/>
        <v>0.1</v>
      </c>
      <c r="AB146" s="129">
        <f t="shared" si="41"/>
        <v>0.1</v>
      </c>
      <c r="AC146" s="129">
        <f t="shared" si="41"/>
        <v>0.1</v>
      </c>
      <c r="AD146" s="129">
        <f t="shared" si="41"/>
        <v>0.1</v>
      </c>
      <c r="AE146" s="129">
        <f t="shared" si="41"/>
        <v>0.1</v>
      </c>
      <c r="AF146" s="129">
        <f t="shared" si="41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151</v>
      </c>
      <c r="B147" s="128">
        <v>2.0499999999999998</v>
      </c>
      <c r="C147" s="129">
        <f t="shared" si="40"/>
        <v>2.0499999999999998</v>
      </c>
      <c r="D147" s="129">
        <f t="shared" si="40"/>
        <v>2.0499999999999998</v>
      </c>
      <c r="E147" s="129">
        <f t="shared" si="40"/>
        <v>2.0499999999999998</v>
      </c>
      <c r="F147" s="129">
        <f t="shared" si="40"/>
        <v>2.0499999999999998</v>
      </c>
      <c r="G147" s="129">
        <f t="shared" si="40"/>
        <v>2.0499999999999998</v>
      </c>
      <c r="H147" s="129">
        <f t="shared" si="40"/>
        <v>2.0499999999999998</v>
      </c>
      <c r="I147" s="129">
        <f t="shared" si="40"/>
        <v>2.0499999999999998</v>
      </c>
      <c r="J147" s="129">
        <f t="shared" si="40"/>
        <v>2.0499999999999998</v>
      </c>
      <c r="K147" s="129">
        <f t="shared" si="40"/>
        <v>2.0499999999999998</v>
      </c>
      <c r="L147" s="129">
        <f t="shared" si="40"/>
        <v>2.0499999999999998</v>
      </c>
      <c r="M147" s="129">
        <f t="shared" si="40"/>
        <v>2.0499999999999998</v>
      </c>
      <c r="N147" s="129">
        <f t="shared" si="40"/>
        <v>2.0499999999999998</v>
      </c>
      <c r="O147" s="129">
        <f t="shared" si="40"/>
        <v>2.0499999999999998</v>
      </c>
      <c r="P147" s="129">
        <f t="shared" si="40"/>
        <v>2.0499999999999998</v>
      </c>
      <c r="Q147" s="129">
        <f t="shared" si="40"/>
        <v>2.0499999999999998</v>
      </c>
      <c r="R147" s="129">
        <f t="shared" si="40"/>
        <v>2.0499999999999998</v>
      </c>
      <c r="S147" s="129">
        <f t="shared" si="41"/>
        <v>2.0499999999999998</v>
      </c>
      <c r="T147" s="129">
        <f t="shared" si="41"/>
        <v>2.0499999999999998</v>
      </c>
      <c r="U147" s="129">
        <f t="shared" si="41"/>
        <v>2.0499999999999998</v>
      </c>
      <c r="V147" s="129">
        <f t="shared" si="41"/>
        <v>2.0499999999999998</v>
      </c>
      <c r="W147" s="129">
        <f t="shared" si="41"/>
        <v>2.0499999999999998</v>
      </c>
      <c r="X147" s="129">
        <f t="shared" si="41"/>
        <v>2.0499999999999998</v>
      </c>
      <c r="Y147" s="129">
        <f t="shared" si="41"/>
        <v>2.0499999999999998</v>
      </c>
      <c r="Z147" s="129">
        <f t="shared" si="41"/>
        <v>2.0499999999999998</v>
      </c>
      <c r="AA147" s="129">
        <f t="shared" si="41"/>
        <v>2.0499999999999998</v>
      </c>
      <c r="AB147" s="129">
        <f t="shared" si="41"/>
        <v>2.0499999999999998</v>
      </c>
      <c r="AC147" s="129">
        <f t="shared" si="41"/>
        <v>2.0499999999999998</v>
      </c>
      <c r="AD147" s="129">
        <f t="shared" si="41"/>
        <v>2.0499999999999998</v>
      </c>
      <c r="AE147" s="129">
        <f t="shared" si="41"/>
        <v>2.0499999999999998</v>
      </c>
      <c r="AF147" s="129">
        <f t="shared" si="41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152</v>
      </c>
      <c r="B148" s="128">
        <v>2.7</v>
      </c>
      <c r="C148" s="129">
        <f t="shared" si="40"/>
        <v>2.7</v>
      </c>
      <c r="D148" s="129">
        <f t="shared" si="40"/>
        <v>2.7</v>
      </c>
      <c r="E148" s="129">
        <f t="shared" si="40"/>
        <v>2.7</v>
      </c>
      <c r="F148" s="129">
        <f t="shared" si="40"/>
        <v>2.7</v>
      </c>
      <c r="G148" s="129">
        <f t="shared" si="40"/>
        <v>2.7</v>
      </c>
      <c r="H148" s="129">
        <f t="shared" si="40"/>
        <v>2.7</v>
      </c>
      <c r="I148" s="129">
        <f t="shared" si="40"/>
        <v>2.7</v>
      </c>
      <c r="J148" s="129">
        <f t="shared" si="40"/>
        <v>2.7</v>
      </c>
      <c r="K148" s="129">
        <f t="shared" si="40"/>
        <v>2.7</v>
      </c>
      <c r="L148" s="129">
        <f t="shared" si="40"/>
        <v>2.7</v>
      </c>
      <c r="M148" s="129">
        <f t="shared" si="40"/>
        <v>2.7</v>
      </c>
      <c r="N148" s="129">
        <f t="shared" si="40"/>
        <v>2.7</v>
      </c>
      <c r="O148" s="129">
        <f t="shared" si="40"/>
        <v>2.7</v>
      </c>
      <c r="P148" s="129">
        <f t="shared" si="40"/>
        <v>2.7</v>
      </c>
      <c r="Q148" s="129">
        <f t="shared" si="40"/>
        <v>2.7</v>
      </c>
      <c r="R148" s="129">
        <f t="shared" si="40"/>
        <v>2.7</v>
      </c>
      <c r="S148" s="129">
        <f t="shared" si="41"/>
        <v>2.7</v>
      </c>
      <c r="T148" s="129">
        <f t="shared" si="41"/>
        <v>2.7</v>
      </c>
      <c r="U148" s="129">
        <f t="shared" si="41"/>
        <v>2.7</v>
      </c>
      <c r="V148" s="129">
        <f t="shared" si="41"/>
        <v>2.7</v>
      </c>
      <c r="W148" s="129">
        <f t="shared" si="41"/>
        <v>2.7</v>
      </c>
      <c r="X148" s="129">
        <f t="shared" si="41"/>
        <v>2.7</v>
      </c>
      <c r="Y148" s="129">
        <f t="shared" si="41"/>
        <v>2.7</v>
      </c>
      <c r="Z148" s="129">
        <f t="shared" si="41"/>
        <v>2.7</v>
      </c>
      <c r="AA148" s="129">
        <f t="shared" si="41"/>
        <v>2.7</v>
      </c>
      <c r="AB148" s="129">
        <f t="shared" si="41"/>
        <v>2.7</v>
      </c>
      <c r="AC148" s="129">
        <f t="shared" si="41"/>
        <v>2.7</v>
      </c>
      <c r="AD148" s="129">
        <f t="shared" si="41"/>
        <v>2.7</v>
      </c>
      <c r="AE148" s="129">
        <f t="shared" si="41"/>
        <v>2.7</v>
      </c>
      <c r="AF148" s="129">
        <f t="shared" si="41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153</v>
      </c>
      <c r="B149" s="128">
        <v>2.15</v>
      </c>
      <c r="C149" s="129">
        <f t="shared" si="40"/>
        <v>2.15</v>
      </c>
      <c r="D149" s="129">
        <f t="shared" si="40"/>
        <v>2.15</v>
      </c>
      <c r="E149" s="129">
        <f t="shared" si="40"/>
        <v>2.15</v>
      </c>
      <c r="F149" s="129">
        <f t="shared" si="40"/>
        <v>2.15</v>
      </c>
      <c r="G149" s="129">
        <f t="shared" si="40"/>
        <v>2.15</v>
      </c>
      <c r="H149" s="129">
        <f t="shared" si="40"/>
        <v>2.15</v>
      </c>
      <c r="I149" s="129">
        <f t="shared" si="40"/>
        <v>2.15</v>
      </c>
      <c r="J149" s="129">
        <f t="shared" si="40"/>
        <v>2.15</v>
      </c>
      <c r="K149" s="129">
        <f t="shared" si="40"/>
        <v>2.15</v>
      </c>
      <c r="L149" s="129">
        <f t="shared" si="40"/>
        <v>2.15</v>
      </c>
      <c r="M149" s="129">
        <f t="shared" si="40"/>
        <v>2.15</v>
      </c>
      <c r="N149" s="129">
        <f t="shared" si="40"/>
        <v>2.15</v>
      </c>
      <c r="O149" s="129">
        <f t="shared" si="40"/>
        <v>2.15</v>
      </c>
      <c r="P149" s="129">
        <f t="shared" si="40"/>
        <v>2.15</v>
      </c>
      <c r="Q149" s="129">
        <f t="shared" si="40"/>
        <v>2.15</v>
      </c>
      <c r="R149" s="129">
        <f t="shared" si="40"/>
        <v>2.15</v>
      </c>
      <c r="S149" s="129">
        <f t="shared" si="41"/>
        <v>2.15</v>
      </c>
      <c r="T149" s="129">
        <f t="shared" si="41"/>
        <v>2.15</v>
      </c>
      <c r="U149" s="129">
        <f t="shared" si="41"/>
        <v>2.15</v>
      </c>
      <c r="V149" s="129">
        <f t="shared" si="41"/>
        <v>2.15</v>
      </c>
      <c r="W149" s="129">
        <f t="shared" si="41"/>
        <v>2.15</v>
      </c>
      <c r="X149" s="129">
        <f t="shared" si="41"/>
        <v>2.15</v>
      </c>
      <c r="Y149" s="129">
        <f t="shared" si="41"/>
        <v>2.15</v>
      </c>
      <c r="Z149" s="129">
        <f t="shared" si="41"/>
        <v>2.15</v>
      </c>
      <c r="AA149" s="129">
        <f t="shared" si="41"/>
        <v>2.15</v>
      </c>
      <c r="AB149" s="129">
        <f t="shared" si="41"/>
        <v>2.15</v>
      </c>
      <c r="AC149" s="129">
        <f t="shared" si="41"/>
        <v>2.15</v>
      </c>
      <c r="AD149" s="129">
        <f t="shared" si="41"/>
        <v>2.15</v>
      </c>
      <c r="AE149" s="129">
        <f t="shared" si="41"/>
        <v>2.15</v>
      </c>
      <c r="AF149" s="129">
        <f t="shared" si="41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154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155</v>
      </c>
      <c r="B151" s="128">
        <v>0.9</v>
      </c>
      <c r="C151" s="129">
        <f t="shared" ref="C151:R163" si="42">B151</f>
        <v>0.9</v>
      </c>
      <c r="D151" s="129">
        <f t="shared" si="42"/>
        <v>0.9</v>
      </c>
      <c r="E151" s="129">
        <f t="shared" si="42"/>
        <v>0.9</v>
      </c>
      <c r="F151" s="129">
        <f t="shared" si="42"/>
        <v>0.9</v>
      </c>
      <c r="G151" s="129">
        <f t="shared" si="42"/>
        <v>0.9</v>
      </c>
      <c r="H151" s="129">
        <f t="shared" si="42"/>
        <v>0.9</v>
      </c>
      <c r="I151" s="129">
        <f t="shared" si="42"/>
        <v>0.9</v>
      </c>
      <c r="J151" s="129">
        <f t="shared" si="42"/>
        <v>0.9</v>
      </c>
      <c r="K151" s="129">
        <f t="shared" si="42"/>
        <v>0.9</v>
      </c>
      <c r="L151" s="129">
        <f t="shared" si="42"/>
        <v>0.9</v>
      </c>
      <c r="M151" s="129">
        <f t="shared" si="42"/>
        <v>0.9</v>
      </c>
      <c r="N151" s="129">
        <f t="shared" si="42"/>
        <v>0.9</v>
      </c>
      <c r="O151" s="129">
        <f t="shared" si="42"/>
        <v>0.9</v>
      </c>
      <c r="P151" s="129">
        <f t="shared" si="42"/>
        <v>0.9</v>
      </c>
      <c r="Q151" s="129">
        <f t="shared" si="42"/>
        <v>0.9</v>
      </c>
      <c r="R151" s="129">
        <f t="shared" si="42"/>
        <v>0.9</v>
      </c>
      <c r="S151" s="129">
        <f t="shared" ref="R151:AF163" si="43">R151</f>
        <v>0.9</v>
      </c>
      <c r="T151" s="129">
        <f t="shared" si="43"/>
        <v>0.9</v>
      </c>
      <c r="U151" s="129">
        <f t="shared" si="43"/>
        <v>0.9</v>
      </c>
      <c r="V151" s="129">
        <f t="shared" si="43"/>
        <v>0.9</v>
      </c>
      <c r="W151" s="129">
        <f t="shared" si="43"/>
        <v>0.9</v>
      </c>
      <c r="X151" s="129">
        <f t="shared" si="43"/>
        <v>0.9</v>
      </c>
      <c r="Y151" s="129">
        <f t="shared" si="43"/>
        <v>0.9</v>
      </c>
      <c r="Z151" s="129">
        <f t="shared" si="43"/>
        <v>0.9</v>
      </c>
      <c r="AA151" s="129">
        <f t="shared" si="43"/>
        <v>0.9</v>
      </c>
      <c r="AB151" s="129">
        <f t="shared" si="43"/>
        <v>0.9</v>
      </c>
      <c r="AC151" s="129">
        <f t="shared" si="43"/>
        <v>0.9</v>
      </c>
      <c r="AD151" s="129">
        <f t="shared" si="43"/>
        <v>0.9</v>
      </c>
      <c r="AE151" s="129">
        <f t="shared" si="43"/>
        <v>0.9</v>
      </c>
      <c r="AF151" s="129">
        <f t="shared" si="43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156</v>
      </c>
      <c r="B152" s="128">
        <v>1.08</v>
      </c>
      <c r="C152" s="129">
        <f t="shared" si="42"/>
        <v>1.08</v>
      </c>
      <c r="D152" s="129">
        <f t="shared" si="42"/>
        <v>1.08</v>
      </c>
      <c r="E152" s="129">
        <f t="shared" si="42"/>
        <v>1.08</v>
      </c>
      <c r="F152" s="129">
        <f t="shared" si="42"/>
        <v>1.08</v>
      </c>
      <c r="G152" s="129">
        <f t="shared" si="42"/>
        <v>1.08</v>
      </c>
      <c r="H152" s="129">
        <f t="shared" si="42"/>
        <v>1.08</v>
      </c>
      <c r="I152" s="129">
        <f t="shared" si="42"/>
        <v>1.08</v>
      </c>
      <c r="J152" s="129">
        <f t="shared" si="42"/>
        <v>1.08</v>
      </c>
      <c r="K152" s="129">
        <f t="shared" si="42"/>
        <v>1.08</v>
      </c>
      <c r="L152" s="129">
        <f t="shared" si="42"/>
        <v>1.08</v>
      </c>
      <c r="M152" s="129">
        <f t="shared" si="42"/>
        <v>1.08</v>
      </c>
      <c r="N152" s="129">
        <f t="shared" si="42"/>
        <v>1.08</v>
      </c>
      <c r="O152" s="129">
        <f t="shared" si="42"/>
        <v>1.08</v>
      </c>
      <c r="P152" s="129">
        <f t="shared" si="42"/>
        <v>1.08</v>
      </c>
      <c r="Q152" s="129">
        <f t="shared" si="42"/>
        <v>1.08</v>
      </c>
      <c r="R152" s="129">
        <f t="shared" si="42"/>
        <v>1.08</v>
      </c>
      <c r="S152" s="129">
        <f t="shared" si="43"/>
        <v>1.08</v>
      </c>
      <c r="T152" s="129">
        <f t="shared" si="43"/>
        <v>1.08</v>
      </c>
      <c r="U152" s="129">
        <f t="shared" si="43"/>
        <v>1.08</v>
      </c>
      <c r="V152" s="129">
        <f t="shared" si="43"/>
        <v>1.08</v>
      </c>
      <c r="W152" s="129">
        <f t="shared" si="43"/>
        <v>1.08</v>
      </c>
      <c r="X152" s="129">
        <f t="shared" si="43"/>
        <v>1.08</v>
      </c>
      <c r="Y152" s="129">
        <f t="shared" si="43"/>
        <v>1.08</v>
      </c>
      <c r="Z152" s="129">
        <f t="shared" si="43"/>
        <v>1.08</v>
      </c>
      <c r="AA152" s="129">
        <f t="shared" si="43"/>
        <v>1.08</v>
      </c>
      <c r="AB152" s="129">
        <f t="shared" si="43"/>
        <v>1.08</v>
      </c>
      <c r="AC152" s="129">
        <f t="shared" si="43"/>
        <v>1.08</v>
      </c>
      <c r="AD152" s="129">
        <f t="shared" si="43"/>
        <v>1.08</v>
      </c>
      <c r="AE152" s="129">
        <f t="shared" si="43"/>
        <v>1.08</v>
      </c>
      <c r="AF152" s="129">
        <f t="shared" si="43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157</v>
      </c>
      <c r="B153" s="128">
        <v>2.37</v>
      </c>
      <c r="C153" s="129">
        <f t="shared" si="42"/>
        <v>2.37</v>
      </c>
      <c r="D153" s="129">
        <f t="shared" si="42"/>
        <v>2.37</v>
      </c>
      <c r="E153" s="129">
        <f t="shared" si="42"/>
        <v>2.37</v>
      </c>
      <c r="F153" s="129">
        <f t="shared" si="42"/>
        <v>2.37</v>
      </c>
      <c r="G153" s="129">
        <f t="shared" si="42"/>
        <v>2.37</v>
      </c>
      <c r="H153" s="129">
        <f t="shared" si="42"/>
        <v>2.37</v>
      </c>
      <c r="I153" s="129">
        <f t="shared" si="42"/>
        <v>2.37</v>
      </c>
      <c r="J153" s="129">
        <f t="shared" si="42"/>
        <v>2.37</v>
      </c>
      <c r="K153" s="129">
        <f t="shared" si="42"/>
        <v>2.37</v>
      </c>
      <c r="L153" s="129">
        <f t="shared" si="42"/>
        <v>2.37</v>
      </c>
      <c r="M153" s="129">
        <f t="shared" si="42"/>
        <v>2.37</v>
      </c>
      <c r="N153" s="129">
        <f t="shared" si="42"/>
        <v>2.37</v>
      </c>
      <c r="O153" s="129">
        <f t="shared" si="42"/>
        <v>2.37</v>
      </c>
      <c r="P153" s="129">
        <f t="shared" si="42"/>
        <v>2.37</v>
      </c>
      <c r="Q153" s="129">
        <f t="shared" si="42"/>
        <v>2.37</v>
      </c>
      <c r="R153" s="129">
        <f t="shared" si="42"/>
        <v>2.37</v>
      </c>
      <c r="S153" s="129">
        <f t="shared" si="43"/>
        <v>2.37</v>
      </c>
      <c r="T153" s="129">
        <f t="shared" si="43"/>
        <v>2.37</v>
      </c>
      <c r="U153" s="129">
        <f t="shared" si="43"/>
        <v>2.37</v>
      </c>
      <c r="V153" s="129">
        <f t="shared" si="43"/>
        <v>2.37</v>
      </c>
      <c r="W153" s="129">
        <f t="shared" si="43"/>
        <v>2.37</v>
      </c>
      <c r="X153" s="129">
        <f t="shared" si="43"/>
        <v>2.37</v>
      </c>
      <c r="Y153" s="129">
        <f t="shared" si="43"/>
        <v>2.37</v>
      </c>
      <c r="Z153" s="129">
        <f t="shared" si="43"/>
        <v>2.37</v>
      </c>
      <c r="AA153" s="129">
        <f t="shared" si="43"/>
        <v>2.37</v>
      </c>
      <c r="AB153" s="129">
        <f t="shared" si="43"/>
        <v>2.37</v>
      </c>
      <c r="AC153" s="129">
        <f t="shared" si="43"/>
        <v>2.37</v>
      </c>
      <c r="AD153" s="129">
        <f t="shared" si="43"/>
        <v>2.37</v>
      </c>
      <c r="AE153" s="129">
        <f t="shared" si="43"/>
        <v>2.37</v>
      </c>
      <c r="AF153" s="129">
        <f t="shared" si="43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158</v>
      </c>
      <c r="B154" s="128">
        <v>1.81</v>
      </c>
      <c r="C154" s="129">
        <f t="shared" si="42"/>
        <v>1.81</v>
      </c>
      <c r="D154" s="129">
        <f t="shared" si="42"/>
        <v>1.81</v>
      </c>
      <c r="E154" s="129">
        <f t="shared" si="42"/>
        <v>1.81</v>
      </c>
      <c r="F154" s="129">
        <f t="shared" si="42"/>
        <v>1.81</v>
      </c>
      <c r="G154" s="129">
        <f t="shared" si="42"/>
        <v>1.81</v>
      </c>
      <c r="H154" s="129">
        <f t="shared" si="42"/>
        <v>1.81</v>
      </c>
      <c r="I154" s="129">
        <f t="shared" si="42"/>
        <v>1.81</v>
      </c>
      <c r="J154" s="129">
        <f t="shared" si="42"/>
        <v>1.81</v>
      </c>
      <c r="K154" s="129">
        <f t="shared" si="42"/>
        <v>1.81</v>
      </c>
      <c r="L154" s="129">
        <f t="shared" si="42"/>
        <v>1.81</v>
      </c>
      <c r="M154" s="129">
        <f t="shared" si="42"/>
        <v>1.81</v>
      </c>
      <c r="N154" s="129">
        <f t="shared" si="42"/>
        <v>1.81</v>
      </c>
      <c r="O154" s="129">
        <f t="shared" si="42"/>
        <v>1.81</v>
      </c>
      <c r="P154" s="129">
        <f t="shared" si="42"/>
        <v>1.81</v>
      </c>
      <c r="Q154" s="129">
        <f t="shared" si="42"/>
        <v>1.81</v>
      </c>
      <c r="R154" s="129">
        <f t="shared" si="42"/>
        <v>1.81</v>
      </c>
      <c r="S154" s="129">
        <f t="shared" si="43"/>
        <v>1.81</v>
      </c>
      <c r="T154" s="129">
        <f t="shared" si="43"/>
        <v>1.81</v>
      </c>
      <c r="U154" s="129">
        <f t="shared" si="43"/>
        <v>1.81</v>
      </c>
      <c r="V154" s="129">
        <f t="shared" si="43"/>
        <v>1.81</v>
      </c>
      <c r="W154" s="129">
        <f t="shared" si="43"/>
        <v>1.81</v>
      </c>
      <c r="X154" s="129">
        <f t="shared" si="43"/>
        <v>1.81</v>
      </c>
      <c r="Y154" s="129">
        <f t="shared" si="43"/>
        <v>1.81</v>
      </c>
      <c r="Z154" s="129">
        <f t="shared" si="43"/>
        <v>1.81</v>
      </c>
      <c r="AA154" s="129">
        <f t="shared" si="43"/>
        <v>1.81</v>
      </c>
      <c r="AB154" s="129">
        <f t="shared" si="43"/>
        <v>1.81</v>
      </c>
      <c r="AC154" s="129">
        <f t="shared" si="43"/>
        <v>1.81</v>
      </c>
      <c r="AD154" s="129">
        <f t="shared" si="43"/>
        <v>1.81</v>
      </c>
      <c r="AE154" s="129">
        <f t="shared" si="43"/>
        <v>1.81</v>
      </c>
      <c r="AF154" s="129">
        <f t="shared" si="43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159</v>
      </c>
      <c r="B155" s="128">
        <v>1.0900000000000001</v>
      </c>
      <c r="C155" s="129">
        <f t="shared" si="42"/>
        <v>1.0900000000000001</v>
      </c>
      <c r="D155" s="129">
        <f t="shared" si="42"/>
        <v>1.0900000000000001</v>
      </c>
      <c r="E155" s="129">
        <f t="shared" si="42"/>
        <v>1.0900000000000001</v>
      </c>
      <c r="F155" s="129">
        <f t="shared" si="42"/>
        <v>1.0900000000000001</v>
      </c>
      <c r="G155" s="129">
        <f t="shared" si="42"/>
        <v>1.0900000000000001</v>
      </c>
      <c r="H155" s="129">
        <f t="shared" si="42"/>
        <v>1.0900000000000001</v>
      </c>
      <c r="I155" s="129">
        <f t="shared" si="42"/>
        <v>1.0900000000000001</v>
      </c>
      <c r="J155" s="129">
        <f t="shared" si="42"/>
        <v>1.0900000000000001</v>
      </c>
      <c r="K155" s="129">
        <f t="shared" si="42"/>
        <v>1.0900000000000001</v>
      </c>
      <c r="L155" s="129">
        <f t="shared" si="42"/>
        <v>1.0900000000000001</v>
      </c>
      <c r="M155" s="129">
        <f t="shared" si="42"/>
        <v>1.0900000000000001</v>
      </c>
      <c r="N155" s="129">
        <f t="shared" si="42"/>
        <v>1.0900000000000001</v>
      </c>
      <c r="O155" s="129">
        <f t="shared" si="42"/>
        <v>1.0900000000000001</v>
      </c>
      <c r="P155" s="129">
        <f t="shared" si="42"/>
        <v>1.0900000000000001</v>
      </c>
      <c r="Q155" s="129">
        <f t="shared" si="42"/>
        <v>1.0900000000000001</v>
      </c>
      <c r="R155" s="129">
        <f t="shared" si="42"/>
        <v>1.0900000000000001</v>
      </c>
      <c r="S155" s="129">
        <f t="shared" si="43"/>
        <v>1.0900000000000001</v>
      </c>
      <c r="T155" s="129">
        <f t="shared" si="43"/>
        <v>1.0900000000000001</v>
      </c>
      <c r="U155" s="129">
        <f t="shared" si="43"/>
        <v>1.0900000000000001</v>
      </c>
      <c r="V155" s="129">
        <f t="shared" si="43"/>
        <v>1.0900000000000001</v>
      </c>
      <c r="W155" s="129">
        <f t="shared" si="43"/>
        <v>1.0900000000000001</v>
      </c>
      <c r="X155" s="129">
        <f t="shared" si="43"/>
        <v>1.0900000000000001</v>
      </c>
      <c r="Y155" s="129">
        <f t="shared" si="43"/>
        <v>1.0900000000000001</v>
      </c>
      <c r="Z155" s="129">
        <f t="shared" si="43"/>
        <v>1.0900000000000001</v>
      </c>
      <c r="AA155" s="129">
        <f t="shared" si="43"/>
        <v>1.0900000000000001</v>
      </c>
      <c r="AB155" s="129">
        <f t="shared" si="43"/>
        <v>1.0900000000000001</v>
      </c>
      <c r="AC155" s="129">
        <f t="shared" si="43"/>
        <v>1.0900000000000001</v>
      </c>
      <c r="AD155" s="129">
        <f t="shared" si="43"/>
        <v>1.0900000000000001</v>
      </c>
      <c r="AE155" s="129">
        <f t="shared" si="43"/>
        <v>1.0900000000000001</v>
      </c>
      <c r="AF155" s="129">
        <f t="shared" si="43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160</v>
      </c>
      <c r="B156" s="128">
        <v>1.58</v>
      </c>
      <c r="C156" s="129">
        <f t="shared" si="42"/>
        <v>1.58</v>
      </c>
      <c r="D156" s="129">
        <f t="shared" si="42"/>
        <v>1.58</v>
      </c>
      <c r="E156" s="129">
        <f t="shared" si="42"/>
        <v>1.58</v>
      </c>
      <c r="F156" s="129">
        <f t="shared" si="42"/>
        <v>1.58</v>
      </c>
      <c r="G156" s="129">
        <f t="shared" si="42"/>
        <v>1.58</v>
      </c>
      <c r="H156" s="129">
        <f t="shared" si="42"/>
        <v>1.58</v>
      </c>
      <c r="I156" s="129">
        <f t="shared" si="42"/>
        <v>1.58</v>
      </c>
      <c r="J156" s="129">
        <f t="shared" si="42"/>
        <v>1.58</v>
      </c>
      <c r="K156" s="129">
        <f t="shared" si="42"/>
        <v>1.58</v>
      </c>
      <c r="L156" s="129">
        <f t="shared" si="42"/>
        <v>1.58</v>
      </c>
      <c r="M156" s="129">
        <f t="shared" si="42"/>
        <v>1.58</v>
      </c>
      <c r="N156" s="129">
        <f t="shared" si="42"/>
        <v>1.58</v>
      </c>
      <c r="O156" s="129">
        <f t="shared" si="42"/>
        <v>1.58</v>
      </c>
      <c r="P156" s="129">
        <f t="shared" si="42"/>
        <v>1.58</v>
      </c>
      <c r="Q156" s="129">
        <f t="shared" si="42"/>
        <v>1.58</v>
      </c>
      <c r="R156" s="129">
        <f t="shared" si="42"/>
        <v>1.58</v>
      </c>
      <c r="S156" s="129">
        <f t="shared" si="43"/>
        <v>1.58</v>
      </c>
      <c r="T156" s="129">
        <f t="shared" si="43"/>
        <v>1.58</v>
      </c>
      <c r="U156" s="129">
        <f t="shared" si="43"/>
        <v>1.58</v>
      </c>
      <c r="V156" s="129">
        <f t="shared" si="43"/>
        <v>1.58</v>
      </c>
      <c r="W156" s="129">
        <f t="shared" si="43"/>
        <v>1.58</v>
      </c>
      <c r="X156" s="129">
        <f t="shared" si="43"/>
        <v>1.58</v>
      </c>
      <c r="Y156" s="129">
        <f t="shared" si="43"/>
        <v>1.58</v>
      </c>
      <c r="Z156" s="129">
        <f t="shared" si="43"/>
        <v>1.58</v>
      </c>
      <c r="AA156" s="129">
        <f t="shared" si="43"/>
        <v>1.58</v>
      </c>
      <c r="AB156" s="129">
        <f t="shared" si="43"/>
        <v>1.58</v>
      </c>
      <c r="AC156" s="129">
        <f t="shared" si="43"/>
        <v>1.58</v>
      </c>
      <c r="AD156" s="129">
        <f t="shared" si="43"/>
        <v>1.58</v>
      </c>
      <c r="AE156" s="129">
        <f t="shared" si="43"/>
        <v>1.58</v>
      </c>
      <c r="AF156" s="129">
        <f t="shared" si="43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161</v>
      </c>
      <c r="B157" s="128">
        <v>2</v>
      </c>
      <c r="C157" s="129">
        <f t="shared" si="42"/>
        <v>2</v>
      </c>
      <c r="D157" s="129">
        <f t="shared" si="42"/>
        <v>2</v>
      </c>
      <c r="E157" s="129">
        <f t="shared" si="42"/>
        <v>2</v>
      </c>
      <c r="F157" s="129">
        <f t="shared" si="42"/>
        <v>2</v>
      </c>
      <c r="G157" s="129">
        <f t="shared" si="42"/>
        <v>2</v>
      </c>
      <c r="H157" s="129">
        <f t="shared" si="42"/>
        <v>2</v>
      </c>
      <c r="I157" s="129">
        <f t="shared" si="42"/>
        <v>2</v>
      </c>
      <c r="J157" s="129">
        <f t="shared" si="42"/>
        <v>2</v>
      </c>
      <c r="K157" s="129">
        <f t="shared" si="42"/>
        <v>2</v>
      </c>
      <c r="L157" s="129">
        <f t="shared" si="42"/>
        <v>2</v>
      </c>
      <c r="M157" s="129">
        <f t="shared" si="42"/>
        <v>2</v>
      </c>
      <c r="N157" s="129">
        <f t="shared" si="42"/>
        <v>2</v>
      </c>
      <c r="O157" s="129">
        <f t="shared" si="42"/>
        <v>2</v>
      </c>
      <c r="P157" s="129">
        <f t="shared" si="42"/>
        <v>2</v>
      </c>
      <c r="Q157" s="129">
        <f t="shared" si="42"/>
        <v>2</v>
      </c>
      <c r="R157" s="129">
        <f t="shared" si="42"/>
        <v>2</v>
      </c>
      <c r="S157" s="129">
        <f t="shared" si="43"/>
        <v>2</v>
      </c>
      <c r="T157" s="129">
        <f t="shared" si="43"/>
        <v>2</v>
      </c>
      <c r="U157" s="129">
        <f t="shared" si="43"/>
        <v>2</v>
      </c>
      <c r="V157" s="129">
        <f t="shared" si="43"/>
        <v>2</v>
      </c>
      <c r="W157" s="129">
        <f t="shared" si="43"/>
        <v>2</v>
      </c>
      <c r="X157" s="129">
        <f t="shared" si="43"/>
        <v>2</v>
      </c>
      <c r="Y157" s="129">
        <f t="shared" si="43"/>
        <v>2</v>
      </c>
      <c r="Z157" s="129">
        <f t="shared" si="43"/>
        <v>2</v>
      </c>
      <c r="AA157" s="129">
        <f t="shared" si="43"/>
        <v>2</v>
      </c>
      <c r="AB157" s="129">
        <f t="shared" si="43"/>
        <v>2</v>
      </c>
      <c r="AC157" s="129">
        <f t="shared" si="43"/>
        <v>2</v>
      </c>
      <c r="AD157" s="129">
        <f t="shared" si="43"/>
        <v>2</v>
      </c>
      <c r="AE157" s="129">
        <f t="shared" si="43"/>
        <v>2</v>
      </c>
      <c r="AF157" s="129">
        <f t="shared" si="43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162</v>
      </c>
      <c r="B158" s="128">
        <v>0.47</v>
      </c>
      <c r="C158" s="129">
        <f t="shared" si="42"/>
        <v>0.47</v>
      </c>
      <c r="D158" s="129">
        <f t="shared" si="42"/>
        <v>0.47</v>
      </c>
      <c r="E158" s="129">
        <f t="shared" si="42"/>
        <v>0.47</v>
      </c>
      <c r="F158" s="129">
        <f t="shared" si="42"/>
        <v>0.47</v>
      </c>
      <c r="G158" s="129">
        <f t="shared" si="42"/>
        <v>0.47</v>
      </c>
      <c r="H158" s="129">
        <f t="shared" si="42"/>
        <v>0.47</v>
      </c>
      <c r="I158" s="129">
        <f t="shared" si="42"/>
        <v>0.47</v>
      </c>
      <c r="J158" s="129">
        <f t="shared" si="42"/>
        <v>0.47</v>
      </c>
      <c r="K158" s="129">
        <f t="shared" si="42"/>
        <v>0.47</v>
      </c>
      <c r="L158" s="129">
        <f t="shared" si="42"/>
        <v>0.47</v>
      </c>
      <c r="M158" s="129">
        <f t="shared" si="42"/>
        <v>0.47</v>
      </c>
      <c r="N158" s="129">
        <f t="shared" si="42"/>
        <v>0.47</v>
      </c>
      <c r="O158" s="129">
        <f t="shared" si="42"/>
        <v>0.47</v>
      </c>
      <c r="P158" s="129">
        <f t="shared" si="42"/>
        <v>0.47</v>
      </c>
      <c r="Q158" s="129">
        <f t="shared" si="42"/>
        <v>0.47</v>
      </c>
      <c r="R158" s="129">
        <f t="shared" si="42"/>
        <v>0.47</v>
      </c>
      <c r="S158" s="129">
        <f t="shared" si="43"/>
        <v>0.47</v>
      </c>
      <c r="T158" s="129">
        <f t="shared" si="43"/>
        <v>0.47</v>
      </c>
      <c r="U158" s="129">
        <f t="shared" si="43"/>
        <v>0.47</v>
      </c>
      <c r="V158" s="129">
        <f t="shared" si="43"/>
        <v>0.47</v>
      </c>
      <c r="W158" s="129">
        <f t="shared" si="43"/>
        <v>0.47</v>
      </c>
      <c r="X158" s="129">
        <f t="shared" si="43"/>
        <v>0.47</v>
      </c>
      <c r="Y158" s="129">
        <f t="shared" si="43"/>
        <v>0.47</v>
      </c>
      <c r="Z158" s="129">
        <f t="shared" si="43"/>
        <v>0.47</v>
      </c>
      <c r="AA158" s="129">
        <f t="shared" si="43"/>
        <v>0.47</v>
      </c>
      <c r="AB158" s="129">
        <f t="shared" si="43"/>
        <v>0.47</v>
      </c>
      <c r="AC158" s="129">
        <f t="shared" si="43"/>
        <v>0.47</v>
      </c>
      <c r="AD158" s="129">
        <f t="shared" si="43"/>
        <v>0.47</v>
      </c>
      <c r="AE158" s="129">
        <f t="shared" si="43"/>
        <v>0.47</v>
      </c>
      <c r="AF158" s="129">
        <f t="shared" si="43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163</v>
      </c>
      <c r="B159" s="128">
        <v>0</v>
      </c>
      <c r="C159" s="129">
        <f t="shared" si="42"/>
        <v>0</v>
      </c>
      <c r="D159" s="129">
        <f t="shared" si="42"/>
        <v>0</v>
      </c>
      <c r="E159" s="129">
        <f t="shared" si="42"/>
        <v>0</v>
      </c>
      <c r="F159" s="129">
        <f t="shared" si="42"/>
        <v>0</v>
      </c>
      <c r="G159" s="129">
        <f t="shared" si="42"/>
        <v>0</v>
      </c>
      <c r="H159" s="129">
        <f t="shared" si="42"/>
        <v>0</v>
      </c>
      <c r="I159" s="129">
        <f t="shared" si="42"/>
        <v>0</v>
      </c>
      <c r="J159" s="129">
        <f t="shared" si="42"/>
        <v>0</v>
      </c>
      <c r="K159" s="129">
        <f t="shared" si="42"/>
        <v>0</v>
      </c>
      <c r="L159" s="129">
        <f t="shared" si="42"/>
        <v>0</v>
      </c>
      <c r="M159" s="129">
        <f t="shared" si="42"/>
        <v>0</v>
      </c>
      <c r="N159" s="129">
        <f t="shared" si="42"/>
        <v>0</v>
      </c>
      <c r="O159" s="129">
        <f t="shared" si="42"/>
        <v>0</v>
      </c>
      <c r="P159" s="129">
        <f t="shared" si="42"/>
        <v>0</v>
      </c>
      <c r="Q159" s="129">
        <f t="shared" si="42"/>
        <v>0</v>
      </c>
      <c r="R159" s="129">
        <f t="shared" si="42"/>
        <v>0</v>
      </c>
      <c r="S159" s="129">
        <f t="shared" si="43"/>
        <v>0</v>
      </c>
      <c r="T159" s="129">
        <f t="shared" si="43"/>
        <v>0</v>
      </c>
      <c r="U159" s="129">
        <f t="shared" si="43"/>
        <v>0</v>
      </c>
      <c r="V159" s="129">
        <f t="shared" si="43"/>
        <v>0</v>
      </c>
      <c r="W159" s="129">
        <f t="shared" si="43"/>
        <v>0</v>
      </c>
      <c r="X159" s="129">
        <f t="shared" si="43"/>
        <v>0</v>
      </c>
      <c r="Y159" s="129">
        <f t="shared" si="43"/>
        <v>0</v>
      </c>
      <c r="Z159" s="129">
        <f t="shared" si="43"/>
        <v>0</v>
      </c>
      <c r="AA159" s="129">
        <f t="shared" si="43"/>
        <v>0</v>
      </c>
      <c r="AB159" s="129">
        <f t="shared" si="43"/>
        <v>0</v>
      </c>
      <c r="AC159" s="129">
        <f t="shared" si="43"/>
        <v>0</v>
      </c>
      <c r="AD159" s="129">
        <f t="shared" si="43"/>
        <v>0</v>
      </c>
      <c r="AE159" s="129">
        <f t="shared" si="43"/>
        <v>0</v>
      </c>
      <c r="AF159" s="129">
        <f t="shared" si="43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164</v>
      </c>
      <c r="B160" s="128">
        <v>0</v>
      </c>
      <c r="C160" s="129">
        <f t="shared" si="42"/>
        <v>0</v>
      </c>
      <c r="D160" s="129">
        <f t="shared" si="42"/>
        <v>0</v>
      </c>
      <c r="E160" s="129">
        <f t="shared" si="42"/>
        <v>0</v>
      </c>
      <c r="F160" s="129">
        <f t="shared" si="42"/>
        <v>0</v>
      </c>
      <c r="G160" s="129">
        <f t="shared" si="42"/>
        <v>0</v>
      </c>
      <c r="H160" s="129">
        <f t="shared" si="42"/>
        <v>0</v>
      </c>
      <c r="I160" s="129">
        <f t="shared" si="42"/>
        <v>0</v>
      </c>
      <c r="J160" s="129">
        <f t="shared" si="42"/>
        <v>0</v>
      </c>
      <c r="K160" s="129">
        <f t="shared" si="42"/>
        <v>0</v>
      </c>
      <c r="L160" s="129">
        <f t="shared" si="42"/>
        <v>0</v>
      </c>
      <c r="M160" s="129">
        <f t="shared" si="42"/>
        <v>0</v>
      </c>
      <c r="N160" s="129">
        <f t="shared" si="42"/>
        <v>0</v>
      </c>
      <c r="O160" s="129">
        <f t="shared" si="42"/>
        <v>0</v>
      </c>
      <c r="P160" s="129">
        <f t="shared" si="42"/>
        <v>0</v>
      </c>
      <c r="Q160" s="129">
        <f t="shared" si="42"/>
        <v>0</v>
      </c>
      <c r="R160" s="129">
        <f t="shared" si="43"/>
        <v>0</v>
      </c>
      <c r="S160" s="129">
        <f t="shared" si="43"/>
        <v>0</v>
      </c>
      <c r="T160" s="129">
        <f t="shared" si="43"/>
        <v>0</v>
      </c>
      <c r="U160" s="129">
        <f t="shared" si="43"/>
        <v>0</v>
      </c>
      <c r="V160" s="129">
        <f t="shared" si="43"/>
        <v>0</v>
      </c>
      <c r="W160" s="129">
        <f t="shared" si="43"/>
        <v>0</v>
      </c>
      <c r="X160" s="129">
        <f t="shared" si="43"/>
        <v>0</v>
      </c>
      <c r="Y160" s="129">
        <f t="shared" si="43"/>
        <v>0</v>
      </c>
      <c r="Z160" s="129">
        <f t="shared" si="43"/>
        <v>0</v>
      </c>
      <c r="AA160" s="129">
        <f t="shared" si="43"/>
        <v>0</v>
      </c>
      <c r="AB160" s="129">
        <f t="shared" si="43"/>
        <v>0</v>
      </c>
      <c r="AC160" s="129">
        <f t="shared" si="43"/>
        <v>0</v>
      </c>
      <c r="AD160" s="129">
        <f t="shared" si="43"/>
        <v>0</v>
      </c>
      <c r="AE160" s="129">
        <f t="shared" si="43"/>
        <v>0</v>
      </c>
      <c r="AF160" s="129">
        <f t="shared" si="43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165</v>
      </c>
      <c r="B161" s="128">
        <v>0.8</v>
      </c>
      <c r="C161" s="129">
        <f t="shared" si="42"/>
        <v>0.8</v>
      </c>
      <c r="D161" s="129">
        <f t="shared" si="42"/>
        <v>0.8</v>
      </c>
      <c r="E161" s="129">
        <f t="shared" si="42"/>
        <v>0.8</v>
      </c>
      <c r="F161" s="129">
        <f t="shared" si="42"/>
        <v>0.8</v>
      </c>
      <c r="G161" s="129">
        <f t="shared" si="42"/>
        <v>0.8</v>
      </c>
      <c r="H161" s="129">
        <f t="shared" si="42"/>
        <v>0.8</v>
      </c>
      <c r="I161" s="129">
        <f t="shared" si="42"/>
        <v>0.8</v>
      </c>
      <c r="J161" s="129">
        <f t="shared" si="42"/>
        <v>0.8</v>
      </c>
      <c r="K161" s="129">
        <f t="shared" si="42"/>
        <v>0.8</v>
      </c>
      <c r="L161" s="129">
        <f t="shared" si="42"/>
        <v>0.8</v>
      </c>
      <c r="M161" s="129">
        <f t="shared" si="42"/>
        <v>0.8</v>
      </c>
      <c r="N161" s="129">
        <f t="shared" si="42"/>
        <v>0.8</v>
      </c>
      <c r="O161" s="129">
        <f t="shared" si="42"/>
        <v>0.8</v>
      </c>
      <c r="P161" s="129">
        <f t="shared" si="42"/>
        <v>0.8</v>
      </c>
      <c r="Q161" s="129">
        <f t="shared" si="42"/>
        <v>0.8</v>
      </c>
      <c r="R161" s="129">
        <f t="shared" si="43"/>
        <v>0.8</v>
      </c>
      <c r="S161" s="129">
        <f t="shared" si="43"/>
        <v>0.8</v>
      </c>
      <c r="T161" s="129">
        <f t="shared" si="43"/>
        <v>0.8</v>
      </c>
      <c r="U161" s="129">
        <f t="shared" si="43"/>
        <v>0.8</v>
      </c>
      <c r="V161" s="129">
        <f t="shared" si="43"/>
        <v>0.8</v>
      </c>
      <c r="W161" s="129">
        <f t="shared" si="43"/>
        <v>0.8</v>
      </c>
      <c r="X161" s="129">
        <f t="shared" si="43"/>
        <v>0.8</v>
      </c>
      <c r="Y161" s="129">
        <f t="shared" si="43"/>
        <v>0.8</v>
      </c>
      <c r="Z161" s="129">
        <f t="shared" si="43"/>
        <v>0.8</v>
      </c>
      <c r="AA161" s="129">
        <f t="shared" si="43"/>
        <v>0.8</v>
      </c>
      <c r="AB161" s="129">
        <f t="shared" si="43"/>
        <v>0.8</v>
      </c>
      <c r="AC161" s="129">
        <f t="shared" si="43"/>
        <v>0.8</v>
      </c>
      <c r="AD161" s="129">
        <f t="shared" si="43"/>
        <v>0.8</v>
      </c>
      <c r="AE161" s="129">
        <f t="shared" si="43"/>
        <v>0.8</v>
      </c>
      <c r="AF161" s="129">
        <f t="shared" si="43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166</v>
      </c>
      <c r="B162" s="128">
        <v>1.5</v>
      </c>
      <c r="C162" s="129">
        <f t="shared" si="42"/>
        <v>1.5</v>
      </c>
      <c r="D162" s="129">
        <f t="shared" si="42"/>
        <v>1.5</v>
      </c>
      <c r="E162" s="129">
        <f t="shared" si="42"/>
        <v>1.5</v>
      </c>
      <c r="F162" s="129">
        <f t="shared" si="42"/>
        <v>1.5</v>
      </c>
      <c r="G162" s="129">
        <f t="shared" si="42"/>
        <v>1.5</v>
      </c>
      <c r="H162" s="129">
        <f t="shared" si="42"/>
        <v>1.5</v>
      </c>
      <c r="I162" s="129">
        <f t="shared" si="42"/>
        <v>1.5</v>
      </c>
      <c r="J162" s="129">
        <f t="shared" si="42"/>
        <v>1.5</v>
      </c>
      <c r="K162" s="129">
        <f t="shared" si="42"/>
        <v>1.5</v>
      </c>
      <c r="L162" s="129">
        <f t="shared" si="42"/>
        <v>1.5</v>
      </c>
      <c r="M162" s="129">
        <f t="shared" si="42"/>
        <v>1.5</v>
      </c>
      <c r="N162" s="129">
        <f t="shared" si="42"/>
        <v>1.5</v>
      </c>
      <c r="O162" s="129">
        <f t="shared" si="42"/>
        <v>1.5</v>
      </c>
      <c r="P162" s="129">
        <f t="shared" si="42"/>
        <v>1.5</v>
      </c>
      <c r="Q162" s="129">
        <f t="shared" si="42"/>
        <v>1.5</v>
      </c>
      <c r="R162" s="129">
        <f t="shared" si="43"/>
        <v>1.5</v>
      </c>
      <c r="S162" s="129">
        <f t="shared" si="43"/>
        <v>1.5</v>
      </c>
      <c r="T162" s="129">
        <f t="shared" si="43"/>
        <v>1.5</v>
      </c>
      <c r="U162" s="129">
        <f t="shared" si="43"/>
        <v>1.5</v>
      </c>
      <c r="V162" s="129">
        <f t="shared" si="43"/>
        <v>1.5</v>
      </c>
      <c r="W162" s="129">
        <f t="shared" si="43"/>
        <v>1.5</v>
      </c>
      <c r="X162" s="129">
        <f t="shared" si="43"/>
        <v>1.5</v>
      </c>
      <c r="Y162" s="129">
        <f t="shared" si="43"/>
        <v>1.5</v>
      </c>
      <c r="Z162" s="129">
        <f t="shared" si="43"/>
        <v>1.5</v>
      </c>
      <c r="AA162" s="129">
        <f t="shared" si="43"/>
        <v>1.5</v>
      </c>
      <c r="AB162" s="129">
        <f t="shared" si="43"/>
        <v>1.5</v>
      </c>
      <c r="AC162" s="129">
        <f t="shared" si="43"/>
        <v>1.5</v>
      </c>
      <c r="AD162" s="129">
        <f t="shared" si="43"/>
        <v>1.5</v>
      </c>
      <c r="AE162" s="129">
        <f t="shared" si="43"/>
        <v>1.5</v>
      </c>
      <c r="AF162" s="129">
        <f t="shared" si="43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167</v>
      </c>
      <c r="B163" s="128">
        <v>1</v>
      </c>
      <c r="C163" s="129">
        <f t="shared" si="42"/>
        <v>1</v>
      </c>
      <c r="D163" s="129">
        <f t="shared" si="42"/>
        <v>1</v>
      </c>
      <c r="E163" s="129">
        <f t="shared" si="42"/>
        <v>1</v>
      </c>
      <c r="F163" s="129">
        <f t="shared" si="42"/>
        <v>1</v>
      </c>
      <c r="G163" s="129">
        <f t="shared" si="42"/>
        <v>1</v>
      </c>
      <c r="H163" s="129">
        <f t="shared" si="42"/>
        <v>1</v>
      </c>
      <c r="I163" s="129">
        <f t="shared" si="42"/>
        <v>1</v>
      </c>
      <c r="J163" s="129">
        <f t="shared" si="42"/>
        <v>1</v>
      </c>
      <c r="K163" s="129">
        <f t="shared" si="42"/>
        <v>1</v>
      </c>
      <c r="L163" s="129">
        <f t="shared" si="42"/>
        <v>1</v>
      </c>
      <c r="M163" s="129">
        <f t="shared" si="42"/>
        <v>1</v>
      </c>
      <c r="N163" s="129">
        <f t="shared" si="42"/>
        <v>1</v>
      </c>
      <c r="O163" s="129">
        <f t="shared" si="42"/>
        <v>1</v>
      </c>
      <c r="P163" s="129">
        <f t="shared" si="42"/>
        <v>1</v>
      </c>
      <c r="Q163" s="129">
        <f t="shared" si="42"/>
        <v>1</v>
      </c>
      <c r="R163" s="129">
        <f t="shared" si="43"/>
        <v>1</v>
      </c>
      <c r="S163" s="129">
        <f t="shared" si="43"/>
        <v>1</v>
      </c>
      <c r="T163" s="129">
        <f t="shared" si="43"/>
        <v>1</v>
      </c>
      <c r="U163" s="129">
        <f t="shared" si="43"/>
        <v>1</v>
      </c>
      <c r="V163" s="129">
        <f t="shared" si="43"/>
        <v>1</v>
      </c>
      <c r="W163" s="129">
        <f t="shared" si="43"/>
        <v>1</v>
      </c>
      <c r="X163" s="129">
        <f t="shared" si="43"/>
        <v>1</v>
      </c>
      <c r="Y163" s="129">
        <f t="shared" si="43"/>
        <v>1</v>
      </c>
      <c r="Z163" s="129">
        <f t="shared" si="43"/>
        <v>1</v>
      </c>
      <c r="AA163" s="129">
        <f t="shared" si="43"/>
        <v>1</v>
      </c>
      <c r="AB163" s="129">
        <f t="shared" si="43"/>
        <v>1</v>
      </c>
      <c r="AC163" s="129">
        <f t="shared" si="43"/>
        <v>1</v>
      </c>
      <c r="AD163" s="129">
        <f t="shared" si="43"/>
        <v>1</v>
      </c>
      <c r="AE163" s="129">
        <f t="shared" si="43"/>
        <v>1</v>
      </c>
      <c r="AF163" s="129">
        <f t="shared" si="43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168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169</v>
      </c>
      <c r="B165" s="128">
        <v>1</v>
      </c>
      <c r="C165" s="129">
        <f t="shared" ref="C165:R172" si="44">B165</f>
        <v>1</v>
      </c>
      <c r="D165" s="129">
        <f t="shared" si="44"/>
        <v>1</v>
      </c>
      <c r="E165" s="129">
        <f t="shared" si="44"/>
        <v>1</v>
      </c>
      <c r="F165" s="129">
        <f t="shared" si="44"/>
        <v>1</v>
      </c>
      <c r="G165" s="129">
        <f t="shared" si="44"/>
        <v>1</v>
      </c>
      <c r="H165" s="129">
        <f t="shared" si="44"/>
        <v>1</v>
      </c>
      <c r="I165" s="129">
        <f t="shared" si="44"/>
        <v>1</v>
      </c>
      <c r="J165" s="129">
        <f t="shared" si="44"/>
        <v>1</v>
      </c>
      <c r="K165" s="129">
        <f t="shared" si="44"/>
        <v>1</v>
      </c>
      <c r="L165" s="129">
        <f t="shared" si="44"/>
        <v>1</v>
      </c>
      <c r="M165" s="129">
        <f t="shared" si="44"/>
        <v>1</v>
      </c>
      <c r="N165" s="129">
        <f t="shared" si="44"/>
        <v>1</v>
      </c>
      <c r="O165" s="129">
        <f t="shared" si="44"/>
        <v>1</v>
      </c>
      <c r="P165" s="129">
        <f t="shared" si="44"/>
        <v>1</v>
      </c>
      <c r="Q165" s="129">
        <f t="shared" si="44"/>
        <v>1</v>
      </c>
      <c r="R165" s="129">
        <f t="shared" si="44"/>
        <v>1</v>
      </c>
      <c r="S165" s="129">
        <f t="shared" ref="R165:AF172" si="45">R165</f>
        <v>1</v>
      </c>
      <c r="T165" s="129">
        <f t="shared" si="45"/>
        <v>1</v>
      </c>
      <c r="U165" s="129">
        <f t="shared" si="45"/>
        <v>1</v>
      </c>
      <c r="V165" s="129">
        <f t="shared" si="45"/>
        <v>1</v>
      </c>
      <c r="W165" s="129">
        <f t="shared" si="45"/>
        <v>1</v>
      </c>
      <c r="X165" s="129">
        <f t="shared" si="45"/>
        <v>1</v>
      </c>
      <c r="Y165" s="129">
        <f t="shared" si="45"/>
        <v>1</v>
      </c>
      <c r="Z165" s="129">
        <f t="shared" si="45"/>
        <v>1</v>
      </c>
      <c r="AA165" s="129">
        <f t="shared" si="45"/>
        <v>1</v>
      </c>
      <c r="AB165" s="129">
        <f t="shared" si="45"/>
        <v>1</v>
      </c>
      <c r="AC165" s="129">
        <f t="shared" si="45"/>
        <v>1</v>
      </c>
      <c r="AD165" s="129">
        <f t="shared" si="45"/>
        <v>1</v>
      </c>
      <c r="AE165" s="129">
        <f t="shared" si="45"/>
        <v>1</v>
      </c>
      <c r="AF165" s="129">
        <f t="shared" si="45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170</v>
      </c>
      <c r="B166" s="128">
        <v>0.42</v>
      </c>
      <c r="C166" s="129">
        <f t="shared" si="44"/>
        <v>0.42</v>
      </c>
      <c r="D166" s="129">
        <f t="shared" si="44"/>
        <v>0.42</v>
      </c>
      <c r="E166" s="129">
        <f t="shared" si="44"/>
        <v>0.42</v>
      </c>
      <c r="F166" s="129">
        <f t="shared" si="44"/>
        <v>0.42</v>
      </c>
      <c r="G166" s="129">
        <f t="shared" si="44"/>
        <v>0.42</v>
      </c>
      <c r="H166" s="129">
        <f t="shared" si="44"/>
        <v>0.42</v>
      </c>
      <c r="I166" s="129">
        <f t="shared" si="44"/>
        <v>0.42</v>
      </c>
      <c r="J166" s="129">
        <f t="shared" si="44"/>
        <v>0.42</v>
      </c>
      <c r="K166" s="129">
        <f t="shared" si="44"/>
        <v>0.42</v>
      </c>
      <c r="L166" s="129">
        <f t="shared" si="44"/>
        <v>0.42</v>
      </c>
      <c r="M166" s="129">
        <f t="shared" si="44"/>
        <v>0.42</v>
      </c>
      <c r="N166" s="129">
        <f t="shared" si="44"/>
        <v>0.42</v>
      </c>
      <c r="O166" s="129">
        <f t="shared" si="44"/>
        <v>0.42</v>
      </c>
      <c r="P166" s="129">
        <f t="shared" si="44"/>
        <v>0.42</v>
      </c>
      <c r="Q166" s="129">
        <f t="shared" si="44"/>
        <v>0.42</v>
      </c>
      <c r="R166" s="129">
        <f t="shared" si="45"/>
        <v>0.42</v>
      </c>
      <c r="S166" s="129">
        <f t="shared" si="45"/>
        <v>0.42</v>
      </c>
      <c r="T166" s="129">
        <f t="shared" si="45"/>
        <v>0.42</v>
      </c>
      <c r="U166" s="129">
        <f t="shared" si="45"/>
        <v>0.42</v>
      </c>
      <c r="V166" s="129">
        <f t="shared" si="45"/>
        <v>0.42</v>
      </c>
      <c r="W166" s="129">
        <f t="shared" si="45"/>
        <v>0.42</v>
      </c>
      <c r="X166" s="129">
        <f t="shared" si="45"/>
        <v>0.42</v>
      </c>
      <c r="Y166" s="129">
        <f t="shared" si="45"/>
        <v>0.42</v>
      </c>
      <c r="Z166" s="129">
        <f t="shared" si="45"/>
        <v>0.42</v>
      </c>
      <c r="AA166" s="129">
        <f t="shared" si="45"/>
        <v>0.42</v>
      </c>
      <c r="AB166" s="129">
        <f t="shared" si="45"/>
        <v>0.42</v>
      </c>
      <c r="AC166" s="129">
        <f t="shared" si="45"/>
        <v>0.42</v>
      </c>
      <c r="AD166" s="129">
        <f t="shared" si="45"/>
        <v>0.42</v>
      </c>
      <c r="AE166" s="129">
        <f t="shared" si="45"/>
        <v>0.42</v>
      </c>
      <c r="AF166" s="129">
        <f t="shared" si="45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171</v>
      </c>
      <c r="B167" s="128">
        <v>0.46</v>
      </c>
      <c r="C167" s="129">
        <f t="shared" si="44"/>
        <v>0.46</v>
      </c>
      <c r="D167" s="129">
        <f t="shared" si="44"/>
        <v>0.46</v>
      </c>
      <c r="E167" s="129">
        <f t="shared" si="44"/>
        <v>0.46</v>
      </c>
      <c r="F167" s="129">
        <f t="shared" si="44"/>
        <v>0.46</v>
      </c>
      <c r="G167" s="129">
        <f t="shared" si="44"/>
        <v>0.46</v>
      </c>
      <c r="H167" s="129">
        <f t="shared" si="44"/>
        <v>0.46</v>
      </c>
      <c r="I167" s="129">
        <f t="shared" si="44"/>
        <v>0.46</v>
      </c>
      <c r="J167" s="129">
        <f t="shared" si="44"/>
        <v>0.46</v>
      </c>
      <c r="K167" s="129">
        <f t="shared" si="44"/>
        <v>0.46</v>
      </c>
      <c r="L167" s="129">
        <f t="shared" si="44"/>
        <v>0.46</v>
      </c>
      <c r="M167" s="129">
        <f t="shared" si="44"/>
        <v>0.46</v>
      </c>
      <c r="N167" s="129">
        <f t="shared" si="44"/>
        <v>0.46</v>
      </c>
      <c r="O167" s="129">
        <f t="shared" si="44"/>
        <v>0.46</v>
      </c>
      <c r="P167" s="129">
        <f t="shared" si="44"/>
        <v>0.46</v>
      </c>
      <c r="Q167" s="129">
        <f t="shared" si="44"/>
        <v>0.46</v>
      </c>
      <c r="R167" s="129">
        <f t="shared" si="45"/>
        <v>0.46</v>
      </c>
      <c r="S167" s="129">
        <f t="shared" si="45"/>
        <v>0.46</v>
      </c>
      <c r="T167" s="129">
        <f t="shared" si="45"/>
        <v>0.46</v>
      </c>
      <c r="U167" s="129">
        <f t="shared" si="45"/>
        <v>0.46</v>
      </c>
      <c r="V167" s="129">
        <f t="shared" si="45"/>
        <v>0.46</v>
      </c>
      <c r="W167" s="129">
        <f t="shared" si="45"/>
        <v>0.46</v>
      </c>
      <c r="X167" s="129">
        <f t="shared" si="45"/>
        <v>0.46</v>
      </c>
      <c r="Y167" s="129">
        <f t="shared" si="45"/>
        <v>0.46</v>
      </c>
      <c r="Z167" s="129">
        <f t="shared" si="45"/>
        <v>0.46</v>
      </c>
      <c r="AA167" s="129">
        <f t="shared" si="45"/>
        <v>0.46</v>
      </c>
      <c r="AB167" s="129">
        <f t="shared" si="45"/>
        <v>0.46</v>
      </c>
      <c r="AC167" s="129">
        <f t="shared" si="45"/>
        <v>0.46</v>
      </c>
      <c r="AD167" s="129">
        <f t="shared" si="45"/>
        <v>0.46</v>
      </c>
      <c r="AE167" s="129">
        <f t="shared" si="45"/>
        <v>0.46</v>
      </c>
      <c r="AF167" s="129">
        <f t="shared" si="45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172</v>
      </c>
      <c r="B168" s="128">
        <v>0.85</v>
      </c>
      <c r="C168" s="129">
        <f t="shared" si="44"/>
        <v>0.85</v>
      </c>
      <c r="D168" s="129">
        <f t="shared" si="44"/>
        <v>0.85</v>
      </c>
      <c r="E168" s="129">
        <f t="shared" si="44"/>
        <v>0.85</v>
      </c>
      <c r="F168" s="129">
        <f t="shared" si="44"/>
        <v>0.85</v>
      </c>
      <c r="G168" s="129">
        <f t="shared" si="44"/>
        <v>0.85</v>
      </c>
      <c r="H168" s="129">
        <f t="shared" si="44"/>
        <v>0.85</v>
      </c>
      <c r="I168" s="129">
        <f t="shared" si="44"/>
        <v>0.85</v>
      </c>
      <c r="J168" s="129">
        <f t="shared" si="44"/>
        <v>0.85</v>
      </c>
      <c r="K168" s="129">
        <f t="shared" si="44"/>
        <v>0.85</v>
      </c>
      <c r="L168" s="129">
        <f t="shared" si="44"/>
        <v>0.85</v>
      </c>
      <c r="M168" s="129">
        <f t="shared" si="44"/>
        <v>0.85</v>
      </c>
      <c r="N168" s="129">
        <f t="shared" si="44"/>
        <v>0.85</v>
      </c>
      <c r="O168" s="129">
        <f t="shared" si="44"/>
        <v>0.85</v>
      </c>
      <c r="P168" s="129">
        <f t="shared" si="44"/>
        <v>0.85</v>
      </c>
      <c r="Q168" s="129">
        <f t="shared" si="44"/>
        <v>0.85</v>
      </c>
      <c r="R168" s="129">
        <f t="shared" si="45"/>
        <v>0.85</v>
      </c>
      <c r="S168" s="129">
        <f t="shared" si="45"/>
        <v>0.85</v>
      </c>
      <c r="T168" s="129">
        <f t="shared" si="45"/>
        <v>0.85</v>
      </c>
      <c r="U168" s="129">
        <f t="shared" si="45"/>
        <v>0.85</v>
      </c>
      <c r="V168" s="129">
        <f t="shared" si="45"/>
        <v>0.85</v>
      </c>
      <c r="W168" s="129">
        <f t="shared" si="45"/>
        <v>0.85</v>
      </c>
      <c r="X168" s="129">
        <f t="shared" si="45"/>
        <v>0.85</v>
      </c>
      <c r="Y168" s="129">
        <f t="shared" si="45"/>
        <v>0.85</v>
      </c>
      <c r="Z168" s="129">
        <f t="shared" si="45"/>
        <v>0.85</v>
      </c>
      <c r="AA168" s="129">
        <f t="shared" si="45"/>
        <v>0.85</v>
      </c>
      <c r="AB168" s="129">
        <f t="shared" si="45"/>
        <v>0.85</v>
      </c>
      <c r="AC168" s="129">
        <f t="shared" si="45"/>
        <v>0.85</v>
      </c>
      <c r="AD168" s="129">
        <f t="shared" si="45"/>
        <v>0.85</v>
      </c>
      <c r="AE168" s="129">
        <f t="shared" si="45"/>
        <v>0.85</v>
      </c>
      <c r="AF168" s="129">
        <f t="shared" si="45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173</v>
      </c>
      <c r="B169" s="128">
        <v>0.9</v>
      </c>
      <c r="C169" s="129">
        <f t="shared" si="44"/>
        <v>0.9</v>
      </c>
      <c r="D169" s="129">
        <f t="shared" si="44"/>
        <v>0.9</v>
      </c>
      <c r="E169" s="129">
        <f t="shared" si="44"/>
        <v>0.9</v>
      </c>
      <c r="F169" s="129">
        <f t="shared" si="44"/>
        <v>0.9</v>
      </c>
      <c r="G169" s="129">
        <f t="shared" si="44"/>
        <v>0.9</v>
      </c>
      <c r="H169" s="129">
        <f t="shared" si="44"/>
        <v>0.9</v>
      </c>
      <c r="I169" s="129">
        <f t="shared" si="44"/>
        <v>0.9</v>
      </c>
      <c r="J169" s="129">
        <f t="shared" si="44"/>
        <v>0.9</v>
      </c>
      <c r="K169" s="129">
        <f t="shared" si="44"/>
        <v>0.9</v>
      </c>
      <c r="L169" s="129">
        <f t="shared" si="44"/>
        <v>0.9</v>
      </c>
      <c r="M169" s="129">
        <f t="shared" si="44"/>
        <v>0.9</v>
      </c>
      <c r="N169" s="129">
        <f t="shared" si="44"/>
        <v>0.9</v>
      </c>
      <c r="O169" s="129">
        <f t="shared" si="44"/>
        <v>0.9</v>
      </c>
      <c r="P169" s="129">
        <f t="shared" si="44"/>
        <v>0.9</v>
      </c>
      <c r="Q169" s="129">
        <f t="shared" si="44"/>
        <v>0.9</v>
      </c>
      <c r="R169" s="129">
        <f t="shared" si="45"/>
        <v>0.9</v>
      </c>
      <c r="S169" s="129">
        <f t="shared" si="45"/>
        <v>0.9</v>
      </c>
      <c r="T169" s="129">
        <f t="shared" si="45"/>
        <v>0.9</v>
      </c>
      <c r="U169" s="129">
        <f t="shared" si="45"/>
        <v>0.9</v>
      </c>
      <c r="V169" s="129">
        <f t="shared" si="45"/>
        <v>0.9</v>
      </c>
      <c r="W169" s="129">
        <f t="shared" si="45"/>
        <v>0.9</v>
      </c>
      <c r="X169" s="129">
        <f t="shared" si="45"/>
        <v>0.9</v>
      </c>
      <c r="Y169" s="129">
        <f t="shared" si="45"/>
        <v>0.9</v>
      </c>
      <c r="Z169" s="129">
        <f t="shared" si="45"/>
        <v>0.9</v>
      </c>
      <c r="AA169" s="129">
        <f t="shared" si="45"/>
        <v>0.9</v>
      </c>
      <c r="AB169" s="129">
        <f t="shared" si="45"/>
        <v>0.9</v>
      </c>
      <c r="AC169" s="129">
        <f t="shared" si="45"/>
        <v>0.9</v>
      </c>
      <c r="AD169" s="129">
        <f t="shared" si="45"/>
        <v>0.9</v>
      </c>
      <c r="AE169" s="129">
        <f t="shared" si="45"/>
        <v>0.9</v>
      </c>
      <c r="AF169" s="129">
        <f t="shared" si="45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174</v>
      </c>
      <c r="B170" s="128">
        <v>0.44</v>
      </c>
      <c r="C170" s="129">
        <f t="shared" si="44"/>
        <v>0.44</v>
      </c>
      <c r="D170" s="129">
        <f t="shared" si="44"/>
        <v>0.44</v>
      </c>
      <c r="E170" s="129">
        <f t="shared" si="44"/>
        <v>0.44</v>
      </c>
      <c r="F170" s="129">
        <f t="shared" si="44"/>
        <v>0.44</v>
      </c>
      <c r="G170" s="129">
        <f t="shared" si="44"/>
        <v>0.44</v>
      </c>
      <c r="H170" s="129">
        <f t="shared" si="44"/>
        <v>0.44</v>
      </c>
      <c r="I170" s="129">
        <f t="shared" si="44"/>
        <v>0.44</v>
      </c>
      <c r="J170" s="129">
        <f t="shared" si="44"/>
        <v>0.44</v>
      </c>
      <c r="K170" s="129">
        <f t="shared" si="44"/>
        <v>0.44</v>
      </c>
      <c r="L170" s="129">
        <f t="shared" si="44"/>
        <v>0.44</v>
      </c>
      <c r="M170" s="129">
        <f t="shared" si="44"/>
        <v>0.44</v>
      </c>
      <c r="N170" s="129">
        <f t="shared" si="44"/>
        <v>0.44</v>
      </c>
      <c r="O170" s="129">
        <f t="shared" si="44"/>
        <v>0.44</v>
      </c>
      <c r="P170" s="129">
        <f t="shared" si="44"/>
        <v>0.44</v>
      </c>
      <c r="Q170" s="129">
        <f t="shared" si="44"/>
        <v>0.44</v>
      </c>
      <c r="R170" s="129">
        <f t="shared" si="45"/>
        <v>0.44</v>
      </c>
      <c r="S170" s="129">
        <f t="shared" si="45"/>
        <v>0.44</v>
      </c>
      <c r="T170" s="129">
        <f t="shared" si="45"/>
        <v>0.44</v>
      </c>
      <c r="U170" s="129">
        <f t="shared" si="45"/>
        <v>0.44</v>
      </c>
      <c r="V170" s="129">
        <f t="shared" si="45"/>
        <v>0.44</v>
      </c>
      <c r="W170" s="129">
        <f t="shared" si="45"/>
        <v>0.44</v>
      </c>
      <c r="X170" s="129">
        <f t="shared" si="45"/>
        <v>0.44</v>
      </c>
      <c r="Y170" s="129">
        <f t="shared" si="45"/>
        <v>0.44</v>
      </c>
      <c r="Z170" s="129">
        <f t="shared" si="45"/>
        <v>0.44</v>
      </c>
      <c r="AA170" s="129">
        <f t="shared" si="45"/>
        <v>0.44</v>
      </c>
      <c r="AB170" s="129">
        <f t="shared" si="45"/>
        <v>0.44</v>
      </c>
      <c r="AC170" s="129">
        <f t="shared" si="45"/>
        <v>0.44</v>
      </c>
      <c r="AD170" s="129">
        <f t="shared" si="45"/>
        <v>0.44</v>
      </c>
      <c r="AE170" s="129">
        <f t="shared" si="45"/>
        <v>0.44</v>
      </c>
      <c r="AF170" s="129">
        <f t="shared" si="45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175</v>
      </c>
      <c r="B171" s="128">
        <v>2.1</v>
      </c>
      <c r="C171" s="129">
        <f t="shared" si="44"/>
        <v>2.1</v>
      </c>
      <c r="D171" s="129">
        <f t="shared" si="44"/>
        <v>2.1</v>
      </c>
      <c r="E171" s="129">
        <f t="shared" si="44"/>
        <v>2.1</v>
      </c>
      <c r="F171" s="129">
        <f t="shared" si="44"/>
        <v>2.1</v>
      </c>
      <c r="G171" s="129">
        <f t="shared" si="44"/>
        <v>2.1</v>
      </c>
      <c r="H171" s="129">
        <f t="shared" si="44"/>
        <v>2.1</v>
      </c>
      <c r="I171" s="129">
        <f t="shared" si="44"/>
        <v>2.1</v>
      </c>
      <c r="J171" s="129">
        <f t="shared" si="44"/>
        <v>2.1</v>
      </c>
      <c r="K171" s="129">
        <f t="shared" si="44"/>
        <v>2.1</v>
      </c>
      <c r="L171" s="129">
        <f t="shared" si="44"/>
        <v>2.1</v>
      </c>
      <c r="M171" s="129">
        <f t="shared" si="44"/>
        <v>2.1</v>
      </c>
      <c r="N171" s="129">
        <f t="shared" si="44"/>
        <v>2.1</v>
      </c>
      <c r="O171" s="129">
        <f t="shared" si="44"/>
        <v>2.1</v>
      </c>
      <c r="P171" s="129">
        <f t="shared" si="44"/>
        <v>2.1</v>
      </c>
      <c r="Q171" s="129">
        <f t="shared" si="44"/>
        <v>2.1</v>
      </c>
      <c r="R171" s="129">
        <f t="shared" si="45"/>
        <v>2.1</v>
      </c>
      <c r="S171" s="129">
        <f t="shared" si="45"/>
        <v>2.1</v>
      </c>
      <c r="T171" s="129">
        <f t="shared" si="45"/>
        <v>2.1</v>
      </c>
      <c r="U171" s="129">
        <f t="shared" si="45"/>
        <v>2.1</v>
      </c>
      <c r="V171" s="129">
        <f t="shared" si="45"/>
        <v>2.1</v>
      </c>
      <c r="W171" s="129">
        <f t="shared" si="45"/>
        <v>2.1</v>
      </c>
      <c r="X171" s="129">
        <f t="shared" si="45"/>
        <v>2.1</v>
      </c>
      <c r="Y171" s="129">
        <f t="shared" si="45"/>
        <v>2.1</v>
      </c>
      <c r="Z171" s="129">
        <f t="shared" si="45"/>
        <v>2.1</v>
      </c>
      <c r="AA171" s="129">
        <f t="shared" si="45"/>
        <v>2.1</v>
      </c>
      <c r="AB171" s="129">
        <f t="shared" si="45"/>
        <v>2.1</v>
      </c>
      <c r="AC171" s="129">
        <f t="shared" si="45"/>
        <v>2.1</v>
      </c>
      <c r="AD171" s="129">
        <f t="shared" si="45"/>
        <v>2.1</v>
      </c>
      <c r="AE171" s="129">
        <f t="shared" si="45"/>
        <v>2.1</v>
      </c>
      <c r="AF171" s="129">
        <f t="shared" si="45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176</v>
      </c>
      <c r="B172" s="128">
        <v>0.9</v>
      </c>
      <c r="C172" s="129">
        <f t="shared" si="44"/>
        <v>0.9</v>
      </c>
      <c r="D172" s="129">
        <f t="shared" si="44"/>
        <v>0.9</v>
      </c>
      <c r="E172" s="129">
        <f t="shared" si="44"/>
        <v>0.9</v>
      </c>
      <c r="F172" s="129">
        <f t="shared" si="44"/>
        <v>0.9</v>
      </c>
      <c r="G172" s="129">
        <f t="shared" si="44"/>
        <v>0.9</v>
      </c>
      <c r="H172" s="129">
        <f t="shared" si="44"/>
        <v>0.9</v>
      </c>
      <c r="I172" s="129">
        <f t="shared" si="44"/>
        <v>0.9</v>
      </c>
      <c r="J172" s="129">
        <f t="shared" si="44"/>
        <v>0.9</v>
      </c>
      <c r="K172" s="129">
        <f t="shared" si="44"/>
        <v>0.9</v>
      </c>
      <c r="L172" s="129">
        <f t="shared" si="44"/>
        <v>0.9</v>
      </c>
      <c r="M172" s="129">
        <f t="shared" si="44"/>
        <v>0.9</v>
      </c>
      <c r="N172" s="129">
        <f t="shared" si="44"/>
        <v>0.9</v>
      </c>
      <c r="O172" s="129">
        <f t="shared" si="44"/>
        <v>0.9</v>
      </c>
      <c r="P172" s="129">
        <f t="shared" si="44"/>
        <v>0.9</v>
      </c>
      <c r="Q172" s="129">
        <f t="shared" si="44"/>
        <v>0.9</v>
      </c>
      <c r="R172" s="129">
        <f t="shared" si="45"/>
        <v>0.9</v>
      </c>
      <c r="S172" s="129">
        <f t="shared" si="45"/>
        <v>0.9</v>
      </c>
      <c r="T172" s="129">
        <f t="shared" si="45"/>
        <v>0.9</v>
      </c>
      <c r="U172" s="129">
        <f t="shared" si="45"/>
        <v>0.9</v>
      </c>
      <c r="V172" s="129">
        <f t="shared" si="45"/>
        <v>0.9</v>
      </c>
      <c r="W172" s="129">
        <f t="shared" si="45"/>
        <v>0.9</v>
      </c>
      <c r="X172" s="129">
        <f t="shared" si="45"/>
        <v>0.9</v>
      </c>
      <c r="Y172" s="129">
        <f t="shared" si="45"/>
        <v>0.9</v>
      </c>
      <c r="Z172" s="129">
        <f t="shared" si="45"/>
        <v>0.9</v>
      </c>
      <c r="AA172" s="129">
        <f t="shared" si="45"/>
        <v>0.9</v>
      </c>
      <c r="AB172" s="129">
        <f t="shared" si="45"/>
        <v>0.9</v>
      </c>
      <c r="AC172" s="129">
        <f t="shared" si="45"/>
        <v>0.9</v>
      </c>
      <c r="AD172" s="129">
        <f t="shared" si="45"/>
        <v>0.9</v>
      </c>
      <c r="AE172" s="129">
        <f t="shared" si="45"/>
        <v>0.9</v>
      </c>
      <c r="AF172" s="129">
        <f t="shared" si="45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177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178</v>
      </c>
      <c r="B174" s="128">
        <v>0.57999999999999996</v>
      </c>
      <c r="C174" s="129">
        <f t="shared" ref="C174:R186" si="46">B174</f>
        <v>0.57999999999999996</v>
      </c>
      <c r="D174" s="129">
        <f t="shared" si="46"/>
        <v>0.57999999999999996</v>
      </c>
      <c r="E174" s="129">
        <f t="shared" si="46"/>
        <v>0.57999999999999996</v>
      </c>
      <c r="F174" s="129">
        <f t="shared" si="46"/>
        <v>0.57999999999999996</v>
      </c>
      <c r="G174" s="129">
        <f t="shared" si="46"/>
        <v>0.57999999999999996</v>
      </c>
      <c r="H174" s="129">
        <f t="shared" si="46"/>
        <v>0.57999999999999996</v>
      </c>
      <c r="I174" s="129">
        <f t="shared" si="46"/>
        <v>0.57999999999999996</v>
      </c>
      <c r="J174" s="129">
        <f t="shared" si="46"/>
        <v>0.57999999999999996</v>
      </c>
      <c r="K174" s="129">
        <f t="shared" si="46"/>
        <v>0.57999999999999996</v>
      </c>
      <c r="L174" s="129">
        <f t="shared" si="46"/>
        <v>0.57999999999999996</v>
      </c>
      <c r="M174" s="129">
        <f t="shared" si="46"/>
        <v>0.57999999999999996</v>
      </c>
      <c r="N174" s="129">
        <f t="shared" si="46"/>
        <v>0.57999999999999996</v>
      </c>
      <c r="O174" s="129">
        <f t="shared" si="46"/>
        <v>0.57999999999999996</v>
      </c>
      <c r="P174" s="129">
        <f t="shared" si="46"/>
        <v>0.57999999999999996</v>
      </c>
      <c r="Q174" s="129">
        <f t="shared" si="46"/>
        <v>0.57999999999999996</v>
      </c>
      <c r="R174" s="129">
        <f t="shared" si="46"/>
        <v>0.57999999999999996</v>
      </c>
      <c r="S174" s="129">
        <f t="shared" ref="R174:AF186" si="47">R174</f>
        <v>0.57999999999999996</v>
      </c>
      <c r="T174" s="129">
        <f t="shared" si="47"/>
        <v>0.57999999999999996</v>
      </c>
      <c r="U174" s="129">
        <f t="shared" si="47"/>
        <v>0.57999999999999996</v>
      </c>
      <c r="V174" s="129">
        <f t="shared" si="47"/>
        <v>0.57999999999999996</v>
      </c>
      <c r="W174" s="129">
        <f t="shared" si="47"/>
        <v>0.57999999999999996</v>
      </c>
      <c r="X174" s="129">
        <f t="shared" si="47"/>
        <v>0.57999999999999996</v>
      </c>
      <c r="Y174" s="129">
        <f t="shared" si="47"/>
        <v>0.57999999999999996</v>
      </c>
      <c r="Z174" s="129">
        <f t="shared" si="47"/>
        <v>0.57999999999999996</v>
      </c>
      <c r="AA174" s="129">
        <f t="shared" si="47"/>
        <v>0.57999999999999996</v>
      </c>
      <c r="AB174" s="129">
        <f t="shared" si="47"/>
        <v>0.57999999999999996</v>
      </c>
      <c r="AC174" s="129">
        <f t="shared" si="47"/>
        <v>0.57999999999999996</v>
      </c>
      <c r="AD174" s="129">
        <f t="shared" si="47"/>
        <v>0.57999999999999996</v>
      </c>
      <c r="AE174" s="129">
        <f t="shared" si="47"/>
        <v>0.57999999999999996</v>
      </c>
      <c r="AF174" s="129">
        <f t="shared" si="47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179</v>
      </c>
      <c r="B175" s="128">
        <v>0.8</v>
      </c>
      <c r="C175" s="129">
        <f t="shared" si="46"/>
        <v>0.8</v>
      </c>
      <c r="D175" s="129">
        <f t="shared" si="46"/>
        <v>0.8</v>
      </c>
      <c r="E175" s="129">
        <f t="shared" si="46"/>
        <v>0.8</v>
      </c>
      <c r="F175" s="129">
        <f t="shared" si="46"/>
        <v>0.8</v>
      </c>
      <c r="G175" s="129">
        <f t="shared" si="46"/>
        <v>0.8</v>
      </c>
      <c r="H175" s="129">
        <f t="shared" si="46"/>
        <v>0.8</v>
      </c>
      <c r="I175" s="129">
        <f t="shared" si="46"/>
        <v>0.8</v>
      </c>
      <c r="J175" s="129">
        <f t="shared" si="46"/>
        <v>0.8</v>
      </c>
      <c r="K175" s="129">
        <f t="shared" si="46"/>
        <v>0.8</v>
      </c>
      <c r="L175" s="129">
        <f t="shared" si="46"/>
        <v>0.8</v>
      </c>
      <c r="M175" s="129">
        <f t="shared" si="46"/>
        <v>0.8</v>
      </c>
      <c r="N175" s="129">
        <f t="shared" si="46"/>
        <v>0.8</v>
      </c>
      <c r="O175" s="129">
        <f t="shared" si="46"/>
        <v>0.8</v>
      </c>
      <c r="P175" s="129">
        <f t="shared" si="46"/>
        <v>0.8</v>
      </c>
      <c r="Q175" s="129">
        <f t="shared" si="46"/>
        <v>0.8</v>
      </c>
      <c r="R175" s="129">
        <f t="shared" si="46"/>
        <v>0.8</v>
      </c>
      <c r="S175" s="129">
        <f t="shared" si="47"/>
        <v>0.8</v>
      </c>
      <c r="T175" s="129">
        <f t="shared" si="47"/>
        <v>0.8</v>
      </c>
      <c r="U175" s="129">
        <f t="shared" si="47"/>
        <v>0.8</v>
      </c>
      <c r="V175" s="129">
        <f t="shared" si="47"/>
        <v>0.8</v>
      </c>
      <c r="W175" s="129">
        <f t="shared" si="47"/>
        <v>0.8</v>
      </c>
      <c r="X175" s="129">
        <f t="shared" si="47"/>
        <v>0.8</v>
      </c>
      <c r="Y175" s="129">
        <f t="shared" si="47"/>
        <v>0.8</v>
      </c>
      <c r="Z175" s="129">
        <f t="shared" si="47"/>
        <v>0.8</v>
      </c>
      <c r="AA175" s="129">
        <f t="shared" si="47"/>
        <v>0.8</v>
      </c>
      <c r="AB175" s="129">
        <f t="shared" si="47"/>
        <v>0.8</v>
      </c>
      <c r="AC175" s="129">
        <f t="shared" si="47"/>
        <v>0.8</v>
      </c>
      <c r="AD175" s="129">
        <f t="shared" si="47"/>
        <v>0.8</v>
      </c>
      <c r="AE175" s="129">
        <f t="shared" si="47"/>
        <v>0.8</v>
      </c>
      <c r="AF175" s="129">
        <f t="shared" si="47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211</v>
      </c>
      <c r="B176" s="128">
        <v>0</v>
      </c>
      <c r="C176" s="129">
        <f t="shared" si="46"/>
        <v>0</v>
      </c>
      <c r="D176" s="129">
        <f t="shared" si="46"/>
        <v>0</v>
      </c>
      <c r="E176" s="129">
        <f t="shared" si="46"/>
        <v>0</v>
      </c>
      <c r="F176" s="129">
        <f t="shared" si="46"/>
        <v>0</v>
      </c>
      <c r="G176" s="129">
        <f t="shared" si="46"/>
        <v>0</v>
      </c>
      <c r="H176" s="129">
        <f t="shared" si="46"/>
        <v>0</v>
      </c>
      <c r="I176" s="129">
        <f t="shared" si="46"/>
        <v>0</v>
      </c>
      <c r="J176" s="129">
        <f t="shared" si="46"/>
        <v>0</v>
      </c>
      <c r="K176" s="129">
        <f t="shared" si="46"/>
        <v>0</v>
      </c>
      <c r="L176" s="129">
        <f t="shared" si="46"/>
        <v>0</v>
      </c>
      <c r="M176" s="129">
        <f t="shared" si="46"/>
        <v>0</v>
      </c>
      <c r="N176" s="129">
        <f t="shared" si="46"/>
        <v>0</v>
      </c>
      <c r="O176" s="129">
        <f t="shared" si="46"/>
        <v>0</v>
      </c>
      <c r="P176" s="129">
        <f t="shared" si="46"/>
        <v>0</v>
      </c>
      <c r="Q176" s="129">
        <f t="shared" si="46"/>
        <v>0</v>
      </c>
      <c r="R176" s="129">
        <f t="shared" si="46"/>
        <v>0</v>
      </c>
      <c r="S176" s="129">
        <f t="shared" si="47"/>
        <v>0</v>
      </c>
      <c r="T176" s="129">
        <f t="shared" si="47"/>
        <v>0</v>
      </c>
      <c r="U176" s="129">
        <f t="shared" si="47"/>
        <v>0</v>
      </c>
      <c r="V176" s="129">
        <f t="shared" si="47"/>
        <v>0</v>
      </c>
      <c r="W176" s="129">
        <f t="shared" si="47"/>
        <v>0</v>
      </c>
      <c r="X176" s="129">
        <f t="shared" si="47"/>
        <v>0</v>
      </c>
      <c r="Y176" s="129">
        <f t="shared" si="47"/>
        <v>0</v>
      </c>
      <c r="Z176" s="129">
        <f t="shared" si="47"/>
        <v>0</v>
      </c>
      <c r="AA176" s="129">
        <f t="shared" si="47"/>
        <v>0</v>
      </c>
      <c r="AB176" s="129">
        <f t="shared" si="47"/>
        <v>0</v>
      </c>
      <c r="AC176" s="129">
        <f t="shared" si="47"/>
        <v>0</v>
      </c>
      <c r="AD176" s="129">
        <f t="shared" si="47"/>
        <v>0</v>
      </c>
      <c r="AE176" s="129">
        <f t="shared" si="47"/>
        <v>0</v>
      </c>
      <c r="AF176" s="129">
        <f t="shared" si="47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180</v>
      </c>
      <c r="B177" s="128">
        <v>0.6</v>
      </c>
      <c r="C177" s="129">
        <f t="shared" si="46"/>
        <v>0.6</v>
      </c>
      <c r="D177" s="129">
        <f t="shared" si="46"/>
        <v>0.6</v>
      </c>
      <c r="E177" s="129">
        <f t="shared" si="46"/>
        <v>0.6</v>
      </c>
      <c r="F177" s="129">
        <f t="shared" si="46"/>
        <v>0.6</v>
      </c>
      <c r="G177" s="129">
        <f t="shared" si="46"/>
        <v>0.6</v>
      </c>
      <c r="H177" s="129">
        <f t="shared" si="46"/>
        <v>0.6</v>
      </c>
      <c r="I177" s="129">
        <f t="shared" si="46"/>
        <v>0.6</v>
      </c>
      <c r="J177" s="129">
        <f t="shared" si="46"/>
        <v>0.6</v>
      </c>
      <c r="K177" s="129">
        <f t="shared" si="46"/>
        <v>0.6</v>
      </c>
      <c r="L177" s="129">
        <f t="shared" si="46"/>
        <v>0.6</v>
      </c>
      <c r="M177" s="129">
        <f t="shared" si="46"/>
        <v>0.6</v>
      </c>
      <c r="N177" s="129">
        <f t="shared" si="46"/>
        <v>0.6</v>
      </c>
      <c r="O177" s="129">
        <f t="shared" si="46"/>
        <v>0.6</v>
      </c>
      <c r="P177" s="129">
        <f t="shared" si="46"/>
        <v>0.6</v>
      </c>
      <c r="Q177" s="129">
        <f t="shared" si="46"/>
        <v>0.6</v>
      </c>
      <c r="R177" s="129">
        <f t="shared" si="46"/>
        <v>0.6</v>
      </c>
      <c r="S177" s="129">
        <f t="shared" si="47"/>
        <v>0.6</v>
      </c>
      <c r="T177" s="129">
        <f t="shared" si="47"/>
        <v>0.6</v>
      </c>
      <c r="U177" s="129">
        <f t="shared" si="47"/>
        <v>0.6</v>
      </c>
      <c r="V177" s="129">
        <f t="shared" si="47"/>
        <v>0.6</v>
      </c>
      <c r="W177" s="129">
        <f t="shared" si="47"/>
        <v>0.6</v>
      </c>
      <c r="X177" s="129">
        <f t="shared" si="47"/>
        <v>0.6</v>
      </c>
      <c r="Y177" s="129">
        <f t="shared" si="47"/>
        <v>0.6</v>
      </c>
      <c r="Z177" s="129">
        <f t="shared" si="47"/>
        <v>0.6</v>
      </c>
      <c r="AA177" s="129">
        <f t="shared" si="47"/>
        <v>0.6</v>
      </c>
      <c r="AB177" s="129">
        <f t="shared" si="47"/>
        <v>0.6</v>
      </c>
      <c r="AC177" s="129">
        <f t="shared" si="47"/>
        <v>0.6</v>
      </c>
      <c r="AD177" s="129">
        <f t="shared" si="47"/>
        <v>0.6</v>
      </c>
      <c r="AE177" s="129">
        <f t="shared" si="47"/>
        <v>0.6</v>
      </c>
      <c r="AF177" s="129">
        <f t="shared" si="47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181</v>
      </c>
      <c r="B178" s="128">
        <v>0.6</v>
      </c>
      <c r="C178" s="129">
        <f t="shared" si="46"/>
        <v>0.6</v>
      </c>
      <c r="D178" s="129">
        <f t="shared" si="46"/>
        <v>0.6</v>
      </c>
      <c r="E178" s="129">
        <f t="shared" si="46"/>
        <v>0.6</v>
      </c>
      <c r="F178" s="129">
        <f t="shared" si="46"/>
        <v>0.6</v>
      </c>
      <c r="G178" s="129">
        <f t="shared" si="46"/>
        <v>0.6</v>
      </c>
      <c r="H178" s="129">
        <f t="shared" si="46"/>
        <v>0.6</v>
      </c>
      <c r="I178" s="129">
        <f t="shared" si="46"/>
        <v>0.6</v>
      </c>
      <c r="J178" s="129">
        <f t="shared" si="46"/>
        <v>0.6</v>
      </c>
      <c r="K178" s="129">
        <f t="shared" si="46"/>
        <v>0.6</v>
      </c>
      <c r="L178" s="129">
        <f t="shared" si="46"/>
        <v>0.6</v>
      </c>
      <c r="M178" s="129">
        <f t="shared" si="46"/>
        <v>0.6</v>
      </c>
      <c r="N178" s="129">
        <f t="shared" si="46"/>
        <v>0.6</v>
      </c>
      <c r="O178" s="129">
        <f t="shared" si="46"/>
        <v>0.6</v>
      </c>
      <c r="P178" s="129">
        <f t="shared" si="46"/>
        <v>0.6</v>
      </c>
      <c r="Q178" s="129">
        <f t="shared" si="46"/>
        <v>0.6</v>
      </c>
      <c r="R178" s="129">
        <f t="shared" si="46"/>
        <v>0.6</v>
      </c>
      <c r="S178" s="129">
        <f t="shared" si="47"/>
        <v>0.6</v>
      </c>
      <c r="T178" s="129">
        <f t="shared" si="47"/>
        <v>0.6</v>
      </c>
      <c r="U178" s="129">
        <f t="shared" si="47"/>
        <v>0.6</v>
      </c>
      <c r="V178" s="129">
        <f t="shared" si="47"/>
        <v>0.6</v>
      </c>
      <c r="W178" s="129">
        <f t="shared" si="47"/>
        <v>0.6</v>
      </c>
      <c r="X178" s="129">
        <f t="shared" si="47"/>
        <v>0.6</v>
      </c>
      <c r="Y178" s="129">
        <f t="shared" si="47"/>
        <v>0.6</v>
      </c>
      <c r="Z178" s="129">
        <f t="shared" si="47"/>
        <v>0.6</v>
      </c>
      <c r="AA178" s="129">
        <f t="shared" si="47"/>
        <v>0.6</v>
      </c>
      <c r="AB178" s="129">
        <f t="shared" si="47"/>
        <v>0.6</v>
      </c>
      <c r="AC178" s="129">
        <f t="shared" si="47"/>
        <v>0.6</v>
      </c>
      <c r="AD178" s="129">
        <f t="shared" si="47"/>
        <v>0.6</v>
      </c>
      <c r="AE178" s="129">
        <f t="shared" si="47"/>
        <v>0.6</v>
      </c>
      <c r="AF178" s="129">
        <f t="shared" si="47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182</v>
      </c>
      <c r="B179" s="128">
        <v>0.35</v>
      </c>
      <c r="C179" s="129">
        <f t="shared" si="46"/>
        <v>0.35</v>
      </c>
      <c r="D179" s="129">
        <f t="shared" si="46"/>
        <v>0.35</v>
      </c>
      <c r="E179" s="129">
        <f t="shared" si="46"/>
        <v>0.35</v>
      </c>
      <c r="F179" s="129">
        <f t="shared" si="46"/>
        <v>0.35</v>
      </c>
      <c r="G179" s="129">
        <f t="shared" si="46"/>
        <v>0.35</v>
      </c>
      <c r="H179" s="129">
        <f t="shared" si="46"/>
        <v>0.35</v>
      </c>
      <c r="I179" s="129">
        <f t="shared" si="46"/>
        <v>0.35</v>
      </c>
      <c r="J179" s="129">
        <f t="shared" si="46"/>
        <v>0.35</v>
      </c>
      <c r="K179" s="129">
        <f t="shared" si="46"/>
        <v>0.35</v>
      </c>
      <c r="L179" s="129">
        <f t="shared" si="46"/>
        <v>0.35</v>
      </c>
      <c r="M179" s="129">
        <f t="shared" si="46"/>
        <v>0.35</v>
      </c>
      <c r="N179" s="129">
        <f t="shared" si="46"/>
        <v>0.35</v>
      </c>
      <c r="O179" s="129">
        <f t="shared" si="46"/>
        <v>0.35</v>
      </c>
      <c r="P179" s="129">
        <f t="shared" si="46"/>
        <v>0.35</v>
      </c>
      <c r="Q179" s="129">
        <f t="shared" si="46"/>
        <v>0.35</v>
      </c>
      <c r="R179" s="129">
        <f t="shared" si="46"/>
        <v>0.35</v>
      </c>
      <c r="S179" s="129">
        <f t="shared" si="47"/>
        <v>0.35</v>
      </c>
      <c r="T179" s="129">
        <f t="shared" si="47"/>
        <v>0.35</v>
      </c>
      <c r="U179" s="129">
        <f t="shared" si="47"/>
        <v>0.35</v>
      </c>
      <c r="V179" s="129">
        <f t="shared" si="47"/>
        <v>0.35</v>
      </c>
      <c r="W179" s="129">
        <f t="shared" si="47"/>
        <v>0.35</v>
      </c>
      <c r="X179" s="129">
        <f t="shared" si="47"/>
        <v>0.35</v>
      </c>
      <c r="Y179" s="129">
        <f t="shared" si="47"/>
        <v>0.35</v>
      </c>
      <c r="Z179" s="129">
        <f t="shared" si="47"/>
        <v>0.35</v>
      </c>
      <c r="AA179" s="129">
        <f t="shared" si="47"/>
        <v>0.35</v>
      </c>
      <c r="AB179" s="129">
        <f t="shared" si="47"/>
        <v>0.35</v>
      </c>
      <c r="AC179" s="129">
        <f t="shared" si="47"/>
        <v>0.35</v>
      </c>
      <c r="AD179" s="129">
        <f t="shared" si="47"/>
        <v>0.35</v>
      </c>
      <c r="AE179" s="129">
        <f t="shared" si="47"/>
        <v>0.35</v>
      </c>
      <c r="AF179" s="129">
        <f t="shared" si="47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183</v>
      </c>
      <c r="B180" s="128">
        <v>0.28999999999999998</v>
      </c>
      <c r="C180" s="129">
        <f t="shared" si="46"/>
        <v>0.28999999999999998</v>
      </c>
      <c r="D180" s="129">
        <f t="shared" si="46"/>
        <v>0.28999999999999998</v>
      </c>
      <c r="E180" s="129">
        <f t="shared" si="46"/>
        <v>0.28999999999999998</v>
      </c>
      <c r="F180" s="129">
        <f t="shared" si="46"/>
        <v>0.28999999999999998</v>
      </c>
      <c r="G180" s="129">
        <f t="shared" si="46"/>
        <v>0.28999999999999998</v>
      </c>
      <c r="H180" s="129">
        <f t="shared" si="46"/>
        <v>0.28999999999999998</v>
      </c>
      <c r="I180" s="129">
        <f t="shared" si="46"/>
        <v>0.28999999999999998</v>
      </c>
      <c r="J180" s="129">
        <f t="shared" si="46"/>
        <v>0.28999999999999998</v>
      </c>
      <c r="K180" s="129">
        <f t="shared" si="46"/>
        <v>0.28999999999999998</v>
      </c>
      <c r="L180" s="129">
        <f t="shared" si="46"/>
        <v>0.28999999999999998</v>
      </c>
      <c r="M180" s="129">
        <f t="shared" si="46"/>
        <v>0.28999999999999998</v>
      </c>
      <c r="N180" s="129">
        <f t="shared" si="46"/>
        <v>0.28999999999999998</v>
      </c>
      <c r="O180" s="129">
        <f t="shared" si="46"/>
        <v>0.28999999999999998</v>
      </c>
      <c r="P180" s="129">
        <f t="shared" si="46"/>
        <v>0.28999999999999998</v>
      </c>
      <c r="Q180" s="129">
        <f t="shared" si="46"/>
        <v>0.28999999999999998</v>
      </c>
      <c r="R180" s="129">
        <f t="shared" si="46"/>
        <v>0.28999999999999998</v>
      </c>
      <c r="S180" s="129">
        <f t="shared" si="47"/>
        <v>0.28999999999999998</v>
      </c>
      <c r="T180" s="129">
        <f t="shared" si="47"/>
        <v>0.28999999999999998</v>
      </c>
      <c r="U180" s="129">
        <f t="shared" si="47"/>
        <v>0.28999999999999998</v>
      </c>
      <c r="V180" s="129">
        <f t="shared" si="47"/>
        <v>0.28999999999999998</v>
      </c>
      <c r="W180" s="129">
        <f t="shared" si="47"/>
        <v>0.28999999999999998</v>
      </c>
      <c r="X180" s="129">
        <f t="shared" si="47"/>
        <v>0.28999999999999998</v>
      </c>
      <c r="Y180" s="129">
        <f t="shared" si="47"/>
        <v>0.28999999999999998</v>
      </c>
      <c r="Z180" s="129">
        <f t="shared" si="47"/>
        <v>0.28999999999999998</v>
      </c>
      <c r="AA180" s="129">
        <f t="shared" si="47"/>
        <v>0.28999999999999998</v>
      </c>
      <c r="AB180" s="129">
        <f t="shared" si="47"/>
        <v>0.28999999999999998</v>
      </c>
      <c r="AC180" s="129">
        <f t="shared" si="47"/>
        <v>0.28999999999999998</v>
      </c>
      <c r="AD180" s="129">
        <f t="shared" si="47"/>
        <v>0.28999999999999998</v>
      </c>
      <c r="AE180" s="129">
        <f t="shared" si="47"/>
        <v>0.28999999999999998</v>
      </c>
      <c r="AF180" s="129">
        <f t="shared" si="47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184</v>
      </c>
      <c r="B181" s="128">
        <v>0.06</v>
      </c>
      <c r="C181" s="129">
        <f t="shared" si="46"/>
        <v>0.06</v>
      </c>
      <c r="D181" s="129">
        <f t="shared" si="46"/>
        <v>0.06</v>
      </c>
      <c r="E181" s="129">
        <f t="shared" si="46"/>
        <v>0.06</v>
      </c>
      <c r="F181" s="129">
        <f t="shared" si="46"/>
        <v>0.06</v>
      </c>
      <c r="G181" s="129">
        <f t="shared" si="46"/>
        <v>0.06</v>
      </c>
      <c r="H181" s="129">
        <f t="shared" si="46"/>
        <v>0.06</v>
      </c>
      <c r="I181" s="129">
        <f t="shared" si="46"/>
        <v>0.06</v>
      </c>
      <c r="J181" s="129">
        <f t="shared" si="46"/>
        <v>0.06</v>
      </c>
      <c r="K181" s="129">
        <f t="shared" si="46"/>
        <v>0.06</v>
      </c>
      <c r="L181" s="129">
        <f t="shared" si="46"/>
        <v>0.06</v>
      </c>
      <c r="M181" s="129">
        <f t="shared" si="46"/>
        <v>0.06</v>
      </c>
      <c r="N181" s="129">
        <f t="shared" si="46"/>
        <v>0.06</v>
      </c>
      <c r="O181" s="129">
        <f t="shared" si="46"/>
        <v>0.06</v>
      </c>
      <c r="P181" s="129">
        <f t="shared" si="46"/>
        <v>0.06</v>
      </c>
      <c r="Q181" s="129">
        <f t="shared" si="46"/>
        <v>0.06</v>
      </c>
      <c r="R181" s="129">
        <f t="shared" si="46"/>
        <v>0.06</v>
      </c>
      <c r="S181" s="129">
        <f t="shared" si="47"/>
        <v>0.06</v>
      </c>
      <c r="T181" s="129">
        <f t="shared" si="47"/>
        <v>0.06</v>
      </c>
      <c r="U181" s="129">
        <f t="shared" si="47"/>
        <v>0.06</v>
      </c>
      <c r="V181" s="129">
        <f t="shared" si="47"/>
        <v>0.06</v>
      </c>
      <c r="W181" s="129">
        <f t="shared" si="47"/>
        <v>0.06</v>
      </c>
      <c r="X181" s="129">
        <f t="shared" si="47"/>
        <v>0.06</v>
      </c>
      <c r="Y181" s="129">
        <f t="shared" si="47"/>
        <v>0.06</v>
      </c>
      <c r="Z181" s="129">
        <f t="shared" si="47"/>
        <v>0.06</v>
      </c>
      <c r="AA181" s="129">
        <f t="shared" si="47"/>
        <v>0.06</v>
      </c>
      <c r="AB181" s="129">
        <f t="shared" si="47"/>
        <v>0.06</v>
      </c>
      <c r="AC181" s="129">
        <f t="shared" si="47"/>
        <v>0.06</v>
      </c>
      <c r="AD181" s="129">
        <f t="shared" si="47"/>
        <v>0.06</v>
      </c>
      <c r="AE181" s="129">
        <f t="shared" si="47"/>
        <v>0.06</v>
      </c>
      <c r="AF181" s="129">
        <f t="shared" si="47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185</v>
      </c>
      <c r="B182" s="128">
        <v>0.11</v>
      </c>
      <c r="C182" s="129">
        <f t="shared" si="46"/>
        <v>0.11</v>
      </c>
      <c r="D182" s="129">
        <f t="shared" si="46"/>
        <v>0.11</v>
      </c>
      <c r="E182" s="129">
        <f t="shared" si="46"/>
        <v>0.11</v>
      </c>
      <c r="F182" s="129">
        <f t="shared" si="46"/>
        <v>0.11</v>
      </c>
      <c r="G182" s="129">
        <f t="shared" si="46"/>
        <v>0.11</v>
      </c>
      <c r="H182" s="129">
        <f t="shared" si="46"/>
        <v>0.11</v>
      </c>
      <c r="I182" s="129">
        <f t="shared" si="46"/>
        <v>0.11</v>
      </c>
      <c r="J182" s="129">
        <f t="shared" si="46"/>
        <v>0.11</v>
      </c>
      <c r="K182" s="129">
        <f t="shared" si="46"/>
        <v>0.11</v>
      </c>
      <c r="L182" s="129">
        <f t="shared" si="46"/>
        <v>0.11</v>
      </c>
      <c r="M182" s="129">
        <f t="shared" si="46"/>
        <v>0.11</v>
      </c>
      <c r="N182" s="129">
        <f t="shared" si="46"/>
        <v>0.11</v>
      </c>
      <c r="O182" s="129">
        <f t="shared" si="46"/>
        <v>0.11</v>
      </c>
      <c r="P182" s="129">
        <f t="shared" si="46"/>
        <v>0.11</v>
      </c>
      <c r="Q182" s="129">
        <f t="shared" si="46"/>
        <v>0.11</v>
      </c>
      <c r="R182" s="129">
        <f t="shared" si="46"/>
        <v>0.11</v>
      </c>
      <c r="S182" s="129">
        <f t="shared" si="47"/>
        <v>0.11</v>
      </c>
      <c r="T182" s="129">
        <f t="shared" si="47"/>
        <v>0.11</v>
      </c>
      <c r="U182" s="129">
        <f t="shared" si="47"/>
        <v>0.11</v>
      </c>
      <c r="V182" s="129">
        <f t="shared" si="47"/>
        <v>0.11</v>
      </c>
      <c r="W182" s="129">
        <f t="shared" si="47"/>
        <v>0.11</v>
      </c>
      <c r="X182" s="129">
        <f t="shared" si="47"/>
        <v>0.11</v>
      </c>
      <c r="Y182" s="129">
        <f t="shared" si="47"/>
        <v>0.11</v>
      </c>
      <c r="Z182" s="129">
        <f t="shared" si="47"/>
        <v>0.11</v>
      </c>
      <c r="AA182" s="129">
        <f t="shared" si="47"/>
        <v>0.11</v>
      </c>
      <c r="AB182" s="129">
        <f t="shared" si="47"/>
        <v>0.11</v>
      </c>
      <c r="AC182" s="129">
        <f t="shared" si="47"/>
        <v>0.11</v>
      </c>
      <c r="AD182" s="129">
        <f t="shared" si="47"/>
        <v>0.11</v>
      </c>
      <c r="AE182" s="129">
        <f t="shared" si="47"/>
        <v>0.11</v>
      </c>
      <c r="AF182" s="129">
        <f t="shared" si="47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186</v>
      </c>
      <c r="B183" s="128">
        <v>0.1</v>
      </c>
      <c r="C183" s="129">
        <f t="shared" si="46"/>
        <v>0.1</v>
      </c>
      <c r="D183" s="129">
        <f t="shared" si="46"/>
        <v>0.1</v>
      </c>
      <c r="E183" s="129">
        <f t="shared" si="46"/>
        <v>0.1</v>
      </c>
      <c r="F183" s="129">
        <f t="shared" si="46"/>
        <v>0.1</v>
      </c>
      <c r="G183" s="129">
        <f t="shared" si="46"/>
        <v>0.1</v>
      </c>
      <c r="H183" s="129">
        <f t="shared" si="46"/>
        <v>0.1</v>
      </c>
      <c r="I183" s="129">
        <f t="shared" si="46"/>
        <v>0.1</v>
      </c>
      <c r="J183" s="129">
        <f t="shared" si="46"/>
        <v>0.1</v>
      </c>
      <c r="K183" s="129">
        <f t="shared" si="46"/>
        <v>0.1</v>
      </c>
      <c r="L183" s="129">
        <f t="shared" si="46"/>
        <v>0.1</v>
      </c>
      <c r="M183" s="129">
        <f t="shared" si="46"/>
        <v>0.1</v>
      </c>
      <c r="N183" s="129">
        <f t="shared" si="46"/>
        <v>0.1</v>
      </c>
      <c r="O183" s="129">
        <f t="shared" si="46"/>
        <v>0.1</v>
      </c>
      <c r="P183" s="129">
        <f t="shared" si="46"/>
        <v>0.1</v>
      </c>
      <c r="Q183" s="129">
        <f t="shared" si="46"/>
        <v>0.1</v>
      </c>
      <c r="R183" s="129">
        <f t="shared" si="47"/>
        <v>0.1</v>
      </c>
      <c r="S183" s="129">
        <f t="shared" si="47"/>
        <v>0.1</v>
      </c>
      <c r="T183" s="129">
        <f t="shared" si="47"/>
        <v>0.1</v>
      </c>
      <c r="U183" s="129">
        <f t="shared" si="47"/>
        <v>0.1</v>
      </c>
      <c r="V183" s="129">
        <f t="shared" si="47"/>
        <v>0.1</v>
      </c>
      <c r="W183" s="129">
        <f t="shared" si="47"/>
        <v>0.1</v>
      </c>
      <c r="X183" s="129">
        <f t="shared" si="47"/>
        <v>0.1</v>
      </c>
      <c r="Y183" s="129">
        <f t="shared" si="47"/>
        <v>0.1</v>
      </c>
      <c r="Z183" s="129">
        <f t="shared" si="47"/>
        <v>0.1</v>
      </c>
      <c r="AA183" s="129">
        <f t="shared" si="47"/>
        <v>0.1</v>
      </c>
      <c r="AB183" s="129">
        <f t="shared" si="47"/>
        <v>0.1</v>
      </c>
      <c r="AC183" s="129">
        <f t="shared" si="47"/>
        <v>0.1</v>
      </c>
      <c r="AD183" s="129">
        <f t="shared" si="47"/>
        <v>0.1</v>
      </c>
      <c r="AE183" s="129">
        <f t="shared" si="47"/>
        <v>0.1</v>
      </c>
      <c r="AF183" s="129">
        <f t="shared" si="47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187</v>
      </c>
      <c r="B184" s="128">
        <v>0.09</v>
      </c>
      <c r="C184" s="129">
        <f t="shared" si="46"/>
        <v>0.09</v>
      </c>
      <c r="D184" s="129">
        <f t="shared" si="46"/>
        <v>0.09</v>
      </c>
      <c r="E184" s="129">
        <f t="shared" si="46"/>
        <v>0.09</v>
      </c>
      <c r="F184" s="129">
        <f t="shared" si="46"/>
        <v>0.09</v>
      </c>
      <c r="G184" s="129">
        <f t="shared" si="46"/>
        <v>0.09</v>
      </c>
      <c r="H184" s="129">
        <f t="shared" si="46"/>
        <v>0.09</v>
      </c>
      <c r="I184" s="129">
        <f t="shared" si="46"/>
        <v>0.09</v>
      </c>
      <c r="J184" s="129">
        <f t="shared" si="46"/>
        <v>0.09</v>
      </c>
      <c r="K184" s="129">
        <f t="shared" si="46"/>
        <v>0.09</v>
      </c>
      <c r="L184" s="129">
        <f t="shared" si="46"/>
        <v>0.09</v>
      </c>
      <c r="M184" s="129">
        <f t="shared" si="46"/>
        <v>0.09</v>
      </c>
      <c r="N184" s="129">
        <f t="shared" si="46"/>
        <v>0.09</v>
      </c>
      <c r="O184" s="129">
        <f t="shared" si="46"/>
        <v>0.09</v>
      </c>
      <c r="P184" s="129">
        <f t="shared" si="46"/>
        <v>0.09</v>
      </c>
      <c r="Q184" s="129">
        <f t="shared" si="46"/>
        <v>0.09</v>
      </c>
      <c r="R184" s="129">
        <f t="shared" si="47"/>
        <v>0.09</v>
      </c>
      <c r="S184" s="129">
        <f t="shared" si="47"/>
        <v>0.09</v>
      </c>
      <c r="T184" s="129">
        <f t="shared" si="47"/>
        <v>0.09</v>
      </c>
      <c r="U184" s="129">
        <f t="shared" si="47"/>
        <v>0.09</v>
      </c>
      <c r="V184" s="129">
        <f t="shared" si="47"/>
        <v>0.09</v>
      </c>
      <c r="W184" s="129">
        <f t="shared" si="47"/>
        <v>0.09</v>
      </c>
      <c r="X184" s="129">
        <f t="shared" si="47"/>
        <v>0.09</v>
      </c>
      <c r="Y184" s="129">
        <f t="shared" si="47"/>
        <v>0.09</v>
      </c>
      <c r="Z184" s="129">
        <f t="shared" si="47"/>
        <v>0.09</v>
      </c>
      <c r="AA184" s="129">
        <f t="shared" si="47"/>
        <v>0.09</v>
      </c>
      <c r="AB184" s="129">
        <f t="shared" si="47"/>
        <v>0.09</v>
      </c>
      <c r="AC184" s="129">
        <f t="shared" si="47"/>
        <v>0.09</v>
      </c>
      <c r="AD184" s="129">
        <f t="shared" si="47"/>
        <v>0.09</v>
      </c>
      <c r="AE184" s="129">
        <f t="shared" si="47"/>
        <v>0.09</v>
      </c>
      <c r="AF184" s="129">
        <f t="shared" si="47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188</v>
      </c>
      <c r="B185" s="50">
        <v>0.04</v>
      </c>
      <c r="C185" s="129">
        <f t="shared" si="46"/>
        <v>0.04</v>
      </c>
      <c r="D185" s="129">
        <f t="shared" si="46"/>
        <v>0.04</v>
      </c>
      <c r="E185" s="129">
        <f t="shared" si="46"/>
        <v>0.04</v>
      </c>
      <c r="F185" s="129">
        <f t="shared" si="46"/>
        <v>0.04</v>
      </c>
      <c r="G185" s="129">
        <f t="shared" si="46"/>
        <v>0.04</v>
      </c>
      <c r="H185" s="129">
        <f t="shared" si="46"/>
        <v>0.04</v>
      </c>
      <c r="I185" s="129">
        <f t="shared" si="46"/>
        <v>0.04</v>
      </c>
      <c r="J185" s="129">
        <f t="shared" si="46"/>
        <v>0.04</v>
      </c>
      <c r="K185" s="129">
        <f t="shared" si="46"/>
        <v>0.04</v>
      </c>
      <c r="L185" s="129">
        <f t="shared" si="46"/>
        <v>0.04</v>
      </c>
      <c r="M185" s="129">
        <f t="shared" si="46"/>
        <v>0.04</v>
      </c>
      <c r="N185" s="129">
        <f t="shared" si="46"/>
        <v>0.04</v>
      </c>
      <c r="O185" s="129">
        <f t="shared" si="46"/>
        <v>0.04</v>
      </c>
      <c r="P185" s="129">
        <f t="shared" si="46"/>
        <v>0.04</v>
      </c>
      <c r="Q185" s="129">
        <f t="shared" si="46"/>
        <v>0.04</v>
      </c>
      <c r="R185" s="129">
        <f t="shared" si="47"/>
        <v>0.04</v>
      </c>
      <c r="S185" s="129">
        <f t="shared" si="47"/>
        <v>0.04</v>
      </c>
      <c r="T185" s="129">
        <f t="shared" si="47"/>
        <v>0.04</v>
      </c>
      <c r="U185" s="129">
        <f t="shared" si="47"/>
        <v>0.04</v>
      </c>
      <c r="V185" s="129">
        <f t="shared" si="47"/>
        <v>0.04</v>
      </c>
      <c r="W185" s="129">
        <f t="shared" si="47"/>
        <v>0.04</v>
      </c>
      <c r="X185" s="129">
        <f t="shared" si="47"/>
        <v>0.04</v>
      </c>
      <c r="Y185" s="129">
        <f t="shared" si="47"/>
        <v>0.04</v>
      </c>
      <c r="Z185" s="129">
        <f t="shared" si="47"/>
        <v>0.04</v>
      </c>
      <c r="AA185" s="129">
        <f t="shared" si="47"/>
        <v>0.04</v>
      </c>
      <c r="AB185" s="129">
        <f t="shared" si="47"/>
        <v>0.04</v>
      </c>
      <c r="AC185" s="129">
        <f t="shared" si="47"/>
        <v>0.04</v>
      </c>
      <c r="AD185" s="129">
        <f t="shared" si="47"/>
        <v>0.04</v>
      </c>
      <c r="AE185" s="129">
        <f t="shared" si="47"/>
        <v>0.04</v>
      </c>
      <c r="AF185" s="129">
        <f t="shared" si="47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189</v>
      </c>
      <c r="B186" s="50">
        <v>2.3E-2</v>
      </c>
      <c r="C186" s="129">
        <f>B186</f>
        <v>2.3E-2</v>
      </c>
      <c r="D186" s="129">
        <f t="shared" si="46"/>
        <v>2.3E-2</v>
      </c>
      <c r="E186" s="129">
        <f t="shared" si="46"/>
        <v>2.3E-2</v>
      </c>
      <c r="F186" s="129">
        <f t="shared" si="46"/>
        <v>2.3E-2</v>
      </c>
      <c r="G186" s="129">
        <f t="shared" si="46"/>
        <v>2.3E-2</v>
      </c>
      <c r="H186" s="129">
        <f t="shared" si="46"/>
        <v>2.3E-2</v>
      </c>
      <c r="I186" s="129">
        <f t="shared" si="46"/>
        <v>2.3E-2</v>
      </c>
      <c r="J186" s="129">
        <f t="shared" si="46"/>
        <v>2.3E-2</v>
      </c>
      <c r="K186" s="129">
        <f t="shared" si="46"/>
        <v>2.3E-2</v>
      </c>
      <c r="L186" s="129">
        <f t="shared" si="46"/>
        <v>2.3E-2</v>
      </c>
      <c r="M186" s="129">
        <f t="shared" si="46"/>
        <v>2.3E-2</v>
      </c>
      <c r="N186" s="129">
        <f t="shared" si="46"/>
        <v>2.3E-2</v>
      </c>
      <c r="O186" s="129">
        <f t="shared" si="46"/>
        <v>2.3E-2</v>
      </c>
      <c r="P186" s="129">
        <f t="shared" si="46"/>
        <v>2.3E-2</v>
      </c>
      <c r="Q186" s="129">
        <f t="shared" si="46"/>
        <v>2.3E-2</v>
      </c>
      <c r="R186" s="129">
        <f t="shared" si="47"/>
        <v>2.3E-2</v>
      </c>
      <c r="S186" s="129">
        <f t="shared" si="47"/>
        <v>2.3E-2</v>
      </c>
      <c r="T186" s="129">
        <f t="shared" si="47"/>
        <v>2.3E-2</v>
      </c>
      <c r="U186" s="129">
        <f t="shared" si="47"/>
        <v>2.3E-2</v>
      </c>
      <c r="V186" s="129">
        <f t="shared" si="47"/>
        <v>2.3E-2</v>
      </c>
      <c r="W186" s="129">
        <f t="shared" si="47"/>
        <v>2.3E-2</v>
      </c>
      <c r="X186" s="129">
        <f t="shared" si="47"/>
        <v>2.3E-2</v>
      </c>
      <c r="Y186" s="129">
        <f t="shared" si="47"/>
        <v>2.3E-2</v>
      </c>
      <c r="Z186" s="129">
        <f t="shared" si="47"/>
        <v>2.3E-2</v>
      </c>
      <c r="AA186" s="129">
        <f t="shared" si="47"/>
        <v>2.3E-2</v>
      </c>
      <c r="AB186" s="129">
        <f t="shared" si="47"/>
        <v>2.3E-2</v>
      </c>
      <c r="AC186" s="129">
        <f t="shared" si="47"/>
        <v>2.3E-2</v>
      </c>
      <c r="AD186" s="129">
        <f t="shared" si="47"/>
        <v>2.3E-2</v>
      </c>
      <c r="AE186" s="129">
        <f t="shared" si="47"/>
        <v>2.3E-2</v>
      </c>
      <c r="AF186" s="129">
        <f t="shared" si="47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206</v>
      </c>
      <c r="B187" s="131">
        <f t="shared" ref="B187:AG187" si="48">SUM(B97:B186)</f>
        <v>194.70600000000002</v>
      </c>
      <c r="C187" s="131">
        <f t="shared" si="48"/>
        <v>194.70600000000002</v>
      </c>
      <c r="D187" s="131">
        <f t="shared" si="48"/>
        <v>194.70600000000002</v>
      </c>
      <c r="E187" s="131">
        <f t="shared" si="48"/>
        <v>194.70600000000002</v>
      </c>
      <c r="F187" s="131">
        <f t="shared" si="48"/>
        <v>194.70600000000002</v>
      </c>
      <c r="G187" s="131">
        <f t="shared" si="48"/>
        <v>194.70600000000002</v>
      </c>
      <c r="H187" s="131">
        <f t="shared" si="48"/>
        <v>194.70600000000002</v>
      </c>
      <c r="I187" s="131">
        <f t="shared" si="48"/>
        <v>192.10600000000005</v>
      </c>
      <c r="J187" s="131">
        <f t="shared" si="48"/>
        <v>192.10600000000005</v>
      </c>
      <c r="K187" s="131">
        <f t="shared" si="48"/>
        <v>192.10600000000005</v>
      </c>
      <c r="L187" s="131">
        <f t="shared" si="48"/>
        <v>192.10600000000005</v>
      </c>
      <c r="M187" s="131">
        <f t="shared" si="48"/>
        <v>192.10600000000005</v>
      </c>
      <c r="N187" s="131">
        <f t="shared" si="48"/>
        <v>192.10600000000005</v>
      </c>
      <c r="O187" s="131">
        <f t="shared" si="48"/>
        <v>192.10600000000005</v>
      </c>
      <c r="P187" s="131">
        <f t="shared" si="48"/>
        <v>192.10600000000005</v>
      </c>
      <c r="Q187" s="131">
        <f t="shared" si="48"/>
        <v>192.10600000000005</v>
      </c>
      <c r="R187" s="131">
        <f t="shared" si="48"/>
        <v>192.10600000000005</v>
      </c>
      <c r="S187" s="131">
        <f t="shared" si="48"/>
        <v>192.10600000000005</v>
      </c>
      <c r="T187" s="131">
        <f t="shared" si="48"/>
        <v>192.10600000000005</v>
      </c>
      <c r="U187" s="131">
        <f t="shared" si="48"/>
        <v>192.10600000000005</v>
      </c>
      <c r="V187" s="131">
        <f t="shared" si="48"/>
        <v>192.10600000000005</v>
      </c>
      <c r="W187" s="131">
        <f t="shared" si="48"/>
        <v>192.10600000000005</v>
      </c>
      <c r="X187" s="131">
        <f t="shared" si="48"/>
        <v>192.10600000000005</v>
      </c>
      <c r="Y187" s="131">
        <f t="shared" si="48"/>
        <v>192.10600000000005</v>
      </c>
      <c r="Z187" s="131">
        <f t="shared" si="48"/>
        <v>192.10600000000005</v>
      </c>
      <c r="AA187" s="131">
        <f t="shared" si="48"/>
        <v>192.10600000000005</v>
      </c>
      <c r="AB187" s="131">
        <f t="shared" si="48"/>
        <v>192.10600000000005</v>
      </c>
      <c r="AC187" s="131">
        <f t="shared" si="48"/>
        <v>192.10600000000005</v>
      </c>
      <c r="AD187" s="131">
        <f t="shared" si="48"/>
        <v>192.10600000000005</v>
      </c>
      <c r="AE187" s="131">
        <f t="shared" si="48"/>
        <v>192.10600000000005</v>
      </c>
      <c r="AF187" s="131">
        <f t="shared" si="48"/>
        <v>192.10600000000005</v>
      </c>
      <c r="AG187" s="132">
        <f t="shared" si="48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63</v>
      </c>
      <c r="B189" s="133">
        <v>0.3</v>
      </c>
      <c r="C189" s="133">
        <f t="shared" ref="C189:R194" si="49">B189</f>
        <v>0.3</v>
      </c>
      <c r="D189" s="133">
        <f t="shared" si="49"/>
        <v>0.3</v>
      </c>
      <c r="E189" s="133">
        <f t="shared" si="49"/>
        <v>0.3</v>
      </c>
      <c r="F189" s="133">
        <f t="shared" si="49"/>
        <v>0.3</v>
      </c>
      <c r="G189" s="133">
        <f t="shared" si="49"/>
        <v>0.3</v>
      </c>
      <c r="H189" s="133">
        <f t="shared" si="49"/>
        <v>0.3</v>
      </c>
      <c r="I189" s="133">
        <f t="shared" si="49"/>
        <v>0.3</v>
      </c>
      <c r="J189" s="133">
        <f t="shared" si="49"/>
        <v>0.3</v>
      </c>
      <c r="K189" s="133">
        <f t="shared" si="49"/>
        <v>0.3</v>
      </c>
      <c r="L189" s="133">
        <f t="shared" si="49"/>
        <v>0.3</v>
      </c>
      <c r="M189" s="133">
        <f t="shared" si="49"/>
        <v>0.3</v>
      </c>
      <c r="N189" s="133">
        <f t="shared" si="49"/>
        <v>0.3</v>
      </c>
      <c r="O189" s="133">
        <f t="shared" si="49"/>
        <v>0.3</v>
      </c>
      <c r="P189" s="133">
        <f t="shared" si="49"/>
        <v>0.3</v>
      </c>
      <c r="Q189" s="133">
        <f t="shared" si="49"/>
        <v>0.3</v>
      </c>
      <c r="R189" s="133">
        <f t="shared" si="49"/>
        <v>0.3</v>
      </c>
      <c r="S189" s="133">
        <f t="shared" ref="S189:AF194" si="50">R189</f>
        <v>0.3</v>
      </c>
      <c r="T189" s="133">
        <f t="shared" si="50"/>
        <v>0.3</v>
      </c>
      <c r="U189" s="133">
        <f t="shared" si="50"/>
        <v>0.3</v>
      </c>
      <c r="V189" s="133">
        <f t="shared" si="50"/>
        <v>0.3</v>
      </c>
      <c r="W189" s="133">
        <f t="shared" si="50"/>
        <v>0.3</v>
      </c>
      <c r="X189" s="133">
        <f t="shared" si="50"/>
        <v>0.3</v>
      </c>
      <c r="Y189" s="133">
        <f t="shared" si="50"/>
        <v>0.3</v>
      </c>
      <c r="Z189" s="133">
        <f t="shared" si="50"/>
        <v>0.3</v>
      </c>
      <c r="AA189" s="133">
        <f t="shared" si="50"/>
        <v>0.3</v>
      </c>
      <c r="AB189" s="133">
        <f t="shared" si="50"/>
        <v>0.3</v>
      </c>
      <c r="AC189" s="133">
        <f t="shared" si="50"/>
        <v>0.3</v>
      </c>
      <c r="AD189" s="133">
        <f t="shared" si="50"/>
        <v>0.3</v>
      </c>
      <c r="AE189" s="133">
        <f t="shared" si="50"/>
        <v>0.3</v>
      </c>
      <c r="AF189" s="133">
        <f t="shared" si="50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64</v>
      </c>
      <c r="B190" s="129">
        <v>0.4</v>
      </c>
      <c r="C190" s="129">
        <f t="shared" si="49"/>
        <v>0.4</v>
      </c>
      <c r="D190" s="129">
        <f t="shared" si="49"/>
        <v>0.4</v>
      </c>
      <c r="E190" s="129">
        <f t="shared" si="49"/>
        <v>0.4</v>
      </c>
      <c r="F190" s="129">
        <f t="shared" si="49"/>
        <v>0.4</v>
      </c>
      <c r="G190" s="129">
        <f t="shared" si="49"/>
        <v>0.4</v>
      </c>
      <c r="H190" s="129">
        <f t="shared" si="49"/>
        <v>0.4</v>
      </c>
      <c r="I190" s="129">
        <f t="shared" si="49"/>
        <v>0.4</v>
      </c>
      <c r="J190" s="129">
        <f t="shared" si="49"/>
        <v>0.4</v>
      </c>
      <c r="K190" s="129">
        <f t="shared" si="49"/>
        <v>0.4</v>
      </c>
      <c r="L190" s="129">
        <f t="shared" si="49"/>
        <v>0.4</v>
      </c>
      <c r="M190" s="129">
        <f t="shared" si="49"/>
        <v>0.4</v>
      </c>
      <c r="N190" s="129">
        <f t="shared" si="49"/>
        <v>0.4</v>
      </c>
      <c r="O190" s="129">
        <f t="shared" si="49"/>
        <v>0.4</v>
      </c>
      <c r="P190" s="129">
        <f t="shared" si="49"/>
        <v>0.4</v>
      </c>
      <c r="Q190" s="129">
        <f t="shared" si="49"/>
        <v>0.4</v>
      </c>
      <c r="R190" s="129">
        <f t="shared" si="49"/>
        <v>0.4</v>
      </c>
      <c r="S190" s="129">
        <f t="shared" si="50"/>
        <v>0.4</v>
      </c>
      <c r="T190" s="129">
        <f t="shared" si="50"/>
        <v>0.4</v>
      </c>
      <c r="U190" s="129">
        <f t="shared" si="50"/>
        <v>0.4</v>
      </c>
      <c r="V190" s="129">
        <f>U190</f>
        <v>0.4</v>
      </c>
      <c r="W190" s="129">
        <f>V190</f>
        <v>0.4</v>
      </c>
      <c r="X190" s="129">
        <f t="shared" si="50"/>
        <v>0.4</v>
      </c>
      <c r="Y190" s="129">
        <f t="shared" si="50"/>
        <v>0.4</v>
      </c>
      <c r="Z190" s="129">
        <f t="shared" si="50"/>
        <v>0.4</v>
      </c>
      <c r="AA190" s="129">
        <f t="shared" si="50"/>
        <v>0.4</v>
      </c>
      <c r="AB190" s="129">
        <f t="shared" si="50"/>
        <v>0.4</v>
      </c>
      <c r="AC190" s="129">
        <f t="shared" si="50"/>
        <v>0.4</v>
      </c>
      <c r="AD190" s="129">
        <f t="shared" si="50"/>
        <v>0.4</v>
      </c>
      <c r="AE190" s="129">
        <f t="shared" si="50"/>
        <v>0.4</v>
      </c>
      <c r="AF190" s="129">
        <f t="shared" si="50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65</v>
      </c>
      <c r="B191" s="129">
        <v>1.5</v>
      </c>
      <c r="C191" s="129">
        <f t="shared" si="49"/>
        <v>1.5</v>
      </c>
      <c r="D191" s="129">
        <f t="shared" si="49"/>
        <v>1.5</v>
      </c>
      <c r="E191" s="129">
        <f t="shared" si="49"/>
        <v>1.5</v>
      </c>
      <c r="F191" s="129">
        <f t="shared" si="49"/>
        <v>1.5</v>
      </c>
      <c r="G191" s="129">
        <f t="shared" si="49"/>
        <v>1.5</v>
      </c>
      <c r="H191" s="129">
        <f t="shared" si="49"/>
        <v>1.5</v>
      </c>
      <c r="I191" s="129">
        <f t="shared" si="49"/>
        <v>1.5</v>
      </c>
      <c r="J191" s="129">
        <f t="shared" si="49"/>
        <v>1.5</v>
      </c>
      <c r="K191" s="129">
        <f t="shared" si="49"/>
        <v>1.5</v>
      </c>
      <c r="L191" s="129">
        <f t="shared" si="49"/>
        <v>1.5</v>
      </c>
      <c r="M191" s="129">
        <f t="shared" si="49"/>
        <v>1.5</v>
      </c>
      <c r="N191" s="129">
        <f t="shared" si="49"/>
        <v>1.5</v>
      </c>
      <c r="O191" s="129">
        <f t="shared" si="49"/>
        <v>1.5</v>
      </c>
      <c r="P191" s="129">
        <f t="shared" si="49"/>
        <v>1.5</v>
      </c>
      <c r="Q191" s="129">
        <f t="shared" si="49"/>
        <v>1.5</v>
      </c>
      <c r="R191" s="129">
        <f t="shared" si="49"/>
        <v>1.5</v>
      </c>
      <c r="S191" s="129">
        <f t="shared" si="50"/>
        <v>1.5</v>
      </c>
      <c r="T191" s="129">
        <f t="shared" si="50"/>
        <v>1.5</v>
      </c>
      <c r="U191" s="129">
        <f t="shared" si="50"/>
        <v>1.5</v>
      </c>
      <c r="V191" s="129">
        <f t="shared" si="50"/>
        <v>1.5</v>
      </c>
      <c r="W191" s="129">
        <f t="shared" si="50"/>
        <v>1.5</v>
      </c>
      <c r="X191" s="129">
        <f t="shared" si="50"/>
        <v>1.5</v>
      </c>
      <c r="Y191" s="129">
        <f t="shared" si="50"/>
        <v>1.5</v>
      </c>
      <c r="Z191" s="129">
        <f t="shared" si="50"/>
        <v>1.5</v>
      </c>
      <c r="AA191" s="129">
        <f t="shared" si="50"/>
        <v>1.5</v>
      </c>
      <c r="AB191" s="129">
        <f t="shared" si="50"/>
        <v>1.5</v>
      </c>
      <c r="AC191" s="129">
        <f t="shared" si="50"/>
        <v>1.5</v>
      </c>
      <c r="AD191" s="129">
        <f t="shared" si="50"/>
        <v>1.5</v>
      </c>
      <c r="AE191" s="129">
        <f t="shared" si="50"/>
        <v>1.5</v>
      </c>
      <c r="AF191" s="129">
        <f t="shared" si="50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66</v>
      </c>
      <c r="B192" s="129">
        <v>0.3</v>
      </c>
      <c r="C192" s="129">
        <f t="shared" si="49"/>
        <v>0.3</v>
      </c>
      <c r="D192" s="129">
        <f t="shared" si="49"/>
        <v>0.3</v>
      </c>
      <c r="E192" s="129">
        <f t="shared" si="49"/>
        <v>0.3</v>
      </c>
      <c r="F192" s="129">
        <f t="shared" si="49"/>
        <v>0.3</v>
      </c>
      <c r="G192" s="129">
        <f t="shared" si="49"/>
        <v>0.3</v>
      </c>
      <c r="H192" s="129">
        <f t="shared" si="49"/>
        <v>0.3</v>
      </c>
      <c r="I192" s="129">
        <f t="shared" si="49"/>
        <v>0.3</v>
      </c>
      <c r="J192" s="129">
        <f t="shared" si="49"/>
        <v>0.3</v>
      </c>
      <c r="K192" s="129">
        <f t="shared" si="49"/>
        <v>0.3</v>
      </c>
      <c r="L192" s="129">
        <f t="shared" si="49"/>
        <v>0.3</v>
      </c>
      <c r="M192" s="129">
        <f t="shared" si="49"/>
        <v>0.3</v>
      </c>
      <c r="N192" s="129">
        <f t="shared" si="49"/>
        <v>0.3</v>
      </c>
      <c r="O192" s="129">
        <f t="shared" si="49"/>
        <v>0.3</v>
      </c>
      <c r="P192" s="129">
        <f t="shared" si="49"/>
        <v>0.3</v>
      </c>
      <c r="Q192" s="129">
        <f t="shared" si="49"/>
        <v>0.3</v>
      </c>
      <c r="R192" s="129">
        <f t="shared" si="49"/>
        <v>0.3</v>
      </c>
      <c r="S192" s="129">
        <f t="shared" si="50"/>
        <v>0.3</v>
      </c>
      <c r="T192" s="129">
        <f t="shared" si="50"/>
        <v>0.3</v>
      </c>
      <c r="U192" s="129">
        <f t="shared" si="50"/>
        <v>0.3</v>
      </c>
      <c r="V192" s="129">
        <f t="shared" si="50"/>
        <v>0.3</v>
      </c>
      <c r="W192" s="129">
        <f t="shared" si="50"/>
        <v>0.3</v>
      </c>
      <c r="X192" s="129">
        <f t="shared" si="50"/>
        <v>0.3</v>
      </c>
      <c r="Y192" s="129">
        <f t="shared" si="50"/>
        <v>0.3</v>
      </c>
      <c r="Z192" s="129">
        <f t="shared" si="50"/>
        <v>0.3</v>
      </c>
      <c r="AA192" s="129">
        <f t="shared" si="50"/>
        <v>0.3</v>
      </c>
      <c r="AB192" s="129">
        <f t="shared" si="50"/>
        <v>0.3</v>
      </c>
      <c r="AC192" s="129">
        <f t="shared" si="50"/>
        <v>0.3</v>
      </c>
      <c r="AD192" s="129">
        <f t="shared" si="50"/>
        <v>0.3</v>
      </c>
      <c r="AE192" s="129">
        <f t="shared" si="50"/>
        <v>0.3</v>
      </c>
      <c r="AF192" s="129">
        <f t="shared" si="50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67</v>
      </c>
      <c r="B193" s="129">
        <v>0.4</v>
      </c>
      <c r="C193" s="129">
        <f t="shared" si="49"/>
        <v>0.4</v>
      </c>
      <c r="D193" s="129">
        <f t="shared" si="49"/>
        <v>0.4</v>
      </c>
      <c r="E193" s="129">
        <f t="shared" si="49"/>
        <v>0.4</v>
      </c>
      <c r="F193" s="129">
        <f t="shared" si="49"/>
        <v>0.4</v>
      </c>
      <c r="G193" s="129">
        <f t="shared" si="49"/>
        <v>0.4</v>
      </c>
      <c r="H193" s="129">
        <f t="shared" si="49"/>
        <v>0.4</v>
      </c>
      <c r="I193" s="129">
        <f t="shared" si="49"/>
        <v>0.4</v>
      </c>
      <c r="J193" s="129">
        <f t="shared" si="49"/>
        <v>0.4</v>
      </c>
      <c r="K193" s="129">
        <f t="shared" si="49"/>
        <v>0.4</v>
      </c>
      <c r="L193" s="129">
        <f t="shared" si="49"/>
        <v>0.4</v>
      </c>
      <c r="M193" s="129">
        <f t="shared" si="49"/>
        <v>0.4</v>
      </c>
      <c r="N193" s="129">
        <f t="shared" si="49"/>
        <v>0.4</v>
      </c>
      <c r="O193" s="129">
        <f t="shared" si="49"/>
        <v>0.4</v>
      </c>
      <c r="P193" s="129">
        <f t="shared" si="49"/>
        <v>0.4</v>
      </c>
      <c r="Q193" s="129">
        <f t="shared" si="49"/>
        <v>0.4</v>
      </c>
      <c r="R193" s="129">
        <f t="shared" si="49"/>
        <v>0.4</v>
      </c>
      <c r="S193" s="129">
        <f t="shared" si="50"/>
        <v>0.4</v>
      </c>
      <c r="T193" s="129">
        <f t="shared" si="50"/>
        <v>0.4</v>
      </c>
      <c r="U193" s="129">
        <f t="shared" si="50"/>
        <v>0.4</v>
      </c>
      <c r="V193" s="129">
        <f t="shared" si="50"/>
        <v>0.4</v>
      </c>
      <c r="W193" s="129">
        <f t="shared" si="50"/>
        <v>0.4</v>
      </c>
      <c r="X193" s="129">
        <f t="shared" si="50"/>
        <v>0.4</v>
      </c>
      <c r="Y193" s="129">
        <f t="shared" si="50"/>
        <v>0.4</v>
      </c>
      <c r="Z193" s="129">
        <f t="shared" si="50"/>
        <v>0.4</v>
      </c>
      <c r="AA193" s="129">
        <f t="shared" si="50"/>
        <v>0.4</v>
      </c>
      <c r="AB193" s="129">
        <f t="shared" si="50"/>
        <v>0.4</v>
      </c>
      <c r="AC193" s="129">
        <f t="shared" si="50"/>
        <v>0.4</v>
      </c>
      <c r="AD193" s="129">
        <f t="shared" si="50"/>
        <v>0.4</v>
      </c>
      <c r="AE193" s="129">
        <f t="shared" si="50"/>
        <v>0.4</v>
      </c>
      <c r="AF193" s="129">
        <f t="shared" si="50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68</v>
      </c>
      <c r="B194" s="136">
        <v>0.64</v>
      </c>
      <c r="C194" s="136">
        <f t="shared" si="49"/>
        <v>0.64</v>
      </c>
      <c r="D194" s="136">
        <f t="shared" si="49"/>
        <v>0.64</v>
      </c>
      <c r="E194" s="136">
        <f t="shared" si="49"/>
        <v>0.64</v>
      </c>
      <c r="F194" s="136">
        <f t="shared" si="49"/>
        <v>0.64</v>
      </c>
      <c r="G194" s="136">
        <f t="shared" si="49"/>
        <v>0.64</v>
      </c>
      <c r="H194" s="136">
        <f t="shared" si="49"/>
        <v>0.64</v>
      </c>
      <c r="I194" s="136">
        <f t="shared" si="49"/>
        <v>0.64</v>
      </c>
      <c r="J194" s="136">
        <f t="shared" si="49"/>
        <v>0.64</v>
      </c>
      <c r="K194" s="136">
        <f t="shared" si="49"/>
        <v>0.64</v>
      </c>
      <c r="L194" s="136">
        <f t="shared" si="49"/>
        <v>0.64</v>
      </c>
      <c r="M194" s="136">
        <f t="shared" si="49"/>
        <v>0.64</v>
      </c>
      <c r="N194" s="136">
        <f t="shared" si="49"/>
        <v>0.64</v>
      </c>
      <c r="O194" s="136">
        <f t="shared" si="49"/>
        <v>0.64</v>
      </c>
      <c r="P194" s="136">
        <f t="shared" si="49"/>
        <v>0.64</v>
      </c>
      <c r="Q194" s="136">
        <f t="shared" si="49"/>
        <v>0.64</v>
      </c>
      <c r="R194" s="136">
        <f t="shared" si="49"/>
        <v>0.64</v>
      </c>
      <c r="S194" s="136">
        <f t="shared" si="50"/>
        <v>0.64</v>
      </c>
      <c r="T194" s="136">
        <f t="shared" si="50"/>
        <v>0.64</v>
      </c>
      <c r="U194" s="136">
        <f t="shared" si="50"/>
        <v>0.64</v>
      </c>
      <c r="V194" s="136">
        <f t="shared" si="50"/>
        <v>0.64</v>
      </c>
      <c r="W194" s="136">
        <f t="shared" si="50"/>
        <v>0.64</v>
      </c>
      <c r="X194" s="136">
        <f t="shared" si="50"/>
        <v>0.64</v>
      </c>
      <c r="Y194" s="136">
        <f t="shared" si="50"/>
        <v>0.64</v>
      </c>
      <c r="Z194" s="136">
        <f t="shared" si="50"/>
        <v>0.64</v>
      </c>
      <c r="AA194" s="136">
        <f t="shared" si="50"/>
        <v>0.64</v>
      </c>
      <c r="AB194" s="136">
        <f t="shared" si="50"/>
        <v>0.64</v>
      </c>
      <c r="AC194" s="136">
        <f t="shared" si="50"/>
        <v>0.64</v>
      </c>
      <c r="AD194" s="136">
        <f t="shared" si="50"/>
        <v>0.64</v>
      </c>
      <c r="AE194" s="136">
        <f t="shared" si="50"/>
        <v>0.64</v>
      </c>
      <c r="AF194" s="136">
        <f t="shared" si="50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1">SUM(C189:C194)</f>
        <v>3.54</v>
      </c>
      <c r="D195" s="139">
        <f t="shared" si="51"/>
        <v>3.54</v>
      </c>
      <c r="E195" s="139">
        <f t="shared" si="51"/>
        <v>3.54</v>
      </c>
      <c r="F195" s="139">
        <f t="shared" si="51"/>
        <v>3.54</v>
      </c>
      <c r="G195" s="139">
        <f t="shared" si="51"/>
        <v>3.54</v>
      </c>
      <c r="H195" s="139">
        <f t="shared" si="51"/>
        <v>3.54</v>
      </c>
      <c r="I195" s="139">
        <f t="shared" si="51"/>
        <v>3.54</v>
      </c>
      <c r="J195" s="139">
        <f t="shared" si="51"/>
        <v>3.54</v>
      </c>
      <c r="K195" s="139">
        <f t="shared" si="51"/>
        <v>3.54</v>
      </c>
      <c r="L195" s="139">
        <f>SUM(L189:L194)</f>
        <v>3.54</v>
      </c>
      <c r="M195" s="139">
        <f t="shared" ref="M195:R195" si="52">SUM(M189:M194)</f>
        <v>3.54</v>
      </c>
      <c r="N195" s="139">
        <f t="shared" si="52"/>
        <v>3.54</v>
      </c>
      <c r="O195" s="139">
        <f t="shared" si="52"/>
        <v>3.54</v>
      </c>
      <c r="P195" s="139">
        <f t="shared" si="52"/>
        <v>3.54</v>
      </c>
      <c r="Q195" s="139">
        <f t="shared" si="52"/>
        <v>3.54</v>
      </c>
      <c r="R195" s="139">
        <f t="shared" si="52"/>
        <v>3.54</v>
      </c>
      <c r="S195" s="139">
        <f>SUM(S189:S194)</f>
        <v>3.54</v>
      </c>
      <c r="T195" s="139">
        <f t="shared" ref="T195:AG195" si="53">SUM(T189:T194)</f>
        <v>3.54</v>
      </c>
      <c r="U195" s="139">
        <f t="shared" si="53"/>
        <v>3.54</v>
      </c>
      <c r="V195" s="139">
        <f t="shared" si="53"/>
        <v>3.54</v>
      </c>
      <c r="W195" s="139">
        <f t="shared" si="53"/>
        <v>3.54</v>
      </c>
      <c r="X195" s="139">
        <f t="shared" si="53"/>
        <v>3.54</v>
      </c>
      <c r="Y195" s="139">
        <f t="shared" si="53"/>
        <v>3.54</v>
      </c>
      <c r="Z195" s="139">
        <f t="shared" si="53"/>
        <v>3.54</v>
      </c>
      <c r="AA195" s="139">
        <f t="shared" si="53"/>
        <v>3.54</v>
      </c>
      <c r="AB195" s="139">
        <f t="shared" si="53"/>
        <v>3.54</v>
      </c>
      <c r="AC195" s="139">
        <f t="shared" si="53"/>
        <v>3.54</v>
      </c>
      <c r="AD195" s="139">
        <f t="shared" si="53"/>
        <v>3.54</v>
      </c>
      <c r="AE195" s="139">
        <f t="shared" si="53"/>
        <v>3.54</v>
      </c>
      <c r="AF195" s="139">
        <f t="shared" si="53"/>
        <v>3.54</v>
      </c>
      <c r="AG195" s="140">
        <f t="shared" si="53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69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70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71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72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73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74</v>
      </c>
      <c r="B204" s="153">
        <f>MAX(F72:M72)</f>
        <v>1241.32</v>
      </c>
      <c r="C204" s="154">
        <f>INDEX(F9:M9,1,MATCH(MAX(F72:M72),F72:M72,0))</f>
        <v>0.33333333333333331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4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213" t="s">
        <v>75</v>
      </c>
      <c r="B206" s="213"/>
      <c r="C206" s="45"/>
      <c r="D206" s="155" t="str">
        <f ca="1">"Pie Chart of Daily Peak Demand(Inclusive of Export) of Nepal ("&amp;A4&amp;" "&amp;B4&amp;")"</f>
        <v>Pie Chart of Daily Peak Demand(Inclusive of Export) of Nepal (Nepali Date: 2078/04/4)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2078/04/4)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76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77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78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79</v>
      </c>
      <c r="T209" s="163">
        <f t="shared" ref="T209:AX209" si="54">B72</f>
        <v>1120.54</v>
      </c>
      <c r="U209" s="163">
        <f t="shared" si="54"/>
        <v>1124.5</v>
      </c>
      <c r="V209" s="163">
        <f t="shared" si="54"/>
        <v>1094.33</v>
      </c>
      <c r="W209" s="163">
        <f t="shared" si="54"/>
        <v>1104.5999999999999</v>
      </c>
      <c r="X209" s="163">
        <f t="shared" si="54"/>
        <v>1034.4099999999999</v>
      </c>
      <c r="Y209" s="163">
        <f t="shared" si="54"/>
        <v>1097.3900000000001</v>
      </c>
      <c r="Z209" s="163">
        <f t="shared" si="54"/>
        <v>1100.54</v>
      </c>
      <c r="AA209" s="163">
        <f t="shared" si="54"/>
        <v>1126.25</v>
      </c>
      <c r="AB209" s="163">
        <f t="shared" si="54"/>
        <v>1165.44</v>
      </c>
      <c r="AC209" s="163">
        <f t="shared" si="54"/>
        <v>1194.1300000000001</v>
      </c>
      <c r="AD209" s="163">
        <f t="shared" si="54"/>
        <v>1241.32</v>
      </c>
      <c r="AE209" s="163">
        <f t="shared" si="54"/>
        <v>1188.74</v>
      </c>
      <c r="AF209" s="163">
        <f t="shared" si="54"/>
        <v>1219.44</v>
      </c>
      <c r="AG209" s="163">
        <f t="shared" si="54"/>
        <v>1254.5100000000002</v>
      </c>
      <c r="AH209" s="163">
        <f t="shared" si="54"/>
        <v>1268.74</v>
      </c>
      <c r="AI209" s="163">
        <f t="shared" si="54"/>
        <v>1307.94</v>
      </c>
      <c r="AJ209" s="163">
        <f t="shared" si="54"/>
        <v>1288.4000000000001</v>
      </c>
      <c r="AK209" s="163">
        <f t="shared" si="54"/>
        <v>1295.8900000000001</v>
      </c>
      <c r="AL209" s="163">
        <f t="shared" si="54"/>
        <v>1257.5900000000001</v>
      </c>
      <c r="AM209" s="163">
        <f t="shared" si="54"/>
        <v>1223.97</v>
      </c>
      <c r="AN209" s="163">
        <f t="shared" si="54"/>
        <v>1204.74</v>
      </c>
      <c r="AO209" s="163">
        <f t="shared" si="54"/>
        <v>1214.7</v>
      </c>
      <c r="AP209" s="163">
        <f t="shared" si="54"/>
        <v>1239.03</v>
      </c>
      <c r="AQ209" s="163">
        <f t="shared" si="54"/>
        <v>1373.0400000000002</v>
      </c>
      <c r="AR209" s="163">
        <f t="shared" si="54"/>
        <v>1435.74</v>
      </c>
      <c r="AS209" s="163">
        <f t="shared" si="54"/>
        <v>1432.2400000000002</v>
      </c>
      <c r="AT209" s="163">
        <f t="shared" si="54"/>
        <v>1402.3200000000002</v>
      </c>
      <c r="AU209" s="163">
        <f t="shared" si="54"/>
        <v>1373.0400000000002</v>
      </c>
      <c r="AV209" s="163">
        <f t="shared" si="54"/>
        <v>1270.51</v>
      </c>
      <c r="AW209" s="163">
        <f t="shared" si="54"/>
        <v>1229.71</v>
      </c>
      <c r="AX209" s="163">
        <f t="shared" si="54"/>
        <v>1226.04</v>
      </c>
    </row>
    <row r="210" spans="1:50" x14ac:dyDescent="0.25">
      <c r="A210" s="156" t="s">
        <v>80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81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82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83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84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69</v>
      </c>
      <c r="B230" s="166">
        <f t="shared" ref="B230:AF230" si="55">B194</f>
        <v>0.64</v>
      </c>
      <c r="C230" s="166">
        <f t="shared" si="55"/>
        <v>0.64</v>
      </c>
      <c r="D230" s="166">
        <f t="shared" si="55"/>
        <v>0.64</v>
      </c>
      <c r="E230" s="166">
        <f t="shared" si="55"/>
        <v>0.64</v>
      </c>
      <c r="F230" s="166">
        <f t="shared" si="55"/>
        <v>0.64</v>
      </c>
      <c r="G230" s="166">
        <f t="shared" si="55"/>
        <v>0.64</v>
      </c>
      <c r="H230" s="166">
        <f t="shared" si="55"/>
        <v>0.64</v>
      </c>
      <c r="I230" s="166">
        <f t="shared" si="55"/>
        <v>0.64</v>
      </c>
      <c r="J230" s="166">
        <f t="shared" si="55"/>
        <v>0.64</v>
      </c>
      <c r="K230" s="166">
        <f t="shared" si="55"/>
        <v>0.64</v>
      </c>
      <c r="L230" s="166">
        <f t="shared" si="55"/>
        <v>0.64</v>
      </c>
      <c r="M230" s="166">
        <f t="shared" si="55"/>
        <v>0.64</v>
      </c>
      <c r="N230" s="166">
        <f t="shared" si="55"/>
        <v>0.64</v>
      </c>
      <c r="O230" s="166">
        <f t="shared" si="55"/>
        <v>0.64</v>
      </c>
      <c r="P230" s="166">
        <f t="shared" si="55"/>
        <v>0.64</v>
      </c>
      <c r="Q230" s="166">
        <f t="shared" si="55"/>
        <v>0.64</v>
      </c>
      <c r="R230" s="166">
        <f t="shared" si="55"/>
        <v>0.64</v>
      </c>
      <c r="S230" s="166">
        <f t="shared" si="55"/>
        <v>0.64</v>
      </c>
      <c r="T230" s="166">
        <f t="shared" si="55"/>
        <v>0.64</v>
      </c>
      <c r="U230" s="166">
        <f t="shared" si="55"/>
        <v>0.64</v>
      </c>
      <c r="V230" s="166">
        <f t="shared" si="55"/>
        <v>0.64</v>
      </c>
      <c r="W230" s="166">
        <f t="shared" si="55"/>
        <v>0.64</v>
      </c>
      <c r="X230" s="166">
        <f t="shared" si="55"/>
        <v>0.64</v>
      </c>
      <c r="Y230" s="166">
        <f t="shared" si="55"/>
        <v>0.64</v>
      </c>
      <c r="Z230" s="166">
        <f t="shared" si="55"/>
        <v>0.64</v>
      </c>
      <c r="AA230" s="166">
        <f t="shared" si="55"/>
        <v>0.64</v>
      </c>
      <c r="AB230" s="166">
        <f t="shared" si="55"/>
        <v>0.64</v>
      </c>
      <c r="AC230" s="166">
        <f t="shared" si="55"/>
        <v>0.64</v>
      </c>
      <c r="AD230" s="166">
        <f t="shared" si="55"/>
        <v>0.64</v>
      </c>
      <c r="AE230" s="166">
        <f t="shared" si="55"/>
        <v>0.64</v>
      </c>
      <c r="AF230" s="166">
        <f t="shared" si="55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6">IF(C198&lt;100,"",C198-520)</f>
        <v/>
      </c>
      <c r="D231" s="114" t="str">
        <f t="shared" si="56"/>
        <v/>
      </c>
      <c r="E231" s="114" t="str">
        <f t="shared" si="56"/>
        <v/>
      </c>
      <c r="F231" s="114" t="str">
        <f t="shared" si="56"/>
        <v/>
      </c>
      <c r="G231" s="114" t="str">
        <f t="shared" si="56"/>
        <v/>
      </c>
      <c r="H231" s="114" t="str">
        <f t="shared" si="56"/>
        <v/>
      </c>
      <c r="I231" s="114" t="str">
        <f t="shared" si="56"/>
        <v/>
      </c>
      <c r="J231" s="114" t="str">
        <f t="shared" si="56"/>
        <v/>
      </c>
      <c r="K231" s="114" t="str">
        <f t="shared" si="56"/>
        <v/>
      </c>
      <c r="L231" s="114" t="str">
        <f t="shared" si="56"/>
        <v/>
      </c>
      <c r="M231" s="114" t="str">
        <f t="shared" si="56"/>
        <v/>
      </c>
      <c r="N231" s="114" t="str">
        <f t="shared" si="56"/>
        <v/>
      </c>
      <c r="O231" s="114" t="str">
        <f t="shared" si="56"/>
        <v/>
      </c>
      <c r="P231" s="114" t="str">
        <f t="shared" si="56"/>
        <v/>
      </c>
      <c r="Q231" s="114" t="str">
        <f t="shared" si="56"/>
        <v/>
      </c>
      <c r="R231" s="114" t="str">
        <f t="shared" si="56"/>
        <v/>
      </c>
      <c r="S231" s="114" t="str">
        <f t="shared" si="56"/>
        <v/>
      </c>
      <c r="T231" s="114" t="str">
        <f t="shared" si="56"/>
        <v/>
      </c>
      <c r="U231" s="114" t="str">
        <f t="shared" si="56"/>
        <v/>
      </c>
      <c r="V231" s="114" t="str">
        <f t="shared" si="56"/>
        <v/>
      </c>
      <c r="W231" s="114" t="str">
        <f t="shared" si="56"/>
        <v/>
      </c>
      <c r="X231" s="114" t="str">
        <f t="shared" si="56"/>
        <v/>
      </c>
      <c r="Y231" s="114" t="str">
        <f t="shared" si="56"/>
        <v/>
      </c>
      <c r="Z231" s="114" t="str">
        <f t="shared" si="56"/>
        <v/>
      </c>
      <c r="AA231" s="114" t="str">
        <f t="shared" si="56"/>
        <v/>
      </c>
      <c r="AB231" s="114" t="str">
        <f t="shared" si="56"/>
        <v/>
      </c>
      <c r="AC231" s="114" t="str">
        <f t="shared" si="56"/>
        <v/>
      </c>
      <c r="AD231" s="114" t="str">
        <f t="shared" si="56"/>
        <v/>
      </c>
      <c r="AE231" s="114" t="str">
        <f t="shared" si="56"/>
        <v/>
      </c>
      <c r="AF231" s="114" t="str">
        <f t="shared" si="56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7">IF(B199&lt;100,"",B199-620)</f>
        <v/>
      </c>
      <c r="C232" s="114" t="str">
        <f t="shared" si="57"/>
        <v/>
      </c>
      <c r="D232" s="114" t="str">
        <f t="shared" si="57"/>
        <v/>
      </c>
      <c r="E232" s="114" t="str">
        <f t="shared" si="57"/>
        <v/>
      </c>
      <c r="F232" s="114" t="str">
        <f t="shared" si="57"/>
        <v/>
      </c>
      <c r="G232" s="114" t="str">
        <f t="shared" si="57"/>
        <v/>
      </c>
      <c r="H232" s="114" t="str">
        <f t="shared" si="57"/>
        <v/>
      </c>
      <c r="I232" s="114" t="str">
        <f t="shared" si="57"/>
        <v/>
      </c>
      <c r="J232" s="114" t="str">
        <f t="shared" si="57"/>
        <v/>
      </c>
      <c r="K232" s="114" t="str">
        <f t="shared" si="57"/>
        <v/>
      </c>
      <c r="L232" s="114" t="str">
        <f t="shared" si="57"/>
        <v/>
      </c>
      <c r="M232" s="114" t="str">
        <f t="shared" si="57"/>
        <v/>
      </c>
      <c r="N232" s="114" t="str">
        <f t="shared" si="57"/>
        <v/>
      </c>
      <c r="O232" s="114" t="str">
        <f t="shared" si="57"/>
        <v/>
      </c>
      <c r="P232" s="114" t="str">
        <f t="shared" si="57"/>
        <v/>
      </c>
      <c r="Q232" s="114" t="str">
        <f t="shared" si="57"/>
        <v/>
      </c>
      <c r="R232" s="114" t="str">
        <f t="shared" si="57"/>
        <v/>
      </c>
      <c r="S232" s="114" t="str">
        <f t="shared" si="57"/>
        <v/>
      </c>
      <c r="T232" s="114" t="str">
        <f t="shared" si="57"/>
        <v/>
      </c>
      <c r="U232" s="114" t="str">
        <f t="shared" si="57"/>
        <v/>
      </c>
      <c r="V232" s="114" t="str">
        <f t="shared" si="57"/>
        <v/>
      </c>
      <c r="W232" s="114" t="str">
        <f t="shared" si="57"/>
        <v/>
      </c>
      <c r="X232" s="114" t="str">
        <f t="shared" si="57"/>
        <v/>
      </c>
      <c r="Y232" s="114" t="str">
        <f t="shared" si="57"/>
        <v/>
      </c>
      <c r="Z232" s="114" t="str">
        <f t="shared" si="57"/>
        <v/>
      </c>
      <c r="AA232" s="114" t="str">
        <f t="shared" si="57"/>
        <v/>
      </c>
      <c r="AB232" s="114" t="str">
        <f t="shared" si="57"/>
        <v/>
      </c>
      <c r="AC232" s="114" t="str">
        <f t="shared" si="57"/>
        <v/>
      </c>
      <c r="AD232" s="114" t="str">
        <f t="shared" si="57"/>
        <v/>
      </c>
      <c r="AE232" s="114" t="str">
        <f t="shared" si="57"/>
        <v/>
      </c>
      <c r="AF232" s="114" t="str">
        <f t="shared" si="57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8">IF(B200&lt;100,"",B200-330)</f>
        <v/>
      </c>
      <c r="C233" s="114" t="str">
        <f t="shared" si="58"/>
        <v/>
      </c>
      <c r="D233" s="114" t="str">
        <f t="shared" si="58"/>
        <v/>
      </c>
      <c r="E233" s="114" t="str">
        <f t="shared" si="58"/>
        <v/>
      </c>
      <c r="F233" s="114" t="str">
        <f t="shared" si="58"/>
        <v/>
      </c>
      <c r="G233" s="114" t="str">
        <f t="shared" si="58"/>
        <v/>
      </c>
      <c r="H233" s="114" t="str">
        <f t="shared" si="58"/>
        <v/>
      </c>
      <c r="I233" s="114" t="str">
        <f t="shared" si="58"/>
        <v/>
      </c>
      <c r="J233" s="114" t="str">
        <f t="shared" si="58"/>
        <v/>
      </c>
      <c r="K233" s="114" t="str">
        <f t="shared" si="58"/>
        <v/>
      </c>
      <c r="L233" s="114" t="str">
        <f t="shared" si="58"/>
        <v/>
      </c>
      <c r="M233" s="114" t="str">
        <f t="shared" si="58"/>
        <v/>
      </c>
      <c r="N233" s="114" t="str">
        <f t="shared" si="58"/>
        <v/>
      </c>
      <c r="O233" s="114" t="str">
        <f t="shared" si="58"/>
        <v/>
      </c>
      <c r="P233" s="114" t="str">
        <f t="shared" si="58"/>
        <v/>
      </c>
      <c r="Q233" s="114" t="str">
        <f t="shared" si="58"/>
        <v/>
      </c>
      <c r="R233" s="114" t="str">
        <f t="shared" si="58"/>
        <v/>
      </c>
      <c r="S233" s="114" t="str">
        <f t="shared" si="58"/>
        <v/>
      </c>
      <c r="T233" s="114" t="str">
        <f t="shared" si="58"/>
        <v/>
      </c>
      <c r="U233" s="114" t="str">
        <f t="shared" si="58"/>
        <v/>
      </c>
      <c r="V233" s="114" t="str">
        <f t="shared" si="58"/>
        <v/>
      </c>
      <c r="W233" s="114" t="str">
        <f t="shared" si="58"/>
        <v/>
      </c>
      <c r="X233" s="114" t="str">
        <f t="shared" si="58"/>
        <v/>
      </c>
      <c r="Y233" s="114" t="str">
        <f t="shared" si="58"/>
        <v/>
      </c>
      <c r="Z233" s="114" t="str">
        <f t="shared" si="58"/>
        <v/>
      </c>
      <c r="AA233" s="114" t="str">
        <f t="shared" si="58"/>
        <v/>
      </c>
      <c r="AB233" s="114" t="str">
        <f t="shared" si="58"/>
        <v/>
      </c>
      <c r="AC233" s="114" t="str">
        <f t="shared" si="58"/>
        <v/>
      </c>
      <c r="AD233" s="114" t="str">
        <f t="shared" si="58"/>
        <v/>
      </c>
      <c r="AE233" s="114" t="str">
        <f t="shared" si="58"/>
        <v/>
      </c>
      <c r="AF233" s="114" t="str">
        <f t="shared" si="58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59">IF(C201&lt;100,"",C201-1500)</f>
        <v/>
      </c>
      <c r="D234" s="114" t="str">
        <f t="shared" si="59"/>
        <v/>
      </c>
      <c r="E234" s="114" t="str">
        <f t="shared" si="59"/>
        <v/>
      </c>
      <c r="F234" s="114" t="str">
        <f t="shared" si="59"/>
        <v/>
      </c>
      <c r="G234" s="114" t="str">
        <f t="shared" si="59"/>
        <v/>
      </c>
      <c r="H234" s="114" t="str">
        <f t="shared" si="59"/>
        <v/>
      </c>
      <c r="I234" s="114" t="str">
        <f t="shared" si="59"/>
        <v/>
      </c>
      <c r="J234" s="114" t="str">
        <f t="shared" si="59"/>
        <v/>
      </c>
      <c r="K234" s="114" t="str">
        <f t="shared" si="59"/>
        <v/>
      </c>
      <c r="L234" s="114" t="str">
        <f t="shared" si="59"/>
        <v/>
      </c>
      <c r="M234" s="114" t="str">
        <f t="shared" si="59"/>
        <v/>
      </c>
      <c r="N234" s="114" t="str">
        <f t="shared" si="59"/>
        <v/>
      </c>
      <c r="O234" s="114" t="str">
        <f t="shared" si="59"/>
        <v/>
      </c>
      <c r="P234" s="114" t="str">
        <f t="shared" si="59"/>
        <v/>
      </c>
      <c r="Q234" s="114" t="str">
        <f t="shared" si="59"/>
        <v/>
      </c>
      <c r="R234" s="114" t="str">
        <f t="shared" si="59"/>
        <v/>
      </c>
      <c r="S234" s="114" t="str">
        <f t="shared" si="59"/>
        <v/>
      </c>
      <c r="T234" s="114" t="str">
        <f t="shared" si="59"/>
        <v/>
      </c>
      <c r="U234" s="114" t="str">
        <f t="shared" si="59"/>
        <v/>
      </c>
      <c r="V234" s="114" t="str">
        <f t="shared" si="59"/>
        <v/>
      </c>
      <c r="W234" s="114" t="str">
        <f t="shared" si="59"/>
        <v/>
      </c>
      <c r="X234" s="114" t="str">
        <f t="shared" si="59"/>
        <v/>
      </c>
      <c r="Y234" s="114" t="str">
        <f t="shared" si="59"/>
        <v/>
      </c>
      <c r="Z234" s="114" t="str">
        <f t="shared" si="59"/>
        <v/>
      </c>
      <c r="AA234" s="114" t="str">
        <f t="shared" si="59"/>
        <v/>
      </c>
      <c r="AB234" s="114" t="str">
        <f t="shared" si="59"/>
        <v/>
      </c>
      <c r="AC234" s="114" t="str">
        <f t="shared" si="59"/>
        <v/>
      </c>
      <c r="AD234" s="114" t="str">
        <f t="shared" si="59"/>
        <v/>
      </c>
      <c r="AE234" s="114" t="str">
        <f t="shared" si="59"/>
        <v/>
      </c>
      <c r="AF234" s="114" t="str">
        <f t="shared" si="59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2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26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8876" priority="322">
      <formula>S$9&gt;=20/24</formula>
    </cfRule>
    <cfRule type="expression" dxfId="8875" priority="323">
      <formula>AND(S$9&gt;=14/24,S$9&lt;20/24)</formula>
    </cfRule>
    <cfRule type="expression" dxfId="8874" priority="324">
      <formula>AND(S$9&gt;=8/24,S$9&lt;14/24)</formula>
    </cfRule>
    <cfRule type="expression" dxfId="8873" priority="325">
      <formula>S$9&lt;8/24</formula>
    </cfRule>
  </conditionalFormatting>
  <conditionalFormatting sqref="B8:AF10 AA78:AF78 B78:Q78 L37:S38 L36:Q36 B53:AF53 B79:AF79 C189:AF195 L34:Q34 S39 AA81:AF88 B65:AF69 C54:K54 T208:AX208 B77:AF77 D58:E58 C57:E57 F57:H58 B71:AF75 C55:H56 J55:R56 I55:I58 J57:Q57 O58:Q64 L15:Q24 O39:Q40 L39:N39 M42:Q45 J58:N58 L26:Q30 O25:Q25 R15:Z28 L11:Z13 T37:Z39 V82:Z83 AA54:AF57 L50:AF52">
    <cfRule type="expression" dxfId="8872" priority="318">
      <formula>B$9&gt;=20/24</formula>
    </cfRule>
    <cfRule type="expression" dxfId="8871" priority="319">
      <formula>AND(B$9&gt;=14/24,B$9&lt;20/24)</formula>
    </cfRule>
    <cfRule type="expression" dxfId="8870" priority="320">
      <formula>AND(B$9&gt;=8/24,B$9&lt;14/24)</formula>
    </cfRule>
    <cfRule type="expression" dxfId="8869" priority="321">
      <formula>B$9&lt;8/24</formula>
    </cfRule>
  </conditionalFormatting>
  <conditionalFormatting sqref="B187:AF187">
    <cfRule type="expression" dxfId="8868" priority="314">
      <formula>B$9&gt;=20/24</formula>
    </cfRule>
    <cfRule type="expression" dxfId="8867" priority="315">
      <formula>AND(B$9&gt;=14/24,B$9&lt;20/24)</formula>
    </cfRule>
    <cfRule type="expression" dxfId="8866" priority="316">
      <formula>AND(B$9&gt;=8/24,B$9&lt;14/24)</formula>
    </cfRule>
    <cfRule type="expression" dxfId="8865" priority="317">
      <formula>B$9&lt;8/24</formula>
    </cfRule>
  </conditionalFormatting>
  <conditionalFormatting sqref="AL4:AL6">
    <cfRule type="iconSet" priority="313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8864" priority="309">
      <formula>L$9&gt;=20/24</formula>
    </cfRule>
    <cfRule type="expression" dxfId="8863" priority="310">
      <formula>AND(L$9&gt;=14/24,L$9&lt;20/24)</formula>
    </cfRule>
    <cfRule type="expression" dxfId="8862" priority="311">
      <formula>AND(L$9&gt;=8/24,L$9&lt;14/24)</formula>
    </cfRule>
    <cfRule type="expression" dxfId="8861" priority="312">
      <formula>L$9&lt;8/24</formula>
    </cfRule>
  </conditionalFormatting>
  <conditionalFormatting sqref="L40:N40">
    <cfRule type="expression" dxfId="8860" priority="305">
      <formula>L$9&gt;=20/24</formula>
    </cfRule>
    <cfRule type="expression" dxfId="8859" priority="306">
      <formula>AND(L$9&gt;=14/24,L$9&lt;20/24)</formula>
    </cfRule>
    <cfRule type="expression" dxfId="8858" priority="307">
      <formula>AND(L$9&gt;=8/24,L$9&lt;14/24)</formula>
    </cfRule>
    <cfRule type="expression" dxfId="8857" priority="308">
      <formula>L$9&lt;8/24</formula>
    </cfRule>
  </conditionalFormatting>
  <conditionalFormatting sqref="R36:Z36">
    <cfRule type="expression" dxfId="8856" priority="297">
      <formula>R$9&gt;=20/24</formula>
    </cfRule>
    <cfRule type="expression" dxfId="8855" priority="298">
      <formula>AND(R$9&gt;=14/24,R$9&lt;20/24)</formula>
    </cfRule>
    <cfRule type="expression" dxfId="8854" priority="299">
      <formula>AND(R$9&gt;=8/24,R$9&lt;14/24)</formula>
    </cfRule>
    <cfRule type="expression" dxfId="8853" priority="300">
      <formula>R$9&lt;8/24</formula>
    </cfRule>
  </conditionalFormatting>
  <conditionalFormatting sqref="R54 W54:Z54">
    <cfRule type="expression" dxfId="8852" priority="293">
      <formula>R$9&gt;=20/24</formula>
    </cfRule>
    <cfRule type="expression" dxfId="8851" priority="294">
      <formula>AND(R$9&gt;=14/24,R$9&lt;20/24)</formula>
    </cfRule>
    <cfRule type="expression" dxfId="8850" priority="295">
      <formula>AND(R$9&gt;=8/24,R$9&lt;14/24)</formula>
    </cfRule>
    <cfRule type="expression" dxfId="8849" priority="296">
      <formula>R$9&lt;8/24</formula>
    </cfRule>
  </conditionalFormatting>
  <conditionalFormatting sqref="R78:Z78">
    <cfRule type="expression" dxfId="8848" priority="289">
      <formula>R$9&gt;=20/24</formula>
    </cfRule>
    <cfRule type="expression" dxfId="8847" priority="290">
      <formula>AND(R$9&gt;=14/24,R$9&lt;20/24)</formula>
    </cfRule>
    <cfRule type="expression" dxfId="8846" priority="291">
      <formula>AND(R$9&gt;=8/24,R$9&lt;14/24)</formula>
    </cfRule>
    <cfRule type="expression" dxfId="8845" priority="292">
      <formula>R$9&lt;8/24</formula>
    </cfRule>
  </conditionalFormatting>
  <conditionalFormatting sqref="V81:Z81">
    <cfRule type="expression" dxfId="8844" priority="285">
      <formula>V$9&gt;=20/24</formula>
    </cfRule>
    <cfRule type="expression" dxfId="8843" priority="286">
      <formula>AND(V$9&gt;=14/24,V$9&lt;20/24)</formula>
    </cfRule>
    <cfRule type="expression" dxfId="8842" priority="287">
      <formula>AND(V$9&gt;=8/24,V$9&lt;14/24)</formula>
    </cfRule>
    <cfRule type="expression" dxfId="8841" priority="288">
      <formula>V$9&lt;8/24</formula>
    </cfRule>
  </conditionalFormatting>
  <conditionalFormatting sqref="L32:Q32">
    <cfRule type="expression" dxfId="8840" priority="281">
      <formula>L$9&gt;=20/24</formula>
    </cfRule>
    <cfRule type="expression" dxfId="8839" priority="282">
      <formula>AND(L$9&gt;=14/24,L$9&lt;20/24)</formula>
    </cfRule>
    <cfRule type="expression" dxfId="8838" priority="283">
      <formula>AND(L$9&gt;=8/24,L$9&lt;14/24)</formula>
    </cfRule>
    <cfRule type="expression" dxfId="8837" priority="284">
      <formula>L$9&lt;8/24</formula>
    </cfRule>
  </conditionalFormatting>
  <conditionalFormatting sqref="L46:Q46">
    <cfRule type="expression" dxfId="8836" priority="277">
      <formula>L$9&gt;=20/24</formula>
    </cfRule>
    <cfRule type="expression" dxfId="8835" priority="278">
      <formula>AND(L$9&gt;=14/24,L$9&lt;20/24)</formula>
    </cfRule>
    <cfRule type="expression" dxfId="8834" priority="279">
      <formula>AND(L$9&gt;=8/24,L$9&lt;14/24)</formula>
    </cfRule>
    <cfRule type="expression" dxfId="8833" priority="280">
      <formula>L$9&lt;8/24</formula>
    </cfRule>
  </conditionalFormatting>
  <conditionalFormatting sqref="L47:Q47">
    <cfRule type="expression" dxfId="8832" priority="273">
      <formula>L$9&gt;=20/24</formula>
    </cfRule>
    <cfRule type="expression" dxfId="8831" priority="274">
      <formula>AND(L$9&gt;=14/24,L$9&lt;20/24)</formula>
    </cfRule>
    <cfRule type="expression" dxfId="8830" priority="275">
      <formula>AND(L$9&gt;=8/24,L$9&lt;14/24)</formula>
    </cfRule>
    <cfRule type="expression" dxfId="8829" priority="276">
      <formula>L$9&lt;8/24</formula>
    </cfRule>
  </conditionalFormatting>
  <conditionalFormatting sqref="L42:N45 M45:O45">
    <cfRule type="expression" dxfId="8828" priority="269">
      <formula>L$9&gt;=20/24</formula>
    </cfRule>
    <cfRule type="expression" dxfId="8827" priority="270">
      <formula>AND(L$9&gt;=14/24,L$9&lt;20/24)</formula>
    </cfRule>
    <cfRule type="expression" dxfId="8826" priority="271">
      <formula>AND(L$9&gt;=8/24,L$9&lt;14/24)</formula>
    </cfRule>
    <cfRule type="expression" dxfId="8825" priority="272">
      <formula>L$9&lt;8/24</formula>
    </cfRule>
  </conditionalFormatting>
  <conditionalFormatting sqref="R34:AD34">
    <cfRule type="expression" dxfId="8824" priority="265">
      <formula>R$9&gt;=20/24</formula>
    </cfRule>
    <cfRule type="expression" dxfId="8823" priority="266">
      <formula>AND(R$9&gt;=14/24,R$9&lt;20/24)</formula>
    </cfRule>
    <cfRule type="expression" dxfId="8822" priority="267">
      <formula>AND(R$9&gt;=8/24,R$9&lt;14/24)</formula>
    </cfRule>
    <cfRule type="expression" dxfId="8821" priority="268">
      <formula>R$9&lt;8/24</formula>
    </cfRule>
  </conditionalFormatting>
  <conditionalFormatting sqref="R29:Z30 R32:Z32">
    <cfRule type="expression" dxfId="8820" priority="261">
      <formula>R$9&gt;=20/24</formula>
    </cfRule>
    <cfRule type="expression" dxfId="8819" priority="262">
      <formula>AND(R$9&gt;=14/24,R$9&lt;20/24)</formula>
    </cfRule>
    <cfRule type="expression" dxfId="8818" priority="263">
      <formula>AND(R$9&gt;=8/24,R$9&lt;14/24)</formula>
    </cfRule>
    <cfRule type="expression" dxfId="8817" priority="264">
      <formula>R$9&lt;8/24</formula>
    </cfRule>
  </conditionalFormatting>
  <conditionalFormatting sqref="R39:R40 S40:Z40 R42:Z45">
    <cfRule type="expression" dxfId="8816" priority="257">
      <formula>R$9&gt;=20/24</formula>
    </cfRule>
    <cfRule type="expression" dxfId="8815" priority="258">
      <formula>AND(R$9&gt;=14/24,R$9&lt;20/24)</formula>
    </cfRule>
    <cfRule type="expression" dxfId="8814" priority="259">
      <formula>AND(R$9&gt;=8/24,R$9&lt;14/24)</formula>
    </cfRule>
    <cfRule type="expression" dxfId="8813" priority="260">
      <formula>R$9&lt;8/24</formula>
    </cfRule>
  </conditionalFormatting>
  <conditionalFormatting sqref="R46:Z46">
    <cfRule type="expression" dxfId="8812" priority="253">
      <formula>R$9&gt;=20/24</formula>
    </cfRule>
    <cfRule type="expression" dxfId="8811" priority="254">
      <formula>AND(R$9&gt;=14/24,R$9&lt;20/24)</formula>
    </cfRule>
    <cfRule type="expression" dxfId="8810" priority="255">
      <formula>AND(R$9&gt;=8/24,R$9&lt;14/24)</formula>
    </cfRule>
    <cfRule type="expression" dxfId="8809" priority="256">
      <formula>R$9&lt;8/24</formula>
    </cfRule>
  </conditionalFormatting>
  <conditionalFormatting sqref="R47:Z47">
    <cfRule type="expression" dxfId="8808" priority="249">
      <formula>R$9&gt;=20/24</formula>
    </cfRule>
    <cfRule type="expression" dxfId="8807" priority="250">
      <formula>AND(R$9&gt;=14/24,R$9&lt;20/24)</formula>
    </cfRule>
    <cfRule type="expression" dxfId="8806" priority="251">
      <formula>AND(R$9&gt;=8/24,R$9&lt;14/24)</formula>
    </cfRule>
    <cfRule type="expression" dxfId="8805" priority="252">
      <formula>R$9&lt;8/24</formula>
    </cfRule>
  </conditionalFormatting>
  <conditionalFormatting sqref="R57:R64 W57:Z57 AA58:AF64">
    <cfRule type="expression" dxfId="8804" priority="245">
      <formula>R$9&gt;=20/24</formula>
    </cfRule>
    <cfRule type="expression" dxfId="8803" priority="246">
      <formula>AND(R$9&gt;=14/24,R$9&lt;20/24)</formula>
    </cfRule>
    <cfRule type="expression" dxfId="8802" priority="247">
      <formula>AND(R$9&gt;=8/24,R$9&lt;14/24)</formula>
    </cfRule>
    <cfRule type="expression" dxfId="8801" priority="248">
      <formula>R$9&lt;8/24</formula>
    </cfRule>
  </conditionalFormatting>
  <conditionalFormatting sqref="AA91:AF94">
    <cfRule type="expression" dxfId="8800" priority="241">
      <formula>AA$9&gt;=20/24</formula>
    </cfRule>
    <cfRule type="expression" dxfId="8799" priority="242">
      <formula>AND(AA$9&gt;=14/24,AA$9&lt;20/24)</formula>
    </cfRule>
    <cfRule type="expression" dxfId="8798" priority="243">
      <formula>AND(AA$9&gt;=8/24,AA$9&lt;14/24)</formula>
    </cfRule>
    <cfRule type="expression" dxfId="8797" priority="244">
      <formula>AA$9&lt;8/24</formula>
    </cfRule>
  </conditionalFormatting>
  <conditionalFormatting sqref="D59:K59">
    <cfRule type="expression" dxfId="8796" priority="237">
      <formula>D$9&gt;=20/24</formula>
    </cfRule>
    <cfRule type="expression" dxfId="8795" priority="238">
      <formula>AND(D$9&gt;=14/24,D$9&lt;20/24)</formula>
    </cfRule>
    <cfRule type="expression" dxfId="8794" priority="239">
      <formula>AND(D$9&gt;=8/24,D$9&lt;14/24)</formula>
    </cfRule>
    <cfRule type="expression" dxfId="8793" priority="240">
      <formula>D$9&lt;8/24</formula>
    </cfRule>
  </conditionalFormatting>
  <conditionalFormatting sqref="V91:Z94">
    <cfRule type="expression" dxfId="8792" priority="233">
      <formula>V$9&gt;=20/24</formula>
    </cfRule>
    <cfRule type="expression" dxfId="8791" priority="234">
      <formula>AND(V$9&gt;=14/24,V$9&lt;20/24)</formula>
    </cfRule>
    <cfRule type="expression" dxfId="8790" priority="235">
      <formula>AND(V$9&gt;=8/24,V$9&lt;14/24)</formula>
    </cfRule>
    <cfRule type="expression" dxfId="8789" priority="236">
      <formula>V$9&lt;8/24</formula>
    </cfRule>
  </conditionalFormatting>
  <conditionalFormatting sqref="B35:AF35 C48:AG48 D15:S24 D26:S30 O25:S25 C33:AF34 C11:AE11 D12:AE13 D32:AF32 T15:AF30 AF11:AF13 D42:AF47 D36:AF40 B49:AF53">
    <cfRule type="expression" dxfId="8788" priority="232">
      <formula>B11&gt;$AG11</formula>
    </cfRule>
  </conditionalFormatting>
  <conditionalFormatting sqref="A96:A152 A81:A94 A11:A13 A15:A30 A42:A69 A77:A79 A71:A75 A32:A40 A165:A196">
    <cfRule type="expression" dxfId="8787" priority="231">
      <formula>$AH11=0</formula>
    </cfRule>
  </conditionalFormatting>
  <conditionalFormatting sqref="AA95:AF95">
    <cfRule type="expression" dxfId="8786" priority="227">
      <formula>AA$9&gt;=20/24</formula>
    </cfRule>
    <cfRule type="expression" dxfId="8785" priority="228">
      <formula>AND(AA$9&gt;=14/24,AA$9&lt;20/24)</formula>
    </cfRule>
    <cfRule type="expression" dxfId="8784" priority="229">
      <formula>AND(AA$9&gt;=8/24,AA$9&lt;14/24)</formula>
    </cfRule>
    <cfRule type="expression" dxfId="8783" priority="230">
      <formula>AA$9&lt;8/24</formula>
    </cfRule>
  </conditionalFormatting>
  <conditionalFormatting sqref="V95:Z95">
    <cfRule type="expression" dxfId="8782" priority="223">
      <formula>V$9&gt;=20/24</formula>
    </cfRule>
    <cfRule type="expression" dxfId="8781" priority="224">
      <formula>AND(V$9&gt;=14/24,V$9&lt;20/24)</formula>
    </cfRule>
    <cfRule type="expression" dxfId="8780" priority="225">
      <formula>AND(V$9&gt;=8/24,V$9&lt;14/24)</formula>
    </cfRule>
    <cfRule type="expression" dxfId="8779" priority="226">
      <formula>V$9&lt;8/24</formula>
    </cfRule>
  </conditionalFormatting>
  <conditionalFormatting sqref="A95">
    <cfRule type="expression" dxfId="8778" priority="222">
      <formula>$AH95=0</formula>
    </cfRule>
  </conditionalFormatting>
  <conditionalFormatting sqref="C33:AF33">
    <cfRule type="expression" dxfId="8777" priority="218">
      <formula>C$9&gt;=20/24</formula>
    </cfRule>
    <cfRule type="expression" dxfId="8776" priority="219">
      <formula>AND(C$9&gt;=14/24,C$9&lt;20/24)</formula>
    </cfRule>
    <cfRule type="expression" dxfId="8775" priority="220">
      <formula>AND(C$9&gt;=8/24,C$9&lt;14/24)</formula>
    </cfRule>
    <cfRule type="expression" dxfId="8774" priority="221">
      <formula>C$9&lt;8/24</formula>
    </cfRule>
  </conditionalFormatting>
  <conditionalFormatting sqref="R33:AF33">
    <cfRule type="expression" dxfId="8773" priority="214">
      <formula>R$9&gt;=20/24</formula>
    </cfRule>
    <cfRule type="expression" dxfId="8772" priority="215">
      <formula>AND(R$9&gt;=14/24,R$9&lt;20/24)</formula>
    </cfRule>
    <cfRule type="expression" dxfId="8771" priority="216">
      <formula>AND(R$9&gt;=8/24,R$9&lt;14/24)</formula>
    </cfRule>
    <cfRule type="expression" dxfId="8770" priority="217">
      <formula>R$9&lt;8/24</formula>
    </cfRule>
  </conditionalFormatting>
  <conditionalFormatting sqref="D60:K64">
    <cfRule type="expression" dxfId="8769" priority="206">
      <formula>D$9&gt;=20/24</formula>
    </cfRule>
    <cfRule type="expression" dxfId="8768" priority="207">
      <formula>AND(D$9&gt;=14/24,D$9&lt;20/24)</formula>
    </cfRule>
    <cfRule type="expression" dxfId="8767" priority="208">
      <formula>AND(D$9&gt;=8/24,D$9&lt;14/24)</formula>
    </cfRule>
    <cfRule type="expression" dxfId="8766" priority="209">
      <formula>D$9&lt;8/24</formula>
    </cfRule>
  </conditionalFormatting>
  <conditionalFormatting sqref="L59:N64">
    <cfRule type="expression" dxfId="8765" priority="202">
      <formula>L$9&gt;=20/24</formula>
    </cfRule>
    <cfRule type="expression" dxfId="8764" priority="203">
      <formula>AND(L$9&gt;=14/24,L$9&lt;20/24)</formula>
    </cfRule>
    <cfRule type="expression" dxfId="8763" priority="204">
      <formula>AND(L$9&gt;=8/24,L$9&lt;14/24)</formula>
    </cfRule>
    <cfRule type="expression" dxfId="8762" priority="205">
      <formula>L$9&lt;8/24</formula>
    </cfRule>
  </conditionalFormatting>
  <conditionalFormatting sqref="AL30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AA31:AF31">
    <cfRule type="expression" dxfId="8761" priority="188">
      <formula>AA31&gt;$AG31</formula>
    </cfRule>
  </conditionalFormatting>
  <conditionalFormatting sqref="A31">
    <cfRule type="expression" dxfId="8760" priority="187">
      <formula>$AH31=0</formula>
    </cfRule>
  </conditionalFormatting>
  <conditionalFormatting sqref="B80:AF80">
    <cfRule type="expression" dxfId="8759" priority="183">
      <formula>B$9&gt;=20/24</formula>
    </cfRule>
    <cfRule type="expression" dxfId="8758" priority="184">
      <formula>AND(B$9&gt;=14/24,B$9&lt;20/24)</formula>
    </cfRule>
    <cfRule type="expression" dxfId="8757" priority="185">
      <formula>AND(B$9&gt;=8/24,B$9&lt;14/24)</formula>
    </cfRule>
    <cfRule type="expression" dxfId="8756" priority="186">
      <formula>B$9&lt;8/24</formula>
    </cfRule>
  </conditionalFormatting>
  <conditionalFormatting sqref="A80">
    <cfRule type="expression" dxfId="8755" priority="182">
      <formula>$AH80=0</formula>
    </cfRule>
  </conditionalFormatting>
  <conditionalFormatting sqref="L14:Q14">
    <cfRule type="expression" dxfId="8754" priority="174">
      <formula>L$9&gt;=20/24</formula>
    </cfRule>
    <cfRule type="expression" dxfId="8753" priority="175">
      <formula>AND(L$9&gt;=14/24,L$9&lt;20/24)</formula>
    </cfRule>
    <cfRule type="expression" dxfId="8752" priority="176">
      <formula>AND(L$9&gt;=8/24,L$9&lt;14/24)</formula>
    </cfRule>
    <cfRule type="expression" dxfId="8751" priority="177">
      <formula>L$9&lt;8/24</formula>
    </cfRule>
  </conditionalFormatting>
  <conditionalFormatting sqref="R14:Z14">
    <cfRule type="expression" dxfId="8750" priority="170">
      <formula>R$9&gt;=20/24</formula>
    </cfRule>
    <cfRule type="expression" dxfId="8749" priority="171">
      <formula>AND(R$9&gt;=14/24,R$9&lt;20/24)</formula>
    </cfRule>
    <cfRule type="expression" dxfId="8748" priority="172">
      <formula>AND(R$9&gt;=8/24,R$9&lt;14/24)</formula>
    </cfRule>
    <cfRule type="expression" dxfId="8747" priority="173">
      <formula>R$9&lt;8/24</formula>
    </cfRule>
  </conditionalFormatting>
  <conditionalFormatting sqref="D14:AF14">
    <cfRule type="expression" dxfId="8746" priority="169">
      <formula>D14&gt;$AG14</formula>
    </cfRule>
  </conditionalFormatting>
  <conditionalFormatting sqref="A14">
    <cfRule type="expression" dxfId="8745" priority="168">
      <formula>$AH14=0</formula>
    </cfRule>
  </conditionalFormatting>
  <conditionalFormatting sqref="A159:A164">
    <cfRule type="expression" dxfId="8744" priority="167">
      <formula>$AH159=0</formula>
    </cfRule>
  </conditionalFormatting>
  <conditionalFormatting sqref="A153:A158">
    <cfRule type="expression" dxfId="8743" priority="166">
      <formula>$AH153=0</formula>
    </cfRule>
  </conditionalFormatting>
  <conditionalFormatting sqref="O41:Q41">
    <cfRule type="expression" dxfId="8742" priority="162">
      <formula>O$9&gt;=20/24</formula>
    </cfRule>
    <cfRule type="expression" dxfId="8741" priority="163">
      <formula>AND(O$9&gt;=14/24,O$9&lt;20/24)</formula>
    </cfRule>
    <cfRule type="expression" dxfId="8740" priority="164">
      <formula>AND(O$9&gt;=8/24,O$9&lt;14/24)</formula>
    </cfRule>
    <cfRule type="expression" dxfId="8739" priority="165">
      <formula>O$9&lt;8/24</formula>
    </cfRule>
  </conditionalFormatting>
  <conditionalFormatting sqref="L41:N41">
    <cfRule type="expression" dxfId="8738" priority="158">
      <formula>L$9&gt;=20/24</formula>
    </cfRule>
    <cfRule type="expression" dxfId="8737" priority="159">
      <formula>AND(L$9&gt;=14/24,L$9&lt;20/24)</formula>
    </cfRule>
    <cfRule type="expression" dxfId="8736" priority="160">
      <formula>AND(L$9&gt;=8/24,L$9&lt;14/24)</formula>
    </cfRule>
    <cfRule type="expression" dxfId="8735" priority="161">
      <formula>L$9&lt;8/24</formula>
    </cfRule>
  </conditionalFormatting>
  <conditionalFormatting sqref="R41:Z41">
    <cfRule type="expression" dxfId="8734" priority="154">
      <formula>R$9&gt;=20/24</formula>
    </cfRule>
    <cfRule type="expression" dxfId="8733" priority="155">
      <formula>AND(R$9&gt;=14/24,R$9&lt;20/24)</formula>
    </cfRule>
    <cfRule type="expression" dxfId="8732" priority="156">
      <formula>AND(R$9&gt;=8/24,R$9&lt;14/24)</formula>
    </cfRule>
    <cfRule type="expression" dxfId="8731" priority="157">
      <formula>R$9&lt;8/24</formula>
    </cfRule>
  </conditionalFormatting>
  <conditionalFormatting sqref="D41:AF41">
    <cfRule type="expression" dxfId="8730" priority="153">
      <formula>D41&gt;$AG41</formula>
    </cfRule>
  </conditionalFormatting>
  <conditionalFormatting sqref="A41">
    <cfRule type="expression" dxfId="8729" priority="152">
      <formula>$AH41=0</formula>
    </cfRule>
  </conditionalFormatting>
  <conditionalFormatting sqref="B76:AF76">
    <cfRule type="expression" dxfId="8728" priority="148">
      <formula>B$9&gt;=20/24</formula>
    </cfRule>
    <cfRule type="expression" dxfId="8727" priority="149">
      <formula>AND(B$9&gt;=14/24,B$9&lt;20/24)</formula>
    </cfRule>
    <cfRule type="expression" dxfId="8726" priority="150">
      <formula>AND(B$9&gt;=8/24,B$9&lt;14/24)</formula>
    </cfRule>
    <cfRule type="expression" dxfId="8725" priority="151">
      <formula>B$9&lt;8/24</formula>
    </cfRule>
  </conditionalFormatting>
  <conditionalFormatting sqref="A76">
    <cfRule type="expression" dxfId="8724" priority="147">
      <formula>$AH76=0</formula>
    </cfRule>
  </conditionalFormatting>
  <conditionalFormatting sqref="B70:AG70">
    <cfRule type="expression" dxfId="8723" priority="143">
      <formula>B$9&gt;=20/24</formula>
    </cfRule>
    <cfRule type="expression" dxfId="8722" priority="144">
      <formula>AND(B$9&gt;=14/24,B$9&lt;20/24)</formula>
    </cfRule>
    <cfRule type="expression" dxfId="8721" priority="145">
      <formula>AND(B$9&gt;=8/24,B$9&lt;14/24)</formula>
    </cfRule>
    <cfRule type="expression" dxfId="8720" priority="146">
      <formula>B$9&lt;8/24</formula>
    </cfRule>
  </conditionalFormatting>
  <conditionalFormatting sqref="A70">
    <cfRule type="expression" dxfId="8719" priority="142">
      <formula>$AH70=0</formula>
    </cfRule>
  </conditionalFormatting>
  <conditionalFormatting sqref="AL31:AL32 AL7:AL29">
    <cfRule type="iconSet" priority="328">
      <iconSet iconSet="3TrafficLights2" reverse="1">
        <cfvo type="percent" val="0"/>
        <cfvo type="num" val="1"/>
        <cfvo type="num" val="1"/>
      </iconSet>
    </cfRule>
  </conditionalFormatting>
  <conditionalFormatting sqref="S55:V56">
    <cfRule type="expression" dxfId="8718" priority="138">
      <formula>S$9&gt;=20/24</formula>
    </cfRule>
    <cfRule type="expression" dxfId="8717" priority="139">
      <formula>AND(S$9&gt;=14/24,S$9&lt;20/24)</formula>
    </cfRule>
    <cfRule type="expression" dxfId="8716" priority="140">
      <formula>AND(S$9&gt;=8/24,S$9&lt;14/24)</formula>
    </cfRule>
    <cfRule type="expression" dxfId="8715" priority="141">
      <formula>S$9&lt;8/24</formula>
    </cfRule>
  </conditionalFormatting>
  <conditionalFormatting sqref="S54:V54">
    <cfRule type="expression" dxfId="8714" priority="134">
      <formula>S$9&gt;=20/24</formula>
    </cfRule>
    <cfRule type="expression" dxfId="8713" priority="135">
      <formula>AND(S$9&gt;=14/24,S$9&lt;20/24)</formula>
    </cfRule>
    <cfRule type="expression" dxfId="8712" priority="136">
      <formula>AND(S$9&gt;=8/24,S$9&lt;14/24)</formula>
    </cfRule>
    <cfRule type="expression" dxfId="8711" priority="137">
      <formula>S$9&lt;8/24</formula>
    </cfRule>
  </conditionalFormatting>
  <conditionalFormatting sqref="S57:V64 W58:Z64">
    <cfRule type="expression" dxfId="8710" priority="130">
      <formula>S$9&gt;=20/24</formula>
    </cfRule>
    <cfRule type="expression" dxfId="8709" priority="131">
      <formula>AND(S$9&gt;=14/24,S$9&lt;20/24)</formula>
    </cfRule>
    <cfRule type="expression" dxfId="8708" priority="132">
      <formula>AND(S$9&gt;=8/24,S$9&lt;14/24)</formula>
    </cfRule>
    <cfRule type="expression" dxfId="8707" priority="133">
      <formula>S$9&lt;8/24</formula>
    </cfRule>
  </conditionalFormatting>
  <conditionalFormatting sqref="S82:U88 V84:Z88">
    <cfRule type="expression" dxfId="8706" priority="126">
      <formula>S$9&gt;=20/24</formula>
    </cfRule>
    <cfRule type="expression" dxfId="8705" priority="127">
      <formula>AND(S$9&gt;=14/24,S$9&lt;20/24)</formula>
    </cfRule>
    <cfRule type="expression" dxfId="8704" priority="128">
      <formula>AND(S$9&gt;=8/24,S$9&lt;14/24)</formula>
    </cfRule>
    <cfRule type="expression" dxfId="8703" priority="129">
      <formula>S$9&lt;8/24</formula>
    </cfRule>
  </conditionalFormatting>
  <conditionalFormatting sqref="S81:U81">
    <cfRule type="expression" dxfId="8702" priority="122">
      <formula>S$9&gt;=20/24</formula>
    </cfRule>
    <cfRule type="expression" dxfId="8701" priority="123">
      <formula>AND(S$9&gt;=14/24,S$9&lt;20/24)</formula>
    </cfRule>
    <cfRule type="expression" dxfId="8700" priority="124">
      <formula>AND(S$9&gt;=8/24,S$9&lt;14/24)</formula>
    </cfRule>
    <cfRule type="expression" dxfId="8699" priority="125">
      <formula>S$9&lt;8/24</formula>
    </cfRule>
  </conditionalFormatting>
  <conditionalFormatting sqref="R82:R88 B81:Q88">
    <cfRule type="expression" dxfId="8698" priority="118">
      <formula>B$9&gt;=20/24</formula>
    </cfRule>
    <cfRule type="expression" dxfId="8697" priority="119">
      <formula>AND(B$9&gt;=14/24,B$9&lt;20/24)</formula>
    </cfRule>
    <cfRule type="expression" dxfId="8696" priority="120">
      <formula>AND(B$9&gt;=8/24,B$9&lt;14/24)</formula>
    </cfRule>
    <cfRule type="expression" dxfId="8695" priority="121">
      <formula>B$9&lt;8/24</formula>
    </cfRule>
  </conditionalFormatting>
  <conditionalFormatting sqref="R81">
    <cfRule type="expression" dxfId="8694" priority="114">
      <formula>R$9&gt;=20/24</formula>
    </cfRule>
    <cfRule type="expression" dxfId="8693" priority="115">
      <formula>AND(R$9&gt;=14/24,R$9&lt;20/24)</formula>
    </cfRule>
    <cfRule type="expression" dxfId="8692" priority="116">
      <formula>AND(R$9&gt;=8/24,R$9&lt;14/24)</formula>
    </cfRule>
    <cfRule type="expression" dxfId="8691" priority="117">
      <formula>R$9&lt;8/24</formula>
    </cfRule>
  </conditionalFormatting>
  <conditionalFormatting sqref="S91:U94">
    <cfRule type="expression" dxfId="8690" priority="110">
      <formula>S$9&gt;=20/24</formula>
    </cfRule>
    <cfRule type="expression" dxfId="8689" priority="111">
      <formula>AND(S$9&gt;=14/24,S$9&lt;20/24)</formula>
    </cfRule>
    <cfRule type="expression" dxfId="8688" priority="112">
      <formula>AND(S$9&gt;=8/24,S$9&lt;14/24)</formula>
    </cfRule>
    <cfRule type="expression" dxfId="8687" priority="113">
      <formula>S$9&lt;8/24</formula>
    </cfRule>
  </conditionalFormatting>
  <conditionalFormatting sqref="S95:U95">
    <cfRule type="expression" dxfId="8686" priority="106">
      <formula>S$9&gt;=20/24</formula>
    </cfRule>
    <cfRule type="expression" dxfId="8685" priority="107">
      <formula>AND(S$9&gt;=14/24,S$9&lt;20/24)</formula>
    </cfRule>
    <cfRule type="expression" dxfId="8684" priority="108">
      <formula>AND(S$9&gt;=8/24,S$9&lt;14/24)</formula>
    </cfRule>
    <cfRule type="expression" dxfId="8683" priority="109">
      <formula>S$9&lt;8/24</formula>
    </cfRule>
  </conditionalFormatting>
  <conditionalFormatting sqref="B92:L94 B91:E91">
    <cfRule type="expression" dxfId="8682" priority="102">
      <formula>B$9&gt;=20/24</formula>
    </cfRule>
    <cfRule type="expression" dxfId="8681" priority="103">
      <formula>AND(B$9&gt;=14/24,B$9&lt;20/24)</formula>
    </cfRule>
    <cfRule type="expression" dxfId="8680" priority="104">
      <formula>AND(B$9&gt;=8/24,B$9&lt;14/24)</formula>
    </cfRule>
    <cfRule type="expression" dxfId="8679" priority="105">
      <formula>B$9&lt;8/24</formula>
    </cfRule>
  </conditionalFormatting>
  <conditionalFormatting sqref="M92:Q94 N91:Q91">
    <cfRule type="expression" dxfId="8678" priority="98">
      <formula>M$9&gt;=20/24</formula>
    </cfRule>
    <cfRule type="expression" dxfId="8677" priority="99">
      <formula>AND(M$9&gt;=14/24,M$9&lt;20/24)</formula>
    </cfRule>
    <cfRule type="expression" dxfId="8676" priority="100">
      <formula>AND(M$9&gt;=8/24,M$9&lt;14/24)</formula>
    </cfRule>
    <cfRule type="expression" dxfId="8675" priority="101">
      <formula>M$9&lt;8/24</formula>
    </cfRule>
  </conditionalFormatting>
  <conditionalFormatting sqref="R91:R94">
    <cfRule type="expression" dxfId="8674" priority="94">
      <formula>R$9&gt;=20/24</formula>
    </cfRule>
    <cfRule type="expression" dxfId="8673" priority="95">
      <formula>AND(R$9&gt;=14/24,R$9&lt;20/24)</formula>
    </cfRule>
    <cfRule type="expression" dxfId="8672" priority="96">
      <formula>AND(R$9&gt;=8/24,R$9&lt;14/24)</formula>
    </cfRule>
    <cfRule type="expression" dxfId="8671" priority="97">
      <formula>R$9&lt;8/24</formula>
    </cfRule>
  </conditionalFormatting>
  <conditionalFormatting sqref="B95:L95">
    <cfRule type="expression" dxfId="8670" priority="90">
      <formula>B$9&gt;=20/24</formula>
    </cfRule>
    <cfRule type="expression" dxfId="8669" priority="91">
      <formula>AND(B$9&gt;=14/24,B$9&lt;20/24)</formula>
    </cfRule>
    <cfRule type="expression" dxfId="8668" priority="92">
      <formula>AND(B$9&gt;=8/24,B$9&lt;14/24)</formula>
    </cfRule>
    <cfRule type="expression" dxfId="8667" priority="93">
      <formula>B$9&lt;8/24</formula>
    </cfRule>
  </conditionalFormatting>
  <conditionalFormatting sqref="M95:Q95">
    <cfRule type="expression" dxfId="8666" priority="86">
      <formula>M$9&gt;=20/24</formula>
    </cfRule>
    <cfRule type="expression" dxfId="8665" priority="87">
      <formula>AND(M$9&gt;=14/24,M$9&lt;20/24)</formula>
    </cfRule>
    <cfRule type="expression" dxfId="8664" priority="88">
      <formula>AND(M$9&gt;=8/24,M$9&lt;14/24)</formula>
    </cfRule>
    <cfRule type="expression" dxfId="8663" priority="89">
      <formula>M$9&lt;8/24</formula>
    </cfRule>
  </conditionalFormatting>
  <conditionalFormatting sqref="R95">
    <cfRule type="expression" dxfId="8662" priority="82">
      <formula>R$9&gt;=20/24</formula>
    </cfRule>
    <cfRule type="expression" dxfId="8661" priority="83">
      <formula>AND(R$9&gt;=14/24,R$9&lt;20/24)</formula>
    </cfRule>
    <cfRule type="expression" dxfId="8660" priority="84">
      <formula>AND(R$9&gt;=8/24,R$9&lt;14/24)</formula>
    </cfRule>
    <cfRule type="expression" dxfId="8659" priority="85">
      <formula>R$9&lt;8/24</formula>
    </cfRule>
  </conditionalFormatting>
  <conditionalFormatting sqref="L91:M91">
    <cfRule type="expression" dxfId="8658" priority="78">
      <formula>L$9&gt;=20/24</formula>
    </cfRule>
    <cfRule type="expression" dxfId="8657" priority="79">
      <formula>AND(L$9&gt;=14/24,L$9&lt;20/24)</formula>
    </cfRule>
    <cfRule type="expression" dxfId="8656" priority="80">
      <formula>AND(L$9&gt;=8/24,L$9&lt;14/24)</formula>
    </cfRule>
    <cfRule type="expression" dxfId="8655" priority="81">
      <formula>L$9&lt;8/24</formula>
    </cfRule>
  </conditionalFormatting>
  <conditionalFormatting sqref="F91:K91">
    <cfRule type="expression" dxfId="8654" priority="74">
      <formula>F$9&gt;=20/24</formula>
    </cfRule>
    <cfRule type="expression" dxfId="8653" priority="75">
      <formula>AND(F$9&gt;=14/24,F$9&lt;20/24)</formula>
    </cfRule>
    <cfRule type="expression" dxfId="8652" priority="76">
      <formula>AND(F$9&gt;=8/24,F$9&lt;14/24)</formula>
    </cfRule>
    <cfRule type="expression" dxfId="8651" priority="77">
      <formula>F$9&lt;8/24</formula>
    </cfRule>
  </conditionalFormatting>
  <conditionalFormatting sqref="S91:U91">
    <cfRule type="expression" dxfId="8650" priority="70">
      <formula>S$9&gt;=20/24</formula>
    </cfRule>
    <cfRule type="expression" dxfId="8649" priority="71">
      <formula>AND(S$9&gt;=14/24,S$9&lt;20/24)</formula>
    </cfRule>
    <cfRule type="expression" dxfId="8648" priority="72">
      <formula>AND(S$9&gt;=8/24,S$9&lt;14/24)</formula>
    </cfRule>
    <cfRule type="expression" dxfId="8647" priority="73">
      <formula>S$9&lt;8/24</formula>
    </cfRule>
  </conditionalFormatting>
  <conditionalFormatting sqref="M91:R91">
    <cfRule type="expression" dxfId="8646" priority="66">
      <formula>M$9&gt;=20/24</formula>
    </cfRule>
    <cfRule type="expression" dxfId="8645" priority="67">
      <formula>AND(M$9&gt;=14/24,M$9&lt;20/24)</formula>
    </cfRule>
    <cfRule type="expression" dxfId="8644" priority="68">
      <formula>AND(M$9&gt;=8/24,M$9&lt;14/24)</formula>
    </cfRule>
    <cfRule type="expression" dxfId="8643" priority="69">
      <formula>M$9&lt;8/24</formula>
    </cfRule>
  </conditionalFormatting>
  <conditionalFormatting sqref="B12:C13 B16:C17 B19:C24 B26:C29 B25:N25">
    <cfRule type="expression" dxfId="8642" priority="62">
      <formula>B$9&gt;=20/24</formula>
    </cfRule>
    <cfRule type="expression" dxfId="8641" priority="63">
      <formula>AND(B$9&gt;=14/24,B$9&lt;20/24)</formula>
    </cfRule>
    <cfRule type="expression" dxfId="8640" priority="64">
      <formula>AND(B$9&gt;=8/24,B$9&lt;14/24)</formula>
    </cfRule>
    <cfRule type="expression" dxfId="8639" priority="65">
      <formula>B$9&lt;8/24</formula>
    </cfRule>
  </conditionalFormatting>
  <conditionalFormatting sqref="B30:C30">
    <cfRule type="expression" dxfId="8638" priority="58">
      <formula>B$9&gt;=20/24</formula>
    </cfRule>
    <cfRule type="expression" dxfId="8637" priority="59">
      <formula>AND(B$9&gt;=14/24,B$9&lt;20/24)</formula>
    </cfRule>
    <cfRule type="expression" dxfId="8636" priority="60">
      <formula>AND(B$9&gt;=8/24,B$9&lt;14/24)</formula>
    </cfRule>
    <cfRule type="expression" dxfId="8635" priority="61">
      <formula>B$9&lt;8/24</formula>
    </cfRule>
  </conditionalFormatting>
  <conditionalFormatting sqref="B32:C32">
    <cfRule type="expression" dxfId="8634" priority="54">
      <formula>B$9&gt;=20/24</formula>
    </cfRule>
    <cfRule type="expression" dxfId="8633" priority="55">
      <formula>AND(B$9&gt;=14/24,B$9&lt;20/24)</formula>
    </cfRule>
    <cfRule type="expression" dxfId="8632" priority="56">
      <formula>AND(B$9&gt;=8/24,B$9&lt;14/24)</formula>
    </cfRule>
    <cfRule type="expression" dxfId="8631" priority="57">
      <formula>B$9&lt;8/24</formula>
    </cfRule>
  </conditionalFormatting>
  <conditionalFormatting sqref="B11:B13 B32:B34 C12:C13 B15:C24 C32 B26:C30 B25:N25">
    <cfRule type="expression" dxfId="8630" priority="53">
      <formula>B11&gt;$AG11</formula>
    </cfRule>
  </conditionalFormatting>
  <conditionalFormatting sqref="B33">
    <cfRule type="expression" dxfId="8629" priority="49">
      <formula>B$9&gt;=20/24</formula>
    </cfRule>
    <cfRule type="expression" dxfId="8628" priority="50">
      <formula>AND(B$9&gt;=14/24,B$9&lt;20/24)</formula>
    </cfRule>
    <cfRule type="expression" dxfId="8627" priority="51">
      <formula>AND(B$9&gt;=8/24,B$9&lt;14/24)</formula>
    </cfRule>
    <cfRule type="expression" dxfId="8626" priority="52">
      <formula>B$9&lt;8/24</formula>
    </cfRule>
  </conditionalFormatting>
  <conditionalFormatting sqref="B33">
    <cfRule type="expression" dxfId="8625" priority="45">
      <formula>B$9&gt;=20/24</formula>
    </cfRule>
    <cfRule type="expression" dxfId="8624" priority="46">
      <formula>AND(B$9&gt;=14/24,B$9&lt;20/24)</formula>
    </cfRule>
    <cfRule type="expression" dxfId="8623" priority="47">
      <formula>AND(B$9&gt;=8/24,B$9&lt;14/24)</formula>
    </cfRule>
    <cfRule type="expression" dxfId="8622" priority="48">
      <formula>B$9&lt;8/24</formula>
    </cfRule>
  </conditionalFormatting>
  <conditionalFormatting sqref="B31:Z31">
    <cfRule type="expression" dxfId="8621" priority="41">
      <formula>B$9&gt;=20/24</formula>
    </cfRule>
    <cfRule type="expression" dxfId="8620" priority="42">
      <formula>AND(B$9&gt;=14/24,B$9&lt;20/24)</formula>
    </cfRule>
    <cfRule type="expression" dxfId="8619" priority="43">
      <formula>AND(B$9&gt;=8/24,B$9&lt;14/24)</formula>
    </cfRule>
    <cfRule type="expression" dxfId="8618" priority="44">
      <formula>B$9&lt;8/24</formula>
    </cfRule>
  </conditionalFormatting>
  <conditionalFormatting sqref="B31:Z31">
    <cfRule type="expression" dxfId="8617" priority="40">
      <formula>B31&gt;$AG31</formula>
    </cfRule>
  </conditionalFormatting>
  <conditionalFormatting sqref="B14:C14">
    <cfRule type="expression" dxfId="8616" priority="36">
      <formula>B$9&gt;=20/24</formula>
    </cfRule>
    <cfRule type="expression" dxfId="8615" priority="37">
      <formula>AND(B$9&gt;=14/24,B$9&lt;20/24)</formula>
    </cfRule>
    <cfRule type="expression" dxfId="8614" priority="38">
      <formula>AND(B$9&gt;=8/24,B$9&lt;14/24)</formula>
    </cfRule>
    <cfRule type="expression" dxfId="8613" priority="39">
      <formula>B$9&lt;8/24</formula>
    </cfRule>
  </conditionalFormatting>
  <conditionalFormatting sqref="B14:C14">
    <cfRule type="expression" dxfId="8612" priority="35">
      <formula>B14&gt;$AG14</formula>
    </cfRule>
  </conditionalFormatting>
  <conditionalFormatting sqref="B37:C40">
    <cfRule type="expression" dxfId="8611" priority="31">
      <formula>B$9&gt;=20/24</formula>
    </cfRule>
    <cfRule type="expression" dxfId="8610" priority="32">
      <formula>AND(B$9&gt;=14/24,B$9&lt;20/24)</formula>
    </cfRule>
    <cfRule type="expression" dxfId="8609" priority="33">
      <formula>AND(B$9&gt;=8/24,B$9&lt;14/24)</formula>
    </cfRule>
    <cfRule type="expression" dxfId="8608" priority="34">
      <formula>B$9&lt;8/24</formula>
    </cfRule>
  </conditionalFormatting>
  <conditionalFormatting sqref="B36:C36">
    <cfRule type="expression" dxfId="8607" priority="27">
      <formula>B$9&gt;=20/24</formula>
    </cfRule>
    <cfRule type="expression" dxfId="8606" priority="28">
      <formula>AND(B$9&gt;=14/24,B$9&lt;20/24)</formula>
    </cfRule>
    <cfRule type="expression" dxfId="8605" priority="29">
      <formula>AND(B$9&gt;=8/24,B$9&lt;14/24)</formula>
    </cfRule>
    <cfRule type="expression" dxfId="8604" priority="30">
      <formula>B$9&lt;8/24</formula>
    </cfRule>
  </conditionalFormatting>
  <conditionalFormatting sqref="B42:C44">
    <cfRule type="expression" dxfId="8603" priority="23">
      <formula>B$9&gt;=20/24</formula>
    </cfRule>
    <cfRule type="expression" dxfId="8602" priority="24">
      <formula>AND(B$9&gt;=14/24,B$9&lt;20/24)</formula>
    </cfRule>
    <cfRule type="expression" dxfId="8601" priority="25">
      <formula>AND(B$9&gt;=8/24,B$9&lt;14/24)</formula>
    </cfRule>
    <cfRule type="expression" dxfId="8600" priority="26">
      <formula>B$9&lt;8/24</formula>
    </cfRule>
  </conditionalFormatting>
  <conditionalFormatting sqref="B46:C46">
    <cfRule type="expression" dxfId="8599" priority="19">
      <formula>B$9&gt;=20/24</formula>
    </cfRule>
    <cfRule type="expression" dxfId="8598" priority="20">
      <formula>AND(B$9&gt;=14/24,B$9&lt;20/24)</formula>
    </cfRule>
    <cfRule type="expression" dxfId="8597" priority="21">
      <formula>AND(B$9&gt;=8/24,B$9&lt;14/24)</formula>
    </cfRule>
    <cfRule type="expression" dxfId="8596" priority="22">
      <formula>B$9&lt;8/24</formula>
    </cfRule>
  </conditionalFormatting>
  <conditionalFormatting sqref="B47:C47">
    <cfRule type="expression" dxfId="8595" priority="15">
      <formula>B$9&gt;=20/24</formula>
    </cfRule>
    <cfRule type="expression" dxfId="8594" priority="16">
      <formula>AND(B$9&gt;=14/24,B$9&lt;20/24)</formula>
    </cfRule>
    <cfRule type="expression" dxfId="8593" priority="17">
      <formula>AND(B$9&gt;=8/24,B$9&lt;14/24)</formula>
    </cfRule>
    <cfRule type="expression" dxfId="8592" priority="18">
      <formula>B$9&lt;8/24</formula>
    </cfRule>
  </conditionalFormatting>
  <conditionalFormatting sqref="B42:B48 B36:C40 C42:C47">
    <cfRule type="expression" dxfId="8591" priority="14">
      <formula>B36&gt;$AG36</formula>
    </cfRule>
  </conditionalFormatting>
  <conditionalFormatting sqref="B41:C41">
    <cfRule type="expression" dxfId="8590" priority="10">
      <formula>B$9&gt;=20/24</formula>
    </cfRule>
    <cfRule type="expression" dxfId="8589" priority="11">
      <formula>AND(B$9&gt;=14/24,B$9&lt;20/24)</formula>
    </cfRule>
    <cfRule type="expression" dxfId="8588" priority="12">
      <formula>AND(B$9&gt;=8/24,B$9&lt;14/24)</formula>
    </cfRule>
    <cfRule type="expression" dxfId="8587" priority="13">
      <formula>B$9&lt;8/24</formula>
    </cfRule>
  </conditionalFormatting>
  <conditionalFormatting sqref="B41:C41">
    <cfRule type="expression" dxfId="8586" priority="9">
      <formula>B41&gt;$AG41</formula>
    </cfRule>
  </conditionalFormatting>
  <conditionalFormatting sqref="B54:B57">
    <cfRule type="expression" dxfId="8585" priority="5">
      <formula>B$9&gt;=20/24</formula>
    </cfRule>
    <cfRule type="expression" dxfId="8584" priority="6">
      <formula>AND(B$9&gt;=14/24,B$9&lt;20/24)</formula>
    </cfRule>
    <cfRule type="expression" dxfId="8583" priority="7">
      <formula>AND(B$9&gt;=8/24,B$9&lt;14/24)</formula>
    </cfRule>
    <cfRule type="expression" dxfId="8582" priority="8">
      <formula>B$9&lt;8/24</formula>
    </cfRule>
  </conditionalFormatting>
  <conditionalFormatting sqref="B58:C64">
    <cfRule type="expression" dxfId="8581" priority="1">
      <formula>B$9&gt;=20/24</formula>
    </cfRule>
    <cfRule type="expression" dxfId="8580" priority="2">
      <formula>AND(B$9&gt;=14/24,B$9&lt;20/24)</formula>
    </cfRule>
    <cfRule type="expression" dxfId="8579" priority="3">
      <formula>AND(B$9&gt;=8/24,B$9&lt;14/24)</formula>
    </cfRule>
    <cfRule type="expression" dxfId="8578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68" activePane="bottomRight" state="frozen"/>
      <selection activeCell="AF88" sqref="AF88"/>
      <selection pane="topRight" activeCell="AF88" sqref="AF88"/>
      <selection pane="bottomLeft" activeCell="AF88" sqref="AF88"/>
      <selection pane="bottomRight" activeCell="J52" sqref="J52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 t="s">
        <v>1</v>
      </c>
      <c r="AH1" s="188"/>
      <c r="AI1" s="188"/>
      <c r="AL1" s="2"/>
      <c r="AM1" s="3"/>
    </row>
    <row r="2" spans="1:88" ht="20.25" x14ac:dyDescent="0.25">
      <c r="A2" s="4"/>
      <c r="B2" s="189" t="s">
        <v>2</v>
      </c>
      <c r="C2" s="5"/>
      <c r="D2" s="191" t="s">
        <v>3</v>
      </c>
      <c r="E2" s="5"/>
      <c r="F2" s="191" t="s">
        <v>4</v>
      </c>
      <c r="G2" s="5"/>
      <c r="H2" s="191" t="s">
        <v>5</v>
      </c>
      <c r="I2" s="6"/>
      <c r="J2" s="19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0"/>
      <c r="C3" s="18"/>
      <c r="D3" s="192"/>
      <c r="E3" s="18"/>
      <c r="F3" s="192"/>
      <c r="G3" s="18"/>
      <c r="H3" s="192"/>
      <c r="I3" s="19"/>
      <c r="J3" s="19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3" t="s">
        <v>212</v>
      </c>
      <c r="B4" s="194" t="str">
        <f ca="1">"2078/"&amp;"04/"&amp;INT(MID(CELL("filename",D6),FIND("]",CELL("filename",D6))+1,200))</f>
        <v>2078/04/5</v>
      </c>
      <c r="C4" s="194"/>
      <c r="D4" s="194"/>
      <c r="E4" s="195" t="str">
        <f ca="1">IFERROR([1]!DateBStoAD(B4),"")</f>
        <v/>
      </c>
      <c r="F4" s="196"/>
      <c r="G4" s="196"/>
      <c r="H4" s="196" t="str">
        <f ca="1">TEXT(E4,"dddd")</f>
        <v/>
      </c>
      <c r="I4" s="196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1.7100000000000009</v>
      </c>
      <c r="C5" s="32">
        <f t="shared" ref="C5:AF5" si="0">C65</f>
        <v>-8.8999999999999986</v>
      </c>
      <c r="D5" s="32">
        <f t="shared" si="0"/>
        <v>-19.850000000000001</v>
      </c>
      <c r="E5" s="32">
        <f t="shared" si="0"/>
        <v>-25.43</v>
      </c>
      <c r="F5" s="32">
        <f t="shared" si="0"/>
        <v>-39</v>
      </c>
      <c r="G5" s="32">
        <f t="shared" si="0"/>
        <v>-48</v>
      </c>
      <c r="H5" s="32">
        <f t="shared" si="0"/>
        <v>-57.75</v>
      </c>
      <c r="I5" s="32">
        <f t="shared" si="0"/>
        <v>-62.45</v>
      </c>
      <c r="J5" s="32">
        <f t="shared" si="0"/>
        <v>-70.760000000000005</v>
      </c>
      <c r="K5" s="32">
        <f t="shared" si="0"/>
        <v>-56.2</v>
      </c>
      <c r="L5" s="32">
        <f t="shared" si="0"/>
        <v>-10</v>
      </c>
      <c r="M5" s="32">
        <f t="shared" si="0"/>
        <v>-22.8</v>
      </c>
      <c r="N5" s="32">
        <f t="shared" si="0"/>
        <v>-18</v>
      </c>
      <c r="O5" s="32">
        <f t="shared" si="0"/>
        <v>-30.4</v>
      </c>
      <c r="P5" s="32">
        <f t="shared" si="0"/>
        <v>-86</v>
      </c>
      <c r="Q5" s="32">
        <f t="shared" si="0"/>
        <v>-36.5</v>
      </c>
      <c r="R5" s="32">
        <f t="shared" si="0"/>
        <v>-7.1999999999999993</v>
      </c>
      <c r="S5" s="32">
        <f t="shared" si="0"/>
        <v>17.830000000000002</v>
      </c>
      <c r="T5" s="32">
        <f t="shared" si="0"/>
        <v>0.65000000000000036</v>
      </c>
      <c r="U5" s="32">
        <f t="shared" si="0"/>
        <v>-7.8999999999999986</v>
      </c>
      <c r="V5" s="32">
        <f t="shared" si="0"/>
        <v>-12</v>
      </c>
      <c r="W5" s="32">
        <f t="shared" si="0"/>
        <v>2.8</v>
      </c>
      <c r="X5" s="32">
        <f t="shared" si="0"/>
        <v>25.37</v>
      </c>
      <c r="Y5" s="32">
        <f t="shared" si="0"/>
        <v>48.97</v>
      </c>
      <c r="Z5" s="32">
        <f t="shared" si="0"/>
        <v>21.5</v>
      </c>
      <c r="AA5" s="32">
        <f t="shared" si="0"/>
        <v>26.5</v>
      </c>
      <c r="AB5" s="32">
        <f t="shared" si="0"/>
        <v>32</v>
      </c>
      <c r="AC5" s="32">
        <f t="shared" si="0"/>
        <v>40</v>
      </c>
      <c r="AD5" s="32">
        <f t="shared" si="0"/>
        <v>15</v>
      </c>
      <c r="AE5" s="32">
        <f t="shared" si="0"/>
        <v>22</v>
      </c>
      <c r="AF5" s="32">
        <f t="shared" si="0"/>
        <v>0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2"/>
      <c r="E6" s="172"/>
      <c r="F6" s="172"/>
      <c r="G6" s="172"/>
      <c r="H6" s="172"/>
      <c r="I6" s="172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1138MW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Load=1031</v>
      </c>
      <c r="B7" s="35">
        <f t="shared" ref="B7:AF7" si="1">B72</f>
        <v>1181.45</v>
      </c>
      <c r="C7" s="35">
        <f t="shared" si="1"/>
        <v>1170.94</v>
      </c>
      <c r="D7" s="35">
        <f t="shared" si="1"/>
        <v>1154.99</v>
      </c>
      <c r="E7" s="35">
        <f t="shared" si="1"/>
        <v>1122.21</v>
      </c>
      <c r="F7" s="35">
        <f t="shared" si="1"/>
        <v>1103.24</v>
      </c>
      <c r="G7" s="35">
        <f t="shared" si="1"/>
        <v>1103.04</v>
      </c>
      <c r="H7" s="35">
        <f t="shared" si="1"/>
        <v>1083.49</v>
      </c>
      <c r="I7" s="35">
        <f t="shared" si="1"/>
        <v>1078.79</v>
      </c>
      <c r="J7" s="35">
        <f t="shared" si="1"/>
        <v>1069.48</v>
      </c>
      <c r="K7" s="35">
        <f t="shared" si="1"/>
        <v>1084.04</v>
      </c>
      <c r="L7" s="35">
        <f>L72</f>
        <v>1138.04</v>
      </c>
      <c r="M7" s="35">
        <f t="shared" si="1"/>
        <v>1125.74</v>
      </c>
      <c r="N7" s="35">
        <f t="shared" si="1"/>
        <v>1121.8399999999999</v>
      </c>
      <c r="O7" s="35">
        <f t="shared" si="1"/>
        <v>1106.44</v>
      </c>
      <c r="P7" s="35">
        <f t="shared" si="1"/>
        <v>1031.3399999999999</v>
      </c>
      <c r="Q7" s="35">
        <f t="shared" si="1"/>
        <v>1043.74</v>
      </c>
      <c r="R7" s="35">
        <f t="shared" si="1"/>
        <v>1100.44</v>
      </c>
      <c r="S7" s="35">
        <f t="shared" si="1"/>
        <v>1105.8699999999999</v>
      </c>
      <c r="T7" s="35">
        <f t="shared" si="1"/>
        <v>1093.69</v>
      </c>
      <c r="U7" s="35">
        <f t="shared" si="1"/>
        <v>1052.94</v>
      </c>
      <c r="V7" s="35">
        <f t="shared" si="1"/>
        <v>1054.8400000000001</v>
      </c>
      <c r="W7" s="35">
        <f t="shared" si="1"/>
        <v>1068.6400000000001</v>
      </c>
      <c r="X7" s="35">
        <f t="shared" si="1"/>
        <v>1150.9100000000001</v>
      </c>
      <c r="Y7" s="35">
        <f t="shared" si="1"/>
        <v>1305.31</v>
      </c>
      <c r="Z7" s="35">
        <f t="shared" si="1"/>
        <v>1344.6399999999999</v>
      </c>
      <c r="AA7" s="35">
        <f t="shared" si="1"/>
        <v>1320.94</v>
      </c>
      <c r="AB7" s="35">
        <f t="shared" si="1"/>
        <v>1311.3400000000001</v>
      </c>
      <c r="AC7" s="35">
        <f t="shared" si="1"/>
        <v>1309.44</v>
      </c>
      <c r="AD7" s="35">
        <f t="shared" si="1"/>
        <v>1251.24</v>
      </c>
      <c r="AE7" s="35">
        <f t="shared" si="1"/>
        <v>1209.24</v>
      </c>
      <c r="AF7" s="35">
        <f t="shared" si="1"/>
        <v>1099.6400000000001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197" t="s">
        <v>13</v>
      </c>
      <c r="C8" s="198"/>
      <c r="D8" s="198"/>
      <c r="E8" s="198"/>
      <c r="F8" s="198"/>
      <c r="G8" s="198"/>
      <c r="H8" s="198"/>
      <c r="I8" s="198"/>
      <c r="J8" s="198"/>
      <c r="K8" s="199"/>
      <c r="L8" s="200" t="s">
        <v>14</v>
      </c>
      <c r="M8" s="201"/>
      <c r="N8" s="201"/>
      <c r="O8" s="201"/>
      <c r="P8" s="201"/>
      <c r="Q8" s="201"/>
      <c r="R8" s="200" t="s">
        <v>15</v>
      </c>
      <c r="S8" s="201"/>
      <c r="T8" s="201"/>
      <c r="U8" s="201"/>
      <c r="V8" s="201"/>
      <c r="W8" s="201"/>
      <c r="X8" s="201"/>
      <c r="Y8" s="201"/>
      <c r="Z8" s="201"/>
      <c r="AA8" s="204" t="s">
        <v>16</v>
      </c>
      <c r="AB8" s="205"/>
      <c r="AC8" s="205"/>
      <c r="AD8" s="205"/>
      <c r="AE8" s="205"/>
      <c r="AF8" s="206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17</v>
      </c>
      <c r="B9" s="209">
        <v>4.1666666666666664E-2</v>
      </c>
      <c r="C9" s="209">
        <v>8.3333333333333301E-2</v>
      </c>
      <c r="D9" s="209">
        <v>0.125</v>
      </c>
      <c r="E9" s="209">
        <v>0.16666666666666699</v>
      </c>
      <c r="F9" s="209">
        <v>0.20833333333333301</v>
      </c>
      <c r="G9" s="209">
        <v>0.22916666666666666</v>
      </c>
      <c r="H9" s="209">
        <v>0.25</v>
      </c>
      <c r="I9" s="209">
        <v>0.27083333333333331</v>
      </c>
      <c r="J9" s="209">
        <v>0.29166666666666669</v>
      </c>
      <c r="K9" s="209">
        <v>0.3125</v>
      </c>
      <c r="L9" s="202">
        <v>0.33333333333333331</v>
      </c>
      <c r="M9" s="202">
        <v>0.375</v>
      </c>
      <c r="N9" s="202">
        <v>0.41666666666666702</v>
      </c>
      <c r="O9" s="202">
        <v>0.45833333333333298</v>
      </c>
      <c r="P9" s="202">
        <v>0.5</v>
      </c>
      <c r="Q9" s="202">
        <v>0.54166666666666696</v>
      </c>
      <c r="R9" s="202">
        <v>0.58333333333333304</v>
      </c>
      <c r="S9" s="202">
        <v>0.625</v>
      </c>
      <c r="T9" s="202">
        <v>0.66666666666666696</v>
      </c>
      <c r="U9" s="202">
        <v>0.70833333333333304</v>
      </c>
      <c r="V9" s="202">
        <v>0.72916666666666663</v>
      </c>
      <c r="W9" s="202">
        <v>0.75</v>
      </c>
      <c r="X9" s="202">
        <v>0.77083333333333337</v>
      </c>
      <c r="Y9" s="202">
        <v>0.79166666666666663</v>
      </c>
      <c r="Z9" s="202">
        <v>0.8125</v>
      </c>
      <c r="AA9" s="209">
        <v>0.83333333333333337</v>
      </c>
      <c r="AB9" s="209">
        <v>0.85416666666666663</v>
      </c>
      <c r="AC9" s="209">
        <v>0.875</v>
      </c>
      <c r="AD9" s="209">
        <v>0.91666666666666696</v>
      </c>
      <c r="AE9" s="209">
        <v>0.95833333333333304</v>
      </c>
      <c r="AF9" s="209">
        <v>1</v>
      </c>
      <c r="AG9" s="210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12"/>
      <c r="S10" s="212"/>
      <c r="T10" s="212"/>
      <c r="U10" s="212"/>
      <c r="V10" s="212"/>
      <c r="W10" s="212"/>
      <c r="X10" s="212"/>
      <c r="Y10" s="212"/>
      <c r="Z10" s="212"/>
      <c r="AA10" s="203"/>
      <c r="AB10" s="203"/>
      <c r="AC10" s="203"/>
      <c r="AD10" s="203"/>
      <c r="AE10" s="203"/>
      <c r="AF10" s="203"/>
      <c r="AG10" s="211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191</v>
      </c>
      <c r="B11" s="47">
        <v>250</v>
      </c>
      <c r="C11" s="47">
        <v>250</v>
      </c>
      <c r="D11" s="47">
        <v>250</v>
      </c>
      <c r="E11" s="47">
        <v>250</v>
      </c>
      <c r="F11" s="47">
        <v>250</v>
      </c>
      <c r="G11" s="47">
        <v>250</v>
      </c>
      <c r="H11" s="47">
        <v>250</v>
      </c>
      <c r="I11" s="47">
        <v>250</v>
      </c>
      <c r="J11" s="47">
        <v>250</v>
      </c>
      <c r="K11" s="47">
        <v>250</v>
      </c>
      <c r="L11" s="48">
        <v>250</v>
      </c>
      <c r="M11" s="48">
        <v>250</v>
      </c>
      <c r="N11" s="48">
        <v>250</v>
      </c>
      <c r="O11" s="48">
        <v>250</v>
      </c>
      <c r="P11" s="48">
        <v>250</v>
      </c>
      <c r="Q11" s="48">
        <v>250</v>
      </c>
      <c r="R11" s="49">
        <v>250</v>
      </c>
      <c r="S11" s="49">
        <v>250</v>
      </c>
      <c r="T11" s="49">
        <v>250</v>
      </c>
      <c r="U11" s="49">
        <v>200</v>
      </c>
      <c r="V11" s="49">
        <v>200</v>
      </c>
      <c r="W11" s="49">
        <v>200</v>
      </c>
      <c r="X11" s="49">
        <v>250</v>
      </c>
      <c r="Y11" s="49">
        <v>321</v>
      </c>
      <c r="Z11" s="49">
        <v>353</v>
      </c>
      <c r="AA11" s="47">
        <v>330</v>
      </c>
      <c r="AB11" s="47">
        <v>333</v>
      </c>
      <c r="AC11" s="47">
        <v>323</v>
      </c>
      <c r="AD11" s="47">
        <v>300</v>
      </c>
      <c r="AE11" s="47">
        <v>250</v>
      </c>
      <c r="AF11" s="47">
        <v>200</v>
      </c>
      <c r="AG11" s="50">
        <v>456</v>
      </c>
      <c r="AH11" s="51">
        <f>MAX(B11:AF11)</f>
        <v>353</v>
      </c>
      <c r="AI11" s="52">
        <f>MIN(B11:AF11)</f>
        <v>200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192</v>
      </c>
      <c r="B12" s="47">
        <v>60</v>
      </c>
      <c r="C12" s="47">
        <v>60</v>
      </c>
      <c r="D12" s="47">
        <v>60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>
        <v>60</v>
      </c>
      <c r="L12" s="48">
        <v>60</v>
      </c>
      <c r="M12" s="48">
        <v>60</v>
      </c>
      <c r="N12" s="48">
        <v>60</v>
      </c>
      <c r="O12" s="48">
        <v>60</v>
      </c>
      <c r="P12" s="48">
        <v>60</v>
      </c>
      <c r="Q12" s="48">
        <v>60</v>
      </c>
      <c r="R12" s="48">
        <v>60</v>
      </c>
      <c r="S12" s="48">
        <v>60</v>
      </c>
      <c r="T12" s="48">
        <v>60</v>
      </c>
      <c r="U12" s="48">
        <v>60</v>
      </c>
      <c r="V12" s="48">
        <v>60</v>
      </c>
      <c r="W12" s="48">
        <v>60</v>
      </c>
      <c r="X12" s="48">
        <v>60</v>
      </c>
      <c r="Y12" s="48">
        <v>60</v>
      </c>
      <c r="Z12" s="48">
        <v>60</v>
      </c>
      <c r="AA12" s="48">
        <v>60</v>
      </c>
      <c r="AB12" s="48">
        <v>60</v>
      </c>
      <c r="AC12" s="48">
        <v>60</v>
      </c>
      <c r="AD12" s="48">
        <v>60</v>
      </c>
      <c r="AE12" s="48">
        <v>60</v>
      </c>
      <c r="AF12" s="48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193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194</v>
      </c>
      <c r="B14" s="55">
        <v>45.8</v>
      </c>
      <c r="C14" s="55">
        <v>45.8</v>
      </c>
      <c r="D14" s="55">
        <v>45.8</v>
      </c>
      <c r="E14" s="55">
        <v>45.8</v>
      </c>
      <c r="F14" s="55">
        <v>45.8</v>
      </c>
      <c r="G14" s="55">
        <v>45.8</v>
      </c>
      <c r="H14" s="55">
        <v>45.8</v>
      </c>
      <c r="I14" s="55">
        <v>45.8</v>
      </c>
      <c r="J14" s="55">
        <v>45.8</v>
      </c>
      <c r="K14" s="55">
        <v>45.8</v>
      </c>
      <c r="L14" s="48">
        <v>45.8</v>
      </c>
      <c r="M14" s="48">
        <v>45.9</v>
      </c>
      <c r="N14" s="48">
        <v>46</v>
      </c>
      <c r="O14" s="48">
        <v>46</v>
      </c>
      <c r="P14" s="48">
        <v>46</v>
      </c>
      <c r="Q14" s="48">
        <v>46</v>
      </c>
      <c r="R14" s="48">
        <v>46.5</v>
      </c>
      <c r="S14" s="48">
        <v>46.5</v>
      </c>
      <c r="T14" s="48">
        <v>46.5</v>
      </c>
      <c r="U14" s="48">
        <v>46.5</v>
      </c>
      <c r="V14" s="48">
        <v>46.5</v>
      </c>
      <c r="W14" s="48">
        <v>46.5</v>
      </c>
      <c r="X14" s="48">
        <v>46.5</v>
      </c>
      <c r="Y14" s="48">
        <v>46.5</v>
      </c>
      <c r="Z14" s="48">
        <v>46.5</v>
      </c>
      <c r="AA14" s="48">
        <v>46.5</v>
      </c>
      <c r="AB14" s="48">
        <v>46.5</v>
      </c>
      <c r="AC14" s="48">
        <v>46.5</v>
      </c>
      <c r="AD14" s="48">
        <v>46.5</v>
      </c>
      <c r="AE14" s="48">
        <v>46.5</v>
      </c>
      <c r="AF14" s="48">
        <v>46.5</v>
      </c>
      <c r="AG14" s="56">
        <v>50</v>
      </c>
      <c r="AH14" s="51">
        <f t="shared" si="2"/>
        <v>46.5</v>
      </c>
      <c r="AI14" s="52">
        <f t="shared" si="3"/>
        <v>45.8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195</v>
      </c>
      <c r="B15" s="47">
        <v>26</v>
      </c>
      <c r="C15" s="47">
        <v>26</v>
      </c>
      <c r="D15" s="47">
        <v>26</v>
      </c>
      <c r="E15" s="47">
        <v>26</v>
      </c>
      <c r="F15" s="47">
        <v>26</v>
      </c>
      <c r="G15" s="47">
        <v>26</v>
      </c>
      <c r="H15" s="47">
        <v>26</v>
      </c>
      <c r="I15" s="47">
        <v>26</v>
      </c>
      <c r="J15" s="47">
        <v>26</v>
      </c>
      <c r="K15" s="47">
        <v>26</v>
      </c>
      <c r="L15" s="48">
        <v>26</v>
      </c>
      <c r="M15" s="48">
        <v>26</v>
      </c>
      <c r="N15" s="48">
        <v>26</v>
      </c>
      <c r="O15" s="48">
        <v>26</v>
      </c>
      <c r="P15" s="48">
        <v>26</v>
      </c>
      <c r="Q15" s="48">
        <v>26</v>
      </c>
      <c r="R15" s="48">
        <v>26</v>
      </c>
      <c r="S15" s="48">
        <v>26</v>
      </c>
      <c r="T15" s="48">
        <v>26</v>
      </c>
      <c r="U15" s="48">
        <v>26</v>
      </c>
      <c r="V15" s="48">
        <v>26</v>
      </c>
      <c r="W15" s="48">
        <v>26</v>
      </c>
      <c r="X15" s="48">
        <v>26</v>
      </c>
      <c r="Y15" s="48">
        <v>26</v>
      </c>
      <c r="Z15" s="48">
        <v>26</v>
      </c>
      <c r="AA15" s="48">
        <v>26</v>
      </c>
      <c r="AB15" s="48">
        <v>26</v>
      </c>
      <c r="AC15" s="48">
        <v>26</v>
      </c>
      <c r="AD15" s="48">
        <v>26</v>
      </c>
      <c r="AE15" s="48">
        <v>26</v>
      </c>
      <c r="AF15" s="48">
        <v>26</v>
      </c>
      <c r="AG15" s="168">
        <v>45</v>
      </c>
      <c r="AH15" s="51">
        <f t="shared" si="2"/>
        <v>26</v>
      </c>
      <c r="AI15" s="52">
        <f t="shared" si="3"/>
        <v>26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196</v>
      </c>
      <c r="B16" s="47">
        <v>25</v>
      </c>
      <c r="C16" s="47">
        <v>25</v>
      </c>
      <c r="D16" s="47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8">
        <v>25</v>
      </c>
      <c r="AB16" s="48">
        <v>25</v>
      </c>
      <c r="AC16" s="48">
        <v>25</v>
      </c>
      <c r="AD16" s="48">
        <v>25</v>
      </c>
      <c r="AE16" s="48">
        <v>25</v>
      </c>
      <c r="AF16" s="48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197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8">
        <v>25</v>
      </c>
      <c r="AB17" s="48">
        <v>25</v>
      </c>
      <c r="AC17" s="48">
        <v>25</v>
      </c>
      <c r="AD17" s="48">
        <v>25</v>
      </c>
      <c r="AE17" s="48">
        <v>25</v>
      </c>
      <c r="AF17" s="48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198</v>
      </c>
      <c r="B18" s="47">
        <v>25</v>
      </c>
      <c r="C18" s="47">
        <v>25</v>
      </c>
      <c r="D18" s="47">
        <v>20</v>
      </c>
      <c r="E18" s="47">
        <v>0</v>
      </c>
      <c r="F18" s="47">
        <v>25.4</v>
      </c>
      <c r="G18" s="47">
        <v>25.4</v>
      </c>
      <c r="H18" s="47">
        <v>25.4</v>
      </c>
      <c r="I18" s="47">
        <v>25.4</v>
      </c>
      <c r="J18" s="47">
        <v>25.4</v>
      </c>
      <c r="K18" s="47">
        <v>25.4</v>
      </c>
      <c r="L18" s="48">
        <v>25.4</v>
      </c>
      <c r="M18" s="48">
        <v>25.2</v>
      </c>
      <c r="N18" s="48">
        <v>25.2</v>
      </c>
      <c r="O18" s="48">
        <v>25.2</v>
      </c>
      <c r="P18" s="48">
        <v>25.2</v>
      </c>
      <c r="Q18" s="48">
        <v>25.2</v>
      </c>
      <c r="R18" s="48">
        <v>25.2</v>
      </c>
      <c r="S18" s="48">
        <v>0</v>
      </c>
      <c r="T18" s="48">
        <v>0</v>
      </c>
      <c r="U18" s="48">
        <v>25</v>
      </c>
      <c r="V18" s="48">
        <v>25</v>
      </c>
      <c r="W18" s="48">
        <v>25</v>
      </c>
      <c r="X18" s="48">
        <v>25</v>
      </c>
      <c r="Y18" s="48">
        <v>25</v>
      </c>
      <c r="Z18" s="48">
        <v>25</v>
      </c>
      <c r="AA18" s="48">
        <v>25</v>
      </c>
      <c r="AB18" s="48">
        <v>25</v>
      </c>
      <c r="AC18" s="48">
        <v>25</v>
      </c>
      <c r="AD18" s="48">
        <v>25</v>
      </c>
      <c r="AE18" s="48">
        <v>25</v>
      </c>
      <c r="AF18" s="48">
        <v>25</v>
      </c>
      <c r="AG18" s="168">
        <v>30</v>
      </c>
      <c r="AH18" s="51">
        <f t="shared" si="2"/>
        <v>25.4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199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8">
        <v>6.2</v>
      </c>
      <c r="AB19" s="48">
        <v>6.2</v>
      </c>
      <c r="AC19" s="48">
        <v>6.2</v>
      </c>
      <c r="AD19" s="48">
        <v>6.2</v>
      </c>
      <c r="AE19" s="48">
        <v>6.2</v>
      </c>
      <c r="AF19" s="48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200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201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8">
        <v>22</v>
      </c>
      <c r="AB21" s="48">
        <v>22</v>
      </c>
      <c r="AC21" s="48">
        <v>22</v>
      </c>
      <c r="AD21" s="48">
        <v>22</v>
      </c>
      <c r="AE21" s="48">
        <v>22</v>
      </c>
      <c r="AF21" s="48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202</v>
      </c>
      <c r="B22" s="47">
        <v>22</v>
      </c>
      <c r="C22" s="47">
        <v>22</v>
      </c>
      <c r="D22" s="47">
        <v>22</v>
      </c>
      <c r="E22" s="47">
        <v>22</v>
      </c>
      <c r="F22" s="47">
        <v>22</v>
      </c>
      <c r="G22" s="47">
        <v>22</v>
      </c>
      <c r="H22" s="47">
        <v>22</v>
      </c>
      <c r="I22" s="47">
        <v>22</v>
      </c>
      <c r="J22" s="47">
        <v>22</v>
      </c>
      <c r="K22" s="47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8">
        <v>22</v>
      </c>
      <c r="AB22" s="48">
        <v>22</v>
      </c>
      <c r="AC22" s="48">
        <v>22</v>
      </c>
      <c r="AD22" s="48">
        <v>22</v>
      </c>
      <c r="AE22" s="48">
        <v>22</v>
      </c>
      <c r="AF22" s="48">
        <v>22</v>
      </c>
      <c r="AG22" s="168">
        <v>25</v>
      </c>
      <c r="AH22" s="51">
        <f t="shared" si="2"/>
        <v>22</v>
      </c>
      <c r="AI22" s="52">
        <f t="shared" si="3"/>
        <v>22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203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8">
        <v>22</v>
      </c>
      <c r="AB23" s="48">
        <v>22</v>
      </c>
      <c r="AC23" s="48">
        <v>22</v>
      </c>
      <c r="AD23" s="48">
        <v>22</v>
      </c>
      <c r="AE23" s="48">
        <v>22</v>
      </c>
      <c r="AF23" s="48">
        <v>22</v>
      </c>
      <c r="AG23" s="168">
        <v>25</v>
      </c>
      <c r="AH23" s="51">
        <f t="shared" si="2"/>
        <v>22</v>
      </c>
      <c r="AI23" s="52">
        <f t="shared" si="3"/>
        <v>22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204</v>
      </c>
      <c r="B24" s="47">
        <v>22</v>
      </c>
      <c r="C24" s="47">
        <v>22</v>
      </c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22</v>
      </c>
      <c r="J24" s="47">
        <v>22</v>
      </c>
      <c r="K24" s="47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8">
        <v>22</v>
      </c>
      <c r="AB24" s="48">
        <v>22</v>
      </c>
      <c r="AC24" s="48">
        <v>22</v>
      </c>
      <c r="AD24" s="48">
        <v>22</v>
      </c>
      <c r="AE24" s="48">
        <v>22</v>
      </c>
      <c r="AF24" s="48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93</v>
      </c>
      <c r="B25" s="47">
        <v>14</v>
      </c>
      <c r="C25" s="47">
        <v>14</v>
      </c>
      <c r="D25" s="47">
        <v>14</v>
      </c>
      <c r="E25" s="47">
        <v>14</v>
      </c>
      <c r="F25" s="47">
        <v>14</v>
      </c>
      <c r="G25" s="47">
        <v>14</v>
      </c>
      <c r="H25" s="47">
        <v>14</v>
      </c>
      <c r="I25" s="47">
        <v>14</v>
      </c>
      <c r="J25" s="47">
        <v>14</v>
      </c>
      <c r="K25" s="47">
        <v>14</v>
      </c>
      <c r="L25" s="48">
        <v>14</v>
      </c>
      <c r="M25" s="48">
        <v>14</v>
      </c>
      <c r="N25" s="48">
        <v>14</v>
      </c>
      <c r="O25" s="48">
        <v>14</v>
      </c>
      <c r="P25" s="48">
        <v>14</v>
      </c>
      <c r="Q25" s="48">
        <v>14</v>
      </c>
      <c r="R25" s="48">
        <v>14</v>
      </c>
      <c r="S25" s="48">
        <v>14</v>
      </c>
      <c r="T25" s="48">
        <v>14</v>
      </c>
      <c r="U25" s="48">
        <v>14</v>
      </c>
      <c r="V25" s="48">
        <v>14</v>
      </c>
      <c r="W25" s="48">
        <v>14</v>
      </c>
      <c r="X25" s="48">
        <v>14</v>
      </c>
      <c r="Y25" s="48">
        <v>14</v>
      </c>
      <c r="Z25" s="48">
        <v>14</v>
      </c>
      <c r="AA25" s="48">
        <v>14</v>
      </c>
      <c r="AB25" s="48">
        <v>14</v>
      </c>
      <c r="AC25" s="48">
        <v>14</v>
      </c>
      <c r="AD25" s="48">
        <v>14</v>
      </c>
      <c r="AE25" s="48">
        <v>14</v>
      </c>
      <c r="AF25" s="48">
        <v>14</v>
      </c>
      <c r="AG25" s="168">
        <v>23.5</v>
      </c>
      <c r="AH25" s="51">
        <f t="shared" si="2"/>
        <v>14</v>
      </c>
      <c r="AI25" s="52">
        <f t="shared" si="3"/>
        <v>14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94</v>
      </c>
      <c r="B26" s="47">
        <v>8</v>
      </c>
      <c r="C26" s="47">
        <v>8</v>
      </c>
      <c r="D26" s="47">
        <v>8</v>
      </c>
      <c r="E26" s="47">
        <v>8</v>
      </c>
      <c r="F26" s="47">
        <v>8</v>
      </c>
      <c r="G26" s="47">
        <v>8</v>
      </c>
      <c r="H26" s="47">
        <v>8</v>
      </c>
      <c r="I26" s="47">
        <v>8</v>
      </c>
      <c r="J26" s="47">
        <v>8</v>
      </c>
      <c r="K26" s="47">
        <v>8</v>
      </c>
      <c r="L26" s="48">
        <v>8</v>
      </c>
      <c r="M26" s="48">
        <v>8</v>
      </c>
      <c r="N26" s="48">
        <v>8</v>
      </c>
      <c r="O26" s="48">
        <v>8</v>
      </c>
      <c r="P26" s="48">
        <v>8</v>
      </c>
      <c r="Q26" s="48">
        <v>8</v>
      </c>
      <c r="R26" s="48">
        <v>8</v>
      </c>
      <c r="S26" s="48">
        <v>8</v>
      </c>
      <c r="T26" s="48">
        <v>8</v>
      </c>
      <c r="U26" s="48">
        <v>8</v>
      </c>
      <c r="V26" s="48">
        <v>8</v>
      </c>
      <c r="W26" s="48">
        <v>8</v>
      </c>
      <c r="X26" s="48">
        <v>8</v>
      </c>
      <c r="Y26" s="48">
        <v>8</v>
      </c>
      <c r="Z26" s="48">
        <v>8</v>
      </c>
      <c r="AA26" s="48">
        <v>8</v>
      </c>
      <c r="AB26" s="48">
        <v>8</v>
      </c>
      <c r="AC26" s="48">
        <v>8</v>
      </c>
      <c r="AD26" s="48">
        <v>8</v>
      </c>
      <c r="AE26" s="48">
        <v>8</v>
      </c>
      <c r="AF26" s="48">
        <v>8</v>
      </c>
      <c r="AG26" s="168">
        <v>22.2</v>
      </c>
      <c r="AH26" s="51">
        <f t="shared" si="2"/>
        <v>8</v>
      </c>
      <c r="AI26" s="52">
        <f t="shared" si="3"/>
        <v>8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95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48">
        <v>0</v>
      </c>
      <c r="AC27" s="48">
        <v>0</v>
      </c>
      <c r="AD27" s="48">
        <v>0</v>
      </c>
      <c r="AE27" s="48">
        <v>0</v>
      </c>
      <c r="AF27" s="48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96</v>
      </c>
      <c r="B28" s="47">
        <v>0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8">
        <v>0</v>
      </c>
      <c r="M28" s="48">
        <v>0</v>
      </c>
      <c r="N28" s="48">
        <v>0</v>
      </c>
      <c r="O28" s="48">
        <v>0</v>
      </c>
      <c r="P28" s="48">
        <v>0</v>
      </c>
      <c r="Q28" s="48">
        <v>0</v>
      </c>
      <c r="R28" s="48">
        <v>0</v>
      </c>
      <c r="S28" s="48">
        <v>0</v>
      </c>
      <c r="T28" s="48">
        <v>0</v>
      </c>
      <c r="U28" s="48">
        <v>4</v>
      </c>
      <c r="V28" s="48">
        <v>4</v>
      </c>
      <c r="W28" s="48">
        <v>4</v>
      </c>
      <c r="X28" s="48">
        <v>4</v>
      </c>
      <c r="Y28" s="48">
        <v>4</v>
      </c>
      <c r="Z28" s="48">
        <v>4</v>
      </c>
      <c r="AA28" s="48">
        <v>4</v>
      </c>
      <c r="AB28" s="48">
        <v>4</v>
      </c>
      <c r="AC28" s="48">
        <v>4</v>
      </c>
      <c r="AD28" s="48">
        <v>4</v>
      </c>
      <c r="AE28" s="48">
        <v>4</v>
      </c>
      <c r="AF28" s="48">
        <v>4</v>
      </c>
      <c r="AG28" s="168">
        <v>22.1</v>
      </c>
      <c r="AH28" s="51">
        <f t="shared" si="2"/>
        <v>4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97</v>
      </c>
      <c r="B29" s="55">
        <v>12</v>
      </c>
      <c r="C29" s="55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48">
        <v>12</v>
      </c>
      <c r="AB29" s="48">
        <v>12</v>
      </c>
      <c r="AC29" s="48">
        <v>12</v>
      </c>
      <c r="AD29" s="48">
        <v>12</v>
      </c>
      <c r="AE29" s="48">
        <v>12</v>
      </c>
      <c r="AF29" s="48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98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99</v>
      </c>
      <c r="B31" s="55">
        <v>8.5</v>
      </c>
      <c r="C31" s="55">
        <v>8.5</v>
      </c>
      <c r="D31" s="55">
        <v>8.5</v>
      </c>
      <c r="E31" s="55">
        <v>8.5</v>
      </c>
      <c r="F31" s="55">
        <v>8.5</v>
      </c>
      <c r="G31" s="55">
        <v>8.5</v>
      </c>
      <c r="H31" s="55">
        <v>8.5</v>
      </c>
      <c r="I31" s="55">
        <v>8.5</v>
      </c>
      <c r="J31" s="55">
        <v>8.5</v>
      </c>
      <c r="K31" s="55">
        <v>8.5</v>
      </c>
      <c r="L31" s="48">
        <v>8.5</v>
      </c>
      <c r="M31" s="48">
        <v>8.5</v>
      </c>
      <c r="N31" s="48">
        <v>8.5</v>
      </c>
      <c r="O31" s="48">
        <v>8.5</v>
      </c>
      <c r="P31" s="48">
        <v>8.5</v>
      </c>
      <c r="Q31" s="48">
        <v>8.5</v>
      </c>
      <c r="R31" s="48">
        <v>8.5</v>
      </c>
      <c r="S31" s="48">
        <v>8.5</v>
      </c>
      <c r="T31" s="48">
        <v>8.5</v>
      </c>
      <c r="U31" s="48">
        <v>8.5</v>
      </c>
      <c r="V31" s="48">
        <v>8.5</v>
      </c>
      <c r="W31" s="48">
        <v>8.5</v>
      </c>
      <c r="X31" s="48">
        <v>8.5</v>
      </c>
      <c r="Y31" s="48">
        <v>8.5</v>
      </c>
      <c r="Z31" s="48">
        <v>8.5</v>
      </c>
      <c r="AA31" s="48">
        <v>8.5</v>
      </c>
      <c r="AB31" s="48">
        <v>8.5</v>
      </c>
      <c r="AC31" s="48">
        <v>8.5</v>
      </c>
      <c r="AD31" s="48">
        <v>8.5</v>
      </c>
      <c r="AE31" s="48">
        <v>8.5</v>
      </c>
      <c r="AF31" s="48">
        <v>8.5</v>
      </c>
      <c r="AG31" s="58">
        <v>20</v>
      </c>
      <c r="AH31" s="51">
        <f t="shared" si="2"/>
        <v>8.5</v>
      </c>
      <c r="AI31" s="52">
        <f t="shared" si="3"/>
        <v>8.5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100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48">
        <v>0</v>
      </c>
      <c r="AF32" s="48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220</v>
      </c>
      <c r="AK33" s="53"/>
    </row>
    <row r="34" spans="1:41" ht="15.75" thickBot="1" x14ac:dyDescent="0.3">
      <c r="A34" s="63" t="s">
        <v>19</v>
      </c>
      <c r="B34" s="55">
        <v>160</v>
      </c>
      <c r="C34" s="55">
        <v>160</v>
      </c>
      <c r="D34" s="55">
        <v>160</v>
      </c>
      <c r="E34" s="55">
        <v>161</v>
      </c>
      <c r="F34" s="55">
        <v>161</v>
      </c>
      <c r="G34" s="55">
        <v>161</v>
      </c>
      <c r="H34" s="55">
        <v>159</v>
      </c>
      <c r="I34" s="55">
        <v>158</v>
      </c>
      <c r="J34" s="55">
        <v>159</v>
      </c>
      <c r="K34" s="55">
        <v>158</v>
      </c>
      <c r="L34" s="64">
        <v>158</v>
      </c>
      <c r="M34" s="64">
        <v>159</v>
      </c>
      <c r="N34" s="64">
        <f>72+87.3</f>
        <v>159.30000000000001</v>
      </c>
      <c r="O34" s="64">
        <f>79+72</f>
        <v>151</v>
      </c>
      <c r="P34" s="64">
        <f>84+70</f>
        <v>154</v>
      </c>
      <c r="Q34" s="64">
        <f>84+72</f>
        <v>156</v>
      </c>
      <c r="R34" s="64">
        <v>155.19999999999999</v>
      </c>
      <c r="S34" s="64">
        <f>73.4+84</f>
        <v>157.4</v>
      </c>
      <c r="T34" s="64">
        <f>73.4+84</f>
        <v>157.4</v>
      </c>
      <c r="U34" s="64">
        <f>73.4+84</f>
        <v>157.4</v>
      </c>
      <c r="V34" s="64">
        <f>68+74</f>
        <v>142</v>
      </c>
      <c r="W34" s="64">
        <f>68+83</f>
        <v>151</v>
      </c>
      <c r="X34" s="64">
        <f>70.1+82.2</f>
        <v>152.30000000000001</v>
      </c>
      <c r="Y34" s="64">
        <f>81+69.9</f>
        <v>150.9</v>
      </c>
      <c r="Z34" s="64">
        <v>150.30000000000001</v>
      </c>
      <c r="AA34" s="64">
        <v>154</v>
      </c>
      <c r="AB34" s="64">
        <v>154</v>
      </c>
      <c r="AC34" s="64">
        <v>158</v>
      </c>
      <c r="AD34" s="64">
        <v>160</v>
      </c>
      <c r="AE34" s="55">
        <v>158</v>
      </c>
      <c r="AF34" s="55">
        <v>150</v>
      </c>
      <c r="AG34" s="58">
        <v>240</v>
      </c>
      <c r="AH34" s="51">
        <f t="shared" si="2"/>
        <v>161</v>
      </c>
      <c r="AI34" s="52">
        <f t="shared" si="3"/>
        <v>142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813.5</v>
      </c>
      <c r="C35" s="66">
        <f t="shared" si="4"/>
        <v>813.5</v>
      </c>
      <c r="D35" s="66">
        <f t="shared" si="4"/>
        <v>808.5</v>
      </c>
      <c r="E35" s="66">
        <f t="shared" si="4"/>
        <v>788.5</v>
      </c>
      <c r="F35" s="66">
        <f t="shared" si="4"/>
        <v>813.9</v>
      </c>
      <c r="G35" s="66">
        <f t="shared" si="4"/>
        <v>813.9</v>
      </c>
      <c r="H35" s="66">
        <f t="shared" si="4"/>
        <v>813.9</v>
      </c>
      <c r="I35" s="66">
        <f t="shared" si="4"/>
        <v>813.9</v>
      </c>
      <c r="J35" s="66">
        <f t="shared" si="4"/>
        <v>813.9</v>
      </c>
      <c r="K35" s="66">
        <f t="shared" si="4"/>
        <v>813.9</v>
      </c>
      <c r="L35" s="66">
        <f t="shared" si="4"/>
        <v>813.9</v>
      </c>
      <c r="M35" s="66">
        <f t="shared" si="4"/>
        <v>813.8</v>
      </c>
      <c r="N35" s="66">
        <f t="shared" si="4"/>
        <v>813.9</v>
      </c>
      <c r="O35" s="66">
        <f t="shared" si="4"/>
        <v>813.9</v>
      </c>
      <c r="P35" s="66">
        <f t="shared" si="4"/>
        <v>813.9</v>
      </c>
      <c r="Q35" s="66">
        <f t="shared" si="4"/>
        <v>813.9</v>
      </c>
      <c r="R35" s="66">
        <f t="shared" si="4"/>
        <v>814.4</v>
      </c>
      <c r="S35" s="66">
        <f t="shared" si="4"/>
        <v>789.2</v>
      </c>
      <c r="T35" s="66">
        <f t="shared" si="4"/>
        <v>789.2</v>
      </c>
      <c r="U35" s="66">
        <f t="shared" si="4"/>
        <v>768.2</v>
      </c>
      <c r="V35" s="66">
        <f t="shared" si="4"/>
        <v>768.2</v>
      </c>
      <c r="W35" s="66">
        <f t="shared" si="4"/>
        <v>768.2</v>
      </c>
      <c r="X35" s="66">
        <f t="shared" si="4"/>
        <v>818.2</v>
      </c>
      <c r="Y35" s="66">
        <f t="shared" si="4"/>
        <v>889.2</v>
      </c>
      <c r="Z35" s="66">
        <f t="shared" si="4"/>
        <v>921.2</v>
      </c>
      <c r="AA35" s="66">
        <f t="shared" si="4"/>
        <v>898.2</v>
      </c>
      <c r="AB35" s="66">
        <f t="shared" si="4"/>
        <v>901.2</v>
      </c>
      <c r="AC35" s="66">
        <f t="shared" si="4"/>
        <v>891.2</v>
      </c>
      <c r="AD35" s="66">
        <f t="shared" si="4"/>
        <v>868.2</v>
      </c>
      <c r="AE35" s="66">
        <f t="shared" si="4"/>
        <v>818.2</v>
      </c>
      <c r="AF35" s="66">
        <f t="shared" si="4"/>
        <v>768.2</v>
      </c>
      <c r="AG35" s="58">
        <f>SUM(AG11:AG34)</f>
        <v>1416.83</v>
      </c>
      <c r="AH35" s="51">
        <f t="shared" si="2"/>
        <v>921.2</v>
      </c>
      <c r="AI35" s="52">
        <f t="shared" si="3"/>
        <v>768.2</v>
      </c>
      <c r="AK35" s="53"/>
    </row>
    <row r="36" spans="1:41" x14ac:dyDescent="0.25">
      <c r="A36" s="54" t="s">
        <v>21</v>
      </c>
      <c r="B36" s="47">
        <v>139.5</v>
      </c>
      <c r="C36" s="55">
        <v>139.6</v>
      </c>
      <c r="D36" s="55">
        <v>139.6</v>
      </c>
      <c r="E36" s="55">
        <v>139</v>
      </c>
      <c r="F36" s="55">
        <v>131.1</v>
      </c>
      <c r="G36" s="55">
        <v>131.1</v>
      </c>
      <c r="H36" s="55">
        <v>121.3</v>
      </c>
      <c r="I36" s="55">
        <v>121.3</v>
      </c>
      <c r="J36" s="55">
        <v>121.3</v>
      </c>
      <c r="K36" s="55">
        <v>121.3</v>
      </c>
      <c r="L36" s="48">
        <v>121.3</v>
      </c>
      <c r="M36" s="48">
        <v>120.2</v>
      </c>
      <c r="N36" s="48">
        <v>111.6</v>
      </c>
      <c r="O36" s="48">
        <v>111.6</v>
      </c>
      <c r="P36" s="48">
        <v>111.6</v>
      </c>
      <c r="Q36" s="48">
        <v>81</v>
      </c>
      <c r="R36" s="48">
        <v>91.7</v>
      </c>
      <c r="S36" s="48">
        <v>90.8</v>
      </c>
      <c r="T36" s="48">
        <v>90.8</v>
      </c>
      <c r="U36" s="48">
        <v>90</v>
      </c>
      <c r="V36" s="48">
        <v>90</v>
      </c>
      <c r="W36" s="48">
        <v>80.900000000000006</v>
      </c>
      <c r="X36" s="48">
        <v>90</v>
      </c>
      <c r="Y36" s="48">
        <v>91.2</v>
      </c>
      <c r="Z36" s="48">
        <v>95.6</v>
      </c>
      <c r="AA36" s="47">
        <v>138</v>
      </c>
      <c r="AB36" s="47">
        <v>138</v>
      </c>
      <c r="AC36" s="47">
        <v>138</v>
      </c>
      <c r="AD36" s="47">
        <v>139</v>
      </c>
      <c r="AE36" s="47">
        <v>139</v>
      </c>
      <c r="AF36" s="47">
        <v>125</v>
      </c>
      <c r="AG36" s="56">
        <v>144</v>
      </c>
      <c r="AH36" s="51">
        <f t="shared" si="2"/>
        <v>139.6</v>
      </c>
      <c r="AI36" s="52">
        <f t="shared" si="3"/>
        <v>80.900000000000006</v>
      </c>
      <c r="AK36" s="53"/>
    </row>
    <row r="37" spans="1:41" x14ac:dyDescent="0.25">
      <c r="A37" s="57" t="s">
        <v>22</v>
      </c>
      <c r="B37" s="55">
        <v>60</v>
      </c>
      <c r="C37" s="55">
        <v>60</v>
      </c>
      <c r="D37" s="55">
        <v>60</v>
      </c>
      <c r="E37" s="55">
        <v>60</v>
      </c>
      <c r="F37" s="55">
        <v>50</v>
      </c>
      <c r="G37" s="55">
        <v>51</v>
      </c>
      <c r="H37" s="55">
        <v>51</v>
      </c>
      <c r="I37" s="55">
        <v>51</v>
      </c>
      <c r="J37" s="55">
        <v>51</v>
      </c>
      <c r="K37" s="55">
        <v>51</v>
      </c>
      <c r="L37" s="67">
        <v>51</v>
      </c>
      <c r="M37" s="67">
        <v>52</v>
      </c>
      <c r="N37" s="67">
        <v>51.7</v>
      </c>
      <c r="O37" s="67">
        <v>51.7</v>
      </c>
      <c r="P37" s="67">
        <v>50.7</v>
      </c>
      <c r="Q37" s="67">
        <v>51.2</v>
      </c>
      <c r="R37" s="67">
        <v>51.5</v>
      </c>
      <c r="S37" s="67">
        <v>50.4</v>
      </c>
      <c r="T37" s="67">
        <v>50.4</v>
      </c>
      <c r="U37" s="67">
        <v>51</v>
      </c>
      <c r="V37" s="67">
        <v>51</v>
      </c>
      <c r="W37" s="67">
        <v>51.1</v>
      </c>
      <c r="X37" s="67">
        <v>65</v>
      </c>
      <c r="Y37" s="67">
        <v>70.900000000000006</v>
      </c>
      <c r="Z37" s="67">
        <v>71.3</v>
      </c>
      <c r="AA37" s="55">
        <v>70.5</v>
      </c>
      <c r="AB37" s="55">
        <v>70.3</v>
      </c>
      <c r="AC37" s="55">
        <v>70.400000000000006</v>
      </c>
      <c r="AD37" s="55">
        <v>67</v>
      </c>
      <c r="AE37" s="55">
        <v>68</v>
      </c>
      <c r="AF37" s="55">
        <v>50</v>
      </c>
      <c r="AG37" s="58">
        <v>70</v>
      </c>
      <c r="AH37" s="51">
        <f t="shared" si="2"/>
        <v>71.3</v>
      </c>
      <c r="AI37" s="52">
        <f t="shared" si="3"/>
        <v>50</v>
      </c>
      <c r="AK37" s="53"/>
    </row>
    <row r="38" spans="1:41" x14ac:dyDescent="0.25">
      <c r="A38" s="57" t="s">
        <v>23</v>
      </c>
      <c r="B38" s="55">
        <v>61.7</v>
      </c>
      <c r="C38" s="55">
        <v>61.7</v>
      </c>
      <c r="D38" s="55">
        <v>61.7</v>
      </c>
      <c r="E38" s="55">
        <v>55.1</v>
      </c>
      <c r="F38" s="55">
        <v>52.2</v>
      </c>
      <c r="G38" s="55">
        <v>54</v>
      </c>
      <c r="H38" s="55">
        <v>54</v>
      </c>
      <c r="I38" s="55">
        <v>54</v>
      </c>
      <c r="J38" s="55">
        <v>53</v>
      </c>
      <c r="K38" s="55">
        <v>53</v>
      </c>
      <c r="L38" s="67">
        <v>61.3</v>
      </c>
      <c r="M38" s="67">
        <v>62</v>
      </c>
      <c r="N38" s="67">
        <v>62</v>
      </c>
      <c r="O38" s="67">
        <v>62</v>
      </c>
      <c r="P38" s="67">
        <v>46</v>
      </c>
      <c r="Q38" s="67">
        <v>39</v>
      </c>
      <c r="R38" s="67">
        <v>54.4</v>
      </c>
      <c r="S38" s="67">
        <v>62</v>
      </c>
      <c r="T38" s="67">
        <v>62</v>
      </c>
      <c r="U38" s="67">
        <v>51</v>
      </c>
      <c r="V38" s="67">
        <v>57</v>
      </c>
      <c r="W38" s="67">
        <v>63</v>
      </c>
      <c r="X38" s="67">
        <v>62.7</v>
      </c>
      <c r="Y38" s="67">
        <v>62.9</v>
      </c>
      <c r="Z38" s="67">
        <v>62.8</v>
      </c>
      <c r="AA38" s="55">
        <v>62.6</v>
      </c>
      <c r="AB38" s="55">
        <v>62.7</v>
      </c>
      <c r="AC38" s="55">
        <v>62.7</v>
      </c>
      <c r="AD38" s="55">
        <v>61.6</v>
      </c>
      <c r="AE38" s="55">
        <v>61.6</v>
      </c>
      <c r="AF38" s="55">
        <v>56</v>
      </c>
      <c r="AG38" s="58">
        <v>69</v>
      </c>
      <c r="AH38" s="51">
        <f t="shared" si="2"/>
        <v>63</v>
      </c>
      <c r="AI38" s="52">
        <f t="shared" si="3"/>
        <v>39</v>
      </c>
      <c r="AK38" s="53"/>
    </row>
    <row r="39" spans="1:41" x14ac:dyDescent="0.25">
      <c r="A39" s="57" t="s">
        <v>24</v>
      </c>
      <c r="B39" s="55">
        <v>30</v>
      </c>
      <c r="C39" s="55">
        <v>30</v>
      </c>
      <c r="D39" s="55">
        <v>30</v>
      </c>
      <c r="E39" s="55">
        <v>30</v>
      </c>
      <c r="F39" s="55">
        <v>30</v>
      </c>
      <c r="G39" s="55">
        <v>30</v>
      </c>
      <c r="H39" s="55">
        <v>30</v>
      </c>
      <c r="I39" s="55">
        <v>30</v>
      </c>
      <c r="J39" s="55">
        <v>30</v>
      </c>
      <c r="K39" s="55">
        <v>30</v>
      </c>
      <c r="L39" s="67">
        <v>30</v>
      </c>
      <c r="M39" s="67">
        <v>30</v>
      </c>
      <c r="N39" s="67">
        <v>30</v>
      </c>
      <c r="O39" s="67">
        <v>30</v>
      </c>
      <c r="P39" s="67">
        <v>30</v>
      </c>
      <c r="Q39" s="67">
        <v>30</v>
      </c>
      <c r="R39" s="67">
        <v>30.5</v>
      </c>
      <c r="S39" s="67">
        <v>30.5</v>
      </c>
      <c r="T39" s="67">
        <v>30.5</v>
      </c>
      <c r="U39" s="67">
        <v>30.5</v>
      </c>
      <c r="V39" s="67">
        <v>30.5</v>
      </c>
      <c r="W39" s="67">
        <v>30.5</v>
      </c>
      <c r="X39" s="67">
        <v>30.5</v>
      </c>
      <c r="Y39" s="67">
        <v>30</v>
      </c>
      <c r="Z39" s="67">
        <v>30.2</v>
      </c>
      <c r="AA39" s="67">
        <v>30.2</v>
      </c>
      <c r="AB39" s="55">
        <v>29</v>
      </c>
      <c r="AC39" s="55">
        <v>29</v>
      </c>
      <c r="AD39" s="55">
        <v>29</v>
      </c>
      <c r="AE39" s="55">
        <v>29</v>
      </c>
      <c r="AF39" s="55">
        <v>29</v>
      </c>
      <c r="AG39" s="58">
        <v>60</v>
      </c>
      <c r="AH39" s="51">
        <f t="shared" si="2"/>
        <v>30.5</v>
      </c>
      <c r="AI39" s="52">
        <f t="shared" si="3"/>
        <v>29</v>
      </c>
      <c r="AK39" s="53"/>
    </row>
    <row r="40" spans="1:41" x14ac:dyDescent="0.25">
      <c r="A40" s="57" t="s">
        <v>25</v>
      </c>
      <c r="B40" s="55">
        <v>15</v>
      </c>
      <c r="C40" s="55">
        <v>15</v>
      </c>
      <c r="D40" s="55">
        <v>15</v>
      </c>
      <c r="E40" s="55">
        <v>15</v>
      </c>
      <c r="F40" s="55">
        <v>15</v>
      </c>
      <c r="G40" s="55">
        <v>15</v>
      </c>
      <c r="H40" s="55">
        <v>15</v>
      </c>
      <c r="I40" s="55">
        <v>15</v>
      </c>
      <c r="J40" s="55">
        <v>15</v>
      </c>
      <c r="K40" s="55">
        <v>15</v>
      </c>
      <c r="L40" s="48">
        <v>15</v>
      </c>
      <c r="M40" s="48">
        <v>15</v>
      </c>
      <c r="N40" s="48">
        <v>15</v>
      </c>
      <c r="O40" s="48">
        <v>15</v>
      </c>
      <c r="P40" s="48">
        <v>15</v>
      </c>
      <c r="Q40" s="48">
        <v>15</v>
      </c>
      <c r="R40" s="48">
        <v>15</v>
      </c>
      <c r="S40" s="48">
        <v>15</v>
      </c>
      <c r="T40" s="48">
        <v>15</v>
      </c>
      <c r="U40" s="48">
        <v>15</v>
      </c>
      <c r="V40" s="48">
        <v>15</v>
      </c>
      <c r="W40" s="48">
        <v>15</v>
      </c>
      <c r="X40" s="48">
        <v>0</v>
      </c>
      <c r="Y40" s="67">
        <v>0</v>
      </c>
      <c r="Z40" s="67">
        <v>15</v>
      </c>
      <c r="AA40" s="67">
        <v>15</v>
      </c>
      <c r="AB40" s="67">
        <v>15</v>
      </c>
      <c r="AC40" s="67">
        <v>15</v>
      </c>
      <c r="AD40" s="67">
        <v>15</v>
      </c>
      <c r="AE40" s="67">
        <v>15</v>
      </c>
      <c r="AF40" s="67">
        <v>15</v>
      </c>
      <c r="AG40" s="58">
        <v>30</v>
      </c>
      <c r="AH40" s="51">
        <f t="shared" si="2"/>
        <v>15</v>
      </c>
      <c r="AI40" s="52">
        <f t="shared" si="3"/>
        <v>0</v>
      </c>
      <c r="AK40" s="53"/>
    </row>
    <row r="41" spans="1:41" x14ac:dyDescent="0.25">
      <c r="A41" s="57" t="s">
        <v>85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48">
        <v>0</v>
      </c>
      <c r="AB41" s="48">
        <v>0</v>
      </c>
      <c r="AC41" s="48">
        <v>0</v>
      </c>
      <c r="AD41" s="48">
        <v>0</v>
      </c>
      <c r="AE41" s="48">
        <v>0</v>
      </c>
      <c r="AF41" s="48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55">
        <v>13</v>
      </c>
      <c r="C42" s="55">
        <v>13</v>
      </c>
      <c r="D42" s="55">
        <v>13</v>
      </c>
      <c r="E42" s="68">
        <v>13</v>
      </c>
      <c r="F42" s="68">
        <v>13</v>
      </c>
      <c r="G42" s="68">
        <v>13</v>
      </c>
      <c r="H42" s="68">
        <v>13</v>
      </c>
      <c r="I42" s="68">
        <v>13</v>
      </c>
      <c r="J42" s="68">
        <v>13</v>
      </c>
      <c r="K42" s="68">
        <v>13</v>
      </c>
      <c r="L42" s="48">
        <v>13</v>
      </c>
      <c r="M42" s="48">
        <v>13</v>
      </c>
      <c r="N42" s="48">
        <v>13</v>
      </c>
      <c r="O42" s="48">
        <v>13</v>
      </c>
      <c r="P42" s="48">
        <v>13</v>
      </c>
      <c r="Q42" s="48">
        <v>13</v>
      </c>
      <c r="R42" s="48">
        <v>13</v>
      </c>
      <c r="S42" s="48">
        <v>13</v>
      </c>
      <c r="T42" s="48">
        <v>13</v>
      </c>
      <c r="U42" s="48">
        <v>13</v>
      </c>
      <c r="V42" s="48">
        <v>13</v>
      </c>
      <c r="W42" s="48">
        <v>13</v>
      </c>
      <c r="X42" s="48">
        <v>13</v>
      </c>
      <c r="Y42" s="48">
        <v>17</v>
      </c>
      <c r="Z42" s="48">
        <v>17</v>
      </c>
      <c r="AA42" s="48">
        <v>17</v>
      </c>
      <c r="AB42" s="48">
        <v>17</v>
      </c>
      <c r="AC42" s="48">
        <v>17</v>
      </c>
      <c r="AD42" s="48">
        <v>17</v>
      </c>
      <c r="AE42" s="48">
        <v>17</v>
      </c>
      <c r="AF42" s="48">
        <v>17</v>
      </c>
      <c r="AG42" s="58">
        <v>24</v>
      </c>
      <c r="AH42" s="51">
        <f t="shared" si="2"/>
        <v>17</v>
      </c>
      <c r="AI42" s="52">
        <f t="shared" si="3"/>
        <v>13</v>
      </c>
      <c r="AK42" s="53"/>
    </row>
    <row r="43" spans="1:41" x14ac:dyDescent="0.25">
      <c r="A43" s="57" t="s">
        <v>27</v>
      </c>
      <c r="B43" s="55">
        <v>3</v>
      </c>
      <c r="C43" s="55">
        <v>3</v>
      </c>
      <c r="D43" s="55">
        <v>3</v>
      </c>
      <c r="E43" s="55">
        <v>3</v>
      </c>
      <c r="F43" s="55">
        <v>3</v>
      </c>
      <c r="G43" s="55">
        <v>3</v>
      </c>
      <c r="H43" s="55">
        <v>3</v>
      </c>
      <c r="I43" s="55">
        <v>3</v>
      </c>
      <c r="J43" s="55">
        <v>3</v>
      </c>
      <c r="K43" s="55">
        <v>3</v>
      </c>
      <c r="L43" s="48">
        <v>2.5</v>
      </c>
      <c r="M43" s="48">
        <v>2.5</v>
      </c>
      <c r="N43" s="48">
        <v>2.5</v>
      </c>
      <c r="O43" s="48">
        <v>2.5</v>
      </c>
      <c r="P43" s="48">
        <v>0</v>
      </c>
      <c r="Q43" s="48">
        <v>0</v>
      </c>
      <c r="R43" s="48">
        <v>0</v>
      </c>
      <c r="S43" s="48">
        <v>0</v>
      </c>
      <c r="T43" s="48">
        <v>0</v>
      </c>
      <c r="U43" s="48">
        <v>0</v>
      </c>
      <c r="V43" s="48">
        <v>0</v>
      </c>
      <c r="W43" s="48">
        <v>2</v>
      </c>
      <c r="X43" s="48">
        <v>2</v>
      </c>
      <c r="Y43" s="48">
        <v>2</v>
      </c>
      <c r="Z43" s="48">
        <v>2</v>
      </c>
      <c r="AA43" s="48">
        <v>2</v>
      </c>
      <c r="AB43" s="48">
        <v>2</v>
      </c>
      <c r="AC43" s="48">
        <v>2</v>
      </c>
      <c r="AD43" s="48">
        <v>2</v>
      </c>
      <c r="AE43" s="48">
        <v>2</v>
      </c>
      <c r="AF43" s="48">
        <v>2</v>
      </c>
      <c r="AG43" s="58">
        <v>15</v>
      </c>
      <c r="AH43" s="51">
        <f t="shared" si="2"/>
        <v>3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14</v>
      </c>
      <c r="C44" s="55">
        <v>14</v>
      </c>
      <c r="D44" s="55">
        <v>14</v>
      </c>
      <c r="E44" s="55">
        <v>14</v>
      </c>
      <c r="F44" s="55">
        <v>14</v>
      </c>
      <c r="G44" s="55">
        <v>14</v>
      </c>
      <c r="H44" s="55">
        <v>14</v>
      </c>
      <c r="I44" s="55">
        <v>14</v>
      </c>
      <c r="J44" s="55">
        <v>14</v>
      </c>
      <c r="K44" s="55">
        <v>14</v>
      </c>
      <c r="L44" s="48">
        <v>14</v>
      </c>
      <c r="M44" s="48">
        <v>14</v>
      </c>
      <c r="N44" s="48">
        <v>14</v>
      </c>
      <c r="O44" s="48">
        <v>14</v>
      </c>
      <c r="P44" s="48">
        <v>14</v>
      </c>
      <c r="Q44" s="48">
        <v>14</v>
      </c>
      <c r="R44" s="48">
        <v>14</v>
      </c>
      <c r="S44" s="48">
        <v>14</v>
      </c>
      <c r="T44" s="48">
        <v>14</v>
      </c>
      <c r="U44" s="48">
        <v>14</v>
      </c>
      <c r="V44" s="48">
        <v>14</v>
      </c>
      <c r="W44" s="48">
        <v>14</v>
      </c>
      <c r="X44" s="48">
        <v>14</v>
      </c>
      <c r="Y44" s="48">
        <v>14</v>
      </c>
      <c r="Z44" s="48">
        <v>14</v>
      </c>
      <c r="AA44" s="48">
        <v>14</v>
      </c>
      <c r="AB44" s="48">
        <v>14</v>
      </c>
      <c r="AC44" s="48">
        <v>14</v>
      </c>
      <c r="AD44" s="48">
        <v>14</v>
      </c>
      <c r="AE44" s="48">
        <v>14</v>
      </c>
      <c r="AF44" s="48">
        <v>14</v>
      </c>
      <c r="AG44" s="58">
        <v>14.1</v>
      </c>
      <c r="AH44" s="51">
        <f t="shared" si="2"/>
        <v>14</v>
      </c>
      <c r="AI44" s="52">
        <f t="shared" si="3"/>
        <v>14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55">
        <v>14</v>
      </c>
      <c r="C45" s="55">
        <v>14</v>
      </c>
      <c r="D45" s="55">
        <v>14</v>
      </c>
      <c r="E45" s="68">
        <v>14</v>
      </c>
      <c r="F45" s="68">
        <v>4</v>
      </c>
      <c r="G45" s="68">
        <v>10</v>
      </c>
      <c r="H45" s="68">
        <v>10</v>
      </c>
      <c r="I45" s="68">
        <v>10</v>
      </c>
      <c r="J45" s="68">
        <v>10</v>
      </c>
      <c r="K45" s="68">
        <v>10</v>
      </c>
      <c r="L45" s="48">
        <v>10</v>
      </c>
      <c r="M45" s="48">
        <v>10</v>
      </c>
      <c r="N45" s="48">
        <v>10</v>
      </c>
      <c r="O45" s="48">
        <v>7</v>
      </c>
      <c r="P45" s="48">
        <v>7</v>
      </c>
      <c r="Q45" s="48">
        <v>7</v>
      </c>
      <c r="R45" s="48">
        <v>7</v>
      </c>
      <c r="S45" s="48">
        <v>7</v>
      </c>
      <c r="T45" s="48">
        <v>12</v>
      </c>
      <c r="U45" s="48">
        <v>12</v>
      </c>
      <c r="V45" s="48">
        <v>12</v>
      </c>
      <c r="W45" s="48">
        <v>12</v>
      </c>
      <c r="X45" s="48">
        <v>14</v>
      </c>
      <c r="Y45" s="48">
        <v>14</v>
      </c>
      <c r="Z45" s="48">
        <v>14</v>
      </c>
      <c r="AA45" s="48">
        <v>14</v>
      </c>
      <c r="AB45" s="48">
        <v>14</v>
      </c>
      <c r="AC45" s="48">
        <v>14</v>
      </c>
      <c r="AD45" s="48">
        <v>7.3</v>
      </c>
      <c r="AE45" s="48">
        <v>7.3</v>
      </c>
      <c r="AF45" s="48">
        <v>7.3</v>
      </c>
      <c r="AG45" s="58">
        <v>14</v>
      </c>
      <c r="AH45" s="51">
        <f t="shared" si="2"/>
        <v>14</v>
      </c>
      <c r="AI45" s="52">
        <f t="shared" si="3"/>
        <v>4</v>
      </c>
      <c r="AK45" s="53"/>
    </row>
    <row r="46" spans="1:41" x14ac:dyDescent="0.25">
      <c r="A46" s="57" t="s">
        <v>30</v>
      </c>
      <c r="B46" s="55">
        <v>6.3</v>
      </c>
      <c r="C46" s="55">
        <v>6.3</v>
      </c>
      <c r="D46" s="55">
        <v>6.3</v>
      </c>
      <c r="E46" s="55">
        <v>6.3</v>
      </c>
      <c r="F46" s="55">
        <v>6.3</v>
      </c>
      <c r="G46" s="55">
        <v>6.3</v>
      </c>
      <c r="H46" s="55">
        <v>6.3</v>
      </c>
      <c r="I46" s="55">
        <v>6.3</v>
      </c>
      <c r="J46" s="55">
        <v>6.3</v>
      </c>
      <c r="K46" s="55">
        <v>6.3</v>
      </c>
      <c r="L46" s="48">
        <v>6.3</v>
      </c>
      <c r="M46" s="48">
        <v>6.3</v>
      </c>
      <c r="N46" s="48">
        <v>6.4</v>
      </c>
      <c r="O46" s="48">
        <v>6.4</v>
      </c>
      <c r="P46" s="48">
        <v>6.4</v>
      </c>
      <c r="Q46" s="48">
        <v>6.4</v>
      </c>
      <c r="R46" s="48">
        <v>6.4</v>
      </c>
      <c r="S46" s="48">
        <v>6.4</v>
      </c>
      <c r="T46" s="48">
        <v>6.4</v>
      </c>
      <c r="U46" s="48">
        <v>6.4</v>
      </c>
      <c r="V46" s="48">
        <v>6.4</v>
      </c>
      <c r="W46" s="48">
        <v>6.4</v>
      </c>
      <c r="X46" s="48">
        <v>6.4</v>
      </c>
      <c r="Y46" s="48">
        <v>6.4</v>
      </c>
      <c r="Z46" s="48">
        <v>6.4</v>
      </c>
      <c r="AA46" s="48">
        <v>6.4</v>
      </c>
      <c r="AB46" s="48">
        <v>6.4</v>
      </c>
      <c r="AC46" s="48">
        <v>6.4</v>
      </c>
      <c r="AD46" s="48">
        <v>6.4</v>
      </c>
      <c r="AE46" s="48">
        <v>6.4</v>
      </c>
      <c r="AF46" s="48">
        <v>6.4</v>
      </c>
      <c r="AG46" s="58">
        <v>10.050000000000001</v>
      </c>
      <c r="AH46" s="51">
        <f t="shared" si="2"/>
        <v>6.4</v>
      </c>
      <c r="AI46" s="52">
        <f t="shared" si="3"/>
        <v>6.3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48">
        <v>6.2</v>
      </c>
      <c r="AB47" s="48">
        <v>6.2</v>
      </c>
      <c r="AC47" s="48">
        <v>6.2</v>
      </c>
      <c r="AD47" s="48">
        <v>6.2</v>
      </c>
      <c r="AE47" s="48">
        <v>6.2</v>
      </c>
      <c r="AF47" s="48">
        <v>6.2</v>
      </c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f>B195</f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366.24</v>
      </c>
      <c r="C49" s="66">
        <f t="shared" si="6"/>
        <v>366.34000000000003</v>
      </c>
      <c r="D49" s="66">
        <f t="shared" si="6"/>
        <v>366.34000000000003</v>
      </c>
      <c r="E49" s="66">
        <f t="shared" si="6"/>
        <v>359.14000000000004</v>
      </c>
      <c r="F49" s="66">
        <f t="shared" si="6"/>
        <v>328.34000000000003</v>
      </c>
      <c r="G49" s="66">
        <f t="shared" si="6"/>
        <v>337.14000000000004</v>
      </c>
      <c r="H49" s="66">
        <f t="shared" si="6"/>
        <v>327.34000000000003</v>
      </c>
      <c r="I49" s="66">
        <f t="shared" si="6"/>
        <v>327.34000000000003</v>
      </c>
      <c r="J49" s="66">
        <f t="shared" si="6"/>
        <v>326.34000000000003</v>
      </c>
      <c r="K49" s="66">
        <f t="shared" si="6"/>
        <v>326.34000000000003</v>
      </c>
      <c r="L49" s="66">
        <f t="shared" si="6"/>
        <v>334.14000000000004</v>
      </c>
      <c r="M49" s="66">
        <f t="shared" si="6"/>
        <v>334.74</v>
      </c>
      <c r="N49" s="66">
        <f t="shared" si="6"/>
        <v>325.94</v>
      </c>
      <c r="O49" s="66">
        <f t="shared" si="6"/>
        <v>322.94</v>
      </c>
      <c r="P49" s="66">
        <f t="shared" si="6"/>
        <v>303.44</v>
      </c>
      <c r="Q49" s="66">
        <f t="shared" si="6"/>
        <v>266.33999999999997</v>
      </c>
      <c r="R49" s="66">
        <f t="shared" si="6"/>
        <v>293.24</v>
      </c>
      <c r="S49" s="66">
        <f t="shared" si="6"/>
        <v>298.83999999999997</v>
      </c>
      <c r="T49" s="66">
        <f t="shared" si="6"/>
        <v>303.83999999999997</v>
      </c>
      <c r="U49" s="66">
        <f t="shared" si="6"/>
        <v>292.64</v>
      </c>
      <c r="V49" s="66">
        <f t="shared" si="6"/>
        <v>298.64</v>
      </c>
      <c r="W49" s="66">
        <f t="shared" si="6"/>
        <v>297.64</v>
      </c>
      <c r="X49" s="66">
        <f t="shared" si="6"/>
        <v>307.33999999999997</v>
      </c>
      <c r="Y49" s="66">
        <f>SUM(Y36:Y48)</f>
        <v>318.14</v>
      </c>
      <c r="Z49" s="66">
        <f>SUM(Z36:Z48)</f>
        <v>338.03999999999996</v>
      </c>
      <c r="AA49" s="66">
        <f t="shared" si="6"/>
        <v>379.44</v>
      </c>
      <c r="AB49" s="66">
        <f t="shared" si="6"/>
        <v>378.14</v>
      </c>
      <c r="AC49" s="66">
        <f t="shared" si="6"/>
        <v>378.24</v>
      </c>
      <c r="AD49" s="66">
        <f t="shared" si="6"/>
        <v>368.04</v>
      </c>
      <c r="AE49" s="66">
        <f t="shared" si="6"/>
        <v>369.04</v>
      </c>
      <c r="AF49" s="66">
        <f t="shared" si="6"/>
        <v>331.44</v>
      </c>
      <c r="AG49" s="71">
        <f>SUM(AG36:AG48)</f>
        <v>489.91</v>
      </c>
      <c r="AH49" s="51">
        <f t="shared" si="2"/>
        <v>379.44</v>
      </c>
      <c r="AI49" s="52">
        <f t="shared" si="3"/>
        <v>266.33999999999997</v>
      </c>
      <c r="AK49" s="53"/>
    </row>
    <row r="50" spans="1:37" x14ac:dyDescent="0.25">
      <c r="A50" s="54" t="s">
        <v>34</v>
      </c>
      <c r="B50" s="48">
        <v>0</v>
      </c>
      <c r="C50" s="48">
        <v>0</v>
      </c>
      <c r="D50" s="48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55">
        <v>0</v>
      </c>
      <c r="M50" s="55">
        <v>0</v>
      </c>
      <c r="N50" s="55">
        <v>0</v>
      </c>
      <c r="O50" s="55">
        <v>0</v>
      </c>
      <c r="P50" s="55">
        <v>0</v>
      </c>
      <c r="Q50" s="55">
        <v>0</v>
      </c>
      <c r="R50" s="48">
        <v>0</v>
      </c>
      <c r="S50" s="48">
        <v>0</v>
      </c>
      <c r="T50" s="48">
        <v>0</v>
      </c>
      <c r="U50" s="48">
        <v>0</v>
      </c>
      <c r="V50" s="48">
        <v>0</v>
      </c>
      <c r="W50" s="48">
        <v>0</v>
      </c>
      <c r="X50" s="48">
        <v>0</v>
      </c>
      <c r="Y50" s="48">
        <v>30</v>
      </c>
      <c r="Z50" s="48">
        <v>39.299999999999997</v>
      </c>
      <c r="AA50" s="48">
        <v>10</v>
      </c>
      <c r="AB50" s="48">
        <v>0</v>
      </c>
      <c r="AC50" s="48">
        <v>0</v>
      </c>
      <c r="AD50" s="48">
        <v>0</v>
      </c>
      <c r="AE50" s="48">
        <v>0</v>
      </c>
      <c r="AF50" s="48">
        <v>0</v>
      </c>
      <c r="AG50" s="56">
        <v>60</v>
      </c>
      <c r="AH50" s="51">
        <f t="shared" si="2"/>
        <v>39.299999999999997</v>
      </c>
      <c r="AI50" s="52">
        <f t="shared" si="3"/>
        <v>0</v>
      </c>
      <c r="AK50" s="53"/>
    </row>
    <row r="51" spans="1:37" x14ac:dyDescent="0.25">
      <c r="A51" s="57" t="s">
        <v>35</v>
      </c>
      <c r="B51" s="67">
        <v>0</v>
      </c>
      <c r="C51" s="67">
        <v>0</v>
      </c>
      <c r="D51" s="67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55">
        <v>0</v>
      </c>
      <c r="M51" s="55">
        <v>0</v>
      </c>
      <c r="N51" s="55">
        <v>0</v>
      </c>
      <c r="O51" s="55">
        <v>0</v>
      </c>
      <c r="P51" s="55">
        <v>0</v>
      </c>
      <c r="Q51" s="55">
        <v>0</v>
      </c>
      <c r="R51" s="48">
        <v>0</v>
      </c>
      <c r="S51" s="48">
        <v>0</v>
      </c>
      <c r="T51" s="48">
        <v>0</v>
      </c>
      <c r="U51" s="48">
        <v>0</v>
      </c>
      <c r="V51" s="48">
        <v>0</v>
      </c>
      <c r="W51" s="48">
        <v>0</v>
      </c>
      <c r="X51" s="48">
        <v>0</v>
      </c>
      <c r="Y51" s="67">
        <v>14</v>
      </c>
      <c r="Z51" s="67">
        <v>18</v>
      </c>
      <c r="AA51" s="67">
        <v>5</v>
      </c>
      <c r="AB51" s="67">
        <v>0</v>
      </c>
      <c r="AC51" s="67">
        <v>0</v>
      </c>
      <c r="AD51" s="67">
        <v>0</v>
      </c>
      <c r="AE51" s="67">
        <v>0</v>
      </c>
      <c r="AF51" s="67">
        <v>0</v>
      </c>
      <c r="AG51" s="58">
        <v>32</v>
      </c>
      <c r="AH51" s="51">
        <f t="shared" si="2"/>
        <v>18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74">
        <v>0</v>
      </c>
      <c r="C52" s="74">
        <v>0</v>
      </c>
      <c r="D52" s="74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68">
        <v>0</v>
      </c>
      <c r="M52" s="68">
        <v>0</v>
      </c>
      <c r="N52" s="68">
        <v>0</v>
      </c>
      <c r="O52" s="68">
        <v>0</v>
      </c>
      <c r="P52" s="68">
        <v>0</v>
      </c>
      <c r="Q52" s="68">
        <v>0</v>
      </c>
      <c r="R52" s="48">
        <v>0</v>
      </c>
      <c r="S52" s="48">
        <v>0</v>
      </c>
      <c r="T52" s="48">
        <v>0</v>
      </c>
      <c r="U52" s="48">
        <v>0</v>
      </c>
      <c r="V52" s="48">
        <v>0</v>
      </c>
      <c r="W52" s="48">
        <v>0</v>
      </c>
      <c r="X52" s="48">
        <v>0</v>
      </c>
      <c r="Y52" s="74">
        <v>5</v>
      </c>
      <c r="Z52" s="74">
        <v>6.6</v>
      </c>
      <c r="AA52" s="74">
        <v>1.8</v>
      </c>
      <c r="AB52" s="74">
        <v>0</v>
      </c>
      <c r="AC52" s="74">
        <v>0</v>
      </c>
      <c r="AD52" s="74">
        <v>0</v>
      </c>
      <c r="AE52" s="74">
        <v>0</v>
      </c>
      <c r="AF52" s="74">
        <v>0</v>
      </c>
      <c r="AG52" s="75">
        <v>14</v>
      </c>
      <c r="AH52" s="51">
        <f t="shared" si="2"/>
        <v>6.6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 t="shared" ref="B53:AF53" si="7">SUM(B50:B52)</f>
        <v>0</v>
      </c>
      <c r="C53" s="66">
        <f t="shared" si="7"/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>SUM(G50:G52)</f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0</v>
      </c>
      <c r="N53" s="66">
        <f t="shared" si="7"/>
        <v>0</v>
      </c>
      <c r="O53" s="66">
        <f t="shared" si="7"/>
        <v>0</v>
      </c>
      <c r="P53" s="66">
        <f t="shared" si="7"/>
        <v>0</v>
      </c>
      <c r="Q53" s="66">
        <f t="shared" si="7"/>
        <v>0</v>
      </c>
      <c r="R53" s="66">
        <f t="shared" si="7"/>
        <v>0</v>
      </c>
      <c r="S53" s="66">
        <f t="shared" si="7"/>
        <v>0</v>
      </c>
      <c r="T53" s="66">
        <f t="shared" si="7"/>
        <v>0</v>
      </c>
      <c r="U53" s="66">
        <f t="shared" si="7"/>
        <v>0</v>
      </c>
      <c r="V53" s="66">
        <f t="shared" si="7"/>
        <v>0</v>
      </c>
      <c r="W53" s="66">
        <f t="shared" si="7"/>
        <v>0</v>
      </c>
      <c r="X53" s="66">
        <f t="shared" si="7"/>
        <v>0</v>
      </c>
      <c r="Y53" s="66">
        <f t="shared" si="7"/>
        <v>49</v>
      </c>
      <c r="Z53" s="66">
        <f t="shared" si="7"/>
        <v>63.9</v>
      </c>
      <c r="AA53" s="66">
        <f t="shared" si="7"/>
        <v>16.8</v>
      </c>
      <c r="AB53" s="66">
        <f t="shared" si="7"/>
        <v>0</v>
      </c>
      <c r="AC53" s="66">
        <f t="shared" si="7"/>
        <v>0</v>
      </c>
      <c r="AD53" s="66">
        <f t="shared" si="7"/>
        <v>0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63.9</v>
      </c>
      <c r="AI53" s="52">
        <f t="shared" si="3"/>
        <v>0</v>
      </c>
      <c r="AK53" s="53"/>
    </row>
    <row r="54" spans="1:37" x14ac:dyDescent="0.25">
      <c r="A54" s="54" t="s">
        <v>205</v>
      </c>
      <c r="B54" s="48">
        <v>51.71</v>
      </c>
      <c r="C54" s="48">
        <v>42.1</v>
      </c>
      <c r="D54" s="48">
        <v>55.15</v>
      </c>
      <c r="E54" s="48">
        <v>22.57</v>
      </c>
      <c r="F54" s="48">
        <v>20</v>
      </c>
      <c r="G54" s="48">
        <v>20</v>
      </c>
      <c r="H54" s="48">
        <v>22.25</v>
      </c>
      <c r="I54" s="48">
        <v>19.55</v>
      </c>
      <c r="J54" s="48">
        <v>9.24</v>
      </c>
      <c r="K54" s="48">
        <v>8.8000000000000007</v>
      </c>
      <c r="L54" s="48">
        <v>14</v>
      </c>
      <c r="M54" s="48">
        <v>14.2</v>
      </c>
      <c r="N54" s="48">
        <v>26</v>
      </c>
      <c r="O54" s="48">
        <v>14</v>
      </c>
      <c r="P54" s="48">
        <v>8</v>
      </c>
      <c r="Q54" s="48">
        <v>6.5</v>
      </c>
      <c r="R54" s="48">
        <v>9.8000000000000007</v>
      </c>
      <c r="S54" s="48">
        <v>18.03</v>
      </c>
      <c r="T54" s="48">
        <v>11.35</v>
      </c>
      <c r="U54" s="48">
        <v>17</v>
      </c>
      <c r="V54" s="48">
        <v>17</v>
      </c>
      <c r="W54" s="48">
        <v>5.8</v>
      </c>
      <c r="X54" s="48">
        <v>19.57</v>
      </c>
      <c r="Y54" s="48">
        <v>26.97</v>
      </c>
      <c r="Z54" s="48">
        <v>44</v>
      </c>
      <c r="AA54" s="48">
        <v>38</v>
      </c>
      <c r="AB54" s="48">
        <v>32</v>
      </c>
      <c r="AC54" s="48">
        <v>30</v>
      </c>
      <c r="AD54" s="48">
        <v>15</v>
      </c>
      <c r="AE54" s="48">
        <v>20</v>
      </c>
      <c r="AF54" s="48">
        <v>22</v>
      </c>
      <c r="AG54" s="56"/>
      <c r="AH54" s="51">
        <f t="shared" si="2"/>
        <v>55.15</v>
      </c>
      <c r="AI54" s="52">
        <f t="shared" si="3"/>
        <v>5.8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48">
        <v>0</v>
      </c>
      <c r="M55" s="48">
        <v>-17</v>
      </c>
      <c r="N55" s="48">
        <v>-14</v>
      </c>
      <c r="O55" s="48">
        <v>-14.4</v>
      </c>
      <c r="P55" s="48">
        <v>-12</v>
      </c>
      <c r="Q55" s="48">
        <v>0</v>
      </c>
      <c r="R55" s="48">
        <v>0</v>
      </c>
      <c r="S55" s="48">
        <v>0</v>
      </c>
      <c r="T55" s="48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  <c r="Z55" s="76">
        <v>0</v>
      </c>
      <c r="AA55" s="67">
        <v>0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0</v>
      </c>
      <c r="AI55" s="52">
        <f t="shared" si="3"/>
        <v>-17</v>
      </c>
      <c r="AK55" s="53"/>
    </row>
    <row r="56" spans="1:37" x14ac:dyDescent="0.25">
      <c r="A56" s="57" t="s">
        <v>38</v>
      </c>
      <c r="B56" s="67">
        <v>-60</v>
      </c>
      <c r="C56" s="67">
        <v>-61</v>
      </c>
      <c r="D56" s="67">
        <v>-85</v>
      </c>
      <c r="E56" s="67">
        <v>-58</v>
      </c>
      <c r="F56" s="67">
        <v>-69</v>
      </c>
      <c r="G56" s="48">
        <v>-78</v>
      </c>
      <c r="H56" s="48">
        <v>-90</v>
      </c>
      <c r="I56" s="48">
        <v>-82</v>
      </c>
      <c r="J56" s="48">
        <v>-80</v>
      </c>
      <c r="K56" s="48">
        <v>-65</v>
      </c>
      <c r="L56" s="67">
        <v>-24</v>
      </c>
      <c r="M56" s="67">
        <v>-20</v>
      </c>
      <c r="N56" s="67">
        <v>-30</v>
      </c>
      <c r="O56" s="67">
        <v>-30</v>
      </c>
      <c r="P56" s="67">
        <v>-82</v>
      </c>
      <c r="Q56" s="67">
        <v>-43</v>
      </c>
      <c r="R56" s="67">
        <v>-17</v>
      </c>
      <c r="S56" s="67">
        <v>-0.2</v>
      </c>
      <c r="T56" s="67">
        <v>-10.7</v>
      </c>
      <c r="U56" s="77">
        <v>-24.9</v>
      </c>
      <c r="V56" s="77">
        <v>-29</v>
      </c>
      <c r="W56" s="77">
        <v>-3</v>
      </c>
      <c r="X56" s="77">
        <v>5.8</v>
      </c>
      <c r="Y56" s="77">
        <v>22</v>
      </c>
      <c r="Z56" s="77">
        <v>-39</v>
      </c>
      <c r="AA56" s="67">
        <v>-20</v>
      </c>
      <c r="AB56" s="67">
        <v>-10</v>
      </c>
      <c r="AC56" s="67">
        <v>0</v>
      </c>
      <c r="AD56" s="67">
        <v>-10</v>
      </c>
      <c r="AE56" s="67">
        <v>-8</v>
      </c>
      <c r="AF56" s="67">
        <v>-32</v>
      </c>
      <c r="AG56" s="78"/>
      <c r="AH56" s="51">
        <f t="shared" si="2"/>
        <v>22</v>
      </c>
      <c r="AI56" s="52">
        <f t="shared" si="3"/>
        <v>-90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79">
        <v>0</v>
      </c>
      <c r="M57" s="79">
        <v>0</v>
      </c>
      <c r="N57" s="79">
        <v>0</v>
      </c>
      <c r="O57" s="79">
        <v>0</v>
      </c>
      <c r="P57" s="79">
        <v>0</v>
      </c>
      <c r="Q57" s="79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0</v>
      </c>
      <c r="AA57" s="79">
        <v>0</v>
      </c>
      <c r="AB57" s="79">
        <v>0</v>
      </c>
      <c r="AC57" s="79">
        <v>0</v>
      </c>
      <c r="AD57" s="79">
        <v>0</v>
      </c>
      <c r="AE57" s="79">
        <v>0</v>
      </c>
      <c r="AF57" s="79">
        <v>0</v>
      </c>
      <c r="AG57" s="78"/>
      <c r="AH57" s="51">
        <f t="shared" si="2"/>
        <v>0</v>
      </c>
      <c r="AI57" s="52">
        <f t="shared" si="3"/>
        <v>0</v>
      </c>
      <c r="AK57" s="53"/>
    </row>
    <row r="58" spans="1:37" x14ac:dyDescent="0.25">
      <c r="A58" s="57" t="s">
        <v>40</v>
      </c>
      <c r="B58" s="48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79">
        <v>0</v>
      </c>
      <c r="M58" s="79">
        <v>0</v>
      </c>
      <c r="N58" s="79">
        <v>0</v>
      </c>
      <c r="O58" s="79">
        <v>0</v>
      </c>
      <c r="P58" s="79">
        <v>0</v>
      </c>
      <c r="Q58" s="79">
        <v>0</v>
      </c>
      <c r="R58" s="48">
        <v>0</v>
      </c>
      <c r="S58" s="67">
        <v>0</v>
      </c>
      <c r="T58" s="67">
        <v>0</v>
      </c>
      <c r="U58" s="67">
        <v>0</v>
      </c>
      <c r="V58" s="67">
        <v>0</v>
      </c>
      <c r="W58" s="67">
        <v>0</v>
      </c>
      <c r="X58" s="67">
        <v>0</v>
      </c>
      <c r="Y58" s="67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87</v>
      </c>
      <c r="B59" s="80">
        <v>0</v>
      </c>
      <c r="C59" s="67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67">
        <v>0</v>
      </c>
      <c r="O59" s="67">
        <v>0</v>
      </c>
      <c r="P59" s="67">
        <v>0</v>
      </c>
      <c r="Q59" s="67">
        <v>0</v>
      </c>
      <c r="R59" s="80">
        <v>0</v>
      </c>
      <c r="S59" s="67">
        <v>0</v>
      </c>
      <c r="T59" s="67">
        <v>0</v>
      </c>
      <c r="U59" s="67">
        <v>0</v>
      </c>
      <c r="V59" s="67">
        <v>0</v>
      </c>
      <c r="W59" s="67">
        <v>0</v>
      </c>
      <c r="X59" s="67">
        <v>0</v>
      </c>
      <c r="Y59" s="67">
        <v>0</v>
      </c>
      <c r="Z59" s="80">
        <v>8</v>
      </c>
      <c r="AA59" s="80">
        <v>0</v>
      </c>
      <c r="AB59" s="80">
        <v>0</v>
      </c>
      <c r="AC59" s="80">
        <v>0</v>
      </c>
      <c r="AD59" s="80">
        <v>0</v>
      </c>
      <c r="AE59" s="80">
        <v>0</v>
      </c>
      <c r="AF59" s="80">
        <v>0</v>
      </c>
      <c r="AG59" s="78"/>
      <c r="AH59" s="51">
        <f t="shared" si="2"/>
        <v>8</v>
      </c>
      <c r="AI59" s="52">
        <f t="shared" si="3"/>
        <v>0</v>
      </c>
      <c r="AK59" s="53"/>
    </row>
    <row r="60" spans="1:37" x14ac:dyDescent="0.25">
      <c r="A60" s="57" t="s">
        <v>88</v>
      </c>
      <c r="B60" s="80">
        <v>0</v>
      </c>
      <c r="C60" s="80">
        <v>0</v>
      </c>
      <c r="D60" s="80">
        <v>0</v>
      </c>
      <c r="E60" s="80">
        <v>0</v>
      </c>
      <c r="F60" s="80">
        <v>0</v>
      </c>
      <c r="G60" s="80">
        <v>0</v>
      </c>
      <c r="H60" s="80">
        <v>0</v>
      </c>
      <c r="I60" s="48">
        <v>0</v>
      </c>
      <c r="J60" s="48">
        <v>0</v>
      </c>
      <c r="K60" s="48">
        <v>0</v>
      </c>
      <c r="L60" s="48">
        <v>0</v>
      </c>
      <c r="M60" s="48">
        <v>0</v>
      </c>
      <c r="N60" s="48">
        <v>0</v>
      </c>
      <c r="O60" s="48">
        <v>0</v>
      </c>
      <c r="P60" s="48">
        <v>0</v>
      </c>
      <c r="Q60" s="48">
        <v>0</v>
      </c>
      <c r="R60" s="80">
        <v>0</v>
      </c>
      <c r="S60" s="67">
        <v>0</v>
      </c>
      <c r="T60" s="67">
        <v>0</v>
      </c>
      <c r="U60" s="67">
        <v>0</v>
      </c>
      <c r="V60" s="67">
        <v>0</v>
      </c>
      <c r="W60" s="67">
        <v>0</v>
      </c>
      <c r="X60" s="67">
        <v>0</v>
      </c>
      <c r="Y60" s="67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89</v>
      </c>
      <c r="B61" s="79">
        <v>10</v>
      </c>
      <c r="C61" s="79">
        <v>10</v>
      </c>
      <c r="D61" s="79">
        <v>10</v>
      </c>
      <c r="E61" s="79">
        <v>10</v>
      </c>
      <c r="F61" s="79">
        <v>10</v>
      </c>
      <c r="G61" s="79">
        <v>10</v>
      </c>
      <c r="H61" s="79">
        <v>10</v>
      </c>
      <c r="I61" s="79">
        <v>0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0</v>
      </c>
      <c r="R61" s="79">
        <v>0</v>
      </c>
      <c r="S61" s="67">
        <v>0</v>
      </c>
      <c r="T61" s="67">
        <v>0</v>
      </c>
      <c r="U61" s="67">
        <v>0</v>
      </c>
      <c r="V61" s="67">
        <v>0</v>
      </c>
      <c r="W61" s="67">
        <v>0</v>
      </c>
      <c r="X61" s="67">
        <v>0</v>
      </c>
      <c r="Y61" s="67">
        <v>0</v>
      </c>
      <c r="Z61" s="79">
        <v>8.5</v>
      </c>
      <c r="AA61" s="79">
        <v>8.5</v>
      </c>
      <c r="AB61" s="79">
        <v>10</v>
      </c>
      <c r="AC61" s="79">
        <v>10</v>
      </c>
      <c r="AD61" s="79">
        <v>10</v>
      </c>
      <c r="AE61" s="79">
        <v>10</v>
      </c>
      <c r="AF61" s="79">
        <v>10</v>
      </c>
      <c r="AG61" s="78"/>
      <c r="AH61" s="51">
        <f t="shared" si="2"/>
        <v>10</v>
      </c>
      <c r="AI61" s="52">
        <f t="shared" si="3"/>
        <v>0</v>
      </c>
      <c r="AK61" s="53"/>
    </row>
    <row r="62" spans="1:37" x14ac:dyDescent="0.25">
      <c r="A62" s="57" t="s">
        <v>90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67">
        <v>0</v>
      </c>
      <c r="T62" s="67">
        <v>0</v>
      </c>
      <c r="U62" s="67">
        <v>0</v>
      </c>
      <c r="V62" s="67">
        <v>0</v>
      </c>
      <c r="W62" s="67">
        <v>0</v>
      </c>
      <c r="X62" s="67">
        <v>0</v>
      </c>
      <c r="Y62" s="67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91</v>
      </c>
      <c r="B63" s="82">
        <v>0</v>
      </c>
      <c r="C63" s="82">
        <v>0</v>
      </c>
      <c r="D63" s="82">
        <v>0</v>
      </c>
      <c r="E63" s="82">
        <v>0</v>
      </c>
      <c r="F63" s="82">
        <v>0</v>
      </c>
      <c r="G63" s="82">
        <v>0</v>
      </c>
      <c r="H63" s="82">
        <v>0</v>
      </c>
      <c r="I63" s="67">
        <v>0</v>
      </c>
      <c r="J63" s="67">
        <v>0</v>
      </c>
      <c r="K63" s="67">
        <v>0</v>
      </c>
      <c r="L63" s="67">
        <v>0</v>
      </c>
      <c r="M63" s="67">
        <v>0</v>
      </c>
      <c r="N63" s="67">
        <v>0</v>
      </c>
      <c r="O63" s="67">
        <v>0</v>
      </c>
      <c r="P63" s="67">
        <v>0</v>
      </c>
      <c r="Q63" s="67">
        <v>0</v>
      </c>
      <c r="R63" s="82">
        <v>0</v>
      </c>
      <c r="S63" s="67">
        <v>0</v>
      </c>
      <c r="T63" s="67">
        <v>0</v>
      </c>
      <c r="U63" s="67">
        <v>0</v>
      </c>
      <c r="V63" s="67">
        <v>0</v>
      </c>
      <c r="W63" s="67">
        <v>0</v>
      </c>
      <c r="X63" s="67">
        <v>0</v>
      </c>
      <c r="Y63" s="67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92</v>
      </c>
      <c r="B64" s="82">
        <v>0</v>
      </c>
      <c r="C64" s="82">
        <v>0</v>
      </c>
      <c r="D64" s="82">
        <v>0</v>
      </c>
      <c r="E64" s="82">
        <v>0</v>
      </c>
      <c r="F64" s="82">
        <v>0</v>
      </c>
      <c r="G64" s="82">
        <v>0</v>
      </c>
      <c r="H64" s="82">
        <v>0</v>
      </c>
      <c r="I64" s="48">
        <v>0</v>
      </c>
      <c r="J64" s="48">
        <v>0</v>
      </c>
      <c r="K64" s="48">
        <v>0</v>
      </c>
      <c r="L64" s="48">
        <v>0</v>
      </c>
      <c r="M64" s="48">
        <v>0</v>
      </c>
      <c r="N64" s="48">
        <v>0</v>
      </c>
      <c r="O64" s="48">
        <v>0</v>
      </c>
      <c r="P64" s="48">
        <v>0</v>
      </c>
      <c r="Q64" s="48">
        <v>0</v>
      </c>
      <c r="R64" s="82">
        <v>0</v>
      </c>
      <c r="S64" s="67">
        <v>0</v>
      </c>
      <c r="T64" s="67">
        <v>0</v>
      </c>
      <c r="U64" s="67">
        <v>0</v>
      </c>
      <c r="V64" s="67">
        <v>0</v>
      </c>
      <c r="W64" s="67">
        <v>0</v>
      </c>
      <c r="X64" s="67">
        <v>0</v>
      </c>
      <c r="Y64" s="67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 t="shared" ref="B65:AF65" si="8">SUM(B54:B64)</f>
        <v>1.7100000000000009</v>
      </c>
      <c r="C65" s="66">
        <f t="shared" si="8"/>
        <v>-8.8999999999999986</v>
      </c>
      <c r="D65" s="66">
        <f t="shared" si="8"/>
        <v>-19.850000000000001</v>
      </c>
      <c r="E65" s="66">
        <f t="shared" si="8"/>
        <v>-25.43</v>
      </c>
      <c r="F65" s="66">
        <f t="shared" si="8"/>
        <v>-39</v>
      </c>
      <c r="G65" s="66">
        <f t="shared" si="8"/>
        <v>-48</v>
      </c>
      <c r="H65" s="66">
        <f t="shared" si="8"/>
        <v>-57.75</v>
      </c>
      <c r="I65" s="66">
        <f t="shared" si="8"/>
        <v>-62.45</v>
      </c>
      <c r="J65" s="66">
        <f t="shared" si="8"/>
        <v>-70.760000000000005</v>
      </c>
      <c r="K65" s="66">
        <f t="shared" si="8"/>
        <v>-56.2</v>
      </c>
      <c r="L65" s="66">
        <f t="shared" si="8"/>
        <v>-10</v>
      </c>
      <c r="M65" s="66">
        <f t="shared" si="8"/>
        <v>-22.8</v>
      </c>
      <c r="N65" s="66">
        <f t="shared" si="8"/>
        <v>-18</v>
      </c>
      <c r="O65" s="66">
        <f t="shared" si="8"/>
        <v>-30.4</v>
      </c>
      <c r="P65" s="66">
        <f t="shared" si="8"/>
        <v>-86</v>
      </c>
      <c r="Q65" s="66">
        <f>SUM(Q54:Q64)</f>
        <v>-36.5</v>
      </c>
      <c r="R65" s="66">
        <f>SUM(R54:R64)</f>
        <v>-7.1999999999999993</v>
      </c>
      <c r="S65" s="66">
        <f t="shared" si="8"/>
        <v>17.830000000000002</v>
      </c>
      <c r="T65" s="66">
        <f t="shared" si="8"/>
        <v>0.65000000000000036</v>
      </c>
      <c r="U65" s="66">
        <f t="shared" si="8"/>
        <v>-7.8999999999999986</v>
      </c>
      <c r="V65" s="66">
        <f t="shared" si="8"/>
        <v>-12</v>
      </c>
      <c r="W65" s="66">
        <f>SUM(W54:W64)</f>
        <v>2.8</v>
      </c>
      <c r="X65" s="66">
        <f t="shared" si="8"/>
        <v>25.37</v>
      </c>
      <c r="Y65" s="66">
        <f>SUM(Y54:Y64)</f>
        <v>48.97</v>
      </c>
      <c r="Z65" s="66">
        <f>SUM(Z54:Z64)</f>
        <v>21.5</v>
      </c>
      <c r="AA65" s="66">
        <f t="shared" si="8"/>
        <v>26.5</v>
      </c>
      <c r="AB65" s="66">
        <f t="shared" si="8"/>
        <v>32</v>
      </c>
      <c r="AC65" s="66">
        <f t="shared" si="8"/>
        <v>40</v>
      </c>
      <c r="AD65" s="66">
        <f t="shared" si="8"/>
        <v>15</v>
      </c>
      <c r="AE65" s="66">
        <f t="shared" si="8"/>
        <v>22</v>
      </c>
      <c r="AF65" s="66">
        <f t="shared" si="8"/>
        <v>0</v>
      </c>
      <c r="AG65" s="71">
        <f>SUM(AG54:AG64)</f>
        <v>0</v>
      </c>
      <c r="AH65" s="51">
        <f t="shared" si="2"/>
        <v>48.97</v>
      </c>
      <c r="AI65" s="52">
        <f t="shared" si="3"/>
        <v>-86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82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207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209</v>
      </c>
      <c r="B70" s="88">
        <f>B65+B53+B49+B35+B69</f>
        <v>1181.45</v>
      </c>
      <c r="C70" s="88">
        <f t="shared" ref="C70:AG70" si="10">C65+C53+C49+C35+C69</f>
        <v>1170.94</v>
      </c>
      <c r="D70" s="88">
        <f t="shared" si="10"/>
        <v>1154.99</v>
      </c>
      <c r="E70" s="88">
        <f t="shared" si="10"/>
        <v>1122.21</v>
      </c>
      <c r="F70" s="88">
        <f t="shared" si="10"/>
        <v>1103.24</v>
      </c>
      <c r="G70" s="88">
        <f t="shared" si="10"/>
        <v>1103.04</v>
      </c>
      <c r="H70" s="88">
        <f t="shared" si="10"/>
        <v>1083.49</v>
      </c>
      <c r="I70" s="88">
        <f t="shared" si="10"/>
        <v>1078.79</v>
      </c>
      <c r="J70" s="88">
        <f t="shared" si="10"/>
        <v>1069.48</v>
      </c>
      <c r="K70" s="88">
        <f t="shared" si="10"/>
        <v>1084.04</v>
      </c>
      <c r="L70" s="88">
        <f t="shared" si="10"/>
        <v>1138.04</v>
      </c>
      <c r="M70" s="88">
        <f t="shared" si="10"/>
        <v>1125.74</v>
      </c>
      <c r="N70" s="88">
        <f t="shared" si="10"/>
        <v>1121.8399999999999</v>
      </c>
      <c r="O70" s="88">
        <f t="shared" si="10"/>
        <v>1106.44</v>
      </c>
      <c r="P70" s="88">
        <f t="shared" si="10"/>
        <v>1031.3399999999999</v>
      </c>
      <c r="Q70" s="88">
        <f t="shared" si="10"/>
        <v>1043.74</v>
      </c>
      <c r="R70" s="88">
        <f t="shared" si="10"/>
        <v>1100.44</v>
      </c>
      <c r="S70" s="88">
        <f t="shared" si="10"/>
        <v>1105.8699999999999</v>
      </c>
      <c r="T70" s="88">
        <f t="shared" si="10"/>
        <v>1093.69</v>
      </c>
      <c r="U70" s="88">
        <f t="shared" si="10"/>
        <v>1052.94</v>
      </c>
      <c r="V70" s="88">
        <f t="shared" si="10"/>
        <v>1054.8400000000001</v>
      </c>
      <c r="W70" s="88">
        <f t="shared" si="10"/>
        <v>1068.6400000000001</v>
      </c>
      <c r="X70" s="88">
        <f t="shared" si="10"/>
        <v>1150.9100000000001</v>
      </c>
      <c r="Y70" s="88">
        <f t="shared" si="10"/>
        <v>1305.31</v>
      </c>
      <c r="Z70" s="88">
        <f t="shared" si="10"/>
        <v>1344.6399999999999</v>
      </c>
      <c r="AA70" s="88">
        <f t="shared" si="10"/>
        <v>1320.94</v>
      </c>
      <c r="AB70" s="88">
        <f t="shared" si="10"/>
        <v>1311.3400000000001</v>
      </c>
      <c r="AC70" s="88">
        <f t="shared" si="10"/>
        <v>1309.44</v>
      </c>
      <c r="AD70" s="88">
        <f t="shared" si="10"/>
        <v>1251.24</v>
      </c>
      <c r="AE70" s="88">
        <f t="shared" si="10"/>
        <v>1209.24</v>
      </c>
      <c r="AF70" s="88">
        <f t="shared" si="10"/>
        <v>1099.6400000000001</v>
      </c>
      <c r="AG70" s="88">
        <f t="shared" si="10"/>
        <v>2068.14</v>
      </c>
      <c r="AH70" s="51">
        <f t="shared" si="2"/>
        <v>1344.6399999999999</v>
      </c>
      <c r="AI70" s="52">
        <f t="shared" si="3"/>
        <v>1031.3399999999999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208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0</v>
      </c>
      <c r="AI71" s="52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210</v>
      </c>
      <c r="B72" s="88">
        <f>B69+B65+B53+B49+B35+B71</f>
        <v>1181.45</v>
      </c>
      <c r="C72" s="88">
        <f t="shared" ref="C72:AF72" si="11">C69+C65+C53+C49+C35+C71</f>
        <v>1170.94</v>
      </c>
      <c r="D72" s="88">
        <f t="shared" si="11"/>
        <v>1154.99</v>
      </c>
      <c r="E72" s="88">
        <f t="shared" si="11"/>
        <v>1122.21</v>
      </c>
      <c r="F72" s="88">
        <f t="shared" si="11"/>
        <v>1103.24</v>
      </c>
      <c r="G72" s="88">
        <f t="shared" si="11"/>
        <v>1103.04</v>
      </c>
      <c r="H72" s="88">
        <f t="shared" si="11"/>
        <v>1083.49</v>
      </c>
      <c r="I72" s="88">
        <f t="shared" si="11"/>
        <v>1078.79</v>
      </c>
      <c r="J72" s="88">
        <f t="shared" si="11"/>
        <v>1069.48</v>
      </c>
      <c r="K72" s="88">
        <f t="shared" si="11"/>
        <v>1084.04</v>
      </c>
      <c r="L72" s="88">
        <f t="shared" si="11"/>
        <v>1138.04</v>
      </c>
      <c r="M72" s="88">
        <f t="shared" si="11"/>
        <v>1125.74</v>
      </c>
      <c r="N72" s="88">
        <f t="shared" si="11"/>
        <v>1121.8399999999999</v>
      </c>
      <c r="O72" s="88">
        <f t="shared" si="11"/>
        <v>1106.44</v>
      </c>
      <c r="P72" s="88">
        <f t="shared" si="11"/>
        <v>1031.3399999999999</v>
      </c>
      <c r="Q72" s="88">
        <f t="shared" si="11"/>
        <v>1043.74</v>
      </c>
      <c r="R72" s="88">
        <f t="shared" si="11"/>
        <v>1100.44</v>
      </c>
      <c r="S72" s="88">
        <f t="shared" si="11"/>
        <v>1105.8699999999999</v>
      </c>
      <c r="T72" s="88">
        <f t="shared" si="11"/>
        <v>1093.69</v>
      </c>
      <c r="U72" s="88">
        <f t="shared" si="11"/>
        <v>1052.94</v>
      </c>
      <c r="V72" s="88">
        <f t="shared" si="11"/>
        <v>1054.8400000000001</v>
      </c>
      <c r="W72" s="88">
        <f t="shared" si="11"/>
        <v>1068.6400000000001</v>
      </c>
      <c r="X72" s="88">
        <f t="shared" si="11"/>
        <v>1150.9100000000001</v>
      </c>
      <c r="Y72" s="88">
        <f t="shared" si="11"/>
        <v>1305.31</v>
      </c>
      <c r="Z72" s="88">
        <f t="shared" si="11"/>
        <v>1344.6399999999999</v>
      </c>
      <c r="AA72" s="88">
        <f t="shared" si="11"/>
        <v>1320.94</v>
      </c>
      <c r="AB72" s="88">
        <f t="shared" si="11"/>
        <v>1311.3400000000001</v>
      </c>
      <c r="AC72" s="88">
        <f t="shared" si="11"/>
        <v>1309.44</v>
      </c>
      <c r="AD72" s="88">
        <f t="shared" si="11"/>
        <v>1251.24</v>
      </c>
      <c r="AE72" s="88">
        <f t="shared" si="11"/>
        <v>1209.24</v>
      </c>
      <c r="AF72" s="88">
        <f t="shared" si="11"/>
        <v>1099.6400000000001</v>
      </c>
      <c r="AG72" s="71">
        <f>AG69+AG65+AG53+AG49+AG35+AG71</f>
        <v>2068.14</v>
      </c>
      <c r="AH72" s="51">
        <f t="shared" si="2"/>
        <v>1344.6399999999999</v>
      </c>
      <c r="AI72" s="52">
        <f t="shared" si="3"/>
        <v>1031.3399999999999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>IF(B57&lt;0,B57*-1,0)</f>
        <v>0</v>
      </c>
      <c r="C73" s="79">
        <f t="shared" ref="C73:Q73" si="12">IF(C57&lt;0,C57*-1,0)</f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>IF(B55&lt;0,B55*-1,0)</f>
        <v>0</v>
      </c>
      <c r="C74" s="79">
        <f t="shared" ref="C74:Q74" si="14">IF(C55&lt;0,C55*-1,0)</f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17</v>
      </c>
      <c r="N74" s="79">
        <f t="shared" si="14"/>
        <v>14</v>
      </c>
      <c r="O74" s="79">
        <f t="shared" si="14"/>
        <v>14.4</v>
      </c>
      <c r="P74" s="79">
        <f t="shared" si="14"/>
        <v>12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17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>IF(B58&lt;0,B58*-1,0)</f>
        <v>0</v>
      </c>
      <c r="C75" s="79">
        <f t="shared" ref="C75:Q75" si="16">IF(C58&lt;0,C58*-1,0)</f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>IF(B56&lt;0,B56*-1,0)</f>
        <v>60</v>
      </c>
      <c r="C76" s="79">
        <f t="shared" ref="C76:E77" si="18">IF(C55&lt;0,C55*-1,0)</f>
        <v>0</v>
      </c>
      <c r="D76" s="79">
        <f t="shared" si="18"/>
        <v>0</v>
      </c>
      <c r="E76" s="79">
        <f t="shared" si="18"/>
        <v>0</v>
      </c>
      <c r="F76" s="79">
        <f>IF(F56&lt;0,F56*-1,0)</f>
        <v>69</v>
      </c>
      <c r="G76" s="79">
        <f t="shared" ref="G76:AF76" si="19">IF(G56&lt;0,G56*-1,0)</f>
        <v>78</v>
      </c>
      <c r="H76" s="79">
        <f t="shared" si="19"/>
        <v>90</v>
      </c>
      <c r="I76" s="79">
        <f t="shared" si="19"/>
        <v>82</v>
      </c>
      <c r="J76" s="79">
        <f t="shared" si="19"/>
        <v>80</v>
      </c>
      <c r="K76" s="79">
        <f t="shared" si="19"/>
        <v>65</v>
      </c>
      <c r="L76" s="79">
        <f t="shared" si="19"/>
        <v>24</v>
      </c>
      <c r="M76" s="79">
        <f t="shared" si="19"/>
        <v>20</v>
      </c>
      <c r="N76" s="79">
        <f t="shared" si="19"/>
        <v>30</v>
      </c>
      <c r="O76" s="79">
        <f t="shared" si="19"/>
        <v>30</v>
      </c>
      <c r="P76" s="79">
        <f t="shared" si="19"/>
        <v>82</v>
      </c>
      <c r="Q76" s="79">
        <f t="shared" si="19"/>
        <v>43</v>
      </c>
      <c r="R76" s="79">
        <f t="shared" si="19"/>
        <v>17</v>
      </c>
      <c r="S76" s="79">
        <f t="shared" si="19"/>
        <v>0.2</v>
      </c>
      <c r="T76" s="79">
        <f t="shared" si="19"/>
        <v>10.7</v>
      </c>
      <c r="U76" s="79">
        <f t="shared" si="19"/>
        <v>24.9</v>
      </c>
      <c r="V76" s="79">
        <f t="shared" si="19"/>
        <v>29</v>
      </c>
      <c r="W76" s="79">
        <f t="shared" si="19"/>
        <v>3</v>
      </c>
      <c r="X76" s="79">
        <f t="shared" si="19"/>
        <v>0</v>
      </c>
      <c r="Y76" s="79">
        <f t="shared" si="19"/>
        <v>0</v>
      </c>
      <c r="Z76" s="79">
        <f t="shared" si="19"/>
        <v>39</v>
      </c>
      <c r="AA76" s="79">
        <f t="shared" si="19"/>
        <v>20</v>
      </c>
      <c r="AB76" s="79">
        <f t="shared" si="19"/>
        <v>10</v>
      </c>
      <c r="AC76" s="79">
        <f t="shared" si="19"/>
        <v>0</v>
      </c>
      <c r="AD76" s="79">
        <f t="shared" si="19"/>
        <v>10</v>
      </c>
      <c r="AE76" s="79">
        <f t="shared" si="19"/>
        <v>8</v>
      </c>
      <c r="AF76" s="79">
        <f t="shared" si="19"/>
        <v>32</v>
      </c>
      <c r="AG76" s="89"/>
      <c r="AH76" s="51">
        <f t="shared" ref="AH76:AH88" si="20">MAX(B76:AF76)</f>
        <v>90</v>
      </c>
      <c r="AI76" s="52">
        <f t="shared" ref="AI76:AI88" si="21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205</v>
      </c>
      <c r="B77" s="79">
        <f>IF(B54&lt;0,B54*-1,0)</f>
        <v>0</v>
      </c>
      <c r="C77" s="79">
        <f t="shared" si="18"/>
        <v>61</v>
      </c>
      <c r="D77" s="79">
        <f t="shared" si="18"/>
        <v>85</v>
      </c>
      <c r="E77" s="79">
        <f t="shared" si="18"/>
        <v>58</v>
      </c>
      <c r="F77" s="79">
        <f>IF(F54&lt;0,F54*-1,0)</f>
        <v>0</v>
      </c>
      <c r="G77" s="79">
        <f t="shared" ref="G77:AF77" si="22">IF(G54&lt;0,G54*-1,0)</f>
        <v>0</v>
      </c>
      <c r="H77" s="79">
        <f t="shared" si="22"/>
        <v>0</v>
      </c>
      <c r="I77" s="79">
        <f t="shared" si="22"/>
        <v>0</v>
      </c>
      <c r="J77" s="79">
        <f t="shared" si="22"/>
        <v>0</v>
      </c>
      <c r="K77" s="79">
        <f t="shared" si="22"/>
        <v>0</v>
      </c>
      <c r="L77" s="79">
        <f t="shared" si="22"/>
        <v>0</v>
      </c>
      <c r="M77" s="79">
        <f t="shared" si="22"/>
        <v>0</v>
      </c>
      <c r="N77" s="79">
        <f t="shared" si="22"/>
        <v>0</v>
      </c>
      <c r="O77" s="79">
        <f t="shared" si="22"/>
        <v>0</v>
      </c>
      <c r="P77" s="79">
        <f t="shared" si="22"/>
        <v>0</v>
      </c>
      <c r="Q77" s="79">
        <f t="shared" si="22"/>
        <v>0</v>
      </c>
      <c r="R77" s="79">
        <f t="shared" si="22"/>
        <v>0</v>
      </c>
      <c r="S77" s="79">
        <f t="shared" si="22"/>
        <v>0</v>
      </c>
      <c r="T77" s="79">
        <f t="shared" si="22"/>
        <v>0</v>
      </c>
      <c r="U77" s="79">
        <f t="shared" si="22"/>
        <v>0</v>
      </c>
      <c r="V77" s="79">
        <f t="shared" si="22"/>
        <v>0</v>
      </c>
      <c r="W77" s="79">
        <f t="shared" si="22"/>
        <v>0</v>
      </c>
      <c r="X77" s="79">
        <f t="shared" si="22"/>
        <v>0</v>
      </c>
      <c r="Y77" s="79">
        <f t="shared" si="22"/>
        <v>0</v>
      </c>
      <c r="Z77" s="79">
        <f t="shared" si="22"/>
        <v>0</v>
      </c>
      <c r="AA77" s="79">
        <f t="shared" si="22"/>
        <v>0</v>
      </c>
      <c r="AB77" s="79">
        <f t="shared" si="22"/>
        <v>0</v>
      </c>
      <c r="AC77" s="79">
        <f t="shared" si="22"/>
        <v>0</v>
      </c>
      <c r="AD77" s="79">
        <f t="shared" si="22"/>
        <v>0</v>
      </c>
      <c r="AE77" s="79">
        <f t="shared" si="22"/>
        <v>0</v>
      </c>
      <c r="AF77" s="79">
        <f t="shared" si="22"/>
        <v>0</v>
      </c>
      <c r="AG77" s="89"/>
      <c r="AH77" s="51">
        <f t="shared" si="20"/>
        <v>85</v>
      </c>
      <c r="AI77" s="52">
        <f t="shared" si="21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190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20"/>
        <v>0</v>
      </c>
      <c r="AI78" s="52">
        <f t="shared" si="21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3">SUM(B73:B78)</f>
        <v>60</v>
      </c>
      <c r="C79" s="66">
        <f t="shared" si="23"/>
        <v>61</v>
      </c>
      <c r="D79" s="66">
        <f t="shared" si="23"/>
        <v>85</v>
      </c>
      <c r="E79" s="66">
        <f t="shared" si="23"/>
        <v>58</v>
      </c>
      <c r="F79" s="66">
        <f t="shared" si="23"/>
        <v>69</v>
      </c>
      <c r="G79" s="66">
        <f t="shared" si="23"/>
        <v>78</v>
      </c>
      <c r="H79" s="66">
        <f t="shared" si="23"/>
        <v>90</v>
      </c>
      <c r="I79" s="66">
        <f t="shared" si="23"/>
        <v>82</v>
      </c>
      <c r="J79" s="66">
        <f t="shared" si="23"/>
        <v>80</v>
      </c>
      <c r="K79" s="66">
        <f t="shared" si="23"/>
        <v>65</v>
      </c>
      <c r="L79" s="66">
        <f t="shared" si="23"/>
        <v>24</v>
      </c>
      <c r="M79" s="66">
        <f t="shared" si="23"/>
        <v>37</v>
      </c>
      <c r="N79" s="66">
        <f t="shared" si="23"/>
        <v>44</v>
      </c>
      <c r="O79" s="66">
        <f t="shared" si="23"/>
        <v>44.4</v>
      </c>
      <c r="P79" s="66">
        <f t="shared" si="23"/>
        <v>94</v>
      </c>
      <c r="Q79" s="66">
        <f t="shared" si="23"/>
        <v>43</v>
      </c>
      <c r="R79" s="66">
        <f t="shared" si="23"/>
        <v>17</v>
      </c>
      <c r="S79" s="66">
        <f t="shared" si="23"/>
        <v>0.2</v>
      </c>
      <c r="T79" s="66">
        <f t="shared" si="23"/>
        <v>10.7</v>
      </c>
      <c r="U79" s="66">
        <f t="shared" si="23"/>
        <v>24.9</v>
      </c>
      <c r="V79" s="66">
        <f t="shared" si="23"/>
        <v>29</v>
      </c>
      <c r="W79" s="66">
        <f t="shared" si="23"/>
        <v>3</v>
      </c>
      <c r="X79" s="66">
        <f t="shared" si="23"/>
        <v>0</v>
      </c>
      <c r="Y79" s="66">
        <f t="shared" si="23"/>
        <v>0</v>
      </c>
      <c r="Z79" s="66">
        <f t="shared" si="23"/>
        <v>39</v>
      </c>
      <c r="AA79" s="66">
        <f t="shared" si="23"/>
        <v>20</v>
      </c>
      <c r="AB79" s="66">
        <f t="shared" si="23"/>
        <v>10</v>
      </c>
      <c r="AC79" s="66">
        <f t="shared" si="23"/>
        <v>0</v>
      </c>
      <c r="AD79" s="66">
        <f t="shared" si="23"/>
        <v>10</v>
      </c>
      <c r="AE79" s="66">
        <f t="shared" si="23"/>
        <v>8</v>
      </c>
      <c r="AF79" s="66">
        <f t="shared" si="23"/>
        <v>32</v>
      </c>
      <c r="AG79" s="71">
        <f t="shared" si="23"/>
        <v>0</v>
      </c>
      <c r="AH79" s="51">
        <f t="shared" si="20"/>
        <v>94</v>
      </c>
      <c r="AI79" s="52">
        <f t="shared" si="21"/>
        <v>0</v>
      </c>
      <c r="AK79" s="53"/>
    </row>
    <row r="80" spans="1:88" s="1" customFormat="1" ht="15.75" thickBot="1" x14ac:dyDescent="0.3">
      <c r="A80" s="65" t="s">
        <v>86</v>
      </c>
      <c r="B80" s="66">
        <f t="shared" ref="B80:AG80" si="24">SUM(B67:B79)</f>
        <v>2482.9</v>
      </c>
      <c r="C80" s="66">
        <f t="shared" si="24"/>
        <v>2463.88</v>
      </c>
      <c r="D80" s="66">
        <f t="shared" si="24"/>
        <v>2479.98</v>
      </c>
      <c r="E80" s="66">
        <f t="shared" si="24"/>
        <v>2360.42</v>
      </c>
      <c r="F80" s="66">
        <f t="shared" si="24"/>
        <v>2344.48</v>
      </c>
      <c r="G80" s="66">
        <f t="shared" si="24"/>
        <v>2362.08</v>
      </c>
      <c r="H80" s="66">
        <f t="shared" si="24"/>
        <v>2346.98</v>
      </c>
      <c r="I80" s="66">
        <f t="shared" si="24"/>
        <v>2321.58</v>
      </c>
      <c r="J80" s="66">
        <f t="shared" si="24"/>
        <v>2298.96</v>
      </c>
      <c r="K80" s="66">
        <f t="shared" si="24"/>
        <v>2298.08</v>
      </c>
      <c r="L80" s="66">
        <f t="shared" si="24"/>
        <v>2324.08</v>
      </c>
      <c r="M80" s="66">
        <f t="shared" si="24"/>
        <v>2325.48</v>
      </c>
      <c r="N80" s="66">
        <f t="shared" si="24"/>
        <v>2331.6799999999998</v>
      </c>
      <c r="O80" s="66">
        <f t="shared" si="24"/>
        <v>2301.6800000000003</v>
      </c>
      <c r="P80" s="66">
        <f t="shared" si="24"/>
        <v>2250.6799999999998</v>
      </c>
      <c r="Q80" s="66">
        <f t="shared" si="24"/>
        <v>2173.48</v>
      </c>
      <c r="R80" s="66">
        <f t="shared" si="24"/>
        <v>2234.88</v>
      </c>
      <c r="S80" s="66">
        <f t="shared" si="24"/>
        <v>2212.1399999999994</v>
      </c>
      <c r="T80" s="66">
        <f t="shared" si="24"/>
        <v>2208.7799999999997</v>
      </c>
      <c r="U80" s="66">
        <f t="shared" si="24"/>
        <v>2155.6800000000003</v>
      </c>
      <c r="V80" s="66">
        <f t="shared" si="24"/>
        <v>2167.6800000000003</v>
      </c>
      <c r="W80" s="66">
        <f t="shared" si="24"/>
        <v>2143.2800000000002</v>
      </c>
      <c r="X80" s="66">
        <f t="shared" si="24"/>
        <v>2301.8200000000002</v>
      </c>
      <c r="Y80" s="66">
        <f t="shared" si="24"/>
        <v>2610.62</v>
      </c>
      <c r="Z80" s="66">
        <f t="shared" si="24"/>
        <v>2767.2799999999997</v>
      </c>
      <c r="AA80" s="66">
        <f t="shared" si="24"/>
        <v>2681.88</v>
      </c>
      <c r="AB80" s="66">
        <f t="shared" si="24"/>
        <v>2642.6800000000003</v>
      </c>
      <c r="AC80" s="66">
        <f t="shared" si="24"/>
        <v>2618.88</v>
      </c>
      <c r="AD80" s="66">
        <f t="shared" si="24"/>
        <v>2522.48</v>
      </c>
      <c r="AE80" s="66">
        <f t="shared" si="24"/>
        <v>2434.48</v>
      </c>
      <c r="AF80" s="66">
        <f t="shared" si="24"/>
        <v>2263.2800000000002</v>
      </c>
      <c r="AG80" s="71">
        <f t="shared" si="24"/>
        <v>4208.08</v>
      </c>
      <c r="AH80" s="51">
        <f t="shared" si="20"/>
        <v>2767.2799999999997</v>
      </c>
      <c r="AI80" s="52">
        <f t="shared" si="21"/>
        <v>2143.2800000000002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2">
        <v>50.037999999999997</v>
      </c>
      <c r="C81" s="91">
        <v>50.024999999999999</v>
      </c>
      <c r="D81" s="91">
        <v>50.02</v>
      </c>
      <c r="E81" s="91">
        <v>49.997999999999998</v>
      </c>
      <c r="F81" s="91">
        <v>49.984999999999999</v>
      </c>
      <c r="G81" s="91">
        <v>49.886000000000003</v>
      </c>
      <c r="H81" s="91">
        <v>50.003999999999998</v>
      </c>
      <c r="I81" s="91">
        <v>50.021999999999998</v>
      </c>
      <c r="J81" s="91">
        <v>49.994</v>
      </c>
      <c r="K81" s="91">
        <v>49.936999999999998</v>
      </c>
      <c r="L81" s="91">
        <v>50.05</v>
      </c>
      <c r="M81" s="91">
        <v>49.9</v>
      </c>
      <c r="N81" s="91">
        <v>49.8</v>
      </c>
      <c r="O81" s="91">
        <v>49.976999999999997</v>
      </c>
      <c r="P81" s="91">
        <v>50.033999999999999</v>
      </c>
      <c r="Q81" s="91">
        <v>50.064</v>
      </c>
      <c r="R81" s="91">
        <v>49.933999999999997</v>
      </c>
      <c r="S81" s="91">
        <v>49.972000000000001</v>
      </c>
      <c r="T81" s="91">
        <v>50.039000000000001</v>
      </c>
      <c r="U81" s="91">
        <v>50.000999999999998</v>
      </c>
      <c r="V81" s="91">
        <v>50.046999999999997</v>
      </c>
      <c r="W81" s="91">
        <v>50.051000000000002</v>
      </c>
      <c r="X81" s="91">
        <v>50.01</v>
      </c>
      <c r="Y81" s="91">
        <v>49.904000000000003</v>
      </c>
      <c r="Z81" s="91">
        <v>50.003999999999998</v>
      </c>
      <c r="AA81" s="91">
        <v>50</v>
      </c>
      <c r="AB81" s="91">
        <v>50.02</v>
      </c>
      <c r="AC81" s="91">
        <v>50</v>
      </c>
      <c r="AD81" s="91">
        <v>50</v>
      </c>
      <c r="AE81" s="91">
        <v>50.04</v>
      </c>
      <c r="AF81" s="92">
        <v>50.04</v>
      </c>
      <c r="AG81" s="93"/>
      <c r="AH81" s="51">
        <f t="shared" si="20"/>
        <v>50.064</v>
      </c>
      <c r="AI81" s="52">
        <f t="shared" si="21"/>
        <v>49.8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96">
        <v>128.5</v>
      </c>
      <c r="C82" s="67">
        <v>128.5</v>
      </c>
      <c r="D82" s="67">
        <v>128</v>
      </c>
      <c r="E82" s="67">
        <v>126.8</v>
      </c>
      <c r="F82" s="67">
        <v>127.8</v>
      </c>
      <c r="G82" s="67">
        <v>127.1</v>
      </c>
      <c r="H82" s="67">
        <v>128.69999999999999</v>
      </c>
      <c r="I82" s="67">
        <v>126.1</v>
      </c>
      <c r="J82" s="67">
        <v>126</v>
      </c>
      <c r="K82" s="67">
        <v>125.6</v>
      </c>
      <c r="L82" s="67">
        <v>124.1</v>
      </c>
      <c r="M82" s="67">
        <v>124.3</v>
      </c>
      <c r="N82" s="67">
        <v>124.5</v>
      </c>
      <c r="O82" s="67">
        <v>126</v>
      </c>
      <c r="P82" s="67">
        <v>126.6</v>
      </c>
      <c r="Q82" s="67">
        <v>124.3</v>
      </c>
      <c r="R82" s="67">
        <v>125</v>
      </c>
      <c r="S82" s="95">
        <v>123.4</v>
      </c>
      <c r="T82" s="95">
        <v>126.6</v>
      </c>
      <c r="U82" s="95">
        <v>127</v>
      </c>
      <c r="V82" s="95">
        <v>128.19999999999999</v>
      </c>
      <c r="W82" s="95">
        <v>124.6</v>
      </c>
      <c r="X82" s="95">
        <v>125.5</v>
      </c>
      <c r="Y82" s="95">
        <v>124.5</v>
      </c>
      <c r="Z82" s="95">
        <v>126.1</v>
      </c>
      <c r="AA82" s="67">
        <v>126</v>
      </c>
      <c r="AB82" s="67">
        <v>125</v>
      </c>
      <c r="AC82" s="67">
        <v>125</v>
      </c>
      <c r="AD82" s="67">
        <v>125</v>
      </c>
      <c r="AE82" s="67">
        <v>127</v>
      </c>
      <c r="AF82" s="96">
        <v>128</v>
      </c>
      <c r="AG82" s="97"/>
      <c r="AH82" s="51">
        <f t="shared" si="20"/>
        <v>128.69999999999999</v>
      </c>
      <c r="AI82" s="52">
        <f t="shared" si="21"/>
        <v>123.4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96">
        <v>131.6</v>
      </c>
      <c r="C83" s="67">
        <v>131.9</v>
      </c>
      <c r="D83" s="67">
        <v>131.19999999999999</v>
      </c>
      <c r="E83" s="67">
        <v>130.30000000000001</v>
      </c>
      <c r="F83" s="67">
        <v>130.6</v>
      </c>
      <c r="G83" s="67">
        <v>129.9</v>
      </c>
      <c r="H83" s="67">
        <v>131.19999999999999</v>
      </c>
      <c r="I83" s="67">
        <v>129.19999999999999</v>
      </c>
      <c r="J83" s="67">
        <v>128.80000000000001</v>
      </c>
      <c r="K83" s="67">
        <v>128.6</v>
      </c>
      <c r="L83" s="67">
        <v>127.3</v>
      </c>
      <c r="M83" s="67">
        <v>127</v>
      </c>
      <c r="N83" s="67">
        <v>127.1</v>
      </c>
      <c r="O83" s="67">
        <v>129</v>
      </c>
      <c r="P83" s="67">
        <v>129.5</v>
      </c>
      <c r="Q83" s="67">
        <v>127.6</v>
      </c>
      <c r="R83" s="67">
        <v>128.1</v>
      </c>
      <c r="S83" s="95">
        <v>126.5</v>
      </c>
      <c r="T83" s="95">
        <v>126.6</v>
      </c>
      <c r="U83" s="95">
        <v>129.6</v>
      </c>
      <c r="V83" s="95">
        <v>130.5</v>
      </c>
      <c r="W83" s="95">
        <v>127.9</v>
      </c>
      <c r="X83" s="95">
        <v>128.5</v>
      </c>
      <c r="Y83" s="95">
        <v>127.3</v>
      </c>
      <c r="Z83" s="95">
        <v>128.69999999999999</v>
      </c>
      <c r="AA83" s="67">
        <v>129</v>
      </c>
      <c r="AB83" s="67">
        <v>128</v>
      </c>
      <c r="AC83" s="67">
        <v>128</v>
      </c>
      <c r="AD83" s="67">
        <v>129</v>
      </c>
      <c r="AE83" s="67">
        <v>130</v>
      </c>
      <c r="AF83" s="96">
        <v>132</v>
      </c>
      <c r="AG83" s="97"/>
      <c r="AH83" s="51">
        <f t="shared" si="20"/>
        <v>132</v>
      </c>
      <c r="AI83" s="52">
        <f t="shared" si="21"/>
        <v>126.5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96">
        <v>128.9</v>
      </c>
      <c r="C84" s="67">
        <v>128.9</v>
      </c>
      <c r="D84" s="67">
        <v>128.19999999999999</v>
      </c>
      <c r="E84" s="67">
        <v>128.6</v>
      </c>
      <c r="F84" s="67">
        <v>130.19999999999999</v>
      </c>
      <c r="G84" s="67">
        <v>130.69999999999999</v>
      </c>
      <c r="H84" s="67">
        <v>130</v>
      </c>
      <c r="I84" s="67">
        <v>127.7</v>
      </c>
      <c r="J84" s="67">
        <v>128.9</v>
      </c>
      <c r="K84" s="67">
        <v>127.5</v>
      </c>
      <c r="L84" s="67">
        <v>130.1</v>
      </c>
      <c r="M84" s="67">
        <v>129.6</v>
      </c>
      <c r="N84" s="67">
        <v>127.4</v>
      </c>
      <c r="O84" s="67">
        <v>127.5</v>
      </c>
      <c r="P84" s="67">
        <v>128</v>
      </c>
      <c r="Q84" s="67">
        <v>126.4</v>
      </c>
      <c r="R84" s="67">
        <v>128.80000000000001</v>
      </c>
      <c r="S84" s="67">
        <v>127.7</v>
      </c>
      <c r="T84" s="67">
        <v>127.5</v>
      </c>
      <c r="U84" s="67">
        <v>129.19999999999999</v>
      </c>
      <c r="V84" s="67">
        <v>129.6</v>
      </c>
      <c r="W84" s="95">
        <v>128.80000000000001</v>
      </c>
      <c r="X84" s="95">
        <v>129</v>
      </c>
      <c r="Y84" s="95">
        <v>126.7</v>
      </c>
      <c r="Z84" s="95">
        <v>126.6</v>
      </c>
      <c r="AA84" s="67">
        <v>128</v>
      </c>
      <c r="AB84" s="67">
        <v>127</v>
      </c>
      <c r="AC84" s="67">
        <v>127</v>
      </c>
      <c r="AD84" s="67">
        <v>129</v>
      </c>
      <c r="AE84" s="67">
        <v>129</v>
      </c>
      <c r="AF84" s="96">
        <v>130</v>
      </c>
      <c r="AG84" s="97"/>
      <c r="AH84" s="51">
        <f t="shared" si="20"/>
        <v>130.69999999999999</v>
      </c>
      <c r="AI84" s="52">
        <f t="shared" si="21"/>
        <v>126.4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96">
        <v>132.4</v>
      </c>
      <c r="C85" s="67">
        <v>132.69999999999999</v>
      </c>
      <c r="D85" s="67">
        <v>130.30000000000001</v>
      </c>
      <c r="E85" s="67">
        <v>130.9</v>
      </c>
      <c r="F85" s="67">
        <v>132.1</v>
      </c>
      <c r="G85" s="67">
        <v>132.19999999999999</v>
      </c>
      <c r="H85" s="67">
        <v>131.69999999999999</v>
      </c>
      <c r="I85" s="67">
        <v>130</v>
      </c>
      <c r="J85" s="67">
        <v>132.80000000000001</v>
      </c>
      <c r="K85" s="67">
        <v>131.6</v>
      </c>
      <c r="L85" s="67">
        <v>133.19999999999999</v>
      </c>
      <c r="M85" s="67">
        <v>131.19999999999999</v>
      </c>
      <c r="N85" s="67">
        <v>130</v>
      </c>
      <c r="O85" s="67">
        <v>130.4</v>
      </c>
      <c r="P85" s="67">
        <v>130.69999999999999</v>
      </c>
      <c r="Q85" s="67">
        <v>131.1</v>
      </c>
      <c r="R85" s="67">
        <v>128.80000000000001</v>
      </c>
      <c r="S85" s="67">
        <v>131.6</v>
      </c>
      <c r="T85" s="67">
        <v>129.9</v>
      </c>
      <c r="U85" s="67">
        <v>131.4</v>
      </c>
      <c r="V85" s="67">
        <v>131.5</v>
      </c>
      <c r="W85" s="95">
        <v>131.1</v>
      </c>
      <c r="X85" s="95">
        <v>131.1</v>
      </c>
      <c r="Y85" s="95">
        <v>128.69999999999999</v>
      </c>
      <c r="Z85" s="95">
        <v>128.80000000000001</v>
      </c>
      <c r="AA85" s="67">
        <v>130</v>
      </c>
      <c r="AB85" s="67">
        <v>130</v>
      </c>
      <c r="AC85" s="67">
        <v>130</v>
      </c>
      <c r="AD85" s="67">
        <v>132</v>
      </c>
      <c r="AE85" s="67">
        <v>130</v>
      </c>
      <c r="AF85" s="96">
        <v>133</v>
      </c>
      <c r="AG85" s="97"/>
      <c r="AH85" s="51">
        <f t="shared" si="20"/>
        <v>133.19999999999999</v>
      </c>
      <c r="AI85" s="52">
        <f t="shared" si="21"/>
        <v>128.69999999999999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100">
        <v>135.19999999999999</v>
      </c>
      <c r="C86" s="99">
        <v>136.69999999999999</v>
      </c>
      <c r="D86" s="99">
        <v>135.69999999999999</v>
      </c>
      <c r="E86" s="99">
        <v>131</v>
      </c>
      <c r="F86" s="99">
        <v>134.9</v>
      </c>
      <c r="G86" s="99">
        <v>135.4</v>
      </c>
      <c r="H86" s="99">
        <v>136.4</v>
      </c>
      <c r="I86" s="99">
        <v>137.19999999999999</v>
      </c>
      <c r="J86" s="99">
        <v>130.9</v>
      </c>
      <c r="K86" s="99">
        <v>131.30000000000001</v>
      </c>
      <c r="L86" s="99">
        <v>130.69999999999999</v>
      </c>
      <c r="M86" s="99">
        <v>131</v>
      </c>
      <c r="N86" s="99">
        <v>131.69999999999999</v>
      </c>
      <c r="O86" s="99">
        <v>132.69999999999999</v>
      </c>
      <c r="P86" s="99">
        <v>133.19999999999999</v>
      </c>
      <c r="Q86" s="99">
        <v>130.19999999999999</v>
      </c>
      <c r="R86" s="99">
        <v>131.6</v>
      </c>
      <c r="S86" s="99">
        <v>129.19999999999999</v>
      </c>
      <c r="T86" s="99">
        <v>134.80000000000001</v>
      </c>
      <c r="U86" s="99">
        <v>133.30000000000001</v>
      </c>
      <c r="V86" s="99">
        <v>135.19999999999999</v>
      </c>
      <c r="W86" s="95">
        <v>130</v>
      </c>
      <c r="X86" s="95">
        <v>132.6</v>
      </c>
      <c r="Y86" s="95">
        <v>131.5</v>
      </c>
      <c r="Z86" s="95">
        <v>133.80000000000001</v>
      </c>
      <c r="AA86" s="99">
        <v>133</v>
      </c>
      <c r="AB86" s="99">
        <v>133</v>
      </c>
      <c r="AC86" s="99">
        <v>133</v>
      </c>
      <c r="AD86" s="99">
        <v>134</v>
      </c>
      <c r="AE86" s="99">
        <v>133</v>
      </c>
      <c r="AF86" s="100">
        <v>133</v>
      </c>
      <c r="AG86" s="101"/>
      <c r="AH86" s="51">
        <f t="shared" si="20"/>
        <v>137.19999999999999</v>
      </c>
      <c r="AI86" s="52">
        <f t="shared" si="21"/>
        <v>129.19999999999999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96">
        <v>133.4</v>
      </c>
      <c r="C87" s="67">
        <v>134.1</v>
      </c>
      <c r="D87" s="67">
        <v>130.69999999999999</v>
      </c>
      <c r="E87" s="67">
        <v>123.6</v>
      </c>
      <c r="F87" s="67">
        <v>130</v>
      </c>
      <c r="G87" s="67">
        <v>131.9</v>
      </c>
      <c r="H87" s="67">
        <v>133.1</v>
      </c>
      <c r="I87" s="67">
        <v>134.80000000000001</v>
      </c>
      <c r="J87" s="67">
        <v>125.9</v>
      </c>
      <c r="K87" s="67">
        <v>127</v>
      </c>
      <c r="L87" s="67">
        <v>126.3</v>
      </c>
      <c r="M87" s="67">
        <v>128</v>
      </c>
      <c r="N87" s="67">
        <v>126.7</v>
      </c>
      <c r="O87" s="67">
        <v>128.5</v>
      </c>
      <c r="P87" s="67">
        <v>131.9</v>
      </c>
      <c r="Q87" s="67">
        <v>125.6</v>
      </c>
      <c r="R87" s="67">
        <v>129.30000000000001</v>
      </c>
      <c r="S87" s="67">
        <v>124.3</v>
      </c>
      <c r="T87" s="67">
        <v>132.30000000000001</v>
      </c>
      <c r="U87" s="67">
        <v>127</v>
      </c>
      <c r="V87" s="67">
        <v>131.5</v>
      </c>
      <c r="W87" s="95">
        <v>126.4</v>
      </c>
      <c r="X87" s="95">
        <v>130.9</v>
      </c>
      <c r="Y87" s="95">
        <v>127.3</v>
      </c>
      <c r="Z87" s="95">
        <v>131.69999999999999</v>
      </c>
      <c r="AA87" s="67">
        <v>131</v>
      </c>
      <c r="AB87" s="67">
        <v>130</v>
      </c>
      <c r="AC87" s="67">
        <v>130</v>
      </c>
      <c r="AD87" s="67">
        <v>130</v>
      </c>
      <c r="AE87" s="67">
        <v>132</v>
      </c>
      <c r="AF87" s="96">
        <v>130</v>
      </c>
      <c r="AG87" s="97"/>
      <c r="AH87" s="51">
        <f t="shared" si="20"/>
        <v>134.80000000000001</v>
      </c>
      <c r="AI87" s="52">
        <f t="shared" si="21"/>
        <v>123.6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3">
        <v>67</v>
      </c>
      <c r="C88" s="102">
        <v>67.099999999999994</v>
      </c>
      <c r="D88" s="102">
        <v>66.8</v>
      </c>
      <c r="E88" s="102">
        <v>66.400000000000006</v>
      </c>
      <c r="F88" s="102">
        <v>66.099999999999994</v>
      </c>
      <c r="G88" s="102">
        <v>66</v>
      </c>
      <c r="H88" s="102">
        <v>66.8</v>
      </c>
      <c r="I88" s="102">
        <v>65.599999999999994</v>
      </c>
      <c r="J88" s="102">
        <v>65.5</v>
      </c>
      <c r="K88" s="102">
        <v>65.400000000000006</v>
      </c>
      <c r="L88" s="102">
        <v>64.599999999999994</v>
      </c>
      <c r="M88" s="102">
        <v>64.7</v>
      </c>
      <c r="N88" s="102">
        <v>64.599999999999994</v>
      </c>
      <c r="O88" s="102">
        <v>66</v>
      </c>
      <c r="P88" s="102">
        <v>65.900000000000006</v>
      </c>
      <c r="Q88" s="102">
        <v>65</v>
      </c>
      <c r="R88" s="102">
        <v>65.2</v>
      </c>
      <c r="S88" s="102">
        <v>64.3</v>
      </c>
      <c r="T88" s="102">
        <v>65.7</v>
      </c>
      <c r="U88" s="102">
        <v>66</v>
      </c>
      <c r="V88" s="102">
        <v>66.2</v>
      </c>
      <c r="W88" s="102">
        <v>65.2</v>
      </c>
      <c r="X88" s="102">
        <v>65.400000000000006</v>
      </c>
      <c r="Y88" s="102">
        <v>64.900000000000006</v>
      </c>
      <c r="Z88" s="102">
        <v>65.599999999999994</v>
      </c>
      <c r="AA88" s="102">
        <v>65.599999999999994</v>
      </c>
      <c r="AB88" s="102">
        <v>65.3</v>
      </c>
      <c r="AC88" s="102">
        <v>65.3</v>
      </c>
      <c r="AD88" s="102">
        <v>65.599999999999994</v>
      </c>
      <c r="AE88" s="102">
        <v>66.5</v>
      </c>
      <c r="AF88" s="103">
        <v>67</v>
      </c>
      <c r="AG88" s="104"/>
      <c r="AH88" s="51">
        <f t="shared" si="20"/>
        <v>67.099999999999994</v>
      </c>
      <c r="AI88" s="52">
        <f t="shared" si="21"/>
        <v>64.3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 t="shared" ref="B90:AF90" si="25">SUM(B14,B17,B20:B21,B39,B41:B42,B44,B46,B91:B94,B98,B104,B110,B119,B121,B133,B140,B143:B144,B151,B153,B155,B159:B161,B163:B165,B170,B176:B177,B179:B181,B189,B194)</f>
        <v>151.04</v>
      </c>
      <c r="C90" s="109">
        <f t="shared" si="25"/>
        <v>152.73999999999998</v>
      </c>
      <c r="D90" s="109">
        <f t="shared" si="25"/>
        <v>140.04</v>
      </c>
      <c r="E90" s="109">
        <f t="shared" si="25"/>
        <v>141.44</v>
      </c>
      <c r="F90" s="109">
        <f t="shared" si="25"/>
        <v>147.14000000000001</v>
      </c>
      <c r="G90" s="109">
        <f t="shared" si="25"/>
        <v>161.54</v>
      </c>
      <c r="H90" s="109">
        <f t="shared" si="25"/>
        <v>183.73999999999998</v>
      </c>
      <c r="I90" s="109">
        <f t="shared" si="25"/>
        <v>206.44</v>
      </c>
      <c r="J90" s="109">
        <f t="shared" si="25"/>
        <v>229.94</v>
      </c>
      <c r="K90" s="109">
        <f t="shared" si="25"/>
        <v>255.14</v>
      </c>
      <c r="L90" s="109">
        <f t="shared" si="25"/>
        <v>269.84000000000003</v>
      </c>
      <c r="M90" s="109">
        <f t="shared" si="25"/>
        <v>266.04000000000002</v>
      </c>
      <c r="N90" s="109">
        <f t="shared" si="25"/>
        <v>254.64</v>
      </c>
      <c r="O90" s="109">
        <f t="shared" si="25"/>
        <v>229.14</v>
      </c>
      <c r="P90" s="109">
        <f t="shared" si="25"/>
        <v>232.44</v>
      </c>
      <c r="Q90" s="109">
        <f t="shared" si="25"/>
        <v>228.14</v>
      </c>
      <c r="R90" s="109">
        <f t="shared" si="25"/>
        <v>234.93999999999997</v>
      </c>
      <c r="S90" s="109">
        <f t="shared" si="25"/>
        <v>222.44</v>
      </c>
      <c r="T90" s="109">
        <f t="shared" si="25"/>
        <v>230.33999999999997</v>
      </c>
      <c r="U90" s="109">
        <f t="shared" si="25"/>
        <v>226.14</v>
      </c>
      <c r="V90" s="109">
        <f t="shared" si="25"/>
        <v>245.04</v>
      </c>
      <c r="W90" s="109">
        <f t="shared" si="25"/>
        <v>254.33999999999997</v>
      </c>
      <c r="X90" s="109">
        <f t="shared" si="25"/>
        <v>284.04000000000002</v>
      </c>
      <c r="Y90" s="109">
        <f t="shared" si="25"/>
        <v>322.94000000000005</v>
      </c>
      <c r="Z90" s="109">
        <f t="shared" si="25"/>
        <v>323.04000000000002</v>
      </c>
      <c r="AA90" s="109">
        <f t="shared" si="25"/>
        <v>284.94</v>
      </c>
      <c r="AB90" s="109">
        <f t="shared" si="25"/>
        <v>265.74</v>
      </c>
      <c r="AC90" s="109">
        <f t="shared" si="25"/>
        <v>264.74</v>
      </c>
      <c r="AD90" s="109">
        <f t="shared" si="25"/>
        <v>206.73999999999998</v>
      </c>
      <c r="AE90" s="109">
        <f t="shared" si="25"/>
        <v>173.73999999999998</v>
      </c>
      <c r="AF90" s="109">
        <f t="shared" si="25"/>
        <v>154.73999999999998</v>
      </c>
      <c r="AG90" s="110"/>
      <c r="AH90" s="51">
        <f>MAX(B90:AF90)</f>
        <v>323.04000000000002</v>
      </c>
      <c r="AI90" s="52">
        <f>MIN(B90:AF90)</f>
        <v>140.04</v>
      </c>
    </row>
    <row r="91" spans="1:88" x14ac:dyDescent="0.25">
      <c r="A91" s="111" t="s">
        <v>58</v>
      </c>
      <c r="B91" s="113">
        <v>13.6</v>
      </c>
      <c r="C91" s="79">
        <v>15.2</v>
      </c>
      <c r="D91" s="79">
        <v>15.6</v>
      </c>
      <c r="E91" s="79">
        <v>2.6</v>
      </c>
      <c r="F91" s="112">
        <v>2.8</v>
      </c>
      <c r="G91" s="112">
        <v>11</v>
      </c>
      <c r="H91" s="112">
        <v>10.1</v>
      </c>
      <c r="I91" s="112">
        <v>20</v>
      </c>
      <c r="J91" s="112">
        <v>26</v>
      </c>
      <c r="K91" s="112">
        <v>23</v>
      </c>
      <c r="L91" s="49">
        <v>16.3</v>
      </c>
      <c r="M91" s="112">
        <v>17</v>
      </c>
      <c r="N91" s="112">
        <v>20.9</v>
      </c>
      <c r="O91" s="112">
        <v>17</v>
      </c>
      <c r="P91" s="112">
        <v>32.5</v>
      </c>
      <c r="Q91" s="112">
        <v>17.7</v>
      </c>
      <c r="R91" s="112">
        <v>19.5</v>
      </c>
      <c r="S91" s="49">
        <v>-2.6</v>
      </c>
      <c r="T91" s="49">
        <v>11.9</v>
      </c>
      <c r="U91" s="112">
        <v>16.8</v>
      </c>
      <c r="V91" s="112">
        <v>23.8</v>
      </c>
      <c r="W91" s="112">
        <v>18.8</v>
      </c>
      <c r="X91" s="112">
        <v>23.5</v>
      </c>
      <c r="Y91" s="112">
        <v>10.9</v>
      </c>
      <c r="Z91" s="112">
        <v>11.9</v>
      </c>
      <c r="AA91" s="49">
        <v>21</v>
      </c>
      <c r="AB91" s="49">
        <v>12</v>
      </c>
      <c r="AC91" s="49">
        <v>15</v>
      </c>
      <c r="AD91" s="49">
        <v>14</v>
      </c>
      <c r="AE91" s="49">
        <v>9</v>
      </c>
      <c r="AF91" s="113">
        <v>5</v>
      </c>
      <c r="AG91" s="114">
        <v>75</v>
      </c>
      <c r="AH91" s="51">
        <f>IF(ABS(MAX(B91:AF91))&gt;ABS(MIN(B91:AF91)),MAX(B91:AF91),MIN(B91:AF91))</f>
        <v>32.5</v>
      </c>
      <c r="AI91" s="115">
        <f>INDEX($B$9:$AF$9,1,MATCH(AH91,B91:AF91,0))</f>
        <v>0.5</v>
      </c>
    </row>
    <row r="92" spans="1:88" x14ac:dyDescent="0.25">
      <c r="A92" s="116" t="s">
        <v>59</v>
      </c>
      <c r="B92" s="117">
        <v>-53</v>
      </c>
      <c r="C92" s="80">
        <v>-50</v>
      </c>
      <c r="D92" s="80">
        <v>-59</v>
      </c>
      <c r="E92" s="80">
        <v>-49</v>
      </c>
      <c r="F92" s="80">
        <v>-42</v>
      </c>
      <c r="G92" s="80">
        <v>-35</v>
      </c>
      <c r="H92" s="80">
        <v>-22</v>
      </c>
      <c r="I92" s="80">
        <v>-9</v>
      </c>
      <c r="J92" s="80">
        <v>5</v>
      </c>
      <c r="K92" s="80">
        <v>-31</v>
      </c>
      <c r="L92" s="80">
        <v>-23</v>
      </c>
      <c r="M92" s="80">
        <v>-25</v>
      </c>
      <c r="N92" s="80">
        <f>-14-15.9</f>
        <v>-29.9</v>
      </c>
      <c r="O92" s="80">
        <v>-45</v>
      </c>
      <c r="P92" s="80">
        <v>-45</v>
      </c>
      <c r="Q92" s="80">
        <v>-47</v>
      </c>
      <c r="R92" s="80">
        <v>-45.5</v>
      </c>
      <c r="S92" s="80">
        <v>-51</v>
      </c>
      <c r="T92" s="80">
        <v>-37</v>
      </c>
      <c r="U92" s="80">
        <v>-38</v>
      </c>
      <c r="V92" s="80">
        <v>-35</v>
      </c>
      <c r="W92" s="80">
        <v>-30</v>
      </c>
      <c r="X92" s="80">
        <v>-20</v>
      </c>
      <c r="Y92" s="80">
        <v>-10</v>
      </c>
      <c r="Z92" s="80">
        <v>-5</v>
      </c>
      <c r="AA92" s="67">
        <v>-33</v>
      </c>
      <c r="AB92" s="67">
        <v>-36</v>
      </c>
      <c r="AC92" s="67">
        <v>-38</v>
      </c>
      <c r="AD92" s="67">
        <v>-62</v>
      </c>
      <c r="AE92" s="67">
        <v>-73</v>
      </c>
      <c r="AF92" s="117">
        <v>-69</v>
      </c>
      <c r="AG92" s="114">
        <v>240</v>
      </c>
      <c r="AH92" s="51">
        <f>IF(ABS(MAX(B92:AF92))&gt;ABS(MIN(B92:AF92)),MAX(B92:AF92),MIN(B92:AF92))</f>
        <v>-73</v>
      </c>
      <c r="AI92" s="115">
        <f>INDEX($B$9:$AF$9,1,MATCH(AH92,B92:AF92,0))</f>
        <v>0.95833333333333304</v>
      </c>
    </row>
    <row r="93" spans="1:88" x14ac:dyDescent="0.25">
      <c r="A93" s="116" t="s">
        <v>60</v>
      </c>
      <c r="B93" s="117">
        <v>-0.5</v>
      </c>
      <c r="C93" s="80">
        <v>-3.4</v>
      </c>
      <c r="D93" s="80">
        <v>-7.5</v>
      </c>
      <c r="E93" s="80">
        <v>-3.1</v>
      </c>
      <c r="F93" s="80">
        <v>-4.5999999999999996</v>
      </c>
      <c r="G93" s="80">
        <v>-5.4</v>
      </c>
      <c r="H93" s="80">
        <v>4.7</v>
      </c>
      <c r="I93" s="80">
        <v>4.5</v>
      </c>
      <c r="J93" s="80">
        <v>8</v>
      </c>
      <c r="K93" s="80">
        <v>0</v>
      </c>
      <c r="L93" s="80">
        <v>2.5</v>
      </c>
      <c r="M93" s="80">
        <v>8</v>
      </c>
      <c r="N93" s="80">
        <v>6.4</v>
      </c>
      <c r="O93" s="80">
        <v>-1.1000000000000001</v>
      </c>
      <c r="P93" s="80">
        <v>3.5</v>
      </c>
      <c r="Q93" s="80">
        <v>0.5</v>
      </c>
      <c r="R93" s="80">
        <v>1.6</v>
      </c>
      <c r="S93" s="80">
        <v>1.2</v>
      </c>
      <c r="T93" s="80">
        <v>1.6</v>
      </c>
      <c r="U93" s="80">
        <v>-2.4</v>
      </c>
      <c r="V93" s="80">
        <v>6.1</v>
      </c>
      <c r="W93" s="80">
        <v>4.5999999999999996</v>
      </c>
      <c r="X93" s="80">
        <v>10.3</v>
      </c>
      <c r="Y93" s="80">
        <v>26.4</v>
      </c>
      <c r="Z93" s="80">
        <v>28.9</v>
      </c>
      <c r="AA93" s="67">
        <v>15</v>
      </c>
      <c r="AB93" s="67">
        <v>6</v>
      </c>
      <c r="AC93" s="67">
        <v>9</v>
      </c>
      <c r="AD93" s="67">
        <v>-4</v>
      </c>
      <c r="AE93" s="67">
        <v>-7</v>
      </c>
      <c r="AF93" s="117">
        <v>-4</v>
      </c>
      <c r="AG93" s="114">
        <v>60</v>
      </c>
      <c r="AH93" s="51">
        <f>IF(ABS(MAX(B93:AF93))&gt;ABS(MIN(B93:AF93)),MAX(B93:AF93),MIN(B93:AF93))</f>
        <v>28.9</v>
      </c>
      <c r="AI93" s="115">
        <f>INDEX($B$9:$AF$9,1,MATCH(AH93,B93:AF93,0))</f>
        <v>0.8125</v>
      </c>
    </row>
    <row r="94" spans="1:88" x14ac:dyDescent="0.25">
      <c r="A94" s="118" t="s">
        <v>213</v>
      </c>
      <c r="B94" s="120">
        <v>0</v>
      </c>
      <c r="C94" s="82">
        <v>0</v>
      </c>
      <c r="D94" s="82">
        <v>0</v>
      </c>
      <c r="E94" s="82">
        <v>0</v>
      </c>
      <c r="F94" s="82">
        <v>0</v>
      </c>
      <c r="G94" s="82">
        <v>0</v>
      </c>
      <c r="H94" s="82">
        <v>0</v>
      </c>
      <c r="I94" s="82">
        <v>0</v>
      </c>
      <c r="J94" s="82">
        <v>0</v>
      </c>
      <c r="K94" s="82">
        <v>72.2</v>
      </c>
      <c r="L94" s="82">
        <v>83.1</v>
      </c>
      <c r="M94" s="82">
        <v>75</v>
      </c>
      <c r="N94" s="82">
        <v>66</v>
      </c>
      <c r="O94" s="82">
        <v>67</v>
      </c>
      <c r="P94" s="82">
        <v>50.2</v>
      </c>
      <c r="Q94" s="82">
        <v>65.7</v>
      </c>
      <c r="R94" s="82">
        <v>67.099999999999994</v>
      </c>
      <c r="S94" s="82">
        <v>82.6</v>
      </c>
      <c r="T94" s="82">
        <v>61.6</v>
      </c>
      <c r="U94" s="82">
        <v>57.5</v>
      </c>
      <c r="V94" s="82">
        <v>57.9</v>
      </c>
      <c r="W94" s="82">
        <v>68.7</v>
      </c>
      <c r="X94" s="82">
        <v>78</v>
      </c>
      <c r="Y94" s="82">
        <v>99.9</v>
      </c>
      <c r="Z94" s="82">
        <v>91.3</v>
      </c>
      <c r="AA94" s="119">
        <v>86</v>
      </c>
      <c r="AB94" s="119">
        <v>89</v>
      </c>
      <c r="AC94" s="119">
        <v>84</v>
      </c>
      <c r="AD94" s="119">
        <v>64</v>
      </c>
      <c r="AE94" s="119">
        <v>50</v>
      </c>
      <c r="AF94" s="120">
        <v>28</v>
      </c>
      <c r="AG94" s="121">
        <v>120</v>
      </c>
      <c r="AH94" s="51">
        <f>IF(ABS(MAX(B94:AF94))&gt;ABS(MIN(B94:AF94)),MAX(B94:AF94),MIN(B94:AF94))</f>
        <v>99.9</v>
      </c>
      <c r="AI94" s="115">
        <f>INDEX($B$9:$AF$9,1,MATCH(AH94,B94:AF94,0))</f>
        <v>0.79166666666666663</v>
      </c>
    </row>
    <row r="95" spans="1:88" ht="15.75" thickBot="1" x14ac:dyDescent="0.3">
      <c r="A95" s="118" t="s">
        <v>61</v>
      </c>
      <c r="B95" s="120">
        <v>60.5</v>
      </c>
      <c r="C95" s="82">
        <v>68.599999999999994</v>
      </c>
      <c r="D95" s="82">
        <v>63.4</v>
      </c>
      <c r="E95" s="82">
        <v>76</v>
      </c>
      <c r="F95" s="82">
        <v>79.3</v>
      </c>
      <c r="G95" s="82">
        <v>71</v>
      </c>
      <c r="H95" s="82">
        <v>74.2</v>
      </c>
      <c r="I95" s="82">
        <v>79.2</v>
      </c>
      <c r="J95" s="82">
        <v>85</v>
      </c>
      <c r="K95" s="82">
        <v>62.6</v>
      </c>
      <c r="L95" s="82">
        <v>74.7</v>
      </c>
      <c r="M95" s="82">
        <v>69</v>
      </c>
      <c r="N95" s="82">
        <v>65</v>
      </c>
      <c r="O95" s="82">
        <v>63.3</v>
      </c>
      <c r="P95" s="82">
        <v>51</v>
      </c>
      <c r="Q95" s="82">
        <v>67.400000000000006</v>
      </c>
      <c r="R95" s="82">
        <v>65.400000000000006</v>
      </c>
      <c r="S95" s="82">
        <v>82.3</v>
      </c>
      <c r="T95" s="82">
        <v>54.2</v>
      </c>
      <c r="U95" s="82">
        <v>51.5</v>
      </c>
      <c r="V95" s="82">
        <v>49.2</v>
      </c>
      <c r="W95" s="82">
        <v>60.4</v>
      </c>
      <c r="X95" s="82">
        <v>61.7</v>
      </c>
      <c r="Y95" s="82">
        <v>79.3</v>
      </c>
      <c r="Z95" s="82">
        <v>66.7</v>
      </c>
      <c r="AA95" s="119">
        <v>65</v>
      </c>
      <c r="AB95" s="119">
        <v>72</v>
      </c>
      <c r="AC95" s="119">
        <v>68</v>
      </c>
      <c r="AD95" s="119">
        <v>61</v>
      </c>
      <c r="AE95" s="119">
        <v>54</v>
      </c>
      <c r="AF95" s="120">
        <v>29</v>
      </c>
      <c r="AG95" s="121"/>
      <c r="AH95" s="51">
        <f>IF(ABS(MAX(B95:AF95))&gt;ABS(MIN(B95:AF95)),MAX(B95:AF95),MIN(B95:AF95))</f>
        <v>85</v>
      </c>
      <c r="AI95" s="115">
        <f>INDEX($B$9:$AF$9,1,MATCH(AH95,B95:AF95,0))</f>
        <v>0.29166666666666669</v>
      </c>
    </row>
    <row r="96" spans="1:88" ht="15.75" thickBot="1" x14ac:dyDescent="0.3">
      <c r="A96" s="122" t="s">
        <v>62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101</v>
      </c>
      <c r="B97" s="50">
        <v>9.9</v>
      </c>
      <c r="C97" s="127">
        <f t="shared" ref="C97:R102" si="26">B97</f>
        <v>9.9</v>
      </c>
      <c r="D97" s="127">
        <f t="shared" si="26"/>
        <v>9.9</v>
      </c>
      <c r="E97" s="127">
        <f t="shared" si="26"/>
        <v>9.9</v>
      </c>
      <c r="F97" s="127">
        <f t="shared" si="26"/>
        <v>9.9</v>
      </c>
      <c r="G97" s="127">
        <f t="shared" si="26"/>
        <v>9.9</v>
      </c>
      <c r="H97" s="127">
        <f t="shared" si="26"/>
        <v>9.9</v>
      </c>
      <c r="I97" s="127">
        <f t="shared" si="26"/>
        <v>9.9</v>
      </c>
      <c r="J97" s="127">
        <f t="shared" si="26"/>
        <v>9.9</v>
      </c>
      <c r="K97" s="127">
        <f t="shared" si="26"/>
        <v>9.9</v>
      </c>
      <c r="L97" s="127">
        <f t="shared" si="26"/>
        <v>9.9</v>
      </c>
      <c r="M97" s="127">
        <f t="shared" si="26"/>
        <v>9.9</v>
      </c>
      <c r="N97" s="127">
        <f t="shared" si="26"/>
        <v>9.9</v>
      </c>
      <c r="O97" s="127">
        <f t="shared" si="26"/>
        <v>9.9</v>
      </c>
      <c r="P97" s="127">
        <f t="shared" si="26"/>
        <v>9.9</v>
      </c>
      <c r="Q97" s="127">
        <f t="shared" si="26"/>
        <v>9.9</v>
      </c>
      <c r="R97" s="127">
        <f t="shared" si="26"/>
        <v>9.9</v>
      </c>
      <c r="S97" s="127">
        <f t="shared" ref="S97:AF102" si="27">R97</f>
        <v>9.9</v>
      </c>
      <c r="T97" s="127">
        <f t="shared" si="27"/>
        <v>9.9</v>
      </c>
      <c r="U97" s="127">
        <f t="shared" si="27"/>
        <v>9.9</v>
      </c>
      <c r="V97" s="127">
        <f t="shared" si="27"/>
        <v>9.9</v>
      </c>
      <c r="W97" s="127">
        <f t="shared" si="27"/>
        <v>9.9</v>
      </c>
      <c r="X97" s="127">
        <f t="shared" si="27"/>
        <v>9.9</v>
      </c>
      <c r="Y97" s="127">
        <f t="shared" si="27"/>
        <v>9.9</v>
      </c>
      <c r="Z97" s="127">
        <f t="shared" si="27"/>
        <v>9.9</v>
      </c>
      <c r="AA97" s="127">
        <f t="shared" si="27"/>
        <v>9.9</v>
      </c>
      <c r="AB97" s="127">
        <f t="shared" si="27"/>
        <v>9.9</v>
      </c>
      <c r="AC97" s="127">
        <f t="shared" si="27"/>
        <v>9.9</v>
      </c>
      <c r="AD97" s="127">
        <f t="shared" si="27"/>
        <v>9.9</v>
      </c>
      <c r="AE97" s="127">
        <f t="shared" si="27"/>
        <v>9.9</v>
      </c>
      <c r="AF97" s="127">
        <f t="shared" si="27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102</v>
      </c>
      <c r="B98" s="128">
        <v>9.6</v>
      </c>
      <c r="C98" s="129">
        <f t="shared" si="26"/>
        <v>9.6</v>
      </c>
      <c r="D98" s="129">
        <f t="shared" si="26"/>
        <v>9.6</v>
      </c>
      <c r="E98" s="129">
        <f t="shared" si="26"/>
        <v>9.6</v>
      </c>
      <c r="F98" s="129">
        <f t="shared" si="26"/>
        <v>9.6</v>
      </c>
      <c r="G98" s="129">
        <f t="shared" si="26"/>
        <v>9.6</v>
      </c>
      <c r="H98" s="129">
        <f t="shared" si="26"/>
        <v>9.6</v>
      </c>
      <c r="I98" s="129">
        <f t="shared" si="26"/>
        <v>9.6</v>
      </c>
      <c r="J98" s="129">
        <f t="shared" si="26"/>
        <v>9.6</v>
      </c>
      <c r="K98" s="129">
        <f t="shared" si="26"/>
        <v>9.6</v>
      </c>
      <c r="L98" s="129">
        <f t="shared" si="26"/>
        <v>9.6</v>
      </c>
      <c r="M98" s="129">
        <f t="shared" si="26"/>
        <v>9.6</v>
      </c>
      <c r="N98" s="129">
        <f t="shared" si="26"/>
        <v>9.6</v>
      </c>
      <c r="O98" s="129">
        <f t="shared" si="26"/>
        <v>9.6</v>
      </c>
      <c r="P98" s="129">
        <f t="shared" si="26"/>
        <v>9.6</v>
      </c>
      <c r="Q98" s="129">
        <f t="shared" si="26"/>
        <v>9.6</v>
      </c>
      <c r="R98" s="129">
        <f t="shared" si="26"/>
        <v>9.6</v>
      </c>
      <c r="S98" s="129">
        <f t="shared" si="27"/>
        <v>9.6</v>
      </c>
      <c r="T98" s="129">
        <f t="shared" si="27"/>
        <v>9.6</v>
      </c>
      <c r="U98" s="129">
        <f t="shared" si="27"/>
        <v>9.6</v>
      </c>
      <c r="V98" s="129">
        <f t="shared" si="27"/>
        <v>9.6</v>
      </c>
      <c r="W98" s="129">
        <f t="shared" si="27"/>
        <v>9.6</v>
      </c>
      <c r="X98" s="129">
        <f t="shared" si="27"/>
        <v>9.6</v>
      </c>
      <c r="Y98" s="129">
        <f t="shared" si="27"/>
        <v>9.6</v>
      </c>
      <c r="Z98" s="129">
        <f t="shared" si="27"/>
        <v>9.6</v>
      </c>
      <c r="AA98" s="129">
        <f t="shared" si="27"/>
        <v>9.6</v>
      </c>
      <c r="AB98" s="129">
        <f t="shared" si="27"/>
        <v>9.6</v>
      </c>
      <c r="AC98" s="129">
        <f t="shared" si="27"/>
        <v>9.6</v>
      </c>
      <c r="AD98" s="129">
        <f t="shared" si="27"/>
        <v>9.6</v>
      </c>
      <c r="AE98" s="129">
        <f t="shared" si="27"/>
        <v>9.6</v>
      </c>
      <c r="AF98" s="129">
        <f t="shared" si="27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103</v>
      </c>
      <c r="B99" s="128">
        <v>9.98</v>
      </c>
      <c r="C99" s="129">
        <f t="shared" si="26"/>
        <v>9.98</v>
      </c>
      <c r="D99" s="129">
        <f t="shared" si="26"/>
        <v>9.98</v>
      </c>
      <c r="E99" s="129">
        <f t="shared" si="26"/>
        <v>9.98</v>
      </c>
      <c r="F99" s="129">
        <f t="shared" si="26"/>
        <v>9.98</v>
      </c>
      <c r="G99" s="129">
        <f t="shared" si="26"/>
        <v>9.98</v>
      </c>
      <c r="H99" s="129">
        <f t="shared" si="26"/>
        <v>9.98</v>
      </c>
      <c r="I99" s="129">
        <f t="shared" si="26"/>
        <v>9.98</v>
      </c>
      <c r="J99" s="129">
        <f t="shared" si="26"/>
        <v>9.98</v>
      </c>
      <c r="K99" s="129">
        <f t="shared" si="26"/>
        <v>9.98</v>
      </c>
      <c r="L99" s="129">
        <f t="shared" si="26"/>
        <v>9.98</v>
      </c>
      <c r="M99" s="129">
        <f t="shared" si="26"/>
        <v>9.98</v>
      </c>
      <c r="N99" s="129">
        <f t="shared" si="26"/>
        <v>9.98</v>
      </c>
      <c r="O99" s="129">
        <f t="shared" si="26"/>
        <v>9.98</v>
      </c>
      <c r="P99" s="129">
        <f t="shared" si="26"/>
        <v>9.98</v>
      </c>
      <c r="Q99" s="129">
        <f t="shared" si="26"/>
        <v>9.98</v>
      </c>
      <c r="R99" s="129">
        <f t="shared" si="26"/>
        <v>9.98</v>
      </c>
      <c r="S99" s="129">
        <f t="shared" si="27"/>
        <v>9.98</v>
      </c>
      <c r="T99" s="129">
        <f t="shared" si="27"/>
        <v>9.98</v>
      </c>
      <c r="U99" s="129">
        <f t="shared" si="27"/>
        <v>9.98</v>
      </c>
      <c r="V99" s="129">
        <f t="shared" si="27"/>
        <v>9.98</v>
      </c>
      <c r="W99" s="129">
        <f t="shared" si="27"/>
        <v>9.98</v>
      </c>
      <c r="X99" s="129">
        <f t="shared" si="27"/>
        <v>9.98</v>
      </c>
      <c r="Y99" s="129">
        <f t="shared" si="27"/>
        <v>9.98</v>
      </c>
      <c r="Z99" s="129">
        <f t="shared" si="27"/>
        <v>9.98</v>
      </c>
      <c r="AA99" s="129">
        <f t="shared" si="27"/>
        <v>9.98</v>
      </c>
      <c r="AB99" s="129">
        <f t="shared" si="27"/>
        <v>9.98</v>
      </c>
      <c r="AC99" s="129">
        <f t="shared" si="27"/>
        <v>9.98</v>
      </c>
      <c r="AD99" s="129">
        <f t="shared" si="27"/>
        <v>9.98</v>
      </c>
      <c r="AE99" s="129">
        <f t="shared" si="27"/>
        <v>9.98</v>
      </c>
      <c r="AF99" s="129">
        <f t="shared" si="27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104</v>
      </c>
      <c r="B100" s="128">
        <v>9.1</v>
      </c>
      <c r="C100" s="129">
        <f t="shared" si="26"/>
        <v>9.1</v>
      </c>
      <c r="D100" s="129">
        <f t="shared" si="26"/>
        <v>9.1</v>
      </c>
      <c r="E100" s="129">
        <f t="shared" si="26"/>
        <v>9.1</v>
      </c>
      <c r="F100" s="129">
        <f t="shared" si="26"/>
        <v>9.1</v>
      </c>
      <c r="G100" s="129">
        <f t="shared" si="26"/>
        <v>9.1</v>
      </c>
      <c r="H100" s="129">
        <f t="shared" si="26"/>
        <v>9.1</v>
      </c>
      <c r="I100" s="129">
        <f t="shared" si="26"/>
        <v>9.1</v>
      </c>
      <c r="J100" s="129">
        <f t="shared" si="26"/>
        <v>9.1</v>
      </c>
      <c r="K100" s="129">
        <f t="shared" si="26"/>
        <v>9.1</v>
      </c>
      <c r="L100" s="129">
        <f t="shared" si="26"/>
        <v>9.1</v>
      </c>
      <c r="M100" s="129">
        <f t="shared" si="26"/>
        <v>9.1</v>
      </c>
      <c r="N100" s="129">
        <f t="shared" si="26"/>
        <v>9.1</v>
      </c>
      <c r="O100" s="129">
        <f t="shared" si="26"/>
        <v>9.1</v>
      </c>
      <c r="P100" s="129">
        <f t="shared" si="26"/>
        <v>9.1</v>
      </c>
      <c r="Q100" s="129">
        <f t="shared" si="26"/>
        <v>9.1</v>
      </c>
      <c r="R100" s="129">
        <f t="shared" si="26"/>
        <v>9.1</v>
      </c>
      <c r="S100" s="129">
        <f t="shared" si="27"/>
        <v>9.1</v>
      </c>
      <c r="T100" s="129">
        <f t="shared" si="27"/>
        <v>9.1</v>
      </c>
      <c r="U100" s="129">
        <f t="shared" si="27"/>
        <v>9.1</v>
      </c>
      <c r="V100" s="129">
        <f t="shared" si="27"/>
        <v>9.1</v>
      </c>
      <c r="W100" s="129">
        <f t="shared" si="27"/>
        <v>9.1</v>
      </c>
      <c r="X100" s="129">
        <f t="shared" si="27"/>
        <v>9.1</v>
      </c>
      <c r="Y100" s="129">
        <f t="shared" si="27"/>
        <v>9.1</v>
      </c>
      <c r="Z100" s="129">
        <f t="shared" si="27"/>
        <v>9.1</v>
      </c>
      <c r="AA100" s="129">
        <f t="shared" si="27"/>
        <v>9.1</v>
      </c>
      <c r="AB100" s="129">
        <f t="shared" si="27"/>
        <v>9.1</v>
      </c>
      <c r="AC100" s="129">
        <f t="shared" si="27"/>
        <v>9.1</v>
      </c>
      <c r="AD100" s="129">
        <f t="shared" si="27"/>
        <v>9.1</v>
      </c>
      <c r="AE100" s="129">
        <f t="shared" si="27"/>
        <v>9.1</v>
      </c>
      <c r="AF100" s="129">
        <f t="shared" si="27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105</v>
      </c>
      <c r="B101" s="128">
        <v>9.18</v>
      </c>
      <c r="C101" s="129">
        <f t="shared" si="26"/>
        <v>9.18</v>
      </c>
      <c r="D101" s="129">
        <f t="shared" si="26"/>
        <v>9.18</v>
      </c>
      <c r="E101" s="129">
        <f t="shared" si="26"/>
        <v>9.18</v>
      </c>
      <c r="F101" s="129">
        <f t="shared" si="26"/>
        <v>9.18</v>
      </c>
      <c r="G101" s="129">
        <f t="shared" si="26"/>
        <v>9.18</v>
      </c>
      <c r="H101" s="129">
        <f t="shared" si="26"/>
        <v>9.18</v>
      </c>
      <c r="I101" s="129">
        <f t="shared" si="26"/>
        <v>9.18</v>
      </c>
      <c r="J101" s="129">
        <f t="shared" si="26"/>
        <v>9.18</v>
      </c>
      <c r="K101" s="129">
        <f t="shared" si="26"/>
        <v>9.18</v>
      </c>
      <c r="L101" s="129">
        <f t="shared" si="26"/>
        <v>9.18</v>
      </c>
      <c r="M101" s="129">
        <f t="shared" si="26"/>
        <v>9.18</v>
      </c>
      <c r="N101" s="129">
        <f t="shared" si="26"/>
        <v>9.18</v>
      </c>
      <c r="O101" s="129">
        <f t="shared" si="26"/>
        <v>9.18</v>
      </c>
      <c r="P101" s="129">
        <f t="shared" si="26"/>
        <v>9.18</v>
      </c>
      <c r="Q101" s="129">
        <f t="shared" si="26"/>
        <v>9.18</v>
      </c>
      <c r="R101" s="129">
        <f t="shared" si="26"/>
        <v>9.18</v>
      </c>
      <c r="S101" s="129">
        <f t="shared" si="27"/>
        <v>9.18</v>
      </c>
      <c r="T101" s="129">
        <f t="shared" si="27"/>
        <v>9.18</v>
      </c>
      <c r="U101" s="129">
        <f t="shared" si="27"/>
        <v>9.18</v>
      </c>
      <c r="V101" s="129">
        <f t="shared" si="27"/>
        <v>9.18</v>
      </c>
      <c r="W101" s="129">
        <f t="shared" si="27"/>
        <v>9.18</v>
      </c>
      <c r="X101" s="129">
        <f t="shared" si="27"/>
        <v>9.18</v>
      </c>
      <c r="Y101" s="129">
        <f t="shared" si="27"/>
        <v>9.18</v>
      </c>
      <c r="Z101" s="129">
        <f t="shared" si="27"/>
        <v>9.18</v>
      </c>
      <c r="AA101" s="129">
        <f t="shared" si="27"/>
        <v>9.18</v>
      </c>
      <c r="AB101" s="129">
        <f t="shared" si="27"/>
        <v>9.18</v>
      </c>
      <c r="AC101" s="129">
        <f t="shared" si="27"/>
        <v>9.18</v>
      </c>
      <c r="AD101" s="129">
        <f t="shared" si="27"/>
        <v>9.18</v>
      </c>
      <c r="AE101" s="129">
        <f t="shared" si="27"/>
        <v>9.18</v>
      </c>
      <c r="AF101" s="129">
        <f t="shared" si="27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106</v>
      </c>
      <c r="B102" s="128">
        <v>7</v>
      </c>
      <c r="C102" s="129">
        <f t="shared" si="26"/>
        <v>7</v>
      </c>
      <c r="D102" s="129">
        <f t="shared" si="26"/>
        <v>7</v>
      </c>
      <c r="E102" s="129">
        <f t="shared" si="26"/>
        <v>7</v>
      </c>
      <c r="F102" s="129">
        <f t="shared" si="26"/>
        <v>7</v>
      </c>
      <c r="G102" s="129">
        <f t="shared" si="26"/>
        <v>7</v>
      </c>
      <c r="H102" s="129">
        <f t="shared" si="26"/>
        <v>7</v>
      </c>
      <c r="I102" s="129">
        <f t="shared" si="26"/>
        <v>7</v>
      </c>
      <c r="J102" s="129">
        <f t="shared" si="26"/>
        <v>7</v>
      </c>
      <c r="K102" s="129">
        <f t="shared" si="26"/>
        <v>7</v>
      </c>
      <c r="L102" s="129">
        <f t="shared" si="26"/>
        <v>7</v>
      </c>
      <c r="M102" s="129">
        <f t="shared" si="26"/>
        <v>7</v>
      </c>
      <c r="N102" s="129">
        <f t="shared" si="26"/>
        <v>7</v>
      </c>
      <c r="O102" s="129">
        <f t="shared" si="26"/>
        <v>7</v>
      </c>
      <c r="P102" s="129">
        <f t="shared" si="26"/>
        <v>7</v>
      </c>
      <c r="Q102" s="129">
        <f t="shared" si="26"/>
        <v>7</v>
      </c>
      <c r="R102" s="129">
        <f t="shared" si="26"/>
        <v>7</v>
      </c>
      <c r="S102" s="129">
        <f t="shared" si="27"/>
        <v>7</v>
      </c>
      <c r="T102" s="129">
        <f t="shared" si="27"/>
        <v>7</v>
      </c>
      <c r="U102" s="129">
        <f t="shared" si="27"/>
        <v>7</v>
      </c>
      <c r="V102" s="129">
        <f t="shared" si="27"/>
        <v>7</v>
      </c>
      <c r="W102" s="129">
        <f t="shared" si="27"/>
        <v>7</v>
      </c>
      <c r="X102" s="129">
        <f t="shared" si="27"/>
        <v>7</v>
      </c>
      <c r="Y102" s="129">
        <f t="shared" si="27"/>
        <v>7</v>
      </c>
      <c r="Z102" s="129">
        <f t="shared" si="27"/>
        <v>7</v>
      </c>
      <c r="AA102" s="129">
        <f t="shared" si="27"/>
        <v>7</v>
      </c>
      <c r="AB102" s="129">
        <f t="shared" si="27"/>
        <v>7</v>
      </c>
      <c r="AC102" s="129">
        <f t="shared" si="27"/>
        <v>7</v>
      </c>
      <c r="AD102" s="129">
        <f t="shared" si="27"/>
        <v>7</v>
      </c>
      <c r="AE102" s="129">
        <f t="shared" si="27"/>
        <v>7</v>
      </c>
      <c r="AF102" s="129">
        <f t="shared" si="27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107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108</v>
      </c>
      <c r="B104" s="128">
        <v>2.25</v>
      </c>
      <c r="C104" s="129">
        <f t="shared" ref="C104:R105" si="28">B104</f>
        <v>2.25</v>
      </c>
      <c r="D104" s="129">
        <f t="shared" si="28"/>
        <v>2.25</v>
      </c>
      <c r="E104" s="129">
        <f t="shared" si="28"/>
        <v>2.25</v>
      </c>
      <c r="F104" s="129">
        <f t="shared" si="28"/>
        <v>2.25</v>
      </c>
      <c r="G104" s="129">
        <f t="shared" si="28"/>
        <v>2.25</v>
      </c>
      <c r="H104" s="129">
        <f t="shared" si="28"/>
        <v>2.25</v>
      </c>
      <c r="I104" s="129">
        <f t="shared" si="28"/>
        <v>2.25</v>
      </c>
      <c r="J104" s="129">
        <f t="shared" si="28"/>
        <v>2.25</v>
      </c>
      <c r="K104" s="129">
        <f t="shared" si="28"/>
        <v>2.25</v>
      </c>
      <c r="L104" s="129">
        <f t="shared" si="28"/>
        <v>2.25</v>
      </c>
      <c r="M104" s="129">
        <f t="shared" si="28"/>
        <v>2.25</v>
      </c>
      <c r="N104" s="129">
        <f t="shared" si="28"/>
        <v>2.25</v>
      </c>
      <c r="O104" s="129">
        <f t="shared" si="28"/>
        <v>2.25</v>
      </c>
      <c r="P104" s="129">
        <f t="shared" si="28"/>
        <v>2.25</v>
      </c>
      <c r="Q104" s="129">
        <f t="shared" si="28"/>
        <v>2.25</v>
      </c>
      <c r="R104" s="129">
        <f t="shared" si="28"/>
        <v>2.25</v>
      </c>
      <c r="S104" s="129">
        <f t="shared" ref="S104:AF105" si="29">R104</f>
        <v>2.25</v>
      </c>
      <c r="T104" s="129">
        <f t="shared" si="29"/>
        <v>2.25</v>
      </c>
      <c r="U104" s="129">
        <f t="shared" si="29"/>
        <v>2.25</v>
      </c>
      <c r="V104" s="129">
        <f t="shared" si="29"/>
        <v>2.25</v>
      </c>
      <c r="W104" s="129">
        <f t="shared" si="29"/>
        <v>2.25</v>
      </c>
      <c r="X104" s="129">
        <f t="shared" si="29"/>
        <v>2.25</v>
      </c>
      <c r="Y104" s="129">
        <f t="shared" si="29"/>
        <v>2.25</v>
      </c>
      <c r="Z104" s="129">
        <f t="shared" si="29"/>
        <v>2.25</v>
      </c>
      <c r="AA104" s="129">
        <f t="shared" si="29"/>
        <v>2.25</v>
      </c>
      <c r="AB104" s="129">
        <f t="shared" si="29"/>
        <v>2.25</v>
      </c>
      <c r="AC104" s="129">
        <f t="shared" si="29"/>
        <v>2.25</v>
      </c>
      <c r="AD104" s="129">
        <f t="shared" si="29"/>
        <v>2.25</v>
      </c>
      <c r="AE104" s="129">
        <f t="shared" si="29"/>
        <v>2.25</v>
      </c>
      <c r="AF104" s="129">
        <f t="shared" si="29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109</v>
      </c>
      <c r="B105" s="128">
        <v>1.64</v>
      </c>
      <c r="C105" s="129">
        <f t="shared" si="28"/>
        <v>1.64</v>
      </c>
      <c r="D105" s="129">
        <f t="shared" si="28"/>
        <v>1.64</v>
      </c>
      <c r="E105" s="129">
        <f t="shared" si="28"/>
        <v>1.64</v>
      </c>
      <c r="F105" s="129">
        <f t="shared" si="28"/>
        <v>1.64</v>
      </c>
      <c r="G105" s="129">
        <f t="shared" si="28"/>
        <v>1.64</v>
      </c>
      <c r="H105" s="129">
        <f t="shared" si="28"/>
        <v>1.64</v>
      </c>
      <c r="I105" s="129">
        <f t="shared" si="28"/>
        <v>1.64</v>
      </c>
      <c r="J105" s="129">
        <f t="shared" si="28"/>
        <v>1.64</v>
      </c>
      <c r="K105" s="129">
        <f t="shared" si="28"/>
        <v>1.64</v>
      </c>
      <c r="L105" s="129">
        <f t="shared" si="28"/>
        <v>1.64</v>
      </c>
      <c r="M105" s="129">
        <f t="shared" si="28"/>
        <v>1.64</v>
      </c>
      <c r="N105" s="129">
        <f t="shared" si="28"/>
        <v>1.64</v>
      </c>
      <c r="O105" s="129">
        <f t="shared" si="28"/>
        <v>1.64</v>
      </c>
      <c r="P105" s="129">
        <f t="shared" si="28"/>
        <v>1.64</v>
      </c>
      <c r="Q105" s="129">
        <f t="shared" si="28"/>
        <v>1.64</v>
      </c>
      <c r="R105" s="129">
        <f t="shared" si="28"/>
        <v>1.64</v>
      </c>
      <c r="S105" s="129">
        <f t="shared" si="29"/>
        <v>1.64</v>
      </c>
      <c r="T105" s="129">
        <f t="shared" si="29"/>
        <v>1.64</v>
      </c>
      <c r="U105" s="129">
        <f t="shared" si="29"/>
        <v>1.64</v>
      </c>
      <c r="V105" s="129">
        <f t="shared" si="29"/>
        <v>1.64</v>
      </c>
      <c r="W105" s="129">
        <f t="shared" si="29"/>
        <v>1.64</v>
      </c>
      <c r="X105" s="129">
        <f t="shared" si="29"/>
        <v>1.64</v>
      </c>
      <c r="Y105" s="129">
        <f t="shared" si="29"/>
        <v>1.64</v>
      </c>
      <c r="Z105" s="129">
        <f t="shared" si="29"/>
        <v>1.64</v>
      </c>
      <c r="AA105" s="129">
        <f t="shared" si="29"/>
        <v>1.64</v>
      </c>
      <c r="AB105" s="129">
        <f t="shared" si="29"/>
        <v>1.64</v>
      </c>
      <c r="AC105" s="129">
        <f t="shared" si="29"/>
        <v>1.64</v>
      </c>
      <c r="AD105" s="129">
        <f t="shared" si="29"/>
        <v>1.64</v>
      </c>
      <c r="AE105" s="129">
        <f t="shared" si="29"/>
        <v>1.64</v>
      </c>
      <c r="AF105" s="129">
        <f t="shared" si="29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110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111</v>
      </c>
      <c r="B107" s="128">
        <v>1.62</v>
      </c>
      <c r="C107" s="129">
        <f t="shared" ref="C107:R114" si="30">B107</f>
        <v>1.62</v>
      </c>
      <c r="D107" s="129">
        <f t="shared" si="30"/>
        <v>1.62</v>
      </c>
      <c r="E107" s="129">
        <f t="shared" si="30"/>
        <v>1.62</v>
      </c>
      <c r="F107" s="129">
        <f t="shared" si="30"/>
        <v>1.62</v>
      </c>
      <c r="G107" s="129">
        <f t="shared" si="30"/>
        <v>1.62</v>
      </c>
      <c r="H107" s="129">
        <f t="shared" si="30"/>
        <v>1.62</v>
      </c>
      <c r="I107" s="129">
        <f t="shared" si="30"/>
        <v>1.62</v>
      </c>
      <c r="J107" s="129">
        <f t="shared" si="30"/>
        <v>1.62</v>
      </c>
      <c r="K107" s="129">
        <f t="shared" si="30"/>
        <v>1.62</v>
      </c>
      <c r="L107" s="129">
        <f t="shared" si="30"/>
        <v>1.62</v>
      </c>
      <c r="M107" s="129">
        <f t="shared" si="30"/>
        <v>1.62</v>
      </c>
      <c r="N107" s="129">
        <f t="shared" si="30"/>
        <v>1.62</v>
      </c>
      <c r="O107" s="129">
        <f t="shared" si="30"/>
        <v>1.62</v>
      </c>
      <c r="P107" s="129">
        <f t="shared" si="30"/>
        <v>1.62</v>
      </c>
      <c r="Q107" s="129">
        <f t="shared" si="30"/>
        <v>1.62</v>
      </c>
      <c r="R107" s="129">
        <f t="shared" si="30"/>
        <v>1.62</v>
      </c>
      <c r="S107" s="129">
        <f t="shared" ref="S107:AF122" si="31">R107</f>
        <v>1.62</v>
      </c>
      <c r="T107" s="129">
        <f t="shared" si="31"/>
        <v>1.62</v>
      </c>
      <c r="U107" s="129">
        <f t="shared" si="31"/>
        <v>1.62</v>
      </c>
      <c r="V107" s="129">
        <f t="shared" si="31"/>
        <v>1.62</v>
      </c>
      <c r="W107" s="129">
        <f t="shared" si="31"/>
        <v>1.62</v>
      </c>
      <c r="X107" s="129">
        <f t="shared" si="31"/>
        <v>1.62</v>
      </c>
      <c r="Y107" s="129">
        <f t="shared" si="31"/>
        <v>1.62</v>
      </c>
      <c r="Z107" s="129">
        <f t="shared" si="31"/>
        <v>1.62</v>
      </c>
      <c r="AA107" s="129">
        <f t="shared" si="31"/>
        <v>1.62</v>
      </c>
      <c r="AB107" s="129">
        <f t="shared" si="31"/>
        <v>1.62</v>
      </c>
      <c r="AC107" s="129">
        <f t="shared" si="31"/>
        <v>1.62</v>
      </c>
      <c r="AD107" s="129">
        <f t="shared" si="31"/>
        <v>1.62</v>
      </c>
      <c r="AE107" s="129">
        <f t="shared" si="31"/>
        <v>1.62</v>
      </c>
      <c r="AF107" s="129">
        <f t="shared" si="31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112</v>
      </c>
      <c r="B108" s="128">
        <v>8.36</v>
      </c>
      <c r="C108" s="129">
        <f t="shared" si="30"/>
        <v>8.36</v>
      </c>
      <c r="D108" s="129">
        <f t="shared" si="30"/>
        <v>8.36</v>
      </c>
      <c r="E108" s="129">
        <f t="shared" si="30"/>
        <v>8.36</v>
      </c>
      <c r="F108" s="129">
        <f t="shared" si="30"/>
        <v>8.36</v>
      </c>
      <c r="G108" s="129">
        <f t="shared" si="30"/>
        <v>8.36</v>
      </c>
      <c r="H108" s="129">
        <f t="shared" si="30"/>
        <v>8.36</v>
      </c>
      <c r="I108" s="129">
        <f t="shared" si="30"/>
        <v>8.36</v>
      </c>
      <c r="J108" s="129">
        <f t="shared" si="30"/>
        <v>8.36</v>
      </c>
      <c r="K108" s="129">
        <f t="shared" si="30"/>
        <v>8.36</v>
      </c>
      <c r="L108" s="129">
        <f t="shared" si="30"/>
        <v>8.36</v>
      </c>
      <c r="M108" s="129">
        <f t="shared" si="30"/>
        <v>8.36</v>
      </c>
      <c r="N108" s="129">
        <f t="shared" si="30"/>
        <v>8.36</v>
      </c>
      <c r="O108" s="129">
        <f t="shared" si="30"/>
        <v>8.36</v>
      </c>
      <c r="P108" s="129">
        <f t="shared" si="30"/>
        <v>8.36</v>
      </c>
      <c r="Q108" s="129">
        <f t="shared" si="30"/>
        <v>8.36</v>
      </c>
      <c r="R108" s="129">
        <f t="shared" si="30"/>
        <v>8.36</v>
      </c>
      <c r="S108" s="129">
        <f t="shared" si="31"/>
        <v>8.36</v>
      </c>
      <c r="T108" s="129">
        <f t="shared" si="31"/>
        <v>8.36</v>
      </c>
      <c r="U108" s="129">
        <f t="shared" si="31"/>
        <v>8.36</v>
      </c>
      <c r="V108" s="129">
        <f t="shared" si="31"/>
        <v>8.36</v>
      </c>
      <c r="W108" s="129">
        <f t="shared" si="31"/>
        <v>8.36</v>
      </c>
      <c r="X108" s="129">
        <f t="shared" si="31"/>
        <v>8.36</v>
      </c>
      <c r="Y108" s="129">
        <f t="shared" si="31"/>
        <v>8.36</v>
      </c>
      <c r="Z108" s="129">
        <f t="shared" si="31"/>
        <v>8.36</v>
      </c>
      <c r="AA108" s="129">
        <f t="shared" si="31"/>
        <v>8.36</v>
      </c>
      <c r="AB108" s="129">
        <f t="shared" si="31"/>
        <v>8.36</v>
      </c>
      <c r="AC108" s="129">
        <f t="shared" si="31"/>
        <v>8.36</v>
      </c>
      <c r="AD108" s="129">
        <f t="shared" si="31"/>
        <v>8.36</v>
      </c>
      <c r="AE108" s="129">
        <f t="shared" si="31"/>
        <v>8.36</v>
      </c>
      <c r="AF108" s="129">
        <f t="shared" si="31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113</v>
      </c>
      <c r="B109" s="128">
        <v>8</v>
      </c>
      <c r="C109" s="129">
        <f t="shared" si="30"/>
        <v>8</v>
      </c>
      <c r="D109" s="129">
        <f t="shared" si="30"/>
        <v>8</v>
      </c>
      <c r="E109" s="129">
        <f t="shared" si="30"/>
        <v>8</v>
      </c>
      <c r="F109" s="129">
        <f t="shared" si="30"/>
        <v>8</v>
      </c>
      <c r="G109" s="129">
        <f t="shared" si="30"/>
        <v>8</v>
      </c>
      <c r="H109" s="129">
        <f t="shared" si="30"/>
        <v>8</v>
      </c>
      <c r="I109" s="129">
        <v>5.4</v>
      </c>
      <c r="J109" s="129">
        <f t="shared" si="30"/>
        <v>5.4</v>
      </c>
      <c r="K109" s="129">
        <f t="shared" si="30"/>
        <v>5.4</v>
      </c>
      <c r="L109" s="129">
        <f t="shared" si="30"/>
        <v>5.4</v>
      </c>
      <c r="M109" s="129">
        <f t="shared" si="30"/>
        <v>5.4</v>
      </c>
      <c r="N109" s="129">
        <f t="shared" si="30"/>
        <v>5.4</v>
      </c>
      <c r="O109" s="129">
        <f t="shared" si="30"/>
        <v>5.4</v>
      </c>
      <c r="P109" s="129">
        <f t="shared" si="30"/>
        <v>5.4</v>
      </c>
      <c r="Q109" s="129">
        <f t="shared" si="30"/>
        <v>5.4</v>
      </c>
      <c r="R109" s="129">
        <f t="shared" si="30"/>
        <v>5.4</v>
      </c>
      <c r="S109" s="129">
        <f t="shared" si="31"/>
        <v>5.4</v>
      </c>
      <c r="T109" s="129">
        <f t="shared" si="31"/>
        <v>5.4</v>
      </c>
      <c r="U109" s="129">
        <f t="shared" si="31"/>
        <v>5.4</v>
      </c>
      <c r="V109" s="129">
        <f t="shared" si="31"/>
        <v>5.4</v>
      </c>
      <c r="W109" s="129">
        <f t="shared" si="31"/>
        <v>5.4</v>
      </c>
      <c r="X109" s="129">
        <f t="shared" si="31"/>
        <v>5.4</v>
      </c>
      <c r="Y109" s="129">
        <f t="shared" si="31"/>
        <v>5.4</v>
      </c>
      <c r="Z109" s="129">
        <f t="shared" si="31"/>
        <v>5.4</v>
      </c>
      <c r="AA109" s="129">
        <f t="shared" si="31"/>
        <v>5.4</v>
      </c>
      <c r="AB109" s="129">
        <f t="shared" si="31"/>
        <v>5.4</v>
      </c>
      <c r="AC109" s="129">
        <f t="shared" si="31"/>
        <v>5.4</v>
      </c>
      <c r="AD109" s="129">
        <f t="shared" si="31"/>
        <v>5.4</v>
      </c>
      <c r="AE109" s="129">
        <f t="shared" si="31"/>
        <v>5.4</v>
      </c>
      <c r="AF109" s="129">
        <f t="shared" si="31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114</v>
      </c>
      <c r="B110" s="128">
        <v>6.57</v>
      </c>
      <c r="C110" s="129">
        <f t="shared" si="30"/>
        <v>6.57</v>
      </c>
      <c r="D110" s="129">
        <f t="shared" si="30"/>
        <v>6.57</v>
      </c>
      <c r="E110" s="129">
        <f t="shared" si="30"/>
        <v>6.57</v>
      </c>
      <c r="F110" s="129">
        <f t="shared" si="30"/>
        <v>6.57</v>
      </c>
      <c r="G110" s="129">
        <f t="shared" si="30"/>
        <v>6.57</v>
      </c>
      <c r="H110" s="129">
        <f t="shared" si="30"/>
        <v>6.57</v>
      </c>
      <c r="I110" s="129">
        <f t="shared" si="30"/>
        <v>6.57</v>
      </c>
      <c r="J110" s="129">
        <f t="shared" si="30"/>
        <v>6.57</v>
      </c>
      <c r="K110" s="129">
        <f t="shared" si="30"/>
        <v>6.57</v>
      </c>
      <c r="L110" s="129">
        <f t="shared" si="30"/>
        <v>6.57</v>
      </c>
      <c r="M110" s="129">
        <f t="shared" si="30"/>
        <v>6.57</v>
      </c>
      <c r="N110" s="129">
        <f t="shared" si="30"/>
        <v>6.57</v>
      </c>
      <c r="O110" s="129">
        <f t="shared" si="30"/>
        <v>6.57</v>
      </c>
      <c r="P110" s="129">
        <f t="shared" si="30"/>
        <v>6.57</v>
      </c>
      <c r="Q110" s="129">
        <f t="shared" si="30"/>
        <v>6.57</v>
      </c>
      <c r="R110" s="129">
        <f t="shared" si="30"/>
        <v>6.57</v>
      </c>
      <c r="S110" s="129">
        <f t="shared" si="31"/>
        <v>6.57</v>
      </c>
      <c r="T110" s="129">
        <f t="shared" si="31"/>
        <v>6.57</v>
      </c>
      <c r="U110" s="129">
        <f t="shared" si="31"/>
        <v>6.57</v>
      </c>
      <c r="V110" s="129">
        <f t="shared" si="31"/>
        <v>6.57</v>
      </c>
      <c r="W110" s="129">
        <f t="shared" si="31"/>
        <v>6.57</v>
      </c>
      <c r="X110" s="129">
        <f t="shared" si="31"/>
        <v>6.57</v>
      </c>
      <c r="Y110" s="129">
        <f t="shared" si="31"/>
        <v>6.57</v>
      </c>
      <c r="Z110" s="129">
        <f t="shared" si="31"/>
        <v>6.57</v>
      </c>
      <c r="AA110" s="129">
        <f t="shared" si="31"/>
        <v>6.57</v>
      </c>
      <c r="AB110" s="129">
        <f t="shared" si="31"/>
        <v>6.57</v>
      </c>
      <c r="AC110" s="129">
        <f t="shared" si="31"/>
        <v>6.57</v>
      </c>
      <c r="AD110" s="129">
        <f t="shared" si="31"/>
        <v>6.57</v>
      </c>
      <c r="AE110" s="129">
        <f t="shared" si="31"/>
        <v>6.57</v>
      </c>
      <c r="AF110" s="129">
        <f t="shared" si="31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115</v>
      </c>
      <c r="B111" s="128">
        <v>3.43</v>
      </c>
      <c r="C111" s="129">
        <f t="shared" si="30"/>
        <v>3.43</v>
      </c>
      <c r="D111" s="129">
        <f t="shared" si="30"/>
        <v>3.43</v>
      </c>
      <c r="E111" s="129">
        <f t="shared" si="30"/>
        <v>3.43</v>
      </c>
      <c r="F111" s="129">
        <f t="shared" si="30"/>
        <v>3.43</v>
      </c>
      <c r="G111" s="129">
        <f t="shared" si="30"/>
        <v>3.43</v>
      </c>
      <c r="H111" s="129">
        <f t="shared" si="30"/>
        <v>3.43</v>
      </c>
      <c r="I111" s="129">
        <f t="shared" si="30"/>
        <v>3.43</v>
      </c>
      <c r="J111" s="129">
        <f t="shared" si="30"/>
        <v>3.43</v>
      </c>
      <c r="K111" s="129">
        <f t="shared" si="30"/>
        <v>3.43</v>
      </c>
      <c r="L111" s="129">
        <f t="shared" si="30"/>
        <v>3.43</v>
      </c>
      <c r="M111" s="129">
        <f t="shared" si="30"/>
        <v>3.43</v>
      </c>
      <c r="N111" s="129">
        <f t="shared" si="30"/>
        <v>3.43</v>
      </c>
      <c r="O111" s="129">
        <f t="shared" si="30"/>
        <v>3.43</v>
      </c>
      <c r="P111" s="129">
        <f t="shared" si="30"/>
        <v>3.43</v>
      </c>
      <c r="Q111" s="129">
        <f t="shared" si="30"/>
        <v>3.43</v>
      </c>
      <c r="R111" s="129">
        <f t="shared" si="30"/>
        <v>3.43</v>
      </c>
      <c r="S111" s="129">
        <f t="shared" si="31"/>
        <v>3.43</v>
      </c>
      <c r="T111" s="129">
        <f t="shared" si="31"/>
        <v>3.43</v>
      </c>
      <c r="U111" s="129">
        <f t="shared" si="31"/>
        <v>3.43</v>
      </c>
      <c r="V111" s="129">
        <f t="shared" si="31"/>
        <v>3.43</v>
      </c>
      <c r="W111" s="129">
        <f t="shared" si="31"/>
        <v>3.43</v>
      </c>
      <c r="X111" s="129">
        <f t="shared" si="31"/>
        <v>3.43</v>
      </c>
      <c r="Y111" s="129">
        <f t="shared" si="31"/>
        <v>3.43</v>
      </c>
      <c r="Z111" s="129">
        <f t="shared" si="31"/>
        <v>3.43</v>
      </c>
      <c r="AA111" s="129">
        <f t="shared" si="31"/>
        <v>3.43</v>
      </c>
      <c r="AB111" s="129">
        <f t="shared" si="31"/>
        <v>3.43</v>
      </c>
      <c r="AC111" s="129">
        <f t="shared" si="31"/>
        <v>3.43</v>
      </c>
      <c r="AD111" s="129">
        <f t="shared" si="31"/>
        <v>3.43</v>
      </c>
      <c r="AE111" s="129">
        <f t="shared" si="31"/>
        <v>3.43</v>
      </c>
      <c r="AF111" s="129">
        <f t="shared" si="31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116</v>
      </c>
      <c r="B112" s="128">
        <v>2.96</v>
      </c>
      <c r="C112" s="129">
        <f t="shared" si="30"/>
        <v>2.96</v>
      </c>
      <c r="D112" s="129">
        <f t="shared" si="30"/>
        <v>2.96</v>
      </c>
      <c r="E112" s="129">
        <f t="shared" si="30"/>
        <v>2.96</v>
      </c>
      <c r="F112" s="129">
        <f t="shared" si="30"/>
        <v>2.96</v>
      </c>
      <c r="G112" s="129">
        <f t="shared" si="30"/>
        <v>2.96</v>
      </c>
      <c r="H112" s="129">
        <f t="shared" si="30"/>
        <v>2.96</v>
      </c>
      <c r="I112" s="129">
        <f t="shared" si="30"/>
        <v>2.96</v>
      </c>
      <c r="J112" s="129">
        <f t="shared" si="30"/>
        <v>2.96</v>
      </c>
      <c r="K112" s="129">
        <f t="shared" si="30"/>
        <v>2.96</v>
      </c>
      <c r="L112" s="129">
        <f t="shared" si="30"/>
        <v>2.96</v>
      </c>
      <c r="M112" s="129">
        <f t="shared" si="30"/>
        <v>2.96</v>
      </c>
      <c r="N112" s="129">
        <f t="shared" si="30"/>
        <v>2.96</v>
      </c>
      <c r="O112" s="129">
        <f t="shared" si="30"/>
        <v>2.96</v>
      </c>
      <c r="P112" s="129">
        <f t="shared" si="30"/>
        <v>2.96</v>
      </c>
      <c r="Q112" s="129">
        <f t="shared" si="30"/>
        <v>2.96</v>
      </c>
      <c r="R112" s="129">
        <f t="shared" si="30"/>
        <v>2.96</v>
      </c>
      <c r="S112" s="129">
        <f t="shared" si="31"/>
        <v>2.96</v>
      </c>
      <c r="T112" s="129">
        <f t="shared" si="31"/>
        <v>2.96</v>
      </c>
      <c r="U112" s="129">
        <f t="shared" si="31"/>
        <v>2.96</v>
      </c>
      <c r="V112" s="129">
        <f t="shared" si="31"/>
        <v>2.96</v>
      </c>
      <c r="W112" s="129">
        <f t="shared" si="31"/>
        <v>2.96</v>
      </c>
      <c r="X112" s="129">
        <f t="shared" si="31"/>
        <v>2.96</v>
      </c>
      <c r="Y112" s="129">
        <f t="shared" si="31"/>
        <v>2.96</v>
      </c>
      <c r="Z112" s="129">
        <f t="shared" si="31"/>
        <v>2.96</v>
      </c>
      <c r="AA112" s="129">
        <f t="shared" si="31"/>
        <v>2.96</v>
      </c>
      <c r="AB112" s="129">
        <f t="shared" si="31"/>
        <v>2.96</v>
      </c>
      <c r="AC112" s="129">
        <f t="shared" si="31"/>
        <v>2.96</v>
      </c>
      <c r="AD112" s="129">
        <f t="shared" si="31"/>
        <v>2.96</v>
      </c>
      <c r="AE112" s="129">
        <f t="shared" si="31"/>
        <v>2.96</v>
      </c>
      <c r="AF112" s="129">
        <f t="shared" si="31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117</v>
      </c>
      <c r="B113" s="128">
        <v>8</v>
      </c>
      <c r="C113" s="129">
        <f t="shared" si="30"/>
        <v>8</v>
      </c>
      <c r="D113" s="129">
        <f t="shared" si="30"/>
        <v>8</v>
      </c>
      <c r="E113" s="129">
        <f t="shared" si="30"/>
        <v>8</v>
      </c>
      <c r="F113" s="129">
        <f t="shared" si="30"/>
        <v>8</v>
      </c>
      <c r="G113" s="129">
        <f t="shared" si="30"/>
        <v>8</v>
      </c>
      <c r="H113" s="129">
        <f t="shared" si="30"/>
        <v>8</v>
      </c>
      <c r="I113" s="129">
        <f t="shared" si="30"/>
        <v>8</v>
      </c>
      <c r="J113" s="129">
        <f t="shared" si="30"/>
        <v>8</v>
      </c>
      <c r="K113" s="129">
        <f t="shared" si="30"/>
        <v>8</v>
      </c>
      <c r="L113" s="129">
        <f t="shared" si="30"/>
        <v>8</v>
      </c>
      <c r="M113" s="129">
        <f t="shared" si="30"/>
        <v>8</v>
      </c>
      <c r="N113" s="129">
        <f t="shared" si="30"/>
        <v>8</v>
      </c>
      <c r="O113" s="129">
        <f t="shared" si="30"/>
        <v>8</v>
      </c>
      <c r="P113" s="129">
        <f t="shared" si="30"/>
        <v>8</v>
      </c>
      <c r="Q113" s="129">
        <f t="shared" si="30"/>
        <v>8</v>
      </c>
      <c r="R113" s="129">
        <f t="shared" si="30"/>
        <v>8</v>
      </c>
      <c r="S113" s="129">
        <f t="shared" si="31"/>
        <v>8</v>
      </c>
      <c r="T113" s="129">
        <f t="shared" si="31"/>
        <v>8</v>
      </c>
      <c r="U113" s="129">
        <f t="shared" si="31"/>
        <v>8</v>
      </c>
      <c r="V113" s="129">
        <f t="shared" si="31"/>
        <v>8</v>
      </c>
      <c r="W113" s="129">
        <f t="shared" si="31"/>
        <v>8</v>
      </c>
      <c r="X113" s="129">
        <f t="shared" si="31"/>
        <v>8</v>
      </c>
      <c r="Y113" s="129">
        <f t="shared" si="31"/>
        <v>8</v>
      </c>
      <c r="Z113" s="129">
        <f t="shared" si="31"/>
        <v>8</v>
      </c>
      <c r="AA113" s="129">
        <f t="shared" si="31"/>
        <v>8</v>
      </c>
      <c r="AB113" s="129">
        <f t="shared" si="31"/>
        <v>8</v>
      </c>
      <c r="AC113" s="129">
        <f t="shared" si="31"/>
        <v>8</v>
      </c>
      <c r="AD113" s="129">
        <f t="shared" si="31"/>
        <v>8</v>
      </c>
      <c r="AE113" s="129">
        <f t="shared" si="31"/>
        <v>8</v>
      </c>
      <c r="AF113" s="129">
        <f t="shared" si="31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118</v>
      </c>
      <c r="B114" s="128">
        <v>7</v>
      </c>
      <c r="C114" s="129">
        <f>B114</f>
        <v>7</v>
      </c>
      <c r="D114" s="129">
        <f t="shared" si="30"/>
        <v>7</v>
      </c>
      <c r="E114" s="129">
        <f t="shared" si="30"/>
        <v>7</v>
      </c>
      <c r="F114" s="129">
        <f t="shared" si="30"/>
        <v>7</v>
      </c>
      <c r="G114" s="129">
        <f t="shared" si="30"/>
        <v>7</v>
      </c>
      <c r="H114" s="129">
        <f t="shared" si="30"/>
        <v>7</v>
      </c>
      <c r="I114" s="129">
        <f t="shared" si="30"/>
        <v>7</v>
      </c>
      <c r="J114" s="129">
        <f t="shared" si="30"/>
        <v>7</v>
      </c>
      <c r="K114" s="129">
        <f t="shared" si="30"/>
        <v>7</v>
      </c>
      <c r="L114" s="129">
        <f t="shared" si="30"/>
        <v>7</v>
      </c>
      <c r="M114" s="129">
        <f t="shared" si="30"/>
        <v>7</v>
      </c>
      <c r="N114" s="129">
        <f t="shared" si="30"/>
        <v>7</v>
      </c>
      <c r="O114" s="129">
        <f t="shared" si="30"/>
        <v>7</v>
      </c>
      <c r="P114" s="129">
        <f t="shared" si="30"/>
        <v>7</v>
      </c>
      <c r="Q114" s="129">
        <f t="shared" si="30"/>
        <v>7</v>
      </c>
      <c r="R114" s="129">
        <f t="shared" si="30"/>
        <v>7</v>
      </c>
      <c r="S114" s="129">
        <f t="shared" si="31"/>
        <v>7</v>
      </c>
      <c r="T114" s="129">
        <f t="shared" si="31"/>
        <v>7</v>
      </c>
      <c r="U114" s="129">
        <f t="shared" si="31"/>
        <v>7</v>
      </c>
      <c r="V114" s="129">
        <f t="shared" si="31"/>
        <v>7</v>
      </c>
      <c r="W114" s="129">
        <f t="shared" si="31"/>
        <v>7</v>
      </c>
      <c r="X114" s="129">
        <f t="shared" si="31"/>
        <v>7</v>
      </c>
      <c r="Y114" s="129">
        <f t="shared" si="31"/>
        <v>7</v>
      </c>
      <c r="Z114" s="129">
        <f t="shared" si="31"/>
        <v>7</v>
      </c>
      <c r="AA114" s="129">
        <f t="shared" si="31"/>
        <v>7</v>
      </c>
      <c r="AB114" s="129">
        <f t="shared" si="31"/>
        <v>7</v>
      </c>
      <c r="AC114" s="129">
        <f t="shared" si="31"/>
        <v>7</v>
      </c>
      <c r="AD114" s="129">
        <f t="shared" si="31"/>
        <v>7</v>
      </c>
      <c r="AE114" s="129">
        <f t="shared" si="31"/>
        <v>7</v>
      </c>
      <c r="AF114" s="129">
        <f t="shared" si="31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119</v>
      </c>
      <c r="B115" s="128">
        <v>3.47</v>
      </c>
      <c r="C115" s="129">
        <f t="shared" ref="C115:R124" si="32">B115</f>
        <v>3.47</v>
      </c>
      <c r="D115" s="129">
        <f t="shared" si="32"/>
        <v>3.47</v>
      </c>
      <c r="E115" s="129">
        <f t="shared" si="32"/>
        <v>3.47</v>
      </c>
      <c r="F115" s="129">
        <f t="shared" si="32"/>
        <v>3.47</v>
      </c>
      <c r="G115" s="129">
        <f t="shared" si="32"/>
        <v>3.47</v>
      </c>
      <c r="H115" s="129">
        <f t="shared" si="32"/>
        <v>3.47</v>
      </c>
      <c r="I115" s="129">
        <f t="shared" si="32"/>
        <v>3.47</v>
      </c>
      <c r="J115" s="129">
        <f t="shared" si="32"/>
        <v>3.47</v>
      </c>
      <c r="K115" s="129">
        <f t="shared" si="32"/>
        <v>3.47</v>
      </c>
      <c r="L115" s="129">
        <f t="shared" si="32"/>
        <v>3.47</v>
      </c>
      <c r="M115" s="129">
        <f t="shared" si="32"/>
        <v>3.47</v>
      </c>
      <c r="N115" s="129">
        <f t="shared" si="32"/>
        <v>3.47</v>
      </c>
      <c r="O115" s="129">
        <f t="shared" si="32"/>
        <v>3.47</v>
      </c>
      <c r="P115" s="129">
        <f t="shared" si="32"/>
        <v>3.47</v>
      </c>
      <c r="Q115" s="129">
        <f t="shared" si="32"/>
        <v>3.47</v>
      </c>
      <c r="R115" s="129">
        <f t="shared" si="32"/>
        <v>3.47</v>
      </c>
      <c r="S115" s="129">
        <f t="shared" si="31"/>
        <v>3.47</v>
      </c>
      <c r="T115" s="129">
        <f t="shared" si="31"/>
        <v>3.47</v>
      </c>
      <c r="U115" s="129">
        <f t="shared" si="31"/>
        <v>3.47</v>
      </c>
      <c r="V115" s="129">
        <f t="shared" si="31"/>
        <v>3.47</v>
      </c>
      <c r="W115" s="129">
        <f t="shared" si="31"/>
        <v>3.47</v>
      </c>
      <c r="X115" s="129">
        <f t="shared" si="31"/>
        <v>3.47</v>
      </c>
      <c r="Y115" s="129">
        <f t="shared" si="31"/>
        <v>3.47</v>
      </c>
      <c r="Z115" s="129">
        <f t="shared" si="31"/>
        <v>3.47</v>
      </c>
      <c r="AA115" s="129">
        <f t="shared" si="31"/>
        <v>3.47</v>
      </c>
      <c r="AB115" s="129">
        <f t="shared" si="31"/>
        <v>3.47</v>
      </c>
      <c r="AC115" s="129">
        <f t="shared" si="31"/>
        <v>3.47</v>
      </c>
      <c r="AD115" s="129">
        <f t="shared" si="31"/>
        <v>3.47</v>
      </c>
      <c r="AE115" s="129">
        <f t="shared" si="31"/>
        <v>3.47</v>
      </c>
      <c r="AF115" s="129">
        <f t="shared" si="31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120</v>
      </c>
      <c r="B116" s="128">
        <v>2.1</v>
      </c>
      <c r="C116" s="129">
        <f t="shared" si="32"/>
        <v>2.1</v>
      </c>
      <c r="D116" s="129">
        <f t="shared" si="32"/>
        <v>2.1</v>
      </c>
      <c r="E116" s="129">
        <f t="shared" si="32"/>
        <v>2.1</v>
      </c>
      <c r="F116" s="129">
        <f t="shared" si="32"/>
        <v>2.1</v>
      </c>
      <c r="G116" s="129">
        <f t="shared" si="32"/>
        <v>2.1</v>
      </c>
      <c r="H116" s="129">
        <f t="shared" si="32"/>
        <v>2.1</v>
      </c>
      <c r="I116" s="129">
        <f t="shared" si="32"/>
        <v>2.1</v>
      </c>
      <c r="J116" s="129">
        <f t="shared" si="32"/>
        <v>2.1</v>
      </c>
      <c r="K116" s="129">
        <f t="shared" si="32"/>
        <v>2.1</v>
      </c>
      <c r="L116" s="129">
        <f t="shared" si="32"/>
        <v>2.1</v>
      </c>
      <c r="M116" s="129">
        <f t="shared" si="32"/>
        <v>2.1</v>
      </c>
      <c r="N116" s="129">
        <f t="shared" si="32"/>
        <v>2.1</v>
      </c>
      <c r="O116" s="129">
        <f t="shared" si="32"/>
        <v>2.1</v>
      </c>
      <c r="P116" s="129">
        <f t="shared" si="32"/>
        <v>2.1</v>
      </c>
      <c r="Q116" s="129">
        <f t="shared" si="32"/>
        <v>2.1</v>
      </c>
      <c r="R116" s="129">
        <f t="shared" si="32"/>
        <v>2.1</v>
      </c>
      <c r="S116" s="129">
        <f t="shared" si="31"/>
        <v>2.1</v>
      </c>
      <c r="T116" s="129">
        <f t="shared" si="31"/>
        <v>2.1</v>
      </c>
      <c r="U116" s="129">
        <f t="shared" si="31"/>
        <v>2.1</v>
      </c>
      <c r="V116" s="129">
        <f t="shared" si="31"/>
        <v>2.1</v>
      </c>
      <c r="W116" s="129">
        <f t="shared" si="31"/>
        <v>2.1</v>
      </c>
      <c r="X116" s="129">
        <f t="shared" si="31"/>
        <v>2.1</v>
      </c>
      <c r="Y116" s="129">
        <f t="shared" si="31"/>
        <v>2.1</v>
      </c>
      <c r="Z116" s="129">
        <f t="shared" si="31"/>
        <v>2.1</v>
      </c>
      <c r="AA116" s="129">
        <f t="shared" si="31"/>
        <v>2.1</v>
      </c>
      <c r="AB116" s="129">
        <f t="shared" si="31"/>
        <v>2.1</v>
      </c>
      <c r="AC116" s="129">
        <f t="shared" si="31"/>
        <v>2.1</v>
      </c>
      <c r="AD116" s="129">
        <f t="shared" si="31"/>
        <v>2.1</v>
      </c>
      <c r="AE116" s="129">
        <f t="shared" si="31"/>
        <v>2.1</v>
      </c>
      <c r="AF116" s="129">
        <f t="shared" si="31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121</v>
      </c>
      <c r="B117" s="128">
        <v>9.3000000000000007</v>
      </c>
      <c r="C117" s="129">
        <f t="shared" si="32"/>
        <v>9.3000000000000007</v>
      </c>
      <c r="D117" s="129">
        <f t="shared" si="32"/>
        <v>9.3000000000000007</v>
      </c>
      <c r="E117" s="129">
        <f t="shared" si="32"/>
        <v>9.3000000000000007</v>
      </c>
      <c r="F117" s="129">
        <f t="shared" si="32"/>
        <v>9.3000000000000007</v>
      </c>
      <c r="G117" s="129">
        <f t="shared" si="32"/>
        <v>9.3000000000000007</v>
      </c>
      <c r="H117" s="129">
        <f t="shared" si="32"/>
        <v>9.3000000000000007</v>
      </c>
      <c r="I117" s="129">
        <f t="shared" si="32"/>
        <v>9.3000000000000007</v>
      </c>
      <c r="J117" s="129">
        <f t="shared" si="32"/>
        <v>9.3000000000000007</v>
      </c>
      <c r="K117" s="129">
        <f t="shared" si="32"/>
        <v>9.3000000000000007</v>
      </c>
      <c r="L117" s="129">
        <f t="shared" si="32"/>
        <v>9.3000000000000007</v>
      </c>
      <c r="M117" s="129">
        <f t="shared" si="32"/>
        <v>9.3000000000000007</v>
      </c>
      <c r="N117" s="129">
        <f t="shared" si="32"/>
        <v>9.3000000000000007</v>
      </c>
      <c r="O117" s="129">
        <f t="shared" si="32"/>
        <v>9.3000000000000007</v>
      </c>
      <c r="P117" s="129">
        <f t="shared" si="32"/>
        <v>9.3000000000000007</v>
      </c>
      <c r="Q117" s="129">
        <f t="shared" si="32"/>
        <v>9.3000000000000007</v>
      </c>
      <c r="R117" s="129">
        <f t="shared" si="32"/>
        <v>9.3000000000000007</v>
      </c>
      <c r="S117" s="129">
        <f t="shared" si="31"/>
        <v>9.3000000000000007</v>
      </c>
      <c r="T117" s="129">
        <f t="shared" si="31"/>
        <v>9.3000000000000007</v>
      </c>
      <c r="U117" s="129">
        <f t="shared" si="31"/>
        <v>9.3000000000000007</v>
      </c>
      <c r="V117" s="129">
        <f t="shared" si="31"/>
        <v>9.3000000000000007</v>
      </c>
      <c r="W117" s="129">
        <f t="shared" si="31"/>
        <v>9.3000000000000007</v>
      </c>
      <c r="X117" s="129">
        <f t="shared" si="31"/>
        <v>9.3000000000000007</v>
      </c>
      <c r="Y117" s="129">
        <f t="shared" si="31"/>
        <v>9.3000000000000007</v>
      </c>
      <c r="Z117" s="129">
        <f t="shared" si="31"/>
        <v>9.3000000000000007</v>
      </c>
      <c r="AA117" s="129">
        <f t="shared" si="31"/>
        <v>9.3000000000000007</v>
      </c>
      <c r="AB117" s="129">
        <f t="shared" si="31"/>
        <v>9.3000000000000007</v>
      </c>
      <c r="AC117" s="129">
        <f t="shared" si="31"/>
        <v>9.3000000000000007</v>
      </c>
      <c r="AD117" s="129">
        <f t="shared" si="31"/>
        <v>9.3000000000000007</v>
      </c>
      <c r="AE117" s="129">
        <f t="shared" si="31"/>
        <v>9.3000000000000007</v>
      </c>
      <c r="AF117" s="129">
        <f t="shared" si="31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122</v>
      </c>
      <c r="B118" s="128">
        <v>0</v>
      </c>
      <c r="C118" s="129">
        <f t="shared" si="32"/>
        <v>0</v>
      </c>
      <c r="D118" s="129">
        <f t="shared" si="32"/>
        <v>0</v>
      </c>
      <c r="E118" s="129">
        <f t="shared" si="32"/>
        <v>0</v>
      </c>
      <c r="F118" s="129">
        <f t="shared" si="32"/>
        <v>0</v>
      </c>
      <c r="G118" s="129">
        <f t="shared" si="32"/>
        <v>0</v>
      </c>
      <c r="H118" s="129">
        <f t="shared" si="32"/>
        <v>0</v>
      </c>
      <c r="I118" s="129">
        <f t="shared" si="32"/>
        <v>0</v>
      </c>
      <c r="J118" s="129">
        <f t="shared" si="32"/>
        <v>0</v>
      </c>
      <c r="K118" s="129">
        <f t="shared" si="32"/>
        <v>0</v>
      </c>
      <c r="L118" s="129">
        <f t="shared" si="32"/>
        <v>0</v>
      </c>
      <c r="M118" s="129">
        <f t="shared" si="32"/>
        <v>0</v>
      </c>
      <c r="N118" s="129">
        <f t="shared" si="32"/>
        <v>0</v>
      </c>
      <c r="O118" s="129">
        <f t="shared" si="32"/>
        <v>0</v>
      </c>
      <c r="P118" s="129">
        <f t="shared" si="32"/>
        <v>0</v>
      </c>
      <c r="Q118" s="129">
        <f t="shared" si="32"/>
        <v>0</v>
      </c>
      <c r="R118" s="129">
        <f t="shared" si="32"/>
        <v>0</v>
      </c>
      <c r="S118" s="129">
        <f t="shared" si="31"/>
        <v>0</v>
      </c>
      <c r="T118" s="129">
        <f t="shared" si="31"/>
        <v>0</v>
      </c>
      <c r="U118" s="129">
        <f t="shared" si="31"/>
        <v>0</v>
      </c>
      <c r="V118" s="129">
        <f t="shared" si="31"/>
        <v>0</v>
      </c>
      <c r="W118" s="129">
        <f t="shared" si="31"/>
        <v>0</v>
      </c>
      <c r="X118" s="129">
        <f t="shared" si="31"/>
        <v>0</v>
      </c>
      <c r="Y118" s="129">
        <f t="shared" si="31"/>
        <v>0</v>
      </c>
      <c r="Z118" s="129">
        <f t="shared" si="31"/>
        <v>0</v>
      </c>
      <c r="AA118" s="129">
        <f t="shared" si="31"/>
        <v>0</v>
      </c>
      <c r="AB118" s="129">
        <f t="shared" si="31"/>
        <v>0</v>
      </c>
      <c r="AC118" s="129">
        <f t="shared" si="31"/>
        <v>0</v>
      </c>
      <c r="AD118" s="129">
        <f t="shared" si="31"/>
        <v>0</v>
      </c>
      <c r="AE118" s="129">
        <f t="shared" si="31"/>
        <v>0</v>
      </c>
      <c r="AF118" s="129">
        <f t="shared" si="31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123</v>
      </c>
      <c r="B119" s="128">
        <v>0</v>
      </c>
      <c r="C119" s="129">
        <f t="shared" si="32"/>
        <v>0</v>
      </c>
      <c r="D119" s="129">
        <f t="shared" si="32"/>
        <v>0</v>
      </c>
      <c r="E119" s="129">
        <f t="shared" si="32"/>
        <v>0</v>
      </c>
      <c r="F119" s="129">
        <f t="shared" si="32"/>
        <v>0</v>
      </c>
      <c r="G119" s="129">
        <f t="shared" si="32"/>
        <v>0</v>
      </c>
      <c r="H119" s="129">
        <f t="shared" si="32"/>
        <v>0</v>
      </c>
      <c r="I119" s="129">
        <f t="shared" si="32"/>
        <v>0</v>
      </c>
      <c r="J119" s="129">
        <f t="shared" si="32"/>
        <v>0</v>
      </c>
      <c r="K119" s="129">
        <f t="shared" si="32"/>
        <v>0</v>
      </c>
      <c r="L119" s="129">
        <f t="shared" si="32"/>
        <v>0</v>
      </c>
      <c r="M119" s="129">
        <f t="shared" si="32"/>
        <v>0</v>
      </c>
      <c r="N119" s="129">
        <f t="shared" si="32"/>
        <v>0</v>
      </c>
      <c r="O119" s="129">
        <f t="shared" si="32"/>
        <v>0</v>
      </c>
      <c r="P119" s="129">
        <f t="shared" si="32"/>
        <v>0</v>
      </c>
      <c r="Q119" s="129">
        <f t="shared" si="32"/>
        <v>0</v>
      </c>
      <c r="R119" s="129">
        <f t="shared" si="32"/>
        <v>0</v>
      </c>
      <c r="S119" s="129">
        <f t="shared" si="31"/>
        <v>0</v>
      </c>
      <c r="T119" s="129">
        <f t="shared" si="31"/>
        <v>0</v>
      </c>
      <c r="U119" s="129">
        <f t="shared" si="31"/>
        <v>0</v>
      </c>
      <c r="V119" s="129">
        <f t="shared" si="31"/>
        <v>0</v>
      </c>
      <c r="W119" s="129">
        <f t="shared" si="31"/>
        <v>0</v>
      </c>
      <c r="X119" s="129">
        <f t="shared" si="31"/>
        <v>0</v>
      </c>
      <c r="Y119" s="129">
        <f t="shared" si="31"/>
        <v>0</v>
      </c>
      <c r="Z119" s="129">
        <f t="shared" si="31"/>
        <v>0</v>
      </c>
      <c r="AA119" s="129">
        <f t="shared" si="31"/>
        <v>0</v>
      </c>
      <c r="AB119" s="129">
        <f t="shared" si="31"/>
        <v>0</v>
      </c>
      <c r="AC119" s="129">
        <f t="shared" si="31"/>
        <v>0</v>
      </c>
      <c r="AD119" s="129">
        <f t="shared" si="31"/>
        <v>0</v>
      </c>
      <c r="AE119" s="129">
        <f t="shared" si="31"/>
        <v>0</v>
      </c>
      <c r="AF119" s="129">
        <f t="shared" si="31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124</v>
      </c>
      <c r="B120" s="128">
        <v>5</v>
      </c>
      <c r="C120" s="129">
        <f t="shared" si="32"/>
        <v>5</v>
      </c>
      <c r="D120" s="129">
        <f t="shared" si="32"/>
        <v>5</v>
      </c>
      <c r="E120" s="129">
        <f t="shared" si="32"/>
        <v>5</v>
      </c>
      <c r="F120" s="129">
        <f t="shared" si="32"/>
        <v>5</v>
      </c>
      <c r="G120" s="129">
        <f t="shared" si="32"/>
        <v>5</v>
      </c>
      <c r="H120" s="129">
        <f t="shared" si="32"/>
        <v>5</v>
      </c>
      <c r="I120" s="129">
        <f t="shared" si="32"/>
        <v>5</v>
      </c>
      <c r="J120" s="129">
        <f t="shared" si="32"/>
        <v>5</v>
      </c>
      <c r="K120" s="129">
        <f t="shared" si="32"/>
        <v>5</v>
      </c>
      <c r="L120" s="129">
        <f t="shared" si="32"/>
        <v>5</v>
      </c>
      <c r="M120" s="129">
        <f t="shared" si="32"/>
        <v>5</v>
      </c>
      <c r="N120" s="129">
        <f t="shared" si="32"/>
        <v>5</v>
      </c>
      <c r="O120" s="129">
        <f t="shared" si="32"/>
        <v>5</v>
      </c>
      <c r="P120" s="129">
        <f t="shared" si="32"/>
        <v>5</v>
      </c>
      <c r="Q120" s="129">
        <f t="shared" si="32"/>
        <v>5</v>
      </c>
      <c r="R120" s="129">
        <f t="shared" si="32"/>
        <v>5</v>
      </c>
      <c r="S120" s="129">
        <f t="shared" si="31"/>
        <v>5</v>
      </c>
      <c r="T120" s="129">
        <f t="shared" si="31"/>
        <v>5</v>
      </c>
      <c r="U120" s="129">
        <f t="shared" si="31"/>
        <v>5</v>
      </c>
      <c r="V120" s="129">
        <f t="shared" si="31"/>
        <v>5</v>
      </c>
      <c r="W120" s="129">
        <f t="shared" si="31"/>
        <v>5</v>
      </c>
      <c r="X120" s="129">
        <f t="shared" si="31"/>
        <v>5</v>
      </c>
      <c r="Y120" s="129">
        <f t="shared" si="31"/>
        <v>5</v>
      </c>
      <c r="Z120" s="129">
        <f t="shared" si="31"/>
        <v>5</v>
      </c>
      <c r="AA120" s="129">
        <f t="shared" si="31"/>
        <v>5</v>
      </c>
      <c r="AB120" s="129">
        <f t="shared" si="31"/>
        <v>5</v>
      </c>
      <c r="AC120" s="129">
        <f t="shared" si="31"/>
        <v>5</v>
      </c>
      <c r="AD120" s="129">
        <f t="shared" si="31"/>
        <v>5</v>
      </c>
      <c r="AE120" s="129">
        <f t="shared" si="31"/>
        <v>5</v>
      </c>
      <c r="AF120" s="129">
        <f t="shared" si="31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125</v>
      </c>
      <c r="B121" s="128">
        <v>1</v>
      </c>
      <c r="C121" s="129">
        <f t="shared" si="32"/>
        <v>1</v>
      </c>
      <c r="D121" s="129">
        <f t="shared" si="32"/>
        <v>1</v>
      </c>
      <c r="E121" s="129">
        <f t="shared" si="32"/>
        <v>1</v>
      </c>
      <c r="F121" s="129">
        <f t="shared" si="32"/>
        <v>1</v>
      </c>
      <c r="G121" s="129">
        <f t="shared" si="32"/>
        <v>1</v>
      </c>
      <c r="H121" s="129">
        <f t="shared" si="32"/>
        <v>1</v>
      </c>
      <c r="I121" s="129">
        <f t="shared" si="32"/>
        <v>1</v>
      </c>
      <c r="J121" s="129">
        <f t="shared" si="32"/>
        <v>1</v>
      </c>
      <c r="K121" s="129">
        <f t="shared" si="32"/>
        <v>1</v>
      </c>
      <c r="L121" s="129">
        <f t="shared" si="32"/>
        <v>1</v>
      </c>
      <c r="M121" s="129">
        <f t="shared" si="32"/>
        <v>1</v>
      </c>
      <c r="N121" s="129">
        <f t="shared" si="32"/>
        <v>1</v>
      </c>
      <c r="O121" s="129">
        <f t="shared" si="32"/>
        <v>1</v>
      </c>
      <c r="P121" s="129">
        <f t="shared" si="32"/>
        <v>1</v>
      </c>
      <c r="Q121" s="129">
        <f t="shared" si="32"/>
        <v>1</v>
      </c>
      <c r="R121" s="129">
        <f t="shared" si="32"/>
        <v>1</v>
      </c>
      <c r="S121" s="129">
        <f t="shared" si="31"/>
        <v>1</v>
      </c>
      <c r="T121" s="129">
        <f t="shared" si="31"/>
        <v>1</v>
      </c>
      <c r="U121" s="129">
        <f t="shared" si="31"/>
        <v>1</v>
      </c>
      <c r="V121" s="129">
        <f t="shared" si="31"/>
        <v>1</v>
      </c>
      <c r="W121" s="129">
        <f t="shared" si="31"/>
        <v>1</v>
      </c>
      <c r="X121" s="129">
        <f t="shared" si="31"/>
        <v>1</v>
      </c>
      <c r="Y121" s="129">
        <f t="shared" si="31"/>
        <v>1</v>
      </c>
      <c r="Z121" s="129">
        <f t="shared" si="31"/>
        <v>1</v>
      </c>
      <c r="AA121" s="129">
        <f t="shared" si="31"/>
        <v>1</v>
      </c>
      <c r="AB121" s="129">
        <f t="shared" si="31"/>
        <v>1</v>
      </c>
      <c r="AC121" s="129">
        <f t="shared" si="31"/>
        <v>1</v>
      </c>
      <c r="AD121" s="129">
        <f t="shared" si="31"/>
        <v>1</v>
      </c>
      <c r="AE121" s="129">
        <f t="shared" si="31"/>
        <v>1</v>
      </c>
      <c r="AF121" s="129">
        <f t="shared" si="31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126</v>
      </c>
      <c r="B122" s="128">
        <v>1.58</v>
      </c>
      <c r="C122" s="129">
        <f t="shared" si="32"/>
        <v>1.58</v>
      </c>
      <c r="D122" s="129">
        <f t="shared" si="32"/>
        <v>1.58</v>
      </c>
      <c r="E122" s="129">
        <f t="shared" si="32"/>
        <v>1.58</v>
      </c>
      <c r="F122" s="129">
        <f t="shared" si="32"/>
        <v>1.58</v>
      </c>
      <c r="G122" s="129">
        <f t="shared" si="32"/>
        <v>1.58</v>
      </c>
      <c r="H122" s="129">
        <f t="shared" si="32"/>
        <v>1.58</v>
      </c>
      <c r="I122" s="129">
        <f t="shared" si="32"/>
        <v>1.58</v>
      </c>
      <c r="J122" s="129">
        <f t="shared" si="32"/>
        <v>1.58</v>
      </c>
      <c r="K122" s="129">
        <f t="shared" si="32"/>
        <v>1.58</v>
      </c>
      <c r="L122" s="129">
        <f t="shared" si="32"/>
        <v>1.58</v>
      </c>
      <c r="M122" s="129">
        <f t="shared" si="32"/>
        <v>1.58</v>
      </c>
      <c r="N122" s="129">
        <f t="shared" si="32"/>
        <v>1.58</v>
      </c>
      <c r="O122" s="129">
        <f t="shared" si="32"/>
        <v>1.58</v>
      </c>
      <c r="P122" s="129">
        <f t="shared" si="32"/>
        <v>1.58</v>
      </c>
      <c r="Q122" s="129">
        <f t="shared" si="32"/>
        <v>1.58</v>
      </c>
      <c r="R122" s="129">
        <f t="shared" si="32"/>
        <v>1.58</v>
      </c>
      <c r="S122" s="129">
        <f t="shared" si="31"/>
        <v>1.58</v>
      </c>
      <c r="T122" s="129">
        <f t="shared" si="31"/>
        <v>1.58</v>
      </c>
      <c r="U122" s="129">
        <f t="shared" si="31"/>
        <v>1.58</v>
      </c>
      <c r="V122" s="129">
        <f t="shared" si="31"/>
        <v>1.58</v>
      </c>
      <c r="W122" s="129">
        <f t="shared" si="31"/>
        <v>1.58</v>
      </c>
      <c r="X122" s="129">
        <f t="shared" si="31"/>
        <v>1.58</v>
      </c>
      <c r="Y122" s="129">
        <f t="shared" si="31"/>
        <v>1.58</v>
      </c>
      <c r="Z122" s="129">
        <f t="shared" si="31"/>
        <v>1.58</v>
      </c>
      <c r="AA122" s="129">
        <f t="shared" si="31"/>
        <v>1.58</v>
      </c>
      <c r="AB122" s="129">
        <f t="shared" si="31"/>
        <v>1.58</v>
      </c>
      <c r="AC122" s="129">
        <f t="shared" si="31"/>
        <v>1.58</v>
      </c>
      <c r="AD122" s="129">
        <f t="shared" si="31"/>
        <v>1.58</v>
      </c>
      <c r="AE122" s="129">
        <f t="shared" si="31"/>
        <v>1.58</v>
      </c>
      <c r="AF122" s="129">
        <f t="shared" si="31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127</v>
      </c>
      <c r="B123" s="128">
        <v>1.46</v>
      </c>
      <c r="C123" s="129">
        <f t="shared" si="32"/>
        <v>1.46</v>
      </c>
      <c r="D123" s="129">
        <f t="shared" si="32"/>
        <v>1.46</v>
      </c>
      <c r="E123" s="129">
        <f t="shared" si="32"/>
        <v>1.46</v>
      </c>
      <c r="F123" s="129">
        <f t="shared" si="32"/>
        <v>1.46</v>
      </c>
      <c r="G123" s="129">
        <f t="shared" si="32"/>
        <v>1.46</v>
      </c>
      <c r="H123" s="129">
        <f t="shared" si="32"/>
        <v>1.46</v>
      </c>
      <c r="I123" s="129">
        <f t="shared" si="32"/>
        <v>1.46</v>
      </c>
      <c r="J123" s="129">
        <f t="shared" si="32"/>
        <v>1.46</v>
      </c>
      <c r="K123" s="129">
        <f t="shared" si="32"/>
        <v>1.46</v>
      </c>
      <c r="L123" s="129">
        <f t="shared" si="32"/>
        <v>1.46</v>
      </c>
      <c r="M123" s="129">
        <f t="shared" si="32"/>
        <v>1.46</v>
      </c>
      <c r="N123" s="129">
        <f t="shared" si="32"/>
        <v>1.46</v>
      </c>
      <c r="O123" s="129">
        <f t="shared" si="32"/>
        <v>1.46</v>
      </c>
      <c r="P123" s="129">
        <f t="shared" si="32"/>
        <v>1.46</v>
      </c>
      <c r="Q123" s="129">
        <f t="shared" si="32"/>
        <v>1.46</v>
      </c>
      <c r="R123" s="129">
        <f t="shared" si="32"/>
        <v>1.46</v>
      </c>
      <c r="S123" s="129">
        <f t="shared" ref="S123:AF124" si="33">R123</f>
        <v>1.46</v>
      </c>
      <c r="T123" s="129">
        <f t="shared" si="33"/>
        <v>1.46</v>
      </c>
      <c r="U123" s="129">
        <f t="shared" si="33"/>
        <v>1.46</v>
      </c>
      <c r="V123" s="129">
        <f t="shared" si="33"/>
        <v>1.46</v>
      </c>
      <c r="W123" s="129">
        <f t="shared" si="33"/>
        <v>1.46</v>
      </c>
      <c r="X123" s="129">
        <f t="shared" si="33"/>
        <v>1.46</v>
      </c>
      <c r="Y123" s="129">
        <f t="shared" si="33"/>
        <v>1.46</v>
      </c>
      <c r="Z123" s="129">
        <f t="shared" si="33"/>
        <v>1.46</v>
      </c>
      <c r="AA123" s="129">
        <f t="shared" si="33"/>
        <v>1.46</v>
      </c>
      <c r="AB123" s="129">
        <f t="shared" si="33"/>
        <v>1.46</v>
      </c>
      <c r="AC123" s="129">
        <f t="shared" si="33"/>
        <v>1.46</v>
      </c>
      <c r="AD123" s="129">
        <f t="shared" si="33"/>
        <v>1.46</v>
      </c>
      <c r="AE123" s="129">
        <f t="shared" si="33"/>
        <v>1.46</v>
      </c>
      <c r="AF123" s="129">
        <f t="shared" si="33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128</v>
      </c>
      <c r="B124" s="128">
        <v>1.48</v>
      </c>
      <c r="C124" s="129">
        <f t="shared" si="32"/>
        <v>1.48</v>
      </c>
      <c r="D124" s="129">
        <f t="shared" si="32"/>
        <v>1.48</v>
      </c>
      <c r="E124" s="129">
        <f t="shared" si="32"/>
        <v>1.48</v>
      </c>
      <c r="F124" s="129">
        <f t="shared" si="32"/>
        <v>1.48</v>
      </c>
      <c r="G124" s="129">
        <f t="shared" si="32"/>
        <v>1.48</v>
      </c>
      <c r="H124" s="129">
        <f t="shared" si="32"/>
        <v>1.48</v>
      </c>
      <c r="I124" s="129">
        <f t="shared" si="32"/>
        <v>1.48</v>
      </c>
      <c r="J124" s="129">
        <f t="shared" si="32"/>
        <v>1.48</v>
      </c>
      <c r="K124" s="129">
        <f t="shared" si="32"/>
        <v>1.48</v>
      </c>
      <c r="L124" s="129">
        <f t="shared" si="32"/>
        <v>1.48</v>
      </c>
      <c r="M124" s="129">
        <f t="shared" si="32"/>
        <v>1.48</v>
      </c>
      <c r="N124" s="129">
        <f t="shared" si="32"/>
        <v>1.48</v>
      </c>
      <c r="O124" s="129">
        <f t="shared" si="32"/>
        <v>1.48</v>
      </c>
      <c r="P124" s="129">
        <f t="shared" si="32"/>
        <v>1.48</v>
      </c>
      <c r="Q124" s="129">
        <f t="shared" si="32"/>
        <v>1.48</v>
      </c>
      <c r="R124" s="129">
        <f t="shared" si="32"/>
        <v>1.48</v>
      </c>
      <c r="S124" s="129">
        <f t="shared" si="33"/>
        <v>1.48</v>
      </c>
      <c r="T124" s="129">
        <f t="shared" si="33"/>
        <v>1.48</v>
      </c>
      <c r="U124" s="129">
        <f t="shared" si="33"/>
        <v>1.48</v>
      </c>
      <c r="V124" s="129">
        <f t="shared" si="33"/>
        <v>1.48</v>
      </c>
      <c r="W124" s="129">
        <f t="shared" si="33"/>
        <v>1.48</v>
      </c>
      <c r="X124" s="129">
        <f t="shared" si="33"/>
        <v>1.48</v>
      </c>
      <c r="Y124" s="129">
        <f t="shared" si="33"/>
        <v>1.48</v>
      </c>
      <c r="Z124" s="129">
        <f t="shared" si="33"/>
        <v>1.48</v>
      </c>
      <c r="AA124" s="129">
        <f t="shared" si="33"/>
        <v>1.48</v>
      </c>
      <c r="AB124" s="129">
        <f t="shared" si="33"/>
        <v>1.48</v>
      </c>
      <c r="AC124" s="129">
        <f t="shared" si="33"/>
        <v>1.48</v>
      </c>
      <c r="AD124" s="129">
        <f t="shared" si="33"/>
        <v>1.48</v>
      </c>
      <c r="AE124" s="129">
        <f t="shared" si="33"/>
        <v>1.48</v>
      </c>
      <c r="AF124" s="129">
        <f t="shared" si="33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129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130</v>
      </c>
      <c r="B126" s="128">
        <v>2.2000000000000002</v>
      </c>
      <c r="C126" s="129">
        <f t="shared" ref="C126:R133" si="34">B126</f>
        <v>2.2000000000000002</v>
      </c>
      <c r="D126" s="129">
        <f t="shared" si="34"/>
        <v>2.2000000000000002</v>
      </c>
      <c r="E126" s="129">
        <f t="shared" si="34"/>
        <v>2.2000000000000002</v>
      </c>
      <c r="F126" s="129">
        <f t="shared" si="34"/>
        <v>2.2000000000000002</v>
      </c>
      <c r="G126" s="129">
        <f t="shared" si="34"/>
        <v>2.2000000000000002</v>
      </c>
      <c r="H126" s="129">
        <f t="shared" si="34"/>
        <v>2.2000000000000002</v>
      </c>
      <c r="I126" s="129">
        <f t="shared" si="34"/>
        <v>2.2000000000000002</v>
      </c>
      <c r="J126" s="129">
        <f t="shared" si="34"/>
        <v>2.2000000000000002</v>
      </c>
      <c r="K126" s="129">
        <f t="shared" si="34"/>
        <v>2.2000000000000002</v>
      </c>
      <c r="L126" s="129">
        <f t="shared" si="34"/>
        <v>2.2000000000000002</v>
      </c>
      <c r="M126" s="129">
        <f t="shared" si="34"/>
        <v>2.2000000000000002</v>
      </c>
      <c r="N126" s="129">
        <f t="shared" si="34"/>
        <v>2.2000000000000002</v>
      </c>
      <c r="O126" s="129">
        <f t="shared" si="34"/>
        <v>2.2000000000000002</v>
      </c>
      <c r="P126" s="129">
        <f t="shared" si="34"/>
        <v>2.2000000000000002</v>
      </c>
      <c r="Q126" s="129">
        <f t="shared" si="34"/>
        <v>2.2000000000000002</v>
      </c>
      <c r="R126" s="129">
        <f t="shared" si="34"/>
        <v>2.2000000000000002</v>
      </c>
      <c r="S126" s="129">
        <f t="shared" ref="S126:AF133" si="35">R126</f>
        <v>2.2000000000000002</v>
      </c>
      <c r="T126" s="129">
        <f t="shared" si="35"/>
        <v>2.2000000000000002</v>
      </c>
      <c r="U126" s="129">
        <f t="shared" si="35"/>
        <v>2.2000000000000002</v>
      </c>
      <c r="V126" s="129">
        <f t="shared" si="35"/>
        <v>2.2000000000000002</v>
      </c>
      <c r="W126" s="129">
        <f t="shared" si="35"/>
        <v>2.2000000000000002</v>
      </c>
      <c r="X126" s="129">
        <f t="shared" si="35"/>
        <v>2.2000000000000002</v>
      </c>
      <c r="Y126" s="129">
        <f t="shared" si="35"/>
        <v>2.2000000000000002</v>
      </c>
      <c r="Z126" s="129">
        <f t="shared" si="35"/>
        <v>2.2000000000000002</v>
      </c>
      <c r="AA126" s="129">
        <f t="shared" si="35"/>
        <v>2.2000000000000002</v>
      </c>
      <c r="AB126" s="129">
        <f t="shared" si="35"/>
        <v>2.2000000000000002</v>
      </c>
      <c r="AC126" s="129">
        <f t="shared" si="35"/>
        <v>2.2000000000000002</v>
      </c>
      <c r="AD126" s="129">
        <f t="shared" si="35"/>
        <v>2.2000000000000002</v>
      </c>
      <c r="AE126" s="129">
        <f t="shared" si="35"/>
        <v>2.2000000000000002</v>
      </c>
      <c r="AF126" s="129">
        <f t="shared" si="35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131</v>
      </c>
      <c r="B127" s="128">
        <v>2</v>
      </c>
      <c r="C127" s="129">
        <f t="shared" si="34"/>
        <v>2</v>
      </c>
      <c r="D127" s="129">
        <f t="shared" si="34"/>
        <v>2</v>
      </c>
      <c r="E127" s="129">
        <f t="shared" si="34"/>
        <v>2</v>
      </c>
      <c r="F127" s="129">
        <f t="shared" si="34"/>
        <v>2</v>
      </c>
      <c r="G127" s="129">
        <f t="shared" si="34"/>
        <v>2</v>
      </c>
      <c r="H127" s="129">
        <f t="shared" si="34"/>
        <v>2</v>
      </c>
      <c r="I127" s="129">
        <f t="shared" si="34"/>
        <v>2</v>
      </c>
      <c r="J127" s="129">
        <f t="shared" si="34"/>
        <v>2</v>
      </c>
      <c r="K127" s="129">
        <f t="shared" si="34"/>
        <v>2</v>
      </c>
      <c r="L127" s="129">
        <f t="shared" si="34"/>
        <v>2</v>
      </c>
      <c r="M127" s="129">
        <f t="shared" si="34"/>
        <v>2</v>
      </c>
      <c r="N127" s="129">
        <f t="shared" si="34"/>
        <v>2</v>
      </c>
      <c r="O127" s="129">
        <f t="shared" si="34"/>
        <v>2</v>
      </c>
      <c r="P127" s="129">
        <f t="shared" si="34"/>
        <v>2</v>
      </c>
      <c r="Q127" s="129">
        <f t="shared" si="34"/>
        <v>2</v>
      </c>
      <c r="R127" s="129">
        <f t="shared" si="34"/>
        <v>2</v>
      </c>
      <c r="S127" s="129">
        <f t="shared" si="35"/>
        <v>2</v>
      </c>
      <c r="T127" s="129">
        <f t="shared" si="35"/>
        <v>2</v>
      </c>
      <c r="U127" s="129">
        <f t="shared" si="35"/>
        <v>2</v>
      </c>
      <c r="V127" s="129">
        <f t="shared" si="35"/>
        <v>2</v>
      </c>
      <c r="W127" s="129">
        <f t="shared" si="35"/>
        <v>2</v>
      </c>
      <c r="X127" s="129">
        <f t="shared" si="35"/>
        <v>2</v>
      </c>
      <c r="Y127" s="129">
        <f t="shared" si="35"/>
        <v>2</v>
      </c>
      <c r="Z127" s="129">
        <f t="shared" si="35"/>
        <v>2</v>
      </c>
      <c r="AA127" s="129">
        <f t="shared" si="35"/>
        <v>2</v>
      </c>
      <c r="AB127" s="129">
        <f t="shared" si="35"/>
        <v>2</v>
      </c>
      <c r="AC127" s="129">
        <f t="shared" si="35"/>
        <v>2</v>
      </c>
      <c r="AD127" s="129">
        <f t="shared" si="35"/>
        <v>2</v>
      </c>
      <c r="AE127" s="129">
        <f t="shared" si="35"/>
        <v>2</v>
      </c>
      <c r="AF127" s="129">
        <f t="shared" si="35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132</v>
      </c>
      <c r="B128" s="128">
        <v>1.25</v>
      </c>
      <c r="C128" s="129">
        <f t="shared" si="34"/>
        <v>1.25</v>
      </c>
      <c r="D128" s="129">
        <f t="shared" si="34"/>
        <v>1.25</v>
      </c>
      <c r="E128" s="129">
        <f t="shared" si="34"/>
        <v>1.25</v>
      </c>
      <c r="F128" s="129">
        <f t="shared" si="34"/>
        <v>1.25</v>
      </c>
      <c r="G128" s="129">
        <f t="shared" si="34"/>
        <v>1.25</v>
      </c>
      <c r="H128" s="129">
        <f t="shared" si="34"/>
        <v>1.25</v>
      </c>
      <c r="I128" s="129">
        <f t="shared" si="34"/>
        <v>1.25</v>
      </c>
      <c r="J128" s="129">
        <f t="shared" si="34"/>
        <v>1.25</v>
      </c>
      <c r="K128" s="129">
        <f t="shared" si="34"/>
        <v>1.25</v>
      </c>
      <c r="L128" s="129">
        <f t="shared" si="34"/>
        <v>1.25</v>
      </c>
      <c r="M128" s="129">
        <f t="shared" si="34"/>
        <v>1.25</v>
      </c>
      <c r="N128" s="129">
        <f t="shared" si="34"/>
        <v>1.25</v>
      </c>
      <c r="O128" s="129">
        <f t="shared" si="34"/>
        <v>1.25</v>
      </c>
      <c r="P128" s="129">
        <f t="shared" si="34"/>
        <v>1.25</v>
      </c>
      <c r="Q128" s="129">
        <f t="shared" si="34"/>
        <v>1.25</v>
      </c>
      <c r="R128" s="129">
        <f t="shared" si="34"/>
        <v>1.25</v>
      </c>
      <c r="S128" s="129">
        <f t="shared" si="35"/>
        <v>1.25</v>
      </c>
      <c r="T128" s="129">
        <f t="shared" si="35"/>
        <v>1.25</v>
      </c>
      <c r="U128" s="129">
        <f t="shared" si="35"/>
        <v>1.25</v>
      </c>
      <c r="V128" s="129">
        <f t="shared" si="35"/>
        <v>1.25</v>
      </c>
      <c r="W128" s="129">
        <f t="shared" si="35"/>
        <v>1.25</v>
      </c>
      <c r="X128" s="129">
        <f t="shared" si="35"/>
        <v>1.25</v>
      </c>
      <c r="Y128" s="129">
        <f t="shared" si="35"/>
        <v>1.25</v>
      </c>
      <c r="Z128" s="129">
        <f t="shared" si="35"/>
        <v>1.25</v>
      </c>
      <c r="AA128" s="129">
        <f t="shared" si="35"/>
        <v>1.25</v>
      </c>
      <c r="AB128" s="129">
        <f t="shared" si="35"/>
        <v>1.25</v>
      </c>
      <c r="AC128" s="129">
        <f t="shared" si="35"/>
        <v>1.25</v>
      </c>
      <c r="AD128" s="129">
        <f t="shared" si="35"/>
        <v>1.25</v>
      </c>
      <c r="AE128" s="129">
        <f t="shared" si="35"/>
        <v>1.25</v>
      </c>
      <c r="AF128" s="129">
        <f t="shared" si="35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133</v>
      </c>
      <c r="B129" s="128">
        <v>1.1499999999999999</v>
      </c>
      <c r="C129" s="129">
        <f t="shared" si="34"/>
        <v>1.1499999999999999</v>
      </c>
      <c r="D129" s="129">
        <f t="shared" si="34"/>
        <v>1.1499999999999999</v>
      </c>
      <c r="E129" s="129">
        <f t="shared" si="34"/>
        <v>1.1499999999999999</v>
      </c>
      <c r="F129" s="129">
        <f t="shared" si="34"/>
        <v>1.1499999999999999</v>
      </c>
      <c r="G129" s="129">
        <f t="shared" si="34"/>
        <v>1.1499999999999999</v>
      </c>
      <c r="H129" s="129">
        <f t="shared" si="34"/>
        <v>1.1499999999999999</v>
      </c>
      <c r="I129" s="129">
        <f t="shared" si="34"/>
        <v>1.1499999999999999</v>
      </c>
      <c r="J129" s="129">
        <f t="shared" si="34"/>
        <v>1.1499999999999999</v>
      </c>
      <c r="K129" s="129">
        <f t="shared" si="34"/>
        <v>1.1499999999999999</v>
      </c>
      <c r="L129" s="129">
        <f t="shared" si="34"/>
        <v>1.1499999999999999</v>
      </c>
      <c r="M129" s="129">
        <f t="shared" si="34"/>
        <v>1.1499999999999999</v>
      </c>
      <c r="N129" s="129">
        <f t="shared" si="34"/>
        <v>1.1499999999999999</v>
      </c>
      <c r="O129" s="129">
        <f t="shared" si="34"/>
        <v>1.1499999999999999</v>
      </c>
      <c r="P129" s="129">
        <f t="shared" si="34"/>
        <v>1.1499999999999999</v>
      </c>
      <c r="Q129" s="129">
        <f t="shared" si="34"/>
        <v>1.1499999999999999</v>
      </c>
      <c r="R129" s="129">
        <f t="shared" si="34"/>
        <v>1.1499999999999999</v>
      </c>
      <c r="S129" s="129">
        <f t="shared" si="35"/>
        <v>1.1499999999999999</v>
      </c>
      <c r="T129" s="129">
        <f t="shared" si="35"/>
        <v>1.1499999999999999</v>
      </c>
      <c r="U129" s="129">
        <f t="shared" si="35"/>
        <v>1.1499999999999999</v>
      </c>
      <c r="V129" s="129">
        <f t="shared" si="35"/>
        <v>1.1499999999999999</v>
      </c>
      <c r="W129" s="129">
        <f t="shared" si="35"/>
        <v>1.1499999999999999</v>
      </c>
      <c r="X129" s="129">
        <f t="shared" si="35"/>
        <v>1.1499999999999999</v>
      </c>
      <c r="Y129" s="129">
        <f t="shared" si="35"/>
        <v>1.1499999999999999</v>
      </c>
      <c r="Z129" s="129">
        <f t="shared" si="35"/>
        <v>1.1499999999999999</v>
      </c>
      <c r="AA129" s="129">
        <f t="shared" si="35"/>
        <v>1.1499999999999999</v>
      </c>
      <c r="AB129" s="129">
        <f t="shared" si="35"/>
        <v>1.1499999999999999</v>
      </c>
      <c r="AC129" s="129">
        <f t="shared" si="35"/>
        <v>1.1499999999999999</v>
      </c>
      <c r="AD129" s="129">
        <f t="shared" si="35"/>
        <v>1.1499999999999999</v>
      </c>
      <c r="AE129" s="129">
        <f t="shared" si="35"/>
        <v>1.1499999999999999</v>
      </c>
      <c r="AF129" s="129">
        <f t="shared" si="35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134</v>
      </c>
      <c r="B130" s="128">
        <v>2.133</v>
      </c>
      <c r="C130" s="129">
        <f t="shared" si="34"/>
        <v>2.133</v>
      </c>
      <c r="D130" s="129">
        <f t="shared" si="34"/>
        <v>2.133</v>
      </c>
      <c r="E130" s="129">
        <f t="shared" si="34"/>
        <v>2.133</v>
      </c>
      <c r="F130" s="129">
        <f t="shared" si="34"/>
        <v>2.133</v>
      </c>
      <c r="G130" s="129">
        <f t="shared" si="34"/>
        <v>2.133</v>
      </c>
      <c r="H130" s="129">
        <f t="shared" si="34"/>
        <v>2.133</v>
      </c>
      <c r="I130" s="129">
        <f t="shared" si="34"/>
        <v>2.133</v>
      </c>
      <c r="J130" s="129">
        <f t="shared" si="34"/>
        <v>2.133</v>
      </c>
      <c r="K130" s="129">
        <f t="shared" si="34"/>
        <v>2.133</v>
      </c>
      <c r="L130" s="129">
        <f t="shared" si="34"/>
        <v>2.133</v>
      </c>
      <c r="M130" s="129">
        <f t="shared" si="34"/>
        <v>2.133</v>
      </c>
      <c r="N130" s="129">
        <f t="shared" si="34"/>
        <v>2.133</v>
      </c>
      <c r="O130" s="129">
        <f t="shared" si="34"/>
        <v>2.133</v>
      </c>
      <c r="P130" s="129">
        <f t="shared" si="34"/>
        <v>2.133</v>
      </c>
      <c r="Q130" s="129">
        <f t="shared" si="34"/>
        <v>2.133</v>
      </c>
      <c r="R130" s="129">
        <f t="shared" si="34"/>
        <v>2.133</v>
      </c>
      <c r="S130" s="129">
        <f t="shared" si="35"/>
        <v>2.133</v>
      </c>
      <c r="T130" s="129">
        <f t="shared" si="35"/>
        <v>2.133</v>
      </c>
      <c r="U130" s="129">
        <f t="shared" si="35"/>
        <v>2.133</v>
      </c>
      <c r="V130" s="129">
        <f t="shared" si="35"/>
        <v>2.133</v>
      </c>
      <c r="W130" s="129">
        <f t="shared" si="35"/>
        <v>2.133</v>
      </c>
      <c r="X130" s="129">
        <f t="shared" si="35"/>
        <v>2.133</v>
      </c>
      <c r="Y130" s="129">
        <f t="shared" si="35"/>
        <v>2.133</v>
      </c>
      <c r="Z130" s="129">
        <f t="shared" si="35"/>
        <v>2.133</v>
      </c>
      <c r="AA130" s="129">
        <f t="shared" si="35"/>
        <v>2.133</v>
      </c>
      <c r="AB130" s="129">
        <f t="shared" si="35"/>
        <v>2.133</v>
      </c>
      <c r="AC130" s="129">
        <f t="shared" si="35"/>
        <v>2.133</v>
      </c>
      <c r="AD130" s="129">
        <f t="shared" si="35"/>
        <v>2.133</v>
      </c>
      <c r="AE130" s="129">
        <f t="shared" si="35"/>
        <v>2.133</v>
      </c>
      <c r="AF130" s="129">
        <f t="shared" si="35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135</v>
      </c>
      <c r="B131" s="128">
        <v>2.09</v>
      </c>
      <c r="C131" s="129">
        <f t="shared" si="34"/>
        <v>2.09</v>
      </c>
      <c r="D131" s="129">
        <f t="shared" si="34"/>
        <v>2.09</v>
      </c>
      <c r="E131" s="129">
        <f t="shared" si="34"/>
        <v>2.09</v>
      </c>
      <c r="F131" s="129">
        <f t="shared" si="34"/>
        <v>2.09</v>
      </c>
      <c r="G131" s="129">
        <f t="shared" si="34"/>
        <v>2.09</v>
      </c>
      <c r="H131" s="129">
        <f t="shared" si="34"/>
        <v>2.09</v>
      </c>
      <c r="I131" s="129">
        <f t="shared" si="34"/>
        <v>2.09</v>
      </c>
      <c r="J131" s="129">
        <f t="shared" si="34"/>
        <v>2.09</v>
      </c>
      <c r="K131" s="129">
        <f t="shared" si="34"/>
        <v>2.09</v>
      </c>
      <c r="L131" s="129">
        <f t="shared" si="34"/>
        <v>2.09</v>
      </c>
      <c r="M131" s="129">
        <f t="shared" si="34"/>
        <v>2.09</v>
      </c>
      <c r="N131" s="129">
        <f t="shared" si="34"/>
        <v>2.09</v>
      </c>
      <c r="O131" s="129">
        <f t="shared" si="34"/>
        <v>2.09</v>
      </c>
      <c r="P131" s="129">
        <f t="shared" si="34"/>
        <v>2.09</v>
      </c>
      <c r="Q131" s="129">
        <f t="shared" si="34"/>
        <v>2.09</v>
      </c>
      <c r="R131" s="129">
        <f t="shared" si="34"/>
        <v>2.09</v>
      </c>
      <c r="S131" s="129">
        <f t="shared" si="35"/>
        <v>2.09</v>
      </c>
      <c r="T131" s="129">
        <f t="shared" si="35"/>
        <v>2.09</v>
      </c>
      <c r="U131" s="129">
        <f t="shared" si="35"/>
        <v>2.09</v>
      </c>
      <c r="V131" s="129">
        <f t="shared" si="35"/>
        <v>2.09</v>
      </c>
      <c r="W131" s="129">
        <f t="shared" si="35"/>
        <v>2.09</v>
      </c>
      <c r="X131" s="129">
        <f t="shared" si="35"/>
        <v>2.09</v>
      </c>
      <c r="Y131" s="129">
        <f t="shared" si="35"/>
        <v>2.09</v>
      </c>
      <c r="Z131" s="129">
        <f t="shared" si="35"/>
        <v>2.09</v>
      </c>
      <c r="AA131" s="129">
        <f t="shared" si="35"/>
        <v>2.09</v>
      </c>
      <c r="AB131" s="129">
        <f t="shared" si="35"/>
        <v>2.09</v>
      </c>
      <c r="AC131" s="129">
        <f t="shared" si="35"/>
        <v>2.09</v>
      </c>
      <c r="AD131" s="129">
        <f t="shared" si="35"/>
        <v>2.09</v>
      </c>
      <c r="AE131" s="129">
        <f t="shared" si="35"/>
        <v>2.09</v>
      </c>
      <c r="AF131" s="129">
        <f t="shared" si="35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136</v>
      </c>
      <c r="B132" s="128">
        <v>1.1399999999999999</v>
      </c>
      <c r="C132" s="129">
        <f t="shared" si="34"/>
        <v>1.1399999999999999</v>
      </c>
      <c r="D132" s="129">
        <f t="shared" si="34"/>
        <v>1.1399999999999999</v>
      </c>
      <c r="E132" s="129">
        <f t="shared" si="34"/>
        <v>1.1399999999999999</v>
      </c>
      <c r="F132" s="129">
        <f t="shared" si="34"/>
        <v>1.1399999999999999</v>
      </c>
      <c r="G132" s="129">
        <f t="shared" si="34"/>
        <v>1.1399999999999999</v>
      </c>
      <c r="H132" s="129">
        <f t="shared" si="34"/>
        <v>1.1399999999999999</v>
      </c>
      <c r="I132" s="129">
        <f t="shared" si="34"/>
        <v>1.1399999999999999</v>
      </c>
      <c r="J132" s="129">
        <f t="shared" si="34"/>
        <v>1.1399999999999999</v>
      </c>
      <c r="K132" s="129">
        <f t="shared" si="34"/>
        <v>1.1399999999999999</v>
      </c>
      <c r="L132" s="129">
        <f t="shared" si="34"/>
        <v>1.1399999999999999</v>
      </c>
      <c r="M132" s="129">
        <f t="shared" si="34"/>
        <v>1.1399999999999999</v>
      </c>
      <c r="N132" s="129">
        <f t="shared" si="34"/>
        <v>1.1399999999999999</v>
      </c>
      <c r="O132" s="129">
        <f t="shared" si="34"/>
        <v>1.1399999999999999</v>
      </c>
      <c r="P132" s="129">
        <f t="shared" si="34"/>
        <v>1.1399999999999999</v>
      </c>
      <c r="Q132" s="129">
        <f t="shared" si="34"/>
        <v>1.1399999999999999</v>
      </c>
      <c r="R132" s="129">
        <f t="shared" si="34"/>
        <v>1.1399999999999999</v>
      </c>
      <c r="S132" s="129">
        <f t="shared" si="35"/>
        <v>1.1399999999999999</v>
      </c>
      <c r="T132" s="129">
        <f t="shared" si="35"/>
        <v>1.1399999999999999</v>
      </c>
      <c r="U132" s="129">
        <f t="shared" si="35"/>
        <v>1.1399999999999999</v>
      </c>
      <c r="V132" s="129">
        <f t="shared" si="35"/>
        <v>1.1399999999999999</v>
      </c>
      <c r="W132" s="129">
        <f t="shared" si="35"/>
        <v>1.1399999999999999</v>
      </c>
      <c r="X132" s="129">
        <f t="shared" si="35"/>
        <v>1.1399999999999999</v>
      </c>
      <c r="Y132" s="129">
        <f t="shared" si="35"/>
        <v>1.1399999999999999</v>
      </c>
      <c r="Z132" s="129">
        <f t="shared" si="35"/>
        <v>1.1399999999999999</v>
      </c>
      <c r="AA132" s="129">
        <f t="shared" si="35"/>
        <v>1.1399999999999999</v>
      </c>
      <c r="AB132" s="129">
        <f t="shared" si="35"/>
        <v>1.1399999999999999</v>
      </c>
      <c r="AC132" s="129">
        <f t="shared" si="35"/>
        <v>1.1399999999999999</v>
      </c>
      <c r="AD132" s="129">
        <f t="shared" si="35"/>
        <v>1.1399999999999999</v>
      </c>
      <c r="AE132" s="129">
        <f t="shared" si="35"/>
        <v>1.1399999999999999</v>
      </c>
      <c r="AF132" s="129">
        <f t="shared" si="35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137</v>
      </c>
      <c r="B133" s="128">
        <v>0.82</v>
      </c>
      <c r="C133" s="129">
        <f t="shared" si="34"/>
        <v>0.82</v>
      </c>
      <c r="D133" s="129">
        <f t="shared" si="34"/>
        <v>0.82</v>
      </c>
      <c r="E133" s="129">
        <f t="shared" si="34"/>
        <v>0.82</v>
      </c>
      <c r="F133" s="129">
        <f t="shared" si="34"/>
        <v>0.82</v>
      </c>
      <c r="G133" s="129">
        <f t="shared" si="34"/>
        <v>0.82</v>
      </c>
      <c r="H133" s="129">
        <f t="shared" si="34"/>
        <v>0.82</v>
      </c>
      <c r="I133" s="129">
        <f t="shared" si="34"/>
        <v>0.82</v>
      </c>
      <c r="J133" s="129">
        <f t="shared" si="34"/>
        <v>0.82</v>
      </c>
      <c r="K133" s="129">
        <f t="shared" si="34"/>
        <v>0.82</v>
      </c>
      <c r="L133" s="129">
        <f t="shared" si="34"/>
        <v>0.82</v>
      </c>
      <c r="M133" s="129">
        <f t="shared" si="34"/>
        <v>0.82</v>
      </c>
      <c r="N133" s="129">
        <f t="shared" si="34"/>
        <v>0.82</v>
      </c>
      <c r="O133" s="129">
        <f t="shared" si="34"/>
        <v>0.82</v>
      </c>
      <c r="P133" s="129">
        <f t="shared" si="34"/>
        <v>0.82</v>
      </c>
      <c r="Q133" s="129">
        <f t="shared" si="34"/>
        <v>0.82</v>
      </c>
      <c r="R133" s="129">
        <f t="shared" si="34"/>
        <v>0.82</v>
      </c>
      <c r="S133" s="129">
        <f t="shared" si="35"/>
        <v>0.82</v>
      </c>
      <c r="T133" s="129">
        <f t="shared" si="35"/>
        <v>0.82</v>
      </c>
      <c r="U133" s="129">
        <f t="shared" si="35"/>
        <v>0.82</v>
      </c>
      <c r="V133" s="129">
        <f t="shared" si="35"/>
        <v>0.82</v>
      </c>
      <c r="W133" s="129">
        <f t="shared" si="35"/>
        <v>0.82</v>
      </c>
      <c r="X133" s="129">
        <f t="shared" si="35"/>
        <v>0.82</v>
      </c>
      <c r="Y133" s="129">
        <f t="shared" si="35"/>
        <v>0.82</v>
      </c>
      <c r="Z133" s="129">
        <f t="shared" si="35"/>
        <v>0.82</v>
      </c>
      <c r="AA133" s="129">
        <f t="shared" si="35"/>
        <v>0.82</v>
      </c>
      <c r="AB133" s="129">
        <f t="shared" si="35"/>
        <v>0.82</v>
      </c>
      <c r="AC133" s="129">
        <f t="shared" si="35"/>
        <v>0.82</v>
      </c>
      <c r="AD133" s="129">
        <f t="shared" si="35"/>
        <v>0.82</v>
      </c>
      <c r="AE133" s="129">
        <f t="shared" si="35"/>
        <v>0.82</v>
      </c>
      <c r="AF133" s="129">
        <f t="shared" si="35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138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139</v>
      </c>
      <c r="B135" s="128">
        <v>2</v>
      </c>
      <c r="C135" s="129">
        <f t="shared" ref="C135:R141" si="36">B135</f>
        <v>2</v>
      </c>
      <c r="D135" s="129">
        <f t="shared" si="36"/>
        <v>2</v>
      </c>
      <c r="E135" s="129">
        <f t="shared" si="36"/>
        <v>2</v>
      </c>
      <c r="F135" s="129">
        <f t="shared" si="36"/>
        <v>2</v>
      </c>
      <c r="G135" s="129">
        <f t="shared" si="36"/>
        <v>2</v>
      </c>
      <c r="H135" s="129">
        <f t="shared" si="36"/>
        <v>2</v>
      </c>
      <c r="I135" s="129">
        <f t="shared" si="36"/>
        <v>2</v>
      </c>
      <c r="J135" s="129">
        <f t="shared" si="36"/>
        <v>2</v>
      </c>
      <c r="K135" s="129">
        <f t="shared" si="36"/>
        <v>2</v>
      </c>
      <c r="L135" s="129">
        <f t="shared" si="36"/>
        <v>2</v>
      </c>
      <c r="M135" s="129">
        <f t="shared" si="36"/>
        <v>2</v>
      </c>
      <c r="N135" s="129">
        <f t="shared" si="36"/>
        <v>2</v>
      </c>
      <c r="O135" s="129">
        <f t="shared" si="36"/>
        <v>2</v>
      </c>
      <c r="P135" s="129">
        <f t="shared" si="36"/>
        <v>2</v>
      </c>
      <c r="Q135" s="129">
        <f t="shared" si="36"/>
        <v>2</v>
      </c>
      <c r="R135" s="129">
        <f t="shared" si="36"/>
        <v>2</v>
      </c>
      <c r="S135" s="129">
        <f t="shared" ref="S135:AF141" si="37">R135</f>
        <v>2</v>
      </c>
      <c r="T135" s="129">
        <f t="shared" si="37"/>
        <v>2</v>
      </c>
      <c r="U135" s="129">
        <f t="shared" si="37"/>
        <v>2</v>
      </c>
      <c r="V135" s="129">
        <f t="shared" si="37"/>
        <v>2</v>
      </c>
      <c r="W135" s="129">
        <f t="shared" si="37"/>
        <v>2</v>
      </c>
      <c r="X135" s="129">
        <f t="shared" si="37"/>
        <v>2</v>
      </c>
      <c r="Y135" s="129">
        <f t="shared" si="37"/>
        <v>2</v>
      </c>
      <c r="Z135" s="129">
        <f t="shared" si="37"/>
        <v>2</v>
      </c>
      <c r="AA135" s="129">
        <f t="shared" si="37"/>
        <v>2</v>
      </c>
      <c r="AB135" s="129">
        <f t="shared" si="37"/>
        <v>2</v>
      </c>
      <c r="AC135" s="129">
        <f t="shared" si="37"/>
        <v>2</v>
      </c>
      <c r="AD135" s="129">
        <f t="shared" si="37"/>
        <v>2</v>
      </c>
      <c r="AE135" s="129">
        <f t="shared" si="37"/>
        <v>2</v>
      </c>
      <c r="AF135" s="129">
        <f t="shared" si="37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140</v>
      </c>
      <c r="B136" s="128">
        <v>5.61</v>
      </c>
      <c r="C136" s="129">
        <f t="shared" si="36"/>
        <v>5.61</v>
      </c>
      <c r="D136" s="129">
        <f t="shared" si="36"/>
        <v>5.61</v>
      </c>
      <c r="E136" s="129">
        <f t="shared" si="36"/>
        <v>5.61</v>
      </c>
      <c r="F136" s="129">
        <f t="shared" si="36"/>
        <v>5.61</v>
      </c>
      <c r="G136" s="129">
        <f t="shared" si="36"/>
        <v>5.61</v>
      </c>
      <c r="H136" s="129">
        <f t="shared" si="36"/>
        <v>5.61</v>
      </c>
      <c r="I136" s="129">
        <f t="shared" si="36"/>
        <v>5.61</v>
      </c>
      <c r="J136" s="129">
        <f t="shared" si="36"/>
        <v>5.61</v>
      </c>
      <c r="K136" s="129">
        <f t="shared" si="36"/>
        <v>5.61</v>
      </c>
      <c r="L136" s="129">
        <f t="shared" si="36"/>
        <v>5.61</v>
      </c>
      <c r="M136" s="129">
        <f t="shared" si="36"/>
        <v>5.61</v>
      </c>
      <c r="N136" s="129">
        <f t="shared" si="36"/>
        <v>5.61</v>
      </c>
      <c r="O136" s="129">
        <f t="shared" si="36"/>
        <v>5.61</v>
      </c>
      <c r="P136" s="129">
        <f t="shared" si="36"/>
        <v>5.61</v>
      </c>
      <c r="Q136" s="129">
        <f t="shared" si="36"/>
        <v>5.61</v>
      </c>
      <c r="R136" s="129">
        <f t="shared" si="36"/>
        <v>5.61</v>
      </c>
      <c r="S136" s="129">
        <f t="shared" si="37"/>
        <v>5.61</v>
      </c>
      <c r="T136" s="129">
        <f t="shared" si="37"/>
        <v>5.61</v>
      </c>
      <c r="U136" s="129">
        <f t="shared" si="37"/>
        <v>5.61</v>
      </c>
      <c r="V136" s="129">
        <f t="shared" si="37"/>
        <v>5.61</v>
      </c>
      <c r="W136" s="129">
        <f t="shared" si="37"/>
        <v>5.61</v>
      </c>
      <c r="X136" s="129">
        <f t="shared" si="37"/>
        <v>5.61</v>
      </c>
      <c r="Y136" s="129">
        <f t="shared" si="37"/>
        <v>5.61</v>
      </c>
      <c r="Z136" s="129">
        <f t="shared" si="37"/>
        <v>5.61</v>
      </c>
      <c r="AA136" s="129">
        <f t="shared" si="37"/>
        <v>5.61</v>
      </c>
      <c r="AB136" s="129">
        <f t="shared" si="37"/>
        <v>5.61</v>
      </c>
      <c r="AC136" s="129">
        <f t="shared" si="37"/>
        <v>5.61</v>
      </c>
      <c r="AD136" s="129">
        <f t="shared" si="37"/>
        <v>5.61</v>
      </c>
      <c r="AE136" s="129">
        <f t="shared" si="37"/>
        <v>5.61</v>
      </c>
      <c r="AF136" s="129">
        <f t="shared" si="37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141</v>
      </c>
      <c r="B137" s="128">
        <v>1.25</v>
      </c>
      <c r="C137" s="129">
        <f t="shared" si="36"/>
        <v>1.25</v>
      </c>
      <c r="D137" s="129">
        <f t="shared" si="36"/>
        <v>1.25</v>
      </c>
      <c r="E137" s="129">
        <f t="shared" si="36"/>
        <v>1.25</v>
      </c>
      <c r="F137" s="129">
        <f t="shared" si="36"/>
        <v>1.25</v>
      </c>
      <c r="G137" s="129">
        <f t="shared" si="36"/>
        <v>1.25</v>
      </c>
      <c r="H137" s="129">
        <f t="shared" si="36"/>
        <v>1.25</v>
      </c>
      <c r="I137" s="129">
        <f t="shared" si="36"/>
        <v>1.25</v>
      </c>
      <c r="J137" s="129">
        <f t="shared" si="36"/>
        <v>1.25</v>
      </c>
      <c r="K137" s="129">
        <f t="shared" si="36"/>
        <v>1.25</v>
      </c>
      <c r="L137" s="129">
        <f t="shared" si="36"/>
        <v>1.25</v>
      </c>
      <c r="M137" s="129">
        <f t="shared" si="36"/>
        <v>1.25</v>
      </c>
      <c r="N137" s="129">
        <f t="shared" si="36"/>
        <v>1.25</v>
      </c>
      <c r="O137" s="129">
        <f t="shared" si="36"/>
        <v>1.25</v>
      </c>
      <c r="P137" s="129">
        <f t="shared" si="36"/>
        <v>1.25</v>
      </c>
      <c r="Q137" s="129">
        <f t="shared" si="36"/>
        <v>1.25</v>
      </c>
      <c r="R137" s="129">
        <f t="shared" si="36"/>
        <v>1.25</v>
      </c>
      <c r="S137" s="129">
        <f t="shared" si="37"/>
        <v>1.25</v>
      </c>
      <c r="T137" s="129">
        <f t="shared" si="37"/>
        <v>1.25</v>
      </c>
      <c r="U137" s="129">
        <f t="shared" si="37"/>
        <v>1.25</v>
      </c>
      <c r="V137" s="129">
        <f t="shared" si="37"/>
        <v>1.25</v>
      </c>
      <c r="W137" s="129">
        <f t="shared" si="37"/>
        <v>1.25</v>
      </c>
      <c r="X137" s="129">
        <f t="shared" si="37"/>
        <v>1.25</v>
      </c>
      <c r="Y137" s="129">
        <f t="shared" si="37"/>
        <v>1.25</v>
      </c>
      <c r="Z137" s="129">
        <f t="shared" si="37"/>
        <v>1.25</v>
      </c>
      <c r="AA137" s="129">
        <f t="shared" si="37"/>
        <v>1.25</v>
      </c>
      <c r="AB137" s="129">
        <f t="shared" si="37"/>
        <v>1.25</v>
      </c>
      <c r="AC137" s="129">
        <f t="shared" si="37"/>
        <v>1.25</v>
      </c>
      <c r="AD137" s="129">
        <f t="shared" si="37"/>
        <v>1.25</v>
      </c>
      <c r="AE137" s="129">
        <f t="shared" si="37"/>
        <v>1.25</v>
      </c>
      <c r="AF137" s="129">
        <f t="shared" si="37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142</v>
      </c>
      <c r="B138" s="128">
        <v>1.25</v>
      </c>
      <c r="C138" s="129">
        <f t="shared" si="36"/>
        <v>1.25</v>
      </c>
      <c r="D138" s="129">
        <f t="shared" si="36"/>
        <v>1.25</v>
      </c>
      <c r="E138" s="129">
        <f t="shared" si="36"/>
        <v>1.25</v>
      </c>
      <c r="F138" s="129">
        <f t="shared" si="36"/>
        <v>1.25</v>
      </c>
      <c r="G138" s="129">
        <f t="shared" si="36"/>
        <v>1.25</v>
      </c>
      <c r="H138" s="129">
        <f t="shared" si="36"/>
        <v>1.25</v>
      </c>
      <c r="I138" s="129">
        <f t="shared" si="36"/>
        <v>1.25</v>
      </c>
      <c r="J138" s="129">
        <f t="shared" si="36"/>
        <v>1.25</v>
      </c>
      <c r="K138" s="129">
        <f t="shared" si="36"/>
        <v>1.25</v>
      </c>
      <c r="L138" s="129">
        <f t="shared" si="36"/>
        <v>1.25</v>
      </c>
      <c r="M138" s="129">
        <f t="shared" si="36"/>
        <v>1.25</v>
      </c>
      <c r="N138" s="129">
        <f t="shared" si="36"/>
        <v>1.25</v>
      </c>
      <c r="O138" s="129">
        <f t="shared" si="36"/>
        <v>1.25</v>
      </c>
      <c r="P138" s="129">
        <f t="shared" si="36"/>
        <v>1.25</v>
      </c>
      <c r="Q138" s="129">
        <f t="shared" si="36"/>
        <v>1.25</v>
      </c>
      <c r="R138" s="129">
        <f t="shared" si="36"/>
        <v>1.25</v>
      </c>
      <c r="S138" s="129">
        <f t="shared" si="37"/>
        <v>1.25</v>
      </c>
      <c r="T138" s="129">
        <f t="shared" si="37"/>
        <v>1.25</v>
      </c>
      <c r="U138" s="129">
        <f t="shared" si="37"/>
        <v>1.25</v>
      </c>
      <c r="V138" s="129">
        <f t="shared" si="37"/>
        <v>1.25</v>
      </c>
      <c r="W138" s="129">
        <f t="shared" si="37"/>
        <v>1.25</v>
      </c>
      <c r="X138" s="129">
        <f t="shared" si="37"/>
        <v>1.25</v>
      </c>
      <c r="Y138" s="129">
        <f t="shared" si="37"/>
        <v>1.25</v>
      </c>
      <c r="Z138" s="129">
        <f t="shared" si="37"/>
        <v>1.25</v>
      </c>
      <c r="AA138" s="129">
        <f t="shared" si="37"/>
        <v>1.25</v>
      </c>
      <c r="AB138" s="129">
        <f t="shared" si="37"/>
        <v>1.25</v>
      </c>
      <c r="AC138" s="129">
        <f t="shared" si="37"/>
        <v>1.25</v>
      </c>
      <c r="AD138" s="129">
        <f t="shared" si="37"/>
        <v>1.25</v>
      </c>
      <c r="AE138" s="129">
        <f t="shared" si="37"/>
        <v>1.25</v>
      </c>
      <c r="AF138" s="129">
        <f t="shared" si="37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143</v>
      </c>
      <c r="B139" s="128">
        <v>1.46</v>
      </c>
      <c r="C139" s="129">
        <f t="shared" si="36"/>
        <v>1.46</v>
      </c>
      <c r="D139" s="129">
        <f t="shared" si="36"/>
        <v>1.46</v>
      </c>
      <c r="E139" s="129">
        <f t="shared" si="36"/>
        <v>1.46</v>
      </c>
      <c r="F139" s="129">
        <f t="shared" si="36"/>
        <v>1.46</v>
      </c>
      <c r="G139" s="129">
        <f t="shared" si="36"/>
        <v>1.46</v>
      </c>
      <c r="H139" s="129">
        <f t="shared" si="36"/>
        <v>1.46</v>
      </c>
      <c r="I139" s="129">
        <f t="shared" si="36"/>
        <v>1.46</v>
      </c>
      <c r="J139" s="129">
        <f t="shared" si="36"/>
        <v>1.46</v>
      </c>
      <c r="K139" s="129">
        <f t="shared" si="36"/>
        <v>1.46</v>
      </c>
      <c r="L139" s="129">
        <f t="shared" si="36"/>
        <v>1.46</v>
      </c>
      <c r="M139" s="129">
        <f t="shared" si="36"/>
        <v>1.46</v>
      </c>
      <c r="N139" s="129">
        <f t="shared" si="36"/>
        <v>1.46</v>
      </c>
      <c r="O139" s="129">
        <f t="shared" si="36"/>
        <v>1.46</v>
      </c>
      <c r="P139" s="129">
        <f t="shared" si="36"/>
        <v>1.46</v>
      </c>
      <c r="Q139" s="129">
        <f t="shared" si="36"/>
        <v>1.46</v>
      </c>
      <c r="R139" s="129">
        <f t="shared" si="36"/>
        <v>1.46</v>
      </c>
      <c r="S139" s="129">
        <f t="shared" si="37"/>
        <v>1.46</v>
      </c>
      <c r="T139" s="129">
        <f t="shared" si="37"/>
        <v>1.46</v>
      </c>
      <c r="U139" s="129">
        <f t="shared" si="37"/>
        <v>1.46</v>
      </c>
      <c r="V139" s="129">
        <f t="shared" si="37"/>
        <v>1.46</v>
      </c>
      <c r="W139" s="129">
        <f t="shared" si="37"/>
        <v>1.46</v>
      </c>
      <c r="X139" s="129">
        <f t="shared" si="37"/>
        <v>1.46</v>
      </c>
      <c r="Y139" s="129">
        <f t="shared" si="37"/>
        <v>1.46</v>
      </c>
      <c r="Z139" s="129">
        <f t="shared" si="37"/>
        <v>1.46</v>
      </c>
      <c r="AA139" s="129">
        <f t="shared" si="37"/>
        <v>1.46</v>
      </c>
      <c r="AB139" s="129">
        <f t="shared" si="37"/>
        <v>1.46</v>
      </c>
      <c r="AC139" s="129">
        <f t="shared" si="37"/>
        <v>1.46</v>
      </c>
      <c r="AD139" s="129">
        <f t="shared" si="37"/>
        <v>1.46</v>
      </c>
      <c r="AE139" s="129">
        <f t="shared" si="37"/>
        <v>1.46</v>
      </c>
      <c r="AF139" s="129">
        <f t="shared" si="37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144</v>
      </c>
      <c r="B140" s="128">
        <v>3</v>
      </c>
      <c r="C140" s="129">
        <f t="shared" si="36"/>
        <v>3</v>
      </c>
      <c r="D140" s="129">
        <f t="shared" si="36"/>
        <v>3</v>
      </c>
      <c r="E140" s="129">
        <f t="shared" si="36"/>
        <v>3</v>
      </c>
      <c r="F140" s="129">
        <f t="shared" si="36"/>
        <v>3</v>
      </c>
      <c r="G140" s="129">
        <f t="shared" si="36"/>
        <v>3</v>
      </c>
      <c r="H140" s="129">
        <f t="shared" si="36"/>
        <v>3</v>
      </c>
      <c r="I140" s="129">
        <f t="shared" si="36"/>
        <v>3</v>
      </c>
      <c r="J140" s="129">
        <f t="shared" si="36"/>
        <v>3</v>
      </c>
      <c r="K140" s="129">
        <f t="shared" si="36"/>
        <v>3</v>
      </c>
      <c r="L140" s="129">
        <f t="shared" si="36"/>
        <v>3</v>
      </c>
      <c r="M140" s="129">
        <f t="shared" si="36"/>
        <v>3</v>
      </c>
      <c r="N140" s="129">
        <f t="shared" si="36"/>
        <v>3</v>
      </c>
      <c r="O140" s="129">
        <f t="shared" si="36"/>
        <v>3</v>
      </c>
      <c r="P140" s="129">
        <f t="shared" si="36"/>
        <v>3</v>
      </c>
      <c r="Q140" s="129">
        <f t="shared" si="36"/>
        <v>3</v>
      </c>
      <c r="R140" s="129">
        <f t="shared" si="36"/>
        <v>3</v>
      </c>
      <c r="S140" s="129">
        <f t="shared" si="37"/>
        <v>3</v>
      </c>
      <c r="T140" s="129">
        <f t="shared" si="37"/>
        <v>3</v>
      </c>
      <c r="U140" s="129">
        <f t="shared" si="37"/>
        <v>3</v>
      </c>
      <c r="V140" s="129">
        <f t="shared" si="37"/>
        <v>3</v>
      </c>
      <c r="W140" s="129">
        <f t="shared" si="37"/>
        <v>3</v>
      </c>
      <c r="X140" s="129">
        <f t="shared" si="37"/>
        <v>3</v>
      </c>
      <c r="Y140" s="129">
        <f t="shared" si="37"/>
        <v>3</v>
      </c>
      <c r="Z140" s="129">
        <f t="shared" si="37"/>
        <v>3</v>
      </c>
      <c r="AA140" s="129">
        <f t="shared" si="37"/>
        <v>3</v>
      </c>
      <c r="AB140" s="129">
        <f t="shared" si="37"/>
        <v>3</v>
      </c>
      <c r="AC140" s="129">
        <f t="shared" si="37"/>
        <v>3</v>
      </c>
      <c r="AD140" s="129">
        <f t="shared" si="37"/>
        <v>3</v>
      </c>
      <c r="AE140" s="129">
        <f t="shared" si="37"/>
        <v>3</v>
      </c>
      <c r="AF140" s="129">
        <f t="shared" si="37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145</v>
      </c>
      <c r="B141" s="128">
        <v>3.3</v>
      </c>
      <c r="C141" s="129">
        <f t="shared" si="36"/>
        <v>3.3</v>
      </c>
      <c r="D141" s="129">
        <f t="shared" si="36"/>
        <v>3.3</v>
      </c>
      <c r="E141" s="129">
        <f t="shared" si="36"/>
        <v>3.3</v>
      </c>
      <c r="F141" s="129">
        <f t="shared" si="36"/>
        <v>3.3</v>
      </c>
      <c r="G141" s="129">
        <f t="shared" si="36"/>
        <v>3.3</v>
      </c>
      <c r="H141" s="129">
        <f t="shared" si="36"/>
        <v>3.3</v>
      </c>
      <c r="I141" s="129">
        <f t="shared" si="36"/>
        <v>3.3</v>
      </c>
      <c r="J141" s="129">
        <f t="shared" si="36"/>
        <v>3.3</v>
      </c>
      <c r="K141" s="129">
        <f t="shared" si="36"/>
        <v>3.3</v>
      </c>
      <c r="L141" s="129">
        <f t="shared" si="36"/>
        <v>3.3</v>
      </c>
      <c r="M141" s="129">
        <f t="shared" si="36"/>
        <v>3.3</v>
      </c>
      <c r="N141" s="129">
        <f t="shared" si="36"/>
        <v>3.3</v>
      </c>
      <c r="O141" s="129">
        <f t="shared" si="36"/>
        <v>3.3</v>
      </c>
      <c r="P141" s="129">
        <f t="shared" si="36"/>
        <v>3.3</v>
      </c>
      <c r="Q141" s="129">
        <f t="shared" si="36"/>
        <v>3.3</v>
      </c>
      <c r="R141" s="129">
        <f t="shared" si="36"/>
        <v>3.3</v>
      </c>
      <c r="S141" s="129">
        <f t="shared" si="37"/>
        <v>3.3</v>
      </c>
      <c r="T141" s="129">
        <f t="shared" si="37"/>
        <v>3.3</v>
      </c>
      <c r="U141" s="129">
        <f t="shared" si="37"/>
        <v>3.3</v>
      </c>
      <c r="V141" s="129">
        <f t="shared" si="37"/>
        <v>3.3</v>
      </c>
      <c r="W141" s="129">
        <f t="shared" si="37"/>
        <v>3.3</v>
      </c>
      <c r="X141" s="129">
        <f t="shared" si="37"/>
        <v>3.3</v>
      </c>
      <c r="Y141" s="129">
        <f t="shared" si="37"/>
        <v>3.3</v>
      </c>
      <c r="Z141" s="129">
        <f t="shared" si="37"/>
        <v>3.3</v>
      </c>
      <c r="AA141" s="129">
        <f t="shared" si="37"/>
        <v>3.3</v>
      </c>
      <c r="AB141" s="129">
        <f t="shared" si="37"/>
        <v>3.3</v>
      </c>
      <c r="AC141" s="129">
        <f t="shared" si="37"/>
        <v>3.3</v>
      </c>
      <c r="AD141" s="129">
        <f t="shared" si="37"/>
        <v>3.3</v>
      </c>
      <c r="AE141" s="129">
        <f t="shared" si="37"/>
        <v>3.3</v>
      </c>
      <c r="AF141" s="129">
        <f t="shared" si="37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146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147</v>
      </c>
      <c r="B143" s="128">
        <v>1.76</v>
      </c>
      <c r="C143" s="129">
        <f t="shared" ref="C143:R144" si="38">B143</f>
        <v>1.76</v>
      </c>
      <c r="D143" s="129">
        <f t="shared" si="38"/>
        <v>1.76</v>
      </c>
      <c r="E143" s="129">
        <f t="shared" si="38"/>
        <v>1.76</v>
      </c>
      <c r="F143" s="129">
        <f t="shared" si="38"/>
        <v>1.76</v>
      </c>
      <c r="G143" s="129">
        <f t="shared" si="38"/>
        <v>1.76</v>
      </c>
      <c r="H143" s="129">
        <f t="shared" si="38"/>
        <v>1.76</v>
      </c>
      <c r="I143" s="129">
        <f t="shared" si="38"/>
        <v>1.76</v>
      </c>
      <c r="J143" s="129">
        <f t="shared" si="38"/>
        <v>1.76</v>
      </c>
      <c r="K143" s="129">
        <f t="shared" si="38"/>
        <v>1.76</v>
      </c>
      <c r="L143" s="129">
        <f t="shared" si="38"/>
        <v>1.76</v>
      </c>
      <c r="M143" s="129">
        <f t="shared" si="38"/>
        <v>1.76</v>
      </c>
      <c r="N143" s="129">
        <f t="shared" si="38"/>
        <v>1.76</v>
      </c>
      <c r="O143" s="129">
        <f t="shared" si="38"/>
        <v>1.76</v>
      </c>
      <c r="P143" s="129">
        <f t="shared" si="38"/>
        <v>1.76</v>
      </c>
      <c r="Q143" s="129">
        <f t="shared" si="38"/>
        <v>1.76</v>
      </c>
      <c r="R143" s="129">
        <f t="shared" si="38"/>
        <v>1.76</v>
      </c>
      <c r="S143" s="129">
        <f t="shared" ref="S143:AF144" si="39">R143</f>
        <v>1.76</v>
      </c>
      <c r="T143" s="129">
        <f t="shared" si="39"/>
        <v>1.76</v>
      </c>
      <c r="U143" s="129">
        <f t="shared" si="39"/>
        <v>1.76</v>
      </c>
      <c r="V143" s="129">
        <f t="shared" si="39"/>
        <v>1.76</v>
      </c>
      <c r="W143" s="129">
        <f t="shared" si="39"/>
        <v>1.76</v>
      </c>
      <c r="X143" s="129">
        <f t="shared" si="39"/>
        <v>1.76</v>
      </c>
      <c r="Y143" s="129">
        <f t="shared" si="39"/>
        <v>1.76</v>
      </c>
      <c r="Z143" s="129">
        <f t="shared" si="39"/>
        <v>1.76</v>
      </c>
      <c r="AA143" s="129">
        <f t="shared" si="39"/>
        <v>1.76</v>
      </c>
      <c r="AB143" s="129">
        <f t="shared" si="39"/>
        <v>1.76</v>
      </c>
      <c r="AC143" s="129">
        <f t="shared" si="39"/>
        <v>1.76</v>
      </c>
      <c r="AD143" s="129">
        <f t="shared" si="39"/>
        <v>1.76</v>
      </c>
      <c r="AE143" s="129">
        <f t="shared" si="39"/>
        <v>1.76</v>
      </c>
      <c r="AF143" s="129">
        <f t="shared" si="39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148</v>
      </c>
      <c r="B144" s="128">
        <v>0</v>
      </c>
      <c r="C144" s="129">
        <f t="shared" si="38"/>
        <v>0</v>
      </c>
      <c r="D144" s="129">
        <f t="shared" si="38"/>
        <v>0</v>
      </c>
      <c r="E144" s="129">
        <f t="shared" si="38"/>
        <v>0</v>
      </c>
      <c r="F144" s="129">
        <f t="shared" si="38"/>
        <v>0</v>
      </c>
      <c r="G144" s="129">
        <f t="shared" si="38"/>
        <v>0</v>
      </c>
      <c r="H144" s="129">
        <f t="shared" si="38"/>
        <v>0</v>
      </c>
      <c r="I144" s="129">
        <f t="shared" si="38"/>
        <v>0</v>
      </c>
      <c r="J144" s="129">
        <f t="shared" si="38"/>
        <v>0</v>
      </c>
      <c r="K144" s="129">
        <f t="shared" si="38"/>
        <v>0</v>
      </c>
      <c r="L144" s="129">
        <f t="shared" si="38"/>
        <v>0</v>
      </c>
      <c r="M144" s="129">
        <f t="shared" si="38"/>
        <v>0</v>
      </c>
      <c r="N144" s="129">
        <f t="shared" si="38"/>
        <v>0</v>
      </c>
      <c r="O144" s="129">
        <f t="shared" si="38"/>
        <v>0</v>
      </c>
      <c r="P144" s="129">
        <f t="shared" si="38"/>
        <v>0</v>
      </c>
      <c r="Q144" s="129">
        <f t="shared" si="38"/>
        <v>0</v>
      </c>
      <c r="R144" s="129">
        <f t="shared" si="38"/>
        <v>0</v>
      </c>
      <c r="S144" s="129">
        <f t="shared" si="39"/>
        <v>0</v>
      </c>
      <c r="T144" s="129">
        <f t="shared" si="39"/>
        <v>0</v>
      </c>
      <c r="U144" s="129">
        <f t="shared" si="39"/>
        <v>0</v>
      </c>
      <c r="V144" s="129">
        <f t="shared" si="39"/>
        <v>0</v>
      </c>
      <c r="W144" s="129">
        <f t="shared" si="39"/>
        <v>0</v>
      </c>
      <c r="X144" s="129">
        <f t="shared" si="39"/>
        <v>0</v>
      </c>
      <c r="Y144" s="129">
        <f t="shared" si="39"/>
        <v>0</v>
      </c>
      <c r="Z144" s="129">
        <f t="shared" si="39"/>
        <v>0</v>
      </c>
      <c r="AA144" s="129">
        <f t="shared" si="39"/>
        <v>0</v>
      </c>
      <c r="AB144" s="129">
        <f t="shared" si="39"/>
        <v>0</v>
      </c>
      <c r="AC144" s="129">
        <f t="shared" si="39"/>
        <v>0</v>
      </c>
      <c r="AD144" s="129">
        <f t="shared" si="39"/>
        <v>0</v>
      </c>
      <c r="AE144" s="129">
        <f t="shared" si="39"/>
        <v>0</v>
      </c>
      <c r="AF144" s="129">
        <f t="shared" si="39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149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150</v>
      </c>
      <c r="B146" s="128">
        <v>0.1</v>
      </c>
      <c r="C146" s="129">
        <f t="shared" ref="C146:R149" si="40">B146</f>
        <v>0.1</v>
      </c>
      <c r="D146" s="129">
        <f t="shared" si="40"/>
        <v>0.1</v>
      </c>
      <c r="E146" s="129">
        <f t="shared" si="40"/>
        <v>0.1</v>
      </c>
      <c r="F146" s="129">
        <f t="shared" si="40"/>
        <v>0.1</v>
      </c>
      <c r="G146" s="129">
        <f t="shared" si="40"/>
        <v>0.1</v>
      </c>
      <c r="H146" s="129">
        <f t="shared" si="40"/>
        <v>0.1</v>
      </c>
      <c r="I146" s="129">
        <f t="shared" si="40"/>
        <v>0.1</v>
      </c>
      <c r="J146" s="129">
        <f t="shared" si="40"/>
        <v>0.1</v>
      </c>
      <c r="K146" s="129">
        <f t="shared" si="40"/>
        <v>0.1</v>
      </c>
      <c r="L146" s="129">
        <f t="shared" si="40"/>
        <v>0.1</v>
      </c>
      <c r="M146" s="129">
        <f t="shared" si="40"/>
        <v>0.1</v>
      </c>
      <c r="N146" s="129">
        <f t="shared" si="40"/>
        <v>0.1</v>
      </c>
      <c r="O146" s="129">
        <f t="shared" si="40"/>
        <v>0.1</v>
      </c>
      <c r="P146" s="129">
        <f t="shared" si="40"/>
        <v>0.1</v>
      </c>
      <c r="Q146" s="129">
        <f t="shared" si="40"/>
        <v>0.1</v>
      </c>
      <c r="R146" s="129">
        <f t="shared" si="40"/>
        <v>0.1</v>
      </c>
      <c r="S146" s="129">
        <f t="shared" ref="S146:AF149" si="41">R146</f>
        <v>0.1</v>
      </c>
      <c r="T146" s="129">
        <f t="shared" si="41"/>
        <v>0.1</v>
      </c>
      <c r="U146" s="129">
        <f t="shared" si="41"/>
        <v>0.1</v>
      </c>
      <c r="V146" s="129">
        <f t="shared" si="41"/>
        <v>0.1</v>
      </c>
      <c r="W146" s="129">
        <f t="shared" si="41"/>
        <v>0.1</v>
      </c>
      <c r="X146" s="129">
        <f t="shared" si="41"/>
        <v>0.1</v>
      </c>
      <c r="Y146" s="129">
        <f t="shared" si="41"/>
        <v>0.1</v>
      </c>
      <c r="Z146" s="129">
        <f t="shared" si="41"/>
        <v>0.1</v>
      </c>
      <c r="AA146" s="129">
        <f t="shared" si="41"/>
        <v>0.1</v>
      </c>
      <c r="AB146" s="129">
        <f t="shared" si="41"/>
        <v>0.1</v>
      </c>
      <c r="AC146" s="129">
        <f t="shared" si="41"/>
        <v>0.1</v>
      </c>
      <c r="AD146" s="129">
        <f t="shared" si="41"/>
        <v>0.1</v>
      </c>
      <c r="AE146" s="129">
        <f t="shared" si="41"/>
        <v>0.1</v>
      </c>
      <c r="AF146" s="129">
        <f t="shared" si="41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151</v>
      </c>
      <c r="B147" s="128">
        <v>2.0499999999999998</v>
      </c>
      <c r="C147" s="129">
        <f t="shared" si="40"/>
        <v>2.0499999999999998</v>
      </c>
      <c r="D147" s="129">
        <f t="shared" si="40"/>
        <v>2.0499999999999998</v>
      </c>
      <c r="E147" s="129">
        <f t="shared" si="40"/>
        <v>2.0499999999999998</v>
      </c>
      <c r="F147" s="129">
        <f t="shared" si="40"/>
        <v>2.0499999999999998</v>
      </c>
      <c r="G147" s="129">
        <f t="shared" si="40"/>
        <v>2.0499999999999998</v>
      </c>
      <c r="H147" s="129">
        <f t="shared" si="40"/>
        <v>2.0499999999999998</v>
      </c>
      <c r="I147" s="129">
        <f t="shared" si="40"/>
        <v>2.0499999999999998</v>
      </c>
      <c r="J147" s="129">
        <f t="shared" si="40"/>
        <v>2.0499999999999998</v>
      </c>
      <c r="K147" s="129">
        <f t="shared" si="40"/>
        <v>2.0499999999999998</v>
      </c>
      <c r="L147" s="129">
        <f t="shared" si="40"/>
        <v>2.0499999999999998</v>
      </c>
      <c r="M147" s="129">
        <f t="shared" si="40"/>
        <v>2.0499999999999998</v>
      </c>
      <c r="N147" s="129">
        <f t="shared" si="40"/>
        <v>2.0499999999999998</v>
      </c>
      <c r="O147" s="129">
        <f t="shared" si="40"/>
        <v>2.0499999999999998</v>
      </c>
      <c r="P147" s="129">
        <f t="shared" si="40"/>
        <v>2.0499999999999998</v>
      </c>
      <c r="Q147" s="129">
        <f t="shared" si="40"/>
        <v>2.0499999999999998</v>
      </c>
      <c r="R147" s="129">
        <f t="shared" si="40"/>
        <v>2.0499999999999998</v>
      </c>
      <c r="S147" s="129">
        <f t="shared" si="41"/>
        <v>2.0499999999999998</v>
      </c>
      <c r="T147" s="129">
        <f t="shared" si="41"/>
        <v>2.0499999999999998</v>
      </c>
      <c r="U147" s="129">
        <f t="shared" si="41"/>
        <v>2.0499999999999998</v>
      </c>
      <c r="V147" s="129">
        <f t="shared" si="41"/>
        <v>2.0499999999999998</v>
      </c>
      <c r="W147" s="129">
        <f t="shared" si="41"/>
        <v>2.0499999999999998</v>
      </c>
      <c r="X147" s="129">
        <f t="shared" si="41"/>
        <v>2.0499999999999998</v>
      </c>
      <c r="Y147" s="129">
        <f t="shared" si="41"/>
        <v>2.0499999999999998</v>
      </c>
      <c r="Z147" s="129">
        <f t="shared" si="41"/>
        <v>2.0499999999999998</v>
      </c>
      <c r="AA147" s="129">
        <f t="shared" si="41"/>
        <v>2.0499999999999998</v>
      </c>
      <c r="AB147" s="129">
        <f t="shared" si="41"/>
        <v>2.0499999999999998</v>
      </c>
      <c r="AC147" s="129">
        <f t="shared" si="41"/>
        <v>2.0499999999999998</v>
      </c>
      <c r="AD147" s="129">
        <f t="shared" si="41"/>
        <v>2.0499999999999998</v>
      </c>
      <c r="AE147" s="129">
        <f t="shared" si="41"/>
        <v>2.0499999999999998</v>
      </c>
      <c r="AF147" s="129">
        <f t="shared" si="41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152</v>
      </c>
      <c r="B148" s="128">
        <v>2.7</v>
      </c>
      <c r="C148" s="129">
        <f t="shared" si="40"/>
        <v>2.7</v>
      </c>
      <c r="D148" s="129">
        <f t="shared" si="40"/>
        <v>2.7</v>
      </c>
      <c r="E148" s="129">
        <f t="shared" si="40"/>
        <v>2.7</v>
      </c>
      <c r="F148" s="129">
        <f t="shared" si="40"/>
        <v>2.7</v>
      </c>
      <c r="G148" s="129">
        <f t="shared" si="40"/>
        <v>2.7</v>
      </c>
      <c r="H148" s="129">
        <f t="shared" si="40"/>
        <v>2.7</v>
      </c>
      <c r="I148" s="129">
        <f t="shared" si="40"/>
        <v>2.7</v>
      </c>
      <c r="J148" s="129">
        <f t="shared" si="40"/>
        <v>2.7</v>
      </c>
      <c r="K148" s="129">
        <f t="shared" si="40"/>
        <v>2.7</v>
      </c>
      <c r="L148" s="129">
        <f t="shared" si="40"/>
        <v>2.7</v>
      </c>
      <c r="M148" s="129">
        <f t="shared" si="40"/>
        <v>2.7</v>
      </c>
      <c r="N148" s="129">
        <f t="shared" si="40"/>
        <v>2.7</v>
      </c>
      <c r="O148" s="129">
        <f t="shared" si="40"/>
        <v>2.7</v>
      </c>
      <c r="P148" s="129">
        <f t="shared" si="40"/>
        <v>2.7</v>
      </c>
      <c r="Q148" s="129">
        <f t="shared" si="40"/>
        <v>2.7</v>
      </c>
      <c r="R148" s="129">
        <f t="shared" si="40"/>
        <v>2.7</v>
      </c>
      <c r="S148" s="129">
        <f t="shared" si="41"/>
        <v>2.7</v>
      </c>
      <c r="T148" s="129">
        <f t="shared" si="41"/>
        <v>2.7</v>
      </c>
      <c r="U148" s="129">
        <f t="shared" si="41"/>
        <v>2.7</v>
      </c>
      <c r="V148" s="129">
        <f t="shared" si="41"/>
        <v>2.7</v>
      </c>
      <c r="W148" s="129">
        <f t="shared" si="41"/>
        <v>2.7</v>
      </c>
      <c r="X148" s="129">
        <f t="shared" si="41"/>
        <v>2.7</v>
      </c>
      <c r="Y148" s="129">
        <f t="shared" si="41"/>
        <v>2.7</v>
      </c>
      <c r="Z148" s="129">
        <f t="shared" si="41"/>
        <v>2.7</v>
      </c>
      <c r="AA148" s="129">
        <f t="shared" si="41"/>
        <v>2.7</v>
      </c>
      <c r="AB148" s="129">
        <f t="shared" si="41"/>
        <v>2.7</v>
      </c>
      <c r="AC148" s="129">
        <f t="shared" si="41"/>
        <v>2.7</v>
      </c>
      <c r="AD148" s="129">
        <f t="shared" si="41"/>
        <v>2.7</v>
      </c>
      <c r="AE148" s="129">
        <f t="shared" si="41"/>
        <v>2.7</v>
      </c>
      <c r="AF148" s="129">
        <f t="shared" si="41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153</v>
      </c>
      <c r="B149" s="128">
        <v>2.15</v>
      </c>
      <c r="C149" s="129">
        <f t="shared" si="40"/>
        <v>2.15</v>
      </c>
      <c r="D149" s="129">
        <f t="shared" si="40"/>
        <v>2.15</v>
      </c>
      <c r="E149" s="129">
        <f t="shared" si="40"/>
        <v>2.15</v>
      </c>
      <c r="F149" s="129">
        <f t="shared" si="40"/>
        <v>2.15</v>
      </c>
      <c r="G149" s="129">
        <f t="shared" si="40"/>
        <v>2.15</v>
      </c>
      <c r="H149" s="129">
        <f t="shared" si="40"/>
        <v>2.15</v>
      </c>
      <c r="I149" s="129">
        <f t="shared" si="40"/>
        <v>2.15</v>
      </c>
      <c r="J149" s="129">
        <f t="shared" si="40"/>
        <v>2.15</v>
      </c>
      <c r="K149" s="129">
        <f t="shared" si="40"/>
        <v>2.15</v>
      </c>
      <c r="L149" s="129">
        <f t="shared" si="40"/>
        <v>2.15</v>
      </c>
      <c r="M149" s="129">
        <f t="shared" si="40"/>
        <v>2.15</v>
      </c>
      <c r="N149" s="129">
        <f t="shared" si="40"/>
        <v>2.15</v>
      </c>
      <c r="O149" s="129">
        <f t="shared" si="40"/>
        <v>2.15</v>
      </c>
      <c r="P149" s="129">
        <f t="shared" si="40"/>
        <v>2.15</v>
      </c>
      <c r="Q149" s="129">
        <f t="shared" si="40"/>
        <v>2.15</v>
      </c>
      <c r="R149" s="129">
        <f t="shared" si="40"/>
        <v>2.15</v>
      </c>
      <c r="S149" s="129">
        <f t="shared" si="41"/>
        <v>2.15</v>
      </c>
      <c r="T149" s="129">
        <f t="shared" si="41"/>
        <v>2.15</v>
      </c>
      <c r="U149" s="129">
        <f t="shared" si="41"/>
        <v>2.15</v>
      </c>
      <c r="V149" s="129">
        <f t="shared" si="41"/>
        <v>2.15</v>
      </c>
      <c r="W149" s="129">
        <f t="shared" si="41"/>
        <v>2.15</v>
      </c>
      <c r="X149" s="129">
        <f t="shared" si="41"/>
        <v>2.15</v>
      </c>
      <c r="Y149" s="129">
        <f t="shared" si="41"/>
        <v>2.15</v>
      </c>
      <c r="Z149" s="129">
        <f t="shared" si="41"/>
        <v>2.15</v>
      </c>
      <c r="AA149" s="129">
        <f t="shared" si="41"/>
        <v>2.15</v>
      </c>
      <c r="AB149" s="129">
        <f t="shared" si="41"/>
        <v>2.15</v>
      </c>
      <c r="AC149" s="129">
        <f t="shared" si="41"/>
        <v>2.15</v>
      </c>
      <c r="AD149" s="129">
        <f t="shared" si="41"/>
        <v>2.15</v>
      </c>
      <c r="AE149" s="129">
        <f t="shared" si="41"/>
        <v>2.15</v>
      </c>
      <c r="AF149" s="129">
        <f t="shared" si="41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154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155</v>
      </c>
      <c r="B151" s="128">
        <v>0.9</v>
      </c>
      <c r="C151" s="129">
        <f t="shared" ref="C151:R163" si="42">B151</f>
        <v>0.9</v>
      </c>
      <c r="D151" s="129">
        <f t="shared" si="42"/>
        <v>0.9</v>
      </c>
      <c r="E151" s="129">
        <f t="shared" si="42"/>
        <v>0.9</v>
      </c>
      <c r="F151" s="129">
        <f t="shared" si="42"/>
        <v>0.9</v>
      </c>
      <c r="G151" s="129">
        <f t="shared" si="42"/>
        <v>0.9</v>
      </c>
      <c r="H151" s="129">
        <f t="shared" si="42"/>
        <v>0.9</v>
      </c>
      <c r="I151" s="129">
        <f t="shared" si="42"/>
        <v>0.9</v>
      </c>
      <c r="J151" s="129">
        <f t="shared" si="42"/>
        <v>0.9</v>
      </c>
      <c r="K151" s="129">
        <f t="shared" si="42"/>
        <v>0.9</v>
      </c>
      <c r="L151" s="129">
        <f t="shared" si="42"/>
        <v>0.9</v>
      </c>
      <c r="M151" s="129">
        <f t="shared" si="42"/>
        <v>0.9</v>
      </c>
      <c r="N151" s="129">
        <f t="shared" si="42"/>
        <v>0.9</v>
      </c>
      <c r="O151" s="129">
        <f t="shared" si="42"/>
        <v>0.9</v>
      </c>
      <c r="P151" s="129">
        <f t="shared" si="42"/>
        <v>0.9</v>
      </c>
      <c r="Q151" s="129">
        <f t="shared" si="42"/>
        <v>0.9</v>
      </c>
      <c r="R151" s="129">
        <f t="shared" si="42"/>
        <v>0.9</v>
      </c>
      <c r="S151" s="129">
        <f t="shared" ref="R151:AF163" si="43">R151</f>
        <v>0.9</v>
      </c>
      <c r="T151" s="129">
        <f t="shared" si="43"/>
        <v>0.9</v>
      </c>
      <c r="U151" s="129">
        <f t="shared" si="43"/>
        <v>0.9</v>
      </c>
      <c r="V151" s="129">
        <f t="shared" si="43"/>
        <v>0.9</v>
      </c>
      <c r="W151" s="129">
        <f t="shared" si="43"/>
        <v>0.9</v>
      </c>
      <c r="X151" s="129">
        <f t="shared" si="43"/>
        <v>0.9</v>
      </c>
      <c r="Y151" s="129">
        <f t="shared" si="43"/>
        <v>0.9</v>
      </c>
      <c r="Z151" s="129">
        <f t="shared" si="43"/>
        <v>0.9</v>
      </c>
      <c r="AA151" s="129">
        <f t="shared" si="43"/>
        <v>0.9</v>
      </c>
      <c r="AB151" s="129">
        <f t="shared" si="43"/>
        <v>0.9</v>
      </c>
      <c r="AC151" s="129">
        <f t="shared" si="43"/>
        <v>0.9</v>
      </c>
      <c r="AD151" s="129">
        <f t="shared" si="43"/>
        <v>0.9</v>
      </c>
      <c r="AE151" s="129">
        <f t="shared" si="43"/>
        <v>0.9</v>
      </c>
      <c r="AF151" s="129">
        <f t="shared" si="43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156</v>
      </c>
      <c r="B152" s="128">
        <v>1.08</v>
      </c>
      <c r="C152" s="129">
        <f t="shared" si="42"/>
        <v>1.08</v>
      </c>
      <c r="D152" s="129">
        <f t="shared" si="42"/>
        <v>1.08</v>
      </c>
      <c r="E152" s="129">
        <f t="shared" si="42"/>
        <v>1.08</v>
      </c>
      <c r="F152" s="129">
        <f t="shared" si="42"/>
        <v>1.08</v>
      </c>
      <c r="G152" s="129">
        <f t="shared" si="42"/>
        <v>1.08</v>
      </c>
      <c r="H152" s="129">
        <f t="shared" si="42"/>
        <v>1.08</v>
      </c>
      <c r="I152" s="129">
        <f t="shared" si="42"/>
        <v>1.08</v>
      </c>
      <c r="J152" s="129">
        <f t="shared" si="42"/>
        <v>1.08</v>
      </c>
      <c r="K152" s="129">
        <f t="shared" si="42"/>
        <v>1.08</v>
      </c>
      <c r="L152" s="129">
        <f t="shared" si="42"/>
        <v>1.08</v>
      </c>
      <c r="M152" s="129">
        <f t="shared" si="42"/>
        <v>1.08</v>
      </c>
      <c r="N152" s="129">
        <f t="shared" si="42"/>
        <v>1.08</v>
      </c>
      <c r="O152" s="129">
        <f t="shared" si="42"/>
        <v>1.08</v>
      </c>
      <c r="P152" s="129">
        <f t="shared" si="42"/>
        <v>1.08</v>
      </c>
      <c r="Q152" s="129">
        <f t="shared" si="42"/>
        <v>1.08</v>
      </c>
      <c r="R152" s="129">
        <f t="shared" si="42"/>
        <v>1.08</v>
      </c>
      <c r="S152" s="129">
        <f t="shared" si="43"/>
        <v>1.08</v>
      </c>
      <c r="T152" s="129">
        <f t="shared" si="43"/>
        <v>1.08</v>
      </c>
      <c r="U152" s="129">
        <f t="shared" si="43"/>
        <v>1.08</v>
      </c>
      <c r="V152" s="129">
        <f t="shared" si="43"/>
        <v>1.08</v>
      </c>
      <c r="W152" s="129">
        <f t="shared" si="43"/>
        <v>1.08</v>
      </c>
      <c r="X152" s="129">
        <f t="shared" si="43"/>
        <v>1.08</v>
      </c>
      <c r="Y152" s="129">
        <f t="shared" si="43"/>
        <v>1.08</v>
      </c>
      <c r="Z152" s="129">
        <f t="shared" si="43"/>
        <v>1.08</v>
      </c>
      <c r="AA152" s="129">
        <f t="shared" si="43"/>
        <v>1.08</v>
      </c>
      <c r="AB152" s="129">
        <f t="shared" si="43"/>
        <v>1.08</v>
      </c>
      <c r="AC152" s="129">
        <f t="shared" si="43"/>
        <v>1.08</v>
      </c>
      <c r="AD152" s="129">
        <f t="shared" si="43"/>
        <v>1.08</v>
      </c>
      <c r="AE152" s="129">
        <f t="shared" si="43"/>
        <v>1.08</v>
      </c>
      <c r="AF152" s="129">
        <f t="shared" si="43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157</v>
      </c>
      <c r="B153" s="128">
        <v>2.37</v>
      </c>
      <c r="C153" s="129">
        <f t="shared" si="42"/>
        <v>2.37</v>
      </c>
      <c r="D153" s="129">
        <f t="shared" si="42"/>
        <v>2.37</v>
      </c>
      <c r="E153" s="129">
        <f t="shared" si="42"/>
        <v>2.37</v>
      </c>
      <c r="F153" s="129">
        <f t="shared" si="42"/>
        <v>2.37</v>
      </c>
      <c r="G153" s="129">
        <f t="shared" si="42"/>
        <v>2.37</v>
      </c>
      <c r="H153" s="129">
        <f t="shared" si="42"/>
        <v>2.37</v>
      </c>
      <c r="I153" s="129">
        <f t="shared" si="42"/>
        <v>2.37</v>
      </c>
      <c r="J153" s="129">
        <f t="shared" si="42"/>
        <v>2.37</v>
      </c>
      <c r="K153" s="129">
        <f t="shared" si="42"/>
        <v>2.37</v>
      </c>
      <c r="L153" s="129">
        <f t="shared" si="42"/>
        <v>2.37</v>
      </c>
      <c r="M153" s="129">
        <f t="shared" si="42"/>
        <v>2.37</v>
      </c>
      <c r="N153" s="129">
        <f t="shared" si="42"/>
        <v>2.37</v>
      </c>
      <c r="O153" s="129">
        <f t="shared" si="42"/>
        <v>2.37</v>
      </c>
      <c r="P153" s="129">
        <f t="shared" si="42"/>
        <v>2.37</v>
      </c>
      <c r="Q153" s="129">
        <f t="shared" si="42"/>
        <v>2.37</v>
      </c>
      <c r="R153" s="129">
        <f t="shared" si="42"/>
        <v>2.37</v>
      </c>
      <c r="S153" s="129">
        <f t="shared" si="43"/>
        <v>2.37</v>
      </c>
      <c r="T153" s="129">
        <f t="shared" si="43"/>
        <v>2.37</v>
      </c>
      <c r="U153" s="129">
        <f t="shared" si="43"/>
        <v>2.37</v>
      </c>
      <c r="V153" s="129">
        <f t="shared" si="43"/>
        <v>2.37</v>
      </c>
      <c r="W153" s="129">
        <f t="shared" si="43"/>
        <v>2.37</v>
      </c>
      <c r="X153" s="129">
        <f t="shared" si="43"/>
        <v>2.37</v>
      </c>
      <c r="Y153" s="129">
        <f t="shared" si="43"/>
        <v>2.37</v>
      </c>
      <c r="Z153" s="129">
        <f t="shared" si="43"/>
        <v>2.37</v>
      </c>
      <c r="AA153" s="129">
        <f t="shared" si="43"/>
        <v>2.37</v>
      </c>
      <c r="AB153" s="129">
        <f t="shared" si="43"/>
        <v>2.37</v>
      </c>
      <c r="AC153" s="129">
        <f t="shared" si="43"/>
        <v>2.37</v>
      </c>
      <c r="AD153" s="129">
        <f t="shared" si="43"/>
        <v>2.37</v>
      </c>
      <c r="AE153" s="129">
        <f t="shared" si="43"/>
        <v>2.37</v>
      </c>
      <c r="AF153" s="129">
        <f t="shared" si="43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158</v>
      </c>
      <c r="B154" s="128">
        <v>1.81</v>
      </c>
      <c r="C154" s="129">
        <f t="shared" si="42"/>
        <v>1.81</v>
      </c>
      <c r="D154" s="129">
        <f t="shared" si="42"/>
        <v>1.81</v>
      </c>
      <c r="E154" s="129">
        <f t="shared" si="42"/>
        <v>1.81</v>
      </c>
      <c r="F154" s="129">
        <f t="shared" si="42"/>
        <v>1.81</v>
      </c>
      <c r="G154" s="129">
        <f t="shared" si="42"/>
        <v>1.81</v>
      </c>
      <c r="H154" s="129">
        <f t="shared" si="42"/>
        <v>1.81</v>
      </c>
      <c r="I154" s="129">
        <f t="shared" si="42"/>
        <v>1.81</v>
      </c>
      <c r="J154" s="129">
        <f t="shared" si="42"/>
        <v>1.81</v>
      </c>
      <c r="K154" s="129">
        <f t="shared" si="42"/>
        <v>1.81</v>
      </c>
      <c r="L154" s="129">
        <f t="shared" si="42"/>
        <v>1.81</v>
      </c>
      <c r="M154" s="129">
        <f t="shared" si="42"/>
        <v>1.81</v>
      </c>
      <c r="N154" s="129">
        <f t="shared" si="42"/>
        <v>1.81</v>
      </c>
      <c r="O154" s="129">
        <f t="shared" si="42"/>
        <v>1.81</v>
      </c>
      <c r="P154" s="129">
        <f t="shared" si="42"/>
        <v>1.81</v>
      </c>
      <c r="Q154" s="129">
        <f t="shared" si="42"/>
        <v>1.81</v>
      </c>
      <c r="R154" s="129">
        <f t="shared" si="42"/>
        <v>1.81</v>
      </c>
      <c r="S154" s="129">
        <f t="shared" si="43"/>
        <v>1.81</v>
      </c>
      <c r="T154" s="129">
        <f t="shared" si="43"/>
        <v>1.81</v>
      </c>
      <c r="U154" s="129">
        <f t="shared" si="43"/>
        <v>1.81</v>
      </c>
      <c r="V154" s="129">
        <f t="shared" si="43"/>
        <v>1.81</v>
      </c>
      <c r="W154" s="129">
        <f t="shared" si="43"/>
        <v>1.81</v>
      </c>
      <c r="X154" s="129">
        <f t="shared" si="43"/>
        <v>1.81</v>
      </c>
      <c r="Y154" s="129">
        <f t="shared" si="43"/>
        <v>1.81</v>
      </c>
      <c r="Z154" s="129">
        <f t="shared" si="43"/>
        <v>1.81</v>
      </c>
      <c r="AA154" s="129">
        <f t="shared" si="43"/>
        <v>1.81</v>
      </c>
      <c r="AB154" s="129">
        <f t="shared" si="43"/>
        <v>1.81</v>
      </c>
      <c r="AC154" s="129">
        <f t="shared" si="43"/>
        <v>1.81</v>
      </c>
      <c r="AD154" s="129">
        <f t="shared" si="43"/>
        <v>1.81</v>
      </c>
      <c r="AE154" s="129">
        <f t="shared" si="43"/>
        <v>1.81</v>
      </c>
      <c r="AF154" s="129">
        <f t="shared" si="43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159</v>
      </c>
      <c r="B155" s="128">
        <v>1.0900000000000001</v>
      </c>
      <c r="C155" s="129">
        <f t="shared" si="42"/>
        <v>1.0900000000000001</v>
      </c>
      <c r="D155" s="129">
        <f t="shared" si="42"/>
        <v>1.0900000000000001</v>
      </c>
      <c r="E155" s="129">
        <f t="shared" si="42"/>
        <v>1.0900000000000001</v>
      </c>
      <c r="F155" s="129">
        <f t="shared" si="42"/>
        <v>1.0900000000000001</v>
      </c>
      <c r="G155" s="129">
        <f t="shared" si="42"/>
        <v>1.0900000000000001</v>
      </c>
      <c r="H155" s="129">
        <f t="shared" si="42"/>
        <v>1.0900000000000001</v>
      </c>
      <c r="I155" s="129">
        <f t="shared" si="42"/>
        <v>1.0900000000000001</v>
      </c>
      <c r="J155" s="129">
        <f t="shared" si="42"/>
        <v>1.0900000000000001</v>
      </c>
      <c r="K155" s="129">
        <f t="shared" si="42"/>
        <v>1.0900000000000001</v>
      </c>
      <c r="L155" s="129">
        <f t="shared" si="42"/>
        <v>1.0900000000000001</v>
      </c>
      <c r="M155" s="129">
        <f t="shared" si="42"/>
        <v>1.0900000000000001</v>
      </c>
      <c r="N155" s="129">
        <f t="shared" si="42"/>
        <v>1.0900000000000001</v>
      </c>
      <c r="O155" s="129">
        <f t="shared" si="42"/>
        <v>1.0900000000000001</v>
      </c>
      <c r="P155" s="129">
        <f t="shared" si="42"/>
        <v>1.0900000000000001</v>
      </c>
      <c r="Q155" s="129">
        <f t="shared" si="42"/>
        <v>1.0900000000000001</v>
      </c>
      <c r="R155" s="129">
        <f t="shared" si="42"/>
        <v>1.0900000000000001</v>
      </c>
      <c r="S155" s="129">
        <f t="shared" si="43"/>
        <v>1.0900000000000001</v>
      </c>
      <c r="T155" s="129">
        <f t="shared" si="43"/>
        <v>1.0900000000000001</v>
      </c>
      <c r="U155" s="129">
        <f t="shared" si="43"/>
        <v>1.0900000000000001</v>
      </c>
      <c r="V155" s="129">
        <f t="shared" si="43"/>
        <v>1.0900000000000001</v>
      </c>
      <c r="W155" s="129">
        <f t="shared" si="43"/>
        <v>1.0900000000000001</v>
      </c>
      <c r="X155" s="129">
        <f t="shared" si="43"/>
        <v>1.0900000000000001</v>
      </c>
      <c r="Y155" s="129">
        <f t="shared" si="43"/>
        <v>1.0900000000000001</v>
      </c>
      <c r="Z155" s="129">
        <f t="shared" si="43"/>
        <v>1.0900000000000001</v>
      </c>
      <c r="AA155" s="129">
        <f t="shared" si="43"/>
        <v>1.0900000000000001</v>
      </c>
      <c r="AB155" s="129">
        <f t="shared" si="43"/>
        <v>1.0900000000000001</v>
      </c>
      <c r="AC155" s="129">
        <f t="shared" si="43"/>
        <v>1.0900000000000001</v>
      </c>
      <c r="AD155" s="129">
        <f t="shared" si="43"/>
        <v>1.0900000000000001</v>
      </c>
      <c r="AE155" s="129">
        <f t="shared" si="43"/>
        <v>1.0900000000000001</v>
      </c>
      <c r="AF155" s="129">
        <f t="shared" si="43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160</v>
      </c>
      <c r="B156" s="128">
        <v>1.58</v>
      </c>
      <c r="C156" s="129">
        <f t="shared" si="42"/>
        <v>1.58</v>
      </c>
      <c r="D156" s="129">
        <f t="shared" si="42"/>
        <v>1.58</v>
      </c>
      <c r="E156" s="129">
        <f t="shared" si="42"/>
        <v>1.58</v>
      </c>
      <c r="F156" s="129">
        <f t="shared" si="42"/>
        <v>1.58</v>
      </c>
      <c r="G156" s="129">
        <f t="shared" si="42"/>
        <v>1.58</v>
      </c>
      <c r="H156" s="129">
        <f t="shared" si="42"/>
        <v>1.58</v>
      </c>
      <c r="I156" s="129">
        <f t="shared" si="42"/>
        <v>1.58</v>
      </c>
      <c r="J156" s="129">
        <f t="shared" si="42"/>
        <v>1.58</v>
      </c>
      <c r="K156" s="129">
        <f t="shared" si="42"/>
        <v>1.58</v>
      </c>
      <c r="L156" s="129">
        <f t="shared" si="42"/>
        <v>1.58</v>
      </c>
      <c r="M156" s="129">
        <f t="shared" si="42"/>
        <v>1.58</v>
      </c>
      <c r="N156" s="129">
        <f t="shared" si="42"/>
        <v>1.58</v>
      </c>
      <c r="O156" s="129">
        <f t="shared" si="42"/>
        <v>1.58</v>
      </c>
      <c r="P156" s="129">
        <f t="shared" si="42"/>
        <v>1.58</v>
      </c>
      <c r="Q156" s="129">
        <f t="shared" si="42"/>
        <v>1.58</v>
      </c>
      <c r="R156" s="129">
        <f t="shared" si="42"/>
        <v>1.58</v>
      </c>
      <c r="S156" s="129">
        <f t="shared" si="43"/>
        <v>1.58</v>
      </c>
      <c r="T156" s="129">
        <f t="shared" si="43"/>
        <v>1.58</v>
      </c>
      <c r="U156" s="129">
        <f t="shared" si="43"/>
        <v>1.58</v>
      </c>
      <c r="V156" s="129">
        <f t="shared" si="43"/>
        <v>1.58</v>
      </c>
      <c r="W156" s="129">
        <f t="shared" si="43"/>
        <v>1.58</v>
      </c>
      <c r="X156" s="129">
        <f t="shared" si="43"/>
        <v>1.58</v>
      </c>
      <c r="Y156" s="129">
        <f t="shared" si="43"/>
        <v>1.58</v>
      </c>
      <c r="Z156" s="129">
        <f t="shared" si="43"/>
        <v>1.58</v>
      </c>
      <c r="AA156" s="129">
        <f t="shared" si="43"/>
        <v>1.58</v>
      </c>
      <c r="AB156" s="129">
        <f t="shared" si="43"/>
        <v>1.58</v>
      </c>
      <c r="AC156" s="129">
        <f t="shared" si="43"/>
        <v>1.58</v>
      </c>
      <c r="AD156" s="129">
        <f t="shared" si="43"/>
        <v>1.58</v>
      </c>
      <c r="AE156" s="129">
        <f t="shared" si="43"/>
        <v>1.58</v>
      </c>
      <c r="AF156" s="129">
        <f t="shared" si="43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161</v>
      </c>
      <c r="B157" s="128">
        <v>2</v>
      </c>
      <c r="C157" s="129">
        <f t="shared" si="42"/>
        <v>2</v>
      </c>
      <c r="D157" s="129">
        <f t="shared" si="42"/>
        <v>2</v>
      </c>
      <c r="E157" s="129">
        <f t="shared" si="42"/>
        <v>2</v>
      </c>
      <c r="F157" s="129">
        <f t="shared" si="42"/>
        <v>2</v>
      </c>
      <c r="G157" s="129">
        <f t="shared" si="42"/>
        <v>2</v>
      </c>
      <c r="H157" s="129">
        <f t="shared" si="42"/>
        <v>2</v>
      </c>
      <c r="I157" s="129">
        <f t="shared" si="42"/>
        <v>2</v>
      </c>
      <c r="J157" s="129">
        <f t="shared" si="42"/>
        <v>2</v>
      </c>
      <c r="K157" s="129">
        <f t="shared" si="42"/>
        <v>2</v>
      </c>
      <c r="L157" s="129">
        <f t="shared" si="42"/>
        <v>2</v>
      </c>
      <c r="M157" s="129">
        <f t="shared" si="42"/>
        <v>2</v>
      </c>
      <c r="N157" s="129">
        <f t="shared" si="42"/>
        <v>2</v>
      </c>
      <c r="O157" s="129">
        <f t="shared" si="42"/>
        <v>2</v>
      </c>
      <c r="P157" s="129">
        <f t="shared" si="42"/>
        <v>2</v>
      </c>
      <c r="Q157" s="129">
        <f t="shared" si="42"/>
        <v>2</v>
      </c>
      <c r="R157" s="129">
        <f t="shared" si="42"/>
        <v>2</v>
      </c>
      <c r="S157" s="129">
        <f t="shared" si="43"/>
        <v>2</v>
      </c>
      <c r="T157" s="129">
        <f t="shared" si="43"/>
        <v>2</v>
      </c>
      <c r="U157" s="129">
        <f t="shared" si="43"/>
        <v>2</v>
      </c>
      <c r="V157" s="129">
        <f t="shared" si="43"/>
        <v>2</v>
      </c>
      <c r="W157" s="129">
        <f t="shared" si="43"/>
        <v>2</v>
      </c>
      <c r="X157" s="129">
        <f t="shared" si="43"/>
        <v>2</v>
      </c>
      <c r="Y157" s="129">
        <f t="shared" si="43"/>
        <v>2</v>
      </c>
      <c r="Z157" s="129">
        <f t="shared" si="43"/>
        <v>2</v>
      </c>
      <c r="AA157" s="129">
        <f t="shared" si="43"/>
        <v>2</v>
      </c>
      <c r="AB157" s="129">
        <f t="shared" si="43"/>
        <v>2</v>
      </c>
      <c r="AC157" s="129">
        <f t="shared" si="43"/>
        <v>2</v>
      </c>
      <c r="AD157" s="129">
        <f t="shared" si="43"/>
        <v>2</v>
      </c>
      <c r="AE157" s="129">
        <f t="shared" si="43"/>
        <v>2</v>
      </c>
      <c r="AF157" s="129">
        <f t="shared" si="43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162</v>
      </c>
      <c r="B158" s="128">
        <v>0.47</v>
      </c>
      <c r="C158" s="129">
        <f t="shared" si="42"/>
        <v>0.47</v>
      </c>
      <c r="D158" s="129">
        <f t="shared" si="42"/>
        <v>0.47</v>
      </c>
      <c r="E158" s="129">
        <f t="shared" si="42"/>
        <v>0.47</v>
      </c>
      <c r="F158" s="129">
        <f t="shared" si="42"/>
        <v>0.47</v>
      </c>
      <c r="G158" s="129">
        <f t="shared" si="42"/>
        <v>0.47</v>
      </c>
      <c r="H158" s="129">
        <f t="shared" si="42"/>
        <v>0.47</v>
      </c>
      <c r="I158" s="129">
        <f t="shared" si="42"/>
        <v>0.47</v>
      </c>
      <c r="J158" s="129">
        <f t="shared" si="42"/>
        <v>0.47</v>
      </c>
      <c r="K158" s="129">
        <f t="shared" si="42"/>
        <v>0.47</v>
      </c>
      <c r="L158" s="129">
        <f t="shared" si="42"/>
        <v>0.47</v>
      </c>
      <c r="M158" s="129">
        <f t="shared" si="42"/>
        <v>0.47</v>
      </c>
      <c r="N158" s="129">
        <f t="shared" si="42"/>
        <v>0.47</v>
      </c>
      <c r="O158" s="129">
        <f t="shared" si="42"/>
        <v>0.47</v>
      </c>
      <c r="P158" s="129">
        <f t="shared" si="42"/>
        <v>0.47</v>
      </c>
      <c r="Q158" s="129">
        <f t="shared" si="42"/>
        <v>0.47</v>
      </c>
      <c r="R158" s="129">
        <f t="shared" si="42"/>
        <v>0.47</v>
      </c>
      <c r="S158" s="129">
        <f t="shared" si="43"/>
        <v>0.47</v>
      </c>
      <c r="T158" s="129">
        <f t="shared" si="43"/>
        <v>0.47</v>
      </c>
      <c r="U158" s="129">
        <f t="shared" si="43"/>
        <v>0.47</v>
      </c>
      <c r="V158" s="129">
        <f t="shared" si="43"/>
        <v>0.47</v>
      </c>
      <c r="W158" s="129">
        <f t="shared" si="43"/>
        <v>0.47</v>
      </c>
      <c r="X158" s="129">
        <f t="shared" si="43"/>
        <v>0.47</v>
      </c>
      <c r="Y158" s="129">
        <f t="shared" si="43"/>
        <v>0.47</v>
      </c>
      <c r="Z158" s="129">
        <f t="shared" si="43"/>
        <v>0.47</v>
      </c>
      <c r="AA158" s="129">
        <f t="shared" si="43"/>
        <v>0.47</v>
      </c>
      <c r="AB158" s="129">
        <f t="shared" si="43"/>
        <v>0.47</v>
      </c>
      <c r="AC158" s="129">
        <f t="shared" si="43"/>
        <v>0.47</v>
      </c>
      <c r="AD158" s="129">
        <f t="shared" si="43"/>
        <v>0.47</v>
      </c>
      <c r="AE158" s="129">
        <f t="shared" si="43"/>
        <v>0.47</v>
      </c>
      <c r="AF158" s="129">
        <f t="shared" si="43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163</v>
      </c>
      <c r="B159" s="128">
        <v>0</v>
      </c>
      <c r="C159" s="129">
        <f t="shared" si="42"/>
        <v>0</v>
      </c>
      <c r="D159" s="129">
        <f t="shared" si="42"/>
        <v>0</v>
      </c>
      <c r="E159" s="129">
        <f t="shared" si="42"/>
        <v>0</v>
      </c>
      <c r="F159" s="129">
        <f t="shared" si="42"/>
        <v>0</v>
      </c>
      <c r="G159" s="129">
        <f t="shared" si="42"/>
        <v>0</v>
      </c>
      <c r="H159" s="129">
        <f t="shared" si="42"/>
        <v>0</v>
      </c>
      <c r="I159" s="129">
        <f t="shared" si="42"/>
        <v>0</v>
      </c>
      <c r="J159" s="129">
        <f t="shared" si="42"/>
        <v>0</v>
      </c>
      <c r="K159" s="129">
        <f t="shared" si="42"/>
        <v>0</v>
      </c>
      <c r="L159" s="129">
        <f t="shared" si="42"/>
        <v>0</v>
      </c>
      <c r="M159" s="129">
        <f t="shared" si="42"/>
        <v>0</v>
      </c>
      <c r="N159" s="129">
        <f t="shared" si="42"/>
        <v>0</v>
      </c>
      <c r="O159" s="129">
        <f t="shared" si="42"/>
        <v>0</v>
      </c>
      <c r="P159" s="129">
        <f t="shared" si="42"/>
        <v>0</v>
      </c>
      <c r="Q159" s="129">
        <f t="shared" si="42"/>
        <v>0</v>
      </c>
      <c r="R159" s="129">
        <f t="shared" si="42"/>
        <v>0</v>
      </c>
      <c r="S159" s="129">
        <f t="shared" si="43"/>
        <v>0</v>
      </c>
      <c r="T159" s="129">
        <f t="shared" si="43"/>
        <v>0</v>
      </c>
      <c r="U159" s="129">
        <f t="shared" si="43"/>
        <v>0</v>
      </c>
      <c r="V159" s="129">
        <f t="shared" si="43"/>
        <v>0</v>
      </c>
      <c r="W159" s="129">
        <f t="shared" si="43"/>
        <v>0</v>
      </c>
      <c r="X159" s="129">
        <f t="shared" si="43"/>
        <v>0</v>
      </c>
      <c r="Y159" s="129">
        <f t="shared" si="43"/>
        <v>0</v>
      </c>
      <c r="Z159" s="129">
        <f t="shared" si="43"/>
        <v>0</v>
      </c>
      <c r="AA159" s="129">
        <f t="shared" si="43"/>
        <v>0</v>
      </c>
      <c r="AB159" s="129">
        <f t="shared" si="43"/>
        <v>0</v>
      </c>
      <c r="AC159" s="129">
        <f t="shared" si="43"/>
        <v>0</v>
      </c>
      <c r="AD159" s="129">
        <f t="shared" si="43"/>
        <v>0</v>
      </c>
      <c r="AE159" s="129">
        <f t="shared" si="43"/>
        <v>0</v>
      </c>
      <c r="AF159" s="129">
        <f t="shared" si="43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164</v>
      </c>
      <c r="B160" s="128">
        <v>0</v>
      </c>
      <c r="C160" s="129">
        <f t="shared" si="42"/>
        <v>0</v>
      </c>
      <c r="D160" s="129">
        <f t="shared" si="42"/>
        <v>0</v>
      </c>
      <c r="E160" s="129">
        <f t="shared" si="42"/>
        <v>0</v>
      </c>
      <c r="F160" s="129">
        <f t="shared" si="42"/>
        <v>0</v>
      </c>
      <c r="G160" s="129">
        <f t="shared" si="42"/>
        <v>0</v>
      </c>
      <c r="H160" s="129">
        <f t="shared" si="42"/>
        <v>0</v>
      </c>
      <c r="I160" s="129">
        <f t="shared" si="42"/>
        <v>0</v>
      </c>
      <c r="J160" s="129">
        <f t="shared" si="42"/>
        <v>0</v>
      </c>
      <c r="K160" s="129">
        <f t="shared" si="42"/>
        <v>0</v>
      </c>
      <c r="L160" s="129">
        <f t="shared" si="42"/>
        <v>0</v>
      </c>
      <c r="M160" s="129">
        <f t="shared" si="42"/>
        <v>0</v>
      </c>
      <c r="N160" s="129">
        <f t="shared" si="42"/>
        <v>0</v>
      </c>
      <c r="O160" s="129">
        <f t="shared" si="42"/>
        <v>0</v>
      </c>
      <c r="P160" s="129">
        <f t="shared" si="42"/>
        <v>0</v>
      </c>
      <c r="Q160" s="129">
        <f t="shared" si="42"/>
        <v>0</v>
      </c>
      <c r="R160" s="129">
        <f t="shared" si="43"/>
        <v>0</v>
      </c>
      <c r="S160" s="129">
        <f t="shared" si="43"/>
        <v>0</v>
      </c>
      <c r="T160" s="129">
        <f t="shared" si="43"/>
        <v>0</v>
      </c>
      <c r="U160" s="129">
        <f t="shared" si="43"/>
        <v>0</v>
      </c>
      <c r="V160" s="129">
        <f t="shared" si="43"/>
        <v>0</v>
      </c>
      <c r="W160" s="129">
        <f t="shared" si="43"/>
        <v>0</v>
      </c>
      <c r="X160" s="129">
        <f t="shared" si="43"/>
        <v>0</v>
      </c>
      <c r="Y160" s="129">
        <f t="shared" si="43"/>
        <v>0</v>
      </c>
      <c r="Z160" s="129">
        <f t="shared" si="43"/>
        <v>0</v>
      </c>
      <c r="AA160" s="129">
        <f t="shared" si="43"/>
        <v>0</v>
      </c>
      <c r="AB160" s="129">
        <f t="shared" si="43"/>
        <v>0</v>
      </c>
      <c r="AC160" s="129">
        <f t="shared" si="43"/>
        <v>0</v>
      </c>
      <c r="AD160" s="129">
        <f t="shared" si="43"/>
        <v>0</v>
      </c>
      <c r="AE160" s="129">
        <f t="shared" si="43"/>
        <v>0</v>
      </c>
      <c r="AF160" s="129">
        <f t="shared" si="43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165</v>
      </c>
      <c r="B161" s="128">
        <v>0.8</v>
      </c>
      <c r="C161" s="129">
        <f t="shared" si="42"/>
        <v>0.8</v>
      </c>
      <c r="D161" s="129">
        <f t="shared" si="42"/>
        <v>0.8</v>
      </c>
      <c r="E161" s="129">
        <f t="shared" si="42"/>
        <v>0.8</v>
      </c>
      <c r="F161" s="129">
        <f t="shared" si="42"/>
        <v>0.8</v>
      </c>
      <c r="G161" s="129">
        <f t="shared" si="42"/>
        <v>0.8</v>
      </c>
      <c r="H161" s="129">
        <f t="shared" si="42"/>
        <v>0.8</v>
      </c>
      <c r="I161" s="129">
        <f t="shared" si="42"/>
        <v>0.8</v>
      </c>
      <c r="J161" s="129">
        <f t="shared" si="42"/>
        <v>0.8</v>
      </c>
      <c r="K161" s="129">
        <f t="shared" si="42"/>
        <v>0.8</v>
      </c>
      <c r="L161" s="129">
        <f t="shared" si="42"/>
        <v>0.8</v>
      </c>
      <c r="M161" s="129">
        <f t="shared" si="42"/>
        <v>0.8</v>
      </c>
      <c r="N161" s="129">
        <f t="shared" si="42"/>
        <v>0.8</v>
      </c>
      <c r="O161" s="129">
        <f t="shared" si="42"/>
        <v>0.8</v>
      </c>
      <c r="P161" s="129">
        <f t="shared" si="42"/>
        <v>0.8</v>
      </c>
      <c r="Q161" s="129">
        <f t="shared" si="42"/>
        <v>0.8</v>
      </c>
      <c r="R161" s="129">
        <f t="shared" si="43"/>
        <v>0.8</v>
      </c>
      <c r="S161" s="129">
        <f t="shared" si="43"/>
        <v>0.8</v>
      </c>
      <c r="T161" s="129">
        <f t="shared" si="43"/>
        <v>0.8</v>
      </c>
      <c r="U161" s="129">
        <f t="shared" si="43"/>
        <v>0.8</v>
      </c>
      <c r="V161" s="129">
        <f t="shared" si="43"/>
        <v>0.8</v>
      </c>
      <c r="W161" s="129">
        <f t="shared" si="43"/>
        <v>0.8</v>
      </c>
      <c r="X161" s="129">
        <f t="shared" si="43"/>
        <v>0.8</v>
      </c>
      <c r="Y161" s="129">
        <f t="shared" si="43"/>
        <v>0.8</v>
      </c>
      <c r="Z161" s="129">
        <f t="shared" si="43"/>
        <v>0.8</v>
      </c>
      <c r="AA161" s="129">
        <f t="shared" si="43"/>
        <v>0.8</v>
      </c>
      <c r="AB161" s="129">
        <f t="shared" si="43"/>
        <v>0.8</v>
      </c>
      <c r="AC161" s="129">
        <f t="shared" si="43"/>
        <v>0.8</v>
      </c>
      <c r="AD161" s="129">
        <f t="shared" si="43"/>
        <v>0.8</v>
      </c>
      <c r="AE161" s="129">
        <f t="shared" si="43"/>
        <v>0.8</v>
      </c>
      <c r="AF161" s="129">
        <f t="shared" si="43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166</v>
      </c>
      <c r="B162" s="128">
        <v>1.5</v>
      </c>
      <c r="C162" s="129">
        <f t="shared" si="42"/>
        <v>1.5</v>
      </c>
      <c r="D162" s="129">
        <f t="shared" si="42"/>
        <v>1.5</v>
      </c>
      <c r="E162" s="129">
        <f t="shared" si="42"/>
        <v>1.5</v>
      </c>
      <c r="F162" s="129">
        <f t="shared" si="42"/>
        <v>1.5</v>
      </c>
      <c r="G162" s="129">
        <f t="shared" si="42"/>
        <v>1.5</v>
      </c>
      <c r="H162" s="129">
        <f t="shared" si="42"/>
        <v>1.5</v>
      </c>
      <c r="I162" s="129">
        <f t="shared" si="42"/>
        <v>1.5</v>
      </c>
      <c r="J162" s="129">
        <f t="shared" si="42"/>
        <v>1.5</v>
      </c>
      <c r="K162" s="129">
        <f t="shared" si="42"/>
        <v>1.5</v>
      </c>
      <c r="L162" s="129">
        <f t="shared" si="42"/>
        <v>1.5</v>
      </c>
      <c r="M162" s="129">
        <f t="shared" si="42"/>
        <v>1.5</v>
      </c>
      <c r="N162" s="129">
        <f t="shared" si="42"/>
        <v>1.5</v>
      </c>
      <c r="O162" s="129">
        <f t="shared" si="42"/>
        <v>1.5</v>
      </c>
      <c r="P162" s="129">
        <f t="shared" si="42"/>
        <v>1.5</v>
      </c>
      <c r="Q162" s="129">
        <f t="shared" si="42"/>
        <v>1.5</v>
      </c>
      <c r="R162" s="129">
        <f t="shared" si="43"/>
        <v>1.5</v>
      </c>
      <c r="S162" s="129">
        <f t="shared" si="43"/>
        <v>1.5</v>
      </c>
      <c r="T162" s="129">
        <f t="shared" si="43"/>
        <v>1.5</v>
      </c>
      <c r="U162" s="129">
        <f t="shared" si="43"/>
        <v>1.5</v>
      </c>
      <c r="V162" s="129">
        <f t="shared" si="43"/>
        <v>1.5</v>
      </c>
      <c r="W162" s="129">
        <f t="shared" si="43"/>
        <v>1.5</v>
      </c>
      <c r="X162" s="129">
        <f t="shared" si="43"/>
        <v>1.5</v>
      </c>
      <c r="Y162" s="129">
        <f t="shared" si="43"/>
        <v>1.5</v>
      </c>
      <c r="Z162" s="129">
        <f t="shared" si="43"/>
        <v>1.5</v>
      </c>
      <c r="AA162" s="129">
        <f t="shared" si="43"/>
        <v>1.5</v>
      </c>
      <c r="AB162" s="129">
        <f t="shared" si="43"/>
        <v>1.5</v>
      </c>
      <c r="AC162" s="129">
        <f t="shared" si="43"/>
        <v>1.5</v>
      </c>
      <c r="AD162" s="129">
        <f t="shared" si="43"/>
        <v>1.5</v>
      </c>
      <c r="AE162" s="129">
        <f t="shared" si="43"/>
        <v>1.5</v>
      </c>
      <c r="AF162" s="129">
        <f t="shared" si="43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167</v>
      </c>
      <c r="B163" s="128">
        <v>1</v>
      </c>
      <c r="C163" s="129">
        <f t="shared" si="42"/>
        <v>1</v>
      </c>
      <c r="D163" s="129">
        <f t="shared" si="42"/>
        <v>1</v>
      </c>
      <c r="E163" s="129">
        <f t="shared" si="42"/>
        <v>1</v>
      </c>
      <c r="F163" s="129">
        <f t="shared" si="42"/>
        <v>1</v>
      </c>
      <c r="G163" s="129">
        <f t="shared" si="42"/>
        <v>1</v>
      </c>
      <c r="H163" s="129">
        <f t="shared" si="42"/>
        <v>1</v>
      </c>
      <c r="I163" s="129">
        <f t="shared" si="42"/>
        <v>1</v>
      </c>
      <c r="J163" s="129">
        <f t="shared" si="42"/>
        <v>1</v>
      </c>
      <c r="K163" s="129">
        <f t="shared" si="42"/>
        <v>1</v>
      </c>
      <c r="L163" s="129">
        <f t="shared" si="42"/>
        <v>1</v>
      </c>
      <c r="M163" s="129">
        <f t="shared" si="42"/>
        <v>1</v>
      </c>
      <c r="N163" s="129">
        <f t="shared" si="42"/>
        <v>1</v>
      </c>
      <c r="O163" s="129">
        <f t="shared" si="42"/>
        <v>1</v>
      </c>
      <c r="P163" s="129">
        <f t="shared" si="42"/>
        <v>1</v>
      </c>
      <c r="Q163" s="129">
        <f t="shared" si="42"/>
        <v>1</v>
      </c>
      <c r="R163" s="129">
        <f t="shared" si="43"/>
        <v>1</v>
      </c>
      <c r="S163" s="129">
        <f t="shared" si="43"/>
        <v>1</v>
      </c>
      <c r="T163" s="129">
        <f t="shared" si="43"/>
        <v>1</v>
      </c>
      <c r="U163" s="129">
        <f t="shared" si="43"/>
        <v>1</v>
      </c>
      <c r="V163" s="129">
        <f t="shared" si="43"/>
        <v>1</v>
      </c>
      <c r="W163" s="129">
        <f t="shared" si="43"/>
        <v>1</v>
      </c>
      <c r="X163" s="129">
        <f t="shared" si="43"/>
        <v>1</v>
      </c>
      <c r="Y163" s="129">
        <f t="shared" si="43"/>
        <v>1</v>
      </c>
      <c r="Z163" s="129">
        <f t="shared" si="43"/>
        <v>1</v>
      </c>
      <c r="AA163" s="129">
        <f t="shared" si="43"/>
        <v>1</v>
      </c>
      <c r="AB163" s="129">
        <f t="shared" si="43"/>
        <v>1</v>
      </c>
      <c r="AC163" s="129">
        <f t="shared" si="43"/>
        <v>1</v>
      </c>
      <c r="AD163" s="129">
        <f t="shared" si="43"/>
        <v>1</v>
      </c>
      <c r="AE163" s="129">
        <f t="shared" si="43"/>
        <v>1</v>
      </c>
      <c r="AF163" s="129">
        <f t="shared" si="43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168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169</v>
      </c>
      <c r="B165" s="128">
        <v>1</v>
      </c>
      <c r="C165" s="129">
        <f t="shared" ref="C165:R172" si="44">B165</f>
        <v>1</v>
      </c>
      <c r="D165" s="129">
        <f t="shared" si="44"/>
        <v>1</v>
      </c>
      <c r="E165" s="129">
        <f t="shared" si="44"/>
        <v>1</v>
      </c>
      <c r="F165" s="129">
        <f t="shared" si="44"/>
        <v>1</v>
      </c>
      <c r="G165" s="129">
        <f t="shared" si="44"/>
        <v>1</v>
      </c>
      <c r="H165" s="129">
        <f t="shared" si="44"/>
        <v>1</v>
      </c>
      <c r="I165" s="129">
        <f t="shared" si="44"/>
        <v>1</v>
      </c>
      <c r="J165" s="129">
        <f t="shared" si="44"/>
        <v>1</v>
      </c>
      <c r="K165" s="129">
        <f t="shared" si="44"/>
        <v>1</v>
      </c>
      <c r="L165" s="129">
        <f t="shared" si="44"/>
        <v>1</v>
      </c>
      <c r="M165" s="129">
        <f t="shared" si="44"/>
        <v>1</v>
      </c>
      <c r="N165" s="129">
        <f t="shared" si="44"/>
        <v>1</v>
      </c>
      <c r="O165" s="129">
        <f t="shared" si="44"/>
        <v>1</v>
      </c>
      <c r="P165" s="129">
        <f t="shared" si="44"/>
        <v>1</v>
      </c>
      <c r="Q165" s="129">
        <f t="shared" si="44"/>
        <v>1</v>
      </c>
      <c r="R165" s="129">
        <f t="shared" si="44"/>
        <v>1</v>
      </c>
      <c r="S165" s="129">
        <f t="shared" ref="R165:AF172" si="45">R165</f>
        <v>1</v>
      </c>
      <c r="T165" s="129">
        <f t="shared" si="45"/>
        <v>1</v>
      </c>
      <c r="U165" s="129">
        <f t="shared" si="45"/>
        <v>1</v>
      </c>
      <c r="V165" s="129">
        <f t="shared" si="45"/>
        <v>1</v>
      </c>
      <c r="W165" s="129">
        <f t="shared" si="45"/>
        <v>1</v>
      </c>
      <c r="X165" s="129">
        <f t="shared" si="45"/>
        <v>1</v>
      </c>
      <c r="Y165" s="129">
        <f t="shared" si="45"/>
        <v>1</v>
      </c>
      <c r="Z165" s="129">
        <f t="shared" si="45"/>
        <v>1</v>
      </c>
      <c r="AA165" s="129">
        <f t="shared" si="45"/>
        <v>1</v>
      </c>
      <c r="AB165" s="129">
        <f t="shared" si="45"/>
        <v>1</v>
      </c>
      <c r="AC165" s="129">
        <f t="shared" si="45"/>
        <v>1</v>
      </c>
      <c r="AD165" s="129">
        <f t="shared" si="45"/>
        <v>1</v>
      </c>
      <c r="AE165" s="129">
        <f t="shared" si="45"/>
        <v>1</v>
      </c>
      <c r="AF165" s="129">
        <f t="shared" si="45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170</v>
      </c>
      <c r="B166" s="128">
        <v>0.42</v>
      </c>
      <c r="C166" s="129">
        <f t="shared" si="44"/>
        <v>0.42</v>
      </c>
      <c r="D166" s="129">
        <f t="shared" si="44"/>
        <v>0.42</v>
      </c>
      <c r="E166" s="129">
        <f t="shared" si="44"/>
        <v>0.42</v>
      </c>
      <c r="F166" s="129">
        <f t="shared" si="44"/>
        <v>0.42</v>
      </c>
      <c r="G166" s="129">
        <f t="shared" si="44"/>
        <v>0.42</v>
      </c>
      <c r="H166" s="129">
        <f t="shared" si="44"/>
        <v>0.42</v>
      </c>
      <c r="I166" s="129">
        <f t="shared" si="44"/>
        <v>0.42</v>
      </c>
      <c r="J166" s="129">
        <f t="shared" si="44"/>
        <v>0.42</v>
      </c>
      <c r="K166" s="129">
        <f t="shared" si="44"/>
        <v>0.42</v>
      </c>
      <c r="L166" s="129">
        <f t="shared" si="44"/>
        <v>0.42</v>
      </c>
      <c r="M166" s="129">
        <f t="shared" si="44"/>
        <v>0.42</v>
      </c>
      <c r="N166" s="129">
        <f t="shared" si="44"/>
        <v>0.42</v>
      </c>
      <c r="O166" s="129">
        <f t="shared" si="44"/>
        <v>0.42</v>
      </c>
      <c r="P166" s="129">
        <f t="shared" si="44"/>
        <v>0.42</v>
      </c>
      <c r="Q166" s="129">
        <f t="shared" si="44"/>
        <v>0.42</v>
      </c>
      <c r="R166" s="129">
        <f t="shared" si="45"/>
        <v>0.42</v>
      </c>
      <c r="S166" s="129">
        <f t="shared" si="45"/>
        <v>0.42</v>
      </c>
      <c r="T166" s="129">
        <f t="shared" si="45"/>
        <v>0.42</v>
      </c>
      <c r="U166" s="129">
        <f t="shared" si="45"/>
        <v>0.42</v>
      </c>
      <c r="V166" s="129">
        <f t="shared" si="45"/>
        <v>0.42</v>
      </c>
      <c r="W166" s="129">
        <f t="shared" si="45"/>
        <v>0.42</v>
      </c>
      <c r="X166" s="129">
        <f t="shared" si="45"/>
        <v>0.42</v>
      </c>
      <c r="Y166" s="129">
        <f t="shared" si="45"/>
        <v>0.42</v>
      </c>
      <c r="Z166" s="129">
        <f t="shared" si="45"/>
        <v>0.42</v>
      </c>
      <c r="AA166" s="129">
        <f t="shared" si="45"/>
        <v>0.42</v>
      </c>
      <c r="AB166" s="129">
        <f t="shared" si="45"/>
        <v>0.42</v>
      </c>
      <c r="AC166" s="129">
        <f t="shared" si="45"/>
        <v>0.42</v>
      </c>
      <c r="AD166" s="129">
        <f t="shared" si="45"/>
        <v>0.42</v>
      </c>
      <c r="AE166" s="129">
        <f t="shared" si="45"/>
        <v>0.42</v>
      </c>
      <c r="AF166" s="129">
        <f t="shared" si="45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171</v>
      </c>
      <c r="B167" s="128">
        <v>0.46</v>
      </c>
      <c r="C167" s="129">
        <f t="shared" si="44"/>
        <v>0.46</v>
      </c>
      <c r="D167" s="129">
        <f t="shared" si="44"/>
        <v>0.46</v>
      </c>
      <c r="E167" s="129">
        <f t="shared" si="44"/>
        <v>0.46</v>
      </c>
      <c r="F167" s="129">
        <f t="shared" si="44"/>
        <v>0.46</v>
      </c>
      <c r="G167" s="129">
        <f t="shared" si="44"/>
        <v>0.46</v>
      </c>
      <c r="H167" s="129">
        <f t="shared" si="44"/>
        <v>0.46</v>
      </c>
      <c r="I167" s="129">
        <f t="shared" si="44"/>
        <v>0.46</v>
      </c>
      <c r="J167" s="129">
        <f t="shared" si="44"/>
        <v>0.46</v>
      </c>
      <c r="K167" s="129">
        <f t="shared" si="44"/>
        <v>0.46</v>
      </c>
      <c r="L167" s="129">
        <f t="shared" si="44"/>
        <v>0.46</v>
      </c>
      <c r="M167" s="129">
        <f t="shared" si="44"/>
        <v>0.46</v>
      </c>
      <c r="N167" s="129">
        <f t="shared" si="44"/>
        <v>0.46</v>
      </c>
      <c r="O167" s="129">
        <f t="shared" si="44"/>
        <v>0.46</v>
      </c>
      <c r="P167" s="129">
        <f t="shared" si="44"/>
        <v>0.46</v>
      </c>
      <c r="Q167" s="129">
        <f t="shared" si="44"/>
        <v>0.46</v>
      </c>
      <c r="R167" s="129">
        <f t="shared" si="45"/>
        <v>0.46</v>
      </c>
      <c r="S167" s="129">
        <f t="shared" si="45"/>
        <v>0.46</v>
      </c>
      <c r="T167" s="129">
        <f t="shared" si="45"/>
        <v>0.46</v>
      </c>
      <c r="U167" s="129">
        <f t="shared" si="45"/>
        <v>0.46</v>
      </c>
      <c r="V167" s="129">
        <f t="shared" si="45"/>
        <v>0.46</v>
      </c>
      <c r="W167" s="129">
        <f t="shared" si="45"/>
        <v>0.46</v>
      </c>
      <c r="X167" s="129">
        <f t="shared" si="45"/>
        <v>0.46</v>
      </c>
      <c r="Y167" s="129">
        <f t="shared" si="45"/>
        <v>0.46</v>
      </c>
      <c r="Z167" s="129">
        <f t="shared" si="45"/>
        <v>0.46</v>
      </c>
      <c r="AA167" s="129">
        <f t="shared" si="45"/>
        <v>0.46</v>
      </c>
      <c r="AB167" s="129">
        <f t="shared" si="45"/>
        <v>0.46</v>
      </c>
      <c r="AC167" s="129">
        <f t="shared" si="45"/>
        <v>0.46</v>
      </c>
      <c r="AD167" s="129">
        <f t="shared" si="45"/>
        <v>0.46</v>
      </c>
      <c r="AE167" s="129">
        <f t="shared" si="45"/>
        <v>0.46</v>
      </c>
      <c r="AF167" s="129">
        <f t="shared" si="45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172</v>
      </c>
      <c r="B168" s="128">
        <v>0.85</v>
      </c>
      <c r="C168" s="129">
        <f t="shared" si="44"/>
        <v>0.85</v>
      </c>
      <c r="D168" s="129">
        <f t="shared" si="44"/>
        <v>0.85</v>
      </c>
      <c r="E168" s="129">
        <f t="shared" si="44"/>
        <v>0.85</v>
      </c>
      <c r="F168" s="129">
        <f t="shared" si="44"/>
        <v>0.85</v>
      </c>
      <c r="G168" s="129">
        <f t="shared" si="44"/>
        <v>0.85</v>
      </c>
      <c r="H168" s="129">
        <f t="shared" si="44"/>
        <v>0.85</v>
      </c>
      <c r="I168" s="129">
        <f t="shared" si="44"/>
        <v>0.85</v>
      </c>
      <c r="J168" s="129">
        <f t="shared" si="44"/>
        <v>0.85</v>
      </c>
      <c r="K168" s="129">
        <f t="shared" si="44"/>
        <v>0.85</v>
      </c>
      <c r="L168" s="129">
        <f t="shared" si="44"/>
        <v>0.85</v>
      </c>
      <c r="M168" s="129">
        <f t="shared" si="44"/>
        <v>0.85</v>
      </c>
      <c r="N168" s="129">
        <f t="shared" si="44"/>
        <v>0.85</v>
      </c>
      <c r="O168" s="129">
        <f t="shared" si="44"/>
        <v>0.85</v>
      </c>
      <c r="P168" s="129">
        <f t="shared" si="44"/>
        <v>0.85</v>
      </c>
      <c r="Q168" s="129">
        <f t="shared" si="44"/>
        <v>0.85</v>
      </c>
      <c r="R168" s="129">
        <f t="shared" si="45"/>
        <v>0.85</v>
      </c>
      <c r="S168" s="129">
        <f t="shared" si="45"/>
        <v>0.85</v>
      </c>
      <c r="T168" s="129">
        <f t="shared" si="45"/>
        <v>0.85</v>
      </c>
      <c r="U168" s="129">
        <f t="shared" si="45"/>
        <v>0.85</v>
      </c>
      <c r="V168" s="129">
        <f t="shared" si="45"/>
        <v>0.85</v>
      </c>
      <c r="W168" s="129">
        <f t="shared" si="45"/>
        <v>0.85</v>
      </c>
      <c r="X168" s="129">
        <f t="shared" si="45"/>
        <v>0.85</v>
      </c>
      <c r="Y168" s="129">
        <f t="shared" si="45"/>
        <v>0.85</v>
      </c>
      <c r="Z168" s="129">
        <f t="shared" si="45"/>
        <v>0.85</v>
      </c>
      <c r="AA168" s="129">
        <f t="shared" si="45"/>
        <v>0.85</v>
      </c>
      <c r="AB168" s="129">
        <f t="shared" si="45"/>
        <v>0.85</v>
      </c>
      <c r="AC168" s="129">
        <f t="shared" si="45"/>
        <v>0.85</v>
      </c>
      <c r="AD168" s="129">
        <f t="shared" si="45"/>
        <v>0.85</v>
      </c>
      <c r="AE168" s="129">
        <f t="shared" si="45"/>
        <v>0.85</v>
      </c>
      <c r="AF168" s="129">
        <f t="shared" si="45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173</v>
      </c>
      <c r="B169" s="128">
        <v>0.9</v>
      </c>
      <c r="C169" s="129">
        <f t="shared" si="44"/>
        <v>0.9</v>
      </c>
      <c r="D169" s="129">
        <f t="shared" si="44"/>
        <v>0.9</v>
      </c>
      <c r="E169" s="129">
        <f t="shared" si="44"/>
        <v>0.9</v>
      </c>
      <c r="F169" s="129">
        <f t="shared" si="44"/>
        <v>0.9</v>
      </c>
      <c r="G169" s="129">
        <f t="shared" si="44"/>
        <v>0.9</v>
      </c>
      <c r="H169" s="129">
        <f t="shared" si="44"/>
        <v>0.9</v>
      </c>
      <c r="I169" s="129">
        <f t="shared" si="44"/>
        <v>0.9</v>
      </c>
      <c r="J169" s="129">
        <f t="shared" si="44"/>
        <v>0.9</v>
      </c>
      <c r="K169" s="129">
        <f t="shared" si="44"/>
        <v>0.9</v>
      </c>
      <c r="L169" s="129">
        <f t="shared" si="44"/>
        <v>0.9</v>
      </c>
      <c r="M169" s="129">
        <f t="shared" si="44"/>
        <v>0.9</v>
      </c>
      <c r="N169" s="129">
        <f t="shared" si="44"/>
        <v>0.9</v>
      </c>
      <c r="O169" s="129">
        <f t="shared" si="44"/>
        <v>0.9</v>
      </c>
      <c r="P169" s="129">
        <f t="shared" si="44"/>
        <v>0.9</v>
      </c>
      <c r="Q169" s="129">
        <f t="shared" si="44"/>
        <v>0.9</v>
      </c>
      <c r="R169" s="129">
        <f t="shared" si="45"/>
        <v>0.9</v>
      </c>
      <c r="S169" s="129">
        <f t="shared" si="45"/>
        <v>0.9</v>
      </c>
      <c r="T169" s="129">
        <f t="shared" si="45"/>
        <v>0.9</v>
      </c>
      <c r="U169" s="129">
        <f t="shared" si="45"/>
        <v>0.9</v>
      </c>
      <c r="V169" s="129">
        <f t="shared" si="45"/>
        <v>0.9</v>
      </c>
      <c r="W169" s="129">
        <f t="shared" si="45"/>
        <v>0.9</v>
      </c>
      <c r="X169" s="129">
        <f t="shared" si="45"/>
        <v>0.9</v>
      </c>
      <c r="Y169" s="129">
        <f t="shared" si="45"/>
        <v>0.9</v>
      </c>
      <c r="Z169" s="129">
        <f t="shared" si="45"/>
        <v>0.9</v>
      </c>
      <c r="AA169" s="129">
        <f t="shared" si="45"/>
        <v>0.9</v>
      </c>
      <c r="AB169" s="129">
        <f t="shared" si="45"/>
        <v>0.9</v>
      </c>
      <c r="AC169" s="129">
        <f t="shared" si="45"/>
        <v>0.9</v>
      </c>
      <c r="AD169" s="129">
        <f t="shared" si="45"/>
        <v>0.9</v>
      </c>
      <c r="AE169" s="129">
        <f t="shared" si="45"/>
        <v>0.9</v>
      </c>
      <c r="AF169" s="129">
        <f t="shared" si="45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174</v>
      </c>
      <c r="B170" s="128">
        <v>0.44</v>
      </c>
      <c r="C170" s="129">
        <f t="shared" si="44"/>
        <v>0.44</v>
      </c>
      <c r="D170" s="129">
        <f t="shared" si="44"/>
        <v>0.44</v>
      </c>
      <c r="E170" s="129">
        <f t="shared" si="44"/>
        <v>0.44</v>
      </c>
      <c r="F170" s="129">
        <f t="shared" si="44"/>
        <v>0.44</v>
      </c>
      <c r="G170" s="129">
        <f t="shared" si="44"/>
        <v>0.44</v>
      </c>
      <c r="H170" s="129">
        <f t="shared" si="44"/>
        <v>0.44</v>
      </c>
      <c r="I170" s="129">
        <f t="shared" si="44"/>
        <v>0.44</v>
      </c>
      <c r="J170" s="129">
        <f t="shared" si="44"/>
        <v>0.44</v>
      </c>
      <c r="K170" s="129">
        <f t="shared" si="44"/>
        <v>0.44</v>
      </c>
      <c r="L170" s="129">
        <f t="shared" si="44"/>
        <v>0.44</v>
      </c>
      <c r="M170" s="129">
        <f t="shared" si="44"/>
        <v>0.44</v>
      </c>
      <c r="N170" s="129">
        <f t="shared" si="44"/>
        <v>0.44</v>
      </c>
      <c r="O170" s="129">
        <f t="shared" si="44"/>
        <v>0.44</v>
      </c>
      <c r="P170" s="129">
        <f t="shared" si="44"/>
        <v>0.44</v>
      </c>
      <c r="Q170" s="129">
        <f t="shared" si="44"/>
        <v>0.44</v>
      </c>
      <c r="R170" s="129">
        <f t="shared" si="45"/>
        <v>0.44</v>
      </c>
      <c r="S170" s="129">
        <f t="shared" si="45"/>
        <v>0.44</v>
      </c>
      <c r="T170" s="129">
        <f t="shared" si="45"/>
        <v>0.44</v>
      </c>
      <c r="U170" s="129">
        <f t="shared" si="45"/>
        <v>0.44</v>
      </c>
      <c r="V170" s="129">
        <f t="shared" si="45"/>
        <v>0.44</v>
      </c>
      <c r="W170" s="129">
        <f t="shared" si="45"/>
        <v>0.44</v>
      </c>
      <c r="X170" s="129">
        <f t="shared" si="45"/>
        <v>0.44</v>
      </c>
      <c r="Y170" s="129">
        <f t="shared" si="45"/>
        <v>0.44</v>
      </c>
      <c r="Z170" s="129">
        <f t="shared" si="45"/>
        <v>0.44</v>
      </c>
      <c r="AA170" s="129">
        <f t="shared" si="45"/>
        <v>0.44</v>
      </c>
      <c r="AB170" s="129">
        <f t="shared" si="45"/>
        <v>0.44</v>
      </c>
      <c r="AC170" s="129">
        <f t="shared" si="45"/>
        <v>0.44</v>
      </c>
      <c r="AD170" s="129">
        <f t="shared" si="45"/>
        <v>0.44</v>
      </c>
      <c r="AE170" s="129">
        <f t="shared" si="45"/>
        <v>0.44</v>
      </c>
      <c r="AF170" s="129">
        <f t="shared" si="45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175</v>
      </c>
      <c r="B171" s="128">
        <v>2.1</v>
      </c>
      <c r="C171" s="129">
        <f t="shared" si="44"/>
        <v>2.1</v>
      </c>
      <c r="D171" s="129">
        <f t="shared" si="44"/>
        <v>2.1</v>
      </c>
      <c r="E171" s="129">
        <f t="shared" si="44"/>
        <v>2.1</v>
      </c>
      <c r="F171" s="129">
        <f t="shared" si="44"/>
        <v>2.1</v>
      </c>
      <c r="G171" s="129">
        <f t="shared" si="44"/>
        <v>2.1</v>
      </c>
      <c r="H171" s="129">
        <f t="shared" si="44"/>
        <v>2.1</v>
      </c>
      <c r="I171" s="129">
        <f t="shared" si="44"/>
        <v>2.1</v>
      </c>
      <c r="J171" s="129">
        <f t="shared" si="44"/>
        <v>2.1</v>
      </c>
      <c r="K171" s="129">
        <f t="shared" si="44"/>
        <v>2.1</v>
      </c>
      <c r="L171" s="129">
        <f t="shared" si="44"/>
        <v>2.1</v>
      </c>
      <c r="M171" s="129">
        <f t="shared" si="44"/>
        <v>2.1</v>
      </c>
      <c r="N171" s="129">
        <f t="shared" si="44"/>
        <v>2.1</v>
      </c>
      <c r="O171" s="129">
        <f t="shared" si="44"/>
        <v>2.1</v>
      </c>
      <c r="P171" s="129">
        <f t="shared" si="44"/>
        <v>2.1</v>
      </c>
      <c r="Q171" s="129">
        <f t="shared" si="44"/>
        <v>2.1</v>
      </c>
      <c r="R171" s="129">
        <f t="shared" si="45"/>
        <v>2.1</v>
      </c>
      <c r="S171" s="129">
        <f t="shared" si="45"/>
        <v>2.1</v>
      </c>
      <c r="T171" s="129">
        <f t="shared" si="45"/>
        <v>2.1</v>
      </c>
      <c r="U171" s="129">
        <f t="shared" si="45"/>
        <v>2.1</v>
      </c>
      <c r="V171" s="129">
        <f t="shared" si="45"/>
        <v>2.1</v>
      </c>
      <c r="W171" s="129">
        <f t="shared" si="45"/>
        <v>2.1</v>
      </c>
      <c r="X171" s="129">
        <f t="shared" si="45"/>
        <v>2.1</v>
      </c>
      <c r="Y171" s="129">
        <f t="shared" si="45"/>
        <v>2.1</v>
      </c>
      <c r="Z171" s="129">
        <f t="shared" si="45"/>
        <v>2.1</v>
      </c>
      <c r="AA171" s="129">
        <f t="shared" si="45"/>
        <v>2.1</v>
      </c>
      <c r="AB171" s="129">
        <f t="shared" si="45"/>
        <v>2.1</v>
      </c>
      <c r="AC171" s="129">
        <f t="shared" si="45"/>
        <v>2.1</v>
      </c>
      <c r="AD171" s="129">
        <f t="shared" si="45"/>
        <v>2.1</v>
      </c>
      <c r="AE171" s="129">
        <f t="shared" si="45"/>
        <v>2.1</v>
      </c>
      <c r="AF171" s="129">
        <f t="shared" si="45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176</v>
      </c>
      <c r="B172" s="128">
        <v>0.9</v>
      </c>
      <c r="C172" s="129">
        <f t="shared" si="44"/>
        <v>0.9</v>
      </c>
      <c r="D172" s="129">
        <f t="shared" si="44"/>
        <v>0.9</v>
      </c>
      <c r="E172" s="129">
        <f t="shared" si="44"/>
        <v>0.9</v>
      </c>
      <c r="F172" s="129">
        <f t="shared" si="44"/>
        <v>0.9</v>
      </c>
      <c r="G172" s="129">
        <f t="shared" si="44"/>
        <v>0.9</v>
      </c>
      <c r="H172" s="129">
        <f t="shared" si="44"/>
        <v>0.9</v>
      </c>
      <c r="I172" s="129">
        <f t="shared" si="44"/>
        <v>0.9</v>
      </c>
      <c r="J172" s="129">
        <f t="shared" si="44"/>
        <v>0.9</v>
      </c>
      <c r="K172" s="129">
        <f t="shared" si="44"/>
        <v>0.9</v>
      </c>
      <c r="L172" s="129">
        <f t="shared" si="44"/>
        <v>0.9</v>
      </c>
      <c r="M172" s="129">
        <f t="shared" si="44"/>
        <v>0.9</v>
      </c>
      <c r="N172" s="129">
        <f t="shared" si="44"/>
        <v>0.9</v>
      </c>
      <c r="O172" s="129">
        <f t="shared" si="44"/>
        <v>0.9</v>
      </c>
      <c r="P172" s="129">
        <f t="shared" si="44"/>
        <v>0.9</v>
      </c>
      <c r="Q172" s="129">
        <f t="shared" si="44"/>
        <v>0.9</v>
      </c>
      <c r="R172" s="129">
        <f t="shared" si="45"/>
        <v>0.9</v>
      </c>
      <c r="S172" s="129">
        <f t="shared" si="45"/>
        <v>0.9</v>
      </c>
      <c r="T172" s="129">
        <f t="shared" si="45"/>
        <v>0.9</v>
      </c>
      <c r="U172" s="129">
        <f t="shared" si="45"/>
        <v>0.9</v>
      </c>
      <c r="V172" s="129">
        <f t="shared" si="45"/>
        <v>0.9</v>
      </c>
      <c r="W172" s="129">
        <f t="shared" si="45"/>
        <v>0.9</v>
      </c>
      <c r="X172" s="129">
        <f t="shared" si="45"/>
        <v>0.9</v>
      </c>
      <c r="Y172" s="129">
        <f t="shared" si="45"/>
        <v>0.9</v>
      </c>
      <c r="Z172" s="129">
        <f t="shared" si="45"/>
        <v>0.9</v>
      </c>
      <c r="AA172" s="129">
        <f t="shared" si="45"/>
        <v>0.9</v>
      </c>
      <c r="AB172" s="129">
        <f t="shared" si="45"/>
        <v>0.9</v>
      </c>
      <c r="AC172" s="129">
        <f t="shared" si="45"/>
        <v>0.9</v>
      </c>
      <c r="AD172" s="129">
        <f t="shared" si="45"/>
        <v>0.9</v>
      </c>
      <c r="AE172" s="129">
        <f t="shared" si="45"/>
        <v>0.9</v>
      </c>
      <c r="AF172" s="129">
        <f t="shared" si="45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177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178</v>
      </c>
      <c r="B174" s="128">
        <v>0.57999999999999996</v>
      </c>
      <c r="C174" s="129">
        <f t="shared" ref="C174:R186" si="46">B174</f>
        <v>0.57999999999999996</v>
      </c>
      <c r="D174" s="129">
        <f t="shared" si="46"/>
        <v>0.57999999999999996</v>
      </c>
      <c r="E174" s="129">
        <f t="shared" si="46"/>
        <v>0.57999999999999996</v>
      </c>
      <c r="F174" s="129">
        <f t="shared" si="46"/>
        <v>0.57999999999999996</v>
      </c>
      <c r="G174" s="129">
        <f t="shared" si="46"/>
        <v>0.57999999999999996</v>
      </c>
      <c r="H174" s="129">
        <f t="shared" si="46"/>
        <v>0.57999999999999996</v>
      </c>
      <c r="I174" s="129">
        <f t="shared" si="46"/>
        <v>0.57999999999999996</v>
      </c>
      <c r="J174" s="129">
        <f t="shared" si="46"/>
        <v>0.57999999999999996</v>
      </c>
      <c r="K174" s="129">
        <f t="shared" si="46"/>
        <v>0.57999999999999996</v>
      </c>
      <c r="L174" s="129">
        <f t="shared" si="46"/>
        <v>0.57999999999999996</v>
      </c>
      <c r="M174" s="129">
        <f t="shared" si="46"/>
        <v>0.57999999999999996</v>
      </c>
      <c r="N174" s="129">
        <f t="shared" si="46"/>
        <v>0.57999999999999996</v>
      </c>
      <c r="O174" s="129">
        <f t="shared" si="46"/>
        <v>0.57999999999999996</v>
      </c>
      <c r="P174" s="129">
        <f t="shared" si="46"/>
        <v>0.57999999999999996</v>
      </c>
      <c r="Q174" s="129">
        <f t="shared" si="46"/>
        <v>0.57999999999999996</v>
      </c>
      <c r="R174" s="129">
        <f t="shared" si="46"/>
        <v>0.57999999999999996</v>
      </c>
      <c r="S174" s="129">
        <f t="shared" ref="R174:AF186" si="47">R174</f>
        <v>0.57999999999999996</v>
      </c>
      <c r="T174" s="129">
        <f t="shared" si="47"/>
        <v>0.57999999999999996</v>
      </c>
      <c r="U174" s="129">
        <f t="shared" si="47"/>
        <v>0.57999999999999996</v>
      </c>
      <c r="V174" s="129">
        <f t="shared" si="47"/>
        <v>0.57999999999999996</v>
      </c>
      <c r="W174" s="129">
        <f t="shared" si="47"/>
        <v>0.57999999999999996</v>
      </c>
      <c r="X174" s="129">
        <f t="shared" si="47"/>
        <v>0.57999999999999996</v>
      </c>
      <c r="Y174" s="129">
        <f t="shared" si="47"/>
        <v>0.57999999999999996</v>
      </c>
      <c r="Z174" s="129">
        <f t="shared" si="47"/>
        <v>0.57999999999999996</v>
      </c>
      <c r="AA174" s="129">
        <f t="shared" si="47"/>
        <v>0.57999999999999996</v>
      </c>
      <c r="AB174" s="129">
        <f t="shared" si="47"/>
        <v>0.57999999999999996</v>
      </c>
      <c r="AC174" s="129">
        <f t="shared" si="47"/>
        <v>0.57999999999999996</v>
      </c>
      <c r="AD174" s="129">
        <f t="shared" si="47"/>
        <v>0.57999999999999996</v>
      </c>
      <c r="AE174" s="129">
        <f t="shared" si="47"/>
        <v>0.57999999999999996</v>
      </c>
      <c r="AF174" s="129">
        <f t="shared" si="47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179</v>
      </c>
      <c r="B175" s="128">
        <v>0.8</v>
      </c>
      <c r="C175" s="129">
        <f t="shared" si="46"/>
        <v>0.8</v>
      </c>
      <c r="D175" s="129">
        <f t="shared" si="46"/>
        <v>0.8</v>
      </c>
      <c r="E175" s="129">
        <f t="shared" si="46"/>
        <v>0.8</v>
      </c>
      <c r="F175" s="129">
        <f t="shared" si="46"/>
        <v>0.8</v>
      </c>
      <c r="G175" s="129">
        <f t="shared" si="46"/>
        <v>0.8</v>
      </c>
      <c r="H175" s="129">
        <f t="shared" si="46"/>
        <v>0.8</v>
      </c>
      <c r="I175" s="129">
        <f t="shared" si="46"/>
        <v>0.8</v>
      </c>
      <c r="J175" s="129">
        <f t="shared" si="46"/>
        <v>0.8</v>
      </c>
      <c r="K175" s="129">
        <f t="shared" si="46"/>
        <v>0.8</v>
      </c>
      <c r="L175" s="129">
        <f t="shared" si="46"/>
        <v>0.8</v>
      </c>
      <c r="M175" s="129">
        <f t="shared" si="46"/>
        <v>0.8</v>
      </c>
      <c r="N175" s="129">
        <f t="shared" si="46"/>
        <v>0.8</v>
      </c>
      <c r="O175" s="129">
        <f t="shared" si="46"/>
        <v>0.8</v>
      </c>
      <c r="P175" s="129">
        <f t="shared" si="46"/>
        <v>0.8</v>
      </c>
      <c r="Q175" s="129">
        <f t="shared" si="46"/>
        <v>0.8</v>
      </c>
      <c r="R175" s="129">
        <f t="shared" si="46"/>
        <v>0.8</v>
      </c>
      <c r="S175" s="129">
        <f t="shared" si="47"/>
        <v>0.8</v>
      </c>
      <c r="T175" s="129">
        <f t="shared" si="47"/>
        <v>0.8</v>
      </c>
      <c r="U175" s="129">
        <f t="shared" si="47"/>
        <v>0.8</v>
      </c>
      <c r="V175" s="129">
        <f t="shared" si="47"/>
        <v>0.8</v>
      </c>
      <c r="W175" s="129">
        <f t="shared" si="47"/>
        <v>0.8</v>
      </c>
      <c r="X175" s="129">
        <f t="shared" si="47"/>
        <v>0.8</v>
      </c>
      <c r="Y175" s="129">
        <f t="shared" si="47"/>
        <v>0.8</v>
      </c>
      <c r="Z175" s="129">
        <f t="shared" si="47"/>
        <v>0.8</v>
      </c>
      <c r="AA175" s="129">
        <f t="shared" si="47"/>
        <v>0.8</v>
      </c>
      <c r="AB175" s="129">
        <f t="shared" si="47"/>
        <v>0.8</v>
      </c>
      <c r="AC175" s="129">
        <f t="shared" si="47"/>
        <v>0.8</v>
      </c>
      <c r="AD175" s="129">
        <f t="shared" si="47"/>
        <v>0.8</v>
      </c>
      <c r="AE175" s="129">
        <f t="shared" si="47"/>
        <v>0.8</v>
      </c>
      <c r="AF175" s="129">
        <f t="shared" si="47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211</v>
      </c>
      <c r="B176" s="128">
        <v>0</v>
      </c>
      <c r="C176" s="129">
        <f t="shared" si="46"/>
        <v>0</v>
      </c>
      <c r="D176" s="129">
        <f t="shared" si="46"/>
        <v>0</v>
      </c>
      <c r="E176" s="129">
        <f t="shared" si="46"/>
        <v>0</v>
      </c>
      <c r="F176" s="129">
        <f t="shared" si="46"/>
        <v>0</v>
      </c>
      <c r="G176" s="129">
        <f t="shared" si="46"/>
        <v>0</v>
      </c>
      <c r="H176" s="129">
        <f t="shared" si="46"/>
        <v>0</v>
      </c>
      <c r="I176" s="129">
        <f t="shared" si="46"/>
        <v>0</v>
      </c>
      <c r="J176" s="129">
        <f t="shared" si="46"/>
        <v>0</v>
      </c>
      <c r="K176" s="129">
        <f t="shared" si="46"/>
        <v>0</v>
      </c>
      <c r="L176" s="129">
        <f t="shared" si="46"/>
        <v>0</v>
      </c>
      <c r="M176" s="129">
        <f t="shared" si="46"/>
        <v>0</v>
      </c>
      <c r="N176" s="129">
        <f t="shared" si="46"/>
        <v>0</v>
      </c>
      <c r="O176" s="129">
        <f t="shared" si="46"/>
        <v>0</v>
      </c>
      <c r="P176" s="129">
        <f t="shared" si="46"/>
        <v>0</v>
      </c>
      <c r="Q176" s="129">
        <f t="shared" si="46"/>
        <v>0</v>
      </c>
      <c r="R176" s="129">
        <f t="shared" si="46"/>
        <v>0</v>
      </c>
      <c r="S176" s="129">
        <f t="shared" si="47"/>
        <v>0</v>
      </c>
      <c r="T176" s="129">
        <f t="shared" si="47"/>
        <v>0</v>
      </c>
      <c r="U176" s="129">
        <f t="shared" si="47"/>
        <v>0</v>
      </c>
      <c r="V176" s="129">
        <f t="shared" si="47"/>
        <v>0</v>
      </c>
      <c r="W176" s="129">
        <f t="shared" si="47"/>
        <v>0</v>
      </c>
      <c r="X176" s="129">
        <f t="shared" si="47"/>
        <v>0</v>
      </c>
      <c r="Y176" s="129">
        <f t="shared" si="47"/>
        <v>0</v>
      </c>
      <c r="Z176" s="129">
        <f t="shared" si="47"/>
        <v>0</v>
      </c>
      <c r="AA176" s="129">
        <f t="shared" si="47"/>
        <v>0</v>
      </c>
      <c r="AB176" s="129">
        <f t="shared" si="47"/>
        <v>0</v>
      </c>
      <c r="AC176" s="129">
        <f t="shared" si="47"/>
        <v>0</v>
      </c>
      <c r="AD176" s="129">
        <f t="shared" si="47"/>
        <v>0</v>
      </c>
      <c r="AE176" s="129">
        <f t="shared" si="47"/>
        <v>0</v>
      </c>
      <c r="AF176" s="129">
        <f t="shared" si="47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180</v>
      </c>
      <c r="B177" s="128">
        <v>0.6</v>
      </c>
      <c r="C177" s="129">
        <f t="shared" si="46"/>
        <v>0.6</v>
      </c>
      <c r="D177" s="129">
        <f t="shared" si="46"/>
        <v>0.6</v>
      </c>
      <c r="E177" s="129">
        <f t="shared" si="46"/>
        <v>0.6</v>
      </c>
      <c r="F177" s="129">
        <f t="shared" si="46"/>
        <v>0.6</v>
      </c>
      <c r="G177" s="129">
        <f t="shared" si="46"/>
        <v>0.6</v>
      </c>
      <c r="H177" s="129">
        <f t="shared" si="46"/>
        <v>0.6</v>
      </c>
      <c r="I177" s="129">
        <f t="shared" si="46"/>
        <v>0.6</v>
      </c>
      <c r="J177" s="129">
        <f t="shared" si="46"/>
        <v>0.6</v>
      </c>
      <c r="K177" s="129">
        <f t="shared" si="46"/>
        <v>0.6</v>
      </c>
      <c r="L177" s="129">
        <f t="shared" si="46"/>
        <v>0.6</v>
      </c>
      <c r="M177" s="129">
        <f t="shared" si="46"/>
        <v>0.6</v>
      </c>
      <c r="N177" s="129">
        <f t="shared" si="46"/>
        <v>0.6</v>
      </c>
      <c r="O177" s="129">
        <f t="shared" si="46"/>
        <v>0.6</v>
      </c>
      <c r="P177" s="129">
        <f t="shared" si="46"/>
        <v>0.6</v>
      </c>
      <c r="Q177" s="129">
        <f t="shared" si="46"/>
        <v>0.6</v>
      </c>
      <c r="R177" s="129">
        <f t="shared" si="46"/>
        <v>0.6</v>
      </c>
      <c r="S177" s="129">
        <f t="shared" si="47"/>
        <v>0.6</v>
      </c>
      <c r="T177" s="129">
        <f t="shared" si="47"/>
        <v>0.6</v>
      </c>
      <c r="U177" s="129">
        <f t="shared" si="47"/>
        <v>0.6</v>
      </c>
      <c r="V177" s="129">
        <f t="shared" si="47"/>
        <v>0.6</v>
      </c>
      <c r="W177" s="129">
        <f t="shared" si="47"/>
        <v>0.6</v>
      </c>
      <c r="X177" s="129">
        <f t="shared" si="47"/>
        <v>0.6</v>
      </c>
      <c r="Y177" s="129">
        <f t="shared" si="47"/>
        <v>0.6</v>
      </c>
      <c r="Z177" s="129">
        <f t="shared" si="47"/>
        <v>0.6</v>
      </c>
      <c r="AA177" s="129">
        <f t="shared" si="47"/>
        <v>0.6</v>
      </c>
      <c r="AB177" s="129">
        <f t="shared" si="47"/>
        <v>0.6</v>
      </c>
      <c r="AC177" s="129">
        <f t="shared" si="47"/>
        <v>0.6</v>
      </c>
      <c r="AD177" s="129">
        <f t="shared" si="47"/>
        <v>0.6</v>
      </c>
      <c r="AE177" s="129">
        <f t="shared" si="47"/>
        <v>0.6</v>
      </c>
      <c r="AF177" s="129">
        <f t="shared" si="47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181</v>
      </c>
      <c r="B178" s="128">
        <v>0.6</v>
      </c>
      <c r="C178" s="129">
        <f t="shared" si="46"/>
        <v>0.6</v>
      </c>
      <c r="D178" s="129">
        <f t="shared" si="46"/>
        <v>0.6</v>
      </c>
      <c r="E178" s="129">
        <f t="shared" si="46"/>
        <v>0.6</v>
      </c>
      <c r="F178" s="129">
        <f t="shared" si="46"/>
        <v>0.6</v>
      </c>
      <c r="G178" s="129">
        <f t="shared" si="46"/>
        <v>0.6</v>
      </c>
      <c r="H178" s="129">
        <f t="shared" si="46"/>
        <v>0.6</v>
      </c>
      <c r="I178" s="129">
        <f t="shared" si="46"/>
        <v>0.6</v>
      </c>
      <c r="J178" s="129">
        <f t="shared" si="46"/>
        <v>0.6</v>
      </c>
      <c r="K178" s="129">
        <f t="shared" si="46"/>
        <v>0.6</v>
      </c>
      <c r="L178" s="129">
        <f t="shared" si="46"/>
        <v>0.6</v>
      </c>
      <c r="M178" s="129">
        <f t="shared" si="46"/>
        <v>0.6</v>
      </c>
      <c r="N178" s="129">
        <f t="shared" si="46"/>
        <v>0.6</v>
      </c>
      <c r="O178" s="129">
        <f t="shared" si="46"/>
        <v>0.6</v>
      </c>
      <c r="P178" s="129">
        <f t="shared" si="46"/>
        <v>0.6</v>
      </c>
      <c r="Q178" s="129">
        <f t="shared" si="46"/>
        <v>0.6</v>
      </c>
      <c r="R178" s="129">
        <f t="shared" si="46"/>
        <v>0.6</v>
      </c>
      <c r="S178" s="129">
        <f t="shared" si="47"/>
        <v>0.6</v>
      </c>
      <c r="T178" s="129">
        <f t="shared" si="47"/>
        <v>0.6</v>
      </c>
      <c r="U178" s="129">
        <f t="shared" si="47"/>
        <v>0.6</v>
      </c>
      <c r="V178" s="129">
        <f t="shared" si="47"/>
        <v>0.6</v>
      </c>
      <c r="W178" s="129">
        <f t="shared" si="47"/>
        <v>0.6</v>
      </c>
      <c r="X178" s="129">
        <f t="shared" si="47"/>
        <v>0.6</v>
      </c>
      <c r="Y178" s="129">
        <f t="shared" si="47"/>
        <v>0.6</v>
      </c>
      <c r="Z178" s="129">
        <f t="shared" si="47"/>
        <v>0.6</v>
      </c>
      <c r="AA178" s="129">
        <f t="shared" si="47"/>
        <v>0.6</v>
      </c>
      <c r="AB178" s="129">
        <f t="shared" si="47"/>
        <v>0.6</v>
      </c>
      <c r="AC178" s="129">
        <f t="shared" si="47"/>
        <v>0.6</v>
      </c>
      <c r="AD178" s="129">
        <f t="shared" si="47"/>
        <v>0.6</v>
      </c>
      <c r="AE178" s="129">
        <f t="shared" si="47"/>
        <v>0.6</v>
      </c>
      <c r="AF178" s="129">
        <f t="shared" si="47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182</v>
      </c>
      <c r="B179" s="128">
        <v>0.35</v>
      </c>
      <c r="C179" s="129">
        <f t="shared" si="46"/>
        <v>0.35</v>
      </c>
      <c r="D179" s="129">
        <f t="shared" si="46"/>
        <v>0.35</v>
      </c>
      <c r="E179" s="129">
        <f t="shared" si="46"/>
        <v>0.35</v>
      </c>
      <c r="F179" s="129">
        <f t="shared" si="46"/>
        <v>0.35</v>
      </c>
      <c r="G179" s="129">
        <f t="shared" si="46"/>
        <v>0.35</v>
      </c>
      <c r="H179" s="129">
        <f t="shared" si="46"/>
        <v>0.35</v>
      </c>
      <c r="I179" s="129">
        <f t="shared" si="46"/>
        <v>0.35</v>
      </c>
      <c r="J179" s="129">
        <f t="shared" si="46"/>
        <v>0.35</v>
      </c>
      <c r="K179" s="129">
        <f t="shared" si="46"/>
        <v>0.35</v>
      </c>
      <c r="L179" s="129">
        <f t="shared" si="46"/>
        <v>0.35</v>
      </c>
      <c r="M179" s="129">
        <f t="shared" si="46"/>
        <v>0.35</v>
      </c>
      <c r="N179" s="129">
        <f t="shared" si="46"/>
        <v>0.35</v>
      </c>
      <c r="O179" s="129">
        <f t="shared" si="46"/>
        <v>0.35</v>
      </c>
      <c r="P179" s="129">
        <f t="shared" si="46"/>
        <v>0.35</v>
      </c>
      <c r="Q179" s="129">
        <f t="shared" si="46"/>
        <v>0.35</v>
      </c>
      <c r="R179" s="129">
        <f t="shared" si="46"/>
        <v>0.35</v>
      </c>
      <c r="S179" s="129">
        <f t="shared" si="47"/>
        <v>0.35</v>
      </c>
      <c r="T179" s="129">
        <f t="shared" si="47"/>
        <v>0.35</v>
      </c>
      <c r="U179" s="129">
        <f t="shared" si="47"/>
        <v>0.35</v>
      </c>
      <c r="V179" s="129">
        <f t="shared" si="47"/>
        <v>0.35</v>
      </c>
      <c r="W179" s="129">
        <f t="shared" si="47"/>
        <v>0.35</v>
      </c>
      <c r="X179" s="129">
        <f t="shared" si="47"/>
        <v>0.35</v>
      </c>
      <c r="Y179" s="129">
        <f t="shared" si="47"/>
        <v>0.35</v>
      </c>
      <c r="Z179" s="129">
        <f t="shared" si="47"/>
        <v>0.35</v>
      </c>
      <c r="AA179" s="129">
        <f t="shared" si="47"/>
        <v>0.35</v>
      </c>
      <c r="AB179" s="129">
        <f t="shared" si="47"/>
        <v>0.35</v>
      </c>
      <c r="AC179" s="129">
        <f t="shared" si="47"/>
        <v>0.35</v>
      </c>
      <c r="AD179" s="129">
        <f t="shared" si="47"/>
        <v>0.35</v>
      </c>
      <c r="AE179" s="129">
        <f t="shared" si="47"/>
        <v>0.35</v>
      </c>
      <c r="AF179" s="129">
        <f t="shared" si="47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183</v>
      </c>
      <c r="B180" s="128">
        <v>0.28999999999999998</v>
      </c>
      <c r="C180" s="129">
        <f t="shared" si="46"/>
        <v>0.28999999999999998</v>
      </c>
      <c r="D180" s="129">
        <f t="shared" si="46"/>
        <v>0.28999999999999998</v>
      </c>
      <c r="E180" s="129">
        <f t="shared" si="46"/>
        <v>0.28999999999999998</v>
      </c>
      <c r="F180" s="129">
        <f t="shared" si="46"/>
        <v>0.28999999999999998</v>
      </c>
      <c r="G180" s="129">
        <f t="shared" si="46"/>
        <v>0.28999999999999998</v>
      </c>
      <c r="H180" s="129">
        <f t="shared" si="46"/>
        <v>0.28999999999999998</v>
      </c>
      <c r="I180" s="129">
        <f t="shared" si="46"/>
        <v>0.28999999999999998</v>
      </c>
      <c r="J180" s="129">
        <f t="shared" si="46"/>
        <v>0.28999999999999998</v>
      </c>
      <c r="K180" s="129">
        <f t="shared" si="46"/>
        <v>0.28999999999999998</v>
      </c>
      <c r="L180" s="129">
        <f t="shared" si="46"/>
        <v>0.28999999999999998</v>
      </c>
      <c r="M180" s="129">
        <f t="shared" si="46"/>
        <v>0.28999999999999998</v>
      </c>
      <c r="N180" s="129">
        <f t="shared" si="46"/>
        <v>0.28999999999999998</v>
      </c>
      <c r="O180" s="129">
        <f t="shared" si="46"/>
        <v>0.28999999999999998</v>
      </c>
      <c r="P180" s="129">
        <f t="shared" si="46"/>
        <v>0.28999999999999998</v>
      </c>
      <c r="Q180" s="129">
        <f t="shared" si="46"/>
        <v>0.28999999999999998</v>
      </c>
      <c r="R180" s="129">
        <f t="shared" si="46"/>
        <v>0.28999999999999998</v>
      </c>
      <c r="S180" s="129">
        <f t="shared" si="47"/>
        <v>0.28999999999999998</v>
      </c>
      <c r="T180" s="129">
        <f t="shared" si="47"/>
        <v>0.28999999999999998</v>
      </c>
      <c r="U180" s="129">
        <f t="shared" si="47"/>
        <v>0.28999999999999998</v>
      </c>
      <c r="V180" s="129">
        <f t="shared" si="47"/>
        <v>0.28999999999999998</v>
      </c>
      <c r="W180" s="129">
        <f t="shared" si="47"/>
        <v>0.28999999999999998</v>
      </c>
      <c r="X180" s="129">
        <f t="shared" si="47"/>
        <v>0.28999999999999998</v>
      </c>
      <c r="Y180" s="129">
        <f t="shared" si="47"/>
        <v>0.28999999999999998</v>
      </c>
      <c r="Z180" s="129">
        <f t="shared" si="47"/>
        <v>0.28999999999999998</v>
      </c>
      <c r="AA180" s="129">
        <f t="shared" si="47"/>
        <v>0.28999999999999998</v>
      </c>
      <c r="AB180" s="129">
        <f t="shared" si="47"/>
        <v>0.28999999999999998</v>
      </c>
      <c r="AC180" s="129">
        <f t="shared" si="47"/>
        <v>0.28999999999999998</v>
      </c>
      <c r="AD180" s="129">
        <f t="shared" si="47"/>
        <v>0.28999999999999998</v>
      </c>
      <c r="AE180" s="129">
        <f t="shared" si="47"/>
        <v>0.28999999999999998</v>
      </c>
      <c r="AF180" s="129">
        <f t="shared" si="47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184</v>
      </c>
      <c r="B181" s="128">
        <v>0.06</v>
      </c>
      <c r="C181" s="129">
        <f t="shared" si="46"/>
        <v>0.06</v>
      </c>
      <c r="D181" s="129">
        <f t="shared" si="46"/>
        <v>0.06</v>
      </c>
      <c r="E181" s="129">
        <f t="shared" si="46"/>
        <v>0.06</v>
      </c>
      <c r="F181" s="129">
        <f t="shared" si="46"/>
        <v>0.06</v>
      </c>
      <c r="G181" s="129">
        <f t="shared" si="46"/>
        <v>0.06</v>
      </c>
      <c r="H181" s="129">
        <f t="shared" si="46"/>
        <v>0.06</v>
      </c>
      <c r="I181" s="129">
        <f t="shared" si="46"/>
        <v>0.06</v>
      </c>
      <c r="J181" s="129">
        <f t="shared" si="46"/>
        <v>0.06</v>
      </c>
      <c r="K181" s="129">
        <f t="shared" si="46"/>
        <v>0.06</v>
      </c>
      <c r="L181" s="129">
        <f t="shared" si="46"/>
        <v>0.06</v>
      </c>
      <c r="M181" s="129">
        <f t="shared" si="46"/>
        <v>0.06</v>
      </c>
      <c r="N181" s="129">
        <f t="shared" si="46"/>
        <v>0.06</v>
      </c>
      <c r="O181" s="129">
        <f t="shared" si="46"/>
        <v>0.06</v>
      </c>
      <c r="P181" s="129">
        <f t="shared" si="46"/>
        <v>0.06</v>
      </c>
      <c r="Q181" s="129">
        <f t="shared" si="46"/>
        <v>0.06</v>
      </c>
      <c r="R181" s="129">
        <f t="shared" si="46"/>
        <v>0.06</v>
      </c>
      <c r="S181" s="129">
        <f t="shared" si="47"/>
        <v>0.06</v>
      </c>
      <c r="T181" s="129">
        <f t="shared" si="47"/>
        <v>0.06</v>
      </c>
      <c r="U181" s="129">
        <f t="shared" si="47"/>
        <v>0.06</v>
      </c>
      <c r="V181" s="129">
        <f t="shared" si="47"/>
        <v>0.06</v>
      </c>
      <c r="W181" s="129">
        <f t="shared" si="47"/>
        <v>0.06</v>
      </c>
      <c r="X181" s="129">
        <f t="shared" si="47"/>
        <v>0.06</v>
      </c>
      <c r="Y181" s="129">
        <f t="shared" si="47"/>
        <v>0.06</v>
      </c>
      <c r="Z181" s="129">
        <f t="shared" si="47"/>
        <v>0.06</v>
      </c>
      <c r="AA181" s="129">
        <f t="shared" si="47"/>
        <v>0.06</v>
      </c>
      <c r="AB181" s="129">
        <f t="shared" si="47"/>
        <v>0.06</v>
      </c>
      <c r="AC181" s="129">
        <f t="shared" si="47"/>
        <v>0.06</v>
      </c>
      <c r="AD181" s="129">
        <f t="shared" si="47"/>
        <v>0.06</v>
      </c>
      <c r="AE181" s="129">
        <f t="shared" si="47"/>
        <v>0.06</v>
      </c>
      <c r="AF181" s="129">
        <f t="shared" si="47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185</v>
      </c>
      <c r="B182" s="128">
        <v>0.11</v>
      </c>
      <c r="C182" s="129">
        <f t="shared" si="46"/>
        <v>0.11</v>
      </c>
      <c r="D182" s="129">
        <f t="shared" si="46"/>
        <v>0.11</v>
      </c>
      <c r="E182" s="129">
        <f t="shared" si="46"/>
        <v>0.11</v>
      </c>
      <c r="F182" s="129">
        <f t="shared" si="46"/>
        <v>0.11</v>
      </c>
      <c r="G182" s="129">
        <f t="shared" si="46"/>
        <v>0.11</v>
      </c>
      <c r="H182" s="129">
        <f t="shared" si="46"/>
        <v>0.11</v>
      </c>
      <c r="I182" s="129">
        <f t="shared" si="46"/>
        <v>0.11</v>
      </c>
      <c r="J182" s="129">
        <f t="shared" si="46"/>
        <v>0.11</v>
      </c>
      <c r="K182" s="129">
        <f t="shared" si="46"/>
        <v>0.11</v>
      </c>
      <c r="L182" s="129">
        <f t="shared" si="46"/>
        <v>0.11</v>
      </c>
      <c r="M182" s="129">
        <f t="shared" si="46"/>
        <v>0.11</v>
      </c>
      <c r="N182" s="129">
        <f t="shared" si="46"/>
        <v>0.11</v>
      </c>
      <c r="O182" s="129">
        <f t="shared" si="46"/>
        <v>0.11</v>
      </c>
      <c r="P182" s="129">
        <f t="shared" si="46"/>
        <v>0.11</v>
      </c>
      <c r="Q182" s="129">
        <f t="shared" si="46"/>
        <v>0.11</v>
      </c>
      <c r="R182" s="129">
        <f t="shared" si="46"/>
        <v>0.11</v>
      </c>
      <c r="S182" s="129">
        <f t="shared" si="47"/>
        <v>0.11</v>
      </c>
      <c r="T182" s="129">
        <f t="shared" si="47"/>
        <v>0.11</v>
      </c>
      <c r="U182" s="129">
        <f t="shared" si="47"/>
        <v>0.11</v>
      </c>
      <c r="V182" s="129">
        <f t="shared" si="47"/>
        <v>0.11</v>
      </c>
      <c r="W182" s="129">
        <f t="shared" si="47"/>
        <v>0.11</v>
      </c>
      <c r="X182" s="129">
        <f t="shared" si="47"/>
        <v>0.11</v>
      </c>
      <c r="Y182" s="129">
        <f t="shared" si="47"/>
        <v>0.11</v>
      </c>
      <c r="Z182" s="129">
        <f t="shared" si="47"/>
        <v>0.11</v>
      </c>
      <c r="AA182" s="129">
        <f t="shared" si="47"/>
        <v>0.11</v>
      </c>
      <c r="AB182" s="129">
        <f t="shared" si="47"/>
        <v>0.11</v>
      </c>
      <c r="AC182" s="129">
        <f t="shared" si="47"/>
        <v>0.11</v>
      </c>
      <c r="AD182" s="129">
        <f t="shared" si="47"/>
        <v>0.11</v>
      </c>
      <c r="AE182" s="129">
        <f t="shared" si="47"/>
        <v>0.11</v>
      </c>
      <c r="AF182" s="129">
        <f t="shared" si="47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186</v>
      </c>
      <c r="B183" s="128">
        <v>0.1</v>
      </c>
      <c r="C183" s="129">
        <f t="shared" si="46"/>
        <v>0.1</v>
      </c>
      <c r="D183" s="129">
        <f t="shared" si="46"/>
        <v>0.1</v>
      </c>
      <c r="E183" s="129">
        <f t="shared" si="46"/>
        <v>0.1</v>
      </c>
      <c r="F183" s="129">
        <f t="shared" si="46"/>
        <v>0.1</v>
      </c>
      <c r="G183" s="129">
        <f t="shared" si="46"/>
        <v>0.1</v>
      </c>
      <c r="H183" s="129">
        <f t="shared" si="46"/>
        <v>0.1</v>
      </c>
      <c r="I183" s="129">
        <f t="shared" si="46"/>
        <v>0.1</v>
      </c>
      <c r="J183" s="129">
        <f t="shared" si="46"/>
        <v>0.1</v>
      </c>
      <c r="K183" s="129">
        <f t="shared" si="46"/>
        <v>0.1</v>
      </c>
      <c r="L183" s="129">
        <f t="shared" si="46"/>
        <v>0.1</v>
      </c>
      <c r="M183" s="129">
        <f t="shared" si="46"/>
        <v>0.1</v>
      </c>
      <c r="N183" s="129">
        <f t="shared" si="46"/>
        <v>0.1</v>
      </c>
      <c r="O183" s="129">
        <f t="shared" si="46"/>
        <v>0.1</v>
      </c>
      <c r="P183" s="129">
        <f t="shared" si="46"/>
        <v>0.1</v>
      </c>
      <c r="Q183" s="129">
        <f t="shared" si="46"/>
        <v>0.1</v>
      </c>
      <c r="R183" s="129">
        <f t="shared" si="47"/>
        <v>0.1</v>
      </c>
      <c r="S183" s="129">
        <f t="shared" si="47"/>
        <v>0.1</v>
      </c>
      <c r="T183" s="129">
        <f t="shared" si="47"/>
        <v>0.1</v>
      </c>
      <c r="U183" s="129">
        <f t="shared" si="47"/>
        <v>0.1</v>
      </c>
      <c r="V183" s="129">
        <f t="shared" si="47"/>
        <v>0.1</v>
      </c>
      <c r="W183" s="129">
        <f t="shared" si="47"/>
        <v>0.1</v>
      </c>
      <c r="X183" s="129">
        <f t="shared" si="47"/>
        <v>0.1</v>
      </c>
      <c r="Y183" s="129">
        <f t="shared" si="47"/>
        <v>0.1</v>
      </c>
      <c r="Z183" s="129">
        <f t="shared" si="47"/>
        <v>0.1</v>
      </c>
      <c r="AA183" s="129">
        <f t="shared" si="47"/>
        <v>0.1</v>
      </c>
      <c r="AB183" s="129">
        <f t="shared" si="47"/>
        <v>0.1</v>
      </c>
      <c r="AC183" s="129">
        <f t="shared" si="47"/>
        <v>0.1</v>
      </c>
      <c r="AD183" s="129">
        <f t="shared" si="47"/>
        <v>0.1</v>
      </c>
      <c r="AE183" s="129">
        <f t="shared" si="47"/>
        <v>0.1</v>
      </c>
      <c r="AF183" s="129">
        <f t="shared" si="47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187</v>
      </c>
      <c r="B184" s="128">
        <v>0.09</v>
      </c>
      <c r="C184" s="129">
        <f t="shared" si="46"/>
        <v>0.09</v>
      </c>
      <c r="D184" s="129">
        <f t="shared" si="46"/>
        <v>0.09</v>
      </c>
      <c r="E184" s="129">
        <f t="shared" si="46"/>
        <v>0.09</v>
      </c>
      <c r="F184" s="129">
        <f t="shared" si="46"/>
        <v>0.09</v>
      </c>
      <c r="G184" s="129">
        <f t="shared" si="46"/>
        <v>0.09</v>
      </c>
      <c r="H184" s="129">
        <f t="shared" si="46"/>
        <v>0.09</v>
      </c>
      <c r="I184" s="129">
        <f t="shared" si="46"/>
        <v>0.09</v>
      </c>
      <c r="J184" s="129">
        <f t="shared" si="46"/>
        <v>0.09</v>
      </c>
      <c r="K184" s="129">
        <f t="shared" si="46"/>
        <v>0.09</v>
      </c>
      <c r="L184" s="129">
        <f t="shared" si="46"/>
        <v>0.09</v>
      </c>
      <c r="M184" s="129">
        <f t="shared" si="46"/>
        <v>0.09</v>
      </c>
      <c r="N184" s="129">
        <f t="shared" si="46"/>
        <v>0.09</v>
      </c>
      <c r="O184" s="129">
        <f t="shared" si="46"/>
        <v>0.09</v>
      </c>
      <c r="P184" s="129">
        <f t="shared" si="46"/>
        <v>0.09</v>
      </c>
      <c r="Q184" s="129">
        <f t="shared" si="46"/>
        <v>0.09</v>
      </c>
      <c r="R184" s="129">
        <f t="shared" si="47"/>
        <v>0.09</v>
      </c>
      <c r="S184" s="129">
        <f t="shared" si="47"/>
        <v>0.09</v>
      </c>
      <c r="T184" s="129">
        <f t="shared" si="47"/>
        <v>0.09</v>
      </c>
      <c r="U184" s="129">
        <f t="shared" si="47"/>
        <v>0.09</v>
      </c>
      <c r="V184" s="129">
        <f t="shared" si="47"/>
        <v>0.09</v>
      </c>
      <c r="W184" s="129">
        <f t="shared" si="47"/>
        <v>0.09</v>
      </c>
      <c r="X184" s="129">
        <f t="shared" si="47"/>
        <v>0.09</v>
      </c>
      <c r="Y184" s="129">
        <f t="shared" si="47"/>
        <v>0.09</v>
      </c>
      <c r="Z184" s="129">
        <f t="shared" si="47"/>
        <v>0.09</v>
      </c>
      <c r="AA184" s="129">
        <f t="shared" si="47"/>
        <v>0.09</v>
      </c>
      <c r="AB184" s="129">
        <f t="shared" si="47"/>
        <v>0.09</v>
      </c>
      <c r="AC184" s="129">
        <f t="shared" si="47"/>
        <v>0.09</v>
      </c>
      <c r="AD184" s="129">
        <f t="shared" si="47"/>
        <v>0.09</v>
      </c>
      <c r="AE184" s="129">
        <f t="shared" si="47"/>
        <v>0.09</v>
      </c>
      <c r="AF184" s="129">
        <f t="shared" si="47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188</v>
      </c>
      <c r="B185" s="50">
        <v>0.04</v>
      </c>
      <c r="C185" s="129">
        <f t="shared" si="46"/>
        <v>0.04</v>
      </c>
      <c r="D185" s="129">
        <f t="shared" si="46"/>
        <v>0.04</v>
      </c>
      <c r="E185" s="129">
        <f t="shared" si="46"/>
        <v>0.04</v>
      </c>
      <c r="F185" s="129">
        <f t="shared" si="46"/>
        <v>0.04</v>
      </c>
      <c r="G185" s="129">
        <f t="shared" si="46"/>
        <v>0.04</v>
      </c>
      <c r="H185" s="129">
        <f t="shared" si="46"/>
        <v>0.04</v>
      </c>
      <c r="I185" s="129">
        <f t="shared" si="46"/>
        <v>0.04</v>
      </c>
      <c r="J185" s="129">
        <f t="shared" si="46"/>
        <v>0.04</v>
      </c>
      <c r="K185" s="129">
        <f t="shared" si="46"/>
        <v>0.04</v>
      </c>
      <c r="L185" s="129">
        <f t="shared" si="46"/>
        <v>0.04</v>
      </c>
      <c r="M185" s="129">
        <f t="shared" si="46"/>
        <v>0.04</v>
      </c>
      <c r="N185" s="129">
        <f t="shared" si="46"/>
        <v>0.04</v>
      </c>
      <c r="O185" s="129">
        <f t="shared" si="46"/>
        <v>0.04</v>
      </c>
      <c r="P185" s="129">
        <f t="shared" si="46"/>
        <v>0.04</v>
      </c>
      <c r="Q185" s="129">
        <f t="shared" si="46"/>
        <v>0.04</v>
      </c>
      <c r="R185" s="129">
        <f t="shared" si="47"/>
        <v>0.04</v>
      </c>
      <c r="S185" s="129">
        <f t="shared" si="47"/>
        <v>0.04</v>
      </c>
      <c r="T185" s="129">
        <f t="shared" si="47"/>
        <v>0.04</v>
      </c>
      <c r="U185" s="129">
        <f t="shared" si="47"/>
        <v>0.04</v>
      </c>
      <c r="V185" s="129">
        <f t="shared" si="47"/>
        <v>0.04</v>
      </c>
      <c r="W185" s="129">
        <f t="shared" si="47"/>
        <v>0.04</v>
      </c>
      <c r="X185" s="129">
        <f t="shared" si="47"/>
        <v>0.04</v>
      </c>
      <c r="Y185" s="129">
        <f t="shared" si="47"/>
        <v>0.04</v>
      </c>
      <c r="Z185" s="129">
        <f t="shared" si="47"/>
        <v>0.04</v>
      </c>
      <c r="AA185" s="129">
        <f t="shared" si="47"/>
        <v>0.04</v>
      </c>
      <c r="AB185" s="129">
        <f t="shared" si="47"/>
        <v>0.04</v>
      </c>
      <c r="AC185" s="129">
        <f t="shared" si="47"/>
        <v>0.04</v>
      </c>
      <c r="AD185" s="129">
        <f t="shared" si="47"/>
        <v>0.04</v>
      </c>
      <c r="AE185" s="129">
        <f t="shared" si="47"/>
        <v>0.04</v>
      </c>
      <c r="AF185" s="129">
        <f t="shared" si="47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189</v>
      </c>
      <c r="B186" s="50">
        <v>2.3E-2</v>
      </c>
      <c r="C186" s="129">
        <f>B186</f>
        <v>2.3E-2</v>
      </c>
      <c r="D186" s="129">
        <f t="shared" si="46"/>
        <v>2.3E-2</v>
      </c>
      <c r="E186" s="129">
        <f t="shared" si="46"/>
        <v>2.3E-2</v>
      </c>
      <c r="F186" s="129">
        <f t="shared" si="46"/>
        <v>2.3E-2</v>
      </c>
      <c r="G186" s="129">
        <f t="shared" si="46"/>
        <v>2.3E-2</v>
      </c>
      <c r="H186" s="129">
        <f t="shared" si="46"/>
        <v>2.3E-2</v>
      </c>
      <c r="I186" s="129">
        <f t="shared" si="46"/>
        <v>2.3E-2</v>
      </c>
      <c r="J186" s="129">
        <f t="shared" si="46"/>
        <v>2.3E-2</v>
      </c>
      <c r="K186" s="129">
        <f t="shared" si="46"/>
        <v>2.3E-2</v>
      </c>
      <c r="L186" s="129">
        <f t="shared" si="46"/>
        <v>2.3E-2</v>
      </c>
      <c r="M186" s="129">
        <f t="shared" si="46"/>
        <v>2.3E-2</v>
      </c>
      <c r="N186" s="129">
        <f t="shared" si="46"/>
        <v>2.3E-2</v>
      </c>
      <c r="O186" s="129">
        <f t="shared" si="46"/>
        <v>2.3E-2</v>
      </c>
      <c r="P186" s="129">
        <f t="shared" si="46"/>
        <v>2.3E-2</v>
      </c>
      <c r="Q186" s="129">
        <f t="shared" si="46"/>
        <v>2.3E-2</v>
      </c>
      <c r="R186" s="129">
        <f t="shared" si="47"/>
        <v>2.3E-2</v>
      </c>
      <c r="S186" s="129">
        <f t="shared" si="47"/>
        <v>2.3E-2</v>
      </c>
      <c r="T186" s="129">
        <f t="shared" si="47"/>
        <v>2.3E-2</v>
      </c>
      <c r="U186" s="129">
        <f t="shared" si="47"/>
        <v>2.3E-2</v>
      </c>
      <c r="V186" s="129">
        <f t="shared" si="47"/>
        <v>2.3E-2</v>
      </c>
      <c r="W186" s="129">
        <f t="shared" si="47"/>
        <v>2.3E-2</v>
      </c>
      <c r="X186" s="129">
        <f t="shared" si="47"/>
        <v>2.3E-2</v>
      </c>
      <c r="Y186" s="129">
        <f t="shared" si="47"/>
        <v>2.3E-2</v>
      </c>
      <c r="Z186" s="129">
        <f t="shared" si="47"/>
        <v>2.3E-2</v>
      </c>
      <c r="AA186" s="129">
        <f t="shared" si="47"/>
        <v>2.3E-2</v>
      </c>
      <c r="AB186" s="129">
        <f t="shared" si="47"/>
        <v>2.3E-2</v>
      </c>
      <c r="AC186" s="129">
        <f t="shared" si="47"/>
        <v>2.3E-2</v>
      </c>
      <c r="AD186" s="129">
        <f t="shared" si="47"/>
        <v>2.3E-2</v>
      </c>
      <c r="AE186" s="129">
        <f t="shared" si="47"/>
        <v>2.3E-2</v>
      </c>
      <c r="AF186" s="129">
        <f t="shared" si="47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206</v>
      </c>
      <c r="B187" s="131">
        <f t="shared" ref="B187:AG187" si="48">SUM(B97:B186)</f>
        <v>194.70600000000002</v>
      </c>
      <c r="C187" s="131">
        <f t="shared" si="48"/>
        <v>194.70600000000002</v>
      </c>
      <c r="D187" s="131">
        <f t="shared" si="48"/>
        <v>194.70600000000002</v>
      </c>
      <c r="E187" s="131">
        <f t="shared" si="48"/>
        <v>194.70600000000002</v>
      </c>
      <c r="F187" s="131">
        <f t="shared" si="48"/>
        <v>194.70600000000002</v>
      </c>
      <c r="G187" s="131">
        <f t="shared" si="48"/>
        <v>194.70600000000002</v>
      </c>
      <c r="H187" s="131">
        <f t="shared" si="48"/>
        <v>194.70600000000002</v>
      </c>
      <c r="I187" s="131">
        <f t="shared" si="48"/>
        <v>192.10600000000005</v>
      </c>
      <c r="J187" s="131">
        <f t="shared" si="48"/>
        <v>192.10600000000005</v>
      </c>
      <c r="K187" s="131">
        <f t="shared" si="48"/>
        <v>192.10600000000005</v>
      </c>
      <c r="L187" s="131">
        <f t="shared" si="48"/>
        <v>192.10600000000005</v>
      </c>
      <c r="M187" s="131">
        <f t="shared" si="48"/>
        <v>192.10600000000005</v>
      </c>
      <c r="N187" s="131">
        <f t="shared" si="48"/>
        <v>192.10600000000005</v>
      </c>
      <c r="O187" s="131">
        <f t="shared" si="48"/>
        <v>192.10600000000005</v>
      </c>
      <c r="P187" s="131">
        <f t="shared" si="48"/>
        <v>192.10600000000005</v>
      </c>
      <c r="Q187" s="131">
        <f t="shared" si="48"/>
        <v>192.10600000000005</v>
      </c>
      <c r="R187" s="131">
        <f t="shared" si="48"/>
        <v>192.10600000000005</v>
      </c>
      <c r="S187" s="131">
        <f t="shared" si="48"/>
        <v>192.10600000000005</v>
      </c>
      <c r="T187" s="131">
        <f t="shared" si="48"/>
        <v>192.10600000000005</v>
      </c>
      <c r="U187" s="131">
        <f t="shared" si="48"/>
        <v>192.10600000000005</v>
      </c>
      <c r="V187" s="131">
        <f t="shared" si="48"/>
        <v>192.10600000000005</v>
      </c>
      <c r="W187" s="131">
        <f t="shared" si="48"/>
        <v>192.10600000000005</v>
      </c>
      <c r="X187" s="131">
        <f t="shared" si="48"/>
        <v>192.10600000000005</v>
      </c>
      <c r="Y187" s="131">
        <f t="shared" si="48"/>
        <v>192.10600000000005</v>
      </c>
      <c r="Z187" s="131">
        <f t="shared" si="48"/>
        <v>192.10600000000005</v>
      </c>
      <c r="AA187" s="131">
        <f t="shared" si="48"/>
        <v>192.10600000000005</v>
      </c>
      <c r="AB187" s="131">
        <f t="shared" si="48"/>
        <v>192.10600000000005</v>
      </c>
      <c r="AC187" s="131">
        <f t="shared" si="48"/>
        <v>192.10600000000005</v>
      </c>
      <c r="AD187" s="131">
        <f t="shared" si="48"/>
        <v>192.10600000000005</v>
      </c>
      <c r="AE187" s="131">
        <f t="shared" si="48"/>
        <v>192.10600000000005</v>
      </c>
      <c r="AF187" s="131">
        <f t="shared" si="48"/>
        <v>192.10600000000005</v>
      </c>
      <c r="AG187" s="132">
        <f t="shared" si="48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63</v>
      </c>
      <c r="B189" s="133">
        <v>0.3</v>
      </c>
      <c r="C189" s="133">
        <f t="shared" ref="C189:R194" si="49">B189</f>
        <v>0.3</v>
      </c>
      <c r="D189" s="133">
        <f t="shared" si="49"/>
        <v>0.3</v>
      </c>
      <c r="E189" s="133">
        <f t="shared" si="49"/>
        <v>0.3</v>
      </c>
      <c r="F189" s="133">
        <f t="shared" si="49"/>
        <v>0.3</v>
      </c>
      <c r="G189" s="133">
        <f t="shared" si="49"/>
        <v>0.3</v>
      </c>
      <c r="H189" s="133">
        <f t="shared" si="49"/>
        <v>0.3</v>
      </c>
      <c r="I189" s="133">
        <f t="shared" si="49"/>
        <v>0.3</v>
      </c>
      <c r="J189" s="133">
        <f t="shared" si="49"/>
        <v>0.3</v>
      </c>
      <c r="K189" s="133">
        <f t="shared" si="49"/>
        <v>0.3</v>
      </c>
      <c r="L189" s="133">
        <f t="shared" si="49"/>
        <v>0.3</v>
      </c>
      <c r="M189" s="133">
        <f t="shared" si="49"/>
        <v>0.3</v>
      </c>
      <c r="N189" s="133">
        <f t="shared" si="49"/>
        <v>0.3</v>
      </c>
      <c r="O189" s="133">
        <f t="shared" si="49"/>
        <v>0.3</v>
      </c>
      <c r="P189" s="133">
        <f t="shared" si="49"/>
        <v>0.3</v>
      </c>
      <c r="Q189" s="133">
        <f t="shared" si="49"/>
        <v>0.3</v>
      </c>
      <c r="R189" s="133">
        <f t="shared" si="49"/>
        <v>0.3</v>
      </c>
      <c r="S189" s="133">
        <f t="shared" ref="S189:AF194" si="50">R189</f>
        <v>0.3</v>
      </c>
      <c r="T189" s="133">
        <f t="shared" si="50"/>
        <v>0.3</v>
      </c>
      <c r="U189" s="133">
        <f t="shared" si="50"/>
        <v>0.3</v>
      </c>
      <c r="V189" s="133">
        <f t="shared" si="50"/>
        <v>0.3</v>
      </c>
      <c r="W189" s="133">
        <f t="shared" si="50"/>
        <v>0.3</v>
      </c>
      <c r="X189" s="133">
        <f t="shared" si="50"/>
        <v>0.3</v>
      </c>
      <c r="Y189" s="133">
        <f t="shared" si="50"/>
        <v>0.3</v>
      </c>
      <c r="Z189" s="133">
        <f t="shared" si="50"/>
        <v>0.3</v>
      </c>
      <c r="AA189" s="133">
        <f t="shared" si="50"/>
        <v>0.3</v>
      </c>
      <c r="AB189" s="133">
        <f t="shared" si="50"/>
        <v>0.3</v>
      </c>
      <c r="AC189" s="133">
        <f t="shared" si="50"/>
        <v>0.3</v>
      </c>
      <c r="AD189" s="133">
        <f t="shared" si="50"/>
        <v>0.3</v>
      </c>
      <c r="AE189" s="133">
        <f t="shared" si="50"/>
        <v>0.3</v>
      </c>
      <c r="AF189" s="133">
        <f t="shared" si="50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64</v>
      </c>
      <c r="B190" s="129">
        <v>0.4</v>
      </c>
      <c r="C190" s="129">
        <f t="shared" si="49"/>
        <v>0.4</v>
      </c>
      <c r="D190" s="129">
        <f t="shared" si="49"/>
        <v>0.4</v>
      </c>
      <c r="E190" s="129">
        <f t="shared" si="49"/>
        <v>0.4</v>
      </c>
      <c r="F190" s="129">
        <f t="shared" si="49"/>
        <v>0.4</v>
      </c>
      <c r="G190" s="129">
        <f t="shared" si="49"/>
        <v>0.4</v>
      </c>
      <c r="H190" s="129">
        <f t="shared" si="49"/>
        <v>0.4</v>
      </c>
      <c r="I190" s="129">
        <f t="shared" si="49"/>
        <v>0.4</v>
      </c>
      <c r="J190" s="129">
        <f t="shared" si="49"/>
        <v>0.4</v>
      </c>
      <c r="K190" s="129">
        <f t="shared" si="49"/>
        <v>0.4</v>
      </c>
      <c r="L190" s="129">
        <f t="shared" si="49"/>
        <v>0.4</v>
      </c>
      <c r="M190" s="129">
        <f t="shared" si="49"/>
        <v>0.4</v>
      </c>
      <c r="N190" s="129">
        <f t="shared" si="49"/>
        <v>0.4</v>
      </c>
      <c r="O190" s="129">
        <f t="shared" si="49"/>
        <v>0.4</v>
      </c>
      <c r="P190" s="129">
        <f t="shared" si="49"/>
        <v>0.4</v>
      </c>
      <c r="Q190" s="129">
        <f t="shared" si="49"/>
        <v>0.4</v>
      </c>
      <c r="R190" s="129">
        <f t="shared" si="49"/>
        <v>0.4</v>
      </c>
      <c r="S190" s="129">
        <f t="shared" si="50"/>
        <v>0.4</v>
      </c>
      <c r="T190" s="129">
        <f t="shared" si="50"/>
        <v>0.4</v>
      </c>
      <c r="U190" s="129">
        <f t="shared" si="50"/>
        <v>0.4</v>
      </c>
      <c r="V190" s="129">
        <f>U190</f>
        <v>0.4</v>
      </c>
      <c r="W190" s="129">
        <f>V190</f>
        <v>0.4</v>
      </c>
      <c r="X190" s="129">
        <f t="shared" si="50"/>
        <v>0.4</v>
      </c>
      <c r="Y190" s="129">
        <f t="shared" si="50"/>
        <v>0.4</v>
      </c>
      <c r="Z190" s="129">
        <f t="shared" si="50"/>
        <v>0.4</v>
      </c>
      <c r="AA190" s="129">
        <f t="shared" si="50"/>
        <v>0.4</v>
      </c>
      <c r="AB190" s="129">
        <f t="shared" si="50"/>
        <v>0.4</v>
      </c>
      <c r="AC190" s="129">
        <f t="shared" si="50"/>
        <v>0.4</v>
      </c>
      <c r="AD190" s="129">
        <f t="shared" si="50"/>
        <v>0.4</v>
      </c>
      <c r="AE190" s="129">
        <f t="shared" si="50"/>
        <v>0.4</v>
      </c>
      <c r="AF190" s="129">
        <f t="shared" si="50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65</v>
      </c>
      <c r="B191" s="129">
        <v>1.5</v>
      </c>
      <c r="C191" s="129">
        <f t="shared" si="49"/>
        <v>1.5</v>
      </c>
      <c r="D191" s="129">
        <f t="shared" si="49"/>
        <v>1.5</v>
      </c>
      <c r="E191" s="129">
        <f t="shared" si="49"/>
        <v>1.5</v>
      </c>
      <c r="F191" s="129">
        <f t="shared" si="49"/>
        <v>1.5</v>
      </c>
      <c r="G191" s="129">
        <f t="shared" si="49"/>
        <v>1.5</v>
      </c>
      <c r="H191" s="129">
        <f t="shared" si="49"/>
        <v>1.5</v>
      </c>
      <c r="I191" s="129">
        <f t="shared" si="49"/>
        <v>1.5</v>
      </c>
      <c r="J191" s="129">
        <f t="shared" si="49"/>
        <v>1.5</v>
      </c>
      <c r="K191" s="129">
        <f t="shared" si="49"/>
        <v>1.5</v>
      </c>
      <c r="L191" s="129">
        <f t="shared" si="49"/>
        <v>1.5</v>
      </c>
      <c r="M191" s="129">
        <f t="shared" si="49"/>
        <v>1.5</v>
      </c>
      <c r="N191" s="129">
        <f t="shared" si="49"/>
        <v>1.5</v>
      </c>
      <c r="O191" s="129">
        <f t="shared" si="49"/>
        <v>1.5</v>
      </c>
      <c r="P191" s="129">
        <f t="shared" si="49"/>
        <v>1.5</v>
      </c>
      <c r="Q191" s="129">
        <f t="shared" si="49"/>
        <v>1.5</v>
      </c>
      <c r="R191" s="129">
        <f t="shared" si="49"/>
        <v>1.5</v>
      </c>
      <c r="S191" s="129">
        <f t="shared" si="50"/>
        <v>1.5</v>
      </c>
      <c r="T191" s="129">
        <f t="shared" si="50"/>
        <v>1.5</v>
      </c>
      <c r="U191" s="129">
        <f t="shared" si="50"/>
        <v>1.5</v>
      </c>
      <c r="V191" s="129">
        <f t="shared" si="50"/>
        <v>1.5</v>
      </c>
      <c r="W191" s="129">
        <f t="shared" si="50"/>
        <v>1.5</v>
      </c>
      <c r="X191" s="129">
        <f t="shared" si="50"/>
        <v>1.5</v>
      </c>
      <c r="Y191" s="129">
        <f t="shared" si="50"/>
        <v>1.5</v>
      </c>
      <c r="Z191" s="129">
        <f t="shared" si="50"/>
        <v>1.5</v>
      </c>
      <c r="AA191" s="129">
        <f t="shared" si="50"/>
        <v>1.5</v>
      </c>
      <c r="AB191" s="129">
        <f t="shared" si="50"/>
        <v>1.5</v>
      </c>
      <c r="AC191" s="129">
        <f t="shared" si="50"/>
        <v>1.5</v>
      </c>
      <c r="AD191" s="129">
        <f t="shared" si="50"/>
        <v>1.5</v>
      </c>
      <c r="AE191" s="129">
        <f t="shared" si="50"/>
        <v>1.5</v>
      </c>
      <c r="AF191" s="129">
        <f t="shared" si="50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66</v>
      </c>
      <c r="B192" s="129">
        <v>0.3</v>
      </c>
      <c r="C192" s="129">
        <f t="shared" si="49"/>
        <v>0.3</v>
      </c>
      <c r="D192" s="129">
        <f t="shared" si="49"/>
        <v>0.3</v>
      </c>
      <c r="E192" s="129">
        <f t="shared" si="49"/>
        <v>0.3</v>
      </c>
      <c r="F192" s="129">
        <f t="shared" si="49"/>
        <v>0.3</v>
      </c>
      <c r="G192" s="129">
        <f t="shared" si="49"/>
        <v>0.3</v>
      </c>
      <c r="H192" s="129">
        <f t="shared" si="49"/>
        <v>0.3</v>
      </c>
      <c r="I192" s="129">
        <f t="shared" si="49"/>
        <v>0.3</v>
      </c>
      <c r="J192" s="129">
        <f t="shared" si="49"/>
        <v>0.3</v>
      </c>
      <c r="K192" s="129">
        <f t="shared" si="49"/>
        <v>0.3</v>
      </c>
      <c r="L192" s="129">
        <f t="shared" si="49"/>
        <v>0.3</v>
      </c>
      <c r="M192" s="129">
        <f t="shared" si="49"/>
        <v>0.3</v>
      </c>
      <c r="N192" s="129">
        <f t="shared" si="49"/>
        <v>0.3</v>
      </c>
      <c r="O192" s="129">
        <f t="shared" si="49"/>
        <v>0.3</v>
      </c>
      <c r="P192" s="129">
        <f t="shared" si="49"/>
        <v>0.3</v>
      </c>
      <c r="Q192" s="129">
        <f t="shared" si="49"/>
        <v>0.3</v>
      </c>
      <c r="R192" s="129">
        <f t="shared" si="49"/>
        <v>0.3</v>
      </c>
      <c r="S192" s="129">
        <f t="shared" si="50"/>
        <v>0.3</v>
      </c>
      <c r="T192" s="129">
        <f t="shared" si="50"/>
        <v>0.3</v>
      </c>
      <c r="U192" s="129">
        <f t="shared" si="50"/>
        <v>0.3</v>
      </c>
      <c r="V192" s="129">
        <f t="shared" si="50"/>
        <v>0.3</v>
      </c>
      <c r="W192" s="129">
        <f t="shared" si="50"/>
        <v>0.3</v>
      </c>
      <c r="X192" s="129">
        <f t="shared" si="50"/>
        <v>0.3</v>
      </c>
      <c r="Y192" s="129">
        <f t="shared" si="50"/>
        <v>0.3</v>
      </c>
      <c r="Z192" s="129">
        <f t="shared" si="50"/>
        <v>0.3</v>
      </c>
      <c r="AA192" s="129">
        <f t="shared" si="50"/>
        <v>0.3</v>
      </c>
      <c r="AB192" s="129">
        <f t="shared" si="50"/>
        <v>0.3</v>
      </c>
      <c r="AC192" s="129">
        <f t="shared" si="50"/>
        <v>0.3</v>
      </c>
      <c r="AD192" s="129">
        <f t="shared" si="50"/>
        <v>0.3</v>
      </c>
      <c r="AE192" s="129">
        <f t="shared" si="50"/>
        <v>0.3</v>
      </c>
      <c r="AF192" s="129">
        <f t="shared" si="50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67</v>
      </c>
      <c r="B193" s="129">
        <v>0.4</v>
      </c>
      <c r="C193" s="129">
        <f t="shared" si="49"/>
        <v>0.4</v>
      </c>
      <c r="D193" s="129">
        <f t="shared" si="49"/>
        <v>0.4</v>
      </c>
      <c r="E193" s="129">
        <f t="shared" si="49"/>
        <v>0.4</v>
      </c>
      <c r="F193" s="129">
        <f t="shared" si="49"/>
        <v>0.4</v>
      </c>
      <c r="G193" s="129">
        <f t="shared" si="49"/>
        <v>0.4</v>
      </c>
      <c r="H193" s="129">
        <f t="shared" si="49"/>
        <v>0.4</v>
      </c>
      <c r="I193" s="129">
        <f t="shared" si="49"/>
        <v>0.4</v>
      </c>
      <c r="J193" s="129">
        <f t="shared" si="49"/>
        <v>0.4</v>
      </c>
      <c r="K193" s="129">
        <f t="shared" si="49"/>
        <v>0.4</v>
      </c>
      <c r="L193" s="129">
        <f t="shared" si="49"/>
        <v>0.4</v>
      </c>
      <c r="M193" s="129">
        <f t="shared" si="49"/>
        <v>0.4</v>
      </c>
      <c r="N193" s="129">
        <f t="shared" si="49"/>
        <v>0.4</v>
      </c>
      <c r="O193" s="129">
        <f t="shared" si="49"/>
        <v>0.4</v>
      </c>
      <c r="P193" s="129">
        <f t="shared" si="49"/>
        <v>0.4</v>
      </c>
      <c r="Q193" s="129">
        <f t="shared" si="49"/>
        <v>0.4</v>
      </c>
      <c r="R193" s="129">
        <f t="shared" si="49"/>
        <v>0.4</v>
      </c>
      <c r="S193" s="129">
        <f t="shared" si="50"/>
        <v>0.4</v>
      </c>
      <c r="T193" s="129">
        <f t="shared" si="50"/>
        <v>0.4</v>
      </c>
      <c r="U193" s="129">
        <f t="shared" si="50"/>
        <v>0.4</v>
      </c>
      <c r="V193" s="129">
        <f t="shared" si="50"/>
        <v>0.4</v>
      </c>
      <c r="W193" s="129">
        <f t="shared" si="50"/>
        <v>0.4</v>
      </c>
      <c r="X193" s="129">
        <f t="shared" si="50"/>
        <v>0.4</v>
      </c>
      <c r="Y193" s="129">
        <f t="shared" si="50"/>
        <v>0.4</v>
      </c>
      <c r="Z193" s="129">
        <f t="shared" si="50"/>
        <v>0.4</v>
      </c>
      <c r="AA193" s="129">
        <f t="shared" si="50"/>
        <v>0.4</v>
      </c>
      <c r="AB193" s="129">
        <f t="shared" si="50"/>
        <v>0.4</v>
      </c>
      <c r="AC193" s="129">
        <f t="shared" si="50"/>
        <v>0.4</v>
      </c>
      <c r="AD193" s="129">
        <f t="shared" si="50"/>
        <v>0.4</v>
      </c>
      <c r="AE193" s="129">
        <f t="shared" si="50"/>
        <v>0.4</v>
      </c>
      <c r="AF193" s="129">
        <f t="shared" si="50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68</v>
      </c>
      <c r="B194" s="136">
        <v>0.64</v>
      </c>
      <c r="C194" s="136">
        <f t="shared" si="49"/>
        <v>0.64</v>
      </c>
      <c r="D194" s="136">
        <f t="shared" si="49"/>
        <v>0.64</v>
      </c>
      <c r="E194" s="136">
        <f t="shared" si="49"/>
        <v>0.64</v>
      </c>
      <c r="F194" s="136">
        <f t="shared" si="49"/>
        <v>0.64</v>
      </c>
      <c r="G194" s="136">
        <f t="shared" si="49"/>
        <v>0.64</v>
      </c>
      <c r="H194" s="136">
        <f t="shared" si="49"/>
        <v>0.64</v>
      </c>
      <c r="I194" s="136">
        <f t="shared" si="49"/>
        <v>0.64</v>
      </c>
      <c r="J194" s="136">
        <f t="shared" si="49"/>
        <v>0.64</v>
      </c>
      <c r="K194" s="136">
        <f t="shared" si="49"/>
        <v>0.64</v>
      </c>
      <c r="L194" s="136">
        <f t="shared" si="49"/>
        <v>0.64</v>
      </c>
      <c r="M194" s="136">
        <f t="shared" si="49"/>
        <v>0.64</v>
      </c>
      <c r="N194" s="136">
        <f t="shared" si="49"/>
        <v>0.64</v>
      </c>
      <c r="O194" s="136">
        <f t="shared" si="49"/>
        <v>0.64</v>
      </c>
      <c r="P194" s="136">
        <f t="shared" si="49"/>
        <v>0.64</v>
      </c>
      <c r="Q194" s="136">
        <f t="shared" si="49"/>
        <v>0.64</v>
      </c>
      <c r="R194" s="136">
        <f t="shared" si="49"/>
        <v>0.64</v>
      </c>
      <c r="S194" s="136">
        <f t="shared" si="50"/>
        <v>0.64</v>
      </c>
      <c r="T194" s="136">
        <f t="shared" si="50"/>
        <v>0.64</v>
      </c>
      <c r="U194" s="136">
        <f t="shared" si="50"/>
        <v>0.64</v>
      </c>
      <c r="V194" s="136">
        <f t="shared" si="50"/>
        <v>0.64</v>
      </c>
      <c r="W194" s="136">
        <f t="shared" si="50"/>
        <v>0.64</v>
      </c>
      <c r="X194" s="136">
        <f t="shared" si="50"/>
        <v>0.64</v>
      </c>
      <c r="Y194" s="136">
        <f t="shared" si="50"/>
        <v>0.64</v>
      </c>
      <c r="Z194" s="136">
        <f t="shared" si="50"/>
        <v>0.64</v>
      </c>
      <c r="AA194" s="136">
        <f t="shared" si="50"/>
        <v>0.64</v>
      </c>
      <c r="AB194" s="136">
        <f t="shared" si="50"/>
        <v>0.64</v>
      </c>
      <c r="AC194" s="136">
        <f t="shared" si="50"/>
        <v>0.64</v>
      </c>
      <c r="AD194" s="136">
        <f t="shared" si="50"/>
        <v>0.64</v>
      </c>
      <c r="AE194" s="136">
        <f t="shared" si="50"/>
        <v>0.64</v>
      </c>
      <c r="AF194" s="136">
        <f t="shared" si="50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1">SUM(C189:C194)</f>
        <v>3.54</v>
      </c>
      <c r="D195" s="139">
        <f t="shared" si="51"/>
        <v>3.54</v>
      </c>
      <c r="E195" s="139">
        <f t="shared" si="51"/>
        <v>3.54</v>
      </c>
      <c r="F195" s="139">
        <f t="shared" si="51"/>
        <v>3.54</v>
      </c>
      <c r="G195" s="139">
        <f t="shared" si="51"/>
        <v>3.54</v>
      </c>
      <c r="H195" s="139">
        <f t="shared" si="51"/>
        <v>3.54</v>
      </c>
      <c r="I195" s="139">
        <f t="shared" si="51"/>
        <v>3.54</v>
      </c>
      <c r="J195" s="139">
        <f t="shared" si="51"/>
        <v>3.54</v>
      </c>
      <c r="K195" s="139">
        <f t="shared" si="51"/>
        <v>3.54</v>
      </c>
      <c r="L195" s="139">
        <f>SUM(L189:L194)</f>
        <v>3.54</v>
      </c>
      <c r="M195" s="139">
        <f t="shared" ref="M195:R195" si="52">SUM(M189:M194)</f>
        <v>3.54</v>
      </c>
      <c r="N195" s="139">
        <f t="shared" si="52"/>
        <v>3.54</v>
      </c>
      <c r="O195" s="139">
        <f t="shared" si="52"/>
        <v>3.54</v>
      </c>
      <c r="P195" s="139">
        <f t="shared" si="52"/>
        <v>3.54</v>
      </c>
      <c r="Q195" s="139">
        <f t="shared" si="52"/>
        <v>3.54</v>
      </c>
      <c r="R195" s="139">
        <f t="shared" si="52"/>
        <v>3.54</v>
      </c>
      <c r="S195" s="139">
        <f>SUM(S189:S194)</f>
        <v>3.54</v>
      </c>
      <c r="T195" s="139">
        <f t="shared" ref="T195:AG195" si="53">SUM(T189:T194)</f>
        <v>3.54</v>
      </c>
      <c r="U195" s="139">
        <f t="shared" si="53"/>
        <v>3.54</v>
      </c>
      <c r="V195" s="139">
        <f t="shared" si="53"/>
        <v>3.54</v>
      </c>
      <c r="W195" s="139">
        <f t="shared" si="53"/>
        <v>3.54</v>
      </c>
      <c r="X195" s="139">
        <f t="shared" si="53"/>
        <v>3.54</v>
      </c>
      <c r="Y195" s="139">
        <f t="shared" si="53"/>
        <v>3.54</v>
      </c>
      <c r="Z195" s="139">
        <f t="shared" si="53"/>
        <v>3.54</v>
      </c>
      <c r="AA195" s="139">
        <f t="shared" si="53"/>
        <v>3.54</v>
      </c>
      <c r="AB195" s="139">
        <f t="shared" si="53"/>
        <v>3.54</v>
      </c>
      <c r="AC195" s="139">
        <f t="shared" si="53"/>
        <v>3.54</v>
      </c>
      <c r="AD195" s="139">
        <f t="shared" si="53"/>
        <v>3.54</v>
      </c>
      <c r="AE195" s="139">
        <f t="shared" si="53"/>
        <v>3.54</v>
      </c>
      <c r="AF195" s="139">
        <f t="shared" si="53"/>
        <v>3.54</v>
      </c>
      <c r="AG195" s="140">
        <f t="shared" si="53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69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70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71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72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73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74</v>
      </c>
      <c r="B204" s="153">
        <f>MAX(F72:M72)</f>
        <v>1138.04</v>
      </c>
      <c r="C204" s="154">
        <f>INDEX(F9:M9,1,MATCH(MAX(F72:M72),F72:M72,0))</f>
        <v>0.33333333333333331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5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213" t="s">
        <v>75</v>
      </c>
      <c r="B206" s="213"/>
      <c r="C206" s="45"/>
      <c r="D206" s="155" t="str">
        <f ca="1">"Pie Chart of Daily Peak Demand(Inclusive of Export) of Nepal ("&amp;A4&amp;" "&amp;B4&amp;")"</f>
        <v>Pie Chart of Daily Peak Demand(Inclusive of Export) of Nepal (Nepali Date: 2078/04/5)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2078/04/5)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76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77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78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79</v>
      </c>
      <c r="T209" s="163">
        <f t="shared" ref="T209:AX209" si="54">B72</f>
        <v>1181.45</v>
      </c>
      <c r="U209" s="163">
        <f t="shared" si="54"/>
        <v>1170.94</v>
      </c>
      <c r="V209" s="163">
        <f t="shared" si="54"/>
        <v>1154.99</v>
      </c>
      <c r="W209" s="163">
        <f t="shared" si="54"/>
        <v>1122.21</v>
      </c>
      <c r="X209" s="163">
        <f t="shared" si="54"/>
        <v>1103.24</v>
      </c>
      <c r="Y209" s="163">
        <f t="shared" si="54"/>
        <v>1103.04</v>
      </c>
      <c r="Z209" s="163">
        <f t="shared" si="54"/>
        <v>1083.49</v>
      </c>
      <c r="AA209" s="163">
        <f t="shared" si="54"/>
        <v>1078.79</v>
      </c>
      <c r="AB209" s="163">
        <f t="shared" si="54"/>
        <v>1069.48</v>
      </c>
      <c r="AC209" s="163">
        <f t="shared" si="54"/>
        <v>1084.04</v>
      </c>
      <c r="AD209" s="163">
        <f t="shared" si="54"/>
        <v>1138.04</v>
      </c>
      <c r="AE209" s="163">
        <f t="shared" si="54"/>
        <v>1125.74</v>
      </c>
      <c r="AF209" s="163">
        <f t="shared" si="54"/>
        <v>1121.8399999999999</v>
      </c>
      <c r="AG209" s="163">
        <f t="shared" si="54"/>
        <v>1106.44</v>
      </c>
      <c r="AH209" s="163">
        <f t="shared" si="54"/>
        <v>1031.3399999999999</v>
      </c>
      <c r="AI209" s="163">
        <f t="shared" si="54"/>
        <v>1043.74</v>
      </c>
      <c r="AJ209" s="163">
        <f t="shared" si="54"/>
        <v>1100.44</v>
      </c>
      <c r="AK209" s="163">
        <f t="shared" si="54"/>
        <v>1105.8699999999999</v>
      </c>
      <c r="AL209" s="163">
        <f t="shared" si="54"/>
        <v>1093.69</v>
      </c>
      <c r="AM209" s="163">
        <f t="shared" si="54"/>
        <v>1052.94</v>
      </c>
      <c r="AN209" s="163">
        <f t="shared" si="54"/>
        <v>1054.8400000000001</v>
      </c>
      <c r="AO209" s="163">
        <f t="shared" si="54"/>
        <v>1068.6400000000001</v>
      </c>
      <c r="AP209" s="163">
        <f t="shared" si="54"/>
        <v>1150.9100000000001</v>
      </c>
      <c r="AQ209" s="163">
        <f t="shared" si="54"/>
        <v>1305.31</v>
      </c>
      <c r="AR209" s="163">
        <f t="shared" si="54"/>
        <v>1344.6399999999999</v>
      </c>
      <c r="AS209" s="163">
        <f t="shared" si="54"/>
        <v>1320.94</v>
      </c>
      <c r="AT209" s="163">
        <f t="shared" si="54"/>
        <v>1311.3400000000001</v>
      </c>
      <c r="AU209" s="163">
        <f t="shared" si="54"/>
        <v>1309.44</v>
      </c>
      <c r="AV209" s="163">
        <f t="shared" si="54"/>
        <v>1251.24</v>
      </c>
      <c r="AW209" s="163">
        <f t="shared" si="54"/>
        <v>1209.24</v>
      </c>
      <c r="AX209" s="163">
        <f t="shared" si="54"/>
        <v>1099.6400000000001</v>
      </c>
    </row>
    <row r="210" spans="1:50" x14ac:dyDescent="0.25">
      <c r="A210" s="156" t="s">
        <v>80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81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82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83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84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69</v>
      </c>
      <c r="B230" s="166">
        <f t="shared" ref="B230:AF230" si="55">B194</f>
        <v>0.64</v>
      </c>
      <c r="C230" s="166">
        <f t="shared" si="55"/>
        <v>0.64</v>
      </c>
      <c r="D230" s="166">
        <f t="shared" si="55"/>
        <v>0.64</v>
      </c>
      <c r="E230" s="166">
        <f t="shared" si="55"/>
        <v>0.64</v>
      </c>
      <c r="F230" s="166">
        <f t="shared" si="55"/>
        <v>0.64</v>
      </c>
      <c r="G230" s="166">
        <f t="shared" si="55"/>
        <v>0.64</v>
      </c>
      <c r="H230" s="166">
        <f t="shared" si="55"/>
        <v>0.64</v>
      </c>
      <c r="I230" s="166">
        <f t="shared" si="55"/>
        <v>0.64</v>
      </c>
      <c r="J230" s="166">
        <f t="shared" si="55"/>
        <v>0.64</v>
      </c>
      <c r="K230" s="166">
        <f t="shared" si="55"/>
        <v>0.64</v>
      </c>
      <c r="L230" s="166">
        <f t="shared" si="55"/>
        <v>0.64</v>
      </c>
      <c r="M230" s="166">
        <f t="shared" si="55"/>
        <v>0.64</v>
      </c>
      <c r="N230" s="166">
        <f t="shared" si="55"/>
        <v>0.64</v>
      </c>
      <c r="O230" s="166">
        <f t="shared" si="55"/>
        <v>0.64</v>
      </c>
      <c r="P230" s="166">
        <f t="shared" si="55"/>
        <v>0.64</v>
      </c>
      <c r="Q230" s="166">
        <f t="shared" si="55"/>
        <v>0.64</v>
      </c>
      <c r="R230" s="166">
        <f t="shared" si="55"/>
        <v>0.64</v>
      </c>
      <c r="S230" s="166">
        <f t="shared" si="55"/>
        <v>0.64</v>
      </c>
      <c r="T230" s="166">
        <f t="shared" si="55"/>
        <v>0.64</v>
      </c>
      <c r="U230" s="166">
        <f t="shared" si="55"/>
        <v>0.64</v>
      </c>
      <c r="V230" s="166">
        <f t="shared" si="55"/>
        <v>0.64</v>
      </c>
      <c r="W230" s="166">
        <f t="shared" si="55"/>
        <v>0.64</v>
      </c>
      <c r="X230" s="166">
        <f t="shared" si="55"/>
        <v>0.64</v>
      </c>
      <c r="Y230" s="166">
        <f t="shared" si="55"/>
        <v>0.64</v>
      </c>
      <c r="Z230" s="166">
        <f t="shared" si="55"/>
        <v>0.64</v>
      </c>
      <c r="AA230" s="166">
        <f t="shared" si="55"/>
        <v>0.64</v>
      </c>
      <c r="AB230" s="166">
        <f t="shared" si="55"/>
        <v>0.64</v>
      </c>
      <c r="AC230" s="166">
        <f t="shared" si="55"/>
        <v>0.64</v>
      </c>
      <c r="AD230" s="166">
        <f t="shared" si="55"/>
        <v>0.64</v>
      </c>
      <c r="AE230" s="166">
        <f t="shared" si="55"/>
        <v>0.64</v>
      </c>
      <c r="AF230" s="166">
        <f t="shared" si="55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6">IF(C198&lt;100,"",C198-520)</f>
        <v/>
      </c>
      <c r="D231" s="114" t="str">
        <f t="shared" si="56"/>
        <v/>
      </c>
      <c r="E231" s="114" t="str">
        <f t="shared" si="56"/>
        <v/>
      </c>
      <c r="F231" s="114" t="str">
        <f t="shared" si="56"/>
        <v/>
      </c>
      <c r="G231" s="114" t="str">
        <f t="shared" si="56"/>
        <v/>
      </c>
      <c r="H231" s="114" t="str">
        <f t="shared" si="56"/>
        <v/>
      </c>
      <c r="I231" s="114" t="str">
        <f t="shared" si="56"/>
        <v/>
      </c>
      <c r="J231" s="114" t="str">
        <f t="shared" si="56"/>
        <v/>
      </c>
      <c r="K231" s="114" t="str">
        <f t="shared" si="56"/>
        <v/>
      </c>
      <c r="L231" s="114" t="str">
        <f t="shared" si="56"/>
        <v/>
      </c>
      <c r="M231" s="114" t="str">
        <f t="shared" si="56"/>
        <v/>
      </c>
      <c r="N231" s="114" t="str">
        <f t="shared" si="56"/>
        <v/>
      </c>
      <c r="O231" s="114" t="str">
        <f t="shared" si="56"/>
        <v/>
      </c>
      <c r="P231" s="114" t="str">
        <f t="shared" si="56"/>
        <v/>
      </c>
      <c r="Q231" s="114" t="str">
        <f t="shared" si="56"/>
        <v/>
      </c>
      <c r="R231" s="114" t="str">
        <f t="shared" si="56"/>
        <v/>
      </c>
      <c r="S231" s="114" t="str">
        <f t="shared" si="56"/>
        <v/>
      </c>
      <c r="T231" s="114" t="str">
        <f t="shared" si="56"/>
        <v/>
      </c>
      <c r="U231" s="114" t="str">
        <f t="shared" si="56"/>
        <v/>
      </c>
      <c r="V231" s="114" t="str">
        <f t="shared" si="56"/>
        <v/>
      </c>
      <c r="W231" s="114" t="str">
        <f t="shared" si="56"/>
        <v/>
      </c>
      <c r="X231" s="114" t="str">
        <f t="shared" si="56"/>
        <v/>
      </c>
      <c r="Y231" s="114" t="str">
        <f t="shared" si="56"/>
        <v/>
      </c>
      <c r="Z231" s="114" t="str">
        <f t="shared" si="56"/>
        <v/>
      </c>
      <c r="AA231" s="114" t="str">
        <f t="shared" si="56"/>
        <v/>
      </c>
      <c r="AB231" s="114" t="str">
        <f t="shared" si="56"/>
        <v/>
      </c>
      <c r="AC231" s="114" t="str">
        <f t="shared" si="56"/>
        <v/>
      </c>
      <c r="AD231" s="114" t="str">
        <f t="shared" si="56"/>
        <v/>
      </c>
      <c r="AE231" s="114" t="str">
        <f t="shared" si="56"/>
        <v/>
      </c>
      <c r="AF231" s="114" t="str">
        <f t="shared" si="56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7">IF(B199&lt;100,"",B199-620)</f>
        <v/>
      </c>
      <c r="C232" s="114" t="str">
        <f t="shared" si="57"/>
        <v/>
      </c>
      <c r="D232" s="114" t="str">
        <f t="shared" si="57"/>
        <v/>
      </c>
      <c r="E232" s="114" t="str">
        <f t="shared" si="57"/>
        <v/>
      </c>
      <c r="F232" s="114" t="str">
        <f t="shared" si="57"/>
        <v/>
      </c>
      <c r="G232" s="114" t="str">
        <f t="shared" si="57"/>
        <v/>
      </c>
      <c r="H232" s="114" t="str">
        <f t="shared" si="57"/>
        <v/>
      </c>
      <c r="I232" s="114" t="str">
        <f t="shared" si="57"/>
        <v/>
      </c>
      <c r="J232" s="114" t="str">
        <f t="shared" si="57"/>
        <v/>
      </c>
      <c r="K232" s="114" t="str">
        <f t="shared" si="57"/>
        <v/>
      </c>
      <c r="L232" s="114" t="str">
        <f t="shared" si="57"/>
        <v/>
      </c>
      <c r="M232" s="114" t="str">
        <f t="shared" si="57"/>
        <v/>
      </c>
      <c r="N232" s="114" t="str">
        <f t="shared" si="57"/>
        <v/>
      </c>
      <c r="O232" s="114" t="str">
        <f t="shared" si="57"/>
        <v/>
      </c>
      <c r="P232" s="114" t="str">
        <f t="shared" si="57"/>
        <v/>
      </c>
      <c r="Q232" s="114" t="str">
        <f t="shared" si="57"/>
        <v/>
      </c>
      <c r="R232" s="114" t="str">
        <f t="shared" si="57"/>
        <v/>
      </c>
      <c r="S232" s="114" t="str">
        <f t="shared" si="57"/>
        <v/>
      </c>
      <c r="T232" s="114" t="str">
        <f t="shared" si="57"/>
        <v/>
      </c>
      <c r="U232" s="114" t="str">
        <f t="shared" si="57"/>
        <v/>
      </c>
      <c r="V232" s="114" t="str">
        <f t="shared" si="57"/>
        <v/>
      </c>
      <c r="W232" s="114" t="str">
        <f t="shared" si="57"/>
        <v/>
      </c>
      <c r="X232" s="114" t="str">
        <f t="shared" si="57"/>
        <v/>
      </c>
      <c r="Y232" s="114" t="str">
        <f t="shared" si="57"/>
        <v/>
      </c>
      <c r="Z232" s="114" t="str">
        <f t="shared" si="57"/>
        <v/>
      </c>
      <c r="AA232" s="114" t="str">
        <f t="shared" si="57"/>
        <v/>
      </c>
      <c r="AB232" s="114" t="str">
        <f t="shared" si="57"/>
        <v/>
      </c>
      <c r="AC232" s="114" t="str">
        <f t="shared" si="57"/>
        <v/>
      </c>
      <c r="AD232" s="114" t="str">
        <f t="shared" si="57"/>
        <v/>
      </c>
      <c r="AE232" s="114" t="str">
        <f t="shared" si="57"/>
        <v/>
      </c>
      <c r="AF232" s="114" t="str">
        <f t="shared" si="57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8">IF(B200&lt;100,"",B200-330)</f>
        <v/>
      </c>
      <c r="C233" s="114" t="str">
        <f t="shared" si="58"/>
        <v/>
      </c>
      <c r="D233" s="114" t="str">
        <f t="shared" si="58"/>
        <v/>
      </c>
      <c r="E233" s="114" t="str">
        <f t="shared" si="58"/>
        <v/>
      </c>
      <c r="F233" s="114" t="str">
        <f t="shared" si="58"/>
        <v/>
      </c>
      <c r="G233" s="114" t="str">
        <f t="shared" si="58"/>
        <v/>
      </c>
      <c r="H233" s="114" t="str">
        <f t="shared" si="58"/>
        <v/>
      </c>
      <c r="I233" s="114" t="str">
        <f t="shared" si="58"/>
        <v/>
      </c>
      <c r="J233" s="114" t="str">
        <f t="shared" si="58"/>
        <v/>
      </c>
      <c r="K233" s="114" t="str">
        <f t="shared" si="58"/>
        <v/>
      </c>
      <c r="L233" s="114" t="str">
        <f t="shared" si="58"/>
        <v/>
      </c>
      <c r="M233" s="114" t="str">
        <f t="shared" si="58"/>
        <v/>
      </c>
      <c r="N233" s="114" t="str">
        <f t="shared" si="58"/>
        <v/>
      </c>
      <c r="O233" s="114" t="str">
        <f t="shared" si="58"/>
        <v/>
      </c>
      <c r="P233" s="114" t="str">
        <f t="shared" si="58"/>
        <v/>
      </c>
      <c r="Q233" s="114" t="str">
        <f t="shared" si="58"/>
        <v/>
      </c>
      <c r="R233" s="114" t="str">
        <f t="shared" si="58"/>
        <v/>
      </c>
      <c r="S233" s="114" t="str">
        <f t="shared" si="58"/>
        <v/>
      </c>
      <c r="T233" s="114" t="str">
        <f t="shared" si="58"/>
        <v/>
      </c>
      <c r="U233" s="114" t="str">
        <f t="shared" si="58"/>
        <v/>
      </c>
      <c r="V233" s="114" t="str">
        <f t="shared" si="58"/>
        <v/>
      </c>
      <c r="W233" s="114" t="str">
        <f t="shared" si="58"/>
        <v/>
      </c>
      <c r="X233" s="114" t="str">
        <f t="shared" si="58"/>
        <v/>
      </c>
      <c r="Y233" s="114" t="str">
        <f t="shared" si="58"/>
        <v/>
      </c>
      <c r="Z233" s="114" t="str">
        <f t="shared" si="58"/>
        <v/>
      </c>
      <c r="AA233" s="114" t="str">
        <f t="shared" si="58"/>
        <v/>
      </c>
      <c r="AB233" s="114" t="str">
        <f t="shared" si="58"/>
        <v/>
      </c>
      <c r="AC233" s="114" t="str">
        <f t="shared" si="58"/>
        <v/>
      </c>
      <c r="AD233" s="114" t="str">
        <f t="shared" si="58"/>
        <v/>
      </c>
      <c r="AE233" s="114" t="str">
        <f t="shared" si="58"/>
        <v/>
      </c>
      <c r="AF233" s="114" t="str">
        <f t="shared" si="58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59">IF(C201&lt;100,"",C201-1500)</f>
        <v/>
      </c>
      <c r="D234" s="114" t="str">
        <f t="shared" si="59"/>
        <v/>
      </c>
      <c r="E234" s="114" t="str">
        <f t="shared" si="59"/>
        <v/>
      </c>
      <c r="F234" s="114" t="str">
        <f t="shared" si="59"/>
        <v/>
      </c>
      <c r="G234" s="114" t="str">
        <f t="shared" si="59"/>
        <v/>
      </c>
      <c r="H234" s="114" t="str">
        <f t="shared" si="59"/>
        <v/>
      </c>
      <c r="I234" s="114" t="str">
        <f t="shared" si="59"/>
        <v/>
      </c>
      <c r="J234" s="114" t="str">
        <f t="shared" si="59"/>
        <v/>
      </c>
      <c r="K234" s="114" t="str">
        <f t="shared" si="59"/>
        <v/>
      </c>
      <c r="L234" s="114" t="str">
        <f t="shared" si="59"/>
        <v/>
      </c>
      <c r="M234" s="114" t="str">
        <f t="shared" si="59"/>
        <v/>
      </c>
      <c r="N234" s="114" t="str">
        <f t="shared" si="59"/>
        <v/>
      </c>
      <c r="O234" s="114" t="str">
        <f t="shared" si="59"/>
        <v/>
      </c>
      <c r="P234" s="114" t="str">
        <f t="shared" si="59"/>
        <v/>
      </c>
      <c r="Q234" s="114" t="str">
        <f t="shared" si="59"/>
        <v/>
      </c>
      <c r="R234" s="114" t="str">
        <f t="shared" si="59"/>
        <v/>
      </c>
      <c r="S234" s="114" t="str">
        <f t="shared" si="59"/>
        <v/>
      </c>
      <c r="T234" s="114" t="str">
        <f t="shared" si="59"/>
        <v/>
      </c>
      <c r="U234" s="114" t="str">
        <f t="shared" si="59"/>
        <v/>
      </c>
      <c r="V234" s="114" t="str">
        <f t="shared" si="59"/>
        <v/>
      </c>
      <c r="W234" s="114" t="str">
        <f t="shared" si="59"/>
        <v/>
      </c>
      <c r="X234" s="114" t="str">
        <f t="shared" si="59"/>
        <v/>
      </c>
      <c r="Y234" s="114" t="str">
        <f t="shared" si="59"/>
        <v/>
      </c>
      <c r="Z234" s="114" t="str">
        <f t="shared" si="59"/>
        <v/>
      </c>
      <c r="AA234" s="114" t="str">
        <f t="shared" si="59"/>
        <v/>
      </c>
      <c r="AB234" s="114" t="str">
        <f t="shared" si="59"/>
        <v/>
      </c>
      <c r="AC234" s="114" t="str">
        <f t="shared" si="59"/>
        <v/>
      </c>
      <c r="AD234" s="114" t="str">
        <f t="shared" si="59"/>
        <v/>
      </c>
      <c r="AE234" s="114" t="str">
        <f t="shared" si="59"/>
        <v/>
      </c>
      <c r="AF234" s="114" t="str">
        <f t="shared" si="59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2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8577" priority="338">
      <formula>S$9&gt;=20/24</formula>
    </cfRule>
    <cfRule type="expression" dxfId="8576" priority="339">
      <formula>AND(S$9&gt;=14/24,S$9&lt;20/24)</formula>
    </cfRule>
    <cfRule type="expression" dxfId="8575" priority="340">
      <formula>AND(S$9&gt;=8/24,S$9&lt;14/24)</formula>
    </cfRule>
    <cfRule type="expression" dxfId="8574" priority="341">
      <formula>S$9&lt;8/24</formula>
    </cfRule>
  </conditionalFormatting>
  <conditionalFormatting sqref="B8:AF10 AA78:AF78 C78:Q78 C189:AF195 L34:Q34 T208:AX208 C71:AF75 T55:T56 Y37:Z40 W82:Z88 U82:V83 C77:AF77 B65 B79:AF79 C54:K58 R55:R56 L55:Q58 W39:X39 R37:X38 U18:Y18 U28:Y28 R11:Z13 B53:AF53 C65:AF69 AA39:AA40 AA81:AF88 L50:AF52 Z15:AF29 AA12:AF13 AB40:AF40 AA54:AF57">
    <cfRule type="expression" dxfId="8573" priority="334">
      <formula>B$9&gt;=20/24</formula>
    </cfRule>
    <cfRule type="expression" dxfId="8572" priority="335">
      <formula>AND(B$9&gt;=14/24,B$9&lt;20/24)</formula>
    </cfRule>
    <cfRule type="expression" dxfId="8571" priority="336">
      <formula>AND(B$9&gt;=8/24,B$9&lt;14/24)</formula>
    </cfRule>
    <cfRule type="expression" dxfId="8570" priority="337">
      <formula>B$9&lt;8/24</formula>
    </cfRule>
  </conditionalFormatting>
  <conditionalFormatting sqref="B187:AF187">
    <cfRule type="expression" dxfId="8569" priority="330">
      <formula>B$9&gt;=20/24</formula>
    </cfRule>
    <cfRule type="expression" dxfId="8568" priority="331">
      <formula>AND(B$9&gt;=14/24,B$9&lt;20/24)</formula>
    </cfRule>
    <cfRule type="expression" dxfId="8567" priority="332">
      <formula>AND(B$9&gt;=8/24,B$9&lt;14/24)</formula>
    </cfRule>
    <cfRule type="expression" dxfId="8566" priority="333">
      <formula>B$9&lt;8/24</formula>
    </cfRule>
  </conditionalFormatting>
  <conditionalFormatting sqref="AL4:AL6">
    <cfRule type="iconSet" priority="329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8565" priority="325">
      <formula>L$9&gt;=20/24</formula>
    </cfRule>
    <cfRule type="expression" dxfId="8564" priority="326">
      <formula>AND(L$9&gt;=14/24,L$9&lt;20/24)</formula>
    </cfRule>
    <cfRule type="expression" dxfId="8563" priority="327">
      <formula>AND(L$9&gt;=8/24,L$9&lt;14/24)</formula>
    </cfRule>
    <cfRule type="expression" dxfId="8562" priority="328">
      <formula>L$9&lt;8/24</formula>
    </cfRule>
  </conditionalFormatting>
  <conditionalFormatting sqref="Z30:AF30">
    <cfRule type="expression" dxfId="8561" priority="317">
      <formula>Z$9&gt;=20/24</formula>
    </cfRule>
    <cfRule type="expression" dxfId="8560" priority="318">
      <formula>AND(Z$9&gt;=14/24,Z$9&lt;20/24)</formula>
    </cfRule>
    <cfRule type="expression" dxfId="8559" priority="319">
      <formula>AND(Z$9&gt;=8/24,Z$9&lt;14/24)</formula>
    </cfRule>
    <cfRule type="expression" dxfId="8558" priority="320">
      <formula>Z$9&lt;8/24</formula>
    </cfRule>
  </conditionalFormatting>
  <conditionalFormatting sqref="R36:Z36">
    <cfRule type="expression" dxfId="8557" priority="313">
      <formula>R$9&gt;=20/24</formula>
    </cfRule>
    <cfRule type="expression" dxfId="8556" priority="314">
      <formula>AND(R$9&gt;=14/24,R$9&lt;20/24)</formula>
    </cfRule>
    <cfRule type="expression" dxfId="8555" priority="315">
      <formula>AND(R$9&gt;=8/24,R$9&lt;14/24)</formula>
    </cfRule>
    <cfRule type="expression" dxfId="8554" priority="316">
      <formula>R$9&lt;8/24</formula>
    </cfRule>
  </conditionalFormatting>
  <conditionalFormatting sqref="R54 T54:Z54">
    <cfRule type="expression" dxfId="8553" priority="309">
      <formula>R$9&gt;=20/24</formula>
    </cfRule>
    <cfRule type="expression" dxfId="8552" priority="310">
      <formula>AND(R$9&gt;=14/24,R$9&lt;20/24)</formula>
    </cfRule>
    <cfRule type="expression" dxfId="8551" priority="311">
      <formula>AND(R$9&gt;=8/24,R$9&lt;14/24)</formula>
    </cfRule>
    <cfRule type="expression" dxfId="8550" priority="312">
      <formula>R$9&lt;8/24</formula>
    </cfRule>
  </conditionalFormatting>
  <conditionalFormatting sqref="R78:Z78">
    <cfRule type="expression" dxfId="8549" priority="305">
      <formula>R$9&gt;=20/24</formula>
    </cfRule>
    <cfRule type="expression" dxfId="8548" priority="306">
      <formula>AND(R$9&gt;=14/24,R$9&lt;20/24)</formula>
    </cfRule>
    <cfRule type="expression" dxfId="8547" priority="307">
      <formula>AND(R$9&gt;=8/24,R$9&lt;14/24)</formula>
    </cfRule>
    <cfRule type="expression" dxfId="8546" priority="308">
      <formula>R$9&lt;8/24</formula>
    </cfRule>
  </conditionalFormatting>
  <conditionalFormatting sqref="T81:Z81">
    <cfRule type="expression" dxfId="8545" priority="301">
      <formula>T$9&gt;=20/24</formula>
    </cfRule>
    <cfRule type="expression" dxfId="8544" priority="302">
      <formula>AND(T$9&gt;=14/24,T$9&lt;20/24)</formula>
    </cfRule>
    <cfRule type="expression" dxfId="8543" priority="303">
      <formula>AND(T$9&gt;=8/24,T$9&lt;14/24)</formula>
    </cfRule>
    <cfRule type="expression" dxfId="8542" priority="304">
      <formula>T$9&lt;8/24</formula>
    </cfRule>
  </conditionalFormatting>
  <conditionalFormatting sqref="R34:AD34">
    <cfRule type="expression" dxfId="8541" priority="281">
      <formula>R$9&gt;=20/24</formula>
    </cfRule>
    <cfRule type="expression" dxfId="8540" priority="282">
      <formula>AND(R$9&gt;=14/24,R$9&lt;20/24)</formula>
    </cfRule>
    <cfRule type="expression" dxfId="8539" priority="283">
      <formula>AND(R$9&gt;=8/24,R$9&lt;14/24)</formula>
    </cfRule>
    <cfRule type="expression" dxfId="8538" priority="284">
      <formula>R$9&lt;8/24</formula>
    </cfRule>
  </conditionalFormatting>
  <conditionalFormatting sqref="Z32:AF32">
    <cfRule type="expression" dxfId="8537" priority="277">
      <formula>Z$9&gt;=20/24</formula>
    </cfRule>
    <cfRule type="expression" dxfId="8536" priority="278">
      <formula>AND(Z$9&gt;=14/24,Z$9&lt;20/24)</formula>
    </cfRule>
    <cfRule type="expression" dxfId="8535" priority="279">
      <formula>AND(Z$9&gt;=8/24,Z$9&lt;14/24)</formula>
    </cfRule>
    <cfRule type="expression" dxfId="8534" priority="280">
      <formula>Z$9&lt;8/24</formula>
    </cfRule>
  </conditionalFormatting>
  <conditionalFormatting sqref="R39:V40 W40:X40 U39:X39 R42:Z42 R44:Z45 Z43 AA42:AF45">
    <cfRule type="expression" dxfId="8533" priority="273">
      <formula>R$9&gt;=20/24</formula>
    </cfRule>
    <cfRule type="expression" dxfId="8532" priority="274">
      <formula>AND(R$9&gt;=14/24,R$9&lt;20/24)</formula>
    </cfRule>
    <cfRule type="expression" dxfId="8531" priority="275">
      <formula>AND(R$9&gt;=8/24,R$9&lt;14/24)</formula>
    </cfRule>
    <cfRule type="expression" dxfId="8530" priority="276">
      <formula>R$9&lt;8/24</formula>
    </cfRule>
  </conditionalFormatting>
  <conditionalFormatting sqref="R46:AF46">
    <cfRule type="expression" dxfId="8529" priority="269">
      <formula>R$9&gt;=20/24</formula>
    </cfRule>
    <cfRule type="expression" dxfId="8528" priority="270">
      <formula>AND(R$9&gt;=14/24,R$9&lt;20/24)</formula>
    </cfRule>
    <cfRule type="expression" dxfId="8527" priority="271">
      <formula>AND(R$9&gt;=8/24,R$9&lt;14/24)</formula>
    </cfRule>
    <cfRule type="expression" dxfId="8526" priority="272">
      <formula>R$9&lt;8/24</formula>
    </cfRule>
  </conditionalFormatting>
  <conditionalFormatting sqref="R47:AF47">
    <cfRule type="expression" dxfId="8525" priority="265">
      <formula>R$9&gt;=20/24</formula>
    </cfRule>
    <cfRule type="expression" dxfId="8524" priority="266">
      <formula>AND(R$9&gt;=14/24,R$9&lt;20/24)</formula>
    </cfRule>
    <cfRule type="expression" dxfId="8523" priority="267">
      <formula>AND(R$9&gt;=8/24,R$9&lt;14/24)</formula>
    </cfRule>
    <cfRule type="expression" dxfId="8522" priority="268">
      <formula>R$9&lt;8/24</formula>
    </cfRule>
  </conditionalFormatting>
  <conditionalFormatting sqref="R57:R64 V57:Z64 AA58:AF64">
    <cfRule type="expression" dxfId="8521" priority="261">
      <formula>R$9&gt;=20/24</formula>
    </cfRule>
    <cfRule type="expression" dxfId="8520" priority="262">
      <formula>AND(R$9&gt;=14/24,R$9&lt;20/24)</formula>
    </cfRule>
    <cfRule type="expression" dxfId="8519" priority="263">
      <formula>AND(R$9&gt;=8/24,R$9&lt;14/24)</formula>
    </cfRule>
    <cfRule type="expression" dxfId="8518" priority="264">
      <formula>R$9&lt;8/24</formula>
    </cfRule>
  </conditionalFormatting>
  <conditionalFormatting sqref="AA91:AF94">
    <cfRule type="expression" dxfId="8517" priority="257">
      <formula>AA$9&gt;=20/24</formula>
    </cfRule>
    <cfRule type="expression" dxfId="8516" priority="258">
      <formula>AND(AA$9&gt;=14/24,AA$9&lt;20/24)</formula>
    </cfRule>
    <cfRule type="expression" dxfId="8515" priority="259">
      <formula>AND(AA$9&gt;=8/24,AA$9&lt;14/24)</formula>
    </cfRule>
    <cfRule type="expression" dxfId="8514" priority="260">
      <formula>AA$9&lt;8/24</formula>
    </cfRule>
  </conditionalFormatting>
  <conditionalFormatting sqref="C59:H59 I59:Q64">
    <cfRule type="expression" dxfId="8513" priority="253">
      <formula>C$9&gt;=20/24</formula>
    </cfRule>
    <cfRule type="expression" dxfId="8512" priority="254">
      <formula>AND(C$9&gt;=14/24,C$9&lt;20/24)</formula>
    </cfRule>
    <cfRule type="expression" dxfId="8511" priority="255">
      <formula>AND(C$9&gt;=8/24,C$9&lt;14/24)</formula>
    </cfRule>
    <cfRule type="expression" dxfId="8510" priority="256">
      <formula>C$9&lt;8/24</formula>
    </cfRule>
  </conditionalFormatting>
  <conditionalFormatting sqref="T91:Z94">
    <cfRule type="expression" dxfId="8509" priority="249">
      <formula>T$9&gt;=20/24</formula>
    </cfRule>
    <cfRule type="expression" dxfId="8508" priority="250">
      <formula>AND(T$9&gt;=14/24,T$9&lt;20/24)</formula>
    </cfRule>
    <cfRule type="expression" dxfId="8507" priority="251">
      <formula>AND(T$9&gt;=8/24,T$9&lt;14/24)</formula>
    </cfRule>
    <cfRule type="expression" dxfId="8506" priority="252">
      <formula>T$9&lt;8/24</formula>
    </cfRule>
  </conditionalFormatting>
  <conditionalFormatting sqref="AG48 B49 C36:D36 D18:K18 E42:K47 E36:K40 R42:Z42 U18:Y18 U28:Y28 R44:Z47 Z43 B35:AF35 C48:AF49 B53:AF53 C33:AF34 E50:AF52 Z15:AF30 Z32:AF32 R11:AF13 AA42:AF47 R36:AF40">
    <cfRule type="expression" dxfId="8505" priority="248">
      <formula>B11&gt;$AG11</formula>
    </cfRule>
  </conditionalFormatting>
  <conditionalFormatting sqref="A96:A152 A81:A94 A11:A13 A15:A30 A42:A69 A77:A79 A71:A75 A32:A40 A165:A196">
    <cfRule type="expression" dxfId="8504" priority="247">
      <formula>$AH11=0</formula>
    </cfRule>
  </conditionalFormatting>
  <conditionalFormatting sqref="AA95:AF95">
    <cfRule type="expression" dxfId="8503" priority="243">
      <formula>AA$9&gt;=20/24</formula>
    </cfRule>
    <cfRule type="expression" dxfId="8502" priority="244">
      <formula>AND(AA$9&gt;=14/24,AA$9&lt;20/24)</formula>
    </cfRule>
    <cfRule type="expression" dxfId="8501" priority="245">
      <formula>AND(AA$9&gt;=8/24,AA$9&lt;14/24)</formula>
    </cfRule>
    <cfRule type="expression" dxfId="8500" priority="246">
      <formula>AA$9&lt;8/24</formula>
    </cfRule>
  </conditionalFormatting>
  <conditionalFormatting sqref="T95:Z95">
    <cfRule type="expression" dxfId="8499" priority="239">
      <formula>T$9&gt;=20/24</formula>
    </cfRule>
    <cfRule type="expression" dxfId="8498" priority="240">
      <formula>AND(T$9&gt;=14/24,T$9&lt;20/24)</formula>
    </cfRule>
    <cfRule type="expression" dxfId="8497" priority="241">
      <formula>AND(T$9&gt;=8/24,T$9&lt;14/24)</formula>
    </cfRule>
    <cfRule type="expression" dxfId="8496" priority="242">
      <formula>T$9&lt;8/24</formula>
    </cfRule>
  </conditionalFormatting>
  <conditionalFormatting sqref="A95">
    <cfRule type="expression" dxfId="8495" priority="238">
      <formula>$AH95=0</formula>
    </cfRule>
  </conditionalFormatting>
  <conditionalFormatting sqref="C33:AF33">
    <cfRule type="expression" dxfId="8494" priority="234">
      <formula>C$9&gt;=20/24</formula>
    </cfRule>
    <cfRule type="expression" dxfId="8493" priority="235">
      <formula>AND(C$9&gt;=14/24,C$9&lt;20/24)</formula>
    </cfRule>
    <cfRule type="expression" dxfId="8492" priority="236">
      <formula>AND(C$9&gt;=8/24,C$9&lt;14/24)</formula>
    </cfRule>
    <cfRule type="expression" dxfId="8491" priority="237">
      <formula>C$9&lt;8/24</formula>
    </cfRule>
  </conditionalFormatting>
  <conditionalFormatting sqref="R33:AF33">
    <cfRule type="expression" dxfId="8490" priority="230">
      <formula>R$9&gt;=20/24</formula>
    </cfRule>
    <cfRule type="expression" dxfId="8489" priority="231">
      <formula>AND(R$9&gt;=14/24,R$9&lt;20/24)</formula>
    </cfRule>
    <cfRule type="expression" dxfId="8488" priority="232">
      <formula>AND(R$9&gt;=8/24,R$9&lt;14/24)</formula>
    </cfRule>
    <cfRule type="expression" dxfId="8487" priority="233">
      <formula>R$9&lt;8/24</formula>
    </cfRule>
  </conditionalFormatting>
  <conditionalFormatting sqref="AL3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Z31:AF31">
    <cfRule type="expression" dxfId="8486" priority="213">
      <formula>Z$9&gt;=20/24</formula>
    </cfRule>
    <cfRule type="expression" dxfId="8485" priority="214">
      <formula>AND(Z$9&gt;=14/24,Z$9&lt;20/24)</formula>
    </cfRule>
    <cfRule type="expression" dxfId="8484" priority="215">
      <formula>AND(Z$9&gt;=8/24,Z$9&lt;14/24)</formula>
    </cfRule>
    <cfRule type="expression" dxfId="8483" priority="216">
      <formula>Z$9&lt;8/24</formula>
    </cfRule>
  </conditionalFormatting>
  <conditionalFormatting sqref="Z31:AF31">
    <cfRule type="expression" dxfId="8482" priority="204">
      <formula>Z31&gt;$AG31</formula>
    </cfRule>
  </conditionalFormatting>
  <conditionalFormatting sqref="A31">
    <cfRule type="expression" dxfId="8481" priority="203">
      <formula>$AH31=0</formula>
    </cfRule>
  </conditionalFormatting>
  <conditionalFormatting sqref="B80:AF80">
    <cfRule type="expression" dxfId="8480" priority="199">
      <formula>B$9&gt;=20/24</formula>
    </cfRule>
    <cfRule type="expression" dxfId="8479" priority="200">
      <formula>AND(B$9&gt;=14/24,B$9&lt;20/24)</formula>
    </cfRule>
    <cfRule type="expression" dxfId="8478" priority="201">
      <formula>AND(B$9&gt;=8/24,B$9&lt;14/24)</formula>
    </cfRule>
    <cfRule type="expression" dxfId="8477" priority="202">
      <formula>B$9&lt;8/24</formula>
    </cfRule>
  </conditionalFormatting>
  <conditionalFormatting sqref="A80">
    <cfRule type="expression" dxfId="8476" priority="198">
      <formula>$AH80=0</formula>
    </cfRule>
  </conditionalFormatting>
  <conditionalFormatting sqref="Z14:AF14">
    <cfRule type="expression" dxfId="8475" priority="194">
      <formula>Z$9&gt;=20/24</formula>
    </cfRule>
    <cfRule type="expression" dxfId="8474" priority="195">
      <formula>AND(Z$9&gt;=14/24,Z$9&lt;20/24)</formula>
    </cfRule>
    <cfRule type="expression" dxfId="8473" priority="196">
      <formula>AND(Z$9&gt;=8/24,Z$9&lt;14/24)</formula>
    </cfRule>
    <cfRule type="expression" dxfId="8472" priority="197">
      <formula>Z$9&lt;8/24</formula>
    </cfRule>
  </conditionalFormatting>
  <conditionalFormatting sqref="R14:Y14">
    <cfRule type="expression" dxfId="8471" priority="186">
      <formula>R$9&gt;=20/24</formula>
    </cfRule>
    <cfRule type="expression" dxfId="8470" priority="187">
      <formula>AND(R$9&gt;=14/24,R$9&lt;20/24)</formula>
    </cfRule>
    <cfRule type="expression" dxfId="8469" priority="188">
      <formula>AND(R$9&gt;=8/24,R$9&lt;14/24)</formula>
    </cfRule>
    <cfRule type="expression" dxfId="8468" priority="189">
      <formula>R$9&lt;8/24</formula>
    </cfRule>
  </conditionalFormatting>
  <conditionalFormatting sqref="R14:AF14">
    <cfRule type="expression" dxfId="8467" priority="185">
      <formula>R14&gt;$AG14</formula>
    </cfRule>
  </conditionalFormatting>
  <conditionalFormatting sqref="A14">
    <cfRule type="expression" dxfId="8466" priority="184">
      <formula>$AH14=0</formula>
    </cfRule>
  </conditionalFormatting>
  <conditionalFormatting sqref="A159:A164">
    <cfRule type="expression" dxfId="8465" priority="183">
      <formula>$AH159=0</formula>
    </cfRule>
  </conditionalFormatting>
  <conditionalFormatting sqref="A153:A158">
    <cfRule type="expression" dxfId="8464" priority="182">
      <formula>$AH153=0</formula>
    </cfRule>
  </conditionalFormatting>
  <conditionalFormatting sqref="Y41:AF41">
    <cfRule type="expression" dxfId="8463" priority="178">
      <formula>Y$9&gt;=20/24</formula>
    </cfRule>
    <cfRule type="expression" dxfId="8462" priority="179">
      <formula>AND(Y$9&gt;=14/24,Y$9&lt;20/24)</formula>
    </cfRule>
    <cfRule type="expression" dxfId="8461" priority="180">
      <formula>AND(Y$9&gt;=8/24,Y$9&lt;14/24)</formula>
    </cfRule>
    <cfRule type="expression" dxfId="8460" priority="181">
      <formula>Y$9&lt;8/24</formula>
    </cfRule>
  </conditionalFormatting>
  <conditionalFormatting sqref="R41:X41">
    <cfRule type="expression" dxfId="8459" priority="170">
      <formula>R$9&gt;=20/24</formula>
    </cfRule>
    <cfRule type="expression" dxfId="8458" priority="171">
      <formula>AND(R$9&gt;=14/24,R$9&lt;20/24)</formula>
    </cfRule>
    <cfRule type="expression" dxfId="8457" priority="172">
      <formula>AND(R$9&gt;=8/24,R$9&lt;14/24)</formula>
    </cfRule>
    <cfRule type="expression" dxfId="8456" priority="173">
      <formula>R$9&lt;8/24</formula>
    </cfRule>
  </conditionalFormatting>
  <conditionalFormatting sqref="E41:K41 R41:AF41">
    <cfRule type="expression" dxfId="8455" priority="169">
      <formula>E41&gt;$AG41</formula>
    </cfRule>
  </conditionalFormatting>
  <conditionalFormatting sqref="A41">
    <cfRule type="expression" dxfId="8454" priority="168">
      <formula>$AH41=0</formula>
    </cfRule>
  </conditionalFormatting>
  <conditionalFormatting sqref="C76:AF76">
    <cfRule type="expression" dxfId="8453" priority="164">
      <formula>C$9&gt;=20/24</formula>
    </cfRule>
    <cfRule type="expression" dxfId="8452" priority="165">
      <formula>AND(C$9&gt;=14/24,C$9&lt;20/24)</formula>
    </cfRule>
    <cfRule type="expression" dxfId="8451" priority="166">
      <formula>AND(C$9&gt;=8/24,C$9&lt;14/24)</formula>
    </cfRule>
    <cfRule type="expression" dxfId="8450" priority="167">
      <formula>C$9&lt;8/24</formula>
    </cfRule>
  </conditionalFormatting>
  <conditionalFormatting sqref="A76">
    <cfRule type="expression" dxfId="8449" priority="163">
      <formula>$AH76=0</formula>
    </cfRule>
  </conditionalFormatting>
  <conditionalFormatting sqref="C70:AG70">
    <cfRule type="expression" dxfId="8448" priority="159">
      <formula>C$9&gt;=20/24</formula>
    </cfRule>
    <cfRule type="expression" dxfId="8447" priority="160">
      <formula>AND(C$9&gt;=14/24,C$9&lt;20/24)</formula>
    </cfRule>
    <cfRule type="expression" dxfId="8446" priority="161">
      <formula>AND(C$9&gt;=8/24,C$9&lt;14/24)</formula>
    </cfRule>
    <cfRule type="expression" dxfId="8445" priority="162">
      <formula>C$9&lt;8/24</formula>
    </cfRule>
  </conditionalFormatting>
  <conditionalFormatting sqref="A70">
    <cfRule type="expression" dxfId="8444" priority="158">
      <formula>$AH70=0</formula>
    </cfRule>
  </conditionalFormatting>
  <conditionalFormatting sqref="AL31:AL32 AL7:AL29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S55:S56">
    <cfRule type="expression" dxfId="8443" priority="154">
      <formula>S$9&gt;=20/24</formula>
    </cfRule>
    <cfRule type="expression" dxfId="8442" priority="155">
      <formula>AND(S$9&gt;=14/24,S$9&lt;20/24)</formula>
    </cfRule>
    <cfRule type="expression" dxfId="8441" priority="156">
      <formula>AND(S$9&gt;=8/24,S$9&lt;14/24)</formula>
    </cfRule>
    <cfRule type="expression" dxfId="8440" priority="157">
      <formula>S$9&lt;8/24</formula>
    </cfRule>
  </conditionalFormatting>
  <conditionalFormatting sqref="S54">
    <cfRule type="expression" dxfId="8439" priority="150">
      <formula>S$9&gt;=20/24</formula>
    </cfRule>
    <cfRule type="expression" dxfId="8438" priority="151">
      <formula>AND(S$9&gt;=14/24,S$9&lt;20/24)</formula>
    </cfRule>
    <cfRule type="expression" dxfId="8437" priority="152">
      <formula>AND(S$9&gt;=8/24,S$9&lt;14/24)</formula>
    </cfRule>
    <cfRule type="expression" dxfId="8436" priority="153">
      <formula>S$9&lt;8/24</formula>
    </cfRule>
  </conditionalFormatting>
  <conditionalFormatting sqref="S57:U64">
    <cfRule type="expression" dxfId="8435" priority="146">
      <formula>S$9&gt;=20/24</formula>
    </cfRule>
    <cfRule type="expression" dxfId="8434" priority="147">
      <formula>AND(S$9&gt;=14/24,S$9&lt;20/24)</formula>
    </cfRule>
    <cfRule type="expression" dxfId="8433" priority="148">
      <formula>AND(S$9&gt;=8/24,S$9&lt;14/24)</formula>
    </cfRule>
    <cfRule type="expression" dxfId="8432" priority="149">
      <formula>S$9&lt;8/24</formula>
    </cfRule>
  </conditionalFormatting>
  <conditionalFormatting sqref="S82:T88 U84:V88">
    <cfRule type="expression" dxfId="8431" priority="142">
      <formula>S$9&gt;=20/24</formula>
    </cfRule>
    <cfRule type="expression" dxfId="8430" priority="143">
      <formula>AND(S$9&gt;=14/24,S$9&lt;20/24)</formula>
    </cfRule>
    <cfRule type="expression" dxfId="8429" priority="144">
      <formula>AND(S$9&gt;=8/24,S$9&lt;14/24)</formula>
    </cfRule>
    <cfRule type="expression" dxfId="8428" priority="145">
      <formula>S$9&lt;8/24</formula>
    </cfRule>
  </conditionalFormatting>
  <conditionalFormatting sqref="S81">
    <cfRule type="expression" dxfId="8427" priority="138">
      <formula>S$9&gt;=20/24</formula>
    </cfRule>
    <cfRule type="expression" dxfId="8426" priority="139">
      <formula>AND(S$9&gt;=14/24,S$9&lt;20/24)</formula>
    </cfRule>
    <cfRule type="expression" dxfId="8425" priority="140">
      <formula>AND(S$9&gt;=8/24,S$9&lt;14/24)</formula>
    </cfRule>
    <cfRule type="expression" dxfId="8424" priority="141">
      <formula>S$9&lt;8/24</formula>
    </cfRule>
  </conditionalFormatting>
  <conditionalFormatting sqref="C81:Q88 R82:R88">
    <cfRule type="expression" dxfId="8423" priority="134">
      <formula>C$9&gt;=20/24</formula>
    </cfRule>
    <cfRule type="expression" dxfId="8422" priority="135">
      <formula>AND(C$9&gt;=14/24,C$9&lt;20/24)</formula>
    </cfRule>
    <cfRule type="expression" dxfId="8421" priority="136">
      <formula>AND(C$9&gt;=8/24,C$9&lt;14/24)</formula>
    </cfRule>
    <cfRule type="expression" dxfId="8420" priority="137">
      <formula>C$9&lt;8/24</formula>
    </cfRule>
  </conditionalFormatting>
  <conditionalFormatting sqref="R81">
    <cfRule type="expression" dxfId="8419" priority="130">
      <formula>R$9&gt;=20/24</formula>
    </cfRule>
    <cfRule type="expression" dxfId="8418" priority="131">
      <formula>AND(R$9&gt;=14/24,R$9&lt;20/24)</formula>
    </cfRule>
    <cfRule type="expression" dxfId="8417" priority="132">
      <formula>AND(R$9&gt;=8/24,R$9&lt;14/24)</formula>
    </cfRule>
    <cfRule type="expression" dxfId="8416" priority="133">
      <formula>R$9&lt;8/24</formula>
    </cfRule>
  </conditionalFormatting>
  <conditionalFormatting sqref="S91:S94">
    <cfRule type="expression" dxfId="8415" priority="126">
      <formula>S$9&gt;=20/24</formula>
    </cfRule>
    <cfRule type="expression" dxfId="8414" priority="127">
      <formula>AND(S$9&gt;=14/24,S$9&lt;20/24)</formula>
    </cfRule>
    <cfRule type="expression" dxfId="8413" priority="128">
      <formula>AND(S$9&gt;=8/24,S$9&lt;14/24)</formula>
    </cfRule>
    <cfRule type="expression" dxfId="8412" priority="129">
      <formula>S$9&lt;8/24</formula>
    </cfRule>
  </conditionalFormatting>
  <conditionalFormatting sqref="S95">
    <cfRule type="expression" dxfId="8411" priority="122">
      <formula>S$9&gt;=20/24</formula>
    </cfRule>
    <cfRule type="expression" dxfId="8410" priority="123">
      <formula>AND(S$9&gt;=14/24,S$9&lt;20/24)</formula>
    </cfRule>
    <cfRule type="expression" dxfId="8409" priority="124">
      <formula>AND(S$9&gt;=8/24,S$9&lt;14/24)</formula>
    </cfRule>
    <cfRule type="expression" dxfId="8408" priority="125">
      <formula>S$9&lt;8/24</formula>
    </cfRule>
  </conditionalFormatting>
  <conditionalFormatting sqref="C92:L94 C91:E91">
    <cfRule type="expression" dxfId="8407" priority="118">
      <formula>C$9&gt;=20/24</formula>
    </cfRule>
    <cfRule type="expression" dxfId="8406" priority="119">
      <formula>AND(C$9&gt;=14/24,C$9&lt;20/24)</formula>
    </cfRule>
    <cfRule type="expression" dxfId="8405" priority="120">
      <formula>AND(C$9&gt;=8/24,C$9&lt;14/24)</formula>
    </cfRule>
    <cfRule type="expression" dxfId="8404" priority="121">
      <formula>C$9&lt;8/24</formula>
    </cfRule>
  </conditionalFormatting>
  <conditionalFormatting sqref="M92:Q94 N91:Q91">
    <cfRule type="expression" dxfId="8403" priority="114">
      <formula>M$9&gt;=20/24</formula>
    </cfRule>
    <cfRule type="expression" dxfId="8402" priority="115">
      <formula>AND(M$9&gt;=14/24,M$9&lt;20/24)</formula>
    </cfRule>
    <cfRule type="expression" dxfId="8401" priority="116">
      <formula>AND(M$9&gt;=8/24,M$9&lt;14/24)</formula>
    </cfRule>
    <cfRule type="expression" dxfId="8400" priority="117">
      <formula>M$9&lt;8/24</formula>
    </cfRule>
  </conditionalFormatting>
  <conditionalFormatting sqref="R91:R94">
    <cfRule type="expression" dxfId="8399" priority="110">
      <formula>R$9&gt;=20/24</formula>
    </cfRule>
    <cfRule type="expression" dxfId="8398" priority="111">
      <formula>AND(R$9&gt;=14/24,R$9&lt;20/24)</formula>
    </cfRule>
    <cfRule type="expression" dxfId="8397" priority="112">
      <formula>AND(R$9&gt;=8/24,R$9&lt;14/24)</formula>
    </cfRule>
    <cfRule type="expression" dxfId="8396" priority="113">
      <formula>R$9&lt;8/24</formula>
    </cfRule>
  </conditionalFormatting>
  <conditionalFormatting sqref="C95:L95">
    <cfRule type="expression" dxfId="8395" priority="106">
      <formula>C$9&gt;=20/24</formula>
    </cfRule>
    <cfRule type="expression" dxfId="8394" priority="107">
      <formula>AND(C$9&gt;=14/24,C$9&lt;20/24)</formula>
    </cfRule>
    <cfRule type="expression" dxfId="8393" priority="108">
      <formula>AND(C$9&gt;=8/24,C$9&lt;14/24)</formula>
    </cfRule>
    <cfRule type="expression" dxfId="8392" priority="109">
      <formula>C$9&lt;8/24</formula>
    </cfRule>
  </conditionalFormatting>
  <conditionalFormatting sqref="M95:Q95">
    <cfRule type="expression" dxfId="8391" priority="102">
      <formula>M$9&gt;=20/24</formula>
    </cfRule>
    <cfRule type="expression" dxfId="8390" priority="103">
      <formula>AND(M$9&gt;=14/24,M$9&lt;20/24)</formula>
    </cfRule>
    <cfRule type="expression" dxfId="8389" priority="104">
      <formula>AND(M$9&gt;=8/24,M$9&lt;14/24)</formula>
    </cfRule>
    <cfRule type="expression" dxfId="8388" priority="105">
      <formula>M$9&lt;8/24</formula>
    </cfRule>
  </conditionalFormatting>
  <conditionalFormatting sqref="R95">
    <cfRule type="expression" dxfId="8387" priority="98">
      <formula>R$9&gt;=20/24</formula>
    </cfRule>
    <cfRule type="expression" dxfId="8386" priority="99">
      <formula>AND(R$9&gt;=14/24,R$9&lt;20/24)</formula>
    </cfRule>
    <cfRule type="expression" dxfId="8385" priority="100">
      <formula>AND(R$9&gt;=8/24,R$9&lt;14/24)</formula>
    </cfRule>
    <cfRule type="expression" dxfId="8384" priority="101">
      <formula>R$9&lt;8/24</formula>
    </cfRule>
  </conditionalFormatting>
  <conditionalFormatting sqref="L91:M91">
    <cfRule type="expression" dxfId="8383" priority="94">
      <formula>L$9&gt;=20/24</formula>
    </cfRule>
    <cfRule type="expression" dxfId="8382" priority="95">
      <formula>AND(L$9&gt;=14/24,L$9&lt;20/24)</formula>
    </cfRule>
    <cfRule type="expression" dxfId="8381" priority="96">
      <formula>AND(L$9&gt;=8/24,L$9&lt;14/24)</formula>
    </cfRule>
    <cfRule type="expression" dxfId="8380" priority="97">
      <formula>L$9&lt;8/24</formula>
    </cfRule>
  </conditionalFormatting>
  <conditionalFormatting sqref="F91:K91">
    <cfRule type="expression" dxfId="8379" priority="90">
      <formula>F$9&gt;=20/24</formula>
    </cfRule>
    <cfRule type="expression" dxfId="8378" priority="91">
      <formula>AND(F$9&gt;=14/24,F$9&lt;20/24)</formula>
    </cfRule>
    <cfRule type="expression" dxfId="8377" priority="92">
      <formula>AND(F$9&gt;=8/24,F$9&lt;14/24)</formula>
    </cfRule>
    <cfRule type="expression" dxfId="8376" priority="93">
      <formula>F$9&lt;8/24</formula>
    </cfRule>
  </conditionalFormatting>
  <conditionalFormatting sqref="S91:T91">
    <cfRule type="expression" dxfId="8375" priority="86">
      <formula>S$9&gt;=20/24</formula>
    </cfRule>
    <cfRule type="expression" dxfId="8374" priority="87">
      <formula>AND(S$9&gt;=14/24,S$9&lt;20/24)</formula>
    </cfRule>
    <cfRule type="expression" dxfId="8373" priority="88">
      <formula>AND(S$9&gt;=8/24,S$9&lt;14/24)</formula>
    </cfRule>
    <cfRule type="expression" dxfId="8372" priority="89">
      <formula>S$9&lt;8/24</formula>
    </cfRule>
  </conditionalFormatting>
  <conditionalFormatting sqref="M91:R91">
    <cfRule type="expression" dxfId="8371" priority="82">
      <formula>M$9&gt;=20/24</formula>
    </cfRule>
    <cfRule type="expression" dxfId="8370" priority="83">
      <formula>AND(M$9&gt;=14/24,M$9&lt;20/24)</formula>
    </cfRule>
    <cfRule type="expression" dxfId="8369" priority="84">
      <formula>AND(M$9&gt;=8/24,M$9&lt;14/24)</formula>
    </cfRule>
    <cfRule type="expression" dxfId="8368" priority="85">
      <formula>M$9&lt;8/24</formula>
    </cfRule>
  </conditionalFormatting>
  <conditionalFormatting sqref="B81:B88 B66:B69 B77:B78 B71:B75 B54:B57 B50:D52">
    <cfRule type="expression" dxfId="8367" priority="78">
      <formula>B$9&gt;=20/24</formula>
    </cfRule>
    <cfRule type="expression" dxfId="8366" priority="79">
      <formula>AND(B$9&gt;=14/24,B$9&lt;20/24)</formula>
    </cfRule>
    <cfRule type="expression" dxfId="8365" priority="80">
      <formula>AND(B$9&gt;=8/24,B$9&lt;14/24)</formula>
    </cfRule>
    <cfRule type="expression" dxfId="8364" priority="81">
      <formula>B$9&lt;8/24</formula>
    </cfRule>
  </conditionalFormatting>
  <conditionalFormatting sqref="B58:B64 C60:H64">
    <cfRule type="expression" dxfId="8363" priority="74">
      <formula>B$9&gt;=20/24</formula>
    </cfRule>
    <cfRule type="expression" dxfId="8362" priority="75">
      <formula>AND(B$9&gt;=14/24,B$9&lt;20/24)</formula>
    </cfRule>
    <cfRule type="expression" dxfId="8361" priority="76">
      <formula>AND(B$9&gt;=8/24,B$9&lt;14/24)</formula>
    </cfRule>
    <cfRule type="expression" dxfId="8360" priority="77">
      <formula>B$9&lt;8/24</formula>
    </cfRule>
  </conditionalFormatting>
  <conditionalFormatting sqref="B91:B94">
    <cfRule type="expression" dxfId="8359" priority="70">
      <formula>B$9&gt;=20/24</formula>
    </cfRule>
    <cfRule type="expression" dxfId="8358" priority="71">
      <formula>AND(B$9&gt;=14/24,B$9&lt;20/24)</formula>
    </cfRule>
    <cfRule type="expression" dxfId="8357" priority="72">
      <formula>AND(B$9&gt;=8/24,B$9&lt;14/24)</formula>
    </cfRule>
    <cfRule type="expression" dxfId="8356" priority="73">
      <formula>B$9&lt;8/24</formula>
    </cfRule>
  </conditionalFormatting>
  <conditionalFormatting sqref="B32:B34 B42:B48 B36:B40 B15:C30 C42:D47 C37:D40 B50:D52 D15:K17 B11:K13 D19:K30 C32:K32">
    <cfRule type="expression" dxfId="8355" priority="69">
      <formula>B11&gt;$AG11</formula>
    </cfRule>
  </conditionalFormatting>
  <conditionalFormatting sqref="B95">
    <cfRule type="expression" dxfId="8354" priority="65">
      <formula>B$9&gt;=20/24</formula>
    </cfRule>
    <cfRule type="expression" dxfId="8353" priority="66">
      <formula>AND(B$9&gt;=14/24,B$9&lt;20/24)</formula>
    </cfRule>
    <cfRule type="expression" dxfId="8352" priority="67">
      <formula>AND(B$9&gt;=8/24,B$9&lt;14/24)</formula>
    </cfRule>
    <cfRule type="expression" dxfId="8351" priority="68">
      <formula>B$9&lt;8/24</formula>
    </cfRule>
  </conditionalFormatting>
  <conditionalFormatting sqref="B33">
    <cfRule type="expression" dxfId="8350" priority="61">
      <formula>B$9&gt;=20/24</formula>
    </cfRule>
    <cfRule type="expression" dxfId="8349" priority="62">
      <formula>AND(B$9&gt;=14/24,B$9&lt;20/24)</formula>
    </cfRule>
    <cfRule type="expression" dxfId="8348" priority="63">
      <formula>AND(B$9&gt;=8/24,B$9&lt;14/24)</formula>
    </cfRule>
    <cfRule type="expression" dxfId="8347" priority="64">
      <formula>B$9&lt;8/24</formula>
    </cfRule>
  </conditionalFormatting>
  <conditionalFormatting sqref="B33">
    <cfRule type="expression" dxfId="8346" priority="57">
      <formula>B$9&gt;=20/24</formula>
    </cfRule>
    <cfRule type="expression" dxfId="8345" priority="58">
      <formula>AND(B$9&gt;=14/24,B$9&lt;20/24)</formula>
    </cfRule>
    <cfRule type="expression" dxfId="8344" priority="59">
      <formula>AND(B$9&gt;=8/24,B$9&lt;14/24)</formula>
    </cfRule>
    <cfRule type="expression" dxfId="8343" priority="60">
      <formula>B$9&lt;8/24</formula>
    </cfRule>
  </conditionalFormatting>
  <conditionalFormatting sqref="B31:K31">
    <cfRule type="expression" dxfId="8342" priority="56">
      <formula>B31&gt;$AG31</formula>
    </cfRule>
  </conditionalFormatting>
  <conditionalFormatting sqref="L46:Q46">
    <cfRule type="expression" dxfId="8341" priority="11">
      <formula>L$9&gt;=20/24</formula>
    </cfRule>
    <cfRule type="expression" dxfId="8340" priority="12">
      <formula>AND(L$9&gt;=14/24,L$9&lt;20/24)</formula>
    </cfRule>
    <cfRule type="expression" dxfId="8339" priority="13">
      <formula>AND(L$9&gt;=8/24,L$9&lt;14/24)</formula>
    </cfRule>
    <cfRule type="expression" dxfId="8338" priority="14">
      <formula>L$9&lt;8/24</formula>
    </cfRule>
  </conditionalFormatting>
  <conditionalFormatting sqref="B14:K14">
    <cfRule type="expression" dxfId="8337" priority="51">
      <formula>B14&gt;$AG14</formula>
    </cfRule>
  </conditionalFormatting>
  <conditionalFormatting sqref="B41:D41">
    <cfRule type="expression" dxfId="8336" priority="50">
      <formula>B41&gt;$AG41</formula>
    </cfRule>
  </conditionalFormatting>
  <conditionalFormatting sqref="B76">
    <cfRule type="expression" dxfId="8335" priority="46">
      <formula>B$9&gt;=20/24</formula>
    </cfRule>
    <cfRule type="expression" dxfId="8334" priority="47">
      <formula>AND(B$9&gt;=14/24,B$9&lt;20/24)</formula>
    </cfRule>
    <cfRule type="expression" dxfId="8333" priority="48">
      <formula>AND(B$9&gt;=8/24,B$9&lt;14/24)</formula>
    </cfRule>
    <cfRule type="expression" dxfId="8332" priority="49">
      <formula>B$9&lt;8/24</formula>
    </cfRule>
  </conditionalFormatting>
  <conditionalFormatting sqref="B70">
    <cfRule type="expression" dxfId="8331" priority="42">
      <formula>B$9&gt;=20/24</formula>
    </cfRule>
    <cfRule type="expression" dxfId="8330" priority="43">
      <formula>AND(B$9&gt;=14/24,B$9&lt;20/24)</formula>
    </cfRule>
    <cfRule type="expression" dxfId="8329" priority="44">
      <formula>AND(B$9&gt;=8/24,B$9&lt;14/24)</formula>
    </cfRule>
    <cfRule type="expression" dxfId="8328" priority="45">
      <formula>B$9&lt;8/24</formula>
    </cfRule>
  </conditionalFormatting>
  <conditionalFormatting sqref="L41:Q41">
    <cfRule type="expression" dxfId="8327" priority="1">
      <formula>L41&gt;$AG41</formula>
    </cfRule>
  </conditionalFormatting>
  <conditionalFormatting sqref="L11:Q13 L15:T30 U15:Y17 U19:Y27 U29:Y30">
    <cfRule type="expression" dxfId="8326" priority="38">
      <formula>L$9&gt;=20/24</formula>
    </cfRule>
    <cfRule type="expression" dxfId="8325" priority="39">
      <formula>AND(L$9&gt;=14/24,L$9&lt;20/24)</formula>
    </cfRule>
    <cfRule type="expression" dxfId="8324" priority="40">
      <formula>AND(L$9&gt;=8/24,L$9&lt;14/24)</formula>
    </cfRule>
    <cfRule type="expression" dxfId="8323" priority="41">
      <formula>L$9&lt;8/24</formula>
    </cfRule>
  </conditionalFormatting>
  <conditionalFormatting sqref="L32:Y32">
    <cfRule type="expression" dxfId="8322" priority="34">
      <formula>L$9&gt;=20/24</formula>
    </cfRule>
    <cfRule type="expression" dxfId="8321" priority="35">
      <formula>AND(L$9&gt;=14/24,L$9&lt;20/24)</formula>
    </cfRule>
    <cfRule type="expression" dxfId="8320" priority="36">
      <formula>AND(L$9&gt;=8/24,L$9&lt;14/24)</formula>
    </cfRule>
    <cfRule type="expression" dxfId="8319" priority="37">
      <formula>L$9&lt;8/24</formula>
    </cfRule>
  </conditionalFormatting>
  <conditionalFormatting sqref="L11:Q13 L15:T30 U15:Y17 U19:Y27 L32:Y32 U29:Y30">
    <cfRule type="expression" dxfId="8318" priority="33">
      <formula>L11&gt;$AG11</formula>
    </cfRule>
  </conditionalFormatting>
  <conditionalFormatting sqref="L31:Y31">
    <cfRule type="expression" dxfId="8317" priority="29">
      <formula>L$9&gt;=20/24</formula>
    </cfRule>
    <cfRule type="expression" dxfId="8316" priority="30">
      <formula>AND(L$9&gt;=14/24,L$9&lt;20/24)</formula>
    </cfRule>
    <cfRule type="expression" dxfId="8315" priority="31">
      <formula>AND(L$9&gt;=8/24,L$9&lt;14/24)</formula>
    </cfRule>
    <cfRule type="expression" dxfId="8314" priority="32">
      <formula>L$9&lt;8/24</formula>
    </cfRule>
  </conditionalFormatting>
  <conditionalFormatting sqref="L31:Y31">
    <cfRule type="expression" dxfId="8313" priority="28">
      <formula>L31&gt;$AG31</formula>
    </cfRule>
  </conditionalFormatting>
  <conditionalFormatting sqref="L14:Q14">
    <cfRule type="expression" dxfId="8312" priority="24">
      <formula>L$9&gt;=20/24</formula>
    </cfRule>
    <cfRule type="expression" dxfId="8311" priority="25">
      <formula>AND(L$9&gt;=14/24,L$9&lt;20/24)</formula>
    </cfRule>
    <cfRule type="expression" dxfId="8310" priority="26">
      <formula>AND(L$9&gt;=8/24,L$9&lt;14/24)</formula>
    </cfRule>
    <cfRule type="expression" dxfId="8309" priority="27">
      <formula>L$9&lt;8/24</formula>
    </cfRule>
  </conditionalFormatting>
  <conditionalFormatting sqref="L14:Q14">
    <cfRule type="expression" dxfId="8308" priority="23">
      <formula>L14&gt;$AG14</formula>
    </cfRule>
  </conditionalFormatting>
  <conditionalFormatting sqref="L42:Q42 L36:Q39 L44:Q45 L43:Y43">
    <cfRule type="expression" dxfId="8307" priority="19">
      <formula>L$9&gt;=20/24</formula>
    </cfRule>
    <cfRule type="expression" dxfId="8306" priority="20">
      <formula>AND(L$9&gt;=14/24,L$9&lt;20/24)</formula>
    </cfRule>
    <cfRule type="expression" dxfId="8305" priority="21">
      <formula>AND(L$9&gt;=8/24,L$9&lt;14/24)</formula>
    </cfRule>
    <cfRule type="expression" dxfId="8304" priority="22">
      <formula>L$9&lt;8/24</formula>
    </cfRule>
  </conditionalFormatting>
  <conditionalFormatting sqref="L40:Q40">
    <cfRule type="expression" dxfId="8303" priority="15">
      <formula>L$9&gt;=20/24</formula>
    </cfRule>
    <cfRule type="expression" dxfId="8302" priority="16">
      <formula>AND(L$9&gt;=14/24,L$9&lt;20/24)</formula>
    </cfRule>
    <cfRule type="expression" dxfId="8301" priority="17">
      <formula>AND(L$9&gt;=8/24,L$9&lt;14/24)</formula>
    </cfRule>
    <cfRule type="expression" dxfId="8300" priority="18">
      <formula>L$9&lt;8/24</formula>
    </cfRule>
  </conditionalFormatting>
  <conditionalFormatting sqref="L47:Q47">
    <cfRule type="expression" dxfId="8299" priority="7">
      <formula>L$9&gt;=20/24</formula>
    </cfRule>
    <cfRule type="expression" dxfId="8298" priority="8">
      <formula>AND(L$9&gt;=14/24,L$9&lt;20/24)</formula>
    </cfRule>
    <cfRule type="expression" dxfId="8297" priority="9">
      <formula>AND(L$9&gt;=8/24,L$9&lt;14/24)</formula>
    </cfRule>
    <cfRule type="expression" dxfId="8296" priority="10">
      <formula>L$9&lt;8/24</formula>
    </cfRule>
  </conditionalFormatting>
  <conditionalFormatting sqref="L42:Q42 L36:Q40 L44:Q47 L43:Y43">
    <cfRule type="expression" dxfId="8295" priority="6">
      <formula>L36&gt;$AG36</formula>
    </cfRule>
  </conditionalFormatting>
  <conditionalFormatting sqref="L41:Q41">
    <cfRule type="expression" dxfId="8294" priority="2">
      <formula>L$9&gt;=20/24</formula>
    </cfRule>
    <cfRule type="expression" dxfId="8293" priority="3">
      <formula>AND(L$9&gt;=14/24,L$9&lt;20/24)</formula>
    </cfRule>
    <cfRule type="expression" dxfId="8292" priority="4">
      <formula>AND(L$9&gt;=8/24,L$9&lt;14/24)</formula>
    </cfRule>
    <cfRule type="expression" dxfId="8291" priority="5">
      <formula>L$9&lt;8/24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35" activePane="bottomRight" state="frozen"/>
      <selection activeCell="AF88" sqref="AF88"/>
      <selection pane="topRight" activeCell="AF88" sqref="AF88"/>
      <selection pane="bottomLeft" activeCell="AF88" sqref="AF88"/>
      <selection pane="bottomRight" activeCell="F54" sqref="F5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 t="s">
        <v>1</v>
      </c>
      <c r="AH1" s="188"/>
      <c r="AI1" s="188"/>
      <c r="AL1" s="2"/>
      <c r="AM1" s="3"/>
    </row>
    <row r="2" spans="1:88" ht="20.25" x14ac:dyDescent="0.25">
      <c r="A2" s="4"/>
      <c r="B2" s="189" t="s">
        <v>2</v>
      </c>
      <c r="C2" s="5"/>
      <c r="D2" s="191" t="s">
        <v>3</v>
      </c>
      <c r="E2" s="5"/>
      <c r="F2" s="191" t="s">
        <v>4</v>
      </c>
      <c r="G2" s="5"/>
      <c r="H2" s="191" t="s">
        <v>5</v>
      </c>
      <c r="I2" s="6"/>
      <c r="J2" s="19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0"/>
      <c r="C3" s="18"/>
      <c r="D3" s="192"/>
      <c r="E3" s="18"/>
      <c r="F3" s="192"/>
      <c r="G3" s="18"/>
      <c r="H3" s="192"/>
      <c r="I3" s="19"/>
      <c r="J3" s="19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3" t="s">
        <v>212</v>
      </c>
      <c r="B4" s="194" t="str">
        <f ca="1">"2078/"&amp;"04/"&amp;INT(MID(CELL("filename",D6),FIND("]",CELL("filename",D6))+1,200))</f>
        <v>2078/04/6</v>
      </c>
      <c r="C4" s="194"/>
      <c r="D4" s="194"/>
      <c r="E4" s="195" t="str">
        <f ca="1">IFERROR([1]!DateBStoAD(B4),"")</f>
        <v/>
      </c>
      <c r="F4" s="196"/>
      <c r="G4" s="196"/>
      <c r="H4" s="196" t="str">
        <f ca="1">TEXT(E4,"dddd")</f>
        <v/>
      </c>
      <c r="I4" s="196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2</v>
      </c>
      <c r="C5" s="32">
        <f t="shared" ref="C5:AF5" si="0">C65</f>
        <v>-12</v>
      </c>
      <c r="D5" s="32">
        <f t="shared" si="0"/>
        <v>-4.5</v>
      </c>
      <c r="E5" s="32">
        <f t="shared" si="0"/>
        <v>-11</v>
      </c>
      <c r="F5" s="32">
        <f t="shared" si="0"/>
        <v>-47.6</v>
      </c>
      <c r="G5" s="32">
        <f t="shared" si="0"/>
        <v>-48</v>
      </c>
      <c r="H5" s="32">
        <f t="shared" si="0"/>
        <v>-52.2</v>
      </c>
      <c r="I5" s="32">
        <f t="shared" si="0"/>
        <v>-41.5</v>
      </c>
      <c r="J5" s="32">
        <f t="shared" si="0"/>
        <v>-35.700000000000003</v>
      </c>
      <c r="K5" s="32">
        <f t="shared" si="0"/>
        <v>-2.7</v>
      </c>
      <c r="L5" s="32">
        <f t="shared" si="0"/>
        <v>-5.5</v>
      </c>
      <c r="M5" s="32">
        <f t="shared" si="0"/>
        <v>-73</v>
      </c>
      <c r="N5" s="32">
        <f t="shared" si="0"/>
        <v>-23</v>
      </c>
      <c r="O5" s="32">
        <f t="shared" si="0"/>
        <v>-22</v>
      </c>
      <c r="P5" s="32">
        <f t="shared" si="0"/>
        <v>10</v>
      </c>
      <c r="Q5" s="32">
        <f t="shared" si="0"/>
        <v>5.5</v>
      </c>
      <c r="R5" s="32">
        <f t="shared" si="0"/>
        <v>-46.46</v>
      </c>
      <c r="S5" s="32">
        <f t="shared" si="0"/>
        <v>-21.5</v>
      </c>
      <c r="T5" s="32">
        <f t="shared" si="0"/>
        <v>-38.42</v>
      </c>
      <c r="U5" s="32">
        <f t="shared" si="0"/>
        <v>-61.86</v>
      </c>
      <c r="V5" s="32">
        <f t="shared" si="0"/>
        <v>-28.500000000000004</v>
      </c>
      <c r="W5" s="32">
        <f t="shared" si="0"/>
        <v>-42.03</v>
      </c>
      <c r="X5" s="32">
        <f t="shared" si="0"/>
        <v>-14.610000000000001</v>
      </c>
      <c r="Y5" s="32">
        <f t="shared" si="0"/>
        <v>-16.8</v>
      </c>
      <c r="Z5" s="32">
        <f t="shared" si="0"/>
        <v>-1.2799999999999976</v>
      </c>
      <c r="AA5" s="32">
        <f t="shared" si="0"/>
        <v>-11.95</v>
      </c>
      <c r="AB5" s="32">
        <f t="shared" si="0"/>
        <v>22.9</v>
      </c>
      <c r="AC5" s="32">
        <f t="shared" si="0"/>
        <v>40.85</v>
      </c>
      <c r="AD5" s="32">
        <f t="shared" si="0"/>
        <v>15.39</v>
      </c>
      <c r="AE5" s="32">
        <f t="shared" si="0"/>
        <v>23.86</v>
      </c>
      <c r="AF5" s="32">
        <f t="shared" si="0"/>
        <v>16.41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2"/>
      <c r="E6" s="172"/>
      <c r="F6" s="172"/>
      <c r="G6" s="172"/>
      <c r="H6" s="172"/>
      <c r="I6" s="172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1090MW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Load=1029</v>
      </c>
      <c r="B7" s="35">
        <f t="shared" ref="B7:AF7" si="1">B72</f>
        <v>1101.6400000000001</v>
      </c>
      <c r="C7" s="35">
        <f t="shared" si="1"/>
        <v>1071.6400000000001</v>
      </c>
      <c r="D7" s="35">
        <f t="shared" si="1"/>
        <v>1082.54</v>
      </c>
      <c r="E7" s="35">
        <f t="shared" si="1"/>
        <v>1074.94</v>
      </c>
      <c r="F7" s="35">
        <f t="shared" si="1"/>
        <v>1050.44</v>
      </c>
      <c r="G7" s="35">
        <f t="shared" si="1"/>
        <v>1031.54</v>
      </c>
      <c r="H7" s="35">
        <f t="shared" si="1"/>
        <v>1028.54</v>
      </c>
      <c r="I7" s="35">
        <f t="shared" si="1"/>
        <v>1038.74</v>
      </c>
      <c r="J7" s="35">
        <f t="shared" si="1"/>
        <v>1048.6400000000001</v>
      </c>
      <c r="K7" s="35">
        <f t="shared" si="1"/>
        <v>1082.1399999999999</v>
      </c>
      <c r="L7" s="35">
        <f>L72</f>
        <v>1089.74</v>
      </c>
      <c r="M7" s="35">
        <f t="shared" si="1"/>
        <v>1077.24</v>
      </c>
      <c r="N7" s="35">
        <f t="shared" si="1"/>
        <v>1127.24</v>
      </c>
      <c r="O7" s="35">
        <f t="shared" si="1"/>
        <v>1136.6400000000001</v>
      </c>
      <c r="P7" s="35">
        <f t="shared" si="1"/>
        <v>1144.44</v>
      </c>
      <c r="Q7" s="35">
        <f t="shared" si="1"/>
        <v>1167.94</v>
      </c>
      <c r="R7" s="35">
        <f t="shared" si="1"/>
        <v>1147.98</v>
      </c>
      <c r="S7" s="35">
        <f t="shared" si="1"/>
        <v>1157.3400000000001</v>
      </c>
      <c r="T7" s="35">
        <f t="shared" si="1"/>
        <v>1140.42</v>
      </c>
      <c r="U7" s="35">
        <f t="shared" si="1"/>
        <v>1110.98</v>
      </c>
      <c r="V7" s="35">
        <f t="shared" si="1"/>
        <v>1124.04</v>
      </c>
      <c r="W7" s="35">
        <f t="shared" si="1"/>
        <v>1110.51</v>
      </c>
      <c r="X7" s="35">
        <f t="shared" si="1"/>
        <v>1150.6300000000001</v>
      </c>
      <c r="Y7" s="35">
        <f t="shared" si="1"/>
        <v>1203.94</v>
      </c>
      <c r="Z7" s="35">
        <f t="shared" si="1"/>
        <v>1344.26</v>
      </c>
      <c r="AA7" s="35">
        <f t="shared" si="1"/>
        <v>1333.99</v>
      </c>
      <c r="AB7" s="35">
        <f t="shared" si="1"/>
        <v>1331.54</v>
      </c>
      <c r="AC7" s="35">
        <f t="shared" si="1"/>
        <v>1318.3899999999999</v>
      </c>
      <c r="AD7" s="35">
        <f t="shared" si="1"/>
        <v>1255.6299999999999</v>
      </c>
      <c r="AE7" s="35">
        <f t="shared" si="1"/>
        <v>1200.1999999999998</v>
      </c>
      <c r="AF7" s="35">
        <f t="shared" si="1"/>
        <v>1172.55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197" t="s">
        <v>13</v>
      </c>
      <c r="C8" s="198"/>
      <c r="D8" s="198"/>
      <c r="E8" s="198"/>
      <c r="F8" s="198"/>
      <c r="G8" s="198"/>
      <c r="H8" s="198"/>
      <c r="I8" s="198"/>
      <c r="J8" s="198"/>
      <c r="K8" s="199"/>
      <c r="L8" s="200" t="s">
        <v>14</v>
      </c>
      <c r="M8" s="201"/>
      <c r="N8" s="201"/>
      <c r="O8" s="201"/>
      <c r="P8" s="201"/>
      <c r="Q8" s="201"/>
      <c r="R8" s="200" t="s">
        <v>15</v>
      </c>
      <c r="S8" s="201"/>
      <c r="T8" s="201"/>
      <c r="U8" s="201"/>
      <c r="V8" s="201"/>
      <c r="W8" s="201"/>
      <c r="X8" s="201"/>
      <c r="Y8" s="201"/>
      <c r="Z8" s="201"/>
      <c r="AA8" s="204" t="s">
        <v>16</v>
      </c>
      <c r="AB8" s="205"/>
      <c r="AC8" s="205"/>
      <c r="AD8" s="205"/>
      <c r="AE8" s="205"/>
      <c r="AF8" s="206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17</v>
      </c>
      <c r="B9" s="209">
        <v>4.1666666666666664E-2</v>
      </c>
      <c r="C9" s="209">
        <v>8.3333333333333301E-2</v>
      </c>
      <c r="D9" s="209">
        <v>0.125</v>
      </c>
      <c r="E9" s="209">
        <v>0.16666666666666699</v>
      </c>
      <c r="F9" s="209">
        <v>0.20833333333333301</v>
      </c>
      <c r="G9" s="209">
        <v>0.22916666666666666</v>
      </c>
      <c r="H9" s="209">
        <v>0.25</v>
      </c>
      <c r="I9" s="209">
        <v>0.27083333333333331</v>
      </c>
      <c r="J9" s="209">
        <v>0.29166666666666669</v>
      </c>
      <c r="K9" s="209">
        <v>0.3125</v>
      </c>
      <c r="L9" s="202">
        <v>0.33333333333333331</v>
      </c>
      <c r="M9" s="202">
        <v>0.375</v>
      </c>
      <c r="N9" s="202">
        <v>0.41666666666666702</v>
      </c>
      <c r="O9" s="202">
        <v>0.45833333333333298</v>
      </c>
      <c r="P9" s="202">
        <v>0.5</v>
      </c>
      <c r="Q9" s="202">
        <v>0.54166666666666696</v>
      </c>
      <c r="R9" s="202">
        <v>0.58333333333333304</v>
      </c>
      <c r="S9" s="202">
        <v>0.625</v>
      </c>
      <c r="T9" s="202">
        <v>0.66666666666666696</v>
      </c>
      <c r="U9" s="202">
        <v>0.70833333333333304</v>
      </c>
      <c r="V9" s="202">
        <v>0.72916666666666663</v>
      </c>
      <c r="W9" s="202">
        <v>0.75</v>
      </c>
      <c r="X9" s="202">
        <v>0.77083333333333337</v>
      </c>
      <c r="Y9" s="202">
        <v>0.79166666666666663</v>
      </c>
      <c r="Z9" s="202">
        <v>0.8125</v>
      </c>
      <c r="AA9" s="209">
        <v>0.83333333333333337</v>
      </c>
      <c r="AB9" s="209">
        <v>0.85416666666666663</v>
      </c>
      <c r="AC9" s="209">
        <v>0.875</v>
      </c>
      <c r="AD9" s="209">
        <v>0.91666666666666696</v>
      </c>
      <c r="AE9" s="209">
        <v>0.95833333333333304</v>
      </c>
      <c r="AF9" s="209">
        <v>1</v>
      </c>
      <c r="AG9" s="210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12"/>
      <c r="S10" s="212"/>
      <c r="T10" s="212"/>
      <c r="U10" s="212"/>
      <c r="V10" s="212"/>
      <c r="W10" s="212"/>
      <c r="X10" s="212"/>
      <c r="Y10" s="212"/>
      <c r="Z10" s="212"/>
      <c r="AA10" s="203"/>
      <c r="AB10" s="203"/>
      <c r="AC10" s="203"/>
      <c r="AD10" s="203"/>
      <c r="AE10" s="203"/>
      <c r="AF10" s="203"/>
      <c r="AG10" s="211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191</v>
      </c>
      <c r="B11" s="47">
        <v>200</v>
      </c>
      <c r="C11" s="47">
        <v>200</v>
      </c>
      <c r="D11" s="47">
        <v>200</v>
      </c>
      <c r="E11" s="47">
        <v>200</v>
      </c>
      <c r="F11" s="47">
        <v>200</v>
      </c>
      <c r="G11" s="47">
        <v>200</v>
      </c>
      <c r="H11" s="47">
        <v>200</v>
      </c>
      <c r="I11" s="47">
        <v>200</v>
      </c>
      <c r="J11" s="47">
        <v>200</v>
      </c>
      <c r="K11" s="47">
        <v>200</v>
      </c>
      <c r="L11" s="48">
        <v>200</v>
      </c>
      <c r="M11" s="48">
        <v>275</v>
      </c>
      <c r="N11" s="48">
        <v>290</v>
      </c>
      <c r="O11" s="48">
        <v>290</v>
      </c>
      <c r="P11" s="48">
        <v>312</v>
      </c>
      <c r="Q11" s="48">
        <v>312</v>
      </c>
      <c r="R11" s="49">
        <v>325</v>
      </c>
      <c r="S11" s="49">
        <v>325</v>
      </c>
      <c r="T11" s="49">
        <v>325</v>
      </c>
      <c r="U11" s="49">
        <v>315</v>
      </c>
      <c r="V11" s="49">
        <v>315</v>
      </c>
      <c r="W11" s="49">
        <v>315</v>
      </c>
      <c r="X11" s="49">
        <v>315</v>
      </c>
      <c r="Y11" s="49">
        <v>345</v>
      </c>
      <c r="Z11" s="49">
        <v>345</v>
      </c>
      <c r="AA11" s="49">
        <v>380</v>
      </c>
      <c r="AB11" s="49">
        <v>350.6</v>
      </c>
      <c r="AC11" s="49">
        <v>320.10000000000002</v>
      </c>
      <c r="AD11" s="49">
        <v>285</v>
      </c>
      <c r="AE11" s="49">
        <v>220.7</v>
      </c>
      <c r="AF11" s="47">
        <v>210</v>
      </c>
      <c r="AG11" s="50">
        <v>456</v>
      </c>
      <c r="AH11" s="51">
        <f>MAX(B11:AF11)</f>
        <v>380</v>
      </c>
      <c r="AI11" s="52">
        <f>MIN(B11:AF11)</f>
        <v>200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192</v>
      </c>
      <c r="B12" s="47">
        <v>60</v>
      </c>
      <c r="C12" s="47">
        <v>60</v>
      </c>
      <c r="D12" s="47">
        <v>60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>
        <v>60</v>
      </c>
      <c r="L12" s="48">
        <v>60</v>
      </c>
      <c r="M12" s="48">
        <v>60</v>
      </c>
      <c r="N12" s="48">
        <v>60</v>
      </c>
      <c r="O12" s="48">
        <v>60</v>
      </c>
      <c r="P12" s="48">
        <v>60</v>
      </c>
      <c r="Q12" s="48">
        <v>60</v>
      </c>
      <c r="R12" s="48">
        <v>60</v>
      </c>
      <c r="S12" s="48">
        <v>60</v>
      </c>
      <c r="T12" s="48">
        <v>60</v>
      </c>
      <c r="U12" s="48">
        <v>60</v>
      </c>
      <c r="V12" s="48">
        <v>60</v>
      </c>
      <c r="W12" s="48">
        <v>60</v>
      </c>
      <c r="X12" s="48">
        <v>60</v>
      </c>
      <c r="Y12" s="48">
        <v>60</v>
      </c>
      <c r="Z12" s="48">
        <v>60</v>
      </c>
      <c r="AA12" s="48">
        <v>60</v>
      </c>
      <c r="AB12" s="48">
        <v>60</v>
      </c>
      <c r="AC12" s="48">
        <v>60</v>
      </c>
      <c r="AD12" s="48">
        <v>60</v>
      </c>
      <c r="AE12" s="48">
        <v>60</v>
      </c>
      <c r="AF12" s="48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193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194</v>
      </c>
      <c r="B14" s="55">
        <v>46.5</v>
      </c>
      <c r="C14" s="55">
        <v>46.5</v>
      </c>
      <c r="D14" s="55">
        <v>45.2</v>
      </c>
      <c r="E14" s="55">
        <v>45.7</v>
      </c>
      <c r="F14" s="55">
        <v>45.5</v>
      </c>
      <c r="G14" s="55">
        <v>45.5</v>
      </c>
      <c r="H14" s="55">
        <v>45.6</v>
      </c>
      <c r="I14" s="55">
        <v>45.6</v>
      </c>
      <c r="J14" s="55">
        <v>45.6</v>
      </c>
      <c r="K14" s="55">
        <v>45.6</v>
      </c>
      <c r="L14" s="48">
        <v>45.6</v>
      </c>
      <c r="M14" s="48">
        <v>45.6</v>
      </c>
      <c r="N14" s="48">
        <v>45.6</v>
      </c>
      <c r="O14" s="48">
        <v>45.6</v>
      </c>
      <c r="P14" s="48">
        <v>45.6</v>
      </c>
      <c r="Q14" s="48">
        <v>45.6</v>
      </c>
      <c r="R14" s="48">
        <v>45.6</v>
      </c>
      <c r="S14" s="48">
        <v>45.6</v>
      </c>
      <c r="T14" s="48">
        <v>45.6</v>
      </c>
      <c r="U14" s="48">
        <v>45.6</v>
      </c>
      <c r="V14" s="48">
        <v>45.6</v>
      </c>
      <c r="W14" s="48">
        <v>45.6</v>
      </c>
      <c r="X14" s="48">
        <v>45.6</v>
      </c>
      <c r="Y14" s="48">
        <v>45.6</v>
      </c>
      <c r="Z14" s="48">
        <v>45.6</v>
      </c>
      <c r="AA14" s="48">
        <v>45.7</v>
      </c>
      <c r="AB14" s="48">
        <v>45.8</v>
      </c>
      <c r="AC14" s="48">
        <v>45.9</v>
      </c>
      <c r="AD14" s="48">
        <v>45.7</v>
      </c>
      <c r="AE14" s="48">
        <v>45.8</v>
      </c>
      <c r="AF14" s="48">
        <v>45.8</v>
      </c>
      <c r="AG14" s="56">
        <v>50</v>
      </c>
      <c r="AH14" s="51">
        <f t="shared" si="2"/>
        <v>46.5</v>
      </c>
      <c r="AI14" s="52">
        <f t="shared" si="3"/>
        <v>45.2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195</v>
      </c>
      <c r="B15" s="47">
        <v>26</v>
      </c>
      <c r="C15" s="47">
        <v>26</v>
      </c>
      <c r="D15" s="47">
        <v>26</v>
      </c>
      <c r="E15" s="47">
        <v>26</v>
      </c>
      <c r="F15" s="47">
        <v>26</v>
      </c>
      <c r="G15" s="47">
        <v>26</v>
      </c>
      <c r="H15" s="47">
        <v>26</v>
      </c>
      <c r="I15" s="47">
        <v>26</v>
      </c>
      <c r="J15" s="47">
        <v>26</v>
      </c>
      <c r="K15" s="47">
        <v>26</v>
      </c>
      <c r="L15" s="48">
        <v>26</v>
      </c>
      <c r="M15" s="48">
        <v>26</v>
      </c>
      <c r="N15" s="48">
        <v>26</v>
      </c>
      <c r="O15" s="48">
        <v>26</v>
      </c>
      <c r="P15" s="48">
        <v>0</v>
      </c>
      <c r="Q15" s="48">
        <v>26</v>
      </c>
      <c r="R15" s="48">
        <v>26</v>
      </c>
      <c r="S15" s="48">
        <v>26</v>
      </c>
      <c r="T15" s="48">
        <v>26</v>
      </c>
      <c r="U15" s="48">
        <v>26</v>
      </c>
      <c r="V15" s="48">
        <v>26</v>
      </c>
      <c r="W15" s="48">
        <v>26</v>
      </c>
      <c r="X15" s="48">
        <v>26</v>
      </c>
      <c r="Y15" s="48">
        <v>26</v>
      </c>
      <c r="Z15" s="48">
        <v>26</v>
      </c>
      <c r="AA15" s="48">
        <v>30</v>
      </c>
      <c r="AB15" s="48">
        <v>30</v>
      </c>
      <c r="AC15" s="48">
        <v>30</v>
      </c>
      <c r="AD15" s="48">
        <v>26</v>
      </c>
      <c r="AE15" s="48">
        <v>26</v>
      </c>
      <c r="AF15" s="48">
        <v>26</v>
      </c>
      <c r="AG15" s="168">
        <v>45</v>
      </c>
      <c r="AH15" s="51">
        <f t="shared" si="2"/>
        <v>30</v>
      </c>
      <c r="AI15" s="52">
        <f t="shared" si="3"/>
        <v>0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196</v>
      </c>
      <c r="B16" s="47">
        <v>25</v>
      </c>
      <c r="C16" s="47">
        <v>25</v>
      </c>
      <c r="D16" s="47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8">
        <v>25</v>
      </c>
      <c r="AB16" s="48">
        <v>25</v>
      </c>
      <c r="AC16" s="48">
        <v>25</v>
      </c>
      <c r="AD16" s="48">
        <v>25</v>
      </c>
      <c r="AE16" s="48">
        <v>25</v>
      </c>
      <c r="AF16" s="48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197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8">
        <v>25</v>
      </c>
      <c r="AB17" s="48">
        <v>25</v>
      </c>
      <c r="AC17" s="48">
        <v>25</v>
      </c>
      <c r="AD17" s="48">
        <v>25</v>
      </c>
      <c r="AE17" s="48">
        <v>25</v>
      </c>
      <c r="AF17" s="48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198</v>
      </c>
      <c r="B18" s="47">
        <v>25</v>
      </c>
      <c r="C18" s="47">
        <v>25</v>
      </c>
      <c r="D18" s="47">
        <v>25</v>
      </c>
      <c r="E18" s="47">
        <v>25.2</v>
      </c>
      <c r="F18" s="47">
        <v>25.2</v>
      </c>
      <c r="G18" s="47">
        <v>25.3</v>
      </c>
      <c r="H18" s="47">
        <v>25.3</v>
      </c>
      <c r="I18" s="47">
        <v>25.3</v>
      </c>
      <c r="J18" s="47">
        <v>25.3</v>
      </c>
      <c r="K18" s="47">
        <v>25.3</v>
      </c>
      <c r="L18" s="48">
        <v>25.3</v>
      </c>
      <c r="M18" s="48">
        <v>25.3</v>
      </c>
      <c r="N18" s="48">
        <v>25.3</v>
      </c>
      <c r="O18" s="48">
        <v>25.3</v>
      </c>
      <c r="P18" s="48">
        <v>0</v>
      </c>
      <c r="Q18" s="48">
        <v>25.3</v>
      </c>
      <c r="R18" s="48">
        <v>25.3</v>
      </c>
      <c r="S18" s="48">
        <v>25.3</v>
      </c>
      <c r="T18" s="48">
        <v>25.3</v>
      </c>
      <c r="U18" s="48">
        <v>25.3</v>
      </c>
      <c r="V18" s="48">
        <v>25.3</v>
      </c>
      <c r="W18" s="48">
        <v>25.3</v>
      </c>
      <c r="X18" s="48">
        <v>25.3</v>
      </c>
      <c r="Y18" s="48">
        <v>25.3</v>
      </c>
      <c r="Z18" s="48">
        <v>25.3</v>
      </c>
      <c r="AA18" s="48">
        <v>25.3</v>
      </c>
      <c r="AB18" s="48">
        <v>25.3</v>
      </c>
      <c r="AC18" s="48">
        <v>25.3</v>
      </c>
      <c r="AD18" s="48">
        <v>25.4</v>
      </c>
      <c r="AE18" s="48">
        <v>25.4</v>
      </c>
      <c r="AF18" s="48">
        <v>25.4</v>
      </c>
      <c r="AG18" s="168">
        <v>30</v>
      </c>
      <c r="AH18" s="51">
        <f t="shared" si="2"/>
        <v>25.4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199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8">
        <v>6.2</v>
      </c>
      <c r="AB19" s="48">
        <v>6.2</v>
      </c>
      <c r="AC19" s="48">
        <v>6.2</v>
      </c>
      <c r="AD19" s="48">
        <v>6.2</v>
      </c>
      <c r="AE19" s="48">
        <v>6.2</v>
      </c>
      <c r="AF19" s="48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200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201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8">
        <v>22</v>
      </c>
      <c r="AB21" s="48">
        <v>22</v>
      </c>
      <c r="AC21" s="48">
        <v>22</v>
      </c>
      <c r="AD21" s="48">
        <v>22</v>
      </c>
      <c r="AE21" s="48">
        <v>22</v>
      </c>
      <c r="AF21" s="48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202</v>
      </c>
      <c r="B22" s="47">
        <v>22</v>
      </c>
      <c r="C22" s="47">
        <v>22</v>
      </c>
      <c r="D22" s="47">
        <v>22</v>
      </c>
      <c r="E22" s="47">
        <v>22</v>
      </c>
      <c r="F22" s="47">
        <v>22</v>
      </c>
      <c r="G22" s="47">
        <v>22</v>
      </c>
      <c r="H22" s="47">
        <v>22</v>
      </c>
      <c r="I22" s="47">
        <v>22</v>
      </c>
      <c r="J22" s="47">
        <v>22</v>
      </c>
      <c r="K22" s="47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8">
        <v>22</v>
      </c>
      <c r="AB22" s="48">
        <v>22</v>
      </c>
      <c r="AC22" s="48">
        <v>22</v>
      </c>
      <c r="AD22" s="48">
        <v>22</v>
      </c>
      <c r="AE22" s="48">
        <v>22</v>
      </c>
      <c r="AF22" s="48">
        <v>22</v>
      </c>
      <c r="AG22" s="168">
        <v>25</v>
      </c>
      <c r="AH22" s="51">
        <f t="shared" si="2"/>
        <v>22</v>
      </c>
      <c r="AI22" s="52">
        <f t="shared" si="3"/>
        <v>22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203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8">
        <v>22</v>
      </c>
      <c r="AB23" s="48">
        <v>22</v>
      </c>
      <c r="AC23" s="48">
        <v>22</v>
      </c>
      <c r="AD23" s="48">
        <v>22</v>
      </c>
      <c r="AE23" s="48">
        <v>22</v>
      </c>
      <c r="AF23" s="48">
        <v>22</v>
      </c>
      <c r="AG23" s="168">
        <v>25</v>
      </c>
      <c r="AH23" s="51">
        <f t="shared" si="2"/>
        <v>22</v>
      </c>
      <c r="AI23" s="52">
        <f t="shared" si="3"/>
        <v>22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204</v>
      </c>
      <c r="B24" s="47">
        <v>22</v>
      </c>
      <c r="C24" s="47">
        <v>22</v>
      </c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22</v>
      </c>
      <c r="J24" s="47">
        <v>22</v>
      </c>
      <c r="K24" s="47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8">
        <v>22</v>
      </c>
      <c r="AB24" s="48">
        <v>22</v>
      </c>
      <c r="AC24" s="48">
        <v>22</v>
      </c>
      <c r="AD24" s="48">
        <v>22</v>
      </c>
      <c r="AE24" s="48">
        <v>22</v>
      </c>
      <c r="AF24" s="48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93</v>
      </c>
      <c r="B25" s="47">
        <v>14</v>
      </c>
      <c r="C25" s="47">
        <v>14</v>
      </c>
      <c r="D25" s="47">
        <v>14</v>
      </c>
      <c r="E25" s="47">
        <v>14</v>
      </c>
      <c r="F25" s="47">
        <v>14</v>
      </c>
      <c r="G25" s="47">
        <v>14</v>
      </c>
      <c r="H25" s="47">
        <v>14</v>
      </c>
      <c r="I25" s="47">
        <v>14</v>
      </c>
      <c r="J25" s="47">
        <v>14</v>
      </c>
      <c r="K25" s="47">
        <v>14</v>
      </c>
      <c r="L25" s="48">
        <v>14</v>
      </c>
      <c r="M25" s="48">
        <v>14</v>
      </c>
      <c r="N25" s="48">
        <v>14</v>
      </c>
      <c r="O25" s="48">
        <v>14</v>
      </c>
      <c r="P25" s="48">
        <v>14</v>
      </c>
      <c r="Q25" s="48">
        <v>14</v>
      </c>
      <c r="R25" s="48">
        <v>14</v>
      </c>
      <c r="S25" s="48">
        <v>14</v>
      </c>
      <c r="T25" s="48">
        <v>14</v>
      </c>
      <c r="U25" s="48">
        <v>14</v>
      </c>
      <c r="V25" s="48">
        <v>14</v>
      </c>
      <c r="W25" s="48">
        <v>14</v>
      </c>
      <c r="X25" s="48">
        <v>14</v>
      </c>
      <c r="Y25" s="48">
        <v>14</v>
      </c>
      <c r="Z25" s="48">
        <v>14</v>
      </c>
      <c r="AA25" s="48">
        <v>14</v>
      </c>
      <c r="AB25" s="48">
        <v>14</v>
      </c>
      <c r="AC25" s="48">
        <v>14</v>
      </c>
      <c r="AD25" s="48">
        <v>14</v>
      </c>
      <c r="AE25" s="48">
        <v>14</v>
      </c>
      <c r="AF25" s="48">
        <v>14</v>
      </c>
      <c r="AG25" s="168">
        <v>23.5</v>
      </c>
      <c r="AH25" s="51">
        <f t="shared" si="2"/>
        <v>14</v>
      </c>
      <c r="AI25" s="52">
        <f t="shared" si="3"/>
        <v>14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94</v>
      </c>
      <c r="B26" s="47">
        <v>8</v>
      </c>
      <c r="C26" s="47">
        <v>8</v>
      </c>
      <c r="D26" s="47">
        <v>8</v>
      </c>
      <c r="E26" s="47">
        <v>8</v>
      </c>
      <c r="F26" s="47">
        <v>8</v>
      </c>
      <c r="G26" s="47">
        <v>8</v>
      </c>
      <c r="H26" s="47">
        <v>8</v>
      </c>
      <c r="I26" s="47">
        <v>8</v>
      </c>
      <c r="J26" s="47">
        <v>8</v>
      </c>
      <c r="K26" s="47">
        <v>8</v>
      </c>
      <c r="L26" s="48">
        <v>8</v>
      </c>
      <c r="M26" s="48">
        <v>8</v>
      </c>
      <c r="N26" s="48">
        <v>8</v>
      </c>
      <c r="O26" s="48">
        <v>8</v>
      </c>
      <c r="P26" s="48">
        <v>0</v>
      </c>
      <c r="Q26" s="48">
        <v>8</v>
      </c>
      <c r="R26" s="48">
        <v>8</v>
      </c>
      <c r="S26" s="48">
        <v>8</v>
      </c>
      <c r="T26" s="48">
        <v>8</v>
      </c>
      <c r="U26" s="48">
        <v>8</v>
      </c>
      <c r="V26" s="48">
        <v>8</v>
      </c>
      <c r="W26" s="48">
        <v>8</v>
      </c>
      <c r="X26" s="48">
        <v>8</v>
      </c>
      <c r="Y26" s="48">
        <v>8</v>
      </c>
      <c r="Z26" s="48">
        <v>8</v>
      </c>
      <c r="AA26" s="48">
        <v>8</v>
      </c>
      <c r="AB26" s="48">
        <v>8</v>
      </c>
      <c r="AC26" s="48">
        <v>8</v>
      </c>
      <c r="AD26" s="48">
        <v>8</v>
      </c>
      <c r="AE26" s="48">
        <v>8</v>
      </c>
      <c r="AF26" s="48">
        <v>8</v>
      </c>
      <c r="AG26" s="168">
        <v>22.2</v>
      </c>
      <c r="AH26" s="51">
        <f t="shared" si="2"/>
        <v>8</v>
      </c>
      <c r="AI26" s="52">
        <f t="shared" si="3"/>
        <v>0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95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48">
        <v>0</v>
      </c>
      <c r="AC27" s="48">
        <v>0</v>
      </c>
      <c r="AD27" s="48">
        <v>0</v>
      </c>
      <c r="AE27" s="48">
        <v>0</v>
      </c>
      <c r="AF27" s="48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96</v>
      </c>
      <c r="B28" s="47">
        <v>4</v>
      </c>
      <c r="C28" s="47">
        <v>4</v>
      </c>
      <c r="D28" s="47">
        <v>4</v>
      </c>
      <c r="E28" s="47">
        <v>4</v>
      </c>
      <c r="F28" s="47">
        <v>4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8">
        <v>0</v>
      </c>
      <c r="M28" s="48">
        <v>0</v>
      </c>
      <c r="N28" s="48">
        <v>0</v>
      </c>
      <c r="O28" s="48">
        <v>4</v>
      </c>
      <c r="P28" s="48">
        <v>0</v>
      </c>
      <c r="Q28" s="48">
        <v>4</v>
      </c>
      <c r="R28" s="48">
        <v>4</v>
      </c>
      <c r="S28" s="48">
        <v>4</v>
      </c>
      <c r="T28" s="48">
        <v>4</v>
      </c>
      <c r="U28" s="48">
        <v>8</v>
      </c>
      <c r="V28" s="48">
        <v>8</v>
      </c>
      <c r="W28" s="48">
        <v>8</v>
      </c>
      <c r="X28" s="48">
        <v>8</v>
      </c>
      <c r="Y28" s="48">
        <v>8</v>
      </c>
      <c r="Z28" s="48">
        <v>8</v>
      </c>
      <c r="AA28" s="48">
        <v>8</v>
      </c>
      <c r="AB28" s="48">
        <v>8</v>
      </c>
      <c r="AC28" s="48">
        <v>8</v>
      </c>
      <c r="AD28" s="48">
        <v>8</v>
      </c>
      <c r="AE28" s="48">
        <v>8</v>
      </c>
      <c r="AF28" s="48">
        <v>8</v>
      </c>
      <c r="AG28" s="168">
        <v>22.1</v>
      </c>
      <c r="AH28" s="51">
        <f t="shared" si="2"/>
        <v>8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97</v>
      </c>
      <c r="B29" s="55">
        <v>12</v>
      </c>
      <c r="C29" s="55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48">
        <v>12</v>
      </c>
      <c r="AB29" s="48">
        <v>12</v>
      </c>
      <c r="AC29" s="48">
        <v>12</v>
      </c>
      <c r="AD29" s="48">
        <v>12</v>
      </c>
      <c r="AE29" s="48">
        <v>12</v>
      </c>
      <c r="AF29" s="48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98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99</v>
      </c>
      <c r="B31" s="55">
        <v>8.5</v>
      </c>
      <c r="C31" s="55">
        <v>8.5</v>
      </c>
      <c r="D31" s="55">
        <v>8.5</v>
      </c>
      <c r="E31" s="55">
        <v>8.5</v>
      </c>
      <c r="F31" s="55">
        <v>8.5</v>
      </c>
      <c r="G31" s="55">
        <v>8.5</v>
      </c>
      <c r="H31" s="55">
        <v>8.5</v>
      </c>
      <c r="I31" s="55">
        <v>8.5</v>
      </c>
      <c r="J31" s="55">
        <v>8.5</v>
      </c>
      <c r="K31" s="55">
        <v>8.5</v>
      </c>
      <c r="L31" s="48">
        <v>8.5</v>
      </c>
      <c r="M31" s="48">
        <v>8.5</v>
      </c>
      <c r="N31" s="48">
        <v>8.5</v>
      </c>
      <c r="O31" s="48">
        <v>8.5</v>
      </c>
      <c r="P31" s="48">
        <v>0</v>
      </c>
      <c r="Q31" s="48">
        <v>8.5</v>
      </c>
      <c r="R31" s="48">
        <v>8.5</v>
      </c>
      <c r="S31" s="48">
        <v>8.5</v>
      </c>
      <c r="T31" s="48">
        <v>8.5</v>
      </c>
      <c r="U31" s="48">
        <v>8.5</v>
      </c>
      <c r="V31" s="48">
        <v>8.5</v>
      </c>
      <c r="W31" s="48">
        <v>8.5</v>
      </c>
      <c r="X31" s="48">
        <v>8.5</v>
      </c>
      <c r="Y31" s="48">
        <v>8.5</v>
      </c>
      <c r="Z31" s="48">
        <v>8.5</v>
      </c>
      <c r="AA31" s="48">
        <v>8.5</v>
      </c>
      <c r="AB31" s="48">
        <v>8.5</v>
      </c>
      <c r="AC31" s="48">
        <v>8.5</v>
      </c>
      <c r="AD31" s="48">
        <v>8.5</v>
      </c>
      <c r="AE31" s="48">
        <v>8.5</v>
      </c>
      <c r="AF31" s="48">
        <v>8.5</v>
      </c>
      <c r="AG31" s="58">
        <v>20</v>
      </c>
      <c r="AH31" s="51">
        <f t="shared" si="2"/>
        <v>8.5</v>
      </c>
      <c r="AI31" s="52">
        <f t="shared" si="3"/>
        <v>0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100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48">
        <v>0</v>
      </c>
      <c r="AF32" s="48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220</v>
      </c>
      <c r="AK33" s="53"/>
    </row>
    <row r="34" spans="1:41" ht="15.75" thickBot="1" x14ac:dyDescent="0.3">
      <c r="A34" s="63" t="s">
        <v>19</v>
      </c>
      <c r="B34" s="55">
        <v>150</v>
      </c>
      <c r="C34" s="55">
        <v>150</v>
      </c>
      <c r="D34" s="55">
        <f>89+71.4</f>
        <v>160.4</v>
      </c>
      <c r="E34" s="55">
        <f>89+71.6</f>
        <v>160.6</v>
      </c>
      <c r="F34" s="55">
        <f>89+71.6</f>
        <v>160.6</v>
      </c>
      <c r="G34" s="55">
        <f>87.6+71.4</f>
        <v>159</v>
      </c>
      <c r="H34" s="55">
        <f>87.6+71</f>
        <v>158.6</v>
      </c>
      <c r="I34" s="55">
        <f>87+71.1</f>
        <v>158.1</v>
      </c>
      <c r="J34" s="55">
        <f>86.9+71.4</f>
        <v>158.30000000000001</v>
      </c>
      <c r="K34" s="55">
        <f>87.6+71.3</f>
        <v>158.89999999999998</v>
      </c>
      <c r="L34" s="64">
        <f>87+71</f>
        <v>158</v>
      </c>
      <c r="M34" s="64">
        <f>87.5+71</f>
        <v>158.5</v>
      </c>
      <c r="N34" s="64">
        <f>88+71</f>
        <v>159</v>
      </c>
      <c r="O34" s="64">
        <f>89+71</f>
        <v>160</v>
      </c>
      <c r="P34" s="64">
        <f>88+72</f>
        <v>160</v>
      </c>
      <c r="Q34" s="64">
        <v>158</v>
      </c>
      <c r="R34" s="64">
        <v>159</v>
      </c>
      <c r="S34" s="64">
        <v>159</v>
      </c>
      <c r="T34" s="64">
        <v>151</v>
      </c>
      <c r="U34" s="64">
        <v>155.30000000000001</v>
      </c>
      <c r="V34" s="64">
        <v>155</v>
      </c>
      <c r="W34" s="64">
        <v>158</v>
      </c>
      <c r="X34" s="64">
        <v>157</v>
      </c>
      <c r="Y34" s="64">
        <v>156.80000000000001</v>
      </c>
      <c r="Z34" s="64">
        <v>155</v>
      </c>
      <c r="AA34" s="64">
        <v>156.80000000000001</v>
      </c>
      <c r="AB34" s="64">
        <v>157.6</v>
      </c>
      <c r="AC34" s="64">
        <v>154.5</v>
      </c>
      <c r="AD34" s="64">
        <v>155.9</v>
      </c>
      <c r="AE34" s="55">
        <v>160.30000000000001</v>
      </c>
      <c r="AF34" s="55">
        <f>72+89</f>
        <v>161</v>
      </c>
      <c r="AG34" s="58">
        <v>240</v>
      </c>
      <c r="AH34" s="51">
        <f t="shared" si="2"/>
        <v>161</v>
      </c>
      <c r="AI34" s="52">
        <f t="shared" si="3"/>
        <v>150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768.2</v>
      </c>
      <c r="C35" s="66">
        <f t="shared" si="4"/>
        <v>768.2</v>
      </c>
      <c r="D35" s="66">
        <f t="shared" si="4"/>
        <v>766.9</v>
      </c>
      <c r="E35" s="66">
        <f t="shared" si="4"/>
        <v>767.59999999999991</v>
      </c>
      <c r="F35" s="66">
        <f t="shared" si="4"/>
        <v>767.4</v>
      </c>
      <c r="G35" s="66">
        <f t="shared" si="4"/>
        <v>763.5</v>
      </c>
      <c r="H35" s="66">
        <f t="shared" si="4"/>
        <v>763.6</v>
      </c>
      <c r="I35" s="66">
        <f t="shared" si="4"/>
        <v>763.6</v>
      </c>
      <c r="J35" s="66">
        <f t="shared" si="4"/>
        <v>763.6</v>
      </c>
      <c r="K35" s="66">
        <f t="shared" si="4"/>
        <v>763.6</v>
      </c>
      <c r="L35" s="66">
        <f t="shared" si="4"/>
        <v>763.6</v>
      </c>
      <c r="M35" s="66">
        <f t="shared" si="4"/>
        <v>838.6</v>
      </c>
      <c r="N35" s="66">
        <f t="shared" si="4"/>
        <v>853.6</v>
      </c>
      <c r="O35" s="66">
        <f t="shared" si="4"/>
        <v>857.6</v>
      </c>
      <c r="P35" s="66">
        <f t="shared" si="4"/>
        <v>807.8</v>
      </c>
      <c r="Q35" s="66">
        <f t="shared" si="4"/>
        <v>879.6</v>
      </c>
      <c r="R35" s="66">
        <f t="shared" si="4"/>
        <v>892.6</v>
      </c>
      <c r="S35" s="66">
        <f t="shared" si="4"/>
        <v>892.6</v>
      </c>
      <c r="T35" s="66">
        <f t="shared" si="4"/>
        <v>892.6</v>
      </c>
      <c r="U35" s="66">
        <f t="shared" si="4"/>
        <v>886.6</v>
      </c>
      <c r="V35" s="66">
        <f t="shared" si="4"/>
        <v>886.6</v>
      </c>
      <c r="W35" s="66">
        <f t="shared" si="4"/>
        <v>886.6</v>
      </c>
      <c r="X35" s="66">
        <f t="shared" si="4"/>
        <v>886.6</v>
      </c>
      <c r="Y35" s="66">
        <f t="shared" si="4"/>
        <v>916.6</v>
      </c>
      <c r="Z35" s="66">
        <f t="shared" si="4"/>
        <v>916.6</v>
      </c>
      <c r="AA35" s="66">
        <f t="shared" si="4"/>
        <v>955.7</v>
      </c>
      <c r="AB35" s="66">
        <f t="shared" si="4"/>
        <v>926.40000000000009</v>
      </c>
      <c r="AC35" s="66">
        <f t="shared" si="4"/>
        <v>896</v>
      </c>
      <c r="AD35" s="66">
        <f t="shared" si="4"/>
        <v>856.8</v>
      </c>
      <c r="AE35" s="66">
        <f t="shared" si="4"/>
        <v>792.59999999999991</v>
      </c>
      <c r="AF35" s="66">
        <f t="shared" si="4"/>
        <v>781.9</v>
      </c>
      <c r="AG35" s="58">
        <f>SUM(AG11:AG34)</f>
        <v>1416.83</v>
      </c>
      <c r="AH35" s="51">
        <f t="shared" si="2"/>
        <v>955.7</v>
      </c>
      <c r="AI35" s="52">
        <f t="shared" si="3"/>
        <v>763.5</v>
      </c>
      <c r="AK35" s="53"/>
    </row>
    <row r="36" spans="1:41" x14ac:dyDescent="0.25">
      <c r="A36" s="54" t="s">
        <v>21</v>
      </c>
      <c r="B36" s="55">
        <v>126</v>
      </c>
      <c r="C36" s="55">
        <v>110</v>
      </c>
      <c r="D36" s="55">
        <v>111.3</v>
      </c>
      <c r="E36" s="55">
        <v>111.4</v>
      </c>
      <c r="F36" s="55">
        <v>111.2</v>
      </c>
      <c r="G36" s="55">
        <v>111.5</v>
      </c>
      <c r="H36" s="55">
        <v>111.3</v>
      </c>
      <c r="I36" s="55">
        <v>111.5</v>
      </c>
      <c r="J36" s="55">
        <v>111.3</v>
      </c>
      <c r="K36" s="55">
        <v>111.6</v>
      </c>
      <c r="L36" s="48">
        <v>126</v>
      </c>
      <c r="M36" s="48">
        <v>110</v>
      </c>
      <c r="N36" s="48">
        <v>110</v>
      </c>
      <c r="O36" s="48">
        <v>138.4</v>
      </c>
      <c r="P36" s="48">
        <v>0</v>
      </c>
      <c r="Q36" s="48">
        <v>121</v>
      </c>
      <c r="R36" s="48">
        <v>140</v>
      </c>
      <c r="S36" s="48">
        <v>121.4</v>
      </c>
      <c r="T36" s="48">
        <v>121.4</v>
      </c>
      <c r="U36" s="48">
        <v>121.4</v>
      </c>
      <c r="V36" s="48">
        <v>111.3</v>
      </c>
      <c r="W36" s="48">
        <v>111.3</v>
      </c>
      <c r="X36" s="48">
        <v>124</v>
      </c>
      <c r="Y36" s="48">
        <v>138.4</v>
      </c>
      <c r="Z36" s="48">
        <v>139.6</v>
      </c>
      <c r="AA36" s="48">
        <v>139.5</v>
      </c>
      <c r="AB36" s="48">
        <v>139.69999999999999</v>
      </c>
      <c r="AC36" s="48">
        <v>140</v>
      </c>
      <c r="AD36" s="48">
        <v>141.19999999999999</v>
      </c>
      <c r="AE36" s="48">
        <v>142</v>
      </c>
      <c r="AF36" s="47">
        <v>141.6</v>
      </c>
      <c r="AG36" s="56">
        <v>144</v>
      </c>
      <c r="AH36" s="51">
        <f t="shared" si="2"/>
        <v>142</v>
      </c>
      <c r="AI36" s="52">
        <f t="shared" si="3"/>
        <v>0</v>
      </c>
      <c r="AK36" s="53"/>
    </row>
    <row r="37" spans="1:41" x14ac:dyDescent="0.25">
      <c r="A37" s="57" t="s">
        <v>22</v>
      </c>
      <c r="B37" s="55">
        <v>50</v>
      </c>
      <c r="C37" s="55">
        <v>50</v>
      </c>
      <c r="D37" s="55">
        <v>51.3</v>
      </c>
      <c r="E37" s="55">
        <v>49.2</v>
      </c>
      <c r="F37" s="55">
        <v>49.8</v>
      </c>
      <c r="G37" s="55">
        <v>49.3</v>
      </c>
      <c r="H37" s="55">
        <v>50.4</v>
      </c>
      <c r="I37" s="55">
        <v>49.6</v>
      </c>
      <c r="J37" s="55">
        <v>49.7</v>
      </c>
      <c r="K37" s="55">
        <v>49.6</v>
      </c>
      <c r="L37" s="67">
        <v>50</v>
      </c>
      <c r="M37" s="67">
        <v>50</v>
      </c>
      <c r="N37" s="67">
        <v>35</v>
      </c>
      <c r="O37" s="67">
        <v>0</v>
      </c>
      <c r="P37" s="67">
        <v>0</v>
      </c>
      <c r="Q37" s="67">
        <v>0</v>
      </c>
      <c r="R37" s="67">
        <v>0</v>
      </c>
      <c r="S37" s="67">
        <v>0</v>
      </c>
      <c r="T37" s="67">
        <v>0</v>
      </c>
      <c r="U37" s="67">
        <v>0</v>
      </c>
      <c r="V37" s="67">
        <v>0</v>
      </c>
      <c r="W37" s="67">
        <v>0</v>
      </c>
      <c r="X37" s="67">
        <v>0</v>
      </c>
      <c r="Y37" s="67">
        <v>0</v>
      </c>
      <c r="Z37" s="67">
        <v>70.099999999999994</v>
      </c>
      <c r="AA37" s="67">
        <v>71.099999999999994</v>
      </c>
      <c r="AB37" s="67">
        <v>71.2</v>
      </c>
      <c r="AC37" s="67">
        <v>70.5</v>
      </c>
      <c r="AD37" s="67">
        <v>71.2</v>
      </c>
      <c r="AE37" s="67">
        <v>69.599999999999994</v>
      </c>
      <c r="AF37" s="55">
        <v>61.2</v>
      </c>
      <c r="AG37" s="58">
        <v>70</v>
      </c>
      <c r="AH37" s="51">
        <f t="shared" si="2"/>
        <v>71.2</v>
      </c>
      <c r="AI37" s="52">
        <f t="shared" si="3"/>
        <v>0</v>
      </c>
      <c r="AK37" s="53"/>
    </row>
    <row r="38" spans="1:41" x14ac:dyDescent="0.25">
      <c r="A38" s="57" t="s">
        <v>23</v>
      </c>
      <c r="B38" s="55">
        <v>55</v>
      </c>
      <c r="C38" s="55">
        <v>55</v>
      </c>
      <c r="D38" s="55">
        <v>55.9</v>
      </c>
      <c r="E38" s="55">
        <v>56.3</v>
      </c>
      <c r="F38" s="55">
        <v>56.2</v>
      </c>
      <c r="G38" s="55">
        <v>55.8</v>
      </c>
      <c r="H38" s="55">
        <v>55.9</v>
      </c>
      <c r="I38" s="55">
        <v>56.1</v>
      </c>
      <c r="J38" s="55">
        <v>56.3</v>
      </c>
      <c r="K38" s="55">
        <v>56.4</v>
      </c>
      <c r="L38" s="67">
        <v>56</v>
      </c>
      <c r="M38" s="67">
        <v>52</v>
      </c>
      <c r="N38" s="67">
        <v>52</v>
      </c>
      <c r="O38" s="67">
        <v>63</v>
      </c>
      <c r="P38" s="67">
        <v>0</v>
      </c>
      <c r="Q38" s="67">
        <v>62.2</v>
      </c>
      <c r="R38" s="67">
        <v>62.2</v>
      </c>
      <c r="S38" s="67">
        <v>62.2</v>
      </c>
      <c r="T38" s="67">
        <v>62.2</v>
      </c>
      <c r="U38" s="67">
        <v>62.2</v>
      </c>
      <c r="V38" s="67">
        <v>52</v>
      </c>
      <c r="W38" s="67">
        <v>52</v>
      </c>
      <c r="X38" s="67">
        <v>52</v>
      </c>
      <c r="Y38" s="67">
        <v>63.1</v>
      </c>
      <c r="Z38" s="67">
        <v>63.1</v>
      </c>
      <c r="AA38" s="67">
        <v>62.9</v>
      </c>
      <c r="AB38" s="67">
        <v>62.5</v>
      </c>
      <c r="AC38" s="67">
        <v>61.9</v>
      </c>
      <c r="AD38" s="67">
        <v>61.9</v>
      </c>
      <c r="AE38" s="67">
        <v>63</v>
      </c>
      <c r="AF38" s="55">
        <v>62.3</v>
      </c>
      <c r="AG38" s="58">
        <v>69</v>
      </c>
      <c r="AH38" s="51">
        <f t="shared" si="2"/>
        <v>63.1</v>
      </c>
      <c r="AI38" s="52">
        <f t="shared" si="3"/>
        <v>0</v>
      </c>
      <c r="AK38" s="53"/>
    </row>
    <row r="39" spans="1:41" x14ac:dyDescent="0.25">
      <c r="A39" s="57" t="s">
        <v>24</v>
      </c>
      <c r="B39" s="55">
        <v>29</v>
      </c>
      <c r="C39" s="55">
        <v>29</v>
      </c>
      <c r="D39" s="55">
        <v>30.2</v>
      </c>
      <c r="E39" s="55">
        <v>30</v>
      </c>
      <c r="F39" s="55">
        <v>30</v>
      </c>
      <c r="G39" s="55">
        <v>30</v>
      </c>
      <c r="H39" s="55">
        <v>30</v>
      </c>
      <c r="I39" s="55">
        <v>30</v>
      </c>
      <c r="J39" s="55">
        <v>30</v>
      </c>
      <c r="K39" s="55">
        <v>30.2</v>
      </c>
      <c r="L39" s="67">
        <v>30.2</v>
      </c>
      <c r="M39" s="67">
        <v>30.2</v>
      </c>
      <c r="N39" s="67">
        <v>30.2</v>
      </c>
      <c r="O39" s="67">
        <v>30.2</v>
      </c>
      <c r="P39" s="67">
        <v>30.2</v>
      </c>
      <c r="Q39" s="67">
        <v>30.2</v>
      </c>
      <c r="R39" s="67">
        <v>30.2</v>
      </c>
      <c r="S39" s="67">
        <v>30.2</v>
      </c>
      <c r="T39" s="67">
        <v>30.2</v>
      </c>
      <c r="U39" s="67">
        <v>30.2</v>
      </c>
      <c r="V39" s="67">
        <v>30.2</v>
      </c>
      <c r="W39" s="67">
        <v>30.2</v>
      </c>
      <c r="X39" s="67">
        <v>30.2</v>
      </c>
      <c r="Y39" s="67">
        <v>30.2</v>
      </c>
      <c r="Z39" s="67">
        <v>30.2</v>
      </c>
      <c r="AA39" s="67">
        <v>29.7</v>
      </c>
      <c r="AB39" s="67">
        <v>29.7</v>
      </c>
      <c r="AC39" s="67">
        <v>30</v>
      </c>
      <c r="AD39" s="67">
        <v>30</v>
      </c>
      <c r="AE39" s="67">
        <v>30</v>
      </c>
      <c r="AF39" s="67">
        <v>30</v>
      </c>
      <c r="AG39" s="58">
        <v>60</v>
      </c>
      <c r="AH39" s="51">
        <f t="shared" si="2"/>
        <v>30.2</v>
      </c>
      <c r="AI39" s="52">
        <f t="shared" si="3"/>
        <v>29</v>
      </c>
      <c r="AK39" s="53"/>
    </row>
    <row r="40" spans="1:41" x14ac:dyDescent="0.25">
      <c r="A40" s="57" t="s">
        <v>25</v>
      </c>
      <c r="B40" s="55">
        <v>15</v>
      </c>
      <c r="C40" s="55">
        <v>15</v>
      </c>
      <c r="D40" s="55">
        <v>15</v>
      </c>
      <c r="E40" s="55">
        <v>15</v>
      </c>
      <c r="F40" s="55">
        <v>15</v>
      </c>
      <c r="G40" s="55">
        <v>15</v>
      </c>
      <c r="H40" s="55">
        <v>15</v>
      </c>
      <c r="I40" s="55">
        <v>15</v>
      </c>
      <c r="J40" s="55">
        <v>15</v>
      </c>
      <c r="K40" s="55">
        <v>15</v>
      </c>
      <c r="L40" s="48">
        <v>15</v>
      </c>
      <c r="M40" s="48">
        <v>15</v>
      </c>
      <c r="N40" s="48">
        <v>15</v>
      </c>
      <c r="O40" s="48">
        <v>15</v>
      </c>
      <c r="P40" s="48">
        <v>15</v>
      </c>
      <c r="Q40" s="48">
        <v>15</v>
      </c>
      <c r="R40" s="48">
        <v>15</v>
      </c>
      <c r="S40" s="48">
        <v>15</v>
      </c>
      <c r="T40" s="48">
        <v>15</v>
      </c>
      <c r="U40" s="48">
        <v>15</v>
      </c>
      <c r="V40" s="48">
        <v>15</v>
      </c>
      <c r="W40" s="48">
        <v>15</v>
      </c>
      <c r="X40" s="48">
        <v>15</v>
      </c>
      <c r="Y40" s="48">
        <v>15</v>
      </c>
      <c r="Z40" s="67">
        <v>15</v>
      </c>
      <c r="AA40" s="67">
        <v>15</v>
      </c>
      <c r="AB40" s="67">
        <v>15</v>
      </c>
      <c r="AC40" s="67">
        <v>15</v>
      </c>
      <c r="AD40" s="67">
        <v>15</v>
      </c>
      <c r="AE40" s="67">
        <v>15</v>
      </c>
      <c r="AF40" s="67">
        <v>15</v>
      </c>
      <c r="AG40" s="58">
        <v>30</v>
      </c>
      <c r="AH40" s="51">
        <f t="shared" si="2"/>
        <v>15</v>
      </c>
      <c r="AI40" s="52">
        <f t="shared" si="3"/>
        <v>15</v>
      </c>
      <c r="AK40" s="53"/>
    </row>
    <row r="41" spans="1:41" x14ac:dyDescent="0.25">
      <c r="A41" s="57" t="s">
        <v>85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48">
        <v>0</v>
      </c>
      <c r="AB41" s="48">
        <v>0</v>
      </c>
      <c r="AC41" s="48">
        <v>0</v>
      </c>
      <c r="AD41" s="48">
        <v>0</v>
      </c>
      <c r="AE41" s="48">
        <v>0</v>
      </c>
      <c r="AF41" s="48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68">
        <v>17</v>
      </c>
      <c r="C42" s="68">
        <v>17</v>
      </c>
      <c r="D42" s="68">
        <v>17</v>
      </c>
      <c r="E42" s="68">
        <v>17</v>
      </c>
      <c r="F42" s="68">
        <v>17</v>
      </c>
      <c r="G42" s="68">
        <v>17</v>
      </c>
      <c r="H42" s="68">
        <v>17</v>
      </c>
      <c r="I42" s="68">
        <v>17</v>
      </c>
      <c r="J42" s="68">
        <v>17</v>
      </c>
      <c r="K42" s="68">
        <v>17</v>
      </c>
      <c r="L42" s="48">
        <v>17</v>
      </c>
      <c r="M42" s="48">
        <v>17</v>
      </c>
      <c r="N42" s="48">
        <v>17</v>
      </c>
      <c r="O42" s="48">
        <v>17</v>
      </c>
      <c r="P42" s="48">
        <v>17</v>
      </c>
      <c r="Q42" s="48">
        <v>17</v>
      </c>
      <c r="R42" s="48">
        <v>17</v>
      </c>
      <c r="S42" s="48">
        <v>17</v>
      </c>
      <c r="T42" s="48">
        <v>17</v>
      </c>
      <c r="U42" s="48">
        <v>17</v>
      </c>
      <c r="V42" s="48">
        <v>17</v>
      </c>
      <c r="W42" s="48">
        <v>17</v>
      </c>
      <c r="X42" s="48">
        <v>17</v>
      </c>
      <c r="Y42" s="48">
        <v>17</v>
      </c>
      <c r="Z42" s="48">
        <v>17</v>
      </c>
      <c r="AA42" s="48">
        <v>17</v>
      </c>
      <c r="AB42" s="48">
        <v>17</v>
      </c>
      <c r="AC42" s="48">
        <v>17</v>
      </c>
      <c r="AD42" s="48">
        <v>17</v>
      </c>
      <c r="AE42" s="48">
        <v>17</v>
      </c>
      <c r="AF42" s="48">
        <v>17</v>
      </c>
      <c r="AG42" s="58">
        <v>24</v>
      </c>
      <c r="AH42" s="51">
        <f t="shared" si="2"/>
        <v>17</v>
      </c>
      <c r="AI42" s="52">
        <f t="shared" si="3"/>
        <v>17</v>
      </c>
      <c r="AK42" s="53"/>
    </row>
    <row r="43" spans="1:41" x14ac:dyDescent="0.25">
      <c r="A43" s="57" t="s">
        <v>27</v>
      </c>
      <c r="B43" s="55">
        <v>2</v>
      </c>
      <c r="C43" s="55">
        <v>2</v>
      </c>
      <c r="D43" s="55">
        <v>2</v>
      </c>
      <c r="E43" s="55">
        <v>2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48">
        <v>0</v>
      </c>
      <c r="M43" s="48">
        <v>0</v>
      </c>
      <c r="N43" s="48">
        <v>0</v>
      </c>
      <c r="O43" s="48">
        <v>0</v>
      </c>
      <c r="P43" s="48">
        <v>0</v>
      </c>
      <c r="Q43" s="48">
        <v>0</v>
      </c>
      <c r="R43" s="48">
        <v>0</v>
      </c>
      <c r="S43" s="48">
        <v>3</v>
      </c>
      <c r="T43" s="48">
        <v>3</v>
      </c>
      <c r="U43" s="48">
        <v>3</v>
      </c>
      <c r="V43" s="48">
        <v>3</v>
      </c>
      <c r="W43" s="48">
        <v>3</v>
      </c>
      <c r="X43" s="48">
        <v>3</v>
      </c>
      <c r="Y43" s="48">
        <v>3</v>
      </c>
      <c r="Z43" s="48">
        <v>3</v>
      </c>
      <c r="AA43" s="48">
        <v>3</v>
      </c>
      <c r="AB43" s="48">
        <v>3</v>
      </c>
      <c r="AC43" s="48">
        <v>3</v>
      </c>
      <c r="AD43" s="48">
        <v>3</v>
      </c>
      <c r="AE43" s="48">
        <v>3</v>
      </c>
      <c r="AF43" s="48">
        <v>3</v>
      </c>
      <c r="AG43" s="58">
        <v>15</v>
      </c>
      <c r="AH43" s="51">
        <f t="shared" si="2"/>
        <v>3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14</v>
      </c>
      <c r="C44" s="55">
        <v>14</v>
      </c>
      <c r="D44" s="55">
        <v>14</v>
      </c>
      <c r="E44" s="55">
        <v>14</v>
      </c>
      <c r="F44" s="55">
        <v>14</v>
      </c>
      <c r="G44" s="55">
        <v>14</v>
      </c>
      <c r="H44" s="55">
        <v>14</v>
      </c>
      <c r="I44" s="55">
        <v>14</v>
      </c>
      <c r="J44" s="55">
        <v>14</v>
      </c>
      <c r="K44" s="55">
        <v>14</v>
      </c>
      <c r="L44" s="48">
        <v>14</v>
      </c>
      <c r="M44" s="48">
        <v>14</v>
      </c>
      <c r="N44" s="48">
        <v>14</v>
      </c>
      <c r="O44" s="48">
        <v>14</v>
      </c>
      <c r="P44" s="48">
        <v>14</v>
      </c>
      <c r="Q44" s="48">
        <v>14</v>
      </c>
      <c r="R44" s="48">
        <v>14</v>
      </c>
      <c r="S44" s="48">
        <v>14</v>
      </c>
      <c r="T44" s="48">
        <v>14</v>
      </c>
      <c r="U44" s="48">
        <v>14</v>
      </c>
      <c r="V44" s="48">
        <v>14</v>
      </c>
      <c r="W44" s="48">
        <v>14</v>
      </c>
      <c r="X44" s="48">
        <v>14</v>
      </c>
      <c r="Y44" s="48">
        <v>14</v>
      </c>
      <c r="Z44" s="48">
        <v>14</v>
      </c>
      <c r="AA44" s="48">
        <v>14</v>
      </c>
      <c r="AB44" s="48">
        <v>14</v>
      </c>
      <c r="AC44" s="48">
        <v>14</v>
      </c>
      <c r="AD44" s="48">
        <v>14</v>
      </c>
      <c r="AE44" s="48">
        <v>14</v>
      </c>
      <c r="AF44" s="48">
        <v>14</v>
      </c>
      <c r="AG44" s="58">
        <v>14.1</v>
      </c>
      <c r="AH44" s="51">
        <f t="shared" si="2"/>
        <v>14</v>
      </c>
      <c r="AI44" s="52">
        <f t="shared" si="3"/>
        <v>14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68">
        <v>7.3</v>
      </c>
      <c r="C45" s="68">
        <v>7.3</v>
      </c>
      <c r="D45" s="68">
        <v>7.3</v>
      </c>
      <c r="E45" s="68">
        <v>7.3</v>
      </c>
      <c r="F45" s="68">
        <v>7.3</v>
      </c>
      <c r="G45" s="68">
        <v>7.3</v>
      </c>
      <c r="H45" s="68">
        <v>7.3</v>
      </c>
      <c r="I45" s="68">
        <v>7.3</v>
      </c>
      <c r="J45" s="68">
        <v>7.3</v>
      </c>
      <c r="K45" s="68">
        <v>7.3</v>
      </c>
      <c r="L45" s="48">
        <v>7.3</v>
      </c>
      <c r="M45" s="48">
        <v>7.3</v>
      </c>
      <c r="N45" s="48">
        <v>7.3</v>
      </c>
      <c r="O45" s="48">
        <v>7.3</v>
      </c>
      <c r="P45" s="48">
        <v>7.3</v>
      </c>
      <c r="Q45" s="48">
        <v>7.3</v>
      </c>
      <c r="R45" s="48">
        <v>7.3</v>
      </c>
      <c r="S45" s="48">
        <v>7.3</v>
      </c>
      <c r="T45" s="48">
        <v>7.3</v>
      </c>
      <c r="U45" s="48">
        <v>7.3</v>
      </c>
      <c r="V45" s="48">
        <v>7.3</v>
      </c>
      <c r="W45" s="48">
        <v>7.3</v>
      </c>
      <c r="X45" s="48">
        <v>7.3</v>
      </c>
      <c r="Y45" s="48">
        <v>7.3</v>
      </c>
      <c r="Z45" s="48">
        <v>14</v>
      </c>
      <c r="AA45" s="48">
        <v>14</v>
      </c>
      <c r="AB45" s="48">
        <v>14</v>
      </c>
      <c r="AC45" s="48">
        <v>14</v>
      </c>
      <c r="AD45" s="48">
        <v>14</v>
      </c>
      <c r="AE45" s="48">
        <v>14</v>
      </c>
      <c r="AF45" s="48">
        <v>14</v>
      </c>
      <c r="AG45" s="58">
        <v>14</v>
      </c>
      <c r="AH45" s="51">
        <f t="shared" si="2"/>
        <v>14</v>
      </c>
      <c r="AI45" s="52">
        <f t="shared" si="3"/>
        <v>7.3</v>
      </c>
      <c r="AK45" s="53"/>
    </row>
    <row r="46" spans="1:41" x14ac:dyDescent="0.25">
      <c r="A46" s="57" t="s">
        <v>30</v>
      </c>
      <c r="B46" s="55">
        <v>6.4</v>
      </c>
      <c r="C46" s="55">
        <v>6.4</v>
      </c>
      <c r="D46" s="55">
        <v>6.4</v>
      </c>
      <c r="E46" s="55">
        <v>6.4</v>
      </c>
      <c r="F46" s="55">
        <v>6.4</v>
      </c>
      <c r="G46" s="55">
        <v>6.4</v>
      </c>
      <c r="H46" s="55">
        <v>6.5</v>
      </c>
      <c r="I46" s="55">
        <v>6.4</v>
      </c>
      <c r="J46" s="55">
        <v>6.4</v>
      </c>
      <c r="K46" s="55">
        <v>6.4</v>
      </c>
      <c r="L46" s="48">
        <v>6.4</v>
      </c>
      <c r="M46" s="48">
        <v>6.4</v>
      </c>
      <c r="N46" s="48">
        <v>6.4</v>
      </c>
      <c r="O46" s="48">
        <v>6.4</v>
      </c>
      <c r="P46" s="48">
        <v>6.4</v>
      </c>
      <c r="Q46" s="48">
        <v>6.4</v>
      </c>
      <c r="R46" s="48">
        <v>6.4</v>
      </c>
      <c r="S46" s="48">
        <v>6.4</v>
      </c>
      <c r="T46" s="48">
        <v>6.4</v>
      </c>
      <c r="U46" s="48">
        <v>6.4</v>
      </c>
      <c r="V46" s="48">
        <v>6.4</v>
      </c>
      <c r="W46" s="48">
        <v>6.4</v>
      </c>
      <c r="X46" s="48">
        <v>6.4</v>
      </c>
      <c r="Y46" s="48">
        <v>6.4</v>
      </c>
      <c r="Z46" s="48">
        <v>6.4</v>
      </c>
      <c r="AA46" s="48">
        <v>6.4</v>
      </c>
      <c r="AB46" s="48">
        <v>6.4</v>
      </c>
      <c r="AC46" s="48">
        <v>6.4</v>
      </c>
      <c r="AD46" s="48">
        <v>6.4</v>
      </c>
      <c r="AE46" s="48">
        <v>6.4</v>
      </c>
      <c r="AF46" s="48">
        <v>6.4</v>
      </c>
      <c r="AG46" s="58">
        <v>10.050000000000001</v>
      </c>
      <c r="AH46" s="51">
        <f t="shared" si="2"/>
        <v>6.5</v>
      </c>
      <c r="AI46" s="52">
        <f t="shared" si="3"/>
        <v>6.4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48">
        <v>6.2</v>
      </c>
      <c r="AB47" s="48">
        <v>6.2</v>
      </c>
      <c r="AC47" s="48">
        <v>6.2</v>
      </c>
      <c r="AD47" s="48">
        <v>6.2</v>
      </c>
      <c r="AE47" s="48">
        <v>6.2</v>
      </c>
      <c r="AF47" s="48">
        <v>6.2</v>
      </c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331.44</v>
      </c>
      <c r="C49" s="66">
        <f t="shared" si="6"/>
        <v>315.44</v>
      </c>
      <c r="D49" s="66">
        <f t="shared" si="6"/>
        <v>320.14</v>
      </c>
      <c r="E49" s="66">
        <f t="shared" si="6"/>
        <v>318.34000000000003</v>
      </c>
      <c r="F49" s="66">
        <f t="shared" si="6"/>
        <v>316.64</v>
      </c>
      <c r="G49" s="66">
        <f t="shared" si="6"/>
        <v>316.04000000000002</v>
      </c>
      <c r="H49" s="66">
        <f t="shared" si="6"/>
        <v>317.14000000000004</v>
      </c>
      <c r="I49" s="66">
        <f t="shared" si="6"/>
        <v>316.64</v>
      </c>
      <c r="J49" s="66">
        <f t="shared" si="6"/>
        <v>316.74</v>
      </c>
      <c r="K49" s="66">
        <f t="shared" si="6"/>
        <v>317.23999999999995</v>
      </c>
      <c r="L49" s="66">
        <f t="shared" si="6"/>
        <v>331.64</v>
      </c>
      <c r="M49" s="66">
        <f t="shared" si="6"/>
        <v>311.64</v>
      </c>
      <c r="N49" s="66">
        <f t="shared" si="6"/>
        <v>296.64</v>
      </c>
      <c r="O49" s="66">
        <f t="shared" si="6"/>
        <v>301.04000000000002</v>
      </c>
      <c r="P49" s="66">
        <f t="shared" si="6"/>
        <v>99.640000000000015</v>
      </c>
      <c r="Q49" s="66">
        <f t="shared" si="6"/>
        <v>282.83999999999997</v>
      </c>
      <c r="R49" s="66">
        <f t="shared" si="6"/>
        <v>301.83999999999997</v>
      </c>
      <c r="S49" s="66">
        <f t="shared" si="6"/>
        <v>286.24</v>
      </c>
      <c r="T49" s="66">
        <f t="shared" si="6"/>
        <v>286.24</v>
      </c>
      <c r="U49" s="66">
        <f t="shared" si="6"/>
        <v>286.24</v>
      </c>
      <c r="V49" s="66">
        <f t="shared" si="6"/>
        <v>265.94</v>
      </c>
      <c r="W49" s="66">
        <f t="shared" si="6"/>
        <v>265.94</v>
      </c>
      <c r="X49" s="66">
        <f t="shared" si="6"/>
        <v>278.64</v>
      </c>
      <c r="Y49" s="66">
        <f t="shared" si="6"/>
        <v>304.14</v>
      </c>
      <c r="Z49" s="66">
        <f t="shared" si="6"/>
        <v>382.14</v>
      </c>
      <c r="AA49" s="66">
        <f t="shared" si="6"/>
        <v>382.34</v>
      </c>
      <c r="AB49" s="66">
        <f t="shared" si="6"/>
        <v>382.23999999999995</v>
      </c>
      <c r="AC49" s="66">
        <f t="shared" si="6"/>
        <v>381.53999999999996</v>
      </c>
      <c r="AD49" s="66">
        <f t="shared" si="6"/>
        <v>383.43999999999994</v>
      </c>
      <c r="AE49" s="66">
        <f t="shared" si="6"/>
        <v>383.74</v>
      </c>
      <c r="AF49" s="66">
        <f t="shared" si="6"/>
        <v>374.24</v>
      </c>
      <c r="AG49" s="71">
        <f>SUM(AG36:AG48)</f>
        <v>489.91</v>
      </c>
      <c r="AH49" s="51">
        <f t="shared" si="2"/>
        <v>383.74</v>
      </c>
      <c r="AI49" s="52">
        <f t="shared" si="3"/>
        <v>99.640000000000015</v>
      </c>
      <c r="AK49" s="53"/>
    </row>
    <row r="50" spans="1:37" x14ac:dyDescent="0.25">
      <c r="A50" s="54" t="s">
        <v>34</v>
      </c>
      <c r="B50" s="55">
        <v>0</v>
      </c>
      <c r="C50" s="55">
        <v>0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55">
        <v>0</v>
      </c>
      <c r="M50" s="55">
        <v>0</v>
      </c>
      <c r="N50" s="55">
        <v>0</v>
      </c>
      <c r="O50" s="55">
        <v>0</v>
      </c>
      <c r="P50" s="48">
        <v>30</v>
      </c>
      <c r="Q50" s="48">
        <v>0</v>
      </c>
      <c r="R50" s="48">
        <v>0</v>
      </c>
      <c r="S50" s="48">
        <v>0</v>
      </c>
      <c r="T50" s="48">
        <v>0</v>
      </c>
      <c r="U50" s="48">
        <v>0</v>
      </c>
      <c r="V50" s="48">
        <v>0</v>
      </c>
      <c r="W50" s="48">
        <v>0</v>
      </c>
      <c r="X50" s="48">
        <v>0</v>
      </c>
      <c r="Y50" s="48">
        <v>0</v>
      </c>
      <c r="Z50" s="48">
        <v>30</v>
      </c>
      <c r="AA50" s="48">
        <v>0</v>
      </c>
      <c r="AB50" s="48">
        <v>0</v>
      </c>
      <c r="AC50" s="48">
        <v>0</v>
      </c>
      <c r="AD50" s="48">
        <v>0</v>
      </c>
      <c r="AE50" s="48">
        <v>0</v>
      </c>
      <c r="AF50" s="48">
        <v>0</v>
      </c>
      <c r="AG50" s="56">
        <v>60</v>
      </c>
      <c r="AH50" s="51">
        <f t="shared" si="2"/>
        <v>30</v>
      </c>
      <c r="AI50" s="52">
        <f t="shared" si="3"/>
        <v>0</v>
      </c>
      <c r="AK50" s="53"/>
    </row>
    <row r="51" spans="1:37" x14ac:dyDescent="0.25">
      <c r="A51" s="57" t="s">
        <v>35</v>
      </c>
      <c r="B51" s="55">
        <v>0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55">
        <v>0</v>
      </c>
      <c r="M51" s="55">
        <v>0</v>
      </c>
      <c r="N51" s="55">
        <v>0</v>
      </c>
      <c r="O51" s="55">
        <v>0</v>
      </c>
      <c r="P51" s="67">
        <v>12</v>
      </c>
      <c r="Q51" s="67">
        <v>0</v>
      </c>
      <c r="R51" s="67">
        <v>0</v>
      </c>
      <c r="S51" s="48">
        <v>0</v>
      </c>
      <c r="T51" s="48">
        <v>0</v>
      </c>
      <c r="U51" s="48">
        <v>0</v>
      </c>
      <c r="V51" s="48">
        <v>0</v>
      </c>
      <c r="W51" s="48">
        <v>0</v>
      </c>
      <c r="X51" s="48">
        <v>0</v>
      </c>
      <c r="Y51" s="67">
        <v>0</v>
      </c>
      <c r="Z51" s="67">
        <v>12.3</v>
      </c>
      <c r="AA51" s="67">
        <v>5.8</v>
      </c>
      <c r="AB51" s="67">
        <v>0</v>
      </c>
      <c r="AC51" s="67">
        <v>0</v>
      </c>
      <c r="AD51" s="67">
        <v>0</v>
      </c>
      <c r="AE51" s="67">
        <v>0</v>
      </c>
      <c r="AF51" s="67">
        <v>0</v>
      </c>
      <c r="AG51" s="58">
        <v>32</v>
      </c>
      <c r="AH51" s="51">
        <f t="shared" si="2"/>
        <v>12.3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>
        <v>0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68">
        <v>0</v>
      </c>
      <c r="M52" s="68">
        <v>0</v>
      </c>
      <c r="N52" s="68">
        <v>0</v>
      </c>
      <c r="O52" s="68">
        <v>0</v>
      </c>
      <c r="P52" s="74">
        <v>5</v>
      </c>
      <c r="Q52" s="74">
        <v>0</v>
      </c>
      <c r="R52" s="74">
        <v>0</v>
      </c>
      <c r="S52" s="48">
        <v>0</v>
      </c>
      <c r="T52" s="48">
        <v>0</v>
      </c>
      <c r="U52" s="48">
        <v>0</v>
      </c>
      <c r="V52" s="48">
        <v>0</v>
      </c>
      <c r="W52" s="48">
        <v>0</v>
      </c>
      <c r="X52" s="48">
        <v>0</v>
      </c>
      <c r="Y52" s="74">
        <v>0</v>
      </c>
      <c r="Z52" s="74">
        <v>4.5</v>
      </c>
      <c r="AA52" s="74">
        <v>2.1</v>
      </c>
      <c r="AB52" s="74">
        <v>0</v>
      </c>
      <c r="AC52" s="74">
        <v>0</v>
      </c>
      <c r="AD52" s="74">
        <v>0</v>
      </c>
      <c r="AE52" s="74">
        <v>0</v>
      </c>
      <c r="AF52" s="74">
        <v>0</v>
      </c>
      <c r="AG52" s="75">
        <v>14</v>
      </c>
      <c r="AH52" s="51">
        <f t="shared" si="2"/>
        <v>5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0</v>
      </c>
      <c r="N53" s="66">
        <f t="shared" si="7"/>
        <v>0</v>
      </c>
      <c r="O53" s="66">
        <f t="shared" si="7"/>
        <v>0</v>
      </c>
      <c r="P53" s="66">
        <f t="shared" si="7"/>
        <v>47</v>
      </c>
      <c r="Q53" s="66">
        <f t="shared" si="7"/>
        <v>0</v>
      </c>
      <c r="R53" s="66">
        <f t="shared" si="7"/>
        <v>0</v>
      </c>
      <c r="S53" s="66">
        <f t="shared" si="7"/>
        <v>0</v>
      </c>
      <c r="T53" s="66">
        <f t="shared" si="7"/>
        <v>0</v>
      </c>
      <c r="U53" s="66">
        <f t="shared" si="7"/>
        <v>0</v>
      </c>
      <c r="V53" s="66">
        <f t="shared" si="7"/>
        <v>0</v>
      </c>
      <c r="W53" s="66">
        <f t="shared" si="7"/>
        <v>0</v>
      </c>
      <c r="X53" s="66">
        <f t="shared" si="7"/>
        <v>0</v>
      </c>
      <c r="Y53" s="66">
        <f t="shared" si="7"/>
        <v>0</v>
      </c>
      <c r="Z53" s="66">
        <f t="shared" si="7"/>
        <v>46.8</v>
      </c>
      <c r="AA53" s="66">
        <f t="shared" si="7"/>
        <v>7.9</v>
      </c>
      <c r="AB53" s="66">
        <f t="shared" si="7"/>
        <v>0</v>
      </c>
      <c r="AC53" s="66">
        <f t="shared" si="7"/>
        <v>0</v>
      </c>
      <c r="AD53" s="66">
        <f t="shared" si="7"/>
        <v>0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47</v>
      </c>
      <c r="AI53" s="52">
        <f t="shared" si="3"/>
        <v>0</v>
      </c>
      <c r="AK53" s="53"/>
    </row>
    <row r="54" spans="1:37" x14ac:dyDescent="0.25">
      <c r="A54" s="54" t="s">
        <v>205</v>
      </c>
      <c r="B54" s="48">
        <v>7</v>
      </c>
      <c r="C54" s="48">
        <v>6</v>
      </c>
      <c r="D54" s="48">
        <v>12.5</v>
      </c>
      <c r="E54" s="48">
        <v>4</v>
      </c>
      <c r="F54" s="48">
        <v>2.4</v>
      </c>
      <c r="G54" s="48">
        <v>10</v>
      </c>
      <c r="H54" s="48">
        <v>7.8</v>
      </c>
      <c r="I54" s="48">
        <v>8.5</v>
      </c>
      <c r="J54" s="48">
        <v>4.3</v>
      </c>
      <c r="K54" s="48">
        <v>5.3</v>
      </c>
      <c r="L54" s="48">
        <v>9.5</v>
      </c>
      <c r="M54" s="48">
        <v>10</v>
      </c>
      <c r="N54" s="48">
        <v>7</v>
      </c>
      <c r="O54" s="48">
        <v>10</v>
      </c>
      <c r="P54" s="48">
        <v>50</v>
      </c>
      <c r="Q54" s="48">
        <v>11.5</v>
      </c>
      <c r="R54" s="48">
        <v>12.54</v>
      </c>
      <c r="S54" s="48">
        <v>9.8000000000000007</v>
      </c>
      <c r="T54" s="48">
        <v>10.48</v>
      </c>
      <c r="U54" s="48">
        <v>8.14</v>
      </c>
      <c r="V54" s="48">
        <v>5.7</v>
      </c>
      <c r="W54" s="48">
        <v>5.17</v>
      </c>
      <c r="X54" s="48">
        <v>9.19</v>
      </c>
      <c r="Y54" s="48">
        <v>11.2</v>
      </c>
      <c r="Z54" s="48">
        <v>23.12</v>
      </c>
      <c r="AA54" s="48">
        <v>26.95</v>
      </c>
      <c r="AB54" s="48">
        <v>27.5</v>
      </c>
      <c r="AC54" s="48">
        <v>24.35</v>
      </c>
      <c r="AD54" s="48">
        <v>21.89</v>
      </c>
      <c r="AE54" s="48">
        <v>19.16</v>
      </c>
      <c r="AF54" s="48">
        <v>25.81</v>
      </c>
      <c r="AG54" s="56"/>
      <c r="AH54" s="51">
        <f t="shared" si="2"/>
        <v>50</v>
      </c>
      <c r="AI54" s="52">
        <f t="shared" si="3"/>
        <v>2.4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67">
        <v>0</v>
      </c>
      <c r="M55" s="48">
        <v>-15</v>
      </c>
      <c r="N55" s="48">
        <v>0</v>
      </c>
      <c r="O55" s="48">
        <v>0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76">
        <v>0</v>
      </c>
      <c r="V55" s="76">
        <v>0</v>
      </c>
      <c r="W55" s="76">
        <v>-16</v>
      </c>
      <c r="X55" s="76">
        <v>0</v>
      </c>
      <c r="Y55" s="76">
        <v>0</v>
      </c>
      <c r="Z55" s="76">
        <v>0</v>
      </c>
      <c r="AA55" s="67">
        <v>0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0</v>
      </c>
      <c r="AI55" s="52">
        <f t="shared" si="3"/>
        <v>-16</v>
      </c>
      <c r="AK55" s="53"/>
    </row>
    <row r="56" spans="1:37" x14ac:dyDescent="0.25">
      <c r="A56" s="57" t="s">
        <v>38</v>
      </c>
      <c r="B56" s="67">
        <v>-15</v>
      </c>
      <c r="C56" s="67">
        <v>-28</v>
      </c>
      <c r="D56" s="67">
        <v>-27</v>
      </c>
      <c r="E56" s="67">
        <v>-25</v>
      </c>
      <c r="F56" s="67">
        <v>-50</v>
      </c>
      <c r="G56" s="48">
        <v>-58</v>
      </c>
      <c r="H56" s="48">
        <v>-60</v>
      </c>
      <c r="I56" s="48">
        <v>-50</v>
      </c>
      <c r="J56" s="48">
        <v>-40</v>
      </c>
      <c r="K56" s="48">
        <v>-8</v>
      </c>
      <c r="L56" s="48">
        <v>-15</v>
      </c>
      <c r="M56" s="67">
        <v>-68</v>
      </c>
      <c r="N56" s="67">
        <v>-30</v>
      </c>
      <c r="O56" s="67">
        <v>-32</v>
      </c>
      <c r="P56" s="67">
        <v>-40</v>
      </c>
      <c r="Q56" s="67">
        <v>-6</v>
      </c>
      <c r="R56" s="67">
        <v>-59</v>
      </c>
      <c r="S56" s="67">
        <v>-31.3</v>
      </c>
      <c r="T56" s="67">
        <v>-48.9</v>
      </c>
      <c r="U56" s="77">
        <v>-70</v>
      </c>
      <c r="V56" s="77">
        <v>-34.200000000000003</v>
      </c>
      <c r="W56" s="77">
        <v>-31.2</v>
      </c>
      <c r="X56" s="77">
        <v>-23.8</v>
      </c>
      <c r="Y56" s="77">
        <v>-28</v>
      </c>
      <c r="Z56" s="77">
        <v>-32.4</v>
      </c>
      <c r="AA56" s="67">
        <v>-46.9</v>
      </c>
      <c r="AB56" s="67">
        <v>-12.6</v>
      </c>
      <c r="AC56" s="67">
        <v>8.5</v>
      </c>
      <c r="AD56" s="67">
        <v>-14.5</v>
      </c>
      <c r="AE56" s="67">
        <v>-3.3</v>
      </c>
      <c r="AF56" s="67">
        <v>-17.399999999999999</v>
      </c>
      <c r="AG56" s="78"/>
      <c r="AH56" s="51">
        <f t="shared" si="2"/>
        <v>8.5</v>
      </c>
      <c r="AI56" s="52">
        <f t="shared" si="3"/>
        <v>-70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79">
        <v>0</v>
      </c>
      <c r="M57" s="79">
        <v>0</v>
      </c>
      <c r="N57" s="79">
        <v>0</v>
      </c>
      <c r="O57" s="79">
        <v>0</v>
      </c>
      <c r="P57" s="79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0</v>
      </c>
      <c r="AA57" s="67">
        <v>0</v>
      </c>
      <c r="AB57" s="67">
        <v>0</v>
      </c>
      <c r="AC57" s="67">
        <v>0</v>
      </c>
      <c r="AD57" s="67">
        <v>0</v>
      </c>
      <c r="AE57" s="67">
        <v>0</v>
      </c>
      <c r="AF57" s="79">
        <v>0</v>
      </c>
      <c r="AG57" s="78"/>
      <c r="AH57" s="51">
        <f t="shared" si="2"/>
        <v>0</v>
      </c>
      <c r="AI57" s="52">
        <f t="shared" si="3"/>
        <v>0</v>
      </c>
      <c r="AK57" s="53"/>
    </row>
    <row r="58" spans="1:37" x14ac:dyDescent="0.25">
      <c r="A58" s="57" t="s">
        <v>40</v>
      </c>
      <c r="B58" s="79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79">
        <v>0</v>
      </c>
      <c r="M58" s="79">
        <v>0</v>
      </c>
      <c r="N58" s="79">
        <v>0</v>
      </c>
      <c r="O58" s="79">
        <v>0</v>
      </c>
      <c r="P58" s="79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79">
        <v>0</v>
      </c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87</v>
      </c>
      <c r="B59" s="79">
        <v>0</v>
      </c>
      <c r="C59" s="79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67">
        <v>0</v>
      </c>
      <c r="O59" s="67">
        <v>0</v>
      </c>
      <c r="P59" s="67">
        <v>0</v>
      </c>
      <c r="Q59" s="80">
        <v>0</v>
      </c>
      <c r="R59" s="80">
        <v>0</v>
      </c>
      <c r="S59" s="80">
        <v>0</v>
      </c>
      <c r="T59" s="80">
        <v>0</v>
      </c>
      <c r="U59" s="80">
        <v>0</v>
      </c>
      <c r="V59" s="80">
        <v>0</v>
      </c>
      <c r="W59" s="80">
        <v>0</v>
      </c>
      <c r="X59" s="80">
        <v>0</v>
      </c>
      <c r="Y59" s="80">
        <v>0</v>
      </c>
      <c r="Z59" s="80">
        <v>0</v>
      </c>
      <c r="AA59" s="80">
        <v>0</v>
      </c>
      <c r="AB59" s="80">
        <v>0</v>
      </c>
      <c r="AC59" s="80">
        <v>0</v>
      </c>
      <c r="AD59" s="80">
        <v>0</v>
      </c>
      <c r="AE59" s="80">
        <v>0</v>
      </c>
      <c r="AF59" s="79">
        <v>0</v>
      </c>
      <c r="AG59" s="78"/>
      <c r="AH59" s="51">
        <f t="shared" si="2"/>
        <v>0</v>
      </c>
      <c r="AI59" s="52">
        <f t="shared" si="3"/>
        <v>0</v>
      </c>
      <c r="AK59" s="53"/>
    </row>
    <row r="60" spans="1:37" x14ac:dyDescent="0.25">
      <c r="A60" s="57" t="s">
        <v>88</v>
      </c>
      <c r="B60" s="79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48">
        <v>0</v>
      </c>
      <c r="I60" s="48">
        <v>0</v>
      </c>
      <c r="J60" s="48">
        <v>0</v>
      </c>
      <c r="K60" s="48">
        <v>0</v>
      </c>
      <c r="L60" s="48">
        <v>0</v>
      </c>
      <c r="M60" s="48">
        <v>0</v>
      </c>
      <c r="N60" s="48">
        <v>0</v>
      </c>
      <c r="O60" s="48">
        <v>0</v>
      </c>
      <c r="P60" s="48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79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89</v>
      </c>
      <c r="B61" s="79">
        <v>10</v>
      </c>
      <c r="C61" s="79">
        <v>10</v>
      </c>
      <c r="D61" s="79">
        <v>10</v>
      </c>
      <c r="E61" s="79">
        <v>10</v>
      </c>
      <c r="F61" s="79">
        <v>0</v>
      </c>
      <c r="G61" s="79">
        <v>0</v>
      </c>
      <c r="H61" s="79">
        <v>0</v>
      </c>
      <c r="I61" s="79">
        <v>0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0</v>
      </c>
      <c r="R61" s="79">
        <v>0</v>
      </c>
      <c r="S61" s="79">
        <v>0</v>
      </c>
      <c r="T61" s="79">
        <v>0</v>
      </c>
      <c r="U61" s="79">
        <v>0</v>
      </c>
      <c r="V61" s="79">
        <v>0</v>
      </c>
      <c r="W61" s="79">
        <v>0</v>
      </c>
      <c r="X61" s="79">
        <v>0</v>
      </c>
      <c r="Y61" s="79">
        <v>0</v>
      </c>
      <c r="Z61" s="79">
        <v>8</v>
      </c>
      <c r="AA61" s="79">
        <v>8</v>
      </c>
      <c r="AB61" s="79">
        <v>8</v>
      </c>
      <c r="AC61" s="79">
        <v>8</v>
      </c>
      <c r="AD61" s="79">
        <v>8</v>
      </c>
      <c r="AE61" s="79">
        <v>8</v>
      </c>
      <c r="AF61" s="79">
        <v>8</v>
      </c>
      <c r="AG61" s="78"/>
      <c r="AH61" s="51">
        <f t="shared" si="2"/>
        <v>10</v>
      </c>
      <c r="AI61" s="52">
        <f t="shared" si="3"/>
        <v>0</v>
      </c>
      <c r="AK61" s="53"/>
    </row>
    <row r="62" spans="1:37" x14ac:dyDescent="0.25">
      <c r="A62" s="57" t="s">
        <v>90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67">
        <v>0</v>
      </c>
      <c r="N63" s="67">
        <v>0</v>
      </c>
      <c r="O63" s="67">
        <v>0</v>
      </c>
      <c r="P63" s="67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92</v>
      </c>
      <c r="B64" s="79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48">
        <v>0</v>
      </c>
      <c r="I64" s="48">
        <v>0</v>
      </c>
      <c r="J64" s="48">
        <v>0</v>
      </c>
      <c r="K64" s="48">
        <v>0</v>
      </c>
      <c r="L64" s="48">
        <v>0</v>
      </c>
      <c r="M64" s="48">
        <v>0</v>
      </c>
      <c r="N64" s="48">
        <v>0</v>
      </c>
      <c r="O64" s="48">
        <v>0</v>
      </c>
      <c r="P64" s="48">
        <v>0</v>
      </c>
      <c r="Q64" s="82">
        <v>0</v>
      </c>
      <c r="R64" s="82">
        <v>0</v>
      </c>
      <c r="S64" s="82">
        <v>0</v>
      </c>
      <c r="T64" s="82">
        <v>0</v>
      </c>
      <c r="U64" s="82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2</v>
      </c>
      <c r="C65" s="66">
        <f t="shared" ref="C65:AF65" si="8">SUM(C54:C64)</f>
        <v>-12</v>
      </c>
      <c r="D65" s="66">
        <f t="shared" si="8"/>
        <v>-4.5</v>
      </c>
      <c r="E65" s="66">
        <f t="shared" si="8"/>
        <v>-11</v>
      </c>
      <c r="F65" s="66">
        <f t="shared" si="8"/>
        <v>-47.6</v>
      </c>
      <c r="G65" s="66">
        <f t="shared" si="8"/>
        <v>-48</v>
      </c>
      <c r="H65" s="66">
        <f t="shared" si="8"/>
        <v>-52.2</v>
      </c>
      <c r="I65" s="66">
        <f t="shared" si="8"/>
        <v>-41.5</v>
      </c>
      <c r="J65" s="66">
        <f t="shared" si="8"/>
        <v>-35.700000000000003</v>
      </c>
      <c r="K65" s="66">
        <f t="shared" si="8"/>
        <v>-2.7</v>
      </c>
      <c r="L65" s="66">
        <f>SUM(L54:L64)</f>
        <v>-5.5</v>
      </c>
      <c r="M65" s="66">
        <f t="shared" si="8"/>
        <v>-73</v>
      </c>
      <c r="N65" s="66">
        <f t="shared" si="8"/>
        <v>-23</v>
      </c>
      <c r="O65" s="66">
        <f t="shared" si="8"/>
        <v>-22</v>
      </c>
      <c r="P65" s="66">
        <f t="shared" si="8"/>
        <v>10</v>
      </c>
      <c r="Q65" s="66">
        <f t="shared" si="8"/>
        <v>5.5</v>
      </c>
      <c r="R65" s="66">
        <f t="shared" si="8"/>
        <v>-46.46</v>
      </c>
      <c r="S65" s="66">
        <f t="shared" si="8"/>
        <v>-21.5</v>
      </c>
      <c r="T65" s="66">
        <f t="shared" si="8"/>
        <v>-38.42</v>
      </c>
      <c r="U65" s="66">
        <f t="shared" si="8"/>
        <v>-61.86</v>
      </c>
      <c r="V65" s="66">
        <f t="shared" si="8"/>
        <v>-28.500000000000004</v>
      </c>
      <c r="W65" s="66">
        <f t="shared" si="8"/>
        <v>-42.03</v>
      </c>
      <c r="X65" s="66">
        <f t="shared" si="8"/>
        <v>-14.610000000000001</v>
      </c>
      <c r="Y65" s="66">
        <f t="shared" si="8"/>
        <v>-16.8</v>
      </c>
      <c r="Z65" s="66">
        <f t="shared" si="8"/>
        <v>-1.2799999999999976</v>
      </c>
      <c r="AA65" s="66">
        <f t="shared" si="8"/>
        <v>-11.95</v>
      </c>
      <c r="AB65" s="66">
        <f t="shared" si="8"/>
        <v>22.9</v>
      </c>
      <c r="AC65" s="66">
        <f t="shared" si="8"/>
        <v>40.85</v>
      </c>
      <c r="AD65" s="66">
        <f t="shared" si="8"/>
        <v>15.39</v>
      </c>
      <c r="AE65" s="66">
        <f t="shared" si="8"/>
        <v>23.86</v>
      </c>
      <c r="AF65" s="66">
        <f t="shared" si="8"/>
        <v>16.41</v>
      </c>
      <c r="AG65" s="71">
        <f>SUM(AG54:AG64)</f>
        <v>0</v>
      </c>
      <c r="AH65" s="51">
        <f t="shared" si="2"/>
        <v>40.85</v>
      </c>
      <c r="AI65" s="52">
        <f t="shared" si="3"/>
        <v>-73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207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209</v>
      </c>
      <c r="B70" s="88">
        <f>B65+B53+B49+B35+B69</f>
        <v>1101.6400000000001</v>
      </c>
      <c r="C70" s="88">
        <f t="shared" ref="C70:AG70" si="10">C65+C53+C49+C35+C69</f>
        <v>1071.6400000000001</v>
      </c>
      <c r="D70" s="88">
        <f t="shared" si="10"/>
        <v>1082.54</v>
      </c>
      <c r="E70" s="88">
        <f t="shared" si="10"/>
        <v>1074.94</v>
      </c>
      <c r="F70" s="88">
        <f t="shared" si="10"/>
        <v>1036.44</v>
      </c>
      <c r="G70" s="88">
        <f t="shared" si="10"/>
        <v>1031.54</v>
      </c>
      <c r="H70" s="88">
        <f t="shared" si="10"/>
        <v>1028.54</v>
      </c>
      <c r="I70" s="88">
        <f t="shared" si="10"/>
        <v>1038.74</v>
      </c>
      <c r="J70" s="88">
        <f t="shared" si="10"/>
        <v>1044.6400000000001</v>
      </c>
      <c r="K70" s="88">
        <f t="shared" si="10"/>
        <v>1078.1399999999999</v>
      </c>
      <c r="L70" s="88">
        <f t="shared" si="10"/>
        <v>1089.74</v>
      </c>
      <c r="M70" s="88">
        <f t="shared" si="10"/>
        <v>1077.24</v>
      </c>
      <c r="N70" s="88">
        <f t="shared" si="10"/>
        <v>1127.24</v>
      </c>
      <c r="O70" s="88">
        <f t="shared" si="10"/>
        <v>1136.6400000000001</v>
      </c>
      <c r="P70" s="88">
        <f t="shared" si="10"/>
        <v>964.43999999999994</v>
      </c>
      <c r="Q70" s="88">
        <f t="shared" si="10"/>
        <v>1167.94</v>
      </c>
      <c r="R70" s="88">
        <f t="shared" si="10"/>
        <v>1147.98</v>
      </c>
      <c r="S70" s="88">
        <f t="shared" si="10"/>
        <v>1157.3400000000001</v>
      </c>
      <c r="T70" s="88">
        <f t="shared" si="10"/>
        <v>1140.42</v>
      </c>
      <c r="U70" s="88">
        <f t="shared" si="10"/>
        <v>1110.98</v>
      </c>
      <c r="V70" s="88">
        <f t="shared" si="10"/>
        <v>1124.04</v>
      </c>
      <c r="W70" s="88">
        <f t="shared" si="10"/>
        <v>1110.51</v>
      </c>
      <c r="X70" s="88">
        <f t="shared" si="10"/>
        <v>1150.6300000000001</v>
      </c>
      <c r="Y70" s="88">
        <f t="shared" si="10"/>
        <v>1203.94</v>
      </c>
      <c r="Z70" s="88">
        <f t="shared" si="10"/>
        <v>1344.26</v>
      </c>
      <c r="AA70" s="88">
        <f t="shared" si="10"/>
        <v>1333.99</v>
      </c>
      <c r="AB70" s="88">
        <f t="shared" si="10"/>
        <v>1331.54</v>
      </c>
      <c r="AC70" s="88">
        <f t="shared" si="10"/>
        <v>1318.3899999999999</v>
      </c>
      <c r="AD70" s="88">
        <f t="shared" si="10"/>
        <v>1255.6299999999999</v>
      </c>
      <c r="AE70" s="88">
        <f t="shared" si="10"/>
        <v>1200.1999999999998</v>
      </c>
      <c r="AF70" s="88">
        <f t="shared" si="10"/>
        <v>1172.55</v>
      </c>
      <c r="AG70" s="88">
        <f t="shared" si="10"/>
        <v>2068.14</v>
      </c>
      <c r="AH70" s="51">
        <f t="shared" si="2"/>
        <v>1344.26</v>
      </c>
      <c r="AI70" s="52">
        <f t="shared" si="3"/>
        <v>964.43999999999994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208</v>
      </c>
      <c r="B71" s="86"/>
      <c r="C71" s="86"/>
      <c r="D71" s="86"/>
      <c r="E71" s="86"/>
      <c r="F71" s="86">
        <v>14</v>
      </c>
      <c r="G71" s="86"/>
      <c r="H71" s="86"/>
      <c r="I71" s="86"/>
      <c r="J71" s="86">
        <v>4</v>
      </c>
      <c r="K71" s="86">
        <v>4</v>
      </c>
      <c r="L71" s="86"/>
      <c r="M71" s="86"/>
      <c r="N71" s="86"/>
      <c r="O71" s="86"/>
      <c r="P71" s="86">
        <v>180</v>
      </c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180</v>
      </c>
      <c r="AI71" s="52">
        <f t="shared" si="3"/>
        <v>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210</v>
      </c>
      <c r="B72" s="88">
        <f>B70+B71</f>
        <v>1101.6400000000001</v>
      </c>
      <c r="C72" s="88">
        <f t="shared" ref="C72:AF72" si="11">C69+C65+C53+C49+C35+C71</f>
        <v>1071.6400000000001</v>
      </c>
      <c r="D72" s="88">
        <f t="shared" si="11"/>
        <v>1082.54</v>
      </c>
      <c r="E72" s="88">
        <f t="shared" si="11"/>
        <v>1074.94</v>
      </c>
      <c r="F72" s="88">
        <f t="shared" si="11"/>
        <v>1050.44</v>
      </c>
      <c r="G72" s="88">
        <f t="shared" si="11"/>
        <v>1031.54</v>
      </c>
      <c r="H72" s="88">
        <f t="shared" si="11"/>
        <v>1028.54</v>
      </c>
      <c r="I72" s="88">
        <f t="shared" si="11"/>
        <v>1038.74</v>
      </c>
      <c r="J72" s="88">
        <f t="shared" si="11"/>
        <v>1048.6400000000001</v>
      </c>
      <c r="K72" s="88">
        <f t="shared" si="11"/>
        <v>1082.1399999999999</v>
      </c>
      <c r="L72" s="88">
        <f t="shared" si="11"/>
        <v>1089.74</v>
      </c>
      <c r="M72" s="88">
        <f t="shared" si="11"/>
        <v>1077.24</v>
      </c>
      <c r="N72" s="88">
        <f t="shared" si="11"/>
        <v>1127.24</v>
      </c>
      <c r="O72" s="88">
        <f t="shared" si="11"/>
        <v>1136.6400000000001</v>
      </c>
      <c r="P72" s="88">
        <f t="shared" si="11"/>
        <v>1144.44</v>
      </c>
      <c r="Q72" s="88">
        <f t="shared" si="11"/>
        <v>1167.94</v>
      </c>
      <c r="R72" s="88">
        <f t="shared" si="11"/>
        <v>1147.98</v>
      </c>
      <c r="S72" s="88">
        <f t="shared" si="11"/>
        <v>1157.3400000000001</v>
      </c>
      <c r="T72" s="88">
        <f t="shared" si="11"/>
        <v>1140.42</v>
      </c>
      <c r="U72" s="88">
        <f t="shared" si="11"/>
        <v>1110.98</v>
      </c>
      <c r="V72" s="88">
        <f t="shared" si="11"/>
        <v>1124.04</v>
      </c>
      <c r="W72" s="88">
        <f t="shared" si="11"/>
        <v>1110.51</v>
      </c>
      <c r="X72" s="88">
        <f t="shared" si="11"/>
        <v>1150.6300000000001</v>
      </c>
      <c r="Y72" s="88">
        <f t="shared" si="11"/>
        <v>1203.94</v>
      </c>
      <c r="Z72" s="88">
        <f t="shared" si="11"/>
        <v>1344.26</v>
      </c>
      <c r="AA72" s="88">
        <f t="shared" si="11"/>
        <v>1333.99</v>
      </c>
      <c r="AB72" s="88">
        <f t="shared" si="11"/>
        <v>1331.54</v>
      </c>
      <c r="AC72" s="88">
        <f t="shared" si="11"/>
        <v>1318.3899999999999</v>
      </c>
      <c r="AD72" s="88">
        <f t="shared" si="11"/>
        <v>1255.6299999999999</v>
      </c>
      <c r="AE72" s="88">
        <f t="shared" si="11"/>
        <v>1200.1999999999998</v>
      </c>
      <c r="AF72" s="88">
        <f t="shared" si="11"/>
        <v>1172.55</v>
      </c>
      <c r="AG72" s="71">
        <f>AG69+AG65+AG53+AG49+AG35+AG71</f>
        <v>2068.14</v>
      </c>
      <c r="AH72" s="51">
        <f t="shared" si="2"/>
        <v>1344.26</v>
      </c>
      <c r="AI72" s="52">
        <f t="shared" si="3"/>
        <v>1028.54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Q73" si="12">IF(B57&lt;0,B57*-1,0)</f>
        <v>0</v>
      </c>
      <c r="C73" s="79">
        <f t="shared" si="12"/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>IF(K57&lt;0,K57*-1,0)</f>
        <v>0</v>
      </c>
      <c r="L73" s="79">
        <f>IF(L57&lt;0,L57*-1,0)</f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Q74" si="14">IF(B55&lt;0,B55*-1,0)</f>
        <v>0</v>
      </c>
      <c r="C74" s="79">
        <f t="shared" si="14"/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>IF(K55&lt;0,K55*-1,0)</f>
        <v>0</v>
      </c>
      <c r="L74" s="79">
        <f>IF(L55&lt;0,L55*-1,0)</f>
        <v>0</v>
      </c>
      <c r="M74" s="79">
        <f t="shared" si="14"/>
        <v>15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16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16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 t="shared" ref="B75:Q75" si="16">IF(B58&lt;0,B58*-1,0)</f>
        <v>0</v>
      </c>
      <c r="C75" s="79">
        <f t="shared" si="16"/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>IF(K58&lt;0,K58*-1,0)</f>
        <v>0</v>
      </c>
      <c r="L75" s="79">
        <f>IF(L58&lt;0,L58*-1,0)</f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 t="shared" ref="B76:E77" si="18">IF(B55&lt;0,B55*-1,0)</f>
        <v>0</v>
      </c>
      <c r="C76" s="79">
        <f t="shared" si="18"/>
        <v>0</v>
      </c>
      <c r="D76" s="79">
        <f t="shared" si="18"/>
        <v>0</v>
      </c>
      <c r="E76" s="79">
        <f t="shared" si="18"/>
        <v>0</v>
      </c>
      <c r="F76" s="79">
        <f>IF(F56&lt;0,F56*-1,0)</f>
        <v>50</v>
      </c>
      <c r="G76" s="79">
        <f t="shared" ref="G76:AF76" si="19">IF(G56&lt;0,G56*-1,0)</f>
        <v>58</v>
      </c>
      <c r="H76" s="79">
        <f t="shared" si="19"/>
        <v>60</v>
      </c>
      <c r="I76" s="79">
        <f t="shared" si="19"/>
        <v>50</v>
      </c>
      <c r="J76" s="79">
        <f t="shared" si="19"/>
        <v>40</v>
      </c>
      <c r="K76" s="79">
        <f>IF(K56&lt;0,K56*-1,0)</f>
        <v>8</v>
      </c>
      <c r="L76" s="79">
        <f>IF(L56&lt;0,L56*-1,0)</f>
        <v>15</v>
      </c>
      <c r="M76" s="79">
        <f t="shared" si="19"/>
        <v>68</v>
      </c>
      <c r="N76" s="79">
        <f t="shared" si="19"/>
        <v>30</v>
      </c>
      <c r="O76" s="79">
        <f t="shared" si="19"/>
        <v>32</v>
      </c>
      <c r="P76" s="79">
        <f t="shared" si="19"/>
        <v>40</v>
      </c>
      <c r="Q76" s="79">
        <f t="shared" si="19"/>
        <v>6</v>
      </c>
      <c r="R76" s="79">
        <f t="shared" si="19"/>
        <v>59</v>
      </c>
      <c r="S76" s="79">
        <f t="shared" si="19"/>
        <v>31.3</v>
      </c>
      <c r="T76" s="79">
        <f t="shared" si="19"/>
        <v>48.9</v>
      </c>
      <c r="U76" s="79">
        <f t="shared" si="19"/>
        <v>70</v>
      </c>
      <c r="V76" s="79">
        <f t="shared" si="19"/>
        <v>34.200000000000003</v>
      </c>
      <c r="W76" s="79">
        <f t="shared" si="19"/>
        <v>31.2</v>
      </c>
      <c r="X76" s="79">
        <f t="shared" si="19"/>
        <v>23.8</v>
      </c>
      <c r="Y76" s="79">
        <f t="shared" si="19"/>
        <v>28</v>
      </c>
      <c r="Z76" s="79">
        <f t="shared" si="19"/>
        <v>32.4</v>
      </c>
      <c r="AA76" s="79">
        <f t="shared" si="19"/>
        <v>46.9</v>
      </c>
      <c r="AB76" s="79">
        <f t="shared" si="19"/>
        <v>12.6</v>
      </c>
      <c r="AC76" s="79">
        <f t="shared" si="19"/>
        <v>0</v>
      </c>
      <c r="AD76" s="79">
        <f t="shared" si="19"/>
        <v>14.5</v>
      </c>
      <c r="AE76" s="79">
        <f t="shared" si="19"/>
        <v>3.3</v>
      </c>
      <c r="AF76" s="79">
        <f t="shared" si="19"/>
        <v>17.399999999999999</v>
      </c>
      <c r="AG76" s="89"/>
      <c r="AH76" s="51">
        <f t="shared" ref="AH76:AH88" si="20">MAX(B76:AF76)</f>
        <v>70</v>
      </c>
      <c r="AI76" s="52">
        <f t="shared" ref="AI76:AI88" si="21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205</v>
      </c>
      <c r="B77" s="79">
        <f t="shared" si="18"/>
        <v>15</v>
      </c>
      <c r="C77" s="79">
        <f t="shared" si="18"/>
        <v>28</v>
      </c>
      <c r="D77" s="79">
        <f t="shared" si="18"/>
        <v>27</v>
      </c>
      <c r="E77" s="79">
        <f t="shared" si="18"/>
        <v>25</v>
      </c>
      <c r="F77" s="79">
        <f>IF(F54&lt;0,F54*-1,0)</f>
        <v>0</v>
      </c>
      <c r="G77" s="79">
        <f t="shared" ref="G77:AF77" si="22">IF(G54&lt;0,G54*-1,0)</f>
        <v>0</v>
      </c>
      <c r="H77" s="79">
        <f t="shared" si="22"/>
        <v>0</v>
      </c>
      <c r="I77" s="79">
        <f t="shared" si="22"/>
        <v>0</v>
      </c>
      <c r="J77" s="79">
        <f t="shared" si="22"/>
        <v>0</v>
      </c>
      <c r="K77" s="79">
        <f t="shared" si="22"/>
        <v>0</v>
      </c>
      <c r="L77" s="79">
        <f t="shared" si="22"/>
        <v>0</v>
      </c>
      <c r="M77" s="79">
        <f t="shared" si="22"/>
        <v>0</v>
      </c>
      <c r="N77" s="79">
        <f t="shared" si="22"/>
        <v>0</v>
      </c>
      <c r="O77" s="79">
        <f t="shared" si="22"/>
        <v>0</v>
      </c>
      <c r="P77" s="79">
        <f t="shared" si="22"/>
        <v>0</v>
      </c>
      <c r="Q77" s="79">
        <f t="shared" si="22"/>
        <v>0</v>
      </c>
      <c r="R77" s="79">
        <f t="shared" si="22"/>
        <v>0</v>
      </c>
      <c r="S77" s="79">
        <f t="shared" si="22"/>
        <v>0</v>
      </c>
      <c r="T77" s="79">
        <f t="shared" si="22"/>
        <v>0</v>
      </c>
      <c r="U77" s="79">
        <f t="shared" si="22"/>
        <v>0</v>
      </c>
      <c r="V77" s="79">
        <f t="shared" si="22"/>
        <v>0</v>
      </c>
      <c r="W77" s="79">
        <f t="shared" si="22"/>
        <v>0</v>
      </c>
      <c r="X77" s="79">
        <f t="shared" si="22"/>
        <v>0</v>
      </c>
      <c r="Y77" s="79">
        <f t="shared" si="22"/>
        <v>0</v>
      </c>
      <c r="Z77" s="79">
        <f t="shared" si="22"/>
        <v>0</v>
      </c>
      <c r="AA77" s="79">
        <f t="shared" si="22"/>
        <v>0</v>
      </c>
      <c r="AB77" s="79">
        <f t="shared" si="22"/>
        <v>0</v>
      </c>
      <c r="AC77" s="79">
        <f t="shared" si="22"/>
        <v>0</v>
      </c>
      <c r="AD77" s="79">
        <f t="shared" si="22"/>
        <v>0</v>
      </c>
      <c r="AE77" s="79">
        <f t="shared" si="22"/>
        <v>0</v>
      </c>
      <c r="AF77" s="79">
        <f t="shared" si="22"/>
        <v>0</v>
      </c>
      <c r="AG77" s="89"/>
      <c r="AH77" s="51">
        <f t="shared" si="20"/>
        <v>28</v>
      </c>
      <c r="AI77" s="52">
        <f t="shared" si="21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190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20"/>
        <v>0</v>
      </c>
      <c r="AI78" s="52">
        <f t="shared" si="21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3">SUM(B73:B78)</f>
        <v>15</v>
      </c>
      <c r="C79" s="66">
        <f t="shared" si="23"/>
        <v>28</v>
      </c>
      <c r="D79" s="66">
        <f t="shared" si="23"/>
        <v>27</v>
      </c>
      <c r="E79" s="66">
        <f t="shared" si="23"/>
        <v>25</v>
      </c>
      <c r="F79" s="66">
        <f t="shared" si="23"/>
        <v>50</v>
      </c>
      <c r="G79" s="66">
        <f t="shared" si="23"/>
        <v>58</v>
      </c>
      <c r="H79" s="66">
        <f t="shared" si="23"/>
        <v>60</v>
      </c>
      <c r="I79" s="66">
        <f t="shared" si="23"/>
        <v>50</v>
      </c>
      <c r="J79" s="66">
        <f t="shared" si="23"/>
        <v>40</v>
      </c>
      <c r="K79" s="66">
        <f t="shared" si="23"/>
        <v>8</v>
      </c>
      <c r="L79" s="66">
        <f t="shared" si="23"/>
        <v>15</v>
      </c>
      <c r="M79" s="66">
        <f t="shared" si="23"/>
        <v>83</v>
      </c>
      <c r="N79" s="66">
        <f t="shared" si="23"/>
        <v>30</v>
      </c>
      <c r="O79" s="66">
        <f t="shared" si="23"/>
        <v>32</v>
      </c>
      <c r="P79" s="66">
        <f t="shared" si="23"/>
        <v>40</v>
      </c>
      <c r="Q79" s="66">
        <f t="shared" si="23"/>
        <v>6</v>
      </c>
      <c r="R79" s="66">
        <f t="shared" si="23"/>
        <v>59</v>
      </c>
      <c r="S79" s="66">
        <f t="shared" si="23"/>
        <v>31.3</v>
      </c>
      <c r="T79" s="66">
        <f t="shared" si="23"/>
        <v>48.9</v>
      </c>
      <c r="U79" s="66">
        <f t="shared" si="23"/>
        <v>70</v>
      </c>
      <c r="V79" s="66">
        <f t="shared" si="23"/>
        <v>34.200000000000003</v>
      </c>
      <c r="W79" s="66">
        <f t="shared" si="23"/>
        <v>47.2</v>
      </c>
      <c r="X79" s="66">
        <f t="shared" si="23"/>
        <v>23.8</v>
      </c>
      <c r="Y79" s="66">
        <f t="shared" si="23"/>
        <v>28</v>
      </c>
      <c r="Z79" s="66">
        <f t="shared" si="23"/>
        <v>32.4</v>
      </c>
      <c r="AA79" s="66">
        <f t="shared" si="23"/>
        <v>46.9</v>
      </c>
      <c r="AB79" s="66">
        <f t="shared" si="23"/>
        <v>12.6</v>
      </c>
      <c r="AC79" s="66">
        <f t="shared" si="23"/>
        <v>0</v>
      </c>
      <c r="AD79" s="66">
        <f t="shared" si="23"/>
        <v>14.5</v>
      </c>
      <c r="AE79" s="66">
        <f t="shared" si="23"/>
        <v>3.3</v>
      </c>
      <c r="AF79" s="66">
        <f t="shared" si="23"/>
        <v>17.399999999999999</v>
      </c>
      <c r="AG79" s="71">
        <f t="shared" si="23"/>
        <v>0</v>
      </c>
      <c r="AH79" s="51">
        <f t="shared" si="20"/>
        <v>83</v>
      </c>
      <c r="AI79" s="52">
        <f t="shared" si="21"/>
        <v>0</v>
      </c>
      <c r="AK79" s="53"/>
    </row>
    <row r="80" spans="1:88" s="1" customFormat="1" ht="15.75" thickBot="1" x14ac:dyDescent="0.3">
      <c r="A80" s="65" t="s">
        <v>86</v>
      </c>
      <c r="B80" s="66">
        <f t="shared" ref="B80:AG80" si="24">SUM(B67:B79)</f>
        <v>2233.2800000000002</v>
      </c>
      <c r="C80" s="66">
        <f t="shared" si="24"/>
        <v>2199.2800000000002</v>
      </c>
      <c r="D80" s="66">
        <f t="shared" si="24"/>
        <v>2219.08</v>
      </c>
      <c r="E80" s="66">
        <f t="shared" si="24"/>
        <v>2199.88</v>
      </c>
      <c r="F80" s="66">
        <f t="shared" si="24"/>
        <v>2200.88</v>
      </c>
      <c r="G80" s="66">
        <f t="shared" si="24"/>
        <v>2179.08</v>
      </c>
      <c r="H80" s="66">
        <f t="shared" si="24"/>
        <v>2177.08</v>
      </c>
      <c r="I80" s="66">
        <f t="shared" si="24"/>
        <v>2177.48</v>
      </c>
      <c r="J80" s="66">
        <f t="shared" si="24"/>
        <v>2177.2800000000002</v>
      </c>
      <c r="K80" s="66">
        <f t="shared" si="24"/>
        <v>2180.2799999999997</v>
      </c>
      <c r="L80" s="66">
        <f t="shared" si="24"/>
        <v>2209.48</v>
      </c>
      <c r="M80" s="66">
        <f t="shared" si="24"/>
        <v>2320.48</v>
      </c>
      <c r="N80" s="66">
        <f t="shared" si="24"/>
        <v>2314.48</v>
      </c>
      <c r="O80" s="66">
        <f t="shared" si="24"/>
        <v>2337.2800000000002</v>
      </c>
      <c r="P80" s="66">
        <f t="shared" si="24"/>
        <v>2368.88</v>
      </c>
      <c r="Q80" s="66">
        <f t="shared" si="24"/>
        <v>2347.88</v>
      </c>
      <c r="R80" s="66">
        <f t="shared" si="24"/>
        <v>2413.96</v>
      </c>
      <c r="S80" s="66">
        <f t="shared" si="24"/>
        <v>2377.2800000000007</v>
      </c>
      <c r="T80" s="66">
        <f t="shared" si="24"/>
        <v>2378.6400000000003</v>
      </c>
      <c r="U80" s="66">
        <f t="shared" si="24"/>
        <v>2361.96</v>
      </c>
      <c r="V80" s="66">
        <f t="shared" si="24"/>
        <v>2316.4799999999996</v>
      </c>
      <c r="W80" s="66">
        <f t="shared" si="24"/>
        <v>2315.4199999999996</v>
      </c>
      <c r="X80" s="66">
        <f t="shared" si="24"/>
        <v>2348.8600000000006</v>
      </c>
      <c r="Y80" s="66">
        <f t="shared" si="24"/>
        <v>2463.88</v>
      </c>
      <c r="Z80" s="66">
        <f t="shared" si="24"/>
        <v>2753.32</v>
      </c>
      <c r="AA80" s="66">
        <f t="shared" si="24"/>
        <v>2761.78</v>
      </c>
      <c r="AB80" s="66">
        <f t="shared" si="24"/>
        <v>2688.2799999999997</v>
      </c>
      <c r="AC80" s="66">
        <f t="shared" si="24"/>
        <v>2636.7799999999997</v>
      </c>
      <c r="AD80" s="66">
        <f t="shared" si="24"/>
        <v>2540.2599999999998</v>
      </c>
      <c r="AE80" s="66">
        <f t="shared" si="24"/>
        <v>2407</v>
      </c>
      <c r="AF80" s="66">
        <f t="shared" si="24"/>
        <v>2379.9</v>
      </c>
      <c r="AG80" s="71">
        <f t="shared" si="24"/>
        <v>4208.08</v>
      </c>
      <c r="AH80" s="51">
        <f t="shared" si="20"/>
        <v>2761.78</v>
      </c>
      <c r="AI80" s="52">
        <f t="shared" si="21"/>
        <v>2177.08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50.05</v>
      </c>
      <c r="C81" s="91">
        <v>49.97</v>
      </c>
      <c r="D81" s="91">
        <v>49.860999999999997</v>
      </c>
      <c r="E81" s="91">
        <v>50.055999999999997</v>
      </c>
      <c r="F81" s="91">
        <v>50.036000000000001</v>
      </c>
      <c r="G81" s="91">
        <v>50.024999999999999</v>
      </c>
      <c r="H81" s="91">
        <v>49.951000000000001</v>
      </c>
      <c r="I81" s="91">
        <v>49.984999999999999</v>
      </c>
      <c r="J81" s="91">
        <v>50.024000000000001</v>
      </c>
      <c r="K81" s="91">
        <v>50.012999999999998</v>
      </c>
      <c r="L81" s="91">
        <v>50.040999999999997</v>
      </c>
      <c r="M81" s="91">
        <v>50.03</v>
      </c>
      <c r="N81" s="91">
        <v>50.01</v>
      </c>
      <c r="O81" s="91">
        <v>50.066000000000003</v>
      </c>
      <c r="P81" s="91">
        <v>50.039000000000001</v>
      </c>
      <c r="Q81" s="91">
        <v>50.031999999999996</v>
      </c>
      <c r="R81" s="91">
        <v>50.033999999999999</v>
      </c>
      <c r="S81" s="91">
        <v>50.02</v>
      </c>
      <c r="T81" s="91">
        <v>50.026000000000003</v>
      </c>
      <c r="U81" s="91">
        <v>49.96</v>
      </c>
      <c r="V81" s="91">
        <v>50.017000000000003</v>
      </c>
      <c r="W81" s="91">
        <v>49.975999999999999</v>
      </c>
      <c r="X81" s="91">
        <v>50.067999999999998</v>
      </c>
      <c r="Y81" s="91">
        <v>50.031999999999996</v>
      </c>
      <c r="Z81" s="91">
        <v>49.981999999999999</v>
      </c>
      <c r="AA81" s="91">
        <v>49.993000000000002</v>
      </c>
      <c r="AB81" s="91">
        <v>49.901000000000003</v>
      </c>
      <c r="AC81" s="91">
        <v>50.015999999999998</v>
      </c>
      <c r="AD81" s="91">
        <v>50.075000000000003</v>
      </c>
      <c r="AE81" s="91">
        <v>50.061</v>
      </c>
      <c r="AF81" s="92">
        <v>50.076000000000001</v>
      </c>
      <c r="AG81" s="93"/>
      <c r="AH81" s="51">
        <f t="shared" si="20"/>
        <v>50.076000000000001</v>
      </c>
      <c r="AI81" s="52">
        <f t="shared" si="21"/>
        <v>49.860999999999997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127</v>
      </c>
      <c r="C82" s="67">
        <v>127</v>
      </c>
      <c r="D82" s="67">
        <v>127</v>
      </c>
      <c r="E82" s="67">
        <v>127.4</v>
      </c>
      <c r="F82" s="67">
        <v>127.8</v>
      </c>
      <c r="G82" s="67">
        <v>127.9</v>
      </c>
      <c r="H82" s="67">
        <v>126.9</v>
      </c>
      <c r="I82" s="67">
        <v>126.5</v>
      </c>
      <c r="J82" s="67">
        <v>126.3</v>
      </c>
      <c r="K82" s="67">
        <v>126.8</v>
      </c>
      <c r="L82" s="67">
        <v>126.1</v>
      </c>
      <c r="M82" s="67">
        <v>125.5</v>
      </c>
      <c r="N82" s="67">
        <v>125.5</v>
      </c>
      <c r="O82" s="67">
        <v>123.4</v>
      </c>
      <c r="P82" s="67">
        <v>123.4</v>
      </c>
      <c r="Q82" s="67">
        <v>123.4</v>
      </c>
      <c r="R82" s="67">
        <v>125.5</v>
      </c>
      <c r="S82" s="95">
        <v>124.5</v>
      </c>
      <c r="T82" s="95">
        <v>124</v>
      </c>
      <c r="U82" s="95">
        <v>126.5</v>
      </c>
      <c r="V82" s="95">
        <v>126.8</v>
      </c>
      <c r="W82" s="95">
        <v>126.5</v>
      </c>
      <c r="X82" s="95">
        <v>126.2</v>
      </c>
      <c r="Y82" s="95">
        <v>127.1</v>
      </c>
      <c r="Z82" s="95">
        <v>126.2</v>
      </c>
      <c r="AA82" s="95">
        <v>126.4</v>
      </c>
      <c r="AB82" s="95">
        <v>125.1</v>
      </c>
      <c r="AC82" s="95">
        <v>125.5</v>
      </c>
      <c r="AD82" s="95">
        <v>127.3</v>
      </c>
      <c r="AE82" s="95">
        <v>128</v>
      </c>
      <c r="AF82" s="96">
        <v>127</v>
      </c>
      <c r="AG82" s="97"/>
      <c r="AH82" s="51">
        <f t="shared" si="20"/>
        <v>128</v>
      </c>
      <c r="AI82" s="52">
        <f t="shared" si="21"/>
        <v>123.4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131</v>
      </c>
      <c r="C83" s="67">
        <v>131</v>
      </c>
      <c r="D83" s="67">
        <v>131</v>
      </c>
      <c r="E83" s="67">
        <v>131.30000000000001</v>
      </c>
      <c r="F83" s="67">
        <v>131.19999999999999</v>
      </c>
      <c r="G83" s="67">
        <v>131.1</v>
      </c>
      <c r="H83" s="67">
        <v>129.80000000000001</v>
      </c>
      <c r="I83" s="67">
        <v>129.5</v>
      </c>
      <c r="J83" s="67">
        <v>129.4</v>
      </c>
      <c r="K83" s="67">
        <v>129.6</v>
      </c>
      <c r="L83" s="67">
        <v>128.5</v>
      </c>
      <c r="M83" s="67">
        <v>128.19999999999999</v>
      </c>
      <c r="N83" s="67">
        <v>128.19999999999999</v>
      </c>
      <c r="O83" s="67">
        <v>126.8</v>
      </c>
      <c r="P83" s="67">
        <v>126.8</v>
      </c>
      <c r="Q83" s="67">
        <v>127.2</v>
      </c>
      <c r="R83" s="67">
        <v>128.80000000000001</v>
      </c>
      <c r="S83" s="95">
        <v>127.7</v>
      </c>
      <c r="T83" s="95">
        <v>127.5</v>
      </c>
      <c r="U83" s="95">
        <v>129.4</v>
      </c>
      <c r="V83" s="95">
        <v>129.30000000000001</v>
      </c>
      <c r="W83" s="95">
        <v>129</v>
      </c>
      <c r="X83" s="95">
        <v>128.6</v>
      </c>
      <c r="Y83" s="95">
        <v>129.19999999999999</v>
      </c>
      <c r="Z83" s="95">
        <v>128.4</v>
      </c>
      <c r="AA83" s="95">
        <v>128.80000000000001</v>
      </c>
      <c r="AB83" s="95">
        <v>128.1</v>
      </c>
      <c r="AC83" s="95">
        <v>128.69999999999999</v>
      </c>
      <c r="AD83" s="95">
        <v>131</v>
      </c>
      <c r="AE83" s="95">
        <v>130.9</v>
      </c>
      <c r="AF83" s="96">
        <v>130.4</v>
      </c>
      <c r="AG83" s="97"/>
      <c r="AH83" s="51">
        <f t="shared" si="20"/>
        <v>131.30000000000001</v>
      </c>
      <c r="AI83" s="52">
        <f t="shared" si="21"/>
        <v>126.8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131</v>
      </c>
      <c r="C84" s="67">
        <v>131</v>
      </c>
      <c r="D84" s="67">
        <v>129.69999999999999</v>
      </c>
      <c r="E84" s="67">
        <v>130.19999999999999</v>
      </c>
      <c r="F84" s="67">
        <v>129.69999999999999</v>
      </c>
      <c r="G84" s="67">
        <v>131.4</v>
      </c>
      <c r="H84" s="67">
        <v>130.9</v>
      </c>
      <c r="I84" s="67">
        <v>128.69999999999999</v>
      </c>
      <c r="J84" s="67">
        <v>127.8</v>
      </c>
      <c r="K84" s="67">
        <v>127.5</v>
      </c>
      <c r="L84" s="67">
        <v>130.19999999999999</v>
      </c>
      <c r="M84" s="67">
        <v>130.6</v>
      </c>
      <c r="N84" s="67">
        <v>130.6</v>
      </c>
      <c r="O84" s="67">
        <v>131.5</v>
      </c>
      <c r="P84" s="67">
        <v>131.5</v>
      </c>
      <c r="Q84" s="67">
        <v>127.3</v>
      </c>
      <c r="R84" s="67">
        <v>127.5</v>
      </c>
      <c r="S84" s="67">
        <v>128</v>
      </c>
      <c r="T84" s="67">
        <v>125.9</v>
      </c>
      <c r="U84" s="67">
        <v>128.30000000000001</v>
      </c>
      <c r="V84" s="67">
        <v>129.19999999999999</v>
      </c>
      <c r="W84" s="95">
        <v>129.69999999999999</v>
      </c>
      <c r="X84" s="95">
        <v>126.8</v>
      </c>
      <c r="Y84" s="95">
        <v>127.7</v>
      </c>
      <c r="Z84" s="95">
        <v>129.19999999999999</v>
      </c>
      <c r="AA84" s="95">
        <v>127.9</v>
      </c>
      <c r="AB84" s="95">
        <v>127</v>
      </c>
      <c r="AC84" s="95">
        <v>128.5</v>
      </c>
      <c r="AD84" s="95">
        <v>130.69999999999999</v>
      </c>
      <c r="AE84" s="95">
        <v>128.69999999999999</v>
      </c>
      <c r="AF84" s="96">
        <v>129.1</v>
      </c>
      <c r="AG84" s="97"/>
      <c r="AH84" s="51">
        <f t="shared" si="20"/>
        <v>131.5</v>
      </c>
      <c r="AI84" s="52">
        <f t="shared" si="21"/>
        <v>125.9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133.6</v>
      </c>
      <c r="C85" s="67">
        <v>133.6</v>
      </c>
      <c r="D85" s="67">
        <v>131.19999999999999</v>
      </c>
      <c r="E85" s="67">
        <v>132.19999999999999</v>
      </c>
      <c r="F85" s="67">
        <v>132</v>
      </c>
      <c r="G85" s="67">
        <v>133.30000000000001</v>
      </c>
      <c r="H85" s="67">
        <v>133.1</v>
      </c>
      <c r="I85" s="67">
        <v>131.30000000000001</v>
      </c>
      <c r="J85" s="67">
        <v>130.6</v>
      </c>
      <c r="K85" s="67">
        <v>129.4</v>
      </c>
      <c r="L85" s="67">
        <v>132.30000000000001</v>
      </c>
      <c r="M85" s="67">
        <v>132.1</v>
      </c>
      <c r="N85" s="67">
        <v>132.1</v>
      </c>
      <c r="O85" s="67">
        <v>132.9</v>
      </c>
      <c r="P85" s="67">
        <v>132.9</v>
      </c>
      <c r="Q85" s="67">
        <v>129.9</v>
      </c>
      <c r="R85" s="67">
        <v>129.6</v>
      </c>
      <c r="S85" s="67">
        <v>129.9</v>
      </c>
      <c r="T85" s="67">
        <v>128.5</v>
      </c>
      <c r="U85" s="67">
        <v>130.69999999999999</v>
      </c>
      <c r="V85" s="67">
        <v>131.5</v>
      </c>
      <c r="W85" s="95">
        <v>131.69999999999999</v>
      </c>
      <c r="X85" s="95">
        <v>129.9</v>
      </c>
      <c r="Y85" s="95">
        <v>129.9</v>
      </c>
      <c r="Z85" s="95">
        <v>131.4</v>
      </c>
      <c r="AA85" s="95">
        <v>130</v>
      </c>
      <c r="AB85" s="95">
        <v>129.5</v>
      </c>
      <c r="AC85" s="95">
        <v>131.1</v>
      </c>
      <c r="AD85" s="95">
        <v>133.4</v>
      </c>
      <c r="AE85" s="95">
        <v>131.6</v>
      </c>
      <c r="AF85" s="96">
        <v>131.80000000000001</v>
      </c>
      <c r="AG85" s="97"/>
      <c r="AH85" s="51">
        <f t="shared" si="20"/>
        <v>133.6</v>
      </c>
      <c r="AI85" s="52">
        <f t="shared" si="21"/>
        <v>128.5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135</v>
      </c>
      <c r="C86" s="99">
        <v>135</v>
      </c>
      <c r="D86" s="99">
        <v>131.80000000000001</v>
      </c>
      <c r="E86" s="99">
        <v>133.30000000000001</v>
      </c>
      <c r="F86" s="99">
        <v>136.80000000000001</v>
      </c>
      <c r="G86" s="99">
        <v>130.4</v>
      </c>
      <c r="H86" s="99">
        <v>132.6</v>
      </c>
      <c r="I86" s="99">
        <v>132.4</v>
      </c>
      <c r="J86" s="99">
        <v>133.80000000000001</v>
      </c>
      <c r="K86" s="99">
        <v>132.1</v>
      </c>
      <c r="L86" s="67">
        <v>133.1</v>
      </c>
      <c r="M86" s="99">
        <v>132.5</v>
      </c>
      <c r="N86" s="99">
        <v>132.5</v>
      </c>
      <c r="O86" s="99">
        <v>133.5</v>
      </c>
      <c r="P86" s="99">
        <v>133.5</v>
      </c>
      <c r="Q86" s="99">
        <v>129</v>
      </c>
      <c r="R86" s="99">
        <v>136.4</v>
      </c>
      <c r="S86" s="99">
        <v>133.30000000000001</v>
      </c>
      <c r="T86" s="99">
        <v>133.30000000000001</v>
      </c>
      <c r="U86" s="99">
        <v>133.1</v>
      </c>
      <c r="V86" s="99">
        <v>133.30000000000001</v>
      </c>
      <c r="W86" s="95">
        <v>133.6</v>
      </c>
      <c r="X86" s="95">
        <v>134.30000000000001</v>
      </c>
      <c r="Y86" s="95">
        <v>134.80000000000001</v>
      </c>
      <c r="Z86" s="95">
        <v>132</v>
      </c>
      <c r="AA86" s="95">
        <v>134.19999999999999</v>
      </c>
      <c r="AB86" s="95">
        <v>135.5</v>
      </c>
      <c r="AC86" s="95">
        <v>133</v>
      </c>
      <c r="AD86" s="95">
        <v>136.6</v>
      </c>
      <c r="AE86" s="95">
        <v>133.5</v>
      </c>
      <c r="AF86" s="100">
        <v>133.1</v>
      </c>
      <c r="AG86" s="101"/>
      <c r="AH86" s="51">
        <f t="shared" si="20"/>
        <v>136.80000000000001</v>
      </c>
      <c r="AI86" s="52">
        <f t="shared" si="21"/>
        <v>129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135</v>
      </c>
      <c r="C87" s="67">
        <v>135</v>
      </c>
      <c r="D87" s="67">
        <v>132.6</v>
      </c>
      <c r="E87" s="67">
        <v>136.19999999999999</v>
      </c>
      <c r="F87" s="67">
        <v>138.6</v>
      </c>
      <c r="G87" s="67">
        <v>125.8</v>
      </c>
      <c r="H87" s="67">
        <v>130.80000000000001</v>
      </c>
      <c r="I87" s="67">
        <v>129.9</v>
      </c>
      <c r="J87" s="67">
        <v>131</v>
      </c>
      <c r="K87" s="67">
        <v>127.5</v>
      </c>
      <c r="L87" s="99">
        <v>129.1</v>
      </c>
      <c r="M87" s="67">
        <v>127.6</v>
      </c>
      <c r="N87" s="67">
        <v>127.6</v>
      </c>
      <c r="O87" s="67">
        <v>131.19999999999999</v>
      </c>
      <c r="P87" s="67">
        <v>131.19999999999999</v>
      </c>
      <c r="Q87" s="67">
        <v>122.5</v>
      </c>
      <c r="R87" s="67">
        <v>135.6</v>
      </c>
      <c r="S87" s="67">
        <v>132.30000000000001</v>
      </c>
      <c r="T87" s="67">
        <v>131.5</v>
      </c>
      <c r="U87" s="67">
        <v>130.80000000000001</v>
      </c>
      <c r="V87" s="67">
        <v>131.6</v>
      </c>
      <c r="W87" s="95">
        <v>131.9</v>
      </c>
      <c r="X87" s="95">
        <v>134.19999999999999</v>
      </c>
      <c r="Y87" s="95">
        <v>133.4</v>
      </c>
      <c r="Z87" s="95">
        <v>126.8</v>
      </c>
      <c r="AA87" s="95">
        <v>130</v>
      </c>
      <c r="AB87" s="95">
        <v>132.19999999999999</v>
      </c>
      <c r="AC87" s="95">
        <v>128.4</v>
      </c>
      <c r="AD87" s="95">
        <v>132.30000000000001</v>
      </c>
      <c r="AE87" s="95">
        <v>124.5</v>
      </c>
      <c r="AF87" s="96">
        <v>125.1</v>
      </c>
      <c r="AG87" s="97"/>
      <c r="AH87" s="51">
        <f t="shared" si="20"/>
        <v>138.6</v>
      </c>
      <c r="AI87" s="52">
        <f t="shared" si="21"/>
        <v>122.5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67</v>
      </c>
      <c r="C88" s="102">
        <v>67</v>
      </c>
      <c r="D88" s="102">
        <v>66.900000000000006</v>
      </c>
      <c r="E88" s="102">
        <v>67.099999999999994</v>
      </c>
      <c r="F88" s="102">
        <v>67</v>
      </c>
      <c r="G88" s="102">
        <v>66.8</v>
      </c>
      <c r="H88" s="102">
        <v>66.099999999999994</v>
      </c>
      <c r="I88" s="102">
        <v>65.900000000000006</v>
      </c>
      <c r="J88" s="102">
        <v>65.7</v>
      </c>
      <c r="K88" s="102">
        <v>66</v>
      </c>
      <c r="L88" s="102">
        <v>65.5</v>
      </c>
      <c r="M88" s="102">
        <v>65</v>
      </c>
      <c r="N88" s="102">
        <v>64.3</v>
      </c>
      <c r="O88" s="102">
        <v>64.400000000000006</v>
      </c>
      <c r="P88" s="102">
        <v>64.400000000000006</v>
      </c>
      <c r="Q88" s="102">
        <v>64.400000000000006</v>
      </c>
      <c r="R88" s="102">
        <v>65.400000000000006</v>
      </c>
      <c r="S88" s="102">
        <v>64.8</v>
      </c>
      <c r="T88" s="102">
        <v>64.7</v>
      </c>
      <c r="U88" s="102">
        <v>65.599999999999994</v>
      </c>
      <c r="V88" s="102">
        <v>65.7</v>
      </c>
      <c r="W88" s="102">
        <v>65.5</v>
      </c>
      <c r="X88" s="102">
        <v>65.599999999999994</v>
      </c>
      <c r="Y88" s="102">
        <v>65.7</v>
      </c>
      <c r="Z88" s="102">
        <v>65.400000000000006</v>
      </c>
      <c r="AA88" s="102">
        <v>65.5</v>
      </c>
      <c r="AB88" s="102">
        <v>65.3</v>
      </c>
      <c r="AC88" s="102">
        <v>65.900000000000006</v>
      </c>
      <c r="AD88" s="102">
        <v>66.8</v>
      </c>
      <c r="AE88" s="102">
        <v>66.400000000000006</v>
      </c>
      <c r="AF88" s="103">
        <v>66.3</v>
      </c>
      <c r="AG88" s="104"/>
      <c r="AH88" s="51">
        <f t="shared" si="20"/>
        <v>67.099999999999994</v>
      </c>
      <c r="AI88" s="52">
        <f t="shared" si="21"/>
        <v>64.3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SUM(B14,B17,B20:B21,B39,B41:B42,B44,B46,B91:B94,B98,B104,B110,B119,B121,B133,B140,B143:B144,B151,B153,B155,B159:B161,B163:B165,B170,B176:B177,B179:B181,B189,B194)</f>
        <v>147.73999999999998</v>
      </c>
      <c r="C90" s="109">
        <f t="shared" ref="C90:AF90" si="25">SUM(C14,C17,C20:C21,C39,C41:C42,C44,C46,C91:C94,C98,C104,C110,C119,C121,C133,C140,C143:C144,C151,C153,C155,C159:C161,C163:C165,C170,C176:C177,C179:C181,C189,C194)</f>
        <v>146.73999999999998</v>
      </c>
      <c r="D90" s="109">
        <f t="shared" si="25"/>
        <v>146.04</v>
      </c>
      <c r="E90" s="109">
        <f t="shared" si="25"/>
        <v>151.93999999999997</v>
      </c>
      <c r="F90" s="109">
        <f t="shared" si="25"/>
        <v>157.13999999999999</v>
      </c>
      <c r="G90" s="109">
        <f t="shared" si="25"/>
        <v>183.04</v>
      </c>
      <c r="H90" s="109">
        <f t="shared" si="25"/>
        <v>196.63999999999996</v>
      </c>
      <c r="I90" s="109">
        <f t="shared" si="25"/>
        <v>218.43999999999997</v>
      </c>
      <c r="J90" s="109">
        <f t="shared" si="25"/>
        <v>230.23999999999998</v>
      </c>
      <c r="K90" s="109">
        <f t="shared" si="25"/>
        <v>250.44</v>
      </c>
      <c r="L90" s="109">
        <f t="shared" si="25"/>
        <v>264.44000000000005</v>
      </c>
      <c r="M90" s="109">
        <f t="shared" si="25"/>
        <v>260.04000000000008</v>
      </c>
      <c r="N90" s="109">
        <f t="shared" si="25"/>
        <v>274.84000000000003</v>
      </c>
      <c r="O90" s="109">
        <f t="shared" si="25"/>
        <v>252.14</v>
      </c>
      <c r="P90" s="109">
        <f t="shared" si="25"/>
        <v>247.14000000000001</v>
      </c>
      <c r="Q90" s="109">
        <f t="shared" si="25"/>
        <v>244.24</v>
      </c>
      <c r="R90" s="109">
        <f t="shared" si="25"/>
        <v>235.23999999999998</v>
      </c>
      <c r="S90" s="109">
        <f t="shared" si="25"/>
        <v>246.44</v>
      </c>
      <c r="T90" s="109">
        <f t="shared" si="25"/>
        <v>231.04000000000002</v>
      </c>
      <c r="U90" s="109">
        <f t="shared" si="25"/>
        <v>245.73999999999998</v>
      </c>
      <c r="V90" s="109">
        <f t="shared" si="25"/>
        <v>253.04</v>
      </c>
      <c r="W90" s="109">
        <f t="shared" si="25"/>
        <v>253.83999999999997</v>
      </c>
      <c r="X90" s="109">
        <f t="shared" si="25"/>
        <v>289.44000000000005</v>
      </c>
      <c r="Y90" s="109">
        <f t="shared" si="25"/>
        <v>319.24000000000007</v>
      </c>
      <c r="Z90" s="109">
        <f t="shared" si="25"/>
        <v>306.14000000000004</v>
      </c>
      <c r="AA90" s="109">
        <f t="shared" si="25"/>
        <v>282.94000000000005</v>
      </c>
      <c r="AB90" s="109">
        <f t="shared" si="25"/>
        <v>268.53999999999996</v>
      </c>
      <c r="AC90" s="109">
        <f t="shared" si="25"/>
        <v>243.73999999999998</v>
      </c>
      <c r="AD90" s="109">
        <f t="shared" si="25"/>
        <v>209.03999999999996</v>
      </c>
      <c r="AE90" s="109">
        <f t="shared" si="25"/>
        <v>168.74</v>
      </c>
      <c r="AF90" s="109">
        <f t="shared" si="25"/>
        <v>158.63999999999999</v>
      </c>
      <c r="AG90" s="110"/>
      <c r="AH90" s="51">
        <f>MAX(B90:AF90)</f>
        <v>319.24000000000007</v>
      </c>
      <c r="AI90" s="52">
        <f>MIN(B90:AF90)</f>
        <v>146.04</v>
      </c>
    </row>
    <row r="91" spans="1:88" x14ac:dyDescent="0.25">
      <c r="A91" s="111" t="s">
        <v>58</v>
      </c>
      <c r="B91" s="79">
        <v>3</v>
      </c>
      <c r="C91" s="79">
        <v>7</v>
      </c>
      <c r="D91" s="79">
        <v>6</v>
      </c>
      <c r="E91" s="79">
        <v>6.3</v>
      </c>
      <c r="F91" s="112">
        <v>20.2</v>
      </c>
      <c r="G91" s="112">
        <v>22.8</v>
      </c>
      <c r="H91" s="112">
        <v>24</v>
      </c>
      <c r="I91" s="112">
        <v>24.6</v>
      </c>
      <c r="J91" s="112">
        <v>25.9</v>
      </c>
      <c r="K91" s="112">
        <v>16.8</v>
      </c>
      <c r="L91" s="49">
        <v>24</v>
      </c>
      <c r="M91" s="112">
        <v>18</v>
      </c>
      <c r="N91" s="112">
        <v>20</v>
      </c>
      <c r="O91" s="112">
        <v>-2.4</v>
      </c>
      <c r="P91" s="112">
        <v>15.8</v>
      </c>
      <c r="Q91" s="112">
        <v>0</v>
      </c>
      <c r="R91" s="112">
        <v>1.2</v>
      </c>
      <c r="S91" s="49">
        <v>-5.7</v>
      </c>
      <c r="T91" s="49">
        <v>-5.2</v>
      </c>
      <c r="U91" s="112">
        <v>7.2</v>
      </c>
      <c r="V91" s="112">
        <v>-6</v>
      </c>
      <c r="W91" s="112">
        <v>-9.5</v>
      </c>
      <c r="X91" s="112">
        <v>0</v>
      </c>
      <c r="Y91" s="112">
        <v>7.4</v>
      </c>
      <c r="Z91" s="112">
        <v>16.8</v>
      </c>
      <c r="AA91" s="112">
        <v>10.1</v>
      </c>
      <c r="AB91" s="112">
        <v>21</v>
      </c>
      <c r="AC91" s="112">
        <v>14.6</v>
      </c>
      <c r="AD91" s="112">
        <v>19.899999999999999</v>
      </c>
      <c r="AE91" s="112">
        <v>22.9</v>
      </c>
      <c r="AF91" s="113">
        <v>25.7</v>
      </c>
      <c r="AG91" s="114">
        <v>75</v>
      </c>
      <c r="AH91" s="51">
        <f>IF(ABS(MAX(B91:AF91))&gt;ABS(MIN(B91:AF91)),MAX(B91:AF91),MIN(B91:AF91))</f>
        <v>25.9</v>
      </c>
      <c r="AI91" s="115">
        <f>INDEX($B$9:$AF$9,1,MATCH(AH91,B91:AF91,0))</f>
        <v>0.29166666666666669</v>
      </c>
    </row>
    <row r="92" spans="1:88" x14ac:dyDescent="0.25">
      <c r="A92" s="116" t="s">
        <v>59</v>
      </c>
      <c r="B92" s="80">
        <v>-76</v>
      </c>
      <c r="C92" s="80">
        <v>-80</v>
      </c>
      <c r="D92" s="80">
        <v>-78</v>
      </c>
      <c r="E92" s="80">
        <v>-76</v>
      </c>
      <c r="F92" s="80">
        <v>-54</v>
      </c>
      <c r="G92" s="80">
        <v>-38</v>
      </c>
      <c r="H92" s="80">
        <v>-25</v>
      </c>
      <c r="I92" s="80">
        <v>-8</v>
      </c>
      <c r="J92" s="80">
        <v>0</v>
      </c>
      <c r="K92" s="80">
        <v>-32</v>
      </c>
      <c r="L92" s="80">
        <v>-27</v>
      </c>
      <c r="M92" s="80">
        <v>-28</v>
      </c>
      <c r="N92" s="80">
        <v>-28</v>
      </c>
      <c r="O92" s="80">
        <v>-32</v>
      </c>
      <c r="P92" s="80">
        <v>-42</v>
      </c>
      <c r="Q92" s="80">
        <v>-42.8</v>
      </c>
      <c r="R92" s="80">
        <v>-43.8</v>
      </c>
      <c r="S92" s="80">
        <v>-37</v>
      </c>
      <c r="T92" s="80">
        <v>-43</v>
      </c>
      <c r="U92" s="80">
        <v>-37</v>
      </c>
      <c r="V92" s="80">
        <v>-30</v>
      </c>
      <c r="W92" s="80">
        <v>-28</v>
      </c>
      <c r="X92" s="80">
        <v>-14</v>
      </c>
      <c r="Y92" s="80">
        <v>-8</v>
      </c>
      <c r="Z92" s="80">
        <v>-15</v>
      </c>
      <c r="AA92" s="80">
        <v>-23.7</v>
      </c>
      <c r="AB92" s="80">
        <v>-38.700000000000003</v>
      </c>
      <c r="AC92" s="80">
        <v>-48</v>
      </c>
      <c r="AD92" s="80">
        <v>-63</v>
      </c>
      <c r="AE92" s="80">
        <v>-77</v>
      </c>
      <c r="AF92" s="117">
        <v>-80</v>
      </c>
      <c r="AG92" s="114">
        <v>240</v>
      </c>
      <c r="AH92" s="51">
        <f>IF(ABS(MAX(B92:AF92))&gt;ABS(MIN(B92:AF92)),MAX(B92:AF92),MIN(B92:AF92))</f>
        <v>-80</v>
      </c>
      <c r="AI92" s="115">
        <f>INDEX($B$9:$AF$9,1,MATCH(AH92,B92:AF92,0))</f>
        <v>8.3333333333333301E-2</v>
      </c>
    </row>
    <row r="93" spans="1:88" x14ac:dyDescent="0.25">
      <c r="A93" s="116" t="s">
        <v>60</v>
      </c>
      <c r="B93" s="80">
        <v>-7</v>
      </c>
      <c r="C93" s="80">
        <v>-8</v>
      </c>
      <c r="D93" s="80">
        <v>-10.199999999999999</v>
      </c>
      <c r="E93" s="80">
        <v>-9.1</v>
      </c>
      <c r="F93" s="80">
        <v>-3.8</v>
      </c>
      <c r="G93" s="80">
        <v>3.5</v>
      </c>
      <c r="H93" s="80">
        <v>2.7</v>
      </c>
      <c r="I93" s="80">
        <v>7</v>
      </c>
      <c r="J93" s="80">
        <v>9.5</v>
      </c>
      <c r="K93" s="80">
        <v>7.6</v>
      </c>
      <c r="L93" s="80">
        <v>12.4</v>
      </c>
      <c r="M93" s="80">
        <v>8</v>
      </c>
      <c r="N93" s="80">
        <v>7.8</v>
      </c>
      <c r="O93" s="80">
        <v>4.5</v>
      </c>
      <c r="P93" s="80">
        <v>7.3</v>
      </c>
      <c r="Q93" s="80">
        <v>2</v>
      </c>
      <c r="R93" s="80">
        <v>2.2000000000000002</v>
      </c>
      <c r="S93" s="80">
        <v>2.6</v>
      </c>
      <c r="T93" s="80">
        <v>3</v>
      </c>
      <c r="U93" s="80">
        <v>3.5</v>
      </c>
      <c r="V93" s="80">
        <v>9</v>
      </c>
      <c r="W93" s="80">
        <v>6.7</v>
      </c>
      <c r="X93" s="80">
        <v>11.7</v>
      </c>
      <c r="Y93" s="80">
        <v>32.299999999999997</v>
      </c>
      <c r="Z93" s="80">
        <v>24.7</v>
      </c>
      <c r="AA93" s="80">
        <v>8.9</v>
      </c>
      <c r="AB93" s="80">
        <v>5.2</v>
      </c>
      <c r="AC93" s="80">
        <v>7</v>
      </c>
      <c r="AD93" s="80">
        <v>-2.5</v>
      </c>
      <c r="AE93" s="80">
        <v>-4.8</v>
      </c>
      <c r="AF93" s="117">
        <v>-7</v>
      </c>
      <c r="AG93" s="114">
        <v>60</v>
      </c>
      <c r="AH93" s="51">
        <f>IF(ABS(MAX(B93:AF93))&gt;ABS(MIN(B93:AF93)),MAX(B93:AF93),MIN(B93:AF93))</f>
        <v>32.299999999999997</v>
      </c>
      <c r="AI93" s="115">
        <f>INDEX($B$9:$AF$9,1,MATCH(AH93,B93:AF93,0))</f>
        <v>0.79166666666666663</v>
      </c>
    </row>
    <row r="94" spans="1:88" x14ac:dyDescent="0.25">
      <c r="A94" s="118" t="s">
        <v>213</v>
      </c>
      <c r="B94" s="82">
        <v>33</v>
      </c>
      <c r="C94" s="82">
        <v>33</v>
      </c>
      <c r="D94" s="82">
        <v>33.6</v>
      </c>
      <c r="E94" s="82">
        <v>35.799999999999997</v>
      </c>
      <c r="F94" s="82">
        <v>0</v>
      </c>
      <c r="G94" s="82">
        <v>0</v>
      </c>
      <c r="H94" s="82">
        <v>0</v>
      </c>
      <c r="I94" s="82">
        <v>0</v>
      </c>
      <c r="J94" s="82">
        <v>0</v>
      </c>
      <c r="K94" s="82">
        <v>63</v>
      </c>
      <c r="L94" s="82">
        <v>60</v>
      </c>
      <c r="M94" s="82">
        <v>67</v>
      </c>
      <c r="N94" s="82">
        <v>80</v>
      </c>
      <c r="O94" s="82">
        <v>87</v>
      </c>
      <c r="P94" s="82">
        <v>71</v>
      </c>
      <c r="Q94" s="82">
        <v>90</v>
      </c>
      <c r="R94" s="82">
        <v>80.599999999999994</v>
      </c>
      <c r="S94" s="82">
        <v>91.5</v>
      </c>
      <c r="T94" s="82">
        <v>81.2</v>
      </c>
      <c r="U94" s="82">
        <v>77</v>
      </c>
      <c r="V94" s="82">
        <v>85</v>
      </c>
      <c r="W94" s="82">
        <v>89.6</v>
      </c>
      <c r="X94" s="82">
        <v>96.7</v>
      </c>
      <c r="Y94" s="82">
        <v>92.5</v>
      </c>
      <c r="Z94" s="82">
        <v>84.6</v>
      </c>
      <c r="AA94" s="82">
        <v>93</v>
      </c>
      <c r="AB94" s="82">
        <v>86.3</v>
      </c>
      <c r="AC94" s="82">
        <v>75</v>
      </c>
      <c r="AD94" s="82">
        <v>59.7</v>
      </c>
      <c r="AE94" s="82">
        <v>32.6</v>
      </c>
      <c r="AF94" s="120">
        <v>24.9</v>
      </c>
      <c r="AG94" s="121">
        <v>120</v>
      </c>
      <c r="AH94" s="51">
        <f>IF(ABS(MAX(B94:AF94))&gt;ABS(MIN(B94:AF94)),MAX(B94:AF94),MIN(B94:AF94))</f>
        <v>96.7</v>
      </c>
      <c r="AI94" s="115">
        <f>INDEX($B$9:$AF$9,1,MATCH(AH94,B94:AF94,0))</f>
        <v>0.77083333333333337</v>
      </c>
    </row>
    <row r="95" spans="1:88" ht="15.75" thickBot="1" x14ac:dyDescent="0.3">
      <c r="A95" s="118" t="s">
        <v>61</v>
      </c>
      <c r="B95" s="82">
        <v>40</v>
      </c>
      <c r="C95" s="82">
        <v>39</v>
      </c>
      <c r="D95" s="82">
        <v>40.4</v>
      </c>
      <c r="E95" s="82">
        <v>43</v>
      </c>
      <c r="F95" s="82">
        <v>43.9</v>
      </c>
      <c r="G95" s="82">
        <v>45.1</v>
      </c>
      <c r="H95" s="82">
        <v>60.4</v>
      </c>
      <c r="I95" s="82">
        <v>66.599999999999994</v>
      </c>
      <c r="J95" s="82">
        <v>75.2</v>
      </c>
      <c r="K95" s="82">
        <v>53.4</v>
      </c>
      <c r="L95" s="82">
        <v>50</v>
      </c>
      <c r="M95" s="82">
        <v>57</v>
      </c>
      <c r="N95" s="82">
        <v>62</v>
      </c>
      <c r="O95" s="82">
        <v>74</v>
      </c>
      <c r="P95" s="82">
        <v>62</v>
      </c>
      <c r="Q95" s="82">
        <v>80.2</v>
      </c>
      <c r="R95" s="82">
        <v>68.099999999999994</v>
      </c>
      <c r="S95" s="82">
        <v>78</v>
      </c>
      <c r="T95" s="82">
        <v>73.2</v>
      </c>
      <c r="U95" s="82">
        <v>63.8</v>
      </c>
      <c r="V95" s="82">
        <v>72.7</v>
      </c>
      <c r="W95" s="82">
        <v>74.099999999999994</v>
      </c>
      <c r="X95" s="82">
        <v>73.5</v>
      </c>
      <c r="Y95" s="82">
        <v>70</v>
      </c>
      <c r="Z95" s="82">
        <v>61.5</v>
      </c>
      <c r="AA95" s="82">
        <v>76.7</v>
      </c>
      <c r="AB95" s="82">
        <v>73.2</v>
      </c>
      <c r="AC95" s="82">
        <v>68.2</v>
      </c>
      <c r="AD95" s="82">
        <v>54.7</v>
      </c>
      <c r="AE95" s="82">
        <v>40.9</v>
      </c>
      <c r="AF95" s="120">
        <v>32.5</v>
      </c>
      <c r="AG95" s="121"/>
      <c r="AH95" s="51">
        <f>IF(ABS(MAX(B95:AF95))&gt;ABS(MIN(B95:AF95)),MAX(B95:AF95),MIN(B95:AF95))</f>
        <v>80.2</v>
      </c>
      <c r="AI95" s="115">
        <f>INDEX($B$9:$AF$9,1,MATCH(AH95,B95:AF95,0))</f>
        <v>0.54166666666666696</v>
      </c>
    </row>
    <row r="96" spans="1:88" ht="15.75" thickBot="1" x14ac:dyDescent="0.3">
      <c r="A96" s="122" t="s">
        <v>62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101</v>
      </c>
      <c r="B97" s="50">
        <v>9.9</v>
      </c>
      <c r="C97" s="127">
        <f t="shared" ref="C97:R102" si="26">B97</f>
        <v>9.9</v>
      </c>
      <c r="D97" s="127">
        <f t="shared" si="26"/>
        <v>9.9</v>
      </c>
      <c r="E97" s="127">
        <f t="shared" si="26"/>
        <v>9.9</v>
      </c>
      <c r="F97" s="127">
        <f t="shared" si="26"/>
        <v>9.9</v>
      </c>
      <c r="G97" s="127">
        <f t="shared" si="26"/>
        <v>9.9</v>
      </c>
      <c r="H97" s="127">
        <f t="shared" si="26"/>
        <v>9.9</v>
      </c>
      <c r="I97" s="127">
        <f t="shared" si="26"/>
        <v>9.9</v>
      </c>
      <c r="J97" s="127">
        <f t="shared" si="26"/>
        <v>9.9</v>
      </c>
      <c r="K97" s="127">
        <f t="shared" si="26"/>
        <v>9.9</v>
      </c>
      <c r="L97" s="127">
        <f t="shared" si="26"/>
        <v>9.9</v>
      </c>
      <c r="M97" s="127">
        <f t="shared" si="26"/>
        <v>9.9</v>
      </c>
      <c r="N97" s="127">
        <f t="shared" si="26"/>
        <v>9.9</v>
      </c>
      <c r="O97" s="127">
        <f t="shared" si="26"/>
        <v>9.9</v>
      </c>
      <c r="P97" s="127">
        <f t="shared" si="26"/>
        <v>9.9</v>
      </c>
      <c r="Q97" s="127">
        <f t="shared" si="26"/>
        <v>9.9</v>
      </c>
      <c r="R97" s="127">
        <f t="shared" si="26"/>
        <v>9.9</v>
      </c>
      <c r="S97" s="127">
        <f t="shared" ref="S97:AF102" si="27">R97</f>
        <v>9.9</v>
      </c>
      <c r="T97" s="127">
        <f t="shared" si="27"/>
        <v>9.9</v>
      </c>
      <c r="U97" s="127">
        <f t="shared" si="27"/>
        <v>9.9</v>
      </c>
      <c r="V97" s="127">
        <f t="shared" si="27"/>
        <v>9.9</v>
      </c>
      <c r="W97" s="127">
        <f t="shared" si="27"/>
        <v>9.9</v>
      </c>
      <c r="X97" s="127">
        <f t="shared" si="27"/>
        <v>9.9</v>
      </c>
      <c r="Y97" s="127">
        <f t="shared" si="27"/>
        <v>9.9</v>
      </c>
      <c r="Z97" s="127">
        <f t="shared" si="27"/>
        <v>9.9</v>
      </c>
      <c r="AA97" s="127">
        <f t="shared" si="27"/>
        <v>9.9</v>
      </c>
      <c r="AB97" s="127">
        <f t="shared" si="27"/>
        <v>9.9</v>
      </c>
      <c r="AC97" s="127">
        <f t="shared" si="27"/>
        <v>9.9</v>
      </c>
      <c r="AD97" s="127">
        <f t="shared" si="27"/>
        <v>9.9</v>
      </c>
      <c r="AE97" s="127">
        <f t="shared" si="27"/>
        <v>9.9</v>
      </c>
      <c r="AF97" s="127">
        <f t="shared" si="27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102</v>
      </c>
      <c r="B98" s="128">
        <v>9.6</v>
      </c>
      <c r="C98" s="129">
        <f t="shared" si="26"/>
        <v>9.6</v>
      </c>
      <c r="D98" s="129">
        <f t="shared" si="26"/>
        <v>9.6</v>
      </c>
      <c r="E98" s="129">
        <f t="shared" si="26"/>
        <v>9.6</v>
      </c>
      <c r="F98" s="129">
        <f t="shared" si="26"/>
        <v>9.6</v>
      </c>
      <c r="G98" s="129">
        <f t="shared" si="26"/>
        <v>9.6</v>
      </c>
      <c r="H98" s="129">
        <f t="shared" si="26"/>
        <v>9.6</v>
      </c>
      <c r="I98" s="129">
        <f t="shared" si="26"/>
        <v>9.6</v>
      </c>
      <c r="J98" s="129">
        <f t="shared" si="26"/>
        <v>9.6</v>
      </c>
      <c r="K98" s="129">
        <f t="shared" si="26"/>
        <v>9.6</v>
      </c>
      <c r="L98" s="129">
        <f t="shared" si="26"/>
        <v>9.6</v>
      </c>
      <c r="M98" s="129">
        <f t="shared" si="26"/>
        <v>9.6</v>
      </c>
      <c r="N98" s="129">
        <f t="shared" si="26"/>
        <v>9.6</v>
      </c>
      <c r="O98" s="129">
        <f t="shared" si="26"/>
        <v>9.6</v>
      </c>
      <c r="P98" s="129">
        <f t="shared" si="26"/>
        <v>9.6</v>
      </c>
      <c r="Q98" s="129">
        <f t="shared" si="26"/>
        <v>9.6</v>
      </c>
      <c r="R98" s="129">
        <f t="shared" si="26"/>
        <v>9.6</v>
      </c>
      <c r="S98" s="129">
        <f t="shared" si="27"/>
        <v>9.6</v>
      </c>
      <c r="T98" s="129">
        <f t="shared" si="27"/>
        <v>9.6</v>
      </c>
      <c r="U98" s="129">
        <f t="shared" si="27"/>
        <v>9.6</v>
      </c>
      <c r="V98" s="129">
        <f t="shared" si="27"/>
        <v>9.6</v>
      </c>
      <c r="W98" s="129">
        <f t="shared" si="27"/>
        <v>9.6</v>
      </c>
      <c r="X98" s="129">
        <f t="shared" si="27"/>
        <v>9.6</v>
      </c>
      <c r="Y98" s="129">
        <f t="shared" si="27"/>
        <v>9.6</v>
      </c>
      <c r="Z98" s="129">
        <f t="shared" si="27"/>
        <v>9.6</v>
      </c>
      <c r="AA98" s="129">
        <f t="shared" si="27"/>
        <v>9.6</v>
      </c>
      <c r="AB98" s="129">
        <f t="shared" si="27"/>
        <v>9.6</v>
      </c>
      <c r="AC98" s="129">
        <f t="shared" si="27"/>
        <v>9.6</v>
      </c>
      <c r="AD98" s="129">
        <f t="shared" si="27"/>
        <v>9.6</v>
      </c>
      <c r="AE98" s="129">
        <f t="shared" si="27"/>
        <v>9.6</v>
      </c>
      <c r="AF98" s="129">
        <f t="shared" si="27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103</v>
      </c>
      <c r="B99" s="128">
        <v>9.98</v>
      </c>
      <c r="C99" s="129">
        <f t="shared" si="26"/>
        <v>9.98</v>
      </c>
      <c r="D99" s="129">
        <f t="shared" si="26"/>
        <v>9.98</v>
      </c>
      <c r="E99" s="129">
        <f t="shared" si="26"/>
        <v>9.98</v>
      </c>
      <c r="F99" s="129">
        <f t="shared" si="26"/>
        <v>9.98</v>
      </c>
      <c r="G99" s="129">
        <f t="shared" si="26"/>
        <v>9.98</v>
      </c>
      <c r="H99" s="129">
        <f t="shared" si="26"/>
        <v>9.98</v>
      </c>
      <c r="I99" s="129">
        <f t="shared" si="26"/>
        <v>9.98</v>
      </c>
      <c r="J99" s="129">
        <f t="shared" si="26"/>
        <v>9.98</v>
      </c>
      <c r="K99" s="129">
        <f t="shared" si="26"/>
        <v>9.98</v>
      </c>
      <c r="L99" s="129">
        <f t="shared" si="26"/>
        <v>9.98</v>
      </c>
      <c r="M99" s="129">
        <f t="shared" si="26"/>
        <v>9.98</v>
      </c>
      <c r="N99" s="129">
        <f t="shared" si="26"/>
        <v>9.98</v>
      </c>
      <c r="O99" s="129">
        <f t="shared" si="26"/>
        <v>9.98</v>
      </c>
      <c r="P99" s="129">
        <f t="shared" si="26"/>
        <v>9.98</v>
      </c>
      <c r="Q99" s="129">
        <f t="shared" si="26"/>
        <v>9.98</v>
      </c>
      <c r="R99" s="129">
        <f t="shared" si="26"/>
        <v>9.98</v>
      </c>
      <c r="S99" s="129">
        <f t="shared" si="27"/>
        <v>9.98</v>
      </c>
      <c r="T99" s="129">
        <f t="shared" si="27"/>
        <v>9.98</v>
      </c>
      <c r="U99" s="129">
        <f t="shared" si="27"/>
        <v>9.98</v>
      </c>
      <c r="V99" s="129">
        <f t="shared" si="27"/>
        <v>9.98</v>
      </c>
      <c r="W99" s="129">
        <f t="shared" si="27"/>
        <v>9.98</v>
      </c>
      <c r="X99" s="129">
        <f t="shared" si="27"/>
        <v>9.98</v>
      </c>
      <c r="Y99" s="129">
        <f t="shared" si="27"/>
        <v>9.98</v>
      </c>
      <c r="Z99" s="129">
        <f t="shared" si="27"/>
        <v>9.98</v>
      </c>
      <c r="AA99" s="129">
        <f t="shared" si="27"/>
        <v>9.98</v>
      </c>
      <c r="AB99" s="129">
        <f t="shared" si="27"/>
        <v>9.98</v>
      </c>
      <c r="AC99" s="129">
        <f t="shared" si="27"/>
        <v>9.98</v>
      </c>
      <c r="AD99" s="129">
        <f t="shared" si="27"/>
        <v>9.98</v>
      </c>
      <c r="AE99" s="129">
        <f t="shared" si="27"/>
        <v>9.98</v>
      </c>
      <c r="AF99" s="129">
        <f t="shared" si="27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104</v>
      </c>
      <c r="B100" s="128">
        <v>9.1</v>
      </c>
      <c r="C100" s="129">
        <f t="shared" si="26"/>
        <v>9.1</v>
      </c>
      <c r="D100" s="129">
        <f t="shared" si="26"/>
        <v>9.1</v>
      </c>
      <c r="E100" s="129">
        <f t="shared" si="26"/>
        <v>9.1</v>
      </c>
      <c r="F100" s="129">
        <f t="shared" si="26"/>
        <v>9.1</v>
      </c>
      <c r="G100" s="129">
        <f t="shared" si="26"/>
        <v>9.1</v>
      </c>
      <c r="H100" s="129">
        <f t="shared" si="26"/>
        <v>9.1</v>
      </c>
      <c r="I100" s="129">
        <f t="shared" si="26"/>
        <v>9.1</v>
      </c>
      <c r="J100" s="129">
        <f t="shared" si="26"/>
        <v>9.1</v>
      </c>
      <c r="K100" s="129">
        <f t="shared" si="26"/>
        <v>9.1</v>
      </c>
      <c r="L100" s="129">
        <f t="shared" si="26"/>
        <v>9.1</v>
      </c>
      <c r="M100" s="129">
        <f t="shared" si="26"/>
        <v>9.1</v>
      </c>
      <c r="N100" s="129">
        <f t="shared" si="26"/>
        <v>9.1</v>
      </c>
      <c r="O100" s="129">
        <f t="shared" si="26"/>
        <v>9.1</v>
      </c>
      <c r="P100" s="129">
        <f t="shared" si="26"/>
        <v>9.1</v>
      </c>
      <c r="Q100" s="129">
        <f t="shared" si="26"/>
        <v>9.1</v>
      </c>
      <c r="R100" s="129">
        <f t="shared" si="26"/>
        <v>9.1</v>
      </c>
      <c r="S100" s="129">
        <f t="shared" si="27"/>
        <v>9.1</v>
      </c>
      <c r="T100" s="129">
        <f t="shared" si="27"/>
        <v>9.1</v>
      </c>
      <c r="U100" s="129">
        <f t="shared" si="27"/>
        <v>9.1</v>
      </c>
      <c r="V100" s="129">
        <f t="shared" si="27"/>
        <v>9.1</v>
      </c>
      <c r="W100" s="129">
        <f t="shared" si="27"/>
        <v>9.1</v>
      </c>
      <c r="X100" s="129">
        <f t="shared" si="27"/>
        <v>9.1</v>
      </c>
      <c r="Y100" s="129">
        <f t="shared" si="27"/>
        <v>9.1</v>
      </c>
      <c r="Z100" s="129">
        <f t="shared" si="27"/>
        <v>9.1</v>
      </c>
      <c r="AA100" s="129">
        <f t="shared" si="27"/>
        <v>9.1</v>
      </c>
      <c r="AB100" s="129">
        <f t="shared" si="27"/>
        <v>9.1</v>
      </c>
      <c r="AC100" s="129">
        <f t="shared" si="27"/>
        <v>9.1</v>
      </c>
      <c r="AD100" s="129">
        <f t="shared" si="27"/>
        <v>9.1</v>
      </c>
      <c r="AE100" s="129">
        <f t="shared" si="27"/>
        <v>9.1</v>
      </c>
      <c r="AF100" s="129">
        <f t="shared" si="27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105</v>
      </c>
      <c r="B101" s="128">
        <v>9.18</v>
      </c>
      <c r="C101" s="129">
        <f t="shared" si="26"/>
        <v>9.18</v>
      </c>
      <c r="D101" s="129">
        <f t="shared" si="26"/>
        <v>9.18</v>
      </c>
      <c r="E101" s="129">
        <f t="shared" si="26"/>
        <v>9.18</v>
      </c>
      <c r="F101" s="129">
        <f t="shared" si="26"/>
        <v>9.18</v>
      </c>
      <c r="G101" s="129">
        <f t="shared" si="26"/>
        <v>9.18</v>
      </c>
      <c r="H101" s="129">
        <f t="shared" si="26"/>
        <v>9.18</v>
      </c>
      <c r="I101" s="129">
        <f t="shared" si="26"/>
        <v>9.18</v>
      </c>
      <c r="J101" s="129">
        <f t="shared" si="26"/>
        <v>9.18</v>
      </c>
      <c r="K101" s="129">
        <f t="shared" si="26"/>
        <v>9.18</v>
      </c>
      <c r="L101" s="129">
        <f t="shared" si="26"/>
        <v>9.18</v>
      </c>
      <c r="M101" s="129">
        <f t="shared" si="26"/>
        <v>9.18</v>
      </c>
      <c r="N101" s="129">
        <f t="shared" si="26"/>
        <v>9.18</v>
      </c>
      <c r="O101" s="129">
        <f t="shared" si="26"/>
        <v>9.18</v>
      </c>
      <c r="P101" s="129">
        <f t="shared" si="26"/>
        <v>9.18</v>
      </c>
      <c r="Q101" s="129">
        <f t="shared" si="26"/>
        <v>9.18</v>
      </c>
      <c r="R101" s="129">
        <f t="shared" si="26"/>
        <v>9.18</v>
      </c>
      <c r="S101" s="129">
        <f t="shared" si="27"/>
        <v>9.18</v>
      </c>
      <c r="T101" s="129">
        <f t="shared" si="27"/>
        <v>9.18</v>
      </c>
      <c r="U101" s="129">
        <f t="shared" si="27"/>
        <v>9.18</v>
      </c>
      <c r="V101" s="129">
        <f t="shared" si="27"/>
        <v>9.18</v>
      </c>
      <c r="W101" s="129">
        <f t="shared" si="27"/>
        <v>9.18</v>
      </c>
      <c r="X101" s="129">
        <f t="shared" si="27"/>
        <v>9.18</v>
      </c>
      <c r="Y101" s="129">
        <f t="shared" si="27"/>
        <v>9.18</v>
      </c>
      <c r="Z101" s="129">
        <f t="shared" si="27"/>
        <v>9.18</v>
      </c>
      <c r="AA101" s="129">
        <f t="shared" si="27"/>
        <v>9.18</v>
      </c>
      <c r="AB101" s="129">
        <f t="shared" si="27"/>
        <v>9.18</v>
      </c>
      <c r="AC101" s="129">
        <f t="shared" si="27"/>
        <v>9.18</v>
      </c>
      <c r="AD101" s="129">
        <f t="shared" si="27"/>
        <v>9.18</v>
      </c>
      <c r="AE101" s="129">
        <f t="shared" si="27"/>
        <v>9.18</v>
      </c>
      <c r="AF101" s="129">
        <f t="shared" si="27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106</v>
      </c>
      <c r="B102" s="128">
        <v>7</v>
      </c>
      <c r="C102" s="129">
        <f t="shared" si="26"/>
        <v>7</v>
      </c>
      <c r="D102" s="129">
        <f t="shared" si="26"/>
        <v>7</v>
      </c>
      <c r="E102" s="129">
        <f t="shared" si="26"/>
        <v>7</v>
      </c>
      <c r="F102" s="129">
        <f t="shared" si="26"/>
        <v>7</v>
      </c>
      <c r="G102" s="129">
        <f t="shared" si="26"/>
        <v>7</v>
      </c>
      <c r="H102" s="129">
        <f t="shared" si="26"/>
        <v>7</v>
      </c>
      <c r="I102" s="129">
        <f t="shared" si="26"/>
        <v>7</v>
      </c>
      <c r="J102" s="129">
        <f t="shared" si="26"/>
        <v>7</v>
      </c>
      <c r="K102" s="129">
        <f t="shared" si="26"/>
        <v>7</v>
      </c>
      <c r="L102" s="129">
        <f t="shared" si="26"/>
        <v>7</v>
      </c>
      <c r="M102" s="129">
        <f t="shared" si="26"/>
        <v>7</v>
      </c>
      <c r="N102" s="129">
        <f t="shared" si="26"/>
        <v>7</v>
      </c>
      <c r="O102" s="129">
        <f t="shared" si="26"/>
        <v>7</v>
      </c>
      <c r="P102" s="129">
        <f t="shared" si="26"/>
        <v>7</v>
      </c>
      <c r="Q102" s="129">
        <f t="shared" si="26"/>
        <v>7</v>
      </c>
      <c r="R102" s="129">
        <f t="shared" si="26"/>
        <v>7</v>
      </c>
      <c r="S102" s="129">
        <f t="shared" si="27"/>
        <v>7</v>
      </c>
      <c r="T102" s="129">
        <f t="shared" si="27"/>
        <v>7</v>
      </c>
      <c r="U102" s="129">
        <f t="shared" si="27"/>
        <v>7</v>
      </c>
      <c r="V102" s="129">
        <f t="shared" si="27"/>
        <v>7</v>
      </c>
      <c r="W102" s="129">
        <f t="shared" si="27"/>
        <v>7</v>
      </c>
      <c r="X102" s="129">
        <f t="shared" si="27"/>
        <v>7</v>
      </c>
      <c r="Y102" s="129">
        <f t="shared" si="27"/>
        <v>7</v>
      </c>
      <c r="Z102" s="129">
        <f t="shared" si="27"/>
        <v>7</v>
      </c>
      <c r="AA102" s="129">
        <f t="shared" si="27"/>
        <v>7</v>
      </c>
      <c r="AB102" s="129">
        <f t="shared" si="27"/>
        <v>7</v>
      </c>
      <c r="AC102" s="129">
        <f t="shared" si="27"/>
        <v>7</v>
      </c>
      <c r="AD102" s="129">
        <f t="shared" si="27"/>
        <v>7</v>
      </c>
      <c r="AE102" s="129">
        <f t="shared" si="27"/>
        <v>7</v>
      </c>
      <c r="AF102" s="129">
        <f t="shared" si="27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107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108</v>
      </c>
      <c r="B104" s="128">
        <v>2.25</v>
      </c>
      <c r="C104" s="129">
        <f t="shared" ref="C104:R105" si="28">B104</f>
        <v>2.25</v>
      </c>
      <c r="D104" s="129">
        <f t="shared" si="28"/>
        <v>2.25</v>
      </c>
      <c r="E104" s="129">
        <f t="shared" si="28"/>
        <v>2.25</v>
      </c>
      <c r="F104" s="129">
        <f t="shared" si="28"/>
        <v>2.25</v>
      </c>
      <c r="G104" s="129">
        <f t="shared" si="28"/>
        <v>2.25</v>
      </c>
      <c r="H104" s="129">
        <f t="shared" si="28"/>
        <v>2.25</v>
      </c>
      <c r="I104" s="129">
        <f t="shared" si="28"/>
        <v>2.25</v>
      </c>
      <c r="J104" s="129">
        <f t="shared" si="28"/>
        <v>2.25</v>
      </c>
      <c r="K104" s="129">
        <f t="shared" si="28"/>
        <v>2.25</v>
      </c>
      <c r="L104" s="129">
        <f t="shared" si="28"/>
        <v>2.25</v>
      </c>
      <c r="M104" s="129">
        <f t="shared" si="28"/>
        <v>2.25</v>
      </c>
      <c r="N104" s="129">
        <f t="shared" si="28"/>
        <v>2.25</v>
      </c>
      <c r="O104" s="129">
        <f t="shared" si="28"/>
        <v>2.25</v>
      </c>
      <c r="P104" s="129">
        <f t="shared" si="28"/>
        <v>2.25</v>
      </c>
      <c r="Q104" s="129">
        <f t="shared" si="28"/>
        <v>2.25</v>
      </c>
      <c r="R104" s="129">
        <f t="shared" si="28"/>
        <v>2.25</v>
      </c>
      <c r="S104" s="129">
        <f t="shared" ref="S104:AF105" si="29">R104</f>
        <v>2.25</v>
      </c>
      <c r="T104" s="129">
        <f t="shared" si="29"/>
        <v>2.25</v>
      </c>
      <c r="U104" s="129">
        <f t="shared" si="29"/>
        <v>2.25</v>
      </c>
      <c r="V104" s="129">
        <f t="shared" si="29"/>
        <v>2.25</v>
      </c>
      <c r="W104" s="129">
        <f t="shared" si="29"/>
        <v>2.25</v>
      </c>
      <c r="X104" s="129">
        <f t="shared" si="29"/>
        <v>2.25</v>
      </c>
      <c r="Y104" s="129">
        <f t="shared" si="29"/>
        <v>2.25</v>
      </c>
      <c r="Z104" s="129">
        <f t="shared" si="29"/>
        <v>2.25</v>
      </c>
      <c r="AA104" s="129">
        <f t="shared" si="29"/>
        <v>2.25</v>
      </c>
      <c r="AB104" s="129">
        <f t="shared" si="29"/>
        <v>2.25</v>
      </c>
      <c r="AC104" s="129">
        <f t="shared" si="29"/>
        <v>2.25</v>
      </c>
      <c r="AD104" s="129">
        <f t="shared" si="29"/>
        <v>2.25</v>
      </c>
      <c r="AE104" s="129">
        <f t="shared" si="29"/>
        <v>2.25</v>
      </c>
      <c r="AF104" s="129">
        <f t="shared" si="29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109</v>
      </c>
      <c r="B105" s="128">
        <v>1.64</v>
      </c>
      <c r="C105" s="129">
        <f t="shared" si="28"/>
        <v>1.64</v>
      </c>
      <c r="D105" s="129">
        <f t="shared" si="28"/>
        <v>1.64</v>
      </c>
      <c r="E105" s="129">
        <f t="shared" si="28"/>
        <v>1.64</v>
      </c>
      <c r="F105" s="129">
        <f t="shared" si="28"/>
        <v>1.64</v>
      </c>
      <c r="G105" s="129">
        <f t="shared" si="28"/>
        <v>1.64</v>
      </c>
      <c r="H105" s="129">
        <f t="shared" si="28"/>
        <v>1.64</v>
      </c>
      <c r="I105" s="129">
        <f t="shared" si="28"/>
        <v>1.64</v>
      </c>
      <c r="J105" s="129">
        <f t="shared" si="28"/>
        <v>1.64</v>
      </c>
      <c r="K105" s="129">
        <f t="shared" si="28"/>
        <v>1.64</v>
      </c>
      <c r="L105" s="129">
        <f t="shared" si="28"/>
        <v>1.64</v>
      </c>
      <c r="M105" s="129">
        <f t="shared" si="28"/>
        <v>1.64</v>
      </c>
      <c r="N105" s="129">
        <f t="shared" si="28"/>
        <v>1.64</v>
      </c>
      <c r="O105" s="129">
        <f t="shared" si="28"/>
        <v>1.64</v>
      </c>
      <c r="P105" s="129">
        <f t="shared" si="28"/>
        <v>1.64</v>
      </c>
      <c r="Q105" s="129">
        <f t="shared" si="28"/>
        <v>1.64</v>
      </c>
      <c r="R105" s="129">
        <f t="shared" si="28"/>
        <v>1.64</v>
      </c>
      <c r="S105" s="129">
        <f t="shared" si="29"/>
        <v>1.64</v>
      </c>
      <c r="T105" s="129">
        <f t="shared" si="29"/>
        <v>1.64</v>
      </c>
      <c r="U105" s="129">
        <f t="shared" si="29"/>
        <v>1.64</v>
      </c>
      <c r="V105" s="129">
        <f t="shared" si="29"/>
        <v>1.64</v>
      </c>
      <c r="W105" s="129">
        <f t="shared" si="29"/>
        <v>1.64</v>
      </c>
      <c r="X105" s="129">
        <f t="shared" si="29"/>
        <v>1.64</v>
      </c>
      <c r="Y105" s="129">
        <f t="shared" si="29"/>
        <v>1.64</v>
      </c>
      <c r="Z105" s="129">
        <f t="shared" si="29"/>
        <v>1.64</v>
      </c>
      <c r="AA105" s="129">
        <f t="shared" si="29"/>
        <v>1.64</v>
      </c>
      <c r="AB105" s="129">
        <f t="shared" si="29"/>
        <v>1.64</v>
      </c>
      <c r="AC105" s="129">
        <f t="shared" si="29"/>
        <v>1.64</v>
      </c>
      <c r="AD105" s="129">
        <f t="shared" si="29"/>
        <v>1.64</v>
      </c>
      <c r="AE105" s="129">
        <f t="shared" si="29"/>
        <v>1.64</v>
      </c>
      <c r="AF105" s="129">
        <f t="shared" si="29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110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111</v>
      </c>
      <c r="B107" s="128">
        <v>1.62</v>
      </c>
      <c r="C107" s="129">
        <f t="shared" ref="C107:R114" si="30">B107</f>
        <v>1.62</v>
      </c>
      <c r="D107" s="129">
        <f t="shared" si="30"/>
        <v>1.62</v>
      </c>
      <c r="E107" s="129">
        <f t="shared" si="30"/>
        <v>1.62</v>
      </c>
      <c r="F107" s="129">
        <f t="shared" si="30"/>
        <v>1.62</v>
      </c>
      <c r="G107" s="129">
        <f t="shared" si="30"/>
        <v>1.62</v>
      </c>
      <c r="H107" s="129">
        <f t="shared" si="30"/>
        <v>1.62</v>
      </c>
      <c r="I107" s="129">
        <f t="shared" si="30"/>
        <v>1.62</v>
      </c>
      <c r="J107" s="129">
        <f t="shared" si="30"/>
        <v>1.62</v>
      </c>
      <c r="K107" s="129">
        <f t="shared" si="30"/>
        <v>1.62</v>
      </c>
      <c r="L107" s="129">
        <f t="shared" si="30"/>
        <v>1.62</v>
      </c>
      <c r="M107" s="129">
        <f t="shared" si="30"/>
        <v>1.62</v>
      </c>
      <c r="N107" s="129">
        <f t="shared" si="30"/>
        <v>1.62</v>
      </c>
      <c r="O107" s="129">
        <f t="shared" si="30"/>
        <v>1.62</v>
      </c>
      <c r="P107" s="129">
        <f t="shared" si="30"/>
        <v>1.62</v>
      </c>
      <c r="Q107" s="129">
        <f t="shared" si="30"/>
        <v>1.62</v>
      </c>
      <c r="R107" s="129">
        <f t="shared" si="30"/>
        <v>1.62</v>
      </c>
      <c r="S107" s="129">
        <f t="shared" ref="S107:AF122" si="31">R107</f>
        <v>1.62</v>
      </c>
      <c r="T107" s="129">
        <f t="shared" si="31"/>
        <v>1.62</v>
      </c>
      <c r="U107" s="129">
        <f t="shared" si="31"/>
        <v>1.62</v>
      </c>
      <c r="V107" s="129">
        <f t="shared" si="31"/>
        <v>1.62</v>
      </c>
      <c r="W107" s="129">
        <f t="shared" si="31"/>
        <v>1.62</v>
      </c>
      <c r="X107" s="129">
        <f t="shared" si="31"/>
        <v>1.62</v>
      </c>
      <c r="Y107" s="129">
        <f t="shared" si="31"/>
        <v>1.62</v>
      </c>
      <c r="Z107" s="129">
        <f t="shared" si="31"/>
        <v>1.62</v>
      </c>
      <c r="AA107" s="129">
        <f t="shared" si="31"/>
        <v>1.62</v>
      </c>
      <c r="AB107" s="129">
        <f t="shared" si="31"/>
        <v>1.62</v>
      </c>
      <c r="AC107" s="129">
        <f t="shared" si="31"/>
        <v>1.62</v>
      </c>
      <c r="AD107" s="129">
        <f t="shared" si="31"/>
        <v>1.62</v>
      </c>
      <c r="AE107" s="129">
        <f t="shared" si="31"/>
        <v>1.62</v>
      </c>
      <c r="AF107" s="129">
        <f t="shared" si="31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112</v>
      </c>
      <c r="B108" s="128">
        <v>8.36</v>
      </c>
      <c r="C108" s="129">
        <f t="shared" si="30"/>
        <v>8.36</v>
      </c>
      <c r="D108" s="129">
        <f t="shared" si="30"/>
        <v>8.36</v>
      </c>
      <c r="E108" s="129">
        <f t="shared" si="30"/>
        <v>8.36</v>
      </c>
      <c r="F108" s="129">
        <f t="shared" si="30"/>
        <v>8.36</v>
      </c>
      <c r="G108" s="129">
        <f t="shared" si="30"/>
        <v>8.36</v>
      </c>
      <c r="H108" s="129">
        <f t="shared" si="30"/>
        <v>8.36</v>
      </c>
      <c r="I108" s="129">
        <f t="shared" si="30"/>
        <v>8.36</v>
      </c>
      <c r="J108" s="129">
        <f t="shared" si="30"/>
        <v>8.36</v>
      </c>
      <c r="K108" s="129">
        <f t="shared" si="30"/>
        <v>8.36</v>
      </c>
      <c r="L108" s="129">
        <f t="shared" si="30"/>
        <v>8.36</v>
      </c>
      <c r="M108" s="129">
        <f t="shared" si="30"/>
        <v>8.36</v>
      </c>
      <c r="N108" s="129">
        <f t="shared" si="30"/>
        <v>8.36</v>
      </c>
      <c r="O108" s="129">
        <f t="shared" si="30"/>
        <v>8.36</v>
      </c>
      <c r="P108" s="129">
        <f t="shared" si="30"/>
        <v>8.36</v>
      </c>
      <c r="Q108" s="129">
        <f t="shared" si="30"/>
        <v>8.36</v>
      </c>
      <c r="R108" s="129">
        <f t="shared" si="30"/>
        <v>8.36</v>
      </c>
      <c r="S108" s="129">
        <f t="shared" si="31"/>
        <v>8.36</v>
      </c>
      <c r="T108" s="129">
        <f t="shared" si="31"/>
        <v>8.36</v>
      </c>
      <c r="U108" s="129">
        <f t="shared" si="31"/>
        <v>8.36</v>
      </c>
      <c r="V108" s="129">
        <f t="shared" si="31"/>
        <v>8.36</v>
      </c>
      <c r="W108" s="129">
        <f t="shared" si="31"/>
        <v>8.36</v>
      </c>
      <c r="X108" s="129">
        <f t="shared" si="31"/>
        <v>8.36</v>
      </c>
      <c r="Y108" s="129">
        <f t="shared" si="31"/>
        <v>8.36</v>
      </c>
      <c r="Z108" s="129">
        <f t="shared" si="31"/>
        <v>8.36</v>
      </c>
      <c r="AA108" s="129">
        <f t="shared" si="31"/>
        <v>8.36</v>
      </c>
      <c r="AB108" s="129">
        <f t="shared" si="31"/>
        <v>8.36</v>
      </c>
      <c r="AC108" s="129">
        <f t="shared" si="31"/>
        <v>8.36</v>
      </c>
      <c r="AD108" s="129">
        <f t="shared" si="31"/>
        <v>8.36</v>
      </c>
      <c r="AE108" s="129">
        <f t="shared" si="31"/>
        <v>8.36</v>
      </c>
      <c r="AF108" s="129">
        <f t="shared" si="31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113</v>
      </c>
      <c r="B109" s="128">
        <v>8</v>
      </c>
      <c r="C109" s="129">
        <f t="shared" si="30"/>
        <v>8</v>
      </c>
      <c r="D109" s="129">
        <f t="shared" si="30"/>
        <v>8</v>
      </c>
      <c r="E109" s="129">
        <f t="shared" si="30"/>
        <v>8</v>
      </c>
      <c r="F109" s="129">
        <f t="shared" si="30"/>
        <v>8</v>
      </c>
      <c r="G109" s="129">
        <f t="shared" si="30"/>
        <v>8</v>
      </c>
      <c r="H109" s="129">
        <f t="shared" si="30"/>
        <v>8</v>
      </c>
      <c r="I109" s="129">
        <v>5.4</v>
      </c>
      <c r="J109" s="129">
        <f t="shared" si="30"/>
        <v>5.4</v>
      </c>
      <c r="K109" s="129">
        <f t="shared" si="30"/>
        <v>5.4</v>
      </c>
      <c r="L109" s="129">
        <f t="shared" si="30"/>
        <v>5.4</v>
      </c>
      <c r="M109" s="129">
        <f t="shared" si="30"/>
        <v>5.4</v>
      </c>
      <c r="N109" s="129">
        <f t="shared" si="30"/>
        <v>5.4</v>
      </c>
      <c r="O109" s="129">
        <f t="shared" si="30"/>
        <v>5.4</v>
      </c>
      <c r="P109" s="129">
        <f t="shared" si="30"/>
        <v>5.4</v>
      </c>
      <c r="Q109" s="129">
        <f t="shared" si="30"/>
        <v>5.4</v>
      </c>
      <c r="R109" s="129">
        <f t="shared" si="30"/>
        <v>5.4</v>
      </c>
      <c r="S109" s="129">
        <f t="shared" si="31"/>
        <v>5.4</v>
      </c>
      <c r="T109" s="129">
        <f t="shared" si="31"/>
        <v>5.4</v>
      </c>
      <c r="U109" s="129">
        <f t="shared" si="31"/>
        <v>5.4</v>
      </c>
      <c r="V109" s="129">
        <f t="shared" si="31"/>
        <v>5.4</v>
      </c>
      <c r="W109" s="129">
        <f t="shared" si="31"/>
        <v>5.4</v>
      </c>
      <c r="X109" s="129">
        <f t="shared" si="31"/>
        <v>5.4</v>
      </c>
      <c r="Y109" s="129">
        <f t="shared" si="31"/>
        <v>5.4</v>
      </c>
      <c r="Z109" s="129">
        <f t="shared" si="31"/>
        <v>5.4</v>
      </c>
      <c r="AA109" s="129">
        <f t="shared" si="31"/>
        <v>5.4</v>
      </c>
      <c r="AB109" s="129">
        <f t="shared" si="31"/>
        <v>5.4</v>
      </c>
      <c r="AC109" s="129">
        <f t="shared" si="31"/>
        <v>5.4</v>
      </c>
      <c r="AD109" s="129">
        <f t="shared" si="31"/>
        <v>5.4</v>
      </c>
      <c r="AE109" s="129">
        <f t="shared" si="31"/>
        <v>5.4</v>
      </c>
      <c r="AF109" s="129">
        <f t="shared" si="31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114</v>
      </c>
      <c r="B110" s="128">
        <v>6.57</v>
      </c>
      <c r="C110" s="129">
        <f t="shared" si="30"/>
        <v>6.57</v>
      </c>
      <c r="D110" s="129">
        <f t="shared" si="30"/>
        <v>6.57</v>
      </c>
      <c r="E110" s="129">
        <f t="shared" si="30"/>
        <v>6.57</v>
      </c>
      <c r="F110" s="129">
        <f t="shared" si="30"/>
        <v>6.57</v>
      </c>
      <c r="G110" s="129">
        <f t="shared" si="30"/>
        <v>6.57</v>
      </c>
      <c r="H110" s="129">
        <f t="shared" si="30"/>
        <v>6.57</v>
      </c>
      <c r="I110" s="129">
        <f t="shared" si="30"/>
        <v>6.57</v>
      </c>
      <c r="J110" s="129">
        <f t="shared" si="30"/>
        <v>6.57</v>
      </c>
      <c r="K110" s="129">
        <f t="shared" si="30"/>
        <v>6.57</v>
      </c>
      <c r="L110" s="129">
        <f t="shared" si="30"/>
        <v>6.57</v>
      </c>
      <c r="M110" s="129">
        <f t="shared" si="30"/>
        <v>6.57</v>
      </c>
      <c r="N110" s="129">
        <f t="shared" si="30"/>
        <v>6.57</v>
      </c>
      <c r="O110" s="129">
        <f t="shared" si="30"/>
        <v>6.57</v>
      </c>
      <c r="P110" s="129">
        <f t="shared" si="30"/>
        <v>6.57</v>
      </c>
      <c r="Q110" s="129">
        <f t="shared" si="30"/>
        <v>6.57</v>
      </c>
      <c r="R110" s="129">
        <f t="shared" si="30"/>
        <v>6.57</v>
      </c>
      <c r="S110" s="129">
        <f t="shared" si="31"/>
        <v>6.57</v>
      </c>
      <c r="T110" s="129">
        <f t="shared" si="31"/>
        <v>6.57</v>
      </c>
      <c r="U110" s="129">
        <f t="shared" si="31"/>
        <v>6.57</v>
      </c>
      <c r="V110" s="129">
        <f t="shared" si="31"/>
        <v>6.57</v>
      </c>
      <c r="W110" s="129">
        <f t="shared" si="31"/>
        <v>6.57</v>
      </c>
      <c r="X110" s="129">
        <f t="shared" si="31"/>
        <v>6.57</v>
      </c>
      <c r="Y110" s="129">
        <f t="shared" si="31"/>
        <v>6.57</v>
      </c>
      <c r="Z110" s="129">
        <f t="shared" si="31"/>
        <v>6.57</v>
      </c>
      <c r="AA110" s="129">
        <f t="shared" si="31"/>
        <v>6.57</v>
      </c>
      <c r="AB110" s="129">
        <f t="shared" si="31"/>
        <v>6.57</v>
      </c>
      <c r="AC110" s="129">
        <f t="shared" si="31"/>
        <v>6.57</v>
      </c>
      <c r="AD110" s="129">
        <f t="shared" si="31"/>
        <v>6.57</v>
      </c>
      <c r="AE110" s="129">
        <f t="shared" si="31"/>
        <v>6.57</v>
      </c>
      <c r="AF110" s="129">
        <f t="shared" si="31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115</v>
      </c>
      <c r="B111" s="128">
        <v>3.43</v>
      </c>
      <c r="C111" s="129">
        <f t="shared" si="30"/>
        <v>3.43</v>
      </c>
      <c r="D111" s="129">
        <f t="shared" si="30"/>
        <v>3.43</v>
      </c>
      <c r="E111" s="129">
        <f t="shared" si="30"/>
        <v>3.43</v>
      </c>
      <c r="F111" s="129">
        <f t="shared" si="30"/>
        <v>3.43</v>
      </c>
      <c r="G111" s="129">
        <f t="shared" si="30"/>
        <v>3.43</v>
      </c>
      <c r="H111" s="129">
        <f t="shared" si="30"/>
        <v>3.43</v>
      </c>
      <c r="I111" s="129">
        <f t="shared" si="30"/>
        <v>3.43</v>
      </c>
      <c r="J111" s="129">
        <f t="shared" si="30"/>
        <v>3.43</v>
      </c>
      <c r="K111" s="129">
        <f t="shared" si="30"/>
        <v>3.43</v>
      </c>
      <c r="L111" s="129">
        <f t="shared" si="30"/>
        <v>3.43</v>
      </c>
      <c r="M111" s="129">
        <f t="shared" si="30"/>
        <v>3.43</v>
      </c>
      <c r="N111" s="129">
        <f t="shared" si="30"/>
        <v>3.43</v>
      </c>
      <c r="O111" s="129">
        <f t="shared" si="30"/>
        <v>3.43</v>
      </c>
      <c r="P111" s="129">
        <f t="shared" si="30"/>
        <v>3.43</v>
      </c>
      <c r="Q111" s="129">
        <f t="shared" si="30"/>
        <v>3.43</v>
      </c>
      <c r="R111" s="129">
        <f t="shared" si="30"/>
        <v>3.43</v>
      </c>
      <c r="S111" s="129">
        <f t="shared" si="31"/>
        <v>3.43</v>
      </c>
      <c r="T111" s="129">
        <f t="shared" si="31"/>
        <v>3.43</v>
      </c>
      <c r="U111" s="129">
        <f t="shared" si="31"/>
        <v>3.43</v>
      </c>
      <c r="V111" s="129">
        <f t="shared" si="31"/>
        <v>3.43</v>
      </c>
      <c r="W111" s="129">
        <f t="shared" si="31"/>
        <v>3.43</v>
      </c>
      <c r="X111" s="129">
        <f t="shared" si="31"/>
        <v>3.43</v>
      </c>
      <c r="Y111" s="129">
        <f t="shared" si="31"/>
        <v>3.43</v>
      </c>
      <c r="Z111" s="129">
        <f t="shared" si="31"/>
        <v>3.43</v>
      </c>
      <c r="AA111" s="129">
        <f t="shared" si="31"/>
        <v>3.43</v>
      </c>
      <c r="AB111" s="129">
        <f t="shared" si="31"/>
        <v>3.43</v>
      </c>
      <c r="AC111" s="129">
        <f t="shared" si="31"/>
        <v>3.43</v>
      </c>
      <c r="AD111" s="129">
        <f t="shared" si="31"/>
        <v>3.43</v>
      </c>
      <c r="AE111" s="129">
        <f t="shared" si="31"/>
        <v>3.43</v>
      </c>
      <c r="AF111" s="129">
        <f t="shared" si="31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116</v>
      </c>
      <c r="B112" s="128">
        <v>2.96</v>
      </c>
      <c r="C112" s="129">
        <f t="shared" si="30"/>
        <v>2.96</v>
      </c>
      <c r="D112" s="129">
        <f t="shared" si="30"/>
        <v>2.96</v>
      </c>
      <c r="E112" s="129">
        <f t="shared" si="30"/>
        <v>2.96</v>
      </c>
      <c r="F112" s="129">
        <f t="shared" si="30"/>
        <v>2.96</v>
      </c>
      <c r="G112" s="129">
        <f t="shared" si="30"/>
        <v>2.96</v>
      </c>
      <c r="H112" s="129">
        <f t="shared" si="30"/>
        <v>2.96</v>
      </c>
      <c r="I112" s="129">
        <f t="shared" si="30"/>
        <v>2.96</v>
      </c>
      <c r="J112" s="129">
        <f t="shared" si="30"/>
        <v>2.96</v>
      </c>
      <c r="K112" s="129">
        <f t="shared" si="30"/>
        <v>2.96</v>
      </c>
      <c r="L112" s="129">
        <f t="shared" si="30"/>
        <v>2.96</v>
      </c>
      <c r="M112" s="129">
        <f t="shared" si="30"/>
        <v>2.96</v>
      </c>
      <c r="N112" s="129">
        <f t="shared" si="30"/>
        <v>2.96</v>
      </c>
      <c r="O112" s="129">
        <f t="shared" si="30"/>
        <v>2.96</v>
      </c>
      <c r="P112" s="129">
        <f t="shared" si="30"/>
        <v>2.96</v>
      </c>
      <c r="Q112" s="129">
        <f t="shared" si="30"/>
        <v>2.96</v>
      </c>
      <c r="R112" s="129">
        <f t="shared" si="30"/>
        <v>2.96</v>
      </c>
      <c r="S112" s="129">
        <f t="shared" si="31"/>
        <v>2.96</v>
      </c>
      <c r="T112" s="129">
        <f t="shared" si="31"/>
        <v>2.96</v>
      </c>
      <c r="U112" s="129">
        <f t="shared" si="31"/>
        <v>2.96</v>
      </c>
      <c r="V112" s="129">
        <f t="shared" si="31"/>
        <v>2.96</v>
      </c>
      <c r="W112" s="129">
        <f t="shared" si="31"/>
        <v>2.96</v>
      </c>
      <c r="X112" s="129">
        <f t="shared" si="31"/>
        <v>2.96</v>
      </c>
      <c r="Y112" s="129">
        <f t="shared" si="31"/>
        <v>2.96</v>
      </c>
      <c r="Z112" s="129">
        <f t="shared" si="31"/>
        <v>2.96</v>
      </c>
      <c r="AA112" s="129">
        <f t="shared" si="31"/>
        <v>2.96</v>
      </c>
      <c r="AB112" s="129">
        <f t="shared" si="31"/>
        <v>2.96</v>
      </c>
      <c r="AC112" s="129">
        <f t="shared" si="31"/>
        <v>2.96</v>
      </c>
      <c r="AD112" s="129">
        <f t="shared" si="31"/>
        <v>2.96</v>
      </c>
      <c r="AE112" s="129">
        <f t="shared" si="31"/>
        <v>2.96</v>
      </c>
      <c r="AF112" s="129">
        <f t="shared" si="31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117</v>
      </c>
      <c r="B113" s="128">
        <v>8</v>
      </c>
      <c r="C113" s="129">
        <f t="shared" si="30"/>
        <v>8</v>
      </c>
      <c r="D113" s="129">
        <f t="shared" si="30"/>
        <v>8</v>
      </c>
      <c r="E113" s="129">
        <f t="shared" si="30"/>
        <v>8</v>
      </c>
      <c r="F113" s="129">
        <f t="shared" si="30"/>
        <v>8</v>
      </c>
      <c r="G113" s="129">
        <f t="shared" si="30"/>
        <v>8</v>
      </c>
      <c r="H113" s="129">
        <f t="shared" si="30"/>
        <v>8</v>
      </c>
      <c r="I113" s="129">
        <f t="shared" si="30"/>
        <v>8</v>
      </c>
      <c r="J113" s="129">
        <f t="shared" si="30"/>
        <v>8</v>
      </c>
      <c r="K113" s="129">
        <f t="shared" si="30"/>
        <v>8</v>
      </c>
      <c r="L113" s="129">
        <f t="shared" si="30"/>
        <v>8</v>
      </c>
      <c r="M113" s="129">
        <f t="shared" si="30"/>
        <v>8</v>
      </c>
      <c r="N113" s="129">
        <f t="shared" si="30"/>
        <v>8</v>
      </c>
      <c r="O113" s="129">
        <f t="shared" si="30"/>
        <v>8</v>
      </c>
      <c r="P113" s="129">
        <f t="shared" si="30"/>
        <v>8</v>
      </c>
      <c r="Q113" s="129">
        <f t="shared" si="30"/>
        <v>8</v>
      </c>
      <c r="R113" s="129">
        <f t="shared" si="30"/>
        <v>8</v>
      </c>
      <c r="S113" s="129">
        <f t="shared" si="31"/>
        <v>8</v>
      </c>
      <c r="T113" s="129">
        <f t="shared" si="31"/>
        <v>8</v>
      </c>
      <c r="U113" s="129">
        <f t="shared" si="31"/>
        <v>8</v>
      </c>
      <c r="V113" s="129">
        <f t="shared" si="31"/>
        <v>8</v>
      </c>
      <c r="W113" s="129">
        <f t="shared" si="31"/>
        <v>8</v>
      </c>
      <c r="X113" s="129">
        <f t="shared" si="31"/>
        <v>8</v>
      </c>
      <c r="Y113" s="129">
        <f t="shared" si="31"/>
        <v>8</v>
      </c>
      <c r="Z113" s="129">
        <f t="shared" si="31"/>
        <v>8</v>
      </c>
      <c r="AA113" s="129">
        <f t="shared" si="31"/>
        <v>8</v>
      </c>
      <c r="AB113" s="129">
        <f t="shared" si="31"/>
        <v>8</v>
      </c>
      <c r="AC113" s="129">
        <f t="shared" si="31"/>
        <v>8</v>
      </c>
      <c r="AD113" s="129">
        <f t="shared" si="31"/>
        <v>8</v>
      </c>
      <c r="AE113" s="129">
        <f t="shared" si="31"/>
        <v>8</v>
      </c>
      <c r="AF113" s="129">
        <f t="shared" si="31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118</v>
      </c>
      <c r="B114" s="128">
        <v>7</v>
      </c>
      <c r="C114" s="129">
        <f>B114</f>
        <v>7</v>
      </c>
      <c r="D114" s="129">
        <f t="shared" si="30"/>
        <v>7</v>
      </c>
      <c r="E114" s="129">
        <f t="shared" si="30"/>
        <v>7</v>
      </c>
      <c r="F114" s="129">
        <f t="shared" si="30"/>
        <v>7</v>
      </c>
      <c r="G114" s="129">
        <f t="shared" si="30"/>
        <v>7</v>
      </c>
      <c r="H114" s="129">
        <f t="shared" si="30"/>
        <v>7</v>
      </c>
      <c r="I114" s="129">
        <f t="shared" si="30"/>
        <v>7</v>
      </c>
      <c r="J114" s="129">
        <f t="shared" si="30"/>
        <v>7</v>
      </c>
      <c r="K114" s="129">
        <f t="shared" si="30"/>
        <v>7</v>
      </c>
      <c r="L114" s="129">
        <f t="shared" si="30"/>
        <v>7</v>
      </c>
      <c r="M114" s="129">
        <f t="shared" si="30"/>
        <v>7</v>
      </c>
      <c r="N114" s="129">
        <f t="shared" si="30"/>
        <v>7</v>
      </c>
      <c r="O114" s="129">
        <f t="shared" si="30"/>
        <v>7</v>
      </c>
      <c r="P114" s="129">
        <f t="shared" si="30"/>
        <v>7</v>
      </c>
      <c r="Q114" s="129">
        <f t="shared" si="30"/>
        <v>7</v>
      </c>
      <c r="R114" s="129">
        <f t="shared" si="30"/>
        <v>7</v>
      </c>
      <c r="S114" s="129">
        <f t="shared" si="31"/>
        <v>7</v>
      </c>
      <c r="T114" s="129">
        <f t="shared" si="31"/>
        <v>7</v>
      </c>
      <c r="U114" s="129">
        <f t="shared" si="31"/>
        <v>7</v>
      </c>
      <c r="V114" s="129">
        <f t="shared" si="31"/>
        <v>7</v>
      </c>
      <c r="W114" s="129">
        <f t="shared" si="31"/>
        <v>7</v>
      </c>
      <c r="X114" s="129">
        <f t="shared" si="31"/>
        <v>7</v>
      </c>
      <c r="Y114" s="129">
        <f t="shared" si="31"/>
        <v>7</v>
      </c>
      <c r="Z114" s="129">
        <f t="shared" si="31"/>
        <v>7</v>
      </c>
      <c r="AA114" s="129">
        <f t="shared" si="31"/>
        <v>7</v>
      </c>
      <c r="AB114" s="129">
        <f t="shared" si="31"/>
        <v>7</v>
      </c>
      <c r="AC114" s="129">
        <f t="shared" si="31"/>
        <v>7</v>
      </c>
      <c r="AD114" s="129">
        <f t="shared" si="31"/>
        <v>7</v>
      </c>
      <c r="AE114" s="129">
        <f t="shared" si="31"/>
        <v>7</v>
      </c>
      <c r="AF114" s="129">
        <f t="shared" si="31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119</v>
      </c>
      <c r="B115" s="128">
        <v>3.47</v>
      </c>
      <c r="C115" s="129">
        <f t="shared" ref="C115:R124" si="32">B115</f>
        <v>3.47</v>
      </c>
      <c r="D115" s="129">
        <f t="shared" si="32"/>
        <v>3.47</v>
      </c>
      <c r="E115" s="129">
        <f t="shared" si="32"/>
        <v>3.47</v>
      </c>
      <c r="F115" s="129">
        <f t="shared" si="32"/>
        <v>3.47</v>
      </c>
      <c r="G115" s="129">
        <f t="shared" si="32"/>
        <v>3.47</v>
      </c>
      <c r="H115" s="129">
        <f t="shared" si="32"/>
        <v>3.47</v>
      </c>
      <c r="I115" s="129">
        <f t="shared" si="32"/>
        <v>3.47</v>
      </c>
      <c r="J115" s="129">
        <f t="shared" si="32"/>
        <v>3.47</v>
      </c>
      <c r="K115" s="129">
        <f t="shared" si="32"/>
        <v>3.47</v>
      </c>
      <c r="L115" s="129">
        <f t="shared" si="32"/>
        <v>3.47</v>
      </c>
      <c r="M115" s="129">
        <f t="shared" si="32"/>
        <v>3.47</v>
      </c>
      <c r="N115" s="129">
        <f t="shared" si="32"/>
        <v>3.47</v>
      </c>
      <c r="O115" s="129">
        <f t="shared" si="32"/>
        <v>3.47</v>
      </c>
      <c r="P115" s="129">
        <f t="shared" si="32"/>
        <v>3.47</v>
      </c>
      <c r="Q115" s="129">
        <f t="shared" si="32"/>
        <v>3.47</v>
      </c>
      <c r="R115" s="129">
        <f t="shared" si="32"/>
        <v>3.47</v>
      </c>
      <c r="S115" s="129">
        <f t="shared" si="31"/>
        <v>3.47</v>
      </c>
      <c r="T115" s="129">
        <f t="shared" si="31"/>
        <v>3.47</v>
      </c>
      <c r="U115" s="129">
        <f t="shared" si="31"/>
        <v>3.47</v>
      </c>
      <c r="V115" s="129">
        <f t="shared" si="31"/>
        <v>3.47</v>
      </c>
      <c r="W115" s="129">
        <f t="shared" si="31"/>
        <v>3.47</v>
      </c>
      <c r="X115" s="129">
        <f t="shared" si="31"/>
        <v>3.47</v>
      </c>
      <c r="Y115" s="129">
        <f t="shared" si="31"/>
        <v>3.47</v>
      </c>
      <c r="Z115" s="129">
        <f t="shared" si="31"/>
        <v>3.47</v>
      </c>
      <c r="AA115" s="129">
        <f t="shared" si="31"/>
        <v>3.47</v>
      </c>
      <c r="AB115" s="129">
        <f t="shared" si="31"/>
        <v>3.47</v>
      </c>
      <c r="AC115" s="129">
        <f t="shared" si="31"/>
        <v>3.47</v>
      </c>
      <c r="AD115" s="129">
        <f t="shared" si="31"/>
        <v>3.47</v>
      </c>
      <c r="AE115" s="129">
        <f t="shared" si="31"/>
        <v>3.47</v>
      </c>
      <c r="AF115" s="129">
        <f t="shared" si="31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120</v>
      </c>
      <c r="B116" s="128">
        <v>2.1</v>
      </c>
      <c r="C116" s="129">
        <f t="shared" si="32"/>
        <v>2.1</v>
      </c>
      <c r="D116" s="129">
        <f t="shared" si="32"/>
        <v>2.1</v>
      </c>
      <c r="E116" s="129">
        <f t="shared" si="32"/>
        <v>2.1</v>
      </c>
      <c r="F116" s="129">
        <f t="shared" si="32"/>
        <v>2.1</v>
      </c>
      <c r="G116" s="129">
        <f t="shared" si="32"/>
        <v>2.1</v>
      </c>
      <c r="H116" s="129">
        <f t="shared" si="32"/>
        <v>2.1</v>
      </c>
      <c r="I116" s="129">
        <f t="shared" si="32"/>
        <v>2.1</v>
      </c>
      <c r="J116" s="129">
        <f t="shared" si="32"/>
        <v>2.1</v>
      </c>
      <c r="K116" s="129">
        <f t="shared" si="32"/>
        <v>2.1</v>
      </c>
      <c r="L116" s="129">
        <f t="shared" si="32"/>
        <v>2.1</v>
      </c>
      <c r="M116" s="129">
        <f t="shared" si="32"/>
        <v>2.1</v>
      </c>
      <c r="N116" s="129">
        <f t="shared" si="32"/>
        <v>2.1</v>
      </c>
      <c r="O116" s="129">
        <f t="shared" si="32"/>
        <v>2.1</v>
      </c>
      <c r="P116" s="129">
        <f t="shared" si="32"/>
        <v>2.1</v>
      </c>
      <c r="Q116" s="129">
        <f t="shared" si="32"/>
        <v>2.1</v>
      </c>
      <c r="R116" s="129">
        <f t="shared" si="32"/>
        <v>2.1</v>
      </c>
      <c r="S116" s="129">
        <f t="shared" si="31"/>
        <v>2.1</v>
      </c>
      <c r="T116" s="129">
        <f t="shared" si="31"/>
        <v>2.1</v>
      </c>
      <c r="U116" s="129">
        <f t="shared" si="31"/>
        <v>2.1</v>
      </c>
      <c r="V116" s="129">
        <f t="shared" si="31"/>
        <v>2.1</v>
      </c>
      <c r="W116" s="129">
        <f t="shared" si="31"/>
        <v>2.1</v>
      </c>
      <c r="X116" s="129">
        <f t="shared" si="31"/>
        <v>2.1</v>
      </c>
      <c r="Y116" s="129">
        <f t="shared" si="31"/>
        <v>2.1</v>
      </c>
      <c r="Z116" s="129">
        <f t="shared" si="31"/>
        <v>2.1</v>
      </c>
      <c r="AA116" s="129">
        <f t="shared" si="31"/>
        <v>2.1</v>
      </c>
      <c r="AB116" s="129">
        <f t="shared" si="31"/>
        <v>2.1</v>
      </c>
      <c r="AC116" s="129">
        <f t="shared" si="31"/>
        <v>2.1</v>
      </c>
      <c r="AD116" s="129">
        <f t="shared" si="31"/>
        <v>2.1</v>
      </c>
      <c r="AE116" s="129">
        <f t="shared" si="31"/>
        <v>2.1</v>
      </c>
      <c r="AF116" s="129">
        <f t="shared" si="31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121</v>
      </c>
      <c r="B117" s="128">
        <v>9.3000000000000007</v>
      </c>
      <c r="C117" s="129">
        <f t="shared" si="32"/>
        <v>9.3000000000000007</v>
      </c>
      <c r="D117" s="129">
        <f t="shared" si="32"/>
        <v>9.3000000000000007</v>
      </c>
      <c r="E117" s="129">
        <f t="shared" si="32"/>
        <v>9.3000000000000007</v>
      </c>
      <c r="F117" s="129">
        <f t="shared" si="32"/>
        <v>9.3000000000000007</v>
      </c>
      <c r="G117" s="129">
        <f t="shared" si="32"/>
        <v>9.3000000000000007</v>
      </c>
      <c r="H117" s="129">
        <f t="shared" si="32"/>
        <v>9.3000000000000007</v>
      </c>
      <c r="I117" s="129">
        <f t="shared" si="32"/>
        <v>9.3000000000000007</v>
      </c>
      <c r="J117" s="129">
        <f t="shared" si="32"/>
        <v>9.3000000000000007</v>
      </c>
      <c r="K117" s="129">
        <f t="shared" si="32"/>
        <v>9.3000000000000007</v>
      </c>
      <c r="L117" s="129">
        <f t="shared" si="32"/>
        <v>9.3000000000000007</v>
      </c>
      <c r="M117" s="129">
        <f t="shared" si="32"/>
        <v>9.3000000000000007</v>
      </c>
      <c r="N117" s="129">
        <f t="shared" si="32"/>
        <v>9.3000000000000007</v>
      </c>
      <c r="O117" s="129">
        <f t="shared" si="32"/>
        <v>9.3000000000000007</v>
      </c>
      <c r="P117" s="129">
        <f t="shared" si="32"/>
        <v>9.3000000000000007</v>
      </c>
      <c r="Q117" s="129">
        <f t="shared" si="32"/>
        <v>9.3000000000000007</v>
      </c>
      <c r="R117" s="129">
        <f t="shared" si="32"/>
        <v>9.3000000000000007</v>
      </c>
      <c r="S117" s="129">
        <f t="shared" si="31"/>
        <v>9.3000000000000007</v>
      </c>
      <c r="T117" s="129">
        <f t="shared" si="31"/>
        <v>9.3000000000000007</v>
      </c>
      <c r="U117" s="129">
        <f t="shared" si="31"/>
        <v>9.3000000000000007</v>
      </c>
      <c r="V117" s="129">
        <f t="shared" si="31"/>
        <v>9.3000000000000007</v>
      </c>
      <c r="W117" s="129">
        <f t="shared" si="31"/>
        <v>9.3000000000000007</v>
      </c>
      <c r="X117" s="129">
        <f t="shared" si="31"/>
        <v>9.3000000000000007</v>
      </c>
      <c r="Y117" s="129">
        <f t="shared" si="31"/>
        <v>9.3000000000000007</v>
      </c>
      <c r="Z117" s="129">
        <f t="shared" si="31"/>
        <v>9.3000000000000007</v>
      </c>
      <c r="AA117" s="129">
        <f t="shared" si="31"/>
        <v>9.3000000000000007</v>
      </c>
      <c r="AB117" s="129">
        <f t="shared" si="31"/>
        <v>9.3000000000000007</v>
      </c>
      <c r="AC117" s="129">
        <f t="shared" si="31"/>
        <v>9.3000000000000007</v>
      </c>
      <c r="AD117" s="129">
        <f t="shared" si="31"/>
        <v>9.3000000000000007</v>
      </c>
      <c r="AE117" s="129">
        <f t="shared" si="31"/>
        <v>9.3000000000000007</v>
      </c>
      <c r="AF117" s="129">
        <f t="shared" si="31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122</v>
      </c>
      <c r="B118" s="128">
        <v>0</v>
      </c>
      <c r="C118" s="129">
        <f t="shared" si="32"/>
        <v>0</v>
      </c>
      <c r="D118" s="129">
        <f t="shared" si="32"/>
        <v>0</v>
      </c>
      <c r="E118" s="129">
        <f t="shared" si="32"/>
        <v>0</v>
      </c>
      <c r="F118" s="129">
        <f t="shared" si="32"/>
        <v>0</v>
      </c>
      <c r="G118" s="129">
        <f t="shared" si="32"/>
        <v>0</v>
      </c>
      <c r="H118" s="129">
        <f t="shared" si="32"/>
        <v>0</v>
      </c>
      <c r="I118" s="129">
        <f t="shared" si="32"/>
        <v>0</v>
      </c>
      <c r="J118" s="129">
        <f t="shared" si="32"/>
        <v>0</v>
      </c>
      <c r="K118" s="129">
        <f t="shared" si="32"/>
        <v>0</v>
      </c>
      <c r="L118" s="129">
        <f t="shared" si="32"/>
        <v>0</v>
      </c>
      <c r="M118" s="129">
        <f t="shared" si="32"/>
        <v>0</v>
      </c>
      <c r="N118" s="129">
        <f t="shared" si="32"/>
        <v>0</v>
      </c>
      <c r="O118" s="129">
        <f t="shared" si="32"/>
        <v>0</v>
      </c>
      <c r="P118" s="129">
        <f t="shared" si="32"/>
        <v>0</v>
      </c>
      <c r="Q118" s="129">
        <f t="shared" si="32"/>
        <v>0</v>
      </c>
      <c r="R118" s="129">
        <f t="shared" si="32"/>
        <v>0</v>
      </c>
      <c r="S118" s="129">
        <f t="shared" si="31"/>
        <v>0</v>
      </c>
      <c r="T118" s="129">
        <f t="shared" si="31"/>
        <v>0</v>
      </c>
      <c r="U118" s="129">
        <f t="shared" si="31"/>
        <v>0</v>
      </c>
      <c r="V118" s="129">
        <f t="shared" si="31"/>
        <v>0</v>
      </c>
      <c r="W118" s="129">
        <f t="shared" si="31"/>
        <v>0</v>
      </c>
      <c r="X118" s="129">
        <f t="shared" si="31"/>
        <v>0</v>
      </c>
      <c r="Y118" s="129">
        <f t="shared" si="31"/>
        <v>0</v>
      </c>
      <c r="Z118" s="129">
        <f t="shared" si="31"/>
        <v>0</v>
      </c>
      <c r="AA118" s="129">
        <f t="shared" si="31"/>
        <v>0</v>
      </c>
      <c r="AB118" s="129">
        <f t="shared" si="31"/>
        <v>0</v>
      </c>
      <c r="AC118" s="129">
        <f t="shared" si="31"/>
        <v>0</v>
      </c>
      <c r="AD118" s="129">
        <f t="shared" si="31"/>
        <v>0</v>
      </c>
      <c r="AE118" s="129">
        <f t="shared" si="31"/>
        <v>0</v>
      </c>
      <c r="AF118" s="129">
        <f t="shared" si="31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123</v>
      </c>
      <c r="B119" s="128">
        <v>0</v>
      </c>
      <c r="C119" s="129">
        <f t="shared" si="32"/>
        <v>0</v>
      </c>
      <c r="D119" s="129">
        <f t="shared" si="32"/>
        <v>0</v>
      </c>
      <c r="E119" s="129">
        <f t="shared" si="32"/>
        <v>0</v>
      </c>
      <c r="F119" s="129">
        <f t="shared" si="32"/>
        <v>0</v>
      </c>
      <c r="G119" s="129">
        <f t="shared" si="32"/>
        <v>0</v>
      </c>
      <c r="H119" s="129">
        <f t="shared" si="32"/>
        <v>0</v>
      </c>
      <c r="I119" s="129">
        <f t="shared" si="32"/>
        <v>0</v>
      </c>
      <c r="J119" s="129">
        <f t="shared" si="32"/>
        <v>0</v>
      </c>
      <c r="K119" s="129">
        <f t="shared" si="32"/>
        <v>0</v>
      </c>
      <c r="L119" s="129">
        <f t="shared" si="32"/>
        <v>0</v>
      </c>
      <c r="M119" s="129">
        <f t="shared" si="32"/>
        <v>0</v>
      </c>
      <c r="N119" s="129">
        <f t="shared" si="32"/>
        <v>0</v>
      </c>
      <c r="O119" s="129">
        <f t="shared" si="32"/>
        <v>0</v>
      </c>
      <c r="P119" s="129">
        <f t="shared" si="32"/>
        <v>0</v>
      </c>
      <c r="Q119" s="129">
        <f t="shared" si="32"/>
        <v>0</v>
      </c>
      <c r="R119" s="129">
        <f t="shared" si="32"/>
        <v>0</v>
      </c>
      <c r="S119" s="129">
        <f t="shared" si="31"/>
        <v>0</v>
      </c>
      <c r="T119" s="129">
        <f t="shared" si="31"/>
        <v>0</v>
      </c>
      <c r="U119" s="129">
        <f t="shared" si="31"/>
        <v>0</v>
      </c>
      <c r="V119" s="129">
        <f t="shared" si="31"/>
        <v>0</v>
      </c>
      <c r="W119" s="129">
        <f t="shared" si="31"/>
        <v>0</v>
      </c>
      <c r="X119" s="129">
        <f t="shared" si="31"/>
        <v>0</v>
      </c>
      <c r="Y119" s="129">
        <f t="shared" si="31"/>
        <v>0</v>
      </c>
      <c r="Z119" s="129">
        <f t="shared" si="31"/>
        <v>0</v>
      </c>
      <c r="AA119" s="129">
        <f t="shared" si="31"/>
        <v>0</v>
      </c>
      <c r="AB119" s="129">
        <f t="shared" si="31"/>
        <v>0</v>
      </c>
      <c r="AC119" s="129">
        <f t="shared" si="31"/>
        <v>0</v>
      </c>
      <c r="AD119" s="129">
        <f t="shared" si="31"/>
        <v>0</v>
      </c>
      <c r="AE119" s="129">
        <f t="shared" si="31"/>
        <v>0</v>
      </c>
      <c r="AF119" s="129">
        <f t="shared" si="31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124</v>
      </c>
      <c r="B120" s="128">
        <v>5</v>
      </c>
      <c r="C120" s="129">
        <f t="shared" si="32"/>
        <v>5</v>
      </c>
      <c r="D120" s="129">
        <f t="shared" si="32"/>
        <v>5</v>
      </c>
      <c r="E120" s="129">
        <f t="shared" si="32"/>
        <v>5</v>
      </c>
      <c r="F120" s="129">
        <f t="shared" si="32"/>
        <v>5</v>
      </c>
      <c r="G120" s="129">
        <f t="shared" si="32"/>
        <v>5</v>
      </c>
      <c r="H120" s="129">
        <f t="shared" si="32"/>
        <v>5</v>
      </c>
      <c r="I120" s="129">
        <f t="shared" si="32"/>
        <v>5</v>
      </c>
      <c r="J120" s="129">
        <f t="shared" si="32"/>
        <v>5</v>
      </c>
      <c r="K120" s="129">
        <f t="shared" si="32"/>
        <v>5</v>
      </c>
      <c r="L120" s="129">
        <f t="shared" si="32"/>
        <v>5</v>
      </c>
      <c r="M120" s="129">
        <f t="shared" si="32"/>
        <v>5</v>
      </c>
      <c r="N120" s="129">
        <f t="shared" si="32"/>
        <v>5</v>
      </c>
      <c r="O120" s="129">
        <f t="shared" si="32"/>
        <v>5</v>
      </c>
      <c r="P120" s="129">
        <f t="shared" si="32"/>
        <v>5</v>
      </c>
      <c r="Q120" s="129">
        <f t="shared" si="32"/>
        <v>5</v>
      </c>
      <c r="R120" s="129">
        <f t="shared" si="32"/>
        <v>5</v>
      </c>
      <c r="S120" s="129">
        <f t="shared" si="31"/>
        <v>5</v>
      </c>
      <c r="T120" s="129">
        <f t="shared" si="31"/>
        <v>5</v>
      </c>
      <c r="U120" s="129">
        <f t="shared" si="31"/>
        <v>5</v>
      </c>
      <c r="V120" s="129">
        <f t="shared" si="31"/>
        <v>5</v>
      </c>
      <c r="W120" s="129">
        <f t="shared" si="31"/>
        <v>5</v>
      </c>
      <c r="X120" s="129">
        <f t="shared" si="31"/>
        <v>5</v>
      </c>
      <c r="Y120" s="129">
        <f t="shared" si="31"/>
        <v>5</v>
      </c>
      <c r="Z120" s="129">
        <f t="shared" si="31"/>
        <v>5</v>
      </c>
      <c r="AA120" s="129">
        <f t="shared" si="31"/>
        <v>5</v>
      </c>
      <c r="AB120" s="129">
        <f t="shared" si="31"/>
        <v>5</v>
      </c>
      <c r="AC120" s="129">
        <f t="shared" si="31"/>
        <v>5</v>
      </c>
      <c r="AD120" s="129">
        <f t="shared" si="31"/>
        <v>5</v>
      </c>
      <c r="AE120" s="129">
        <f t="shared" si="31"/>
        <v>5</v>
      </c>
      <c r="AF120" s="129">
        <f t="shared" si="31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125</v>
      </c>
      <c r="B121" s="128">
        <v>1</v>
      </c>
      <c r="C121" s="129">
        <f t="shared" si="32"/>
        <v>1</v>
      </c>
      <c r="D121" s="129">
        <f t="shared" si="32"/>
        <v>1</v>
      </c>
      <c r="E121" s="129">
        <f t="shared" si="32"/>
        <v>1</v>
      </c>
      <c r="F121" s="129">
        <f t="shared" si="32"/>
        <v>1</v>
      </c>
      <c r="G121" s="129">
        <f t="shared" si="32"/>
        <v>1</v>
      </c>
      <c r="H121" s="129">
        <f t="shared" si="32"/>
        <v>1</v>
      </c>
      <c r="I121" s="129">
        <f t="shared" si="32"/>
        <v>1</v>
      </c>
      <c r="J121" s="129">
        <f t="shared" si="32"/>
        <v>1</v>
      </c>
      <c r="K121" s="129">
        <f t="shared" si="32"/>
        <v>1</v>
      </c>
      <c r="L121" s="129">
        <f t="shared" si="32"/>
        <v>1</v>
      </c>
      <c r="M121" s="129">
        <f t="shared" si="32"/>
        <v>1</v>
      </c>
      <c r="N121" s="129">
        <f t="shared" si="32"/>
        <v>1</v>
      </c>
      <c r="O121" s="129">
        <f t="shared" si="32"/>
        <v>1</v>
      </c>
      <c r="P121" s="129">
        <f t="shared" si="32"/>
        <v>1</v>
      </c>
      <c r="Q121" s="129">
        <f t="shared" si="32"/>
        <v>1</v>
      </c>
      <c r="R121" s="129">
        <f t="shared" si="32"/>
        <v>1</v>
      </c>
      <c r="S121" s="129">
        <f t="shared" si="31"/>
        <v>1</v>
      </c>
      <c r="T121" s="129">
        <f t="shared" si="31"/>
        <v>1</v>
      </c>
      <c r="U121" s="129">
        <f t="shared" si="31"/>
        <v>1</v>
      </c>
      <c r="V121" s="129">
        <f t="shared" si="31"/>
        <v>1</v>
      </c>
      <c r="W121" s="129">
        <f t="shared" si="31"/>
        <v>1</v>
      </c>
      <c r="X121" s="129">
        <f t="shared" si="31"/>
        <v>1</v>
      </c>
      <c r="Y121" s="129">
        <f t="shared" si="31"/>
        <v>1</v>
      </c>
      <c r="Z121" s="129">
        <f t="shared" si="31"/>
        <v>1</v>
      </c>
      <c r="AA121" s="129">
        <f t="shared" si="31"/>
        <v>1</v>
      </c>
      <c r="AB121" s="129">
        <f t="shared" si="31"/>
        <v>1</v>
      </c>
      <c r="AC121" s="129">
        <f t="shared" si="31"/>
        <v>1</v>
      </c>
      <c r="AD121" s="129">
        <f t="shared" si="31"/>
        <v>1</v>
      </c>
      <c r="AE121" s="129">
        <f t="shared" si="31"/>
        <v>1</v>
      </c>
      <c r="AF121" s="129">
        <f t="shared" si="31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126</v>
      </c>
      <c r="B122" s="128">
        <v>1.58</v>
      </c>
      <c r="C122" s="129">
        <f t="shared" si="32"/>
        <v>1.58</v>
      </c>
      <c r="D122" s="129">
        <f t="shared" si="32"/>
        <v>1.58</v>
      </c>
      <c r="E122" s="129">
        <f t="shared" si="32"/>
        <v>1.58</v>
      </c>
      <c r="F122" s="129">
        <f t="shared" si="32"/>
        <v>1.58</v>
      </c>
      <c r="G122" s="129">
        <f t="shared" si="32"/>
        <v>1.58</v>
      </c>
      <c r="H122" s="129">
        <f t="shared" si="32"/>
        <v>1.58</v>
      </c>
      <c r="I122" s="129">
        <f t="shared" si="32"/>
        <v>1.58</v>
      </c>
      <c r="J122" s="129">
        <f t="shared" si="32"/>
        <v>1.58</v>
      </c>
      <c r="K122" s="129">
        <f t="shared" si="32"/>
        <v>1.58</v>
      </c>
      <c r="L122" s="129">
        <f t="shared" si="32"/>
        <v>1.58</v>
      </c>
      <c r="M122" s="129">
        <f t="shared" si="32"/>
        <v>1.58</v>
      </c>
      <c r="N122" s="129">
        <f t="shared" si="32"/>
        <v>1.58</v>
      </c>
      <c r="O122" s="129">
        <f t="shared" si="32"/>
        <v>1.58</v>
      </c>
      <c r="P122" s="129">
        <f t="shared" si="32"/>
        <v>1.58</v>
      </c>
      <c r="Q122" s="129">
        <f t="shared" si="32"/>
        <v>1.58</v>
      </c>
      <c r="R122" s="129">
        <f t="shared" si="32"/>
        <v>1.58</v>
      </c>
      <c r="S122" s="129">
        <f t="shared" si="31"/>
        <v>1.58</v>
      </c>
      <c r="T122" s="129">
        <f t="shared" si="31"/>
        <v>1.58</v>
      </c>
      <c r="U122" s="129">
        <f t="shared" si="31"/>
        <v>1.58</v>
      </c>
      <c r="V122" s="129">
        <f t="shared" si="31"/>
        <v>1.58</v>
      </c>
      <c r="W122" s="129">
        <f t="shared" si="31"/>
        <v>1.58</v>
      </c>
      <c r="X122" s="129">
        <f t="shared" si="31"/>
        <v>1.58</v>
      </c>
      <c r="Y122" s="129">
        <f t="shared" si="31"/>
        <v>1.58</v>
      </c>
      <c r="Z122" s="129">
        <f t="shared" si="31"/>
        <v>1.58</v>
      </c>
      <c r="AA122" s="129">
        <f t="shared" si="31"/>
        <v>1.58</v>
      </c>
      <c r="AB122" s="129">
        <f t="shared" si="31"/>
        <v>1.58</v>
      </c>
      <c r="AC122" s="129">
        <f t="shared" si="31"/>
        <v>1.58</v>
      </c>
      <c r="AD122" s="129">
        <f t="shared" si="31"/>
        <v>1.58</v>
      </c>
      <c r="AE122" s="129">
        <f t="shared" si="31"/>
        <v>1.58</v>
      </c>
      <c r="AF122" s="129">
        <f t="shared" si="31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127</v>
      </c>
      <c r="B123" s="128">
        <v>1.46</v>
      </c>
      <c r="C123" s="129">
        <f t="shared" si="32"/>
        <v>1.46</v>
      </c>
      <c r="D123" s="129">
        <f t="shared" si="32"/>
        <v>1.46</v>
      </c>
      <c r="E123" s="129">
        <f t="shared" si="32"/>
        <v>1.46</v>
      </c>
      <c r="F123" s="129">
        <f t="shared" si="32"/>
        <v>1.46</v>
      </c>
      <c r="G123" s="129">
        <f t="shared" si="32"/>
        <v>1.46</v>
      </c>
      <c r="H123" s="129">
        <f t="shared" si="32"/>
        <v>1.46</v>
      </c>
      <c r="I123" s="129">
        <f t="shared" si="32"/>
        <v>1.46</v>
      </c>
      <c r="J123" s="129">
        <f t="shared" si="32"/>
        <v>1.46</v>
      </c>
      <c r="K123" s="129">
        <f t="shared" si="32"/>
        <v>1.46</v>
      </c>
      <c r="L123" s="129">
        <f t="shared" si="32"/>
        <v>1.46</v>
      </c>
      <c r="M123" s="129">
        <f t="shared" si="32"/>
        <v>1.46</v>
      </c>
      <c r="N123" s="129">
        <f t="shared" si="32"/>
        <v>1.46</v>
      </c>
      <c r="O123" s="129">
        <f t="shared" si="32"/>
        <v>1.46</v>
      </c>
      <c r="P123" s="129">
        <f t="shared" si="32"/>
        <v>1.46</v>
      </c>
      <c r="Q123" s="129">
        <f t="shared" si="32"/>
        <v>1.46</v>
      </c>
      <c r="R123" s="129">
        <f t="shared" si="32"/>
        <v>1.46</v>
      </c>
      <c r="S123" s="129">
        <f t="shared" ref="S123:AF124" si="33">R123</f>
        <v>1.46</v>
      </c>
      <c r="T123" s="129">
        <f t="shared" si="33"/>
        <v>1.46</v>
      </c>
      <c r="U123" s="129">
        <f t="shared" si="33"/>
        <v>1.46</v>
      </c>
      <c r="V123" s="129">
        <f t="shared" si="33"/>
        <v>1.46</v>
      </c>
      <c r="W123" s="129">
        <f t="shared" si="33"/>
        <v>1.46</v>
      </c>
      <c r="X123" s="129">
        <f t="shared" si="33"/>
        <v>1.46</v>
      </c>
      <c r="Y123" s="129">
        <f t="shared" si="33"/>
        <v>1.46</v>
      </c>
      <c r="Z123" s="129">
        <f t="shared" si="33"/>
        <v>1.46</v>
      </c>
      <c r="AA123" s="129">
        <f t="shared" si="33"/>
        <v>1.46</v>
      </c>
      <c r="AB123" s="129">
        <f t="shared" si="33"/>
        <v>1.46</v>
      </c>
      <c r="AC123" s="129">
        <f t="shared" si="33"/>
        <v>1.46</v>
      </c>
      <c r="AD123" s="129">
        <f t="shared" si="33"/>
        <v>1.46</v>
      </c>
      <c r="AE123" s="129">
        <f t="shared" si="33"/>
        <v>1.46</v>
      </c>
      <c r="AF123" s="129">
        <f t="shared" si="33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128</v>
      </c>
      <c r="B124" s="128">
        <v>1.48</v>
      </c>
      <c r="C124" s="129">
        <f t="shared" si="32"/>
        <v>1.48</v>
      </c>
      <c r="D124" s="129">
        <f t="shared" si="32"/>
        <v>1.48</v>
      </c>
      <c r="E124" s="129">
        <f t="shared" si="32"/>
        <v>1.48</v>
      </c>
      <c r="F124" s="129">
        <f t="shared" si="32"/>
        <v>1.48</v>
      </c>
      <c r="G124" s="129">
        <f t="shared" si="32"/>
        <v>1.48</v>
      </c>
      <c r="H124" s="129">
        <f t="shared" si="32"/>
        <v>1.48</v>
      </c>
      <c r="I124" s="129">
        <f t="shared" si="32"/>
        <v>1.48</v>
      </c>
      <c r="J124" s="129">
        <f t="shared" si="32"/>
        <v>1.48</v>
      </c>
      <c r="K124" s="129">
        <f t="shared" si="32"/>
        <v>1.48</v>
      </c>
      <c r="L124" s="129">
        <f t="shared" si="32"/>
        <v>1.48</v>
      </c>
      <c r="M124" s="129">
        <f t="shared" si="32"/>
        <v>1.48</v>
      </c>
      <c r="N124" s="129">
        <f t="shared" si="32"/>
        <v>1.48</v>
      </c>
      <c r="O124" s="129">
        <f t="shared" si="32"/>
        <v>1.48</v>
      </c>
      <c r="P124" s="129">
        <f t="shared" si="32"/>
        <v>1.48</v>
      </c>
      <c r="Q124" s="129">
        <f t="shared" si="32"/>
        <v>1.48</v>
      </c>
      <c r="R124" s="129">
        <f t="shared" si="32"/>
        <v>1.48</v>
      </c>
      <c r="S124" s="129">
        <f t="shared" si="33"/>
        <v>1.48</v>
      </c>
      <c r="T124" s="129">
        <f t="shared" si="33"/>
        <v>1.48</v>
      </c>
      <c r="U124" s="129">
        <f t="shared" si="33"/>
        <v>1.48</v>
      </c>
      <c r="V124" s="129">
        <f t="shared" si="33"/>
        <v>1.48</v>
      </c>
      <c r="W124" s="129">
        <f t="shared" si="33"/>
        <v>1.48</v>
      </c>
      <c r="X124" s="129">
        <f t="shared" si="33"/>
        <v>1.48</v>
      </c>
      <c r="Y124" s="129">
        <f t="shared" si="33"/>
        <v>1.48</v>
      </c>
      <c r="Z124" s="129">
        <f t="shared" si="33"/>
        <v>1.48</v>
      </c>
      <c r="AA124" s="129">
        <f t="shared" si="33"/>
        <v>1.48</v>
      </c>
      <c r="AB124" s="129">
        <f t="shared" si="33"/>
        <v>1.48</v>
      </c>
      <c r="AC124" s="129">
        <f t="shared" si="33"/>
        <v>1.48</v>
      </c>
      <c r="AD124" s="129">
        <f t="shared" si="33"/>
        <v>1.48</v>
      </c>
      <c r="AE124" s="129">
        <f t="shared" si="33"/>
        <v>1.48</v>
      </c>
      <c r="AF124" s="129">
        <f t="shared" si="33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129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130</v>
      </c>
      <c r="B126" s="128">
        <v>2.2000000000000002</v>
      </c>
      <c r="C126" s="129">
        <f t="shared" ref="C126:R133" si="34">B126</f>
        <v>2.2000000000000002</v>
      </c>
      <c r="D126" s="129">
        <f t="shared" si="34"/>
        <v>2.2000000000000002</v>
      </c>
      <c r="E126" s="129">
        <f t="shared" si="34"/>
        <v>2.2000000000000002</v>
      </c>
      <c r="F126" s="129">
        <f t="shared" si="34"/>
        <v>2.2000000000000002</v>
      </c>
      <c r="G126" s="129">
        <f t="shared" si="34"/>
        <v>2.2000000000000002</v>
      </c>
      <c r="H126" s="129">
        <f t="shared" si="34"/>
        <v>2.2000000000000002</v>
      </c>
      <c r="I126" s="129">
        <f t="shared" si="34"/>
        <v>2.2000000000000002</v>
      </c>
      <c r="J126" s="129">
        <f t="shared" si="34"/>
        <v>2.2000000000000002</v>
      </c>
      <c r="K126" s="129">
        <f t="shared" si="34"/>
        <v>2.2000000000000002</v>
      </c>
      <c r="L126" s="129">
        <f t="shared" si="34"/>
        <v>2.2000000000000002</v>
      </c>
      <c r="M126" s="129">
        <f t="shared" si="34"/>
        <v>2.2000000000000002</v>
      </c>
      <c r="N126" s="129">
        <f t="shared" si="34"/>
        <v>2.2000000000000002</v>
      </c>
      <c r="O126" s="129">
        <f t="shared" si="34"/>
        <v>2.2000000000000002</v>
      </c>
      <c r="P126" s="129">
        <f t="shared" si="34"/>
        <v>2.2000000000000002</v>
      </c>
      <c r="Q126" s="129">
        <f t="shared" si="34"/>
        <v>2.2000000000000002</v>
      </c>
      <c r="R126" s="129">
        <f t="shared" si="34"/>
        <v>2.2000000000000002</v>
      </c>
      <c r="S126" s="129">
        <f t="shared" ref="S126:AF133" si="35">R126</f>
        <v>2.2000000000000002</v>
      </c>
      <c r="T126" s="129">
        <f t="shared" si="35"/>
        <v>2.2000000000000002</v>
      </c>
      <c r="U126" s="129">
        <f t="shared" si="35"/>
        <v>2.2000000000000002</v>
      </c>
      <c r="V126" s="129">
        <f t="shared" si="35"/>
        <v>2.2000000000000002</v>
      </c>
      <c r="W126" s="129">
        <f t="shared" si="35"/>
        <v>2.2000000000000002</v>
      </c>
      <c r="X126" s="129">
        <f t="shared" si="35"/>
        <v>2.2000000000000002</v>
      </c>
      <c r="Y126" s="129">
        <f t="shared" si="35"/>
        <v>2.2000000000000002</v>
      </c>
      <c r="Z126" s="129">
        <f t="shared" si="35"/>
        <v>2.2000000000000002</v>
      </c>
      <c r="AA126" s="129">
        <f t="shared" si="35"/>
        <v>2.2000000000000002</v>
      </c>
      <c r="AB126" s="129">
        <f t="shared" si="35"/>
        <v>2.2000000000000002</v>
      </c>
      <c r="AC126" s="129">
        <f t="shared" si="35"/>
        <v>2.2000000000000002</v>
      </c>
      <c r="AD126" s="129">
        <f t="shared" si="35"/>
        <v>2.2000000000000002</v>
      </c>
      <c r="AE126" s="129">
        <f t="shared" si="35"/>
        <v>2.2000000000000002</v>
      </c>
      <c r="AF126" s="129">
        <f t="shared" si="35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131</v>
      </c>
      <c r="B127" s="128">
        <v>2</v>
      </c>
      <c r="C127" s="129">
        <f t="shared" si="34"/>
        <v>2</v>
      </c>
      <c r="D127" s="129">
        <f t="shared" si="34"/>
        <v>2</v>
      </c>
      <c r="E127" s="129">
        <f t="shared" si="34"/>
        <v>2</v>
      </c>
      <c r="F127" s="129">
        <f t="shared" si="34"/>
        <v>2</v>
      </c>
      <c r="G127" s="129">
        <f t="shared" si="34"/>
        <v>2</v>
      </c>
      <c r="H127" s="129">
        <f t="shared" si="34"/>
        <v>2</v>
      </c>
      <c r="I127" s="129">
        <f t="shared" si="34"/>
        <v>2</v>
      </c>
      <c r="J127" s="129">
        <f t="shared" si="34"/>
        <v>2</v>
      </c>
      <c r="K127" s="129">
        <f t="shared" si="34"/>
        <v>2</v>
      </c>
      <c r="L127" s="129">
        <f t="shared" si="34"/>
        <v>2</v>
      </c>
      <c r="M127" s="129">
        <f t="shared" si="34"/>
        <v>2</v>
      </c>
      <c r="N127" s="129">
        <f t="shared" si="34"/>
        <v>2</v>
      </c>
      <c r="O127" s="129">
        <f t="shared" si="34"/>
        <v>2</v>
      </c>
      <c r="P127" s="129">
        <f t="shared" si="34"/>
        <v>2</v>
      </c>
      <c r="Q127" s="129">
        <f t="shared" si="34"/>
        <v>2</v>
      </c>
      <c r="R127" s="129">
        <f t="shared" si="34"/>
        <v>2</v>
      </c>
      <c r="S127" s="129">
        <f t="shared" si="35"/>
        <v>2</v>
      </c>
      <c r="T127" s="129">
        <f t="shared" si="35"/>
        <v>2</v>
      </c>
      <c r="U127" s="129">
        <f t="shared" si="35"/>
        <v>2</v>
      </c>
      <c r="V127" s="129">
        <f t="shared" si="35"/>
        <v>2</v>
      </c>
      <c r="W127" s="129">
        <f t="shared" si="35"/>
        <v>2</v>
      </c>
      <c r="X127" s="129">
        <f t="shared" si="35"/>
        <v>2</v>
      </c>
      <c r="Y127" s="129">
        <f t="shared" si="35"/>
        <v>2</v>
      </c>
      <c r="Z127" s="129">
        <f t="shared" si="35"/>
        <v>2</v>
      </c>
      <c r="AA127" s="129">
        <f t="shared" si="35"/>
        <v>2</v>
      </c>
      <c r="AB127" s="129">
        <f t="shared" si="35"/>
        <v>2</v>
      </c>
      <c r="AC127" s="129">
        <f t="shared" si="35"/>
        <v>2</v>
      </c>
      <c r="AD127" s="129">
        <f t="shared" si="35"/>
        <v>2</v>
      </c>
      <c r="AE127" s="129">
        <f t="shared" si="35"/>
        <v>2</v>
      </c>
      <c r="AF127" s="129">
        <f t="shared" si="35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132</v>
      </c>
      <c r="B128" s="128">
        <v>1.25</v>
      </c>
      <c r="C128" s="129">
        <f t="shared" si="34"/>
        <v>1.25</v>
      </c>
      <c r="D128" s="129">
        <f t="shared" si="34"/>
        <v>1.25</v>
      </c>
      <c r="E128" s="129">
        <f t="shared" si="34"/>
        <v>1.25</v>
      </c>
      <c r="F128" s="129">
        <f t="shared" si="34"/>
        <v>1.25</v>
      </c>
      <c r="G128" s="129">
        <f t="shared" si="34"/>
        <v>1.25</v>
      </c>
      <c r="H128" s="129">
        <f t="shared" si="34"/>
        <v>1.25</v>
      </c>
      <c r="I128" s="129">
        <f t="shared" si="34"/>
        <v>1.25</v>
      </c>
      <c r="J128" s="129">
        <f t="shared" si="34"/>
        <v>1.25</v>
      </c>
      <c r="K128" s="129">
        <f t="shared" si="34"/>
        <v>1.25</v>
      </c>
      <c r="L128" s="129">
        <f t="shared" si="34"/>
        <v>1.25</v>
      </c>
      <c r="M128" s="129">
        <f t="shared" si="34"/>
        <v>1.25</v>
      </c>
      <c r="N128" s="129">
        <f t="shared" si="34"/>
        <v>1.25</v>
      </c>
      <c r="O128" s="129">
        <f t="shared" si="34"/>
        <v>1.25</v>
      </c>
      <c r="P128" s="129">
        <f t="shared" si="34"/>
        <v>1.25</v>
      </c>
      <c r="Q128" s="129">
        <f t="shared" si="34"/>
        <v>1.25</v>
      </c>
      <c r="R128" s="129">
        <f t="shared" si="34"/>
        <v>1.25</v>
      </c>
      <c r="S128" s="129">
        <f t="shared" si="35"/>
        <v>1.25</v>
      </c>
      <c r="T128" s="129">
        <f t="shared" si="35"/>
        <v>1.25</v>
      </c>
      <c r="U128" s="129">
        <f t="shared" si="35"/>
        <v>1.25</v>
      </c>
      <c r="V128" s="129">
        <f t="shared" si="35"/>
        <v>1.25</v>
      </c>
      <c r="W128" s="129">
        <f t="shared" si="35"/>
        <v>1.25</v>
      </c>
      <c r="X128" s="129">
        <f t="shared" si="35"/>
        <v>1.25</v>
      </c>
      <c r="Y128" s="129">
        <f t="shared" si="35"/>
        <v>1.25</v>
      </c>
      <c r="Z128" s="129">
        <f t="shared" si="35"/>
        <v>1.25</v>
      </c>
      <c r="AA128" s="129">
        <f t="shared" si="35"/>
        <v>1.25</v>
      </c>
      <c r="AB128" s="129">
        <f t="shared" si="35"/>
        <v>1.25</v>
      </c>
      <c r="AC128" s="129">
        <f t="shared" si="35"/>
        <v>1.25</v>
      </c>
      <c r="AD128" s="129">
        <f t="shared" si="35"/>
        <v>1.25</v>
      </c>
      <c r="AE128" s="129">
        <f t="shared" si="35"/>
        <v>1.25</v>
      </c>
      <c r="AF128" s="129">
        <f t="shared" si="35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133</v>
      </c>
      <c r="B129" s="128">
        <v>1.1499999999999999</v>
      </c>
      <c r="C129" s="129">
        <f t="shared" si="34"/>
        <v>1.1499999999999999</v>
      </c>
      <c r="D129" s="129">
        <f t="shared" si="34"/>
        <v>1.1499999999999999</v>
      </c>
      <c r="E129" s="129">
        <f t="shared" si="34"/>
        <v>1.1499999999999999</v>
      </c>
      <c r="F129" s="129">
        <f t="shared" si="34"/>
        <v>1.1499999999999999</v>
      </c>
      <c r="G129" s="129">
        <f t="shared" si="34"/>
        <v>1.1499999999999999</v>
      </c>
      <c r="H129" s="129">
        <f t="shared" si="34"/>
        <v>1.1499999999999999</v>
      </c>
      <c r="I129" s="129">
        <f t="shared" si="34"/>
        <v>1.1499999999999999</v>
      </c>
      <c r="J129" s="129">
        <f t="shared" si="34"/>
        <v>1.1499999999999999</v>
      </c>
      <c r="K129" s="129">
        <f t="shared" si="34"/>
        <v>1.1499999999999999</v>
      </c>
      <c r="L129" s="129">
        <f t="shared" si="34"/>
        <v>1.1499999999999999</v>
      </c>
      <c r="M129" s="129">
        <f t="shared" si="34"/>
        <v>1.1499999999999999</v>
      </c>
      <c r="N129" s="129">
        <f t="shared" si="34"/>
        <v>1.1499999999999999</v>
      </c>
      <c r="O129" s="129">
        <f t="shared" si="34"/>
        <v>1.1499999999999999</v>
      </c>
      <c r="P129" s="129">
        <f t="shared" si="34"/>
        <v>1.1499999999999999</v>
      </c>
      <c r="Q129" s="129">
        <f t="shared" si="34"/>
        <v>1.1499999999999999</v>
      </c>
      <c r="R129" s="129">
        <f t="shared" si="34"/>
        <v>1.1499999999999999</v>
      </c>
      <c r="S129" s="129">
        <f t="shared" si="35"/>
        <v>1.1499999999999999</v>
      </c>
      <c r="T129" s="129">
        <f t="shared" si="35"/>
        <v>1.1499999999999999</v>
      </c>
      <c r="U129" s="129">
        <f t="shared" si="35"/>
        <v>1.1499999999999999</v>
      </c>
      <c r="V129" s="129">
        <f t="shared" si="35"/>
        <v>1.1499999999999999</v>
      </c>
      <c r="W129" s="129">
        <f t="shared" si="35"/>
        <v>1.1499999999999999</v>
      </c>
      <c r="X129" s="129">
        <f t="shared" si="35"/>
        <v>1.1499999999999999</v>
      </c>
      <c r="Y129" s="129">
        <f t="shared" si="35"/>
        <v>1.1499999999999999</v>
      </c>
      <c r="Z129" s="129">
        <f t="shared" si="35"/>
        <v>1.1499999999999999</v>
      </c>
      <c r="AA129" s="129">
        <f t="shared" si="35"/>
        <v>1.1499999999999999</v>
      </c>
      <c r="AB129" s="129">
        <f t="shared" si="35"/>
        <v>1.1499999999999999</v>
      </c>
      <c r="AC129" s="129">
        <f t="shared" si="35"/>
        <v>1.1499999999999999</v>
      </c>
      <c r="AD129" s="129">
        <f t="shared" si="35"/>
        <v>1.1499999999999999</v>
      </c>
      <c r="AE129" s="129">
        <f t="shared" si="35"/>
        <v>1.1499999999999999</v>
      </c>
      <c r="AF129" s="129">
        <f t="shared" si="35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134</v>
      </c>
      <c r="B130" s="128">
        <v>2.133</v>
      </c>
      <c r="C130" s="129">
        <f t="shared" si="34"/>
        <v>2.133</v>
      </c>
      <c r="D130" s="129">
        <f t="shared" si="34"/>
        <v>2.133</v>
      </c>
      <c r="E130" s="129">
        <f t="shared" si="34"/>
        <v>2.133</v>
      </c>
      <c r="F130" s="129">
        <f t="shared" si="34"/>
        <v>2.133</v>
      </c>
      <c r="G130" s="129">
        <f t="shared" si="34"/>
        <v>2.133</v>
      </c>
      <c r="H130" s="129">
        <f t="shared" si="34"/>
        <v>2.133</v>
      </c>
      <c r="I130" s="129">
        <f t="shared" si="34"/>
        <v>2.133</v>
      </c>
      <c r="J130" s="129">
        <f t="shared" si="34"/>
        <v>2.133</v>
      </c>
      <c r="K130" s="129">
        <f t="shared" si="34"/>
        <v>2.133</v>
      </c>
      <c r="L130" s="129">
        <f t="shared" si="34"/>
        <v>2.133</v>
      </c>
      <c r="M130" s="129">
        <f t="shared" si="34"/>
        <v>2.133</v>
      </c>
      <c r="N130" s="129">
        <f t="shared" si="34"/>
        <v>2.133</v>
      </c>
      <c r="O130" s="129">
        <f t="shared" si="34"/>
        <v>2.133</v>
      </c>
      <c r="P130" s="129">
        <f t="shared" si="34"/>
        <v>2.133</v>
      </c>
      <c r="Q130" s="129">
        <f t="shared" si="34"/>
        <v>2.133</v>
      </c>
      <c r="R130" s="129">
        <f t="shared" si="34"/>
        <v>2.133</v>
      </c>
      <c r="S130" s="129">
        <f t="shared" si="35"/>
        <v>2.133</v>
      </c>
      <c r="T130" s="129">
        <f t="shared" si="35"/>
        <v>2.133</v>
      </c>
      <c r="U130" s="129">
        <f t="shared" si="35"/>
        <v>2.133</v>
      </c>
      <c r="V130" s="129">
        <f t="shared" si="35"/>
        <v>2.133</v>
      </c>
      <c r="W130" s="129">
        <f t="shared" si="35"/>
        <v>2.133</v>
      </c>
      <c r="X130" s="129">
        <f t="shared" si="35"/>
        <v>2.133</v>
      </c>
      <c r="Y130" s="129">
        <f t="shared" si="35"/>
        <v>2.133</v>
      </c>
      <c r="Z130" s="129">
        <f t="shared" si="35"/>
        <v>2.133</v>
      </c>
      <c r="AA130" s="129">
        <f t="shared" si="35"/>
        <v>2.133</v>
      </c>
      <c r="AB130" s="129">
        <f t="shared" si="35"/>
        <v>2.133</v>
      </c>
      <c r="AC130" s="129">
        <f t="shared" si="35"/>
        <v>2.133</v>
      </c>
      <c r="AD130" s="129">
        <f t="shared" si="35"/>
        <v>2.133</v>
      </c>
      <c r="AE130" s="129">
        <f t="shared" si="35"/>
        <v>2.133</v>
      </c>
      <c r="AF130" s="129">
        <f t="shared" si="35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135</v>
      </c>
      <c r="B131" s="128">
        <v>2.09</v>
      </c>
      <c r="C131" s="129">
        <f t="shared" si="34"/>
        <v>2.09</v>
      </c>
      <c r="D131" s="129">
        <f t="shared" si="34"/>
        <v>2.09</v>
      </c>
      <c r="E131" s="129">
        <f t="shared" si="34"/>
        <v>2.09</v>
      </c>
      <c r="F131" s="129">
        <f t="shared" si="34"/>
        <v>2.09</v>
      </c>
      <c r="G131" s="129">
        <f t="shared" si="34"/>
        <v>2.09</v>
      </c>
      <c r="H131" s="129">
        <f t="shared" si="34"/>
        <v>2.09</v>
      </c>
      <c r="I131" s="129">
        <f t="shared" si="34"/>
        <v>2.09</v>
      </c>
      <c r="J131" s="129">
        <f t="shared" si="34"/>
        <v>2.09</v>
      </c>
      <c r="K131" s="129">
        <f t="shared" si="34"/>
        <v>2.09</v>
      </c>
      <c r="L131" s="129">
        <f t="shared" si="34"/>
        <v>2.09</v>
      </c>
      <c r="M131" s="129">
        <f t="shared" si="34"/>
        <v>2.09</v>
      </c>
      <c r="N131" s="129">
        <f t="shared" si="34"/>
        <v>2.09</v>
      </c>
      <c r="O131" s="129">
        <f t="shared" si="34"/>
        <v>2.09</v>
      </c>
      <c r="P131" s="129">
        <f t="shared" si="34"/>
        <v>2.09</v>
      </c>
      <c r="Q131" s="129">
        <f t="shared" si="34"/>
        <v>2.09</v>
      </c>
      <c r="R131" s="129">
        <f t="shared" si="34"/>
        <v>2.09</v>
      </c>
      <c r="S131" s="129">
        <f t="shared" si="35"/>
        <v>2.09</v>
      </c>
      <c r="T131" s="129">
        <f t="shared" si="35"/>
        <v>2.09</v>
      </c>
      <c r="U131" s="129">
        <f t="shared" si="35"/>
        <v>2.09</v>
      </c>
      <c r="V131" s="129">
        <f t="shared" si="35"/>
        <v>2.09</v>
      </c>
      <c r="W131" s="129">
        <f t="shared" si="35"/>
        <v>2.09</v>
      </c>
      <c r="X131" s="129">
        <f t="shared" si="35"/>
        <v>2.09</v>
      </c>
      <c r="Y131" s="129">
        <f t="shared" si="35"/>
        <v>2.09</v>
      </c>
      <c r="Z131" s="129">
        <f t="shared" si="35"/>
        <v>2.09</v>
      </c>
      <c r="AA131" s="129">
        <f t="shared" si="35"/>
        <v>2.09</v>
      </c>
      <c r="AB131" s="129">
        <f t="shared" si="35"/>
        <v>2.09</v>
      </c>
      <c r="AC131" s="129">
        <f t="shared" si="35"/>
        <v>2.09</v>
      </c>
      <c r="AD131" s="129">
        <f t="shared" si="35"/>
        <v>2.09</v>
      </c>
      <c r="AE131" s="129">
        <f t="shared" si="35"/>
        <v>2.09</v>
      </c>
      <c r="AF131" s="129">
        <f t="shared" si="35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136</v>
      </c>
      <c r="B132" s="128">
        <v>1.1399999999999999</v>
      </c>
      <c r="C132" s="129">
        <f t="shared" si="34"/>
        <v>1.1399999999999999</v>
      </c>
      <c r="D132" s="129">
        <f t="shared" si="34"/>
        <v>1.1399999999999999</v>
      </c>
      <c r="E132" s="129">
        <f t="shared" si="34"/>
        <v>1.1399999999999999</v>
      </c>
      <c r="F132" s="129">
        <f t="shared" si="34"/>
        <v>1.1399999999999999</v>
      </c>
      <c r="G132" s="129">
        <f t="shared" si="34"/>
        <v>1.1399999999999999</v>
      </c>
      <c r="H132" s="129">
        <f t="shared" si="34"/>
        <v>1.1399999999999999</v>
      </c>
      <c r="I132" s="129">
        <f t="shared" si="34"/>
        <v>1.1399999999999999</v>
      </c>
      <c r="J132" s="129">
        <f t="shared" si="34"/>
        <v>1.1399999999999999</v>
      </c>
      <c r="K132" s="129">
        <f t="shared" si="34"/>
        <v>1.1399999999999999</v>
      </c>
      <c r="L132" s="129">
        <f t="shared" si="34"/>
        <v>1.1399999999999999</v>
      </c>
      <c r="M132" s="129">
        <f t="shared" si="34"/>
        <v>1.1399999999999999</v>
      </c>
      <c r="N132" s="129">
        <f t="shared" si="34"/>
        <v>1.1399999999999999</v>
      </c>
      <c r="O132" s="129">
        <f t="shared" si="34"/>
        <v>1.1399999999999999</v>
      </c>
      <c r="P132" s="129">
        <f t="shared" si="34"/>
        <v>1.1399999999999999</v>
      </c>
      <c r="Q132" s="129">
        <f t="shared" si="34"/>
        <v>1.1399999999999999</v>
      </c>
      <c r="R132" s="129">
        <f t="shared" si="34"/>
        <v>1.1399999999999999</v>
      </c>
      <c r="S132" s="129">
        <f t="shared" si="35"/>
        <v>1.1399999999999999</v>
      </c>
      <c r="T132" s="129">
        <f t="shared" si="35"/>
        <v>1.1399999999999999</v>
      </c>
      <c r="U132" s="129">
        <f t="shared" si="35"/>
        <v>1.1399999999999999</v>
      </c>
      <c r="V132" s="129">
        <f t="shared" si="35"/>
        <v>1.1399999999999999</v>
      </c>
      <c r="W132" s="129">
        <f t="shared" si="35"/>
        <v>1.1399999999999999</v>
      </c>
      <c r="X132" s="129">
        <f t="shared" si="35"/>
        <v>1.1399999999999999</v>
      </c>
      <c r="Y132" s="129">
        <f t="shared" si="35"/>
        <v>1.1399999999999999</v>
      </c>
      <c r="Z132" s="129">
        <f t="shared" si="35"/>
        <v>1.1399999999999999</v>
      </c>
      <c r="AA132" s="129">
        <f t="shared" si="35"/>
        <v>1.1399999999999999</v>
      </c>
      <c r="AB132" s="129">
        <f t="shared" si="35"/>
        <v>1.1399999999999999</v>
      </c>
      <c r="AC132" s="129">
        <f t="shared" si="35"/>
        <v>1.1399999999999999</v>
      </c>
      <c r="AD132" s="129">
        <f t="shared" si="35"/>
        <v>1.1399999999999999</v>
      </c>
      <c r="AE132" s="129">
        <f t="shared" si="35"/>
        <v>1.1399999999999999</v>
      </c>
      <c r="AF132" s="129">
        <f t="shared" si="35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137</v>
      </c>
      <c r="B133" s="128">
        <v>0.82</v>
      </c>
      <c r="C133" s="129">
        <f t="shared" si="34"/>
        <v>0.82</v>
      </c>
      <c r="D133" s="129">
        <f t="shared" si="34"/>
        <v>0.82</v>
      </c>
      <c r="E133" s="129">
        <f t="shared" si="34"/>
        <v>0.82</v>
      </c>
      <c r="F133" s="129">
        <f t="shared" si="34"/>
        <v>0.82</v>
      </c>
      <c r="G133" s="129">
        <f t="shared" si="34"/>
        <v>0.82</v>
      </c>
      <c r="H133" s="129">
        <f t="shared" si="34"/>
        <v>0.82</v>
      </c>
      <c r="I133" s="129">
        <f t="shared" si="34"/>
        <v>0.82</v>
      </c>
      <c r="J133" s="129">
        <f t="shared" si="34"/>
        <v>0.82</v>
      </c>
      <c r="K133" s="129">
        <f t="shared" si="34"/>
        <v>0.82</v>
      </c>
      <c r="L133" s="129">
        <f t="shared" si="34"/>
        <v>0.82</v>
      </c>
      <c r="M133" s="129">
        <f t="shared" si="34"/>
        <v>0.82</v>
      </c>
      <c r="N133" s="129">
        <f t="shared" si="34"/>
        <v>0.82</v>
      </c>
      <c r="O133" s="129">
        <f t="shared" si="34"/>
        <v>0.82</v>
      </c>
      <c r="P133" s="129">
        <f t="shared" si="34"/>
        <v>0.82</v>
      </c>
      <c r="Q133" s="129">
        <f t="shared" si="34"/>
        <v>0.82</v>
      </c>
      <c r="R133" s="129">
        <f t="shared" si="34"/>
        <v>0.82</v>
      </c>
      <c r="S133" s="129">
        <f t="shared" si="35"/>
        <v>0.82</v>
      </c>
      <c r="T133" s="129">
        <f t="shared" si="35"/>
        <v>0.82</v>
      </c>
      <c r="U133" s="129">
        <f t="shared" si="35"/>
        <v>0.82</v>
      </c>
      <c r="V133" s="129">
        <f t="shared" si="35"/>
        <v>0.82</v>
      </c>
      <c r="W133" s="129">
        <f t="shared" si="35"/>
        <v>0.82</v>
      </c>
      <c r="X133" s="129">
        <f t="shared" si="35"/>
        <v>0.82</v>
      </c>
      <c r="Y133" s="129">
        <f t="shared" si="35"/>
        <v>0.82</v>
      </c>
      <c r="Z133" s="129">
        <f t="shared" si="35"/>
        <v>0.82</v>
      </c>
      <c r="AA133" s="129">
        <f t="shared" si="35"/>
        <v>0.82</v>
      </c>
      <c r="AB133" s="129">
        <f t="shared" si="35"/>
        <v>0.82</v>
      </c>
      <c r="AC133" s="129">
        <f t="shared" si="35"/>
        <v>0.82</v>
      </c>
      <c r="AD133" s="129">
        <f t="shared" si="35"/>
        <v>0.82</v>
      </c>
      <c r="AE133" s="129">
        <f t="shared" si="35"/>
        <v>0.82</v>
      </c>
      <c r="AF133" s="129">
        <f t="shared" si="35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138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139</v>
      </c>
      <c r="B135" s="128">
        <v>2</v>
      </c>
      <c r="C135" s="129">
        <f t="shared" ref="C135:R141" si="36">B135</f>
        <v>2</v>
      </c>
      <c r="D135" s="129">
        <f t="shared" si="36"/>
        <v>2</v>
      </c>
      <c r="E135" s="129">
        <f t="shared" si="36"/>
        <v>2</v>
      </c>
      <c r="F135" s="129">
        <f t="shared" si="36"/>
        <v>2</v>
      </c>
      <c r="G135" s="129">
        <f t="shared" si="36"/>
        <v>2</v>
      </c>
      <c r="H135" s="129">
        <f t="shared" si="36"/>
        <v>2</v>
      </c>
      <c r="I135" s="129">
        <f t="shared" si="36"/>
        <v>2</v>
      </c>
      <c r="J135" s="129">
        <f t="shared" si="36"/>
        <v>2</v>
      </c>
      <c r="K135" s="129">
        <f t="shared" si="36"/>
        <v>2</v>
      </c>
      <c r="L135" s="129">
        <f t="shared" si="36"/>
        <v>2</v>
      </c>
      <c r="M135" s="129">
        <f t="shared" si="36"/>
        <v>2</v>
      </c>
      <c r="N135" s="129">
        <f t="shared" si="36"/>
        <v>2</v>
      </c>
      <c r="O135" s="129">
        <f t="shared" si="36"/>
        <v>2</v>
      </c>
      <c r="P135" s="129">
        <f t="shared" si="36"/>
        <v>2</v>
      </c>
      <c r="Q135" s="129">
        <f t="shared" si="36"/>
        <v>2</v>
      </c>
      <c r="R135" s="129">
        <f t="shared" si="36"/>
        <v>2</v>
      </c>
      <c r="S135" s="129">
        <f t="shared" ref="S135:AF141" si="37">R135</f>
        <v>2</v>
      </c>
      <c r="T135" s="129">
        <f t="shared" si="37"/>
        <v>2</v>
      </c>
      <c r="U135" s="129">
        <f t="shared" si="37"/>
        <v>2</v>
      </c>
      <c r="V135" s="129">
        <f t="shared" si="37"/>
        <v>2</v>
      </c>
      <c r="W135" s="129">
        <f t="shared" si="37"/>
        <v>2</v>
      </c>
      <c r="X135" s="129">
        <f t="shared" si="37"/>
        <v>2</v>
      </c>
      <c r="Y135" s="129">
        <f t="shared" si="37"/>
        <v>2</v>
      </c>
      <c r="Z135" s="129">
        <f t="shared" si="37"/>
        <v>2</v>
      </c>
      <c r="AA135" s="129">
        <f t="shared" si="37"/>
        <v>2</v>
      </c>
      <c r="AB135" s="129">
        <f t="shared" si="37"/>
        <v>2</v>
      </c>
      <c r="AC135" s="129">
        <f t="shared" si="37"/>
        <v>2</v>
      </c>
      <c r="AD135" s="129">
        <f t="shared" si="37"/>
        <v>2</v>
      </c>
      <c r="AE135" s="129">
        <f t="shared" si="37"/>
        <v>2</v>
      </c>
      <c r="AF135" s="129">
        <f t="shared" si="37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140</v>
      </c>
      <c r="B136" s="128">
        <v>5.61</v>
      </c>
      <c r="C136" s="129">
        <f t="shared" si="36"/>
        <v>5.61</v>
      </c>
      <c r="D136" s="129">
        <f t="shared" si="36"/>
        <v>5.61</v>
      </c>
      <c r="E136" s="129">
        <f t="shared" si="36"/>
        <v>5.61</v>
      </c>
      <c r="F136" s="129">
        <f t="shared" si="36"/>
        <v>5.61</v>
      </c>
      <c r="G136" s="129">
        <f t="shared" si="36"/>
        <v>5.61</v>
      </c>
      <c r="H136" s="129">
        <f t="shared" si="36"/>
        <v>5.61</v>
      </c>
      <c r="I136" s="129">
        <f t="shared" si="36"/>
        <v>5.61</v>
      </c>
      <c r="J136" s="129">
        <f t="shared" si="36"/>
        <v>5.61</v>
      </c>
      <c r="K136" s="129">
        <f t="shared" si="36"/>
        <v>5.61</v>
      </c>
      <c r="L136" s="129">
        <f t="shared" si="36"/>
        <v>5.61</v>
      </c>
      <c r="M136" s="129">
        <f t="shared" si="36"/>
        <v>5.61</v>
      </c>
      <c r="N136" s="129">
        <f t="shared" si="36"/>
        <v>5.61</v>
      </c>
      <c r="O136" s="129">
        <f t="shared" si="36"/>
        <v>5.61</v>
      </c>
      <c r="P136" s="129">
        <f t="shared" si="36"/>
        <v>5.61</v>
      </c>
      <c r="Q136" s="129">
        <f t="shared" si="36"/>
        <v>5.61</v>
      </c>
      <c r="R136" s="129">
        <f t="shared" si="36"/>
        <v>5.61</v>
      </c>
      <c r="S136" s="129">
        <f t="shared" si="37"/>
        <v>5.61</v>
      </c>
      <c r="T136" s="129">
        <f t="shared" si="37"/>
        <v>5.61</v>
      </c>
      <c r="U136" s="129">
        <f t="shared" si="37"/>
        <v>5.61</v>
      </c>
      <c r="V136" s="129">
        <f t="shared" si="37"/>
        <v>5.61</v>
      </c>
      <c r="W136" s="129">
        <f t="shared" si="37"/>
        <v>5.61</v>
      </c>
      <c r="X136" s="129">
        <f t="shared" si="37"/>
        <v>5.61</v>
      </c>
      <c r="Y136" s="129">
        <f t="shared" si="37"/>
        <v>5.61</v>
      </c>
      <c r="Z136" s="129">
        <f t="shared" si="37"/>
        <v>5.61</v>
      </c>
      <c r="AA136" s="129">
        <f t="shared" si="37"/>
        <v>5.61</v>
      </c>
      <c r="AB136" s="129">
        <f t="shared" si="37"/>
        <v>5.61</v>
      </c>
      <c r="AC136" s="129">
        <f t="shared" si="37"/>
        <v>5.61</v>
      </c>
      <c r="AD136" s="129">
        <f t="shared" si="37"/>
        <v>5.61</v>
      </c>
      <c r="AE136" s="129">
        <f t="shared" si="37"/>
        <v>5.61</v>
      </c>
      <c r="AF136" s="129">
        <f t="shared" si="37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141</v>
      </c>
      <c r="B137" s="128">
        <v>1.25</v>
      </c>
      <c r="C137" s="129">
        <f t="shared" si="36"/>
        <v>1.25</v>
      </c>
      <c r="D137" s="129">
        <f t="shared" si="36"/>
        <v>1.25</v>
      </c>
      <c r="E137" s="129">
        <f t="shared" si="36"/>
        <v>1.25</v>
      </c>
      <c r="F137" s="129">
        <f t="shared" si="36"/>
        <v>1.25</v>
      </c>
      <c r="G137" s="129">
        <f t="shared" si="36"/>
        <v>1.25</v>
      </c>
      <c r="H137" s="129">
        <f t="shared" si="36"/>
        <v>1.25</v>
      </c>
      <c r="I137" s="129">
        <f t="shared" si="36"/>
        <v>1.25</v>
      </c>
      <c r="J137" s="129">
        <f t="shared" si="36"/>
        <v>1.25</v>
      </c>
      <c r="K137" s="129">
        <f t="shared" si="36"/>
        <v>1.25</v>
      </c>
      <c r="L137" s="129">
        <f t="shared" si="36"/>
        <v>1.25</v>
      </c>
      <c r="M137" s="129">
        <f t="shared" si="36"/>
        <v>1.25</v>
      </c>
      <c r="N137" s="129">
        <f t="shared" si="36"/>
        <v>1.25</v>
      </c>
      <c r="O137" s="129">
        <f t="shared" si="36"/>
        <v>1.25</v>
      </c>
      <c r="P137" s="129">
        <f t="shared" si="36"/>
        <v>1.25</v>
      </c>
      <c r="Q137" s="129">
        <f t="shared" si="36"/>
        <v>1.25</v>
      </c>
      <c r="R137" s="129">
        <f t="shared" si="36"/>
        <v>1.25</v>
      </c>
      <c r="S137" s="129">
        <f t="shared" si="37"/>
        <v>1.25</v>
      </c>
      <c r="T137" s="129">
        <f t="shared" si="37"/>
        <v>1.25</v>
      </c>
      <c r="U137" s="129">
        <f t="shared" si="37"/>
        <v>1.25</v>
      </c>
      <c r="V137" s="129">
        <f t="shared" si="37"/>
        <v>1.25</v>
      </c>
      <c r="W137" s="129">
        <f t="shared" si="37"/>
        <v>1.25</v>
      </c>
      <c r="X137" s="129">
        <f t="shared" si="37"/>
        <v>1.25</v>
      </c>
      <c r="Y137" s="129">
        <f t="shared" si="37"/>
        <v>1.25</v>
      </c>
      <c r="Z137" s="129">
        <f t="shared" si="37"/>
        <v>1.25</v>
      </c>
      <c r="AA137" s="129">
        <f t="shared" si="37"/>
        <v>1.25</v>
      </c>
      <c r="AB137" s="129">
        <f t="shared" si="37"/>
        <v>1.25</v>
      </c>
      <c r="AC137" s="129">
        <f t="shared" si="37"/>
        <v>1.25</v>
      </c>
      <c r="AD137" s="129">
        <f t="shared" si="37"/>
        <v>1.25</v>
      </c>
      <c r="AE137" s="129">
        <f t="shared" si="37"/>
        <v>1.25</v>
      </c>
      <c r="AF137" s="129">
        <f t="shared" si="37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142</v>
      </c>
      <c r="B138" s="128">
        <v>1.25</v>
      </c>
      <c r="C138" s="129">
        <f t="shared" si="36"/>
        <v>1.25</v>
      </c>
      <c r="D138" s="129">
        <f t="shared" si="36"/>
        <v>1.25</v>
      </c>
      <c r="E138" s="129">
        <f t="shared" si="36"/>
        <v>1.25</v>
      </c>
      <c r="F138" s="129">
        <f t="shared" si="36"/>
        <v>1.25</v>
      </c>
      <c r="G138" s="129">
        <f t="shared" si="36"/>
        <v>1.25</v>
      </c>
      <c r="H138" s="129">
        <f t="shared" si="36"/>
        <v>1.25</v>
      </c>
      <c r="I138" s="129">
        <f t="shared" si="36"/>
        <v>1.25</v>
      </c>
      <c r="J138" s="129">
        <f t="shared" si="36"/>
        <v>1.25</v>
      </c>
      <c r="K138" s="129">
        <f t="shared" si="36"/>
        <v>1.25</v>
      </c>
      <c r="L138" s="129">
        <f t="shared" si="36"/>
        <v>1.25</v>
      </c>
      <c r="M138" s="129">
        <f t="shared" si="36"/>
        <v>1.25</v>
      </c>
      <c r="N138" s="129">
        <f t="shared" si="36"/>
        <v>1.25</v>
      </c>
      <c r="O138" s="129">
        <f t="shared" si="36"/>
        <v>1.25</v>
      </c>
      <c r="P138" s="129">
        <f t="shared" si="36"/>
        <v>1.25</v>
      </c>
      <c r="Q138" s="129">
        <f t="shared" si="36"/>
        <v>1.25</v>
      </c>
      <c r="R138" s="129">
        <f t="shared" si="36"/>
        <v>1.25</v>
      </c>
      <c r="S138" s="129">
        <f t="shared" si="37"/>
        <v>1.25</v>
      </c>
      <c r="T138" s="129">
        <f t="shared" si="37"/>
        <v>1.25</v>
      </c>
      <c r="U138" s="129">
        <f t="shared" si="37"/>
        <v>1.25</v>
      </c>
      <c r="V138" s="129">
        <f t="shared" si="37"/>
        <v>1.25</v>
      </c>
      <c r="W138" s="129">
        <f t="shared" si="37"/>
        <v>1.25</v>
      </c>
      <c r="X138" s="129">
        <f t="shared" si="37"/>
        <v>1.25</v>
      </c>
      <c r="Y138" s="129">
        <f t="shared" si="37"/>
        <v>1.25</v>
      </c>
      <c r="Z138" s="129">
        <f t="shared" si="37"/>
        <v>1.25</v>
      </c>
      <c r="AA138" s="129">
        <f t="shared" si="37"/>
        <v>1.25</v>
      </c>
      <c r="AB138" s="129">
        <f t="shared" si="37"/>
        <v>1.25</v>
      </c>
      <c r="AC138" s="129">
        <f t="shared" si="37"/>
        <v>1.25</v>
      </c>
      <c r="AD138" s="129">
        <f t="shared" si="37"/>
        <v>1.25</v>
      </c>
      <c r="AE138" s="129">
        <f t="shared" si="37"/>
        <v>1.25</v>
      </c>
      <c r="AF138" s="129">
        <f t="shared" si="37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143</v>
      </c>
      <c r="B139" s="128">
        <v>1.46</v>
      </c>
      <c r="C139" s="129">
        <f t="shared" si="36"/>
        <v>1.46</v>
      </c>
      <c r="D139" s="129">
        <f t="shared" si="36"/>
        <v>1.46</v>
      </c>
      <c r="E139" s="129">
        <f t="shared" si="36"/>
        <v>1.46</v>
      </c>
      <c r="F139" s="129">
        <f t="shared" si="36"/>
        <v>1.46</v>
      </c>
      <c r="G139" s="129">
        <f t="shared" si="36"/>
        <v>1.46</v>
      </c>
      <c r="H139" s="129">
        <f t="shared" si="36"/>
        <v>1.46</v>
      </c>
      <c r="I139" s="129">
        <f t="shared" si="36"/>
        <v>1.46</v>
      </c>
      <c r="J139" s="129">
        <f t="shared" si="36"/>
        <v>1.46</v>
      </c>
      <c r="K139" s="129">
        <f t="shared" si="36"/>
        <v>1.46</v>
      </c>
      <c r="L139" s="129">
        <f t="shared" si="36"/>
        <v>1.46</v>
      </c>
      <c r="M139" s="129">
        <f t="shared" si="36"/>
        <v>1.46</v>
      </c>
      <c r="N139" s="129">
        <f t="shared" si="36"/>
        <v>1.46</v>
      </c>
      <c r="O139" s="129">
        <f t="shared" si="36"/>
        <v>1.46</v>
      </c>
      <c r="P139" s="129">
        <f t="shared" si="36"/>
        <v>1.46</v>
      </c>
      <c r="Q139" s="129">
        <f t="shared" si="36"/>
        <v>1.46</v>
      </c>
      <c r="R139" s="129">
        <f t="shared" si="36"/>
        <v>1.46</v>
      </c>
      <c r="S139" s="129">
        <f t="shared" si="37"/>
        <v>1.46</v>
      </c>
      <c r="T139" s="129">
        <f t="shared" si="37"/>
        <v>1.46</v>
      </c>
      <c r="U139" s="129">
        <f t="shared" si="37"/>
        <v>1.46</v>
      </c>
      <c r="V139" s="129">
        <f t="shared" si="37"/>
        <v>1.46</v>
      </c>
      <c r="W139" s="129">
        <f t="shared" si="37"/>
        <v>1.46</v>
      </c>
      <c r="X139" s="129">
        <f t="shared" si="37"/>
        <v>1.46</v>
      </c>
      <c r="Y139" s="129">
        <f t="shared" si="37"/>
        <v>1.46</v>
      </c>
      <c r="Z139" s="129">
        <f t="shared" si="37"/>
        <v>1.46</v>
      </c>
      <c r="AA139" s="129">
        <f t="shared" si="37"/>
        <v>1.46</v>
      </c>
      <c r="AB139" s="129">
        <f t="shared" si="37"/>
        <v>1.46</v>
      </c>
      <c r="AC139" s="129">
        <f t="shared" si="37"/>
        <v>1.46</v>
      </c>
      <c r="AD139" s="129">
        <f t="shared" si="37"/>
        <v>1.46</v>
      </c>
      <c r="AE139" s="129">
        <f t="shared" si="37"/>
        <v>1.46</v>
      </c>
      <c r="AF139" s="129">
        <f t="shared" si="37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144</v>
      </c>
      <c r="B140" s="128">
        <v>3</v>
      </c>
      <c r="C140" s="129">
        <f t="shared" si="36"/>
        <v>3</v>
      </c>
      <c r="D140" s="129">
        <f t="shared" si="36"/>
        <v>3</v>
      </c>
      <c r="E140" s="129">
        <f t="shared" si="36"/>
        <v>3</v>
      </c>
      <c r="F140" s="129">
        <f t="shared" si="36"/>
        <v>3</v>
      </c>
      <c r="G140" s="129">
        <f t="shared" si="36"/>
        <v>3</v>
      </c>
      <c r="H140" s="129">
        <f t="shared" si="36"/>
        <v>3</v>
      </c>
      <c r="I140" s="129">
        <f t="shared" si="36"/>
        <v>3</v>
      </c>
      <c r="J140" s="129">
        <f t="shared" si="36"/>
        <v>3</v>
      </c>
      <c r="K140" s="129">
        <f t="shared" si="36"/>
        <v>3</v>
      </c>
      <c r="L140" s="129">
        <f t="shared" si="36"/>
        <v>3</v>
      </c>
      <c r="M140" s="129">
        <f t="shared" si="36"/>
        <v>3</v>
      </c>
      <c r="N140" s="129">
        <f t="shared" si="36"/>
        <v>3</v>
      </c>
      <c r="O140" s="129">
        <f t="shared" si="36"/>
        <v>3</v>
      </c>
      <c r="P140" s="129">
        <f t="shared" si="36"/>
        <v>3</v>
      </c>
      <c r="Q140" s="129">
        <f t="shared" si="36"/>
        <v>3</v>
      </c>
      <c r="R140" s="129">
        <f t="shared" si="36"/>
        <v>3</v>
      </c>
      <c r="S140" s="129">
        <f t="shared" si="37"/>
        <v>3</v>
      </c>
      <c r="T140" s="129">
        <f t="shared" si="37"/>
        <v>3</v>
      </c>
      <c r="U140" s="129">
        <f t="shared" si="37"/>
        <v>3</v>
      </c>
      <c r="V140" s="129">
        <f t="shared" si="37"/>
        <v>3</v>
      </c>
      <c r="W140" s="129">
        <f t="shared" si="37"/>
        <v>3</v>
      </c>
      <c r="X140" s="129">
        <f t="shared" si="37"/>
        <v>3</v>
      </c>
      <c r="Y140" s="129">
        <f t="shared" si="37"/>
        <v>3</v>
      </c>
      <c r="Z140" s="129">
        <f t="shared" si="37"/>
        <v>3</v>
      </c>
      <c r="AA140" s="129">
        <f t="shared" si="37"/>
        <v>3</v>
      </c>
      <c r="AB140" s="129">
        <f t="shared" si="37"/>
        <v>3</v>
      </c>
      <c r="AC140" s="129">
        <f t="shared" si="37"/>
        <v>3</v>
      </c>
      <c r="AD140" s="129">
        <f t="shared" si="37"/>
        <v>3</v>
      </c>
      <c r="AE140" s="129">
        <f t="shared" si="37"/>
        <v>3</v>
      </c>
      <c r="AF140" s="129">
        <f t="shared" si="37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145</v>
      </c>
      <c r="B141" s="128">
        <v>3.3</v>
      </c>
      <c r="C141" s="129">
        <f t="shared" si="36"/>
        <v>3.3</v>
      </c>
      <c r="D141" s="129">
        <f t="shared" si="36"/>
        <v>3.3</v>
      </c>
      <c r="E141" s="129">
        <f t="shared" si="36"/>
        <v>3.3</v>
      </c>
      <c r="F141" s="129">
        <f t="shared" si="36"/>
        <v>3.3</v>
      </c>
      <c r="G141" s="129">
        <f t="shared" si="36"/>
        <v>3.3</v>
      </c>
      <c r="H141" s="129">
        <f t="shared" si="36"/>
        <v>3.3</v>
      </c>
      <c r="I141" s="129">
        <f t="shared" si="36"/>
        <v>3.3</v>
      </c>
      <c r="J141" s="129">
        <f t="shared" si="36"/>
        <v>3.3</v>
      </c>
      <c r="K141" s="129">
        <f t="shared" si="36"/>
        <v>3.3</v>
      </c>
      <c r="L141" s="129">
        <f t="shared" si="36"/>
        <v>3.3</v>
      </c>
      <c r="M141" s="129">
        <f t="shared" si="36"/>
        <v>3.3</v>
      </c>
      <c r="N141" s="129">
        <f t="shared" si="36"/>
        <v>3.3</v>
      </c>
      <c r="O141" s="129">
        <f t="shared" si="36"/>
        <v>3.3</v>
      </c>
      <c r="P141" s="129">
        <f t="shared" si="36"/>
        <v>3.3</v>
      </c>
      <c r="Q141" s="129">
        <f t="shared" si="36"/>
        <v>3.3</v>
      </c>
      <c r="R141" s="129">
        <f t="shared" si="36"/>
        <v>3.3</v>
      </c>
      <c r="S141" s="129">
        <f t="shared" si="37"/>
        <v>3.3</v>
      </c>
      <c r="T141" s="129">
        <f t="shared" si="37"/>
        <v>3.3</v>
      </c>
      <c r="U141" s="129">
        <f t="shared" si="37"/>
        <v>3.3</v>
      </c>
      <c r="V141" s="129">
        <f t="shared" si="37"/>
        <v>3.3</v>
      </c>
      <c r="W141" s="129">
        <f t="shared" si="37"/>
        <v>3.3</v>
      </c>
      <c r="X141" s="129">
        <f t="shared" si="37"/>
        <v>3.3</v>
      </c>
      <c r="Y141" s="129">
        <f t="shared" si="37"/>
        <v>3.3</v>
      </c>
      <c r="Z141" s="129">
        <f t="shared" si="37"/>
        <v>3.3</v>
      </c>
      <c r="AA141" s="129">
        <f t="shared" si="37"/>
        <v>3.3</v>
      </c>
      <c r="AB141" s="129">
        <f t="shared" si="37"/>
        <v>3.3</v>
      </c>
      <c r="AC141" s="129">
        <f t="shared" si="37"/>
        <v>3.3</v>
      </c>
      <c r="AD141" s="129">
        <f t="shared" si="37"/>
        <v>3.3</v>
      </c>
      <c r="AE141" s="129">
        <f t="shared" si="37"/>
        <v>3.3</v>
      </c>
      <c r="AF141" s="129">
        <f t="shared" si="37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146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147</v>
      </c>
      <c r="B143" s="128">
        <v>1.76</v>
      </c>
      <c r="C143" s="129">
        <f t="shared" ref="C143:R144" si="38">B143</f>
        <v>1.76</v>
      </c>
      <c r="D143" s="129">
        <f t="shared" si="38"/>
        <v>1.76</v>
      </c>
      <c r="E143" s="129">
        <f t="shared" si="38"/>
        <v>1.76</v>
      </c>
      <c r="F143" s="129">
        <f t="shared" si="38"/>
        <v>1.76</v>
      </c>
      <c r="G143" s="129">
        <f t="shared" si="38"/>
        <v>1.76</v>
      </c>
      <c r="H143" s="129">
        <f t="shared" si="38"/>
        <v>1.76</v>
      </c>
      <c r="I143" s="129">
        <f t="shared" si="38"/>
        <v>1.76</v>
      </c>
      <c r="J143" s="129">
        <f t="shared" si="38"/>
        <v>1.76</v>
      </c>
      <c r="K143" s="129">
        <f t="shared" si="38"/>
        <v>1.76</v>
      </c>
      <c r="L143" s="129">
        <f t="shared" si="38"/>
        <v>1.76</v>
      </c>
      <c r="M143" s="129">
        <f t="shared" si="38"/>
        <v>1.76</v>
      </c>
      <c r="N143" s="129">
        <f t="shared" si="38"/>
        <v>1.76</v>
      </c>
      <c r="O143" s="129">
        <f t="shared" si="38"/>
        <v>1.76</v>
      </c>
      <c r="P143" s="129">
        <f t="shared" si="38"/>
        <v>1.76</v>
      </c>
      <c r="Q143" s="129">
        <f t="shared" si="38"/>
        <v>1.76</v>
      </c>
      <c r="R143" s="129">
        <f t="shared" si="38"/>
        <v>1.76</v>
      </c>
      <c r="S143" s="129">
        <f t="shared" ref="S143:AF144" si="39">R143</f>
        <v>1.76</v>
      </c>
      <c r="T143" s="129">
        <f t="shared" si="39"/>
        <v>1.76</v>
      </c>
      <c r="U143" s="129">
        <f t="shared" si="39"/>
        <v>1.76</v>
      </c>
      <c r="V143" s="129">
        <f t="shared" si="39"/>
        <v>1.76</v>
      </c>
      <c r="W143" s="129">
        <f t="shared" si="39"/>
        <v>1.76</v>
      </c>
      <c r="X143" s="129">
        <f t="shared" si="39"/>
        <v>1.76</v>
      </c>
      <c r="Y143" s="129">
        <f t="shared" si="39"/>
        <v>1.76</v>
      </c>
      <c r="Z143" s="129">
        <f t="shared" si="39"/>
        <v>1.76</v>
      </c>
      <c r="AA143" s="129">
        <f t="shared" si="39"/>
        <v>1.76</v>
      </c>
      <c r="AB143" s="129">
        <f t="shared" si="39"/>
        <v>1.76</v>
      </c>
      <c r="AC143" s="129">
        <f t="shared" si="39"/>
        <v>1.76</v>
      </c>
      <c r="AD143" s="129">
        <f t="shared" si="39"/>
        <v>1.76</v>
      </c>
      <c r="AE143" s="129">
        <f t="shared" si="39"/>
        <v>1.76</v>
      </c>
      <c r="AF143" s="129">
        <f t="shared" si="39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148</v>
      </c>
      <c r="B144" s="128">
        <v>0</v>
      </c>
      <c r="C144" s="129">
        <f t="shared" si="38"/>
        <v>0</v>
      </c>
      <c r="D144" s="129">
        <f t="shared" si="38"/>
        <v>0</v>
      </c>
      <c r="E144" s="129">
        <f t="shared" si="38"/>
        <v>0</v>
      </c>
      <c r="F144" s="129">
        <f t="shared" si="38"/>
        <v>0</v>
      </c>
      <c r="G144" s="129">
        <f t="shared" si="38"/>
        <v>0</v>
      </c>
      <c r="H144" s="129">
        <f t="shared" si="38"/>
        <v>0</v>
      </c>
      <c r="I144" s="129">
        <f t="shared" si="38"/>
        <v>0</v>
      </c>
      <c r="J144" s="129">
        <f t="shared" si="38"/>
        <v>0</v>
      </c>
      <c r="K144" s="129">
        <f t="shared" si="38"/>
        <v>0</v>
      </c>
      <c r="L144" s="129">
        <f t="shared" si="38"/>
        <v>0</v>
      </c>
      <c r="M144" s="129">
        <f t="shared" si="38"/>
        <v>0</v>
      </c>
      <c r="N144" s="129">
        <f t="shared" si="38"/>
        <v>0</v>
      </c>
      <c r="O144" s="129">
        <f t="shared" si="38"/>
        <v>0</v>
      </c>
      <c r="P144" s="129">
        <f t="shared" si="38"/>
        <v>0</v>
      </c>
      <c r="Q144" s="129">
        <f t="shared" si="38"/>
        <v>0</v>
      </c>
      <c r="R144" s="129">
        <f t="shared" si="38"/>
        <v>0</v>
      </c>
      <c r="S144" s="129">
        <f t="shared" si="39"/>
        <v>0</v>
      </c>
      <c r="T144" s="129">
        <f t="shared" si="39"/>
        <v>0</v>
      </c>
      <c r="U144" s="129">
        <f t="shared" si="39"/>
        <v>0</v>
      </c>
      <c r="V144" s="129">
        <f t="shared" si="39"/>
        <v>0</v>
      </c>
      <c r="W144" s="129">
        <f t="shared" si="39"/>
        <v>0</v>
      </c>
      <c r="X144" s="129">
        <f t="shared" si="39"/>
        <v>0</v>
      </c>
      <c r="Y144" s="129">
        <f t="shared" si="39"/>
        <v>0</v>
      </c>
      <c r="Z144" s="129">
        <f t="shared" si="39"/>
        <v>0</v>
      </c>
      <c r="AA144" s="129">
        <f t="shared" si="39"/>
        <v>0</v>
      </c>
      <c r="AB144" s="129">
        <f t="shared" si="39"/>
        <v>0</v>
      </c>
      <c r="AC144" s="129">
        <f t="shared" si="39"/>
        <v>0</v>
      </c>
      <c r="AD144" s="129">
        <f t="shared" si="39"/>
        <v>0</v>
      </c>
      <c r="AE144" s="129">
        <f t="shared" si="39"/>
        <v>0</v>
      </c>
      <c r="AF144" s="129">
        <f t="shared" si="39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149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150</v>
      </c>
      <c r="B146" s="128">
        <v>0.1</v>
      </c>
      <c r="C146" s="129">
        <f t="shared" ref="C146:R149" si="40">B146</f>
        <v>0.1</v>
      </c>
      <c r="D146" s="129">
        <f t="shared" si="40"/>
        <v>0.1</v>
      </c>
      <c r="E146" s="129">
        <f t="shared" si="40"/>
        <v>0.1</v>
      </c>
      <c r="F146" s="129">
        <f t="shared" si="40"/>
        <v>0.1</v>
      </c>
      <c r="G146" s="129">
        <f t="shared" si="40"/>
        <v>0.1</v>
      </c>
      <c r="H146" s="129">
        <f t="shared" si="40"/>
        <v>0.1</v>
      </c>
      <c r="I146" s="129">
        <f t="shared" si="40"/>
        <v>0.1</v>
      </c>
      <c r="J146" s="129">
        <f t="shared" si="40"/>
        <v>0.1</v>
      </c>
      <c r="K146" s="129">
        <f t="shared" si="40"/>
        <v>0.1</v>
      </c>
      <c r="L146" s="129">
        <f t="shared" si="40"/>
        <v>0.1</v>
      </c>
      <c r="M146" s="129">
        <f t="shared" si="40"/>
        <v>0.1</v>
      </c>
      <c r="N146" s="129">
        <f t="shared" si="40"/>
        <v>0.1</v>
      </c>
      <c r="O146" s="129">
        <f t="shared" si="40"/>
        <v>0.1</v>
      </c>
      <c r="P146" s="129">
        <f t="shared" si="40"/>
        <v>0.1</v>
      </c>
      <c r="Q146" s="129">
        <f t="shared" si="40"/>
        <v>0.1</v>
      </c>
      <c r="R146" s="129">
        <f t="shared" si="40"/>
        <v>0.1</v>
      </c>
      <c r="S146" s="129">
        <f t="shared" ref="S146:AF149" si="41">R146</f>
        <v>0.1</v>
      </c>
      <c r="T146" s="129">
        <f t="shared" si="41"/>
        <v>0.1</v>
      </c>
      <c r="U146" s="129">
        <f t="shared" si="41"/>
        <v>0.1</v>
      </c>
      <c r="V146" s="129">
        <f t="shared" si="41"/>
        <v>0.1</v>
      </c>
      <c r="W146" s="129">
        <f t="shared" si="41"/>
        <v>0.1</v>
      </c>
      <c r="X146" s="129">
        <f t="shared" si="41"/>
        <v>0.1</v>
      </c>
      <c r="Y146" s="129">
        <f t="shared" si="41"/>
        <v>0.1</v>
      </c>
      <c r="Z146" s="129">
        <f t="shared" si="41"/>
        <v>0.1</v>
      </c>
      <c r="AA146" s="129">
        <f t="shared" si="41"/>
        <v>0.1</v>
      </c>
      <c r="AB146" s="129">
        <f t="shared" si="41"/>
        <v>0.1</v>
      </c>
      <c r="AC146" s="129">
        <f t="shared" si="41"/>
        <v>0.1</v>
      </c>
      <c r="AD146" s="129">
        <f t="shared" si="41"/>
        <v>0.1</v>
      </c>
      <c r="AE146" s="129">
        <f t="shared" si="41"/>
        <v>0.1</v>
      </c>
      <c r="AF146" s="129">
        <f t="shared" si="41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151</v>
      </c>
      <c r="B147" s="128">
        <v>2.0499999999999998</v>
      </c>
      <c r="C147" s="129">
        <f t="shared" si="40"/>
        <v>2.0499999999999998</v>
      </c>
      <c r="D147" s="129">
        <f t="shared" si="40"/>
        <v>2.0499999999999998</v>
      </c>
      <c r="E147" s="129">
        <f t="shared" si="40"/>
        <v>2.0499999999999998</v>
      </c>
      <c r="F147" s="129">
        <f t="shared" si="40"/>
        <v>2.0499999999999998</v>
      </c>
      <c r="G147" s="129">
        <f t="shared" si="40"/>
        <v>2.0499999999999998</v>
      </c>
      <c r="H147" s="129">
        <f t="shared" si="40"/>
        <v>2.0499999999999998</v>
      </c>
      <c r="I147" s="129">
        <f t="shared" si="40"/>
        <v>2.0499999999999998</v>
      </c>
      <c r="J147" s="129">
        <f t="shared" si="40"/>
        <v>2.0499999999999998</v>
      </c>
      <c r="K147" s="129">
        <f t="shared" si="40"/>
        <v>2.0499999999999998</v>
      </c>
      <c r="L147" s="129">
        <f t="shared" si="40"/>
        <v>2.0499999999999998</v>
      </c>
      <c r="M147" s="129">
        <f t="shared" si="40"/>
        <v>2.0499999999999998</v>
      </c>
      <c r="N147" s="129">
        <f t="shared" si="40"/>
        <v>2.0499999999999998</v>
      </c>
      <c r="O147" s="129">
        <f t="shared" si="40"/>
        <v>2.0499999999999998</v>
      </c>
      <c r="P147" s="129">
        <f t="shared" si="40"/>
        <v>2.0499999999999998</v>
      </c>
      <c r="Q147" s="129">
        <f t="shared" si="40"/>
        <v>2.0499999999999998</v>
      </c>
      <c r="R147" s="129">
        <f t="shared" si="40"/>
        <v>2.0499999999999998</v>
      </c>
      <c r="S147" s="129">
        <f t="shared" si="41"/>
        <v>2.0499999999999998</v>
      </c>
      <c r="T147" s="129">
        <f t="shared" si="41"/>
        <v>2.0499999999999998</v>
      </c>
      <c r="U147" s="129">
        <f t="shared" si="41"/>
        <v>2.0499999999999998</v>
      </c>
      <c r="V147" s="129">
        <f t="shared" si="41"/>
        <v>2.0499999999999998</v>
      </c>
      <c r="W147" s="129">
        <f t="shared" si="41"/>
        <v>2.0499999999999998</v>
      </c>
      <c r="X147" s="129">
        <f t="shared" si="41"/>
        <v>2.0499999999999998</v>
      </c>
      <c r="Y147" s="129">
        <f t="shared" si="41"/>
        <v>2.0499999999999998</v>
      </c>
      <c r="Z147" s="129">
        <f t="shared" si="41"/>
        <v>2.0499999999999998</v>
      </c>
      <c r="AA147" s="129">
        <f t="shared" si="41"/>
        <v>2.0499999999999998</v>
      </c>
      <c r="AB147" s="129">
        <f t="shared" si="41"/>
        <v>2.0499999999999998</v>
      </c>
      <c r="AC147" s="129">
        <f t="shared" si="41"/>
        <v>2.0499999999999998</v>
      </c>
      <c r="AD147" s="129">
        <f t="shared" si="41"/>
        <v>2.0499999999999998</v>
      </c>
      <c r="AE147" s="129">
        <f t="shared" si="41"/>
        <v>2.0499999999999998</v>
      </c>
      <c r="AF147" s="129">
        <f t="shared" si="41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152</v>
      </c>
      <c r="B148" s="128">
        <v>2.7</v>
      </c>
      <c r="C148" s="129">
        <f t="shared" si="40"/>
        <v>2.7</v>
      </c>
      <c r="D148" s="129">
        <f t="shared" si="40"/>
        <v>2.7</v>
      </c>
      <c r="E148" s="129">
        <f t="shared" si="40"/>
        <v>2.7</v>
      </c>
      <c r="F148" s="129">
        <f t="shared" si="40"/>
        <v>2.7</v>
      </c>
      <c r="G148" s="129">
        <f t="shared" si="40"/>
        <v>2.7</v>
      </c>
      <c r="H148" s="129">
        <f t="shared" si="40"/>
        <v>2.7</v>
      </c>
      <c r="I148" s="129">
        <f t="shared" si="40"/>
        <v>2.7</v>
      </c>
      <c r="J148" s="129">
        <f t="shared" si="40"/>
        <v>2.7</v>
      </c>
      <c r="K148" s="129">
        <f t="shared" si="40"/>
        <v>2.7</v>
      </c>
      <c r="L148" s="129">
        <f t="shared" si="40"/>
        <v>2.7</v>
      </c>
      <c r="M148" s="129">
        <f t="shared" si="40"/>
        <v>2.7</v>
      </c>
      <c r="N148" s="129">
        <f t="shared" si="40"/>
        <v>2.7</v>
      </c>
      <c r="O148" s="129">
        <f t="shared" si="40"/>
        <v>2.7</v>
      </c>
      <c r="P148" s="129">
        <f t="shared" si="40"/>
        <v>2.7</v>
      </c>
      <c r="Q148" s="129">
        <f t="shared" si="40"/>
        <v>2.7</v>
      </c>
      <c r="R148" s="129">
        <f t="shared" si="40"/>
        <v>2.7</v>
      </c>
      <c r="S148" s="129">
        <f t="shared" si="41"/>
        <v>2.7</v>
      </c>
      <c r="T148" s="129">
        <f t="shared" si="41"/>
        <v>2.7</v>
      </c>
      <c r="U148" s="129">
        <f t="shared" si="41"/>
        <v>2.7</v>
      </c>
      <c r="V148" s="129">
        <f t="shared" si="41"/>
        <v>2.7</v>
      </c>
      <c r="W148" s="129">
        <f t="shared" si="41"/>
        <v>2.7</v>
      </c>
      <c r="X148" s="129">
        <f t="shared" si="41"/>
        <v>2.7</v>
      </c>
      <c r="Y148" s="129">
        <f t="shared" si="41"/>
        <v>2.7</v>
      </c>
      <c r="Z148" s="129">
        <f t="shared" si="41"/>
        <v>2.7</v>
      </c>
      <c r="AA148" s="129">
        <f t="shared" si="41"/>
        <v>2.7</v>
      </c>
      <c r="AB148" s="129">
        <f t="shared" si="41"/>
        <v>2.7</v>
      </c>
      <c r="AC148" s="129">
        <f t="shared" si="41"/>
        <v>2.7</v>
      </c>
      <c r="AD148" s="129">
        <f t="shared" si="41"/>
        <v>2.7</v>
      </c>
      <c r="AE148" s="129">
        <f t="shared" si="41"/>
        <v>2.7</v>
      </c>
      <c r="AF148" s="129">
        <f t="shared" si="41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153</v>
      </c>
      <c r="B149" s="128">
        <v>2.15</v>
      </c>
      <c r="C149" s="129">
        <f t="shared" si="40"/>
        <v>2.15</v>
      </c>
      <c r="D149" s="129">
        <f t="shared" si="40"/>
        <v>2.15</v>
      </c>
      <c r="E149" s="129">
        <f t="shared" si="40"/>
        <v>2.15</v>
      </c>
      <c r="F149" s="129">
        <f t="shared" si="40"/>
        <v>2.15</v>
      </c>
      <c r="G149" s="129">
        <f t="shared" si="40"/>
        <v>2.15</v>
      </c>
      <c r="H149" s="129">
        <f t="shared" si="40"/>
        <v>2.15</v>
      </c>
      <c r="I149" s="129">
        <f t="shared" si="40"/>
        <v>2.15</v>
      </c>
      <c r="J149" s="129">
        <f t="shared" si="40"/>
        <v>2.15</v>
      </c>
      <c r="K149" s="129">
        <f t="shared" si="40"/>
        <v>2.15</v>
      </c>
      <c r="L149" s="129">
        <f t="shared" si="40"/>
        <v>2.15</v>
      </c>
      <c r="M149" s="129">
        <f t="shared" si="40"/>
        <v>2.15</v>
      </c>
      <c r="N149" s="129">
        <f t="shared" si="40"/>
        <v>2.15</v>
      </c>
      <c r="O149" s="129">
        <f t="shared" si="40"/>
        <v>2.15</v>
      </c>
      <c r="P149" s="129">
        <f t="shared" si="40"/>
        <v>2.15</v>
      </c>
      <c r="Q149" s="129">
        <f t="shared" si="40"/>
        <v>2.15</v>
      </c>
      <c r="R149" s="129">
        <f t="shared" si="40"/>
        <v>2.15</v>
      </c>
      <c r="S149" s="129">
        <f t="shared" si="41"/>
        <v>2.15</v>
      </c>
      <c r="T149" s="129">
        <f t="shared" si="41"/>
        <v>2.15</v>
      </c>
      <c r="U149" s="129">
        <f t="shared" si="41"/>
        <v>2.15</v>
      </c>
      <c r="V149" s="129">
        <f t="shared" si="41"/>
        <v>2.15</v>
      </c>
      <c r="W149" s="129">
        <f t="shared" si="41"/>
        <v>2.15</v>
      </c>
      <c r="X149" s="129">
        <f t="shared" si="41"/>
        <v>2.15</v>
      </c>
      <c r="Y149" s="129">
        <f t="shared" si="41"/>
        <v>2.15</v>
      </c>
      <c r="Z149" s="129">
        <f t="shared" si="41"/>
        <v>2.15</v>
      </c>
      <c r="AA149" s="129">
        <f t="shared" si="41"/>
        <v>2.15</v>
      </c>
      <c r="AB149" s="129">
        <f t="shared" si="41"/>
        <v>2.15</v>
      </c>
      <c r="AC149" s="129">
        <f t="shared" si="41"/>
        <v>2.15</v>
      </c>
      <c r="AD149" s="129">
        <f t="shared" si="41"/>
        <v>2.15</v>
      </c>
      <c r="AE149" s="129">
        <f t="shared" si="41"/>
        <v>2.15</v>
      </c>
      <c r="AF149" s="129">
        <f t="shared" si="41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154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155</v>
      </c>
      <c r="B151" s="128">
        <v>0.9</v>
      </c>
      <c r="C151" s="129">
        <f t="shared" ref="C151:R163" si="42">B151</f>
        <v>0.9</v>
      </c>
      <c r="D151" s="129">
        <f t="shared" si="42"/>
        <v>0.9</v>
      </c>
      <c r="E151" s="129">
        <f t="shared" si="42"/>
        <v>0.9</v>
      </c>
      <c r="F151" s="129">
        <f t="shared" si="42"/>
        <v>0.9</v>
      </c>
      <c r="G151" s="129">
        <f t="shared" si="42"/>
        <v>0.9</v>
      </c>
      <c r="H151" s="129">
        <f t="shared" si="42"/>
        <v>0.9</v>
      </c>
      <c r="I151" s="129">
        <f t="shared" si="42"/>
        <v>0.9</v>
      </c>
      <c r="J151" s="129">
        <f t="shared" si="42"/>
        <v>0.9</v>
      </c>
      <c r="K151" s="129">
        <f t="shared" si="42"/>
        <v>0.9</v>
      </c>
      <c r="L151" s="129">
        <f t="shared" si="42"/>
        <v>0.9</v>
      </c>
      <c r="M151" s="129">
        <f t="shared" si="42"/>
        <v>0.9</v>
      </c>
      <c r="N151" s="129">
        <f t="shared" si="42"/>
        <v>0.9</v>
      </c>
      <c r="O151" s="129">
        <f t="shared" si="42"/>
        <v>0.9</v>
      </c>
      <c r="P151" s="129">
        <f t="shared" si="42"/>
        <v>0.9</v>
      </c>
      <c r="Q151" s="129">
        <f t="shared" si="42"/>
        <v>0.9</v>
      </c>
      <c r="R151" s="129">
        <f t="shared" si="42"/>
        <v>0.9</v>
      </c>
      <c r="S151" s="129">
        <f t="shared" ref="R151:AF163" si="43">R151</f>
        <v>0.9</v>
      </c>
      <c r="T151" s="129">
        <f t="shared" si="43"/>
        <v>0.9</v>
      </c>
      <c r="U151" s="129">
        <f t="shared" si="43"/>
        <v>0.9</v>
      </c>
      <c r="V151" s="129">
        <f t="shared" si="43"/>
        <v>0.9</v>
      </c>
      <c r="W151" s="129">
        <f t="shared" si="43"/>
        <v>0.9</v>
      </c>
      <c r="X151" s="129">
        <f t="shared" si="43"/>
        <v>0.9</v>
      </c>
      <c r="Y151" s="129">
        <f t="shared" si="43"/>
        <v>0.9</v>
      </c>
      <c r="Z151" s="129">
        <f t="shared" si="43"/>
        <v>0.9</v>
      </c>
      <c r="AA151" s="129">
        <f t="shared" si="43"/>
        <v>0.9</v>
      </c>
      <c r="AB151" s="129">
        <f t="shared" si="43"/>
        <v>0.9</v>
      </c>
      <c r="AC151" s="129">
        <f t="shared" si="43"/>
        <v>0.9</v>
      </c>
      <c r="AD151" s="129">
        <f t="shared" si="43"/>
        <v>0.9</v>
      </c>
      <c r="AE151" s="129">
        <f t="shared" si="43"/>
        <v>0.9</v>
      </c>
      <c r="AF151" s="129">
        <f t="shared" si="43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156</v>
      </c>
      <c r="B152" s="128">
        <v>1.08</v>
      </c>
      <c r="C152" s="129">
        <f t="shared" si="42"/>
        <v>1.08</v>
      </c>
      <c r="D152" s="129">
        <f t="shared" si="42"/>
        <v>1.08</v>
      </c>
      <c r="E152" s="129">
        <f t="shared" si="42"/>
        <v>1.08</v>
      </c>
      <c r="F152" s="129">
        <f t="shared" si="42"/>
        <v>1.08</v>
      </c>
      <c r="G152" s="129">
        <f t="shared" si="42"/>
        <v>1.08</v>
      </c>
      <c r="H152" s="129">
        <f t="shared" si="42"/>
        <v>1.08</v>
      </c>
      <c r="I152" s="129">
        <f t="shared" si="42"/>
        <v>1.08</v>
      </c>
      <c r="J152" s="129">
        <f t="shared" si="42"/>
        <v>1.08</v>
      </c>
      <c r="K152" s="129">
        <f t="shared" si="42"/>
        <v>1.08</v>
      </c>
      <c r="L152" s="129">
        <f t="shared" si="42"/>
        <v>1.08</v>
      </c>
      <c r="M152" s="129">
        <f t="shared" si="42"/>
        <v>1.08</v>
      </c>
      <c r="N152" s="129">
        <f t="shared" si="42"/>
        <v>1.08</v>
      </c>
      <c r="O152" s="129">
        <f t="shared" si="42"/>
        <v>1.08</v>
      </c>
      <c r="P152" s="129">
        <f t="shared" si="42"/>
        <v>1.08</v>
      </c>
      <c r="Q152" s="129">
        <f t="shared" si="42"/>
        <v>1.08</v>
      </c>
      <c r="R152" s="129">
        <f t="shared" si="42"/>
        <v>1.08</v>
      </c>
      <c r="S152" s="129">
        <f t="shared" si="43"/>
        <v>1.08</v>
      </c>
      <c r="T152" s="129">
        <f t="shared" si="43"/>
        <v>1.08</v>
      </c>
      <c r="U152" s="129">
        <f t="shared" si="43"/>
        <v>1.08</v>
      </c>
      <c r="V152" s="129">
        <f t="shared" si="43"/>
        <v>1.08</v>
      </c>
      <c r="W152" s="129">
        <f t="shared" si="43"/>
        <v>1.08</v>
      </c>
      <c r="X152" s="129">
        <f t="shared" si="43"/>
        <v>1.08</v>
      </c>
      <c r="Y152" s="129">
        <f t="shared" si="43"/>
        <v>1.08</v>
      </c>
      <c r="Z152" s="129">
        <f t="shared" si="43"/>
        <v>1.08</v>
      </c>
      <c r="AA152" s="129">
        <f t="shared" si="43"/>
        <v>1.08</v>
      </c>
      <c r="AB152" s="129">
        <f t="shared" si="43"/>
        <v>1.08</v>
      </c>
      <c r="AC152" s="129">
        <f t="shared" si="43"/>
        <v>1.08</v>
      </c>
      <c r="AD152" s="129">
        <f t="shared" si="43"/>
        <v>1.08</v>
      </c>
      <c r="AE152" s="129">
        <f t="shared" si="43"/>
        <v>1.08</v>
      </c>
      <c r="AF152" s="129">
        <f t="shared" si="43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157</v>
      </c>
      <c r="B153" s="128">
        <v>2.37</v>
      </c>
      <c r="C153" s="129">
        <f t="shared" si="42"/>
        <v>2.37</v>
      </c>
      <c r="D153" s="129">
        <f t="shared" si="42"/>
        <v>2.37</v>
      </c>
      <c r="E153" s="129">
        <f t="shared" si="42"/>
        <v>2.37</v>
      </c>
      <c r="F153" s="129">
        <f t="shared" si="42"/>
        <v>2.37</v>
      </c>
      <c r="G153" s="129">
        <f t="shared" si="42"/>
        <v>2.37</v>
      </c>
      <c r="H153" s="129">
        <f t="shared" si="42"/>
        <v>2.37</v>
      </c>
      <c r="I153" s="129">
        <f t="shared" si="42"/>
        <v>2.37</v>
      </c>
      <c r="J153" s="129">
        <f t="shared" si="42"/>
        <v>2.37</v>
      </c>
      <c r="K153" s="129">
        <f t="shared" si="42"/>
        <v>2.37</v>
      </c>
      <c r="L153" s="129">
        <f t="shared" si="42"/>
        <v>2.37</v>
      </c>
      <c r="M153" s="129">
        <f t="shared" si="42"/>
        <v>2.37</v>
      </c>
      <c r="N153" s="129">
        <f t="shared" si="42"/>
        <v>2.37</v>
      </c>
      <c r="O153" s="129">
        <f t="shared" si="42"/>
        <v>2.37</v>
      </c>
      <c r="P153" s="129">
        <f t="shared" si="42"/>
        <v>2.37</v>
      </c>
      <c r="Q153" s="129">
        <f t="shared" si="42"/>
        <v>2.37</v>
      </c>
      <c r="R153" s="129">
        <f t="shared" si="42"/>
        <v>2.37</v>
      </c>
      <c r="S153" s="129">
        <f t="shared" si="43"/>
        <v>2.37</v>
      </c>
      <c r="T153" s="129">
        <f t="shared" si="43"/>
        <v>2.37</v>
      </c>
      <c r="U153" s="129">
        <f t="shared" si="43"/>
        <v>2.37</v>
      </c>
      <c r="V153" s="129">
        <f t="shared" si="43"/>
        <v>2.37</v>
      </c>
      <c r="W153" s="129">
        <f t="shared" si="43"/>
        <v>2.37</v>
      </c>
      <c r="X153" s="129">
        <f t="shared" si="43"/>
        <v>2.37</v>
      </c>
      <c r="Y153" s="129">
        <f t="shared" si="43"/>
        <v>2.37</v>
      </c>
      <c r="Z153" s="129">
        <f t="shared" si="43"/>
        <v>2.37</v>
      </c>
      <c r="AA153" s="129">
        <f t="shared" si="43"/>
        <v>2.37</v>
      </c>
      <c r="AB153" s="129">
        <f t="shared" si="43"/>
        <v>2.37</v>
      </c>
      <c r="AC153" s="129">
        <f t="shared" si="43"/>
        <v>2.37</v>
      </c>
      <c r="AD153" s="129">
        <f t="shared" si="43"/>
        <v>2.37</v>
      </c>
      <c r="AE153" s="129">
        <f t="shared" si="43"/>
        <v>2.37</v>
      </c>
      <c r="AF153" s="129">
        <f t="shared" si="43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158</v>
      </c>
      <c r="B154" s="128">
        <v>1.81</v>
      </c>
      <c r="C154" s="129">
        <f t="shared" si="42"/>
        <v>1.81</v>
      </c>
      <c r="D154" s="129">
        <f t="shared" si="42"/>
        <v>1.81</v>
      </c>
      <c r="E154" s="129">
        <f t="shared" si="42"/>
        <v>1.81</v>
      </c>
      <c r="F154" s="129">
        <f t="shared" si="42"/>
        <v>1.81</v>
      </c>
      <c r="G154" s="129">
        <f t="shared" si="42"/>
        <v>1.81</v>
      </c>
      <c r="H154" s="129">
        <f t="shared" si="42"/>
        <v>1.81</v>
      </c>
      <c r="I154" s="129">
        <f t="shared" si="42"/>
        <v>1.81</v>
      </c>
      <c r="J154" s="129">
        <f t="shared" si="42"/>
        <v>1.81</v>
      </c>
      <c r="K154" s="129">
        <f t="shared" si="42"/>
        <v>1.81</v>
      </c>
      <c r="L154" s="129">
        <f t="shared" si="42"/>
        <v>1.81</v>
      </c>
      <c r="M154" s="129">
        <f t="shared" si="42"/>
        <v>1.81</v>
      </c>
      <c r="N154" s="129">
        <f t="shared" si="42"/>
        <v>1.81</v>
      </c>
      <c r="O154" s="129">
        <f t="shared" si="42"/>
        <v>1.81</v>
      </c>
      <c r="P154" s="129">
        <f t="shared" si="42"/>
        <v>1.81</v>
      </c>
      <c r="Q154" s="129">
        <f t="shared" si="42"/>
        <v>1.81</v>
      </c>
      <c r="R154" s="129">
        <f t="shared" si="42"/>
        <v>1.81</v>
      </c>
      <c r="S154" s="129">
        <f t="shared" si="43"/>
        <v>1.81</v>
      </c>
      <c r="T154" s="129">
        <f t="shared" si="43"/>
        <v>1.81</v>
      </c>
      <c r="U154" s="129">
        <f t="shared" si="43"/>
        <v>1.81</v>
      </c>
      <c r="V154" s="129">
        <f t="shared" si="43"/>
        <v>1.81</v>
      </c>
      <c r="W154" s="129">
        <f t="shared" si="43"/>
        <v>1.81</v>
      </c>
      <c r="X154" s="129">
        <f t="shared" si="43"/>
        <v>1.81</v>
      </c>
      <c r="Y154" s="129">
        <f t="shared" si="43"/>
        <v>1.81</v>
      </c>
      <c r="Z154" s="129">
        <f t="shared" si="43"/>
        <v>1.81</v>
      </c>
      <c r="AA154" s="129">
        <f t="shared" si="43"/>
        <v>1.81</v>
      </c>
      <c r="AB154" s="129">
        <f t="shared" si="43"/>
        <v>1.81</v>
      </c>
      <c r="AC154" s="129">
        <f t="shared" si="43"/>
        <v>1.81</v>
      </c>
      <c r="AD154" s="129">
        <f t="shared" si="43"/>
        <v>1.81</v>
      </c>
      <c r="AE154" s="129">
        <f t="shared" si="43"/>
        <v>1.81</v>
      </c>
      <c r="AF154" s="129">
        <f t="shared" si="43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159</v>
      </c>
      <c r="B155" s="128">
        <v>1.0900000000000001</v>
      </c>
      <c r="C155" s="129">
        <f t="shared" si="42"/>
        <v>1.0900000000000001</v>
      </c>
      <c r="D155" s="129">
        <f t="shared" si="42"/>
        <v>1.0900000000000001</v>
      </c>
      <c r="E155" s="129">
        <f t="shared" si="42"/>
        <v>1.0900000000000001</v>
      </c>
      <c r="F155" s="129">
        <f t="shared" si="42"/>
        <v>1.0900000000000001</v>
      </c>
      <c r="G155" s="129">
        <f t="shared" si="42"/>
        <v>1.0900000000000001</v>
      </c>
      <c r="H155" s="129">
        <f t="shared" si="42"/>
        <v>1.0900000000000001</v>
      </c>
      <c r="I155" s="129">
        <f t="shared" si="42"/>
        <v>1.0900000000000001</v>
      </c>
      <c r="J155" s="129">
        <f t="shared" si="42"/>
        <v>1.0900000000000001</v>
      </c>
      <c r="K155" s="129">
        <f t="shared" si="42"/>
        <v>1.0900000000000001</v>
      </c>
      <c r="L155" s="129">
        <f t="shared" si="42"/>
        <v>1.0900000000000001</v>
      </c>
      <c r="M155" s="129">
        <f t="shared" si="42"/>
        <v>1.0900000000000001</v>
      </c>
      <c r="N155" s="129">
        <f t="shared" si="42"/>
        <v>1.0900000000000001</v>
      </c>
      <c r="O155" s="129">
        <f t="shared" si="42"/>
        <v>1.0900000000000001</v>
      </c>
      <c r="P155" s="129">
        <f t="shared" si="42"/>
        <v>1.0900000000000001</v>
      </c>
      <c r="Q155" s="129">
        <f t="shared" si="42"/>
        <v>1.0900000000000001</v>
      </c>
      <c r="R155" s="129">
        <f t="shared" si="42"/>
        <v>1.0900000000000001</v>
      </c>
      <c r="S155" s="129">
        <f t="shared" si="43"/>
        <v>1.0900000000000001</v>
      </c>
      <c r="T155" s="129">
        <f t="shared" si="43"/>
        <v>1.0900000000000001</v>
      </c>
      <c r="U155" s="129">
        <f t="shared" si="43"/>
        <v>1.0900000000000001</v>
      </c>
      <c r="V155" s="129">
        <f t="shared" si="43"/>
        <v>1.0900000000000001</v>
      </c>
      <c r="W155" s="129">
        <f t="shared" si="43"/>
        <v>1.0900000000000001</v>
      </c>
      <c r="X155" s="129">
        <f t="shared" si="43"/>
        <v>1.0900000000000001</v>
      </c>
      <c r="Y155" s="129">
        <f t="shared" si="43"/>
        <v>1.0900000000000001</v>
      </c>
      <c r="Z155" s="129">
        <f t="shared" si="43"/>
        <v>1.0900000000000001</v>
      </c>
      <c r="AA155" s="129">
        <f t="shared" si="43"/>
        <v>1.0900000000000001</v>
      </c>
      <c r="AB155" s="129">
        <f t="shared" si="43"/>
        <v>1.0900000000000001</v>
      </c>
      <c r="AC155" s="129">
        <f t="shared" si="43"/>
        <v>1.0900000000000001</v>
      </c>
      <c r="AD155" s="129">
        <f t="shared" si="43"/>
        <v>1.0900000000000001</v>
      </c>
      <c r="AE155" s="129">
        <f t="shared" si="43"/>
        <v>1.0900000000000001</v>
      </c>
      <c r="AF155" s="129">
        <f t="shared" si="43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160</v>
      </c>
      <c r="B156" s="128">
        <v>1.58</v>
      </c>
      <c r="C156" s="129">
        <f t="shared" si="42"/>
        <v>1.58</v>
      </c>
      <c r="D156" s="129">
        <f t="shared" si="42"/>
        <v>1.58</v>
      </c>
      <c r="E156" s="129">
        <f t="shared" si="42"/>
        <v>1.58</v>
      </c>
      <c r="F156" s="129">
        <f t="shared" si="42"/>
        <v>1.58</v>
      </c>
      <c r="G156" s="129">
        <f t="shared" si="42"/>
        <v>1.58</v>
      </c>
      <c r="H156" s="129">
        <f t="shared" si="42"/>
        <v>1.58</v>
      </c>
      <c r="I156" s="129">
        <f t="shared" si="42"/>
        <v>1.58</v>
      </c>
      <c r="J156" s="129">
        <f t="shared" si="42"/>
        <v>1.58</v>
      </c>
      <c r="K156" s="129">
        <f t="shared" si="42"/>
        <v>1.58</v>
      </c>
      <c r="L156" s="129">
        <f t="shared" si="42"/>
        <v>1.58</v>
      </c>
      <c r="M156" s="129">
        <f t="shared" si="42"/>
        <v>1.58</v>
      </c>
      <c r="N156" s="129">
        <f t="shared" si="42"/>
        <v>1.58</v>
      </c>
      <c r="O156" s="129">
        <f t="shared" si="42"/>
        <v>1.58</v>
      </c>
      <c r="P156" s="129">
        <f t="shared" si="42"/>
        <v>1.58</v>
      </c>
      <c r="Q156" s="129">
        <f t="shared" si="42"/>
        <v>1.58</v>
      </c>
      <c r="R156" s="129">
        <f t="shared" si="42"/>
        <v>1.58</v>
      </c>
      <c r="S156" s="129">
        <f t="shared" si="43"/>
        <v>1.58</v>
      </c>
      <c r="T156" s="129">
        <f t="shared" si="43"/>
        <v>1.58</v>
      </c>
      <c r="U156" s="129">
        <f t="shared" si="43"/>
        <v>1.58</v>
      </c>
      <c r="V156" s="129">
        <f t="shared" si="43"/>
        <v>1.58</v>
      </c>
      <c r="W156" s="129">
        <f t="shared" si="43"/>
        <v>1.58</v>
      </c>
      <c r="X156" s="129">
        <f t="shared" si="43"/>
        <v>1.58</v>
      </c>
      <c r="Y156" s="129">
        <f t="shared" si="43"/>
        <v>1.58</v>
      </c>
      <c r="Z156" s="129">
        <f t="shared" si="43"/>
        <v>1.58</v>
      </c>
      <c r="AA156" s="129">
        <f t="shared" si="43"/>
        <v>1.58</v>
      </c>
      <c r="AB156" s="129">
        <f t="shared" si="43"/>
        <v>1.58</v>
      </c>
      <c r="AC156" s="129">
        <f t="shared" si="43"/>
        <v>1.58</v>
      </c>
      <c r="AD156" s="129">
        <f t="shared" si="43"/>
        <v>1.58</v>
      </c>
      <c r="AE156" s="129">
        <f t="shared" si="43"/>
        <v>1.58</v>
      </c>
      <c r="AF156" s="129">
        <f t="shared" si="43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161</v>
      </c>
      <c r="B157" s="128">
        <v>2</v>
      </c>
      <c r="C157" s="129">
        <f t="shared" si="42"/>
        <v>2</v>
      </c>
      <c r="D157" s="129">
        <f t="shared" si="42"/>
        <v>2</v>
      </c>
      <c r="E157" s="129">
        <f t="shared" si="42"/>
        <v>2</v>
      </c>
      <c r="F157" s="129">
        <f t="shared" si="42"/>
        <v>2</v>
      </c>
      <c r="G157" s="129">
        <f t="shared" si="42"/>
        <v>2</v>
      </c>
      <c r="H157" s="129">
        <f t="shared" si="42"/>
        <v>2</v>
      </c>
      <c r="I157" s="129">
        <f t="shared" si="42"/>
        <v>2</v>
      </c>
      <c r="J157" s="129">
        <f t="shared" si="42"/>
        <v>2</v>
      </c>
      <c r="K157" s="129">
        <f t="shared" si="42"/>
        <v>2</v>
      </c>
      <c r="L157" s="129">
        <f t="shared" si="42"/>
        <v>2</v>
      </c>
      <c r="M157" s="129">
        <f t="shared" si="42"/>
        <v>2</v>
      </c>
      <c r="N157" s="129">
        <f t="shared" si="42"/>
        <v>2</v>
      </c>
      <c r="O157" s="129">
        <f t="shared" si="42"/>
        <v>2</v>
      </c>
      <c r="P157" s="129">
        <f t="shared" si="42"/>
        <v>2</v>
      </c>
      <c r="Q157" s="129">
        <f t="shared" si="42"/>
        <v>2</v>
      </c>
      <c r="R157" s="129">
        <f t="shared" si="42"/>
        <v>2</v>
      </c>
      <c r="S157" s="129">
        <f t="shared" si="43"/>
        <v>2</v>
      </c>
      <c r="T157" s="129">
        <f t="shared" si="43"/>
        <v>2</v>
      </c>
      <c r="U157" s="129">
        <f t="shared" si="43"/>
        <v>2</v>
      </c>
      <c r="V157" s="129">
        <f t="shared" si="43"/>
        <v>2</v>
      </c>
      <c r="W157" s="129">
        <f t="shared" si="43"/>
        <v>2</v>
      </c>
      <c r="X157" s="129">
        <f t="shared" si="43"/>
        <v>2</v>
      </c>
      <c r="Y157" s="129">
        <f t="shared" si="43"/>
        <v>2</v>
      </c>
      <c r="Z157" s="129">
        <f t="shared" si="43"/>
        <v>2</v>
      </c>
      <c r="AA157" s="129">
        <f t="shared" si="43"/>
        <v>2</v>
      </c>
      <c r="AB157" s="129">
        <f t="shared" si="43"/>
        <v>2</v>
      </c>
      <c r="AC157" s="129">
        <f t="shared" si="43"/>
        <v>2</v>
      </c>
      <c r="AD157" s="129">
        <f t="shared" si="43"/>
        <v>2</v>
      </c>
      <c r="AE157" s="129">
        <f t="shared" si="43"/>
        <v>2</v>
      </c>
      <c r="AF157" s="129">
        <f t="shared" si="43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162</v>
      </c>
      <c r="B158" s="128">
        <v>0.47</v>
      </c>
      <c r="C158" s="129">
        <f t="shared" si="42"/>
        <v>0.47</v>
      </c>
      <c r="D158" s="129">
        <f t="shared" si="42"/>
        <v>0.47</v>
      </c>
      <c r="E158" s="129">
        <f t="shared" si="42"/>
        <v>0.47</v>
      </c>
      <c r="F158" s="129">
        <f t="shared" si="42"/>
        <v>0.47</v>
      </c>
      <c r="G158" s="129">
        <f t="shared" si="42"/>
        <v>0.47</v>
      </c>
      <c r="H158" s="129">
        <f t="shared" si="42"/>
        <v>0.47</v>
      </c>
      <c r="I158" s="129">
        <f t="shared" si="42"/>
        <v>0.47</v>
      </c>
      <c r="J158" s="129">
        <f t="shared" si="42"/>
        <v>0.47</v>
      </c>
      <c r="K158" s="129">
        <f t="shared" si="42"/>
        <v>0.47</v>
      </c>
      <c r="L158" s="129">
        <f t="shared" si="42"/>
        <v>0.47</v>
      </c>
      <c r="M158" s="129">
        <f t="shared" si="42"/>
        <v>0.47</v>
      </c>
      <c r="N158" s="129">
        <f t="shared" si="42"/>
        <v>0.47</v>
      </c>
      <c r="O158" s="129">
        <f t="shared" si="42"/>
        <v>0.47</v>
      </c>
      <c r="P158" s="129">
        <f t="shared" si="42"/>
        <v>0.47</v>
      </c>
      <c r="Q158" s="129">
        <f t="shared" si="42"/>
        <v>0.47</v>
      </c>
      <c r="R158" s="129">
        <f t="shared" si="42"/>
        <v>0.47</v>
      </c>
      <c r="S158" s="129">
        <f t="shared" si="43"/>
        <v>0.47</v>
      </c>
      <c r="T158" s="129">
        <f t="shared" si="43"/>
        <v>0.47</v>
      </c>
      <c r="U158" s="129">
        <f t="shared" si="43"/>
        <v>0.47</v>
      </c>
      <c r="V158" s="129">
        <f t="shared" si="43"/>
        <v>0.47</v>
      </c>
      <c r="W158" s="129">
        <f t="shared" si="43"/>
        <v>0.47</v>
      </c>
      <c r="X158" s="129">
        <f t="shared" si="43"/>
        <v>0.47</v>
      </c>
      <c r="Y158" s="129">
        <f t="shared" si="43"/>
        <v>0.47</v>
      </c>
      <c r="Z158" s="129">
        <f t="shared" si="43"/>
        <v>0.47</v>
      </c>
      <c r="AA158" s="129">
        <f t="shared" si="43"/>
        <v>0.47</v>
      </c>
      <c r="AB158" s="129">
        <f t="shared" si="43"/>
        <v>0.47</v>
      </c>
      <c r="AC158" s="129">
        <f t="shared" si="43"/>
        <v>0.47</v>
      </c>
      <c r="AD158" s="129">
        <f t="shared" si="43"/>
        <v>0.47</v>
      </c>
      <c r="AE158" s="129">
        <f t="shared" si="43"/>
        <v>0.47</v>
      </c>
      <c r="AF158" s="129">
        <f t="shared" si="43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163</v>
      </c>
      <c r="B159" s="128">
        <v>0</v>
      </c>
      <c r="C159" s="129">
        <f t="shared" si="42"/>
        <v>0</v>
      </c>
      <c r="D159" s="129">
        <f t="shared" si="42"/>
        <v>0</v>
      </c>
      <c r="E159" s="129">
        <f t="shared" si="42"/>
        <v>0</v>
      </c>
      <c r="F159" s="129">
        <f t="shared" si="42"/>
        <v>0</v>
      </c>
      <c r="G159" s="129">
        <f t="shared" si="42"/>
        <v>0</v>
      </c>
      <c r="H159" s="129">
        <f t="shared" si="42"/>
        <v>0</v>
      </c>
      <c r="I159" s="129">
        <f t="shared" si="42"/>
        <v>0</v>
      </c>
      <c r="J159" s="129">
        <f t="shared" si="42"/>
        <v>0</v>
      </c>
      <c r="K159" s="129">
        <f t="shared" si="42"/>
        <v>0</v>
      </c>
      <c r="L159" s="129">
        <f t="shared" si="42"/>
        <v>0</v>
      </c>
      <c r="M159" s="129">
        <f t="shared" si="42"/>
        <v>0</v>
      </c>
      <c r="N159" s="129">
        <f t="shared" si="42"/>
        <v>0</v>
      </c>
      <c r="O159" s="129">
        <f t="shared" si="42"/>
        <v>0</v>
      </c>
      <c r="P159" s="129">
        <f t="shared" si="42"/>
        <v>0</v>
      </c>
      <c r="Q159" s="129">
        <f t="shared" si="42"/>
        <v>0</v>
      </c>
      <c r="R159" s="129">
        <f t="shared" si="42"/>
        <v>0</v>
      </c>
      <c r="S159" s="129">
        <f t="shared" si="43"/>
        <v>0</v>
      </c>
      <c r="T159" s="129">
        <f t="shared" si="43"/>
        <v>0</v>
      </c>
      <c r="U159" s="129">
        <f t="shared" si="43"/>
        <v>0</v>
      </c>
      <c r="V159" s="129">
        <f t="shared" si="43"/>
        <v>0</v>
      </c>
      <c r="W159" s="129">
        <f t="shared" si="43"/>
        <v>0</v>
      </c>
      <c r="X159" s="129">
        <f t="shared" si="43"/>
        <v>0</v>
      </c>
      <c r="Y159" s="129">
        <f t="shared" si="43"/>
        <v>0</v>
      </c>
      <c r="Z159" s="129">
        <f t="shared" si="43"/>
        <v>0</v>
      </c>
      <c r="AA159" s="129">
        <f t="shared" si="43"/>
        <v>0</v>
      </c>
      <c r="AB159" s="129">
        <f t="shared" si="43"/>
        <v>0</v>
      </c>
      <c r="AC159" s="129">
        <f t="shared" si="43"/>
        <v>0</v>
      </c>
      <c r="AD159" s="129">
        <f t="shared" si="43"/>
        <v>0</v>
      </c>
      <c r="AE159" s="129">
        <f t="shared" si="43"/>
        <v>0</v>
      </c>
      <c r="AF159" s="129">
        <f t="shared" si="43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164</v>
      </c>
      <c r="B160" s="128">
        <v>0</v>
      </c>
      <c r="C160" s="129">
        <f t="shared" si="42"/>
        <v>0</v>
      </c>
      <c r="D160" s="129">
        <f t="shared" si="42"/>
        <v>0</v>
      </c>
      <c r="E160" s="129">
        <f t="shared" si="42"/>
        <v>0</v>
      </c>
      <c r="F160" s="129">
        <f t="shared" si="42"/>
        <v>0</v>
      </c>
      <c r="G160" s="129">
        <f t="shared" si="42"/>
        <v>0</v>
      </c>
      <c r="H160" s="129">
        <f t="shared" si="42"/>
        <v>0</v>
      </c>
      <c r="I160" s="129">
        <f t="shared" si="42"/>
        <v>0</v>
      </c>
      <c r="J160" s="129">
        <f t="shared" si="42"/>
        <v>0</v>
      </c>
      <c r="K160" s="129">
        <f t="shared" si="42"/>
        <v>0</v>
      </c>
      <c r="L160" s="129">
        <f t="shared" si="42"/>
        <v>0</v>
      </c>
      <c r="M160" s="129">
        <f t="shared" si="42"/>
        <v>0</v>
      </c>
      <c r="N160" s="129">
        <f t="shared" si="42"/>
        <v>0</v>
      </c>
      <c r="O160" s="129">
        <f t="shared" si="42"/>
        <v>0</v>
      </c>
      <c r="P160" s="129">
        <f t="shared" si="42"/>
        <v>0</v>
      </c>
      <c r="Q160" s="129">
        <f t="shared" si="42"/>
        <v>0</v>
      </c>
      <c r="R160" s="129">
        <f t="shared" si="43"/>
        <v>0</v>
      </c>
      <c r="S160" s="129">
        <f t="shared" si="43"/>
        <v>0</v>
      </c>
      <c r="T160" s="129">
        <f t="shared" si="43"/>
        <v>0</v>
      </c>
      <c r="U160" s="129">
        <f t="shared" si="43"/>
        <v>0</v>
      </c>
      <c r="V160" s="129">
        <f t="shared" si="43"/>
        <v>0</v>
      </c>
      <c r="W160" s="129">
        <f t="shared" si="43"/>
        <v>0</v>
      </c>
      <c r="X160" s="129">
        <f t="shared" si="43"/>
        <v>0</v>
      </c>
      <c r="Y160" s="129">
        <f t="shared" si="43"/>
        <v>0</v>
      </c>
      <c r="Z160" s="129">
        <f t="shared" si="43"/>
        <v>0</v>
      </c>
      <c r="AA160" s="129">
        <f t="shared" si="43"/>
        <v>0</v>
      </c>
      <c r="AB160" s="129">
        <f t="shared" si="43"/>
        <v>0</v>
      </c>
      <c r="AC160" s="129">
        <f t="shared" si="43"/>
        <v>0</v>
      </c>
      <c r="AD160" s="129">
        <f t="shared" si="43"/>
        <v>0</v>
      </c>
      <c r="AE160" s="129">
        <f t="shared" si="43"/>
        <v>0</v>
      </c>
      <c r="AF160" s="129">
        <f t="shared" si="43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165</v>
      </c>
      <c r="B161" s="128">
        <v>0.8</v>
      </c>
      <c r="C161" s="129">
        <f t="shared" si="42"/>
        <v>0.8</v>
      </c>
      <c r="D161" s="129">
        <f t="shared" si="42"/>
        <v>0.8</v>
      </c>
      <c r="E161" s="129">
        <f t="shared" si="42"/>
        <v>0.8</v>
      </c>
      <c r="F161" s="129">
        <f t="shared" si="42"/>
        <v>0.8</v>
      </c>
      <c r="G161" s="129">
        <f t="shared" si="42"/>
        <v>0.8</v>
      </c>
      <c r="H161" s="129">
        <f t="shared" si="42"/>
        <v>0.8</v>
      </c>
      <c r="I161" s="129">
        <f t="shared" si="42"/>
        <v>0.8</v>
      </c>
      <c r="J161" s="129">
        <f t="shared" si="42"/>
        <v>0.8</v>
      </c>
      <c r="K161" s="129">
        <f t="shared" si="42"/>
        <v>0.8</v>
      </c>
      <c r="L161" s="129">
        <f t="shared" si="42"/>
        <v>0.8</v>
      </c>
      <c r="M161" s="129">
        <f t="shared" si="42"/>
        <v>0.8</v>
      </c>
      <c r="N161" s="129">
        <f t="shared" si="42"/>
        <v>0.8</v>
      </c>
      <c r="O161" s="129">
        <f t="shared" si="42"/>
        <v>0.8</v>
      </c>
      <c r="P161" s="129">
        <f t="shared" si="42"/>
        <v>0.8</v>
      </c>
      <c r="Q161" s="129">
        <f t="shared" si="42"/>
        <v>0.8</v>
      </c>
      <c r="R161" s="129">
        <f t="shared" si="43"/>
        <v>0.8</v>
      </c>
      <c r="S161" s="129">
        <f t="shared" si="43"/>
        <v>0.8</v>
      </c>
      <c r="T161" s="129">
        <f t="shared" si="43"/>
        <v>0.8</v>
      </c>
      <c r="U161" s="129">
        <f t="shared" si="43"/>
        <v>0.8</v>
      </c>
      <c r="V161" s="129">
        <f t="shared" si="43"/>
        <v>0.8</v>
      </c>
      <c r="W161" s="129">
        <f t="shared" si="43"/>
        <v>0.8</v>
      </c>
      <c r="X161" s="129">
        <f t="shared" si="43"/>
        <v>0.8</v>
      </c>
      <c r="Y161" s="129">
        <f t="shared" si="43"/>
        <v>0.8</v>
      </c>
      <c r="Z161" s="129">
        <f t="shared" si="43"/>
        <v>0.8</v>
      </c>
      <c r="AA161" s="129">
        <f t="shared" si="43"/>
        <v>0.8</v>
      </c>
      <c r="AB161" s="129">
        <f t="shared" si="43"/>
        <v>0.8</v>
      </c>
      <c r="AC161" s="129">
        <f t="shared" si="43"/>
        <v>0.8</v>
      </c>
      <c r="AD161" s="129">
        <f t="shared" si="43"/>
        <v>0.8</v>
      </c>
      <c r="AE161" s="129">
        <f t="shared" si="43"/>
        <v>0.8</v>
      </c>
      <c r="AF161" s="129">
        <f t="shared" si="43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166</v>
      </c>
      <c r="B162" s="128">
        <v>1.5</v>
      </c>
      <c r="C162" s="129">
        <f t="shared" si="42"/>
        <v>1.5</v>
      </c>
      <c r="D162" s="129">
        <f t="shared" si="42"/>
        <v>1.5</v>
      </c>
      <c r="E162" s="129">
        <f t="shared" si="42"/>
        <v>1.5</v>
      </c>
      <c r="F162" s="129">
        <f t="shared" si="42"/>
        <v>1.5</v>
      </c>
      <c r="G162" s="129">
        <f t="shared" si="42"/>
        <v>1.5</v>
      </c>
      <c r="H162" s="129">
        <f t="shared" si="42"/>
        <v>1.5</v>
      </c>
      <c r="I162" s="129">
        <f t="shared" si="42"/>
        <v>1.5</v>
      </c>
      <c r="J162" s="129">
        <f t="shared" si="42"/>
        <v>1.5</v>
      </c>
      <c r="K162" s="129">
        <f t="shared" si="42"/>
        <v>1.5</v>
      </c>
      <c r="L162" s="129">
        <f t="shared" si="42"/>
        <v>1.5</v>
      </c>
      <c r="M162" s="129">
        <f t="shared" si="42"/>
        <v>1.5</v>
      </c>
      <c r="N162" s="129">
        <f t="shared" si="42"/>
        <v>1.5</v>
      </c>
      <c r="O162" s="129">
        <f t="shared" si="42"/>
        <v>1.5</v>
      </c>
      <c r="P162" s="129">
        <f t="shared" si="42"/>
        <v>1.5</v>
      </c>
      <c r="Q162" s="129">
        <f t="shared" si="42"/>
        <v>1.5</v>
      </c>
      <c r="R162" s="129">
        <f t="shared" si="43"/>
        <v>1.5</v>
      </c>
      <c r="S162" s="129">
        <f t="shared" si="43"/>
        <v>1.5</v>
      </c>
      <c r="T162" s="129">
        <f t="shared" si="43"/>
        <v>1.5</v>
      </c>
      <c r="U162" s="129">
        <f t="shared" si="43"/>
        <v>1.5</v>
      </c>
      <c r="V162" s="129">
        <f t="shared" si="43"/>
        <v>1.5</v>
      </c>
      <c r="W162" s="129">
        <f t="shared" si="43"/>
        <v>1.5</v>
      </c>
      <c r="X162" s="129">
        <f t="shared" si="43"/>
        <v>1.5</v>
      </c>
      <c r="Y162" s="129">
        <f t="shared" si="43"/>
        <v>1.5</v>
      </c>
      <c r="Z162" s="129">
        <f t="shared" si="43"/>
        <v>1.5</v>
      </c>
      <c r="AA162" s="129">
        <f t="shared" si="43"/>
        <v>1.5</v>
      </c>
      <c r="AB162" s="129">
        <f t="shared" si="43"/>
        <v>1.5</v>
      </c>
      <c r="AC162" s="129">
        <f t="shared" si="43"/>
        <v>1.5</v>
      </c>
      <c r="AD162" s="129">
        <f t="shared" si="43"/>
        <v>1.5</v>
      </c>
      <c r="AE162" s="129">
        <f t="shared" si="43"/>
        <v>1.5</v>
      </c>
      <c r="AF162" s="129">
        <f t="shared" si="43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167</v>
      </c>
      <c r="B163" s="128">
        <v>1</v>
      </c>
      <c r="C163" s="129">
        <f t="shared" si="42"/>
        <v>1</v>
      </c>
      <c r="D163" s="129">
        <f t="shared" si="42"/>
        <v>1</v>
      </c>
      <c r="E163" s="129">
        <f t="shared" si="42"/>
        <v>1</v>
      </c>
      <c r="F163" s="129">
        <f t="shared" si="42"/>
        <v>1</v>
      </c>
      <c r="G163" s="129">
        <f t="shared" si="42"/>
        <v>1</v>
      </c>
      <c r="H163" s="129">
        <f t="shared" si="42"/>
        <v>1</v>
      </c>
      <c r="I163" s="129">
        <f t="shared" si="42"/>
        <v>1</v>
      </c>
      <c r="J163" s="129">
        <f t="shared" si="42"/>
        <v>1</v>
      </c>
      <c r="K163" s="129">
        <f t="shared" si="42"/>
        <v>1</v>
      </c>
      <c r="L163" s="129">
        <f t="shared" si="42"/>
        <v>1</v>
      </c>
      <c r="M163" s="129">
        <f t="shared" si="42"/>
        <v>1</v>
      </c>
      <c r="N163" s="129">
        <f t="shared" si="42"/>
        <v>1</v>
      </c>
      <c r="O163" s="129">
        <f t="shared" si="42"/>
        <v>1</v>
      </c>
      <c r="P163" s="129">
        <f t="shared" si="42"/>
        <v>1</v>
      </c>
      <c r="Q163" s="129">
        <f t="shared" si="42"/>
        <v>1</v>
      </c>
      <c r="R163" s="129">
        <f t="shared" si="43"/>
        <v>1</v>
      </c>
      <c r="S163" s="129">
        <f t="shared" si="43"/>
        <v>1</v>
      </c>
      <c r="T163" s="129">
        <f t="shared" si="43"/>
        <v>1</v>
      </c>
      <c r="U163" s="129">
        <f t="shared" si="43"/>
        <v>1</v>
      </c>
      <c r="V163" s="129">
        <f t="shared" si="43"/>
        <v>1</v>
      </c>
      <c r="W163" s="129">
        <f t="shared" si="43"/>
        <v>1</v>
      </c>
      <c r="X163" s="129">
        <f t="shared" si="43"/>
        <v>1</v>
      </c>
      <c r="Y163" s="129">
        <f t="shared" si="43"/>
        <v>1</v>
      </c>
      <c r="Z163" s="129">
        <f t="shared" si="43"/>
        <v>1</v>
      </c>
      <c r="AA163" s="129">
        <f t="shared" si="43"/>
        <v>1</v>
      </c>
      <c r="AB163" s="129">
        <f t="shared" si="43"/>
        <v>1</v>
      </c>
      <c r="AC163" s="129">
        <f t="shared" si="43"/>
        <v>1</v>
      </c>
      <c r="AD163" s="129">
        <f t="shared" si="43"/>
        <v>1</v>
      </c>
      <c r="AE163" s="129">
        <f t="shared" si="43"/>
        <v>1</v>
      </c>
      <c r="AF163" s="129">
        <f t="shared" si="43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168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169</v>
      </c>
      <c r="B165" s="128">
        <v>1</v>
      </c>
      <c r="C165" s="129">
        <f t="shared" ref="C165:R172" si="44">B165</f>
        <v>1</v>
      </c>
      <c r="D165" s="129">
        <f t="shared" si="44"/>
        <v>1</v>
      </c>
      <c r="E165" s="129">
        <f t="shared" si="44"/>
        <v>1</v>
      </c>
      <c r="F165" s="129">
        <f t="shared" si="44"/>
        <v>1</v>
      </c>
      <c r="G165" s="129">
        <f t="shared" si="44"/>
        <v>1</v>
      </c>
      <c r="H165" s="129">
        <f t="shared" si="44"/>
        <v>1</v>
      </c>
      <c r="I165" s="129">
        <f t="shared" si="44"/>
        <v>1</v>
      </c>
      <c r="J165" s="129">
        <f t="shared" si="44"/>
        <v>1</v>
      </c>
      <c r="K165" s="129">
        <f t="shared" si="44"/>
        <v>1</v>
      </c>
      <c r="L165" s="129">
        <f t="shared" si="44"/>
        <v>1</v>
      </c>
      <c r="M165" s="129">
        <f t="shared" si="44"/>
        <v>1</v>
      </c>
      <c r="N165" s="129">
        <f t="shared" si="44"/>
        <v>1</v>
      </c>
      <c r="O165" s="129">
        <f t="shared" si="44"/>
        <v>1</v>
      </c>
      <c r="P165" s="129">
        <f t="shared" si="44"/>
        <v>1</v>
      </c>
      <c r="Q165" s="129">
        <f t="shared" si="44"/>
        <v>1</v>
      </c>
      <c r="R165" s="129">
        <f t="shared" si="44"/>
        <v>1</v>
      </c>
      <c r="S165" s="129">
        <f t="shared" ref="R165:AF172" si="45">R165</f>
        <v>1</v>
      </c>
      <c r="T165" s="129">
        <f t="shared" si="45"/>
        <v>1</v>
      </c>
      <c r="U165" s="129">
        <f t="shared" si="45"/>
        <v>1</v>
      </c>
      <c r="V165" s="129">
        <f t="shared" si="45"/>
        <v>1</v>
      </c>
      <c r="W165" s="129">
        <f t="shared" si="45"/>
        <v>1</v>
      </c>
      <c r="X165" s="129">
        <f t="shared" si="45"/>
        <v>1</v>
      </c>
      <c r="Y165" s="129">
        <f t="shared" si="45"/>
        <v>1</v>
      </c>
      <c r="Z165" s="129">
        <f t="shared" si="45"/>
        <v>1</v>
      </c>
      <c r="AA165" s="129">
        <f t="shared" si="45"/>
        <v>1</v>
      </c>
      <c r="AB165" s="129">
        <f t="shared" si="45"/>
        <v>1</v>
      </c>
      <c r="AC165" s="129">
        <f t="shared" si="45"/>
        <v>1</v>
      </c>
      <c r="AD165" s="129">
        <f t="shared" si="45"/>
        <v>1</v>
      </c>
      <c r="AE165" s="129">
        <f t="shared" si="45"/>
        <v>1</v>
      </c>
      <c r="AF165" s="129">
        <f t="shared" si="45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170</v>
      </c>
      <c r="B166" s="128">
        <v>0.42</v>
      </c>
      <c r="C166" s="129">
        <f t="shared" si="44"/>
        <v>0.42</v>
      </c>
      <c r="D166" s="129">
        <f t="shared" si="44"/>
        <v>0.42</v>
      </c>
      <c r="E166" s="129">
        <f t="shared" si="44"/>
        <v>0.42</v>
      </c>
      <c r="F166" s="129">
        <f t="shared" si="44"/>
        <v>0.42</v>
      </c>
      <c r="G166" s="129">
        <f t="shared" si="44"/>
        <v>0.42</v>
      </c>
      <c r="H166" s="129">
        <f t="shared" si="44"/>
        <v>0.42</v>
      </c>
      <c r="I166" s="129">
        <f t="shared" si="44"/>
        <v>0.42</v>
      </c>
      <c r="J166" s="129">
        <f t="shared" si="44"/>
        <v>0.42</v>
      </c>
      <c r="K166" s="129">
        <f t="shared" si="44"/>
        <v>0.42</v>
      </c>
      <c r="L166" s="129">
        <f t="shared" si="44"/>
        <v>0.42</v>
      </c>
      <c r="M166" s="129">
        <f t="shared" si="44"/>
        <v>0.42</v>
      </c>
      <c r="N166" s="129">
        <f t="shared" si="44"/>
        <v>0.42</v>
      </c>
      <c r="O166" s="129">
        <f t="shared" si="44"/>
        <v>0.42</v>
      </c>
      <c r="P166" s="129">
        <f t="shared" si="44"/>
        <v>0.42</v>
      </c>
      <c r="Q166" s="129">
        <f t="shared" si="44"/>
        <v>0.42</v>
      </c>
      <c r="R166" s="129">
        <f t="shared" si="45"/>
        <v>0.42</v>
      </c>
      <c r="S166" s="129">
        <f t="shared" si="45"/>
        <v>0.42</v>
      </c>
      <c r="T166" s="129">
        <f t="shared" si="45"/>
        <v>0.42</v>
      </c>
      <c r="U166" s="129">
        <f t="shared" si="45"/>
        <v>0.42</v>
      </c>
      <c r="V166" s="129">
        <f t="shared" si="45"/>
        <v>0.42</v>
      </c>
      <c r="W166" s="129">
        <f t="shared" si="45"/>
        <v>0.42</v>
      </c>
      <c r="X166" s="129">
        <f t="shared" si="45"/>
        <v>0.42</v>
      </c>
      <c r="Y166" s="129">
        <f t="shared" si="45"/>
        <v>0.42</v>
      </c>
      <c r="Z166" s="129">
        <f t="shared" si="45"/>
        <v>0.42</v>
      </c>
      <c r="AA166" s="129">
        <f t="shared" si="45"/>
        <v>0.42</v>
      </c>
      <c r="AB166" s="129">
        <f t="shared" si="45"/>
        <v>0.42</v>
      </c>
      <c r="AC166" s="129">
        <f t="shared" si="45"/>
        <v>0.42</v>
      </c>
      <c r="AD166" s="129">
        <f t="shared" si="45"/>
        <v>0.42</v>
      </c>
      <c r="AE166" s="129">
        <f t="shared" si="45"/>
        <v>0.42</v>
      </c>
      <c r="AF166" s="129">
        <f t="shared" si="45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171</v>
      </c>
      <c r="B167" s="128">
        <v>0.46</v>
      </c>
      <c r="C167" s="129">
        <f t="shared" si="44"/>
        <v>0.46</v>
      </c>
      <c r="D167" s="129">
        <f t="shared" si="44"/>
        <v>0.46</v>
      </c>
      <c r="E167" s="129">
        <f t="shared" si="44"/>
        <v>0.46</v>
      </c>
      <c r="F167" s="129">
        <f t="shared" si="44"/>
        <v>0.46</v>
      </c>
      <c r="G167" s="129">
        <f t="shared" si="44"/>
        <v>0.46</v>
      </c>
      <c r="H167" s="129">
        <f t="shared" si="44"/>
        <v>0.46</v>
      </c>
      <c r="I167" s="129">
        <f t="shared" si="44"/>
        <v>0.46</v>
      </c>
      <c r="J167" s="129">
        <f t="shared" si="44"/>
        <v>0.46</v>
      </c>
      <c r="K167" s="129">
        <f t="shared" si="44"/>
        <v>0.46</v>
      </c>
      <c r="L167" s="129">
        <f t="shared" si="44"/>
        <v>0.46</v>
      </c>
      <c r="M167" s="129">
        <f t="shared" si="44"/>
        <v>0.46</v>
      </c>
      <c r="N167" s="129">
        <f t="shared" si="44"/>
        <v>0.46</v>
      </c>
      <c r="O167" s="129">
        <f t="shared" si="44"/>
        <v>0.46</v>
      </c>
      <c r="P167" s="129">
        <f t="shared" si="44"/>
        <v>0.46</v>
      </c>
      <c r="Q167" s="129">
        <f t="shared" si="44"/>
        <v>0.46</v>
      </c>
      <c r="R167" s="129">
        <f t="shared" si="45"/>
        <v>0.46</v>
      </c>
      <c r="S167" s="129">
        <f t="shared" si="45"/>
        <v>0.46</v>
      </c>
      <c r="T167" s="129">
        <f t="shared" si="45"/>
        <v>0.46</v>
      </c>
      <c r="U167" s="129">
        <f t="shared" si="45"/>
        <v>0.46</v>
      </c>
      <c r="V167" s="129">
        <f t="shared" si="45"/>
        <v>0.46</v>
      </c>
      <c r="W167" s="129">
        <f t="shared" si="45"/>
        <v>0.46</v>
      </c>
      <c r="X167" s="129">
        <f t="shared" si="45"/>
        <v>0.46</v>
      </c>
      <c r="Y167" s="129">
        <f t="shared" si="45"/>
        <v>0.46</v>
      </c>
      <c r="Z167" s="129">
        <f t="shared" si="45"/>
        <v>0.46</v>
      </c>
      <c r="AA167" s="129">
        <f t="shared" si="45"/>
        <v>0.46</v>
      </c>
      <c r="AB167" s="129">
        <f t="shared" si="45"/>
        <v>0.46</v>
      </c>
      <c r="AC167" s="129">
        <f t="shared" si="45"/>
        <v>0.46</v>
      </c>
      <c r="AD167" s="129">
        <f t="shared" si="45"/>
        <v>0.46</v>
      </c>
      <c r="AE167" s="129">
        <f t="shared" si="45"/>
        <v>0.46</v>
      </c>
      <c r="AF167" s="129">
        <f t="shared" si="45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172</v>
      </c>
      <c r="B168" s="128">
        <v>0.85</v>
      </c>
      <c r="C168" s="129">
        <f t="shared" si="44"/>
        <v>0.85</v>
      </c>
      <c r="D168" s="129">
        <f t="shared" si="44"/>
        <v>0.85</v>
      </c>
      <c r="E168" s="129">
        <f t="shared" si="44"/>
        <v>0.85</v>
      </c>
      <c r="F168" s="129">
        <f t="shared" si="44"/>
        <v>0.85</v>
      </c>
      <c r="G168" s="129">
        <f t="shared" si="44"/>
        <v>0.85</v>
      </c>
      <c r="H168" s="129">
        <f t="shared" si="44"/>
        <v>0.85</v>
      </c>
      <c r="I168" s="129">
        <f t="shared" si="44"/>
        <v>0.85</v>
      </c>
      <c r="J168" s="129">
        <f t="shared" si="44"/>
        <v>0.85</v>
      </c>
      <c r="K168" s="129">
        <f t="shared" si="44"/>
        <v>0.85</v>
      </c>
      <c r="L168" s="129">
        <f t="shared" si="44"/>
        <v>0.85</v>
      </c>
      <c r="M168" s="129">
        <f t="shared" si="44"/>
        <v>0.85</v>
      </c>
      <c r="N168" s="129">
        <f t="shared" si="44"/>
        <v>0.85</v>
      </c>
      <c r="O168" s="129">
        <f t="shared" si="44"/>
        <v>0.85</v>
      </c>
      <c r="P168" s="129">
        <f t="shared" si="44"/>
        <v>0.85</v>
      </c>
      <c r="Q168" s="129">
        <f t="shared" si="44"/>
        <v>0.85</v>
      </c>
      <c r="R168" s="129">
        <f t="shared" si="45"/>
        <v>0.85</v>
      </c>
      <c r="S168" s="129">
        <f t="shared" si="45"/>
        <v>0.85</v>
      </c>
      <c r="T168" s="129">
        <f t="shared" si="45"/>
        <v>0.85</v>
      </c>
      <c r="U168" s="129">
        <f t="shared" si="45"/>
        <v>0.85</v>
      </c>
      <c r="V168" s="129">
        <f t="shared" si="45"/>
        <v>0.85</v>
      </c>
      <c r="W168" s="129">
        <f t="shared" si="45"/>
        <v>0.85</v>
      </c>
      <c r="X168" s="129">
        <f t="shared" si="45"/>
        <v>0.85</v>
      </c>
      <c r="Y168" s="129">
        <f t="shared" si="45"/>
        <v>0.85</v>
      </c>
      <c r="Z168" s="129">
        <f t="shared" si="45"/>
        <v>0.85</v>
      </c>
      <c r="AA168" s="129">
        <f t="shared" si="45"/>
        <v>0.85</v>
      </c>
      <c r="AB168" s="129">
        <f t="shared" si="45"/>
        <v>0.85</v>
      </c>
      <c r="AC168" s="129">
        <f t="shared" si="45"/>
        <v>0.85</v>
      </c>
      <c r="AD168" s="129">
        <f t="shared" si="45"/>
        <v>0.85</v>
      </c>
      <c r="AE168" s="129">
        <f t="shared" si="45"/>
        <v>0.85</v>
      </c>
      <c r="AF168" s="129">
        <f t="shared" si="45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173</v>
      </c>
      <c r="B169" s="128">
        <v>0.9</v>
      </c>
      <c r="C169" s="129">
        <f t="shared" si="44"/>
        <v>0.9</v>
      </c>
      <c r="D169" s="129">
        <f t="shared" si="44"/>
        <v>0.9</v>
      </c>
      <c r="E169" s="129">
        <f t="shared" si="44"/>
        <v>0.9</v>
      </c>
      <c r="F169" s="129">
        <f t="shared" si="44"/>
        <v>0.9</v>
      </c>
      <c r="G169" s="129">
        <f t="shared" si="44"/>
        <v>0.9</v>
      </c>
      <c r="H169" s="129">
        <f t="shared" si="44"/>
        <v>0.9</v>
      </c>
      <c r="I169" s="129">
        <f t="shared" si="44"/>
        <v>0.9</v>
      </c>
      <c r="J169" s="129">
        <f t="shared" si="44"/>
        <v>0.9</v>
      </c>
      <c r="K169" s="129">
        <f t="shared" si="44"/>
        <v>0.9</v>
      </c>
      <c r="L169" s="129">
        <f t="shared" si="44"/>
        <v>0.9</v>
      </c>
      <c r="M169" s="129">
        <f t="shared" si="44"/>
        <v>0.9</v>
      </c>
      <c r="N169" s="129">
        <f t="shared" si="44"/>
        <v>0.9</v>
      </c>
      <c r="O169" s="129">
        <f t="shared" si="44"/>
        <v>0.9</v>
      </c>
      <c r="P169" s="129">
        <f t="shared" si="44"/>
        <v>0.9</v>
      </c>
      <c r="Q169" s="129">
        <f t="shared" si="44"/>
        <v>0.9</v>
      </c>
      <c r="R169" s="129">
        <f t="shared" si="45"/>
        <v>0.9</v>
      </c>
      <c r="S169" s="129">
        <f t="shared" si="45"/>
        <v>0.9</v>
      </c>
      <c r="T169" s="129">
        <f t="shared" si="45"/>
        <v>0.9</v>
      </c>
      <c r="U169" s="129">
        <f t="shared" si="45"/>
        <v>0.9</v>
      </c>
      <c r="V169" s="129">
        <f t="shared" si="45"/>
        <v>0.9</v>
      </c>
      <c r="W169" s="129">
        <f t="shared" si="45"/>
        <v>0.9</v>
      </c>
      <c r="X169" s="129">
        <f t="shared" si="45"/>
        <v>0.9</v>
      </c>
      <c r="Y169" s="129">
        <f t="shared" si="45"/>
        <v>0.9</v>
      </c>
      <c r="Z169" s="129">
        <f t="shared" si="45"/>
        <v>0.9</v>
      </c>
      <c r="AA169" s="129">
        <f t="shared" si="45"/>
        <v>0.9</v>
      </c>
      <c r="AB169" s="129">
        <f t="shared" si="45"/>
        <v>0.9</v>
      </c>
      <c r="AC169" s="129">
        <f t="shared" si="45"/>
        <v>0.9</v>
      </c>
      <c r="AD169" s="129">
        <f t="shared" si="45"/>
        <v>0.9</v>
      </c>
      <c r="AE169" s="129">
        <f t="shared" si="45"/>
        <v>0.9</v>
      </c>
      <c r="AF169" s="129">
        <f t="shared" si="45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174</v>
      </c>
      <c r="B170" s="128">
        <v>0.44</v>
      </c>
      <c r="C170" s="129">
        <f t="shared" si="44"/>
        <v>0.44</v>
      </c>
      <c r="D170" s="129">
        <f t="shared" si="44"/>
        <v>0.44</v>
      </c>
      <c r="E170" s="129">
        <f t="shared" si="44"/>
        <v>0.44</v>
      </c>
      <c r="F170" s="129">
        <f t="shared" si="44"/>
        <v>0.44</v>
      </c>
      <c r="G170" s="129">
        <f t="shared" si="44"/>
        <v>0.44</v>
      </c>
      <c r="H170" s="129">
        <f t="shared" si="44"/>
        <v>0.44</v>
      </c>
      <c r="I170" s="129">
        <f t="shared" si="44"/>
        <v>0.44</v>
      </c>
      <c r="J170" s="129">
        <f t="shared" si="44"/>
        <v>0.44</v>
      </c>
      <c r="K170" s="129">
        <f t="shared" si="44"/>
        <v>0.44</v>
      </c>
      <c r="L170" s="129">
        <f t="shared" si="44"/>
        <v>0.44</v>
      </c>
      <c r="M170" s="129">
        <f t="shared" si="44"/>
        <v>0.44</v>
      </c>
      <c r="N170" s="129">
        <f t="shared" si="44"/>
        <v>0.44</v>
      </c>
      <c r="O170" s="129">
        <f t="shared" si="44"/>
        <v>0.44</v>
      </c>
      <c r="P170" s="129">
        <f t="shared" si="44"/>
        <v>0.44</v>
      </c>
      <c r="Q170" s="129">
        <f t="shared" si="44"/>
        <v>0.44</v>
      </c>
      <c r="R170" s="129">
        <f t="shared" si="45"/>
        <v>0.44</v>
      </c>
      <c r="S170" s="129">
        <f t="shared" si="45"/>
        <v>0.44</v>
      </c>
      <c r="T170" s="129">
        <f t="shared" si="45"/>
        <v>0.44</v>
      </c>
      <c r="U170" s="129">
        <f t="shared" si="45"/>
        <v>0.44</v>
      </c>
      <c r="V170" s="129">
        <f t="shared" si="45"/>
        <v>0.44</v>
      </c>
      <c r="W170" s="129">
        <f t="shared" si="45"/>
        <v>0.44</v>
      </c>
      <c r="X170" s="129">
        <f t="shared" si="45"/>
        <v>0.44</v>
      </c>
      <c r="Y170" s="129">
        <f t="shared" si="45"/>
        <v>0.44</v>
      </c>
      <c r="Z170" s="129">
        <f t="shared" si="45"/>
        <v>0.44</v>
      </c>
      <c r="AA170" s="129">
        <f t="shared" si="45"/>
        <v>0.44</v>
      </c>
      <c r="AB170" s="129">
        <f t="shared" si="45"/>
        <v>0.44</v>
      </c>
      <c r="AC170" s="129">
        <f t="shared" si="45"/>
        <v>0.44</v>
      </c>
      <c r="AD170" s="129">
        <f t="shared" si="45"/>
        <v>0.44</v>
      </c>
      <c r="AE170" s="129">
        <f t="shared" si="45"/>
        <v>0.44</v>
      </c>
      <c r="AF170" s="129">
        <f t="shared" si="45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175</v>
      </c>
      <c r="B171" s="128">
        <v>2.1</v>
      </c>
      <c r="C171" s="129">
        <f t="shared" si="44"/>
        <v>2.1</v>
      </c>
      <c r="D171" s="129">
        <f t="shared" si="44"/>
        <v>2.1</v>
      </c>
      <c r="E171" s="129">
        <f t="shared" si="44"/>
        <v>2.1</v>
      </c>
      <c r="F171" s="129">
        <f t="shared" si="44"/>
        <v>2.1</v>
      </c>
      <c r="G171" s="129">
        <f t="shared" si="44"/>
        <v>2.1</v>
      </c>
      <c r="H171" s="129">
        <f t="shared" si="44"/>
        <v>2.1</v>
      </c>
      <c r="I171" s="129">
        <f t="shared" si="44"/>
        <v>2.1</v>
      </c>
      <c r="J171" s="129">
        <f t="shared" si="44"/>
        <v>2.1</v>
      </c>
      <c r="K171" s="129">
        <f t="shared" si="44"/>
        <v>2.1</v>
      </c>
      <c r="L171" s="129">
        <f t="shared" si="44"/>
        <v>2.1</v>
      </c>
      <c r="M171" s="129">
        <f t="shared" si="44"/>
        <v>2.1</v>
      </c>
      <c r="N171" s="129">
        <f t="shared" si="44"/>
        <v>2.1</v>
      </c>
      <c r="O171" s="129">
        <f t="shared" si="44"/>
        <v>2.1</v>
      </c>
      <c r="P171" s="129">
        <f t="shared" si="44"/>
        <v>2.1</v>
      </c>
      <c r="Q171" s="129">
        <f t="shared" si="44"/>
        <v>2.1</v>
      </c>
      <c r="R171" s="129">
        <f t="shared" si="45"/>
        <v>2.1</v>
      </c>
      <c r="S171" s="129">
        <f t="shared" si="45"/>
        <v>2.1</v>
      </c>
      <c r="T171" s="129">
        <f t="shared" si="45"/>
        <v>2.1</v>
      </c>
      <c r="U171" s="129">
        <f t="shared" si="45"/>
        <v>2.1</v>
      </c>
      <c r="V171" s="129">
        <f t="shared" si="45"/>
        <v>2.1</v>
      </c>
      <c r="W171" s="129">
        <f t="shared" si="45"/>
        <v>2.1</v>
      </c>
      <c r="X171" s="129">
        <f t="shared" si="45"/>
        <v>2.1</v>
      </c>
      <c r="Y171" s="129">
        <f t="shared" si="45"/>
        <v>2.1</v>
      </c>
      <c r="Z171" s="129">
        <f t="shared" si="45"/>
        <v>2.1</v>
      </c>
      <c r="AA171" s="129">
        <f t="shared" si="45"/>
        <v>2.1</v>
      </c>
      <c r="AB171" s="129">
        <f t="shared" si="45"/>
        <v>2.1</v>
      </c>
      <c r="AC171" s="129">
        <f t="shared" si="45"/>
        <v>2.1</v>
      </c>
      <c r="AD171" s="129">
        <f t="shared" si="45"/>
        <v>2.1</v>
      </c>
      <c r="AE171" s="129">
        <f t="shared" si="45"/>
        <v>2.1</v>
      </c>
      <c r="AF171" s="129">
        <f t="shared" si="45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176</v>
      </c>
      <c r="B172" s="128">
        <v>0.9</v>
      </c>
      <c r="C172" s="129">
        <f t="shared" si="44"/>
        <v>0.9</v>
      </c>
      <c r="D172" s="129">
        <f t="shared" si="44"/>
        <v>0.9</v>
      </c>
      <c r="E172" s="129">
        <f t="shared" si="44"/>
        <v>0.9</v>
      </c>
      <c r="F172" s="129">
        <f t="shared" si="44"/>
        <v>0.9</v>
      </c>
      <c r="G172" s="129">
        <f t="shared" si="44"/>
        <v>0.9</v>
      </c>
      <c r="H172" s="129">
        <f t="shared" si="44"/>
        <v>0.9</v>
      </c>
      <c r="I172" s="129">
        <f t="shared" si="44"/>
        <v>0.9</v>
      </c>
      <c r="J172" s="129">
        <f t="shared" si="44"/>
        <v>0.9</v>
      </c>
      <c r="K172" s="129">
        <f t="shared" si="44"/>
        <v>0.9</v>
      </c>
      <c r="L172" s="129">
        <f t="shared" si="44"/>
        <v>0.9</v>
      </c>
      <c r="M172" s="129">
        <f t="shared" si="44"/>
        <v>0.9</v>
      </c>
      <c r="N172" s="129">
        <f t="shared" si="44"/>
        <v>0.9</v>
      </c>
      <c r="O172" s="129">
        <f t="shared" si="44"/>
        <v>0.9</v>
      </c>
      <c r="P172" s="129">
        <f t="shared" si="44"/>
        <v>0.9</v>
      </c>
      <c r="Q172" s="129">
        <f t="shared" si="44"/>
        <v>0.9</v>
      </c>
      <c r="R172" s="129">
        <f t="shared" si="45"/>
        <v>0.9</v>
      </c>
      <c r="S172" s="129">
        <f t="shared" si="45"/>
        <v>0.9</v>
      </c>
      <c r="T172" s="129">
        <f t="shared" si="45"/>
        <v>0.9</v>
      </c>
      <c r="U172" s="129">
        <f t="shared" si="45"/>
        <v>0.9</v>
      </c>
      <c r="V172" s="129">
        <f t="shared" si="45"/>
        <v>0.9</v>
      </c>
      <c r="W172" s="129">
        <f t="shared" si="45"/>
        <v>0.9</v>
      </c>
      <c r="X172" s="129">
        <f t="shared" si="45"/>
        <v>0.9</v>
      </c>
      <c r="Y172" s="129">
        <f t="shared" si="45"/>
        <v>0.9</v>
      </c>
      <c r="Z172" s="129">
        <f t="shared" si="45"/>
        <v>0.9</v>
      </c>
      <c r="AA172" s="129">
        <f t="shared" si="45"/>
        <v>0.9</v>
      </c>
      <c r="AB172" s="129">
        <f t="shared" si="45"/>
        <v>0.9</v>
      </c>
      <c r="AC172" s="129">
        <f t="shared" si="45"/>
        <v>0.9</v>
      </c>
      <c r="AD172" s="129">
        <f t="shared" si="45"/>
        <v>0.9</v>
      </c>
      <c r="AE172" s="129">
        <f t="shared" si="45"/>
        <v>0.9</v>
      </c>
      <c r="AF172" s="129">
        <f t="shared" si="45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177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178</v>
      </c>
      <c r="B174" s="128">
        <v>0.57999999999999996</v>
      </c>
      <c r="C174" s="129">
        <f t="shared" ref="C174:R186" si="46">B174</f>
        <v>0.57999999999999996</v>
      </c>
      <c r="D174" s="129">
        <f t="shared" si="46"/>
        <v>0.57999999999999996</v>
      </c>
      <c r="E174" s="129">
        <f t="shared" si="46"/>
        <v>0.57999999999999996</v>
      </c>
      <c r="F174" s="129">
        <f t="shared" si="46"/>
        <v>0.57999999999999996</v>
      </c>
      <c r="G174" s="129">
        <f t="shared" si="46"/>
        <v>0.57999999999999996</v>
      </c>
      <c r="H174" s="129">
        <f t="shared" si="46"/>
        <v>0.57999999999999996</v>
      </c>
      <c r="I174" s="129">
        <f t="shared" si="46"/>
        <v>0.57999999999999996</v>
      </c>
      <c r="J174" s="129">
        <f t="shared" si="46"/>
        <v>0.57999999999999996</v>
      </c>
      <c r="K174" s="129">
        <f t="shared" si="46"/>
        <v>0.57999999999999996</v>
      </c>
      <c r="L174" s="129">
        <f t="shared" si="46"/>
        <v>0.57999999999999996</v>
      </c>
      <c r="M174" s="129">
        <f t="shared" si="46"/>
        <v>0.57999999999999996</v>
      </c>
      <c r="N174" s="129">
        <f t="shared" si="46"/>
        <v>0.57999999999999996</v>
      </c>
      <c r="O174" s="129">
        <f t="shared" si="46"/>
        <v>0.57999999999999996</v>
      </c>
      <c r="P174" s="129">
        <f t="shared" si="46"/>
        <v>0.57999999999999996</v>
      </c>
      <c r="Q174" s="129">
        <f t="shared" si="46"/>
        <v>0.57999999999999996</v>
      </c>
      <c r="R174" s="129">
        <f t="shared" si="46"/>
        <v>0.57999999999999996</v>
      </c>
      <c r="S174" s="129">
        <f t="shared" ref="R174:AF186" si="47">R174</f>
        <v>0.57999999999999996</v>
      </c>
      <c r="T174" s="129">
        <f t="shared" si="47"/>
        <v>0.57999999999999996</v>
      </c>
      <c r="U174" s="129">
        <f t="shared" si="47"/>
        <v>0.57999999999999996</v>
      </c>
      <c r="V174" s="129">
        <f t="shared" si="47"/>
        <v>0.57999999999999996</v>
      </c>
      <c r="W174" s="129">
        <f t="shared" si="47"/>
        <v>0.57999999999999996</v>
      </c>
      <c r="X174" s="129">
        <f t="shared" si="47"/>
        <v>0.57999999999999996</v>
      </c>
      <c r="Y174" s="129">
        <f t="shared" si="47"/>
        <v>0.57999999999999996</v>
      </c>
      <c r="Z174" s="129">
        <f t="shared" si="47"/>
        <v>0.57999999999999996</v>
      </c>
      <c r="AA174" s="129">
        <f t="shared" si="47"/>
        <v>0.57999999999999996</v>
      </c>
      <c r="AB174" s="129">
        <f t="shared" si="47"/>
        <v>0.57999999999999996</v>
      </c>
      <c r="AC174" s="129">
        <f t="shared" si="47"/>
        <v>0.57999999999999996</v>
      </c>
      <c r="AD174" s="129">
        <f t="shared" si="47"/>
        <v>0.57999999999999996</v>
      </c>
      <c r="AE174" s="129">
        <f t="shared" si="47"/>
        <v>0.57999999999999996</v>
      </c>
      <c r="AF174" s="129">
        <f t="shared" si="47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179</v>
      </c>
      <c r="B175" s="128">
        <v>0.8</v>
      </c>
      <c r="C175" s="129">
        <f t="shared" si="46"/>
        <v>0.8</v>
      </c>
      <c r="D175" s="129">
        <f t="shared" si="46"/>
        <v>0.8</v>
      </c>
      <c r="E175" s="129">
        <f t="shared" si="46"/>
        <v>0.8</v>
      </c>
      <c r="F175" s="129">
        <f t="shared" si="46"/>
        <v>0.8</v>
      </c>
      <c r="G175" s="129">
        <f t="shared" si="46"/>
        <v>0.8</v>
      </c>
      <c r="H175" s="129">
        <f t="shared" si="46"/>
        <v>0.8</v>
      </c>
      <c r="I175" s="129">
        <f t="shared" si="46"/>
        <v>0.8</v>
      </c>
      <c r="J175" s="129">
        <f t="shared" si="46"/>
        <v>0.8</v>
      </c>
      <c r="K175" s="129">
        <f t="shared" si="46"/>
        <v>0.8</v>
      </c>
      <c r="L175" s="129">
        <f t="shared" si="46"/>
        <v>0.8</v>
      </c>
      <c r="M175" s="129">
        <f t="shared" si="46"/>
        <v>0.8</v>
      </c>
      <c r="N175" s="129">
        <f t="shared" si="46"/>
        <v>0.8</v>
      </c>
      <c r="O175" s="129">
        <f t="shared" si="46"/>
        <v>0.8</v>
      </c>
      <c r="P175" s="129">
        <f t="shared" si="46"/>
        <v>0.8</v>
      </c>
      <c r="Q175" s="129">
        <f t="shared" si="46"/>
        <v>0.8</v>
      </c>
      <c r="R175" s="129">
        <f t="shared" si="46"/>
        <v>0.8</v>
      </c>
      <c r="S175" s="129">
        <f t="shared" si="47"/>
        <v>0.8</v>
      </c>
      <c r="T175" s="129">
        <f t="shared" si="47"/>
        <v>0.8</v>
      </c>
      <c r="U175" s="129">
        <f t="shared" si="47"/>
        <v>0.8</v>
      </c>
      <c r="V175" s="129">
        <f t="shared" si="47"/>
        <v>0.8</v>
      </c>
      <c r="W175" s="129">
        <f t="shared" si="47"/>
        <v>0.8</v>
      </c>
      <c r="X175" s="129">
        <f t="shared" si="47"/>
        <v>0.8</v>
      </c>
      <c r="Y175" s="129">
        <f t="shared" si="47"/>
        <v>0.8</v>
      </c>
      <c r="Z175" s="129">
        <f t="shared" si="47"/>
        <v>0.8</v>
      </c>
      <c r="AA175" s="129">
        <f t="shared" si="47"/>
        <v>0.8</v>
      </c>
      <c r="AB175" s="129">
        <f t="shared" si="47"/>
        <v>0.8</v>
      </c>
      <c r="AC175" s="129">
        <f t="shared" si="47"/>
        <v>0.8</v>
      </c>
      <c r="AD175" s="129">
        <f t="shared" si="47"/>
        <v>0.8</v>
      </c>
      <c r="AE175" s="129">
        <f t="shared" si="47"/>
        <v>0.8</v>
      </c>
      <c r="AF175" s="129">
        <f t="shared" si="47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211</v>
      </c>
      <c r="B176" s="128">
        <v>0</v>
      </c>
      <c r="C176" s="129">
        <f t="shared" si="46"/>
        <v>0</v>
      </c>
      <c r="D176" s="129">
        <f t="shared" si="46"/>
        <v>0</v>
      </c>
      <c r="E176" s="129">
        <f t="shared" si="46"/>
        <v>0</v>
      </c>
      <c r="F176" s="129">
        <f t="shared" si="46"/>
        <v>0</v>
      </c>
      <c r="G176" s="129">
        <f t="shared" si="46"/>
        <v>0</v>
      </c>
      <c r="H176" s="129">
        <f t="shared" si="46"/>
        <v>0</v>
      </c>
      <c r="I176" s="129">
        <f t="shared" si="46"/>
        <v>0</v>
      </c>
      <c r="J176" s="129">
        <f t="shared" si="46"/>
        <v>0</v>
      </c>
      <c r="K176" s="129">
        <f t="shared" si="46"/>
        <v>0</v>
      </c>
      <c r="L176" s="129">
        <f t="shared" si="46"/>
        <v>0</v>
      </c>
      <c r="M176" s="129">
        <f t="shared" si="46"/>
        <v>0</v>
      </c>
      <c r="N176" s="129">
        <f t="shared" si="46"/>
        <v>0</v>
      </c>
      <c r="O176" s="129">
        <f t="shared" si="46"/>
        <v>0</v>
      </c>
      <c r="P176" s="129">
        <f t="shared" si="46"/>
        <v>0</v>
      </c>
      <c r="Q176" s="129">
        <f t="shared" si="46"/>
        <v>0</v>
      </c>
      <c r="R176" s="129">
        <f t="shared" si="46"/>
        <v>0</v>
      </c>
      <c r="S176" s="129">
        <f t="shared" si="47"/>
        <v>0</v>
      </c>
      <c r="T176" s="129">
        <f t="shared" si="47"/>
        <v>0</v>
      </c>
      <c r="U176" s="129">
        <f t="shared" si="47"/>
        <v>0</v>
      </c>
      <c r="V176" s="129">
        <f t="shared" si="47"/>
        <v>0</v>
      </c>
      <c r="W176" s="129">
        <f t="shared" si="47"/>
        <v>0</v>
      </c>
      <c r="X176" s="129">
        <f t="shared" si="47"/>
        <v>0</v>
      </c>
      <c r="Y176" s="129">
        <f t="shared" si="47"/>
        <v>0</v>
      </c>
      <c r="Z176" s="129">
        <f t="shared" si="47"/>
        <v>0</v>
      </c>
      <c r="AA176" s="129">
        <f t="shared" si="47"/>
        <v>0</v>
      </c>
      <c r="AB176" s="129">
        <f t="shared" si="47"/>
        <v>0</v>
      </c>
      <c r="AC176" s="129">
        <f t="shared" si="47"/>
        <v>0</v>
      </c>
      <c r="AD176" s="129">
        <f t="shared" si="47"/>
        <v>0</v>
      </c>
      <c r="AE176" s="129">
        <f t="shared" si="47"/>
        <v>0</v>
      </c>
      <c r="AF176" s="129">
        <f t="shared" si="47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180</v>
      </c>
      <c r="B177" s="128">
        <v>0.6</v>
      </c>
      <c r="C177" s="129">
        <f t="shared" si="46"/>
        <v>0.6</v>
      </c>
      <c r="D177" s="129">
        <f t="shared" si="46"/>
        <v>0.6</v>
      </c>
      <c r="E177" s="129">
        <f t="shared" si="46"/>
        <v>0.6</v>
      </c>
      <c r="F177" s="129">
        <f t="shared" si="46"/>
        <v>0.6</v>
      </c>
      <c r="G177" s="129">
        <f t="shared" si="46"/>
        <v>0.6</v>
      </c>
      <c r="H177" s="129">
        <f t="shared" si="46"/>
        <v>0.6</v>
      </c>
      <c r="I177" s="129">
        <f t="shared" si="46"/>
        <v>0.6</v>
      </c>
      <c r="J177" s="129">
        <f t="shared" si="46"/>
        <v>0.6</v>
      </c>
      <c r="K177" s="129">
        <f t="shared" si="46"/>
        <v>0.6</v>
      </c>
      <c r="L177" s="129">
        <f t="shared" si="46"/>
        <v>0.6</v>
      </c>
      <c r="M177" s="129">
        <f t="shared" si="46"/>
        <v>0.6</v>
      </c>
      <c r="N177" s="129">
        <f t="shared" si="46"/>
        <v>0.6</v>
      </c>
      <c r="O177" s="129">
        <f t="shared" si="46"/>
        <v>0.6</v>
      </c>
      <c r="P177" s="129">
        <f t="shared" si="46"/>
        <v>0.6</v>
      </c>
      <c r="Q177" s="129">
        <f t="shared" si="46"/>
        <v>0.6</v>
      </c>
      <c r="R177" s="129">
        <f t="shared" si="46"/>
        <v>0.6</v>
      </c>
      <c r="S177" s="129">
        <f t="shared" si="47"/>
        <v>0.6</v>
      </c>
      <c r="T177" s="129">
        <f t="shared" si="47"/>
        <v>0.6</v>
      </c>
      <c r="U177" s="129">
        <f t="shared" si="47"/>
        <v>0.6</v>
      </c>
      <c r="V177" s="129">
        <f t="shared" si="47"/>
        <v>0.6</v>
      </c>
      <c r="W177" s="129">
        <f t="shared" si="47"/>
        <v>0.6</v>
      </c>
      <c r="X177" s="129">
        <f t="shared" si="47"/>
        <v>0.6</v>
      </c>
      <c r="Y177" s="129">
        <f t="shared" si="47"/>
        <v>0.6</v>
      </c>
      <c r="Z177" s="129">
        <f t="shared" si="47"/>
        <v>0.6</v>
      </c>
      <c r="AA177" s="129">
        <f t="shared" si="47"/>
        <v>0.6</v>
      </c>
      <c r="AB177" s="129">
        <f t="shared" si="47"/>
        <v>0.6</v>
      </c>
      <c r="AC177" s="129">
        <f t="shared" si="47"/>
        <v>0.6</v>
      </c>
      <c r="AD177" s="129">
        <f t="shared" si="47"/>
        <v>0.6</v>
      </c>
      <c r="AE177" s="129">
        <f t="shared" si="47"/>
        <v>0.6</v>
      </c>
      <c r="AF177" s="129">
        <f t="shared" si="47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181</v>
      </c>
      <c r="B178" s="128">
        <v>0.6</v>
      </c>
      <c r="C178" s="129">
        <f t="shared" si="46"/>
        <v>0.6</v>
      </c>
      <c r="D178" s="129">
        <f t="shared" si="46"/>
        <v>0.6</v>
      </c>
      <c r="E178" s="129">
        <f t="shared" si="46"/>
        <v>0.6</v>
      </c>
      <c r="F178" s="129">
        <f t="shared" si="46"/>
        <v>0.6</v>
      </c>
      <c r="G178" s="129">
        <f t="shared" si="46"/>
        <v>0.6</v>
      </c>
      <c r="H178" s="129">
        <f t="shared" si="46"/>
        <v>0.6</v>
      </c>
      <c r="I178" s="129">
        <f t="shared" si="46"/>
        <v>0.6</v>
      </c>
      <c r="J178" s="129">
        <f t="shared" si="46"/>
        <v>0.6</v>
      </c>
      <c r="K178" s="129">
        <f t="shared" si="46"/>
        <v>0.6</v>
      </c>
      <c r="L178" s="129">
        <f t="shared" si="46"/>
        <v>0.6</v>
      </c>
      <c r="M178" s="129">
        <f t="shared" si="46"/>
        <v>0.6</v>
      </c>
      <c r="N178" s="129">
        <f t="shared" si="46"/>
        <v>0.6</v>
      </c>
      <c r="O178" s="129">
        <f t="shared" si="46"/>
        <v>0.6</v>
      </c>
      <c r="P178" s="129">
        <f t="shared" si="46"/>
        <v>0.6</v>
      </c>
      <c r="Q178" s="129">
        <f t="shared" si="46"/>
        <v>0.6</v>
      </c>
      <c r="R178" s="129">
        <f t="shared" si="46"/>
        <v>0.6</v>
      </c>
      <c r="S178" s="129">
        <f t="shared" si="47"/>
        <v>0.6</v>
      </c>
      <c r="T178" s="129">
        <f t="shared" si="47"/>
        <v>0.6</v>
      </c>
      <c r="U178" s="129">
        <f t="shared" si="47"/>
        <v>0.6</v>
      </c>
      <c r="V178" s="129">
        <f t="shared" si="47"/>
        <v>0.6</v>
      </c>
      <c r="W178" s="129">
        <f t="shared" si="47"/>
        <v>0.6</v>
      </c>
      <c r="X178" s="129">
        <f t="shared" si="47"/>
        <v>0.6</v>
      </c>
      <c r="Y178" s="129">
        <f t="shared" si="47"/>
        <v>0.6</v>
      </c>
      <c r="Z178" s="129">
        <f t="shared" si="47"/>
        <v>0.6</v>
      </c>
      <c r="AA178" s="129">
        <f t="shared" si="47"/>
        <v>0.6</v>
      </c>
      <c r="AB178" s="129">
        <f t="shared" si="47"/>
        <v>0.6</v>
      </c>
      <c r="AC178" s="129">
        <f t="shared" si="47"/>
        <v>0.6</v>
      </c>
      <c r="AD178" s="129">
        <f t="shared" si="47"/>
        <v>0.6</v>
      </c>
      <c r="AE178" s="129">
        <f t="shared" si="47"/>
        <v>0.6</v>
      </c>
      <c r="AF178" s="129">
        <f t="shared" si="47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182</v>
      </c>
      <c r="B179" s="128">
        <v>0.35</v>
      </c>
      <c r="C179" s="129">
        <f t="shared" si="46"/>
        <v>0.35</v>
      </c>
      <c r="D179" s="129">
        <f t="shared" si="46"/>
        <v>0.35</v>
      </c>
      <c r="E179" s="129">
        <f t="shared" si="46"/>
        <v>0.35</v>
      </c>
      <c r="F179" s="129">
        <f t="shared" si="46"/>
        <v>0.35</v>
      </c>
      <c r="G179" s="129">
        <f t="shared" si="46"/>
        <v>0.35</v>
      </c>
      <c r="H179" s="129">
        <f t="shared" si="46"/>
        <v>0.35</v>
      </c>
      <c r="I179" s="129">
        <f t="shared" si="46"/>
        <v>0.35</v>
      </c>
      <c r="J179" s="129">
        <f t="shared" si="46"/>
        <v>0.35</v>
      </c>
      <c r="K179" s="129">
        <f t="shared" si="46"/>
        <v>0.35</v>
      </c>
      <c r="L179" s="129">
        <f t="shared" si="46"/>
        <v>0.35</v>
      </c>
      <c r="M179" s="129">
        <f t="shared" si="46"/>
        <v>0.35</v>
      </c>
      <c r="N179" s="129">
        <f t="shared" si="46"/>
        <v>0.35</v>
      </c>
      <c r="O179" s="129">
        <f t="shared" si="46"/>
        <v>0.35</v>
      </c>
      <c r="P179" s="129">
        <f t="shared" si="46"/>
        <v>0.35</v>
      </c>
      <c r="Q179" s="129">
        <f t="shared" si="46"/>
        <v>0.35</v>
      </c>
      <c r="R179" s="129">
        <f t="shared" si="46"/>
        <v>0.35</v>
      </c>
      <c r="S179" s="129">
        <f t="shared" si="47"/>
        <v>0.35</v>
      </c>
      <c r="T179" s="129">
        <f t="shared" si="47"/>
        <v>0.35</v>
      </c>
      <c r="U179" s="129">
        <f t="shared" si="47"/>
        <v>0.35</v>
      </c>
      <c r="V179" s="129">
        <f t="shared" si="47"/>
        <v>0.35</v>
      </c>
      <c r="W179" s="129">
        <f t="shared" si="47"/>
        <v>0.35</v>
      </c>
      <c r="X179" s="129">
        <f t="shared" si="47"/>
        <v>0.35</v>
      </c>
      <c r="Y179" s="129">
        <f t="shared" si="47"/>
        <v>0.35</v>
      </c>
      <c r="Z179" s="129">
        <f t="shared" si="47"/>
        <v>0.35</v>
      </c>
      <c r="AA179" s="129">
        <f t="shared" si="47"/>
        <v>0.35</v>
      </c>
      <c r="AB179" s="129">
        <f t="shared" si="47"/>
        <v>0.35</v>
      </c>
      <c r="AC179" s="129">
        <f t="shared" si="47"/>
        <v>0.35</v>
      </c>
      <c r="AD179" s="129">
        <f t="shared" si="47"/>
        <v>0.35</v>
      </c>
      <c r="AE179" s="129">
        <f t="shared" si="47"/>
        <v>0.35</v>
      </c>
      <c r="AF179" s="129">
        <f t="shared" si="47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183</v>
      </c>
      <c r="B180" s="128">
        <v>0.28999999999999998</v>
      </c>
      <c r="C180" s="129">
        <f t="shared" si="46"/>
        <v>0.28999999999999998</v>
      </c>
      <c r="D180" s="129">
        <f t="shared" si="46"/>
        <v>0.28999999999999998</v>
      </c>
      <c r="E180" s="129">
        <f t="shared" si="46"/>
        <v>0.28999999999999998</v>
      </c>
      <c r="F180" s="129">
        <f t="shared" si="46"/>
        <v>0.28999999999999998</v>
      </c>
      <c r="G180" s="129">
        <f t="shared" si="46"/>
        <v>0.28999999999999998</v>
      </c>
      <c r="H180" s="129">
        <f t="shared" si="46"/>
        <v>0.28999999999999998</v>
      </c>
      <c r="I180" s="129">
        <f t="shared" si="46"/>
        <v>0.28999999999999998</v>
      </c>
      <c r="J180" s="129">
        <f t="shared" si="46"/>
        <v>0.28999999999999998</v>
      </c>
      <c r="K180" s="129">
        <f t="shared" si="46"/>
        <v>0.28999999999999998</v>
      </c>
      <c r="L180" s="129">
        <f t="shared" si="46"/>
        <v>0.28999999999999998</v>
      </c>
      <c r="M180" s="129">
        <f t="shared" si="46"/>
        <v>0.28999999999999998</v>
      </c>
      <c r="N180" s="129">
        <f t="shared" si="46"/>
        <v>0.28999999999999998</v>
      </c>
      <c r="O180" s="129">
        <f t="shared" si="46"/>
        <v>0.28999999999999998</v>
      </c>
      <c r="P180" s="129">
        <f t="shared" si="46"/>
        <v>0.28999999999999998</v>
      </c>
      <c r="Q180" s="129">
        <f t="shared" si="46"/>
        <v>0.28999999999999998</v>
      </c>
      <c r="R180" s="129">
        <f t="shared" si="46"/>
        <v>0.28999999999999998</v>
      </c>
      <c r="S180" s="129">
        <f t="shared" si="47"/>
        <v>0.28999999999999998</v>
      </c>
      <c r="T180" s="129">
        <f t="shared" si="47"/>
        <v>0.28999999999999998</v>
      </c>
      <c r="U180" s="129">
        <f t="shared" si="47"/>
        <v>0.28999999999999998</v>
      </c>
      <c r="V180" s="129">
        <f t="shared" si="47"/>
        <v>0.28999999999999998</v>
      </c>
      <c r="W180" s="129">
        <f t="shared" si="47"/>
        <v>0.28999999999999998</v>
      </c>
      <c r="X180" s="129">
        <f t="shared" si="47"/>
        <v>0.28999999999999998</v>
      </c>
      <c r="Y180" s="129">
        <f t="shared" si="47"/>
        <v>0.28999999999999998</v>
      </c>
      <c r="Z180" s="129">
        <f t="shared" si="47"/>
        <v>0.28999999999999998</v>
      </c>
      <c r="AA180" s="129">
        <f t="shared" si="47"/>
        <v>0.28999999999999998</v>
      </c>
      <c r="AB180" s="129">
        <f t="shared" si="47"/>
        <v>0.28999999999999998</v>
      </c>
      <c r="AC180" s="129">
        <f t="shared" si="47"/>
        <v>0.28999999999999998</v>
      </c>
      <c r="AD180" s="129">
        <f t="shared" si="47"/>
        <v>0.28999999999999998</v>
      </c>
      <c r="AE180" s="129">
        <f t="shared" si="47"/>
        <v>0.28999999999999998</v>
      </c>
      <c r="AF180" s="129">
        <f t="shared" si="47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184</v>
      </c>
      <c r="B181" s="128">
        <v>0.06</v>
      </c>
      <c r="C181" s="129">
        <f t="shared" si="46"/>
        <v>0.06</v>
      </c>
      <c r="D181" s="129">
        <f t="shared" si="46"/>
        <v>0.06</v>
      </c>
      <c r="E181" s="129">
        <f t="shared" si="46"/>
        <v>0.06</v>
      </c>
      <c r="F181" s="129">
        <f t="shared" si="46"/>
        <v>0.06</v>
      </c>
      <c r="G181" s="129">
        <f t="shared" si="46"/>
        <v>0.06</v>
      </c>
      <c r="H181" s="129">
        <f t="shared" si="46"/>
        <v>0.06</v>
      </c>
      <c r="I181" s="129">
        <f t="shared" si="46"/>
        <v>0.06</v>
      </c>
      <c r="J181" s="129">
        <f t="shared" si="46"/>
        <v>0.06</v>
      </c>
      <c r="K181" s="129">
        <f t="shared" si="46"/>
        <v>0.06</v>
      </c>
      <c r="L181" s="129">
        <f t="shared" si="46"/>
        <v>0.06</v>
      </c>
      <c r="M181" s="129">
        <f t="shared" si="46"/>
        <v>0.06</v>
      </c>
      <c r="N181" s="129">
        <f t="shared" si="46"/>
        <v>0.06</v>
      </c>
      <c r="O181" s="129">
        <f t="shared" si="46"/>
        <v>0.06</v>
      </c>
      <c r="P181" s="129">
        <f t="shared" si="46"/>
        <v>0.06</v>
      </c>
      <c r="Q181" s="129">
        <f t="shared" si="46"/>
        <v>0.06</v>
      </c>
      <c r="R181" s="129">
        <f t="shared" si="46"/>
        <v>0.06</v>
      </c>
      <c r="S181" s="129">
        <f t="shared" si="47"/>
        <v>0.06</v>
      </c>
      <c r="T181" s="129">
        <f t="shared" si="47"/>
        <v>0.06</v>
      </c>
      <c r="U181" s="129">
        <f t="shared" si="47"/>
        <v>0.06</v>
      </c>
      <c r="V181" s="129">
        <f t="shared" si="47"/>
        <v>0.06</v>
      </c>
      <c r="W181" s="129">
        <f t="shared" si="47"/>
        <v>0.06</v>
      </c>
      <c r="X181" s="129">
        <f t="shared" si="47"/>
        <v>0.06</v>
      </c>
      <c r="Y181" s="129">
        <f t="shared" si="47"/>
        <v>0.06</v>
      </c>
      <c r="Z181" s="129">
        <f t="shared" si="47"/>
        <v>0.06</v>
      </c>
      <c r="AA181" s="129">
        <f t="shared" si="47"/>
        <v>0.06</v>
      </c>
      <c r="AB181" s="129">
        <f t="shared" si="47"/>
        <v>0.06</v>
      </c>
      <c r="AC181" s="129">
        <f t="shared" si="47"/>
        <v>0.06</v>
      </c>
      <c r="AD181" s="129">
        <f t="shared" si="47"/>
        <v>0.06</v>
      </c>
      <c r="AE181" s="129">
        <f t="shared" si="47"/>
        <v>0.06</v>
      </c>
      <c r="AF181" s="129">
        <f t="shared" si="47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185</v>
      </c>
      <c r="B182" s="128">
        <v>0.11</v>
      </c>
      <c r="C182" s="129">
        <f t="shared" si="46"/>
        <v>0.11</v>
      </c>
      <c r="D182" s="129">
        <f t="shared" si="46"/>
        <v>0.11</v>
      </c>
      <c r="E182" s="129">
        <f t="shared" si="46"/>
        <v>0.11</v>
      </c>
      <c r="F182" s="129">
        <f t="shared" si="46"/>
        <v>0.11</v>
      </c>
      <c r="G182" s="129">
        <f t="shared" si="46"/>
        <v>0.11</v>
      </c>
      <c r="H182" s="129">
        <f t="shared" si="46"/>
        <v>0.11</v>
      </c>
      <c r="I182" s="129">
        <f t="shared" si="46"/>
        <v>0.11</v>
      </c>
      <c r="J182" s="129">
        <f t="shared" si="46"/>
        <v>0.11</v>
      </c>
      <c r="K182" s="129">
        <f t="shared" si="46"/>
        <v>0.11</v>
      </c>
      <c r="L182" s="129">
        <f t="shared" si="46"/>
        <v>0.11</v>
      </c>
      <c r="M182" s="129">
        <f t="shared" si="46"/>
        <v>0.11</v>
      </c>
      <c r="N182" s="129">
        <f t="shared" si="46"/>
        <v>0.11</v>
      </c>
      <c r="O182" s="129">
        <f t="shared" si="46"/>
        <v>0.11</v>
      </c>
      <c r="P182" s="129">
        <f t="shared" si="46"/>
        <v>0.11</v>
      </c>
      <c r="Q182" s="129">
        <f t="shared" si="46"/>
        <v>0.11</v>
      </c>
      <c r="R182" s="129">
        <f t="shared" si="46"/>
        <v>0.11</v>
      </c>
      <c r="S182" s="129">
        <f t="shared" si="47"/>
        <v>0.11</v>
      </c>
      <c r="T182" s="129">
        <f t="shared" si="47"/>
        <v>0.11</v>
      </c>
      <c r="U182" s="129">
        <f t="shared" si="47"/>
        <v>0.11</v>
      </c>
      <c r="V182" s="129">
        <f t="shared" si="47"/>
        <v>0.11</v>
      </c>
      <c r="W182" s="129">
        <f t="shared" si="47"/>
        <v>0.11</v>
      </c>
      <c r="X182" s="129">
        <f t="shared" si="47"/>
        <v>0.11</v>
      </c>
      <c r="Y182" s="129">
        <f t="shared" si="47"/>
        <v>0.11</v>
      </c>
      <c r="Z182" s="129">
        <f t="shared" si="47"/>
        <v>0.11</v>
      </c>
      <c r="AA182" s="129">
        <f t="shared" si="47"/>
        <v>0.11</v>
      </c>
      <c r="AB182" s="129">
        <f t="shared" si="47"/>
        <v>0.11</v>
      </c>
      <c r="AC182" s="129">
        <f t="shared" si="47"/>
        <v>0.11</v>
      </c>
      <c r="AD182" s="129">
        <f t="shared" si="47"/>
        <v>0.11</v>
      </c>
      <c r="AE182" s="129">
        <f t="shared" si="47"/>
        <v>0.11</v>
      </c>
      <c r="AF182" s="129">
        <f t="shared" si="47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186</v>
      </c>
      <c r="B183" s="128">
        <v>0.1</v>
      </c>
      <c r="C183" s="129">
        <f t="shared" si="46"/>
        <v>0.1</v>
      </c>
      <c r="D183" s="129">
        <f t="shared" si="46"/>
        <v>0.1</v>
      </c>
      <c r="E183" s="129">
        <f t="shared" si="46"/>
        <v>0.1</v>
      </c>
      <c r="F183" s="129">
        <f t="shared" si="46"/>
        <v>0.1</v>
      </c>
      <c r="G183" s="129">
        <f t="shared" si="46"/>
        <v>0.1</v>
      </c>
      <c r="H183" s="129">
        <f t="shared" si="46"/>
        <v>0.1</v>
      </c>
      <c r="I183" s="129">
        <f t="shared" si="46"/>
        <v>0.1</v>
      </c>
      <c r="J183" s="129">
        <f t="shared" si="46"/>
        <v>0.1</v>
      </c>
      <c r="K183" s="129">
        <f t="shared" si="46"/>
        <v>0.1</v>
      </c>
      <c r="L183" s="129">
        <f t="shared" si="46"/>
        <v>0.1</v>
      </c>
      <c r="M183" s="129">
        <f t="shared" si="46"/>
        <v>0.1</v>
      </c>
      <c r="N183" s="129">
        <f t="shared" si="46"/>
        <v>0.1</v>
      </c>
      <c r="O183" s="129">
        <f t="shared" si="46"/>
        <v>0.1</v>
      </c>
      <c r="P183" s="129">
        <f t="shared" si="46"/>
        <v>0.1</v>
      </c>
      <c r="Q183" s="129">
        <f t="shared" si="46"/>
        <v>0.1</v>
      </c>
      <c r="R183" s="129">
        <f t="shared" si="47"/>
        <v>0.1</v>
      </c>
      <c r="S183" s="129">
        <f t="shared" si="47"/>
        <v>0.1</v>
      </c>
      <c r="T183" s="129">
        <f t="shared" si="47"/>
        <v>0.1</v>
      </c>
      <c r="U183" s="129">
        <f t="shared" si="47"/>
        <v>0.1</v>
      </c>
      <c r="V183" s="129">
        <f t="shared" si="47"/>
        <v>0.1</v>
      </c>
      <c r="W183" s="129">
        <f t="shared" si="47"/>
        <v>0.1</v>
      </c>
      <c r="X183" s="129">
        <f t="shared" si="47"/>
        <v>0.1</v>
      </c>
      <c r="Y183" s="129">
        <f t="shared" si="47"/>
        <v>0.1</v>
      </c>
      <c r="Z183" s="129">
        <f t="shared" si="47"/>
        <v>0.1</v>
      </c>
      <c r="AA183" s="129">
        <f t="shared" si="47"/>
        <v>0.1</v>
      </c>
      <c r="AB183" s="129">
        <f t="shared" si="47"/>
        <v>0.1</v>
      </c>
      <c r="AC183" s="129">
        <f t="shared" si="47"/>
        <v>0.1</v>
      </c>
      <c r="AD183" s="129">
        <f t="shared" si="47"/>
        <v>0.1</v>
      </c>
      <c r="AE183" s="129">
        <f t="shared" si="47"/>
        <v>0.1</v>
      </c>
      <c r="AF183" s="129">
        <f t="shared" si="47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187</v>
      </c>
      <c r="B184" s="128">
        <v>0.09</v>
      </c>
      <c r="C184" s="129">
        <f t="shared" si="46"/>
        <v>0.09</v>
      </c>
      <c r="D184" s="129">
        <f t="shared" si="46"/>
        <v>0.09</v>
      </c>
      <c r="E184" s="129">
        <f t="shared" si="46"/>
        <v>0.09</v>
      </c>
      <c r="F184" s="129">
        <f t="shared" si="46"/>
        <v>0.09</v>
      </c>
      <c r="G184" s="129">
        <f t="shared" si="46"/>
        <v>0.09</v>
      </c>
      <c r="H184" s="129">
        <f t="shared" si="46"/>
        <v>0.09</v>
      </c>
      <c r="I184" s="129">
        <f t="shared" si="46"/>
        <v>0.09</v>
      </c>
      <c r="J184" s="129">
        <f t="shared" si="46"/>
        <v>0.09</v>
      </c>
      <c r="K184" s="129">
        <f t="shared" si="46"/>
        <v>0.09</v>
      </c>
      <c r="L184" s="129">
        <f t="shared" si="46"/>
        <v>0.09</v>
      </c>
      <c r="M184" s="129">
        <f t="shared" si="46"/>
        <v>0.09</v>
      </c>
      <c r="N184" s="129">
        <f t="shared" si="46"/>
        <v>0.09</v>
      </c>
      <c r="O184" s="129">
        <f t="shared" si="46"/>
        <v>0.09</v>
      </c>
      <c r="P184" s="129">
        <f t="shared" si="46"/>
        <v>0.09</v>
      </c>
      <c r="Q184" s="129">
        <f t="shared" si="46"/>
        <v>0.09</v>
      </c>
      <c r="R184" s="129">
        <f t="shared" si="47"/>
        <v>0.09</v>
      </c>
      <c r="S184" s="129">
        <f t="shared" si="47"/>
        <v>0.09</v>
      </c>
      <c r="T184" s="129">
        <f t="shared" si="47"/>
        <v>0.09</v>
      </c>
      <c r="U184" s="129">
        <f t="shared" si="47"/>
        <v>0.09</v>
      </c>
      <c r="V184" s="129">
        <f t="shared" si="47"/>
        <v>0.09</v>
      </c>
      <c r="W184" s="129">
        <f t="shared" si="47"/>
        <v>0.09</v>
      </c>
      <c r="X184" s="129">
        <f t="shared" si="47"/>
        <v>0.09</v>
      </c>
      <c r="Y184" s="129">
        <f t="shared" si="47"/>
        <v>0.09</v>
      </c>
      <c r="Z184" s="129">
        <f t="shared" si="47"/>
        <v>0.09</v>
      </c>
      <c r="AA184" s="129">
        <f t="shared" si="47"/>
        <v>0.09</v>
      </c>
      <c r="AB184" s="129">
        <f t="shared" si="47"/>
        <v>0.09</v>
      </c>
      <c r="AC184" s="129">
        <f t="shared" si="47"/>
        <v>0.09</v>
      </c>
      <c r="AD184" s="129">
        <f t="shared" si="47"/>
        <v>0.09</v>
      </c>
      <c r="AE184" s="129">
        <f t="shared" si="47"/>
        <v>0.09</v>
      </c>
      <c r="AF184" s="129">
        <f t="shared" si="47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188</v>
      </c>
      <c r="B185" s="50">
        <v>0.04</v>
      </c>
      <c r="C185" s="129">
        <f t="shared" si="46"/>
        <v>0.04</v>
      </c>
      <c r="D185" s="129">
        <f t="shared" si="46"/>
        <v>0.04</v>
      </c>
      <c r="E185" s="129">
        <f t="shared" si="46"/>
        <v>0.04</v>
      </c>
      <c r="F185" s="129">
        <f t="shared" si="46"/>
        <v>0.04</v>
      </c>
      <c r="G185" s="129">
        <f t="shared" si="46"/>
        <v>0.04</v>
      </c>
      <c r="H185" s="129">
        <f t="shared" si="46"/>
        <v>0.04</v>
      </c>
      <c r="I185" s="129">
        <f t="shared" si="46"/>
        <v>0.04</v>
      </c>
      <c r="J185" s="129">
        <f t="shared" si="46"/>
        <v>0.04</v>
      </c>
      <c r="K185" s="129">
        <f t="shared" si="46"/>
        <v>0.04</v>
      </c>
      <c r="L185" s="129">
        <f t="shared" si="46"/>
        <v>0.04</v>
      </c>
      <c r="M185" s="129">
        <f t="shared" si="46"/>
        <v>0.04</v>
      </c>
      <c r="N185" s="129">
        <f t="shared" si="46"/>
        <v>0.04</v>
      </c>
      <c r="O185" s="129">
        <f t="shared" si="46"/>
        <v>0.04</v>
      </c>
      <c r="P185" s="129">
        <f t="shared" si="46"/>
        <v>0.04</v>
      </c>
      <c r="Q185" s="129">
        <f t="shared" si="46"/>
        <v>0.04</v>
      </c>
      <c r="R185" s="129">
        <f t="shared" si="47"/>
        <v>0.04</v>
      </c>
      <c r="S185" s="129">
        <f t="shared" si="47"/>
        <v>0.04</v>
      </c>
      <c r="T185" s="129">
        <f t="shared" si="47"/>
        <v>0.04</v>
      </c>
      <c r="U185" s="129">
        <f t="shared" si="47"/>
        <v>0.04</v>
      </c>
      <c r="V185" s="129">
        <f t="shared" si="47"/>
        <v>0.04</v>
      </c>
      <c r="W185" s="129">
        <f t="shared" si="47"/>
        <v>0.04</v>
      </c>
      <c r="X185" s="129">
        <f t="shared" si="47"/>
        <v>0.04</v>
      </c>
      <c r="Y185" s="129">
        <f t="shared" si="47"/>
        <v>0.04</v>
      </c>
      <c r="Z185" s="129">
        <f t="shared" si="47"/>
        <v>0.04</v>
      </c>
      <c r="AA185" s="129">
        <f t="shared" si="47"/>
        <v>0.04</v>
      </c>
      <c r="AB185" s="129">
        <f t="shared" si="47"/>
        <v>0.04</v>
      </c>
      <c r="AC185" s="129">
        <f t="shared" si="47"/>
        <v>0.04</v>
      </c>
      <c r="AD185" s="129">
        <f t="shared" si="47"/>
        <v>0.04</v>
      </c>
      <c r="AE185" s="129">
        <f t="shared" si="47"/>
        <v>0.04</v>
      </c>
      <c r="AF185" s="129">
        <f t="shared" si="47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189</v>
      </c>
      <c r="B186" s="50">
        <v>2.3E-2</v>
      </c>
      <c r="C186" s="129">
        <f>B186</f>
        <v>2.3E-2</v>
      </c>
      <c r="D186" s="129">
        <f t="shared" si="46"/>
        <v>2.3E-2</v>
      </c>
      <c r="E186" s="129">
        <f t="shared" si="46"/>
        <v>2.3E-2</v>
      </c>
      <c r="F186" s="129">
        <f t="shared" si="46"/>
        <v>2.3E-2</v>
      </c>
      <c r="G186" s="129">
        <f t="shared" si="46"/>
        <v>2.3E-2</v>
      </c>
      <c r="H186" s="129">
        <f t="shared" si="46"/>
        <v>2.3E-2</v>
      </c>
      <c r="I186" s="129">
        <f t="shared" si="46"/>
        <v>2.3E-2</v>
      </c>
      <c r="J186" s="129">
        <f t="shared" si="46"/>
        <v>2.3E-2</v>
      </c>
      <c r="K186" s="129">
        <f t="shared" si="46"/>
        <v>2.3E-2</v>
      </c>
      <c r="L186" s="129">
        <f t="shared" si="46"/>
        <v>2.3E-2</v>
      </c>
      <c r="M186" s="129">
        <f t="shared" si="46"/>
        <v>2.3E-2</v>
      </c>
      <c r="N186" s="129">
        <f t="shared" si="46"/>
        <v>2.3E-2</v>
      </c>
      <c r="O186" s="129">
        <f t="shared" si="46"/>
        <v>2.3E-2</v>
      </c>
      <c r="P186" s="129">
        <f t="shared" si="46"/>
        <v>2.3E-2</v>
      </c>
      <c r="Q186" s="129">
        <f t="shared" si="46"/>
        <v>2.3E-2</v>
      </c>
      <c r="R186" s="129">
        <f t="shared" si="47"/>
        <v>2.3E-2</v>
      </c>
      <c r="S186" s="129">
        <f t="shared" si="47"/>
        <v>2.3E-2</v>
      </c>
      <c r="T186" s="129">
        <f t="shared" si="47"/>
        <v>2.3E-2</v>
      </c>
      <c r="U186" s="129">
        <f t="shared" si="47"/>
        <v>2.3E-2</v>
      </c>
      <c r="V186" s="129">
        <f t="shared" si="47"/>
        <v>2.3E-2</v>
      </c>
      <c r="W186" s="129">
        <f t="shared" si="47"/>
        <v>2.3E-2</v>
      </c>
      <c r="X186" s="129">
        <f t="shared" si="47"/>
        <v>2.3E-2</v>
      </c>
      <c r="Y186" s="129">
        <f t="shared" si="47"/>
        <v>2.3E-2</v>
      </c>
      <c r="Z186" s="129">
        <f t="shared" si="47"/>
        <v>2.3E-2</v>
      </c>
      <c r="AA186" s="129">
        <f t="shared" si="47"/>
        <v>2.3E-2</v>
      </c>
      <c r="AB186" s="129">
        <f t="shared" si="47"/>
        <v>2.3E-2</v>
      </c>
      <c r="AC186" s="129">
        <f t="shared" si="47"/>
        <v>2.3E-2</v>
      </c>
      <c r="AD186" s="129">
        <f t="shared" si="47"/>
        <v>2.3E-2</v>
      </c>
      <c r="AE186" s="129">
        <f t="shared" si="47"/>
        <v>2.3E-2</v>
      </c>
      <c r="AF186" s="129">
        <f t="shared" si="47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206</v>
      </c>
      <c r="B187" s="131">
        <f t="shared" ref="B187:AG187" si="48">SUM(B97:B186)</f>
        <v>194.70600000000002</v>
      </c>
      <c r="C187" s="131">
        <f t="shared" si="48"/>
        <v>194.70600000000002</v>
      </c>
      <c r="D187" s="131">
        <f t="shared" si="48"/>
        <v>194.70600000000002</v>
      </c>
      <c r="E187" s="131">
        <f t="shared" si="48"/>
        <v>194.70600000000002</v>
      </c>
      <c r="F187" s="131">
        <f t="shared" si="48"/>
        <v>194.70600000000002</v>
      </c>
      <c r="G187" s="131">
        <f t="shared" si="48"/>
        <v>194.70600000000002</v>
      </c>
      <c r="H187" s="131">
        <f t="shared" si="48"/>
        <v>194.70600000000002</v>
      </c>
      <c r="I187" s="131">
        <f t="shared" si="48"/>
        <v>192.10600000000005</v>
      </c>
      <c r="J187" s="131">
        <f t="shared" si="48"/>
        <v>192.10600000000005</v>
      </c>
      <c r="K187" s="131">
        <f t="shared" si="48"/>
        <v>192.10600000000005</v>
      </c>
      <c r="L187" s="131">
        <f t="shared" si="48"/>
        <v>192.10600000000005</v>
      </c>
      <c r="M187" s="131">
        <f t="shared" si="48"/>
        <v>192.10600000000005</v>
      </c>
      <c r="N187" s="131">
        <f t="shared" si="48"/>
        <v>192.10600000000005</v>
      </c>
      <c r="O187" s="131">
        <f t="shared" si="48"/>
        <v>192.10600000000005</v>
      </c>
      <c r="P187" s="131">
        <f t="shared" si="48"/>
        <v>192.10600000000005</v>
      </c>
      <c r="Q187" s="131">
        <f t="shared" si="48"/>
        <v>192.10600000000005</v>
      </c>
      <c r="R187" s="131">
        <f t="shared" si="48"/>
        <v>192.10600000000005</v>
      </c>
      <c r="S187" s="131">
        <f t="shared" si="48"/>
        <v>192.10600000000005</v>
      </c>
      <c r="T187" s="131">
        <f t="shared" si="48"/>
        <v>192.10600000000005</v>
      </c>
      <c r="U187" s="131">
        <f t="shared" si="48"/>
        <v>192.10600000000005</v>
      </c>
      <c r="V187" s="131">
        <f t="shared" si="48"/>
        <v>192.10600000000005</v>
      </c>
      <c r="W187" s="131">
        <f t="shared" si="48"/>
        <v>192.10600000000005</v>
      </c>
      <c r="X187" s="131">
        <f t="shared" si="48"/>
        <v>192.10600000000005</v>
      </c>
      <c r="Y187" s="131">
        <f t="shared" si="48"/>
        <v>192.10600000000005</v>
      </c>
      <c r="Z187" s="131">
        <f t="shared" si="48"/>
        <v>192.10600000000005</v>
      </c>
      <c r="AA187" s="131">
        <f t="shared" si="48"/>
        <v>192.10600000000005</v>
      </c>
      <c r="AB187" s="131">
        <f t="shared" si="48"/>
        <v>192.10600000000005</v>
      </c>
      <c r="AC187" s="131">
        <f t="shared" si="48"/>
        <v>192.10600000000005</v>
      </c>
      <c r="AD187" s="131">
        <f t="shared" si="48"/>
        <v>192.10600000000005</v>
      </c>
      <c r="AE187" s="131">
        <f t="shared" si="48"/>
        <v>192.10600000000005</v>
      </c>
      <c r="AF187" s="131">
        <f t="shared" si="48"/>
        <v>192.10600000000005</v>
      </c>
      <c r="AG187" s="132">
        <f t="shared" si="48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63</v>
      </c>
      <c r="B189" s="133">
        <v>0.3</v>
      </c>
      <c r="C189" s="133">
        <f t="shared" ref="C189:R194" si="49">B189</f>
        <v>0.3</v>
      </c>
      <c r="D189" s="133">
        <f t="shared" si="49"/>
        <v>0.3</v>
      </c>
      <c r="E189" s="133">
        <f t="shared" si="49"/>
        <v>0.3</v>
      </c>
      <c r="F189" s="133">
        <f t="shared" si="49"/>
        <v>0.3</v>
      </c>
      <c r="G189" s="133">
        <f t="shared" si="49"/>
        <v>0.3</v>
      </c>
      <c r="H189" s="133">
        <f t="shared" si="49"/>
        <v>0.3</v>
      </c>
      <c r="I189" s="133">
        <f t="shared" si="49"/>
        <v>0.3</v>
      </c>
      <c r="J189" s="133">
        <f t="shared" si="49"/>
        <v>0.3</v>
      </c>
      <c r="K189" s="133">
        <f t="shared" si="49"/>
        <v>0.3</v>
      </c>
      <c r="L189" s="133">
        <f t="shared" si="49"/>
        <v>0.3</v>
      </c>
      <c r="M189" s="133">
        <f t="shared" si="49"/>
        <v>0.3</v>
      </c>
      <c r="N189" s="133">
        <f t="shared" si="49"/>
        <v>0.3</v>
      </c>
      <c r="O189" s="133">
        <f t="shared" si="49"/>
        <v>0.3</v>
      </c>
      <c r="P189" s="133">
        <f t="shared" si="49"/>
        <v>0.3</v>
      </c>
      <c r="Q189" s="133">
        <f t="shared" si="49"/>
        <v>0.3</v>
      </c>
      <c r="R189" s="133">
        <f t="shared" si="49"/>
        <v>0.3</v>
      </c>
      <c r="S189" s="133">
        <f t="shared" ref="S189:AF194" si="50">R189</f>
        <v>0.3</v>
      </c>
      <c r="T189" s="133">
        <f t="shared" si="50"/>
        <v>0.3</v>
      </c>
      <c r="U189" s="133">
        <f t="shared" si="50"/>
        <v>0.3</v>
      </c>
      <c r="V189" s="133">
        <f t="shared" si="50"/>
        <v>0.3</v>
      </c>
      <c r="W189" s="133">
        <f t="shared" si="50"/>
        <v>0.3</v>
      </c>
      <c r="X189" s="133">
        <f t="shared" si="50"/>
        <v>0.3</v>
      </c>
      <c r="Y189" s="133">
        <f t="shared" si="50"/>
        <v>0.3</v>
      </c>
      <c r="Z189" s="133">
        <f t="shared" si="50"/>
        <v>0.3</v>
      </c>
      <c r="AA189" s="133">
        <f t="shared" si="50"/>
        <v>0.3</v>
      </c>
      <c r="AB189" s="133">
        <f t="shared" si="50"/>
        <v>0.3</v>
      </c>
      <c r="AC189" s="133">
        <f t="shared" si="50"/>
        <v>0.3</v>
      </c>
      <c r="AD189" s="133">
        <f t="shared" si="50"/>
        <v>0.3</v>
      </c>
      <c r="AE189" s="133">
        <f t="shared" si="50"/>
        <v>0.3</v>
      </c>
      <c r="AF189" s="133">
        <f t="shared" si="50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64</v>
      </c>
      <c r="B190" s="129">
        <v>0.4</v>
      </c>
      <c r="C190" s="129">
        <f t="shared" si="49"/>
        <v>0.4</v>
      </c>
      <c r="D190" s="129">
        <f t="shared" si="49"/>
        <v>0.4</v>
      </c>
      <c r="E190" s="129">
        <f t="shared" si="49"/>
        <v>0.4</v>
      </c>
      <c r="F190" s="129">
        <f t="shared" si="49"/>
        <v>0.4</v>
      </c>
      <c r="G190" s="129">
        <f t="shared" si="49"/>
        <v>0.4</v>
      </c>
      <c r="H190" s="129">
        <f t="shared" si="49"/>
        <v>0.4</v>
      </c>
      <c r="I190" s="129">
        <f t="shared" si="49"/>
        <v>0.4</v>
      </c>
      <c r="J190" s="129">
        <f t="shared" si="49"/>
        <v>0.4</v>
      </c>
      <c r="K190" s="129">
        <f t="shared" si="49"/>
        <v>0.4</v>
      </c>
      <c r="L190" s="129">
        <f t="shared" si="49"/>
        <v>0.4</v>
      </c>
      <c r="M190" s="129">
        <f t="shared" si="49"/>
        <v>0.4</v>
      </c>
      <c r="N190" s="129">
        <f t="shared" si="49"/>
        <v>0.4</v>
      </c>
      <c r="O190" s="129">
        <f t="shared" si="49"/>
        <v>0.4</v>
      </c>
      <c r="P190" s="129">
        <f t="shared" si="49"/>
        <v>0.4</v>
      </c>
      <c r="Q190" s="129">
        <f t="shared" si="49"/>
        <v>0.4</v>
      </c>
      <c r="R190" s="129">
        <f t="shared" si="49"/>
        <v>0.4</v>
      </c>
      <c r="S190" s="129">
        <f t="shared" si="50"/>
        <v>0.4</v>
      </c>
      <c r="T190" s="129">
        <f t="shared" si="50"/>
        <v>0.4</v>
      </c>
      <c r="U190" s="129">
        <f t="shared" si="50"/>
        <v>0.4</v>
      </c>
      <c r="V190" s="129">
        <f>U190</f>
        <v>0.4</v>
      </c>
      <c r="W190" s="129">
        <f>V190</f>
        <v>0.4</v>
      </c>
      <c r="X190" s="129">
        <f t="shared" si="50"/>
        <v>0.4</v>
      </c>
      <c r="Y190" s="129">
        <f t="shared" si="50"/>
        <v>0.4</v>
      </c>
      <c r="Z190" s="129">
        <f t="shared" si="50"/>
        <v>0.4</v>
      </c>
      <c r="AA190" s="129">
        <f t="shared" si="50"/>
        <v>0.4</v>
      </c>
      <c r="AB190" s="129">
        <f t="shared" si="50"/>
        <v>0.4</v>
      </c>
      <c r="AC190" s="129">
        <f t="shared" si="50"/>
        <v>0.4</v>
      </c>
      <c r="AD190" s="129">
        <f t="shared" si="50"/>
        <v>0.4</v>
      </c>
      <c r="AE190" s="129">
        <f t="shared" si="50"/>
        <v>0.4</v>
      </c>
      <c r="AF190" s="129">
        <f t="shared" si="50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65</v>
      </c>
      <c r="B191" s="129">
        <v>1.5</v>
      </c>
      <c r="C191" s="129">
        <f t="shared" si="49"/>
        <v>1.5</v>
      </c>
      <c r="D191" s="129">
        <f t="shared" si="49"/>
        <v>1.5</v>
      </c>
      <c r="E191" s="129">
        <f t="shared" si="49"/>
        <v>1.5</v>
      </c>
      <c r="F191" s="129">
        <f t="shared" si="49"/>
        <v>1.5</v>
      </c>
      <c r="G191" s="129">
        <f t="shared" si="49"/>
        <v>1.5</v>
      </c>
      <c r="H191" s="129">
        <f t="shared" si="49"/>
        <v>1.5</v>
      </c>
      <c r="I191" s="129">
        <f t="shared" si="49"/>
        <v>1.5</v>
      </c>
      <c r="J191" s="129">
        <f t="shared" si="49"/>
        <v>1.5</v>
      </c>
      <c r="K191" s="129">
        <f t="shared" si="49"/>
        <v>1.5</v>
      </c>
      <c r="L191" s="129">
        <f t="shared" si="49"/>
        <v>1.5</v>
      </c>
      <c r="M191" s="129">
        <f t="shared" si="49"/>
        <v>1.5</v>
      </c>
      <c r="N191" s="129">
        <f t="shared" si="49"/>
        <v>1.5</v>
      </c>
      <c r="O191" s="129">
        <f t="shared" si="49"/>
        <v>1.5</v>
      </c>
      <c r="P191" s="129">
        <f t="shared" si="49"/>
        <v>1.5</v>
      </c>
      <c r="Q191" s="129">
        <f t="shared" si="49"/>
        <v>1.5</v>
      </c>
      <c r="R191" s="129">
        <f t="shared" si="49"/>
        <v>1.5</v>
      </c>
      <c r="S191" s="129">
        <f t="shared" si="50"/>
        <v>1.5</v>
      </c>
      <c r="T191" s="129">
        <f t="shared" si="50"/>
        <v>1.5</v>
      </c>
      <c r="U191" s="129">
        <f t="shared" si="50"/>
        <v>1.5</v>
      </c>
      <c r="V191" s="129">
        <f t="shared" si="50"/>
        <v>1.5</v>
      </c>
      <c r="W191" s="129">
        <f t="shared" si="50"/>
        <v>1.5</v>
      </c>
      <c r="X191" s="129">
        <f t="shared" si="50"/>
        <v>1.5</v>
      </c>
      <c r="Y191" s="129">
        <f t="shared" si="50"/>
        <v>1.5</v>
      </c>
      <c r="Z191" s="129">
        <f t="shared" si="50"/>
        <v>1.5</v>
      </c>
      <c r="AA191" s="129">
        <f t="shared" si="50"/>
        <v>1.5</v>
      </c>
      <c r="AB191" s="129">
        <f t="shared" si="50"/>
        <v>1.5</v>
      </c>
      <c r="AC191" s="129">
        <f t="shared" si="50"/>
        <v>1.5</v>
      </c>
      <c r="AD191" s="129">
        <f t="shared" si="50"/>
        <v>1.5</v>
      </c>
      <c r="AE191" s="129">
        <f t="shared" si="50"/>
        <v>1.5</v>
      </c>
      <c r="AF191" s="129">
        <f t="shared" si="50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66</v>
      </c>
      <c r="B192" s="129">
        <v>0.3</v>
      </c>
      <c r="C192" s="129">
        <f t="shared" si="49"/>
        <v>0.3</v>
      </c>
      <c r="D192" s="129">
        <f t="shared" si="49"/>
        <v>0.3</v>
      </c>
      <c r="E192" s="129">
        <f t="shared" si="49"/>
        <v>0.3</v>
      </c>
      <c r="F192" s="129">
        <f t="shared" si="49"/>
        <v>0.3</v>
      </c>
      <c r="G192" s="129">
        <f t="shared" si="49"/>
        <v>0.3</v>
      </c>
      <c r="H192" s="129">
        <f t="shared" si="49"/>
        <v>0.3</v>
      </c>
      <c r="I192" s="129">
        <f t="shared" si="49"/>
        <v>0.3</v>
      </c>
      <c r="J192" s="129">
        <f t="shared" si="49"/>
        <v>0.3</v>
      </c>
      <c r="K192" s="129">
        <f t="shared" si="49"/>
        <v>0.3</v>
      </c>
      <c r="L192" s="129">
        <f t="shared" si="49"/>
        <v>0.3</v>
      </c>
      <c r="M192" s="129">
        <f t="shared" si="49"/>
        <v>0.3</v>
      </c>
      <c r="N192" s="129">
        <f t="shared" si="49"/>
        <v>0.3</v>
      </c>
      <c r="O192" s="129">
        <f t="shared" si="49"/>
        <v>0.3</v>
      </c>
      <c r="P192" s="129">
        <f t="shared" si="49"/>
        <v>0.3</v>
      </c>
      <c r="Q192" s="129">
        <f t="shared" si="49"/>
        <v>0.3</v>
      </c>
      <c r="R192" s="129">
        <f t="shared" si="49"/>
        <v>0.3</v>
      </c>
      <c r="S192" s="129">
        <f t="shared" si="50"/>
        <v>0.3</v>
      </c>
      <c r="T192" s="129">
        <f t="shared" si="50"/>
        <v>0.3</v>
      </c>
      <c r="U192" s="129">
        <f t="shared" si="50"/>
        <v>0.3</v>
      </c>
      <c r="V192" s="129">
        <f t="shared" si="50"/>
        <v>0.3</v>
      </c>
      <c r="W192" s="129">
        <f t="shared" si="50"/>
        <v>0.3</v>
      </c>
      <c r="X192" s="129">
        <f t="shared" si="50"/>
        <v>0.3</v>
      </c>
      <c r="Y192" s="129">
        <f t="shared" si="50"/>
        <v>0.3</v>
      </c>
      <c r="Z192" s="129">
        <f t="shared" si="50"/>
        <v>0.3</v>
      </c>
      <c r="AA192" s="129">
        <f t="shared" si="50"/>
        <v>0.3</v>
      </c>
      <c r="AB192" s="129">
        <f t="shared" si="50"/>
        <v>0.3</v>
      </c>
      <c r="AC192" s="129">
        <f t="shared" si="50"/>
        <v>0.3</v>
      </c>
      <c r="AD192" s="129">
        <f t="shared" si="50"/>
        <v>0.3</v>
      </c>
      <c r="AE192" s="129">
        <f t="shared" si="50"/>
        <v>0.3</v>
      </c>
      <c r="AF192" s="129">
        <f t="shared" si="50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67</v>
      </c>
      <c r="B193" s="129">
        <v>0.4</v>
      </c>
      <c r="C193" s="129">
        <f t="shared" si="49"/>
        <v>0.4</v>
      </c>
      <c r="D193" s="129">
        <f t="shared" si="49"/>
        <v>0.4</v>
      </c>
      <c r="E193" s="129">
        <f t="shared" si="49"/>
        <v>0.4</v>
      </c>
      <c r="F193" s="129">
        <f t="shared" si="49"/>
        <v>0.4</v>
      </c>
      <c r="G193" s="129">
        <f t="shared" si="49"/>
        <v>0.4</v>
      </c>
      <c r="H193" s="129">
        <f t="shared" si="49"/>
        <v>0.4</v>
      </c>
      <c r="I193" s="129">
        <f t="shared" si="49"/>
        <v>0.4</v>
      </c>
      <c r="J193" s="129">
        <f t="shared" si="49"/>
        <v>0.4</v>
      </c>
      <c r="K193" s="129">
        <f t="shared" si="49"/>
        <v>0.4</v>
      </c>
      <c r="L193" s="129">
        <f t="shared" si="49"/>
        <v>0.4</v>
      </c>
      <c r="M193" s="129">
        <f t="shared" si="49"/>
        <v>0.4</v>
      </c>
      <c r="N193" s="129">
        <f t="shared" si="49"/>
        <v>0.4</v>
      </c>
      <c r="O193" s="129">
        <f t="shared" si="49"/>
        <v>0.4</v>
      </c>
      <c r="P193" s="129">
        <f t="shared" si="49"/>
        <v>0.4</v>
      </c>
      <c r="Q193" s="129">
        <f t="shared" si="49"/>
        <v>0.4</v>
      </c>
      <c r="R193" s="129">
        <f t="shared" si="49"/>
        <v>0.4</v>
      </c>
      <c r="S193" s="129">
        <f t="shared" si="50"/>
        <v>0.4</v>
      </c>
      <c r="T193" s="129">
        <f t="shared" si="50"/>
        <v>0.4</v>
      </c>
      <c r="U193" s="129">
        <f t="shared" si="50"/>
        <v>0.4</v>
      </c>
      <c r="V193" s="129">
        <f t="shared" si="50"/>
        <v>0.4</v>
      </c>
      <c r="W193" s="129">
        <f t="shared" si="50"/>
        <v>0.4</v>
      </c>
      <c r="X193" s="129">
        <f t="shared" si="50"/>
        <v>0.4</v>
      </c>
      <c r="Y193" s="129">
        <f t="shared" si="50"/>
        <v>0.4</v>
      </c>
      <c r="Z193" s="129">
        <f t="shared" si="50"/>
        <v>0.4</v>
      </c>
      <c r="AA193" s="129">
        <f t="shared" si="50"/>
        <v>0.4</v>
      </c>
      <c r="AB193" s="129">
        <f t="shared" si="50"/>
        <v>0.4</v>
      </c>
      <c r="AC193" s="129">
        <f t="shared" si="50"/>
        <v>0.4</v>
      </c>
      <c r="AD193" s="129">
        <f t="shared" si="50"/>
        <v>0.4</v>
      </c>
      <c r="AE193" s="129">
        <f t="shared" si="50"/>
        <v>0.4</v>
      </c>
      <c r="AF193" s="129">
        <f t="shared" si="50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68</v>
      </c>
      <c r="B194" s="136">
        <v>0.64</v>
      </c>
      <c r="C194" s="136">
        <f t="shared" si="49"/>
        <v>0.64</v>
      </c>
      <c r="D194" s="136">
        <f t="shared" si="49"/>
        <v>0.64</v>
      </c>
      <c r="E194" s="136">
        <f t="shared" si="49"/>
        <v>0.64</v>
      </c>
      <c r="F194" s="136">
        <f t="shared" si="49"/>
        <v>0.64</v>
      </c>
      <c r="G194" s="136">
        <f t="shared" si="49"/>
        <v>0.64</v>
      </c>
      <c r="H194" s="136">
        <f t="shared" si="49"/>
        <v>0.64</v>
      </c>
      <c r="I194" s="136">
        <f t="shared" si="49"/>
        <v>0.64</v>
      </c>
      <c r="J194" s="136">
        <f t="shared" si="49"/>
        <v>0.64</v>
      </c>
      <c r="K194" s="136">
        <f t="shared" si="49"/>
        <v>0.64</v>
      </c>
      <c r="L194" s="136">
        <f t="shared" si="49"/>
        <v>0.64</v>
      </c>
      <c r="M194" s="136">
        <f t="shared" si="49"/>
        <v>0.64</v>
      </c>
      <c r="N194" s="136">
        <f t="shared" si="49"/>
        <v>0.64</v>
      </c>
      <c r="O194" s="136">
        <f t="shared" si="49"/>
        <v>0.64</v>
      </c>
      <c r="P194" s="136">
        <f t="shared" si="49"/>
        <v>0.64</v>
      </c>
      <c r="Q194" s="136">
        <f t="shared" si="49"/>
        <v>0.64</v>
      </c>
      <c r="R194" s="136">
        <f t="shared" si="49"/>
        <v>0.64</v>
      </c>
      <c r="S194" s="136">
        <f t="shared" si="50"/>
        <v>0.64</v>
      </c>
      <c r="T194" s="136">
        <f t="shared" si="50"/>
        <v>0.64</v>
      </c>
      <c r="U194" s="136">
        <f t="shared" si="50"/>
        <v>0.64</v>
      </c>
      <c r="V194" s="136">
        <f t="shared" si="50"/>
        <v>0.64</v>
      </c>
      <c r="W194" s="136">
        <f t="shared" si="50"/>
        <v>0.64</v>
      </c>
      <c r="X194" s="136">
        <f t="shared" si="50"/>
        <v>0.64</v>
      </c>
      <c r="Y194" s="136">
        <f t="shared" si="50"/>
        <v>0.64</v>
      </c>
      <c r="Z194" s="136">
        <f t="shared" si="50"/>
        <v>0.64</v>
      </c>
      <c r="AA194" s="136">
        <f t="shared" si="50"/>
        <v>0.64</v>
      </c>
      <c r="AB194" s="136">
        <f t="shared" si="50"/>
        <v>0.64</v>
      </c>
      <c r="AC194" s="136">
        <f t="shared" si="50"/>
        <v>0.64</v>
      </c>
      <c r="AD194" s="136">
        <f t="shared" si="50"/>
        <v>0.64</v>
      </c>
      <c r="AE194" s="136">
        <f t="shared" si="50"/>
        <v>0.64</v>
      </c>
      <c r="AF194" s="136">
        <f t="shared" si="50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1">SUM(C189:C194)</f>
        <v>3.54</v>
      </c>
      <c r="D195" s="139">
        <f t="shared" si="51"/>
        <v>3.54</v>
      </c>
      <c r="E195" s="139">
        <f t="shared" si="51"/>
        <v>3.54</v>
      </c>
      <c r="F195" s="139">
        <f t="shared" si="51"/>
        <v>3.54</v>
      </c>
      <c r="G195" s="139">
        <f t="shared" si="51"/>
        <v>3.54</v>
      </c>
      <c r="H195" s="139">
        <f t="shared" si="51"/>
        <v>3.54</v>
      </c>
      <c r="I195" s="139">
        <f t="shared" si="51"/>
        <v>3.54</v>
      </c>
      <c r="J195" s="139">
        <f t="shared" si="51"/>
        <v>3.54</v>
      </c>
      <c r="K195" s="139">
        <f t="shared" si="51"/>
        <v>3.54</v>
      </c>
      <c r="L195" s="139">
        <f>SUM(L189:L194)</f>
        <v>3.54</v>
      </c>
      <c r="M195" s="139">
        <f t="shared" ref="M195:R195" si="52">SUM(M189:M194)</f>
        <v>3.54</v>
      </c>
      <c r="N195" s="139">
        <f t="shared" si="52"/>
        <v>3.54</v>
      </c>
      <c r="O195" s="139">
        <f t="shared" si="52"/>
        <v>3.54</v>
      </c>
      <c r="P195" s="139">
        <f t="shared" si="52"/>
        <v>3.54</v>
      </c>
      <c r="Q195" s="139">
        <f t="shared" si="52"/>
        <v>3.54</v>
      </c>
      <c r="R195" s="139">
        <f t="shared" si="52"/>
        <v>3.54</v>
      </c>
      <c r="S195" s="139">
        <f>SUM(S189:S194)</f>
        <v>3.54</v>
      </c>
      <c r="T195" s="139">
        <f t="shared" ref="T195:AG195" si="53">SUM(T189:T194)</f>
        <v>3.54</v>
      </c>
      <c r="U195" s="139">
        <f t="shared" si="53"/>
        <v>3.54</v>
      </c>
      <c r="V195" s="139">
        <f t="shared" si="53"/>
        <v>3.54</v>
      </c>
      <c r="W195" s="139">
        <f t="shared" si="53"/>
        <v>3.54</v>
      </c>
      <c r="X195" s="139">
        <f t="shared" si="53"/>
        <v>3.54</v>
      </c>
      <c r="Y195" s="139">
        <f t="shared" si="53"/>
        <v>3.54</v>
      </c>
      <c r="Z195" s="139">
        <f t="shared" si="53"/>
        <v>3.54</v>
      </c>
      <c r="AA195" s="139">
        <f t="shared" si="53"/>
        <v>3.54</v>
      </c>
      <c r="AB195" s="139">
        <f t="shared" si="53"/>
        <v>3.54</v>
      </c>
      <c r="AC195" s="139">
        <f t="shared" si="53"/>
        <v>3.54</v>
      </c>
      <c r="AD195" s="139">
        <f t="shared" si="53"/>
        <v>3.54</v>
      </c>
      <c r="AE195" s="139">
        <f t="shared" si="53"/>
        <v>3.54</v>
      </c>
      <c r="AF195" s="139">
        <f t="shared" si="53"/>
        <v>3.54</v>
      </c>
      <c r="AG195" s="140">
        <f t="shared" si="53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69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70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71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72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73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74</v>
      </c>
      <c r="B204" s="153">
        <f>MAX(F72:M72)</f>
        <v>1089.74</v>
      </c>
      <c r="C204" s="154">
        <f>INDEX(F9:M9,1,MATCH(MAX(F72:M72),F72:M72,0))</f>
        <v>0.33333333333333331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6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213" t="s">
        <v>75</v>
      </c>
      <c r="B206" s="213"/>
      <c r="C206" s="45"/>
      <c r="D206" s="155" t="str">
        <f ca="1">"Pie Chart of Daily Peak Demand(Inclusive of Export) of Nepal ("&amp;A4&amp;" "&amp;B4&amp;")"</f>
        <v>Pie Chart of Daily Peak Demand(Inclusive of Export) of Nepal (Nepali Date: 2078/04/6)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2078/04/6)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76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77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78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79</v>
      </c>
      <c r="T209" s="163">
        <f t="shared" ref="T209:AX209" si="54">B72</f>
        <v>1101.6400000000001</v>
      </c>
      <c r="U209" s="163">
        <f t="shared" si="54"/>
        <v>1071.6400000000001</v>
      </c>
      <c r="V209" s="163">
        <f t="shared" si="54"/>
        <v>1082.54</v>
      </c>
      <c r="W209" s="163">
        <f t="shared" si="54"/>
        <v>1074.94</v>
      </c>
      <c r="X209" s="163">
        <f t="shared" si="54"/>
        <v>1050.44</v>
      </c>
      <c r="Y209" s="163">
        <f t="shared" si="54"/>
        <v>1031.54</v>
      </c>
      <c r="Z209" s="163">
        <f t="shared" si="54"/>
        <v>1028.54</v>
      </c>
      <c r="AA209" s="163">
        <f t="shared" si="54"/>
        <v>1038.74</v>
      </c>
      <c r="AB209" s="163">
        <f t="shared" si="54"/>
        <v>1048.6400000000001</v>
      </c>
      <c r="AC209" s="163">
        <f t="shared" si="54"/>
        <v>1082.1399999999999</v>
      </c>
      <c r="AD209" s="163">
        <f t="shared" si="54"/>
        <v>1089.74</v>
      </c>
      <c r="AE209" s="163">
        <f t="shared" si="54"/>
        <v>1077.24</v>
      </c>
      <c r="AF209" s="163">
        <f t="shared" si="54"/>
        <v>1127.24</v>
      </c>
      <c r="AG209" s="163">
        <f t="shared" si="54"/>
        <v>1136.6400000000001</v>
      </c>
      <c r="AH209" s="163">
        <f t="shared" si="54"/>
        <v>1144.44</v>
      </c>
      <c r="AI209" s="163">
        <f t="shared" si="54"/>
        <v>1167.94</v>
      </c>
      <c r="AJ209" s="163">
        <f t="shared" si="54"/>
        <v>1147.98</v>
      </c>
      <c r="AK209" s="163">
        <f t="shared" si="54"/>
        <v>1157.3400000000001</v>
      </c>
      <c r="AL209" s="163">
        <f t="shared" si="54"/>
        <v>1140.42</v>
      </c>
      <c r="AM209" s="163">
        <f t="shared" si="54"/>
        <v>1110.98</v>
      </c>
      <c r="AN209" s="163">
        <f t="shared" si="54"/>
        <v>1124.04</v>
      </c>
      <c r="AO209" s="163">
        <f t="shared" si="54"/>
        <v>1110.51</v>
      </c>
      <c r="AP209" s="163">
        <f t="shared" si="54"/>
        <v>1150.6300000000001</v>
      </c>
      <c r="AQ209" s="163">
        <f t="shared" si="54"/>
        <v>1203.94</v>
      </c>
      <c r="AR209" s="163">
        <f t="shared" si="54"/>
        <v>1344.26</v>
      </c>
      <c r="AS209" s="163">
        <f t="shared" si="54"/>
        <v>1333.99</v>
      </c>
      <c r="AT209" s="163">
        <f t="shared" si="54"/>
        <v>1331.54</v>
      </c>
      <c r="AU209" s="163">
        <f t="shared" si="54"/>
        <v>1318.3899999999999</v>
      </c>
      <c r="AV209" s="163">
        <f t="shared" si="54"/>
        <v>1255.6299999999999</v>
      </c>
      <c r="AW209" s="163">
        <f t="shared" si="54"/>
        <v>1200.1999999999998</v>
      </c>
      <c r="AX209" s="163">
        <f t="shared" si="54"/>
        <v>1172.55</v>
      </c>
    </row>
    <row r="210" spans="1:50" x14ac:dyDescent="0.25">
      <c r="A210" s="156" t="s">
        <v>80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81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82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83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84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69</v>
      </c>
      <c r="B230" s="166">
        <f t="shared" ref="B230:AF230" si="55">B194</f>
        <v>0.64</v>
      </c>
      <c r="C230" s="166">
        <f t="shared" si="55"/>
        <v>0.64</v>
      </c>
      <c r="D230" s="166">
        <f t="shared" si="55"/>
        <v>0.64</v>
      </c>
      <c r="E230" s="166">
        <f t="shared" si="55"/>
        <v>0.64</v>
      </c>
      <c r="F230" s="166">
        <f t="shared" si="55"/>
        <v>0.64</v>
      </c>
      <c r="G230" s="166">
        <f t="shared" si="55"/>
        <v>0.64</v>
      </c>
      <c r="H230" s="166">
        <f t="shared" si="55"/>
        <v>0.64</v>
      </c>
      <c r="I230" s="166">
        <f t="shared" si="55"/>
        <v>0.64</v>
      </c>
      <c r="J230" s="166">
        <f t="shared" si="55"/>
        <v>0.64</v>
      </c>
      <c r="K230" s="166">
        <f t="shared" si="55"/>
        <v>0.64</v>
      </c>
      <c r="L230" s="166">
        <f t="shared" si="55"/>
        <v>0.64</v>
      </c>
      <c r="M230" s="166">
        <f t="shared" si="55"/>
        <v>0.64</v>
      </c>
      <c r="N230" s="166">
        <f t="shared" si="55"/>
        <v>0.64</v>
      </c>
      <c r="O230" s="166">
        <f t="shared" si="55"/>
        <v>0.64</v>
      </c>
      <c r="P230" s="166">
        <f t="shared" si="55"/>
        <v>0.64</v>
      </c>
      <c r="Q230" s="166">
        <f t="shared" si="55"/>
        <v>0.64</v>
      </c>
      <c r="R230" s="166">
        <f t="shared" si="55"/>
        <v>0.64</v>
      </c>
      <c r="S230" s="166">
        <f t="shared" si="55"/>
        <v>0.64</v>
      </c>
      <c r="T230" s="166">
        <f t="shared" si="55"/>
        <v>0.64</v>
      </c>
      <c r="U230" s="166">
        <f t="shared" si="55"/>
        <v>0.64</v>
      </c>
      <c r="V230" s="166">
        <f t="shared" si="55"/>
        <v>0.64</v>
      </c>
      <c r="W230" s="166">
        <f t="shared" si="55"/>
        <v>0.64</v>
      </c>
      <c r="X230" s="166">
        <f t="shared" si="55"/>
        <v>0.64</v>
      </c>
      <c r="Y230" s="166">
        <f t="shared" si="55"/>
        <v>0.64</v>
      </c>
      <c r="Z230" s="166">
        <f t="shared" si="55"/>
        <v>0.64</v>
      </c>
      <c r="AA230" s="166">
        <f t="shared" si="55"/>
        <v>0.64</v>
      </c>
      <c r="AB230" s="166">
        <f t="shared" si="55"/>
        <v>0.64</v>
      </c>
      <c r="AC230" s="166">
        <f t="shared" si="55"/>
        <v>0.64</v>
      </c>
      <c r="AD230" s="166">
        <f t="shared" si="55"/>
        <v>0.64</v>
      </c>
      <c r="AE230" s="166">
        <f t="shared" si="55"/>
        <v>0.64</v>
      </c>
      <c r="AF230" s="166">
        <f t="shared" si="55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6">IF(C198&lt;100,"",C198-520)</f>
        <v/>
      </c>
      <c r="D231" s="114" t="str">
        <f t="shared" si="56"/>
        <v/>
      </c>
      <c r="E231" s="114" t="str">
        <f t="shared" si="56"/>
        <v/>
      </c>
      <c r="F231" s="114" t="str">
        <f t="shared" si="56"/>
        <v/>
      </c>
      <c r="G231" s="114" t="str">
        <f t="shared" si="56"/>
        <v/>
      </c>
      <c r="H231" s="114" t="str">
        <f t="shared" si="56"/>
        <v/>
      </c>
      <c r="I231" s="114" t="str">
        <f t="shared" si="56"/>
        <v/>
      </c>
      <c r="J231" s="114" t="str">
        <f t="shared" si="56"/>
        <v/>
      </c>
      <c r="K231" s="114" t="str">
        <f t="shared" si="56"/>
        <v/>
      </c>
      <c r="L231" s="114" t="str">
        <f t="shared" si="56"/>
        <v/>
      </c>
      <c r="M231" s="114" t="str">
        <f t="shared" si="56"/>
        <v/>
      </c>
      <c r="N231" s="114" t="str">
        <f t="shared" si="56"/>
        <v/>
      </c>
      <c r="O231" s="114" t="str">
        <f t="shared" si="56"/>
        <v/>
      </c>
      <c r="P231" s="114" t="str">
        <f t="shared" si="56"/>
        <v/>
      </c>
      <c r="Q231" s="114" t="str">
        <f t="shared" si="56"/>
        <v/>
      </c>
      <c r="R231" s="114" t="str">
        <f t="shared" si="56"/>
        <v/>
      </c>
      <c r="S231" s="114" t="str">
        <f t="shared" si="56"/>
        <v/>
      </c>
      <c r="T231" s="114" t="str">
        <f t="shared" si="56"/>
        <v/>
      </c>
      <c r="U231" s="114" t="str">
        <f t="shared" si="56"/>
        <v/>
      </c>
      <c r="V231" s="114" t="str">
        <f t="shared" si="56"/>
        <v/>
      </c>
      <c r="W231" s="114" t="str">
        <f t="shared" si="56"/>
        <v/>
      </c>
      <c r="X231" s="114" t="str">
        <f t="shared" si="56"/>
        <v/>
      </c>
      <c r="Y231" s="114" t="str">
        <f t="shared" si="56"/>
        <v/>
      </c>
      <c r="Z231" s="114" t="str">
        <f t="shared" si="56"/>
        <v/>
      </c>
      <c r="AA231" s="114" t="str">
        <f t="shared" si="56"/>
        <v/>
      </c>
      <c r="AB231" s="114" t="str">
        <f t="shared" si="56"/>
        <v/>
      </c>
      <c r="AC231" s="114" t="str">
        <f t="shared" si="56"/>
        <v/>
      </c>
      <c r="AD231" s="114" t="str">
        <f t="shared" si="56"/>
        <v/>
      </c>
      <c r="AE231" s="114" t="str">
        <f t="shared" si="56"/>
        <v/>
      </c>
      <c r="AF231" s="114" t="str">
        <f t="shared" si="56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7">IF(B199&lt;100,"",B199-620)</f>
        <v/>
      </c>
      <c r="C232" s="114" t="str">
        <f t="shared" si="57"/>
        <v/>
      </c>
      <c r="D232" s="114" t="str">
        <f t="shared" si="57"/>
        <v/>
      </c>
      <c r="E232" s="114" t="str">
        <f t="shared" si="57"/>
        <v/>
      </c>
      <c r="F232" s="114" t="str">
        <f t="shared" si="57"/>
        <v/>
      </c>
      <c r="G232" s="114" t="str">
        <f t="shared" si="57"/>
        <v/>
      </c>
      <c r="H232" s="114" t="str">
        <f t="shared" si="57"/>
        <v/>
      </c>
      <c r="I232" s="114" t="str">
        <f t="shared" si="57"/>
        <v/>
      </c>
      <c r="J232" s="114" t="str">
        <f t="shared" si="57"/>
        <v/>
      </c>
      <c r="K232" s="114" t="str">
        <f t="shared" si="57"/>
        <v/>
      </c>
      <c r="L232" s="114" t="str">
        <f t="shared" si="57"/>
        <v/>
      </c>
      <c r="M232" s="114" t="str">
        <f t="shared" si="57"/>
        <v/>
      </c>
      <c r="N232" s="114" t="str">
        <f t="shared" si="57"/>
        <v/>
      </c>
      <c r="O232" s="114" t="str">
        <f t="shared" si="57"/>
        <v/>
      </c>
      <c r="P232" s="114" t="str">
        <f t="shared" si="57"/>
        <v/>
      </c>
      <c r="Q232" s="114" t="str">
        <f t="shared" si="57"/>
        <v/>
      </c>
      <c r="R232" s="114" t="str">
        <f t="shared" si="57"/>
        <v/>
      </c>
      <c r="S232" s="114" t="str">
        <f t="shared" si="57"/>
        <v/>
      </c>
      <c r="T232" s="114" t="str">
        <f t="shared" si="57"/>
        <v/>
      </c>
      <c r="U232" s="114" t="str">
        <f t="shared" si="57"/>
        <v/>
      </c>
      <c r="V232" s="114" t="str">
        <f t="shared" si="57"/>
        <v/>
      </c>
      <c r="W232" s="114" t="str">
        <f t="shared" si="57"/>
        <v/>
      </c>
      <c r="X232" s="114" t="str">
        <f t="shared" si="57"/>
        <v/>
      </c>
      <c r="Y232" s="114" t="str">
        <f t="shared" si="57"/>
        <v/>
      </c>
      <c r="Z232" s="114" t="str">
        <f t="shared" si="57"/>
        <v/>
      </c>
      <c r="AA232" s="114" t="str">
        <f t="shared" si="57"/>
        <v/>
      </c>
      <c r="AB232" s="114" t="str">
        <f t="shared" si="57"/>
        <v/>
      </c>
      <c r="AC232" s="114" t="str">
        <f t="shared" si="57"/>
        <v/>
      </c>
      <c r="AD232" s="114" t="str">
        <f t="shared" si="57"/>
        <v/>
      </c>
      <c r="AE232" s="114" t="str">
        <f t="shared" si="57"/>
        <v/>
      </c>
      <c r="AF232" s="114" t="str">
        <f t="shared" si="57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8">IF(B200&lt;100,"",B200-330)</f>
        <v/>
      </c>
      <c r="C233" s="114" t="str">
        <f t="shared" si="58"/>
        <v/>
      </c>
      <c r="D233" s="114" t="str">
        <f t="shared" si="58"/>
        <v/>
      </c>
      <c r="E233" s="114" t="str">
        <f t="shared" si="58"/>
        <v/>
      </c>
      <c r="F233" s="114" t="str">
        <f t="shared" si="58"/>
        <v/>
      </c>
      <c r="G233" s="114" t="str">
        <f t="shared" si="58"/>
        <v/>
      </c>
      <c r="H233" s="114" t="str">
        <f t="shared" si="58"/>
        <v/>
      </c>
      <c r="I233" s="114" t="str">
        <f t="shared" si="58"/>
        <v/>
      </c>
      <c r="J233" s="114" t="str">
        <f t="shared" si="58"/>
        <v/>
      </c>
      <c r="K233" s="114" t="str">
        <f t="shared" si="58"/>
        <v/>
      </c>
      <c r="L233" s="114" t="str">
        <f t="shared" si="58"/>
        <v/>
      </c>
      <c r="M233" s="114" t="str">
        <f t="shared" si="58"/>
        <v/>
      </c>
      <c r="N233" s="114" t="str">
        <f t="shared" si="58"/>
        <v/>
      </c>
      <c r="O233" s="114" t="str">
        <f t="shared" si="58"/>
        <v/>
      </c>
      <c r="P233" s="114" t="str">
        <f t="shared" si="58"/>
        <v/>
      </c>
      <c r="Q233" s="114" t="str">
        <f t="shared" si="58"/>
        <v/>
      </c>
      <c r="R233" s="114" t="str">
        <f t="shared" si="58"/>
        <v/>
      </c>
      <c r="S233" s="114" t="str">
        <f t="shared" si="58"/>
        <v/>
      </c>
      <c r="T233" s="114" t="str">
        <f t="shared" si="58"/>
        <v/>
      </c>
      <c r="U233" s="114" t="str">
        <f t="shared" si="58"/>
        <v/>
      </c>
      <c r="V233" s="114" t="str">
        <f t="shared" si="58"/>
        <v/>
      </c>
      <c r="W233" s="114" t="str">
        <f t="shared" si="58"/>
        <v/>
      </c>
      <c r="X233" s="114" t="str">
        <f t="shared" si="58"/>
        <v/>
      </c>
      <c r="Y233" s="114" t="str">
        <f t="shared" si="58"/>
        <v/>
      </c>
      <c r="Z233" s="114" t="str">
        <f t="shared" si="58"/>
        <v/>
      </c>
      <c r="AA233" s="114" t="str">
        <f t="shared" si="58"/>
        <v/>
      </c>
      <c r="AB233" s="114" t="str">
        <f t="shared" si="58"/>
        <v/>
      </c>
      <c r="AC233" s="114" t="str">
        <f t="shared" si="58"/>
        <v/>
      </c>
      <c r="AD233" s="114" t="str">
        <f t="shared" si="58"/>
        <v/>
      </c>
      <c r="AE233" s="114" t="str">
        <f t="shared" si="58"/>
        <v/>
      </c>
      <c r="AF233" s="114" t="str">
        <f t="shared" si="58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59">IF(C201&lt;100,"",C201-1500)</f>
        <v/>
      </c>
      <c r="D234" s="114" t="str">
        <f t="shared" si="59"/>
        <v/>
      </c>
      <c r="E234" s="114" t="str">
        <f t="shared" si="59"/>
        <v/>
      </c>
      <c r="F234" s="114" t="str">
        <f t="shared" si="59"/>
        <v/>
      </c>
      <c r="G234" s="114" t="str">
        <f t="shared" si="59"/>
        <v/>
      </c>
      <c r="H234" s="114" t="str">
        <f t="shared" si="59"/>
        <v/>
      </c>
      <c r="I234" s="114" t="str">
        <f t="shared" si="59"/>
        <v/>
      </c>
      <c r="J234" s="114" t="str">
        <f t="shared" si="59"/>
        <v/>
      </c>
      <c r="K234" s="114" t="str">
        <f t="shared" si="59"/>
        <v/>
      </c>
      <c r="L234" s="114" t="str">
        <f t="shared" si="59"/>
        <v/>
      </c>
      <c r="M234" s="114" t="str">
        <f t="shared" si="59"/>
        <v/>
      </c>
      <c r="N234" s="114" t="str">
        <f t="shared" si="59"/>
        <v/>
      </c>
      <c r="O234" s="114" t="str">
        <f t="shared" si="59"/>
        <v/>
      </c>
      <c r="P234" s="114" t="str">
        <f t="shared" si="59"/>
        <v/>
      </c>
      <c r="Q234" s="114" t="str">
        <f t="shared" si="59"/>
        <v/>
      </c>
      <c r="R234" s="114" t="str">
        <f t="shared" si="59"/>
        <v/>
      </c>
      <c r="S234" s="114" t="str">
        <f t="shared" si="59"/>
        <v/>
      </c>
      <c r="T234" s="114" t="str">
        <f t="shared" si="59"/>
        <v/>
      </c>
      <c r="U234" s="114" t="str">
        <f t="shared" si="59"/>
        <v/>
      </c>
      <c r="V234" s="114" t="str">
        <f t="shared" si="59"/>
        <v/>
      </c>
      <c r="W234" s="114" t="str">
        <f t="shared" si="59"/>
        <v/>
      </c>
      <c r="X234" s="114" t="str">
        <f t="shared" si="59"/>
        <v/>
      </c>
      <c r="Y234" s="114" t="str">
        <f t="shared" si="59"/>
        <v/>
      </c>
      <c r="Z234" s="114" t="str">
        <f t="shared" si="59"/>
        <v/>
      </c>
      <c r="AA234" s="114" t="str">
        <f t="shared" si="59"/>
        <v/>
      </c>
      <c r="AB234" s="114" t="str">
        <f t="shared" si="59"/>
        <v/>
      </c>
      <c r="AC234" s="114" t="str">
        <f t="shared" si="59"/>
        <v/>
      </c>
      <c r="AD234" s="114" t="str">
        <f t="shared" si="59"/>
        <v/>
      </c>
      <c r="AE234" s="114" t="str">
        <f t="shared" si="59"/>
        <v/>
      </c>
      <c r="AF234" s="114" t="str">
        <f t="shared" si="59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06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8290" priority="302">
      <formula>S$9&gt;=20/24</formula>
    </cfRule>
    <cfRule type="expression" dxfId="8289" priority="303">
      <formula>AND(S$9&gt;=14/24,S$9&lt;20/24)</formula>
    </cfRule>
    <cfRule type="expression" dxfId="8288" priority="304">
      <formula>AND(S$9&gt;=8/24,S$9&lt;14/24)</formula>
    </cfRule>
    <cfRule type="expression" dxfId="8287" priority="305">
      <formula>S$9&lt;8/24</formula>
    </cfRule>
  </conditionalFormatting>
  <conditionalFormatting sqref="B8:AF10 AA78:AF78 B78:Q78 M36:Q36 B53:AF53 B79:AF79 C189:AF195 L34:Q34 AF81:AF88 B65:AF69 B54:K56 T208:AX208 B71:AF75 T55:T56 U82:V83 B77:AF77 D57:K58 B57:C60 B62:C64 B61:E61 M37:R37 Q39:Q40 L55:P58 M38:Q38 R38:R40 Q55:R64 M11:Z11 Q15:Y15 Q12:Z13 S57:Y64 AA11:AE13 S37:AE40 W82:AE88 Z15:AF27 AF12:AF13 Z29:AF29 AF39:AF40 L50:AF52 AF54:AF60">
    <cfRule type="expression" dxfId="8286" priority="298">
      <formula>B$9&gt;=20/24</formula>
    </cfRule>
    <cfRule type="expression" dxfId="8285" priority="299">
      <formula>AND(B$9&gt;=14/24,B$9&lt;20/24)</formula>
    </cfRule>
    <cfRule type="expression" dxfId="8284" priority="300">
      <formula>AND(B$9&gt;=8/24,B$9&lt;14/24)</formula>
    </cfRule>
    <cfRule type="expression" dxfId="8283" priority="301">
      <formula>B$9&lt;8/24</formula>
    </cfRule>
  </conditionalFormatting>
  <conditionalFormatting sqref="B187:AF187">
    <cfRule type="expression" dxfId="8282" priority="294">
      <formula>B$9&gt;=20/24</formula>
    </cfRule>
    <cfRule type="expression" dxfId="8281" priority="295">
      <formula>AND(B$9&gt;=14/24,B$9&lt;20/24)</formula>
    </cfRule>
    <cfRule type="expression" dxfId="8280" priority="296">
      <formula>AND(B$9&gt;=8/24,B$9&lt;14/24)</formula>
    </cfRule>
    <cfRule type="expression" dxfId="8279" priority="297">
      <formula>B$9&lt;8/24</formula>
    </cfRule>
  </conditionalFormatting>
  <conditionalFormatting sqref="AL4:AL6">
    <cfRule type="iconSet" priority="293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8278" priority="289">
      <formula>L$9&gt;=20/24</formula>
    </cfRule>
    <cfRule type="expression" dxfId="8277" priority="290">
      <formula>AND(L$9&gt;=14/24,L$9&lt;20/24)</formula>
    </cfRule>
    <cfRule type="expression" dxfId="8276" priority="291">
      <formula>AND(L$9&gt;=8/24,L$9&lt;14/24)</formula>
    </cfRule>
    <cfRule type="expression" dxfId="8275" priority="292">
      <formula>L$9&lt;8/24</formula>
    </cfRule>
  </conditionalFormatting>
  <conditionalFormatting sqref="Z30:AF30">
    <cfRule type="expression" dxfId="8274" priority="281">
      <formula>Z$9&gt;=20/24</formula>
    </cfRule>
    <cfRule type="expression" dxfId="8273" priority="282">
      <formula>AND(Z$9&gt;=14/24,Z$9&lt;20/24)</formula>
    </cfRule>
    <cfRule type="expression" dxfId="8272" priority="283">
      <formula>AND(Z$9&gt;=8/24,Z$9&lt;14/24)</formula>
    </cfRule>
    <cfRule type="expression" dxfId="8271" priority="284">
      <formula>Z$9&lt;8/24</formula>
    </cfRule>
  </conditionalFormatting>
  <conditionalFormatting sqref="R36:AE36">
    <cfRule type="expression" dxfId="8270" priority="277">
      <formula>R$9&gt;=20/24</formula>
    </cfRule>
    <cfRule type="expression" dxfId="8269" priority="278">
      <formula>AND(R$9&gt;=14/24,R$9&lt;20/24)</formula>
    </cfRule>
    <cfRule type="expression" dxfId="8268" priority="279">
      <formula>AND(R$9&gt;=8/24,R$9&lt;14/24)</formula>
    </cfRule>
    <cfRule type="expression" dxfId="8267" priority="280">
      <formula>R$9&lt;8/24</formula>
    </cfRule>
  </conditionalFormatting>
  <conditionalFormatting sqref="R54 T54:AE54">
    <cfRule type="expression" dxfId="8266" priority="273">
      <formula>R$9&gt;=20/24</formula>
    </cfRule>
    <cfRule type="expression" dxfId="8265" priority="274">
      <formula>AND(R$9&gt;=14/24,R$9&lt;20/24)</formula>
    </cfRule>
    <cfRule type="expression" dxfId="8264" priority="275">
      <formula>AND(R$9&gt;=8/24,R$9&lt;14/24)</formula>
    </cfRule>
    <cfRule type="expression" dxfId="8263" priority="276">
      <formula>R$9&lt;8/24</formula>
    </cfRule>
  </conditionalFormatting>
  <conditionalFormatting sqref="R78:Z78">
    <cfRule type="expression" dxfId="8262" priority="269">
      <formula>R$9&gt;=20/24</formula>
    </cfRule>
    <cfRule type="expression" dxfId="8261" priority="270">
      <formula>AND(R$9&gt;=14/24,R$9&lt;20/24)</formula>
    </cfRule>
    <cfRule type="expression" dxfId="8260" priority="271">
      <formula>AND(R$9&gt;=8/24,R$9&lt;14/24)</formula>
    </cfRule>
    <cfRule type="expression" dxfId="8259" priority="272">
      <formula>R$9&lt;8/24</formula>
    </cfRule>
  </conditionalFormatting>
  <conditionalFormatting sqref="T81:AE81">
    <cfRule type="expression" dxfId="8258" priority="265">
      <formula>T$9&gt;=20/24</formula>
    </cfRule>
    <cfRule type="expression" dxfId="8257" priority="266">
      <formula>AND(T$9&gt;=14/24,T$9&lt;20/24)</formula>
    </cfRule>
    <cfRule type="expression" dxfId="8256" priority="267">
      <formula>AND(T$9&gt;=8/24,T$9&lt;14/24)</formula>
    </cfRule>
    <cfRule type="expression" dxfId="8255" priority="268">
      <formula>T$9&lt;8/24</formula>
    </cfRule>
  </conditionalFormatting>
  <conditionalFormatting sqref="R34:AD34">
    <cfRule type="expression" dxfId="8254" priority="245">
      <formula>R$9&gt;=20/24</formula>
    </cfRule>
    <cfRule type="expression" dxfId="8253" priority="246">
      <formula>AND(R$9&gt;=14/24,R$9&lt;20/24)</formula>
    </cfRule>
    <cfRule type="expression" dxfId="8252" priority="247">
      <formula>AND(R$9&gt;=8/24,R$9&lt;14/24)</formula>
    </cfRule>
    <cfRule type="expression" dxfId="8251" priority="248">
      <formula>R$9&lt;8/24</formula>
    </cfRule>
  </conditionalFormatting>
  <conditionalFormatting sqref="Z32:AF32">
    <cfRule type="expression" dxfId="8250" priority="241">
      <formula>Z$9&gt;=20/24</formula>
    </cfRule>
    <cfRule type="expression" dxfId="8249" priority="242">
      <formula>AND(Z$9&gt;=14/24,Z$9&lt;20/24)</formula>
    </cfRule>
    <cfRule type="expression" dxfId="8248" priority="243">
      <formula>AND(Z$9&gt;=8/24,Z$9&lt;14/24)</formula>
    </cfRule>
    <cfRule type="expression" dxfId="8247" priority="244">
      <formula>Z$9&lt;8/24</formula>
    </cfRule>
  </conditionalFormatting>
  <conditionalFormatting sqref="S43:Y43 Z42:AF45">
    <cfRule type="expression" dxfId="8246" priority="237">
      <formula>S$9&gt;=20/24</formula>
    </cfRule>
    <cfRule type="expression" dxfId="8245" priority="238">
      <formula>AND(S$9&gt;=14/24,S$9&lt;20/24)</formula>
    </cfRule>
    <cfRule type="expression" dxfId="8244" priority="239">
      <formula>AND(S$9&gt;=8/24,S$9&lt;14/24)</formula>
    </cfRule>
    <cfRule type="expression" dxfId="8243" priority="240">
      <formula>S$9&lt;8/24</formula>
    </cfRule>
  </conditionalFormatting>
  <conditionalFormatting sqref="Z46:AF46">
    <cfRule type="expression" dxfId="8242" priority="233">
      <formula>Z$9&gt;=20/24</formula>
    </cfRule>
    <cfRule type="expression" dxfId="8241" priority="234">
      <formula>AND(Z$9&gt;=14/24,Z$9&lt;20/24)</formula>
    </cfRule>
    <cfRule type="expression" dxfId="8240" priority="235">
      <formula>AND(Z$9&gt;=8/24,Z$9&lt;14/24)</formula>
    </cfRule>
    <cfRule type="expression" dxfId="8239" priority="236">
      <formula>Z$9&lt;8/24</formula>
    </cfRule>
  </conditionalFormatting>
  <conditionalFormatting sqref="Z47:AF47">
    <cfRule type="expression" dxfId="8238" priority="229">
      <formula>Z$9&gt;=20/24</formula>
    </cfRule>
    <cfRule type="expression" dxfId="8237" priority="230">
      <formula>AND(Z$9&gt;=14/24,Z$9&lt;20/24)</formula>
    </cfRule>
    <cfRule type="expression" dxfId="8236" priority="231">
      <formula>AND(Z$9&gt;=8/24,Z$9&lt;14/24)</formula>
    </cfRule>
    <cfRule type="expression" dxfId="8235" priority="232">
      <formula>Z$9&lt;8/24</formula>
    </cfRule>
  </conditionalFormatting>
  <conditionalFormatting sqref="Z57:AE64 AF61:AF64">
    <cfRule type="expression" dxfId="8234" priority="225">
      <formula>Z$9&gt;=20/24</formula>
    </cfRule>
    <cfRule type="expression" dxfId="8233" priority="226">
      <formula>AND(Z$9&gt;=14/24,Z$9&lt;20/24)</formula>
    </cfRule>
    <cfRule type="expression" dxfId="8232" priority="227">
      <formula>AND(Z$9&gt;=8/24,Z$9&lt;14/24)</formula>
    </cfRule>
    <cfRule type="expression" dxfId="8231" priority="228">
      <formula>Z$9&lt;8/24</formula>
    </cfRule>
  </conditionalFormatting>
  <conditionalFormatting sqref="AF91:AF94">
    <cfRule type="expression" dxfId="8230" priority="221">
      <formula>AF$9&gt;=20/24</formula>
    </cfRule>
    <cfRule type="expression" dxfId="8229" priority="222">
      <formula>AND(AF$9&gt;=14/24,AF$9&lt;20/24)</formula>
    </cfRule>
    <cfRule type="expression" dxfId="8228" priority="223">
      <formula>AND(AF$9&gt;=8/24,AF$9&lt;14/24)</formula>
    </cfRule>
    <cfRule type="expression" dxfId="8227" priority="224">
      <formula>AF$9&lt;8/24</formula>
    </cfRule>
  </conditionalFormatting>
  <conditionalFormatting sqref="H60:H64 D59:H59 I59:P64">
    <cfRule type="expression" dxfId="8226" priority="217">
      <formula>D$9&gt;=20/24</formula>
    </cfRule>
    <cfRule type="expression" dxfId="8225" priority="218">
      <formula>AND(D$9&gt;=14/24,D$9&lt;20/24)</formula>
    </cfRule>
    <cfRule type="expression" dxfId="8224" priority="219">
      <formula>AND(D$9&gt;=8/24,D$9&lt;14/24)</formula>
    </cfRule>
    <cfRule type="expression" dxfId="8223" priority="220">
      <formula>D$9&lt;8/24</formula>
    </cfRule>
  </conditionalFormatting>
  <conditionalFormatting sqref="T91:AE94">
    <cfRule type="expression" dxfId="8222" priority="213">
      <formula>T$9&gt;=20/24</formula>
    </cfRule>
    <cfRule type="expression" dxfId="8221" priority="214">
      <formula>AND(T$9&gt;=14/24,T$9&lt;20/24)</formula>
    </cfRule>
    <cfRule type="expression" dxfId="8220" priority="215">
      <formula>AND(T$9&gt;=8/24,T$9&lt;14/24)</formula>
    </cfRule>
    <cfRule type="expression" dxfId="8219" priority="216">
      <formula>T$9&lt;8/24</formula>
    </cfRule>
  </conditionalFormatting>
  <conditionalFormatting sqref="AG48 B15:K30 B11:K13 B32:K32 B33:AF35 B42:K47 B36:K40 M36:R37 Q39:Q40 M38:Q38 R38:R40 Q15:Y15 S43:Y43 M11:AF11 Z32:AF32 Z15:AF27 Z29:AF30 Q12:AF13 Z42:AF47 S36:AF40 B48:AF53">
    <cfRule type="expression" dxfId="8218" priority="212">
      <formula>B11&gt;$AG11</formula>
    </cfRule>
  </conditionalFormatting>
  <conditionalFormatting sqref="A96:A152 A81:A94 A11:A13 A15:A30 A42:A69 A77:A79 A71:A75 A32:A40 A165:A196">
    <cfRule type="expression" dxfId="8217" priority="211">
      <formula>$AH11=0</formula>
    </cfRule>
  </conditionalFormatting>
  <conditionalFormatting sqref="AF95">
    <cfRule type="expression" dxfId="8216" priority="207">
      <formula>AF$9&gt;=20/24</formula>
    </cfRule>
    <cfRule type="expression" dxfId="8215" priority="208">
      <formula>AND(AF$9&gt;=14/24,AF$9&lt;20/24)</formula>
    </cfRule>
    <cfRule type="expression" dxfId="8214" priority="209">
      <formula>AND(AF$9&gt;=8/24,AF$9&lt;14/24)</formula>
    </cfRule>
    <cfRule type="expression" dxfId="8213" priority="210">
      <formula>AF$9&lt;8/24</formula>
    </cfRule>
  </conditionalFormatting>
  <conditionalFormatting sqref="T95:AE95">
    <cfRule type="expression" dxfId="8212" priority="203">
      <formula>T$9&gt;=20/24</formula>
    </cfRule>
    <cfRule type="expression" dxfId="8211" priority="204">
      <formula>AND(T$9&gt;=14/24,T$9&lt;20/24)</formula>
    </cfRule>
    <cfRule type="expression" dxfId="8210" priority="205">
      <formula>AND(T$9&gt;=8/24,T$9&lt;14/24)</formula>
    </cfRule>
    <cfRule type="expression" dxfId="8209" priority="206">
      <formula>T$9&lt;8/24</formula>
    </cfRule>
  </conditionalFormatting>
  <conditionalFormatting sqref="A95">
    <cfRule type="expression" dxfId="8208" priority="202">
      <formula>$AH95=0</formula>
    </cfRule>
  </conditionalFormatting>
  <conditionalFormatting sqref="C33:AF33">
    <cfRule type="expression" dxfId="8207" priority="198">
      <formula>C$9&gt;=20/24</formula>
    </cfRule>
    <cfRule type="expression" dxfId="8206" priority="199">
      <formula>AND(C$9&gt;=14/24,C$9&lt;20/24)</formula>
    </cfRule>
    <cfRule type="expression" dxfId="8205" priority="200">
      <formula>AND(C$9&gt;=8/24,C$9&lt;14/24)</formula>
    </cfRule>
    <cfRule type="expression" dxfId="8204" priority="201">
      <formula>C$9&lt;8/24</formula>
    </cfRule>
  </conditionalFormatting>
  <conditionalFormatting sqref="R33:AF33">
    <cfRule type="expression" dxfId="8203" priority="194">
      <formula>R$9&gt;=20/24</formula>
    </cfRule>
    <cfRule type="expression" dxfId="8202" priority="195">
      <formula>AND(R$9&gt;=14/24,R$9&lt;20/24)</formula>
    </cfRule>
    <cfRule type="expression" dxfId="8201" priority="196">
      <formula>AND(R$9&gt;=8/24,R$9&lt;14/24)</formula>
    </cfRule>
    <cfRule type="expression" dxfId="8200" priority="197">
      <formula>R$9&lt;8/24</formula>
    </cfRule>
  </conditionalFormatting>
  <conditionalFormatting sqref="B33">
    <cfRule type="expression" dxfId="8199" priority="190">
      <formula>B$9&gt;=20/24</formula>
    </cfRule>
    <cfRule type="expression" dxfId="8198" priority="191">
      <formula>AND(B$9&gt;=14/24,B$9&lt;20/24)</formula>
    </cfRule>
    <cfRule type="expression" dxfId="8197" priority="192">
      <formula>AND(B$9&gt;=8/24,B$9&lt;14/24)</formula>
    </cfRule>
    <cfRule type="expression" dxfId="8196" priority="193">
      <formula>B$9&lt;8/24</formula>
    </cfRule>
  </conditionalFormatting>
  <conditionalFormatting sqref="D60:G60 D62:G64 F61:G61">
    <cfRule type="expression" dxfId="8195" priority="186">
      <formula>D$9&gt;=20/24</formula>
    </cfRule>
    <cfRule type="expression" dxfId="8194" priority="187">
      <formula>AND(D$9&gt;=14/24,D$9&lt;20/24)</formula>
    </cfRule>
    <cfRule type="expression" dxfId="8193" priority="188">
      <formula>AND(D$9&gt;=8/24,D$9&lt;14/24)</formula>
    </cfRule>
    <cfRule type="expression" dxfId="8192" priority="189">
      <formula>D$9&lt;8/24</formula>
    </cfRule>
  </conditionalFormatting>
  <conditionalFormatting sqref="AL30">
    <cfRule type="iconSet" priority="181">
      <iconSet iconSet="3TrafficLights2" reverse="1">
        <cfvo type="percent" val="0"/>
        <cfvo type="num" val="1"/>
        <cfvo type="num" val="1"/>
      </iconSet>
    </cfRule>
  </conditionalFormatting>
  <conditionalFormatting sqref="Z31:AF31">
    <cfRule type="expression" dxfId="8191" priority="177">
      <formula>Z$9&gt;=20/24</formula>
    </cfRule>
    <cfRule type="expression" dxfId="8190" priority="178">
      <formula>AND(Z$9&gt;=14/24,Z$9&lt;20/24)</formula>
    </cfRule>
    <cfRule type="expression" dxfId="8189" priority="179">
      <formula>AND(Z$9&gt;=8/24,Z$9&lt;14/24)</formula>
    </cfRule>
    <cfRule type="expression" dxfId="8188" priority="180">
      <formula>Z$9&lt;8/24</formula>
    </cfRule>
  </conditionalFormatting>
  <conditionalFormatting sqref="B31:K31 Z31:AF31">
    <cfRule type="expression" dxfId="8187" priority="168">
      <formula>B31&gt;$AG31</formula>
    </cfRule>
  </conditionalFormatting>
  <conditionalFormatting sqref="A31">
    <cfRule type="expression" dxfId="8186" priority="167">
      <formula>$AH31=0</formula>
    </cfRule>
  </conditionalFormatting>
  <conditionalFormatting sqref="B80:AF80">
    <cfRule type="expression" dxfId="8185" priority="163">
      <formula>B$9&gt;=20/24</formula>
    </cfRule>
    <cfRule type="expression" dxfId="8184" priority="164">
      <formula>AND(B$9&gt;=14/24,B$9&lt;20/24)</formula>
    </cfRule>
    <cfRule type="expression" dxfId="8183" priority="165">
      <formula>AND(B$9&gt;=8/24,B$9&lt;14/24)</formula>
    </cfRule>
    <cfRule type="expression" dxfId="8182" priority="166">
      <formula>B$9&lt;8/24</formula>
    </cfRule>
  </conditionalFormatting>
  <conditionalFormatting sqref="A80">
    <cfRule type="expression" dxfId="8181" priority="162">
      <formula>$AH80=0</formula>
    </cfRule>
  </conditionalFormatting>
  <conditionalFormatting sqref="Z14:AF14">
    <cfRule type="expression" dxfId="8180" priority="158">
      <formula>Z$9&gt;=20/24</formula>
    </cfRule>
    <cfRule type="expression" dxfId="8179" priority="159">
      <formula>AND(Z$9&gt;=14/24,Z$9&lt;20/24)</formula>
    </cfRule>
    <cfRule type="expression" dxfId="8178" priority="160">
      <formula>AND(Z$9&gt;=8/24,Z$9&lt;14/24)</formula>
    </cfRule>
    <cfRule type="expression" dxfId="8177" priority="161">
      <formula>Z$9&lt;8/24</formula>
    </cfRule>
  </conditionalFormatting>
  <conditionalFormatting sqref="Q14:Y14">
    <cfRule type="expression" dxfId="8176" priority="154">
      <formula>Q$9&gt;=20/24</formula>
    </cfRule>
    <cfRule type="expression" dxfId="8175" priority="155">
      <formula>AND(Q$9&gt;=14/24,Q$9&lt;20/24)</formula>
    </cfRule>
    <cfRule type="expression" dxfId="8174" priority="156">
      <formula>AND(Q$9&gt;=8/24,Q$9&lt;14/24)</formula>
    </cfRule>
    <cfRule type="expression" dxfId="8173" priority="157">
      <formula>Q$9&lt;8/24</formula>
    </cfRule>
  </conditionalFormatting>
  <conditionalFormatting sqref="B14:K14 Q14:AF14">
    <cfRule type="expression" dxfId="8172" priority="149">
      <formula>B14&gt;$AG14</formula>
    </cfRule>
  </conditionalFormatting>
  <conditionalFormatting sqref="A14">
    <cfRule type="expression" dxfId="8171" priority="148">
      <formula>$AH14=0</formula>
    </cfRule>
  </conditionalFormatting>
  <conditionalFormatting sqref="A159:A164">
    <cfRule type="expression" dxfId="8170" priority="147">
      <formula>$AH159=0</formula>
    </cfRule>
  </conditionalFormatting>
  <conditionalFormatting sqref="A153:A158">
    <cfRule type="expression" dxfId="8169" priority="146">
      <formula>$AH153=0</formula>
    </cfRule>
  </conditionalFormatting>
  <conditionalFormatting sqref="Q41:AF41">
    <cfRule type="expression" dxfId="8168" priority="142">
      <formula>Q$9&gt;=20/24</formula>
    </cfRule>
    <cfRule type="expression" dxfId="8167" priority="143">
      <formula>AND(Q$9&gt;=14/24,Q$9&lt;20/24)</formula>
    </cfRule>
    <cfRule type="expression" dxfId="8166" priority="144">
      <formula>AND(Q$9&gt;=8/24,Q$9&lt;14/24)</formula>
    </cfRule>
    <cfRule type="expression" dxfId="8165" priority="145">
      <formula>Q$9&lt;8/24</formula>
    </cfRule>
  </conditionalFormatting>
  <conditionalFormatting sqref="B41:K41 Q41:AF41">
    <cfRule type="expression" dxfId="8164" priority="133">
      <formula>B41&gt;$AG41</formula>
    </cfRule>
  </conditionalFormatting>
  <conditionalFormatting sqref="A41">
    <cfRule type="expression" dxfId="8163" priority="132">
      <formula>$AH41=0</formula>
    </cfRule>
  </conditionalFormatting>
  <conditionalFormatting sqref="B76:AF76">
    <cfRule type="expression" dxfId="8162" priority="128">
      <formula>B$9&gt;=20/24</formula>
    </cfRule>
    <cfRule type="expression" dxfId="8161" priority="129">
      <formula>AND(B$9&gt;=14/24,B$9&lt;20/24)</formula>
    </cfRule>
    <cfRule type="expression" dxfId="8160" priority="130">
      <formula>AND(B$9&gt;=8/24,B$9&lt;14/24)</formula>
    </cfRule>
    <cfRule type="expression" dxfId="8159" priority="131">
      <formula>B$9&lt;8/24</formula>
    </cfRule>
  </conditionalFormatting>
  <conditionalFormatting sqref="A76">
    <cfRule type="expression" dxfId="8158" priority="127">
      <formula>$AH76=0</formula>
    </cfRule>
  </conditionalFormatting>
  <conditionalFormatting sqref="B70:AG70">
    <cfRule type="expression" dxfId="8157" priority="123">
      <formula>B$9&gt;=20/24</formula>
    </cfRule>
    <cfRule type="expression" dxfId="8156" priority="124">
      <formula>AND(B$9&gt;=14/24,B$9&lt;20/24)</formula>
    </cfRule>
    <cfRule type="expression" dxfId="8155" priority="125">
      <formula>AND(B$9&gt;=8/24,B$9&lt;14/24)</formula>
    </cfRule>
    <cfRule type="expression" dxfId="8154" priority="126">
      <formula>B$9&lt;8/24</formula>
    </cfRule>
  </conditionalFormatting>
  <conditionalFormatting sqref="A70">
    <cfRule type="expression" dxfId="8153" priority="122">
      <formula>$AH70=0</formula>
    </cfRule>
  </conditionalFormatting>
  <conditionalFormatting sqref="AL31:AL32 AL7:AL29">
    <cfRule type="iconSet" priority="308">
      <iconSet iconSet="3TrafficLights2" reverse="1">
        <cfvo type="percent" val="0"/>
        <cfvo type="num" val="1"/>
        <cfvo type="num" val="1"/>
      </iconSet>
    </cfRule>
  </conditionalFormatting>
  <conditionalFormatting sqref="S55:S56">
    <cfRule type="expression" dxfId="8152" priority="118">
      <formula>S$9&gt;=20/24</formula>
    </cfRule>
    <cfRule type="expression" dxfId="8151" priority="119">
      <formula>AND(S$9&gt;=14/24,S$9&lt;20/24)</formula>
    </cfRule>
    <cfRule type="expression" dxfId="8150" priority="120">
      <formula>AND(S$9&gt;=8/24,S$9&lt;14/24)</formula>
    </cfRule>
    <cfRule type="expression" dxfId="8149" priority="121">
      <formula>S$9&lt;8/24</formula>
    </cfRule>
  </conditionalFormatting>
  <conditionalFormatting sqref="S54">
    <cfRule type="expression" dxfId="8148" priority="114">
      <formula>S$9&gt;=20/24</formula>
    </cfRule>
    <cfRule type="expression" dxfId="8147" priority="115">
      <formula>AND(S$9&gt;=14/24,S$9&lt;20/24)</formula>
    </cfRule>
    <cfRule type="expression" dxfId="8146" priority="116">
      <formula>AND(S$9&gt;=8/24,S$9&lt;14/24)</formula>
    </cfRule>
    <cfRule type="expression" dxfId="8145" priority="117">
      <formula>S$9&lt;8/24</formula>
    </cfRule>
  </conditionalFormatting>
  <conditionalFormatting sqref="S82:T88 U84:V88">
    <cfRule type="expression" dxfId="8144" priority="106">
      <formula>S$9&gt;=20/24</formula>
    </cfRule>
    <cfRule type="expression" dxfId="8143" priority="107">
      <formula>AND(S$9&gt;=14/24,S$9&lt;20/24)</formula>
    </cfRule>
    <cfRule type="expression" dxfId="8142" priority="108">
      <formula>AND(S$9&gt;=8/24,S$9&lt;14/24)</formula>
    </cfRule>
    <cfRule type="expression" dxfId="8141" priority="109">
      <formula>S$9&lt;8/24</formula>
    </cfRule>
  </conditionalFormatting>
  <conditionalFormatting sqref="S81">
    <cfRule type="expression" dxfId="8140" priority="102">
      <formula>S$9&gt;=20/24</formula>
    </cfRule>
    <cfRule type="expression" dxfId="8139" priority="103">
      <formula>AND(S$9&gt;=14/24,S$9&lt;20/24)</formula>
    </cfRule>
    <cfRule type="expression" dxfId="8138" priority="104">
      <formula>AND(S$9&gt;=8/24,S$9&lt;14/24)</formula>
    </cfRule>
    <cfRule type="expression" dxfId="8137" priority="105">
      <formula>S$9&lt;8/24</formula>
    </cfRule>
  </conditionalFormatting>
  <conditionalFormatting sqref="R82:R88 B81:Q88">
    <cfRule type="expression" dxfId="8136" priority="98">
      <formula>B$9&gt;=20/24</formula>
    </cfRule>
    <cfRule type="expression" dxfId="8135" priority="99">
      <formula>AND(B$9&gt;=14/24,B$9&lt;20/24)</formula>
    </cfRule>
    <cfRule type="expression" dxfId="8134" priority="100">
      <formula>AND(B$9&gt;=8/24,B$9&lt;14/24)</formula>
    </cfRule>
    <cfRule type="expression" dxfId="8133" priority="101">
      <formula>B$9&lt;8/24</formula>
    </cfRule>
  </conditionalFormatting>
  <conditionalFormatting sqref="R81">
    <cfRule type="expression" dxfId="8132" priority="94">
      <formula>R$9&gt;=20/24</formula>
    </cfRule>
    <cfRule type="expression" dxfId="8131" priority="95">
      <formula>AND(R$9&gt;=14/24,R$9&lt;20/24)</formula>
    </cfRule>
    <cfRule type="expression" dxfId="8130" priority="96">
      <formula>AND(R$9&gt;=8/24,R$9&lt;14/24)</formula>
    </cfRule>
    <cfRule type="expression" dxfId="8129" priority="97">
      <formula>R$9&lt;8/24</formula>
    </cfRule>
  </conditionalFormatting>
  <conditionalFormatting sqref="S91:S94">
    <cfRule type="expression" dxfId="8128" priority="90">
      <formula>S$9&gt;=20/24</formula>
    </cfRule>
    <cfRule type="expression" dxfId="8127" priority="91">
      <formula>AND(S$9&gt;=14/24,S$9&lt;20/24)</formula>
    </cfRule>
    <cfRule type="expression" dxfId="8126" priority="92">
      <formula>AND(S$9&gt;=8/24,S$9&lt;14/24)</formula>
    </cfRule>
    <cfRule type="expression" dxfId="8125" priority="93">
      <formula>S$9&lt;8/24</formula>
    </cfRule>
  </conditionalFormatting>
  <conditionalFormatting sqref="S95">
    <cfRule type="expression" dxfId="8124" priority="86">
      <formula>S$9&gt;=20/24</formula>
    </cfRule>
    <cfRule type="expression" dxfId="8123" priority="87">
      <formula>AND(S$9&gt;=14/24,S$9&lt;20/24)</formula>
    </cfRule>
    <cfRule type="expression" dxfId="8122" priority="88">
      <formula>AND(S$9&gt;=8/24,S$9&lt;14/24)</formula>
    </cfRule>
    <cfRule type="expression" dxfId="8121" priority="89">
      <formula>S$9&lt;8/24</formula>
    </cfRule>
  </conditionalFormatting>
  <conditionalFormatting sqref="B92:L94 B91:E91">
    <cfRule type="expression" dxfId="8120" priority="82">
      <formula>B$9&gt;=20/24</formula>
    </cfRule>
    <cfRule type="expression" dxfId="8119" priority="83">
      <formula>AND(B$9&gt;=14/24,B$9&lt;20/24)</formula>
    </cfRule>
    <cfRule type="expression" dxfId="8118" priority="84">
      <formula>AND(B$9&gt;=8/24,B$9&lt;14/24)</formula>
    </cfRule>
    <cfRule type="expression" dxfId="8117" priority="85">
      <formula>B$9&lt;8/24</formula>
    </cfRule>
  </conditionalFormatting>
  <conditionalFormatting sqref="M92:Q94 N91:Q91">
    <cfRule type="expression" dxfId="8116" priority="78">
      <formula>M$9&gt;=20/24</formula>
    </cfRule>
    <cfRule type="expression" dxfId="8115" priority="79">
      <formula>AND(M$9&gt;=14/24,M$9&lt;20/24)</formula>
    </cfRule>
    <cfRule type="expression" dxfId="8114" priority="80">
      <formula>AND(M$9&gt;=8/24,M$9&lt;14/24)</formula>
    </cfRule>
    <cfRule type="expression" dxfId="8113" priority="81">
      <formula>M$9&lt;8/24</formula>
    </cfRule>
  </conditionalFormatting>
  <conditionalFormatting sqref="R91:R94">
    <cfRule type="expression" dxfId="8112" priority="74">
      <formula>R$9&gt;=20/24</formula>
    </cfRule>
    <cfRule type="expression" dxfId="8111" priority="75">
      <formula>AND(R$9&gt;=14/24,R$9&lt;20/24)</formula>
    </cfRule>
    <cfRule type="expression" dxfId="8110" priority="76">
      <formula>AND(R$9&gt;=8/24,R$9&lt;14/24)</formula>
    </cfRule>
    <cfRule type="expression" dxfId="8109" priority="77">
      <formula>R$9&lt;8/24</formula>
    </cfRule>
  </conditionalFormatting>
  <conditionalFormatting sqref="B95:L95">
    <cfRule type="expression" dxfId="8108" priority="70">
      <formula>B$9&gt;=20/24</formula>
    </cfRule>
    <cfRule type="expression" dxfId="8107" priority="71">
      <formula>AND(B$9&gt;=14/24,B$9&lt;20/24)</formula>
    </cfRule>
    <cfRule type="expression" dxfId="8106" priority="72">
      <formula>AND(B$9&gt;=8/24,B$9&lt;14/24)</formula>
    </cfRule>
    <cfRule type="expression" dxfId="8105" priority="73">
      <formula>B$9&lt;8/24</formula>
    </cfRule>
  </conditionalFormatting>
  <conditionalFormatting sqref="M95:Q95">
    <cfRule type="expression" dxfId="8104" priority="66">
      <formula>M$9&gt;=20/24</formula>
    </cfRule>
    <cfRule type="expression" dxfId="8103" priority="67">
      <formula>AND(M$9&gt;=14/24,M$9&lt;20/24)</formula>
    </cfRule>
    <cfRule type="expression" dxfId="8102" priority="68">
      <formula>AND(M$9&gt;=8/24,M$9&lt;14/24)</formula>
    </cfRule>
    <cfRule type="expression" dxfId="8101" priority="69">
      <formula>M$9&lt;8/24</formula>
    </cfRule>
  </conditionalFormatting>
  <conditionalFormatting sqref="R95">
    <cfRule type="expression" dxfId="8100" priority="62">
      <formula>R$9&gt;=20/24</formula>
    </cfRule>
    <cfRule type="expression" dxfId="8099" priority="63">
      <formula>AND(R$9&gt;=14/24,R$9&lt;20/24)</formula>
    </cfRule>
    <cfRule type="expression" dxfId="8098" priority="64">
      <formula>AND(R$9&gt;=8/24,R$9&lt;14/24)</formula>
    </cfRule>
    <cfRule type="expression" dxfId="8097" priority="65">
      <formula>R$9&lt;8/24</formula>
    </cfRule>
  </conditionalFormatting>
  <conditionalFormatting sqref="L91:M91">
    <cfRule type="expression" dxfId="8096" priority="58">
      <formula>L$9&gt;=20/24</formula>
    </cfRule>
    <cfRule type="expression" dxfId="8095" priority="59">
      <formula>AND(L$9&gt;=14/24,L$9&lt;20/24)</formula>
    </cfRule>
    <cfRule type="expression" dxfId="8094" priority="60">
      <formula>AND(L$9&gt;=8/24,L$9&lt;14/24)</formula>
    </cfRule>
    <cfRule type="expression" dxfId="8093" priority="61">
      <formula>L$9&lt;8/24</formula>
    </cfRule>
  </conditionalFormatting>
  <conditionalFormatting sqref="F91:K91">
    <cfRule type="expression" dxfId="8092" priority="54">
      <formula>F$9&gt;=20/24</formula>
    </cfRule>
    <cfRule type="expression" dxfId="8091" priority="55">
      <formula>AND(F$9&gt;=14/24,F$9&lt;20/24)</formula>
    </cfRule>
    <cfRule type="expression" dxfId="8090" priority="56">
      <formula>AND(F$9&gt;=8/24,F$9&lt;14/24)</formula>
    </cfRule>
    <cfRule type="expression" dxfId="8089" priority="57">
      <formula>F$9&lt;8/24</formula>
    </cfRule>
  </conditionalFormatting>
  <conditionalFormatting sqref="S91:T91">
    <cfRule type="expression" dxfId="8088" priority="50">
      <formula>S$9&gt;=20/24</formula>
    </cfRule>
    <cfRule type="expression" dxfId="8087" priority="51">
      <formula>AND(S$9&gt;=14/24,S$9&lt;20/24)</formula>
    </cfRule>
    <cfRule type="expression" dxfId="8086" priority="52">
      <formula>AND(S$9&gt;=8/24,S$9&lt;14/24)</formula>
    </cfRule>
    <cfRule type="expression" dxfId="8085" priority="53">
      <formula>S$9&lt;8/24</formula>
    </cfRule>
  </conditionalFormatting>
  <conditionalFormatting sqref="M91:R91">
    <cfRule type="expression" dxfId="8084" priority="46">
      <formula>M$9&gt;=20/24</formula>
    </cfRule>
    <cfRule type="expression" dxfId="8083" priority="47">
      <formula>AND(M$9&gt;=14/24,M$9&lt;20/24)</formula>
    </cfRule>
    <cfRule type="expression" dxfId="8082" priority="48">
      <formula>AND(M$9&gt;=8/24,M$9&lt;14/24)</formula>
    </cfRule>
    <cfRule type="expression" dxfId="8081" priority="49">
      <formula>M$9&lt;8/24</formula>
    </cfRule>
  </conditionalFormatting>
  <conditionalFormatting sqref="L11:L13 L15:P30 M12:P13 Q16:Y27 Q29:Y30 Q28:AF28">
    <cfRule type="expression" dxfId="8080" priority="42">
      <formula>L$9&gt;=20/24</formula>
    </cfRule>
    <cfRule type="expression" dxfId="8079" priority="43">
      <formula>AND(L$9&gt;=14/24,L$9&lt;20/24)</formula>
    </cfRule>
    <cfRule type="expression" dxfId="8078" priority="44">
      <formula>AND(L$9&gt;=8/24,L$9&lt;14/24)</formula>
    </cfRule>
    <cfRule type="expression" dxfId="8077" priority="45">
      <formula>L$9&lt;8/24</formula>
    </cfRule>
  </conditionalFormatting>
  <conditionalFormatting sqref="L32:Y32">
    <cfRule type="expression" dxfId="8076" priority="38">
      <formula>L$9&gt;=20/24</formula>
    </cfRule>
    <cfRule type="expression" dxfId="8075" priority="39">
      <formula>AND(L$9&gt;=14/24,L$9&lt;20/24)</formula>
    </cfRule>
    <cfRule type="expression" dxfId="8074" priority="40">
      <formula>AND(L$9&gt;=8/24,L$9&lt;14/24)</formula>
    </cfRule>
    <cfRule type="expression" dxfId="8073" priority="41">
      <formula>L$9&lt;8/24</formula>
    </cfRule>
  </conditionalFormatting>
  <conditionalFormatting sqref="L11:L13 M12:P13 L15:P30 L32:Y32 Q16:Y27 Q29:Y30 Q28:AF28">
    <cfRule type="expression" dxfId="8072" priority="37">
      <formula>L11&gt;$AG11</formula>
    </cfRule>
  </conditionalFormatting>
  <conditionalFormatting sqref="L31:Y31">
    <cfRule type="expression" dxfId="8071" priority="33">
      <formula>L$9&gt;=20/24</formula>
    </cfRule>
    <cfRule type="expression" dxfId="8070" priority="34">
      <formula>AND(L$9&gt;=14/24,L$9&lt;20/24)</formula>
    </cfRule>
    <cfRule type="expression" dxfId="8069" priority="35">
      <formula>AND(L$9&gt;=8/24,L$9&lt;14/24)</formula>
    </cfRule>
    <cfRule type="expression" dxfId="8068" priority="36">
      <formula>L$9&lt;8/24</formula>
    </cfRule>
  </conditionalFormatting>
  <conditionalFormatting sqref="L31:Y31">
    <cfRule type="expression" dxfId="8067" priority="32">
      <formula>L31&gt;$AG31</formula>
    </cfRule>
  </conditionalFormatting>
  <conditionalFormatting sqref="L14:P14">
    <cfRule type="expression" dxfId="8066" priority="28">
      <formula>L$9&gt;=20/24</formula>
    </cfRule>
    <cfRule type="expression" dxfId="8065" priority="29">
      <formula>AND(L$9&gt;=14/24,L$9&lt;20/24)</formula>
    </cfRule>
    <cfRule type="expression" dxfId="8064" priority="30">
      <formula>AND(L$9&gt;=8/24,L$9&lt;14/24)</formula>
    </cfRule>
    <cfRule type="expression" dxfId="8063" priority="31">
      <formula>L$9&lt;8/24</formula>
    </cfRule>
  </conditionalFormatting>
  <conditionalFormatting sqref="L14:P14">
    <cfRule type="expression" dxfId="8062" priority="27">
      <formula>L14&gt;$AG14</formula>
    </cfRule>
  </conditionalFormatting>
  <conditionalFormatting sqref="L36:L39 M39:P39 L42:R45 S42:Y42 S44:Y45">
    <cfRule type="expression" dxfId="8061" priority="23">
      <formula>L$9&gt;=20/24</formula>
    </cfRule>
    <cfRule type="expression" dxfId="8060" priority="24">
      <formula>AND(L$9&gt;=14/24,L$9&lt;20/24)</formula>
    </cfRule>
    <cfRule type="expression" dxfId="8059" priority="25">
      <formula>AND(L$9&gt;=8/24,L$9&lt;14/24)</formula>
    </cfRule>
    <cfRule type="expression" dxfId="8058" priority="26">
      <formula>L$9&lt;8/24</formula>
    </cfRule>
  </conditionalFormatting>
  <conditionalFormatting sqref="L40:P40">
    <cfRule type="expression" dxfId="8057" priority="19">
      <formula>L$9&gt;=20/24</formula>
    </cfRule>
    <cfRule type="expression" dxfId="8056" priority="20">
      <formula>AND(L$9&gt;=14/24,L$9&lt;20/24)</formula>
    </cfRule>
    <cfRule type="expression" dxfId="8055" priority="21">
      <formula>AND(L$9&gt;=8/24,L$9&lt;14/24)</formula>
    </cfRule>
    <cfRule type="expression" dxfId="8054" priority="22">
      <formula>L$9&lt;8/24</formula>
    </cfRule>
  </conditionalFormatting>
  <conditionalFormatting sqref="L46:Y46">
    <cfRule type="expression" dxfId="8053" priority="15">
      <formula>L$9&gt;=20/24</formula>
    </cfRule>
    <cfRule type="expression" dxfId="8052" priority="16">
      <formula>AND(L$9&gt;=14/24,L$9&lt;20/24)</formula>
    </cfRule>
    <cfRule type="expression" dxfId="8051" priority="17">
      <formula>AND(L$9&gt;=8/24,L$9&lt;14/24)</formula>
    </cfRule>
    <cfRule type="expression" dxfId="8050" priority="18">
      <formula>L$9&lt;8/24</formula>
    </cfRule>
  </conditionalFormatting>
  <conditionalFormatting sqref="L47:Y47">
    <cfRule type="expression" dxfId="8049" priority="11">
      <formula>L$9&gt;=20/24</formula>
    </cfRule>
    <cfRule type="expression" dxfId="8048" priority="12">
      <formula>AND(L$9&gt;=14/24,L$9&lt;20/24)</formula>
    </cfRule>
    <cfRule type="expression" dxfId="8047" priority="13">
      <formula>AND(L$9&gt;=8/24,L$9&lt;14/24)</formula>
    </cfRule>
    <cfRule type="expression" dxfId="8046" priority="14">
      <formula>L$9&lt;8/24</formula>
    </cfRule>
  </conditionalFormatting>
  <conditionalFormatting sqref="L36:L40 M39:P40 L42:R47 S42:Y42 S44:Y47">
    <cfRule type="expression" dxfId="8045" priority="10">
      <formula>L36&gt;$AG36</formula>
    </cfRule>
  </conditionalFormatting>
  <conditionalFormatting sqref="L41:P41">
    <cfRule type="expression" dxfId="8044" priority="6">
      <formula>L$9&gt;=20/24</formula>
    </cfRule>
    <cfRule type="expression" dxfId="8043" priority="7">
      <formula>AND(L$9&gt;=14/24,L$9&lt;20/24)</formula>
    </cfRule>
    <cfRule type="expression" dxfId="8042" priority="8">
      <formula>AND(L$9&gt;=8/24,L$9&lt;14/24)</formula>
    </cfRule>
    <cfRule type="expression" dxfId="8041" priority="9">
      <formula>L$9&lt;8/24</formula>
    </cfRule>
  </conditionalFormatting>
  <conditionalFormatting sqref="L41:P41">
    <cfRule type="expression" dxfId="8040" priority="5">
      <formula>L41&gt;$AG41</formula>
    </cfRule>
  </conditionalFormatting>
  <conditionalFormatting sqref="AA55:AE56">
    <cfRule type="expression" dxfId="8039" priority="1">
      <formula>AA$9&gt;=20/24</formula>
    </cfRule>
    <cfRule type="expression" dxfId="8038" priority="2">
      <formula>AND(AA$9&gt;=14/24,AA$9&lt;20/24)</formula>
    </cfRule>
    <cfRule type="expression" dxfId="8037" priority="3">
      <formula>AND(AA$9&gt;=8/24,AA$9&lt;14/24)</formula>
    </cfRule>
    <cfRule type="expression" dxfId="8036" priority="4">
      <formula>AA$9&lt;8/24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17" activePane="bottomRight" state="frozen"/>
      <selection activeCell="AF88" sqref="AF88"/>
      <selection pane="topRight" activeCell="AF88" sqref="AF88"/>
      <selection pane="bottomLeft" activeCell="AF88" sqref="AF88"/>
      <selection pane="bottomRight" activeCell="L54" sqref="L5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 t="s">
        <v>1</v>
      </c>
      <c r="AH1" s="188"/>
      <c r="AI1" s="188"/>
      <c r="AL1" s="2"/>
      <c r="AM1" s="3"/>
    </row>
    <row r="2" spans="1:88" ht="20.25" x14ac:dyDescent="0.25">
      <c r="A2" s="4"/>
      <c r="B2" s="189" t="s">
        <v>2</v>
      </c>
      <c r="C2" s="5"/>
      <c r="D2" s="191" t="s">
        <v>3</v>
      </c>
      <c r="E2" s="5"/>
      <c r="F2" s="191" t="s">
        <v>4</v>
      </c>
      <c r="G2" s="5"/>
      <c r="H2" s="191" t="s">
        <v>5</v>
      </c>
      <c r="I2" s="6"/>
      <c r="J2" s="19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0"/>
      <c r="C3" s="18"/>
      <c r="D3" s="192"/>
      <c r="E3" s="18"/>
      <c r="F3" s="192"/>
      <c r="G3" s="18"/>
      <c r="H3" s="192"/>
      <c r="I3" s="19"/>
      <c r="J3" s="19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3" t="s">
        <v>212</v>
      </c>
      <c r="B4" s="194" t="str">
        <f ca="1">"2078/"&amp;"04/"&amp;INT(MID(CELL("filename",D6),FIND("]",CELL("filename",D6))+1,200))</f>
        <v>2078/04/7</v>
      </c>
      <c r="C4" s="194"/>
      <c r="D4" s="194"/>
      <c r="E4" s="195" t="str">
        <f ca="1">IFERROR([1]!DateBStoAD(B4),"")</f>
        <v/>
      </c>
      <c r="F4" s="196"/>
      <c r="G4" s="196"/>
      <c r="H4" s="196" t="str">
        <f ca="1">TEXT(E4,"dddd")</f>
        <v/>
      </c>
      <c r="I4" s="196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11.52</v>
      </c>
      <c r="C5" s="32">
        <f t="shared" ref="C5:AF5" si="0">C65</f>
        <v>7</v>
      </c>
      <c r="D5" s="32">
        <f t="shared" si="0"/>
        <v>2.2500000000000018</v>
      </c>
      <c r="E5" s="32">
        <f t="shared" si="0"/>
        <v>-9.7999999999999989</v>
      </c>
      <c r="F5" s="32">
        <f t="shared" si="0"/>
        <v>-21.91</v>
      </c>
      <c r="G5" s="32">
        <f t="shared" si="0"/>
        <v>-25.4</v>
      </c>
      <c r="H5" s="32">
        <f t="shared" si="0"/>
        <v>-39.299999999999997</v>
      </c>
      <c r="I5" s="32">
        <f t="shared" si="0"/>
        <v>-21.2</v>
      </c>
      <c r="J5" s="32">
        <f t="shared" si="0"/>
        <v>-9</v>
      </c>
      <c r="K5" s="32">
        <f t="shared" si="0"/>
        <v>12</v>
      </c>
      <c r="L5" s="32">
        <f t="shared" si="0"/>
        <v>13.16</v>
      </c>
      <c r="M5" s="32">
        <f t="shared" si="0"/>
        <v>-18.84</v>
      </c>
      <c r="N5" s="32">
        <f t="shared" si="0"/>
        <v>0.16000000000000014</v>
      </c>
      <c r="O5" s="32">
        <f t="shared" si="0"/>
        <v>0.16000000000000014</v>
      </c>
      <c r="P5" s="32">
        <f t="shared" si="0"/>
        <v>-12</v>
      </c>
      <c r="Q5" s="32">
        <f t="shared" si="0"/>
        <v>-15.249999999999998</v>
      </c>
      <c r="R5" s="32">
        <f t="shared" si="0"/>
        <v>4.9000000000000004</v>
      </c>
      <c r="S5" s="32">
        <f t="shared" si="0"/>
        <v>7.8</v>
      </c>
      <c r="T5" s="32">
        <f t="shared" si="0"/>
        <v>2.8599999999999994</v>
      </c>
      <c r="U5" s="32">
        <f t="shared" si="0"/>
        <v>-17.38</v>
      </c>
      <c r="V5" s="32">
        <f t="shared" si="0"/>
        <v>-27.4</v>
      </c>
      <c r="W5" s="32">
        <f t="shared" si="0"/>
        <v>-21.400000000000002</v>
      </c>
      <c r="X5" s="32">
        <f t="shared" si="0"/>
        <v>-12.59</v>
      </c>
      <c r="Y5" s="32">
        <f t="shared" si="0"/>
        <v>-5.9499999999999993</v>
      </c>
      <c r="Z5" s="32">
        <f t="shared" si="0"/>
        <v>-3.9899999999999984</v>
      </c>
      <c r="AA5" s="32">
        <f t="shared" si="0"/>
        <v>11</v>
      </c>
      <c r="AB5" s="32">
        <f t="shared" si="0"/>
        <v>5</v>
      </c>
      <c r="AC5" s="32">
        <f t="shared" si="0"/>
        <v>-25</v>
      </c>
      <c r="AD5" s="32">
        <f t="shared" si="0"/>
        <v>-12</v>
      </c>
      <c r="AE5" s="32">
        <f t="shared" si="0"/>
        <v>1</v>
      </c>
      <c r="AF5" s="32">
        <f t="shared" si="0"/>
        <v>2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2"/>
      <c r="E6" s="172"/>
      <c r="F6" s="172"/>
      <c r="G6" s="172"/>
      <c r="H6" s="172"/>
      <c r="I6" s="172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1201MW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Load=1027</v>
      </c>
      <c r="B7" s="35">
        <f t="shared" ref="B7:AF7" si="1">B72</f>
        <v>1142.76</v>
      </c>
      <c r="C7" s="35">
        <f t="shared" si="1"/>
        <v>1126.8400000000001</v>
      </c>
      <c r="D7" s="35">
        <f t="shared" si="1"/>
        <v>1079.29</v>
      </c>
      <c r="E7" s="35">
        <f t="shared" si="1"/>
        <v>1077.54</v>
      </c>
      <c r="F7" s="35">
        <f t="shared" si="1"/>
        <v>1067.23</v>
      </c>
      <c r="G7" s="35">
        <f t="shared" si="1"/>
        <v>1055.74</v>
      </c>
      <c r="H7" s="35">
        <f t="shared" si="1"/>
        <v>1031.1399999999999</v>
      </c>
      <c r="I7" s="35">
        <f t="shared" si="1"/>
        <v>1027.24</v>
      </c>
      <c r="J7" s="35">
        <f t="shared" si="1"/>
        <v>1069.6399999999999</v>
      </c>
      <c r="K7" s="35">
        <f t="shared" si="1"/>
        <v>1136.24</v>
      </c>
      <c r="L7" s="35">
        <f>L72</f>
        <v>1157.9000000000001</v>
      </c>
      <c r="M7" s="35">
        <f t="shared" si="1"/>
        <v>1201.3</v>
      </c>
      <c r="N7" s="35">
        <f t="shared" si="1"/>
        <v>1230.7</v>
      </c>
      <c r="O7" s="35">
        <f t="shared" si="1"/>
        <v>1189.5999999999999</v>
      </c>
      <c r="P7" s="35">
        <f t="shared" si="1"/>
        <v>1122.74</v>
      </c>
      <c r="Q7" s="35">
        <f t="shared" si="1"/>
        <v>1104.49</v>
      </c>
      <c r="R7" s="35">
        <f t="shared" si="1"/>
        <v>1137.1399999999999</v>
      </c>
      <c r="S7" s="35">
        <f t="shared" si="1"/>
        <v>1177.04</v>
      </c>
      <c r="T7" s="35">
        <f t="shared" si="1"/>
        <v>1161.0999999999999</v>
      </c>
      <c r="U7" s="35">
        <f t="shared" si="1"/>
        <v>1181.8599999999999</v>
      </c>
      <c r="V7" s="35">
        <f t="shared" si="1"/>
        <v>1139.94</v>
      </c>
      <c r="W7" s="35">
        <f t="shared" si="1"/>
        <v>1175.44</v>
      </c>
      <c r="X7" s="35">
        <f t="shared" si="1"/>
        <v>1223.3499999999999</v>
      </c>
      <c r="Y7" s="35">
        <f t="shared" si="1"/>
        <v>1329.39</v>
      </c>
      <c r="Z7" s="35">
        <f t="shared" si="1"/>
        <v>1289.95</v>
      </c>
      <c r="AA7" s="35">
        <f t="shared" si="1"/>
        <v>1289.8400000000001</v>
      </c>
      <c r="AB7" s="35">
        <f t="shared" si="1"/>
        <v>1283.8400000000001</v>
      </c>
      <c r="AC7" s="35">
        <f t="shared" si="1"/>
        <v>1254.6400000000001</v>
      </c>
      <c r="AD7" s="35">
        <f t="shared" si="1"/>
        <v>1180.1399999999999</v>
      </c>
      <c r="AE7" s="35">
        <f t="shared" si="1"/>
        <v>1137.1400000000001</v>
      </c>
      <c r="AF7" s="35">
        <f t="shared" si="1"/>
        <v>1138.1399999999999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197" t="s">
        <v>13</v>
      </c>
      <c r="C8" s="198"/>
      <c r="D8" s="198"/>
      <c r="E8" s="198"/>
      <c r="F8" s="198"/>
      <c r="G8" s="198"/>
      <c r="H8" s="198"/>
      <c r="I8" s="198"/>
      <c r="J8" s="198"/>
      <c r="K8" s="199"/>
      <c r="L8" s="200" t="s">
        <v>14</v>
      </c>
      <c r="M8" s="201"/>
      <c r="N8" s="201"/>
      <c r="O8" s="201"/>
      <c r="P8" s="201"/>
      <c r="Q8" s="201"/>
      <c r="R8" s="200" t="s">
        <v>15</v>
      </c>
      <c r="S8" s="201"/>
      <c r="T8" s="201"/>
      <c r="U8" s="201"/>
      <c r="V8" s="201"/>
      <c r="W8" s="201"/>
      <c r="X8" s="201"/>
      <c r="Y8" s="201"/>
      <c r="Z8" s="201"/>
      <c r="AA8" s="204" t="s">
        <v>16</v>
      </c>
      <c r="AB8" s="205"/>
      <c r="AC8" s="205"/>
      <c r="AD8" s="205"/>
      <c r="AE8" s="205"/>
      <c r="AF8" s="206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17</v>
      </c>
      <c r="B9" s="209">
        <v>4.1666666666666664E-2</v>
      </c>
      <c r="C9" s="209">
        <v>8.3333333333333301E-2</v>
      </c>
      <c r="D9" s="209">
        <v>0.125</v>
      </c>
      <c r="E9" s="209">
        <v>0.16666666666666699</v>
      </c>
      <c r="F9" s="209">
        <v>0.20833333333333301</v>
      </c>
      <c r="G9" s="209">
        <v>0.22916666666666666</v>
      </c>
      <c r="H9" s="209">
        <v>0.25</v>
      </c>
      <c r="I9" s="209">
        <v>0.27083333333333331</v>
      </c>
      <c r="J9" s="209">
        <v>0.29166666666666669</v>
      </c>
      <c r="K9" s="209">
        <v>0.3125</v>
      </c>
      <c r="L9" s="202">
        <v>0.33333333333333331</v>
      </c>
      <c r="M9" s="202">
        <v>0.375</v>
      </c>
      <c r="N9" s="202">
        <v>0.41666666666666702</v>
      </c>
      <c r="O9" s="202">
        <v>0.45833333333333298</v>
      </c>
      <c r="P9" s="202">
        <v>0.5</v>
      </c>
      <c r="Q9" s="202">
        <v>0.54166666666666696</v>
      </c>
      <c r="R9" s="202">
        <v>0.58333333333333304</v>
      </c>
      <c r="S9" s="202">
        <v>0.625</v>
      </c>
      <c r="T9" s="202">
        <v>0.66666666666666696</v>
      </c>
      <c r="U9" s="202">
        <v>0.70833333333333304</v>
      </c>
      <c r="V9" s="202">
        <v>0.72916666666666663</v>
      </c>
      <c r="W9" s="202">
        <v>0.75</v>
      </c>
      <c r="X9" s="202">
        <v>0.77083333333333337</v>
      </c>
      <c r="Y9" s="202">
        <v>0.79166666666666663</v>
      </c>
      <c r="Z9" s="202">
        <v>0.8125</v>
      </c>
      <c r="AA9" s="209">
        <v>0.83333333333333337</v>
      </c>
      <c r="AB9" s="209">
        <v>0.85416666666666663</v>
      </c>
      <c r="AC9" s="209">
        <v>0.875</v>
      </c>
      <c r="AD9" s="209">
        <v>0.91666666666666696</v>
      </c>
      <c r="AE9" s="209">
        <v>0.95833333333333304</v>
      </c>
      <c r="AF9" s="209">
        <v>1</v>
      </c>
      <c r="AG9" s="210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12"/>
      <c r="S10" s="212"/>
      <c r="T10" s="212"/>
      <c r="U10" s="212"/>
      <c r="V10" s="212"/>
      <c r="W10" s="212"/>
      <c r="X10" s="212"/>
      <c r="Y10" s="212"/>
      <c r="Z10" s="212"/>
      <c r="AA10" s="203"/>
      <c r="AB10" s="203"/>
      <c r="AC10" s="203"/>
      <c r="AD10" s="203"/>
      <c r="AE10" s="203"/>
      <c r="AF10" s="203"/>
      <c r="AG10" s="211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191</v>
      </c>
      <c r="B11" s="47">
        <v>189.2</v>
      </c>
      <c r="C11" s="47">
        <v>188.1</v>
      </c>
      <c r="D11" s="47">
        <v>144</v>
      </c>
      <c r="E11" s="47">
        <v>158</v>
      </c>
      <c r="F11" s="47">
        <v>158</v>
      </c>
      <c r="G11" s="47">
        <v>155</v>
      </c>
      <c r="H11" s="47">
        <v>156</v>
      </c>
      <c r="I11" s="47">
        <v>156</v>
      </c>
      <c r="J11" s="47">
        <v>166</v>
      </c>
      <c r="K11" s="47">
        <v>200</v>
      </c>
      <c r="L11" s="48">
        <v>220</v>
      </c>
      <c r="M11" s="48">
        <v>290</v>
      </c>
      <c r="N11" s="48">
        <v>300</v>
      </c>
      <c r="O11" s="48">
        <v>260</v>
      </c>
      <c r="P11" s="48">
        <v>200</v>
      </c>
      <c r="Q11" s="48">
        <v>210</v>
      </c>
      <c r="R11" s="48">
        <v>240</v>
      </c>
      <c r="S11" s="49">
        <v>260</v>
      </c>
      <c r="T11" s="49">
        <v>260</v>
      </c>
      <c r="U11" s="49">
        <v>260</v>
      </c>
      <c r="V11" s="49">
        <v>260</v>
      </c>
      <c r="W11" s="49">
        <v>280</v>
      </c>
      <c r="X11" s="49">
        <v>305</v>
      </c>
      <c r="Y11" s="49">
        <v>340</v>
      </c>
      <c r="Z11" s="49">
        <v>340</v>
      </c>
      <c r="AA11" s="49">
        <v>340</v>
      </c>
      <c r="AB11" s="49">
        <v>340</v>
      </c>
      <c r="AC11" s="49">
        <v>340</v>
      </c>
      <c r="AD11" s="47">
        <v>280</v>
      </c>
      <c r="AE11" s="47">
        <v>240</v>
      </c>
      <c r="AF11" s="47">
        <v>240</v>
      </c>
      <c r="AG11" s="50">
        <v>456</v>
      </c>
      <c r="AH11" s="51">
        <f>MAX(B11:AF11)</f>
        <v>340</v>
      </c>
      <c r="AI11" s="52">
        <f>MIN(B11:AF11)</f>
        <v>144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192</v>
      </c>
      <c r="B12" s="47">
        <v>60</v>
      </c>
      <c r="C12" s="47">
        <v>60</v>
      </c>
      <c r="D12" s="47">
        <v>60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>
        <v>60</v>
      </c>
      <c r="L12" s="48">
        <v>60</v>
      </c>
      <c r="M12" s="48">
        <v>60</v>
      </c>
      <c r="N12" s="48">
        <v>60</v>
      </c>
      <c r="O12" s="48">
        <v>60</v>
      </c>
      <c r="P12" s="48">
        <v>60</v>
      </c>
      <c r="Q12" s="48">
        <v>60</v>
      </c>
      <c r="R12" s="48">
        <v>60</v>
      </c>
      <c r="S12" s="48">
        <v>60</v>
      </c>
      <c r="T12" s="48">
        <v>60</v>
      </c>
      <c r="U12" s="48">
        <v>60</v>
      </c>
      <c r="V12" s="48">
        <v>60</v>
      </c>
      <c r="W12" s="48">
        <v>60</v>
      </c>
      <c r="X12" s="48">
        <v>60</v>
      </c>
      <c r="Y12" s="48">
        <v>60</v>
      </c>
      <c r="Z12" s="48">
        <v>60</v>
      </c>
      <c r="AA12" s="48">
        <v>60</v>
      </c>
      <c r="AB12" s="48">
        <v>60</v>
      </c>
      <c r="AC12" s="48">
        <v>60</v>
      </c>
      <c r="AD12" s="47">
        <v>60</v>
      </c>
      <c r="AE12" s="47">
        <v>60</v>
      </c>
      <c r="AF12" s="47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193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7">
        <v>0</v>
      </c>
      <c r="AE13" s="47">
        <v>0</v>
      </c>
      <c r="AF13" s="47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194</v>
      </c>
      <c r="B14" s="55">
        <v>45.8</v>
      </c>
      <c r="C14" s="55">
        <v>45.7</v>
      </c>
      <c r="D14" s="55">
        <v>45.7</v>
      </c>
      <c r="E14" s="55">
        <v>45.6</v>
      </c>
      <c r="F14" s="55">
        <v>45.6</v>
      </c>
      <c r="G14" s="55">
        <v>45.6</v>
      </c>
      <c r="H14" s="55">
        <v>45.6</v>
      </c>
      <c r="I14" s="55">
        <v>45.6</v>
      </c>
      <c r="J14" s="55">
        <v>45.6</v>
      </c>
      <c r="K14" s="55">
        <v>45.6</v>
      </c>
      <c r="L14" s="48">
        <v>45.6</v>
      </c>
      <c r="M14" s="48">
        <v>45.6</v>
      </c>
      <c r="N14" s="48">
        <v>45.6</v>
      </c>
      <c r="O14" s="48">
        <v>45.6</v>
      </c>
      <c r="P14" s="48">
        <v>45.6</v>
      </c>
      <c r="Q14" s="48">
        <v>45.6</v>
      </c>
      <c r="R14" s="48">
        <v>45.6</v>
      </c>
      <c r="S14" s="48">
        <v>45.6</v>
      </c>
      <c r="T14" s="48">
        <v>45.6</v>
      </c>
      <c r="U14" s="48">
        <v>45.6</v>
      </c>
      <c r="V14" s="48">
        <v>45.6</v>
      </c>
      <c r="W14" s="48">
        <v>45.6</v>
      </c>
      <c r="X14" s="48">
        <v>45.6</v>
      </c>
      <c r="Y14" s="48">
        <v>45.6</v>
      </c>
      <c r="Z14" s="48">
        <v>45.6</v>
      </c>
      <c r="AA14" s="48">
        <v>45.6</v>
      </c>
      <c r="AB14" s="48">
        <v>45.6</v>
      </c>
      <c r="AC14" s="48">
        <v>45.6</v>
      </c>
      <c r="AD14" s="55">
        <v>46</v>
      </c>
      <c r="AE14" s="55">
        <v>45.9</v>
      </c>
      <c r="AF14" s="55">
        <v>45.9</v>
      </c>
      <c r="AG14" s="56">
        <v>50</v>
      </c>
      <c r="AH14" s="51">
        <f t="shared" si="2"/>
        <v>46</v>
      </c>
      <c r="AI14" s="52">
        <f t="shared" si="3"/>
        <v>45.6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195</v>
      </c>
      <c r="B15" s="47">
        <v>26</v>
      </c>
      <c r="C15" s="47">
        <v>26</v>
      </c>
      <c r="D15" s="47">
        <v>26</v>
      </c>
      <c r="E15" s="47">
        <v>26</v>
      </c>
      <c r="F15" s="47">
        <v>26</v>
      </c>
      <c r="G15" s="47">
        <v>26</v>
      </c>
      <c r="H15" s="47">
        <v>26</v>
      </c>
      <c r="I15" s="47">
        <v>26</v>
      </c>
      <c r="J15" s="47">
        <v>26</v>
      </c>
      <c r="K15" s="47">
        <v>26</v>
      </c>
      <c r="L15" s="48">
        <v>26</v>
      </c>
      <c r="M15" s="48">
        <v>26</v>
      </c>
      <c r="N15" s="48">
        <v>26</v>
      </c>
      <c r="O15" s="48">
        <v>26</v>
      </c>
      <c r="P15" s="48">
        <v>26</v>
      </c>
      <c r="Q15" s="48">
        <v>26</v>
      </c>
      <c r="R15" s="48">
        <v>26</v>
      </c>
      <c r="S15" s="48">
        <v>26</v>
      </c>
      <c r="T15" s="48">
        <v>26</v>
      </c>
      <c r="U15" s="48">
        <v>26</v>
      </c>
      <c r="V15" s="48">
        <v>26</v>
      </c>
      <c r="W15" s="48">
        <v>26</v>
      </c>
      <c r="X15" s="48">
        <v>26</v>
      </c>
      <c r="Y15" s="48">
        <v>28</v>
      </c>
      <c r="Z15" s="48">
        <v>28</v>
      </c>
      <c r="AA15" s="48">
        <v>28</v>
      </c>
      <c r="AB15" s="48">
        <v>28</v>
      </c>
      <c r="AC15" s="48">
        <v>28</v>
      </c>
      <c r="AD15" s="47">
        <v>28</v>
      </c>
      <c r="AE15" s="47">
        <v>26</v>
      </c>
      <c r="AF15" s="47">
        <v>26</v>
      </c>
      <c r="AG15" s="168">
        <v>45</v>
      </c>
      <c r="AH15" s="51">
        <f t="shared" si="2"/>
        <v>28</v>
      </c>
      <c r="AI15" s="52">
        <f t="shared" si="3"/>
        <v>26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196</v>
      </c>
      <c r="B16" s="47">
        <v>25</v>
      </c>
      <c r="C16" s="47">
        <v>25</v>
      </c>
      <c r="D16" s="47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8">
        <v>25</v>
      </c>
      <c r="AB16" s="48">
        <v>25</v>
      </c>
      <c r="AC16" s="48">
        <v>25</v>
      </c>
      <c r="AD16" s="47">
        <v>25</v>
      </c>
      <c r="AE16" s="47">
        <v>25</v>
      </c>
      <c r="AF16" s="47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197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8">
        <v>25</v>
      </c>
      <c r="AB17" s="48">
        <v>25</v>
      </c>
      <c r="AC17" s="48">
        <v>25</v>
      </c>
      <c r="AD17" s="47">
        <v>25</v>
      </c>
      <c r="AE17" s="47">
        <v>25</v>
      </c>
      <c r="AF17" s="47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198</v>
      </c>
      <c r="B18" s="47">
        <v>25.3</v>
      </c>
      <c r="C18" s="47">
        <v>25.2</v>
      </c>
      <c r="D18" s="47">
        <v>25.2</v>
      </c>
      <c r="E18" s="47">
        <v>25</v>
      </c>
      <c r="F18" s="47">
        <v>25</v>
      </c>
      <c r="G18" s="47">
        <v>25</v>
      </c>
      <c r="H18" s="47">
        <v>25</v>
      </c>
      <c r="I18" s="47">
        <v>25</v>
      </c>
      <c r="J18" s="47">
        <v>25</v>
      </c>
      <c r="K18" s="47">
        <v>25</v>
      </c>
      <c r="L18" s="48">
        <v>25</v>
      </c>
      <c r="M18" s="48">
        <v>25</v>
      </c>
      <c r="N18" s="48">
        <v>25</v>
      </c>
      <c r="O18" s="48">
        <v>25</v>
      </c>
      <c r="P18" s="48">
        <v>25</v>
      </c>
      <c r="Q18" s="48">
        <v>0</v>
      </c>
      <c r="R18" s="48">
        <v>0</v>
      </c>
      <c r="S18" s="48">
        <v>25</v>
      </c>
      <c r="T18" s="48">
        <v>25</v>
      </c>
      <c r="U18" s="48">
        <v>25</v>
      </c>
      <c r="V18" s="48">
        <v>25</v>
      </c>
      <c r="W18" s="48">
        <v>25</v>
      </c>
      <c r="X18" s="48">
        <v>25</v>
      </c>
      <c r="Y18" s="48">
        <v>0</v>
      </c>
      <c r="Z18" s="48">
        <v>0</v>
      </c>
      <c r="AA18" s="48">
        <v>25</v>
      </c>
      <c r="AB18" s="48">
        <v>25</v>
      </c>
      <c r="AC18" s="48">
        <v>25</v>
      </c>
      <c r="AD18" s="47">
        <v>25.1</v>
      </c>
      <c r="AE18" s="47">
        <v>25.1</v>
      </c>
      <c r="AF18" s="47">
        <v>25</v>
      </c>
      <c r="AG18" s="168">
        <v>30</v>
      </c>
      <c r="AH18" s="51">
        <f t="shared" si="2"/>
        <v>25.3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199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8">
        <v>6.2</v>
      </c>
      <c r="AB19" s="48">
        <v>6.2</v>
      </c>
      <c r="AC19" s="48">
        <v>6.2</v>
      </c>
      <c r="AD19" s="47">
        <v>6.2</v>
      </c>
      <c r="AE19" s="47">
        <v>6.2</v>
      </c>
      <c r="AF19" s="47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200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7">
        <v>0</v>
      </c>
      <c r="AE20" s="47">
        <v>0</v>
      </c>
      <c r="AF20" s="47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201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8">
        <v>22</v>
      </c>
      <c r="AB21" s="48">
        <v>22</v>
      </c>
      <c r="AC21" s="48">
        <v>22</v>
      </c>
      <c r="AD21" s="47">
        <v>22</v>
      </c>
      <c r="AE21" s="47">
        <v>22</v>
      </c>
      <c r="AF21" s="47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202</v>
      </c>
      <c r="B22" s="47">
        <v>22</v>
      </c>
      <c r="C22" s="47">
        <v>22</v>
      </c>
      <c r="D22" s="47">
        <v>22</v>
      </c>
      <c r="E22" s="47">
        <v>22</v>
      </c>
      <c r="F22" s="47">
        <v>22</v>
      </c>
      <c r="G22" s="47">
        <v>22</v>
      </c>
      <c r="H22" s="47">
        <v>22</v>
      </c>
      <c r="I22" s="47">
        <v>22</v>
      </c>
      <c r="J22" s="47">
        <v>22</v>
      </c>
      <c r="K22" s="47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8">
        <v>22</v>
      </c>
      <c r="AB22" s="48">
        <v>22</v>
      </c>
      <c r="AC22" s="48">
        <v>22</v>
      </c>
      <c r="AD22" s="47">
        <v>22</v>
      </c>
      <c r="AE22" s="47">
        <v>22</v>
      </c>
      <c r="AF22" s="47">
        <v>22</v>
      </c>
      <c r="AG22" s="168">
        <v>25</v>
      </c>
      <c r="AH22" s="51">
        <f t="shared" si="2"/>
        <v>22</v>
      </c>
      <c r="AI22" s="52">
        <f t="shared" si="3"/>
        <v>22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203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8">
        <v>22</v>
      </c>
      <c r="AB23" s="48">
        <v>22</v>
      </c>
      <c r="AC23" s="48">
        <v>22</v>
      </c>
      <c r="AD23" s="47">
        <v>22</v>
      </c>
      <c r="AE23" s="47">
        <v>22</v>
      </c>
      <c r="AF23" s="47">
        <v>22</v>
      </c>
      <c r="AG23" s="168">
        <v>25</v>
      </c>
      <c r="AH23" s="51">
        <f t="shared" si="2"/>
        <v>22</v>
      </c>
      <c r="AI23" s="52">
        <f t="shared" si="3"/>
        <v>22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204</v>
      </c>
      <c r="B24" s="47">
        <v>22</v>
      </c>
      <c r="C24" s="47">
        <v>22</v>
      </c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22</v>
      </c>
      <c r="J24" s="47">
        <v>22</v>
      </c>
      <c r="K24" s="47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8">
        <v>22</v>
      </c>
      <c r="AB24" s="48">
        <v>22</v>
      </c>
      <c r="AC24" s="48">
        <v>22</v>
      </c>
      <c r="AD24" s="47">
        <v>22</v>
      </c>
      <c r="AE24" s="47">
        <v>22</v>
      </c>
      <c r="AF24" s="47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93</v>
      </c>
      <c r="B25" s="47">
        <v>14</v>
      </c>
      <c r="C25" s="47">
        <v>14</v>
      </c>
      <c r="D25" s="47">
        <v>14</v>
      </c>
      <c r="E25" s="47">
        <v>14</v>
      </c>
      <c r="F25" s="47">
        <v>14</v>
      </c>
      <c r="G25" s="47">
        <v>14</v>
      </c>
      <c r="H25" s="47">
        <v>14</v>
      </c>
      <c r="I25" s="47">
        <v>14</v>
      </c>
      <c r="J25" s="47">
        <v>14</v>
      </c>
      <c r="K25" s="47">
        <v>14</v>
      </c>
      <c r="L25" s="48">
        <v>14</v>
      </c>
      <c r="M25" s="48">
        <v>14</v>
      </c>
      <c r="N25" s="48">
        <v>14</v>
      </c>
      <c r="O25" s="48">
        <v>14</v>
      </c>
      <c r="P25" s="48">
        <v>14</v>
      </c>
      <c r="Q25" s="48">
        <v>14</v>
      </c>
      <c r="R25" s="48">
        <v>14</v>
      </c>
      <c r="S25" s="48">
        <v>14</v>
      </c>
      <c r="T25" s="48">
        <v>14</v>
      </c>
      <c r="U25" s="48">
        <v>14</v>
      </c>
      <c r="V25" s="48">
        <v>14</v>
      </c>
      <c r="W25" s="48">
        <v>14</v>
      </c>
      <c r="X25" s="48">
        <v>14</v>
      </c>
      <c r="Y25" s="48">
        <v>14</v>
      </c>
      <c r="Z25" s="48">
        <v>14</v>
      </c>
      <c r="AA25" s="48">
        <v>14</v>
      </c>
      <c r="AB25" s="48">
        <v>14</v>
      </c>
      <c r="AC25" s="48">
        <v>14</v>
      </c>
      <c r="AD25" s="47">
        <v>14</v>
      </c>
      <c r="AE25" s="47">
        <v>14</v>
      </c>
      <c r="AF25" s="47">
        <v>14</v>
      </c>
      <c r="AG25" s="168">
        <v>23.5</v>
      </c>
      <c r="AH25" s="51">
        <f t="shared" si="2"/>
        <v>14</v>
      </c>
      <c r="AI25" s="52">
        <f t="shared" si="3"/>
        <v>14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94</v>
      </c>
      <c r="B26" s="47">
        <v>8</v>
      </c>
      <c r="C26" s="47">
        <v>8</v>
      </c>
      <c r="D26" s="47">
        <v>8</v>
      </c>
      <c r="E26" s="47">
        <v>8</v>
      </c>
      <c r="F26" s="47">
        <v>8</v>
      </c>
      <c r="G26" s="47">
        <v>8</v>
      </c>
      <c r="H26" s="47">
        <v>8</v>
      </c>
      <c r="I26" s="47">
        <v>8</v>
      </c>
      <c r="J26" s="47">
        <v>8</v>
      </c>
      <c r="K26" s="47">
        <v>8</v>
      </c>
      <c r="L26" s="48">
        <v>8</v>
      </c>
      <c r="M26" s="48">
        <v>8</v>
      </c>
      <c r="N26" s="48">
        <v>8</v>
      </c>
      <c r="O26" s="48">
        <v>8</v>
      </c>
      <c r="P26" s="48">
        <v>8</v>
      </c>
      <c r="Q26" s="48">
        <v>8</v>
      </c>
      <c r="R26" s="48">
        <v>8</v>
      </c>
      <c r="S26" s="48">
        <v>8</v>
      </c>
      <c r="T26" s="48">
        <v>8</v>
      </c>
      <c r="U26" s="48">
        <v>8</v>
      </c>
      <c r="V26" s="48">
        <v>8</v>
      </c>
      <c r="W26" s="48">
        <v>8</v>
      </c>
      <c r="X26" s="48">
        <v>8</v>
      </c>
      <c r="Y26" s="48">
        <v>8</v>
      </c>
      <c r="Z26" s="48">
        <v>8</v>
      </c>
      <c r="AA26" s="48">
        <v>8</v>
      </c>
      <c r="AB26" s="48">
        <v>8</v>
      </c>
      <c r="AC26" s="48">
        <v>8</v>
      </c>
      <c r="AD26" s="47">
        <v>8</v>
      </c>
      <c r="AE26" s="47">
        <v>8</v>
      </c>
      <c r="AF26" s="47">
        <v>8</v>
      </c>
      <c r="AG26" s="168">
        <v>22.2</v>
      </c>
      <c r="AH26" s="51">
        <f t="shared" si="2"/>
        <v>8</v>
      </c>
      <c r="AI26" s="52">
        <f t="shared" si="3"/>
        <v>8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95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48">
        <v>0</v>
      </c>
      <c r="AC27" s="48">
        <v>0</v>
      </c>
      <c r="AD27" s="47">
        <v>0</v>
      </c>
      <c r="AE27" s="47">
        <v>0</v>
      </c>
      <c r="AF27" s="47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96</v>
      </c>
      <c r="B28" s="47">
        <v>8</v>
      </c>
      <c r="C28" s="47">
        <v>8</v>
      </c>
      <c r="D28" s="47">
        <v>8</v>
      </c>
      <c r="E28" s="47">
        <v>8</v>
      </c>
      <c r="F28" s="47">
        <v>8</v>
      </c>
      <c r="G28" s="47">
        <v>8</v>
      </c>
      <c r="H28" s="47">
        <v>8</v>
      </c>
      <c r="I28" s="47">
        <v>8</v>
      </c>
      <c r="J28" s="47">
        <v>8</v>
      </c>
      <c r="K28" s="47">
        <v>8</v>
      </c>
      <c r="L28" s="48">
        <v>8</v>
      </c>
      <c r="M28" s="48">
        <v>8</v>
      </c>
      <c r="N28" s="48">
        <v>8</v>
      </c>
      <c r="O28" s="48">
        <v>8</v>
      </c>
      <c r="P28" s="48">
        <v>8</v>
      </c>
      <c r="Q28" s="48">
        <v>8</v>
      </c>
      <c r="R28" s="48">
        <v>8</v>
      </c>
      <c r="S28" s="48">
        <v>0</v>
      </c>
      <c r="T28" s="48">
        <v>0</v>
      </c>
      <c r="U28" s="48">
        <v>0</v>
      </c>
      <c r="V28" s="48">
        <v>0</v>
      </c>
      <c r="W28" s="48">
        <v>0</v>
      </c>
      <c r="X28" s="48">
        <v>0</v>
      </c>
      <c r="Y28" s="48">
        <v>0</v>
      </c>
      <c r="Z28" s="48">
        <v>0</v>
      </c>
      <c r="AA28" s="48">
        <v>0</v>
      </c>
      <c r="AB28" s="48">
        <v>0</v>
      </c>
      <c r="AC28" s="48">
        <v>0</v>
      </c>
      <c r="AD28" s="47">
        <v>12</v>
      </c>
      <c r="AE28" s="47">
        <v>12</v>
      </c>
      <c r="AF28" s="47">
        <v>12</v>
      </c>
      <c r="AG28" s="168">
        <v>22.1</v>
      </c>
      <c r="AH28" s="51">
        <f t="shared" si="2"/>
        <v>12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97</v>
      </c>
      <c r="B29" s="55">
        <v>12</v>
      </c>
      <c r="C29" s="55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48">
        <v>12</v>
      </c>
      <c r="AB29" s="48">
        <v>12</v>
      </c>
      <c r="AC29" s="48">
        <v>12</v>
      </c>
      <c r="AD29" s="55">
        <v>12</v>
      </c>
      <c r="AE29" s="55">
        <v>12</v>
      </c>
      <c r="AF29" s="55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98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55">
        <v>0</v>
      </c>
      <c r="AE30" s="55">
        <v>0</v>
      </c>
      <c r="AF30" s="55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99</v>
      </c>
      <c r="B31" s="55">
        <v>8.5</v>
      </c>
      <c r="C31" s="55">
        <v>8.5</v>
      </c>
      <c r="D31" s="55">
        <v>8.5</v>
      </c>
      <c r="E31" s="55">
        <v>8.5</v>
      </c>
      <c r="F31" s="55">
        <v>8.5</v>
      </c>
      <c r="G31" s="55">
        <v>8.5</v>
      </c>
      <c r="H31" s="55">
        <v>8.5</v>
      </c>
      <c r="I31" s="55">
        <v>8.5</v>
      </c>
      <c r="J31" s="55">
        <v>8.5</v>
      </c>
      <c r="K31" s="55">
        <v>8.5</v>
      </c>
      <c r="L31" s="48">
        <v>8.5</v>
      </c>
      <c r="M31" s="48">
        <v>8.5</v>
      </c>
      <c r="N31" s="48">
        <v>8.5</v>
      </c>
      <c r="O31" s="48">
        <v>8.5</v>
      </c>
      <c r="P31" s="48">
        <v>8.5</v>
      </c>
      <c r="Q31" s="48">
        <v>8.5</v>
      </c>
      <c r="R31" s="48">
        <v>8.5</v>
      </c>
      <c r="S31" s="48">
        <v>8.5</v>
      </c>
      <c r="T31" s="48">
        <v>8.5</v>
      </c>
      <c r="U31" s="48">
        <v>8.5</v>
      </c>
      <c r="V31" s="48">
        <v>8.5</v>
      </c>
      <c r="W31" s="48">
        <v>8.5</v>
      </c>
      <c r="X31" s="48">
        <v>8.5</v>
      </c>
      <c r="Y31" s="48">
        <v>8.5</v>
      </c>
      <c r="Z31" s="48">
        <v>8.5</v>
      </c>
      <c r="AA31" s="48">
        <v>8.5</v>
      </c>
      <c r="AB31" s="48">
        <v>8.5</v>
      </c>
      <c r="AC31" s="48">
        <v>8.5</v>
      </c>
      <c r="AD31" s="55">
        <v>8.5</v>
      </c>
      <c r="AE31" s="55">
        <v>8.5</v>
      </c>
      <c r="AF31" s="55">
        <v>8.5</v>
      </c>
      <c r="AG31" s="58">
        <v>20</v>
      </c>
      <c r="AH31" s="51">
        <f t="shared" si="2"/>
        <v>8.5</v>
      </c>
      <c r="AI31" s="52">
        <f t="shared" si="3"/>
        <v>8.5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100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55">
        <v>0</v>
      </c>
      <c r="AE32" s="55">
        <v>0</v>
      </c>
      <c r="AF32" s="55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220</v>
      </c>
      <c r="AK33" s="53"/>
    </row>
    <row r="34" spans="1:41" ht="15.75" thickBot="1" x14ac:dyDescent="0.3">
      <c r="A34" s="63" t="s">
        <v>19</v>
      </c>
      <c r="B34" s="55">
        <v>161</v>
      </c>
      <c r="C34" s="55">
        <v>161.19999999999999</v>
      </c>
      <c r="D34" s="55">
        <v>158</v>
      </c>
      <c r="E34" s="55">
        <v>158.19999999999999</v>
      </c>
      <c r="F34" s="55">
        <v>161.5</v>
      </c>
      <c r="G34" s="55">
        <v>155.9</v>
      </c>
      <c r="H34" s="55">
        <v>156</v>
      </c>
      <c r="I34" s="55">
        <v>160</v>
      </c>
      <c r="J34" s="55">
        <v>156</v>
      </c>
      <c r="K34" s="55">
        <v>159</v>
      </c>
      <c r="L34" s="64">
        <v>158</v>
      </c>
      <c r="M34" s="64">
        <v>157</v>
      </c>
      <c r="N34" s="64">
        <v>157</v>
      </c>
      <c r="O34" s="64">
        <v>160</v>
      </c>
      <c r="P34" s="64">
        <v>160</v>
      </c>
      <c r="Q34" s="64">
        <v>160</v>
      </c>
      <c r="R34" s="64">
        <v>158</v>
      </c>
      <c r="S34" s="64">
        <v>156.6</v>
      </c>
      <c r="T34" s="64">
        <v>161.19999999999999</v>
      </c>
      <c r="U34" s="64">
        <v>154.80000000000001</v>
      </c>
      <c r="V34" s="64">
        <v>155</v>
      </c>
      <c r="W34" s="64">
        <v>151</v>
      </c>
      <c r="X34" s="64">
        <v>148</v>
      </c>
      <c r="Y34" s="64">
        <v>152.30000000000001</v>
      </c>
      <c r="Z34" s="64">
        <v>152</v>
      </c>
      <c r="AA34" s="64">
        <f>85+70</f>
        <v>155</v>
      </c>
      <c r="AB34" s="64">
        <f>85+70</f>
        <v>155</v>
      </c>
      <c r="AC34" s="64">
        <f>85+70</f>
        <v>155</v>
      </c>
      <c r="AD34" s="64">
        <f>71.2+85.8</f>
        <v>157</v>
      </c>
      <c r="AE34" s="55">
        <f>71.4+86.5</f>
        <v>157.9</v>
      </c>
      <c r="AF34" s="55">
        <f>71.1+86.5</f>
        <v>157.6</v>
      </c>
      <c r="AG34" s="58">
        <v>240</v>
      </c>
      <c r="AH34" s="51">
        <f t="shared" si="2"/>
        <v>161.5</v>
      </c>
      <c r="AI34" s="52">
        <f t="shared" si="3"/>
        <v>148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761</v>
      </c>
      <c r="C35" s="66">
        <f t="shared" si="4"/>
        <v>759.7</v>
      </c>
      <c r="D35" s="66">
        <f t="shared" si="4"/>
        <v>715.59999999999991</v>
      </c>
      <c r="E35" s="66">
        <f t="shared" si="4"/>
        <v>729.3</v>
      </c>
      <c r="F35" s="66">
        <f t="shared" si="4"/>
        <v>729.3</v>
      </c>
      <c r="G35" s="66">
        <f t="shared" si="4"/>
        <v>726.3</v>
      </c>
      <c r="H35" s="66">
        <f t="shared" si="4"/>
        <v>727.3</v>
      </c>
      <c r="I35" s="66">
        <f t="shared" si="4"/>
        <v>727.3</v>
      </c>
      <c r="J35" s="66">
        <f t="shared" si="4"/>
        <v>737.3</v>
      </c>
      <c r="K35" s="66">
        <f t="shared" si="4"/>
        <v>771.3</v>
      </c>
      <c r="L35" s="66">
        <f t="shared" si="4"/>
        <v>791.3</v>
      </c>
      <c r="M35" s="66">
        <f t="shared" si="4"/>
        <v>861.3</v>
      </c>
      <c r="N35" s="66">
        <f t="shared" si="4"/>
        <v>871.30000000000007</v>
      </c>
      <c r="O35" s="66">
        <f t="shared" si="4"/>
        <v>831.3</v>
      </c>
      <c r="P35" s="66">
        <f t="shared" si="4"/>
        <v>771.3</v>
      </c>
      <c r="Q35" s="66">
        <f t="shared" si="4"/>
        <v>756.3</v>
      </c>
      <c r="R35" s="66">
        <f t="shared" si="4"/>
        <v>786.3</v>
      </c>
      <c r="S35" s="66">
        <f t="shared" si="4"/>
        <v>823.3</v>
      </c>
      <c r="T35" s="66">
        <f t="shared" si="4"/>
        <v>823.3</v>
      </c>
      <c r="U35" s="66">
        <f t="shared" si="4"/>
        <v>823.3</v>
      </c>
      <c r="V35" s="66">
        <f t="shared" si="4"/>
        <v>823.3</v>
      </c>
      <c r="W35" s="66">
        <f t="shared" si="4"/>
        <v>843.3</v>
      </c>
      <c r="X35" s="66">
        <f t="shared" si="4"/>
        <v>868.30000000000007</v>
      </c>
      <c r="Y35" s="66">
        <f t="shared" si="4"/>
        <v>880.30000000000007</v>
      </c>
      <c r="Z35" s="66">
        <f t="shared" si="4"/>
        <v>880.30000000000007</v>
      </c>
      <c r="AA35" s="66">
        <f t="shared" si="4"/>
        <v>905.30000000000007</v>
      </c>
      <c r="AB35" s="66">
        <f t="shared" si="4"/>
        <v>905.30000000000007</v>
      </c>
      <c r="AC35" s="66">
        <f t="shared" si="4"/>
        <v>905.30000000000007</v>
      </c>
      <c r="AD35" s="66">
        <f t="shared" si="4"/>
        <v>857.8</v>
      </c>
      <c r="AE35" s="66">
        <f t="shared" si="4"/>
        <v>815.7</v>
      </c>
      <c r="AF35" s="66">
        <f t="shared" si="4"/>
        <v>815.59999999999991</v>
      </c>
      <c r="AG35" s="58">
        <f>SUM(AG11:AG34)</f>
        <v>1416.83</v>
      </c>
      <c r="AH35" s="51">
        <f t="shared" si="2"/>
        <v>905.30000000000007</v>
      </c>
      <c r="AI35" s="52">
        <f t="shared" si="3"/>
        <v>715.59999999999991</v>
      </c>
      <c r="AK35" s="53"/>
    </row>
    <row r="36" spans="1:41" x14ac:dyDescent="0.25">
      <c r="A36" s="54" t="s">
        <v>21</v>
      </c>
      <c r="B36" s="55">
        <v>141.1</v>
      </c>
      <c r="C36" s="55">
        <v>140.19999999999999</v>
      </c>
      <c r="D36" s="55">
        <v>140.30000000000001</v>
      </c>
      <c r="E36" s="55">
        <v>141.4</v>
      </c>
      <c r="F36" s="55">
        <v>141.69999999999999</v>
      </c>
      <c r="G36" s="55">
        <v>141.69999999999999</v>
      </c>
      <c r="H36" s="55">
        <v>130</v>
      </c>
      <c r="I36" s="55">
        <v>120</v>
      </c>
      <c r="J36" s="55">
        <v>122</v>
      </c>
      <c r="K36" s="55">
        <v>132</v>
      </c>
      <c r="L36" s="48">
        <v>135.9</v>
      </c>
      <c r="M36" s="48">
        <v>139</v>
      </c>
      <c r="N36" s="48">
        <v>140</v>
      </c>
      <c r="O36" s="48">
        <v>139.5</v>
      </c>
      <c r="P36" s="48">
        <v>140.5</v>
      </c>
      <c r="Q36" s="48">
        <v>140.5</v>
      </c>
      <c r="R36" s="48">
        <v>140.5</v>
      </c>
      <c r="S36" s="48">
        <v>140.5</v>
      </c>
      <c r="T36" s="48">
        <v>140.5</v>
      </c>
      <c r="U36" s="48">
        <v>140.5</v>
      </c>
      <c r="V36" s="48">
        <v>129.30000000000001</v>
      </c>
      <c r="W36" s="48">
        <v>138.80000000000001</v>
      </c>
      <c r="X36" s="48">
        <v>138.80000000000001</v>
      </c>
      <c r="Y36" s="48">
        <v>138.80000000000001</v>
      </c>
      <c r="Z36" s="48">
        <v>138.80000000000001</v>
      </c>
      <c r="AA36" s="47">
        <v>139.19999999999999</v>
      </c>
      <c r="AB36" s="47">
        <v>139.19999999999999</v>
      </c>
      <c r="AC36" s="47">
        <v>140</v>
      </c>
      <c r="AD36" s="47">
        <v>121.2</v>
      </c>
      <c r="AE36" s="47">
        <v>111.4</v>
      </c>
      <c r="AF36" s="47">
        <v>111.4</v>
      </c>
      <c r="AG36" s="56">
        <v>144</v>
      </c>
      <c r="AH36" s="51">
        <f t="shared" si="2"/>
        <v>141.69999999999999</v>
      </c>
      <c r="AI36" s="52">
        <f t="shared" si="3"/>
        <v>111.4</v>
      </c>
      <c r="AK36" s="53"/>
    </row>
    <row r="37" spans="1:41" x14ac:dyDescent="0.25">
      <c r="A37" s="57" t="s">
        <v>22</v>
      </c>
      <c r="B37" s="55">
        <v>61.7</v>
      </c>
      <c r="C37" s="55">
        <v>61.5</v>
      </c>
      <c r="D37" s="55">
        <v>62.3</v>
      </c>
      <c r="E37" s="55">
        <v>61</v>
      </c>
      <c r="F37" s="55">
        <v>62.1</v>
      </c>
      <c r="G37" s="55">
        <v>62.1</v>
      </c>
      <c r="H37" s="55">
        <v>62</v>
      </c>
      <c r="I37" s="55">
        <v>60</v>
      </c>
      <c r="J37" s="55">
        <v>65</v>
      </c>
      <c r="K37" s="55">
        <v>69.900000000000006</v>
      </c>
      <c r="L37" s="67">
        <v>69</v>
      </c>
      <c r="M37" s="67">
        <v>69.7</v>
      </c>
      <c r="N37" s="67">
        <v>68.900000000000006</v>
      </c>
      <c r="O37" s="67">
        <v>68.900000000000006</v>
      </c>
      <c r="P37" s="67">
        <v>70.3</v>
      </c>
      <c r="Q37" s="67">
        <v>70.3</v>
      </c>
      <c r="R37" s="67">
        <v>70.3</v>
      </c>
      <c r="S37" s="67">
        <v>70.3</v>
      </c>
      <c r="T37" s="67">
        <v>70.3</v>
      </c>
      <c r="U37" s="67">
        <v>70.3</v>
      </c>
      <c r="V37" s="67">
        <v>59.7</v>
      </c>
      <c r="W37" s="67">
        <v>59.7</v>
      </c>
      <c r="X37" s="67">
        <v>59.7</v>
      </c>
      <c r="Y37" s="67">
        <v>70</v>
      </c>
      <c r="Z37" s="67">
        <v>70</v>
      </c>
      <c r="AA37" s="55">
        <v>69.099999999999994</v>
      </c>
      <c r="AB37" s="55">
        <v>69.099999999999994</v>
      </c>
      <c r="AC37" s="55">
        <v>69.099999999999994</v>
      </c>
      <c r="AD37" s="55">
        <v>50</v>
      </c>
      <c r="AE37" s="55">
        <v>50.8</v>
      </c>
      <c r="AF37" s="55">
        <v>50.9</v>
      </c>
      <c r="AG37" s="58">
        <v>70</v>
      </c>
      <c r="AH37" s="51">
        <f t="shared" si="2"/>
        <v>70.3</v>
      </c>
      <c r="AI37" s="52">
        <f t="shared" si="3"/>
        <v>50</v>
      </c>
      <c r="AK37" s="53"/>
    </row>
    <row r="38" spans="1:41" x14ac:dyDescent="0.25">
      <c r="A38" s="57" t="s">
        <v>23</v>
      </c>
      <c r="B38" s="55">
        <v>62.3</v>
      </c>
      <c r="C38" s="55">
        <v>56.3</v>
      </c>
      <c r="D38" s="55">
        <v>56.7</v>
      </c>
      <c r="E38" s="55">
        <v>56.5</v>
      </c>
      <c r="F38" s="55">
        <v>56.9</v>
      </c>
      <c r="G38" s="55">
        <v>56.9</v>
      </c>
      <c r="H38" s="55">
        <v>57</v>
      </c>
      <c r="I38" s="55">
        <v>56</v>
      </c>
      <c r="J38" s="55">
        <v>61.2</v>
      </c>
      <c r="K38" s="55">
        <v>61.7</v>
      </c>
      <c r="L38" s="67">
        <v>60.7</v>
      </c>
      <c r="M38" s="67">
        <v>62.3</v>
      </c>
      <c r="N38" s="67">
        <v>62.5</v>
      </c>
      <c r="O38" s="67">
        <v>61.9</v>
      </c>
      <c r="P38" s="67">
        <v>62</v>
      </c>
      <c r="Q38" s="67">
        <v>62</v>
      </c>
      <c r="R38" s="67">
        <v>62</v>
      </c>
      <c r="S38" s="67">
        <v>62</v>
      </c>
      <c r="T38" s="67">
        <v>62</v>
      </c>
      <c r="U38" s="67">
        <v>62</v>
      </c>
      <c r="V38" s="67">
        <v>51.9</v>
      </c>
      <c r="W38" s="67">
        <v>51.9</v>
      </c>
      <c r="X38" s="67">
        <v>51.9</v>
      </c>
      <c r="Y38" s="67">
        <v>62.2</v>
      </c>
      <c r="Z38" s="67">
        <v>62.2</v>
      </c>
      <c r="AA38" s="55">
        <v>62.1</v>
      </c>
      <c r="AB38" s="55">
        <v>62.1</v>
      </c>
      <c r="AC38" s="55">
        <v>62.1</v>
      </c>
      <c r="AD38" s="55">
        <v>61.8</v>
      </c>
      <c r="AE38" s="55">
        <v>56.3</v>
      </c>
      <c r="AF38" s="55">
        <v>56.3</v>
      </c>
      <c r="AG38" s="58">
        <v>69</v>
      </c>
      <c r="AH38" s="51">
        <f t="shared" si="2"/>
        <v>62.5</v>
      </c>
      <c r="AI38" s="52">
        <f t="shared" si="3"/>
        <v>51.9</v>
      </c>
      <c r="AK38" s="53"/>
    </row>
    <row r="39" spans="1:41" x14ac:dyDescent="0.25">
      <c r="A39" s="57" t="s">
        <v>24</v>
      </c>
      <c r="B39" s="55">
        <v>30</v>
      </c>
      <c r="C39" s="55">
        <v>30</v>
      </c>
      <c r="D39" s="55">
        <v>30</v>
      </c>
      <c r="E39" s="55">
        <v>30</v>
      </c>
      <c r="F39" s="55">
        <v>30</v>
      </c>
      <c r="G39" s="55">
        <v>30</v>
      </c>
      <c r="H39" s="55">
        <v>30</v>
      </c>
      <c r="I39" s="55">
        <v>21</v>
      </c>
      <c r="J39" s="55">
        <v>21</v>
      </c>
      <c r="K39" s="55">
        <v>25.2</v>
      </c>
      <c r="L39" s="67">
        <v>25.2</v>
      </c>
      <c r="M39" s="67">
        <v>25.2</v>
      </c>
      <c r="N39" s="67">
        <v>25.2</v>
      </c>
      <c r="O39" s="67">
        <v>25.2</v>
      </c>
      <c r="P39" s="67">
        <v>29.5</v>
      </c>
      <c r="Q39" s="67">
        <v>29.5</v>
      </c>
      <c r="R39" s="67">
        <v>0</v>
      </c>
      <c r="S39" s="67">
        <v>0</v>
      </c>
      <c r="T39" s="67">
        <v>0</v>
      </c>
      <c r="U39" s="67">
        <v>30</v>
      </c>
      <c r="V39" s="67">
        <v>30</v>
      </c>
      <c r="W39" s="67">
        <v>30</v>
      </c>
      <c r="X39" s="67">
        <v>30</v>
      </c>
      <c r="Y39" s="67">
        <v>30</v>
      </c>
      <c r="Z39" s="67">
        <v>30</v>
      </c>
      <c r="AA39" s="67">
        <v>30</v>
      </c>
      <c r="AB39" s="67">
        <v>30</v>
      </c>
      <c r="AC39" s="67">
        <v>30</v>
      </c>
      <c r="AD39" s="55">
        <v>30.2</v>
      </c>
      <c r="AE39" s="55">
        <v>30.5</v>
      </c>
      <c r="AF39" s="55">
        <v>30.5</v>
      </c>
      <c r="AG39" s="58">
        <v>60</v>
      </c>
      <c r="AH39" s="51">
        <f t="shared" si="2"/>
        <v>30.5</v>
      </c>
      <c r="AI39" s="52">
        <f t="shared" si="3"/>
        <v>0</v>
      </c>
      <c r="AK39" s="53"/>
    </row>
    <row r="40" spans="1:41" x14ac:dyDescent="0.25">
      <c r="A40" s="57" t="s">
        <v>25</v>
      </c>
      <c r="B40" s="55">
        <v>15</v>
      </c>
      <c r="C40" s="55">
        <v>15</v>
      </c>
      <c r="D40" s="55">
        <v>15</v>
      </c>
      <c r="E40" s="55">
        <v>15</v>
      </c>
      <c r="F40" s="55">
        <v>15</v>
      </c>
      <c r="G40" s="55">
        <v>15</v>
      </c>
      <c r="H40" s="55">
        <v>15</v>
      </c>
      <c r="I40" s="55">
        <v>15</v>
      </c>
      <c r="J40" s="55">
        <v>15</v>
      </c>
      <c r="K40" s="55">
        <v>15</v>
      </c>
      <c r="L40" s="48">
        <v>15</v>
      </c>
      <c r="M40" s="48">
        <v>15</v>
      </c>
      <c r="N40" s="48">
        <v>15</v>
      </c>
      <c r="O40" s="48">
        <v>15</v>
      </c>
      <c r="P40" s="48">
        <v>15</v>
      </c>
      <c r="Q40" s="48">
        <v>15</v>
      </c>
      <c r="R40" s="48">
        <v>15</v>
      </c>
      <c r="S40" s="48">
        <v>15</v>
      </c>
      <c r="T40" s="48">
        <v>15</v>
      </c>
      <c r="U40" s="48">
        <v>15</v>
      </c>
      <c r="V40" s="48">
        <v>15</v>
      </c>
      <c r="W40" s="48">
        <v>15</v>
      </c>
      <c r="X40" s="48">
        <v>15</v>
      </c>
      <c r="Y40" s="48">
        <v>15</v>
      </c>
      <c r="Z40" s="48">
        <v>15</v>
      </c>
      <c r="AA40" s="48">
        <v>15</v>
      </c>
      <c r="AB40" s="48">
        <v>15</v>
      </c>
      <c r="AC40" s="48">
        <v>15</v>
      </c>
      <c r="AD40" s="55">
        <v>15</v>
      </c>
      <c r="AE40" s="55">
        <v>15</v>
      </c>
      <c r="AF40" s="55">
        <v>15</v>
      </c>
      <c r="AG40" s="58">
        <v>30</v>
      </c>
      <c r="AH40" s="51">
        <f t="shared" si="2"/>
        <v>15</v>
      </c>
      <c r="AI40" s="52">
        <f t="shared" si="3"/>
        <v>15</v>
      </c>
      <c r="AK40" s="53"/>
    </row>
    <row r="41" spans="1:41" x14ac:dyDescent="0.25">
      <c r="A41" s="57" t="s">
        <v>85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48">
        <v>0</v>
      </c>
      <c r="AB41" s="48">
        <v>0</v>
      </c>
      <c r="AC41" s="48">
        <v>0</v>
      </c>
      <c r="AD41" s="55">
        <v>0</v>
      </c>
      <c r="AE41" s="55">
        <v>0</v>
      </c>
      <c r="AF41" s="55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68">
        <v>17</v>
      </c>
      <c r="C42" s="68">
        <v>17</v>
      </c>
      <c r="D42" s="68">
        <v>17</v>
      </c>
      <c r="E42" s="68">
        <v>14</v>
      </c>
      <c r="F42" s="68">
        <v>14</v>
      </c>
      <c r="G42" s="68">
        <v>14</v>
      </c>
      <c r="H42" s="68">
        <v>14</v>
      </c>
      <c r="I42" s="68">
        <v>14</v>
      </c>
      <c r="J42" s="68">
        <v>14</v>
      </c>
      <c r="K42" s="68">
        <v>14</v>
      </c>
      <c r="L42" s="48">
        <v>14</v>
      </c>
      <c r="M42" s="48">
        <v>14</v>
      </c>
      <c r="N42" s="48">
        <v>14</v>
      </c>
      <c r="O42" s="48">
        <v>14</v>
      </c>
      <c r="P42" s="48">
        <v>14</v>
      </c>
      <c r="Q42" s="48">
        <v>14</v>
      </c>
      <c r="R42" s="48">
        <v>14</v>
      </c>
      <c r="S42" s="48">
        <v>14</v>
      </c>
      <c r="T42" s="48">
        <v>14</v>
      </c>
      <c r="U42" s="48">
        <v>14</v>
      </c>
      <c r="V42" s="48">
        <v>14</v>
      </c>
      <c r="W42" s="48">
        <v>14</v>
      </c>
      <c r="X42" s="48">
        <v>14</v>
      </c>
      <c r="Y42" s="48">
        <v>14</v>
      </c>
      <c r="Z42" s="48">
        <v>14</v>
      </c>
      <c r="AA42" s="48">
        <v>14</v>
      </c>
      <c r="AB42" s="48">
        <v>14</v>
      </c>
      <c r="AC42" s="48">
        <v>14</v>
      </c>
      <c r="AD42" s="55">
        <v>14</v>
      </c>
      <c r="AE42" s="55">
        <v>14</v>
      </c>
      <c r="AF42" s="55">
        <v>14</v>
      </c>
      <c r="AG42" s="58">
        <v>24</v>
      </c>
      <c r="AH42" s="51">
        <f t="shared" si="2"/>
        <v>17</v>
      </c>
      <c r="AI42" s="52">
        <f t="shared" si="3"/>
        <v>14</v>
      </c>
      <c r="AK42" s="53"/>
    </row>
    <row r="43" spans="1:41" x14ac:dyDescent="0.25">
      <c r="A43" s="57" t="s">
        <v>27</v>
      </c>
      <c r="B43" s="55">
        <v>3</v>
      </c>
      <c r="C43" s="55">
        <v>3</v>
      </c>
      <c r="D43" s="55">
        <v>3</v>
      </c>
      <c r="E43" s="55">
        <v>3</v>
      </c>
      <c r="F43" s="55">
        <v>3</v>
      </c>
      <c r="G43" s="55">
        <v>3</v>
      </c>
      <c r="H43" s="55">
        <v>3</v>
      </c>
      <c r="I43" s="55">
        <v>3</v>
      </c>
      <c r="J43" s="55">
        <v>3</v>
      </c>
      <c r="K43" s="55">
        <v>3</v>
      </c>
      <c r="L43" s="48">
        <v>1.5</v>
      </c>
      <c r="M43" s="48">
        <v>1.5</v>
      </c>
      <c r="N43" s="48">
        <v>1.5</v>
      </c>
      <c r="O43" s="48">
        <v>1.5</v>
      </c>
      <c r="P43" s="48">
        <v>0</v>
      </c>
      <c r="Q43" s="48">
        <v>0</v>
      </c>
      <c r="R43" s="48">
        <v>0</v>
      </c>
      <c r="S43" s="48">
        <v>0</v>
      </c>
      <c r="T43" s="48">
        <v>0</v>
      </c>
      <c r="U43" s="48">
        <v>0</v>
      </c>
      <c r="V43" s="48">
        <v>0</v>
      </c>
      <c r="W43" s="48">
        <v>0</v>
      </c>
      <c r="X43" s="48">
        <v>0</v>
      </c>
      <c r="Y43" s="48">
        <v>0</v>
      </c>
      <c r="Z43" s="48">
        <v>0</v>
      </c>
      <c r="AA43" s="48">
        <v>0</v>
      </c>
      <c r="AB43" s="48">
        <v>0</v>
      </c>
      <c r="AC43" s="48">
        <v>0</v>
      </c>
      <c r="AD43" s="55">
        <v>0</v>
      </c>
      <c r="AE43" s="55">
        <v>0</v>
      </c>
      <c r="AF43" s="55">
        <v>0</v>
      </c>
      <c r="AG43" s="58">
        <v>15</v>
      </c>
      <c r="AH43" s="51">
        <f t="shared" si="2"/>
        <v>3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14</v>
      </c>
      <c r="C44" s="55">
        <v>14</v>
      </c>
      <c r="D44" s="55">
        <v>14</v>
      </c>
      <c r="E44" s="55">
        <v>14</v>
      </c>
      <c r="F44" s="55">
        <v>14</v>
      </c>
      <c r="G44" s="55">
        <v>14</v>
      </c>
      <c r="H44" s="55">
        <v>14</v>
      </c>
      <c r="I44" s="55">
        <v>14</v>
      </c>
      <c r="J44" s="55">
        <v>14</v>
      </c>
      <c r="K44" s="55">
        <v>14</v>
      </c>
      <c r="L44" s="48">
        <v>14</v>
      </c>
      <c r="M44" s="48">
        <v>14</v>
      </c>
      <c r="N44" s="48">
        <v>14</v>
      </c>
      <c r="O44" s="48">
        <v>14</v>
      </c>
      <c r="P44" s="48">
        <v>14</v>
      </c>
      <c r="Q44" s="48">
        <v>14</v>
      </c>
      <c r="R44" s="48">
        <v>14</v>
      </c>
      <c r="S44" s="48">
        <v>14</v>
      </c>
      <c r="T44" s="48">
        <v>14</v>
      </c>
      <c r="U44" s="48">
        <v>14</v>
      </c>
      <c r="V44" s="48">
        <v>14</v>
      </c>
      <c r="W44" s="48">
        <v>14</v>
      </c>
      <c r="X44" s="48">
        <v>14</v>
      </c>
      <c r="Y44" s="48">
        <v>14</v>
      </c>
      <c r="Z44" s="48">
        <v>14</v>
      </c>
      <c r="AA44" s="48">
        <v>14</v>
      </c>
      <c r="AB44" s="48">
        <v>14</v>
      </c>
      <c r="AC44" s="48">
        <v>14</v>
      </c>
      <c r="AD44" s="55">
        <v>12</v>
      </c>
      <c r="AE44" s="55">
        <v>12</v>
      </c>
      <c r="AF44" s="55">
        <v>12</v>
      </c>
      <c r="AG44" s="58">
        <v>14.1</v>
      </c>
      <c r="AH44" s="51">
        <f t="shared" si="2"/>
        <v>14</v>
      </c>
      <c r="AI44" s="52">
        <f t="shared" si="3"/>
        <v>12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68">
        <v>10</v>
      </c>
      <c r="C45" s="68">
        <v>7</v>
      </c>
      <c r="D45" s="68">
        <v>7</v>
      </c>
      <c r="E45" s="68">
        <v>7</v>
      </c>
      <c r="F45" s="68">
        <v>7</v>
      </c>
      <c r="G45" s="68">
        <v>2</v>
      </c>
      <c r="H45" s="68">
        <v>2</v>
      </c>
      <c r="I45" s="68">
        <v>2</v>
      </c>
      <c r="J45" s="68">
        <v>10</v>
      </c>
      <c r="K45" s="68">
        <v>2</v>
      </c>
      <c r="L45" s="48">
        <v>2</v>
      </c>
      <c r="M45" s="48">
        <v>2</v>
      </c>
      <c r="N45" s="48">
        <v>2</v>
      </c>
      <c r="O45" s="48">
        <v>2</v>
      </c>
      <c r="P45" s="48">
        <v>2</v>
      </c>
      <c r="Q45" s="48">
        <v>2</v>
      </c>
      <c r="R45" s="48">
        <v>14</v>
      </c>
      <c r="S45" s="48">
        <v>14</v>
      </c>
      <c r="T45" s="48">
        <v>3</v>
      </c>
      <c r="U45" s="48">
        <v>14</v>
      </c>
      <c r="V45" s="48">
        <v>14</v>
      </c>
      <c r="W45" s="48">
        <v>14</v>
      </c>
      <c r="X45" s="48">
        <v>14</v>
      </c>
      <c r="Y45" s="48">
        <v>14</v>
      </c>
      <c r="Z45" s="48">
        <v>14</v>
      </c>
      <c r="AA45" s="48">
        <v>14</v>
      </c>
      <c r="AB45" s="48">
        <v>14</v>
      </c>
      <c r="AC45" s="48">
        <v>14</v>
      </c>
      <c r="AD45" s="55">
        <v>14</v>
      </c>
      <c r="AE45" s="55">
        <v>14</v>
      </c>
      <c r="AF45" s="55">
        <v>14</v>
      </c>
      <c r="AG45" s="58">
        <v>14</v>
      </c>
      <c r="AH45" s="51">
        <f t="shared" si="2"/>
        <v>14</v>
      </c>
      <c r="AI45" s="52">
        <f t="shared" si="3"/>
        <v>2</v>
      </c>
      <c r="AK45" s="53"/>
    </row>
    <row r="46" spans="1:41" x14ac:dyDescent="0.25">
      <c r="A46" s="57" t="s">
        <v>30</v>
      </c>
      <c r="B46" s="55">
        <v>6.4</v>
      </c>
      <c r="C46" s="55">
        <v>6.4</v>
      </c>
      <c r="D46" s="55">
        <v>6.4</v>
      </c>
      <c r="E46" s="55">
        <v>6.4</v>
      </c>
      <c r="F46" s="55">
        <v>6.4</v>
      </c>
      <c r="G46" s="55">
        <v>6.4</v>
      </c>
      <c r="H46" s="55">
        <v>6.4</v>
      </c>
      <c r="I46" s="55">
        <v>6.4</v>
      </c>
      <c r="J46" s="55">
        <v>6.4</v>
      </c>
      <c r="K46" s="55">
        <v>6.4</v>
      </c>
      <c r="L46" s="48">
        <v>6.4</v>
      </c>
      <c r="M46" s="48">
        <v>6.4</v>
      </c>
      <c r="N46" s="48">
        <v>6.4</v>
      </c>
      <c r="O46" s="48">
        <v>6.4</v>
      </c>
      <c r="P46" s="48">
        <v>6.4</v>
      </c>
      <c r="Q46" s="48">
        <v>6.4</v>
      </c>
      <c r="R46" s="48">
        <v>6.4</v>
      </c>
      <c r="S46" s="48">
        <v>6.4</v>
      </c>
      <c r="T46" s="48">
        <v>6.4</v>
      </c>
      <c r="U46" s="48">
        <v>6.4</v>
      </c>
      <c r="V46" s="48">
        <v>6.4</v>
      </c>
      <c r="W46" s="48">
        <v>6.4</v>
      </c>
      <c r="X46" s="48">
        <v>6.4</v>
      </c>
      <c r="Y46" s="48">
        <v>6.4</v>
      </c>
      <c r="Z46" s="48">
        <v>6.4</v>
      </c>
      <c r="AA46" s="48">
        <v>6.4</v>
      </c>
      <c r="AB46" s="48">
        <v>6.4</v>
      </c>
      <c r="AC46" s="48">
        <v>6.4</v>
      </c>
      <c r="AD46" s="55">
        <v>6.4</v>
      </c>
      <c r="AE46" s="55">
        <v>6.7</v>
      </c>
      <c r="AF46" s="55">
        <v>6.7</v>
      </c>
      <c r="AG46" s="58">
        <v>10.050000000000001</v>
      </c>
      <c r="AH46" s="51">
        <f t="shared" si="2"/>
        <v>6.7</v>
      </c>
      <c r="AI46" s="52">
        <f t="shared" si="3"/>
        <v>6.4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48">
        <v>6.2</v>
      </c>
      <c r="AB47" s="48">
        <v>6.2</v>
      </c>
      <c r="AC47" s="48">
        <v>6.2</v>
      </c>
      <c r="AD47" s="55">
        <v>6.2</v>
      </c>
      <c r="AE47" s="55">
        <v>6.2</v>
      </c>
      <c r="AF47" s="55">
        <v>6.2</v>
      </c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f t="shared" si="5"/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370.24</v>
      </c>
      <c r="C49" s="66">
        <f t="shared" si="6"/>
        <v>360.14</v>
      </c>
      <c r="D49" s="66">
        <f t="shared" si="6"/>
        <v>361.44</v>
      </c>
      <c r="E49" s="66">
        <f t="shared" si="6"/>
        <v>358.03999999999996</v>
      </c>
      <c r="F49" s="66">
        <f t="shared" si="6"/>
        <v>359.84</v>
      </c>
      <c r="G49" s="66">
        <f t="shared" si="6"/>
        <v>354.84</v>
      </c>
      <c r="H49" s="66">
        <f t="shared" si="6"/>
        <v>343.14</v>
      </c>
      <c r="I49" s="66">
        <f t="shared" si="6"/>
        <v>321.14</v>
      </c>
      <c r="J49" s="66">
        <f t="shared" si="6"/>
        <v>341.34</v>
      </c>
      <c r="K49" s="66">
        <f t="shared" si="6"/>
        <v>352.94</v>
      </c>
      <c r="L49" s="66">
        <f t="shared" si="6"/>
        <v>353.44</v>
      </c>
      <c r="M49" s="66">
        <f t="shared" si="6"/>
        <v>358.84</v>
      </c>
      <c r="N49" s="66">
        <f t="shared" si="6"/>
        <v>359.23999999999995</v>
      </c>
      <c r="O49" s="66">
        <f t="shared" si="6"/>
        <v>358.14</v>
      </c>
      <c r="P49" s="66">
        <f t="shared" si="6"/>
        <v>363.44</v>
      </c>
      <c r="Q49" s="66">
        <f t="shared" si="6"/>
        <v>363.44</v>
      </c>
      <c r="R49" s="66">
        <f t="shared" si="6"/>
        <v>345.94</v>
      </c>
      <c r="S49" s="66">
        <f t="shared" si="6"/>
        <v>345.94</v>
      </c>
      <c r="T49" s="66">
        <f t="shared" si="6"/>
        <v>334.94</v>
      </c>
      <c r="U49" s="66">
        <f t="shared" si="6"/>
        <v>375.94</v>
      </c>
      <c r="V49" s="66">
        <f t="shared" si="6"/>
        <v>344.03999999999996</v>
      </c>
      <c r="W49" s="66">
        <f t="shared" si="6"/>
        <v>353.53999999999996</v>
      </c>
      <c r="X49" s="66">
        <f t="shared" si="6"/>
        <v>353.53999999999996</v>
      </c>
      <c r="Y49" s="66">
        <f t="shared" si="6"/>
        <v>374.14</v>
      </c>
      <c r="Z49" s="66">
        <f t="shared" si="6"/>
        <v>374.14</v>
      </c>
      <c r="AA49" s="66">
        <f t="shared" si="6"/>
        <v>373.53999999999996</v>
      </c>
      <c r="AB49" s="66">
        <f t="shared" si="6"/>
        <v>373.53999999999996</v>
      </c>
      <c r="AC49" s="66">
        <f t="shared" si="6"/>
        <v>374.34</v>
      </c>
      <c r="AD49" s="66">
        <f t="shared" si="6"/>
        <v>334.34</v>
      </c>
      <c r="AE49" s="66">
        <f t="shared" si="6"/>
        <v>320.44</v>
      </c>
      <c r="AF49" s="66">
        <f t="shared" si="6"/>
        <v>320.54000000000002</v>
      </c>
      <c r="AG49" s="71">
        <f>SUM(AG36:AG48)</f>
        <v>489.91</v>
      </c>
      <c r="AH49" s="51">
        <f t="shared" si="2"/>
        <v>375.94</v>
      </c>
      <c r="AI49" s="52">
        <f t="shared" si="3"/>
        <v>320.44</v>
      </c>
      <c r="AK49" s="53"/>
    </row>
    <row r="50" spans="1:37" x14ac:dyDescent="0.25">
      <c r="A50" s="54" t="s">
        <v>34</v>
      </c>
      <c r="B50" s="55">
        <v>0</v>
      </c>
      <c r="C50" s="55">
        <v>0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48">
        <v>0</v>
      </c>
      <c r="W50" s="48">
        <v>0</v>
      </c>
      <c r="X50" s="48">
        <v>14.1</v>
      </c>
      <c r="Y50" s="48">
        <v>50.8</v>
      </c>
      <c r="Z50" s="48">
        <v>39.5</v>
      </c>
      <c r="AA50" s="48">
        <v>0</v>
      </c>
      <c r="AB50" s="48">
        <v>0</v>
      </c>
      <c r="AC50" s="48">
        <v>0</v>
      </c>
      <c r="AD50" s="48">
        <v>0</v>
      </c>
      <c r="AE50" s="48">
        <v>0</v>
      </c>
      <c r="AF50" s="48">
        <v>0</v>
      </c>
      <c r="AG50" s="56">
        <v>60</v>
      </c>
      <c r="AH50" s="51">
        <f t="shared" si="2"/>
        <v>50.8</v>
      </c>
      <c r="AI50" s="52">
        <f t="shared" si="3"/>
        <v>0</v>
      </c>
      <c r="AK50" s="53"/>
    </row>
    <row r="51" spans="1:37" x14ac:dyDescent="0.25">
      <c r="A51" s="57" t="s">
        <v>35</v>
      </c>
      <c r="B51" s="55">
        <v>0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72">
        <v>0</v>
      </c>
      <c r="M51" s="72">
        <v>0</v>
      </c>
      <c r="N51" s="72">
        <v>0</v>
      </c>
      <c r="O51" s="72">
        <v>0</v>
      </c>
      <c r="P51" s="72">
        <v>0</v>
      </c>
      <c r="Q51" s="72">
        <v>0</v>
      </c>
      <c r="R51" s="72">
        <v>0</v>
      </c>
      <c r="S51" s="72">
        <v>0</v>
      </c>
      <c r="T51" s="72">
        <v>0</v>
      </c>
      <c r="U51" s="72">
        <v>0</v>
      </c>
      <c r="V51" s="67">
        <v>0</v>
      </c>
      <c r="W51" s="67">
        <v>0</v>
      </c>
      <c r="X51" s="67">
        <v>0</v>
      </c>
      <c r="Y51" s="67">
        <v>22.1</v>
      </c>
      <c r="Z51" s="67">
        <v>0</v>
      </c>
      <c r="AA51" s="67">
        <v>0</v>
      </c>
      <c r="AB51" s="67">
        <v>0</v>
      </c>
      <c r="AC51" s="67">
        <v>0</v>
      </c>
      <c r="AD51" s="67">
        <v>0</v>
      </c>
      <c r="AE51" s="67">
        <v>0</v>
      </c>
      <c r="AF51" s="67">
        <v>0</v>
      </c>
      <c r="AG51" s="58">
        <v>32</v>
      </c>
      <c r="AH51" s="51">
        <f t="shared" si="2"/>
        <v>22.1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>
        <v>0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73">
        <v>0</v>
      </c>
      <c r="M52" s="73">
        <v>0</v>
      </c>
      <c r="N52" s="73">
        <v>0</v>
      </c>
      <c r="O52" s="73">
        <v>0</v>
      </c>
      <c r="P52" s="73">
        <v>0</v>
      </c>
      <c r="Q52" s="73">
        <v>0</v>
      </c>
      <c r="R52" s="73">
        <v>0</v>
      </c>
      <c r="S52" s="73">
        <v>0</v>
      </c>
      <c r="T52" s="73">
        <v>0</v>
      </c>
      <c r="U52" s="73">
        <v>0</v>
      </c>
      <c r="V52" s="74">
        <v>0</v>
      </c>
      <c r="W52" s="74">
        <v>0</v>
      </c>
      <c r="X52" s="74">
        <v>0</v>
      </c>
      <c r="Y52" s="74">
        <v>8</v>
      </c>
      <c r="Z52" s="74">
        <v>0</v>
      </c>
      <c r="AA52" s="74">
        <v>0</v>
      </c>
      <c r="AB52" s="74">
        <v>0</v>
      </c>
      <c r="AC52" s="74">
        <v>0</v>
      </c>
      <c r="AD52" s="74">
        <v>0</v>
      </c>
      <c r="AE52" s="74">
        <v>0</v>
      </c>
      <c r="AF52" s="74">
        <v>0</v>
      </c>
      <c r="AG52" s="75">
        <v>14</v>
      </c>
      <c r="AH52" s="51">
        <f t="shared" si="2"/>
        <v>8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0</v>
      </c>
      <c r="N53" s="66">
        <f t="shared" si="7"/>
        <v>0</v>
      </c>
      <c r="O53" s="66">
        <f t="shared" si="7"/>
        <v>0</v>
      </c>
      <c r="P53" s="66">
        <f t="shared" si="7"/>
        <v>0</v>
      </c>
      <c r="Q53" s="66">
        <f t="shared" si="7"/>
        <v>0</v>
      </c>
      <c r="R53" s="66">
        <f t="shared" si="7"/>
        <v>0</v>
      </c>
      <c r="S53" s="66">
        <f t="shared" si="7"/>
        <v>0</v>
      </c>
      <c r="T53" s="66">
        <f t="shared" si="7"/>
        <v>0</v>
      </c>
      <c r="U53" s="66">
        <f t="shared" si="7"/>
        <v>0</v>
      </c>
      <c r="V53" s="66">
        <f t="shared" si="7"/>
        <v>0</v>
      </c>
      <c r="W53" s="66">
        <f t="shared" si="7"/>
        <v>0</v>
      </c>
      <c r="X53" s="66">
        <f t="shared" si="7"/>
        <v>14.1</v>
      </c>
      <c r="Y53" s="66">
        <f t="shared" si="7"/>
        <v>80.900000000000006</v>
      </c>
      <c r="Z53" s="66">
        <f t="shared" si="7"/>
        <v>39.5</v>
      </c>
      <c r="AA53" s="66">
        <f t="shared" si="7"/>
        <v>0</v>
      </c>
      <c r="AB53" s="66">
        <f t="shared" si="7"/>
        <v>0</v>
      </c>
      <c r="AC53" s="66">
        <f t="shared" si="7"/>
        <v>0</v>
      </c>
      <c r="AD53" s="66">
        <f t="shared" si="7"/>
        <v>0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80.900000000000006</v>
      </c>
      <c r="AI53" s="52">
        <f t="shared" si="3"/>
        <v>0</v>
      </c>
      <c r="AK53" s="53"/>
    </row>
    <row r="54" spans="1:37" x14ac:dyDescent="0.25">
      <c r="A54" s="54" t="s">
        <v>205</v>
      </c>
      <c r="B54" s="48">
        <v>18.32</v>
      </c>
      <c r="C54" s="48">
        <v>24.5</v>
      </c>
      <c r="D54" s="48">
        <v>14.65</v>
      </c>
      <c r="E54" s="48">
        <v>14.3</v>
      </c>
      <c r="F54" s="48">
        <v>13.39</v>
      </c>
      <c r="G54" s="48">
        <v>12</v>
      </c>
      <c r="H54" s="48">
        <v>8</v>
      </c>
      <c r="I54" s="48">
        <v>7</v>
      </c>
      <c r="J54" s="48">
        <v>6</v>
      </c>
      <c r="K54" s="48">
        <v>10</v>
      </c>
      <c r="L54" s="48">
        <v>11.16</v>
      </c>
      <c r="M54" s="48">
        <v>11.16</v>
      </c>
      <c r="N54" s="48">
        <v>11.16</v>
      </c>
      <c r="O54" s="48">
        <v>11.16</v>
      </c>
      <c r="P54" s="48">
        <v>12</v>
      </c>
      <c r="Q54" s="48">
        <v>10.65</v>
      </c>
      <c r="R54" s="48">
        <v>4.9000000000000004</v>
      </c>
      <c r="S54" s="48">
        <v>5</v>
      </c>
      <c r="T54" s="48">
        <v>10.86</v>
      </c>
      <c r="U54" s="48">
        <v>7.62</v>
      </c>
      <c r="V54" s="48">
        <v>5.6</v>
      </c>
      <c r="W54" s="48">
        <v>3.7</v>
      </c>
      <c r="X54" s="48">
        <v>10.41</v>
      </c>
      <c r="Y54" s="48">
        <v>17.05</v>
      </c>
      <c r="Z54" s="48">
        <v>31.01</v>
      </c>
      <c r="AA54" s="48">
        <v>26</v>
      </c>
      <c r="AB54" s="48">
        <v>31</v>
      </c>
      <c r="AC54" s="48">
        <v>30</v>
      </c>
      <c r="AD54" s="48">
        <v>25</v>
      </c>
      <c r="AE54" s="48">
        <v>18</v>
      </c>
      <c r="AF54" s="48">
        <v>14</v>
      </c>
      <c r="AG54" s="56"/>
      <c r="AH54" s="51">
        <f t="shared" si="2"/>
        <v>31.01</v>
      </c>
      <c r="AI54" s="52">
        <f t="shared" si="3"/>
        <v>3.7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-12.1</v>
      </c>
      <c r="F55" s="67">
        <v>-25.3</v>
      </c>
      <c r="G55" s="67">
        <v>-21</v>
      </c>
      <c r="H55" s="67">
        <v>-24.3</v>
      </c>
      <c r="I55" s="67">
        <v>-19.2</v>
      </c>
      <c r="J55" s="67">
        <v>-16</v>
      </c>
      <c r="K55" s="67">
        <v>0</v>
      </c>
      <c r="L55" s="48">
        <v>0</v>
      </c>
      <c r="M55" s="48">
        <v>0</v>
      </c>
      <c r="N55" s="48">
        <v>0</v>
      </c>
      <c r="O55" s="48">
        <v>0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  <c r="Z55" s="76">
        <v>0</v>
      </c>
      <c r="AA55" s="67">
        <v>0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0</v>
      </c>
      <c r="AI55" s="52">
        <f t="shared" si="3"/>
        <v>-25.3</v>
      </c>
      <c r="AK55" s="53"/>
    </row>
    <row r="56" spans="1:37" x14ac:dyDescent="0.25">
      <c r="A56" s="57" t="s">
        <v>38</v>
      </c>
      <c r="B56" s="67">
        <v>-14.8</v>
      </c>
      <c r="C56" s="67">
        <v>-25.5</v>
      </c>
      <c r="D56" s="67">
        <v>-20.399999999999999</v>
      </c>
      <c r="E56" s="67">
        <v>-12</v>
      </c>
      <c r="F56" s="67">
        <v>-10</v>
      </c>
      <c r="G56" s="48">
        <v>-16.399999999999999</v>
      </c>
      <c r="H56" s="48">
        <v>-23</v>
      </c>
      <c r="I56" s="48">
        <v>-9</v>
      </c>
      <c r="J56" s="48">
        <v>1</v>
      </c>
      <c r="K56" s="48">
        <v>2</v>
      </c>
      <c r="L56" s="67">
        <v>2</v>
      </c>
      <c r="M56" s="67">
        <v>-30</v>
      </c>
      <c r="N56" s="67">
        <v>-11</v>
      </c>
      <c r="O56" s="67">
        <v>-11</v>
      </c>
      <c r="P56" s="67">
        <v>-24</v>
      </c>
      <c r="Q56" s="67">
        <v>-25.9</v>
      </c>
      <c r="R56" s="67">
        <v>0</v>
      </c>
      <c r="S56" s="67">
        <v>2.8</v>
      </c>
      <c r="T56" s="67">
        <v>-8</v>
      </c>
      <c r="U56" s="77">
        <v>-25</v>
      </c>
      <c r="V56" s="77">
        <v>-33</v>
      </c>
      <c r="W56" s="77">
        <v>-25.1</v>
      </c>
      <c r="X56" s="77">
        <v>-23</v>
      </c>
      <c r="Y56" s="77">
        <v>-23</v>
      </c>
      <c r="Z56" s="77">
        <v>-35</v>
      </c>
      <c r="AA56" s="67">
        <v>-15</v>
      </c>
      <c r="AB56" s="67">
        <v>-34</v>
      </c>
      <c r="AC56" s="67">
        <v>-63</v>
      </c>
      <c r="AD56" s="67">
        <v>-45</v>
      </c>
      <c r="AE56" s="67">
        <v>-25</v>
      </c>
      <c r="AF56" s="67">
        <v>-20</v>
      </c>
      <c r="AG56" s="78"/>
      <c r="AH56" s="51">
        <f t="shared" si="2"/>
        <v>2.8</v>
      </c>
      <c r="AI56" s="52">
        <f t="shared" si="3"/>
        <v>-63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67">
        <v>0</v>
      </c>
      <c r="M57" s="67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0</v>
      </c>
      <c r="AA57" s="67">
        <v>0</v>
      </c>
      <c r="AB57" s="67">
        <v>0</v>
      </c>
      <c r="AC57" s="67">
        <v>0</v>
      </c>
      <c r="AD57" s="79">
        <v>0</v>
      </c>
      <c r="AE57" s="79">
        <v>0</v>
      </c>
      <c r="AF57" s="79">
        <v>0</v>
      </c>
      <c r="AG57" s="78"/>
      <c r="AH57" s="51">
        <f t="shared" si="2"/>
        <v>0</v>
      </c>
      <c r="AI57" s="52">
        <f t="shared" si="3"/>
        <v>0</v>
      </c>
      <c r="AK57" s="53"/>
    </row>
    <row r="58" spans="1:37" x14ac:dyDescent="0.25">
      <c r="A58" s="57" t="s">
        <v>40</v>
      </c>
      <c r="B58" s="79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87</v>
      </c>
      <c r="B59" s="67">
        <v>0</v>
      </c>
      <c r="C59" s="67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67">
        <v>0</v>
      </c>
      <c r="O59" s="67">
        <v>0</v>
      </c>
      <c r="P59" s="67">
        <v>0</v>
      </c>
      <c r="Q59" s="67">
        <v>0</v>
      </c>
      <c r="R59" s="67">
        <v>0</v>
      </c>
      <c r="S59" s="67">
        <v>0</v>
      </c>
      <c r="T59" s="67">
        <v>0</v>
      </c>
      <c r="U59" s="67">
        <v>0</v>
      </c>
      <c r="V59" s="80">
        <v>0</v>
      </c>
      <c r="W59" s="80">
        <v>0</v>
      </c>
      <c r="X59" s="80">
        <v>0</v>
      </c>
      <c r="Y59" s="80">
        <v>0</v>
      </c>
      <c r="Z59" s="80">
        <v>0</v>
      </c>
      <c r="AA59" s="80">
        <v>0</v>
      </c>
      <c r="AB59" s="80">
        <v>0</v>
      </c>
      <c r="AC59" s="80">
        <v>0</v>
      </c>
      <c r="AD59" s="80">
        <v>0</v>
      </c>
      <c r="AE59" s="80">
        <v>0</v>
      </c>
      <c r="AF59" s="80">
        <v>0</v>
      </c>
      <c r="AG59" s="78"/>
      <c r="AH59" s="51">
        <f t="shared" si="2"/>
        <v>0</v>
      </c>
      <c r="AI59" s="52">
        <f t="shared" si="3"/>
        <v>0</v>
      </c>
      <c r="AK59" s="53"/>
    </row>
    <row r="60" spans="1:37" x14ac:dyDescent="0.25">
      <c r="A60" s="57" t="s">
        <v>88</v>
      </c>
      <c r="B60" s="79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79">
        <v>0</v>
      </c>
      <c r="I60" s="79">
        <v>0</v>
      </c>
      <c r="J60" s="48">
        <v>0</v>
      </c>
      <c r="K60" s="48">
        <v>0</v>
      </c>
      <c r="L60" s="48">
        <v>0</v>
      </c>
      <c r="M60" s="48">
        <v>0</v>
      </c>
      <c r="N60" s="48">
        <v>0</v>
      </c>
      <c r="O60" s="48">
        <v>0</v>
      </c>
      <c r="P60" s="48">
        <v>0</v>
      </c>
      <c r="Q60" s="48">
        <v>0</v>
      </c>
      <c r="R60" s="48">
        <v>0</v>
      </c>
      <c r="S60" s="48">
        <v>0</v>
      </c>
      <c r="T60" s="48">
        <v>0</v>
      </c>
      <c r="U60" s="48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89</v>
      </c>
      <c r="B61" s="79">
        <v>8</v>
      </c>
      <c r="C61" s="79">
        <v>8</v>
      </c>
      <c r="D61" s="79">
        <v>8</v>
      </c>
      <c r="E61" s="79">
        <v>0</v>
      </c>
      <c r="F61" s="79">
        <v>0</v>
      </c>
      <c r="G61" s="79">
        <v>0</v>
      </c>
      <c r="H61" s="79">
        <v>0</v>
      </c>
      <c r="I61" s="79">
        <v>0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0</v>
      </c>
      <c r="R61" s="79">
        <v>0</v>
      </c>
      <c r="S61" s="79">
        <v>0</v>
      </c>
      <c r="T61" s="79">
        <v>0</v>
      </c>
      <c r="U61" s="79">
        <v>0</v>
      </c>
      <c r="V61" s="79">
        <v>0</v>
      </c>
      <c r="W61" s="79">
        <v>0</v>
      </c>
      <c r="X61" s="79">
        <v>0</v>
      </c>
      <c r="Y61" s="79">
        <v>0</v>
      </c>
      <c r="Z61" s="79">
        <v>0</v>
      </c>
      <c r="AA61" s="79">
        <v>0</v>
      </c>
      <c r="AB61" s="79">
        <v>8</v>
      </c>
      <c r="AC61" s="79">
        <v>8</v>
      </c>
      <c r="AD61" s="79">
        <v>8</v>
      </c>
      <c r="AE61" s="79">
        <v>8</v>
      </c>
      <c r="AF61" s="79">
        <v>8</v>
      </c>
      <c r="AG61" s="78"/>
      <c r="AH61" s="51">
        <f t="shared" si="2"/>
        <v>8</v>
      </c>
      <c r="AI61" s="52">
        <f t="shared" si="3"/>
        <v>0</v>
      </c>
      <c r="AK61" s="53"/>
    </row>
    <row r="62" spans="1:37" x14ac:dyDescent="0.25">
      <c r="A62" s="57" t="s">
        <v>90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67">
        <v>0</v>
      </c>
      <c r="K63" s="67">
        <v>0</v>
      </c>
      <c r="L63" s="67">
        <v>0</v>
      </c>
      <c r="M63" s="67">
        <v>0</v>
      </c>
      <c r="N63" s="67">
        <v>0</v>
      </c>
      <c r="O63" s="67">
        <v>0</v>
      </c>
      <c r="P63" s="67">
        <v>0</v>
      </c>
      <c r="Q63" s="67">
        <v>0</v>
      </c>
      <c r="R63" s="67">
        <v>0</v>
      </c>
      <c r="S63" s="67">
        <v>0</v>
      </c>
      <c r="T63" s="67">
        <v>0</v>
      </c>
      <c r="U63" s="67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92</v>
      </c>
      <c r="B64" s="79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79">
        <v>0</v>
      </c>
      <c r="I64" s="79">
        <v>0</v>
      </c>
      <c r="J64" s="48">
        <v>0</v>
      </c>
      <c r="K64" s="48">
        <v>0</v>
      </c>
      <c r="L64" s="48">
        <v>0</v>
      </c>
      <c r="M64" s="48">
        <v>0</v>
      </c>
      <c r="N64" s="48">
        <v>0</v>
      </c>
      <c r="O64" s="48">
        <v>0</v>
      </c>
      <c r="P64" s="48">
        <v>0</v>
      </c>
      <c r="Q64" s="48">
        <v>0</v>
      </c>
      <c r="R64" s="48">
        <v>0</v>
      </c>
      <c r="S64" s="48">
        <v>0</v>
      </c>
      <c r="T64" s="48">
        <v>0</v>
      </c>
      <c r="U64" s="48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11.52</v>
      </c>
      <c r="C65" s="66">
        <f t="shared" ref="C65:AF65" si="8">SUM(C54:C64)</f>
        <v>7</v>
      </c>
      <c r="D65" s="66">
        <f t="shared" si="8"/>
        <v>2.2500000000000018</v>
      </c>
      <c r="E65" s="66">
        <f t="shared" si="8"/>
        <v>-9.7999999999999989</v>
      </c>
      <c r="F65" s="66">
        <f t="shared" si="8"/>
        <v>-21.91</v>
      </c>
      <c r="G65" s="66">
        <f t="shared" si="8"/>
        <v>-25.4</v>
      </c>
      <c r="H65" s="66">
        <f t="shared" si="8"/>
        <v>-39.299999999999997</v>
      </c>
      <c r="I65" s="66">
        <f t="shared" si="8"/>
        <v>-21.2</v>
      </c>
      <c r="J65" s="66">
        <f t="shared" si="8"/>
        <v>-9</v>
      </c>
      <c r="K65" s="66">
        <f t="shared" si="8"/>
        <v>12</v>
      </c>
      <c r="L65" s="66">
        <f t="shared" si="8"/>
        <v>13.16</v>
      </c>
      <c r="M65" s="66">
        <f t="shared" si="8"/>
        <v>-18.84</v>
      </c>
      <c r="N65" s="66">
        <f t="shared" si="8"/>
        <v>0.16000000000000014</v>
      </c>
      <c r="O65" s="66">
        <f t="shared" si="8"/>
        <v>0.16000000000000014</v>
      </c>
      <c r="P65" s="66">
        <f t="shared" si="8"/>
        <v>-12</v>
      </c>
      <c r="Q65" s="66">
        <f t="shared" si="8"/>
        <v>-15.249999999999998</v>
      </c>
      <c r="R65" s="66">
        <f t="shared" si="8"/>
        <v>4.9000000000000004</v>
      </c>
      <c r="S65" s="66">
        <f t="shared" si="8"/>
        <v>7.8</v>
      </c>
      <c r="T65" s="66">
        <f t="shared" si="8"/>
        <v>2.8599999999999994</v>
      </c>
      <c r="U65" s="66">
        <f t="shared" si="8"/>
        <v>-17.38</v>
      </c>
      <c r="V65" s="66">
        <f t="shared" si="8"/>
        <v>-27.4</v>
      </c>
      <c r="W65" s="66">
        <f t="shared" si="8"/>
        <v>-21.400000000000002</v>
      </c>
      <c r="X65" s="66">
        <f t="shared" si="8"/>
        <v>-12.59</v>
      </c>
      <c r="Y65" s="66">
        <f t="shared" si="8"/>
        <v>-5.9499999999999993</v>
      </c>
      <c r="Z65" s="66">
        <f t="shared" si="8"/>
        <v>-3.9899999999999984</v>
      </c>
      <c r="AA65" s="66">
        <f t="shared" si="8"/>
        <v>11</v>
      </c>
      <c r="AB65" s="66">
        <f t="shared" si="8"/>
        <v>5</v>
      </c>
      <c r="AC65" s="66">
        <f t="shared" si="8"/>
        <v>-25</v>
      </c>
      <c r="AD65" s="66">
        <f t="shared" si="8"/>
        <v>-12</v>
      </c>
      <c r="AE65" s="66">
        <f t="shared" si="8"/>
        <v>1</v>
      </c>
      <c r="AF65" s="66">
        <f t="shared" si="8"/>
        <v>2</v>
      </c>
      <c r="AG65" s="71">
        <f>SUM(AG54:AG64)</f>
        <v>0</v>
      </c>
      <c r="AH65" s="51">
        <f t="shared" si="2"/>
        <v>13.16</v>
      </c>
      <c r="AI65" s="52">
        <f t="shared" si="3"/>
        <v>-39.299999999999997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207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209</v>
      </c>
      <c r="B70" s="88">
        <f>B65+B53+B49+B35+B69</f>
        <v>1142.76</v>
      </c>
      <c r="C70" s="88">
        <f t="shared" ref="C70:AG70" si="10">C65+C53+C49+C35+C69</f>
        <v>1126.8400000000001</v>
      </c>
      <c r="D70" s="88">
        <f t="shared" si="10"/>
        <v>1079.29</v>
      </c>
      <c r="E70" s="88">
        <f t="shared" si="10"/>
        <v>1077.54</v>
      </c>
      <c r="F70" s="88">
        <f t="shared" si="10"/>
        <v>1067.23</v>
      </c>
      <c r="G70" s="88">
        <f t="shared" si="10"/>
        <v>1055.74</v>
      </c>
      <c r="H70" s="88">
        <f t="shared" si="10"/>
        <v>1031.1399999999999</v>
      </c>
      <c r="I70" s="88">
        <f t="shared" si="10"/>
        <v>1027.24</v>
      </c>
      <c r="J70" s="88">
        <f t="shared" si="10"/>
        <v>1069.6399999999999</v>
      </c>
      <c r="K70" s="88">
        <f t="shared" si="10"/>
        <v>1136.24</v>
      </c>
      <c r="L70" s="88">
        <f t="shared" si="10"/>
        <v>1157.9000000000001</v>
      </c>
      <c r="M70" s="88">
        <f t="shared" si="10"/>
        <v>1201.3</v>
      </c>
      <c r="N70" s="88">
        <f t="shared" si="10"/>
        <v>1230.7</v>
      </c>
      <c r="O70" s="88">
        <f t="shared" si="10"/>
        <v>1189.5999999999999</v>
      </c>
      <c r="P70" s="88">
        <f t="shared" si="10"/>
        <v>1122.74</v>
      </c>
      <c r="Q70" s="88">
        <f t="shared" si="10"/>
        <v>1104.49</v>
      </c>
      <c r="R70" s="88">
        <f t="shared" si="10"/>
        <v>1137.1399999999999</v>
      </c>
      <c r="S70" s="88">
        <f t="shared" si="10"/>
        <v>1177.04</v>
      </c>
      <c r="T70" s="88">
        <f t="shared" si="10"/>
        <v>1161.0999999999999</v>
      </c>
      <c r="U70" s="88">
        <f t="shared" si="10"/>
        <v>1181.8599999999999</v>
      </c>
      <c r="V70" s="88">
        <f t="shared" si="10"/>
        <v>1139.94</v>
      </c>
      <c r="W70" s="88">
        <f t="shared" si="10"/>
        <v>1175.44</v>
      </c>
      <c r="X70" s="88">
        <f t="shared" si="10"/>
        <v>1223.3499999999999</v>
      </c>
      <c r="Y70" s="88">
        <f t="shared" si="10"/>
        <v>1329.39</v>
      </c>
      <c r="Z70" s="88">
        <f t="shared" si="10"/>
        <v>1289.95</v>
      </c>
      <c r="AA70" s="88">
        <f t="shared" si="10"/>
        <v>1289.8400000000001</v>
      </c>
      <c r="AB70" s="88">
        <f t="shared" si="10"/>
        <v>1283.8400000000001</v>
      </c>
      <c r="AC70" s="88">
        <f t="shared" si="10"/>
        <v>1254.6400000000001</v>
      </c>
      <c r="AD70" s="88">
        <f t="shared" si="10"/>
        <v>1180.1399999999999</v>
      </c>
      <c r="AE70" s="88">
        <f t="shared" si="10"/>
        <v>1137.1400000000001</v>
      </c>
      <c r="AF70" s="88">
        <f t="shared" si="10"/>
        <v>1138.1399999999999</v>
      </c>
      <c r="AG70" s="88">
        <f t="shared" si="10"/>
        <v>2068.14</v>
      </c>
      <c r="AH70" s="51">
        <f t="shared" si="2"/>
        <v>1329.39</v>
      </c>
      <c r="AI70" s="52">
        <f t="shared" si="3"/>
        <v>1027.24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208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0</v>
      </c>
      <c r="AI71" s="52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210</v>
      </c>
      <c r="B72" s="88">
        <f>B70+B71</f>
        <v>1142.76</v>
      </c>
      <c r="C72" s="88">
        <f t="shared" ref="C72:AF72" si="11">C69+C65+C53+C49+C35+C71</f>
        <v>1126.8400000000001</v>
      </c>
      <c r="D72" s="88">
        <f t="shared" si="11"/>
        <v>1079.29</v>
      </c>
      <c r="E72" s="88">
        <f t="shared" si="11"/>
        <v>1077.54</v>
      </c>
      <c r="F72" s="88">
        <f t="shared" si="11"/>
        <v>1067.23</v>
      </c>
      <c r="G72" s="88">
        <f t="shared" si="11"/>
        <v>1055.74</v>
      </c>
      <c r="H72" s="88">
        <f t="shared" si="11"/>
        <v>1031.1399999999999</v>
      </c>
      <c r="I72" s="88">
        <f t="shared" si="11"/>
        <v>1027.24</v>
      </c>
      <c r="J72" s="88">
        <f t="shared" si="11"/>
        <v>1069.6399999999999</v>
      </c>
      <c r="K72" s="88">
        <f t="shared" si="11"/>
        <v>1136.24</v>
      </c>
      <c r="L72" s="88">
        <f t="shared" si="11"/>
        <v>1157.9000000000001</v>
      </c>
      <c r="M72" s="88">
        <f t="shared" si="11"/>
        <v>1201.3</v>
      </c>
      <c r="N72" s="88">
        <f t="shared" si="11"/>
        <v>1230.7</v>
      </c>
      <c r="O72" s="88">
        <f t="shared" si="11"/>
        <v>1189.5999999999999</v>
      </c>
      <c r="P72" s="88">
        <f t="shared" si="11"/>
        <v>1122.74</v>
      </c>
      <c r="Q72" s="88">
        <f t="shared" si="11"/>
        <v>1104.49</v>
      </c>
      <c r="R72" s="88">
        <f t="shared" si="11"/>
        <v>1137.1399999999999</v>
      </c>
      <c r="S72" s="88">
        <f t="shared" si="11"/>
        <v>1177.04</v>
      </c>
      <c r="T72" s="88">
        <f t="shared" si="11"/>
        <v>1161.0999999999999</v>
      </c>
      <c r="U72" s="88">
        <f t="shared" si="11"/>
        <v>1181.8599999999999</v>
      </c>
      <c r="V72" s="88">
        <f t="shared" si="11"/>
        <v>1139.94</v>
      </c>
      <c r="W72" s="88">
        <f t="shared" si="11"/>
        <v>1175.44</v>
      </c>
      <c r="X72" s="88">
        <f t="shared" si="11"/>
        <v>1223.3499999999999</v>
      </c>
      <c r="Y72" s="88">
        <f t="shared" si="11"/>
        <v>1329.39</v>
      </c>
      <c r="Z72" s="88">
        <f t="shared" si="11"/>
        <v>1289.95</v>
      </c>
      <c r="AA72" s="88">
        <f t="shared" si="11"/>
        <v>1289.8400000000001</v>
      </c>
      <c r="AB72" s="88">
        <f t="shared" si="11"/>
        <v>1283.8400000000001</v>
      </c>
      <c r="AC72" s="88">
        <f t="shared" si="11"/>
        <v>1254.6400000000001</v>
      </c>
      <c r="AD72" s="88">
        <f t="shared" si="11"/>
        <v>1180.1399999999999</v>
      </c>
      <c r="AE72" s="88">
        <f t="shared" si="11"/>
        <v>1137.1400000000001</v>
      </c>
      <c r="AF72" s="88">
        <f t="shared" si="11"/>
        <v>1138.1399999999999</v>
      </c>
      <c r="AG72" s="71">
        <f>AG69+AG65+AG53+AG49+AG35+AG71</f>
        <v>2068.14</v>
      </c>
      <c r="AH72" s="51">
        <f t="shared" si="2"/>
        <v>1329.39</v>
      </c>
      <c r="AI72" s="52">
        <f t="shared" si="3"/>
        <v>1027.24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Q73" si="12">IF(B57&lt;0,B57*-1,0)</f>
        <v>0</v>
      </c>
      <c r="C73" s="79">
        <f t="shared" si="12"/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Q74" si="14">IF(B55&lt;0,B55*-1,0)</f>
        <v>0</v>
      </c>
      <c r="C74" s="79">
        <f t="shared" si="14"/>
        <v>0</v>
      </c>
      <c r="D74" s="79">
        <f t="shared" si="14"/>
        <v>0</v>
      </c>
      <c r="E74" s="79">
        <f t="shared" si="14"/>
        <v>12.1</v>
      </c>
      <c r="F74" s="79">
        <f t="shared" si="14"/>
        <v>25.3</v>
      </c>
      <c r="G74" s="79">
        <f t="shared" si="14"/>
        <v>21</v>
      </c>
      <c r="H74" s="79">
        <f t="shared" si="14"/>
        <v>24.3</v>
      </c>
      <c r="I74" s="79">
        <f t="shared" si="14"/>
        <v>19.2</v>
      </c>
      <c r="J74" s="79">
        <f t="shared" si="14"/>
        <v>16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25.3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 t="shared" ref="B75:Q75" si="16">IF(B58&lt;0,B58*-1,0)</f>
        <v>0</v>
      </c>
      <c r="C75" s="79">
        <f t="shared" si="16"/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>IF(B56&lt;0,B56*-1,0)</f>
        <v>14.8</v>
      </c>
      <c r="C76" s="79">
        <f>IF(C56&lt;0,C56*-1,0)</f>
        <v>25.5</v>
      </c>
      <c r="D76" s="79">
        <f>IF(D56&lt;0,D56*-1,0)</f>
        <v>20.399999999999999</v>
      </c>
      <c r="E76" s="79">
        <f>IF(E56&lt;0,E56*-1,0)</f>
        <v>12</v>
      </c>
      <c r="F76" s="79">
        <f>IF(F56&lt;0,F56*-1,0)</f>
        <v>10</v>
      </c>
      <c r="G76" s="79">
        <f t="shared" ref="G76:AF76" si="18">IF(G56&lt;0,G56*-1,0)</f>
        <v>16.399999999999999</v>
      </c>
      <c r="H76" s="79">
        <f t="shared" si="18"/>
        <v>23</v>
      </c>
      <c r="I76" s="79">
        <f t="shared" si="18"/>
        <v>9</v>
      </c>
      <c r="J76" s="79">
        <f t="shared" si="18"/>
        <v>0</v>
      </c>
      <c r="K76" s="79">
        <f t="shared" si="18"/>
        <v>0</v>
      </c>
      <c r="L76" s="79">
        <f t="shared" si="18"/>
        <v>0</v>
      </c>
      <c r="M76" s="79">
        <f t="shared" si="18"/>
        <v>30</v>
      </c>
      <c r="N76" s="79">
        <f t="shared" si="18"/>
        <v>11</v>
      </c>
      <c r="O76" s="79">
        <f t="shared" si="18"/>
        <v>11</v>
      </c>
      <c r="P76" s="79">
        <f t="shared" si="18"/>
        <v>24</v>
      </c>
      <c r="Q76" s="79">
        <f t="shared" si="18"/>
        <v>25.9</v>
      </c>
      <c r="R76" s="79">
        <f t="shared" si="18"/>
        <v>0</v>
      </c>
      <c r="S76" s="79">
        <f t="shared" si="18"/>
        <v>0</v>
      </c>
      <c r="T76" s="79">
        <f t="shared" si="18"/>
        <v>8</v>
      </c>
      <c r="U76" s="79">
        <f t="shared" si="18"/>
        <v>25</v>
      </c>
      <c r="V76" s="79">
        <f t="shared" si="18"/>
        <v>33</v>
      </c>
      <c r="W76" s="79">
        <f t="shared" si="18"/>
        <v>25.1</v>
      </c>
      <c r="X76" s="79">
        <f t="shared" si="18"/>
        <v>23</v>
      </c>
      <c r="Y76" s="79">
        <f t="shared" si="18"/>
        <v>23</v>
      </c>
      <c r="Z76" s="79">
        <f t="shared" si="18"/>
        <v>35</v>
      </c>
      <c r="AA76" s="79">
        <f t="shared" si="18"/>
        <v>15</v>
      </c>
      <c r="AB76" s="79">
        <f t="shared" si="18"/>
        <v>34</v>
      </c>
      <c r="AC76" s="79">
        <f t="shared" si="18"/>
        <v>63</v>
      </c>
      <c r="AD76" s="79">
        <f t="shared" si="18"/>
        <v>45</v>
      </c>
      <c r="AE76" s="79">
        <f t="shared" si="18"/>
        <v>25</v>
      </c>
      <c r="AF76" s="79">
        <f t="shared" si="18"/>
        <v>20</v>
      </c>
      <c r="AG76" s="89"/>
      <c r="AH76" s="51">
        <f t="shared" ref="AH76:AH88" si="19">MAX(B76:AF76)</f>
        <v>63</v>
      </c>
      <c r="AI76" s="52">
        <f t="shared" ref="AI76:AI88" si="20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205</v>
      </c>
      <c r="B77" s="79">
        <f>IF(B54&lt;0,B54*-1,0)</f>
        <v>0</v>
      </c>
      <c r="C77" s="79">
        <f>IF(C54&lt;0,C54*-1,0)</f>
        <v>0</v>
      </c>
      <c r="D77" s="79">
        <f>IF(D54&lt;0,D54*-1,0)</f>
        <v>0</v>
      </c>
      <c r="E77" s="79">
        <f>IF(E54&lt;0,E54*-1,0)</f>
        <v>0</v>
      </c>
      <c r="F77" s="79">
        <f>IF(F54&lt;0,F54*-1,0)</f>
        <v>0</v>
      </c>
      <c r="G77" s="79">
        <f t="shared" ref="G77:AF77" si="21">IF(G54&lt;0,G54*-1,0)</f>
        <v>0</v>
      </c>
      <c r="H77" s="79">
        <f t="shared" si="21"/>
        <v>0</v>
      </c>
      <c r="I77" s="79">
        <f t="shared" si="21"/>
        <v>0</v>
      </c>
      <c r="J77" s="79">
        <f t="shared" si="21"/>
        <v>0</v>
      </c>
      <c r="K77" s="79">
        <f t="shared" si="21"/>
        <v>0</v>
      </c>
      <c r="L77" s="79">
        <f t="shared" si="21"/>
        <v>0</v>
      </c>
      <c r="M77" s="79">
        <f t="shared" si="21"/>
        <v>0</v>
      </c>
      <c r="N77" s="79">
        <f t="shared" si="21"/>
        <v>0</v>
      </c>
      <c r="O77" s="79">
        <f t="shared" si="21"/>
        <v>0</v>
      </c>
      <c r="P77" s="79">
        <f t="shared" si="21"/>
        <v>0</v>
      </c>
      <c r="Q77" s="79">
        <f t="shared" si="21"/>
        <v>0</v>
      </c>
      <c r="R77" s="79">
        <f t="shared" si="21"/>
        <v>0</v>
      </c>
      <c r="S77" s="79">
        <f t="shared" si="21"/>
        <v>0</v>
      </c>
      <c r="T77" s="79">
        <f t="shared" si="21"/>
        <v>0</v>
      </c>
      <c r="U77" s="79">
        <f t="shared" si="21"/>
        <v>0</v>
      </c>
      <c r="V77" s="79">
        <f t="shared" si="21"/>
        <v>0</v>
      </c>
      <c r="W77" s="79">
        <f t="shared" si="21"/>
        <v>0</v>
      </c>
      <c r="X77" s="79">
        <f t="shared" si="21"/>
        <v>0</v>
      </c>
      <c r="Y77" s="79">
        <f t="shared" si="21"/>
        <v>0</v>
      </c>
      <c r="Z77" s="79">
        <f t="shared" si="21"/>
        <v>0</v>
      </c>
      <c r="AA77" s="79">
        <f t="shared" si="21"/>
        <v>0</v>
      </c>
      <c r="AB77" s="79">
        <f t="shared" si="21"/>
        <v>0</v>
      </c>
      <c r="AC77" s="79">
        <f t="shared" si="21"/>
        <v>0</v>
      </c>
      <c r="AD77" s="79">
        <f t="shared" si="21"/>
        <v>0</v>
      </c>
      <c r="AE77" s="79">
        <f t="shared" si="21"/>
        <v>0</v>
      </c>
      <c r="AF77" s="79">
        <f t="shared" si="21"/>
        <v>0</v>
      </c>
      <c r="AG77" s="89"/>
      <c r="AH77" s="51">
        <f t="shared" si="19"/>
        <v>0</v>
      </c>
      <c r="AI77" s="52">
        <f t="shared" si="20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190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19"/>
        <v>0</v>
      </c>
      <c r="AI78" s="52">
        <f t="shared" si="20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2">SUM(B73:B78)</f>
        <v>14.8</v>
      </c>
      <c r="C79" s="66">
        <f t="shared" si="22"/>
        <v>25.5</v>
      </c>
      <c r="D79" s="66">
        <f t="shared" si="22"/>
        <v>20.399999999999999</v>
      </c>
      <c r="E79" s="66">
        <f t="shared" si="22"/>
        <v>24.1</v>
      </c>
      <c r="F79" s="66">
        <f t="shared" si="22"/>
        <v>35.299999999999997</v>
      </c>
      <c r="G79" s="66">
        <f t="shared" si="22"/>
        <v>37.4</v>
      </c>
      <c r="H79" s="66">
        <f t="shared" si="22"/>
        <v>47.3</v>
      </c>
      <c r="I79" s="66">
        <f t="shared" si="22"/>
        <v>28.2</v>
      </c>
      <c r="J79" s="66">
        <f t="shared" si="22"/>
        <v>16</v>
      </c>
      <c r="K79" s="66">
        <f t="shared" si="22"/>
        <v>0</v>
      </c>
      <c r="L79" s="66">
        <f t="shared" si="22"/>
        <v>0</v>
      </c>
      <c r="M79" s="66">
        <f t="shared" si="22"/>
        <v>30</v>
      </c>
      <c r="N79" s="66">
        <f t="shared" si="22"/>
        <v>11</v>
      </c>
      <c r="O79" s="66">
        <f t="shared" si="22"/>
        <v>11</v>
      </c>
      <c r="P79" s="66">
        <f t="shared" si="22"/>
        <v>24</v>
      </c>
      <c r="Q79" s="66">
        <f t="shared" si="22"/>
        <v>25.9</v>
      </c>
      <c r="R79" s="66">
        <f t="shared" si="22"/>
        <v>0</v>
      </c>
      <c r="S79" s="66">
        <f t="shared" si="22"/>
        <v>0</v>
      </c>
      <c r="T79" s="66">
        <f t="shared" si="22"/>
        <v>8</v>
      </c>
      <c r="U79" s="66">
        <f t="shared" si="22"/>
        <v>25</v>
      </c>
      <c r="V79" s="66">
        <f t="shared" si="22"/>
        <v>33</v>
      </c>
      <c r="W79" s="66">
        <f t="shared" si="22"/>
        <v>25.1</v>
      </c>
      <c r="X79" s="66">
        <f t="shared" si="22"/>
        <v>23</v>
      </c>
      <c r="Y79" s="66">
        <f t="shared" si="22"/>
        <v>23</v>
      </c>
      <c r="Z79" s="66">
        <f t="shared" si="22"/>
        <v>35</v>
      </c>
      <c r="AA79" s="66">
        <f t="shared" si="22"/>
        <v>15</v>
      </c>
      <c r="AB79" s="66">
        <f t="shared" si="22"/>
        <v>34</v>
      </c>
      <c r="AC79" s="66">
        <f t="shared" si="22"/>
        <v>63</v>
      </c>
      <c r="AD79" s="66">
        <f t="shared" si="22"/>
        <v>45</v>
      </c>
      <c r="AE79" s="66">
        <f t="shared" si="22"/>
        <v>25</v>
      </c>
      <c r="AF79" s="66">
        <f t="shared" si="22"/>
        <v>20</v>
      </c>
      <c r="AG79" s="71">
        <f t="shared" si="22"/>
        <v>0</v>
      </c>
      <c r="AH79" s="51">
        <f t="shared" si="19"/>
        <v>63</v>
      </c>
      <c r="AI79" s="52">
        <f t="shared" si="20"/>
        <v>0</v>
      </c>
      <c r="AK79" s="53"/>
    </row>
    <row r="80" spans="1:88" s="1" customFormat="1" ht="15.75" thickBot="1" x14ac:dyDescent="0.3">
      <c r="A80" s="65" t="s">
        <v>86</v>
      </c>
      <c r="B80" s="66">
        <f t="shared" ref="B80:AG80" si="23">SUM(B67:B79)</f>
        <v>2315.1200000000003</v>
      </c>
      <c r="C80" s="66">
        <f t="shared" si="23"/>
        <v>2304.6800000000003</v>
      </c>
      <c r="D80" s="66">
        <f t="shared" si="23"/>
        <v>2199.38</v>
      </c>
      <c r="E80" s="66">
        <f t="shared" si="23"/>
        <v>2203.2799999999997</v>
      </c>
      <c r="F80" s="66">
        <f t="shared" si="23"/>
        <v>2205.0600000000004</v>
      </c>
      <c r="G80" s="66">
        <f t="shared" si="23"/>
        <v>2186.2800000000002</v>
      </c>
      <c r="H80" s="66">
        <f t="shared" si="23"/>
        <v>2156.88</v>
      </c>
      <c r="I80" s="66">
        <f t="shared" si="23"/>
        <v>2110.8799999999997</v>
      </c>
      <c r="J80" s="66">
        <f t="shared" si="23"/>
        <v>2171.2799999999997</v>
      </c>
      <c r="K80" s="66">
        <f t="shared" si="23"/>
        <v>2272.48</v>
      </c>
      <c r="L80" s="66">
        <f t="shared" si="23"/>
        <v>2315.8000000000002</v>
      </c>
      <c r="M80" s="66">
        <f t="shared" si="23"/>
        <v>2462.6</v>
      </c>
      <c r="N80" s="66">
        <f t="shared" si="23"/>
        <v>2483.4</v>
      </c>
      <c r="O80" s="66">
        <f t="shared" si="23"/>
        <v>2401.1999999999998</v>
      </c>
      <c r="P80" s="66">
        <f t="shared" si="23"/>
        <v>2293.48</v>
      </c>
      <c r="Q80" s="66">
        <f t="shared" si="23"/>
        <v>2260.7800000000002</v>
      </c>
      <c r="R80" s="66">
        <f t="shared" si="23"/>
        <v>2274.2799999999997</v>
      </c>
      <c r="S80" s="66">
        <f t="shared" si="23"/>
        <v>2354.08</v>
      </c>
      <c r="T80" s="66">
        <f t="shared" si="23"/>
        <v>2338.1999999999998</v>
      </c>
      <c r="U80" s="66">
        <f t="shared" si="23"/>
        <v>2413.7199999999998</v>
      </c>
      <c r="V80" s="66">
        <f t="shared" si="23"/>
        <v>2345.88</v>
      </c>
      <c r="W80" s="66">
        <f t="shared" si="23"/>
        <v>2401.08</v>
      </c>
      <c r="X80" s="66">
        <f t="shared" si="23"/>
        <v>2492.6999999999998</v>
      </c>
      <c r="Y80" s="66">
        <f t="shared" si="23"/>
        <v>2704.78</v>
      </c>
      <c r="Z80" s="66">
        <f t="shared" si="23"/>
        <v>2649.9</v>
      </c>
      <c r="AA80" s="66">
        <f t="shared" si="23"/>
        <v>2609.6800000000003</v>
      </c>
      <c r="AB80" s="66">
        <f t="shared" si="23"/>
        <v>2635.6800000000003</v>
      </c>
      <c r="AC80" s="66">
        <f t="shared" si="23"/>
        <v>2635.28</v>
      </c>
      <c r="AD80" s="66">
        <f t="shared" si="23"/>
        <v>2450.2799999999997</v>
      </c>
      <c r="AE80" s="66">
        <f t="shared" si="23"/>
        <v>2324.2800000000002</v>
      </c>
      <c r="AF80" s="66">
        <f t="shared" si="23"/>
        <v>2316.2799999999997</v>
      </c>
      <c r="AG80" s="71">
        <f t="shared" si="23"/>
        <v>4208.08</v>
      </c>
      <c r="AH80" s="51">
        <f t="shared" si="19"/>
        <v>2704.78</v>
      </c>
      <c r="AI80" s="52">
        <f t="shared" si="20"/>
        <v>2110.8799999999997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49.963000000000001</v>
      </c>
      <c r="C81" s="91">
        <v>50.046999999999997</v>
      </c>
      <c r="D81" s="91">
        <v>49.957999999999998</v>
      </c>
      <c r="E81" s="91">
        <v>50.006999999999998</v>
      </c>
      <c r="F81" s="91">
        <v>49.912999999999997</v>
      </c>
      <c r="G81" s="91">
        <v>50</v>
      </c>
      <c r="H81" s="91">
        <v>50.048999999999999</v>
      </c>
      <c r="I81" s="91">
        <v>50.055</v>
      </c>
      <c r="J81" s="91">
        <v>50.02</v>
      </c>
      <c r="K81" s="91">
        <v>50.042999999999999</v>
      </c>
      <c r="L81" s="91">
        <v>50.043999999999997</v>
      </c>
      <c r="M81" s="91">
        <v>49.96</v>
      </c>
      <c r="N81" s="91">
        <v>50.07</v>
      </c>
      <c r="O81" s="91">
        <v>50.02</v>
      </c>
      <c r="P81" s="91">
        <v>49.91</v>
      </c>
      <c r="Q81" s="91">
        <v>49.91</v>
      </c>
      <c r="R81" s="91">
        <v>49.970999999999997</v>
      </c>
      <c r="S81" s="91">
        <v>49.966000000000001</v>
      </c>
      <c r="T81" s="91">
        <v>49.976999999999997</v>
      </c>
      <c r="U81" s="91">
        <v>49.976999999999997</v>
      </c>
      <c r="V81" s="91">
        <v>49.942999999999998</v>
      </c>
      <c r="W81" s="91">
        <v>49.99</v>
      </c>
      <c r="X81" s="91">
        <v>49.948</v>
      </c>
      <c r="Y81" s="91">
        <v>49.962000000000003</v>
      </c>
      <c r="Z81" s="91">
        <v>49.896000000000001</v>
      </c>
      <c r="AA81" s="91">
        <v>50.07</v>
      </c>
      <c r="AB81" s="91">
        <v>49.981999999999999</v>
      </c>
      <c r="AC81" s="91">
        <v>50.024999999999999</v>
      </c>
      <c r="AD81" s="91">
        <v>50.05</v>
      </c>
      <c r="AE81" s="91">
        <v>50.01</v>
      </c>
      <c r="AF81" s="92">
        <v>50</v>
      </c>
      <c r="AG81" s="93"/>
      <c r="AH81" s="51">
        <f t="shared" si="19"/>
        <v>50.07</v>
      </c>
      <c r="AI81" s="52">
        <f t="shared" si="20"/>
        <v>49.896000000000001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127.2</v>
      </c>
      <c r="C82" s="67">
        <v>128.80000000000001</v>
      </c>
      <c r="D82" s="67">
        <v>128.80000000000001</v>
      </c>
      <c r="E82" s="67">
        <v>128.69999999999999</v>
      </c>
      <c r="F82" s="67">
        <v>128.80000000000001</v>
      </c>
      <c r="G82" s="67">
        <v>128.30000000000001</v>
      </c>
      <c r="H82" s="67">
        <v>129</v>
      </c>
      <c r="I82" s="67">
        <v>128.19999999999999</v>
      </c>
      <c r="J82" s="67">
        <v>125.6</v>
      </c>
      <c r="K82" s="67">
        <v>123.7</v>
      </c>
      <c r="L82" s="67">
        <v>123.5</v>
      </c>
      <c r="M82" s="67">
        <v>124.2</v>
      </c>
      <c r="N82" s="67">
        <v>123.8</v>
      </c>
      <c r="O82" s="67">
        <v>124.5</v>
      </c>
      <c r="P82" s="67">
        <v>124.1</v>
      </c>
      <c r="Q82" s="67">
        <v>124.1</v>
      </c>
      <c r="R82" s="67">
        <v>123.2</v>
      </c>
      <c r="S82" s="95">
        <v>123.2</v>
      </c>
      <c r="T82" s="95">
        <v>121.7</v>
      </c>
      <c r="U82" s="95">
        <v>124.5</v>
      </c>
      <c r="V82" s="95">
        <v>125.6</v>
      </c>
      <c r="W82" s="95">
        <v>126.1</v>
      </c>
      <c r="X82" s="95">
        <v>124.8</v>
      </c>
      <c r="Y82" s="95">
        <v>126</v>
      </c>
      <c r="Z82" s="95">
        <v>125.9</v>
      </c>
      <c r="AA82" s="67">
        <v>125.2</v>
      </c>
      <c r="AB82" s="67">
        <v>125.6</v>
      </c>
      <c r="AC82" s="67">
        <v>125.7</v>
      </c>
      <c r="AD82" s="67">
        <v>126.3</v>
      </c>
      <c r="AE82" s="67">
        <v>125.4</v>
      </c>
      <c r="AF82" s="96">
        <v>126.1</v>
      </c>
      <c r="AG82" s="97"/>
      <c r="AH82" s="51">
        <f t="shared" si="19"/>
        <v>129</v>
      </c>
      <c r="AI82" s="52">
        <f t="shared" si="20"/>
        <v>121.7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130.9</v>
      </c>
      <c r="C83" s="67">
        <v>131.9</v>
      </c>
      <c r="D83" s="67">
        <v>131.9</v>
      </c>
      <c r="E83" s="67">
        <v>132</v>
      </c>
      <c r="F83" s="67">
        <v>131.69999999999999</v>
      </c>
      <c r="G83" s="67">
        <v>129.99</v>
      </c>
      <c r="H83" s="67">
        <v>131.69999999999999</v>
      </c>
      <c r="I83" s="67">
        <v>130.6</v>
      </c>
      <c r="J83" s="67">
        <v>128.80000000000001</v>
      </c>
      <c r="K83" s="67">
        <v>127.3</v>
      </c>
      <c r="L83" s="67">
        <v>126.8</v>
      </c>
      <c r="M83" s="67">
        <v>127.5</v>
      </c>
      <c r="N83" s="67">
        <v>126.6</v>
      </c>
      <c r="O83" s="67">
        <v>127.2</v>
      </c>
      <c r="P83" s="67">
        <v>127.2</v>
      </c>
      <c r="Q83" s="67">
        <v>127.2</v>
      </c>
      <c r="R83" s="67">
        <v>126</v>
      </c>
      <c r="S83" s="95">
        <v>126.2</v>
      </c>
      <c r="T83" s="95">
        <v>124.8</v>
      </c>
      <c r="U83" s="95">
        <v>127.6</v>
      </c>
      <c r="V83" s="95">
        <v>128.1</v>
      </c>
      <c r="W83" s="95">
        <v>128.6</v>
      </c>
      <c r="X83" s="95">
        <v>127.5</v>
      </c>
      <c r="Y83" s="95">
        <v>128.30000000000001</v>
      </c>
      <c r="Z83" s="95">
        <v>128.5</v>
      </c>
      <c r="AA83" s="67">
        <v>128.4</v>
      </c>
      <c r="AB83" s="67">
        <v>128.9</v>
      </c>
      <c r="AC83" s="67">
        <v>128.9</v>
      </c>
      <c r="AD83" s="67">
        <v>130</v>
      </c>
      <c r="AE83" s="67">
        <v>129.4</v>
      </c>
      <c r="AF83" s="96">
        <v>130.1</v>
      </c>
      <c r="AG83" s="97"/>
      <c r="AH83" s="51">
        <f t="shared" si="19"/>
        <v>132</v>
      </c>
      <c r="AI83" s="52">
        <f t="shared" si="20"/>
        <v>124.8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129.80000000000001</v>
      </c>
      <c r="C84" s="67">
        <v>130.9</v>
      </c>
      <c r="D84" s="67">
        <v>129.30000000000001</v>
      </c>
      <c r="E84" s="67">
        <v>128.19999999999999</v>
      </c>
      <c r="F84" s="67">
        <v>129.19999999999999</v>
      </c>
      <c r="G84" s="67">
        <v>132.80000000000001</v>
      </c>
      <c r="H84" s="67">
        <v>131.6</v>
      </c>
      <c r="I84" s="67">
        <v>130.30000000000001</v>
      </c>
      <c r="J84" s="67">
        <v>128.80000000000001</v>
      </c>
      <c r="K84" s="67">
        <v>131.1</v>
      </c>
      <c r="L84" s="67">
        <v>129.69999999999999</v>
      </c>
      <c r="M84" s="67">
        <v>129.4</v>
      </c>
      <c r="N84" s="67">
        <v>127.5</v>
      </c>
      <c r="O84" s="67">
        <v>127.7</v>
      </c>
      <c r="P84" s="67">
        <v>127.7</v>
      </c>
      <c r="Q84" s="67">
        <v>127.7</v>
      </c>
      <c r="R84" s="67">
        <v>129.80000000000001</v>
      </c>
      <c r="S84" s="67">
        <v>128.1</v>
      </c>
      <c r="T84" s="67">
        <v>128.80000000000001</v>
      </c>
      <c r="U84" s="67">
        <v>129.80000000000001</v>
      </c>
      <c r="V84" s="67">
        <v>128.80000000000001</v>
      </c>
      <c r="W84" s="95">
        <v>129.5</v>
      </c>
      <c r="X84" s="95">
        <v>124.1</v>
      </c>
      <c r="Y84" s="95">
        <v>129.69999999999999</v>
      </c>
      <c r="Z84" s="95">
        <v>127.4</v>
      </c>
      <c r="AA84" s="67">
        <v>130.19999999999999</v>
      </c>
      <c r="AB84" s="67">
        <v>129.5</v>
      </c>
      <c r="AC84" s="67">
        <v>129.6</v>
      </c>
      <c r="AD84" s="67">
        <v>128.5</v>
      </c>
      <c r="AE84" s="67">
        <v>126.1</v>
      </c>
      <c r="AF84" s="96">
        <v>127</v>
      </c>
      <c r="AG84" s="97"/>
      <c r="AH84" s="51">
        <f t="shared" si="19"/>
        <v>132.80000000000001</v>
      </c>
      <c r="AI84" s="52">
        <f t="shared" si="20"/>
        <v>124.1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132.6</v>
      </c>
      <c r="C85" s="67">
        <v>134</v>
      </c>
      <c r="D85" s="67">
        <v>131.30000000000001</v>
      </c>
      <c r="E85" s="67">
        <v>130.4</v>
      </c>
      <c r="F85" s="67">
        <v>131.69999999999999</v>
      </c>
      <c r="G85" s="67">
        <v>131.80000000000001</v>
      </c>
      <c r="H85" s="67">
        <v>133.5</v>
      </c>
      <c r="I85" s="67">
        <v>132.30000000000001</v>
      </c>
      <c r="J85" s="67">
        <v>131.30000000000001</v>
      </c>
      <c r="K85" s="67">
        <v>131.4</v>
      </c>
      <c r="L85" s="67">
        <v>130</v>
      </c>
      <c r="M85" s="67">
        <v>132.9</v>
      </c>
      <c r="N85" s="67">
        <v>131.1</v>
      </c>
      <c r="O85" s="67">
        <v>131.80000000000001</v>
      </c>
      <c r="P85" s="67">
        <v>132.4</v>
      </c>
      <c r="Q85" s="67">
        <v>132.4</v>
      </c>
      <c r="R85" s="67">
        <v>133.4</v>
      </c>
      <c r="S85" s="67">
        <v>131.69999999999999</v>
      </c>
      <c r="T85" s="67">
        <v>131.1</v>
      </c>
      <c r="U85" s="67">
        <v>132.19999999999999</v>
      </c>
      <c r="V85" s="67">
        <v>131.6</v>
      </c>
      <c r="W85" s="95">
        <v>132.4</v>
      </c>
      <c r="X85" s="95">
        <v>127.5</v>
      </c>
      <c r="Y85" s="95">
        <v>131.80000000000001</v>
      </c>
      <c r="Z85" s="95">
        <v>130</v>
      </c>
      <c r="AA85" s="67">
        <v>132.4</v>
      </c>
      <c r="AB85" s="67">
        <v>132.19999999999999</v>
      </c>
      <c r="AC85" s="67">
        <v>132.6</v>
      </c>
      <c r="AD85" s="67">
        <v>132.1</v>
      </c>
      <c r="AE85" s="67">
        <v>130.1</v>
      </c>
      <c r="AF85" s="96">
        <v>131.5</v>
      </c>
      <c r="AG85" s="97"/>
      <c r="AH85" s="51">
        <f t="shared" si="19"/>
        <v>134</v>
      </c>
      <c r="AI85" s="52">
        <f t="shared" si="20"/>
        <v>127.5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134.5</v>
      </c>
      <c r="C86" s="99">
        <v>134.6</v>
      </c>
      <c r="D86" s="99">
        <v>134.30000000000001</v>
      </c>
      <c r="E86" s="99">
        <v>134.5</v>
      </c>
      <c r="F86" s="99">
        <v>134.30000000000001</v>
      </c>
      <c r="G86" s="99">
        <v>134.4</v>
      </c>
      <c r="H86" s="99">
        <v>132.80000000000001</v>
      </c>
      <c r="I86" s="99">
        <v>131.30000000000001</v>
      </c>
      <c r="J86" s="99">
        <v>133.5</v>
      </c>
      <c r="K86" s="99">
        <v>133</v>
      </c>
      <c r="L86" s="99">
        <v>131.80000000000001</v>
      </c>
      <c r="M86" s="99">
        <v>132.6</v>
      </c>
      <c r="N86" s="99">
        <v>133.4</v>
      </c>
      <c r="O86" s="99">
        <v>133.30000000000001</v>
      </c>
      <c r="P86" s="99">
        <v>131</v>
      </c>
      <c r="Q86" s="99">
        <v>131</v>
      </c>
      <c r="R86" s="99">
        <v>131.1</v>
      </c>
      <c r="S86" s="99">
        <v>132.1</v>
      </c>
      <c r="T86" s="99">
        <v>131.9</v>
      </c>
      <c r="U86" s="99">
        <v>134.80000000000001</v>
      </c>
      <c r="V86" s="99">
        <v>132.5</v>
      </c>
      <c r="W86" s="95">
        <v>134.30000000000001</v>
      </c>
      <c r="X86" s="95">
        <v>131.5</v>
      </c>
      <c r="Y86" s="95">
        <v>132.9</v>
      </c>
      <c r="Z86" s="95">
        <v>132.30000000000001</v>
      </c>
      <c r="AA86" s="99">
        <v>132.1</v>
      </c>
      <c r="AB86" s="99">
        <v>136.19999999999999</v>
      </c>
      <c r="AC86" s="99">
        <v>135.19999999999999</v>
      </c>
      <c r="AD86" s="99">
        <v>134.80000000000001</v>
      </c>
      <c r="AE86" s="99">
        <v>131.4</v>
      </c>
      <c r="AF86" s="100">
        <v>135.80000000000001</v>
      </c>
      <c r="AG86" s="101"/>
      <c r="AH86" s="51">
        <f t="shared" si="19"/>
        <v>136.19999999999999</v>
      </c>
      <c r="AI86" s="52">
        <f t="shared" si="20"/>
        <v>131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128.69999999999999</v>
      </c>
      <c r="C87" s="67">
        <v>130</v>
      </c>
      <c r="D87" s="67">
        <v>131.4</v>
      </c>
      <c r="E87" s="67">
        <v>131.1</v>
      </c>
      <c r="F87" s="67">
        <v>131.1</v>
      </c>
      <c r="G87" s="67">
        <v>131.69999999999999</v>
      </c>
      <c r="H87" s="67">
        <v>130.1</v>
      </c>
      <c r="I87" s="67">
        <v>128.30000000000001</v>
      </c>
      <c r="J87" s="67">
        <v>131.6</v>
      </c>
      <c r="K87" s="67">
        <v>130.19999999999999</v>
      </c>
      <c r="L87" s="67">
        <v>127.5</v>
      </c>
      <c r="M87" s="67">
        <v>130.1</v>
      </c>
      <c r="N87" s="67">
        <v>128.6</v>
      </c>
      <c r="O87" s="67">
        <v>134.5</v>
      </c>
      <c r="P87" s="67">
        <v>130.6</v>
      </c>
      <c r="Q87" s="67">
        <v>130.6</v>
      </c>
      <c r="R87" s="67">
        <v>127.6</v>
      </c>
      <c r="S87" s="67">
        <v>127.9</v>
      </c>
      <c r="T87" s="67">
        <v>127.7</v>
      </c>
      <c r="U87" s="67">
        <v>131.6</v>
      </c>
      <c r="V87" s="67">
        <v>126.3</v>
      </c>
      <c r="W87" s="95">
        <v>129.9</v>
      </c>
      <c r="X87" s="95">
        <v>125</v>
      </c>
      <c r="Y87" s="95">
        <v>132.6</v>
      </c>
      <c r="Z87" s="95">
        <v>129.19999999999999</v>
      </c>
      <c r="AA87" s="67">
        <v>125.3</v>
      </c>
      <c r="AB87" s="67">
        <v>132</v>
      </c>
      <c r="AC87" s="67">
        <v>131.1</v>
      </c>
      <c r="AD87" s="67">
        <v>132</v>
      </c>
      <c r="AE87" s="67">
        <v>129.1</v>
      </c>
      <c r="AF87" s="96">
        <v>135.30000000000001</v>
      </c>
      <c r="AG87" s="97"/>
      <c r="AH87" s="51">
        <f t="shared" si="19"/>
        <v>135.30000000000001</v>
      </c>
      <c r="AI87" s="52">
        <f t="shared" si="20"/>
        <v>125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66.5</v>
      </c>
      <c r="C88" s="102">
        <v>67</v>
      </c>
      <c r="D88" s="102">
        <v>67.099999999999994</v>
      </c>
      <c r="E88" s="102">
        <v>67.099999999999994</v>
      </c>
      <c r="F88" s="102">
        <v>66.8</v>
      </c>
      <c r="G88" s="102">
        <v>66.7</v>
      </c>
      <c r="H88" s="102">
        <v>66.8</v>
      </c>
      <c r="I88" s="102">
        <v>66</v>
      </c>
      <c r="J88" s="102">
        <v>65.400000000000006</v>
      </c>
      <c r="K88" s="102">
        <v>64.8</v>
      </c>
      <c r="L88" s="102">
        <v>64.5</v>
      </c>
      <c r="M88" s="102">
        <v>65</v>
      </c>
      <c r="N88" s="102">
        <v>64.2</v>
      </c>
      <c r="O88" s="102">
        <v>64.599999999999994</v>
      </c>
      <c r="P88" s="102">
        <v>64.599999999999994</v>
      </c>
      <c r="Q88" s="102">
        <v>64.599999999999994</v>
      </c>
      <c r="R88" s="102">
        <v>64.2</v>
      </c>
      <c r="S88" s="102">
        <v>64.2</v>
      </c>
      <c r="T88" s="102">
        <v>63.6</v>
      </c>
      <c r="U88" s="102">
        <v>64.8</v>
      </c>
      <c r="V88" s="102">
        <v>65.099999999999994</v>
      </c>
      <c r="W88" s="102">
        <v>65.5</v>
      </c>
      <c r="X88" s="102">
        <v>65</v>
      </c>
      <c r="Y88" s="102">
        <v>65.3</v>
      </c>
      <c r="Z88" s="102">
        <v>65.3</v>
      </c>
      <c r="AA88" s="102">
        <v>65.400000000000006</v>
      </c>
      <c r="AB88" s="102">
        <v>65.599999999999994</v>
      </c>
      <c r="AC88" s="102">
        <v>65.7</v>
      </c>
      <c r="AD88" s="102">
        <v>66.2</v>
      </c>
      <c r="AE88" s="102">
        <v>65.7</v>
      </c>
      <c r="AF88" s="103">
        <v>66.2</v>
      </c>
      <c r="AG88" s="104"/>
      <c r="AH88" s="51">
        <f t="shared" si="19"/>
        <v>67.099999999999994</v>
      </c>
      <c r="AI88" s="52">
        <f t="shared" si="20"/>
        <v>63.6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SUM(B14,B17,B20:B21,B39,B41:B42,B44,B46,B91:B94,B98,B104,B110,B119,B121,B133,B140,B143:B144,B151,B153,B155,B159:B161,B163:B165,B170,B176:B177,B179:B181,B189,B194)</f>
        <v>150.04</v>
      </c>
      <c r="C90" s="109">
        <f t="shared" ref="C90:AF90" si="24">SUM(C14,C17,C20:C21,C39,C41:C42,C44,C46,C91:C94,C98,C104,C110,C119,C121,C133,C140,C143:C144,C151,C153,C155,C159:C161,C163:C165,C170,C176:C177,C179:C181,C189,C194)</f>
        <v>144.54</v>
      </c>
      <c r="D90" s="109">
        <f t="shared" si="24"/>
        <v>142.04</v>
      </c>
      <c r="E90" s="109">
        <f t="shared" si="24"/>
        <v>149.54</v>
      </c>
      <c r="F90" s="109">
        <f t="shared" si="24"/>
        <v>160.03999999999996</v>
      </c>
      <c r="G90" s="109">
        <f t="shared" si="24"/>
        <v>176.14</v>
      </c>
      <c r="H90" s="109">
        <f t="shared" si="24"/>
        <v>192.23999999999998</v>
      </c>
      <c r="I90" s="109">
        <f t="shared" si="24"/>
        <v>207.33999999999997</v>
      </c>
      <c r="J90" s="109">
        <f t="shared" si="24"/>
        <v>238.23999999999998</v>
      </c>
      <c r="K90" s="109">
        <f t="shared" si="24"/>
        <v>255.64</v>
      </c>
      <c r="L90" s="109">
        <f t="shared" si="24"/>
        <v>271.94</v>
      </c>
      <c r="M90" s="109">
        <f t="shared" si="24"/>
        <v>273.14000000000004</v>
      </c>
      <c r="N90" s="109">
        <f t="shared" si="24"/>
        <v>331.24</v>
      </c>
      <c r="O90" s="109">
        <f t="shared" si="24"/>
        <v>262.44000000000005</v>
      </c>
      <c r="P90" s="109">
        <f t="shared" si="24"/>
        <v>258.84000000000003</v>
      </c>
      <c r="Q90" s="109">
        <f t="shared" si="24"/>
        <v>245.54</v>
      </c>
      <c r="R90" s="109">
        <f t="shared" si="24"/>
        <v>251.53999999999996</v>
      </c>
      <c r="S90" s="109">
        <f t="shared" si="24"/>
        <v>257.03999999999996</v>
      </c>
      <c r="T90" s="109">
        <f t="shared" si="24"/>
        <v>250.73999999999995</v>
      </c>
      <c r="U90" s="109">
        <f t="shared" si="24"/>
        <v>252.14</v>
      </c>
      <c r="V90" s="109">
        <f t="shared" si="24"/>
        <v>250.83999999999997</v>
      </c>
      <c r="W90" s="109">
        <f t="shared" si="24"/>
        <v>279.54000000000002</v>
      </c>
      <c r="X90" s="109">
        <f t="shared" si="24"/>
        <v>315.84000000000003</v>
      </c>
      <c r="Y90" s="109">
        <f t="shared" si="24"/>
        <v>334.84000000000003</v>
      </c>
      <c r="Z90" s="109">
        <f t="shared" si="24"/>
        <v>317.94000000000005</v>
      </c>
      <c r="AA90" s="109">
        <f t="shared" si="24"/>
        <v>288.24</v>
      </c>
      <c r="AB90" s="109">
        <f t="shared" si="24"/>
        <v>257.14</v>
      </c>
      <c r="AC90" s="109">
        <f t="shared" si="24"/>
        <v>246.83999999999997</v>
      </c>
      <c r="AD90" s="109">
        <f t="shared" si="24"/>
        <v>198.23999999999995</v>
      </c>
      <c r="AE90" s="109">
        <f t="shared" si="24"/>
        <v>162.03999999999996</v>
      </c>
      <c r="AF90" s="109">
        <f t="shared" si="24"/>
        <v>154.33999999999997</v>
      </c>
      <c r="AG90" s="110"/>
      <c r="AH90" s="51">
        <f>MAX(B90:AF90)</f>
        <v>334.84000000000003</v>
      </c>
      <c r="AI90" s="52">
        <f>MIN(B90:AF90)</f>
        <v>142.04</v>
      </c>
    </row>
    <row r="91" spans="1:88" x14ac:dyDescent="0.25">
      <c r="A91" s="111" t="s">
        <v>58</v>
      </c>
      <c r="B91" s="79">
        <v>25.4</v>
      </c>
      <c r="C91" s="79">
        <v>19.899999999999999</v>
      </c>
      <c r="D91" s="79">
        <v>30</v>
      </c>
      <c r="E91" s="79">
        <v>29</v>
      </c>
      <c r="F91" s="112">
        <v>25.7</v>
      </c>
      <c r="G91" s="112">
        <v>28.9</v>
      </c>
      <c r="H91" s="112">
        <v>38</v>
      </c>
      <c r="I91" s="112">
        <v>30.9</v>
      </c>
      <c r="J91" s="112">
        <v>32.9</v>
      </c>
      <c r="K91" s="112">
        <v>29.5</v>
      </c>
      <c r="L91" s="49">
        <v>33</v>
      </c>
      <c r="M91" s="49">
        <v>23.3</v>
      </c>
      <c r="N91" s="49">
        <v>13.8</v>
      </c>
      <c r="O91" s="49">
        <v>25.1</v>
      </c>
      <c r="P91" s="49">
        <v>34.700000000000003</v>
      </c>
      <c r="Q91" s="49">
        <v>28.3</v>
      </c>
      <c r="R91" s="112">
        <v>11.2</v>
      </c>
      <c r="S91" s="49">
        <v>24.7</v>
      </c>
      <c r="T91" s="49">
        <v>13.6</v>
      </c>
      <c r="U91" s="112">
        <v>25.8</v>
      </c>
      <c r="V91" s="112">
        <v>14</v>
      </c>
      <c r="W91" s="112">
        <v>14.9</v>
      </c>
      <c r="X91" s="112">
        <v>27.1</v>
      </c>
      <c r="Y91" s="112">
        <v>11.7</v>
      </c>
      <c r="Z91" s="112">
        <v>20.9</v>
      </c>
      <c r="AA91" s="49">
        <v>20.100000000000001</v>
      </c>
      <c r="AB91" s="49">
        <v>16.3</v>
      </c>
      <c r="AC91" s="49">
        <v>22</v>
      </c>
      <c r="AD91" s="49">
        <v>10.7</v>
      </c>
      <c r="AE91" s="49">
        <v>4.7</v>
      </c>
      <c r="AF91" s="113">
        <v>6.7</v>
      </c>
      <c r="AG91" s="114">
        <v>75</v>
      </c>
      <c r="AH91" s="51">
        <f>IF(ABS(MAX(B91:AF91))&gt;ABS(MIN(B91:AF91)),MAX(B91:AF91),MIN(B91:AF91))</f>
        <v>38</v>
      </c>
      <c r="AI91" s="115">
        <f>INDEX($B$9:$AF$9,1,MATCH(AH91,B91:AF91,0))</f>
        <v>0.25</v>
      </c>
    </row>
    <row r="92" spans="1:88" x14ac:dyDescent="0.25">
      <c r="A92" s="116" t="s">
        <v>59</v>
      </c>
      <c r="B92" s="80">
        <v>-85</v>
      </c>
      <c r="C92" s="80">
        <v>-83.8</v>
      </c>
      <c r="D92" s="80">
        <v>-86.3</v>
      </c>
      <c r="E92" s="80">
        <v>-81.2</v>
      </c>
      <c r="F92" s="80">
        <v>-73</v>
      </c>
      <c r="G92" s="80">
        <v>-67</v>
      </c>
      <c r="H92" s="80">
        <v>-59</v>
      </c>
      <c r="I92" s="80">
        <v>-45</v>
      </c>
      <c r="J92" s="80">
        <v>-36</v>
      </c>
      <c r="K92" s="80">
        <v>-30.2</v>
      </c>
      <c r="L92" s="80">
        <v>-25</v>
      </c>
      <c r="M92" s="80">
        <f>-14.3-16</f>
        <v>-30.3</v>
      </c>
      <c r="N92" s="80">
        <v>32.299999999999997</v>
      </c>
      <c r="O92" s="80">
        <f>-16.2-18.1</f>
        <v>-34.299999999999997</v>
      </c>
      <c r="P92" s="80">
        <f>-16.9-19.3</f>
        <v>-36.200000000000003</v>
      </c>
      <c r="Q92" s="80">
        <f>-19-20.8</f>
        <v>-39.799999999999997</v>
      </c>
      <c r="R92" s="80">
        <v>-16.7</v>
      </c>
      <c r="S92" s="80">
        <v>-23.7</v>
      </c>
      <c r="T92" s="80">
        <v>-21</v>
      </c>
      <c r="U92" s="80">
        <v>-38.299999999999997</v>
      </c>
      <c r="V92" s="80">
        <v>-34.299999999999997</v>
      </c>
      <c r="W92" s="80">
        <v>-23</v>
      </c>
      <c r="X92" s="80">
        <v>-16.5</v>
      </c>
      <c r="Y92" s="80">
        <v>-5</v>
      </c>
      <c r="Z92" s="80">
        <v>-18</v>
      </c>
      <c r="AA92" s="67">
        <v>-27</v>
      </c>
      <c r="AB92" s="67">
        <v>-40</v>
      </c>
      <c r="AC92" s="67">
        <v>-45</v>
      </c>
      <c r="AD92" s="67">
        <f>-29.3-32.5</f>
        <v>-61.8</v>
      </c>
      <c r="AE92" s="67">
        <f>-37.1-41</f>
        <v>-78.099999999999994</v>
      </c>
      <c r="AF92" s="117">
        <f>-37.9-42.1</f>
        <v>-80</v>
      </c>
      <c r="AG92" s="114">
        <v>240</v>
      </c>
      <c r="AH92" s="51">
        <f>IF(ABS(MAX(B92:AF92))&gt;ABS(MIN(B92:AF92)),MAX(B92:AF92),MIN(B92:AF92))</f>
        <v>-86.3</v>
      </c>
      <c r="AI92" s="115">
        <f>INDEX($B$9:$AF$9,1,MATCH(AH92,B92:AF92,0))</f>
        <v>0.125</v>
      </c>
    </row>
    <row r="93" spans="1:88" x14ac:dyDescent="0.25">
      <c r="A93" s="116" t="s">
        <v>60</v>
      </c>
      <c r="B93" s="80">
        <v>-8.5</v>
      </c>
      <c r="C93" s="80">
        <v>-4.3</v>
      </c>
      <c r="D93" s="80">
        <v>-8</v>
      </c>
      <c r="E93" s="80">
        <v>-7.8</v>
      </c>
      <c r="F93" s="80">
        <v>-4.5999999999999996</v>
      </c>
      <c r="G93" s="80">
        <v>-3.6</v>
      </c>
      <c r="H93" s="80">
        <v>1.6</v>
      </c>
      <c r="I93" s="80">
        <v>3.1</v>
      </c>
      <c r="J93" s="80">
        <v>5.9</v>
      </c>
      <c r="K93" s="80">
        <v>6.2</v>
      </c>
      <c r="L93" s="80">
        <v>5.5</v>
      </c>
      <c r="M93" s="80">
        <v>9.1</v>
      </c>
      <c r="N93" s="80">
        <v>4</v>
      </c>
      <c r="O93" s="80">
        <v>3.1</v>
      </c>
      <c r="P93" s="80">
        <v>5.3</v>
      </c>
      <c r="Q93" s="80">
        <v>2.8</v>
      </c>
      <c r="R93" s="80">
        <v>6.1</v>
      </c>
      <c r="S93" s="80">
        <v>5.3</v>
      </c>
      <c r="T93" s="80">
        <v>6.3</v>
      </c>
      <c r="U93" s="80">
        <v>2.6</v>
      </c>
      <c r="V93" s="80">
        <v>6.6</v>
      </c>
      <c r="W93" s="80">
        <v>11.8</v>
      </c>
      <c r="X93" s="80">
        <v>20</v>
      </c>
      <c r="Y93" s="80">
        <v>41</v>
      </c>
      <c r="Z93" s="80">
        <v>32.9</v>
      </c>
      <c r="AA93" s="67">
        <v>7.8</v>
      </c>
      <c r="AB93" s="67">
        <v>2</v>
      </c>
      <c r="AC93" s="67">
        <v>0</v>
      </c>
      <c r="AD93" s="67">
        <v>-3.7</v>
      </c>
      <c r="AE93" s="67">
        <v>-8.4</v>
      </c>
      <c r="AF93" s="117">
        <v>-10.5</v>
      </c>
      <c r="AG93" s="114">
        <v>60</v>
      </c>
      <c r="AH93" s="51">
        <f>IF(ABS(MAX(B93:AF93))&gt;ABS(MIN(B93:AF93)),MAX(B93:AF93),MIN(B93:AF93))</f>
        <v>41</v>
      </c>
      <c r="AI93" s="115">
        <f>INDEX($B$9:$AF$9,1,MATCH(AH93,B93:AF93,0))</f>
        <v>0.79166666666666663</v>
      </c>
    </row>
    <row r="94" spans="1:88" x14ac:dyDescent="0.25">
      <c r="A94" s="118" t="s">
        <v>213</v>
      </c>
      <c r="B94" s="82">
        <v>23.1</v>
      </c>
      <c r="C94" s="82">
        <v>17.8</v>
      </c>
      <c r="D94" s="82">
        <v>11.4</v>
      </c>
      <c r="E94" s="82">
        <v>17.7</v>
      </c>
      <c r="F94" s="82">
        <v>20.100000000000001</v>
      </c>
      <c r="G94" s="82">
        <v>26</v>
      </c>
      <c r="H94" s="82">
        <v>19.8</v>
      </c>
      <c r="I94" s="82">
        <v>35.5</v>
      </c>
      <c r="J94" s="82">
        <v>52.6</v>
      </c>
      <c r="K94" s="82">
        <v>63.1</v>
      </c>
      <c r="L94" s="82">
        <v>71.400000000000006</v>
      </c>
      <c r="M94" s="82">
        <v>84</v>
      </c>
      <c r="N94" s="82">
        <v>94.1</v>
      </c>
      <c r="O94" s="82">
        <v>81.5</v>
      </c>
      <c r="P94" s="82">
        <v>63.7</v>
      </c>
      <c r="Q94" s="82">
        <v>62.9</v>
      </c>
      <c r="R94" s="82">
        <v>89.1</v>
      </c>
      <c r="S94" s="82">
        <v>88.9</v>
      </c>
      <c r="T94" s="82">
        <v>90</v>
      </c>
      <c r="U94" s="82">
        <v>70.2</v>
      </c>
      <c r="V94" s="82">
        <v>72.7</v>
      </c>
      <c r="W94" s="82">
        <v>84</v>
      </c>
      <c r="X94" s="82">
        <v>93.4</v>
      </c>
      <c r="Y94" s="82">
        <v>95.3</v>
      </c>
      <c r="Z94" s="82">
        <v>90.3</v>
      </c>
      <c r="AA94" s="119">
        <v>95.5</v>
      </c>
      <c r="AB94" s="119">
        <v>87</v>
      </c>
      <c r="AC94" s="119">
        <v>78</v>
      </c>
      <c r="AD94" s="119">
        <v>62.6</v>
      </c>
      <c r="AE94" s="119">
        <v>52.9</v>
      </c>
      <c r="AF94" s="120">
        <v>47.2</v>
      </c>
      <c r="AG94" s="121">
        <v>120</v>
      </c>
      <c r="AH94" s="51">
        <f>IF(ABS(MAX(B94:AF94))&gt;ABS(MIN(B94:AF94)),MAX(B94:AF94),MIN(B94:AF94))</f>
        <v>95.5</v>
      </c>
      <c r="AI94" s="115">
        <f>INDEX($B$9:$AF$9,1,MATCH(AH94,B94:AF94,0))</f>
        <v>0.83333333333333337</v>
      </c>
    </row>
    <row r="95" spans="1:88" ht="15.75" thickBot="1" x14ac:dyDescent="0.3">
      <c r="A95" s="118" t="s">
        <v>61</v>
      </c>
      <c r="B95" s="82">
        <v>35</v>
      </c>
      <c r="C95" s="82">
        <v>27.8</v>
      </c>
      <c r="D95" s="82">
        <v>25.5</v>
      </c>
      <c r="E95" s="82">
        <v>29.2</v>
      </c>
      <c r="F95" s="82">
        <v>28.4</v>
      </c>
      <c r="G95" s="82">
        <v>32.299999999999997</v>
      </c>
      <c r="H95" s="82">
        <v>25</v>
      </c>
      <c r="I95" s="82">
        <v>35</v>
      </c>
      <c r="J95" s="82">
        <v>48.5</v>
      </c>
      <c r="K95" s="82">
        <v>56.6</v>
      </c>
      <c r="L95" s="82">
        <v>59.8</v>
      </c>
      <c r="M95" s="82">
        <v>59.8</v>
      </c>
      <c r="N95" s="82">
        <v>81.900000000000006</v>
      </c>
      <c r="O95" s="82">
        <v>71.2</v>
      </c>
      <c r="P95" s="82">
        <v>71.2</v>
      </c>
      <c r="Q95" s="82">
        <v>57.7</v>
      </c>
      <c r="R95" s="82">
        <v>80.2</v>
      </c>
      <c r="S95" s="82">
        <v>79.400000000000006</v>
      </c>
      <c r="T95" s="82">
        <v>86</v>
      </c>
      <c r="U95" s="82">
        <v>65.900000000000006</v>
      </c>
      <c r="V95" s="82">
        <v>69</v>
      </c>
      <c r="W95" s="82">
        <v>72.7</v>
      </c>
      <c r="X95" s="82">
        <v>70.599999999999994</v>
      </c>
      <c r="Y95" s="82">
        <v>72.2</v>
      </c>
      <c r="Z95" s="82">
        <v>69.400000000000006</v>
      </c>
      <c r="AA95" s="119">
        <v>78.599999999999994</v>
      </c>
      <c r="AB95" s="119">
        <v>73</v>
      </c>
      <c r="AC95" s="119">
        <v>66</v>
      </c>
      <c r="AD95" s="119">
        <v>60.2</v>
      </c>
      <c r="AE95" s="119">
        <v>57.4</v>
      </c>
      <c r="AF95" s="120">
        <v>50.6</v>
      </c>
      <c r="AG95" s="121"/>
      <c r="AH95" s="51">
        <f>IF(ABS(MAX(B95:AF95))&gt;ABS(MIN(B95:AF95)),MAX(B95:AF95),MIN(B95:AF95))</f>
        <v>86</v>
      </c>
      <c r="AI95" s="115">
        <f>INDEX($B$9:$AF$9,1,MATCH(AH95,B95:AF95,0))</f>
        <v>0.66666666666666696</v>
      </c>
    </row>
    <row r="96" spans="1:88" ht="15.75" thickBot="1" x14ac:dyDescent="0.3">
      <c r="A96" s="122" t="s">
        <v>62</v>
      </c>
      <c r="B96" s="123"/>
      <c r="C96" s="123"/>
      <c r="D96" s="123" t="s">
        <v>218</v>
      </c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101</v>
      </c>
      <c r="B97" s="50">
        <v>9.9</v>
      </c>
      <c r="C97" s="127">
        <f t="shared" ref="C97:R102" si="25">B97</f>
        <v>9.9</v>
      </c>
      <c r="D97" s="127">
        <f t="shared" si="25"/>
        <v>9.9</v>
      </c>
      <c r="E97" s="127">
        <f t="shared" si="25"/>
        <v>9.9</v>
      </c>
      <c r="F97" s="127">
        <f t="shared" si="25"/>
        <v>9.9</v>
      </c>
      <c r="G97" s="127">
        <f t="shared" si="25"/>
        <v>9.9</v>
      </c>
      <c r="H97" s="127">
        <f t="shared" si="25"/>
        <v>9.9</v>
      </c>
      <c r="I97" s="127">
        <f t="shared" si="25"/>
        <v>9.9</v>
      </c>
      <c r="J97" s="127">
        <f t="shared" si="25"/>
        <v>9.9</v>
      </c>
      <c r="K97" s="127">
        <f t="shared" si="25"/>
        <v>9.9</v>
      </c>
      <c r="L97" s="127">
        <f t="shared" si="25"/>
        <v>9.9</v>
      </c>
      <c r="M97" s="127">
        <f t="shared" si="25"/>
        <v>9.9</v>
      </c>
      <c r="N97" s="127">
        <f t="shared" si="25"/>
        <v>9.9</v>
      </c>
      <c r="O97" s="127">
        <f t="shared" si="25"/>
        <v>9.9</v>
      </c>
      <c r="P97" s="127">
        <f t="shared" si="25"/>
        <v>9.9</v>
      </c>
      <c r="Q97" s="127">
        <f t="shared" si="25"/>
        <v>9.9</v>
      </c>
      <c r="R97" s="127">
        <f t="shared" si="25"/>
        <v>9.9</v>
      </c>
      <c r="S97" s="127">
        <f t="shared" ref="S97:AF102" si="26">R97</f>
        <v>9.9</v>
      </c>
      <c r="T97" s="127">
        <f t="shared" si="26"/>
        <v>9.9</v>
      </c>
      <c r="U97" s="127">
        <f t="shared" si="26"/>
        <v>9.9</v>
      </c>
      <c r="V97" s="127">
        <f t="shared" si="26"/>
        <v>9.9</v>
      </c>
      <c r="W97" s="127">
        <f t="shared" si="26"/>
        <v>9.9</v>
      </c>
      <c r="X97" s="127">
        <f t="shared" si="26"/>
        <v>9.9</v>
      </c>
      <c r="Y97" s="127">
        <f t="shared" si="26"/>
        <v>9.9</v>
      </c>
      <c r="Z97" s="127">
        <f t="shared" si="26"/>
        <v>9.9</v>
      </c>
      <c r="AA97" s="127">
        <f t="shared" si="26"/>
        <v>9.9</v>
      </c>
      <c r="AB97" s="127">
        <f t="shared" si="26"/>
        <v>9.9</v>
      </c>
      <c r="AC97" s="127">
        <f t="shared" si="26"/>
        <v>9.9</v>
      </c>
      <c r="AD97" s="127">
        <f t="shared" si="26"/>
        <v>9.9</v>
      </c>
      <c r="AE97" s="127">
        <f t="shared" si="26"/>
        <v>9.9</v>
      </c>
      <c r="AF97" s="127">
        <f t="shared" si="26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102</v>
      </c>
      <c r="B98" s="128">
        <v>9.6</v>
      </c>
      <c r="C98" s="129">
        <f t="shared" si="25"/>
        <v>9.6</v>
      </c>
      <c r="D98" s="129">
        <f t="shared" si="25"/>
        <v>9.6</v>
      </c>
      <c r="E98" s="129">
        <f t="shared" si="25"/>
        <v>9.6</v>
      </c>
      <c r="F98" s="129">
        <f t="shared" si="25"/>
        <v>9.6</v>
      </c>
      <c r="G98" s="129">
        <f t="shared" si="25"/>
        <v>9.6</v>
      </c>
      <c r="H98" s="129">
        <f t="shared" si="25"/>
        <v>9.6</v>
      </c>
      <c r="I98" s="129">
        <f t="shared" si="25"/>
        <v>9.6</v>
      </c>
      <c r="J98" s="129">
        <f t="shared" si="25"/>
        <v>9.6</v>
      </c>
      <c r="K98" s="129">
        <f t="shared" si="25"/>
        <v>9.6</v>
      </c>
      <c r="L98" s="129">
        <f t="shared" si="25"/>
        <v>9.6</v>
      </c>
      <c r="M98" s="129">
        <f t="shared" si="25"/>
        <v>9.6</v>
      </c>
      <c r="N98" s="129">
        <f t="shared" si="25"/>
        <v>9.6</v>
      </c>
      <c r="O98" s="129">
        <f t="shared" si="25"/>
        <v>9.6</v>
      </c>
      <c r="P98" s="129">
        <f t="shared" si="25"/>
        <v>9.6</v>
      </c>
      <c r="Q98" s="129">
        <f t="shared" si="25"/>
        <v>9.6</v>
      </c>
      <c r="R98" s="129">
        <f t="shared" si="25"/>
        <v>9.6</v>
      </c>
      <c r="S98" s="129">
        <f t="shared" si="26"/>
        <v>9.6</v>
      </c>
      <c r="T98" s="129">
        <f t="shared" si="26"/>
        <v>9.6</v>
      </c>
      <c r="U98" s="129">
        <f t="shared" si="26"/>
        <v>9.6</v>
      </c>
      <c r="V98" s="129">
        <f t="shared" si="26"/>
        <v>9.6</v>
      </c>
      <c r="W98" s="129">
        <f t="shared" si="26"/>
        <v>9.6</v>
      </c>
      <c r="X98" s="129">
        <f t="shared" si="26"/>
        <v>9.6</v>
      </c>
      <c r="Y98" s="129">
        <f t="shared" si="26"/>
        <v>9.6</v>
      </c>
      <c r="Z98" s="129">
        <f t="shared" si="26"/>
        <v>9.6</v>
      </c>
      <c r="AA98" s="129">
        <f t="shared" si="26"/>
        <v>9.6</v>
      </c>
      <c r="AB98" s="129">
        <f t="shared" si="26"/>
        <v>9.6</v>
      </c>
      <c r="AC98" s="129">
        <f t="shared" si="26"/>
        <v>9.6</v>
      </c>
      <c r="AD98" s="129">
        <f t="shared" si="26"/>
        <v>9.6</v>
      </c>
      <c r="AE98" s="129">
        <f t="shared" si="26"/>
        <v>9.6</v>
      </c>
      <c r="AF98" s="129">
        <f t="shared" si="26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103</v>
      </c>
      <c r="B99" s="128">
        <v>9.98</v>
      </c>
      <c r="C99" s="129">
        <f t="shared" si="25"/>
        <v>9.98</v>
      </c>
      <c r="D99" s="129">
        <f t="shared" si="25"/>
        <v>9.98</v>
      </c>
      <c r="E99" s="129">
        <f t="shared" si="25"/>
        <v>9.98</v>
      </c>
      <c r="F99" s="129">
        <f t="shared" si="25"/>
        <v>9.98</v>
      </c>
      <c r="G99" s="129">
        <f t="shared" si="25"/>
        <v>9.98</v>
      </c>
      <c r="H99" s="129">
        <f t="shared" si="25"/>
        <v>9.98</v>
      </c>
      <c r="I99" s="129">
        <f t="shared" si="25"/>
        <v>9.98</v>
      </c>
      <c r="J99" s="129">
        <f t="shared" si="25"/>
        <v>9.98</v>
      </c>
      <c r="K99" s="129">
        <f t="shared" si="25"/>
        <v>9.98</v>
      </c>
      <c r="L99" s="129">
        <f t="shared" si="25"/>
        <v>9.98</v>
      </c>
      <c r="M99" s="129">
        <f t="shared" si="25"/>
        <v>9.98</v>
      </c>
      <c r="N99" s="129">
        <f t="shared" si="25"/>
        <v>9.98</v>
      </c>
      <c r="O99" s="129">
        <f t="shared" si="25"/>
        <v>9.98</v>
      </c>
      <c r="P99" s="129">
        <f t="shared" si="25"/>
        <v>9.98</v>
      </c>
      <c r="Q99" s="129">
        <f t="shared" si="25"/>
        <v>9.98</v>
      </c>
      <c r="R99" s="129">
        <f t="shared" si="25"/>
        <v>9.98</v>
      </c>
      <c r="S99" s="129">
        <f t="shared" si="26"/>
        <v>9.98</v>
      </c>
      <c r="T99" s="129">
        <f t="shared" si="26"/>
        <v>9.98</v>
      </c>
      <c r="U99" s="129">
        <f t="shared" si="26"/>
        <v>9.98</v>
      </c>
      <c r="V99" s="129">
        <f t="shared" si="26"/>
        <v>9.98</v>
      </c>
      <c r="W99" s="129">
        <f t="shared" si="26"/>
        <v>9.98</v>
      </c>
      <c r="X99" s="129">
        <f t="shared" si="26"/>
        <v>9.98</v>
      </c>
      <c r="Y99" s="129">
        <f t="shared" si="26"/>
        <v>9.98</v>
      </c>
      <c r="Z99" s="129">
        <f t="shared" si="26"/>
        <v>9.98</v>
      </c>
      <c r="AA99" s="129">
        <f t="shared" si="26"/>
        <v>9.98</v>
      </c>
      <c r="AB99" s="129">
        <f t="shared" si="26"/>
        <v>9.98</v>
      </c>
      <c r="AC99" s="129">
        <f t="shared" si="26"/>
        <v>9.98</v>
      </c>
      <c r="AD99" s="129">
        <f t="shared" si="26"/>
        <v>9.98</v>
      </c>
      <c r="AE99" s="129">
        <f t="shared" si="26"/>
        <v>9.98</v>
      </c>
      <c r="AF99" s="129">
        <f t="shared" si="26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104</v>
      </c>
      <c r="B100" s="128">
        <v>9.1</v>
      </c>
      <c r="C100" s="129">
        <f t="shared" si="25"/>
        <v>9.1</v>
      </c>
      <c r="D100" s="129">
        <f t="shared" si="25"/>
        <v>9.1</v>
      </c>
      <c r="E100" s="129">
        <f t="shared" si="25"/>
        <v>9.1</v>
      </c>
      <c r="F100" s="129">
        <f t="shared" si="25"/>
        <v>9.1</v>
      </c>
      <c r="G100" s="129">
        <f t="shared" si="25"/>
        <v>9.1</v>
      </c>
      <c r="H100" s="129">
        <f t="shared" si="25"/>
        <v>9.1</v>
      </c>
      <c r="I100" s="129">
        <f t="shared" si="25"/>
        <v>9.1</v>
      </c>
      <c r="J100" s="129">
        <f t="shared" si="25"/>
        <v>9.1</v>
      </c>
      <c r="K100" s="129">
        <f t="shared" si="25"/>
        <v>9.1</v>
      </c>
      <c r="L100" s="129">
        <f t="shared" si="25"/>
        <v>9.1</v>
      </c>
      <c r="M100" s="129">
        <f t="shared" si="25"/>
        <v>9.1</v>
      </c>
      <c r="N100" s="129">
        <f t="shared" si="25"/>
        <v>9.1</v>
      </c>
      <c r="O100" s="129">
        <f t="shared" si="25"/>
        <v>9.1</v>
      </c>
      <c r="P100" s="129">
        <f t="shared" si="25"/>
        <v>9.1</v>
      </c>
      <c r="Q100" s="129">
        <f t="shared" si="25"/>
        <v>9.1</v>
      </c>
      <c r="R100" s="129">
        <f t="shared" si="25"/>
        <v>9.1</v>
      </c>
      <c r="S100" s="129">
        <f t="shared" si="26"/>
        <v>9.1</v>
      </c>
      <c r="T100" s="129">
        <f t="shared" si="26"/>
        <v>9.1</v>
      </c>
      <c r="U100" s="129">
        <f t="shared" si="26"/>
        <v>9.1</v>
      </c>
      <c r="V100" s="129">
        <f t="shared" si="26"/>
        <v>9.1</v>
      </c>
      <c r="W100" s="129">
        <f t="shared" si="26"/>
        <v>9.1</v>
      </c>
      <c r="X100" s="129">
        <f t="shared" si="26"/>
        <v>9.1</v>
      </c>
      <c r="Y100" s="129">
        <f t="shared" si="26"/>
        <v>9.1</v>
      </c>
      <c r="Z100" s="129">
        <f t="shared" si="26"/>
        <v>9.1</v>
      </c>
      <c r="AA100" s="129">
        <f t="shared" si="26"/>
        <v>9.1</v>
      </c>
      <c r="AB100" s="129">
        <f t="shared" si="26"/>
        <v>9.1</v>
      </c>
      <c r="AC100" s="129">
        <f t="shared" si="26"/>
        <v>9.1</v>
      </c>
      <c r="AD100" s="129">
        <f t="shared" si="26"/>
        <v>9.1</v>
      </c>
      <c r="AE100" s="129">
        <f t="shared" si="26"/>
        <v>9.1</v>
      </c>
      <c r="AF100" s="129">
        <f t="shared" si="26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105</v>
      </c>
      <c r="B101" s="128">
        <v>9.18</v>
      </c>
      <c r="C101" s="129">
        <f t="shared" si="25"/>
        <v>9.18</v>
      </c>
      <c r="D101" s="129">
        <f t="shared" si="25"/>
        <v>9.18</v>
      </c>
      <c r="E101" s="129">
        <f t="shared" si="25"/>
        <v>9.18</v>
      </c>
      <c r="F101" s="129">
        <f t="shared" si="25"/>
        <v>9.18</v>
      </c>
      <c r="G101" s="129">
        <f t="shared" si="25"/>
        <v>9.18</v>
      </c>
      <c r="H101" s="129">
        <f t="shared" si="25"/>
        <v>9.18</v>
      </c>
      <c r="I101" s="129">
        <f t="shared" si="25"/>
        <v>9.18</v>
      </c>
      <c r="J101" s="129">
        <f t="shared" si="25"/>
        <v>9.18</v>
      </c>
      <c r="K101" s="129">
        <f t="shared" si="25"/>
        <v>9.18</v>
      </c>
      <c r="L101" s="129">
        <f t="shared" si="25"/>
        <v>9.18</v>
      </c>
      <c r="M101" s="129">
        <f t="shared" si="25"/>
        <v>9.18</v>
      </c>
      <c r="N101" s="129">
        <f t="shared" si="25"/>
        <v>9.18</v>
      </c>
      <c r="O101" s="129">
        <f t="shared" si="25"/>
        <v>9.18</v>
      </c>
      <c r="P101" s="129">
        <f t="shared" si="25"/>
        <v>9.18</v>
      </c>
      <c r="Q101" s="129">
        <f t="shared" si="25"/>
        <v>9.18</v>
      </c>
      <c r="R101" s="129">
        <f t="shared" si="25"/>
        <v>9.18</v>
      </c>
      <c r="S101" s="129">
        <f t="shared" si="26"/>
        <v>9.18</v>
      </c>
      <c r="T101" s="129">
        <f t="shared" si="26"/>
        <v>9.18</v>
      </c>
      <c r="U101" s="129">
        <f t="shared" si="26"/>
        <v>9.18</v>
      </c>
      <c r="V101" s="129">
        <f t="shared" si="26"/>
        <v>9.18</v>
      </c>
      <c r="W101" s="129">
        <f t="shared" si="26"/>
        <v>9.18</v>
      </c>
      <c r="X101" s="129">
        <f t="shared" si="26"/>
        <v>9.18</v>
      </c>
      <c r="Y101" s="129">
        <f t="shared" si="26"/>
        <v>9.18</v>
      </c>
      <c r="Z101" s="129">
        <f t="shared" si="26"/>
        <v>9.18</v>
      </c>
      <c r="AA101" s="129">
        <f t="shared" si="26"/>
        <v>9.18</v>
      </c>
      <c r="AB101" s="129">
        <f t="shared" si="26"/>
        <v>9.18</v>
      </c>
      <c r="AC101" s="129">
        <f t="shared" si="26"/>
        <v>9.18</v>
      </c>
      <c r="AD101" s="129">
        <f t="shared" si="26"/>
        <v>9.18</v>
      </c>
      <c r="AE101" s="129">
        <f t="shared" si="26"/>
        <v>9.18</v>
      </c>
      <c r="AF101" s="129">
        <f t="shared" si="26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106</v>
      </c>
      <c r="B102" s="128">
        <v>7</v>
      </c>
      <c r="C102" s="129">
        <f t="shared" si="25"/>
        <v>7</v>
      </c>
      <c r="D102" s="129">
        <f t="shared" si="25"/>
        <v>7</v>
      </c>
      <c r="E102" s="129">
        <f t="shared" si="25"/>
        <v>7</v>
      </c>
      <c r="F102" s="129">
        <f t="shared" si="25"/>
        <v>7</v>
      </c>
      <c r="G102" s="129">
        <f t="shared" si="25"/>
        <v>7</v>
      </c>
      <c r="H102" s="129">
        <f t="shared" si="25"/>
        <v>7</v>
      </c>
      <c r="I102" s="129">
        <f t="shared" si="25"/>
        <v>7</v>
      </c>
      <c r="J102" s="129">
        <f t="shared" si="25"/>
        <v>7</v>
      </c>
      <c r="K102" s="129">
        <f t="shared" si="25"/>
        <v>7</v>
      </c>
      <c r="L102" s="129">
        <f t="shared" si="25"/>
        <v>7</v>
      </c>
      <c r="M102" s="129">
        <f t="shared" si="25"/>
        <v>7</v>
      </c>
      <c r="N102" s="129">
        <f t="shared" si="25"/>
        <v>7</v>
      </c>
      <c r="O102" s="129">
        <f t="shared" si="25"/>
        <v>7</v>
      </c>
      <c r="P102" s="129">
        <f t="shared" si="25"/>
        <v>7</v>
      </c>
      <c r="Q102" s="129">
        <f t="shared" si="25"/>
        <v>7</v>
      </c>
      <c r="R102" s="129">
        <f t="shared" si="25"/>
        <v>7</v>
      </c>
      <c r="S102" s="129">
        <f t="shared" si="26"/>
        <v>7</v>
      </c>
      <c r="T102" s="129">
        <f t="shared" si="26"/>
        <v>7</v>
      </c>
      <c r="U102" s="129">
        <f t="shared" si="26"/>
        <v>7</v>
      </c>
      <c r="V102" s="129">
        <f t="shared" si="26"/>
        <v>7</v>
      </c>
      <c r="W102" s="129">
        <f t="shared" si="26"/>
        <v>7</v>
      </c>
      <c r="X102" s="129">
        <f t="shared" si="26"/>
        <v>7</v>
      </c>
      <c r="Y102" s="129">
        <f t="shared" si="26"/>
        <v>7</v>
      </c>
      <c r="Z102" s="129">
        <f t="shared" si="26"/>
        <v>7</v>
      </c>
      <c r="AA102" s="129">
        <f t="shared" si="26"/>
        <v>7</v>
      </c>
      <c r="AB102" s="129">
        <f t="shared" si="26"/>
        <v>7</v>
      </c>
      <c r="AC102" s="129">
        <f t="shared" si="26"/>
        <v>7</v>
      </c>
      <c r="AD102" s="129">
        <f t="shared" si="26"/>
        <v>7</v>
      </c>
      <c r="AE102" s="129">
        <f t="shared" si="26"/>
        <v>7</v>
      </c>
      <c r="AF102" s="129">
        <f t="shared" si="26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107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108</v>
      </c>
      <c r="B104" s="128">
        <v>2.25</v>
      </c>
      <c r="C104" s="129">
        <f t="shared" ref="C104:R105" si="27">B104</f>
        <v>2.25</v>
      </c>
      <c r="D104" s="129">
        <f t="shared" si="27"/>
        <v>2.25</v>
      </c>
      <c r="E104" s="129">
        <f t="shared" si="27"/>
        <v>2.25</v>
      </c>
      <c r="F104" s="129">
        <f t="shared" si="27"/>
        <v>2.25</v>
      </c>
      <c r="G104" s="129">
        <f t="shared" si="27"/>
        <v>2.25</v>
      </c>
      <c r="H104" s="129">
        <f t="shared" si="27"/>
        <v>2.25</v>
      </c>
      <c r="I104" s="129">
        <f t="shared" si="27"/>
        <v>2.25</v>
      </c>
      <c r="J104" s="129">
        <f t="shared" si="27"/>
        <v>2.25</v>
      </c>
      <c r="K104" s="129">
        <f t="shared" si="27"/>
        <v>2.25</v>
      </c>
      <c r="L104" s="129">
        <f t="shared" si="27"/>
        <v>2.25</v>
      </c>
      <c r="M104" s="129">
        <f t="shared" si="27"/>
        <v>2.25</v>
      </c>
      <c r="N104" s="129">
        <f t="shared" si="27"/>
        <v>2.25</v>
      </c>
      <c r="O104" s="129">
        <f t="shared" si="27"/>
        <v>2.25</v>
      </c>
      <c r="P104" s="129">
        <f t="shared" si="27"/>
        <v>2.25</v>
      </c>
      <c r="Q104" s="129">
        <f t="shared" si="27"/>
        <v>2.25</v>
      </c>
      <c r="R104" s="129">
        <f t="shared" si="27"/>
        <v>2.25</v>
      </c>
      <c r="S104" s="129">
        <f t="shared" ref="S104:AF105" si="28">R104</f>
        <v>2.25</v>
      </c>
      <c r="T104" s="129">
        <f t="shared" si="28"/>
        <v>2.25</v>
      </c>
      <c r="U104" s="129">
        <f t="shared" si="28"/>
        <v>2.25</v>
      </c>
      <c r="V104" s="129">
        <f t="shared" si="28"/>
        <v>2.25</v>
      </c>
      <c r="W104" s="129">
        <f t="shared" si="28"/>
        <v>2.25</v>
      </c>
      <c r="X104" s="129">
        <f t="shared" si="28"/>
        <v>2.25</v>
      </c>
      <c r="Y104" s="129">
        <f t="shared" si="28"/>
        <v>2.25</v>
      </c>
      <c r="Z104" s="129">
        <f t="shared" si="28"/>
        <v>2.25</v>
      </c>
      <c r="AA104" s="129">
        <f t="shared" si="28"/>
        <v>2.25</v>
      </c>
      <c r="AB104" s="129">
        <f t="shared" si="28"/>
        <v>2.25</v>
      </c>
      <c r="AC104" s="129">
        <f t="shared" si="28"/>
        <v>2.25</v>
      </c>
      <c r="AD104" s="129">
        <f t="shared" si="28"/>
        <v>2.25</v>
      </c>
      <c r="AE104" s="129">
        <f t="shared" si="28"/>
        <v>2.25</v>
      </c>
      <c r="AF104" s="129">
        <f t="shared" si="28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109</v>
      </c>
      <c r="B105" s="128">
        <v>1.64</v>
      </c>
      <c r="C105" s="129">
        <f t="shared" si="27"/>
        <v>1.64</v>
      </c>
      <c r="D105" s="129">
        <f t="shared" si="27"/>
        <v>1.64</v>
      </c>
      <c r="E105" s="129">
        <f t="shared" si="27"/>
        <v>1.64</v>
      </c>
      <c r="F105" s="129">
        <f t="shared" si="27"/>
        <v>1.64</v>
      </c>
      <c r="G105" s="129">
        <f t="shared" si="27"/>
        <v>1.64</v>
      </c>
      <c r="H105" s="129">
        <f t="shared" si="27"/>
        <v>1.64</v>
      </c>
      <c r="I105" s="129">
        <f t="shared" si="27"/>
        <v>1.64</v>
      </c>
      <c r="J105" s="129">
        <f t="shared" si="27"/>
        <v>1.64</v>
      </c>
      <c r="K105" s="129">
        <f t="shared" si="27"/>
        <v>1.64</v>
      </c>
      <c r="L105" s="129">
        <f t="shared" si="27"/>
        <v>1.64</v>
      </c>
      <c r="M105" s="129">
        <f t="shared" si="27"/>
        <v>1.64</v>
      </c>
      <c r="N105" s="129">
        <f t="shared" si="27"/>
        <v>1.64</v>
      </c>
      <c r="O105" s="129">
        <f t="shared" si="27"/>
        <v>1.64</v>
      </c>
      <c r="P105" s="129">
        <f t="shared" si="27"/>
        <v>1.64</v>
      </c>
      <c r="Q105" s="129">
        <f t="shared" si="27"/>
        <v>1.64</v>
      </c>
      <c r="R105" s="129">
        <f t="shared" si="27"/>
        <v>1.64</v>
      </c>
      <c r="S105" s="129">
        <f t="shared" si="28"/>
        <v>1.64</v>
      </c>
      <c r="T105" s="129">
        <f t="shared" si="28"/>
        <v>1.64</v>
      </c>
      <c r="U105" s="129">
        <f t="shared" si="28"/>
        <v>1.64</v>
      </c>
      <c r="V105" s="129">
        <f t="shared" si="28"/>
        <v>1.64</v>
      </c>
      <c r="W105" s="129">
        <f t="shared" si="28"/>
        <v>1.64</v>
      </c>
      <c r="X105" s="129">
        <f t="shared" si="28"/>
        <v>1.64</v>
      </c>
      <c r="Y105" s="129">
        <f t="shared" si="28"/>
        <v>1.64</v>
      </c>
      <c r="Z105" s="129">
        <f t="shared" si="28"/>
        <v>1.64</v>
      </c>
      <c r="AA105" s="129">
        <f t="shared" si="28"/>
        <v>1.64</v>
      </c>
      <c r="AB105" s="129">
        <f t="shared" si="28"/>
        <v>1.64</v>
      </c>
      <c r="AC105" s="129">
        <f t="shared" si="28"/>
        <v>1.64</v>
      </c>
      <c r="AD105" s="129">
        <f t="shared" si="28"/>
        <v>1.64</v>
      </c>
      <c r="AE105" s="129">
        <f t="shared" si="28"/>
        <v>1.64</v>
      </c>
      <c r="AF105" s="129">
        <f t="shared" si="28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110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111</v>
      </c>
      <c r="B107" s="128">
        <v>1.62</v>
      </c>
      <c r="C107" s="129">
        <f t="shared" ref="C107:R114" si="29">B107</f>
        <v>1.62</v>
      </c>
      <c r="D107" s="129">
        <f t="shared" si="29"/>
        <v>1.62</v>
      </c>
      <c r="E107" s="129">
        <f t="shared" si="29"/>
        <v>1.62</v>
      </c>
      <c r="F107" s="129">
        <f t="shared" si="29"/>
        <v>1.62</v>
      </c>
      <c r="G107" s="129">
        <f t="shared" si="29"/>
        <v>1.62</v>
      </c>
      <c r="H107" s="129">
        <f t="shared" si="29"/>
        <v>1.62</v>
      </c>
      <c r="I107" s="129">
        <f t="shared" si="29"/>
        <v>1.62</v>
      </c>
      <c r="J107" s="129">
        <f t="shared" si="29"/>
        <v>1.62</v>
      </c>
      <c r="K107" s="129">
        <f t="shared" si="29"/>
        <v>1.62</v>
      </c>
      <c r="L107" s="129">
        <f t="shared" si="29"/>
        <v>1.62</v>
      </c>
      <c r="M107" s="129">
        <f t="shared" si="29"/>
        <v>1.62</v>
      </c>
      <c r="N107" s="129">
        <f t="shared" si="29"/>
        <v>1.62</v>
      </c>
      <c r="O107" s="129">
        <f t="shared" si="29"/>
        <v>1.62</v>
      </c>
      <c r="P107" s="129">
        <f t="shared" si="29"/>
        <v>1.62</v>
      </c>
      <c r="Q107" s="129">
        <f t="shared" si="29"/>
        <v>1.62</v>
      </c>
      <c r="R107" s="129">
        <f t="shared" si="29"/>
        <v>1.62</v>
      </c>
      <c r="S107" s="129">
        <f t="shared" ref="S107:AF122" si="30">R107</f>
        <v>1.62</v>
      </c>
      <c r="T107" s="129">
        <f t="shared" si="30"/>
        <v>1.62</v>
      </c>
      <c r="U107" s="129">
        <f t="shared" si="30"/>
        <v>1.62</v>
      </c>
      <c r="V107" s="129">
        <f t="shared" si="30"/>
        <v>1.62</v>
      </c>
      <c r="W107" s="129">
        <f t="shared" si="30"/>
        <v>1.62</v>
      </c>
      <c r="X107" s="129">
        <f t="shared" si="30"/>
        <v>1.62</v>
      </c>
      <c r="Y107" s="129">
        <f t="shared" si="30"/>
        <v>1.62</v>
      </c>
      <c r="Z107" s="129">
        <f t="shared" si="30"/>
        <v>1.62</v>
      </c>
      <c r="AA107" s="129">
        <f t="shared" si="30"/>
        <v>1.62</v>
      </c>
      <c r="AB107" s="129">
        <f t="shared" si="30"/>
        <v>1.62</v>
      </c>
      <c r="AC107" s="129">
        <f t="shared" si="30"/>
        <v>1.62</v>
      </c>
      <c r="AD107" s="129">
        <f t="shared" si="30"/>
        <v>1.62</v>
      </c>
      <c r="AE107" s="129">
        <f t="shared" si="30"/>
        <v>1.62</v>
      </c>
      <c r="AF107" s="129">
        <f t="shared" si="30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112</v>
      </c>
      <c r="B108" s="128">
        <v>8.36</v>
      </c>
      <c r="C108" s="129">
        <f t="shared" si="29"/>
        <v>8.36</v>
      </c>
      <c r="D108" s="129">
        <f t="shared" si="29"/>
        <v>8.36</v>
      </c>
      <c r="E108" s="129">
        <f t="shared" si="29"/>
        <v>8.36</v>
      </c>
      <c r="F108" s="129">
        <f t="shared" si="29"/>
        <v>8.36</v>
      </c>
      <c r="G108" s="129">
        <f t="shared" si="29"/>
        <v>8.36</v>
      </c>
      <c r="H108" s="129">
        <f t="shared" si="29"/>
        <v>8.36</v>
      </c>
      <c r="I108" s="129">
        <f t="shared" si="29"/>
        <v>8.36</v>
      </c>
      <c r="J108" s="129">
        <f t="shared" si="29"/>
        <v>8.36</v>
      </c>
      <c r="K108" s="129">
        <f t="shared" si="29"/>
        <v>8.36</v>
      </c>
      <c r="L108" s="129">
        <f t="shared" si="29"/>
        <v>8.36</v>
      </c>
      <c r="M108" s="129">
        <f t="shared" si="29"/>
        <v>8.36</v>
      </c>
      <c r="N108" s="129">
        <f t="shared" si="29"/>
        <v>8.36</v>
      </c>
      <c r="O108" s="129">
        <f t="shared" si="29"/>
        <v>8.36</v>
      </c>
      <c r="P108" s="129">
        <f t="shared" si="29"/>
        <v>8.36</v>
      </c>
      <c r="Q108" s="129">
        <f t="shared" si="29"/>
        <v>8.36</v>
      </c>
      <c r="R108" s="129">
        <f t="shared" si="29"/>
        <v>8.36</v>
      </c>
      <c r="S108" s="129">
        <f t="shared" si="30"/>
        <v>8.36</v>
      </c>
      <c r="T108" s="129">
        <f t="shared" si="30"/>
        <v>8.36</v>
      </c>
      <c r="U108" s="129">
        <f t="shared" si="30"/>
        <v>8.36</v>
      </c>
      <c r="V108" s="129">
        <f t="shared" si="30"/>
        <v>8.36</v>
      </c>
      <c r="W108" s="129">
        <f t="shared" si="30"/>
        <v>8.36</v>
      </c>
      <c r="X108" s="129">
        <f t="shared" si="30"/>
        <v>8.36</v>
      </c>
      <c r="Y108" s="129">
        <f t="shared" si="30"/>
        <v>8.36</v>
      </c>
      <c r="Z108" s="129">
        <f t="shared" si="30"/>
        <v>8.36</v>
      </c>
      <c r="AA108" s="129">
        <f t="shared" si="30"/>
        <v>8.36</v>
      </c>
      <c r="AB108" s="129">
        <f t="shared" si="30"/>
        <v>8.36</v>
      </c>
      <c r="AC108" s="129">
        <f t="shared" si="30"/>
        <v>8.36</v>
      </c>
      <c r="AD108" s="129">
        <f t="shared" si="30"/>
        <v>8.36</v>
      </c>
      <c r="AE108" s="129">
        <f t="shared" si="30"/>
        <v>8.36</v>
      </c>
      <c r="AF108" s="129">
        <f t="shared" si="30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113</v>
      </c>
      <c r="B109" s="128">
        <v>8</v>
      </c>
      <c r="C109" s="129">
        <f t="shared" si="29"/>
        <v>8</v>
      </c>
      <c r="D109" s="129">
        <f t="shared" si="29"/>
        <v>8</v>
      </c>
      <c r="E109" s="129">
        <f t="shared" si="29"/>
        <v>8</v>
      </c>
      <c r="F109" s="129">
        <f t="shared" si="29"/>
        <v>8</v>
      </c>
      <c r="G109" s="129">
        <f t="shared" si="29"/>
        <v>8</v>
      </c>
      <c r="H109" s="129">
        <f t="shared" si="29"/>
        <v>8</v>
      </c>
      <c r="I109" s="129">
        <v>5.4</v>
      </c>
      <c r="J109" s="129">
        <f t="shared" si="29"/>
        <v>5.4</v>
      </c>
      <c r="K109" s="129">
        <f t="shared" si="29"/>
        <v>5.4</v>
      </c>
      <c r="L109" s="129">
        <f t="shared" si="29"/>
        <v>5.4</v>
      </c>
      <c r="M109" s="129">
        <f t="shared" si="29"/>
        <v>5.4</v>
      </c>
      <c r="N109" s="129">
        <f t="shared" si="29"/>
        <v>5.4</v>
      </c>
      <c r="O109" s="129">
        <f t="shared" si="29"/>
        <v>5.4</v>
      </c>
      <c r="P109" s="129">
        <f t="shared" si="29"/>
        <v>5.4</v>
      </c>
      <c r="Q109" s="129">
        <f t="shared" si="29"/>
        <v>5.4</v>
      </c>
      <c r="R109" s="129">
        <f t="shared" si="29"/>
        <v>5.4</v>
      </c>
      <c r="S109" s="129">
        <f t="shared" si="30"/>
        <v>5.4</v>
      </c>
      <c r="T109" s="129">
        <f t="shared" si="30"/>
        <v>5.4</v>
      </c>
      <c r="U109" s="129">
        <f t="shared" si="30"/>
        <v>5.4</v>
      </c>
      <c r="V109" s="129">
        <f t="shared" si="30"/>
        <v>5.4</v>
      </c>
      <c r="W109" s="129">
        <f t="shared" si="30"/>
        <v>5.4</v>
      </c>
      <c r="X109" s="129">
        <f t="shared" si="30"/>
        <v>5.4</v>
      </c>
      <c r="Y109" s="129">
        <f t="shared" si="30"/>
        <v>5.4</v>
      </c>
      <c r="Z109" s="129">
        <f t="shared" si="30"/>
        <v>5.4</v>
      </c>
      <c r="AA109" s="129">
        <f t="shared" si="30"/>
        <v>5.4</v>
      </c>
      <c r="AB109" s="129">
        <f t="shared" si="30"/>
        <v>5.4</v>
      </c>
      <c r="AC109" s="129">
        <f t="shared" si="30"/>
        <v>5.4</v>
      </c>
      <c r="AD109" s="129">
        <f t="shared" si="30"/>
        <v>5.4</v>
      </c>
      <c r="AE109" s="129">
        <f t="shared" si="30"/>
        <v>5.4</v>
      </c>
      <c r="AF109" s="129">
        <f t="shared" si="30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114</v>
      </c>
      <c r="B110" s="128">
        <v>6.57</v>
      </c>
      <c r="C110" s="129">
        <f t="shared" si="29"/>
        <v>6.57</v>
      </c>
      <c r="D110" s="129">
        <f t="shared" si="29"/>
        <v>6.57</v>
      </c>
      <c r="E110" s="129">
        <f t="shared" si="29"/>
        <v>6.57</v>
      </c>
      <c r="F110" s="129">
        <f t="shared" si="29"/>
        <v>6.57</v>
      </c>
      <c r="G110" s="129">
        <f t="shared" si="29"/>
        <v>6.57</v>
      </c>
      <c r="H110" s="129">
        <f t="shared" si="29"/>
        <v>6.57</v>
      </c>
      <c r="I110" s="129">
        <f t="shared" si="29"/>
        <v>6.57</v>
      </c>
      <c r="J110" s="129">
        <f t="shared" si="29"/>
        <v>6.57</v>
      </c>
      <c r="K110" s="129">
        <f t="shared" si="29"/>
        <v>6.57</v>
      </c>
      <c r="L110" s="129">
        <f t="shared" si="29"/>
        <v>6.57</v>
      </c>
      <c r="M110" s="129">
        <f t="shared" si="29"/>
        <v>6.57</v>
      </c>
      <c r="N110" s="129">
        <f t="shared" si="29"/>
        <v>6.57</v>
      </c>
      <c r="O110" s="129">
        <f t="shared" si="29"/>
        <v>6.57</v>
      </c>
      <c r="P110" s="129">
        <f t="shared" si="29"/>
        <v>6.57</v>
      </c>
      <c r="Q110" s="129">
        <f t="shared" si="29"/>
        <v>6.57</v>
      </c>
      <c r="R110" s="129">
        <f t="shared" si="29"/>
        <v>6.57</v>
      </c>
      <c r="S110" s="129">
        <f t="shared" si="30"/>
        <v>6.57</v>
      </c>
      <c r="T110" s="129">
        <f t="shared" si="30"/>
        <v>6.57</v>
      </c>
      <c r="U110" s="129">
        <f t="shared" si="30"/>
        <v>6.57</v>
      </c>
      <c r="V110" s="129">
        <f t="shared" si="30"/>
        <v>6.57</v>
      </c>
      <c r="W110" s="129">
        <f t="shared" si="30"/>
        <v>6.57</v>
      </c>
      <c r="X110" s="129">
        <f t="shared" si="30"/>
        <v>6.57</v>
      </c>
      <c r="Y110" s="129">
        <f t="shared" si="30"/>
        <v>6.57</v>
      </c>
      <c r="Z110" s="129">
        <f t="shared" si="30"/>
        <v>6.57</v>
      </c>
      <c r="AA110" s="129">
        <f t="shared" si="30"/>
        <v>6.57</v>
      </c>
      <c r="AB110" s="129">
        <f t="shared" si="30"/>
        <v>6.57</v>
      </c>
      <c r="AC110" s="129">
        <f t="shared" si="30"/>
        <v>6.57</v>
      </c>
      <c r="AD110" s="129">
        <f t="shared" si="30"/>
        <v>6.57</v>
      </c>
      <c r="AE110" s="129">
        <f t="shared" si="30"/>
        <v>6.57</v>
      </c>
      <c r="AF110" s="129">
        <f t="shared" si="30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115</v>
      </c>
      <c r="B111" s="128">
        <v>3.43</v>
      </c>
      <c r="C111" s="129">
        <f t="shared" si="29"/>
        <v>3.43</v>
      </c>
      <c r="D111" s="129">
        <f t="shared" si="29"/>
        <v>3.43</v>
      </c>
      <c r="E111" s="129">
        <f t="shared" si="29"/>
        <v>3.43</v>
      </c>
      <c r="F111" s="129">
        <f t="shared" si="29"/>
        <v>3.43</v>
      </c>
      <c r="G111" s="129">
        <f t="shared" si="29"/>
        <v>3.43</v>
      </c>
      <c r="H111" s="129">
        <f t="shared" si="29"/>
        <v>3.43</v>
      </c>
      <c r="I111" s="129">
        <f t="shared" si="29"/>
        <v>3.43</v>
      </c>
      <c r="J111" s="129">
        <f t="shared" si="29"/>
        <v>3.43</v>
      </c>
      <c r="K111" s="129">
        <f t="shared" si="29"/>
        <v>3.43</v>
      </c>
      <c r="L111" s="129">
        <f t="shared" si="29"/>
        <v>3.43</v>
      </c>
      <c r="M111" s="129">
        <f t="shared" si="29"/>
        <v>3.43</v>
      </c>
      <c r="N111" s="129">
        <f t="shared" si="29"/>
        <v>3.43</v>
      </c>
      <c r="O111" s="129">
        <f t="shared" si="29"/>
        <v>3.43</v>
      </c>
      <c r="P111" s="129">
        <f t="shared" si="29"/>
        <v>3.43</v>
      </c>
      <c r="Q111" s="129">
        <f t="shared" si="29"/>
        <v>3.43</v>
      </c>
      <c r="R111" s="129">
        <f t="shared" si="29"/>
        <v>3.43</v>
      </c>
      <c r="S111" s="129">
        <f t="shared" si="30"/>
        <v>3.43</v>
      </c>
      <c r="T111" s="129">
        <f t="shared" si="30"/>
        <v>3.43</v>
      </c>
      <c r="U111" s="129">
        <f t="shared" si="30"/>
        <v>3.43</v>
      </c>
      <c r="V111" s="129">
        <f t="shared" si="30"/>
        <v>3.43</v>
      </c>
      <c r="W111" s="129">
        <f t="shared" si="30"/>
        <v>3.43</v>
      </c>
      <c r="X111" s="129">
        <f t="shared" si="30"/>
        <v>3.43</v>
      </c>
      <c r="Y111" s="129">
        <f t="shared" si="30"/>
        <v>3.43</v>
      </c>
      <c r="Z111" s="129">
        <f t="shared" si="30"/>
        <v>3.43</v>
      </c>
      <c r="AA111" s="129">
        <f t="shared" si="30"/>
        <v>3.43</v>
      </c>
      <c r="AB111" s="129">
        <f t="shared" si="30"/>
        <v>3.43</v>
      </c>
      <c r="AC111" s="129">
        <f t="shared" si="30"/>
        <v>3.43</v>
      </c>
      <c r="AD111" s="129">
        <f t="shared" si="30"/>
        <v>3.43</v>
      </c>
      <c r="AE111" s="129">
        <f t="shared" si="30"/>
        <v>3.43</v>
      </c>
      <c r="AF111" s="129">
        <f t="shared" si="30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116</v>
      </c>
      <c r="B112" s="128">
        <v>2.96</v>
      </c>
      <c r="C112" s="129">
        <f t="shared" si="29"/>
        <v>2.96</v>
      </c>
      <c r="D112" s="129">
        <f t="shared" si="29"/>
        <v>2.96</v>
      </c>
      <c r="E112" s="129">
        <f t="shared" si="29"/>
        <v>2.96</v>
      </c>
      <c r="F112" s="129">
        <f t="shared" si="29"/>
        <v>2.96</v>
      </c>
      <c r="G112" s="129">
        <f t="shared" si="29"/>
        <v>2.96</v>
      </c>
      <c r="H112" s="129">
        <f t="shared" si="29"/>
        <v>2.96</v>
      </c>
      <c r="I112" s="129">
        <f t="shared" si="29"/>
        <v>2.96</v>
      </c>
      <c r="J112" s="129">
        <f t="shared" si="29"/>
        <v>2.96</v>
      </c>
      <c r="K112" s="129">
        <f t="shared" si="29"/>
        <v>2.96</v>
      </c>
      <c r="L112" s="129">
        <f t="shared" si="29"/>
        <v>2.96</v>
      </c>
      <c r="M112" s="129">
        <f t="shared" si="29"/>
        <v>2.96</v>
      </c>
      <c r="N112" s="129">
        <f t="shared" si="29"/>
        <v>2.96</v>
      </c>
      <c r="O112" s="129">
        <f t="shared" si="29"/>
        <v>2.96</v>
      </c>
      <c r="P112" s="129">
        <f t="shared" si="29"/>
        <v>2.96</v>
      </c>
      <c r="Q112" s="129">
        <f t="shared" si="29"/>
        <v>2.96</v>
      </c>
      <c r="R112" s="129">
        <f t="shared" si="29"/>
        <v>2.96</v>
      </c>
      <c r="S112" s="129">
        <f t="shared" si="30"/>
        <v>2.96</v>
      </c>
      <c r="T112" s="129">
        <f t="shared" si="30"/>
        <v>2.96</v>
      </c>
      <c r="U112" s="129">
        <f t="shared" si="30"/>
        <v>2.96</v>
      </c>
      <c r="V112" s="129">
        <f t="shared" si="30"/>
        <v>2.96</v>
      </c>
      <c r="W112" s="129">
        <f t="shared" si="30"/>
        <v>2.96</v>
      </c>
      <c r="X112" s="129">
        <f t="shared" si="30"/>
        <v>2.96</v>
      </c>
      <c r="Y112" s="129">
        <f t="shared" si="30"/>
        <v>2.96</v>
      </c>
      <c r="Z112" s="129">
        <f t="shared" si="30"/>
        <v>2.96</v>
      </c>
      <c r="AA112" s="129">
        <f t="shared" si="30"/>
        <v>2.96</v>
      </c>
      <c r="AB112" s="129">
        <f t="shared" si="30"/>
        <v>2.96</v>
      </c>
      <c r="AC112" s="129">
        <f t="shared" si="30"/>
        <v>2.96</v>
      </c>
      <c r="AD112" s="129">
        <f t="shared" si="30"/>
        <v>2.96</v>
      </c>
      <c r="AE112" s="129">
        <f t="shared" si="30"/>
        <v>2.96</v>
      </c>
      <c r="AF112" s="129">
        <f t="shared" si="30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117</v>
      </c>
      <c r="B113" s="128">
        <v>8</v>
      </c>
      <c r="C113" s="129">
        <f t="shared" si="29"/>
        <v>8</v>
      </c>
      <c r="D113" s="129">
        <f t="shared" si="29"/>
        <v>8</v>
      </c>
      <c r="E113" s="129">
        <f t="shared" si="29"/>
        <v>8</v>
      </c>
      <c r="F113" s="129">
        <f t="shared" si="29"/>
        <v>8</v>
      </c>
      <c r="G113" s="129">
        <f t="shared" si="29"/>
        <v>8</v>
      </c>
      <c r="H113" s="129">
        <f t="shared" si="29"/>
        <v>8</v>
      </c>
      <c r="I113" s="129">
        <f t="shared" si="29"/>
        <v>8</v>
      </c>
      <c r="J113" s="129">
        <f t="shared" si="29"/>
        <v>8</v>
      </c>
      <c r="K113" s="129">
        <f t="shared" si="29"/>
        <v>8</v>
      </c>
      <c r="L113" s="129">
        <f t="shared" si="29"/>
        <v>8</v>
      </c>
      <c r="M113" s="129">
        <f t="shared" si="29"/>
        <v>8</v>
      </c>
      <c r="N113" s="129">
        <f t="shared" si="29"/>
        <v>8</v>
      </c>
      <c r="O113" s="129">
        <f t="shared" si="29"/>
        <v>8</v>
      </c>
      <c r="P113" s="129">
        <f t="shared" si="29"/>
        <v>8</v>
      </c>
      <c r="Q113" s="129">
        <f t="shared" si="29"/>
        <v>8</v>
      </c>
      <c r="R113" s="129">
        <f t="shared" si="29"/>
        <v>8</v>
      </c>
      <c r="S113" s="129">
        <f t="shared" si="30"/>
        <v>8</v>
      </c>
      <c r="T113" s="129">
        <f t="shared" si="30"/>
        <v>8</v>
      </c>
      <c r="U113" s="129">
        <f t="shared" si="30"/>
        <v>8</v>
      </c>
      <c r="V113" s="129">
        <f t="shared" si="30"/>
        <v>8</v>
      </c>
      <c r="W113" s="129">
        <f t="shared" si="30"/>
        <v>8</v>
      </c>
      <c r="X113" s="129">
        <f t="shared" si="30"/>
        <v>8</v>
      </c>
      <c r="Y113" s="129">
        <f t="shared" si="30"/>
        <v>8</v>
      </c>
      <c r="Z113" s="129">
        <f t="shared" si="30"/>
        <v>8</v>
      </c>
      <c r="AA113" s="129">
        <f t="shared" si="30"/>
        <v>8</v>
      </c>
      <c r="AB113" s="129">
        <f t="shared" si="30"/>
        <v>8</v>
      </c>
      <c r="AC113" s="129">
        <f t="shared" si="30"/>
        <v>8</v>
      </c>
      <c r="AD113" s="129">
        <f t="shared" si="30"/>
        <v>8</v>
      </c>
      <c r="AE113" s="129">
        <f t="shared" si="30"/>
        <v>8</v>
      </c>
      <c r="AF113" s="129">
        <f t="shared" si="30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118</v>
      </c>
      <c r="B114" s="128">
        <v>7</v>
      </c>
      <c r="C114" s="129">
        <f>B114</f>
        <v>7</v>
      </c>
      <c r="D114" s="129">
        <f t="shared" si="29"/>
        <v>7</v>
      </c>
      <c r="E114" s="129">
        <f t="shared" si="29"/>
        <v>7</v>
      </c>
      <c r="F114" s="129">
        <f t="shared" si="29"/>
        <v>7</v>
      </c>
      <c r="G114" s="129">
        <f t="shared" si="29"/>
        <v>7</v>
      </c>
      <c r="H114" s="129">
        <f t="shared" si="29"/>
        <v>7</v>
      </c>
      <c r="I114" s="129">
        <f t="shared" si="29"/>
        <v>7</v>
      </c>
      <c r="J114" s="129">
        <f t="shared" si="29"/>
        <v>7</v>
      </c>
      <c r="K114" s="129">
        <f t="shared" si="29"/>
        <v>7</v>
      </c>
      <c r="L114" s="129">
        <f t="shared" si="29"/>
        <v>7</v>
      </c>
      <c r="M114" s="129">
        <f t="shared" si="29"/>
        <v>7</v>
      </c>
      <c r="N114" s="129">
        <f t="shared" si="29"/>
        <v>7</v>
      </c>
      <c r="O114" s="129">
        <f t="shared" si="29"/>
        <v>7</v>
      </c>
      <c r="P114" s="129">
        <f t="shared" si="29"/>
        <v>7</v>
      </c>
      <c r="Q114" s="129">
        <f t="shared" si="29"/>
        <v>7</v>
      </c>
      <c r="R114" s="129">
        <f t="shared" si="29"/>
        <v>7</v>
      </c>
      <c r="S114" s="129">
        <f t="shared" si="30"/>
        <v>7</v>
      </c>
      <c r="T114" s="129">
        <f t="shared" si="30"/>
        <v>7</v>
      </c>
      <c r="U114" s="129">
        <f t="shared" si="30"/>
        <v>7</v>
      </c>
      <c r="V114" s="129">
        <f t="shared" si="30"/>
        <v>7</v>
      </c>
      <c r="W114" s="129">
        <f t="shared" si="30"/>
        <v>7</v>
      </c>
      <c r="X114" s="129">
        <f t="shared" si="30"/>
        <v>7</v>
      </c>
      <c r="Y114" s="129">
        <f t="shared" si="30"/>
        <v>7</v>
      </c>
      <c r="Z114" s="129">
        <f t="shared" si="30"/>
        <v>7</v>
      </c>
      <c r="AA114" s="129">
        <f t="shared" si="30"/>
        <v>7</v>
      </c>
      <c r="AB114" s="129">
        <f t="shared" si="30"/>
        <v>7</v>
      </c>
      <c r="AC114" s="129">
        <f t="shared" si="30"/>
        <v>7</v>
      </c>
      <c r="AD114" s="129">
        <f t="shared" si="30"/>
        <v>7</v>
      </c>
      <c r="AE114" s="129">
        <f t="shared" si="30"/>
        <v>7</v>
      </c>
      <c r="AF114" s="129">
        <f t="shared" si="30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119</v>
      </c>
      <c r="B115" s="128">
        <v>3.47</v>
      </c>
      <c r="C115" s="129">
        <f t="shared" ref="C115:R124" si="31">B115</f>
        <v>3.47</v>
      </c>
      <c r="D115" s="129">
        <f t="shared" si="31"/>
        <v>3.47</v>
      </c>
      <c r="E115" s="129">
        <f t="shared" si="31"/>
        <v>3.47</v>
      </c>
      <c r="F115" s="129">
        <f t="shared" si="31"/>
        <v>3.47</v>
      </c>
      <c r="G115" s="129">
        <f t="shared" si="31"/>
        <v>3.47</v>
      </c>
      <c r="H115" s="129">
        <f t="shared" si="31"/>
        <v>3.47</v>
      </c>
      <c r="I115" s="129">
        <f t="shared" si="31"/>
        <v>3.47</v>
      </c>
      <c r="J115" s="129">
        <f t="shared" si="31"/>
        <v>3.47</v>
      </c>
      <c r="K115" s="129">
        <f t="shared" si="31"/>
        <v>3.47</v>
      </c>
      <c r="L115" s="129">
        <f t="shared" si="31"/>
        <v>3.47</v>
      </c>
      <c r="M115" s="129">
        <f t="shared" si="31"/>
        <v>3.47</v>
      </c>
      <c r="N115" s="129">
        <f t="shared" si="31"/>
        <v>3.47</v>
      </c>
      <c r="O115" s="129">
        <f t="shared" si="31"/>
        <v>3.47</v>
      </c>
      <c r="P115" s="129">
        <f t="shared" si="31"/>
        <v>3.47</v>
      </c>
      <c r="Q115" s="129">
        <f t="shared" si="31"/>
        <v>3.47</v>
      </c>
      <c r="R115" s="129">
        <f t="shared" si="31"/>
        <v>3.47</v>
      </c>
      <c r="S115" s="129">
        <f t="shared" si="30"/>
        <v>3.47</v>
      </c>
      <c r="T115" s="129">
        <f t="shared" si="30"/>
        <v>3.47</v>
      </c>
      <c r="U115" s="129">
        <f t="shared" si="30"/>
        <v>3.47</v>
      </c>
      <c r="V115" s="129">
        <f t="shared" si="30"/>
        <v>3.47</v>
      </c>
      <c r="W115" s="129">
        <f t="shared" si="30"/>
        <v>3.47</v>
      </c>
      <c r="X115" s="129">
        <f t="shared" si="30"/>
        <v>3.47</v>
      </c>
      <c r="Y115" s="129">
        <f t="shared" si="30"/>
        <v>3.47</v>
      </c>
      <c r="Z115" s="129">
        <f t="shared" si="30"/>
        <v>3.47</v>
      </c>
      <c r="AA115" s="129">
        <f t="shared" si="30"/>
        <v>3.47</v>
      </c>
      <c r="AB115" s="129">
        <f t="shared" si="30"/>
        <v>3.47</v>
      </c>
      <c r="AC115" s="129">
        <f t="shared" si="30"/>
        <v>3.47</v>
      </c>
      <c r="AD115" s="129">
        <f t="shared" si="30"/>
        <v>3.47</v>
      </c>
      <c r="AE115" s="129">
        <f t="shared" si="30"/>
        <v>3.47</v>
      </c>
      <c r="AF115" s="129">
        <f t="shared" si="30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120</v>
      </c>
      <c r="B116" s="128">
        <v>2.1</v>
      </c>
      <c r="C116" s="129">
        <f t="shared" si="31"/>
        <v>2.1</v>
      </c>
      <c r="D116" s="129">
        <f t="shared" si="31"/>
        <v>2.1</v>
      </c>
      <c r="E116" s="129">
        <f t="shared" si="31"/>
        <v>2.1</v>
      </c>
      <c r="F116" s="129">
        <f t="shared" si="31"/>
        <v>2.1</v>
      </c>
      <c r="G116" s="129">
        <f t="shared" si="31"/>
        <v>2.1</v>
      </c>
      <c r="H116" s="129">
        <f t="shared" si="31"/>
        <v>2.1</v>
      </c>
      <c r="I116" s="129">
        <f t="shared" si="31"/>
        <v>2.1</v>
      </c>
      <c r="J116" s="129">
        <f t="shared" si="31"/>
        <v>2.1</v>
      </c>
      <c r="K116" s="129">
        <f t="shared" si="31"/>
        <v>2.1</v>
      </c>
      <c r="L116" s="129">
        <f t="shared" si="31"/>
        <v>2.1</v>
      </c>
      <c r="M116" s="129">
        <f t="shared" si="31"/>
        <v>2.1</v>
      </c>
      <c r="N116" s="129">
        <f t="shared" si="31"/>
        <v>2.1</v>
      </c>
      <c r="O116" s="129">
        <f t="shared" si="31"/>
        <v>2.1</v>
      </c>
      <c r="P116" s="129">
        <f t="shared" si="31"/>
        <v>2.1</v>
      </c>
      <c r="Q116" s="129">
        <f t="shared" si="31"/>
        <v>2.1</v>
      </c>
      <c r="R116" s="129">
        <f t="shared" si="31"/>
        <v>2.1</v>
      </c>
      <c r="S116" s="129">
        <f t="shared" si="30"/>
        <v>2.1</v>
      </c>
      <c r="T116" s="129">
        <f t="shared" si="30"/>
        <v>2.1</v>
      </c>
      <c r="U116" s="129">
        <f t="shared" si="30"/>
        <v>2.1</v>
      </c>
      <c r="V116" s="129">
        <f t="shared" si="30"/>
        <v>2.1</v>
      </c>
      <c r="W116" s="129">
        <f t="shared" si="30"/>
        <v>2.1</v>
      </c>
      <c r="X116" s="129">
        <f t="shared" si="30"/>
        <v>2.1</v>
      </c>
      <c r="Y116" s="129">
        <f t="shared" si="30"/>
        <v>2.1</v>
      </c>
      <c r="Z116" s="129">
        <f t="shared" si="30"/>
        <v>2.1</v>
      </c>
      <c r="AA116" s="129">
        <f t="shared" si="30"/>
        <v>2.1</v>
      </c>
      <c r="AB116" s="129">
        <f t="shared" si="30"/>
        <v>2.1</v>
      </c>
      <c r="AC116" s="129">
        <f t="shared" si="30"/>
        <v>2.1</v>
      </c>
      <c r="AD116" s="129">
        <f t="shared" si="30"/>
        <v>2.1</v>
      </c>
      <c r="AE116" s="129">
        <f t="shared" si="30"/>
        <v>2.1</v>
      </c>
      <c r="AF116" s="129">
        <f t="shared" si="30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121</v>
      </c>
      <c r="B117" s="128">
        <v>9.3000000000000007</v>
      </c>
      <c r="C117" s="129">
        <f t="shared" si="31"/>
        <v>9.3000000000000007</v>
      </c>
      <c r="D117" s="129">
        <f t="shared" si="31"/>
        <v>9.3000000000000007</v>
      </c>
      <c r="E117" s="129">
        <f t="shared" si="31"/>
        <v>9.3000000000000007</v>
      </c>
      <c r="F117" s="129">
        <f t="shared" si="31"/>
        <v>9.3000000000000007</v>
      </c>
      <c r="G117" s="129">
        <f t="shared" si="31"/>
        <v>9.3000000000000007</v>
      </c>
      <c r="H117" s="129">
        <f t="shared" si="31"/>
        <v>9.3000000000000007</v>
      </c>
      <c r="I117" s="129">
        <f t="shared" si="31"/>
        <v>9.3000000000000007</v>
      </c>
      <c r="J117" s="129">
        <f t="shared" si="31"/>
        <v>9.3000000000000007</v>
      </c>
      <c r="K117" s="129">
        <f t="shared" si="31"/>
        <v>9.3000000000000007</v>
      </c>
      <c r="L117" s="129">
        <f t="shared" si="31"/>
        <v>9.3000000000000007</v>
      </c>
      <c r="M117" s="129">
        <f t="shared" si="31"/>
        <v>9.3000000000000007</v>
      </c>
      <c r="N117" s="129">
        <f t="shared" si="31"/>
        <v>9.3000000000000007</v>
      </c>
      <c r="O117" s="129">
        <f t="shared" si="31"/>
        <v>9.3000000000000007</v>
      </c>
      <c r="P117" s="129">
        <f t="shared" si="31"/>
        <v>9.3000000000000007</v>
      </c>
      <c r="Q117" s="129">
        <f t="shared" si="31"/>
        <v>9.3000000000000007</v>
      </c>
      <c r="R117" s="129">
        <f t="shared" si="31"/>
        <v>9.3000000000000007</v>
      </c>
      <c r="S117" s="129">
        <f t="shared" si="30"/>
        <v>9.3000000000000007</v>
      </c>
      <c r="T117" s="129">
        <f t="shared" si="30"/>
        <v>9.3000000000000007</v>
      </c>
      <c r="U117" s="129">
        <f t="shared" si="30"/>
        <v>9.3000000000000007</v>
      </c>
      <c r="V117" s="129">
        <f t="shared" si="30"/>
        <v>9.3000000000000007</v>
      </c>
      <c r="W117" s="129">
        <f t="shared" si="30"/>
        <v>9.3000000000000007</v>
      </c>
      <c r="X117" s="129">
        <f t="shared" si="30"/>
        <v>9.3000000000000007</v>
      </c>
      <c r="Y117" s="129">
        <f t="shared" si="30"/>
        <v>9.3000000000000007</v>
      </c>
      <c r="Z117" s="129">
        <f t="shared" si="30"/>
        <v>9.3000000000000007</v>
      </c>
      <c r="AA117" s="129">
        <f t="shared" si="30"/>
        <v>9.3000000000000007</v>
      </c>
      <c r="AB117" s="129">
        <f t="shared" si="30"/>
        <v>9.3000000000000007</v>
      </c>
      <c r="AC117" s="129">
        <f t="shared" si="30"/>
        <v>9.3000000000000007</v>
      </c>
      <c r="AD117" s="129">
        <f t="shared" si="30"/>
        <v>9.3000000000000007</v>
      </c>
      <c r="AE117" s="129">
        <f t="shared" si="30"/>
        <v>9.3000000000000007</v>
      </c>
      <c r="AF117" s="129">
        <f t="shared" si="30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122</v>
      </c>
      <c r="B118" s="128">
        <v>0</v>
      </c>
      <c r="C118" s="129">
        <f t="shared" si="31"/>
        <v>0</v>
      </c>
      <c r="D118" s="129">
        <f t="shared" si="31"/>
        <v>0</v>
      </c>
      <c r="E118" s="129">
        <f t="shared" si="31"/>
        <v>0</v>
      </c>
      <c r="F118" s="129">
        <f t="shared" si="31"/>
        <v>0</v>
      </c>
      <c r="G118" s="129">
        <f t="shared" si="31"/>
        <v>0</v>
      </c>
      <c r="H118" s="129">
        <f t="shared" si="31"/>
        <v>0</v>
      </c>
      <c r="I118" s="129">
        <f t="shared" si="31"/>
        <v>0</v>
      </c>
      <c r="J118" s="129">
        <f t="shared" si="31"/>
        <v>0</v>
      </c>
      <c r="K118" s="129">
        <f t="shared" si="31"/>
        <v>0</v>
      </c>
      <c r="L118" s="129">
        <f t="shared" si="31"/>
        <v>0</v>
      </c>
      <c r="M118" s="129">
        <f t="shared" si="31"/>
        <v>0</v>
      </c>
      <c r="N118" s="129">
        <f t="shared" si="31"/>
        <v>0</v>
      </c>
      <c r="O118" s="129">
        <f t="shared" si="31"/>
        <v>0</v>
      </c>
      <c r="P118" s="129">
        <f t="shared" si="31"/>
        <v>0</v>
      </c>
      <c r="Q118" s="129">
        <f t="shared" si="31"/>
        <v>0</v>
      </c>
      <c r="R118" s="129">
        <f t="shared" si="31"/>
        <v>0</v>
      </c>
      <c r="S118" s="129">
        <f t="shared" si="30"/>
        <v>0</v>
      </c>
      <c r="T118" s="129">
        <f t="shared" si="30"/>
        <v>0</v>
      </c>
      <c r="U118" s="129">
        <f t="shared" si="30"/>
        <v>0</v>
      </c>
      <c r="V118" s="129">
        <f t="shared" si="30"/>
        <v>0</v>
      </c>
      <c r="W118" s="129">
        <f t="shared" si="30"/>
        <v>0</v>
      </c>
      <c r="X118" s="129">
        <f t="shared" si="30"/>
        <v>0</v>
      </c>
      <c r="Y118" s="129">
        <f t="shared" si="30"/>
        <v>0</v>
      </c>
      <c r="Z118" s="129">
        <f t="shared" si="30"/>
        <v>0</v>
      </c>
      <c r="AA118" s="129">
        <f t="shared" si="30"/>
        <v>0</v>
      </c>
      <c r="AB118" s="129">
        <f t="shared" si="30"/>
        <v>0</v>
      </c>
      <c r="AC118" s="129">
        <f t="shared" si="30"/>
        <v>0</v>
      </c>
      <c r="AD118" s="129">
        <f t="shared" si="30"/>
        <v>0</v>
      </c>
      <c r="AE118" s="129">
        <f t="shared" si="30"/>
        <v>0</v>
      </c>
      <c r="AF118" s="129">
        <f t="shared" si="30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123</v>
      </c>
      <c r="B119" s="128">
        <v>0</v>
      </c>
      <c r="C119" s="129">
        <f t="shared" si="31"/>
        <v>0</v>
      </c>
      <c r="D119" s="129">
        <f t="shared" si="31"/>
        <v>0</v>
      </c>
      <c r="E119" s="129">
        <f t="shared" si="31"/>
        <v>0</v>
      </c>
      <c r="F119" s="129">
        <f t="shared" si="31"/>
        <v>0</v>
      </c>
      <c r="G119" s="129">
        <f t="shared" si="31"/>
        <v>0</v>
      </c>
      <c r="H119" s="129">
        <f t="shared" si="31"/>
        <v>0</v>
      </c>
      <c r="I119" s="129">
        <f t="shared" si="31"/>
        <v>0</v>
      </c>
      <c r="J119" s="129">
        <f t="shared" si="31"/>
        <v>0</v>
      </c>
      <c r="K119" s="129">
        <f t="shared" si="31"/>
        <v>0</v>
      </c>
      <c r="L119" s="129">
        <f t="shared" si="31"/>
        <v>0</v>
      </c>
      <c r="M119" s="129">
        <f t="shared" si="31"/>
        <v>0</v>
      </c>
      <c r="N119" s="129">
        <f t="shared" si="31"/>
        <v>0</v>
      </c>
      <c r="O119" s="129">
        <f t="shared" si="31"/>
        <v>0</v>
      </c>
      <c r="P119" s="129">
        <f t="shared" si="31"/>
        <v>0</v>
      </c>
      <c r="Q119" s="129">
        <f t="shared" si="31"/>
        <v>0</v>
      </c>
      <c r="R119" s="129">
        <f t="shared" si="31"/>
        <v>0</v>
      </c>
      <c r="S119" s="129">
        <f t="shared" si="30"/>
        <v>0</v>
      </c>
      <c r="T119" s="129">
        <f t="shared" si="30"/>
        <v>0</v>
      </c>
      <c r="U119" s="129">
        <f t="shared" si="30"/>
        <v>0</v>
      </c>
      <c r="V119" s="129">
        <f t="shared" si="30"/>
        <v>0</v>
      </c>
      <c r="W119" s="129">
        <f t="shared" si="30"/>
        <v>0</v>
      </c>
      <c r="X119" s="129">
        <f t="shared" si="30"/>
        <v>0</v>
      </c>
      <c r="Y119" s="129">
        <f t="shared" si="30"/>
        <v>0</v>
      </c>
      <c r="Z119" s="129">
        <f t="shared" si="30"/>
        <v>0</v>
      </c>
      <c r="AA119" s="129">
        <f t="shared" si="30"/>
        <v>0</v>
      </c>
      <c r="AB119" s="129">
        <f t="shared" si="30"/>
        <v>0</v>
      </c>
      <c r="AC119" s="129">
        <f t="shared" si="30"/>
        <v>0</v>
      </c>
      <c r="AD119" s="129">
        <f t="shared" si="30"/>
        <v>0</v>
      </c>
      <c r="AE119" s="129">
        <f t="shared" si="30"/>
        <v>0</v>
      </c>
      <c r="AF119" s="129">
        <f t="shared" si="30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124</v>
      </c>
      <c r="B120" s="128">
        <v>5</v>
      </c>
      <c r="C120" s="129">
        <f t="shared" si="31"/>
        <v>5</v>
      </c>
      <c r="D120" s="129">
        <f t="shared" si="31"/>
        <v>5</v>
      </c>
      <c r="E120" s="129">
        <f t="shared" si="31"/>
        <v>5</v>
      </c>
      <c r="F120" s="129">
        <f t="shared" si="31"/>
        <v>5</v>
      </c>
      <c r="G120" s="129">
        <f t="shared" si="31"/>
        <v>5</v>
      </c>
      <c r="H120" s="129">
        <f t="shared" si="31"/>
        <v>5</v>
      </c>
      <c r="I120" s="129">
        <f t="shared" si="31"/>
        <v>5</v>
      </c>
      <c r="J120" s="129">
        <f t="shared" si="31"/>
        <v>5</v>
      </c>
      <c r="K120" s="129">
        <f t="shared" si="31"/>
        <v>5</v>
      </c>
      <c r="L120" s="129">
        <f t="shared" si="31"/>
        <v>5</v>
      </c>
      <c r="M120" s="129">
        <f t="shared" si="31"/>
        <v>5</v>
      </c>
      <c r="N120" s="129">
        <f t="shared" si="31"/>
        <v>5</v>
      </c>
      <c r="O120" s="129">
        <f t="shared" si="31"/>
        <v>5</v>
      </c>
      <c r="P120" s="129">
        <f t="shared" si="31"/>
        <v>5</v>
      </c>
      <c r="Q120" s="129">
        <f t="shared" si="31"/>
        <v>5</v>
      </c>
      <c r="R120" s="129">
        <f t="shared" si="31"/>
        <v>5</v>
      </c>
      <c r="S120" s="129">
        <f t="shared" si="30"/>
        <v>5</v>
      </c>
      <c r="T120" s="129">
        <f t="shared" si="30"/>
        <v>5</v>
      </c>
      <c r="U120" s="129">
        <f t="shared" si="30"/>
        <v>5</v>
      </c>
      <c r="V120" s="129">
        <f t="shared" si="30"/>
        <v>5</v>
      </c>
      <c r="W120" s="129">
        <f t="shared" si="30"/>
        <v>5</v>
      </c>
      <c r="X120" s="129">
        <f t="shared" si="30"/>
        <v>5</v>
      </c>
      <c r="Y120" s="129">
        <f t="shared" si="30"/>
        <v>5</v>
      </c>
      <c r="Z120" s="129">
        <f t="shared" si="30"/>
        <v>5</v>
      </c>
      <c r="AA120" s="129">
        <f t="shared" si="30"/>
        <v>5</v>
      </c>
      <c r="AB120" s="129">
        <f t="shared" si="30"/>
        <v>5</v>
      </c>
      <c r="AC120" s="129">
        <f t="shared" si="30"/>
        <v>5</v>
      </c>
      <c r="AD120" s="129">
        <f t="shared" si="30"/>
        <v>5</v>
      </c>
      <c r="AE120" s="129">
        <f t="shared" si="30"/>
        <v>5</v>
      </c>
      <c r="AF120" s="129">
        <f t="shared" si="30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125</v>
      </c>
      <c r="B121" s="128">
        <v>1</v>
      </c>
      <c r="C121" s="129">
        <f t="shared" si="31"/>
        <v>1</v>
      </c>
      <c r="D121" s="129">
        <f t="shared" si="31"/>
        <v>1</v>
      </c>
      <c r="E121" s="129">
        <f t="shared" si="31"/>
        <v>1</v>
      </c>
      <c r="F121" s="129">
        <f t="shared" si="31"/>
        <v>1</v>
      </c>
      <c r="G121" s="129">
        <f t="shared" si="31"/>
        <v>1</v>
      </c>
      <c r="H121" s="129">
        <f t="shared" si="31"/>
        <v>1</v>
      </c>
      <c r="I121" s="129">
        <f t="shared" si="31"/>
        <v>1</v>
      </c>
      <c r="J121" s="129">
        <f t="shared" si="31"/>
        <v>1</v>
      </c>
      <c r="K121" s="129">
        <f t="shared" si="31"/>
        <v>1</v>
      </c>
      <c r="L121" s="129">
        <f t="shared" si="31"/>
        <v>1</v>
      </c>
      <c r="M121" s="129">
        <f t="shared" si="31"/>
        <v>1</v>
      </c>
      <c r="N121" s="129">
        <f t="shared" si="31"/>
        <v>1</v>
      </c>
      <c r="O121" s="129">
        <f t="shared" si="31"/>
        <v>1</v>
      </c>
      <c r="P121" s="129">
        <f t="shared" si="31"/>
        <v>1</v>
      </c>
      <c r="Q121" s="129">
        <f t="shared" si="31"/>
        <v>1</v>
      </c>
      <c r="R121" s="129">
        <f t="shared" si="31"/>
        <v>1</v>
      </c>
      <c r="S121" s="129">
        <f t="shared" si="30"/>
        <v>1</v>
      </c>
      <c r="T121" s="129">
        <f t="shared" si="30"/>
        <v>1</v>
      </c>
      <c r="U121" s="129">
        <f t="shared" si="30"/>
        <v>1</v>
      </c>
      <c r="V121" s="129">
        <f t="shared" si="30"/>
        <v>1</v>
      </c>
      <c r="W121" s="129">
        <f t="shared" si="30"/>
        <v>1</v>
      </c>
      <c r="X121" s="129">
        <f t="shared" si="30"/>
        <v>1</v>
      </c>
      <c r="Y121" s="129">
        <f t="shared" si="30"/>
        <v>1</v>
      </c>
      <c r="Z121" s="129">
        <f t="shared" si="30"/>
        <v>1</v>
      </c>
      <c r="AA121" s="129">
        <f t="shared" si="30"/>
        <v>1</v>
      </c>
      <c r="AB121" s="129">
        <f t="shared" si="30"/>
        <v>1</v>
      </c>
      <c r="AC121" s="129">
        <f t="shared" si="30"/>
        <v>1</v>
      </c>
      <c r="AD121" s="129">
        <f t="shared" si="30"/>
        <v>1</v>
      </c>
      <c r="AE121" s="129">
        <f t="shared" si="30"/>
        <v>1</v>
      </c>
      <c r="AF121" s="129">
        <f t="shared" si="30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126</v>
      </c>
      <c r="B122" s="128">
        <v>1.58</v>
      </c>
      <c r="C122" s="129">
        <f t="shared" si="31"/>
        <v>1.58</v>
      </c>
      <c r="D122" s="129">
        <f t="shared" si="31"/>
        <v>1.58</v>
      </c>
      <c r="E122" s="129">
        <f t="shared" si="31"/>
        <v>1.58</v>
      </c>
      <c r="F122" s="129">
        <f t="shared" si="31"/>
        <v>1.58</v>
      </c>
      <c r="G122" s="129">
        <f t="shared" si="31"/>
        <v>1.58</v>
      </c>
      <c r="H122" s="129">
        <f t="shared" si="31"/>
        <v>1.58</v>
      </c>
      <c r="I122" s="129">
        <f t="shared" si="31"/>
        <v>1.58</v>
      </c>
      <c r="J122" s="129">
        <f t="shared" si="31"/>
        <v>1.58</v>
      </c>
      <c r="K122" s="129">
        <f t="shared" si="31"/>
        <v>1.58</v>
      </c>
      <c r="L122" s="129">
        <f t="shared" si="31"/>
        <v>1.58</v>
      </c>
      <c r="M122" s="129">
        <f t="shared" si="31"/>
        <v>1.58</v>
      </c>
      <c r="N122" s="129">
        <f t="shared" si="31"/>
        <v>1.58</v>
      </c>
      <c r="O122" s="129">
        <f t="shared" si="31"/>
        <v>1.58</v>
      </c>
      <c r="P122" s="129">
        <f t="shared" si="31"/>
        <v>1.58</v>
      </c>
      <c r="Q122" s="129">
        <f t="shared" si="31"/>
        <v>1.58</v>
      </c>
      <c r="R122" s="129">
        <f t="shared" si="31"/>
        <v>1.58</v>
      </c>
      <c r="S122" s="129">
        <f t="shared" si="30"/>
        <v>1.58</v>
      </c>
      <c r="T122" s="129">
        <f t="shared" si="30"/>
        <v>1.58</v>
      </c>
      <c r="U122" s="129">
        <f t="shared" si="30"/>
        <v>1.58</v>
      </c>
      <c r="V122" s="129">
        <f t="shared" si="30"/>
        <v>1.58</v>
      </c>
      <c r="W122" s="129">
        <f t="shared" si="30"/>
        <v>1.58</v>
      </c>
      <c r="X122" s="129">
        <f t="shared" si="30"/>
        <v>1.58</v>
      </c>
      <c r="Y122" s="129">
        <f t="shared" si="30"/>
        <v>1.58</v>
      </c>
      <c r="Z122" s="129">
        <f t="shared" si="30"/>
        <v>1.58</v>
      </c>
      <c r="AA122" s="129">
        <f t="shared" si="30"/>
        <v>1.58</v>
      </c>
      <c r="AB122" s="129">
        <f t="shared" si="30"/>
        <v>1.58</v>
      </c>
      <c r="AC122" s="129">
        <f t="shared" si="30"/>
        <v>1.58</v>
      </c>
      <c r="AD122" s="129">
        <f t="shared" si="30"/>
        <v>1.58</v>
      </c>
      <c r="AE122" s="129">
        <f t="shared" si="30"/>
        <v>1.58</v>
      </c>
      <c r="AF122" s="129">
        <f t="shared" si="30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127</v>
      </c>
      <c r="B123" s="128">
        <v>1.46</v>
      </c>
      <c r="C123" s="129">
        <f t="shared" si="31"/>
        <v>1.46</v>
      </c>
      <c r="D123" s="129">
        <f t="shared" si="31"/>
        <v>1.46</v>
      </c>
      <c r="E123" s="129">
        <f t="shared" si="31"/>
        <v>1.46</v>
      </c>
      <c r="F123" s="129">
        <f t="shared" si="31"/>
        <v>1.46</v>
      </c>
      <c r="G123" s="129">
        <f t="shared" si="31"/>
        <v>1.46</v>
      </c>
      <c r="H123" s="129">
        <f t="shared" si="31"/>
        <v>1.46</v>
      </c>
      <c r="I123" s="129">
        <f t="shared" si="31"/>
        <v>1.46</v>
      </c>
      <c r="J123" s="129">
        <f t="shared" si="31"/>
        <v>1.46</v>
      </c>
      <c r="K123" s="129">
        <f t="shared" si="31"/>
        <v>1.46</v>
      </c>
      <c r="L123" s="129">
        <f t="shared" si="31"/>
        <v>1.46</v>
      </c>
      <c r="M123" s="129">
        <f t="shared" si="31"/>
        <v>1.46</v>
      </c>
      <c r="N123" s="129">
        <f t="shared" si="31"/>
        <v>1.46</v>
      </c>
      <c r="O123" s="129">
        <f t="shared" si="31"/>
        <v>1.46</v>
      </c>
      <c r="P123" s="129">
        <f t="shared" si="31"/>
        <v>1.46</v>
      </c>
      <c r="Q123" s="129">
        <f t="shared" si="31"/>
        <v>1.46</v>
      </c>
      <c r="R123" s="129">
        <f t="shared" si="31"/>
        <v>1.46</v>
      </c>
      <c r="S123" s="129">
        <f t="shared" ref="S123:AF124" si="32">R123</f>
        <v>1.46</v>
      </c>
      <c r="T123" s="129">
        <f t="shared" si="32"/>
        <v>1.46</v>
      </c>
      <c r="U123" s="129">
        <f t="shared" si="32"/>
        <v>1.46</v>
      </c>
      <c r="V123" s="129">
        <f t="shared" si="32"/>
        <v>1.46</v>
      </c>
      <c r="W123" s="129">
        <f t="shared" si="32"/>
        <v>1.46</v>
      </c>
      <c r="X123" s="129">
        <f t="shared" si="32"/>
        <v>1.46</v>
      </c>
      <c r="Y123" s="129">
        <f t="shared" si="32"/>
        <v>1.46</v>
      </c>
      <c r="Z123" s="129">
        <f t="shared" si="32"/>
        <v>1.46</v>
      </c>
      <c r="AA123" s="129">
        <f t="shared" si="32"/>
        <v>1.46</v>
      </c>
      <c r="AB123" s="129">
        <f t="shared" si="32"/>
        <v>1.46</v>
      </c>
      <c r="AC123" s="129">
        <f t="shared" si="32"/>
        <v>1.46</v>
      </c>
      <c r="AD123" s="129">
        <f t="shared" si="32"/>
        <v>1.46</v>
      </c>
      <c r="AE123" s="129">
        <f t="shared" si="32"/>
        <v>1.46</v>
      </c>
      <c r="AF123" s="129">
        <f t="shared" si="32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128</v>
      </c>
      <c r="B124" s="128">
        <v>1.48</v>
      </c>
      <c r="C124" s="129">
        <f t="shared" si="31"/>
        <v>1.48</v>
      </c>
      <c r="D124" s="129">
        <f t="shared" si="31"/>
        <v>1.48</v>
      </c>
      <c r="E124" s="129">
        <f t="shared" si="31"/>
        <v>1.48</v>
      </c>
      <c r="F124" s="129">
        <f t="shared" si="31"/>
        <v>1.48</v>
      </c>
      <c r="G124" s="129">
        <f t="shared" si="31"/>
        <v>1.48</v>
      </c>
      <c r="H124" s="129">
        <f t="shared" si="31"/>
        <v>1.48</v>
      </c>
      <c r="I124" s="129">
        <f t="shared" si="31"/>
        <v>1.48</v>
      </c>
      <c r="J124" s="129">
        <f t="shared" si="31"/>
        <v>1.48</v>
      </c>
      <c r="K124" s="129">
        <f t="shared" si="31"/>
        <v>1.48</v>
      </c>
      <c r="L124" s="129">
        <f t="shared" si="31"/>
        <v>1.48</v>
      </c>
      <c r="M124" s="129">
        <f t="shared" si="31"/>
        <v>1.48</v>
      </c>
      <c r="N124" s="129">
        <f t="shared" si="31"/>
        <v>1.48</v>
      </c>
      <c r="O124" s="129">
        <f t="shared" si="31"/>
        <v>1.48</v>
      </c>
      <c r="P124" s="129">
        <f t="shared" si="31"/>
        <v>1.48</v>
      </c>
      <c r="Q124" s="129">
        <f t="shared" si="31"/>
        <v>1.48</v>
      </c>
      <c r="R124" s="129">
        <f t="shared" si="31"/>
        <v>1.48</v>
      </c>
      <c r="S124" s="129">
        <f t="shared" si="32"/>
        <v>1.48</v>
      </c>
      <c r="T124" s="129">
        <f t="shared" si="32"/>
        <v>1.48</v>
      </c>
      <c r="U124" s="129">
        <f t="shared" si="32"/>
        <v>1.48</v>
      </c>
      <c r="V124" s="129">
        <f t="shared" si="32"/>
        <v>1.48</v>
      </c>
      <c r="W124" s="129">
        <f t="shared" si="32"/>
        <v>1.48</v>
      </c>
      <c r="X124" s="129">
        <f t="shared" si="32"/>
        <v>1.48</v>
      </c>
      <c r="Y124" s="129">
        <f t="shared" si="32"/>
        <v>1.48</v>
      </c>
      <c r="Z124" s="129">
        <f t="shared" si="32"/>
        <v>1.48</v>
      </c>
      <c r="AA124" s="129">
        <f t="shared" si="32"/>
        <v>1.48</v>
      </c>
      <c r="AB124" s="129">
        <f t="shared" si="32"/>
        <v>1.48</v>
      </c>
      <c r="AC124" s="129">
        <f t="shared" si="32"/>
        <v>1.48</v>
      </c>
      <c r="AD124" s="129">
        <f t="shared" si="32"/>
        <v>1.48</v>
      </c>
      <c r="AE124" s="129">
        <f t="shared" si="32"/>
        <v>1.48</v>
      </c>
      <c r="AF124" s="129">
        <f t="shared" si="32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129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130</v>
      </c>
      <c r="B126" s="128">
        <v>2.2000000000000002</v>
      </c>
      <c r="C126" s="129">
        <f t="shared" ref="C126:R133" si="33">B126</f>
        <v>2.2000000000000002</v>
      </c>
      <c r="D126" s="129">
        <f t="shared" si="33"/>
        <v>2.2000000000000002</v>
      </c>
      <c r="E126" s="129">
        <f t="shared" si="33"/>
        <v>2.2000000000000002</v>
      </c>
      <c r="F126" s="129">
        <f t="shared" si="33"/>
        <v>2.2000000000000002</v>
      </c>
      <c r="G126" s="129">
        <f t="shared" si="33"/>
        <v>2.2000000000000002</v>
      </c>
      <c r="H126" s="129">
        <f t="shared" si="33"/>
        <v>2.2000000000000002</v>
      </c>
      <c r="I126" s="129">
        <f t="shared" si="33"/>
        <v>2.2000000000000002</v>
      </c>
      <c r="J126" s="129">
        <f t="shared" si="33"/>
        <v>2.2000000000000002</v>
      </c>
      <c r="K126" s="129">
        <f t="shared" si="33"/>
        <v>2.2000000000000002</v>
      </c>
      <c r="L126" s="129">
        <f t="shared" si="33"/>
        <v>2.2000000000000002</v>
      </c>
      <c r="M126" s="129">
        <f t="shared" si="33"/>
        <v>2.2000000000000002</v>
      </c>
      <c r="N126" s="129">
        <f t="shared" si="33"/>
        <v>2.2000000000000002</v>
      </c>
      <c r="O126" s="129">
        <f t="shared" si="33"/>
        <v>2.2000000000000002</v>
      </c>
      <c r="P126" s="129">
        <f t="shared" si="33"/>
        <v>2.2000000000000002</v>
      </c>
      <c r="Q126" s="129">
        <f t="shared" si="33"/>
        <v>2.2000000000000002</v>
      </c>
      <c r="R126" s="129">
        <f t="shared" si="33"/>
        <v>2.2000000000000002</v>
      </c>
      <c r="S126" s="129">
        <f t="shared" ref="S126:AF133" si="34">R126</f>
        <v>2.2000000000000002</v>
      </c>
      <c r="T126" s="129">
        <f t="shared" si="34"/>
        <v>2.2000000000000002</v>
      </c>
      <c r="U126" s="129">
        <f t="shared" si="34"/>
        <v>2.2000000000000002</v>
      </c>
      <c r="V126" s="129">
        <f t="shared" si="34"/>
        <v>2.2000000000000002</v>
      </c>
      <c r="W126" s="129">
        <f t="shared" si="34"/>
        <v>2.2000000000000002</v>
      </c>
      <c r="X126" s="129">
        <f t="shared" si="34"/>
        <v>2.2000000000000002</v>
      </c>
      <c r="Y126" s="129">
        <f t="shared" si="34"/>
        <v>2.2000000000000002</v>
      </c>
      <c r="Z126" s="129">
        <f t="shared" si="34"/>
        <v>2.2000000000000002</v>
      </c>
      <c r="AA126" s="129">
        <f t="shared" si="34"/>
        <v>2.2000000000000002</v>
      </c>
      <c r="AB126" s="129">
        <f t="shared" si="34"/>
        <v>2.2000000000000002</v>
      </c>
      <c r="AC126" s="129">
        <f t="shared" si="34"/>
        <v>2.2000000000000002</v>
      </c>
      <c r="AD126" s="129">
        <f t="shared" si="34"/>
        <v>2.2000000000000002</v>
      </c>
      <c r="AE126" s="129">
        <f t="shared" si="34"/>
        <v>2.2000000000000002</v>
      </c>
      <c r="AF126" s="129">
        <f t="shared" si="34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131</v>
      </c>
      <c r="B127" s="128">
        <v>2</v>
      </c>
      <c r="C127" s="129">
        <f t="shared" si="33"/>
        <v>2</v>
      </c>
      <c r="D127" s="129">
        <f t="shared" si="33"/>
        <v>2</v>
      </c>
      <c r="E127" s="129">
        <f t="shared" si="33"/>
        <v>2</v>
      </c>
      <c r="F127" s="129">
        <f t="shared" si="33"/>
        <v>2</v>
      </c>
      <c r="G127" s="129">
        <f t="shared" si="33"/>
        <v>2</v>
      </c>
      <c r="H127" s="129">
        <f t="shared" si="33"/>
        <v>2</v>
      </c>
      <c r="I127" s="129">
        <f t="shared" si="33"/>
        <v>2</v>
      </c>
      <c r="J127" s="129">
        <f t="shared" si="33"/>
        <v>2</v>
      </c>
      <c r="K127" s="129">
        <f t="shared" si="33"/>
        <v>2</v>
      </c>
      <c r="L127" s="129">
        <f t="shared" si="33"/>
        <v>2</v>
      </c>
      <c r="M127" s="129">
        <f t="shared" si="33"/>
        <v>2</v>
      </c>
      <c r="N127" s="129">
        <f t="shared" si="33"/>
        <v>2</v>
      </c>
      <c r="O127" s="129">
        <f t="shared" si="33"/>
        <v>2</v>
      </c>
      <c r="P127" s="129">
        <f t="shared" si="33"/>
        <v>2</v>
      </c>
      <c r="Q127" s="129">
        <f t="shared" si="33"/>
        <v>2</v>
      </c>
      <c r="R127" s="129">
        <f t="shared" si="33"/>
        <v>2</v>
      </c>
      <c r="S127" s="129">
        <f t="shared" si="34"/>
        <v>2</v>
      </c>
      <c r="T127" s="129">
        <f t="shared" si="34"/>
        <v>2</v>
      </c>
      <c r="U127" s="129">
        <f t="shared" si="34"/>
        <v>2</v>
      </c>
      <c r="V127" s="129">
        <f t="shared" si="34"/>
        <v>2</v>
      </c>
      <c r="W127" s="129">
        <f t="shared" si="34"/>
        <v>2</v>
      </c>
      <c r="X127" s="129">
        <f t="shared" si="34"/>
        <v>2</v>
      </c>
      <c r="Y127" s="129">
        <f t="shared" si="34"/>
        <v>2</v>
      </c>
      <c r="Z127" s="129">
        <f t="shared" si="34"/>
        <v>2</v>
      </c>
      <c r="AA127" s="129">
        <f t="shared" si="34"/>
        <v>2</v>
      </c>
      <c r="AB127" s="129">
        <f t="shared" si="34"/>
        <v>2</v>
      </c>
      <c r="AC127" s="129">
        <f t="shared" si="34"/>
        <v>2</v>
      </c>
      <c r="AD127" s="129">
        <f t="shared" si="34"/>
        <v>2</v>
      </c>
      <c r="AE127" s="129">
        <f t="shared" si="34"/>
        <v>2</v>
      </c>
      <c r="AF127" s="129">
        <f t="shared" si="34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132</v>
      </c>
      <c r="B128" s="128">
        <v>1.25</v>
      </c>
      <c r="C128" s="129">
        <f t="shared" si="33"/>
        <v>1.25</v>
      </c>
      <c r="D128" s="129">
        <f t="shared" si="33"/>
        <v>1.25</v>
      </c>
      <c r="E128" s="129">
        <f t="shared" si="33"/>
        <v>1.25</v>
      </c>
      <c r="F128" s="129">
        <f t="shared" si="33"/>
        <v>1.25</v>
      </c>
      <c r="G128" s="129">
        <f t="shared" si="33"/>
        <v>1.25</v>
      </c>
      <c r="H128" s="129">
        <f t="shared" si="33"/>
        <v>1.25</v>
      </c>
      <c r="I128" s="129">
        <f t="shared" si="33"/>
        <v>1.25</v>
      </c>
      <c r="J128" s="129">
        <f t="shared" si="33"/>
        <v>1.25</v>
      </c>
      <c r="K128" s="129">
        <f t="shared" si="33"/>
        <v>1.25</v>
      </c>
      <c r="L128" s="129">
        <f t="shared" si="33"/>
        <v>1.25</v>
      </c>
      <c r="M128" s="129">
        <f t="shared" si="33"/>
        <v>1.25</v>
      </c>
      <c r="N128" s="129">
        <f t="shared" si="33"/>
        <v>1.25</v>
      </c>
      <c r="O128" s="129">
        <f t="shared" si="33"/>
        <v>1.25</v>
      </c>
      <c r="P128" s="129">
        <f t="shared" si="33"/>
        <v>1.25</v>
      </c>
      <c r="Q128" s="129">
        <f t="shared" si="33"/>
        <v>1.25</v>
      </c>
      <c r="R128" s="129">
        <f t="shared" si="33"/>
        <v>1.25</v>
      </c>
      <c r="S128" s="129">
        <f t="shared" si="34"/>
        <v>1.25</v>
      </c>
      <c r="T128" s="129">
        <f t="shared" si="34"/>
        <v>1.25</v>
      </c>
      <c r="U128" s="129">
        <f t="shared" si="34"/>
        <v>1.25</v>
      </c>
      <c r="V128" s="129">
        <f t="shared" si="34"/>
        <v>1.25</v>
      </c>
      <c r="W128" s="129">
        <f t="shared" si="34"/>
        <v>1.25</v>
      </c>
      <c r="X128" s="129">
        <f t="shared" si="34"/>
        <v>1.25</v>
      </c>
      <c r="Y128" s="129">
        <f t="shared" si="34"/>
        <v>1.25</v>
      </c>
      <c r="Z128" s="129">
        <f t="shared" si="34"/>
        <v>1.25</v>
      </c>
      <c r="AA128" s="129">
        <f t="shared" si="34"/>
        <v>1.25</v>
      </c>
      <c r="AB128" s="129">
        <f t="shared" si="34"/>
        <v>1.25</v>
      </c>
      <c r="AC128" s="129">
        <f t="shared" si="34"/>
        <v>1.25</v>
      </c>
      <c r="AD128" s="129">
        <f t="shared" si="34"/>
        <v>1.25</v>
      </c>
      <c r="AE128" s="129">
        <f t="shared" si="34"/>
        <v>1.25</v>
      </c>
      <c r="AF128" s="129">
        <f t="shared" si="34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133</v>
      </c>
      <c r="B129" s="128">
        <v>1.1499999999999999</v>
      </c>
      <c r="C129" s="129">
        <f t="shared" si="33"/>
        <v>1.1499999999999999</v>
      </c>
      <c r="D129" s="129">
        <f t="shared" si="33"/>
        <v>1.1499999999999999</v>
      </c>
      <c r="E129" s="129">
        <f t="shared" si="33"/>
        <v>1.1499999999999999</v>
      </c>
      <c r="F129" s="129">
        <f t="shared" si="33"/>
        <v>1.1499999999999999</v>
      </c>
      <c r="G129" s="129">
        <f t="shared" si="33"/>
        <v>1.1499999999999999</v>
      </c>
      <c r="H129" s="129">
        <f t="shared" si="33"/>
        <v>1.1499999999999999</v>
      </c>
      <c r="I129" s="129">
        <f t="shared" si="33"/>
        <v>1.1499999999999999</v>
      </c>
      <c r="J129" s="129">
        <f t="shared" si="33"/>
        <v>1.1499999999999999</v>
      </c>
      <c r="K129" s="129">
        <f t="shared" si="33"/>
        <v>1.1499999999999999</v>
      </c>
      <c r="L129" s="129">
        <f t="shared" si="33"/>
        <v>1.1499999999999999</v>
      </c>
      <c r="M129" s="129">
        <f t="shared" si="33"/>
        <v>1.1499999999999999</v>
      </c>
      <c r="N129" s="129">
        <f t="shared" si="33"/>
        <v>1.1499999999999999</v>
      </c>
      <c r="O129" s="129">
        <f t="shared" si="33"/>
        <v>1.1499999999999999</v>
      </c>
      <c r="P129" s="129">
        <f t="shared" si="33"/>
        <v>1.1499999999999999</v>
      </c>
      <c r="Q129" s="129">
        <f t="shared" si="33"/>
        <v>1.1499999999999999</v>
      </c>
      <c r="R129" s="129">
        <f t="shared" si="33"/>
        <v>1.1499999999999999</v>
      </c>
      <c r="S129" s="129">
        <f t="shared" si="34"/>
        <v>1.1499999999999999</v>
      </c>
      <c r="T129" s="129">
        <f t="shared" si="34"/>
        <v>1.1499999999999999</v>
      </c>
      <c r="U129" s="129">
        <f t="shared" si="34"/>
        <v>1.1499999999999999</v>
      </c>
      <c r="V129" s="129">
        <f t="shared" si="34"/>
        <v>1.1499999999999999</v>
      </c>
      <c r="W129" s="129">
        <f t="shared" si="34"/>
        <v>1.1499999999999999</v>
      </c>
      <c r="X129" s="129">
        <f t="shared" si="34"/>
        <v>1.1499999999999999</v>
      </c>
      <c r="Y129" s="129">
        <f t="shared" si="34"/>
        <v>1.1499999999999999</v>
      </c>
      <c r="Z129" s="129">
        <f t="shared" si="34"/>
        <v>1.1499999999999999</v>
      </c>
      <c r="AA129" s="129">
        <f t="shared" si="34"/>
        <v>1.1499999999999999</v>
      </c>
      <c r="AB129" s="129">
        <f t="shared" si="34"/>
        <v>1.1499999999999999</v>
      </c>
      <c r="AC129" s="129">
        <f t="shared" si="34"/>
        <v>1.1499999999999999</v>
      </c>
      <c r="AD129" s="129">
        <f t="shared" si="34"/>
        <v>1.1499999999999999</v>
      </c>
      <c r="AE129" s="129">
        <f t="shared" si="34"/>
        <v>1.1499999999999999</v>
      </c>
      <c r="AF129" s="129">
        <f t="shared" si="34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134</v>
      </c>
      <c r="B130" s="128">
        <v>2.133</v>
      </c>
      <c r="C130" s="129">
        <f t="shared" si="33"/>
        <v>2.133</v>
      </c>
      <c r="D130" s="129">
        <f t="shared" si="33"/>
        <v>2.133</v>
      </c>
      <c r="E130" s="129">
        <f t="shared" si="33"/>
        <v>2.133</v>
      </c>
      <c r="F130" s="129">
        <f t="shared" si="33"/>
        <v>2.133</v>
      </c>
      <c r="G130" s="129">
        <f t="shared" si="33"/>
        <v>2.133</v>
      </c>
      <c r="H130" s="129">
        <f t="shared" si="33"/>
        <v>2.133</v>
      </c>
      <c r="I130" s="129">
        <f t="shared" si="33"/>
        <v>2.133</v>
      </c>
      <c r="J130" s="129">
        <f t="shared" si="33"/>
        <v>2.133</v>
      </c>
      <c r="K130" s="129">
        <f t="shared" si="33"/>
        <v>2.133</v>
      </c>
      <c r="L130" s="129">
        <f t="shared" si="33"/>
        <v>2.133</v>
      </c>
      <c r="M130" s="129">
        <f t="shared" si="33"/>
        <v>2.133</v>
      </c>
      <c r="N130" s="129">
        <f t="shared" si="33"/>
        <v>2.133</v>
      </c>
      <c r="O130" s="129">
        <f t="shared" si="33"/>
        <v>2.133</v>
      </c>
      <c r="P130" s="129">
        <f t="shared" si="33"/>
        <v>2.133</v>
      </c>
      <c r="Q130" s="129">
        <f t="shared" si="33"/>
        <v>2.133</v>
      </c>
      <c r="R130" s="129">
        <f t="shared" si="33"/>
        <v>2.133</v>
      </c>
      <c r="S130" s="129">
        <f t="shared" si="34"/>
        <v>2.133</v>
      </c>
      <c r="T130" s="129">
        <f t="shared" si="34"/>
        <v>2.133</v>
      </c>
      <c r="U130" s="129">
        <f t="shared" si="34"/>
        <v>2.133</v>
      </c>
      <c r="V130" s="129">
        <f t="shared" si="34"/>
        <v>2.133</v>
      </c>
      <c r="W130" s="129">
        <f t="shared" si="34"/>
        <v>2.133</v>
      </c>
      <c r="X130" s="129">
        <f t="shared" si="34"/>
        <v>2.133</v>
      </c>
      <c r="Y130" s="129">
        <f t="shared" si="34"/>
        <v>2.133</v>
      </c>
      <c r="Z130" s="129">
        <f t="shared" si="34"/>
        <v>2.133</v>
      </c>
      <c r="AA130" s="129">
        <f t="shared" si="34"/>
        <v>2.133</v>
      </c>
      <c r="AB130" s="129">
        <f t="shared" si="34"/>
        <v>2.133</v>
      </c>
      <c r="AC130" s="129">
        <f t="shared" si="34"/>
        <v>2.133</v>
      </c>
      <c r="AD130" s="129">
        <f t="shared" si="34"/>
        <v>2.133</v>
      </c>
      <c r="AE130" s="129">
        <f t="shared" si="34"/>
        <v>2.133</v>
      </c>
      <c r="AF130" s="129">
        <f t="shared" si="34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135</v>
      </c>
      <c r="B131" s="128">
        <v>2.09</v>
      </c>
      <c r="C131" s="129">
        <f t="shared" si="33"/>
        <v>2.09</v>
      </c>
      <c r="D131" s="129">
        <f t="shared" si="33"/>
        <v>2.09</v>
      </c>
      <c r="E131" s="129">
        <f t="shared" si="33"/>
        <v>2.09</v>
      </c>
      <c r="F131" s="129">
        <f t="shared" si="33"/>
        <v>2.09</v>
      </c>
      <c r="G131" s="129">
        <f t="shared" si="33"/>
        <v>2.09</v>
      </c>
      <c r="H131" s="129">
        <f t="shared" si="33"/>
        <v>2.09</v>
      </c>
      <c r="I131" s="129">
        <f t="shared" si="33"/>
        <v>2.09</v>
      </c>
      <c r="J131" s="129">
        <f t="shared" si="33"/>
        <v>2.09</v>
      </c>
      <c r="K131" s="129">
        <f t="shared" si="33"/>
        <v>2.09</v>
      </c>
      <c r="L131" s="129">
        <f t="shared" si="33"/>
        <v>2.09</v>
      </c>
      <c r="M131" s="129">
        <f t="shared" si="33"/>
        <v>2.09</v>
      </c>
      <c r="N131" s="129">
        <f t="shared" si="33"/>
        <v>2.09</v>
      </c>
      <c r="O131" s="129">
        <f t="shared" si="33"/>
        <v>2.09</v>
      </c>
      <c r="P131" s="129">
        <f t="shared" si="33"/>
        <v>2.09</v>
      </c>
      <c r="Q131" s="129">
        <f t="shared" si="33"/>
        <v>2.09</v>
      </c>
      <c r="R131" s="129">
        <f t="shared" si="33"/>
        <v>2.09</v>
      </c>
      <c r="S131" s="129">
        <f t="shared" si="34"/>
        <v>2.09</v>
      </c>
      <c r="T131" s="129">
        <f t="shared" si="34"/>
        <v>2.09</v>
      </c>
      <c r="U131" s="129">
        <f t="shared" si="34"/>
        <v>2.09</v>
      </c>
      <c r="V131" s="129">
        <f t="shared" si="34"/>
        <v>2.09</v>
      </c>
      <c r="W131" s="129">
        <f t="shared" si="34"/>
        <v>2.09</v>
      </c>
      <c r="X131" s="129">
        <f t="shared" si="34"/>
        <v>2.09</v>
      </c>
      <c r="Y131" s="129">
        <f t="shared" si="34"/>
        <v>2.09</v>
      </c>
      <c r="Z131" s="129">
        <f t="shared" si="34"/>
        <v>2.09</v>
      </c>
      <c r="AA131" s="129">
        <f t="shared" si="34"/>
        <v>2.09</v>
      </c>
      <c r="AB131" s="129">
        <f t="shared" si="34"/>
        <v>2.09</v>
      </c>
      <c r="AC131" s="129">
        <f t="shared" si="34"/>
        <v>2.09</v>
      </c>
      <c r="AD131" s="129">
        <f t="shared" si="34"/>
        <v>2.09</v>
      </c>
      <c r="AE131" s="129">
        <f t="shared" si="34"/>
        <v>2.09</v>
      </c>
      <c r="AF131" s="129">
        <f t="shared" si="34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136</v>
      </c>
      <c r="B132" s="128">
        <v>1.1399999999999999</v>
      </c>
      <c r="C132" s="129">
        <f t="shared" si="33"/>
        <v>1.1399999999999999</v>
      </c>
      <c r="D132" s="129">
        <f t="shared" si="33"/>
        <v>1.1399999999999999</v>
      </c>
      <c r="E132" s="129">
        <f t="shared" si="33"/>
        <v>1.1399999999999999</v>
      </c>
      <c r="F132" s="129">
        <f t="shared" si="33"/>
        <v>1.1399999999999999</v>
      </c>
      <c r="G132" s="129">
        <f t="shared" si="33"/>
        <v>1.1399999999999999</v>
      </c>
      <c r="H132" s="129">
        <f t="shared" si="33"/>
        <v>1.1399999999999999</v>
      </c>
      <c r="I132" s="129">
        <f t="shared" si="33"/>
        <v>1.1399999999999999</v>
      </c>
      <c r="J132" s="129">
        <f t="shared" si="33"/>
        <v>1.1399999999999999</v>
      </c>
      <c r="K132" s="129">
        <f t="shared" si="33"/>
        <v>1.1399999999999999</v>
      </c>
      <c r="L132" s="129">
        <f t="shared" si="33"/>
        <v>1.1399999999999999</v>
      </c>
      <c r="M132" s="129">
        <f t="shared" si="33"/>
        <v>1.1399999999999999</v>
      </c>
      <c r="N132" s="129">
        <f t="shared" si="33"/>
        <v>1.1399999999999999</v>
      </c>
      <c r="O132" s="129">
        <f t="shared" si="33"/>
        <v>1.1399999999999999</v>
      </c>
      <c r="P132" s="129">
        <f t="shared" si="33"/>
        <v>1.1399999999999999</v>
      </c>
      <c r="Q132" s="129">
        <f t="shared" si="33"/>
        <v>1.1399999999999999</v>
      </c>
      <c r="R132" s="129">
        <f t="shared" si="33"/>
        <v>1.1399999999999999</v>
      </c>
      <c r="S132" s="129">
        <f t="shared" si="34"/>
        <v>1.1399999999999999</v>
      </c>
      <c r="T132" s="129">
        <f t="shared" si="34"/>
        <v>1.1399999999999999</v>
      </c>
      <c r="U132" s="129">
        <f t="shared" si="34"/>
        <v>1.1399999999999999</v>
      </c>
      <c r="V132" s="129">
        <f t="shared" si="34"/>
        <v>1.1399999999999999</v>
      </c>
      <c r="W132" s="129">
        <f t="shared" si="34"/>
        <v>1.1399999999999999</v>
      </c>
      <c r="X132" s="129">
        <f t="shared" si="34"/>
        <v>1.1399999999999999</v>
      </c>
      <c r="Y132" s="129">
        <f t="shared" si="34"/>
        <v>1.1399999999999999</v>
      </c>
      <c r="Z132" s="129">
        <f t="shared" si="34"/>
        <v>1.1399999999999999</v>
      </c>
      <c r="AA132" s="129">
        <f t="shared" si="34"/>
        <v>1.1399999999999999</v>
      </c>
      <c r="AB132" s="129">
        <f t="shared" si="34"/>
        <v>1.1399999999999999</v>
      </c>
      <c r="AC132" s="129">
        <f t="shared" si="34"/>
        <v>1.1399999999999999</v>
      </c>
      <c r="AD132" s="129">
        <f t="shared" si="34"/>
        <v>1.1399999999999999</v>
      </c>
      <c r="AE132" s="129">
        <f t="shared" si="34"/>
        <v>1.1399999999999999</v>
      </c>
      <c r="AF132" s="129">
        <f t="shared" si="34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137</v>
      </c>
      <c r="B133" s="128">
        <v>0.82</v>
      </c>
      <c r="C133" s="129">
        <f t="shared" si="33"/>
        <v>0.82</v>
      </c>
      <c r="D133" s="129">
        <f t="shared" si="33"/>
        <v>0.82</v>
      </c>
      <c r="E133" s="129">
        <f t="shared" si="33"/>
        <v>0.82</v>
      </c>
      <c r="F133" s="129">
        <f t="shared" si="33"/>
        <v>0.82</v>
      </c>
      <c r="G133" s="129">
        <f t="shared" si="33"/>
        <v>0.82</v>
      </c>
      <c r="H133" s="129">
        <f t="shared" si="33"/>
        <v>0.82</v>
      </c>
      <c r="I133" s="129">
        <f t="shared" si="33"/>
        <v>0.82</v>
      </c>
      <c r="J133" s="129">
        <f t="shared" si="33"/>
        <v>0.82</v>
      </c>
      <c r="K133" s="129">
        <f t="shared" si="33"/>
        <v>0.82</v>
      </c>
      <c r="L133" s="129">
        <f t="shared" si="33"/>
        <v>0.82</v>
      </c>
      <c r="M133" s="129">
        <f t="shared" si="33"/>
        <v>0.82</v>
      </c>
      <c r="N133" s="129">
        <f t="shared" si="33"/>
        <v>0.82</v>
      </c>
      <c r="O133" s="129">
        <f t="shared" si="33"/>
        <v>0.82</v>
      </c>
      <c r="P133" s="129">
        <f t="shared" si="33"/>
        <v>0.82</v>
      </c>
      <c r="Q133" s="129">
        <f t="shared" si="33"/>
        <v>0.82</v>
      </c>
      <c r="R133" s="129">
        <f t="shared" si="33"/>
        <v>0.82</v>
      </c>
      <c r="S133" s="129">
        <f t="shared" si="34"/>
        <v>0.82</v>
      </c>
      <c r="T133" s="129">
        <f t="shared" si="34"/>
        <v>0.82</v>
      </c>
      <c r="U133" s="129">
        <f t="shared" si="34"/>
        <v>0.82</v>
      </c>
      <c r="V133" s="129">
        <f t="shared" si="34"/>
        <v>0.82</v>
      </c>
      <c r="W133" s="129">
        <f t="shared" si="34"/>
        <v>0.82</v>
      </c>
      <c r="X133" s="129">
        <f t="shared" si="34"/>
        <v>0.82</v>
      </c>
      <c r="Y133" s="129">
        <f t="shared" si="34"/>
        <v>0.82</v>
      </c>
      <c r="Z133" s="129">
        <f t="shared" si="34"/>
        <v>0.82</v>
      </c>
      <c r="AA133" s="129">
        <f t="shared" si="34"/>
        <v>0.82</v>
      </c>
      <c r="AB133" s="129">
        <f t="shared" si="34"/>
        <v>0.82</v>
      </c>
      <c r="AC133" s="129">
        <f t="shared" si="34"/>
        <v>0.82</v>
      </c>
      <c r="AD133" s="129">
        <f t="shared" si="34"/>
        <v>0.82</v>
      </c>
      <c r="AE133" s="129">
        <f t="shared" si="34"/>
        <v>0.82</v>
      </c>
      <c r="AF133" s="129">
        <f t="shared" si="34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138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139</v>
      </c>
      <c r="B135" s="128">
        <v>2</v>
      </c>
      <c r="C135" s="129">
        <f t="shared" ref="C135:R141" si="35">B135</f>
        <v>2</v>
      </c>
      <c r="D135" s="129">
        <f t="shared" si="35"/>
        <v>2</v>
      </c>
      <c r="E135" s="129">
        <f t="shared" si="35"/>
        <v>2</v>
      </c>
      <c r="F135" s="129">
        <f t="shared" si="35"/>
        <v>2</v>
      </c>
      <c r="G135" s="129">
        <f t="shared" si="35"/>
        <v>2</v>
      </c>
      <c r="H135" s="129">
        <f t="shared" si="35"/>
        <v>2</v>
      </c>
      <c r="I135" s="129">
        <f t="shared" si="35"/>
        <v>2</v>
      </c>
      <c r="J135" s="129">
        <f t="shared" si="35"/>
        <v>2</v>
      </c>
      <c r="K135" s="129">
        <f t="shared" si="35"/>
        <v>2</v>
      </c>
      <c r="L135" s="129">
        <f t="shared" si="35"/>
        <v>2</v>
      </c>
      <c r="M135" s="129">
        <f t="shared" si="35"/>
        <v>2</v>
      </c>
      <c r="N135" s="129">
        <f t="shared" si="35"/>
        <v>2</v>
      </c>
      <c r="O135" s="129">
        <f t="shared" si="35"/>
        <v>2</v>
      </c>
      <c r="P135" s="129">
        <f t="shared" si="35"/>
        <v>2</v>
      </c>
      <c r="Q135" s="129">
        <f t="shared" si="35"/>
        <v>2</v>
      </c>
      <c r="R135" s="129">
        <f t="shared" si="35"/>
        <v>2</v>
      </c>
      <c r="S135" s="129">
        <f t="shared" ref="S135:AF141" si="36">R135</f>
        <v>2</v>
      </c>
      <c r="T135" s="129">
        <f t="shared" si="36"/>
        <v>2</v>
      </c>
      <c r="U135" s="129">
        <f t="shared" si="36"/>
        <v>2</v>
      </c>
      <c r="V135" s="129">
        <f t="shared" si="36"/>
        <v>2</v>
      </c>
      <c r="W135" s="129">
        <f t="shared" si="36"/>
        <v>2</v>
      </c>
      <c r="X135" s="129">
        <f t="shared" si="36"/>
        <v>2</v>
      </c>
      <c r="Y135" s="129">
        <f t="shared" si="36"/>
        <v>2</v>
      </c>
      <c r="Z135" s="129">
        <f t="shared" si="36"/>
        <v>2</v>
      </c>
      <c r="AA135" s="129">
        <f t="shared" si="36"/>
        <v>2</v>
      </c>
      <c r="AB135" s="129">
        <f t="shared" si="36"/>
        <v>2</v>
      </c>
      <c r="AC135" s="129">
        <f t="shared" si="36"/>
        <v>2</v>
      </c>
      <c r="AD135" s="129">
        <f t="shared" si="36"/>
        <v>2</v>
      </c>
      <c r="AE135" s="129">
        <f t="shared" si="36"/>
        <v>2</v>
      </c>
      <c r="AF135" s="129">
        <f t="shared" si="36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140</v>
      </c>
      <c r="B136" s="128">
        <v>5.61</v>
      </c>
      <c r="C136" s="129">
        <f t="shared" si="35"/>
        <v>5.61</v>
      </c>
      <c r="D136" s="129">
        <f t="shared" si="35"/>
        <v>5.61</v>
      </c>
      <c r="E136" s="129">
        <f t="shared" si="35"/>
        <v>5.61</v>
      </c>
      <c r="F136" s="129">
        <f t="shared" si="35"/>
        <v>5.61</v>
      </c>
      <c r="G136" s="129">
        <f t="shared" si="35"/>
        <v>5.61</v>
      </c>
      <c r="H136" s="129">
        <f t="shared" si="35"/>
        <v>5.61</v>
      </c>
      <c r="I136" s="129">
        <f t="shared" si="35"/>
        <v>5.61</v>
      </c>
      <c r="J136" s="129">
        <f t="shared" si="35"/>
        <v>5.61</v>
      </c>
      <c r="K136" s="129">
        <f t="shared" si="35"/>
        <v>5.61</v>
      </c>
      <c r="L136" s="129">
        <f t="shared" si="35"/>
        <v>5.61</v>
      </c>
      <c r="M136" s="129">
        <f t="shared" si="35"/>
        <v>5.61</v>
      </c>
      <c r="N136" s="129">
        <f t="shared" si="35"/>
        <v>5.61</v>
      </c>
      <c r="O136" s="129">
        <f t="shared" si="35"/>
        <v>5.61</v>
      </c>
      <c r="P136" s="129">
        <f t="shared" si="35"/>
        <v>5.61</v>
      </c>
      <c r="Q136" s="129">
        <f t="shared" si="35"/>
        <v>5.61</v>
      </c>
      <c r="R136" s="129">
        <f t="shared" si="35"/>
        <v>5.61</v>
      </c>
      <c r="S136" s="129">
        <f t="shared" si="36"/>
        <v>5.61</v>
      </c>
      <c r="T136" s="129">
        <f t="shared" si="36"/>
        <v>5.61</v>
      </c>
      <c r="U136" s="129">
        <f t="shared" si="36"/>
        <v>5.61</v>
      </c>
      <c r="V136" s="129">
        <f t="shared" si="36"/>
        <v>5.61</v>
      </c>
      <c r="W136" s="129">
        <f t="shared" si="36"/>
        <v>5.61</v>
      </c>
      <c r="X136" s="129">
        <f t="shared" si="36"/>
        <v>5.61</v>
      </c>
      <c r="Y136" s="129">
        <f t="shared" si="36"/>
        <v>5.61</v>
      </c>
      <c r="Z136" s="129">
        <f t="shared" si="36"/>
        <v>5.61</v>
      </c>
      <c r="AA136" s="129">
        <f t="shared" si="36"/>
        <v>5.61</v>
      </c>
      <c r="AB136" s="129">
        <f t="shared" si="36"/>
        <v>5.61</v>
      </c>
      <c r="AC136" s="129">
        <f t="shared" si="36"/>
        <v>5.61</v>
      </c>
      <c r="AD136" s="129">
        <f t="shared" si="36"/>
        <v>5.61</v>
      </c>
      <c r="AE136" s="129">
        <f t="shared" si="36"/>
        <v>5.61</v>
      </c>
      <c r="AF136" s="129">
        <f t="shared" si="36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141</v>
      </c>
      <c r="B137" s="128">
        <v>1.25</v>
      </c>
      <c r="C137" s="129">
        <f t="shared" si="35"/>
        <v>1.25</v>
      </c>
      <c r="D137" s="129">
        <f t="shared" si="35"/>
        <v>1.25</v>
      </c>
      <c r="E137" s="129">
        <f t="shared" si="35"/>
        <v>1.25</v>
      </c>
      <c r="F137" s="129">
        <f t="shared" si="35"/>
        <v>1.25</v>
      </c>
      <c r="G137" s="129">
        <f t="shared" si="35"/>
        <v>1.25</v>
      </c>
      <c r="H137" s="129">
        <f t="shared" si="35"/>
        <v>1.25</v>
      </c>
      <c r="I137" s="129">
        <f t="shared" si="35"/>
        <v>1.25</v>
      </c>
      <c r="J137" s="129">
        <f t="shared" si="35"/>
        <v>1.25</v>
      </c>
      <c r="K137" s="129">
        <f t="shared" si="35"/>
        <v>1.25</v>
      </c>
      <c r="L137" s="129">
        <f t="shared" si="35"/>
        <v>1.25</v>
      </c>
      <c r="M137" s="129">
        <f t="shared" si="35"/>
        <v>1.25</v>
      </c>
      <c r="N137" s="129">
        <f t="shared" si="35"/>
        <v>1.25</v>
      </c>
      <c r="O137" s="129">
        <f t="shared" si="35"/>
        <v>1.25</v>
      </c>
      <c r="P137" s="129">
        <f t="shared" si="35"/>
        <v>1.25</v>
      </c>
      <c r="Q137" s="129">
        <f t="shared" si="35"/>
        <v>1.25</v>
      </c>
      <c r="R137" s="129">
        <f t="shared" si="35"/>
        <v>1.25</v>
      </c>
      <c r="S137" s="129">
        <f t="shared" si="36"/>
        <v>1.25</v>
      </c>
      <c r="T137" s="129">
        <f t="shared" si="36"/>
        <v>1.25</v>
      </c>
      <c r="U137" s="129">
        <f t="shared" si="36"/>
        <v>1.25</v>
      </c>
      <c r="V137" s="129">
        <f t="shared" si="36"/>
        <v>1.25</v>
      </c>
      <c r="W137" s="129">
        <f t="shared" si="36"/>
        <v>1.25</v>
      </c>
      <c r="X137" s="129">
        <f t="shared" si="36"/>
        <v>1.25</v>
      </c>
      <c r="Y137" s="129">
        <f t="shared" si="36"/>
        <v>1.25</v>
      </c>
      <c r="Z137" s="129">
        <f t="shared" si="36"/>
        <v>1.25</v>
      </c>
      <c r="AA137" s="129">
        <f t="shared" si="36"/>
        <v>1.25</v>
      </c>
      <c r="AB137" s="129">
        <f t="shared" si="36"/>
        <v>1.25</v>
      </c>
      <c r="AC137" s="129">
        <f t="shared" si="36"/>
        <v>1.25</v>
      </c>
      <c r="AD137" s="129">
        <f t="shared" si="36"/>
        <v>1.25</v>
      </c>
      <c r="AE137" s="129">
        <f t="shared" si="36"/>
        <v>1.25</v>
      </c>
      <c r="AF137" s="129">
        <f t="shared" si="36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142</v>
      </c>
      <c r="B138" s="128">
        <v>1.25</v>
      </c>
      <c r="C138" s="129">
        <f t="shared" si="35"/>
        <v>1.25</v>
      </c>
      <c r="D138" s="129">
        <f t="shared" si="35"/>
        <v>1.25</v>
      </c>
      <c r="E138" s="129">
        <f t="shared" si="35"/>
        <v>1.25</v>
      </c>
      <c r="F138" s="129">
        <f t="shared" si="35"/>
        <v>1.25</v>
      </c>
      <c r="G138" s="129">
        <f t="shared" si="35"/>
        <v>1.25</v>
      </c>
      <c r="H138" s="129">
        <f t="shared" si="35"/>
        <v>1.25</v>
      </c>
      <c r="I138" s="129">
        <f t="shared" si="35"/>
        <v>1.25</v>
      </c>
      <c r="J138" s="129">
        <f t="shared" si="35"/>
        <v>1.25</v>
      </c>
      <c r="K138" s="129">
        <f t="shared" si="35"/>
        <v>1.25</v>
      </c>
      <c r="L138" s="129">
        <f t="shared" si="35"/>
        <v>1.25</v>
      </c>
      <c r="M138" s="129">
        <f t="shared" si="35"/>
        <v>1.25</v>
      </c>
      <c r="N138" s="129">
        <f t="shared" si="35"/>
        <v>1.25</v>
      </c>
      <c r="O138" s="129">
        <f t="shared" si="35"/>
        <v>1.25</v>
      </c>
      <c r="P138" s="129">
        <f t="shared" si="35"/>
        <v>1.25</v>
      </c>
      <c r="Q138" s="129">
        <f t="shared" si="35"/>
        <v>1.25</v>
      </c>
      <c r="R138" s="129">
        <f t="shared" si="35"/>
        <v>1.25</v>
      </c>
      <c r="S138" s="129">
        <f t="shared" si="36"/>
        <v>1.25</v>
      </c>
      <c r="T138" s="129">
        <f t="shared" si="36"/>
        <v>1.25</v>
      </c>
      <c r="U138" s="129">
        <f t="shared" si="36"/>
        <v>1.25</v>
      </c>
      <c r="V138" s="129">
        <f t="shared" si="36"/>
        <v>1.25</v>
      </c>
      <c r="W138" s="129">
        <f t="shared" si="36"/>
        <v>1.25</v>
      </c>
      <c r="X138" s="129">
        <f t="shared" si="36"/>
        <v>1.25</v>
      </c>
      <c r="Y138" s="129">
        <f t="shared" si="36"/>
        <v>1.25</v>
      </c>
      <c r="Z138" s="129">
        <f t="shared" si="36"/>
        <v>1.25</v>
      </c>
      <c r="AA138" s="129">
        <f t="shared" si="36"/>
        <v>1.25</v>
      </c>
      <c r="AB138" s="129">
        <f t="shared" si="36"/>
        <v>1.25</v>
      </c>
      <c r="AC138" s="129">
        <f t="shared" si="36"/>
        <v>1.25</v>
      </c>
      <c r="AD138" s="129">
        <f t="shared" si="36"/>
        <v>1.25</v>
      </c>
      <c r="AE138" s="129">
        <f t="shared" si="36"/>
        <v>1.25</v>
      </c>
      <c r="AF138" s="129">
        <f t="shared" si="36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143</v>
      </c>
      <c r="B139" s="128">
        <v>1.46</v>
      </c>
      <c r="C139" s="129">
        <f t="shared" si="35"/>
        <v>1.46</v>
      </c>
      <c r="D139" s="129">
        <f t="shared" si="35"/>
        <v>1.46</v>
      </c>
      <c r="E139" s="129">
        <f t="shared" si="35"/>
        <v>1.46</v>
      </c>
      <c r="F139" s="129">
        <f t="shared" si="35"/>
        <v>1.46</v>
      </c>
      <c r="G139" s="129">
        <f t="shared" si="35"/>
        <v>1.46</v>
      </c>
      <c r="H139" s="129">
        <f t="shared" si="35"/>
        <v>1.46</v>
      </c>
      <c r="I139" s="129">
        <f t="shared" si="35"/>
        <v>1.46</v>
      </c>
      <c r="J139" s="129">
        <f t="shared" si="35"/>
        <v>1.46</v>
      </c>
      <c r="K139" s="129">
        <f t="shared" si="35"/>
        <v>1.46</v>
      </c>
      <c r="L139" s="129">
        <f t="shared" si="35"/>
        <v>1.46</v>
      </c>
      <c r="M139" s="129">
        <f t="shared" si="35"/>
        <v>1.46</v>
      </c>
      <c r="N139" s="129">
        <f t="shared" si="35"/>
        <v>1.46</v>
      </c>
      <c r="O139" s="129">
        <f t="shared" si="35"/>
        <v>1.46</v>
      </c>
      <c r="P139" s="129">
        <f t="shared" si="35"/>
        <v>1.46</v>
      </c>
      <c r="Q139" s="129">
        <f t="shared" si="35"/>
        <v>1.46</v>
      </c>
      <c r="R139" s="129">
        <f t="shared" si="35"/>
        <v>1.46</v>
      </c>
      <c r="S139" s="129">
        <f t="shared" si="36"/>
        <v>1.46</v>
      </c>
      <c r="T139" s="129">
        <f t="shared" si="36"/>
        <v>1.46</v>
      </c>
      <c r="U139" s="129">
        <f t="shared" si="36"/>
        <v>1.46</v>
      </c>
      <c r="V139" s="129">
        <f t="shared" si="36"/>
        <v>1.46</v>
      </c>
      <c r="W139" s="129">
        <f t="shared" si="36"/>
        <v>1.46</v>
      </c>
      <c r="X139" s="129">
        <f t="shared" si="36"/>
        <v>1.46</v>
      </c>
      <c r="Y139" s="129">
        <f t="shared" si="36"/>
        <v>1.46</v>
      </c>
      <c r="Z139" s="129">
        <f t="shared" si="36"/>
        <v>1.46</v>
      </c>
      <c r="AA139" s="129">
        <f t="shared" si="36"/>
        <v>1.46</v>
      </c>
      <c r="AB139" s="129">
        <f t="shared" si="36"/>
        <v>1.46</v>
      </c>
      <c r="AC139" s="129">
        <f t="shared" si="36"/>
        <v>1.46</v>
      </c>
      <c r="AD139" s="129">
        <f t="shared" si="36"/>
        <v>1.46</v>
      </c>
      <c r="AE139" s="129">
        <f t="shared" si="36"/>
        <v>1.46</v>
      </c>
      <c r="AF139" s="129">
        <f t="shared" si="36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144</v>
      </c>
      <c r="B140" s="128">
        <v>3</v>
      </c>
      <c r="C140" s="129">
        <f t="shared" si="35"/>
        <v>3</v>
      </c>
      <c r="D140" s="129">
        <f t="shared" si="35"/>
        <v>3</v>
      </c>
      <c r="E140" s="129">
        <f t="shared" si="35"/>
        <v>3</v>
      </c>
      <c r="F140" s="129">
        <f t="shared" si="35"/>
        <v>3</v>
      </c>
      <c r="G140" s="129">
        <f t="shared" si="35"/>
        <v>3</v>
      </c>
      <c r="H140" s="129">
        <f t="shared" si="35"/>
        <v>3</v>
      </c>
      <c r="I140" s="129">
        <f t="shared" si="35"/>
        <v>3</v>
      </c>
      <c r="J140" s="129">
        <f t="shared" si="35"/>
        <v>3</v>
      </c>
      <c r="K140" s="129">
        <f t="shared" si="35"/>
        <v>3</v>
      </c>
      <c r="L140" s="129">
        <f t="shared" si="35"/>
        <v>3</v>
      </c>
      <c r="M140" s="129">
        <f t="shared" si="35"/>
        <v>3</v>
      </c>
      <c r="N140" s="129">
        <f t="shared" si="35"/>
        <v>3</v>
      </c>
      <c r="O140" s="129">
        <f t="shared" si="35"/>
        <v>3</v>
      </c>
      <c r="P140" s="129">
        <f t="shared" si="35"/>
        <v>3</v>
      </c>
      <c r="Q140" s="129">
        <f t="shared" si="35"/>
        <v>3</v>
      </c>
      <c r="R140" s="129">
        <f t="shared" si="35"/>
        <v>3</v>
      </c>
      <c r="S140" s="129">
        <f t="shared" si="36"/>
        <v>3</v>
      </c>
      <c r="T140" s="129">
        <f t="shared" si="36"/>
        <v>3</v>
      </c>
      <c r="U140" s="129">
        <f t="shared" si="36"/>
        <v>3</v>
      </c>
      <c r="V140" s="129">
        <f t="shared" si="36"/>
        <v>3</v>
      </c>
      <c r="W140" s="129">
        <f t="shared" si="36"/>
        <v>3</v>
      </c>
      <c r="X140" s="129">
        <f t="shared" si="36"/>
        <v>3</v>
      </c>
      <c r="Y140" s="129">
        <f t="shared" si="36"/>
        <v>3</v>
      </c>
      <c r="Z140" s="129">
        <f t="shared" si="36"/>
        <v>3</v>
      </c>
      <c r="AA140" s="129">
        <f t="shared" si="36"/>
        <v>3</v>
      </c>
      <c r="AB140" s="129">
        <f t="shared" si="36"/>
        <v>3</v>
      </c>
      <c r="AC140" s="129">
        <f t="shared" si="36"/>
        <v>3</v>
      </c>
      <c r="AD140" s="129">
        <f t="shared" si="36"/>
        <v>3</v>
      </c>
      <c r="AE140" s="129">
        <f t="shared" si="36"/>
        <v>3</v>
      </c>
      <c r="AF140" s="129">
        <f t="shared" si="36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145</v>
      </c>
      <c r="B141" s="128">
        <v>3.3</v>
      </c>
      <c r="C141" s="129">
        <f t="shared" si="35"/>
        <v>3.3</v>
      </c>
      <c r="D141" s="129">
        <f t="shared" si="35"/>
        <v>3.3</v>
      </c>
      <c r="E141" s="129">
        <f t="shared" si="35"/>
        <v>3.3</v>
      </c>
      <c r="F141" s="129">
        <f t="shared" si="35"/>
        <v>3.3</v>
      </c>
      <c r="G141" s="129">
        <f t="shared" si="35"/>
        <v>3.3</v>
      </c>
      <c r="H141" s="129">
        <f t="shared" si="35"/>
        <v>3.3</v>
      </c>
      <c r="I141" s="129">
        <f t="shared" si="35"/>
        <v>3.3</v>
      </c>
      <c r="J141" s="129">
        <f t="shared" si="35"/>
        <v>3.3</v>
      </c>
      <c r="K141" s="129">
        <f t="shared" si="35"/>
        <v>3.3</v>
      </c>
      <c r="L141" s="129">
        <f t="shared" si="35"/>
        <v>3.3</v>
      </c>
      <c r="M141" s="129">
        <f t="shared" si="35"/>
        <v>3.3</v>
      </c>
      <c r="N141" s="129">
        <f t="shared" si="35"/>
        <v>3.3</v>
      </c>
      <c r="O141" s="129">
        <f t="shared" si="35"/>
        <v>3.3</v>
      </c>
      <c r="P141" s="129">
        <f t="shared" si="35"/>
        <v>3.3</v>
      </c>
      <c r="Q141" s="129">
        <f t="shared" si="35"/>
        <v>3.3</v>
      </c>
      <c r="R141" s="129">
        <f t="shared" si="35"/>
        <v>3.3</v>
      </c>
      <c r="S141" s="129">
        <f t="shared" si="36"/>
        <v>3.3</v>
      </c>
      <c r="T141" s="129">
        <f t="shared" si="36"/>
        <v>3.3</v>
      </c>
      <c r="U141" s="129">
        <f t="shared" si="36"/>
        <v>3.3</v>
      </c>
      <c r="V141" s="129">
        <f t="shared" si="36"/>
        <v>3.3</v>
      </c>
      <c r="W141" s="129">
        <f t="shared" si="36"/>
        <v>3.3</v>
      </c>
      <c r="X141" s="129">
        <f t="shared" si="36"/>
        <v>3.3</v>
      </c>
      <c r="Y141" s="129">
        <f t="shared" si="36"/>
        <v>3.3</v>
      </c>
      <c r="Z141" s="129">
        <f t="shared" si="36"/>
        <v>3.3</v>
      </c>
      <c r="AA141" s="129">
        <f t="shared" si="36"/>
        <v>3.3</v>
      </c>
      <c r="AB141" s="129">
        <f t="shared" si="36"/>
        <v>3.3</v>
      </c>
      <c r="AC141" s="129">
        <f t="shared" si="36"/>
        <v>3.3</v>
      </c>
      <c r="AD141" s="129">
        <f t="shared" si="36"/>
        <v>3.3</v>
      </c>
      <c r="AE141" s="129">
        <f t="shared" si="36"/>
        <v>3.3</v>
      </c>
      <c r="AF141" s="129">
        <f t="shared" si="36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146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147</v>
      </c>
      <c r="B143" s="128">
        <v>1.76</v>
      </c>
      <c r="C143" s="129">
        <f t="shared" ref="C143:R144" si="37">B143</f>
        <v>1.76</v>
      </c>
      <c r="D143" s="129">
        <f t="shared" si="37"/>
        <v>1.76</v>
      </c>
      <c r="E143" s="129">
        <f t="shared" si="37"/>
        <v>1.76</v>
      </c>
      <c r="F143" s="129">
        <f t="shared" si="37"/>
        <v>1.76</v>
      </c>
      <c r="G143" s="129">
        <f t="shared" si="37"/>
        <v>1.76</v>
      </c>
      <c r="H143" s="129">
        <f t="shared" si="37"/>
        <v>1.76</v>
      </c>
      <c r="I143" s="129">
        <f t="shared" si="37"/>
        <v>1.76</v>
      </c>
      <c r="J143" s="129">
        <f t="shared" si="37"/>
        <v>1.76</v>
      </c>
      <c r="K143" s="129">
        <f t="shared" si="37"/>
        <v>1.76</v>
      </c>
      <c r="L143" s="129">
        <f t="shared" si="37"/>
        <v>1.76</v>
      </c>
      <c r="M143" s="129">
        <f t="shared" si="37"/>
        <v>1.76</v>
      </c>
      <c r="N143" s="129">
        <f t="shared" si="37"/>
        <v>1.76</v>
      </c>
      <c r="O143" s="129">
        <f t="shared" si="37"/>
        <v>1.76</v>
      </c>
      <c r="P143" s="129">
        <f t="shared" si="37"/>
        <v>1.76</v>
      </c>
      <c r="Q143" s="129">
        <f t="shared" si="37"/>
        <v>1.76</v>
      </c>
      <c r="R143" s="129">
        <f t="shared" si="37"/>
        <v>1.76</v>
      </c>
      <c r="S143" s="129">
        <f t="shared" ref="S143:AF144" si="38">R143</f>
        <v>1.76</v>
      </c>
      <c r="T143" s="129">
        <f t="shared" si="38"/>
        <v>1.76</v>
      </c>
      <c r="U143" s="129">
        <f t="shared" si="38"/>
        <v>1.76</v>
      </c>
      <c r="V143" s="129">
        <f t="shared" si="38"/>
        <v>1.76</v>
      </c>
      <c r="W143" s="129">
        <f t="shared" si="38"/>
        <v>1.76</v>
      </c>
      <c r="X143" s="129">
        <f t="shared" si="38"/>
        <v>1.76</v>
      </c>
      <c r="Y143" s="129">
        <f t="shared" si="38"/>
        <v>1.76</v>
      </c>
      <c r="Z143" s="129">
        <f t="shared" si="38"/>
        <v>1.76</v>
      </c>
      <c r="AA143" s="129">
        <f t="shared" si="38"/>
        <v>1.76</v>
      </c>
      <c r="AB143" s="129">
        <f t="shared" si="38"/>
        <v>1.76</v>
      </c>
      <c r="AC143" s="129">
        <f t="shared" si="38"/>
        <v>1.76</v>
      </c>
      <c r="AD143" s="129">
        <f t="shared" si="38"/>
        <v>1.76</v>
      </c>
      <c r="AE143" s="129">
        <f t="shared" si="38"/>
        <v>1.76</v>
      </c>
      <c r="AF143" s="129">
        <f t="shared" si="38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148</v>
      </c>
      <c r="B144" s="128">
        <v>0</v>
      </c>
      <c r="C144" s="129">
        <f t="shared" si="37"/>
        <v>0</v>
      </c>
      <c r="D144" s="129">
        <f t="shared" si="37"/>
        <v>0</v>
      </c>
      <c r="E144" s="129">
        <f t="shared" si="37"/>
        <v>0</v>
      </c>
      <c r="F144" s="129">
        <f t="shared" si="37"/>
        <v>0</v>
      </c>
      <c r="G144" s="129">
        <f t="shared" si="37"/>
        <v>0</v>
      </c>
      <c r="H144" s="129">
        <f t="shared" si="37"/>
        <v>0</v>
      </c>
      <c r="I144" s="129">
        <f t="shared" si="37"/>
        <v>0</v>
      </c>
      <c r="J144" s="129">
        <f t="shared" si="37"/>
        <v>0</v>
      </c>
      <c r="K144" s="129">
        <f t="shared" si="37"/>
        <v>0</v>
      </c>
      <c r="L144" s="129">
        <f t="shared" si="37"/>
        <v>0</v>
      </c>
      <c r="M144" s="129">
        <f t="shared" si="37"/>
        <v>0</v>
      </c>
      <c r="N144" s="129">
        <f t="shared" si="37"/>
        <v>0</v>
      </c>
      <c r="O144" s="129">
        <f t="shared" si="37"/>
        <v>0</v>
      </c>
      <c r="P144" s="129">
        <f t="shared" si="37"/>
        <v>0</v>
      </c>
      <c r="Q144" s="129">
        <f t="shared" si="37"/>
        <v>0</v>
      </c>
      <c r="R144" s="129">
        <f t="shared" si="37"/>
        <v>0</v>
      </c>
      <c r="S144" s="129">
        <f t="shared" si="38"/>
        <v>0</v>
      </c>
      <c r="T144" s="129">
        <f t="shared" si="38"/>
        <v>0</v>
      </c>
      <c r="U144" s="129">
        <f t="shared" si="38"/>
        <v>0</v>
      </c>
      <c r="V144" s="129">
        <f t="shared" si="38"/>
        <v>0</v>
      </c>
      <c r="W144" s="129">
        <f t="shared" si="38"/>
        <v>0</v>
      </c>
      <c r="X144" s="129">
        <f t="shared" si="38"/>
        <v>0</v>
      </c>
      <c r="Y144" s="129">
        <f t="shared" si="38"/>
        <v>0</v>
      </c>
      <c r="Z144" s="129">
        <f t="shared" si="38"/>
        <v>0</v>
      </c>
      <c r="AA144" s="129">
        <f t="shared" si="38"/>
        <v>0</v>
      </c>
      <c r="AB144" s="129">
        <f t="shared" si="38"/>
        <v>0</v>
      </c>
      <c r="AC144" s="129">
        <f t="shared" si="38"/>
        <v>0</v>
      </c>
      <c r="AD144" s="129">
        <f t="shared" si="38"/>
        <v>0</v>
      </c>
      <c r="AE144" s="129">
        <f t="shared" si="38"/>
        <v>0</v>
      </c>
      <c r="AF144" s="129">
        <f t="shared" si="38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149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150</v>
      </c>
      <c r="B146" s="128">
        <v>0.1</v>
      </c>
      <c r="C146" s="129">
        <f t="shared" ref="C146:R149" si="39">B146</f>
        <v>0.1</v>
      </c>
      <c r="D146" s="129">
        <f t="shared" si="39"/>
        <v>0.1</v>
      </c>
      <c r="E146" s="129">
        <f t="shared" si="39"/>
        <v>0.1</v>
      </c>
      <c r="F146" s="129">
        <f t="shared" si="39"/>
        <v>0.1</v>
      </c>
      <c r="G146" s="129">
        <f t="shared" si="39"/>
        <v>0.1</v>
      </c>
      <c r="H146" s="129">
        <f t="shared" si="39"/>
        <v>0.1</v>
      </c>
      <c r="I146" s="129">
        <f t="shared" si="39"/>
        <v>0.1</v>
      </c>
      <c r="J146" s="129">
        <f t="shared" si="39"/>
        <v>0.1</v>
      </c>
      <c r="K146" s="129">
        <f t="shared" si="39"/>
        <v>0.1</v>
      </c>
      <c r="L146" s="129">
        <f t="shared" si="39"/>
        <v>0.1</v>
      </c>
      <c r="M146" s="129">
        <f t="shared" si="39"/>
        <v>0.1</v>
      </c>
      <c r="N146" s="129">
        <f t="shared" si="39"/>
        <v>0.1</v>
      </c>
      <c r="O146" s="129">
        <f t="shared" si="39"/>
        <v>0.1</v>
      </c>
      <c r="P146" s="129">
        <f t="shared" si="39"/>
        <v>0.1</v>
      </c>
      <c r="Q146" s="129">
        <f t="shared" si="39"/>
        <v>0.1</v>
      </c>
      <c r="R146" s="129">
        <f t="shared" si="39"/>
        <v>0.1</v>
      </c>
      <c r="S146" s="129">
        <f t="shared" ref="S146:AF149" si="40">R146</f>
        <v>0.1</v>
      </c>
      <c r="T146" s="129">
        <f t="shared" si="40"/>
        <v>0.1</v>
      </c>
      <c r="U146" s="129">
        <f t="shared" si="40"/>
        <v>0.1</v>
      </c>
      <c r="V146" s="129">
        <f t="shared" si="40"/>
        <v>0.1</v>
      </c>
      <c r="W146" s="129">
        <f t="shared" si="40"/>
        <v>0.1</v>
      </c>
      <c r="X146" s="129">
        <f t="shared" si="40"/>
        <v>0.1</v>
      </c>
      <c r="Y146" s="129">
        <f t="shared" si="40"/>
        <v>0.1</v>
      </c>
      <c r="Z146" s="129">
        <f t="shared" si="40"/>
        <v>0.1</v>
      </c>
      <c r="AA146" s="129">
        <f t="shared" si="40"/>
        <v>0.1</v>
      </c>
      <c r="AB146" s="129">
        <f t="shared" si="40"/>
        <v>0.1</v>
      </c>
      <c r="AC146" s="129">
        <f t="shared" si="40"/>
        <v>0.1</v>
      </c>
      <c r="AD146" s="129">
        <f t="shared" si="40"/>
        <v>0.1</v>
      </c>
      <c r="AE146" s="129">
        <f t="shared" si="40"/>
        <v>0.1</v>
      </c>
      <c r="AF146" s="129">
        <f t="shared" si="40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151</v>
      </c>
      <c r="B147" s="128">
        <v>2.0499999999999998</v>
      </c>
      <c r="C147" s="129">
        <f t="shared" si="39"/>
        <v>2.0499999999999998</v>
      </c>
      <c r="D147" s="129">
        <f t="shared" si="39"/>
        <v>2.0499999999999998</v>
      </c>
      <c r="E147" s="129">
        <f t="shared" si="39"/>
        <v>2.0499999999999998</v>
      </c>
      <c r="F147" s="129">
        <f t="shared" si="39"/>
        <v>2.0499999999999998</v>
      </c>
      <c r="G147" s="129">
        <f t="shared" si="39"/>
        <v>2.0499999999999998</v>
      </c>
      <c r="H147" s="129">
        <f t="shared" si="39"/>
        <v>2.0499999999999998</v>
      </c>
      <c r="I147" s="129">
        <f t="shared" si="39"/>
        <v>2.0499999999999998</v>
      </c>
      <c r="J147" s="129">
        <f t="shared" si="39"/>
        <v>2.0499999999999998</v>
      </c>
      <c r="K147" s="129">
        <f t="shared" si="39"/>
        <v>2.0499999999999998</v>
      </c>
      <c r="L147" s="129">
        <f t="shared" si="39"/>
        <v>2.0499999999999998</v>
      </c>
      <c r="M147" s="129">
        <f t="shared" si="39"/>
        <v>2.0499999999999998</v>
      </c>
      <c r="N147" s="129">
        <f t="shared" si="39"/>
        <v>2.0499999999999998</v>
      </c>
      <c r="O147" s="129">
        <f t="shared" si="39"/>
        <v>2.0499999999999998</v>
      </c>
      <c r="P147" s="129">
        <f t="shared" si="39"/>
        <v>2.0499999999999998</v>
      </c>
      <c r="Q147" s="129">
        <f t="shared" si="39"/>
        <v>2.0499999999999998</v>
      </c>
      <c r="R147" s="129">
        <f t="shared" si="39"/>
        <v>2.0499999999999998</v>
      </c>
      <c r="S147" s="129">
        <f t="shared" si="40"/>
        <v>2.0499999999999998</v>
      </c>
      <c r="T147" s="129">
        <f t="shared" si="40"/>
        <v>2.0499999999999998</v>
      </c>
      <c r="U147" s="129">
        <f t="shared" si="40"/>
        <v>2.0499999999999998</v>
      </c>
      <c r="V147" s="129">
        <f t="shared" si="40"/>
        <v>2.0499999999999998</v>
      </c>
      <c r="W147" s="129">
        <f t="shared" si="40"/>
        <v>2.0499999999999998</v>
      </c>
      <c r="X147" s="129">
        <f t="shared" si="40"/>
        <v>2.0499999999999998</v>
      </c>
      <c r="Y147" s="129">
        <f t="shared" si="40"/>
        <v>2.0499999999999998</v>
      </c>
      <c r="Z147" s="129">
        <f t="shared" si="40"/>
        <v>2.0499999999999998</v>
      </c>
      <c r="AA147" s="129">
        <f t="shared" si="40"/>
        <v>2.0499999999999998</v>
      </c>
      <c r="AB147" s="129">
        <f t="shared" si="40"/>
        <v>2.0499999999999998</v>
      </c>
      <c r="AC147" s="129">
        <f t="shared" si="40"/>
        <v>2.0499999999999998</v>
      </c>
      <c r="AD147" s="129">
        <f t="shared" si="40"/>
        <v>2.0499999999999998</v>
      </c>
      <c r="AE147" s="129">
        <f t="shared" si="40"/>
        <v>2.0499999999999998</v>
      </c>
      <c r="AF147" s="129">
        <f t="shared" si="40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152</v>
      </c>
      <c r="B148" s="128">
        <v>2.7</v>
      </c>
      <c r="C148" s="129">
        <f t="shared" si="39"/>
        <v>2.7</v>
      </c>
      <c r="D148" s="129">
        <f t="shared" si="39"/>
        <v>2.7</v>
      </c>
      <c r="E148" s="129">
        <f t="shared" si="39"/>
        <v>2.7</v>
      </c>
      <c r="F148" s="129">
        <f t="shared" si="39"/>
        <v>2.7</v>
      </c>
      <c r="G148" s="129">
        <f t="shared" si="39"/>
        <v>2.7</v>
      </c>
      <c r="H148" s="129">
        <f t="shared" si="39"/>
        <v>2.7</v>
      </c>
      <c r="I148" s="129">
        <f t="shared" si="39"/>
        <v>2.7</v>
      </c>
      <c r="J148" s="129">
        <f t="shared" si="39"/>
        <v>2.7</v>
      </c>
      <c r="K148" s="129">
        <f t="shared" si="39"/>
        <v>2.7</v>
      </c>
      <c r="L148" s="129">
        <f t="shared" si="39"/>
        <v>2.7</v>
      </c>
      <c r="M148" s="129">
        <f t="shared" si="39"/>
        <v>2.7</v>
      </c>
      <c r="N148" s="129">
        <f t="shared" si="39"/>
        <v>2.7</v>
      </c>
      <c r="O148" s="129">
        <f t="shared" si="39"/>
        <v>2.7</v>
      </c>
      <c r="P148" s="129">
        <f t="shared" si="39"/>
        <v>2.7</v>
      </c>
      <c r="Q148" s="129">
        <f t="shared" si="39"/>
        <v>2.7</v>
      </c>
      <c r="R148" s="129">
        <f t="shared" si="39"/>
        <v>2.7</v>
      </c>
      <c r="S148" s="129">
        <f t="shared" si="40"/>
        <v>2.7</v>
      </c>
      <c r="T148" s="129">
        <f t="shared" si="40"/>
        <v>2.7</v>
      </c>
      <c r="U148" s="129">
        <f t="shared" si="40"/>
        <v>2.7</v>
      </c>
      <c r="V148" s="129">
        <f t="shared" si="40"/>
        <v>2.7</v>
      </c>
      <c r="W148" s="129">
        <f t="shared" si="40"/>
        <v>2.7</v>
      </c>
      <c r="X148" s="129">
        <f t="shared" si="40"/>
        <v>2.7</v>
      </c>
      <c r="Y148" s="129">
        <f t="shared" si="40"/>
        <v>2.7</v>
      </c>
      <c r="Z148" s="129">
        <f t="shared" si="40"/>
        <v>2.7</v>
      </c>
      <c r="AA148" s="129">
        <f t="shared" si="40"/>
        <v>2.7</v>
      </c>
      <c r="AB148" s="129">
        <f t="shared" si="40"/>
        <v>2.7</v>
      </c>
      <c r="AC148" s="129">
        <f t="shared" si="40"/>
        <v>2.7</v>
      </c>
      <c r="AD148" s="129">
        <f t="shared" si="40"/>
        <v>2.7</v>
      </c>
      <c r="AE148" s="129">
        <f t="shared" si="40"/>
        <v>2.7</v>
      </c>
      <c r="AF148" s="129">
        <f t="shared" si="40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153</v>
      </c>
      <c r="B149" s="128">
        <v>2.15</v>
      </c>
      <c r="C149" s="129">
        <f t="shared" si="39"/>
        <v>2.15</v>
      </c>
      <c r="D149" s="129">
        <f t="shared" si="39"/>
        <v>2.15</v>
      </c>
      <c r="E149" s="129">
        <f t="shared" si="39"/>
        <v>2.15</v>
      </c>
      <c r="F149" s="129">
        <f t="shared" si="39"/>
        <v>2.15</v>
      </c>
      <c r="G149" s="129">
        <f t="shared" si="39"/>
        <v>2.15</v>
      </c>
      <c r="H149" s="129">
        <f t="shared" si="39"/>
        <v>2.15</v>
      </c>
      <c r="I149" s="129">
        <f t="shared" si="39"/>
        <v>2.15</v>
      </c>
      <c r="J149" s="129">
        <f t="shared" si="39"/>
        <v>2.15</v>
      </c>
      <c r="K149" s="129">
        <f t="shared" si="39"/>
        <v>2.15</v>
      </c>
      <c r="L149" s="129">
        <f t="shared" si="39"/>
        <v>2.15</v>
      </c>
      <c r="M149" s="129">
        <f t="shared" si="39"/>
        <v>2.15</v>
      </c>
      <c r="N149" s="129">
        <f t="shared" si="39"/>
        <v>2.15</v>
      </c>
      <c r="O149" s="129">
        <f t="shared" si="39"/>
        <v>2.15</v>
      </c>
      <c r="P149" s="129">
        <f t="shared" si="39"/>
        <v>2.15</v>
      </c>
      <c r="Q149" s="129">
        <f t="shared" si="39"/>
        <v>2.15</v>
      </c>
      <c r="R149" s="129">
        <f t="shared" si="39"/>
        <v>2.15</v>
      </c>
      <c r="S149" s="129">
        <f t="shared" si="40"/>
        <v>2.15</v>
      </c>
      <c r="T149" s="129">
        <f t="shared" si="40"/>
        <v>2.15</v>
      </c>
      <c r="U149" s="129">
        <f t="shared" si="40"/>
        <v>2.15</v>
      </c>
      <c r="V149" s="129">
        <f t="shared" si="40"/>
        <v>2.15</v>
      </c>
      <c r="W149" s="129">
        <f t="shared" si="40"/>
        <v>2.15</v>
      </c>
      <c r="X149" s="129">
        <f t="shared" si="40"/>
        <v>2.15</v>
      </c>
      <c r="Y149" s="129">
        <f t="shared" si="40"/>
        <v>2.15</v>
      </c>
      <c r="Z149" s="129">
        <f t="shared" si="40"/>
        <v>2.15</v>
      </c>
      <c r="AA149" s="129">
        <f t="shared" si="40"/>
        <v>2.15</v>
      </c>
      <c r="AB149" s="129">
        <f t="shared" si="40"/>
        <v>2.15</v>
      </c>
      <c r="AC149" s="129">
        <f t="shared" si="40"/>
        <v>2.15</v>
      </c>
      <c r="AD149" s="129">
        <f t="shared" si="40"/>
        <v>2.15</v>
      </c>
      <c r="AE149" s="129">
        <f t="shared" si="40"/>
        <v>2.15</v>
      </c>
      <c r="AF149" s="129">
        <f t="shared" si="40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154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155</v>
      </c>
      <c r="B151" s="128">
        <v>0.9</v>
      </c>
      <c r="C151" s="129">
        <f t="shared" ref="C151:R163" si="41">B151</f>
        <v>0.9</v>
      </c>
      <c r="D151" s="129">
        <f t="shared" si="41"/>
        <v>0.9</v>
      </c>
      <c r="E151" s="129">
        <f t="shared" si="41"/>
        <v>0.9</v>
      </c>
      <c r="F151" s="129">
        <f t="shared" si="41"/>
        <v>0.9</v>
      </c>
      <c r="G151" s="129">
        <f t="shared" si="41"/>
        <v>0.9</v>
      </c>
      <c r="H151" s="129">
        <f t="shared" si="41"/>
        <v>0.9</v>
      </c>
      <c r="I151" s="129">
        <f t="shared" si="41"/>
        <v>0.9</v>
      </c>
      <c r="J151" s="129">
        <f t="shared" si="41"/>
        <v>0.9</v>
      </c>
      <c r="K151" s="129">
        <f t="shared" si="41"/>
        <v>0.9</v>
      </c>
      <c r="L151" s="129">
        <f t="shared" si="41"/>
        <v>0.9</v>
      </c>
      <c r="M151" s="129">
        <f t="shared" si="41"/>
        <v>0.9</v>
      </c>
      <c r="N151" s="129">
        <f t="shared" si="41"/>
        <v>0.9</v>
      </c>
      <c r="O151" s="129">
        <f t="shared" si="41"/>
        <v>0.9</v>
      </c>
      <c r="P151" s="129">
        <f t="shared" si="41"/>
        <v>0.9</v>
      </c>
      <c r="Q151" s="129">
        <f t="shared" si="41"/>
        <v>0.9</v>
      </c>
      <c r="R151" s="129">
        <f t="shared" si="41"/>
        <v>0.9</v>
      </c>
      <c r="S151" s="129">
        <f t="shared" ref="R151:AF163" si="42">R151</f>
        <v>0.9</v>
      </c>
      <c r="T151" s="129">
        <f t="shared" si="42"/>
        <v>0.9</v>
      </c>
      <c r="U151" s="129">
        <f t="shared" si="42"/>
        <v>0.9</v>
      </c>
      <c r="V151" s="129">
        <f t="shared" si="42"/>
        <v>0.9</v>
      </c>
      <c r="W151" s="129">
        <f t="shared" si="42"/>
        <v>0.9</v>
      </c>
      <c r="X151" s="129">
        <f t="shared" si="42"/>
        <v>0.9</v>
      </c>
      <c r="Y151" s="129">
        <f t="shared" si="42"/>
        <v>0.9</v>
      </c>
      <c r="Z151" s="129">
        <f t="shared" si="42"/>
        <v>0.9</v>
      </c>
      <c r="AA151" s="129">
        <f t="shared" si="42"/>
        <v>0.9</v>
      </c>
      <c r="AB151" s="129">
        <f t="shared" si="42"/>
        <v>0.9</v>
      </c>
      <c r="AC151" s="129">
        <f t="shared" si="42"/>
        <v>0.9</v>
      </c>
      <c r="AD151" s="129">
        <f t="shared" si="42"/>
        <v>0.9</v>
      </c>
      <c r="AE151" s="129">
        <f t="shared" si="42"/>
        <v>0.9</v>
      </c>
      <c r="AF151" s="129">
        <f t="shared" si="42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156</v>
      </c>
      <c r="B152" s="128">
        <v>1.08</v>
      </c>
      <c r="C152" s="129">
        <f t="shared" si="41"/>
        <v>1.08</v>
      </c>
      <c r="D152" s="129">
        <f t="shared" si="41"/>
        <v>1.08</v>
      </c>
      <c r="E152" s="129">
        <f t="shared" si="41"/>
        <v>1.08</v>
      </c>
      <c r="F152" s="129">
        <f t="shared" si="41"/>
        <v>1.08</v>
      </c>
      <c r="G152" s="129">
        <f t="shared" si="41"/>
        <v>1.08</v>
      </c>
      <c r="H152" s="129">
        <f t="shared" si="41"/>
        <v>1.08</v>
      </c>
      <c r="I152" s="129">
        <f t="shared" si="41"/>
        <v>1.08</v>
      </c>
      <c r="J152" s="129">
        <f t="shared" si="41"/>
        <v>1.08</v>
      </c>
      <c r="K152" s="129">
        <f t="shared" si="41"/>
        <v>1.08</v>
      </c>
      <c r="L152" s="129">
        <f t="shared" si="41"/>
        <v>1.08</v>
      </c>
      <c r="M152" s="129">
        <f t="shared" si="41"/>
        <v>1.08</v>
      </c>
      <c r="N152" s="129">
        <f t="shared" si="41"/>
        <v>1.08</v>
      </c>
      <c r="O152" s="129">
        <f t="shared" si="41"/>
        <v>1.08</v>
      </c>
      <c r="P152" s="129">
        <f t="shared" si="41"/>
        <v>1.08</v>
      </c>
      <c r="Q152" s="129">
        <f t="shared" si="41"/>
        <v>1.08</v>
      </c>
      <c r="R152" s="129">
        <f t="shared" si="41"/>
        <v>1.08</v>
      </c>
      <c r="S152" s="129">
        <f t="shared" si="42"/>
        <v>1.08</v>
      </c>
      <c r="T152" s="129">
        <f t="shared" si="42"/>
        <v>1.08</v>
      </c>
      <c r="U152" s="129">
        <f t="shared" si="42"/>
        <v>1.08</v>
      </c>
      <c r="V152" s="129">
        <f t="shared" si="42"/>
        <v>1.08</v>
      </c>
      <c r="W152" s="129">
        <f t="shared" si="42"/>
        <v>1.08</v>
      </c>
      <c r="X152" s="129">
        <f t="shared" si="42"/>
        <v>1.08</v>
      </c>
      <c r="Y152" s="129">
        <f t="shared" si="42"/>
        <v>1.08</v>
      </c>
      <c r="Z152" s="129">
        <f t="shared" si="42"/>
        <v>1.08</v>
      </c>
      <c r="AA152" s="129">
        <f t="shared" si="42"/>
        <v>1.08</v>
      </c>
      <c r="AB152" s="129">
        <f t="shared" si="42"/>
        <v>1.08</v>
      </c>
      <c r="AC152" s="129">
        <f t="shared" si="42"/>
        <v>1.08</v>
      </c>
      <c r="AD152" s="129">
        <f t="shared" si="42"/>
        <v>1.08</v>
      </c>
      <c r="AE152" s="129">
        <f t="shared" si="42"/>
        <v>1.08</v>
      </c>
      <c r="AF152" s="129">
        <f t="shared" si="42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157</v>
      </c>
      <c r="B153" s="128">
        <v>2.37</v>
      </c>
      <c r="C153" s="129">
        <f t="shared" si="41"/>
        <v>2.37</v>
      </c>
      <c r="D153" s="129">
        <f t="shared" si="41"/>
        <v>2.37</v>
      </c>
      <c r="E153" s="129">
        <f t="shared" si="41"/>
        <v>2.37</v>
      </c>
      <c r="F153" s="129">
        <f t="shared" si="41"/>
        <v>2.37</v>
      </c>
      <c r="G153" s="129">
        <f t="shared" si="41"/>
        <v>2.37</v>
      </c>
      <c r="H153" s="129">
        <f t="shared" si="41"/>
        <v>2.37</v>
      </c>
      <c r="I153" s="129">
        <f t="shared" si="41"/>
        <v>2.37</v>
      </c>
      <c r="J153" s="129">
        <f t="shared" si="41"/>
        <v>2.37</v>
      </c>
      <c r="K153" s="129">
        <f t="shared" si="41"/>
        <v>2.37</v>
      </c>
      <c r="L153" s="129">
        <f t="shared" si="41"/>
        <v>2.37</v>
      </c>
      <c r="M153" s="129">
        <f t="shared" si="41"/>
        <v>2.37</v>
      </c>
      <c r="N153" s="129">
        <f t="shared" si="41"/>
        <v>2.37</v>
      </c>
      <c r="O153" s="129">
        <f t="shared" si="41"/>
        <v>2.37</v>
      </c>
      <c r="P153" s="129">
        <f t="shared" si="41"/>
        <v>2.37</v>
      </c>
      <c r="Q153" s="129">
        <f t="shared" si="41"/>
        <v>2.37</v>
      </c>
      <c r="R153" s="129">
        <f t="shared" si="41"/>
        <v>2.37</v>
      </c>
      <c r="S153" s="129">
        <f t="shared" si="42"/>
        <v>2.37</v>
      </c>
      <c r="T153" s="129">
        <f t="shared" si="42"/>
        <v>2.37</v>
      </c>
      <c r="U153" s="129">
        <f t="shared" si="42"/>
        <v>2.37</v>
      </c>
      <c r="V153" s="129">
        <f t="shared" si="42"/>
        <v>2.37</v>
      </c>
      <c r="W153" s="129">
        <f t="shared" si="42"/>
        <v>2.37</v>
      </c>
      <c r="X153" s="129">
        <f t="shared" si="42"/>
        <v>2.37</v>
      </c>
      <c r="Y153" s="129">
        <f t="shared" si="42"/>
        <v>2.37</v>
      </c>
      <c r="Z153" s="129">
        <f t="shared" si="42"/>
        <v>2.37</v>
      </c>
      <c r="AA153" s="129">
        <f t="shared" si="42"/>
        <v>2.37</v>
      </c>
      <c r="AB153" s="129">
        <f t="shared" si="42"/>
        <v>2.37</v>
      </c>
      <c r="AC153" s="129">
        <f t="shared" si="42"/>
        <v>2.37</v>
      </c>
      <c r="AD153" s="129">
        <f t="shared" si="42"/>
        <v>2.37</v>
      </c>
      <c r="AE153" s="129">
        <f t="shared" si="42"/>
        <v>2.37</v>
      </c>
      <c r="AF153" s="129">
        <f t="shared" si="42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158</v>
      </c>
      <c r="B154" s="128">
        <v>1.81</v>
      </c>
      <c r="C154" s="129">
        <f t="shared" si="41"/>
        <v>1.81</v>
      </c>
      <c r="D154" s="129">
        <f t="shared" si="41"/>
        <v>1.81</v>
      </c>
      <c r="E154" s="129">
        <f t="shared" si="41"/>
        <v>1.81</v>
      </c>
      <c r="F154" s="129">
        <f t="shared" si="41"/>
        <v>1.81</v>
      </c>
      <c r="G154" s="129">
        <f t="shared" si="41"/>
        <v>1.81</v>
      </c>
      <c r="H154" s="129">
        <f t="shared" si="41"/>
        <v>1.81</v>
      </c>
      <c r="I154" s="129">
        <f t="shared" si="41"/>
        <v>1.81</v>
      </c>
      <c r="J154" s="129">
        <f t="shared" si="41"/>
        <v>1.81</v>
      </c>
      <c r="K154" s="129">
        <f t="shared" si="41"/>
        <v>1.81</v>
      </c>
      <c r="L154" s="129">
        <f t="shared" si="41"/>
        <v>1.81</v>
      </c>
      <c r="M154" s="129">
        <f t="shared" si="41"/>
        <v>1.81</v>
      </c>
      <c r="N154" s="129">
        <f t="shared" si="41"/>
        <v>1.81</v>
      </c>
      <c r="O154" s="129">
        <f t="shared" si="41"/>
        <v>1.81</v>
      </c>
      <c r="P154" s="129">
        <f t="shared" si="41"/>
        <v>1.81</v>
      </c>
      <c r="Q154" s="129">
        <f t="shared" si="41"/>
        <v>1.81</v>
      </c>
      <c r="R154" s="129">
        <f t="shared" si="41"/>
        <v>1.81</v>
      </c>
      <c r="S154" s="129">
        <f t="shared" si="42"/>
        <v>1.81</v>
      </c>
      <c r="T154" s="129">
        <f t="shared" si="42"/>
        <v>1.81</v>
      </c>
      <c r="U154" s="129">
        <f t="shared" si="42"/>
        <v>1.81</v>
      </c>
      <c r="V154" s="129">
        <f t="shared" si="42"/>
        <v>1.81</v>
      </c>
      <c r="W154" s="129">
        <f t="shared" si="42"/>
        <v>1.81</v>
      </c>
      <c r="X154" s="129">
        <f t="shared" si="42"/>
        <v>1.81</v>
      </c>
      <c r="Y154" s="129">
        <f t="shared" si="42"/>
        <v>1.81</v>
      </c>
      <c r="Z154" s="129">
        <f t="shared" si="42"/>
        <v>1.81</v>
      </c>
      <c r="AA154" s="129">
        <f t="shared" si="42"/>
        <v>1.81</v>
      </c>
      <c r="AB154" s="129">
        <f t="shared" si="42"/>
        <v>1.81</v>
      </c>
      <c r="AC154" s="129">
        <f t="shared" si="42"/>
        <v>1.81</v>
      </c>
      <c r="AD154" s="129">
        <f t="shared" si="42"/>
        <v>1.81</v>
      </c>
      <c r="AE154" s="129">
        <f t="shared" si="42"/>
        <v>1.81</v>
      </c>
      <c r="AF154" s="129">
        <f t="shared" si="42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159</v>
      </c>
      <c r="B155" s="128">
        <v>1.0900000000000001</v>
      </c>
      <c r="C155" s="129">
        <f t="shared" si="41"/>
        <v>1.0900000000000001</v>
      </c>
      <c r="D155" s="129">
        <f t="shared" si="41"/>
        <v>1.0900000000000001</v>
      </c>
      <c r="E155" s="129">
        <f t="shared" si="41"/>
        <v>1.0900000000000001</v>
      </c>
      <c r="F155" s="129">
        <f t="shared" si="41"/>
        <v>1.0900000000000001</v>
      </c>
      <c r="G155" s="129">
        <f t="shared" si="41"/>
        <v>1.0900000000000001</v>
      </c>
      <c r="H155" s="129">
        <f t="shared" si="41"/>
        <v>1.0900000000000001</v>
      </c>
      <c r="I155" s="129">
        <f t="shared" si="41"/>
        <v>1.0900000000000001</v>
      </c>
      <c r="J155" s="129">
        <f t="shared" si="41"/>
        <v>1.0900000000000001</v>
      </c>
      <c r="K155" s="129">
        <f t="shared" si="41"/>
        <v>1.0900000000000001</v>
      </c>
      <c r="L155" s="129">
        <f t="shared" si="41"/>
        <v>1.0900000000000001</v>
      </c>
      <c r="M155" s="129">
        <f t="shared" si="41"/>
        <v>1.0900000000000001</v>
      </c>
      <c r="N155" s="129">
        <f t="shared" si="41"/>
        <v>1.0900000000000001</v>
      </c>
      <c r="O155" s="129">
        <f t="shared" si="41"/>
        <v>1.0900000000000001</v>
      </c>
      <c r="P155" s="129">
        <f t="shared" si="41"/>
        <v>1.0900000000000001</v>
      </c>
      <c r="Q155" s="129">
        <f t="shared" si="41"/>
        <v>1.0900000000000001</v>
      </c>
      <c r="R155" s="129">
        <f t="shared" si="41"/>
        <v>1.0900000000000001</v>
      </c>
      <c r="S155" s="129">
        <f t="shared" si="42"/>
        <v>1.0900000000000001</v>
      </c>
      <c r="T155" s="129">
        <f t="shared" si="42"/>
        <v>1.0900000000000001</v>
      </c>
      <c r="U155" s="129">
        <f t="shared" si="42"/>
        <v>1.0900000000000001</v>
      </c>
      <c r="V155" s="129">
        <f t="shared" si="42"/>
        <v>1.0900000000000001</v>
      </c>
      <c r="W155" s="129">
        <f t="shared" si="42"/>
        <v>1.0900000000000001</v>
      </c>
      <c r="X155" s="129">
        <f t="shared" si="42"/>
        <v>1.0900000000000001</v>
      </c>
      <c r="Y155" s="129">
        <f t="shared" si="42"/>
        <v>1.0900000000000001</v>
      </c>
      <c r="Z155" s="129">
        <f t="shared" si="42"/>
        <v>1.0900000000000001</v>
      </c>
      <c r="AA155" s="129">
        <f t="shared" si="42"/>
        <v>1.0900000000000001</v>
      </c>
      <c r="AB155" s="129">
        <f t="shared" si="42"/>
        <v>1.0900000000000001</v>
      </c>
      <c r="AC155" s="129">
        <f t="shared" si="42"/>
        <v>1.0900000000000001</v>
      </c>
      <c r="AD155" s="129">
        <f t="shared" si="42"/>
        <v>1.0900000000000001</v>
      </c>
      <c r="AE155" s="129">
        <f t="shared" si="42"/>
        <v>1.0900000000000001</v>
      </c>
      <c r="AF155" s="129">
        <f t="shared" si="42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160</v>
      </c>
      <c r="B156" s="128">
        <v>1.58</v>
      </c>
      <c r="C156" s="129">
        <f t="shared" si="41"/>
        <v>1.58</v>
      </c>
      <c r="D156" s="129">
        <f t="shared" si="41"/>
        <v>1.58</v>
      </c>
      <c r="E156" s="129">
        <f t="shared" si="41"/>
        <v>1.58</v>
      </c>
      <c r="F156" s="129">
        <f t="shared" si="41"/>
        <v>1.58</v>
      </c>
      <c r="G156" s="129">
        <f t="shared" si="41"/>
        <v>1.58</v>
      </c>
      <c r="H156" s="129">
        <f t="shared" si="41"/>
        <v>1.58</v>
      </c>
      <c r="I156" s="129">
        <f t="shared" si="41"/>
        <v>1.58</v>
      </c>
      <c r="J156" s="129">
        <f t="shared" si="41"/>
        <v>1.58</v>
      </c>
      <c r="K156" s="129">
        <f t="shared" si="41"/>
        <v>1.58</v>
      </c>
      <c r="L156" s="129">
        <f t="shared" si="41"/>
        <v>1.58</v>
      </c>
      <c r="M156" s="129">
        <f t="shared" si="41"/>
        <v>1.58</v>
      </c>
      <c r="N156" s="129">
        <f t="shared" si="41"/>
        <v>1.58</v>
      </c>
      <c r="O156" s="129">
        <f t="shared" si="41"/>
        <v>1.58</v>
      </c>
      <c r="P156" s="129">
        <f t="shared" si="41"/>
        <v>1.58</v>
      </c>
      <c r="Q156" s="129">
        <f t="shared" si="41"/>
        <v>1.58</v>
      </c>
      <c r="R156" s="129">
        <f t="shared" si="41"/>
        <v>1.58</v>
      </c>
      <c r="S156" s="129">
        <f t="shared" si="42"/>
        <v>1.58</v>
      </c>
      <c r="T156" s="129">
        <f t="shared" si="42"/>
        <v>1.58</v>
      </c>
      <c r="U156" s="129">
        <f t="shared" si="42"/>
        <v>1.58</v>
      </c>
      <c r="V156" s="129">
        <f t="shared" si="42"/>
        <v>1.58</v>
      </c>
      <c r="W156" s="129">
        <f t="shared" si="42"/>
        <v>1.58</v>
      </c>
      <c r="X156" s="129">
        <f t="shared" si="42"/>
        <v>1.58</v>
      </c>
      <c r="Y156" s="129">
        <f t="shared" si="42"/>
        <v>1.58</v>
      </c>
      <c r="Z156" s="129">
        <f t="shared" si="42"/>
        <v>1.58</v>
      </c>
      <c r="AA156" s="129">
        <f t="shared" si="42"/>
        <v>1.58</v>
      </c>
      <c r="AB156" s="129">
        <f t="shared" si="42"/>
        <v>1.58</v>
      </c>
      <c r="AC156" s="129">
        <f t="shared" si="42"/>
        <v>1.58</v>
      </c>
      <c r="AD156" s="129">
        <f t="shared" si="42"/>
        <v>1.58</v>
      </c>
      <c r="AE156" s="129">
        <f t="shared" si="42"/>
        <v>1.58</v>
      </c>
      <c r="AF156" s="129">
        <f t="shared" si="42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161</v>
      </c>
      <c r="B157" s="128">
        <v>2</v>
      </c>
      <c r="C157" s="129">
        <f t="shared" si="41"/>
        <v>2</v>
      </c>
      <c r="D157" s="129">
        <f t="shared" si="41"/>
        <v>2</v>
      </c>
      <c r="E157" s="129">
        <f t="shared" si="41"/>
        <v>2</v>
      </c>
      <c r="F157" s="129">
        <f t="shared" si="41"/>
        <v>2</v>
      </c>
      <c r="G157" s="129">
        <f t="shared" si="41"/>
        <v>2</v>
      </c>
      <c r="H157" s="129">
        <f t="shared" si="41"/>
        <v>2</v>
      </c>
      <c r="I157" s="129">
        <f t="shared" si="41"/>
        <v>2</v>
      </c>
      <c r="J157" s="129">
        <f t="shared" si="41"/>
        <v>2</v>
      </c>
      <c r="K157" s="129">
        <f t="shared" si="41"/>
        <v>2</v>
      </c>
      <c r="L157" s="129">
        <f t="shared" si="41"/>
        <v>2</v>
      </c>
      <c r="M157" s="129">
        <f t="shared" si="41"/>
        <v>2</v>
      </c>
      <c r="N157" s="129">
        <f t="shared" si="41"/>
        <v>2</v>
      </c>
      <c r="O157" s="129">
        <f t="shared" si="41"/>
        <v>2</v>
      </c>
      <c r="P157" s="129">
        <f t="shared" si="41"/>
        <v>2</v>
      </c>
      <c r="Q157" s="129">
        <f t="shared" si="41"/>
        <v>2</v>
      </c>
      <c r="R157" s="129">
        <f t="shared" si="41"/>
        <v>2</v>
      </c>
      <c r="S157" s="129">
        <f t="shared" si="42"/>
        <v>2</v>
      </c>
      <c r="T157" s="129">
        <f t="shared" si="42"/>
        <v>2</v>
      </c>
      <c r="U157" s="129">
        <f t="shared" si="42"/>
        <v>2</v>
      </c>
      <c r="V157" s="129">
        <f t="shared" si="42"/>
        <v>2</v>
      </c>
      <c r="W157" s="129">
        <f t="shared" si="42"/>
        <v>2</v>
      </c>
      <c r="X157" s="129">
        <f t="shared" si="42"/>
        <v>2</v>
      </c>
      <c r="Y157" s="129">
        <f t="shared" si="42"/>
        <v>2</v>
      </c>
      <c r="Z157" s="129">
        <f t="shared" si="42"/>
        <v>2</v>
      </c>
      <c r="AA157" s="129">
        <f t="shared" si="42"/>
        <v>2</v>
      </c>
      <c r="AB157" s="129">
        <f t="shared" si="42"/>
        <v>2</v>
      </c>
      <c r="AC157" s="129">
        <f t="shared" si="42"/>
        <v>2</v>
      </c>
      <c r="AD157" s="129">
        <f t="shared" si="42"/>
        <v>2</v>
      </c>
      <c r="AE157" s="129">
        <f t="shared" si="42"/>
        <v>2</v>
      </c>
      <c r="AF157" s="129">
        <f t="shared" si="42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162</v>
      </c>
      <c r="B158" s="128">
        <v>0.47</v>
      </c>
      <c r="C158" s="129">
        <f t="shared" si="41"/>
        <v>0.47</v>
      </c>
      <c r="D158" s="129">
        <f t="shared" si="41"/>
        <v>0.47</v>
      </c>
      <c r="E158" s="129">
        <f t="shared" si="41"/>
        <v>0.47</v>
      </c>
      <c r="F158" s="129">
        <f t="shared" si="41"/>
        <v>0.47</v>
      </c>
      <c r="G158" s="129">
        <f t="shared" si="41"/>
        <v>0.47</v>
      </c>
      <c r="H158" s="129">
        <f t="shared" si="41"/>
        <v>0.47</v>
      </c>
      <c r="I158" s="129">
        <f t="shared" si="41"/>
        <v>0.47</v>
      </c>
      <c r="J158" s="129">
        <f t="shared" si="41"/>
        <v>0.47</v>
      </c>
      <c r="K158" s="129">
        <f t="shared" si="41"/>
        <v>0.47</v>
      </c>
      <c r="L158" s="129">
        <f t="shared" si="41"/>
        <v>0.47</v>
      </c>
      <c r="M158" s="129">
        <f t="shared" si="41"/>
        <v>0.47</v>
      </c>
      <c r="N158" s="129">
        <f t="shared" si="41"/>
        <v>0.47</v>
      </c>
      <c r="O158" s="129">
        <f t="shared" si="41"/>
        <v>0.47</v>
      </c>
      <c r="P158" s="129">
        <f t="shared" si="41"/>
        <v>0.47</v>
      </c>
      <c r="Q158" s="129">
        <f t="shared" si="41"/>
        <v>0.47</v>
      </c>
      <c r="R158" s="129">
        <f t="shared" si="41"/>
        <v>0.47</v>
      </c>
      <c r="S158" s="129">
        <f t="shared" si="42"/>
        <v>0.47</v>
      </c>
      <c r="T158" s="129">
        <f t="shared" si="42"/>
        <v>0.47</v>
      </c>
      <c r="U158" s="129">
        <f t="shared" si="42"/>
        <v>0.47</v>
      </c>
      <c r="V158" s="129">
        <f t="shared" si="42"/>
        <v>0.47</v>
      </c>
      <c r="W158" s="129">
        <f t="shared" si="42"/>
        <v>0.47</v>
      </c>
      <c r="X158" s="129">
        <f t="shared" si="42"/>
        <v>0.47</v>
      </c>
      <c r="Y158" s="129">
        <f t="shared" si="42"/>
        <v>0.47</v>
      </c>
      <c r="Z158" s="129">
        <f t="shared" si="42"/>
        <v>0.47</v>
      </c>
      <c r="AA158" s="129">
        <f t="shared" si="42"/>
        <v>0.47</v>
      </c>
      <c r="AB158" s="129">
        <f t="shared" si="42"/>
        <v>0.47</v>
      </c>
      <c r="AC158" s="129">
        <f t="shared" si="42"/>
        <v>0.47</v>
      </c>
      <c r="AD158" s="129">
        <f t="shared" si="42"/>
        <v>0.47</v>
      </c>
      <c r="AE158" s="129">
        <f t="shared" si="42"/>
        <v>0.47</v>
      </c>
      <c r="AF158" s="129">
        <f t="shared" si="42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163</v>
      </c>
      <c r="B159" s="128">
        <v>0</v>
      </c>
      <c r="C159" s="129">
        <f t="shared" si="41"/>
        <v>0</v>
      </c>
      <c r="D159" s="129">
        <f t="shared" si="41"/>
        <v>0</v>
      </c>
      <c r="E159" s="129">
        <f t="shared" si="41"/>
        <v>0</v>
      </c>
      <c r="F159" s="129">
        <f t="shared" si="41"/>
        <v>0</v>
      </c>
      <c r="G159" s="129">
        <f t="shared" si="41"/>
        <v>0</v>
      </c>
      <c r="H159" s="129">
        <f t="shared" si="41"/>
        <v>0</v>
      </c>
      <c r="I159" s="129">
        <f t="shared" si="41"/>
        <v>0</v>
      </c>
      <c r="J159" s="129">
        <f t="shared" si="41"/>
        <v>0</v>
      </c>
      <c r="K159" s="129">
        <f t="shared" si="41"/>
        <v>0</v>
      </c>
      <c r="L159" s="129">
        <f t="shared" si="41"/>
        <v>0</v>
      </c>
      <c r="M159" s="129">
        <f t="shared" si="41"/>
        <v>0</v>
      </c>
      <c r="N159" s="129">
        <f t="shared" si="41"/>
        <v>0</v>
      </c>
      <c r="O159" s="129">
        <f t="shared" si="41"/>
        <v>0</v>
      </c>
      <c r="P159" s="129">
        <f t="shared" si="41"/>
        <v>0</v>
      </c>
      <c r="Q159" s="129">
        <f t="shared" si="41"/>
        <v>0</v>
      </c>
      <c r="R159" s="129">
        <f t="shared" si="41"/>
        <v>0</v>
      </c>
      <c r="S159" s="129">
        <f t="shared" si="42"/>
        <v>0</v>
      </c>
      <c r="T159" s="129">
        <f t="shared" si="42"/>
        <v>0</v>
      </c>
      <c r="U159" s="129">
        <f t="shared" si="42"/>
        <v>0</v>
      </c>
      <c r="V159" s="129">
        <f t="shared" si="42"/>
        <v>0</v>
      </c>
      <c r="W159" s="129">
        <f t="shared" si="42"/>
        <v>0</v>
      </c>
      <c r="X159" s="129">
        <f t="shared" si="42"/>
        <v>0</v>
      </c>
      <c r="Y159" s="129">
        <f t="shared" si="42"/>
        <v>0</v>
      </c>
      <c r="Z159" s="129">
        <f t="shared" si="42"/>
        <v>0</v>
      </c>
      <c r="AA159" s="129">
        <f t="shared" si="42"/>
        <v>0</v>
      </c>
      <c r="AB159" s="129">
        <f t="shared" si="42"/>
        <v>0</v>
      </c>
      <c r="AC159" s="129">
        <f t="shared" si="42"/>
        <v>0</v>
      </c>
      <c r="AD159" s="129">
        <f t="shared" si="42"/>
        <v>0</v>
      </c>
      <c r="AE159" s="129">
        <f t="shared" si="42"/>
        <v>0</v>
      </c>
      <c r="AF159" s="129">
        <f t="shared" si="42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164</v>
      </c>
      <c r="B160" s="128">
        <v>0</v>
      </c>
      <c r="C160" s="129">
        <f t="shared" si="41"/>
        <v>0</v>
      </c>
      <c r="D160" s="129">
        <f t="shared" si="41"/>
        <v>0</v>
      </c>
      <c r="E160" s="129">
        <f t="shared" si="41"/>
        <v>0</v>
      </c>
      <c r="F160" s="129">
        <f t="shared" si="41"/>
        <v>0</v>
      </c>
      <c r="G160" s="129">
        <f t="shared" si="41"/>
        <v>0</v>
      </c>
      <c r="H160" s="129">
        <f t="shared" si="41"/>
        <v>0</v>
      </c>
      <c r="I160" s="129">
        <f t="shared" si="41"/>
        <v>0</v>
      </c>
      <c r="J160" s="129">
        <f t="shared" si="41"/>
        <v>0</v>
      </c>
      <c r="K160" s="129">
        <f t="shared" si="41"/>
        <v>0</v>
      </c>
      <c r="L160" s="129">
        <f t="shared" si="41"/>
        <v>0</v>
      </c>
      <c r="M160" s="129">
        <f t="shared" si="41"/>
        <v>0</v>
      </c>
      <c r="N160" s="129">
        <f t="shared" si="41"/>
        <v>0</v>
      </c>
      <c r="O160" s="129">
        <f t="shared" si="41"/>
        <v>0</v>
      </c>
      <c r="P160" s="129">
        <f t="shared" si="41"/>
        <v>0</v>
      </c>
      <c r="Q160" s="129">
        <f t="shared" si="41"/>
        <v>0</v>
      </c>
      <c r="R160" s="129">
        <f t="shared" si="42"/>
        <v>0</v>
      </c>
      <c r="S160" s="129">
        <f t="shared" si="42"/>
        <v>0</v>
      </c>
      <c r="T160" s="129">
        <f t="shared" si="42"/>
        <v>0</v>
      </c>
      <c r="U160" s="129">
        <f t="shared" si="42"/>
        <v>0</v>
      </c>
      <c r="V160" s="129">
        <f t="shared" si="42"/>
        <v>0</v>
      </c>
      <c r="W160" s="129">
        <f t="shared" si="42"/>
        <v>0</v>
      </c>
      <c r="X160" s="129">
        <f t="shared" si="42"/>
        <v>0</v>
      </c>
      <c r="Y160" s="129">
        <f t="shared" si="42"/>
        <v>0</v>
      </c>
      <c r="Z160" s="129">
        <f t="shared" si="42"/>
        <v>0</v>
      </c>
      <c r="AA160" s="129">
        <f t="shared" si="42"/>
        <v>0</v>
      </c>
      <c r="AB160" s="129">
        <f t="shared" si="42"/>
        <v>0</v>
      </c>
      <c r="AC160" s="129">
        <f t="shared" si="42"/>
        <v>0</v>
      </c>
      <c r="AD160" s="129">
        <f t="shared" si="42"/>
        <v>0</v>
      </c>
      <c r="AE160" s="129">
        <f t="shared" si="42"/>
        <v>0</v>
      </c>
      <c r="AF160" s="129">
        <f t="shared" si="42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165</v>
      </c>
      <c r="B161" s="128">
        <v>0.8</v>
      </c>
      <c r="C161" s="129">
        <f t="shared" si="41"/>
        <v>0.8</v>
      </c>
      <c r="D161" s="129">
        <f t="shared" si="41"/>
        <v>0.8</v>
      </c>
      <c r="E161" s="129">
        <f t="shared" si="41"/>
        <v>0.8</v>
      </c>
      <c r="F161" s="129">
        <f t="shared" si="41"/>
        <v>0.8</v>
      </c>
      <c r="G161" s="129">
        <f t="shared" si="41"/>
        <v>0.8</v>
      </c>
      <c r="H161" s="129">
        <f t="shared" si="41"/>
        <v>0.8</v>
      </c>
      <c r="I161" s="129">
        <f t="shared" si="41"/>
        <v>0.8</v>
      </c>
      <c r="J161" s="129">
        <f t="shared" si="41"/>
        <v>0.8</v>
      </c>
      <c r="K161" s="129">
        <f t="shared" si="41"/>
        <v>0.8</v>
      </c>
      <c r="L161" s="129">
        <f t="shared" si="41"/>
        <v>0.8</v>
      </c>
      <c r="M161" s="129">
        <f t="shared" si="41"/>
        <v>0.8</v>
      </c>
      <c r="N161" s="129">
        <f t="shared" si="41"/>
        <v>0.8</v>
      </c>
      <c r="O161" s="129">
        <f t="shared" si="41"/>
        <v>0.8</v>
      </c>
      <c r="P161" s="129">
        <f t="shared" si="41"/>
        <v>0.8</v>
      </c>
      <c r="Q161" s="129">
        <f t="shared" si="41"/>
        <v>0.8</v>
      </c>
      <c r="R161" s="129">
        <f t="shared" si="42"/>
        <v>0.8</v>
      </c>
      <c r="S161" s="129">
        <f t="shared" si="42"/>
        <v>0.8</v>
      </c>
      <c r="T161" s="129">
        <f t="shared" si="42"/>
        <v>0.8</v>
      </c>
      <c r="U161" s="129">
        <f t="shared" si="42"/>
        <v>0.8</v>
      </c>
      <c r="V161" s="129">
        <f t="shared" si="42"/>
        <v>0.8</v>
      </c>
      <c r="W161" s="129">
        <f t="shared" si="42"/>
        <v>0.8</v>
      </c>
      <c r="X161" s="129">
        <f t="shared" si="42"/>
        <v>0.8</v>
      </c>
      <c r="Y161" s="129">
        <f t="shared" si="42"/>
        <v>0.8</v>
      </c>
      <c r="Z161" s="129">
        <f t="shared" si="42"/>
        <v>0.8</v>
      </c>
      <c r="AA161" s="129">
        <f t="shared" si="42"/>
        <v>0.8</v>
      </c>
      <c r="AB161" s="129">
        <f t="shared" si="42"/>
        <v>0.8</v>
      </c>
      <c r="AC161" s="129">
        <f t="shared" si="42"/>
        <v>0.8</v>
      </c>
      <c r="AD161" s="129">
        <f t="shared" si="42"/>
        <v>0.8</v>
      </c>
      <c r="AE161" s="129">
        <f t="shared" si="42"/>
        <v>0.8</v>
      </c>
      <c r="AF161" s="129">
        <f t="shared" si="42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166</v>
      </c>
      <c r="B162" s="128">
        <v>1.5</v>
      </c>
      <c r="C162" s="129">
        <f t="shared" si="41"/>
        <v>1.5</v>
      </c>
      <c r="D162" s="129">
        <f t="shared" si="41"/>
        <v>1.5</v>
      </c>
      <c r="E162" s="129">
        <f t="shared" si="41"/>
        <v>1.5</v>
      </c>
      <c r="F162" s="129">
        <f t="shared" si="41"/>
        <v>1.5</v>
      </c>
      <c r="G162" s="129">
        <f t="shared" si="41"/>
        <v>1.5</v>
      </c>
      <c r="H162" s="129">
        <f t="shared" si="41"/>
        <v>1.5</v>
      </c>
      <c r="I162" s="129">
        <f t="shared" si="41"/>
        <v>1.5</v>
      </c>
      <c r="J162" s="129">
        <f t="shared" si="41"/>
        <v>1.5</v>
      </c>
      <c r="K162" s="129">
        <f t="shared" si="41"/>
        <v>1.5</v>
      </c>
      <c r="L162" s="129">
        <f t="shared" si="41"/>
        <v>1.5</v>
      </c>
      <c r="M162" s="129">
        <f t="shared" si="41"/>
        <v>1.5</v>
      </c>
      <c r="N162" s="129">
        <f t="shared" si="41"/>
        <v>1.5</v>
      </c>
      <c r="O162" s="129">
        <f t="shared" si="41"/>
        <v>1.5</v>
      </c>
      <c r="P162" s="129">
        <f t="shared" si="41"/>
        <v>1.5</v>
      </c>
      <c r="Q162" s="129">
        <f t="shared" si="41"/>
        <v>1.5</v>
      </c>
      <c r="R162" s="129">
        <f t="shared" si="42"/>
        <v>1.5</v>
      </c>
      <c r="S162" s="129">
        <f t="shared" si="42"/>
        <v>1.5</v>
      </c>
      <c r="T162" s="129">
        <f t="shared" si="42"/>
        <v>1.5</v>
      </c>
      <c r="U162" s="129">
        <f t="shared" si="42"/>
        <v>1.5</v>
      </c>
      <c r="V162" s="129">
        <f t="shared" si="42"/>
        <v>1.5</v>
      </c>
      <c r="W162" s="129">
        <f t="shared" si="42"/>
        <v>1.5</v>
      </c>
      <c r="X162" s="129">
        <f t="shared" si="42"/>
        <v>1.5</v>
      </c>
      <c r="Y162" s="129">
        <f t="shared" si="42"/>
        <v>1.5</v>
      </c>
      <c r="Z162" s="129">
        <f t="shared" si="42"/>
        <v>1.5</v>
      </c>
      <c r="AA162" s="129">
        <f t="shared" si="42"/>
        <v>1.5</v>
      </c>
      <c r="AB162" s="129">
        <f t="shared" si="42"/>
        <v>1.5</v>
      </c>
      <c r="AC162" s="129">
        <f t="shared" si="42"/>
        <v>1.5</v>
      </c>
      <c r="AD162" s="129">
        <f t="shared" si="42"/>
        <v>1.5</v>
      </c>
      <c r="AE162" s="129">
        <f t="shared" si="42"/>
        <v>1.5</v>
      </c>
      <c r="AF162" s="129">
        <f t="shared" si="42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167</v>
      </c>
      <c r="B163" s="128">
        <v>1</v>
      </c>
      <c r="C163" s="129">
        <f t="shared" si="41"/>
        <v>1</v>
      </c>
      <c r="D163" s="129">
        <f t="shared" si="41"/>
        <v>1</v>
      </c>
      <c r="E163" s="129">
        <f t="shared" si="41"/>
        <v>1</v>
      </c>
      <c r="F163" s="129">
        <f t="shared" si="41"/>
        <v>1</v>
      </c>
      <c r="G163" s="129">
        <f t="shared" si="41"/>
        <v>1</v>
      </c>
      <c r="H163" s="129">
        <f t="shared" si="41"/>
        <v>1</v>
      </c>
      <c r="I163" s="129">
        <f t="shared" si="41"/>
        <v>1</v>
      </c>
      <c r="J163" s="129">
        <f t="shared" si="41"/>
        <v>1</v>
      </c>
      <c r="K163" s="129">
        <f t="shared" si="41"/>
        <v>1</v>
      </c>
      <c r="L163" s="129">
        <f t="shared" si="41"/>
        <v>1</v>
      </c>
      <c r="M163" s="129">
        <f t="shared" si="41"/>
        <v>1</v>
      </c>
      <c r="N163" s="129">
        <f t="shared" si="41"/>
        <v>1</v>
      </c>
      <c r="O163" s="129">
        <f t="shared" si="41"/>
        <v>1</v>
      </c>
      <c r="P163" s="129">
        <f t="shared" si="41"/>
        <v>1</v>
      </c>
      <c r="Q163" s="129">
        <f t="shared" si="41"/>
        <v>1</v>
      </c>
      <c r="R163" s="129">
        <f t="shared" si="42"/>
        <v>1</v>
      </c>
      <c r="S163" s="129">
        <f t="shared" si="42"/>
        <v>1</v>
      </c>
      <c r="T163" s="129">
        <f t="shared" si="42"/>
        <v>1</v>
      </c>
      <c r="U163" s="129">
        <f t="shared" si="42"/>
        <v>1</v>
      </c>
      <c r="V163" s="129">
        <f t="shared" si="42"/>
        <v>1</v>
      </c>
      <c r="W163" s="129">
        <f t="shared" si="42"/>
        <v>1</v>
      </c>
      <c r="X163" s="129">
        <f t="shared" si="42"/>
        <v>1</v>
      </c>
      <c r="Y163" s="129">
        <f t="shared" si="42"/>
        <v>1</v>
      </c>
      <c r="Z163" s="129">
        <f t="shared" si="42"/>
        <v>1</v>
      </c>
      <c r="AA163" s="129">
        <f t="shared" si="42"/>
        <v>1</v>
      </c>
      <c r="AB163" s="129">
        <f t="shared" si="42"/>
        <v>1</v>
      </c>
      <c r="AC163" s="129">
        <f t="shared" si="42"/>
        <v>1</v>
      </c>
      <c r="AD163" s="129">
        <f t="shared" si="42"/>
        <v>1</v>
      </c>
      <c r="AE163" s="129">
        <f t="shared" si="42"/>
        <v>1</v>
      </c>
      <c r="AF163" s="129">
        <f t="shared" si="42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168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169</v>
      </c>
      <c r="B165" s="128">
        <v>1</v>
      </c>
      <c r="C165" s="129">
        <f t="shared" ref="C165:R172" si="43">B165</f>
        <v>1</v>
      </c>
      <c r="D165" s="129">
        <f t="shared" si="43"/>
        <v>1</v>
      </c>
      <c r="E165" s="129">
        <f t="shared" si="43"/>
        <v>1</v>
      </c>
      <c r="F165" s="129">
        <f t="shared" si="43"/>
        <v>1</v>
      </c>
      <c r="G165" s="129">
        <f t="shared" si="43"/>
        <v>1</v>
      </c>
      <c r="H165" s="129">
        <f t="shared" si="43"/>
        <v>1</v>
      </c>
      <c r="I165" s="129">
        <f t="shared" si="43"/>
        <v>1</v>
      </c>
      <c r="J165" s="129">
        <f t="shared" si="43"/>
        <v>1</v>
      </c>
      <c r="K165" s="129">
        <f t="shared" si="43"/>
        <v>1</v>
      </c>
      <c r="L165" s="129">
        <f t="shared" si="43"/>
        <v>1</v>
      </c>
      <c r="M165" s="129">
        <f t="shared" si="43"/>
        <v>1</v>
      </c>
      <c r="N165" s="129">
        <f t="shared" si="43"/>
        <v>1</v>
      </c>
      <c r="O165" s="129">
        <f t="shared" si="43"/>
        <v>1</v>
      </c>
      <c r="P165" s="129">
        <f t="shared" si="43"/>
        <v>1</v>
      </c>
      <c r="Q165" s="129">
        <f t="shared" si="43"/>
        <v>1</v>
      </c>
      <c r="R165" s="129">
        <f t="shared" si="43"/>
        <v>1</v>
      </c>
      <c r="S165" s="129">
        <f t="shared" ref="R165:AF172" si="44">R165</f>
        <v>1</v>
      </c>
      <c r="T165" s="129">
        <f t="shared" si="44"/>
        <v>1</v>
      </c>
      <c r="U165" s="129">
        <f t="shared" si="44"/>
        <v>1</v>
      </c>
      <c r="V165" s="129">
        <f t="shared" si="44"/>
        <v>1</v>
      </c>
      <c r="W165" s="129">
        <f t="shared" si="44"/>
        <v>1</v>
      </c>
      <c r="X165" s="129">
        <f t="shared" si="44"/>
        <v>1</v>
      </c>
      <c r="Y165" s="129">
        <f t="shared" si="44"/>
        <v>1</v>
      </c>
      <c r="Z165" s="129">
        <f t="shared" si="44"/>
        <v>1</v>
      </c>
      <c r="AA165" s="129">
        <f t="shared" si="44"/>
        <v>1</v>
      </c>
      <c r="AB165" s="129">
        <f t="shared" si="44"/>
        <v>1</v>
      </c>
      <c r="AC165" s="129">
        <f t="shared" si="44"/>
        <v>1</v>
      </c>
      <c r="AD165" s="129">
        <f t="shared" si="44"/>
        <v>1</v>
      </c>
      <c r="AE165" s="129">
        <f t="shared" si="44"/>
        <v>1</v>
      </c>
      <c r="AF165" s="129">
        <f t="shared" si="44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170</v>
      </c>
      <c r="B166" s="128">
        <v>0.42</v>
      </c>
      <c r="C166" s="129">
        <f t="shared" si="43"/>
        <v>0.42</v>
      </c>
      <c r="D166" s="129">
        <f t="shared" si="43"/>
        <v>0.42</v>
      </c>
      <c r="E166" s="129">
        <f t="shared" si="43"/>
        <v>0.42</v>
      </c>
      <c r="F166" s="129">
        <f t="shared" si="43"/>
        <v>0.42</v>
      </c>
      <c r="G166" s="129">
        <f t="shared" si="43"/>
        <v>0.42</v>
      </c>
      <c r="H166" s="129">
        <f t="shared" si="43"/>
        <v>0.42</v>
      </c>
      <c r="I166" s="129">
        <f t="shared" si="43"/>
        <v>0.42</v>
      </c>
      <c r="J166" s="129">
        <f t="shared" si="43"/>
        <v>0.42</v>
      </c>
      <c r="K166" s="129">
        <f t="shared" si="43"/>
        <v>0.42</v>
      </c>
      <c r="L166" s="129">
        <f t="shared" si="43"/>
        <v>0.42</v>
      </c>
      <c r="M166" s="129">
        <f t="shared" si="43"/>
        <v>0.42</v>
      </c>
      <c r="N166" s="129">
        <f t="shared" si="43"/>
        <v>0.42</v>
      </c>
      <c r="O166" s="129">
        <f t="shared" si="43"/>
        <v>0.42</v>
      </c>
      <c r="P166" s="129">
        <f t="shared" si="43"/>
        <v>0.42</v>
      </c>
      <c r="Q166" s="129">
        <f t="shared" si="43"/>
        <v>0.42</v>
      </c>
      <c r="R166" s="129">
        <f t="shared" si="44"/>
        <v>0.42</v>
      </c>
      <c r="S166" s="129">
        <f t="shared" si="44"/>
        <v>0.42</v>
      </c>
      <c r="T166" s="129">
        <f t="shared" si="44"/>
        <v>0.42</v>
      </c>
      <c r="U166" s="129">
        <f t="shared" si="44"/>
        <v>0.42</v>
      </c>
      <c r="V166" s="129">
        <f t="shared" si="44"/>
        <v>0.42</v>
      </c>
      <c r="W166" s="129">
        <f t="shared" si="44"/>
        <v>0.42</v>
      </c>
      <c r="X166" s="129">
        <f t="shared" si="44"/>
        <v>0.42</v>
      </c>
      <c r="Y166" s="129">
        <f t="shared" si="44"/>
        <v>0.42</v>
      </c>
      <c r="Z166" s="129">
        <f t="shared" si="44"/>
        <v>0.42</v>
      </c>
      <c r="AA166" s="129">
        <f t="shared" si="44"/>
        <v>0.42</v>
      </c>
      <c r="AB166" s="129">
        <f t="shared" si="44"/>
        <v>0.42</v>
      </c>
      <c r="AC166" s="129">
        <f t="shared" si="44"/>
        <v>0.42</v>
      </c>
      <c r="AD166" s="129">
        <f t="shared" si="44"/>
        <v>0.42</v>
      </c>
      <c r="AE166" s="129">
        <f t="shared" si="44"/>
        <v>0.42</v>
      </c>
      <c r="AF166" s="129">
        <f t="shared" si="44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171</v>
      </c>
      <c r="B167" s="128">
        <v>0.46</v>
      </c>
      <c r="C167" s="129">
        <f t="shared" si="43"/>
        <v>0.46</v>
      </c>
      <c r="D167" s="129">
        <f t="shared" si="43"/>
        <v>0.46</v>
      </c>
      <c r="E167" s="129">
        <f t="shared" si="43"/>
        <v>0.46</v>
      </c>
      <c r="F167" s="129">
        <f t="shared" si="43"/>
        <v>0.46</v>
      </c>
      <c r="G167" s="129">
        <f t="shared" si="43"/>
        <v>0.46</v>
      </c>
      <c r="H167" s="129">
        <f t="shared" si="43"/>
        <v>0.46</v>
      </c>
      <c r="I167" s="129">
        <f t="shared" si="43"/>
        <v>0.46</v>
      </c>
      <c r="J167" s="129">
        <f t="shared" si="43"/>
        <v>0.46</v>
      </c>
      <c r="K167" s="129">
        <f t="shared" si="43"/>
        <v>0.46</v>
      </c>
      <c r="L167" s="129">
        <f t="shared" si="43"/>
        <v>0.46</v>
      </c>
      <c r="M167" s="129">
        <f t="shared" si="43"/>
        <v>0.46</v>
      </c>
      <c r="N167" s="129">
        <f t="shared" si="43"/>
        <v>0.46</v>
      </c>
      <c r="O167" s="129">
        <f t="shared" si="43"/>
        <v>0.46</v>
      </c>
      <c r="P167" s="129">
        <f t="shared" si="43"/>
        <v>0.46</v>
      </c>
      <c r="Q167" s="129">
        <f t="shared" si="43"/>
        <v>0.46</v>
      </c>
      <c r="R167" s="129">
        <f t="shared" si="44"/>
        <v>0.46</v>
      </c>
      <c r="S167" s="129">
        <f t="shared" si="44"/>
        <v>0.46</v>
      </c>
      <c r="T167" s="129">
        <f t="shared" si="44"/>
        <v>0.46</v>
      </c>
      <c r="U167" s="129">
        <f t="shared" si="44"/>
        <v>0.46</v>
      </c>
      <c r="V167" s="129">
        <f t="shared" si="44"/>
        <v>0.46</v>
      </c>
      <c r="W167" s="129">
        <f t="shared" si="44"/>
        <v>0.46</v>
      </c>
      <c r="X167" s="129">
        <f t="shared" si="44"/>
        <v>0.46</v>
      </c>
      <c r="Y167" s="129">
        <f t="shared" si="44"/>
        <v>0.46</v>
      </c>
      <c r="Z167" s="129">
        <f t="shared" si="44"/>
        <v>0.46</v>
      </c>
      <c r="AA167" s="129">
        <f t="shared" si="44"/>
        <v>0.46</v>
      </c>
      <c r="AB167" s="129">
        <f t="shared" si="44"/>
        <v>0.46</v>
      </c>
      <c r="AC167" s="129">
        <f t="shared" si="44"/>
        <v>0.46</v>
      </c>
      <c r="AD167" s="129">
        <f t="shared" si="44"/>
        <v>0.46</v>
      </c>
      <c r="AE167" s="129">
        <f t="shared" si="44"/>
        <v>0.46</v>
      </c>
      <c r="AF167" s="129">
        <f t="shared" si="44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172</v>
      </c>
      <c r="B168" s="128">
        <v>0.85</v>
      </c>
      <c r="C168" s="129">
        <f t="shared" si="43"/>
        <v>0.85</v>
      </c>
      <c r="D168" s="129">
        <f t="shared" si="43"/>
        <v>0.85</v>
      </c>
      <c r="E168" s="129">
        <f t="shared" si="43"/>
        <v>0.85</v>
      </c>
      <c r="F168" s="129">
        <f t="shared" si="43"/>
        <v>0.85</v>
      </c>
      <c r="G168" s="129">
        <f t="shared" si="43"/>
        <v>0.85</v>
      </c>
      <c r="H168" s="129">
        <f t="shared" si="43"/>
        <v>0.85</v>
      </c>
      <c r="I168" s="129">
        <f t="shared" si="43"/>
        <v>0.85</v>
      </c>
      <c r="J168" s="129">
        <f t="shared" si="43"/>
        <v>0.85</v>
      </c>
      <c r="K168" s="129">
        <f t="shared" si="43"/>
        <v>0.85</v>
      </c>
      <c r="L168" s="129">
        <f t="shared" si="43"/>
        <v>0.85</v>
      </c>
      <c r="M168" s="129">
        <f t="shared" si="43"/>
        <v>0.85</v>
      </c>
      <c r="N168" s="129">
        <f t="shared" si="43"/>
        <v>0.85</v>
      </c>
      <c r="O168" s="129">
        <f t="shared" si="43"/>
        <v>0.85</v>
      </c>
      <c r="P168" s="129">
        <f t="shared" si="43"/>
        <v>0.85</v>
      </c>
      <c r="Q168" s="129">
        <f t="shared" si="43"/>
        <v>0.85</v>
      </c>
      <c r="R168" s="129">
        <f t="shared" si="44"/>
        <v>0.85</v>
      </c>
      <c r="S168" s="129">
        <f t="shared" si="44"/>
        <v>0.85</v>
      </c>
      <c r="T168" s="129">
        <f t="shared" si="44"/>
        <v>0.85</v>
      </c>
      <c r="U168" s="129">
        <f t="shared" si="44"/>
        <v>0.85</v>
      </c>
      <c r="V168" s="129">
        <f t="shared" si="44"/>
        <v>0.85</v>
      </c>
      <c r="W168" s="129">
        <f t="shared" si="44"/>
        <v>0.85</v>
      </c>
      <c r="X168" s="129">
        <f t="shared" si="44"/>
        <v>0.85</v>
      </c>
      <c r="Y168" s="129">
        <f t="shared" si="44"/>
        <v>0.85</v>
      </c>
      <c r="Z168" s="129">
        <f t="shared" si="44"/>
        <v>0.85</v>
      </c>
      <c r="AA168" s="129">
        <f t="shared" si="44"/>
        <v>0.85</v>
      </c>
      <c r="AB168" s="129">
        <f t="shared" si="44"/>
        <v>0.85</v>
      </c>
      <c r="AC168" s="129">
        <f t="shared" si="44"/>
        <v>0.85</v>
      </c>
      <c r="AD168" s="129">
        <f t="shared" si="44"/>
        <v>0.85</v>
      </c>
      <c r="AE168" s="129">
        <f t="shared" si="44"/>
        <v>0.85</v>
      </c>
      <c r="AF168" s="129">
        <f t="shared" si="44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173</v>
      </c>
      <c r="B169" s="128">
        <v>0.9</v>
      </c>
      <c r="C169" s="129">
        <f t="shared" si="43"/>
        <v>0.9</v>
      </c>
      <c r="D169" s="129">
        <f t="shared" si="43"/>
        <v>0.9</v>
      </c>
      <c r="E169" s="129">
        <f t="shared" si="43"/>
        <v>0.9</v>
      </c>
      <c r="F169" s="129">
        <f t="shared" si="43"/>
        <v>0.9</v>
      </c>
      <c r="G169" s="129">
        <f t="shared" si="43"/>
        <v>0.9</v>
      </c>
      <c r="H169" s="129">
        <f t="shared" si="43"/>
        <v>0.9</v>
      </c>
      <c r="I169" s="129">
        <f t="shared" si="43"/>
        <v>0.9</v>
      </c>
      <c r="J169" s="129">
        <f t="shared" si="43"/>
        <v>0.9</v>
      </c>
      <c r="K169" s="129">
        <f t="shared" si="43"/>
        <v>0.9</v>
      </c>
      <c r="L169" s="129">
        <f t="shared" si="43"/>
        <v>0.9</v>
      </c>
      <c r="M169" s="129">
        <f t="shared" si="43"/>
        <v>0.9</v>
      </c>
      <c r="N169" s="129">
        <f t="shared" si="43"/>
        <v>0.9</v>
      </c>
      <c r="O169" s="129">
        <f t="shared" si="43"/>
        <v>0.9</v>
      </c>
      <c r="P169" s="129">
        <f t="shared" si="43"/>
        <v>0.9</v>
      </c>
      <c r="Q169" s="129">
        <f t="shared" si="43"/>
        <v>0.9</v>
      </c>
      <c r="R169" s="129">
        <f t="shared" si="44"/>
        <v>0.9</v>
      </c>
      <c r="S169" s="129">
        <f t="shared" si="44"/>
        <v>0.9</v>
      </c>
      <c r="T169" s="129">
        <f t="shared" si="44"/>
        <v>0.9</v>
      </c>
      <c r="U169" s="129">
        <f t="shared" si="44"/>
        <v>0.9</v>
      </c>
      <c r="V169" s="129">
        <f t="shared" si="44"/>
        <v>0.9</v>
      </c>
      <c r="W169" s="129">
        <f t="shared" si="44"/>
        <v>0.9</v>
      </c>
      <c r="X169" s="129">
        <f t="shared" si="44"/>
        <v>0.9</v>
      </c>
      <c r="Y169" s="129">
        <f t="shared" si="44"/>
        <v>0.9</v>
      </c>
      <c r="Z169" s="129">
        <f t="shared" si="44"/>
        <v>0.9</v>
      </c>
      <c r="AA169" s="129">
        <f t="shared" si="44"/>
        <v>0.9</v>
      </c>
      <c r="AB169" s="129">
        <f t="shared" si="44"/>
        <v>0.9</v>
      </c>
      <c r="AC169" s="129">
        <f t="shared" si="44"/>
        <v>0.9</v>
      </c>
      <c r="AD169" s="129">
        <f t="shared" si="44"/>
        <v>0.9</v>
      </c>
      <c r="AE169" s="129">
        <f t="shared" si="44"/>
        <v>0.9</v>
      </c>
      <c r="AF169" s="129">
        <f t="shared" si="44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174</v>
      </c>
      <c r="B170" s="128">
        <v>0.44</v>
      </c>
      <c r="C170" s="129">
        <f t="shared" si="43"/>
        <v>0.44</v>
      </c>
      <c r="D170" s="129">
        <f t="shared" si="43"/>
        <v>0.44</v>
      </c>
      <c r="E170" s="129">
        <f t="shared" si="43"/>
        <v>0.44</v>
      </c>
      <c r="F170" s="129">
        <f t="shared" si="43"/>
        <v>0.44</v>
      </c>
      <c r="G170" s="129">
        <f t="shared" si="43"/>
        <v>0.44</v>
      </c>
      <c r="H170" s="129">
        <f t="shared" si="43"/>
        <v>0.44</v>
      </c>
      <c r="I170" s="129">
        <f t="shared" si="43"/>
        <v>0.44</v>
      </c>
      <c r="J170" s="129">
        <f t="shared" si="43"/>
        <v>0.44</v>
      </c>
      <c r="K170" s="129">
        <f t="shared" si="43"/>
        <v>0.44</v>
      </c>
      <c r="L170" s="129">
        <f t="shared" si="43"/>
        <v>0.44</v>
      </c>
      <c r="M170" s="129">
        <f t="shared" si="43"/>
        <v>0.44</v>
      </c>
      <c r="N170" s="129">
        <f t="shared" si="43"/>
        <v>0.44</v>
      </c>
      <c r="O170" s="129">
        <f t="shared" si="43"/>
        <v>0.44</v>
      </c>
      <c r="P170" s="129">
        <f t="shared" si="43"/>
        <v>0.44</v>
      </c>
      <c r="Q170" s="129">
        <f t="shared" si="43"/>
        <v>0.44</v>
      </c>
      <c r="R170" s="129">
        <f t="shared" si="44"/>
        <v>0.44</v>
      </c>
      <c r="S170" s="129">
        <f t="shared" si="44"/>
        <v>0.44</v>
      </c>
      <c r="T170" s="129">
        <f t="shared" si="44"/>
        <v>0.44</v>
      </c>
      <c r="U170" s="129">
        <f t="shared" si="44"/>
        <v>0.44</v>
      </c>
      <c r="V170" s="129">
        <f t="shared" si="44"/>
        <v>0.44</v>
      </c>
      <c r="W170" s="129">
        <f t="shared" si="44"/>
        <v>0.44</v>
      </c>
      <c r="X170" s="129">
        <f t="shared" si="44"/>
        <v>0.44</v>
      </c>
      <c r="Y170" s="129">
        <f t="shared" si="44"/>
        <v>0.44</v>
      </c>
      <c r="Z170" s="129">
        <f t="shared" si="44"/>
        <v>0.44</v>
      </c>
      <c r="AA170" s="129">
        <f t="shared" si="44"/>
        <v>0.44</v>
      </c>
      <c r="AB170" s="129">
        <f t="shared" si="44"/>
        <v>0.44</v>
      </c>
      <c r="AC170" s="129">
        <f t="shared" si="44"/>
        <v>0.44</v>
      </c>
      <c r="AD170" s="129">
        <f t="shared" si="44"/>
        <v>0.44</v>
      </c>
      <c r="AE170" s="129">
        <f t="shared" si="44"/>
        <v>0.44</v>
      </c>
      <c r="AF170" s="129">
        <f t="shared" si="44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175</v>
      </c>
      <c r="B171" s="128">
        <v>2.1</v>
      </c>
      <c r="C171" s="129">
        <f t="shared" si="43"/>
        <v>2.1</v>
      </c>
      <c r="D171" s="129">
        <f t="shared" si="43"/>
        <v>2.1</v>
      </c>
      <c r="E171" s="129">
        <f t="shared" si="43"/>
        <v>2.1</v>
      </c>
      <c r="F171" s="129">
        <f t="shared" si="43"/>
        <v>2.1</v>
      </c>
      <c r="G171" s="129">
        <f t="shared" si="43"/>
        <v>2.1</v>
      </c>
      <c r="H171" s="129">
        <f t="shared" si="43"/>
        <v>2.1</v>
      </c>
      <c r="I171" s="129">
        <f t="shared" si="43"/>
        <v>2.1</v>
      </c>
      <c r="J171" s="129">
        <f t="shared" si="43"/>
        <v>2.1</v>
      </c>
      <c r="K171" s="129">
        <f t="shared" si="43"/>
        <v>2.1</v>
      </c>
      <c r="L171" s="129">
        <f t="shared" si="43"/>
        <v>2.1</v>
      </c>
      <c r="M171" s="129">
        <f t="shared" si="43"/>
        <v>2.1</v>
      </c>
      <c r="N171" s="129">
        <f t="shared" si="43"/>
        <v>2.1</v>
      </c>
      <c r="O171" s="129">
        <f t="shared" si="43"/>
        <v>2.1</v>
      </c>
      <c r="P171" s="129">
        <f t="shared" si="43"/>
        <v>2.1</v>
      </c>
      <c r="Q171" s="129">
        <f t="shared" si="43"/>
        <v>2.1</v>
      </c>
      <c r="R171" s="129">
        <f t="shared" si="44"/>
        <v>2.1</v>
      </c>
      <c r="S171" s="129">
        <f t="shared" si="44"/>
        <v>2.1</v>
      </c>
      <c r="T171" s="129">
        <f t="shared" si="44"/>
        <v>2.1</v>
      </c>
      <c r="U171" s="129">
        <f t="shared" si="44"/>
        <v>2.1</v>
      </c>
      <c r="V171" s="129">
        <f t="shared" si="44"/>
        <v>2.1</v>
      </c>
      <c r="W171" s="129">
        <f t="shared" si="44"/>
        <v>2.1</v>
      </c>
      <c r="X171" s="129">
        <f t="shared" si="44"/>
        <v>2.1</v>
      </c>
      <c r="Y171" s="129">
        <f t="shared" si="44"/>
        <v>2.1</v>
      </c>
      <c r="Z171" s="129">
        <f t="shared" si="44"/>
        <v>2.1</v>
      </c>
      <c r="AA171" s="129">
        <f t="shared" si="44"/>
        <v>2.1</v>
      </c>
      <c r="AB171" s="129">
        <f t="shared" si="44"/>
        <v>2.1</v>
      </c>
      <c r="AC171" s="129">
        <f t="shared" si="44"/>
        <v>2.1</v>
      </c>
      <c r="AD171" s="129">
        <f t="shared" si="44"/>
        <v>2.1</v>
      </c>
      <c r="AE171" s="129">
        <f t="shared" si="44"/>
        <v>2.1</v>
      </c>
      <c r="AF171" s="129">
        <f t="shared" si="44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176</v>
      </c>
      <c r="B172" s="128">
        <v>0.9</v>
      </c>
      <c r="C172" s="129">
        <f t="shared" si="43"/>
        <v>0.9</v>
      </c>
      <c r="D172" s="129">
        <f t="shared" si="43"/>
        <v>0.9</v>
      </c>
      <c r="E172" s="129">
        <f t="shared" si="43"/>
        <v>0.9</v>
      </c>
      <c r="F172" s="129">
        <f t="shared" si="43"/>
        <v>0.9</v>
      </c>
      <c r="G172" s="129">
        <f t="shared" si="43"/>
        <v>0.9</v>
      </c>
      <c r="H172" s="129">
        <f t="shared" si="43"/>
        <v>0.9</v>
      </c>
      <c r="I172" s="129">
        <f t="shared" si="43"/>
        <v>0.9</v>
      </c>
      <c r="J172" s="129">
        <f t="shared" si="43"/>
        <v>0.9</v>
      </c>
      <c r="K172" s="129">
        <f t="shared" si="43"/>
        <v>0.9</v>
      </c>
      <c r="L172" s="129">
        <f t="shared" si="43"/>
        <v>0.9</v>
      </c>
      <c r="M172" s="129">
        <f t="shared" si="43"/>
        <v>0.9</v>
      </c>
      <c r="N172" s="129">
        <f t="shared" si="43"/>
        <v>0.9</v>
      </c>
      <c r="O172" s="129">
        <f t="shared" si="43"/>
        <v>0.9</v>
      </c>
      <c r="P172" s="129">
        <f t="shared" si="43"/>
        <v>0.9</v>
      </c>
      <c r="Q172" s="129">
        <f t="shared" si="43"/>
        <v>0.9</v>
      </c>
      <c r="R172" s="129">
        <f t="shared" si="44"/>
        <v>0.9</v>
      </c>
      <c r="S172" s="129">
        <f t="shared" si="44"/>
        <v>0.9</v>
      </c>
      <c r="T172" s="129">
        <f t="shared" si="44"/>
        <v>0.9</v>
      </c>
      <c r="U172" s="129">
        <f t="shared" si="44"/>
        <v>0.9</v>
      </c>
      <c r="V172" s="129">
        <f t="shared" si="44"/>
        <v>0.9</v>
      </c>
      <c r="W172" s="129">
        <f t="shared" si="44"/>
        <v>0.9</v>
      </c>
      <c r="X172" s="129">
        <f t="shared" si="44"/>
        <v>0.9</v>
      </c>
      <c r="Y172" s="129">
        <f t="shared" si="44"/>
        <v>0.9</v>
      </c>
      <c r="Z172" s="129">
        <f t="shared" si="44"/>
        <v>0.9</v>
      </c>
      <c r="AA172" s="129">
        <f t="shared" si="44"/>
        <v>0.9</v>
      </c>
      <c r="AB172" s="129">
        <f t="shared" si="44"/>
        <v>0.9</v>
      </c>
      <c r="AC172" s="129">
        <f t="shared" si="44"/>
        <v>0.9</v>
      </c>
      <c r="AD172" s="129">
        <f t="shared" si="44"/>
        <v>0.9</v>
      </c>
      <c r="AE172" s="129">
        <f t="shared" si="44"/>
        <v>0.9</v>
      </c>
      <c r="AF172" s="129">
        <f t="shared" si="44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177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178</v>
      </c>
      <c r="B174" s="128">
        <v>0.57999999999999996</v>
      </c>
      <c r="C174" s="129">
        <f t="shared" ref="C174:R186" si="45">B174</f>
        <v>0.57999999999999996</v>
      </c>
      <c r="D174" s="129">
        <f t="shared" si="45"/>
        <v>0.57999999999999996</v>
      </c>
      <c r="E174" s="129">
        <f t="shared" si="45"/>
        <v>0.57999999999999996</v>
      </c>
      <c r="F174" s="129">
        <f t="shared" si="45"/>
        <v>0.57999999999999996</v>
      </c>
      <c r="G174" s="129">
        <f t="shared" si="45"/>
        <v>0.57999999999999996</v>
      </c>
      <c r="H174" s="129">
        <f t="shared" si="45"/>
        <v>0.57999999999999996</v>
      </c>
      <c r="I174" s="129">
        <f t="shared" si="45"/>
        <v>0.57999999999999996</v>
      </c>
      <c r="J174" s="129">
        <f t="shared" si="45"/>
        <v>0.57999999999999996</v>
      </c>
      <c r="K174" s="129">
        <f t="shared" si="45"/>
        <v>0.57999999999999996</v>
      </c>
      <c r="L174" s="129">
        <f t="shared" si="45"/>
        <v>0.57999999999999996</v>
      </c>
      <c r="M174" s="129">
        <f t="shared" si="45"/>
        <v>0.57999999999999996</v>
      </c>
      <c r="N174" s="129">
        <f t="shared" si="45"/>
        <v>0.57999999999999996</v>
      </c>
      <c r="O174" s="129">
        <f t="shared" si="45"/>
        <v>0.57999999999999996</v>
      </c>
      <c r="P174" s="129">
        <f t="shared" si="45"/>
        <v>0.57999999999999996</v>
      </c>
      <c r="Q174" s="129">
        <f t="shared" si="45"/>
        <v>0.57999999999999996</v>
      </c>
      <c r="R174" s="129">
        <f t="shared" si="45"/>
        <v>0.57999999999999996</v>
      </c>
      <c r="S174" s="129">
        <f t="shared" ref="R174:AF186" si="46">R174</f>
        <v>0.57999999999999996</v>
      </c>
      <c r="T174" s="129">
        <f t="shared" si="46"/>
        <v>0.57999999999999996</v>
      </c>
      <c r="U174" s="129">
        <f t="shared" si="46"/>
        <v>0.57999999999999996</v>
      </c>
      <c r="V174" s="129">
        <f t="shared" si="46"/>
        <v>0.57999999999999996</v>
      </c>
      <c r="W174" s="129">
        <f t="shared" si="46"/>
        <v>0.57999999999999996</v>
      </c>
      <c r="X174" s="129">
        <f t="shared" si="46"/>
        <v>0.57999999999999996</v>
      </c>
      <c r="Y174" s="129">
        <f t="shared" si="46"/>
        <v>0.57999999999999996</v>
      </c>
      <c r="Z174" s="129">
        <f t="shared" si="46"/>
        <v>0.57999999999999996</v>
      </c>
      <c r="AA174" s="129">
        <f t="shared" si="46"/>
        <v>0.57999999999999996</v>
      </c>
      <c r="AB174" s="129">
        <f t="shared" si="46"/>
        <v>0.57999999999999996</v>
      </c>
      <c r="AC174" s="129">
        <f t="shared" si="46"/>
        <v>0.57999999999999996</v>
      </c>
      <c r="AD174" s="129">
        <f t="shared" si="46"/>
        <v>0.57999999999999996</v>
      </c>
      <c r="AE174" s="129">
        <f t="shared" si="46"/>
        <v>0.57999999999999996</v>
      </c>
      <c r="AF174" s="129">
        <f t="shared" si="46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179</v>
      </c>
      <c r="B175" s="128">
        <v>0.8</v>
      </c>
      <c r="C175" s="129">
        <f t="shared" si="45"/>
        <v>0.8</v>
      </c>
      <c r="D175" s="129">
        <f t="shared" si="45"/>
        <v>0.8</v>
      </c>
      <c r="E175" s="129">
        <f t="shared" si="45"/>
        <v>0.8</v>
      </c>
      <c r="F175" s="129">
        <f t="shared" si="45"/>
        <v>0.8</v>
      </c>
      <c r="G175" s="129">
        <f t="shared" si="45"/>
        <v>0.8</v>
      </c>
      <c r="H175" s="129">
        <f t="shared" si="45"/>
        <v>0.8</v>
      </c>
      <c r="I175" s="129">
        <f t="shared" si="45"/>
        <v>0.8</v>
      </c>
      <c r="J175" s="129">
        <f t="shared" si="45"/>
        <v>0.8</v>
      </c>
      <c r="K175" s="129">
        <f t="shared" si="45"/>
        <v>0.8</v>
      </c>
      <c r="L175" s="129">
        <f t="shared" si="45"/>
        <v>0.8</v>
      </c>
      <c r="M175" s="129">
        <f t="shared" si="45"/>
        <v>0.8</v>
      </c>
      <c r="N175" s="129">
        <f t="shared" si="45"/>
        <v>0.8</v>
      </c>
      <c r="O175" s="129">
        <f t="shared" si="45"/>
        <v>0.8</v>
      </c>
      <c r="P175" s="129">
        <f t="shared" si="45"/>
        <v>0.8</v>
      </c>
      <c r="Q175" s="129">
        <f t="shared" si="45"/>
        <v>0.8</v>
      </c>
      <c r="R175" s="129">
        <f t="shared" si="45"/>
        <v>0.8</v>
      </c>
      <c r="S175" s="129">
        <f t="shared" si="46"/>
        <v>0.8</v>
      </c>
      <c r="T175" s="129">
        <f t="shared" si="46"/>
        <v>0.8</v>
      </c>
      <c r="U175" s="129">
        <f t="shared" si="46"/>
        <v>0.8</v>
      </c>
      <c r="V175" s="129">
        <f t="shared" si="46"/>
        <v>0.8</v>
      </c>
      <c r="W175" s="129">
        <f t="shared" si="46"/>
        <v>0.8</v>
      </c>
      <c r="X175" s="129">
        <f t="shared" si="46"/>
        <v>0.8</v>
      </c>
      <c r="Y175" s="129">
        <f t="shared" si="46"/>
        <v>0.8</v>
      </c>
      <c r="Z175" s="129">
        <f t="shared" si="46"/>
        <v>0.8</v>
      </c>
      <c r="AA175" s="129">
        <f t="shared" si="46"/>
        <v>0.8</v>
      </c>
      <c r="AB175" s="129">
        <f t="shared" si="46"/>
        <v>0.8</v>
      </c>
      <c r="AC175" s="129">
        <f t="shared" si="46"/>
        <v>0.8</v>
      </c>
      <c r="AD175" s="129">
        <f t="shared" si="46"/>
        <v>0.8</v>
      </c>
      <c r="AE175" s="129">
        <f t="shared" si="46"/>
        <v>0.8</v>
      </c>
      <c r="AF175" s="129">
        <f t="shared" si="46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211</v>
      </c>
      <c r="B176" s="128">
        <v>0</v>
      </c>
      <c r="C176" s="129">
        <f t="shared" si="45"/>
        <v>0</v>
      </c>
      <c r="D176" s="129">
        <f t="shared" si="45"/>
        <v>0</v>
      </c>
      <c r="E176" s="129">
        <f t="shared" si="45"/>
        <v>0</v>
      </c>
      <c r="F176" s="129">
        <f t="shared" si="45"/>
        <v>0</v>
      </c>
      <c r="G176" s="129">
        <f t="shared" si="45"/>
        <v>0</v>
      </c>
      <c r="H176" s="129">
        <f t="shared" si="45"/>
        <v>0</v>
      </c>
      <c r="I176" s="129">
        <f t="shared" si="45"/>
        <v>0</v>
      </c>
      <c r="J176" s="129">
        <f t="shared" si="45"/>
        <v>0</v>
      </c>
      <c r="K176" s="129">
        <f t="shared" si="45"/>
        <v>0</v>
      </c>
      <c r="L176" s="129">
        <f t="shared" si="45"/>
        <v>0</v>
      </c>
      <c r="M176" s="129">
        <f t="shared" si="45"/>
        <v>0</v>
      </c>
      <c r="N176" s="129">
        <f t="shared" si="45"/>
        <v>0</v>
      </c>
      <c r="O176" s="129">
        <f t="shared" si="45"/>
        <v>0</v>
      </c>
      <c r="P176" s="129">
        <f t="shared" si="45"/>
        <v>0</v>
      </c>
      <c r="Q176" s="129">
        <f t="shared" si="45"/>
        <v>0</v>
      </c>
      <c r="R176" s="129">
        <f t="shared" si="45"/>
        <v>0</v>
      </c>
      <c r="S176" s="129">
        <f t="shared" si="46"/>
        <v>0</v>
      </c>
      <c r="T176" s="129">
        <f t="shared" si="46"/>
        <v>0</v>
      </c>
      <c r="U176" s="129">
        <f t="shared" si="46"/>
        <v>0</v>
      </c>
      <c r="V176" s="129">
        <f t="shared" si="46"/>
        <v>0</v>
      </c>
      <c r="W176" s="129">
        <f t="shared" si="46"/>
        <v>0</v>
      </c>
      <c r="X176" s="129">
        <f t="shared" si="46"/>
        <v>0</v>
      </c>
      <c r="Y176" s="129">
        <f t="shared" si="46"/>
        <v>0</v>
      </c>
      <c r="Z176" s="129">
        <f t="shared" si="46"/>
        <v>0</v>
      </c>
      <c r="AA176" s="129">
        <f t="shared" si="46"/>
        <v>0</v>
      </c>
      <c r="AB176" s="129">
        <f t="shared" si="46"/>
        <v>0</v>
      </c>
      <c r="AC176" s="129">
        <f t="shared" si="46"/>
        <v>0</v>
      </c>
      <c r="AD176" s="129">
        <f t="shared" si="46"/>
        <v>0</v>
      </c>
      <c r="AE176" s="129">
        <f t="shared" si="46"/>
        <v>0</v>
      </c>
      <c r="AF176" s="129">
        <f t="shared" si="46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180</v>
      </c>
      <c r="B177" s="128">
        <v>0.6</v>
      </c>
      <c r="C177" s="129">
        <f t="shared" si="45"/>
        <v>0.6</v>
      </c>
      <c r="D177" s="129">
        <f t="shared" si="45"/>
        <v>0.6</v>
      </c>
      <c r="E177" s="129">
        <f t="shared" si="45"/>
        <v>0.6</v>
      </c>
      <c r="F177" s="129">
        <f t="shared" si="45"/>
        <v>0.6</v>
      </c>
      <c r="G177" s="129">
        <f t="shared" si="45"/>
        <v>0.6</v>
      </c>
      <c r="H177" s="129">
        <f t="shared" si="45"/>
        <v>0.6</v>
      </c>
      <c r="I177" s="129">
        <f t="shared" si="45"/>
        <v>0.6</v>
      </c>
      <c r="J177" s="129">
        <f t="shared" si="45"/>
        <v>0.6</v>
      </c>
      <c r="K177" s="129">
        <f t="shared" si="45"/>
        <v>0.6</v>
      </c>
      <c r="L177" s="129">
        <f t="shared" si="45"/>
        <v>0.6</v>
      </c>
      <c r="M177" s="129">
        <f t="shared" si="45"/>
        <v>0.6</v>
      </c>
      <c r="N177" s="129">
        <f t="shared" si="45"/>
        <v>0.6</v>
      </c>
      <c r="O177" s="129">
        <f t="shared" si="45"/>
        <v>0.6</v>
      </c>
      <c r="P177" s="129">
        <f t="shared" si="45"/>
        <v>0.6</v>
      </c>
      <c r="Q177" s="129">
        <f t="shared" si="45"/>
        <v>0.6</v>
      </c>
      <c r="R177" s="129">
        <f t="shared" si="45"/>
        <v>0.6</v>
      </c>
      <c r="S177" s="129">
        <f t="shared" si="46"/>
        <v>0.6</v>
      </c>
      <c r="T177" s="129">
        <f t="shared" si="46"/>
        <v>0.6</v>
      </c>
      <c r="U177" s="129">
        <f t="shared" si="46"/>
        <v>0.6</v>
      </c>
      <c r="V177" s="129">
        <f t="shared" si="46"/>
        <v>0.6</v>
      </c>
      <c r="W177" s="129">
        <f t="shared" si="46"/>
        <v>0.6</v>
      </c>
      <c r="X177" s="129">
        <f t="shared" si="46"/>
        <v>0.6</v>
      </c>
      <c r="Y177" s="129">
        <f t="shared" si="46"/>
        <v>0.6</v>
      </c>
      <c r="Z177" s="129">
        <f t="shared" si="46"/>
        <v>0.6</v>
      </c>
      <c r="AA177" s="129">
        <f t="shared" si="46"/>
        <v>0.6</v>
      </c>
      <c r="AB177" s="129">
        <f t="shared" si="46"/>
        <v>0.6</v>
      </c>
      <c r="AC177" s="129">
        <f t="shared" si="46"/>
        <v>0.6</v>
      </c>
      <c r="AD177" s="129">
        <f t="shared" si="46"/>
        <v>0.6</v>
      </c>
      <c r="AE177" s="129">
        <f t="shared" si="46"/>
        <v>0.6</v>
      </c>
      <c r="AF177" s="129">
        <f t="shared" si="46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181</v>
      </c>
      <c r="B178" s="128">
        <v>0.6</v>
      </c>
      <c r="C178" s="129">
        <f t="shared" si="45"/>
        <v>0.6</v>
      </c>
      <c r="D178" s="129">
        <f t="shared" si="45"/>
        <v>0.6</v>
      </c>
      <c r="E178" s="129">
        <f t="shared" si="45"/>
        <v>0.6</v>
      </c>
      <c r="F178" s="129">
        <f t="shared" si="45"/>
        <v>0.6</v>
      </c>
      <c r="G178" s="129">
        <f t="shared" si="45"/>
        <v>0.6</v>
      </c>
      <c r="H178" s="129">
        <f t="shared" si="45"/>
        <v>0.6</v>
      </c>
      <c r="I178" s="129">
        <f t="shared" si="45"/>
        <v>0.6</v>
      </c>
      <c r="J178" s="129">
        <f t="shared" si="45"/>
        <v>0.6</v>
      </c>
      <c r="K178" s="129">
        <f t="shared" si="45"/>
        <v>0.6</v>
      </c>
      <c r="L178" s="129">
        <f t="shared" si="45"/>
        <v>0.6</v>
      </c>
      <c r="M178" s="129">
        <f t="shared" si="45"/>
        <v>0.6</v>
      </c>
      <c r="N178" s="129">
        <f t="shared" si="45"/>
        <v>0.6</v>
      </c>
      <c r="O178" s="129">
        <f t="shared" si="45"/>
        <v>0.6</v>
      </c>
      <c r="P178" s="129">
        <f t="shared" si="45"/>
        <v>0.6</v>
      </c>
      <c r="Q178" s="129">
        <f t="shared" si="45"/>
        <v>0.6</v>
      </c>
      <c r="R178" s="129">
        <f t="shared" si="45"/>
        <v>0.6</v>
      </c>
      <c r="S178" s="129">
        <f t="shared" si="46"/>
        <v>0.6</v>
      </c>
      <c r="T178" s="129">
        <f t="shared" si="46"/>
        <v>0.6</v>
      </c>
      <c r="U178" s="129">
        <f t="shared" si="46"/>
        <v>0.6</v>
      </c>
      <c r="V178" s="129">
        <f t="shared" si="46"/>
        <v>0.6</v>
      </c>
      <c r="W178" s="129">
        <f t="shared" si="46"/>
        <v>0.6</v>
      </c>
      <c r="X178" s="129">
        <f t="shared" si="46"/>
        <v>0.6</v>
      </c>
      <c r="Y178" s="129">
        <f t="shared" si="46"/>
        <v>0.6</v>
      </c>
      <c r="Z178" s="129">
        <f t="shared" si="46"/>
        <v>0.6</v>
      </c>
      <c r="AA178" s="129">
        <f t="shared" si="46"/>
        <v>0.6</v>
      </c>
      <c r="AB178" s="129">
        <f t="shared" si="46"/>
        <v>0.6</v>
      </c>
      <c r="AC178" s="129">
        <f t="shared" si="46"/>
        <v>0.6</v>
      </c>
      <c r="AD178" s="129">
        <f t="shared" si="46"/>
        <v>0.6</v>
      </c>
      <c r="AE178" s="129">
        <f t="shared" si="46"/>
        <v>0.6</v>
      </c>
      <c r="AF178" s="129">
        <f t="shared" si="46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182</v>
      </c>
      <c r="B179" s="128">
        <v>0.35</v>
      </c>
      <c r="C179" s="129">
        <f t="shared" si="45"/>
        <v>0.35</v>
      </c>
      <c r="D179" s="129">
        <f t="shared" si="45"/>
        <v>0.35</v>
      </c>
      <c r="E179" s="129">
        <f t="shared" si="45"/>
        <v>0.35</v>
      </c>
      <c r="F179" s="129">
        <f t="shared" si="45"/>
        <v>0.35</v>
      </c>
      <c r="G179" s="129">
        <f t="shared" si="45"/>
        <v>0.35</v>
      </c>
      <c r="H179" s="129">
        <f t="shared" si="45"/>
        <v>0.35</v>
      </c>
      <c r="I179" s="129">
        <f t="shared" si="45"/>
        <v>0.35</v>
      </c>
      <c r="J179" s="129">
        <f t="shared" si="45"/>
        <v>0.35</v>
      </c>
      <c r="K179" s="129">
        <f t="shared" si="45"/>
        <v>0.35</v>
      </c>
      <c r="L179" s="129">
        <f t="shared" si="45"/>
        <v>0.35</v>
      </c>
      <c r="M179" s="129">
        <f t="shared" si="45"/>
        <v>0.35</v>
      </c>
      <c r="N179" s="129">
        <f t="shared" si="45"/>
        <v>0.35</v>
      </c>
      <c r="O179" s="129">
        <f t="shared" si="45"/>
        <v>0.35</v>
      </c>
      <c r="P179" s="129">
        <f t="shared" si="45"/>
        <v>0.35</v>
      </c>
      <c r="Q179" s="129">
        <f t="shared" si="45"/>
        <v>0.35</v>
      </c>
      <c r="R179" s="129">
        <f t="shared" si="45"/>
        <v>0.35</v>
      </c>
      <c r="S179" s="129">
        <f t="shared" si="46"/>
        <v>0.35</v>
      </c>
      <c r="T179" s="129">
        <f t="shared" si="46"/>
        <v>0.35</v>
      </c>
      <c r="U179" s="129">
        <f t="shared" si="46"/>
        <v>0.35</v>
      </c>
      <c r="V179" s="129">
        <f t="shared" si="46"/>
        <v>0.35</v>
      </c>
      <c r="W179" s="129">
        <f t="shared" si="46"/>
        <v>0.35</v>
      </c>
      <c r="X179" s="129">
        <f t="shared" si="46"/>
        <v>0.35</v>
      </c>
      <c r="Y179" s="129">
        <f t="shared" si="46"/>
        <v>0.35</v>
      </c>
      <c r="Z179" s="129">
        <f t="shared" si="46"/>
        <v>0.35</v>
      </c>
      <c r="AA179" s="129">
        <f t="shared" si="46"/>
        <v>0.35</v>
      </c>
      <c r="AB179" s="129">
        <f t="shared" si="46"/>
        <v>0.35</v>
      </c>
      <c r="AC179" s="129">
        <f t="shared" si="46"/>
        <v>0.35</v>
      </c>
      <c r="AD179" s="129">
        <f t="shared" si="46"/>
        <v>0.35</v>
      </c>
      <c r="AE179" s="129">
        <f t="shared" si="46"/>
        <v>0.35</v>
      </c>
      <c r="AF179" s="129">
        <f t="shared" si="46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183</v>
      </c>
      <c r="B180" s="128">
        <v>0.28999999999999998</v>
      </c>
      <c r="C180" s="129">
        <f t="shared" si="45"/>
        <v>0.28999999999999998</v>
      </c>
      <c r="D180" s="129">
        <f t="shared" si="45"/>
        <v>0.28999999999999998</v>
      </c>
      <c r="E180" s="129">
        <f t="shared" si="45"/>
        <v>0.28999999999999998</v>
      </c>
      <c r="F180" s="129">
        <f t="shared" si="45"/>
        <v>0.28999999999999998</v>
      </c>
      <c r="G180" s="129">
        <f t="shared" si="45"/>
        <v>0.28999999999999998</v>
      </c>
      <c r="H180" s="129">
        <f t="shared" si="45"/>
        <v>0.28999999999999998</v>
      </c>
      <c r="I180" s="129">
        <f t="shared" si="45"/>
        <v>0.28999999999999998</v>
      </c>
      <c r="J180" s="129">
        <f t="shared" si="45"/>
        <v>0.28999999999999998</v>
      </c>
      <c r="K180" s="129">
        <f t="shared" si="45"/>
        <v>0.28999999999999998</v>
      </c>
      <c r="L180" s="129">
        <f t="shared" si="45"/>
        <v>0.28999999999999998</v>
      </c>
      <c r="M180" s="129">
        <f t="shared" si="45"/>
        <v>0.28999999999999998</v>
      </c>
      <c r="N180" s="129">
        <f t="shared" si="45"/>
        <v>0.28999999999999998</v>
      </c>
      <c r="O180" s="129">
        <f t="shared" si="45"/>
        <v>0.28999999999999998</v>
      </c>
      <c r="P180" s="129">
        <f t="shared" si="45"/>
        <v>0.28999999999999998</v>
      </c>
      <c r="Q180" s="129">
        <f t="shared" si="45"/>
        <v>0.28999999999999998</v>
      </c>
      <c r="R180" s="129">
        <f t="shared" si="45"/>
        <v>0.28999999999999998</v>
      </c>
      <c r="S180" s="129">
        <f t="shared" si="46"/>
        <v>0.28999999999999998</v>
      </c>
      <c r="T180" s="129">
        <f t="shared" si="46"/>
        <v>0.28999999999999998</v>
      </c>
      <c r="U180" s="129">
        <f t="shared" si="46"/>
        <v>0.28999999999999998</v>
      </c>
      <c r="V180" s="129">
        <f t="shared" si="46"/>
        <v>0.28999999999999998</v>
      </c>
      <c r="W180" s="129">
        <f t="shared" si="46"/>
        <v>0.28999999999999998</v>
      </c>
      <c r="X180" s="129">
        <f t="shared" si="46"/>
        <v>0.28999999999999998</v>
      </c>
      <c r="Y180" s="129">
        <f t="shared" si="46"/>
        <v>0.28999999999999998</v>
      </c>
      <c r="Z180" s="129">
        <f t="shared" si="46"/>
        <v>0.28999999999999998</v>
      </c>
      <c r="AA180" s="129">
        <f t="shared" si="46"/>
        <v>0.28999999999999998</v>
      </c>
      <c r="AB180" s="129">
        <f t="shared" si="46"/>
        <v>0.28999999999999998</v>
      </c>
      <c r="AC180" s="129">
        <f t="shared" si="46"/>
        <v>0.28999999999999998</v>
      </c>
      <c r="AD180" s="129">
        <f t="shared" si="46"/>
        <v>0.28999999999999998</v>
      </c>
      <c r="AE180" s="129">
        <f t="shared" si="46"/>
        <v>0.28999999999999998</v>
      </c>
      <c r="AF180" s="129">
        <f t="shared" si="46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184</v>
      </c>
      <c r="B181" s="128">
        <v>0.06</v>
      </c>
      <c r="C181" s="129">
        <f t="shared" si="45"/>
        <v>0.06</v>
      </c>
      <c r="D181" s="129">
        <f t="shared" si="45"/>
        <v>0.06</v>
      </c>
      <c r="E181" s="129">
        <f t="shared" si="45"/>
        <v>0.06</v>
      </c>
      <c r="F181" s="129">
        <f t="shared" si="45"/>
        <v>0.06</v>
      </c>
      <c r="G181" s="129">
        <f t="shared" si="45"/>
        <v>0.06</v>
      </c>
      <c r="H181" s="129">
        <f t="shared" si="45"/>
        <v>0.06</v>
      </c>
      <c r="I181" s="129">
        <f t="shared" si="45"/>
        <v>0.06</v>
      </c>
      <c r="J181" s="129">
        <f t="shared" si="45"/>
        <v>0.06</v>
      </c>
      <c r="K181" s="129">
        <f t="shared" si="45"/>
        <v>0.06</v>
      </c>
      <c r="L181" s="129">
        <f t="shared" si="45"/>
        <v>0.06</v>
      </c>
      <c r="M181" s="129">
        <f t="shared" si="45"/>
        <v>0.06</v>
      </c>
      <c r="N181" s="129">
        <f t="shared" si="45"/>
        <v>0.06</v>
      </c>
      <c r="O181" s="129">
        <f t="shared" si="45"/>
        <v>0.06</v>
      </c>
      <c r="P181" s="129">
        <f t="shared" si="45"/>
        <v>0.06</v>
      </c>
      <c r="Q181" s="129">
        <f t="shared" si="45"/>
        <v>0.06</v>
      </c>
      <c r="R181" s="129">
        <f t="shared" si="45"/>
        <v>0.06</v>
      </c>
      <c r="S181" s="129">
        <f t="shared" si="46"/>
        <v>0.06</v>
      </c>
      <c r="T181" s="129">
        <f t="shared" si="46"/>
        <v>0.06</v>
      </c>
      <c r="U181" s="129">
        <f t="shared" si="46"/>
        <v>0.06</v>
      </c>
      <c r="V181" s="129">
        <f t="shared" si="46"/>
        <v>0.06</v>
      </c>
      <c r="W181" s="129">
        <f t="shared" si="46"/>
        <v>0.06</v>
      </c>
      <c r="X181" s="129">
        <f t="shared" si="46"/>
        <v>0.06</v>
      </c>
      <c r="Y181" s="129">
        <f t="shared" si="46"/>
        <v>0.06</v>
      </c>
      <c r="Z181" s="129">
        <f t="shared" si="46"/>
        <v>0.06</v>
      </c>
      <c r="AA181" s="129">
        <f t="shared" si="46"/>
        <v>0.06</v>
      </c>
      <c r="AB181" s="129">
        <f t="shared" si="46"/>
        <v>0.06</v>
      </c>
      <c r="AC181" s="129">
        <f t="shared" si="46"/>
        <v>0.06</v>
      </c>
      <c r="AD181" s="129">
        <f t="shared" si="46"/>
        <v>0.06</v>
      </c>
      <c r="AE181" s="129">
        <f t="shared" si="46"/>
        <v>0.06</v>
      </c>
      <c r="AF181" s="129">
        <f t="shared" si="46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185</v>
      </c>
      <c r="B182" s="128">
        <v>0.11</v>
      </c>
      <c r="C182" s="129">
        <f t="shared" si="45"/>
        <v>0.11</v>
      </c>
      <c r="D182" s="129">
        <f t="shared" si="45"/>
        <v>0.11</v>
      </c>
      <c r="E182" s="129">
        <f t="shared" si="45"/>
        <v>0.11</v>
      </c>
      <c r="F182" s="129">
        <f t="shared" si="45"/>
        <v>0.11</v>
      </c>
      <c r="G182" s="129">
        <f t="shared" si="45"/>
        <v>0.11</v>
      </c>
      <c r="H182" s="129">
        <f t="shared" si="45"/>
        <v>0.11</v>
      </c>
      <c r="I182" s="129">
        <f t="shared" si="45"/>
        <v>0.11</v>
      </c>
      <c r="J182" s="129">
        <f t="shared" si="45"/>
        <v>0.11</v>
      </c>
      <c r="K182" s="129">
        <f t="shared" si="45"/>
        <v>0.11</v>
      </c>
      <c r="L182" s="129">
        <f t="shared" si="45"/>
        <v>0.11</v>
      </c>
      <c r="M182" s="129">
        <f t="shared" si="45"/>
        <v>0.11</v>
      </c>
      <c r="N182" s="129">
        <f t="shared" si="45"/>
        <v>0.11</v>
      </c>
      <c r="O182" s="129">
        <f t="shared" si="45"/>
        <v>0.11</v>
      </c>
      <c r="P182" s="129">
        <f t="shared" si="45"/>
        <v>0.11</v>
      </c>
      <c r="Q182" s="129">
        <f t="shared" si="45"/>
        <v>0.11</v>
      </c>
      <c r="R182" s="129">
        <f t="shared" si="45"/>
        <v>0.11</v>
      </c>
      <c r="S182" s="129">
        <f t="shared" si="46"/>
        <v>0.11</v>
      </c>
      <c r="T182" s="129">
        <f t="shared" si="46"/>
        <v>0.11</v>
      </c>
      <c r="U182" s="129">
        <f t="shared" si="46"/>
        <v>0.11</v>
      </c>
      <c r="V182" s="129">
        <f t="shared" si="46"/>
        <v>0.11</v>
      </c>
      <c r="W182" s="129">
        <f t="shared" si="46"/>
        <v>0.11</v>
      </c>
      <c r="X182" s="129">
        <f t="shared" si="46"/>
        <v>0.11</v>
      </c>
      <c r="Y182" s="129">
        <f t="shared" si="46"/>
        <v>0.11</v>
      </c>
      <c r="Z182" s="129">
        <f t="shared" si="46"/>
        <v>0.11</v>
      </c>
      <c r="AA182" s="129">
        <f t="shared" si="46"/>
        <v>0.11</v>
      </c>
      <c r="AB182" s="129">
        <f t="shared" si="46"/>
        <v>0.11</v>
      </c>
      <c r="AC182" s="129">
        <f t="shared" si="46"/>
        <v>0.11</v>
      </c>
      <c r="AD182" s="129">
        <f t="shared" si="46"/>
        <v>0.11</v>
      </c>
      <c r="AE182" s="129">
        <f t="shared" si="46"/>
        <v>0.11</v>
      </c>
      <c r="AF182" s="129">
        <f t="shared" si="46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186</v>
      </c>
      <c r="B183" s="128">
        <v>0.1</v>
      </c>
      <c r="C183" s="129">
        <f t="shared" si="45"/>
        <v>0.1</v>
      </c>
      <c r="D183" s="129">
        <f t="shared" si="45"/>
        <v>0.1</v>
      </c>
      <c r="E183" s="129">
        <f t="shared" si="45"/>
        <v>0.1</v>
      </c>
      <c r="F183" s="129">
        <f t="shared" si="45"/>
        <v>0.1</v>
      </c>
      <c r="G183" s="129">
        <f t="shared" si="45"/>
        <v>0.1</v>
      </c>
      <c r="H183" s="129">
        <f t="shared" si="45"/>
        <v>0.1</v>
      </c>
      <c r="I183" s="129">
        <f t="shared" si="45"/>
        <v>0.1</v>
      </c>
      <c r="J183" s="129">
        <f t="shared" si="45"/>
        <v>0.1</v>
      </c>
      <c r="K183" s="129">
        <f t="shared" si="45"/>
        <v>0.1</v>
      </c>
      <c r="L183" s="129">
        <f t="shared" si="45"/>
        <v>0.1</v>
      </c>
      <c r="M183" s="129">
        <f t="shared" si="45"/>
        <v>0.1</v>
      </c>
      <c r="N183" s="129">
        <f t="shared" si="45"/>
        <v>0.1</v>
      </c>
      <c r="O183" s="129">
        <f t="shared" si="45"/>
        <v>0.1</v>
      </c>
      <c r="P183" s="129">
        <f t="shared" si="45"/>
        <v>0.1</v>
      </c>
      <c r="Q183" s="129">
        <f t="shared" si="45"/>
        <v>0.1</v>
      </c>
      <c r="R183" s="129">
        <f t="shared" si="46"/>
        <v>0.1</v>
      </c>
      <c r="S183" s="129">
        <f t="shared" si="46"/>
        <v>0.1</v>
      </c>
      <c r="T183" s="129">
        <f t="shared" si="46"/>
        <v>0.1</v>
      </c>
      <c r="U183" s="129">
        <f t="shared" si="46"/>
        <v>0.1</v>
      </c>
      <c r="V183" s="129">
        <f t="shared" si="46"/>
        <v>0.1</v>
      </c>
      <c r="W183" s="129">
        <f t="shared" si="46"/>
        <v>0.1</v>
      </c>
      <c r="X183" s="129">
        <f t="shared" si="46"/>
        <v>0.1</v>
      </c>
      <c r="Y183" s="129">
        <f t="shared" si="46"/>
        <v>0.1</v>
      </c>
      <c r="Z183" s="129">
        <f t="shared" si="46"/>
        <v>0.1</v>
      </c>
      <c r="AA183" s="129">
        <f t="shared" si="46"/>
        <v>0.1</v>
      </c>
      <c r="AB183" s="129">
        <f t="shared" si="46"/>
        <v>0.1</v>
      </c>
      <c r="AC183" s="129">
        <f t="shared" si="46"/>
        <v>0.1</v>
      </c>
      <c r="AD183" s="129">
        <f t="shared" si="46"/>
        <v>0.1</v>
      </c>
      <c r="AE183" s="129">
        <f t="shared" si="46"/>
        <v>0.1</v>
      </c>
      <c r="AF183" s="129">
        <f t="shared" si="46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187</v>
      </c>
      <c r="B184" s="128">
        <v>0.09</v>
      </c>
      <c r="C184" s="129">
        <f t="shared" si="45"/>
        <v>0.09</v>
      </c>
      <c r="D184" s="129">
        <f t="shared" si="45"/>
        <v>0.09</v>
      </c>
      <c r="E184" s="129">
        <f t="shared" si="45"/>
        <v>0.09</v>
      </c>
      <c r="F184" s="129">
        <f t="shared" si="45"/>
        <v>0.09</v>
      </c>
      <c r="G184" s="129">
        <f t="shared" si="45"/>
        <v>0.09</v>
      </c>
      <c r="H184" s="129">
        <f t="shared" si="45"/>
        <v>0.09</v>
      </c>
      <c r="I184" s="129">
        <f t="shared" si="45"/>
        <v>0.09</v>
      </c>
      <c r="J184" s="129">
        <f t="shared" si="45"/>
        <v>0.09</v>
      </c>
      <c r="K184" s="129">
        <f t="shared" si="45"/>
        <v>0.09</v>
      </c>
      <c r="L184" s="129">
        <f t="shared" si="45"/>
        <v>0.09</v>
      </c>
      <c r="M184" s="129">
        <f t="shared" si="45"/>
        <v>0.09</v>
      </c>
      <c r="N184" s="129">
        <f t="shared" si="45"/>
        <v>0.09</v>
      </c>
      <c r="O184" s="129">
        <f t="shared" si="45"/>
        <v>0.09</v>
      </c>
      <c r="P184" s="129">
        <f t="shared" si="45"/>
        <v>0.09</v>
      </c>
      <c r="Q184" s="129">
        <f t="shared" si="45"/>
        <v>0.09</v>
      </c>
      <c r="R184" s="129">
        <f t="shared" si="46"/>
        <v>0.09</v>
      </c>
      <c r="S184" s="129">
        <f t="shared" si="46"/>
        <v>0.09</v>
      </c>
      <c r="T184" s="129">
        <f t="shared" si="46"/>
        <v>0.09</v>
      </c>
      <c r="U184" s="129">
        <f t="shared" si="46"/>
        <v>0.09</v>
      </c>
      <c r="V184" s="129">
        <f t="shared" si="46"/>
        <v>0.09</v>
      </c>
      <c r="W184" s="129">
        <f t="shared" si="46"/>
        <v>0.09</v>
      </c>
      <c r="X184" s="129">
        <f t="shared" si="46"/>
        <v>0.09</v>
      </c>
      <c r="Y184" s="129">
        <f t="shared" si="46"/>
        <v>0.09</v>
      </c>
      <c r="Z184" s="129">
        <f t="shared" si="46"/>
        <v>0.09</v>
      </c>
      <c r="AA184" s="129">
        <f t="shared" si="46"/>
        <v>0.09</v>
      </c>
      <c r="AB184" s="129">
        <f t="shared" si="46"/>
        <v>0.09</v>
      </c>
      <c r="AC184" s="129">
        <f t="shared" si="46"/>
        <v>0.09</v>
      </c>
      <c r="AD184" s="129">
        <f t="shared" si="46"/>
        <v>0.09</v>
      </c>
      <c r="AE184" s="129">
        <f t="shared" si="46"/>
        <v>0.09</v>
      </c>
      <c r="AF184" s="129">
        <f t="shared" si="46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188</v>
      </c>
      <c r="B185" s="50">
        <v>0.04</v>
      </c>
      <c r="C185" s="129">
        <f t="shared" si="45"/>
        <v>0.04</v>
      </c>
      <c r="D185" s="129">
        <f t="shared" si="45"/>
        <v>0.04</v>
      </c>
      <c r="E185" s="129">
        <f t="shared" si="45"/>
        <v>0.04</v>
      </c>
      <c r="F185" s="129">
        <f t="shared" si="45"/>
        <v>0.04</v>
      </c>
      <c r="G185" s="129">
        <f t="shared" si="45"/>
        <v>0.04</v>
      </c>
      <c r="H185" s="129">
        <f t="shared" si="45"/>
        <v>0.04</v>
      </c>
      <c r="I185" s="129">
        <f t="shared" si="45"/>
        <v>0.04</v>
      </c>
      <c r="J185" s="129">
        <f t="shared" si="45"/>
        <v>0.04</v>
      </c>
      <c r="K185" s="129">
        <f t="shared" si="45"/>
        <v>0.04</v>
      </c>
      <c r="L185" s="129">
        <f t="shared" si="45"/>
        <v>0.04</v>
      </c>
      <c r="M185" s="129">
        <f t="shared" si="45"/>
        <v>0.04</v>
      </c>
      <c r="N185" s="129">
        <f t="shared" si="45"/>
        <v>0.04</v>
      </c>
      <c r="O185" s="129">
        <f t="shared" si="45"/>
        <v>0.04</v>
      </c>
      <c r="P185" s="129">
        <f t="shared" si="45"/>
        <v>0.04</v>
      </c>
      <c r="Q185" s="129">
        <f t="shared" si="45"/>
        <v>0.04</v>
      </c>
      <c r="R185" s="129">
        <f t="shared" si="46"/>
        <v>0.04</v>
      </c>
      <c r="S185" s="129">
        <f t="shared" si="46"/>
        <v>0.04</v>
      </c>
      <c r="T185" s="129">
        <f t="shared" si="46"/>
        <v>0.04</v>
      </c>
      <c r="U185" s="129">
        <f t="shared" si="46"/>
        <v>0.04</v>
      </c>
      <c r="V185" s="129">
        <f t="shared" si="46"/>
        <v>0.04</v>
      </c>
      <c r="W185" s="129">
        <f t="shared" si="46"/>
        <v>0.04</v>
      </c>
      <c r="X185" s="129">
        <f t="shared" si="46"/>
        <v>0.04</v>
      </c>
      <c r="Y185" s="129">
        <f t="shared" si="46"/>
        <v>0.04</v>
      </c>
      <c r="Z185" s="129">
        <f t="shared" si="46"/>
        <v>0.04</v>
      </c>
      <c r="AA185" s="129">
        <f t="shared" si="46"/>
        <v>0.04</v>
      </c>
      <c r="AB185" s="129">
        <f t="shared" si="46"/>
        <v>0.04</v>
      </c>
      <c r="AC185" s="129">
        <f t="shared" si="46"/>
        <v>0.04</v>
      </c>
      <c r="AD185" s="129">
        <f t="shared" si="46"/>
        <v>0.04</v>
      </c>
      <c r="AE185" s="129">
        <f t="shared" si="46"/>
        <v>0.04</v>
      </c>
      <c r="AF185" s="129">
        <f t="shared" si="46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189</v>
      </c>
      <c r="B186" s="50">
        <v>2.3E-2</v>
      </c>
      <c r="C186" s="129">
        <f>B186</f>
        <v>2.3E-2</v>
      </c>
      <c r="D186" s="129">
        <f t="shared" si="45"/>
        <v>2.3E-2</v>
      </c>
      <c r="E186" s="129">
        <f t="shared" si="45"/>
        <v>2.3E-2</v>
      </c>
      <c r="F186" s="129">
        <f t="shared" si="45"/>
        <v>2.3E-2</v>
      </c>
      <c r="G186" s="129">
        <f t="shared" si="45"/>
        <v>2.3E-2</v>
      </c>
      <c r="H186" s="129">
        <f t="shared" si="45"/>
        <v>2.3E-2</v>
      </c>
      <c r="I186" s="129">
        <f t="shared" si="45"/>
        <v>2.3E-2</v>
      </c>
      <c r="J186" s="129">
        <f t="shared" si="45"/>
        <v>2.3E-2</v>
      </c>
      <c r="K186" s="129">
        <f t="shared" si="45"/>
        <v>2.3E-2</v>
      </c>
      <c r="L186" s="129">
        <f t="shared" si="45"/>
        <v>2.3E-2</v>
      </c>
      <c r="M186" s="129">
        <f t="shared" si="45"/>
        <v>2.3E-2</v>
      </c>
      <c r="N186" s="129">
        <f t="shared" si="45"/>
        <v>2.3E-2</v>
      </c>
      <c r="O186" s="129">
        <f t="shared" si="45"/>
        <v>2.3E-2</v>
      </c>
      <c r="P186" s="129">
        <f t="shared" si="45"/>
        <v>2.3E-2</v>
      </c>
      <c r="Q186" s="129">
        <f t="shared" si="45"/>
        <v>2.3E-2</v>
      </c>
      <c r="R186" s="129">
        <f t="shared" si="46"/>
        <v>2.3E-2</v>
      </c>
      <c r="S186" s="129">
        <f t="shared" si="46"/>
        <v>2.3E-2</v>
      </c>
      <c r="T186" s="129">
        <f t="shared" si="46"/>
        <v>2.3E-2</v>
      </c>
      <c r="U186" s="129">
        <f t="shared" si="46"/>
        <v>2.3E-2</v>
      </c>
      <c r="V186" s="129">
        <f t="shared" si="46"/>
        <v>2.3E-2</v>
      </c>
      <c r="W186" s="129">
        <f t="shared" si="46"/>
        <v>2.3E-2</v>
      </c>
      <c r="X186" s="129">
        <f t="shared" si="46"/>
        <v>2.3E-2</v>
      </c>
      <c r="Y186" s="129">
        <f t="shared" si="46"/>
        <v>2.3E-2</v>
      </c>
      <c r="Z186" s="129">
        <f t="shared" si="46"/>
        <v>2.3E-2</v>
      </c>
      <c r="AA186" s="129">
        <f t="shared" si="46"/>
        <v>2.3E-2</v>
      </c>
      <c r="AB186" s="129">
        <f t="shared" si="46"/>
        <v>2.3E-2</v>
      </c>
      <c r="AC186" s="129">
        <f t="shared" si="46"/>
        <v>2.3E-2</v>
      </c>
      <c r="AD186" s="129">
        <f t="shared" si="46"/>
        <v>2.3E-2</v>
      </c>
      <c r="AE186" s="129">
        <f t="shared" si="46"/>
        <v>2.3E-2</v>
      </c>
      <c r="AF186" s="129">
        <f t="shared" si="46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206</v>
      </c>
      <c r="B187" s="131">
        <f t="shared" ref="B187:AG187" si="47">SUM(B97:B186)</f>
        <v>194.70600000000002</v>
      </c>
      <c r="C187" s="131">
        <f t="shared" si="47"/>
        <v>194.70600000000002</v>
      </c>
      <c r="D187" s="131">
        <f t="shared" si="47"/>
        <v>194.70600000000002</v>
      </c>
      <c r="E187" s="131">
        <f t="shared" si="47"/>
        <v>194.70600000000002</v>
      </c>
      <c r="F187" s="131">
        <f t="shared" si="47"/>
        <v>194.70600000000002</v>
      </c>
      <c r="G187" s="131">
        <f t="shared" si="47"/>
        <v>194.70600000000002</v>
      </c>
      <c r="H187" s="131">
        <f t="shared" si="47"/>
        <v>194.70600000000002</v>
      </c>
      <c r="I187" s="131">
        <f t="shared" si="47"/>
        <v>192.10600000000005</v>
      </c>
      <c r="J187" s="131">
        <f t="shared" si="47"/>
        <v>192.10600000000005</v>
      </c>
      <c r="K187" s="131">
        <f t="shared" si="47"/>
        <v>192.10600000000005</v>
      </c>
      <c r="L187" s="131">
        <f t="shared" si="47"/>
        <v>192.10600000000005</v>
      </c>
      <c r="M187" s="131">
        <f t="shared" si="47"/>
        <v>192.10600000000005</v>
      </c>
      <c r="N187" s="131">
        <f t="shared" si="47"/>
        <v>192.10600000000005</v>
      </c>
      <c r="O187" s="131">
        <f t="shared" si="47"/>
        <v>192.10600000000005</v>
      </c>
      <c r="P187" s="131">
        <f t="shared" si="47"/>
        <v>192.10600000000005</v>
      </c>
      <c r="Q187" s="131">
        <f t="shared" si="47"/>
        <v>192.10600000000005</v>
      </c>
      <c r="R187" s="131">
        <f t="shared" si="47"/>
        <v>192.10600000000005</v>
      </c>
      <c r="S187" s="131">
        <f t="shared" si="47"/>
        <v>192.10600000000005</v>
      </c>
      <c r="T187" s="131">
        <f t="shared" si="47"/>
        <v>192.10600000000005</v>
      </c>
      <c r="U187" s="131">
        <f t="shared" si="47"/>
        <v>192.10600000000005</v>
      </c>
      <c r="V187" s="131">
        <f t="shared" si="47"/>
        <v>192.10600000000005</v>
      </c>
      <c r="W187" s="131">
        <f t="shared" si="47"/>
        <v>192.10600000000005</v>
      </c>
      <c r="X187" s="131">
        <f t="shared" si="47"/>
        <v>192.10600000000005</v>
      </c>
      <c r="Y187" s="131">
        <f t="shared" si="47"/>
        <v>192.10600000000005</v>
      </c>
      <c r="Z187" s="131">
        <f t="shared" si="47"/>
        <v>192.10600000000005</v>
      </c>
      <c r="AA187" s="131">
        <f t="shared" si="47"/>
        <v>192.10600000000005</v>
      </c>
      <c r="AB187" s="131">
        <f t="shared" si="47"/>
        <v>192.10600000000005</v>
      </c>
      <c r="AC187" s="131">
        <f t="shared" si="47"/>
        <v>192.10600000000005</v>
      </c>
      <c r="AD187" s="131">
        <f t="shared" si="47"/>
        <v>192.10600000000005</v>
      </c>
      <c r="AE187" s="131">
        <f t="shared" si="47"/>
        <v>192.10600000000005</v>
      </c>
      <c r="AF187" s="131">
        <f t="shared" si="47"/>
        <v>192.10600000000005</v>
      </c>
      <c r="AG187" s="132">
        <f t="shared" si="47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63</v>
      </c>
      <c r="B189" s="133">
        <v>0.3</v>
      </c>
      <c r="C189" s="133">
        <f t="shared" ref="C189:R194" si="48">B189</f>
        <v>0.3</v>
      </c>
      <c r="D189" s="133">
        <f t="shared" si="48"/>
        <v>0.3</v>
      </c>
      <c r="E189" s="133">
        <f t="shared" si="48"/>
        <v>0.3</v>
      </c>
      <c r="F189" s="133">
        <f t="shared" si="48"/>
        <v>0.3</v>
      </c>
      <c r="G189" s="133">
        <f t="shared" si="48"/>
        <v>0.3</v>
      </c>
      <c r="H189" s="133">
        <f t="shared" si="48"/>
        <v>0.3</v>
      </c>
      <c r="I189" s="133">
        <f t="shared" si="48"/>
        <v>0.3</v>
      </c>
      <c r="J189" s="133">
        <f t="shared" si="48"/>
        <v>0.3</v>
      </c>
      <c r="K189" s="133">
        <f t="shared" si="48"/>
        <v>0.3</v>
      </c>
      <c r="L189" s="133">
        <f t="shared" si="48"/>
        <v>0.3</v>
      </c>
      <c r="M189" s="133">
        <f t="shared" si="48"/>
        <v>0.3</v>
      </c>
      <c r="N189" s="133">
        <f t="shared" si="48"/>
        <v>0.3</v>
      </c>
      <c r="O189" s="133">
        <f t="shared" si="48"/>
        <v>0.3</v>
      </c>
      <c r="P189" s="133">
        <f t="shared" si="48"/>
        <v>0.3</v>
      </c>
      <c r="Q189" s="133">
        <f t="shared" si="48"/>
        <v>0.3</v>
      </c>
      <c r="R189" s="133">
        <f t="shared" si="48"/>
        <v>0.3</v>
      </c>
      <c r="S189" s="133">
        <f t="shared" ref="S189:AF194" si="49">R189</f>
        <v>0.3</v>
      </c>
      <c r="T189" s="133">
        <f t="shared" si="49"/>
        <v>0.3</v>
      </c>
      <c r="U189" s="133">
        <f t="shared" si="49"/>
        <v>0.3</v>
      </c>
      <c r="V189" s="133">
        <f t="shared" si="49"/>
        <v>0.3</v>
      </c>
      <c r="W189" s="133">
        <f t="shared" si="49"/>
        <v>0.3</v>
      </c>
      <c r="X189" s="133">
        <f t="shared" si="49"/>
        <v>0.3</v>
      </c>
      <c r="Y189" s="133">
        <f t="shared" si="49"/>
        <v>0.3</v>
      </c>
      <c r="Z189" s="133">
        <f t="shared" si="49"/>
        <v>0.3</v>
      </c>
      <c r="AA189" s="133">
        <f t="shared" si="49"/>
        <v>0.3</v>
      </c>
      <c r="AB189" s="133">
        <f t="shared" si="49"/>
        <v>0.3</v>
      </c>
      <c r="AC189" s="133">
        <f t="shared" si="49"/>
        <v>0.3</v>
      </c>
      <c r="AD189" s="133">
        <f t="shared" si="49"/>
        <v>0.3</v>
      </c>
      <c r="AE189" s="133">
        <f t="shared" si="49"/>
        <v>0.3</v>
      </c>
      <c r="AF189" s="133">
        <f t="shared" si="49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64</v>
      </c>
      <c r="B190" s="129">
        <v>0.4</v>
      </c>
      <c r="C190" s="129">
        <f t="shared" si="48"/>
        <v>0.4</v>
      </c>
      <c r="D190" s="129">
        <f t="shared" si="48"/>
        <v>0.4</v>
      </c>
      <c r="E190" s="129">
        <f t="shared" si="48"/>
        <v>0.4</v>
      </c>
      <c r="F190" s="129">
        <f t="shared" si="48"/>
        <v>0.4</v>
      </c>
      <c r="G190" s="129">
        <f t="shared" si="48"/>
        <v>0.4</v>
      </c>
      <c r="H190" s="129">
        <f t="shared" si="48"/>
        <v>0.4</v>
      </c>
      <c r="I190" s="129">
        <f t="shared" si="48"/>
        <v>0.4</v>
      </c>
      <c r="J190" s="129">
        <f t="shared" si="48"/>
        <v>0.4</v>
      </c>
      <c r="K190" s="129">
        <f t="shared" si="48"/>
        <v>0.4</v>
      </c>
      <c r="L190" s="129">
        <f t="shared" si="48"/>
        <v>0.4</v>
      </c>
      <c r="M190" s="129">
        <f t="shared" si="48"/>
        <v>0.4</v>
      </c>
      <c r="N190" s="129">
        <f t="shared" si="48"/>
        <v>0.4</v>
      </c>
      <c r="O190" s="129">
        <f t="shared" si="48"/>
        <v>0.4</v>
      </c>
      <c r="P190" s="129">
        <f t="shared" si="48"/>
        <v>0.4</v>
      </c>
      <c r="Q190" s="129">
        <f t="shared" si="48"/>
        <v>0.4</v>
      </c>
      <c r="R190" s="129">
        <f t="shared" si="48"/>
        <v>0.4</v>
      </c>
      <c r="S190" s="129">
        <f t="shared" si="49"/>
        <v>0.4</v>
      </c>
      <c r="T190" s="129">
        <f t="shared" si="49"/>
        <v>0.4</v>
      </c>
      <c r="U190" s="129">
        <f t="shared" si="49"/>
        <v>0.4</v>
      </c>
      <c r="V190" s="129">
        <f>U190</f>
        <v>0.4</v>
      </c>
      <c r="W190" s="129">
        <f>V190</f>
        <v>0.4</v>
      </c>
      <c r="X190" s="129">
        <f t="shared" si="49"/>
        <v>0.4</v>
      </c>
      <c r="Y190" s="129">
        <f t="shared" si="49"/>
        <v>0.4</v>
      </c>
      <c r="Z190" s="129">
        <f t="shared" si="49"/>
        <v>0.4</v>
      </c>
      <c r="AA190" s="129">
        <f t="shared" si="49"/>
        <v>0.4</v>
      </c>
      <c r="AB190" s="129">
        <f t="shared" si="49"/>
        <v>0.4</v>
      </c>
      <c r="AC190" s="129">
        <f t="shared" si="49"/>
        <v>0.4</v>
      </c>
      <c r="AD190" s="129">
        <f t="shared" si="49"/>
        <v>0.4</v>
      </c>
      <c r="AE190" s="129">
        <f t="shared" si="49"/>
        <v>0.4</v>
      </c>
      <c r="AF190" s="129">
        <f t="shared" si="49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65</v>
      </c>
      <c r="B191" s="129">
        <v>1.5</v>
      </c>
      <c r="C191" s="129">
        <f t="shared" si="48"/>
        <v>1.5</v>
      </c>
      <c r="D191" s="129">
        <f t="shared" si="48"/>
        <v>1.5</v>
      </c>
      <c r="E191" s="129">
        <f t="shared" si="48"/>
        <v>1.5</v>
      </c>
      <c r="F191" s="129">
        <f t="shared" si="48"/>
        <v>1.5</v>
      </c>
      <c r="G191" s="129">
        <f t="shared" si="48"/>
        <v>1.5</v>
      </c>
      <c r="H191" s="129">
        <f t="shared" si="48"/>
        <v>1.5</v>
      </c>
      <c r="I191" s="129">
        <f t="shared" si="48"/>
        <v>1.5</v>
      </c>
      <c r="J191" s="129">
        <f t="shared" si="48"/>
        <v>1.5</v>
      </c>
      <c r="K191" s="129">
        <f t="shared" si="48"/>
        <v>1.5</v>
      </c>
      <c r="L191" s="129">
        <f t="shared" si="48"/>
        <v>1.5</v>
      </c>
      <c r="M191" s="129">
        <f t="shared" si="48"/>
        <v>1.5</v>
      </c>
      <c r="N191" s="129">
        <f t="shared" si="48"/>
        <v>1.5</v>
      </c>
      <c r="O191" s="129">
        <f t="shared" si="48"/>
        <v>1.5</v>
      </c>
      <c r="P191" s="129">
        <f t="shared" si="48"/>
        <v>1.5</v>
      </c>
      <c r="Q191" s="129">
        <f t="shared" si="48"/>
        <v>1.5</v>
      </c>
      <c r="R191" s="129">
        <f t="shared" si="48"/>
        <v>1.5</v>
      </c>
      <c r="S191" s="129">
        <f t="shared" si="49"/>
        <v>1.5</v>
      </c>
      <c r="T191" s="129">
        <f t="shared" si="49"/>
        <v>1.5</v>
      </c>
      <c r="U191" s="129">
        <f t="shared" si="49"/>
        <v>1.5</v>
      </c>
      <c r="V191" s="129">
        <f t="shared" si="49"/>
        <v>1.5</v>
      </c>
      <c r="W191" s="129">
        <f t="shared" si="49"/>
        <v>1.5</v>
      </c>
      <c r="X191" s="129">
        <f t="shared" si="49"/>
        <v>1.5</v>
      </c>
      <c r="Y191" s="129">
        <f t="shared" si="49"/>
        <v>1.5</v>
      </c>
      <c r="Z191" s="129">
        <f t="shared" si="49"/>
        <v>1.5</v>
      </c>
      <c r="AA191" s="129">
        <f t="shared" si="49"/>
        <v>1.5</v>
      </c>
      <c r="AB191" s="129">
        <f t="shared" si="49"/>
        <v>1.5</v>
      </c>
      <c r="AC191" s="129">
        <f t="shared" si="49"/>
        <v>1.5</v>
      </c>
      <c r="AD191" s="129">
        <f t="shared" si="49"/>
        <v>1.5</v>
      </c>
      <c r="AE191" s="129">
        <f t="shared" si="49"/>
        <v>1.5</v>
      </c>
      <c r="AF191" s="129">
        <f t="shared" si="49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66</v>
      </c>
      <c r="B192" s="129">
        <v>0.3</v>
      </c>
      <c r="C192" s="129">
        <f t="shared" si="48"/>
        <v>0.3</v>
      </c>
      <c r="D192" s="129">
        <f t="shared" si="48"/>
        <v>0.3</v>
      </c>
      <c r="E192" s="129">
        <f t="shared" si="48"/>
        <v>0.3</v>
      </c>
      <c r="F192" s="129">
        <f t="shared" si="48"/>
        <v>0.3</v>
      </c>
      <c r="G192" s="129">
        <f t="shared" si="48"/>
        <v>0.3</v>
      </c>
      <c r="H192" s="129">
        <f t="shared" si="48"/>
        <v>0.3</v>
      </c>
      <c r="I192" s="129">
        <f t="shared" si="48"/>
        <v>0.3</v>
      </c>
      <c r="J192" s="129">
        <f t="shared" si="48"/>
        <v>0.3</v>
      </c>
      <c r="K192" s="129">
        <f t="shared" si="48"/>
        <v>0.3</v>
      </c>
      <c r="L192" s="129">
        <f t="shared" si="48"/>
        <v>0.3</v>
      </c>
      <c r="M192" s="129">
        <f t="shared" si="48"/>
        <v>0.3</v>
      </c>
      <c r="N192" s="129">
        <f t="shared" si="48"/>
        <v>0.3</v>
      </c>
      <c r="O192" s="129">
        <f t="shared" si="48"/>
        <v>0.3</v>
      </c>
      <c r="P192" s="129">
        <f t="shared" si="48"/>
        <v>0.3</v>
      </c>
      <c r="Q192" s="129">
        <f t="shared" si="48"/>
        <v>0.3</v>
      </c>
      <c r="R192" s="129">
        <f t="shared" si="48"/>
        <v>0.3</v>
      </c>
      <c r="S192" s="129">
        <f t="shared" si="49"/>
        <v>0.3</v>
      </c>
      <c r="T192" s="129">
        <f t="shared" si="49"/>
        <v>0.3</v>
      </c>
      <c r="U192" s="129">
        <f t="shared" si="49"/>
        <v>0.3</v>
      </c>
      <c r="V192" s="129">
        <f t="shared" si="49"/>
        <v>0.3</v>
      </c>
      <c r="W192" s="129">
        <f t="shared" si="49"/>
        <v>0.3</v>
      </c>
      <c r="X192" s="129">
        <f t="shared" si="49"/>
        <v>0.3</v>
      </c>
      <c r="Y192" s="129">
        <f t="shared" si="49"/>
        <v>0.3</v>
      </c>
      <c r="Z192" s="129">
        <f t="shared" si="49"/>
        <v>0.3</v>
      </c>
      <c r="AA192" s="129">
        <f t="shared" si="49"/>
        <v>0.3</v>
      </c>
      <c r="AB192" s="129">
        <f t="shared" si="49"/>
        <v>0.3</v>
      </c>
      <c r="AC192" s="129">
        <f t="shared" si="49"/>
        <v>0.3</v>
      </c>
      <c r="AD192" s="129">
        <f t="shared" si="49"/>
        <v>0.3</v>
      </c>
      <c r="AE192" s="129">
        <f t="shared" si="49"/>
        <v>0.3</v>
      </c>
      <c r="AF192" s="129">
        <f t="shared" si="49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67</v>
      </c>
      <c r="B193" s="129">
        <v>0.4</v>
      </c>
      <c r="C193" s="129">
        <f t="shared" si="48"/>
        <v>0.4</v>
      </c>
      <c r="D193" s="129">
        <f t="shared" si="48"/>
        <v>0.4</v>
      </c>
      <c r="E193" s="129">
        <f t="shared" si="48"/>
        <v>0.4</v>
      </c>
      <c r="F193" s="129">
        <f t="shared" si="48"/>
        <v>0.4</v>
      </c>
      <c r="G193" s="129">
        <f t="shared" si="48"/>
        <v>0.4</v>
      </c>
      <c r="H193" s="129">
        <f t="shared" si="48"/>
        <v>0.4</v>
      </c>
      <c r="I193" s="129">
        <f t="shared" si="48"/>
        <v>0.4</v>
      </c>
      <c r="J193" s="129">
        <f t="shared" si="48"/>
        <v>0.4</v>
      </c>
      <c r="K193" s="129">
        <f t="shared" si="48"/>
        <v>0.4</v>
      </c>
      <c r="L193" s="129">
        <f t="shared" si="48"/>
        <v>0.4</v>
      </c>
      <c r="M193" s="129">
        <f t="shared" si="48"/>
        <v>0.4</v>
      </c>
      <c r="N193" s="129">
        <f t="shared" si="48"/>
        <v>0.4</v>
      </c>
      <c r="O193" s="129">
        <f t="shared" si="48"/>
        <v>0.4</v>
      </c>
      <c r="P193" s="129">
        <f t="shared" si="48"/>
        <v>0.4</v>
      </c>
      <c r="Q193" s="129">
        <f t="shared" si="48"/>
        <v>0.4</v>
      </c>
      <c r="R193" s="129">
        <f t="shared" si="48"/>
        <v>0.4</v>
      </c>
      <c r="S193" s="129">
        <f t="shared" si="49"/>
        <v>0.4</v>
      </c>
      <c r="T193" s="129">
        <f t="shared" si="49"/>
        <v>0.4</v>
      </c>
      <c r="U193" s="129">
        <f t="shared" si="49"/>
        <v>0.4</v>
      </c>
      <c r="V193" s="129">
        <f t="shared" si="49"/>
        <v>0.4</v>
      </c>
      <c r="W193" s="129">
        <f t="shared" si="49"/>
        <v>0.4</v>
      </c>
      <c r="X193" s="129">
        <f t="shared" si="49"/>
        <v>0.4</v>
      </c>
      <c r="Y193" s="129">
        <f t="shared" si="49"/>
        <v>0.4</v>
      </c>
      <c r="Z193" s="129">
        <f t="shared" si="49"/>
        <v>0.4</v>
      </c>
      <c r="AA193" s="129">
        <f t="shared" si="49"/>
        <v>0.4</v>
      </c>
      <c r="AB193" s="129">
        <f t="shared" si="49"/>
        <v>0.4</v>
      </c>
      <c r="AC193" s="129">
        <f t="shared" si="49"/>
        <v>0.4</v>
      </c>
      <c r="AD193" s="129">
        <f t="shared" si="49"/>
        <v>0.4</v>
      </c>
      <c r="AE193" s="129">
        <f t="shared" si="49"/>
        <v>0.4</v>
      </c>
      <c r="AF193" s="129">
        <f t="shared" si="49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68</v>
      </c>
      <c r="B194" s="136">
        <v>0.64</v>
      </c>
      <c r="C194" s="136">
        <f t="shared" si="48"/>
        <v>0.64</v>
      </c>
      <c r="D194" s="136">
        <f t="shared" si="48"/>
        <v>0.64</v>
      </c>
      <c r="E194" s="136">
        <f t="shared" si="48"/>
        <v>0.64</v>
      </c>
      <c r="F194" s="136">
        <f t="shared" si="48"/>
        <v>0.64</v>
      </c>
      <c r="G194" s="136">
        <f t="shared" si="48"/>
        <v>0.64</v>
      </c>
      <c r="H194" s="136">
        <f t="shared" si="48"/>
        <v>0.64</v>
      </c>
      <c r="I194" s="136">
        <f t="shared" si="48"/>
        <v>0.64</v>
      </c>
      <c r="J194" s="136">
        <f t="shared" si="48"/>
        <v>0.64</v>
      </c>
      <c r="K194" s="136">
        <f t="shared" si="48"/>
        <v>0.64</v>
      </c>
      <c r="L194" s="136">
        <f t="shared" si="48"/>
        <v>0.64</v>
      </c>
      <c r="M194" s="136">
        <f t="shared" si="48"/>
        <v>0.64</v>
      </c>
      <c r="N194" s="136">
        <f t="shared" si="48"/>
        <v>0.64</v>
      </c>
      <c r="O194" s="136">
        <f t="shared" si="48"/>
        <v>0.64</v>
      </c>
      <c r="P194" s="136">
        <f t="shared" si="48"/>
        <v>0.64</v>
      </c>
      <c r="Q194" s="136">
        <f t="shared" si="48"/>
        <v>0.64</v>
      </c>
      <c r="R194" s="136">
        <f t="shared" si="48"/>
        <v>0.64</v>
      </c>
      <c r="S194" s="136">
        <f t="shared" si="49"/>
        <v>0.64</v>
      </c>
      <c r="T194" s="136">
        <f t="shared" si="49"/>
        <v>0.64</v>
      </c>
      <c r="U194" s="136">
        <f t="shared" si="49"/>
        <v>0.64</v>
      </c>
      <c r="V194" s="136">
        <f t="shared" si="49"/>
        <v>0.64</v>
      </c>
      <c r="W194" s="136">
        <f t="shared" si="49"/>
        <v>0.64</v>
      </c>
      <c r="X194" s="136">
        <f t="shared" si="49"/>
        <v>0.64</v>
      </c>
      <c r="Y194" s="136">
        <f t="shared" si="49"/>
        <v>0.64</v>
      </c>
      <c r="Z194" s="136">
        <f t="shared" si="49"/>
        <v>0.64</v>
      </c>
      <c r="AA194" s="136">
        <f t="shared" si="49"/>
        <v>0.64</v>
      </c>
      <c r="AB194" s="136">
        <f t="shared" si="49"/>
        <v>0.64</v>
      </c>
      <c r="AC194" s="136">
        <f t="shared" si="49"/>
        <v>0.64</v>
      </c>
      <c r="AD194" s="136">
        <f t="shared" si="49"/>
        <v>0.64</v>
      </c>
      <c r="AE194" s="136">
        <f t="shared" si="49"/>
        <v>0.64</v>
      </c>
      <c r="AF194" s="136">
        <f t="shared" si="49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0">SUM(C189:C194)</f>
        <v>3.54</v>
      </c>
      <c r="D195" s="139">
        <f t="shared" si="50"/>
        <v>3.54</v>
      </c>
      <c r="E195" s="139">
        <f t="shared" si="50"/>
        <v>3.54</v>
      </c>
      <c r="F195" s="139">
        <f t="shared" si="50"/>
        <v>3.54</v>
      </c>
      <c r="G195" s="139">
        <f t="shared" si="50"/>
        <v>3.54</v>
      </c>
      <c r="H195" s="139">
        <f t="shared" si="50"/>
        <v>3.54</v>
      </c>
      <c r="I195" s="139">
        <f t="shared" si="50"/>
        <v>3.54</v>
      </c>
      <c r="J195" s="139">
        <f t="shared" si="50"/>
        <v>3.54</v>
      </c>
      <c r="K195" s="139">
        <f t="shared" si="50"/>
        <v>3.54</v>
      </c>
      <c r="L195" s="139">
        <f>SUM(L189:L194)</f>
        <v>3.54</v>
      </c>
      <c r="M195" s="139">
        <f t="shared" ref="M195:R195" si="51">SUM(M189:M194)</f>
        <v>3.54</v>
      </c>
      <c r="N195" s="139">
        <f t="shared" si="51"/>
        <v>3.54</v>
      </c>
      <c r="O195" s="139">
        <f t="shared" si="51"/>
        <v>3.54</v>
      </c>
      <c r="P195" s="139">
        <f t="shared" si="51"/>
        <v>3.54</v>
      </c>
      <c r="Q195" s="139">
        <f t="shared" si="51"/>
        <v>3.54</v>
      </c>
      <c r="R195" s="139">
        <f t="shared" si="51"/>
        <v>3.54</v>
      </c>
      <c r="S195" s="139">
        <f>SUM(S189:S194)</f>
        <v>3.54</v>
      </c>
      <c r="T195" s="139">
        <f t="shared" ref="T195:AG195" si="52">SUM(T189:T194)</f>
        <v>3.54</v>
      </c>
      <c r="U195" s="139">
        <f t="shared" si="52"/>
        <v>3.54</v>
      </c>
      <c r="V195" s="139">
        <f t="shared" si="52"/>
        <v>3.54</v>
      </c>
      <c r="W195" s="139">
        <f t="shared" si="52"/>
        <v>3.54</v>
      </c>
      <c r="X195" s="139">
        <f t="shared" si="52"/>
        <v>3.54</v>
      </c>
      <c r="Y195" s="139">
        <f t="shared" si="52"/>
        <v>3.54</v>
      </c>
      <c r="Z195" s="139">
        <f t="shared" si="52"/>
        <v>3.54</v>
      </c>
      <c r="AA195" s="139">
        <f t="shared" si="52"/>
        <v>3.54</v>
      </c>
      <c r="AB195" s="139">
        <f t="shared" si="52"/>
        <v>3.54</v>
      </c>
      <c r="AC195" s="139">
        <f t="shared" si="52"/>
        <v>3.54</v>
      </c>
      <c r="AD195" s="139">
        <f t="shared" si="52"/>
        <v>3.54</v>
      </c>
      <c r="AE195" s="139">
        <f t="shared" si="52"/>
        <v>3.54</v>
      </c>
      <c r="AF195" s="139">
        <f t="shared" si="52"/>
        <v>3.54</v>
      </c>
      <c r="AG195" s="140">
        <f t="shared" si="52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69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70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71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72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73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74</v>
      </c>
      <c r="B204" s="153">
        <f>MAX(F72:M72)</f>
        <v>1201.3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7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213" t="s">
        <v>75</v>
      </c>
      <c r="B206" s="213"/>
      <c r="C206" s="45"/>
      <c r="D206" s="155" t="str">
        <f ca="1">"Pie Chart of Daily Peak Demand(Inclusive of Export) of Nepal ("&amp;A4&amp;" "&amp;B4&amp;")"</f>
        <v>Pie Chart of Daily Peak Demand(Inclusive of Export) of Nepal (Nepali Date: 2078/04/7)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2078/04/7)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76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77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78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79</v>
      </c>
      <c r="T209" s="163">
        <f t="shared" ref="T209:AX209" si="53">B72</f>
        <v>1142.76</v>
      </c>
      <c r="U209" s="163">
        <f t="shared" si="53"/>
        <v>1126.8400000000001</v>
      </c>
      <c r="V209" s="163">
        <f t="shared" si="53"/>
        <v>1079.29</v>
      </c>
      <c r="W209" s="163">
        <f t="shared" si="53"/>
        <v>1077.54</v>
      </c>
      <c r="X209" s="163">
        <f t="shared" si="53"/>
        <v>1067.23</v>
      </c>
      <c r="Y209" s="163">
        <f t="shared" si="53"/>
        <v>1055.74</v>
      </c>
      <c r="Z209" s="163">
        <f t="shared" si="53"/>
        <v>1031.1399999999999</v>
      </c>
      <c r="AA209" s="163">
        <f t="shared" si="53"/>
        <v>1027.24</v>
      </c>
      <c r="AB209" s="163">
        <f t="shared" si="53"/>
        <v>1069.6399999999999</v>
      </c>
      <c r="AC209" s="163">
        <f t="shared" si="53"/>
        <v>1136.24</v>
      </c>
      <c r="AD209" s="163">
        <f t="shared" si="53"/>
        <v>1157.9000000000001</v>
      </c>
      <c r="AE209" s="163">
        <f t="shared" si="53"/>
        <v>1201.3</v>
      </c>
      <c r="AF209" s="163">
        <f t="shared" si="53"/>
        <v>1230.7</v>
      </c>
      <c r="AG209" s="163">
        <f t="shared" si="53"/>
        <v>1189.5999999999999</v>
      </c>
      <c r="AH209" s="163">
        <f t="shared" si="53"/>
        <v>1122.74</v>
      </c>
      <c r="AI209" s="163">
        <f t="shared" si="53"/>
        <v>1104.49</v>
      </c>
      <c r="AJ209" s="163">
        <f t="shared" si="53"/>
        <v>1137.1399999999999</v>
      </c>
      <c r="AK209" s="163">
        <f t="shared" si="53"/>
        <v>1177.04</v>
      </c>
      <c r="AL209" s="163">
        <f t="shared" si="53"/>
        <v>1161.0999999999999</v>
      </c>
      <c r="AM209" s="163">
        <f t="shared" si="53"/>
        <v>1181.8599999999999</v>
      </c>
      <c r="AN209" s="163">
        <f t="shared" si="53"/>
        <v>1139.94</v>
      </c>
      <c r="AO209" s="163">
        <f t="shared" si="53"/>
        <v>1175.44</v>
      </c>
      <c r="AP209" s="163">
        <f t="shared" si="53"/>
        <v>1223.3499999999999</v>
      </c>
      <c r="AQ209" s="163">
        <f t="shared" si="53"/>
        <v>1329.39</v>
      </c>
      <c r="AR209" s="163">
        <f t="shared" si="53"/>
        <v>1289.95</v>
      </c>
      <c r="AS209" s="163">
        <f t="shared" si="53"/>
        <v>1289.8400000000001</v>
      </c>
      <c r="AT209" s="163">
        <f t="shared" si="53"/>
        <v>1283.8400000000001</v>
      </c>
      <c r="AU209" s="163">
        <f t="shared" si="53"/>
        <v>1254.6400000000001</v>
      </c>
      <c r="AV209" s="163">
        <f t="shared" si="53"/>
        <v>1180.1399999999999</v>
      </c>
      <c r="AW209" s="163">
        <f t="shared" si="53"/>
        <v>1137.1400000000001</v>
      </c>
      <c r="AX209" s="163">
        <f t="shared" si="53"/>
        <v>1138.1399999999999</v>
      </c>
    </row>
    <row r="210" spans="1:50" x14ac:dyDescent="0.25">
      <c r="A210" s="156" t="s">
        <v>80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81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82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83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84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69</v>
      </c>
      <c r="B230" s="166">
        <f t="shared" ref="B230:AF230" si="54">B194</f>
        <v>0.64</v>
      </c>
      <c r="C230" s="166">
        <f t="shared" si="54"/>
        <v>0.64</v>
      </c>
      <c r="D230" s="166">
        <f t="shared" si="54"/>
        <v>0.64</v>
      </c>
      <c r="E230" s="166">
        <f t="shared" si="54"/>
        <v>0.64</v>
      </c>
      <c r="F230" s="166">
        <f t="shared" si="54"/>
        <v>0.64</v>
      </c>
      <c r="G230" s="166">
        <f t="shared" si="54"/>
        <v>0.64</v>
      </c>
      <c r="H230" s="166">
        <f t="shared" si="54"/>
        <v>0.64</v>
      </c>
      <c r="I230" s="166">
        <f t="shared" si="54"/>
        <v>0.64</v>
      </c>
      <c r="J230" s="166">
        <f t="shared" si="54"/>
        <v>0.64</v>
      </c>
      <c r="K230" s="166">
        <f t="shared" si="54"/>
        <v>0.64</v>
      </c>
      <c r="L230" s="166">
        <f t="shared" si="54"/>
        <v>0.64</v>
      </c>
      <c r="M230" s="166">
        <f t="shared" si="54"/>
        <v>0.64</v>
      </c>
      <c r="N230" s="166">
        <f t="shared" si="54"/>
        <v>0.64</v>
      </c>
      <c r="O230" s="166">
        <f t="shared" si="54"/>
        <v>0.64</v>
      </c>
      <c r="P230" s="166">
        <f t="shared" si="54"/>
        <v>0.64</v>
      </c>
      <c r="Q230" s="166">
        <f t="shared" si="54"/>
        <v>0.64</v>
      </c>
      <c r="R230" s="166">
        <f t="shared" si="54"/>
        <v>0.64</v>
      </c>
      <c r="S230" s="166">
        <f t="shared" si="54"/>
        <v>0.64</v>
      </c>
      <c r="T230" s="166">
        <f t="shared" si="54"/>
        <v>0.64</v>
      </c>
      <c r="U230" s="166">
        <f t="shared" si="54"/>
        <v>0.64</v>
      </c>
      <c r="V230" s="166">
        <f t="shared" si="54"/>
        <v>0.64</v>
      </c>
      <c r="W230" s="166">
        <f t="shared" si="54"/>
        <v>0.64</v>
      </c>
      <c r="X230" s="166">
        <f t="shared" si="54"/>
        <v>0.64</v>
      </c>
      <c r="Y230" s="166">
        <f t="shared" si="54"/>
        <v>0.64</v>
      </c>
      <c r="Z230" s="166">
        <f t="shared" si="54"/>
        <v>0.64</v>
      </c>
      <c r="AA230" s="166">
        <f t="shared" si="54"/>
        <v>0.64</v>
      </c>
      <c r="AB230" s="166">
        <f t="shared" si="54"/>
        <v>0.64</v>
      </c>
      <c r="AC230" s="166">
        <f t="shared" si="54"/>
        <v>0.64</v>
      </c>
      <c r="AD230" s="166">
        <f t="shared" si="54"/>
        <v>0.64</v>
      </c>
      <c r="AE230" s="166">
        <f t="shared" si="54"/>
        <v>0.64</v>
      </c>
      <c r="AF230" s="166">
        <f t="shared" si="54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5">IF(C198&lt;100,"",C198-520)</f>
        <v/>
      </c>
      <c r="D231" s="114" t="str">
        <f t="shared" si="55"/>
        <v/>
      </c>
      <c r="E231" s="114" t="str">
        <f t="shared" si="55"/>
        <v/>
      </c>
      <c r="F231" s="114" t="str">
        <f t="shared" si="55"/>
        <v/>
      </c>
      <c r="G231" s="114" t="str">
        <f t="shared" si="55"/>
        <v/>
      </c>
      <c r="H231" s="114" t="str">
        <f t="shared" si="55"/>
        <v/>
      </c>
      <c r="I231" s="114" t="str">
        <f t="shared" si="55"/>
        <v/>
      </c>
      <c r="J231" s="114" t="str">
        <f t="shared" si="55"/>
        <v/>
      </c>
      <c r="K231" s="114" t="str">
        <f t="shared" si="55"/>
        <v/>
      </c>
      <c r="L231" s="114" t="str">
        <f t="shared" si="55"/>
        <v/>
      </c>
      <c r="M231" s="114" t="str">
        <f t="shared" si="55"/>
        <v/>
      </c>
      <c r="N231" s="114" t="str">
        <f t="shared" si="55"/>
        <v/>
      </c>
      <c r="O231" s="114" t="str">
        <f t="shared" si="55"/>
        <v/>
      </c>
      <c r="P231" s="114" t="str">
        <f t="shared" si="55"/>
        <v/>
      </c>
      <c r="Q231" s="114" t="str">
        <f t="shared" si="55"/>
        <v/>
      </c>
      <c r="R231" s="114" t="str">
        <f t="shared" si="55"/>
        <v/>
      </c>
      <c r="S231" s="114" t="str">
        <f t="shared" si="55"/>
        <v/>
      </c>
      <c r="T231" s="114" t="str">
        <f t="shared" si="55"/>
        <v/>
      </c>
      <c r="U231" s="114" t="str">
        <f t="shared" si="55"/>
        <v/>
      </c>
      <c r="V231" s="114" t="str">
        <f t="shared" si="55"/>
        <v/>
      </c>
      <c r="W231" s="114" t="str">
        <f t="shared" si="55"/>
        <v/>
      </c>
      <c r="X231" s="114" t="str">
        <f t="shared" si="55"/>
        <v/>
      </c>
      <c r="Y231" s="114" t="str">
        <f t="shared" si="55"/>
        <v/>
      </c>
      <c r="Z231" s="114" t="str">
        <f t="shared" si="55"/>
        <v/>
      </c>
      <c r="AA231" s="114" t="str">
        <f t="shared" si="55"/>
        <v/>
      </c>
      <c r="AB231" s="114" t="str">
        <f t="shared" si="55"/>
        <v/>
      </c>
      <c r="AC231" s="114" t="str">
        <f t="shared" si="55"/>
        <v/>
      </c>
      <c r="AD231" s="114" t="str">
        <f t="shared" si="55"/>
        <v/>
      </c>
      <c r="AE231" s="114" t="str">
        <f t="shared" si="55"/>
        <v/>
      </c>
      <c r="AF231" s="114" t="str">
        <f t="shared" si="55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6">IF(B199&lt;100,"",B199-620)</f>
        <v/>
      </c>
      <c r="C232" s="114" t="str">
        <f t="shared" si="56"/>
        <v/>
      </c>
      <c r="D232" s="114" t="str">
        <f t="shared" si="56"/>
        <v/>
      </c>
      <c r="E232" s="114" t="str">
        <f t="shared" si="56"/>
        <v/>
      </c>
      <c r="F232" s="114" t="str">
        <f t="shared" si="56"/>
        <v/>
      </c>
      <c r="G232" s="114" t="str">
        <f t="shared" si="56"/>
        <v/>
      </c>
      <c r="H232" s="114" t="str">
        <f t="shared" si="56"/>
        <v/>
      </c>
      <c r="I232" s="114" t="str">
        <f t="shared" si="56"/>
        <v/>
      </c>
      <c r="J232" s="114" t="str">
        <f t="shared" si="56"/>
        <v/>
      </c>
      <c r="K232" s="114" t="str">
        <f t="shared" si="56"/>
        <v/>
      </c>
      <c r="L232" s="114" t="str">
        <f t="shared" si="56"/>
        <v/>
      </c>
      <c r="M232" s="114" t="str">
        <f t="shared" si="56"/>
        <v/>
      </c>
      <c r="N232" s="114" t="str">
        <f t="shared" si="56"/>
        <v/>
      </c>
      <c r="O232" s="114" t="str">
        <f t="shared" si="56"/>
        <v/>
      </c>
      <c r="P232" s="114" t="str">
        <f t="shared" si="56"/>
        <v/>
      </c>
      <c r="Q232" s="114" t="str">
        <f t="shared" si="56"/>
        <v/>
      </c>
      <c r="R232" s="114" t="str">
        <f t="shared" si="56"/>
        <v/>
      </c>
      <c r="S232" s="114" t="str">
        <f t="shared" si="56"/>
        <v/>
      </c>
      <c r="T232" s="114" t="str">
        <f t="shared" si="56"/>
        <v/>
      </c>
      <c r="U232" s="114" t="str">
        <f t="shared" si="56"/>
        <v/>
      </c>
      <c r="V232" s="114" t="str">
        <f t="shared" si="56"/>
        <v/>
      </c>
      <c r="W232" s="114" t="str">
        <f t="shared" si="56"/>
        <v/>
      </c>
      <c r="X232" s="114" t="str">
        <f t="shared" si="56"/>
        <v/>
      </c>
      <c r="Y232" s="114" t="str">
        <f t="shared" si="56"/>
        <v/>
      </c>
      <c r="Z232" s="114" t="str">
        <f t="shared" si="56"/>
        <v/>
      </c>
      <c r="AA232" s="114" t="str">
        <f t="shared" si="56"/>
        <v/>
      </c>
      <c r="AB232" s="114" t="str">
        <f t="shared" si="56"/>
        <v/>
      </c>
      <c r="AC232" s="114" t="str">
        <f t="shared" si="56"/>
        <v/>
      </c>
      <c r="AD232" s="114" t="str">
        <f t="shared" si="56"/>
        <v/>
      </c>
      <c r="AE232" s="114" t="str">
        <f t="shared" si="56"/>
        <v/>
      </c>
      <c r="AF232" s="114" t="str">
        <f t="shared" si="56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7">IF(B200&lt;100,"",B200-330)</f>
        <v/>
      </c>
      <c r="C233" s="114" t="str">
        <f t="shared" si="57"/>
        <v/>
      </c>
      <c r="D233" s="114" t="str">
        <f t="shared" si="57"/>
        <v/>
      </c>
      <c r="E233" s="114" t="str">
        <f t="shared" si="57"/>
        <v/>
      </c>
      <c r="F233" s="114" t="str">
        <f t="shared" si="57"/>
        <v/>
      </c>
      <c r="G233" s="114" t="str">
        <f t="shared" si="57"/>
        <v/>
      </c>
      <c r="H233" s="114" t="str">
        <f t="shared" si="57"/>
        <v/>
      </c>
      <c r="I233" s="114" t="str">
        <f t="shared" si="57"/>
        <v/>
      </c>
      <c r="J233" s="114" t="str">
        <f t="shared" si="57"/>
        <v/>
      </c>
      <c r="K233" s="114" t="str">
        <f t="shared" si="57"/>
        <v/>
      </c>
      <c r="L233" s="114" t="str">
        <f t="shared" si="57"/>
        <v/>
      </c>
      <c r="M233" s="114" t="str">
        <f t="shared" si="57"/>
        <v/>
      </c>
      <c r="N233" s="114" t="str">
        <f t="shared" si="57"/>
        <v/>
      </c>
      <c r="O233" s="114" t="str">
        <f t="shared" si="57"/>
        <v/>
      </c>
      <c r="P233" s="114" t="str">
        <f t="shared" si="57"/>
        <v/>
      </c>
      <c r="Q233" s="114" t="str">
        <f t="shared" si="57"/>
        <v/>
      </c>
      <c r="R233" s="114" t="str">
        <f t="shared" si="57"/>
        <v/>
      </c>
      <c r="S233" s="114" t="str">
        <f t="shared" si="57"/>
        <v/>
      </c>
      <c r="T233" s="114" t="str">
        <f t="shared" si="57"/>
        <v/>
      </c>
      <c r="U233" s="114" t="str">
        <f t="shared" si="57"/>
        <v/>
      </c>
      <c r="V233" s="114" t="str">
        <f t="shared" si="57"/>
        <v/>
      </c>
      <c r="W233" s="114" t="str">
        <f t="shared" si="57"/>
        <v/>
      </c>
      <c r="X233" s="114" t="str">
        <f t="shared" si="57"/>
        <v/>
      </c>
      <c r="Y233" s="114" t="str">
        <f t="shared" si="57"/>
        <v/>
      </c>
      <c r="Z233" s="114" t="str">
        <f t="shared" si="57"/>
        <v/>
      </c>
      <c r="AA233" s="114" t="str">
        <f t="shared" si="57"/>
        <v/>
      </c>
      <c r="AB233" s="114" t="str">
        <f t="shared" si="57"/>
        <v/>
      </c>
      <c r="AC233" s="114" t="str">
        <f t="shared" si="57"/>
        <v/>
      </c>
      <c r="AD233" s="114" t="str">
        <f t="shared" si="57"/>
        <v/>
      </c>
      <c r="AE233" s="114" t="str">
        <f t="shared" si="57"/>
        <v/>
      </c>
      <c r="AF233" s="114" t="str">
        <f t="shared" si="57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58">IF(C201&lt;100,"",C201-1500)</f>
        <v/>
      </c>
      <c r="D234" s="114" t="str">
        <f t="shared" si="58"/>
        <v/>
      </c>
      <c r="E234" s="114" t="str">
        <f t="shared" si="58"/>
        <v/>
      </c>
      <c r="F234" s="114" t="str">
        <f t="shared" si="58"/>
        <v/>
      </c>
      <c r="G234" s="114" t="str">
        <f t="shared" si="58"/>
        <v/>
      </c>
      <c r="H234" s="114" t="str">
        <f t="shared" si="58"/>
        <v/>
      </c>
      <c r="I234" s="114" t="str">
        <f t="shared" si="58"/>
        <v/>
      </c>
      <c r="J234" s="114" t="str">
        <f t="shared" si="58"/>
        <v/>
      </c>
      <c r="K234" s="114" t="str">
        <f t="shared" si="58"/>
        <v/>
      </c>
      <c r="L234" s="114" t="str">
        <f t="shared" si="58"/>
        <v/>
      </c>
      <c r="M234" s="114" t="str">
        <f t="shared" si="58"/>
        <v/>
      </c>
      <c r="N234" s="114" t="str">
        <f t="shared" si="58"/>
        <v/>
      </c>
      <c r="O234" s="114" t="str">
        <f t="shared" si="58"/>
        <v/>
      </c>
      <c r="P234" s="114" t="str">
        <f t="shared" si="58"/>
        <v/>
      </c>
      <c r="Q234" s="114" t="str">
        <f t="shared" si="58"/>
        <v/>
      </c>
      <c r="R234" s="114" t="str">
        <f t="shared" si="58"/>
        <v/>
      </c>
      <c r="S234" s="114" t="str">
        <f t="shared" si="58"/>
        <v/>
      </c>
      <c r="T234" s="114" t="str">
        <f t="shared" si="58"/>
        <v/>
      </c>
      <c r="U234" s="114" t="str">
        <f t="shared" si="58"/>
        <v/>
      </c>
      <c r="V234" s="114" t="str">
        <f t="shared" si="58"/>
        <v/>
      </c>
      <c r="W234" s="114" t="str">
        <f t="shared" si="58"/>
        <v/>
      </c>
      <c r="X234" s="114" t="str">
        <f t="shared" si="58"/>
        <v/>
      </c>
      <c r="Y234" s="114" t="str">
        <f t="shared" si="58"/>
        <v/>
      </c>
      <c r="Z234" s="114" t="str">
        <f t="shared" si="58"/>
        <v/>
      </c>
      <c r="AA234" s="114" t="str">
        <f t="shared" si="58"/>
        <v/>
      </c>
      <c r="AB234" s="114" t="str">
        <f t="shared" si="58"/>
        <v/>
      </c>
      <c r="AC234" s="114" t="str">
        <f t="shared" si="58"/>
        <v/>
      </c>
      <c r="AD234" s="114" t="str">
        <f t="shared" si="58"/>
        <v/>
      </c>
      <c r="AE234" s="114" t="str">
        <f t="shared" si="58"/>
        <v/>
      </c>
      <c r="AF234" s="114" t="str">
        <f t="shared" si="58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8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80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8035" priority="276">
      <formula>S$9&gt;=20/24</formula>
    </cfRule>
    <cfRule type="expression" dxfId="8034" priority="277">
      <formula>AND(S$9&gt;=14/24,S$9&lt;20/24)</formula>
    </cfRule>
    <cfRule type="expression" dxfId="8033" priority="278">
      <formula>AND(S$9&gt;=8/24,S$9&lt;14/24)</formula>
    </cfRule>
    <cfRule type="expression" dxfId="8032" priority="279">
      <formula>S$9&lt;8/24</formula>
    </cfRule>
  </conditionalFormatting>
  <conditionalFormatting sqref="B8:AF10 AA78:AF78 B78:Q78 B53:AF53 B79:AF79 C189:AF195 AA81:AF88 AA54:AF56 B65:AF69 T208:AX208 B71:AF75 T55:T56 W82:Z88 U82:V83 B77:AF77 B60:D64 B54:K58 L34:Q34 L55:R58 S57:U58 L36:Z39 AD57:AF57 S11:AC11 S28:AC28 AA39:AC39 L50:AF52">
    <cfRule type="expression" dxfId="8031" priority="272">
      <formula>B$9&gt;=20/24</formula>
    </cfRule>
    <cfRule type="expression" dxfId="8030" priority="273">
      <formula>AND(B$9&gt;=14/24,B$9&lt;20/24)</formula>
    </cfRule>
    <cfRule type="expression" dxfId="8029" priority="274">
      <formula>AND(B$9&gt;=8/24,B$9&lt;14/24)</formula>
    </cfRule>
    <cfRule type="expression" dxfId="8028" priority="275">
      <formula>B$9&lt;8/24</formula>
    </cfRule>
  </conditionalFormatting>
  <conditionalFormatting sqref="B187:AF187">
    <cfRule type="expression" dxfId="8027" priority="268">
      <formula>B$9&gt;=20/24</formula>
    </cfRule>
    <cfRule type="expression" dxfId="8026" priority="269">
      <formula>AND(B$9&gt;=14/24,B$9&lt;20/24)</formula>
    </cfRule>
    <cfRule type="expression" dxfId="8025" priority="270">
      <formula>AND(B$9&gt;=8/24,B$9&lt;14/24)</formula>
    </cfRule>
    <cfRule type="expression" dxfId="8024" priority="271">
      <formula>B$9&lt;8/24</formula>
    </cfRule>
  </conditionalFormatting>
  <conditionalFormatting sqref="AL4:AL6">
    <cfRule type="iconSet" priority="267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8023" priority="263">
      <formula>L$9&gt;=20/24</formula>
    </cfRule>
    <cfRule type="expression" dxfId="8022" priority="264">
      <formula>AND(L$9&gt;=14/24,L$9&lt;20/24)</formula>
    </cfRule>
    <cfRule type="expression" dxfId="8021" priority="265">
      <formula>AND(L$9&gt;=8/24,L$9&lt;14/24)</formula>
    </cfRule>
    <cfRule type="expression" dxfId="8020" priority="266">
      <formula>L$9&lt;8/24</formula>
    </cfRule>
  </conditionalFormatting>
  <conditionalFormatting sqref="L40:AC40">
    <cfRule type="expression" dxfId="8019" priority="259">
      <formula>L$9&gt;=20/24</formula>
    </cfRule>
    <cfRule type="expression" dxfId="8018" priority="260">
      <formula>AND(L$9&gt;=14/24,L$9&lt;20/24)</formula>
    </cfRule>
    <cfRule type="expression" dxfId="8017" priority="261">
      <formula>AND(L$9&gt;=8/24,L$9&lt;14/24)</formula>
    </cfRule>
    <cfRule type="expression" dxfId="8016" priority="262">
      <formula>L$9&lt;8/24</formula>
    </cfRule>
  </conditionalFormatting>
  <conditionalFormatting sqref="R54 T54:Z54">
    <cfRule type="expression" dxfId="8015" priority="247">
      <formula>R$9&gt;=20/24</formula>
    </cfRule>
    <cfRule type="expression" dxfId="8014" priority="248">
      <formula>AND(R$9&gt;=14/24,R$9&lt;20/24)</formula>
    </cfRule>
    <cfRule type="expression" dxfId="8013" priority="249">
      <formula>AND(R$9&gt;=8/24,R$9&lt;14/24)</formula>
    </cfRule>
    <cfRule type="expression" dxfId="8012" priority="250">
      <formula>R$9&lt;8/24</formula>
    </cfRule>
  </conditionalFormatting>
  <conditionalFormatting sqref="R78:Z78">
    <cfRule type="expression" dxfId="8011" priority="243">
      <formula>R$9&gt;=20/24</formula>
    </cfRule>
    <cfRule type="expression" dxfId="8010" priority="244">
      <formula>AND(R$9&gt;=14/24,R$9&lt;20/24)</formula>
    </cfRule>
    <cfRule type="expression" dxfId="8009" priority="245">
      <formula>AND(R$9&gt;=8/24,R$9&lt;14/24)</formula>
    </cfRule>
    <cfRule type="expression" dxfId="8008" priority="246">
      <formula>R$9&lt;8/24</formula>
    </cfRule>
  </conditionalFormatting>
  <conditionalFormatting sqref="T81:Z81">
    <cfRule type="expression" dxfId="8007" priority="239">
      <formula>T$9&gt;=20/24</formula>
    </cfRule>
    <cfRule type="expression" dxfId="8006" priority="240">
      <formula>AND(T$9&gt;=14/24,T$9&lt;20/24)</formula>
    </cfRule>
    <cfRule type="expression" dxfId="8005" priority="241">
      <formula>AND(T$9&gt;=8/24,T$9&lt;14/24)</formula>
    </cfRule>
    <cfRule type="expression" dxfId="8004" priority="242">
      <formula>T$9&lt;8/24</formula>
    </cfRule>
  </conditionalFormatting>
  <conditionalFormatting sqref="L46:AC46">
    <cfRule type="expression" dxfId="8003" priority="231">
      <formula>L$9&gt;=20/24</formula>
    </cfRule>
    <cfRule type="expression" dxfId="8002" priority="232">
      <formula>AND(L$9&gt;=14/24,L$9&lt;20/24)</formula>
    </cfRule>
    <cfRule type="expression" dxfId="8001" priority="233">
      <formula>AND(L$9&gt;=8/24,L$9&lt;14/24)</formula>
    </cfRule>
    <cfRule type="expression" dxfId="8000" priority="234">
      <formula>L$9&lt;8/24</formula>
    </cfRule>
  </conditionalFormatting>
  <conditionalFormatting sqref="L47:AC47">
    <cfRule type="expression" dxfId="7999" priority="227">
      <formula>L$9&gt;=20/24</formula>
    </cfRule>
    <cfRule type="expression" dxfId="7998" priority="228">
      <formula>AND(L$9&gt;=14/24,L$9&lt;20/24)</formula>
    </cfRule>
    <cfRule type="expression" dxfId="7997" priority="229">
      <formula>AND(L$9&gt;=8/24,L$9&lt;14/24)</formula>
    </cfRule>
    <cfRule type="expression" dxfId="7996" priority="230">
      <formula>L$9&lt;8/24</formula>
    </cfRule>
  </conditionalFormatting>
  <conditionalFormatting sqref="L42:T45 U42:AC44">
    <cfRule type="expression" dxfId="7995" priority="223">
      <formula>L$9&gt;=20/24</formula>
    </cfRule>
    <cfRule type="expression" dxfId="7994" priority="224">
      <formula>AND(L$9&gt;=14/24,L$9&lt;20/24)</formula>
    </cfRule>
    <cfRule type="expression" dxfId="7993" priority="225">
      <formula>AND(L$9&gt;=8/24,L$9&lt;14/24)</formula>
    </cfRule>
    <cfRule type="expression" dxfId="7992" priority="226">
      <formula>L$9&lt;8/24</formula>
    </cfRule>
  </conditionalFormatting>
  <conditionalFormatting sqref="R34:AD34">
    <cfRule type="expression" dxfId="7991" priority="219">
      <formula>R$9&gt;=20/24</formula>
    </cfRule>
    <cfRule type="expression" dxfId="7990" priority="220">
      <formula>AND(R$9&gt;=14/24,R$9&lt;20/24)</formula>
    </cfRule>
    <cfRule type="expression" dxfId="7989" priority="221">
      <formula>AND(R$9&gt;=8/24,R$9&lt;14/24)</formula>
    </cfRule>
    <cfRule type="expression" dxfId="7988" priority="222">
      <formula>R$9&lt;8/24</formula>
    </cfRule>
  </conditionalFormatting>
  <conditionalFormatting sqref="U45:AC45">
    <cfRule type="expression" dxfId="7987" priority="211">
      <formula>U$9&gt;=20/24</formula>
    </cfRule>
    <cfRule type="expression" dxfId="7986" priority="212">
      <formula>AND(U$9&gt;=14/24,U$9&lt;20/24)</formula>
    </cfRule>
    <cfRule type="expression" dxfId="7985" priority="213">
      <formula>AND(U$9&gt;=8/24,U$9&lt;14/24)</formula>
    </cfRule>
    <cfRule type="expression" dxfId="7984" priority="214">
      <formula>U$9&lt;8/24</formula>
    </cfRule>
  </conditionalFormatting>
  <conditionalFormatting sqref="U46:AC46">
    <cfRule type="expression" dxfId="7983" priority="207">
      <formula>U$9&gt;=20/24</formula>
    </cfRule>
    <cfRule type="expression" dxfId="7982" priority="208">
      <formula>AND(U$9&gt;=14/24,U$9&lt;20/24)</formula>
    </cfRule>
    <cfRule type="expression" dxfId="7981" priority="209">
      <formula>AND(U$9&gt;=8/24,U$9&lt;14/24)</formula>
    </cfRule>
    <cfRule type="expression" dxfId="7980" priority="210">
      <formula>U$9&lt;8/24</formula>
    </cfRule>
  </conditionalFormatting>
  <conditionalFormatting sqref="U47:AC47">
    <cfRule type="expression" dxfId="7979" priority="203">
      <formula>U$9&gt;=20/24</formula>
    </cfRule>
    <cfRule type="expression" dxfId="7978" priority="204">
      <formula>AND(U$9&gt;=14/24,U$9&lt;20/24)</formula>
    </cfRule>
    <cfRule type="expression" dxfId="7977" priority="205">
      <formula>AND(U$9&gt;=8/24,U$9&lt;14/24)</formula>
    </cfRule>
    <cfRule type="expression" dxfId="7976" priority="206">
      <formula>U$9&lt;8/24</formula>
    </cfRule>
  </conditionalFormatting>
  <conditionalFormatting sqref="AD58:AF64 V57:AC64">
    <cfRule type="expression" dxfId="7975" priority="199">
      <formula>V$9&gt;=20/24</formula>
    </cfRule>
    <cfRule type="expression" dxfId="7974" priority="200">
      <formula>AND(V$9&gt;=14/24,V$9&lt;20/24)</formula>
    </cfRule>
    <cfRule type="expression" dxfId="7973" priority="201">
      <formula>AND(V$9&gt;=8/24,V$9&lt;14/24)</formula>
    </cfRule>
    <cfRule type="expression" dxfId="7972" priority="202">
      <formula>V$9&lt;8/24</formula>
    </cfRule>
  </conditionalFormatting>
  <conditionalFormatting sqref="AA91:AF94">
    <cfRule type="expression" dxfId="7971" priority="195">
      <formula>AA$9&gt;=20/24</formula>
    </cfRule>
    <cfRule type="expression" dxfId="7970" priority="196">
      <formula>AND(AA$9&gt;=14/24,AA$9&lt;20/24)</formula>
    </cfRule>
    <cfRule type="expression" dxfId="7969" priority="197">
      <formula>AND(AA$9&gt;=8/24,AA$9&lt;14/24)</formula>
    </cfRule>
    <cfRule type="expression" dxfId="7968" priority="198">
      <formula>AA$9&lt;8/24</formula>
    </cfRule>
  </conditionalFormatting>
  <conditionalFormatting sqref="J59:K64 B59:I59">
    <cfRule type="expression" dxfId="7967" priority="191">
      <formula>B$9&gt;=20/24</formula>
    </cfRule>
    <cfRule type="expression" dxfId="7966" priority="192">
      <formula>AND(B$9&gt;=14/24,B$9&lt;20/24)</formula>
    </cfRule>
    <cfRule type="expression" dxfId="7965" priority="193">
      <formula>AND(B$9&gt;=8/24,B$9&lt;14/24)</formula>
    </cfRule>
    <cfRule type="expression" dxfId="7964" priority="194">
      <formula>B$9&lt;8/24</formula>
    </cfRule>
  </conditionalFormatting>
  <conditionalFormatting sqref="T91:Z94">
    <cfRule type="expression" dxfId="7963" priority="187">
      <formula>T$9&gt;=20/24</formula>
    </cfRule>
    <cfRule type="expression" dxfId="7962" priority="188">
      <formula>AND(T$9&gt;=14/24,T$9&lt;20/24)</formula>
    </cfRule>
    <cfRule type="expression" dxfId="7961" priority="189">
      <formula>AND(T$9&gt;=8/24,T$9&lt;14/24)</formula>
    </cfRule>
    <cfRule type="expression" dxfId="7960" priority="190">
      <formula>T$9&lt;8/24</formula>
    </cfRule>
  </conditionalFormatting>
  <conditionalFormatting sqref="AG48 B15:K30 B11:K13 B32:K32 S11:AC11 S28:AC28 B33:AF40 B42:AF53 AD32:AF32 AD15:AF30 AD11:AF13">
    <cfRule type="expression" dxfId="7959" priority="186">
      <formula>B11&gt;$AG11</formula>
    </cfRule>
  </conditionalFormatting>
  <conditionalFormatting sqref="A96:A152 A81:A94 A11:A13 A15:A30 A42:A69 A77:A79 A71:A75 A32:A40 A165:A196">
    <cfRule type="expression" dxfId="7958" priority="185">
      <formula>$AH11=0</formula>
    </cfRule>
  </conditionalFormatting>
  <conditionalFormatting sqref="AA95:AF95">
    <cfRule type="expression" dxfId="7957" priority="181">
      <formula>AA$9&gt;=20/24</formula>
    </cfRule>
    <cfRule type="expression" dxfId="7956" priority="182">
      <formula>AND(AA$9&gt;=14/24,AA$9&lt;20/24)</formula>
    </cfRule>
    <cfRule type="expression" dxfId="7955" priority="183">
      <formula>AND(AA$9&gt;=8/24,AA$9&lt;14/24)</formula>
    </cfRule>
    <cfRule type="expression" dxfId="7954" priority="184">
      <formula>AA$9&lt;8/24</formula>
    </cfRule>
  </conditionalFormatting>
  <conditionalFormatting sqref="T95:Z95">
    <cfRule type="expression" dxfId="7953" priority="177">
      <formula>T$9&gt;=20/24</formula>
    </cfRule>
    <cfRule type="expression" dxfId="7952" priority="178">
      <formula>AND(T$9&gt;=14/24,T$9&lt;20/24)</formula>
    </cfRule>
    <cfRule type="expression" dxfId="7951" priority="179">
      <formula>AND(T$9&gt;=8/24,T$9&lt;14/24)</formula>
    </cfRule>
    <cfRule type="expression" dxfId="7950" priority="180">
      <formula>T$9&lt;8/24</formula>
    </cfRule>
  </conditionalFormatting>
  <conditionalFormatting sqref="A95">
    <cfRule type="expression" dxfId="7949" priority="176">
      <formula>$AH95=0</formula>
    </cfRule>
  </conditionalFormatting>
  <conditionalFormatting sqref="C33:AF33">
    <cfRule type="expression" dxfId="7948" priority="172">
      <formula>C$9&gt;=20/24</formula>
    </cfRule>
    <cfRule type="expression" dxfId="7947" priority="173">
      <formula>AND(C$9&gt;=14/24,C$9&lt;20/24)</formula>
    </cfRule>
    <cfRule type="expression" dxfId="7946" priority="174">
      <formula>AND(C$9&gt;=8/24,C$9&lt;14/24)</formula>
    </cfRule>
    <cfRule type="expression" dxfId="7945" priority="175">
      <formula>C$9&lt;8/24</formula>
    </cfRule>
  </conditionalFormatting>
  <conditionalFormatting sqref="R33:AF33">
    <cfRule type="expression" dxfId="7944" priority="168">
      <formula>R$9&gt;=20/24</formula>
    </cfRule>
    <cfRule type="expression" dxfId="7943" priority="169">
      <formula>AND(R$9&gt;=14/24,R$9&lt;20/24)</formula>
    </cfRule>
    <cfRule type="expression" dxfId="7942" priority="170">
      <formula>AND(R$9&gt;=8/24,R$9&lt;14/24)</formula>
    </cfRule>
    <cfRule type="expression" dxfId="7941" priority="171">
      <formula>R$9&lt;8/24</formula>
    </cfRule>
  </conditionalFormatting>
  <conditionalFormatting sqref="B33">
    <cfRule type="expression" dxfId="7940" priority="164">
      <formula>B$9&gt;=20/24</formula>
    </cfRule>
    <cfRule type="expression" dxfId="7939" priority="165">
      <formula>AND(B$9&gt;=14/24,B$9&lt;20/24)</formula>
    </cfRule>
    <cfRule type="expression" dxfId="7938" priority="166">
      <formula>AND(B$9&gt;=8/24,B$9&lt;14/24)</formula>
    </cfRule>
    <cfRule type="expression" dxfId="7937" priority="167">
      <formula>B$9&lt;8/24</formula>
    </cfRule>
  </conditionalFormatting>
  <conditionalFormatting sqref="E60:I64">
    <cfRule type="expression" dxfId="7936" priority="160">
      <formula>E$9&gt;=20/24</formula>
    </cfRule>
    <cfRule type="expression" dxfId="7935" priority="161">
      <formula>AND(E$9&gt;=14/24,E$9&lt;20/24)</formula>
    </cfRule>
    <cfRule type="expression" dxfId="7934" priority="162">
      <formula>AND(E$9&gt;=8/24,E$9&lt;14/24)</formula>
    </cfRule>
    <cfRule type="expression" dxfId="7933" priority="163">
      <formula>E$9&lt;8/24</formula>
    </cfRule>
  </conditionalFormatting>
  <conditionalFormatting sqref="L59:U64">
    <cfRule type="expression" dxfId="7932" priority="156">
      <formula>L$9&gt;=20/24</formula>
    </cfRule>
    <cfRule type="expression" dxfId="7931" priority="157">
      <formula>AND(L$9&gt;=14/24,L$9&lt;20/24)</formula>
    </cfRule>
    <cfRule type="expression" dxfId="7930" priority="158">
      <formula>AND(L$9&gt;=8/24,L$9&lt;14/24)</formula>
    </cfRule>
    <cfRule type="expression" dxfId="7929" priority="159">
      <formula>L$9&lt;8/24</formula>
    </cfRule>
  </conditionalFormatting>
  <conditionalFormatting sqref="AL30">
    <cfRule type="iconSet" priority="155">
      <iconSet iconSet="3TrafficLights2" reverse="1">
        <cfvo type="percent" val="0"/>
        <cfvo type="num" val="1"/>
        <cfvo type="num" val="1"/>
      </iconSet>
    </cfRule>
  </conditionalFormatting>
  <conditionalFormatting sqref="B31:K31 AD31:AF31">
    <cfRule type="expression" dxfId="7928" priority="142">
      <formula>B31&gt;$AG31</formula>
    </cfRule>
  </conditionalFormatting>
  <conditionalFormatting sqref="A31">
    <cfRule type="expression" dxfId="7927" priority="141">
      <formula>$AH31=0</formula>
    </cfRule>
  </conditionalFormatting>
  <conditionalFormatting sqref="B80:AF80">
    <cfRule type="expression" dxfId="7926" priority="137">
      <formula>B$9&gt;=20/24</formula>
    </cfRule>
    <cfRule type="expression" dxfId="7925" priority="138">
      <formula>AND(B$9&gt;=14/24,B$9&lt;20/24)</formula>
    </cfRule>
    <cfRule type="expression" dxfId="7924" priority="139">
      <formula>AND(B$9&gt;=8/24,B$9&lt;14/24)</formula>
    </cfRule>
    <cfRule type="expression" dxfId="7923" priority="140">
      <formula>B$9&lt;8/24</formula>
    </cfRule>
  </conditionalFormatting>
  <conditionalFormatting sqref="A80">
    <cfRule type="expression" dxfId="7922" priority="136">
      <formula>$AH80=0</formula>
    </cfRule>
  </conditionalFormatting>
  <conditionalFormatting sqref="B14:K14 AD14:AF14">
    <cfRule type="expression" dxfId="7921" priority="123">
      <formula>B14&gt;$AG14</formula>
    </cfRule>
  </conditionalFormatting>
  <conditionalFormatting sqref="A14">
    <cfRule type="expression" dxfId="7920" priority="122">
      <formula>$AH14=0</formula>
    </cfRule>
  </conditionalFormatting>
  <conditionalFormatting sqref="A159:A164">
    <cfRule type="expression" dxfId="7919" priority="121">
      <formula>$AH159=0</formula>
    </cfRule>
  </conditionalFormatting>
  <conditionalFormatting sqref="A153:A158">
    <cfRule type="expression" dxfId="7918" priority="120">
      <formula>$AH153=0</formula>
    </cfRule>
  </conditionalFormatting>
  <conditionalFormatting sqref="L41:AC41">
    <cfRule type="expression" dxfId="7917" priority="112">
      <formula>L$9&gt;=20/24</formula>
    </cfRule>
    <cfRule type="expression" dxfId="7916" priority="113">
      <formula>AND(L$9&gt;=14/24,L$9&lt;20/24)</formula>
    </cfRule>
    <cfRule type="expression" dxfId="7915" priority="114">
      <formula>AND(L$9&gt;=8/24,L$9&lt;14/24)</formula>
    </cfRule>
    <cfRule type="expression" dxfId="7914" priority="115">
      <formula>L$9&lt;8/24</formula>
    </cfRule>
  </conditionalFormatting>
  <conditionalFormatting sqref="B41:AF41">
    <cfRule type="expression" dxfId="7913" priority="107">
      <formula>B41&gt;$AG41</formula>
    </cfRule>
  </conditionalFormatting>
  <conditionalFormatting sqref="A41">
    <cfRule type="expression" dxfId="7912" priority="106">
      <formula>$AH41=0</formula>
    </cfRule>
  </conditionalFormatting>
  <conditionalFormatting sqref="B76:AF76">
    <cfRule type="expression" dxfId="7911" priority="102">
      <formula>B$9&gt;=20/24</formula>
    </cfRule>
    <cfRule type="expression" dxfId="7910" priority="103">
      <formula>AND(B$9&gt;=14/24,B$9&lt;20/24)</formula>
    </cfRule>
    <cfRule type="expression" dxfId="7909" priority="104">
      <formula>AND(B$9&gt;=8/24,B$9&lt;14/24)</formula>
    </cfRule>
    <cfRule type="expression" dxfId="7908" priority="105">
      <formula>B$9&lt;8/24</formula>
    </cfRule>
  </conditionalFormatting>
  <conditionalFormatting sqref="A76">
    <cfRule type="expression" dxfId="7907" priority="101">
      <formula>$AH76=0</formula>
    </cfRule>
  </conditionalFormatting>
  <conditionalFormatting sqref="B70:AG70">
    <cfRule type="expression" dxfId="7906" priority="97">
      <formula>B$9&gt;=20/24</formula>
    </cfRule>
    <cfRule type="expression" dxfId="7905" priority="98">
      <formula>AND(B$9&gt;=14/24,B$9&lt;20/24)</formula>
    </cfRule>
    <cfRule type="expression" dxfId="7904" priority="99">
      <formula>AND(B$9&gt;=8/24,B$9&lt;14/24)</formula>
    </cfRule>
    <cfRule type="expression" dxfId="7903" priority="100">
      <formula>B$9&lt;8/24</formula>
    </cfRule>
  </conditionalFormatting>
  <conditionalFormatting sqref="A70">
    <cfRule type="expression" dxfId="7902" priority="96">
      <formula>$AH70=0</formula>
    </cfRule>
  </conditionalFormatting>
  <conditionalFormatting sqref="AL31:AL32 AL7:AL29">
    <cfRule type="iconSet" priority="282">
      <iconSet iconSet="3TrafficLights2" reverse="1">
        <cfvo type="percent" val="0"/>
        <cfvo type="num" val="1"/>
        <cfvo type="num" val="1"/>
      </iconSet>
    </cfRule>
  </conditionalFormatting>
  <conditionalFormatting sqref="S55:S56">
    <cfRule type="expression" dxfId="7901" priority="92">
      <formula>S$9&gt;=20/24</formula>
    </cfRule>
    <cfRule type="expression" dxfId="7900" priority="93">
      <formula>AND(S$9&gt;=14/24,S$9&lt;20/24)</formula>
    </cfRule>
    <cfRule type="expression" dxfId="7899" priority="94">
      <formula>AND(S$9&gt;=8/24,S$9&lt;14/24)</formula>
    </cfRule>
    <cfRule type="expression" dxfId="7898" priority="95">
      <formula>S$9&lt;8/24</formula>
    </cfRule>
  </conditionalFormatting>
  <conditionalFormatting sqref="S54">
    <cfRule type="expression" dxfId="7897" priority="88">
      <formula>S$9&gt;=20/24</formula>
    </cfRule>
    <cfRule type="expression" dxfId="7896" priority="89">
      <formula>AND(S$9&gt;=14/24,S$9&lt;20/24)</formula>
    </cfRule>
    <cfRule type="expression" dxfId="7895" priority="90">
      <formula>AND(S$9&gt;=8/24,S$9&lt;14/24)</formula>
    </cfRule>
    <cfRule type="expression" dxfId="7894" priority="91">
      <formula>S$9&lt;8/24</formula>
    </cfRule>
  </conditionalFormatting>
  <conditionalFormatting sqref="S82:T88 U84:V88">
    <cfRule type="expression" dxfId="7893" priority="80">
      <formula>S$9&gt;=20/24</formula>
    </cfRule>
    <cfRule type="expression" dxfId="7892" priority="81">
      <formula>AND(S$9&gt;=14/24,S$9&lt;20/24)</formula>
    </cfRule>
    <cfRule type="expression" dxfId="7891" priority="82">
      <formula>AND(S$9&gt;=8/24,S$9&lt;14/24)</formula>
    </cfRule>
    <cfRule type="expression" dxfId="7890" priority="83">
      <formula>S$9&lt;8/24</formula>
    </cfRule>
  </conditionalFormatting>
  <conditionalFormatting sqref="S81">
    <cfRule type="expression" dxfId="7889" priority="76">
      <formula>S$9&gt;=20/24</formula>
    </cfRule>
    <cfRule type="expression" dxfId="7888" priority="77">
      <formula>AND(S$9&gt;=14/24,S$9&lt;20/24)</formula>
    </cfRule>
    <cfRule type="expression" dxfId="7887" priority="78">
      <formula>AND(S$9&gt;=8/24,S$9&lt;14/24)</formula>
    </cfRule>
    <cfRule type="expression" dxfId="7886" priority="79">
      <formula>S$9&lt;8/24</formula>
    </cfRule>
  </conditionalFormatting>
  <conditionalFormatting sqref="R82:R88 B81:Q88">
    <cfRule type="expression" dxfId="7885" priority="72">
      <formula>B$9&gt;=20/24</formula>
    </cfRule>
    <cfRule type="expression" dxfId="7884" priority="73">
      <formula>AND(B$9&gt;=14/24,B$9&lt;20/24)</formula>
    </cfRule>
    <cfRule type="expression" dxfId="7883" priority="74">
      <formula>AND(B$9&gt;=8/24,B$9&lt;14/24)</formula>
    </cfRule>
    <cfRule type="expression" dxfId="7882" priority="75">
      <formula>B$9&lt;8/24</formula>
    </cfRule>
  </conditionalFormatting>
  <conditionalFormatting sqref="R81">
    <cfRule type="expression" dxfId="7881" priority="68">
      <formula>R$9&gt;=20/24</formula>
    </cfRule>
    <cfRule type="expression" dxfId="7880" priority="69">
      <formula>AND(R$9&gt;=14/24,R$9&lt;20/24)</formula>
    </cfRule>
    <cfRule type="expression" dxfId="7879" priority="70">
      <formula>AND(R$9&gt;=8/24,R$9&lt;14/24)</formula>
    </cfRule>
    <cfRule type="expression" dxfId="7878" priority="71">
      <formula>R$9&lt;8/24</formula>
    </cfRule>
  </conditionalFormatting>
  <conditionalFormatting sqref="S91:S94">
    <cfRule type="expression" dxfId="7877" priority="64">
      <formula>S$9&gt;=20/24</formula>
    </cfRule>
    <cfRule type="expression" dxfId="7876" priority="65">
      <formula>AND(S$9&gt;=14/24,S$9&lt;20/24)</formula>
    </cfRule>
    <cfRule type="expression" dxfId="7875" priority="66">
      <formula>AND(S$9&gt;=8/24,S$9&lt;14/24)</formula>
    </cfRule>
    <cfRule type="expression" dxfId="7874" priority="67">
      <formula>S$9&lt;8/24</formula>
    </cfRule>
  </conditionalFormatting>
  <conditionalFormatting sqref="S95">
    <cfRule type="expression" dxfId="7873" priority="60">
      <formula>S$9&gt;=20/24</formula>
    </cfRule>
    <cfRule type="expression" dxfId="7872" priority="61">
      <formula>AND(S$9&gt;=14/24,S$9&lt;20/24)</formula>
    </cfRule>
    <cfRule type="expression" dxfId="7871" priority="62">
      <formula>AND(S$9&gt;=8/24,S$9&lt;14/24)</formula>
    </cfRule>
    <cfRule type="expression" dxfId="7870" priority="63">
      <formula>S$9&lt;8/24</formula>
    </cfRule>
  </conditionalFormatting>
  <conditionalFormatting sqref="E91 B91:D94 E92:Q94">
    <cfRule type="expression" dxfId="7869" priority="56">
      <formula>B$9&gt;=20/24</formula>
    </cfRule>
    <cfRule type="expression" dxfId="7868" priority="57">
      <formula>AND(B$9&gt;=14/24,B$9&lt;20/24)</formula>
    </cfRule>
    <cfRule type="expression" dxfId="7867" priority="58">
      <formula>AND(B$9&gt;=8/24,B$9&lt;14/24)</formula>
    </cfRule>
    <cfRule type="expression" dxfId="7866" priority="59">
      <formula>B$9&lt;8/24</formula>
    </cfRule>
  </conditionalFormatting>
  <conditionalFormatting sqref="R91:R94">
    <cfRule type="expression" dxfId="7865" priority="48">
      <formula>R$9&gt;=20/24</formula>
    </cfRule>
    <cfRule type="expression" dxfId="7864" priority="49">
      <formula>AND(R$9&gt;=14/24,R$9&lt;20/24)</formula>
    </cfRule>
    <cfRule type="expression" dxfId="7863" priority="50">
      <formula>AND(R$9&gt;=8/24,R$9&lt;14/24)</formula>
    </cfRule>
    <cfRule type="expression" dxfId="7862" priority="51">
      <formula>R$9&lt;8/24</formula>
    </cfRule>
  </conditionalFormatting>
  <conditionalFormatting sqref="B95:Q95">
    <cfRule type="expression" dxfId="7861" priority="44">
      <formula>B$9&gt;=20/24</formula>
    </cfRule>
    <cfRule type="expression" dxfId="7860" priority="45">
      <formula>AND(B$9&gt;=14/24,B$9&lt;20/24)</formula>
    </cfRule>
    <cfRule type="expression" dxfId="7859" priority="46">
      <formula>AND(B$9&gt;=8/24,B$9&lt;14/24)</formula>
    </cfRule>
    <cfRule type="expression" dxfId="7858" priority="47">
      <formula>B$9&lt;8/24</formula>
    </cfRule>
  </conditionalFormatting>
  <conditionalFormatting sqref="R95">
    <cfRule type="expression" dxfId="7857" priority="36">
      <formula>R$9&gt;=20/24</formula>
    </cfRule>
    <cfRule type="expression" dxfId="7856" priority="37">
      <formula>AND(R$9&gt;=14/24,R$9&lt;20/24)</formula>
    </cfRule>
    <cfRule type="expression" dxfId="7855" priority="38">
      <formula>AND(R$9&gt;=8/24,R$9&lt;14/24)</formula>
    </cfRule>
    <cfRule type="expression" dxfId="7854" priority="39">
      <formula>R$9&lt;8/24</formula>
    </cfRule>
  </conditionalFormatting>
  <conditionalFormatting sqref="L91:Q91">
    <cfRule type="expression" dxfId="7853" priority="32">
      <formula>L$9&gt;=20/24</formula>
    </cfRule>
    <cfRule type="expression" dxfId="7852" priority="33">
      <formula>AND(L$9&gt;=14/24,L$9&lt;20/24)</formula>
    </cfRule>
    <cfRule type="expression" dxfId="7851" priority="34">
      <formula>AND(L$9&gt;=8/24,L$9&lt;14/24)</formula>
    </cfRule>
    <cfRule type="expression" dxfId="7850" priority="35">
      <formula>L$9&lt;8/24</formula>
    </cfRule>
  </conditionalFormatting>
  <conditionalFormatting sqref="F91:K91">
    <cfRule type="expression" dxfId="7849" priority="28">
      <formula>F$9&gt;=20/24</formula>
    </cfRule>
    <cfRule type="expression" dxfId="7848" priority="29">
      <formula>AND(F$9&gt;=14/24,F$9&lt;20/24)</formula>
    </cfRule>
    <cfRule type="expression" dxfId="7847" priority="30">
      <formula>AND(F$9&gt;=8/24,F$9&lt;14/24)</formula>
    </cfRule>
    <cfRule type="expression" dxfId="7846" priority="31">
      <formula>F$9&lt;8/24</formula>
    </cfRule>
  </conditionalFormatting>
  <conditionalFormatting sqref="S91:T91">
    <cfRule type="expression" dxfId="7845" priority="24">
      <formula>S$9&gt;=20/24</formula>
    </cfRule>
    <cfRule type="expression" dxfId="7844" priority="25">
      <formula>AND(S$9&gt;=14/24,S$9&lt;20/24)</formula>
    </cfRule>
    <cfRule type="expression" dxfId="7843" priority="26">
      <formula>AND(S$9&gt;=8/24,S$9&lt;14/24)</formula>
    </cfRule>
    <cfRule type="expression" dxfId="7842" priority="27">
      <formula>S$9&lt;8/24</formula>
    </cfRule>
  </conditionalFormatting>
  <conditionalFormatting sqref="R91">
    <cfRule type="expression" dxfId="7841" priority="20">
      <formula>R$9&gt;=20/24</formula>
    </cfRule>
    <cfRule type="expression" dxfId="7840" priority="21">
      <formula>AND(R$9&gt;=14/24,R$9&lt;20/24)</formula>
    </cfRule>
    <cfRule type="expression" dxfId="7839" priority="22">
      <formula>AND(R$9&gt;=8/24,R$9&lt;14/24)</formula>
    </cfRule>
    <cfRule type="expression" dxfId="7838" priority="23">
      <formula>R$9&lt;8/24</formula>
    </cfRule>
  </conditionalFormatting>
  <conditionalFormatting sqref="L15:R30 L11:R13 S12:AC13 S29:AC30 S15:AC27">
    <cfRule type="expression" dxfId="7837" priority="16">
      <formula>L$9&gt;=20/24</formula>
    </cfRule>
    <cfRule type="expression" dxfId="7836" priority="17">
      <formula>AND(L$9&gt;=14/24,L$9&lt;20/24)</formula>
    </cfRule>
    <cfRule type="expression" dxfId="7835" priority="18">
      <formula>AND(L$9&gt;=8/24,L$9&lt;14/24)</formula>
    </cfRule>
    <cfRule type="expression" dxfId="7834" priority="19">
      <formula>L$9&lt;8/24</formula>
    </cfRule>
  </conditionalFormatting>
  <conditionalFormatting sqref="L32:AC32">
    <cfRule type="expression" dxfId="7833" priority="12">
      <formula>L$9&gt;=20/24</formula>
    </cfRule>
    <cfRule type="expression" dxfId="7832" priority="13">
      <formula>AND(L$9&gt;=14/24,L$9&lt;20/24)</formula>
    </cfRule>
    <cfRule type="expression" dxfId="7831" priority="14">
      <formula>AND(L$9&gt;=8/24,L$9&lt;14/24)</formula>
    </cfRule>
    <cfRule type="expression" dxfId="7830" priority="15">
      <formula>L$9&lt;8/24</formula>
    </cfRule>
  </conditionalFormatting>
  <conditionalFormatting sqref="L11:R13 L15:R30 S12:AC13 L32:AC32 S29:AC30 S15:AC27">
    <cfRule type="expression" dxfId="7829" priority="11">
      <formula>L11&gt;$AG11</formula>
    </cfRule>
  </conditionalFormatting>
  <conditionalFormatting sqref="L31:AC31">
    <cfRule type="expression" dxfId="7828" priority="7">
      <formula>L$9&gt;=20/24</formula>
    </cfRule>
    <cfRule type="expression" dxfId="7827" priority="8">
      <formula>AND(L$9&gt;=14/24,L$9&lt;20/24)</formula>
    </cfRule>
    <cfRule type="expression" dxfId="7826" priority="9">
      <formula>AND(L$9&gt;=8/24,L$9&lt;14/24)</formula>
    </cfRule>
    <cfRule type="expression" dxfId="7825" priority="10">
      <formula>L$9&lt;8/24</formula>
    </cfRule>
  </conditionalFormatting>
  <conditionalFormatting sqref="L31:AC31">
    <cfRule type="expression" dxfId="7824" priority="6">
      <formula>L31&gt;$AG31</formula>
    </cfRule>
  </conditionalFormatting>
  <conditionalFormatting sqref="L14:AC14">
    <cfRule type="expression" dxfId="7823" priority="2">
      <formula>L$9&gt;=20/24</formula>
    </cfRule>
    <cfRule type="expression" dxfId="7822" priority="3">
      <formula>AND(L$9&gt;=14/24,L$9&lt;20/24)</formula>
    </cfRule>
    <cfRule type="expression" dxfId="7821" priority="4">
      <formula>AND(L$9&gt;=8/24,L$9&lt;14/24)</formula>
    </cfRule>
    <cfRule type="expression" dxfId="7820" priority="5">
      <formula>L$9&lt;8/24</formula>
    </cfRule>
  </conditionalFormatting>
  <conditionalFormatting sqref="L14:AC14">
    <cfRule type="expression" dxfId="7819" priority="1">
      <formula>L14&gt;$AG14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B45" sqref="B4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 t="s">
        <v>1</v>
      </c>
      <c r="AH1" s="188"/>
      <c r="AI1" s="188"/>
      <c r="AL1" s="2"/>
      <c r="AM1" s="3"/>
    </row>
    <row r="2" spans="1:88" ht="20.25" x14ac:dyDescent="0.25">
      <c r="A2" s="4"/>
      <c r="B2" s="189" t="s">
        <v>2</v>
      </c>
      <c r="C2" s="5"/>
      <c r="D2" s="191" t="s">
        <v>3</v>
      </c>
      <c r="E2" s="5"/>
      <c r="F2" s="191" t="s">
        <v>4</v>
      </c>
      <c r="G2" s="5"/>
      <c r="H2" s="191" t="s">
        <v>5</v>
      </c>
      <c r="I2" s="6"/>
      <c r="J2" s="19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0"/>
      <c r="C3" s="18"/>
      <c r="D3" s="192"/>
      <c r="E3" s="18"/>
      <c r="F3" s="192"/>
      <c r="G3" s="18"/>
      <c r="H3" s="192"/>
      <c r="I3" s="19"/>
      <c r="J3" s="19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3" t="s">
        <v>212</v>
      </c>
      <c r="B4" s="194" t="str">
        <f ca="1">"2078/"&amp;"04/"&amp;INT(MID(CELL("filename",D6),FIND("]",CELL("filename",D6))+1,200))</f>
        <v>2078/04/8</v>
      </c>
      <c r="C4" s="194"/>
      <c r="D4" s="194"/>
      <c r="E4" s="195" t="str">
        <f ca="1">IFERROR([1]!DateBStoAD(B4),"")</f>
        <v/>
      </c>
      <c r="F4" s="196"/>
      <c r="G4" s="196"/>
      <c r="H4" s="196" t="str">
        <f ca="1">TEXT(E4,"dddd")</f>
        <v/>
      </c>
      <c r="I4" s="196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-29.299999999999997</v>
      </c>
      <c r="C5" s="32">
        <f t="shared" ref="C5:AF5" si="0">C65</f>
        <v>-2.8000000000000007</v>
      </c>
      <c r="D5" s="32">
        <f t="shared" si="0"/>
        <v>-44</v>
      </c>
      <c r="E5" s="32">
        <f t="shared" si="0"/>
        <v>-45</v>
      </c>
      <c r="F5" s="32">
        <f t="shared" si="0"/>
        <v>-26</v>
      </c>
      <c r="G5" s="32">
        <f t="shared" si="0"/>
        <v>-37</v>
      </c>
      <c r="H5" s="32">
        <f t="shared" si="0"/>
        <v>-33</v>
      </c>
      <c r="I5" s="32">
        <f t="shared" si="0"/>
        <v>-28</v>
      </c>
      <c r="J5" s="32">
        <f t="shared" si="0"/>
        <v>-19</v>
      </c>
      <c r="K5" s="32">
        <f t="shared" si="0"/>
        <v>-10.6</v>
      </c>
      <c r="L5" s="32">
        <f t="shared" si="0"/>
        <v>-8.7999999999999989</v>
      </c>
      <c r="M5" s="32">
        <f t="shared" si="0"/>
        <v>-12.7</v>
      </c>
      <c r="N5" s="32">
        <f t="shared" si="0"/>
        <v>5.3730000000000002</v>
      </c>
      <c r="O5" s="32">
        <f t="shared" si="0"/>
        <v>-12.626999999999999</v>
      </c>
      <c r="P5" s="32">
        <f t="shared" si="0"/>
        <v>2.7500000000000009</v>
      </c>
      <c r="Q5" s="32">
        <f t="shared" si="0"/>
        <v>-20.841999999999999</v>
      </c>
      <c r="R5" s="32">
        <f t="shared" si="0"/>
        <v>-21.473999999999997</v>
      </c>
      <c r="S5" s="32">
        <f t="shared" si="0"/>
        <v>-9.8000000000000007</v>
      </c>
      <c r="T5" s="32">
        <f t="shared" si="0"/>
        <v>-25.972999999999999</v>
      </c>
      <c r="U5" s="32">
        <f t="shared" si="0"/>
        <v>-68.251000000000005</v>
      </c>
      <c r="V5" s="32">
        <f t="shared" si="0"/>
        <v>-58.78</v>
      </c>
      <c r="W5" s="32">
        <f t="shared" si="0"/>
        <v>-35.47</v>
      </c>
      <c r="X5" s="32">
        <f t="shared" si="0"/>
        <v>-9.4699999999999989</v>
      </c>
      <c r="Y5" s="32">
        <f t="shared" si="0"/>
        <v>-1.3000000000000007</v>
      </c>
      <c r="Z5" s="32">
        <f t="shared" si="0"/>
        <v>-25.700000000000003</v>
      </c>
      <c r="AA5" s="32">
        <f t="shared" si="0"/>
        <v>3.4600000000000009</v>
      </c>
      <c r="AB5" s="32">
        <f t="shared" si="0"/>
        <v>-10.484999999999999</v>
      </c>
      <c r="AC5" s="32">
        <f t="shared" si="0"/>
        <v>13.990000000000002</v>
      </c>
      <c r="AD5" s="32">
        <f t="shared" si="0"/>
        <v>-22.92</v>
      </c>
      <c r="AE5" s="32">
        <f t="shared" si="0"/>
        <v>-20.27</v>
      </c>
      <c r="AF5" s="32">
        <f t="shared" si="0"/>
        <v>0.53000000000000114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2"/>
      <c r="E6" s="172"/>
      <c r="F6" s="172"/>
      <c r="G6" s="172"/>
      <c r="H6" s="172"/>
      <c r="I6" s="172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1135MW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Load=1015</v>
      </c>
      <c r="B7" s="35">
        <f t="shared" ref="B7:AF7" si="1">B72</f>
        <v>1106.74</v>
      </c>
      <c r="C7" s="35">
        <f t="shared" si="1"/>
        <v>1085.3399999999999</v>
      </c>
      <c r="D7" s="35">
        <f t="shared" si="1"/>
        <v>1015.44</v>
      </c>
      <c r="E7" s="35">
        <f t="shared" si="1"/>
        <v>1029.1399999999999</v>
      </c>
      <c r="F7" s="35">
        <f t="shared" si="1"/>
        <v>1039.1399999999999</v>
      </c>
      <c r="G7" s="35">
        <f t="shared" si="1"/>
        <v>1033.1399999999999</v>
      </c>
      <c r="H7" s="35">
        <f t="shared" si="1"/>
        <v>1021.14</v>
      </c>
      <c r="I7" s="35">
        <f t="shared" si="1"/>
        <v>1036.1399999999999</v>
      </c>
      <c r="J7" s="35">
        <f t="shared" si="1"/>
        <v>1058.74</v>
      </c>
      <c r="K7" s="35">
        <f t="shared" si="1"/>
        <v>1087.1399999999999</v>
      </c>
      <c r="L7" s="35">
        <f>L72</f>
        <v>1124.1399999999999</v>
      </c>
      <c r="M7" s="35">
        <f t="shared" si="1"/>
        <v>1135.04</v>
      </c>
      <c r="N7" s="35">
        <f t="shared" si="1"/>
        <v>1185.1129999999998</v>
      </c>
      <c r="O7" s="35">
        <f t="shared" si="1"/>
        <v>1194.213</v>
      </c>
      <c r="P7" s="35">
        <f t="shared" si="1"/>
        <v>1222.9899999999998</v>
      </c>
      <c r="Q7" s="35">
        <f t="shared" si="1"/>
        <v>1179.598</v>
      </c>
      <c r="R7" s="35">
        <f t="shared" si="1"/>
        <v>1181.4659999999999</v>
      </c>
      <c r="S7" s="35">
        <f t="shared" si="1"/>
        <v>1205.74</v>
      </c>
      <c r="T7" s="35">
        <f t="shared" si="1"/>
        <v>1177.1669999999999</v>
      </c>
      <c r="U7" s="35">
        <f t="shared" si="1"/>
        <v>1117.1889999999999</v>
      </c>
      <c r="V7" s="35">
        <f t="shared" si="1"/>
        <v>1122.3600000000001</v>
      </c>
      <c r="W7" s="35">
        <f t="shared" si="1"/>
        <v>1156.0700000000002</v>
      </c>
      <c r="X7" s="35">
        <f t="shared" si="1"/>
        <v>1227.97</v>
      </c>
      <c r="Y7" s="35">
        <f t="shared" si="1"/>
        <v>1338.1399999999999</v>
      </c>
      <c r="Z7" s="35">
        <f t="shared" si="1"/>
        <v>1354.14</v>
      </c>
      <c r="AA7" s="35">
        <f t="shared" si="1"/>
        <v>1339.4</v>
      </c>
      <c r="AB7" s="35">
        <f t="shared" si="1"/>
        <v>1319.655</v>
      </c>
      <c r="AC7" s="35">
        <f t="shared" si="1"/>
        <v>1329.93</v>
      </c>
      <c r="AD7" s="35">
        <f t="shared" si="1"/>
        <v>1184.92</v>
      </c>
      <c r="AE7" s="35">
        <f t="shared" si="1"/>
        <v>1146.5700000000002</v>
      </c>
      <c r="AF7" s="35">
        <f t="shared" si="1"/>
        <v>1161.3699999999999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197" t="s">
        <v>13</v>
      </c>
      <c r="C8" s="198"/>
      <c r="D8" s="198"/>
      <c r="E8" s="198"/>
      <c r="F8" s="198"/>
      <c r="G8" s="198"/>
      <c r="H8" s="198"/>
      <c r="I8" s="198"/>
      <c r="J8" s="198"/>
      <c r="K8" s="199"/>
      <c r="L8" s="200" t="s">
        <v>14</v>
      </c>
      <c r="M8" s="201"/>
      <c r="N8" s="201"/>
      <c r="O8" s="201"/>
      <c r="P8" s="201"/>
      <c r="Q8" s="201"/>
      <c r="R8" s="200" t="s">
        <v>15</v>
      </c>
      <c r="S8" s="201"/>
      <c r="T8" s="201"/>
      <c r="U8" s="201"/>
      <c r="V8" s="201"/>
      <c r="W8" s="201"/>
      <c r="X8" s="201"/>
      <c r="Y8" s="201"/>
      <c r="Z8" s="201"/>
      <c r="AA8" s="204" t="s">
        <v>16</v>
      </c>
      <c r="AB8" s="205"/>
      <c r="AC8" s="205"/>
      <c r="AD8" s="205"/>
      <c r="AE8" s="205"/>
      <c r="AF8" s="206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17</v>
      </c>
      <c r="B9" s="209">
        <v>4.1666666666666664E-2</v>
      </c>
      <c r="C9" s="209">
        <v>8.3333333333333301E-2</v>
      </c>
      <c r="D9" s="209">
        <v>0.125</v>
      </c>
      <c r="E9" s="209">
        <v>0.16666666666666699</v>
      </c>
      <c r="F9" s="209">
        <v>0.20833333333333301</v>
      </c>
      <c r="G9" s="209">
        <v>0.22916666666666666</v>
      </c>
      <c r="H9" s="209">
        <v>0.25</v>
      </c>
      <c r="I9" s="209">
        <v>0.27083333333333331</v>
      </c>
      <c r="J9" s="209">
        <v>0.29166666666666669</v>
      </c>
      <c r="K9" s="209">
        <v>0.3125</v>
      </c>
      <c r="L9" s="202">
        <v>0.33333333333333331</v>
      </c>
      <c r="M9" s="202">
        <v>0.375</v>
      </c>
      <c r="N9" s="202">
        <v>0.41666666666666702</v>
      </c>
      <c r="O9" s="202">
        <v>0.45833333333333298</v>
      </c>
      <c r="P9" s="202">
        <v>0.5</v>
      </c>
      <c r="Q9" s="202">
        <v>0.54166666666666696</v>
      </c>
      <c r="R9" s="202">
        <v>0.58333333333333304</v>
      </c>
      <c r="S9" s="202">
        <v>0.625</v>
      </c>
      <c r="T9" s="202">
        <v>0.66666666666666696</v>
      </c>
      <c r="U9" s="202">
        <v>0.70833333333333304</v>
      </c>
      <c r="V9" s="202">
        <v>0.72916666666666663</v>
      </c>
      <c r="W9" s="202">
        <v>0.75</v>
      </c>
      <c r="X9" s="202">
        <v>0.77083333333333337</v>
      </c>
      <c r="Y9" s="202">
        <v>0.79166666666666663</v>
      </c>
      <c r="Z9" s="202">
        <v>0.8125</v>
      </c>
      <c r="AA9" s="209">
        <v>0.83333333333333337</v>
      </c>
      <c r="AB9" s="209">
        <v>0.85416666666666663</v>
      </c>
      <c r="AC9" s="209">
        <v>0.875</v>
      </c>
      <c r="AD9" s="209">
        <v>0.91666666666666696</v>
      </c>
      <c r="AE9" s="209">
        <v>0.95833333333333304</v>
      </c>
      <c r="AF9" s="209">
        <v>1</v>
      </c>
      <c r="AG9" s="210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12"/>
      <c r="S10" s="212"/>
      <c r="T10" s="212"/>
      <c r="U10" s="212"/>
      <c r="V10" s="212"/>
      <c r="W10" s="212"/>
      <c r="X10" s="212"/>
      <c r="Y10" s="212"/>
      <c r="Z10" s="212"/>
      <c r="AA10" s="203"/>
      <c r="AB10" s="203"/>
      <c r="AC10" s="203"/>
      <c r="AD10" s="203"/>
      <c r="AE10" s="203"/>
      <c r="AF10" s="203"/>
      <c r="AG10" s="211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191</v>
      </c>
      <c r="B11" s="47">
        <v>240</v>
      </c>
      <c r="C11" s="47">
        <v>220</v>
      </c>
      <c r="D11" s="47">
        <v>200</v>
      </c>
      <c r="E11" s="47">
        <v>200</v>
      </c>
      <c r="F11" s="47">
        <v>200</v>
      </c>
      <c r="G11" s="47">
        <v>200</v>
      </c>
      <c r="H11" s="47">
        <v>200</v>
      </c>
      <c r="I11" s="47">
        <v>200</v>
      </c>
      <c r="J11" s="47">
        <v>255</v>
      </c>
      <c r="K11" s="47">
        <v>275</v>
      </c>
      <c r="L11" s="48">
        <v>300</v>
      </c>
      <c r="M11" s="48">
        <v>280</v>
      </c>
      <c r="N11" s="48">
        <v>280</v>
      </c>
      <c r="O11" s="48">
        <v>300.89999999999998</v>
      </c>
      <c r="P11" s="48">
        <v>291</v>
      </c>
      <c r="Q11" s="48">
        <v>293.3</v>
      </c>
      <c r="R11" s="49">
        <v>297.7</v>
      </c>
      <c r="S11" s="49">
        <v>335</v>
      </c>
      <c r="T11" s="49">
        <v>319.7</v>
      </c>
      <c r="U11" s="49">
        <v>275</v>
      </c>
      <c r="V11" s="49">
        <v>273</v>
      </c>
      <c r="W11" s="49">
        <v>252</v>
      </c>
      <c r="X11" s="49">
        <v>264.5</v>
      </c>
      <c r="Y11" s="49">
        <v>338</v>
      </c>
      <c r="Z11" s="49">
        <v>375</v>
      </c>
      <c r="AA11" s="47">
        <v>360</v>
      </c>
      <c r="AB11" s="47">
        <v>357.6</v>
      </c>
      <c r="AC11" s="47">
        <v>357.6</v>
      </c>
      <c r="AD11" s="47">
        <v>267</v>
      </c>
      <c r="AE11" s="47">
        <v>226</v>
      </c>
      <c r="AF11" s="47">
        <v>220</v>
      </c>
      <c r="AG11" s="50">
        <v>456</v>
      </c>
      <c r="AH11" s="51">
        <f>MAX(B11:AF11)</f>
        <v>375</v>
      </c>
      <c r="AI11" s="52">
        <f>MIN(B11:AF11)</f>
        <v>200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192</v>
      </c>
      <c r="B12" s="47">
        <v>60</v>
      </c>
      <c r="C12" s="47">
        <v>60</v>
      </c>
      <c r="D12" s="47">
        <v>60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>
        <v>60</v>
      </c>
      <c r="L12" s="48">
        <v>60</v>
      </c>
      <c r="M12" s="48">
        <v>60</v>
      </c>
      <c r="N12" s="48">
        <v>60</v>
      </c>
      <c r="O12" s="48">
        <v>60</v>
      </c>
      <c r="P12" s="48">
        <v>60</v>
      </c>
      <c r="Q12" s="48">
        <v>60</v>
      </c>
      <c r="R12" s="48">
        <v>60</v>
      </c>
      <c r="S12" s="48">
        <v>60</v>
      </c>
      <c r="T12" s="48">
        <v>60</v>
      </c>
      <c r="U12" s="48">
        <v>60</v>
      </c>
      <c r="V12" s="48">
        <v>60</v>
      </c>
      <c r="W12" s="48">
        <v>60</v>
      </c>
      <c r="X12" s="48">
        <v>60</v>
      </c>
      <c r="Y12" s="48">
        <v>60</v>
      </c>
      <c r="Z12" s="48">
        <v>60</v>
      </c>
      <c r="AA12" s="48">
        <v>60</v>
      </c>
      <c r="AB12" s="48">
        <v>60</v>
      </c>
      <c r="AC12" s="48">
        <v>60</v>
      </c>
      <c r="AD12" s="48">
        <v>60</v>
      </c>
      <c r="AE12" s="48">
        <v>60</v>
      </c>
      <c r="AF12" s="48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193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194</v>
      </c>
      <c r="B14" s="55">
        <v>45.7</v>
      </c>
      <c r="C14" s="55">
        <v>45.7</v>
      </c>
      <c r="D14" s="55">
        <v>45.7</v>
      </c>
      <c r="E14" s="55">
        <v>45.7</v>
      </c>
      <c r="F14" s="55">
        <v>45.7</v>
      </c>
      <c r="G14" s="55">
        <v>45.7</v>
      </c>
      <c r="H14" s="55">
        <v>45.7</v>
      </c>
      <c r="I14" s="55">
        <v>45.7</v>
      </c>
      <c r="J14" s="55">
        <v>45.7</v>
      </c>
      <c r="K14" s="55">
        <v>45.7</v>
      </c>
      <c r="L14" s="48">
        <v>45.8</v>
      </c>
      <c r="M14" s="48">
        <v>45.7</v>
      </c>
      <c r="N14" s="48">
        <v>45.7</v>
      </c>
      <c r="O14" s="48">
        <v>45.6</v>
      </c>
      <c r="P14" s="48">
        <v>45.7</v>
      </c>
      <c r="Q14" s="48">
        <v>45.6</v>
      </c>
      <c r="R14" s="48">
        <v>45.9</v>
      </c>
      <c r="S14" s="48">
        <v>45.9</v>
      </c>
      <c r="T14" s="48">
        <v>45.8</v>
      </c>
      <c r="U14" s="48">
        <v>46</v>
      </c>
      <c r="V14" s="48">
        <v>46</v>
      </c>
      <c r="W14" s="48">
        <v>46</v>
      </c>
      <c r="X14" s="48">
        <v>46</v>
      </c>
      <c r="Y14" s="48">
        <v>46</v>
      </c>
      <c r="Z14" s="48">
        <v>46</v>
      </c>
      <c r="AA14" s="48">
        <v>46</v>
      </c>
      <c r="AB14" s="48">
        <v>46</v>
      </c>
      <c r="AC14" s="48">
        <v>46</v>
      </c>
      <c r="AD14" s="48">
        <v>46</v>
      </c>
      <c r="AE14" s="48">
        <v>46</v>
      </c>
      <c r="AF14" s="48">
        <v>46</v>
      </c>
      <c r="AG14" s="56">
        <v>50</v>
      </c>
      <c r="AH14" s="51">
        <f t="shared" si="2"/>
        <v>46</v>
      </c>
      <c r="AI14" s="52">
        <f t="shared" si="3"/>
        <v>45.6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195</v>
      </c>
      <c r="B15" s="47">
        <v>26</v>
      </c>
      <c r="C15" s="47">
        <v>26</v>
      </c>
      <c r="D15" s="47">
        <v>26</v>
      </c>
      <c r="E15" s="47">
        <v>26</v>
      </c>
      <c r="F15" s="47">
        <v>26</v>
      </c>
      <c r="G15" s="47">
        <v>26</v>
      </c>
      <c r="H15" s="47">
        <v>26</v>
      </c>
      <c r="I15" s="47">
        <v>26</v>
      </c>
      <c r="J15" s="47">
        <v>26</v>
      </c>
      <c r="K15" s="47">
        <v>26</v>
      </c>
      <c r="L15" s="48">
        <v>26</v>
      </c>
      <c r="M15" s="48">
        <v>26</v>
      </c>
      <c r="N15" s="48">
        <v>26</v>
      </c>
      <c r="O15" s="48">
        <v>26</v>
      </c>
      <c r="P15" s="48">
        <v>26</v>
      </c>
      <c r="Q15" s="48">
        <v>26</v>
      </c>
      <c r="R15" s="48">
        <v>26</v>
      </c>
      <c r="S15" s="48">
        <v>26</v>
      </c>
      <c r="T15" s="48">
        <v>26</v>
      </c>
      <c r="U15" s="48">
        <v>26</v>
      </c>
      <c r="V15" s="48">
        <v>26</v>
      </c>
      <c r="W15" s="48">
        <v>26</v>
      </c>
      <c r="X15" s="48">
        <v>26</v>
      </c>
      <c r="Y15" s="48">
        <v>26</v>
      </c>
      <c r="Z15" s="48">
        <v>26</v>
      </c>
      <c r="AA15" s="48">
        <v>26</v>
      </c>
      <c r="AB15" s="48">
        <v>26</v>
      </c>
      <c r="AC15" s="48">
        <v>26</v>
      </c>
      <c r="AD15" s="48">
        <v>26</v>
      </c>
      <c r="AE15" s="48">
        <v>26</v>
      </c>
      <c r="AF15" s="48">
        <v>26</v>
      </c>
      <c r="AG15" s="168">
        <v>45</v>
      </c>
      <c r="AH15" s="51">
        <f t="shared" si="2"/>
        <v>26</v>
      </c>
      <c r="AI15" s="52">
        <f t="shared" si="3"/>
        <v>26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196</v>
      </c>
      <c r="B16" s="47">
        <v>25</v>
      </c>
      <c r="C16" s="47">
        <v>25</v>
      </c>
      <c r="D16" s="47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8">
        <v>25</v>
      </c>
      <c r="AB16" s="48">
        <v>25</v>
      </c>
      <c r="AC16" s="48">
        <v>25</v>
      </c>
      <c r="AD16" s="48">
        <v>25</v>
      </c>
      <c r="AE16" s="48">
        <v>25</v>
      </c>
      <c r="AF16" s="48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197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8">
        <v>25</v>
      </c>
      <c r="AB17" s="48">
        <v>25</v>
      </c>
      <c r="AC17" s="48">
        <v>25</v>
      </c>
      <c r="AD17" s="48">
        <v>25</v>
      </c>
      <c r="AE17" s="48">
        <v>25</v>
      </c>
      <c r="AF17" s="48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198</v>
      </c>
      <c r="B18" s="47">
        <v>25</v>
      </c>
      <c r="C18" s="47">
        <v>0</v>
      </c>
      <c r="D18" s="47">
        <v>0</v>
      </c>
      <c r="E18" s="47">
        <v>25</v>
      </c>
      <c r="F18" s="47">
        <v>25</v>
      </c>
      <c r="G18" s="47">
        <v>25</v>
      </c>
      <c r="H18" s="47">
        <v>25</v>
      </c>
      <c r="I18" s="47">
        <v>25</v>
      </c>
      <c r="J18" s="47">
        <v>25</v>
      </c>
      <c r="K18" s="47">
        <v>25</v>
      </c>
      <c r="L18" s="48">
        <v>25.2</v>
      </c>
      <c r="M18" s="48">
        <v>25.2</v>
      </c>
      <c r="N18" s="48">
        <v>25.2</v>
      </c>
      <c r="O18" s="48">
        <v>25.2</v>
      </c>
      <c r="P18" s="48">
        <v>25.2</v>
      </c>
      <c r="Q18" s="48">
        <v>25.2</v>
      </c>
      <c r="R18" s="48">
        <v>25.2</v>
      </c>
      <c r="S18" s="48">
        <v>0</v>
      </c>
      <c r="T18" s="48">
        <v>0</v>
      </c>
      <c r="U18" s="48">
        <v>25.3</v>
      </c>
      <c r="V18" s="48">
        <v>25.3</v>
      </c>
      <c r="W18" s="48">
        <v>25.3</v>
      </c>
      <c r="X18" s="48">
        <v>25.3</v>
      </c>
      <c r="Y18" s="48">
        <v>25.3</v>
      </c>
      <c r="Z18" s="48">
        <v>25</v>
      </c>
      <c r="AA18" s="48">
        <v>25</v>
      </c>
      <c r="AB18" s="48">
        <v>25</v>
      </c>
      <c r="AC18" s="48">
        <v>25</v>
      </c>
      <c r="AD18" s="48">
        <v>25</v>
      </c>
      <c r="AE18" s="48">
        <v>25</v>
      </c>
      <c r="AF18" s="48">
        <v>25</v>
      </c>
      <c r="AG18" s="168">
        <v>30</v>
      </c>
      <c r="AH18" s="51">
        <f t="shared" si="2"/>
        <v>25.3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199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8">
        <v>6.2</v>
      </c>
      <c r="AB19" s="48">
        <v>6.2</v>
      </c>
      <c r="AC19" s="48">
        <v>6.2</v>
      </c>
      <c r="AD19" s="48">
        <v>6.2</v>
      </c>
      <c r="AE19" s="48">
        <v>6.2</v>
      </c>
      <c r="AF19" s="48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200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201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0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8">
        <v>22</v>
      </c>
      <c r="AB21" s="48">
        <v>22</v>
      </c>
      <c r="AC21" s="48">
        <v>22</v>
      </c>
      <c r="AD21" s="48">
        <v>22</v>
      </c>
      <c r="AE21" s="48">
        <v>22</v>
      </c>
      <c r="AF21" s="48">
        <v>22</v>
      </c>
      <c r="AG21" s="168">
        <v>25</v>
      </c>
      <c r="AH21" s="51">
        <f t="shared" si="2"/>
        <v>22</v>
      </c>
      <c r="AI21" s="52">
        <f t="shared" si="3"/>
        <v>0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202</v>
      </c>
      <c r="B22" s="47">
        <v>22</v>
      </c>
      <c r="C22" s="47">
        <v>22</v>
      </c>
      <c r="D22" s="47">
        <v>22</v>
      </c>
      <c r="E22" s="47">
        <v>22</v>
      </c>
      <c r="F22" s="47">
        <v>22</v>
      </c>
      <c r="G22" s="47">
        <v>22</v>
      </c>
      <c r="H22" s="47">
        <v>22</v>
      </c>
      <c r="I22" s="47">
        <v>22</v>
      </c>
      <c r="J22" s="47">
        <v>15</v>
      </c>
      <c r="K22" s="47">
        <v>15</v>
      </c>
      <c r="L22" s="48">
        <v>15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8">
        <v>22</v>
      </c>
      <c r="AB22" s="48">
        <v>22</v>
      </c>
      <c r="AC22" s="48">
        <v>22</v>
      </c>
      <c r="AD22" s="48">
        <v>22</v>
      </c>
      <c r="AE22" s="48">
        <v>22</v>
      </c>
      <c r="AF22" s="48">
        <v>22</v>
      </c>
      <c r="AG22" s="168">
        <v>25</v>
      </c>
      <c r="AH22" s="51">
        <f t="shared" si="2"/>
        <v>22</v>
      </c>
      <c r="AI22" s="52">
        <f t="shared" si="3"/>
        <v>15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203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0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8">
        <v>22</v>
      </c>
      <c r="AB23" s="48">
        <v>22</v>
      </c>
      <c r="AC23" s="48">
        <v>22</v>
      </c>
      <c r="AD23" s="48">
        <v>22</v>
      </c>
      <c r="AE23" s="48">
        <v>22</v>
      </c>
      <c r="AF23" s="48">
        <v>22</v>
      </c>
      <c r="AG23" s="168">
        <v>25</v>
      </c>
      <c r="AH23" s="51">
        <f t="shared" si="2"/>
        <v>22</v>
      </c>
      <c r="AI23" s="52">
        <f t="shared" si="3"/>
        <v>0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204</v>
      </c>
      <c r="B24" s="47">
        <v>22</v>
      </c>
      <c r="C24" s="47">
        <v>22</v>
      </c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22</v>
      </c>
      <c r="J24" s="47">
        <v>22</v>
      </c>
      <c r="K24" s="47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8">
        <v>22</v>
      </c>
      <c r="AB24" s="48">
        <v>22</v>
      </c>
      <c r="AC24" s="48">
        <v>22</v>
      </c>
      <c r="AD24" s="48">
        <v>22</v>
      </c>
      <c r="AE24" s="48">
        <v>22</v>
      </c>
      <c r="AF24" s="48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93</v>
      </c>
      <c r="B25" s="47">
        <v>14</v>
      </c>
      <c r="C25" s="47">
        <v>14</v>
      </c>
      <c r="D25" s="47">
        <v>14</v>
      </c>
      <c r="E25" s="47">
        <v>14</v>
      </c>
      <c r="F25" s="47">
        <v>14</v>
      </c>
      <c r="G25" s="47">
        <v>14</v>
      </c>
      <c r="H25" s="47">
        <v>14</v>
      </c>
      <c r="I25" s="47">
        <v>14</v>
      </c>
      <c r="J25" s="47">
        <v>10</v>
      </c>
      <c r="K25" s="47">
        <v>10</v>
      </c>
      <c r="L25" s="48">
        <v>10</v>
      </c>
      <c r="M25" s="48">
        <v>14</v>
      </c>
      <c r="N25" s="48">
        <v>14</v>
      </c>
      <c r="O25" s="48">
        <v>14</v>
      </c>
      <c r="P25" s="48">
        <v>14</v>
      </c>
      <c r="Q25" s="48">
        <v>14</v>
      </c>
      <c r="R25" s="48">
        <v>14</v>
      </c>
      <c r="S25" s="48">
        <v>14</v>
      </c>
      <c r="T25" s="48">
        <v>14</v>
      </c>
      <c r="U25" s="48">
        <v>14</v>
      </c>
      <c r="V25" s="48">
        <v>14</v>
      </c>
      <c r="W25" s="48">
        <v>14</v>
      </c>
      <c r="X25" s="48">
        <v>14</v>
      </c>
      <c r="Y25" s="48">
        <v>14</v>
      </c>
      <c r="Z25" s="48">
        <v>14</v>
      </c>
      <c r="AA25" s="48">
        <v>14</v>
      </c>
      <c r="AB25" s="48">
        <v>14</v>
      </c>
      <c r="AC25" s="48">
        <v>14</v>
      </c>
      <c r="AD25" s="48">
        <v>14</v>
      </c>
      <c r="AE25" s="48">
        <v>14</v>
      </c>
      <c r="AF25" s="48">
        <v>14</v>
      </c>
      <c r="AG25" s="168">
        <v>23.5</v>
      </c>
      <c r="AH25" s="51">
        <f t="shared" si="2"/>
        <v>14</v>
      </c>
      <c r="AI25" s="52">
        <f t="shared" si="3"/>
        <v>10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94</v>
      </c>
      <c r="B26" s="47">
        <v>8</v>
      </c>
      <c r="C26" s="47">
        <v>8</v>
      </c>
      <c r="D26" s="47">
        <v>8</v>
      </c>
      <c r="E26" s="47">
        <v>8</v>
      </c>
      <c r="F26" s="47">
        <v>8</v>
      </c>
      <c r="G26" s="47">
        <v>8</v>
      </c>
      <c r="H26" s="47">
        <v>8</v>
      </c>
      <c r="I26" s="47">
        <v>8</v>
      </c>
      <c r="J26" s="47">
        <v>8</v>
      </c>
      <c r="K26" s="47">
        <v>8</v>
      </c>
      <c r="L26" s="48">
        <v>8</v>
      </c>
      <c r="M26" s="48">
        <v>8</v>
      </c>
      <c r="N26" s="48">
        <v>8</v>
      </c>
      <c r="O26" s="48">
        <v>8</v>
      </c>
      <c r="P26" s="48">
        <v>8</v>
      </c>
      <c r="Q26" s="48">
        <v>8</v>
      </c>
      <c r="R26" s="48">
        <v>8</v>
      </c>
      <c r="S26" s="48">
        <v>8</v>
      </c>
      <c r="T26" s="48">
        <v>8</v>
      </c>
      <c r="U26" s="48">
        <v>8</v>
      </c>
      <c r="V26" s="48">
        <v>8</v>
      </c>
      <c r="W26" s="48">
        <v>8</v>
      </c>
      <c r="X26" s="48">
        <v>8</v>
      </c>
      <c r="Y26" s="48">
        <v>8</v>
      </c>
      <c r="Z26" s="48">
        <v>8</v>
      </c>
      <c r="AA26" s="48">
        <v>8</v>
      </c>
      <c r="AB26" s="48">
        <v>8</v>
      </c>
      <c r="AC26" s="48">
        <v>8</v>
      </c>
      <c r="AD26" s="48">
        <v>8</v>
      </c>
      <c r="AE26" s="48">
        <v>8</v>
      </c>
      <c r="AF26" s="48">
        <v>8</v>
      </c>
      <c r="AG26" s="168">
        <v>22.2</v>
      </c>
      <c r="AH26" s="51">
        <f t="shared" si="2"/>
        <v>8</v>
      </c>
      <c r="AI26" s="52">
        <f t="shared" si="3"/>
        <v>8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95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48">
        <v>0</v>
      </c>
      <c r="AC27" s="48">
        <v>0</v>
      </c>
      <c r="AD27" s="48">
        <v>0</v>
      </c>
      <c r="AE27" s="48">
        <v>0</v>
      </c>
      <c r="AF27" s="48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96</v>
      </c>
      <c r="B28" s="47">
        <v>12</v>
      </c>
      <c r="C28" s="47">
        <v>12</v>
      </c>
      <c r="D28" s="47">
        <v>12</v>
      </c>
      <c r="E28" s="47">
        <v>12</v>
      </c>
      <c r="F28" s="47">
        <v>12</v>
      </c>
      <c r="G28" s="47">
        <v>12</v>
      </c>
      <c r="H28" s="47">
        <v>12</v>
      </c>
      <c r="I28" s="47">
        <v>12</v>
      </c>
      <c r="J28" s="47">
        <v>12</v>
      </c>
      <c r="K28" s="47">
        <v>12</v>
      </c>
      <c r="L28" s="48">
        <v>12</v>
      </c>
      <c r="M28" s="48">
        <v>12</v>
      </c>
      <c r="N28" s="48">
        <v>12</v>
      </c>
      <c r="O28" s="48">
        <v>12</v>
      </c>
      <c r="P28" s="48">
        <v>12</v>
      </c>
      <c r="Q28" s="48">
        <v>12</v>
      </c>
      <c r="R28" s="48">
        <v>12</v>
      </c>
      <c r="S28" s="48">
        <v>12</v>
      </c>
      <c r="T28" s="48">
        <v>12</v>
      </c>
      <c r="U28" s="48">
        <v>12</v>
      </c>
      <c r="V28" s="48">
        <v>12</v>
      </c>
      <c r="W28" s="48">
        <v>12</v>
      </c>
      <c r="X28" s="48">
        <v>12</v>
      </c>
      <c r="Y28" s="48">
        <v>12</v>
      </c>
      <c r="Z28" s="48">
        <v>12</v>
      </c>
      <c r="AA28" s="48">
        <v>12</v>
      </c>
      <c r="AB28" s="48">
        <v>12</v>
      </c>
      <c r="AC28" s="48">
        <v>12</v>
      </c>
      <c r="AD28" s="48">
        <v>12</v>
      </c>
      <c r="AE28" s="48">
        <v>12</v>
      </c>
      <c r="AF28" s="48">
        <v>12</v>
      </c>
      <c r="AG28" s="168">
        <v>22.1</v>
      </c>
      <c r="AH28" s="51">
        <f t="shared" si="2"/>
        <v>12</v>
      </c>
      <c r="AI28" s="52">
        <f t="shared" si="3"/>
        <v>12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97</v>
      </c>
      <c r="B29" s="55">
        <v>12</v>
      </c>
      <c r="C29" s="55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48">
        <v>12</v>
      </c>
      <c r="AB29" s="48">
        <v>12</v>
      </c>
      <c r="AC29" s="48">
        <v>12</v>
      </c>
      <c r="AD29" s="48">
        <v>12</v>
      </c>
      <c r="AE29" s="48">
        <v>12</v>
      </c>
      <c r="AF29" s="48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98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99</v>
      </c>
      <c r="B31" s="55">
        <v>8.5</v>
      </c>
      <c r="C31" s="55">
        <v>8.5</v>
      </c>
      <c r="D31" s="55">
        <v>8.5</v>
      </c>
      <c r="E31" s="55">
        <v>8.5</v>
      </c>
      <c r="F31" s="55">
        <v>8.5</v>
      </c>
      <c r="G31" s="55">
        <v>8.5</v>
      </c>
      <c r="H31" s="55">
        <v>8.5</v>
      </c>
      <c r="I31" s="55">
        <v>8.5</v>
      </c>
      <c r="J31" s="55">
        <v>8.5</v>
      </c>
      <c r="K31" s="55">
        <v>8.5</v>
      </c>
      <c r="L31" s="48">
        <v>8.5</v>
      </c>
      <c r="M31" s="48">
        <v>8.5</v>
      </c>
      <c r="N31" s="48">
        <v>8.5</v>
      </c>
      <c r="O31" s="48">
        <v>8.5</v>
      </c>
      <c r="P31" s="48">
        <v>8.5</v>
      </c>
      <c r="Q31" s="48">
        <v>0</v>
      </c>
      <c r="R31" s="48">
        <v>0</v>
      </c>
      <c r="S31" s="48">
        <v>0</v>
      </c>
      <c r="T31" s="48">
        <v>0</v>
      </c>
      <c r="U31" s="48">
        <v>0</v>
      </c>
      <c r="V31" s="48">
        <v>0</v>
      </c>
      <c r="W31" s="48">
        <v>0</v>
      </c>
      <c r="X31" s="48">
        <v>0</v>
      </c>
      <c r="Y31" s="48">
        <v>0</v>
      </c>
      <c r="Z31" s="48">
        <v>0</v>
      </c>
      <c r="AA31" s="48">
        <v>0</v>
      </c>
      <c r="AB31" s="48">
        <v>0</v>
      </c>
      <c r="AC31" s="48">
        <v>0</v>
      </c>
      <c r="AD31" s="48">
        <v>0</v>
      </c>
      <c r="AE31" s="48">
        <v>0</v>
      </c>
      <c r="AF31" s="48">
        <v>0</v>
      </c>
      <c r="AG31" s="58">
        <v>20</v>
      </c>
      <c r="AH31" s="51">
        <f t="shared" si="2"/>
        <v>8.5</v>
      </c>
      <c r="AI31" s="52">
        <f t="shared" si="3"/>
        <v>0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100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48">
        <v>0</v>
      </c>
      <c r="AF32" s="48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170</v>
      </c>
      <c r="K33" s="55">
        <v>170</v>
      </c>
      <c r="L33" s="55">
        <v>180</v>
      </c>
      <c r="M33" s="55">
        <v>210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170</v>
      </c>
      <c r="AK33" s="53"/>
    </row>
    <row r="34" spans="1:41" ht="15.75" thickBot="1" x14ac:dyDescent="0.3">
      <c r="A34" s="63" t="s">
        <v>19</v>
      </c>
      <c r="B34" s="55">
        <f>71.1+86.9</f>
        <v>158</v>
      </c>
      <c r="C34" s="55">
        <f>71.3+86.9</f>
        <v>158.19999999999999</v>
      </c>
      <c r="D34" s="55">
        <f>88+71</f>
        <v>159</v>
      </c>
      <c r="E34" s="55">
        <f>87+71</f>
        <v>158</v>
      </c>
      <c r="F34" s="55">
        <v>155</v>
      </c>
      <c r="G34" s="55">
        <f>86+62</f>
        <v>148</v>
      </c>
      <c r="H34" s="55">
        <f>86+71</f>
        <v>157</v>
      </c>
      <c r="I34" s="55">
        <v>157</v>
      </c>
      <c r="J34" s="55">
        <v>91</v>
      </c>
      <c r="K34" s="55">
        <v>92</v>
      </c>
      <c r="L34" s="64">
        <f>61.6+41.1</f>
        <v>102.7</v>
      </c>
      <c r="M34" s="64">
        <f>78.3+71.3</f>
        <v>149.6</v>
      </c>
      <c r="N34" s="64">
        <v>150.5</v>
      </c>
      <c r="O34" s="64">
        <f>71.6+84.7</f>
        <v>156.30000000000001</v>
      </c>
      <c r="P34" s="64">
        <f>71.8+85.2</f>
        <v>157</v>
      </c>
      <c r="Q34" s="64">
        <v>156.19999999999999</v>
      </c>
      <c r="R34" s="64">
        <v>153</v>
      </c>
      <c r="S34" s="64">
        <v>148</v>
      </c>
      <c r="T34" s="64">
        <f>69.4+69.2</f>
        <v>138.60000000000002</v>
      </c>
      <c r="U34" s="64">
        <v>143.69999999999999</v>
      </c>
      <c r="V34" s="64">
        <v>151</v>
      </c>
      <c r="W34" s="64">
        <v>150.30000000000001</v>
      </c>
      <c r="X34" s="64">
        <v>149</v>
      </c>
      <c r="Y34" s="64">
        <v>149</v>
      </c>
      <c r="Z34" s="64">
        <v>149</v>
      </c>
      <c r="AA34" s="64">
        <v>150</v>
      </c>
      <c r="AB34" s="64">
        <v>150.6</v>
      </c>
      <c r="AC34" s="64">
        <v>148</v>
      </c>
      <c r="AD34" s="64">
        <v>148.6</v>
      </c>
      <c r="AE34" s="55">
        <v>151</v>
      </c>
      <c r="AF34" s="55">
        <v>152</v>
      </c>
      <c r="AG34" s="58">
        <v>240</v>
      </c>
      <c r="AH34" s="51">
        <f t="shared" si="2"/>
        <v>159</v>
      </c>
      <c r="AI34" s="52">
        <f t="shared" si="3"/>
        <v>91</v>
      </c>
      <c r="AK34" s="53"/>
    </row>
    <row r="35" spans="1:41" ht="15.75" thickBot="1" x14ac:dyDescent="0.3">
      <c r="A35" s="65" t="s">
        <v>20</v>
      </c>
      <c r="B35" s="66">
        <f>SUM(B11:B33)</f>
        <v>815.4</v>
      </c>
      <c r="C35" s="66">
        <f t="shared" ref="C35:AF35" si="4">SUM(C11:C33)</f>
        <v>770.4</v>
      </c>
      <c r="D35" s="66">
        <f t="shared" si="4"/>
        <v>750.4</v>
      </c>
      <c r="E35" s="66">
        <f t="shared" si="4"/>
        <v>775.4</v>
      </c>
      <c r="F35" s="66">
        <f t="shared" si="4"/>
        <v>775.4</v>
      </c>
      <c r="G35" s="66">
        <f t="shared" si="4"/>
        <v>775.4</v>
      </c>
      <c r="H35" s="66">
        <f t="shared" si="4"/>
        <v>775.4</v>
      </c>
      <c r="I35" s="66">
        <f t="shared" si="4"/>
        <v>775.4</v>
      </c>
      <c r="J35" s="66">
        <f t="shared" si="4"/>
        <v>769.4</v>
      </c>
      <c r="K35" s="66">
        <f t="shared" si="4"/>
        <v>789.4</v>
      </c>
      <c r="L35" s="66">
        <f t="shared" si="4"/>
        <v>824.7</v>
      </c>
      <c r="M35" s="66">
        <f t="shared" si="4"/>
        <v>823.59999999999991</v>
      </c>
      <c r="N35" s="66">
        <f t="shared" si="4"/>
        <v>855.59999999999991</v>
      </c>
      <c r="O35" s="66">
        <f t="shared" si="4"/>
        <v>854.4</v>
      </c>
      <c r="P35" s="66">
        <f t="shared" si="4"/>
        <v>866.59999999999991</v>
      </c>
      <c r="Q35" s="66">
        <f t="shared" si="4"/>
        <v>860.3</v>
      </c>
      <c r="R35" s="66">
        <f t="shared" si="4"/>
        <v>865</v>
      </c>
      <c r="S35" s="66">
        <f t="shared" si="4"/>
        <v>877.1</v>
      </c>
      <c r="T35" s="66">
        <f t="shared" si="4"/>
        <v>861.7</v>
      </c>
      <c r="U35" s="66">
        <f t="shared" si="4"/>
        <v>842.5</v>
      </c>
      <c r="V35" s="66">
        <f t="shared" si="4"/>
        <v>840.5</v>
      </c>
      <c r="W35" s="66">
        <f t="shared" si="4"/>
        <v>819.5</v>
      </c>
      <c r="X35" s="66">
        <f t="shared" si="4"/>
        <v>832</v>
      </c>
      <c r="Y35" s="66">
        <f t="shared" si="4"/>
        <v>905.5</v>
      </c>
      <c r="Z35" s="66">
        <f t="shared" si="4"/>
        <v>942.2</v>
      </c>
      <c r="AA35" s="66">
        <f t="shared" si="4"/>
        <v>927.2</v>
      </c>
      <c r="AB35" s="66">
        <f t="shared" si="4"/>
        <v>924.80000000000007</v>
      </c>
      <c r="AC35" s="66">
        <f t="shared" si="4"/>
        <v>924.80000000000007</v>
      </c>
      <c r="AD35" s="66">
        <f t="shared" si="4"/>
        <v>834.2</v>
      </c>
      <c r="AE35" s="66">
        <f t="shared" si="4"/>
        <v>793.2</v>
      </c>
      <c r="AF35" s="66">
        <f t="shared" si="4"/>
        <v>787.2</v>
      </c>
      <c r="AG35" s="58">
        <f>SUM(AG11:AG34)</f>
        <v>1416.83</v>
      </c>
      <c r="AH35" s="51">
        <f t="shared" si="2"/>
        <v>942.2</v>
      </c>
      <c r="AI35" s="52">
        <f t="shared" si="3"/>
        <v>750.4</v>
      </c>
      <c r="AK35" s="53"/>
    </row>
    <row r="36" spans="1:41" x14ac:dyDescent="0.25">
      <c r="A36" s="54" t="s">
        <v>21</v>
      </c>
      <c r="B36" s="47">
        <v>111.4</v>
      </c>
      <c r="C36" s="55">
        <v>120</v>
      </c>
      <c r="D36" s="55">
        <v>115</v>
      </c>
      <c r="E36" s="55">
        <v>91</v>
      </c>
      <c r="F36" s="55">
        <v>131</v>
      </c>
      <c r="G36" s="55">
        <v>131</v>
      </c>
      <c r="H36" s="55">
        <v>120</v>
      </c>
      <c r="I36" s="55">
        <v>130</v>
      </c>
      <c r="J36" s="55">
        <v>139.30000000000001</v>
      </c>
      <c r="K36" s="55">
        <v>139.30000000000001</v>
      </c>
      <c r="L36" s="48">
        <v>139.19999999999999</v>
      </c>
      <c r="M36" s="48">
        <v>131.5</v>
      </c>
      <c r="N36" s="48">
        <v>131.5</v>
      </c>
      <c r="O36" s="48">
        <v>138.1</v>
      </c>
      <c r="P36" s="48">
        <v>138.69999999999999</v>
      </c>
      <c r="Q36" s="48">
        <v>138.1</v>
      </c>
      <c r="R36" s="48">
        <v>136.6</v>
      </c>
      <c r="S36" s="48">
        <v>136.6</v>
      </c>
      <c r="T36" s="48">
        <v>137</v>
      </c>
      <c r="U36" s="48">
        <v>137.6</v>
      </c>
      <c r="V36" s="48">
        <v>138.1</v>
      </c>
      <c r="W36" s="48">
        <v>138.80000000000001</v>
      </c>
      <c r="X36" s="48">
        <v>138.9</v>
      </c>
      <c r="Y36" s="48">
        <v>138.4</v>
      </c>
      <c r="Z36" s="67">
        <v>138.9</v>
      </c>
      <c r="AA36" s="67">
        <v>138.9</v>
      </c>
      <c r="AB36" s="67">
        <v>138.9</v>
      </c>
      <c r="AC36" s="67">
        <v>138.9</v>
      </c>
      <c r="AD36" s="67">
        <v>138.9</v>
      </c>
      <c r="AE36" s="67">
        <v>138.9</v>
      </c>
      <c r="AF36" s="67">
        <v>138.9</v>
      </c>
      <c r="AG36" s="56">
        <v>144</v>
      </c>
      <c r="AH36" s="51">
        <f t="shared" si="2"/>
        <v>139.30000000000001</v>
      </c>
      <c r="AI36" s="52">
        <f t="shared" si="3"/>
        <v>91</v>
      </c>
      <c r="AK36" s="53"/>
    </row>
    <row r="37" spans="1:41" x14ac:dyDescent="0.25">
      <c r="A37" s="57" t="s">
        <v>22</v>
      </c>
      <c r="B37" s="55">
        <v>51.3</v>
      </c>
      <c r="C37" s="55">
        <v>51.7</v>
      </c>
      <c r="D37" s="55">
        <v>52</v>
      </c>
      <c r="E37" s="55">
        <v>52</v>
      </c>
      <c r="F37" s="55">
        <v>60</v>
      </c>
      <c r="G37" s="55">
        <v>65</v>
      </c>
      <c r="H37" s="55">
        <v>60</v>
      </c>
      <c r="I37" s="55">
        <v>60</v>
      </c>
      <c r="J37" s="55">
        <v>70.3</v>
      </c>
      <c r="K37" s="55">
        <v>70.3</v>
      </c>
      <c r="L37" s="67">
        <v>70.099999999999994</v>
      </c>
      <c r="M37" s="67">
        <v>59.7</v>
      </c>
      <c r="N37" s="67">
        <v>59.7</v>
      </c>
      <c r="O37" s="67">
        <v>71</v>
      </c>
      <c r="P37" s="67">
        <v>72.599999999999994</v>
      </c>
      <c r="Q37" s="67">
        <v>59.6</v>
      </c>
      <c r="R37" s="67">
        <v>59.6</v>
      </c>
      <c r="S37" s="67">
        <v>59.6</v>
      </c>
      <c r="T37" s="67">
        <v>59.8</v>
      </c>
      <c r="U37" s="67">
        <v>60.7</v>
      </c>
      <c r="V37" s="67">
        <v>59.5</v>
      </c>
      <c r="W37" s="67">
        <v>59.3</v>
      </c>
      <c r="X37" s="67">
        <v>72.3</v>
      </c>
      <c r="Y37" s="67">
        <v>72.400000000000006</v>
      </c>
      <c r="Z37" s="67">
        <v>71.7</v>
      </c>
      <c r="AA37" s="67">
        <v>71.7</v>
      </c>
      <c r="AB37" s="67">
        <v>70</v>
      </c>
      <c r="AC37" s="67">
        <v>70</v>
      </c>
      <c r="AD37" s="67">
        <v>70</v>
      </c>
      <c r="AE37" s="67">
        <v>70</v>
      </c>
      <c r="AF37" s="67">
        <v>70</v>
      </c>
      <c r="AG37" s="58">
        <v>70</v>
      </c>
      <c r="AH37" s="51">
        <f t="shared" si="2"/>
        <v>72.599999999999994</v>
      </c>
      <c r="AI37" s="52">
        <f t="shared" si="3"/>
        <v>51.3</v>
      </c>
      <c r="AK37" s="53"/>
    </row>
    <row r="38" spans="1:41" x14ac:dyDescent="0.25">
      <c r="A38" s="57" t="s">
        <v>23</v>
      </c>
      <c r="B38" s="55">
        <v>56.3</v>
      </c>
      <c r="C38" s="55">
        <v>56.3</v>
      </c>
      <c r="D38" s="55">
        <v>52.3</v>
      </c>
      <c r="E38" s="55">
        <v>57</v>
      </c>
      <c r="F38" s="55">
        <v>0</v>
      </c>
      <c r="G38" s="55">
        <v>0</v>
      </c>
      <c r="H38" s="55">
        <v>0</v>
      </c>
      <c r="I38" s="55">
        <v>0</v>
      </c>
      <c r="J38" s="55">
        <v>0</v>
      </c>
      <c r="K38" s="55">
        <v>0</v>
      </c>
      <c r="L38" s="67">
        <v>0</v>
      </c>
      <c r="M38" s="67">
        <v>34</v>
      </c>
      <c r="N38" s="67">
        <v>34</v>
      </c>
      <c r="O38" s="67">
        <v>44.4</v>
      </c>
      <c r="P38" s="67">
        <v>43.4</v>
      </c>
      <c r="Q38" s="67">
        <v>43.5</v>
      </c>
      <c r="R38" s="67">
        <v>42.8</v>
      </c>
      <c r="S38" s="67">
        <v>43.3</v>
      </c>
      <c r="T38" s="67">
        <v>43.2</v>
      </c>
      <c r="U38" s="67">
        <v>43.2</v>
      </c>
      <c r="V38" s="67">
        <v>43.3</v>
      </c>
      <c r="W38" s="67">
        <v>42.5</v>
      </c>
      <c r="X38" s="67">
        <v>62.8</v>
      </c>
      <c r="Y38" s="67">
        <v>62</v>
      </c>
      <c r="Z38" s="67">
        <v>62</v>
      </c>
      <c r="AA38" s="67">
        <v>62</v>
      </c>
      <c r="AB38" s="67">
        <v>62</v>
      </c>
      <c r="AC38" s="67">
        <v>62</v>
      </c>
      <c r="AD38" s="67">
        <v>62</v>
      </c>
      <c r="AE38" s="67">
        <v>62</v>
      </c>
      <c r="AF38" s="67">
        <v>62</v>
      </c>
      <c r="AG38" s="58">
        <v>69</v>
      </c>
      <c r="AH38" s="51">
        <f t="shared" si="2"/>
        <v>62.8</v>
      </c>
      <c r="AI38" s="52">
        <f t="shared" si="3"/>
        <v>0</v>
      </c>
      <c r="AK38" s="53"/>
    </row>
    <row r="39" spans="1:41" x14ac:dyDescent="0.25">
      <c r="A39" s="57" t="s">
        <v>24</v>
      </c>
      <c r="B39" s="55">
        <v>30.2</v>
      </c>
      <c r="C39" s="55">
        <v>30.5</v>
      </c>
      <c r="D39" s="55">
        <v>30.5</v>
      </c>
      <c r="E39" s="55">
        <v>30.5</v>
      </c>
      <c r="F39" s="55">
        <v>30.5</v>
      </c>
      <c r="G39" s="55">
        <v>30.5</v>
      </c>
      <c r="H39" s="55">
        <v>30.5</v>
      </c>
      <c r="I39" s="55">
        <v>30.5</v>
      </c>
      <c r="J39" s="55">
        <v>30.5</v>
      </c>
      <c r="K39" s="55">
        <v>30.5</v>
      </c>
      <c r="L39" s="67">
        <v>30.5</v>
      </c>
      <c r="M39" s="67">
        <v>30.5</v>
      </c>
      <c r="N39" s="67">
        <v>30.5</v>
      </c>
      <c r="O39" s="67">
        <v>30.5</v>
      </c>
      <c r="P39" s="67">
        <v>30.5</v>
      </c>
      <c r="Q39" s="67">
        <v>30.5</v>
      </c>
      <c r="R39" s="67">
        <v>30.5</v>
      </c>
      <c r="S39" s="67">
        <v>30.5</v>
      </c>
      <c r="T39" s="67">
        <v>30.5</v>
      </c>
      <c r="U39" s="67">
        <v>30.5</v>
      </c>
      <c r="V39" s="67">
        <v>28.8</v>
      </c>
      <c r="W39" s="67">
        <v>30.5</v>
      </c>
      <c r="X39" s="67">
        <v>30.5</v>
      </c>
      <c r="Y39" s="67">
        <v>30.5</v>
      </c>
      <c r="Z39" s="67">
        <v>28.8</v>
      </c>
      <c r="AA39" s="67">
        <v>28.8</v>
      </c>
      <c r="AB39" s="67">
        <v>28.8</v>
      </c>
      <c r="AC39" s="67">
        <v>28.8</v>
      </c>
      <c r="AD39" s="67">
        <v>28.8</v>
      </c>
      <c r="AE39" s="67">
        <v>28.8</v>
      </c>
      <c r="AF39" s="67">
        <v>28.8</v>
      </c>
      <c r="AG39" s="58">
        <v>60</v>
      </c>
      <c r="AH39" s="51">
        <f t="shared" si="2"/>
        <v>30.5</v>
      </c>
      <c r="AI39" s="52">
        <f t="shared" si="3"/>
        <v>28.8</v>
      </c>
      <c r="AK39" s="53"/>
    </row>
    <row r="40" spans="1:41" x14ac:dyDescent="0.25">
      <c r="A40" s="57" t="s">
        <v>25</v>
      </c>
      <c r="B40" s="55">
        <v>15</v>
      </c>
      <c r="C40" s="55">
        <v>15</v>
      </c>
      <c r="D40" s="55">
        <v>15</v>
      </c>
      <c r="E40" s="55">
        <v>15</v>
      </c>
      <c r="F40" s="55">
        <v>15</v>
      </c>
      <c r="G40" s="55">
        <v>15</v>
      </c>
      <c r="H40" s="55">
        <v>15</v>
      </c>
      <c r="I40" s="55">
        <v>15</v>
      </c>
      <c r="J40" s="55">
        <v>15</v>
      </c>
      <c r="K40" s="55">
        <v>15</v>
      </c>
      <c r="L40" s="48">
        <v>15</v>
      </c>
      <c r="M40" s="48">
        <v>15</v>
      </c>
      <c r="N40" s="48">
        <v>15</v>
      </c>
      <c r="O40" s="48">
        <v>15</v>
      </c>
      <c r="P40" s="48">
        <v>15</v>
      </c>
      <c r="Q40" s="48">
        <v>15</v>
      </c>
      <c r="R40" s="48">
        <v>15</v>
      </c>
      <c r="S40" s="48">
        <v>15</v>
      </c>
      <c r="T40" s="48">
        <v>15</v>
      </c>
      <c r="U40" s="48">
        <v>15</v>
      </c>
      <c r="V40" s="48">
        <v>15</v>
      </c>
      <c r="W40" s="48">
        <v>15</v>
      </c>
      <c r="X40" s="48">
        <v>15</v>
      </c>
      <c r="Y40" s="48">
        <v>15</v>
      </c>
      <c r="Z40" s="67">
        <v>15</v>
      </c>
      <c r="AA40" s="67">
        <v>15</v>
      </c>
      <c r="AB40" s="67">
        <v>15</v>
      </c>
      <c r="AC40" s="67">
        <v>15</v>
      </c>
      <c r="AD40" s="67">
        <v>15</v>
      </c>
      <c r="AE40" s="67">
        <v>15</v>
      </c>
      <c r="AF40" s="67">
        <v>15</v>
      </c>
      <c r="AG40" s="58">
        <v>30</v>
      </c>
      <c r="AH40" s="51">
        <f t="shared" si="2"/>
        <v>15</v>
      </c>
      <c r="AI40" s="52">
        <f t="shared" si="3"/>
        <v>15</v>
      </c>
      <c r="AK40" s="53"/>
    </row>
    <row r="41" spans="1:41" x14ac:dyDescent="0.25">
      <c r="A41" s="57" t="s">
        <v>85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67">
        <v>0</v>
      </c>
      <c r="AA41" s="67">
        <v>0</v>
      </c>
      <c r="AB41" s="67">
        <v>0</v>
      </c>
      <c r="AC41" s="67">
        <v>0</v>
      </c>
      <c r="AD41" s="67">
        <v>0</v>
      </c>
      <c r="AE41" s="67">
        <v>0</v>
      </c>
      <c r="AF41" s="67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55">
        <v>14</v>
      </c>
      <c r="C42" s="68">
        <v>14</v>
      </c>
      <c r="D42" s="68">
        <v>14</v>
      </c>
      <c r="E42" s="68">
        <v>14</v>
      </c>
      <c r="F42" s="68">
        <v>14</v>
      </c>
      <c r="G42" s="68">
        <v>14</v>
      </c>
      <c r="H42" s="68">
        <v>14</v>
      </c>
      <c r="I42" s="68">
        <v>14</v>
      </c>
      <c r="J42" s="68">
        <v>14</v>
      </c>
      <c r="K42" s="68">
        <v>14</v>
      </c>
      <c r="L42" s="48">
        <v>14</v>
      </c>
      <c r="M42" s="48">
        <v>14</v>
      </c>
      <c r="N42" s="48">
        <v>14</v>
      </c>
      <c r="O42" s="48">
        <v>14</v>
      </c>
      <c r="P42" s="48">
        <v>14</v>
      </c>
      <c r="Q42" s="48">
        <v>14</v>
      </c>
      <c r="R42" s="48">
        <v>14</v>
      </c>
      <c r="S42" s="48">
        <v>14</v>
      </c>
      <c r="T42" s="48">
        <v>14</v>
      </c>
      <c r="U42" s="48">
        <v>14</v>
      </c>
      <c r="V42" s="48">
        <v>14</v>
      </c>
      <c r="W42" s="48">
        <v>14</v>
      </c>
      <c r="X42" s="48">
        <v>14</v>
      </c>
      <c r="Y42" s="48">
        <v>14</v>
      </c>
      <c r="Z42" s="67">
        <v>14</v>
      </c>
      <c r="AA42" s="67">
        <v>14</v>
      </c>
      <c r="AB42" s="67">
        <v>14</v>
      </c>
      <c r="AC42" s="67">
        <v>14</v>
      </c>
      <c r="AD42" s="67">
        <v>14</v>
      </c>
      <c r="AE42" s="67">
        <v>14</v>
      </c>
      <c r="AF42" s="67">
        <v>14</v>
      </c>
      <c r="AG42" s="58">
        <v>24</v>
      </c>
      <c r="AH42" s="51">
        <f t="shared" si="2"/>
        <v>14</v>
      </c>
      <c r="AI42" s="52">
        <f t="shared" si="3"/>
        <v>14</v>
      </c>
      <c r="AK42" s="53"/>
    </row>
    <row r="43" spans="1:41" x14ac:dyDescent="0.25">
      <c r="A43" s="57" t="s">
        <v>27</v>
      </c>
      <c r="B43" s="55">
        <v>0</v>
      </c>
      <c r="C43" s="55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48">
        <v>0</v>
      </c>
      <c r="M43" s="48">
        <v>0</v>
      </c>
      <c r="N43" s="48">
        <v>0</v>
      </c>
      <c r="O43" s="48">
        <v>0</v>
      </c>
      <c r="P43" s="48">
        <v>0</v>
      </c>
      <c r="Q43" s="48">
        <v>0</v>
      </c>
      <c r="R43" s="48">
        <v>0</v>
      </c>
      <c r="S43" s="48">
        <v>0</v>
      </c>
      <c r="T43" s="48">
        <v>2.5</v>
      </c>
      <c r="U43" s="48">
        <v>2.5</v>
      </c>
      <c r="V43" s="48">
        <v>2.5</v>
      </c>
      <c r="W43" s="48">
        <v>2.5</v>
      </c>
      <c r="X43" s="48">
        <v>2.5</v>
      </c>
      <c r="Y43" s="48">
        <v>2.5</v>
      </c>
      <c r="Z43" s="67">
        <v>2.5</v>
      </c>
      <c r="AA43" s="67">
        <v>2.5</v>
      </c>
      <c r="AB43" s="67">
        <v>2.5</v>
      </c>
      <c r="AC43" s="67">
        <v>2.5</v>
      </c>
      <c r="AD43" s="67">
        <v>2.5</v>
      </c>
      <c r="AE43" s="67">
        <v>2.5</v>
      </c>
      <c r="AF43" s="67">
        <v>2.5</v>
      </c>
      <c r="AG43" s="58">
        <v>15</v>
      </c>
      <c r="AH43" s="51">
        <f t="shared" si="2"/>
        <v>2.5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12</v>
      </c>
      <c r="C44" s="55">
        <v>12</v>
      </c>
      <c r="D44" s="55">
        <v>12</v>
      </c>
      <c r="E44" s="55">
        <v>12</v>
      </c>
      <c r="F44" s="55">
        <v>12</v>
      </c>
      <c r="G44" s="55">
        <v>12</v>
      </c>
      <c r="H44" s="55">
        <v>12</v>
      </c>
      <c r="I44" s="55">
        <v>12</v>
      </c>
      <c r="J44" s="55">
        <v>12</v>
      </c>
      <c r="K44" s="55">
        <v>12</v>
      </c>
      <c r="L44" s="48">
        <v>12</v>
      </c>
      <c r="M44" s="48">
        <v>12</v>
      </c>
      <c r="N44" s="48">
        <v>12</v>
      </c>
      <c r="O44" s="48">
        <v>12</v>
      </c>
      <c r="P44" s="48">
        <v>12</v>
      </c>
      <c r="Q44" s="48">
        <v>12</v>
      </c>
      <c r="R44" s="48">
        <v>12</v>
      </c>
      <c r="S44" s="48">
        <v>12</v>
      </c>
      <c r="T44" s="48">
        <v>12</v>
      </c>
      <c r="U44" s="48">
        <v>12</v>
      </c>
      <c r="V44" s="48">
        <v>12</v>
      </c>
      <c r="W44" s="48">
        <v>12</v>
      </c>
      <c r="X44" s="48">
        <v>12</v>
      </c>
      <c r="Y44" s="48">
        <v>12</v>
      </c>
      <c r="Z44" s="67">
        <v>12</v>
      </c>
      <c r="AA44" s="67">
        <v>12</v>
      </c>
      <c r="AB44" s="67">
        <v>12</v>
      </c>
      <c r="AC44" s="67">
        <v>12</v>
      </c>
      <c r="AD44" s="67">
        <v>12</v>
      </c>
      <c r="AE44" s="67">
        <v>12</v>
      </c>
      <c r="AF44" s="67">
        <v>12</v>
      </c>
      <c r="AG44" s="58">
        <v>14.1</v>
      </c>
      <c r="AH44" s="51">
        <f t="shared" si="2"/>
        <v>12</v>
      </c>
      <c r="AI44" s="52">
        <f t="shared" si="3"/>
        <v>12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55">
        <v>14</v>
      </c>
      <c r="C45" s="68">
        <v>2</v>
      </c>
      <c r="D45" s="68">
        <v>2</v>
      </c>
      <c r="E45" s="68">
        <v>11</v>
      </c>
      <c r="F45" s="68">
        <v>11</v>
      </c>
      <c r="G45" s="68">
        <v>11</v>
      </c>
      <c r="H45" s="68">
        <v>11</v>
      </c>
      <c r="I45" s="68">
        <v>11</v>
      </c>
      <c r="J45" s="68">
        <v>11</v>
      </c>
      <c r="K45" s="68">
        <v>11</v>
      </c>
      <c r="L45" s="48">
        <v>11</v>
      </c>
      <c r="M45" s="48">
        <v>11</v>
      </c>
      <c r="N45" s="48">
        <v>11</v>
      </c>
      <c r="O45" s="48">
        <v>11</v>
      </c>
      <c r="P45" s="48">
        <v>11</v>
      </c>
      <c r="Q45" s="48">
        <v>11</v>
      </c>
      <c r="R45" s="48">
        <v>11</v>
      </c>
      <c r="S45" s="48">
        <v>11</v>
      </c>
      <c r="T45" s="48">
        <v>11</v>
      </c>
      <c r="U45" s="48">
        <v>11</v>
      </c>
      <c r="V45" s="48">
        <v>11</v>
      </c>
      <c r="W45" s="48">
        <v>11</v>
      </c>
      <c r="X45" s="48">
        <v>11</v>
      </c>
      <c r="Y45" s="48">
        <v>11</v>
      </c>
      <c r="Z45" s="67">
        <v>11</v>
      </c>
      <c r="AA45" s="67">
        <v>14</v>
      </c>
      <c r="AB45" s="67">
        <v>14</v>
      </c>
      <c r="AC45" s="67">
        <v>14</v>
      </c>
      <c r="AD45" s="67">
        <v>14</v>
      </c>
      <c r="AE45" s="67">
        <v>14</v>
      </c>
      <c r="AF45" s="67">
        <v>14</v>
      </c>
      <c r="AG45" s="58">
        <v>14</v>
      </c>
      <c r="AH45" s="51">
        <f t="shared" si="2"/>
        <v>14</v>
      </c>
      <c r="AI45" s="52">
        <f t="shared" si="3"/>
        <v>2</v>
      </c>
      <c r="AK45" s="53"/>
    </row>
    <row r="46" spans="1:41" x14ac:dyDescent="0.25">
      <c r="A46" s="57" t="s">
        <v>30</v>
      </c>
      <c r="B46" s="55">
        <v>6.7</v>
      </c>
      <c r="C46" s="55">
        <v>6.5</v>
      </c>
      <c r="D46" s="55">
        <v>6.5</v>
      </c>
      <c r="E46" s="55">
        <v>6.5</v>
      </c>
      <c r="F46" s="55">
        <v>6.5</v>
      </c>
      <c r="G46" s="55">
        <v>6.5</v>
      </c>
      <c r="H46" s="55">
        <v>6.5</v>
      </c>
      <c r="I46" s="55">
        <v>6.5</v>
      </c>
      <c r="J46" s="55">
        <v>6.5</v>
      </c>
      <c r="K46" s="55">
        <v>6.5</v>
      </c>
      <c r="L46" s="48">
        <v>6.7</v>
      </c>
      <c r="M46" s="48">
        <v>6.7</v>
      </c>
      <c r="N46" s="48">
        <v>6.7</v>
      </c>
      <c r="O46" s="48">
        <v>6.7</v>
      </c>
      <c r="P46" s="48">
        <v>6.7</v>
      </c>
      <c r="Q46" s="48">
        <v>6.7</v>
      </c>
      <c r="R46" s="48">
        <v>6.7</v>
      </c>
      <c r="S46" s="48">
        <v>6.7</v>
      </c>
      <c r="T46" s="48">
        <v>6.7</v>
      </c>
      <c r="U46" s="48">
        <v>6.7</v>
      </c>
      <c r="V46" s="48">
        <v>6.7</v>
      </c>
      <c r="W46" s="48">
        <v>6.7</v>
      </c>
      <c r="X46" s="48">
        <v>6.7</v>
      </c>
      <c r="Y46" s="48">
        <v>6.7</v>
      </c>
      <c r="Z46" s="67">
        <v>6.7</v>
      </c>
      <c r="AA46" s="67">
        <v>6.7</v>
      </c>
      <c r="AB46" s="67">
        <v>6.7</v>
      </c>
      <c r="AC46" s="67">
        <v>6.7</v>
      </c>
      <c r="AD46" s="67">
        <v>6.7</v>
      </c>
      <c r="AE46" s="67">
        <v>6.7</v>
      </c>
      <c r="AF46" s="67">
        <v>6.7</v>
      </c>
      <c r="AG46" s="58">
        <v>10.050000000000001</v>
      </c>
      <c r="AH46" s="51">
        <f t="shared" si="2"/>
        <v>6.7</v>
      </c>
      <c r="AI46" s="52">
        <f t="shared" si="3"/>
        <v>6.5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67">
        <v>6.2</v>
      </c>
      <c r="AA47" s="67">
        <v>6.2</v>
      </c>
      <c r="AB47" s="67">
        <v>6.2</v>
      </c>
      <c r="AC47" s="67">
        <v>6.2</v>
      </c>
      <c r="AD47" s="67">
        <v>6.2</v>
      </c>
      <c r="AE47" s="67">
        <v>6.2</v>
      </c>
      <c r="AF47" s="67">
        <v>6.2</v>
      </c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f>B195</f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>V195</f>
        <v>3.54</v>
      </c>
      <c r="W48" s="70">
        <f>W195</f>
        <v>3.54</v>
      </c>
      <c r="X48" s="70">
        <f>X195</f>
        <v>3.54</v>
      </c>
      <c r="Y48" s="70">
        <f t="shared" si="5"/>
        <v>3.54</v>
      </c>
      <c r="Z48" s="67">
        <v>3.54</v>
      </c>
      <c r="AA48" s="67">
        <f t="shared" si="5"/>
        <v>3.54</v>
      </c>
      <c r="AB48" s="67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>SUM(B36:B48)</f>
        <v>320.64</v>
      </c>
      <c r="C49" s="66">
        <f t="shared" ref="C49:AF49" si="6">SUM(C36:C48)</f>
        <v>317.74</v>
      </c>
      <c r="D49" s="66">
        <f t="shared" si="6"/>
        <v>309.04000000000002</v>
      </c>
      <c r="E49" s="66">
        <f t="shared" si="6"/>
        <v>298.74</v>
      </c>
      <c r="F49" s="66">
        <f t="shared" si="6"/>
        <v>289.74</v>
      </c>
      <c r="G49" s="66">
        <f t="shared" si="6"/>
        <v>294.74</v>
      </c>
      <c r="H49" s="66">
        <f t="shared" si="6"/>
        <v>278.74</v>
      </c>
      <c r="I49" s="66">
        <f t="shared" si="6"/>
        <v>288.74</v>
      </c>
      <c r="J49" s="66">
        <f t="shared" si="6"/>
        <v>308.34000000000003</v>
      </c>
      <c r="K49" s="66">
        <f t="shared" si="6"/>
        <v>308.34000000000003</v>
      </c>
      <c r="L49" s="66">
        <f t="shared" si="6"/>
        <v>308.23999999999995</v>
      </c>
      <c r="M49" s="66">
        <f t="shared" si="6"/>
        <v>324.14</v>
      </c>
      <c r="N49" s="66">
        <f t="shared" si="6"/>
        <v>324.14</v>
      </c>
      <c r="O49" s="66">
        <f t="shared" si="6"/>
        <v>352.44</v>
      </c>
      <c r="P49" s="66">
        <f t="shared" si="6"/>
        <v>353.64</v>
      </c>
      <c r="Q49" s="66">
        <f t="shared" si="6"/>
        <v>340.14</v>
      </c>
      <c r="R49" s="66">
        <f t="shared" si="6"/>
        <v>337.94</v>
      </c>
      <c r="S49" s="66">
        <f t="shared" si="6"/>
        <v>338.44</v>
      </c>
      <c r="T49" s="66">
        <f t="shared" si="6"/>
        <v>341.44</v>
      </c>
      <c r="U49" s="66">
        <f t="shared" si="6"/>
        <v>342.94</v>
      </c>
      <c r="V49" s="66">
        <f t="shared" si="6"/>
        <v>340.64</v>
      </c>
      <c r="W49" s="66">
        <f t="shared" si="6"/>
        <v>342.04</v>
      </c>
      <c r="X49" s="66">
        <f t="shared" si="6"/>
        <v>375.44</v>
      </c>
      <c r="Y49" s="66">
        <f t="shared" si="6"/>
        <v>374.24</v>
      </c>
      <c r="Z49" s="66">
        <f t="shared" si="6"/>
        <v>372.34000000000003</v>
      </c>
      <c r="AA49" s="66">
        <f t="shared" si="6"/>
        <v>375.34000000000003</v>
      </c>
      <c r="AB49" s="66">
        <f t="shared" si="6"/>
        <v>373.64</v>
      </c>
      <c r="AC49" s="66">
        <f t="shared" si="6"/>
        <v>373.64</v>
      </c>
      <c r="AD49" s="66">
        <f t="shared" si="6"/>
        <v>373.64</v>
      </c>
      <c r="AE49" s="66">
        <f t="shared" si="6"/>
        <v>373.64</v>
      </c>
      <c r="AF49" s="66">
        <f t="shared" si="6"/>
        <v>373.64</v>
      </c>
      <c r="AG49" s="71">
        <f>SUM(AG36:AG48)</f>
        <v>489.91</v>
      </c>
      <c r="AH49" s="51">
        <f t="shared" si="2"/>
        <v>375.44</v>
      </c>
      <c r="AI49" s="52">
        <f t="shared" si="3"/>
        <v>278.74</v>
      </c>
      <c r="AK49" s="53"/>
    </row>
    <row r="50" spans="1:37" ht="15.75" x14ac:dyDescent="0.25">
      <c r="A50" s="54" t="s">
        <v>34</v>
      </c>
      <c r="B50" s="48">
        <v>0</v>
      </c>
      <c r="C50" s="55">
        <v>0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72">
        <v>0</v>
      </c>
      <c r="M50" s="72">
        <v>0</v>
      </c>
      <c r="N50" s="72">
        <v>0</v>
      </c>
      <c r="O50" s="72">
        <v>0</v>
      </c>
      <c r="P50" s="48">
        <v>0</v>
      </c>
      <c r="Q50" s="48">
        <v>0</v>
      </c>
      <c r="R50" s="48">
        <v>0</v>
      </c>
      <c r="S50" s="48">
        <v>0</v>
      </c>
      <c r="T50" s="48">
        <v>0</v>
      </c>
      <c r="U50" s="48">
        <v>0</v>
      </c>
      <c r="V50" s="48">
        <v>0</v>
      </c>
      <c r="W50" s="48">
        <v>0</v>
      </c>
      <c r="X50" s="48">
        <v>0</v>
      </c>
      <c r="Y50" s="48">
        <v>40</v>
      </c>
      <c r="Z50" s="175">
        <v>39.9</v>
      </c>
      <c r="AA50" s="48">
        <v>21</v>
      </c>
      <c r="AB50" s="48">
        <v>19.7</v>
      </c>
      <c r="AC50" s="48">
        <v>10.5</v>
      </c>
      <c r="AD50" s="48">
        <v>0</v>
      </c>
      <c r="AE50" s="48">
        <v>0</v>
      </c>
      <c r="AF50" s="48">
        <v>0</v>
      </c>
      <c r="AG50" s="56">
        <v>60</v>
      </c>
      <c r="AH50" s="51">
        <f t="shared" si="2"/>
        <v>40</v>
      </c>
      <c r="AI50" s="52">
        <f t="shared" si="3"/>
        <v>0</v>
      </c>
      <c r="AK50" s="53"/>
    </row>
    <row r="51" spans="1:37" ht="15.75" x14ac:dyDescent="0.25">
      <c r="A51" s="57" t="s">
        <v>35</v>
      </c>
      <c r="B51" s="67">
        <v>0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72">
        <v>0</v>
      </c>
      <c r="M51" s="72">
        <v>0</v>
      </c>
      <c r="N51" s="72">
        <v>0</v>
      </c>
      <c r="O51" s="72">
        <v>0</v>
      </c>
      <c r="P51" s="67">
        <v>0</v>
      </c>
      <c r="Q51" s="67">
        <v>0</v>
      </c>
      <c r="R51" s="48">
        <v>0</v>
      </c>
      <c r="S51" s="48">
        <v>0</v>
      </c>
      <c r="T51" s="48">
        <v>0</v>
      </c>
      <c r="U51" s="67">
        <v>0</v>
      </c>
      <c r="V51" s="67">
        <v>0</v>
      </c>
      <c r="W51" s="67">
        <v>0</v>
      </c>
      <c r="X51" s="67">
        <v>0</v>
      </c>
      <c r="Y51" s="67">
        <v>14.4</v>
      </c>
      <c r="Z51" s="174">
        <v>18.8</v>
      </c>
      <c r="AA51" s="67">
        <v>9.1</v>
      </c>
      <c r="AB51" s="67">
        <v>8.8000000000000007</v>
      </c>
      <c r="AC51" s="67">
        <v>5.0999999999999996</v>
      </c>
      <c r="AD51" s="67">
        <v>0</v>
      </c>
      <c r="AE51" s="67">
        <v>0</v>
      </c>
      <c r="AF51" s="67">
        <v>0</v>
      </c>
      <c r="AG51" s="58">
        <v>32</v>
      </c>
      <c r="AH51" s="51">
        <f t="shared" si="2"/>
        <v>18.8</v>
      </c>
      <c r="AI51" s="52">
        <f t="shared" si="3"/>
        <v>0</v>
      </c>
      <c r="AK51" s="53"/>
    </row>
    <row r="52" spans="1:37" ht="16.5" thickBot="1" x14ac:dyDescent="0.3">
      <c r="A52" s="69" t="s">
        <v>36</v>
      </c>
      <c r="B52" s="74">
        <v>0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73">
        <v>0</v>
      </c>
      <c r="M52" s="73">
        <v>0</v>
      </c>
      <c r="N52" s="73">
        <v>0</v>
      </c>
      <c r="O52" s="73">
        <v>0</v>
      </c>
      <c r="P52" s="74">
        <v>0</v>
      </c>
      <c r="Q52" s="74">
        <v>0</v>
      </c>
      <c r="R52" s="48">
        <v>0</v>
      </c>
      <c r="S52" s="48">
        <v>0</v>
      </c>
      <c r="T52" s="48">
        <v>0</v>
      </c>
      <c r="U52" s="74">
        <v>0</v>
      </c>
      <c r="V52" s="74">
        <v>0</v>
      </c>
      <c r="W52" s="74">
        <v>0</v>
      </c>
      <c r="X52" s="74">
        <v>0</v>
      </c>
      <c r="Y52" s="74">
        <v>5.3</v>
      </c>
      <c r="Z52" s="176">
        <v>6.6</v>
      </c>
      <c r="AA52" s="74">
        <v>3.3</v>
      </c>
      <c r="AB52" s="74">
        <v>3.2</v>
      </c>
      <c r="AC52" s="74">
        <v>1.9</v>
      </c>
      <c r="AD52" s="74">
        <v>0</v>
      </c>
      <c r="AE52" s="74">
        <v>0</v>
      </c>
      <c r="AF52" s="74">
        <v>0</v>
      </c>
      <c r="AG52" s="75">
        <v>14</v>
      </c>
      <c r="AH52" s="51">
        <f t="shared" si="2"/>
        <v>6.6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0</v>
      </c>
      <c r="N53" s="66">
        <f t="shared" si="7"/>
        <v>0</v>
      </c>
      <c r="O53" s="66">
        <f t="shared" si="7"/>
        <v>0</v>
      </c>
      <c r="P53" s="66">
        <f t="shared" si="7"/>
        <v>0</v>
      </c>
      <c r="Q53" s="66">
        <f t="shared" si="7"/>
        <v>0</v>
      </c>
      <c r="R53" s="66">
        <f t="shared" si="7"/>
        <v>0</v>
      </c>
      <c r="S53" s="66">
        <f t="shared" si="7"/>
        <v>0</v>
      </c>
      <c r="T53" s="66">
        <f t="shared" si="7"/>
        <v>0</v>
      </c>
      <c r="U53" s="66">
        <f t="shared" si="7"/>
        <v>0</v>
      </c>
      <c r="V53" s="66">
        <f t="shared" si="7"/>
        <v>0</v>
      </c>
      <c r="W53" s="66">
        <f t="shared" si="7"/>
        <v>0</v>
      </c>
      <c r="X53" s="66">
        <f t="shared" si="7"/>
        <v>0</v>
      </c>
      <c r="Y53" s="66">
        <f t="shared" si="7"/>
        <v>59.699999999999996</v>
      </c>
      <c r="Z53" s="66">
        <f t="shared" si="7"/>
        <v>65.3</v>
      </c>
      <c r="AA53" s="66">
        <f t="shared" si="7"/>
        <v>33.4</v>
      </c>
      <c r="AB53" s="66">
        <f t="shared" si="7"/>
        <v>31.7</v>
      </c>
      <c r="AC53" s="66">
        <f t="shared" si="7"/>
        <v>17.5</v>
      </c>
      <c r="AD53" s="66">
        <f t="shared" si="7"/>
        <v>0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65.3</v>
      </c>
      <c r="AI53" s="52">
        <f t="shared" si="3"/>
        <v>0</v>
      </c>
      <c r="AK53" s="53"/>
    </row>
    <row r="54" spans="1:37" x14ac:dyDescent="0.25">
      <c r="A54" s="54" t="s">
        <v>205</v>
      </c>
      <c r="B54" s="48">
        <v>11.7</v>
      </c>
      <c r="C54" s="48">
        <v>10.199999999999999</v>
      </c>
      <c r="D54" s="48">
        <v>5</v>
      </c>
      <c r="E54" s="48">
        <v>2</v>
      </c>
      <c r="F54" s="48">
        <v>1</v>
      </c>
      <c r="G54" s="48">
        <v>0</v>
      </c>
      <c r="H54" s="48">
        <v>10</v>
      </c>
      <c r="I54" s="48">
        <v>8</v>
      </c>
      <c r="J54" s="48">
        <v>6</v>
      </c>
      <c r="K54" s="48">
        <v>4.4000000000000004</v>
      </c>
      <c r="L54" s="48">
        <v>4.9000000000000004</v>
      </c>
      <c r="M54" s="48">
        <v>0</v>
      </c>
      <c r="N54" s="48">
        <v>5.3730000000000002</v>
      </c>
      <c r="O54" s="48">
        <v>5.3730000000000002</v>
      </c>
      <c r="P54" s="48">
        <v>10.55</v>
      </c>
      <c r="Q54" s="48">
        <v>7.9580000000000002</v>
      </c>
      <c r="R54" s="48">
        <v>7.9260000000000002</v>
      </c>
      <c r="S54" s="48">
        <v>8.1999999999999993</v>
      </c>
      <c r="T54" s="48">
        <v>9.9269999999999996</v>
      </c>
      <c r="U54" s="48">
        <v>4.2489999999999997</v>
      </c>
      <c r="V54" s="48">
        <v>11.22</v>
      </c>
      <c r="W54" s="48">
        <v>16.93</v>
      </c>
      <c r="X54" s="48">
        <v>11.43</v>
      </c>
      <c r="Y54" s="48">
        <v>16.5</v>
      </c>
      <c r="Z54" s="48">
        <v>25</v>
      </c>
      <c r="AA54" s="48">
        <v>27.46</v>
      </c>
      <c r="AB54" s="48">
        <v>9.5150000000000006</v>
      </c>
      <c r="AC54" s="48">
        <v>33.49</v>
      </c>
      <c r="AD54" s="48">
        <v>23.08</v>
      </c>
      <c r="AE54" s="48">
        <v>19.73</v>
      </c>
      <c r="AF54" s="48">
        <v>26.53</v>
      </c>
      <c r="AG54" s="56"/>
      <c r="AH54" s="51">
        <f t="shared" si="2"/>
        <v>33.49</v>
      </c>
      <c r="AI54" s="52">
        <f t="shared" si="3"/>
        <v>0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48">
        <v>0</v>
      </c>
      <c r="M55" s="48">
        <v>0</v>
      </c>
      <c r="N55" s="48">
        <v>0</v>
      </c>
      <c r="O55" s="48">
        <v>0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  <c r="Z55" s="76">
        <v>0</v>
      </c>
      <c r="AA55" s="67">
        <v>0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-49</v>
      </c>
      <c r="C56" s="67">
        <v>-21</v>
      </c>
      <c r="D56" s="67">
        <v>-57</v>
      </c>
      <c r="E56" s="67">
        <v>-55</v>
      </c>
      <c r="F56" s="67">
        <v>-35</v>
      </c>
      <c r="G56" s="67">
        <v>-45</v>
      </c>
      <c r="H56" s="67">
        <v>-51</v>
      </c>
      <c r="I56" s="67">
        <v>-36</v>
      </c>
      <c r="J56" s="67">
        <v>-25</v>
      </c>
      <c r="K56" s="48">
        <v>-15</v>
      </c>
      <c r="L56" s="67">
        <v>-13.7</v>
      </c>
      <c r="M56" s="67">
        <v>-12.7</v>
      </c>
      <c r="N56" s="67">
        <v>0</v>
      </c>
      <c r="O56" s="67">
        <v>-18</v>
      </c>
      <c r="P56" s="67">
        <v>-7.8</v>
      </c>
      <c r="Q56" s="67">
        <v>-28.8</v>
      </c>
      <c r="R56" s="67">
        <v>-29.4</v>
      </c>
      <c r="S56" s="67">
        <v>-18</v>
      </c>
      <c r="T56" s="67">
        <v>-35.9</v>
      </c>
      <c r="U56" s="77">
        <v>-72.5</v>
      </c>
      <c r="V56" s="77">
        <v>-70</v>
      </c>
      <c r="W56" s="77">
        <v>-52.4</v>
      </c>
      <c r="X56" s="77">
        <v>-20.9</v>
      </c>
      <c r="Y56" s="77">
        <v>-17.8</v>
      </c>
      <c r="Z56" s="77">
        <v>-50.7</v>
      </c>
      <c r="AA56" s="67">
        <v>-24</v>
      </c>
      <c r="AB56" s="67">
        <v>-28</v>
      </c>
      <c r="AC56" s="67">
        <v>-27.5</v>
      </c>
      <c r="AD56" s="67">
        <v>-54</v>
      </c>
      <c r="AE56" s="67">
        <v>-48</v>
      </c>
      <c r="AF56" s="67">
        <v>-34</v>
      </c>
      <c r="AG56" s="78"/>
      <c r="AH56" s="51">
        <f t="shared" si="2"/>
        <v>0</v>
      </c>
      <c r="AI56" s="52">
        <f t="shared" si="3"/>
        <v>-72.5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67">
        <v>0</v>
      </c>
      <c r="M57" s="67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0</v>
      </c>
      <c r="AA57" s="67">
        <v>0</v>
      </c>
      <c r="AB57" s="79">
        <v>0</v>
      </c>
      <c r="AC57" s="79">
        <v>0</v>
      </c>
      <c r="AD57" s="79">
        <v>0</v>
      </c>
      <c r="AE57" s="79">
        <v>0</v>
      </c>
      <c r="AF57" s="79">
        <v>0</v>
      </c>
      <c r="AG57" s="78"/>
      <c r="AH57" s="51">
        <f t="shared" si="2"/>
        <v>0</v>
      </c>
      <c r="AI57" s="52">
        <f t="shared" si="3"/>
        <v>0</v>
      </c>
      <c r="AK57" s="53"/>
    </row>
    <row r="58" spans="1:37" x14ac:dyDescent="0.25">
      <c r="A58" s="57" t="s">
        <v>40</v>
      </c>
      <c r="B58" s="48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87</v>
      </c>
      <c r="B59" s="80">
        <v>0</v>
      </c>
      <c r="C59" s="67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80">
        <v>0</v>
      </c>
      <c r="N59" s="67">
        <v>0</v>
      </c>
      <c r="O59" s="80">
        <v>0</v>
      </c>
      <c r="P59" s="80">
        <v>0</v>
      </c>
      <c r="Q59" s="80">
        <v>0</v>
      </c>
      <c r="R59" s="80">
        <v>0</v>
      </c>
      <c r="S59" s="80">
        <v>0</v>
      </c>
      <c r="T59" s="80">
        <v>0</v>
      </c>
      <c r="U59" s="80">
        <v>0</v>
      </c>
      <c r="V59" s="80">
        <v>0</v>
      </c>
      <c r="W59" s="80">
        <v>0</v>
      </c>
      <c r="X59" s="80">
        <v>0</v>
      </c>
      <c r="Y59" s="80">
        <v>0</v>
      </c>
      <c r="Z59" s="80">
        <v>0</v>
      </c>
      <c r="AA59" s="80">
        <v>0</v>
      </c>
      <c r="AB59" s="80">
        <v>0</v>
      </c>
      <c r="AC59" s="80">
        <v>0</v>
      </c>
      <c r="AD59" s="80">
        <v>0</v>
      </c>
      <c r="AE59" s="80">
        <v>0</v>
      </c>
      <c r="AF59" s="80">
        <v>0</v>
      </c>
      <c r="AG59" s="78"/>
      <c r="AH59" s="51">
        <f t="shared" si="2"/>
        <v>0</v>
      </c>
      <c r="AI59" s="52">
        <f t="shared" si="3"/>
        <v>0</v>
      </c>
      <c r="AK59" s="53"/>
    </row>
    <row r="60" spans="1:37" x14ac:dyDescent="0.25">
      <c r="A60" s="57" t="s">
        <v>88</v>
      </c>
      <c r="B60" s="80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79">
        <v>0</v>
      </c>
      <c r="I60" s="79">
        <v>0</v>
      </c>
      <c r="J60" s="79">
        <v>0</v>
      </c>
      <c r="K60" s="79">
        <v>0</v>
      </c>
      <c r="L60" s="48">
        <v>0</v>
      </c>
      <c r="M60" s="80">
        <v>0</v>
      </c>
      <c r="N60" s="48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89</v>
      </c>
      <c r="B61" s="79">
        <v>8</v>
      </c>
      <c r="C61" s="79">
        <v>8</v>
      </c>
      <c r="D61" s="79">
        <v>8</v>
      </c>
      <c r="E61" s="79">
        <v>8</v>
      </c>
      <c r="F61" s="79">
        <v>8</v>
      </c>
      <c r="G61" s="79">
        <v>8</v>
      </c>
      <c r="H61" s="79">
        <v>8</v>
      </c>
      <c r="I61" s="79">
        <v>0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0</v>
      </c>
      <c r="R61" s="79">
        <v>0</v>
      </c>
      <c r="S61" s="79">
        <v>0</v>
      </c>
      <c r="T61" s="79">
        <v>0</v>
      </c>
      <c r="U61" s="79">
        <v>0</v>
      </c>
      <c r="V61" s="79">
        <v>0</v>
      </c>
      <c r="W61" s="79">
        <v>0</v>
      </c>
      <c r="X61" s="79">
        <v>0</v>
      </c>
      <c r="Y61" s="79">
        <v>0</v>
      </c>
      <c r="Z61" s="79">
        <v>0</v>
      </c>
      <c r="AA61" s="79">
        <v>0</v>
      </c>
      <c r="AB61" s="79">
        <v>8</v>
      </c>
      <c r="AC61" s="79">
        <v>8</v>
      </c>
      <c r="AD61" s="79">
        <v>8</v>
      </c>
      <c r="AE61" s="79">
        <v>8</v>
      </c>
      <c r="AF61" s="79">
        <v>8</v>
      </c>
      <c r="AG61" s="78"/>
      <c r="AH61" s="51">
        <f t="shared" si="2"/>
        <v>8</v>
      </c>
      <c r="AI61" s="52">
        <f t="shared" si="3"/>
        <v>0</v>
      </c>
      <c r="AK61" s="53"/>
    </row>
    <row r="62" spans="1:37" x14ac:dyDescent="0.25">
      <c r="A62" s="57" t="s">
        <v>90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91</v>
      </c>
      <c r="B63" s="82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67">
        <v>0</v>
      </c>
      <c r="M63" s="82">
        <v>0</v>
      </c>
      <c r="N63" s="67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92</v>
      </c>
      <c r="B64" s="82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79">
        <v>0</v>
      </c>
      <c r="I64" s="79">
        <v>0</v>
      </c>
      <c r="J64" s="79">
        <v>0</v>
      </c>
      <c r="K64" s="79">
        <v>0</v>
      </c>
      <c r="L64" s="48">
        <v>0</v>
      </c>
      <c r="M64" s="82">
        <v>0</v>
      </c>
      <c r="N64" s="48">
        <v>0</v>
      </c>
      <c r="O64" s="82">
        <v>0</v>
      </c>
      <c r="P64" s="82">
        <v>0</v>
      </c>
      <c r="Q64" s="82">
        <v>0</v>
      </c>
      <c r="R64" s="82">
        <v>0</v>
      </c>
      <c r="S64" s="82">
        <v>0</v>
      </c>
      <c r="T64" s="82">
        <v>0</v>
      </c>
      <c r="U64" s="82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-29.299999999999997</v>
      </c>
      <c r="C65" s="66">
        <f t="shared" ref="C65:AF65" si="8">SUM(C54:C64)</f>
        <v>-2.8000000000000007</v>
      </c>
      <c r="D65" s="66">
        <f t="shared" si="8"/>
        <v>-44</v>
      </c>
      <c r="E65" s="66">
        <f t="shared" si="8"/>
        <v>-45</v>
      </c>
      <c r="F65" s="66">
        <f t="shared" si="8"/>
        <v>-26</v>
      </c>
      <c r="G65" s="66">
        <f t="shared" si="8"/>
        <v>-37</v>
      </c>
      <c r="H65" s="66">
        <f t="shared" si="8"/>
        <v>-33</v>
      </c>
      <c r="I65" s="66">
        <f t="shared" si="8"/>
        <v>-28</v>
      </c>
      <c r="J65" s="66">
        <f t="shared" si="8"/>
        <v>-19</v>
      </c>
      <c r="K65" s="66">
        <f t="shared" si="8"/>
        <v>-10.6</v>
      </c>
      <c r="L65" s="66">
        <f t="shared" si="8"/>
        <v>-8.7999999999999989</v>
      </c>
      <c r="M65" s="66">
        <f t="shared" si="8"/>
        <v>-12.7</v>
      </c>
      <c r="N65" s="66">
        <f t="shared" si="8"/>
        <v>5.3730000000000002</v>
      </c>
      <c r="O65" s="66">
        <f t="shared" si="8"/>
        <v>-12.626999999999999</v>
      </c>
      <c r="P65" s="66">
        <f t="shared" si="8"/>
        <v>2.7500000000000009</v>
      </c>
      <c r="Q65" s="66">
        <f t="shared" si="8"/>
        <v>-20.841999999999999</v>
      </c>
      <c r="R65" s="66">
        <f t="shared" si="8"/>
        <v>-21.473999999999997</v>
      </c>
      <c r="S65" s="66">
        <f t="shared" si="8"/>
        <v>-9.8000000000000007</v>
      </c>
      <c r="T65" s="66">
        <f t="shared" si="8"/>
        <v>-25.972999999999999</v>
      </c>
      <c r="U65" s="66">
        <f t="shared" si="8"/>
        <v>-68.251000000000005</v>
      </c>
      <c r="V65" s="66">
        <f t="shared" si="8"/>
        <v>-58.78</v>
      </c>
      <c r="W65" s="66">
        <f t="shared" si="8"/>
        <v>-35.47</v>
      </c>
      <c r="X65" s="66">
        <f t="shared" si="8"/>
        <v>-9.4699999999999989</v>
      </c>
      <c r="Y65" s="66">
        <f t="shared" si="8"/>
        <v>-1.3000000000000007</v>
      </c>
      <c r="Z65" s="66">
        <f t="shared" si="8"/>
        <v>-25.700000000000003</v>
      </c>
      <c r="AA65" s="66">
        <f t="shared" si="8"/>
        <v>3.4600000000000009</v>
      </c>
      <c r="AB65" s="66">
        <f t="shared" si="8"/>
        <v>-10.484999999999999</v>
      </c>
      <c r="AC65" s="66">
        <f t="shared" si="8"/>
        <v>13.990000000000002</v>
      </c>
      <c r="AD65" s="66">
        <f t="shared" si="8"/>
        <v>-22.92</v>
      </c>
      <c r="AE65" s="66">
        <f t="shared" si="8"/>
        <v>-20.27</v>
      </c>
      <c r="AF65" s="66">
        <f t="shared" si="8"/>
        <v>0.53000000000000114</v>
      </c>
      <c r="AG65" s="71">
        <f>SUM(AG54:AG64)</f>
        <v>0</v>
      </c>
      <c r="AH65" s="51">
        <f t="shared" si="2"/>
        <v>13.990000000000002</v>
      </c>
      <c r="AI65" s="52">
        <f t="shared" si="3"/>
        <v>-68.251000000000005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82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207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209</v>
      </c>
      <c r="B70" s="88">
        <f>B65+B53+B49+B35+B69</f>
        <v>1106.74</v>
      </c>
      <c r="C70" s="88">
        <f t="shared" ref="C70:AG70" si="10">C65+C53+C49+C35+C69</f>
        <v>1085.3399999999999</v>
      </c>
      <c r="D70" s="88">
        <f t="shared" si="10"/>
        <v>1015.44</v>
      </c>
      <c r="E70" s="88">
        <f t="shared" si="10"/>
        <v>1029.1399999999999</v>
      </c>
      <c r="F70" s="88">
        <f t="shared" si="10"/>
        <v>1039.1399999999999</v>
      </c>
      <c r="G70" s="88">
        <f t="shared" si="10"/>
        <v>1033.1399999999999</v>
      </c>
      <c r="H70" s="88">
        <f t="shared" si="10"/>
        <v>1021.14</v>
      </c>
      <c r="I70" s="88">
        <f t="shared" si="10"/>
        <v>1036.1399999999999</v>
      </c>
      <c r="J70" s="88">
        <f t="shared" si="10"/>
        <v>1058.74</v>
      </c>
      <c r="K70" s="88">
        <f t="shared" si="10"/>
        <v>1087.1399999999999</v>
      </c>
      <c r="L70" s="88">
        <f t="shared" si="10"/>
        <v>1124.1399999999999</v>
      </c>
      <c r="M70" s="88">
        <f t="shared" si="10"/>
        <v>1135.04</v>
      </c>
      <c r="N70" s="88">
        <f t="shared" si="10"/>
        <v>1185.1129999999998</v>
      </c>
      <c r="O70" s="88">
        <f t="shared" si="10"/>
        <v>1194.213</v>
      </c>
      <c r="P70" s="88">
        <f t="shared" si="10"/>
        <v>1222.9899999999998</v>
      </c>
      <c r="Q70" s="88">
        <f t="shared" si="10"/>
        <v>1179.598</v>
      </c>
      <c r="R70" s="88">
        <f t="shared" si="10"/>
        <v>1181.4659999999999</v>
      </c>
      <c r="S70" s="88">
        <f t="shared" si="10"/>
        <v>1205.74</v>
      </c>
      <c r="T70" s="88">
        <f t="shared" si="10"/>
        <v>1177.1669999999999</v>
      </c>
      <c r="U70" s="88">
        <f t="shared" si="10"/>
        <v>1117.1889999999999</v>
      </c>
      <c r="V70" s="88">
        <f t="shared" si="10"/>
        <v>1122.3600000000001</v>
      </c>
      <c r="W70" s="88">
        <f t="shared" si="10"/>
        <v>1126.0700000000002</v>
      </c>
      <c r="X70" s="88">
        <f t="shared" si="10"/>
        <v>1197.97</v>
      </c>
      <c r="Y70" s="88">
        <f t="shared" si="10"/>
        <v>1338.1399999999999</v>
      </c>
      <c r="Z70" s="88">
        <f t="shared" si="10"/>
        <v>1354.14</v>
      </c>
      <c r="AA70" s="88">
        <f t="shared" si="10"/>
        <v>1339.4</v>
      </c>
      <c r="AB70" s="88">
        <f t="shared" si="10"/>
        <v>1319.655</v>
      </c>
      <c r="AC70" s="88">
        <f t="shared" si="10"/>
        <v>1329.93</v>
      </c>
      <c r="AD70" s="88">
        <f t="shared" si="10"/>
        <v>1184.92</v>
      </c>
      <c r="AE70" s="88">
        <f t="shared" si="10"/>
        <v>1146.5700000000002</v>
      </c>
      <c r="AF70" s="88">
        <f t="shared" si="10"/>
        <v>1161.3699999999999</v>
      </c>
      <c r="AG70" s="88">
        <f t="shared" si="10"/>
        <v>2068.14</v>
      </c>
      <c r="AH70" s="51">
        <f t="shared" si="2"/>
        <v>1354.14</v>
      </c>
      <c r="AI70" s="52">
        <f t="shared" si="3"/>
        <v>1015.44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208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>
        <v>30</v>
      </c>
      <c r="X71" s="86">
        <v>30</v>
      </c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30</v>
      </c>
      <c r="AI71" s="52">
        <f t="shared" si="3"/>
        <v>30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210</v>
      </c>
      <c r="B72" s="88">
        <f>B69+B65+B53+B49+B35+B71</f>
        <v>1106.74</v>
      </c>
      <c r="C72" s="88">
        <f t="shared" ref="C72:AF72" si="11">C69+C65+C53+C49+C35+C71</f>
        <v>1085.3399999999999</v>
      </c>
      <c r="D72" s="88">
        <f t="shared" si="11"/>
        <v>1015.44</v>
      </c>
      <c r="E72" s="88">
        <f t="shared" si="11"/>
        <v>1029.1399999999999</v>
      </c>
      <c r="F72" s="88">
        <f t="shared" si="11"/>
        <v>1039.1399999999999</v>
      </c>
      <c r="G72" s="88">
        <f t="shared" si="11"/>
        <v>1033.1399999999999</v>
      </c>
      <c r="H72" s="88">
        <f t="shared" si="11"/>
        <v>1021.14</v>
      </c>
      <c r="I72" s="88">
        <f t="shared" si="11"/>
        <v>1036.1399999999999</v>
      </c>
      <c r="J72" s="88">
        <f t="shared" si="11"/>
        <v>1058.74</v>
      </c>
      <c r="K72" s="88">
        <f t="shared" si="11"/>
        <v>1087.1399999999999</v>
      </c>
      <c r="L72" s="88">
        <f t="shared" si="11"/>
        <v>1124.1399999999999</v>
      </c>
      <c r="M72" s="88">
        <f t="shared" si="11"/>
        <v>1135.04</v>
      </c>
      <c r="N72" s="88">
        <f t="shared" si="11"/>
        <v>1185.1129999999998</v>
      </c>
      <c r="O72" s="88">
        <f t="shared" si="11"/>
        <v>1194.213</v>
      </c>
      <c r="P72" s="88">
        <f t="shared" si="11"/>
        <v>1222.9899999999998</v>
      </c>
      <c r="Q72" s="88">
        <f t="shared" si="11"/>
        <v>1179.598</v>
      </c>
      <c r="R72" s="88">
        <f t="shared" si="11"/>
        <v>1181.4659999999999</v>
      </c>
      <c r="S72" s="88">
        <f t="shared" si="11"/>
        <v>1205.74</v>
      </c>
      <c r="T72" s="88">
        <f t="shared" si="11"/>
        <v>1177.1669999999999</v>
      </c>
      <c r="U72" s="88">
        <f t="shared" si="11"/>
        <v>1117.1889999999999</v>
      </c>
      <c r="V72" s="88">
        <f t="shared" si="11"/>
        <v>1122.3600000000001</v>
      </c>
      <c r="W72" s="88">
        <f t="shared" si="11"/>
        <v>1156.0700000000002</v>
      </c>
      <c r="X72" s="88">
        <f t="shared" si="11"/>
        <v>1227.97</v>
      </c>
      <c r="Y72" s="88">
        <f t="shared" si="11"/>
        <v>1338.1399999999999</v>
      </c>
      <c r="Z72" s="88">
        <f t="shared" si="11"/>
        <v>1354.14</v>
      </c>
      <c r="AA72" s="88">
        <f t="shared" si="11"/>
        <v>1339.4</v>
      </c>
      <c r="AB72" s="88">
        <f t="shared" si="11"/>
        <v>1319.655</v>
      </c>
      <c r="AC72" s="88">
        <f t="shared" si="11"/>
        <v>1329.93</v>
      </c>
      <c r="AD72" s="88">
        <f t="shared" si="11"/>
        <v>1184.92</v>
      </c>
      <c r="AE72" s="88">
        <f t="shared" si="11"/>
        <v>1146.5700000000002</v>
      </c>
      <c r="AF72" s="88">
        <f t="shared" si="11"/>
        <v>1161.3699999999999</v>
      </c>
      <c r="AG72" s="71">
        <f>AG69+AG65+AG53+AG49+AG35+AG71</f>
        <v>2068.14</v>
      </c>
      <c r="AH72" s="51">
        <f t="shared" si="2"/>
        <v>1354.14</v>
      </c>
      <c r="AI72" s="52">
        <f t="shared" si="3"/>
        <v>1015.44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>IF(B57&lt;0,B57*-1,0)</f>
        <v>0</v>
      </c>
      <c r="C73" s="79">
        <f t="shared" ref="C73:Q73" si="12">IF(C57&lt;0,C57*-1,0)</f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>IF(B55&lt;0,B55*-1,0)</f>
        <v>0</v>
      </c>
      <c r="C74" s="79">
        <f t="shared" ref="C74:Q74" si="14">IF(C55&lt;0,C55*-1,0)</f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>IF(B58&lt;0,B58*-1,0)</f>
        <v>0</v>
      </c>
      <c r="C75" s="79">
        <f t="shared" ref="C75:Q75" si="16">IF(C58&lt;0,C58*-1,0)</f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>IF(B56&lt;0,B56*-1,0)</f>
        <v>49</v>
      </c>
      <c r="C76" s="79">
        <f t="shared" ref="C76:E77" si="18">IF(C55&lt;0,C55*-1,0)</f>
        <v>0</v>
      </c>
      <c r="D76" s="79">
        <f t="shared" si="18"/>
        <v>0</v>
      </c>
      <c r="E76" s="79">
        <f t="shared" si="18"/>
        <v>0</v>
      </c>
      <c r="F76" s="79">
        <f>IF(F56&lt;0,F56*-1,0)</f>
        <v>35</v>
      </c>
      <c r="G76" s="79">
        <f t="shared" ref="G76:AF76" si="19">IF(G56&lt;0,G56*-1,0)</f>
        <v>45</v>
      </c>
      <c r="H76" s="79">
        <f t="shared" si="19"/>
        <v>51</v>
      </c>
      <c r="I76" s="79">
        <f t="shared" si="19"/>
        <v>36</v>
      </c>
      <c r="J76" s="79">
        <f t="shared" si="19"/>
        <v>25</v>
      </c>
      <c r="K76" s="79">
        <f t="shared" si="19"/>
        <v>15</v>
      </c>
      <c r="L76" s="79">
        <f t="shared" si="19"/>
        <v>13.7</v>
      </c>
      <c r="M76" s="79">
        <f t="shared" si="19"/>
        <v>12.7</v>
      </c>
      <c r="N76" s="79">
        <f t="shared" si="19"/>
        <v>0</v>
      </c>
      <c r="O76" s="79">
        <f t="shared" si="19"/>
        <v>18</v>
      </c>
      <c r="P76" s="79">
        <f t="shared" si="19"/>
        <v>7.8</v>
      </c>
      <c r="Q76" s="79">
        <f t="shared" si="19"/>
        <v>28.8</v>
      </c>
      <c r="R76" s="79">
        <f t="shared" si="19"/>
        <v>29.4</v>
      </c>
      <c r="S76" s="79">
        <f t="shared" si="19"/>
        <v>18</v>
      </c>
      <c r="T76" s="79">
        <f t="shared" si="19"/>
        <v>35.9</v>
      </c>
      <c r="U76" s="79">
        <f t="shared" si="19"/>
        <v>72.5</v>
      </c>
      <c r="V76" s="79">
        <f t="shared" si="19"/>
        <v>70</v>
      </c>
      <c r="W76" s="79">
        <f t="shared" si="19"/>
        <v>52.4</v>
      </c>
      <c r="X76" s="79">
        <f t="shared" si="19"/>
        <v>20.9</v>
      </c>
      <c r="Y76" s="79">
        <f t="shared" si="19"/>
        <v>17.8</v>
      </c>
      <c r="Z76" s="79">
        <f t="shared" si="19"/>
        <v>50.7</v>
      </c>
      <c r="AA76" s="79">
        <f t="shared" si="19"/>
        <v>24</v>
      </c>
      <c r="AB76" s="79">
        <f t="shared" si="19"/>
        <v>28</v>
      </c>
      <c r="AC76" s="79">
        <f t="shared" si="19"/>
        <v>27.5</v>
      </c>
      <c r="AD76" s="79">
        <f t="shared" si="19"/>
        <v>54</v>
      </c>
      <c r="AE76" s="79">
        <f t="shared" si="19"/>
        <v>48</v>
      </c>
      <c r="AF76" s="79">
        <f t="shared" si="19"/>
        <v>34</v>
      </c>
      <c r="AG76" s="89"/>
      <c r="AH76" s="51">
        <f t="shared" ref="AH76:AH88" si="20">MAX(B76:AF76)</f>
        <v>72.5</v>
      </c>
      <c r="AI76" s="52">
        <f t="shared" ref="AI76:AI88" si="21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205</v>
      </c>
      <c r="B77" s="79">
        <f>IF(B54&lt;0,B54*-1,0)</f>
        <v>0</v>
      </c>
      <c r="C77" s="79">
        <f t="shared" si="18"/>
        <v>21</v>
      </c>
      <c r="D77" s="79">
        <f t="shared" si="18"/>
        <v>57</v>
      </c>
      <c r="E77" s="79">
        <f t="shared" si="18"/>
        <v>55</v>
      </c>
      <c r="F77" s="79">
        <f>IF(F54&lt;0,F54*-1,0)</f>
        <v>0</v>
      </c>
      <c r="G77" s="79">
        <f t="shared" ref="G77:AF77" si="22">IF(G54&lt;0,G54*-1,0)</f>
        <v>0</v>
      </c>
      <c r="H77" s="79">
        <f t="shared" si="22"/>
        <v>0</v>
      </c>
      <c r="I77" s="79">
        <f t="shared" si="22"/>
        <v>0</v>
      </c>
      <c r="J77" s="79">
        <f t="shared" si="22"/>
        <v>0</v>
      </c>
      <c r="K77" s="79">
        <f t="shared" si="22"/>
        <v>0</v>
      </c>
      <c r="L77" s="79">
        <f t="shared" si="22"/>
        <v>0</v>
      </c>
      <c r="M77" s="79">
        <f t="shared" si="22"/>
        <v>0</v>
      </c>
      <c r="N77" s="79">
        <f t="shared" si="22"/>
        <v>0</v>
      </c>
      <c r="O77" s="79">
        <f t="shared" si="22"/>
        <v>0</v>
      </c>
      <c r="P77" s="79">
        <f t="shared" si="22"/>
        <v>0</v>
      </c>
      <c r="Q77" s="79">
        <f t="shared" si="22"/>
        <v>0</v>
      </c>
      <c r="R77" s="79">
        <f t="shared" si="22"/>
        <v>0</v>
      </c>
      <c r="S77" s="79">
        <f t="shared" si="22"/>
        <v>0</v>
      </c>
      <c r="T77" s="79">
        <f t="shared" si="22"/>
        <v>0</v>
      </c>
      <c r="U77" s="79">
        <f t="shared" si="22"/>
        <v>0</v>
      </c>
      <c r="V77" s="79">
        <f t="shared" si="22"/>
        <v>0</v>
      </c>
      <c r="W77" s="79">
        <f t="shared" si="22"/>
        <v>0</v>
      </c>
      <c r="X77" s="79">
        <f t="shared" si="22"/>
        <v>0</v>
      </c>
      <c r="Y77" s="79">
        <f t="shared" si="22"/>
        <v>0</v>
      </c>
      <c r="Z77" s="79">
        <f t="shared" si="22"/>
        <v>0</v>
      </c>
      <c r="AA77" s="79">
        <f t="shared" si="22"/>
        <v>0</v>
      </c>
      <c r="AB77" s="79">
        <f t="shared" si="22"/>
        <v>0</v>
      </c>
      <c r="AC77" s="79">
        <f t="shared" si="22"/>
        <v>0</v>
      </c>
      <c r="AD77" s="79">
        <f t="shared" si="22"/>
        <v>0</v>
      </c>
      <c r="AE77" s="79">
        <f t="shared" si="22"/>
        <v>0</v>
      </c>
      <c r="AF77" s="79">
        <f t="shared" si="22"/>
        <v>0</v>
      </c>
      <c r="AG77" s="89"/>
      <c r="AH77" s="51">
        <f t="shared" si="20"/>
        <v>57</v>
      </c>
      <c r="AI77" s="52">
        <f t="shared" si="21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190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20"/>
        <v>0</v>
      </c>
      <c r="AI78" s="52">
        <f t="shared" si="21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>SUM(B73:B78)</f>
        <v>49</v>
      </c>
      <c r="C79" s="66">
        <f t="shared" ref="C79:AG79" si="23">SUM(C73:C78)</f>
        <v>21</v>
      </c>
      <c r="D79" s="66">
        <f t="shared" si="23"/>
        <v>57</v>
      </c>
      <c r="E79" s="66">
        <f t="shared" si="23"/>
        <v>55</v>
      </c>
      <c r="F79" s="66">
        <f t="shared" si="23"/>
        <v>35</v>
      </c>
      <c r="G79" s="66">
        <f t="shared" si="23"/>
        <v>45</v>
      </c>
      <c r="H79" s="66">
        <f t="shared" si="23"/>
        <v>51</v>
      </c>
      <c r="I79" s="66">
        <f t="shared" si="23"/>
        <v>36</v>
      </c>
      <c r="J79" s="66">
        <f t="shared" si="23"/>
        <v>25</v>
      </c>
      <c r="K79" s="66">
        <f t="shared" si="23"/>
        <v>15</v>
      </c>
      <c r="L79" s="66">
        <f t="shared" si="23"/>
        <v>13.7</v>
      </c>
      <c r="M79" s="66">
        <f t="shared" si="23"/>
        <v>12.7</v>
      </c>
      <c r="N79" s="66">
        <f t="shared" si="23"/>
        <v>0</v>
      </c>
      <c r="O79" s="66">
        <f t="shared" si="23"/>
        <v>18</v>
      </c>
      <c r="P79" s="66">
        <f t="shared" si="23"/>
        <v>7.8</v>
      </c>
      <c r="Q79" s="66">
        <f t="shared" si="23"/>
        <v>28.8</v>
      </c>
      <c r="R79" s="66">
        <f t="shared" si="23"/>
        <v>29.4</v>
      </c>
      <c r="S79" s="66">
        <f t="shared" si="23"/>
        <v>18</v>
      </c>
      <c r="T79" s="66">
        <f t="shared" si="23"/>
        <v>35.9</v>
      </c>
      <c r="U79" s="66">
        <f t="shared" si="23"/>
        <v>72.5</v>
      </c>
      <c r="V79" s="66">
        <f t="shared" si="23"/>
        <v>70</v>
      </c>
      <c r="W79" s="66">
        <f t="shared" si="23"/>
        <v>52.4</v>
      </c>
      <c r="X79" s="66">
        <f t="shared" si="23"/>
        <v>20.9</v>
      </c>
      <c r="Y79" s="66">
        <f t="shared" si="23"/>
        <v>17.8</v>
      </c>
      <c r="Z79" s="66">
        <f t="shared" si="23"/>
        <v>50.7</v>
      </c>
      <c r="AA79" s="66">
        <f t="shared" si="23"/>
        <v>24</v>
      </c>
      <c r="AB79" s="66">
        <f t="shared" si="23"/>
        <v>28</v>
      </c>
      <c r="AC79" s="66">
        <f t="shared" si="23"/>
        <v>27.5</v>
      </c>
      <c r="AD79" s="66">
        <f t="shared" si="23"/>
        <v>54</v>
      </c>
      <c r="AE79" s="66">
        <f t="shared" si="23"/>
        <v>48</v>
      </c>
      <c r="AF79" s="66">
        <f t="shared" si="23"/>
        <v>34</v>
      </c>
      <c r="AG79" s="71">
        <f t="shared" si="23"/>
        <v>0</v>
      </c>
      <c r="AH79" s="51">
        <f t="shared" si="20"/>
        <v>72.5</v>
      </c>
      <c r="AI79" s="52">
        <f t="shared" si="21"/>
        <v>0</v>
      </c>
      <c r="AK79" s="53"/>
    </row>
    <row r="80" spans="1:88" s="1" customFormat="1" ht="15.75" thickBot="1" x14ac:dyDescent="0.3">
      <c r="A80" s="65" t="s">
        <v>86</v>
      </c>
      <c r="B80" s="66">
        <f>SUM(B67:B79)</f>
        <v>2311.48</v>
      </c>
      <c r="C80" s="66">
        <f t="shared" ref="C80:AG80" si="24">SUM(C67:C79)</f>
        <v>2212.6799999999998</v>
      </c>
      <c r="D80" s="66">
        <f t="shared" si="24"/>
        <v>2144.88</v>
      </c>
      <c r="E80" s="66">
        <f t="shared" si="24"/>
        <v>2168.2799999999997</v>
      </c>
      <c r="F80" s="66">
        <f t="shared" si="24"/>
        <v>2148.2799999999997</v>
      </c>
      <c r="G80" s="66">
        <f t="shared" si="24"/>
        <v>2156.2799999999997</v>
      </c>
      <c r="H80" s="66">
        <f t="shared" si="24"/>
        <v>2144.2799999999997</v>
      </c>
      <c r="I80" s="66">
        <f t="shared" si="24"/>
        <v>2144.2799999999997</v>
      </c>
      <c r="J80" s="66">
        <f t="shared" si="24"/>
        <v>2167.48</v>
      </c>
      <c r="K80" s="66">
        <f t="shared" si="24"/>
        <v>2204.2799999999997</v>
      </c>
      <c r="L80" s="66">
        <f t="shared" si="24"/>
        <v>2275.6799999999994</v>
      </c>
      <c r="M80" s="66">
        <f t="shared" si="24"/>
        <v>2295.4799999999996</v>
      </c>
      <c r="N80" s="66">
        <f t="shared" si="24"/>
        <v>2370.2259999999997</v>
      </c>
      <c r="O80" s="66">
        <f t="shared" si="24"/>
        <v>2424.4259999999999</v>
      </c>
      <c r="P80" s="66">
        <f t="shared" si="24"/>
        <v>2461.58</v>
      </c>
      <c r="Q80" s="66">
        <f t="shared" si="24"/>
        <v>2416.7960000000003</v>
      </c>
      <c r="R80" s="66">
        <f t="shared" si="24"/>
        <v>2421.732</v>
      </c>
      <c r="S80" s="66">
        <f t="shared" si="24"/>
        <v>2447.48</v>
      </c>
      <c r="T80" s="66">
        <f t="shared" si="24"/>
        <v>2426.134</v>
      </c>
      <c r="U80" s="66">
        <f t="shared" si="24"/>
        <v>2379.3779999999997</v>
      </c>
      <c r="V80" s="66">
        <f t="shared" si="24"/>
        <v>2384.7200000000003</v>
      </c>
      <c r="W80" s="66">
        <f t="shared" si="24"/>
        <v>2416.9400000000005</v>
      </c>
      <c r="X80" s="66">
        <f t="shared" si="24"/>
        <v>2497.7400000000002</v>
      </c>
      <c r="Y80" s="66">
        <f t="shared" si="24"/>
        <v>2711.88</v>
      </c>
      <c r="Z80" s="66">
        <f t="shared" si="24"/>
        <v>2809.68</v>
      </c>
      <c r="AA80" s="66">
        <f t="shared" si="24"/>
        <v>2726.8</v>
      </c>
      <c r="AB80" s="66">
        <f t="shared" si="24"/>
        <v>2695.31</v>
      </c>
      <c r="AC80" s="66">
        <f t="shared" si="24"/>
        <v>2714.86</v>
      </c>
      <c r="AD80" s="66">
        <f t="shared" si="24"/>
        <v>2477.84</v>
      </c>
      <c r="AE80" s="66">
        <f t="shared" si="24"/>
        <v>2389.1400000000003</v>
      </c>
      <c r="AF80" s="66">
        <f t="shared" si="24"/>
        <v>2390.7399999999998</v>
      </c>
      <c r="AG80" s="71">
        <f t="shared" si="24"/>
        <v>4208.08</v>
      </c>
      <c r="AH80" s="51">
        <f t="shared" si="20"/>
        <v>2809.68</v>
      </c>
      <c r="AI80" s="52">
        <f t="shared" si="21"/>
        <v>2144.2799999999997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2">
        <v>49.94</v>
      </c>
      <c r="C81" s="91">
        <v>50.02</v>
      </c>
      <c r="D81" s="91">
        <v>49.976999999999997</v>
      </c>
      <c r="E81" s="91">
        <v>49.970999999999997</v>
      </c>
      <c r="F81" s="91">
        <v>49.942999999999998</v>
      </c>
      <c r="G81" s="91">
        <v>49.942999999999998</v>
      </c>
      <c r="H81" s="91">
        <v>49.954999999999998</v>
      </c>
      <c r="I81" s="91">
        <v>50.01</v>
      </c>
      <c r="J81" s="91">
        <v>50.024000000000001</v>
      </c>
      <c r="K81" s="91">
        <v>50.042000000000002</v>
      </c>
      <c r="L81" s="91">
        <v>50.024999999999999</v>
      </c>
      <c r="M81" s="91">
        <v>49.984000000000002</v>
      </c>
      <c r="N81" s="91">
        <v>49.984000000000002</v>
      </c>
      <c r="O81" s="91">
        <v>49.942999999999998</v>
      </c>
      <c r="P81" s="91">
        <v>49.834000000000003</v>
      </c>
      <c r="Q81" s="91">
        <v>50.021000000000001</v>
      </c>
      <c r="R81" s="91">
        <v>50.034999999999997</v>
      </c>
      <c r="S81" s="91">
        <v>50.04</v>
      </c>
      <c r="T81" s="91">
        <v>50.012</v>
      </c>
      <c r="U81" s="91">
        <v>49.911000000000001</v>
      </c>
      <c r="V81" s="91">
        <v>50.04</v>
      </c>
      <c r="W81" s="91">
        <v>49.99</v>
      </c>
      <c r="X81" s="91">
        <v>49.96</v>
      </c>
      <c r="Y81" s="91">
        <v>49.85</v>
      </c>
      <c r="Z81" s="91">
        <v>49.92</v>
      </c>
      <c r="AA81" s="91">
        <v>50.037999999999997</v>
      </c>
      <c r="AB81" s="91">
        <v>50.02</v>
      </c>
      <c r="AC81" s="91">
        <v>49.962000000000003</v>
      </c>
      <c r="AD81" s="91">
        <v>50.034999999999997</v>
      </c>
      <c r="AE81" s="91">
        <v>49.899000000000001</v>
      </c>
      <c r="AF81" s="92">
        <v>49.984999999999999</v>
      </c>
      <c r="AG81" s="93"/>
      <c r="AH81" s="51">
        <f t="shared" si="20"/>
        <v>50.042000000000002</v>
      </c>
      <c r="AI81" s="52">
        <f t="shared" si="21"/>
        <v>49.834000000000003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96">
        <v>126.1</v>
      </c>
      <c r="C82" s="67">
        <v>126.6</v>
      </c>
      <c r="D82" s="67">
        <v>126.8</v>
      </c>
      <c r="E82" s="67">
        <v>127.8</v>
      </c>
      <c r="F82" s="67">
        <v>126.7</v>
      </c>
      <c r="G82" s="67">
        <v>126.7</v>
      </c>
      <c r="H82" s="67">
        <v>126.6</v>
      </c>
      <c r="I82" s="67">
        <v>124.9</v>
      </c>
      <c r="J82" s="67">
        <v>124.9</v>
      </c>
      <c r="K82" s="67">
        <v>125.1</v>
      </c>
      <c r="L82" s="67">
        <v>123</v>
      </c>
      <c r="M82" s="67">
        <v>121.8</v>
      </c>
      <c r="N82" s="67">
        <v>121.8</v>
      </c>
      <c r="O82" s="67">
        <v>121.7</v>
      </c>
      <c r="P82" s="67">
        <v>122.4</v>
      </c>
      <c r="Q82" s="67">
        <v>122.9</v>
      </c>
      <c r="R82" s="67">
        <v>124.1</v>
      </c>
      <c r="S82" s="67">
        <v>123.8</v>
      </c>
      <c r="T82" s="95">
        <v>123.1</v>
      </c>
      <c r="U82" s="95">
        <v>124.1</v>
      </c>
      <c r="V82" s="95">
        <v>124.9</v>
      </c>
      <c r="W82" s="95">
        <v>126.3</v>
      </c>
      <c r="X82" s="95">
        <v>123.1</v>
      </c>
      <c r="Y82" s="95">
        <v>125.4</v>
      </c>
      <c r="Z82" s="95">
        <v>125.1</v>
      </c>
      <c r="AA82" s="67">
        <v>125.4</v>
      </c>
      <c r="AB82" s="67">
        <v>125.9</v>
      </c>
      <c r="AC82" s="67">
        <v>125.3</v>
      </c>
      <c r="AD82" s="67">
        <v>126.6</v>
      </c>
      <c r="AE82" s="67">
        <v>125.5</v>
      </c>
      <c r="AF82" s="96">
        <v>126.4</v>
      </c>
      <c r="AG82" s="97"/>
      <c r="AH82" s="51">
        <f t="shared" si="20"/>
        <v>127.8</v>
      </c>
      <c r="AI82" s="52">
        <f t="shared" si="21"/>
        <v>121.7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96">
        <v>129.9</v>
      </c>
      <c r="C83" s="67">
        <v>130.19999999999999</v>
      </c>
      <c r="D83" s="67">
        <v>130.6</v>
      </c>
      <c r="E83" s="67">
        <v>131.1</v>
      </c>
      <c r="F83" s="67">
        <v>129.9</v>
      </c>
      <c r="G83" s="67">
        <v>129.9</v>
      </c>
      <c r="H83" s="67">
        <v>129.5</v>
      </c>
      <c r="I83" s="67">
        <v>128.1</v>
      </c>
      <c r="J83" s="67">
        <v>128.1</v>
      </c>
      <c r="K83" s="67">
        <v>127.3</v>
      </c>
      <c r="L83" s="67">
        <v>125.5</v>
      </c>
      <c r="M83" s="67">
        <v>124.8</v>
      </c>
      <c r="N83" s="67">
        <v>124.8</v>
      </c>
      <c r="O83" s="67">
        <v>124.4</v>
      </c>
      <c r="P83" s="67">
        <v>125.6</v>
      </c>
      <c r="Q83" s="67">
        <v>125.9</v>
      </c>
      <c r="R83" s="67">
        <v>126.4</v>
      </c>
      <c r="S83" s="67">
        <v>126.6</v>
      </c>
      <c r="T83" s="95">
        <v>125.8</v>
      </c>
      <c r="U83" s="95">
        <v>126.8</v>
      </c>
      <c r="V83" s="95">
        <v>127.6</v>
      </c>
      <c r="W83" s="95">
        <v>129.19999999999999</v>
      </c>
      <c r="X83" s="95">
        <v>125.8</v>
      </c>
      <c r="Y83" s="95">
        <v>127.7</v>
      </c>
      <c r="Z83" s="95">
        <v>128</v>
      </c>
      <c r="AA83" s="67">
        <v>128.4</v>
      </c>
      <c r="AB83" s="67">
        <v>129</v>
      </c>
      <c r="AC83" s="67">
        <v>128.9</v>
      </c>
      <c r="AD83" s="67">
        <v>130</v>
      </c>
      <c r="AE83" s="67">
        <v>129.4</v>
      </c>
      <c r="AF83" s="96">
        <v>130.4</v>
      </c>
      <c r="AG83" s="97"/>
      <c r="AH83" s="51">
        <f t="shared" si="20"/>
        <v>131.1</v>
      </c>
      <c r="AI83" s="52">
        <f t="shared" si="21"/>
        <v>124.4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96">
        <v>127.5</v>
      </c>
      <c r="C84" s="67">
        <v>127.5</v>
      </c>
      <c r="D84" s="67">
        <v>128</v>
      </c>
      <c r="E84" s="67">
        <v>129.1</v>
      </c>
      <c r="F84" s="67">
        <v>129.30000000000001</v>
      </c>
      <c r="G84" s="67">
        <v>129.30000000000001</v>
      </c>
      <c r="H84" s="67">
        <v>129.4</v>
      </c>
      <c r="I84" s="67">
        <v>129.1</v>
      </c>
      <c r="J84" s="67">
        <v>129.1</v>
      </c>
      <c r="K84" s="67">
        <v>127.3</v>
      </c>
      <c r="L84" s="67">
        <v>129.4</v>
      </c>
      <c r="M84" s="67">
        <v>128.1</v>
      </c>
      <c r="N84" s="67">
        <v>128.1</v>
      </c>
      <c r="O84" s="67">
        <v>127.6</v>
      </c>
      <c r="P84" s="67">
        <v>128.80000000000001</v>
      </c>
      <c r="Q84" s="67">
        <v>129.9</v>
      </c>
      <c r="R84" s="67">
        <v>129.1</v>
      </c>
      <c r="S84" s="67">
        <v>126.8</v>
      </c>
      <c r="T84" s="67">
        <v>128.5</v>
      </c>
      <c r="U84" s="67">
        <v>128.5</v>
      </c>
      <c r="V84" s="67">
        <v>128.9</v>
      </c>
      <c r="W84" s="67">
        <v>131.1</v>
      </c>
      <c r="X84" s="67">
        <v>128.30000000000001</v>
      </c>
      <c r="Y84" s="67">
        <v>129</v>
      </c>
      <c r="Z84" s="95">
        <v>127.3</v>
      </c>
      <c r="AA84" s="67">
        <v>127.5</v>
      </c>
      <c r="AB84" s="67">
        <v>127.3</v>
      </c>
      <c r="AC84" s="67">
        <v>127.2</v>
      </c>
      <c r="AD84" s="67">
        <v>129.5</v>
      </c>
      <c r="AE84" s="67">
        <v>128.1</v>
      </c>
      <c r="AF84" s="96">
        <v>128.9</v>
      </c>
      <c r="AG84" s="97"/>
      <c r="AH84" s="51">
        <f t="shared" si="20"/>
        <v>131.1</v>
      </c>
      <c r="AI84" s="52">
        <f t="shared" si="21"/>
        <v>126.8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96">
        <v>131.30000000000001</v>
      </c>
      <c r="C85" s="67">
        <v>131.69999999999999</v>
      </c>
      <c r="D85" s="67">
        <v>132</v>
      </c>
      <c r="E85" s="67">
        <v>133</v>
      </c>
      <c r="F85" s="67">
        <v>133.19999999999999</v>
      </c>
      <c r="G85" s="67">
        <v>133.19999999999999</v>
      </c>
      <c r="H85" s="67">
        <v>133</v>
      </c>
      <c r="I85" s="67">
        <v>130.19999999999999</v>
      </c>
      <c r="J85" s="67">
        <v>130.19999999999999</v>
      </c>
      <c r="K85" s="67">
        <v>127.8</v>
      </c>
      <c r="L85" s="67">
        <v>131.6</v>
      </c>
      <c r="M85" s="67">
        <v>131.19999999999999</v>
      </c>
      <c r="N85" s="67">
        <v>130.6</v>
      </c>
      <c r="O85" s="67">
        <v>130.6</v>
      </c>
      <c r="P85" s="67">
        <v>131.69999999999999</v>
      </c>
      <c r="Q85" s="67">
        <v>132.19999999999999</v>
      </c>
      <c r="R85" s="67">
        <v>131</v>
      </c>
      <c r="S85" s="67">
        <v>128.80000000000001</v>
      </c>
      <c r="T85" s="67">
        <v>129.9</v>
      </c>
      <c r="U85" s="67">
        <v>130.6</v>
      </c>
      <c r="V85" s="67">
        <v>131.69999999999999</v>
      </c>
      <c r="W85" s="67">
        <v>133.80000000000001</v>
      </c>
      <c r="X85" s="67">
        <v>131.19999999999999</v>
      </c>
      <c r="Y85" s="67">
        <v>131.19999999999999</v>
      </c>
      <c r="Z85" s="95">
        <v>130.19999999999999</v>
      </c>
      <c r="AA85" s="67">
        <v>130.6</v>
      </c>
      <c r="AB85" s="67">
        <v>130.80000000000001</v>
      </c>
      <c r="AC85" s="67">
        <v>130.69999999999999</v>
      </c>
      <c r="AD85" s="67">
        <v>133.30000000000001</v>
      </c>
      <c r="AE85" s="67">
        <v>132.6</v>
      </c>
      <c r="AF85" s="96">
        <v>133.19999999999999</v>
      </c>
      <c r="AG85" s="97"/>
      <c r="AH85" s="51">
        <f t="shared" si="20"/>
        <v>133.80000000000001</v>
      </c>
      <c r="AI85" s="52">
        <f t="shared" si="21"/>
        <v>127.8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100">
        <v>134</v>
      </c>
      <c r="C86" s="99">
        <v>133.1</v>
      </c>
      <c r="D86" s="99">
        <v>133.6</v>
      </c>
      <c r="E86" s="99">
        <v>132.30000000000001</v>
      </c>
      <c r="F86" s="99">
        <v>135</v>
      </c>
      <c r="G86" s="99">
        <v>135</v>
      </c>
      <c r="H86" s="99">
        <v>136</v>
      </c>
      <c r="I86" s="99">
        <v>132.9</v>
      </c>
      <c r="J86" s="99">
        <v>132.9</v>
      </c>
      <c r="K86" s="99">
        <v>135</v>
      </c>
      <c r="L86" s="99">
        <v>133.80000000000001</v>
      </c>
      <c r="M86" s="99">
        <v>131.5</v>
      </c>
      <c r="N86" s="99">
        <v>130.5</v>
      </c>
      <c r="O86" s="99">
        <v>130.5</v>
      </c>
      <c r="P86" s="99">
        <v>138.69999999999999</v>
      </c>
      <c r="Q86" s="99">
        <v>130.4</v>
      </c>
      <c r="R86" s="99">
        <v>136.6</v>
      </c>
      <c r="S86" s="99">
        <v>136.5</v>
      </c>
      <c r="T86" s="99">
        <v>133.1</v>
      </c>
      <c r="U86" s="99">
        <v>137.19999999999999</v>
      </c>
      <c r="V86" s="99">
        <v>134.1</v>
      </c>
      <c r="W86" s="99">
        <v>138.80000000000001</v>
      </c>
      <c r="X86" s="99">
        <v>31.1</v>
      </c>
      <c r="Y86" s="99">
        <v>134.30000000000001</v>
      </c>
      <c r="Z86" s="95">
        <v>133.30000000000001</v>
      </c>
      <c r="AA86" s="99">
        <v>134.6</v>
      </c>
      <c r="AB86" s="99">
        <v>133.80000000000001</v>
      </c>
      <c r="AC86" s="99">
        <v>134.9</v>
      </c>
      <c r="AD86" s="99">
        <v>136</v>
      </c>
      <c r="AE86" s="99">
        <v>131.9</v>
      </c>
      <c r="AF86" s="100">
        <v>134.6</v>
      </c>
      <c r="AG86" s="101"/>
      <c r="AH86" s="51">
        <f t="shared" si="20"/>
        <v>138.80000000000001</v>
      </c>
      <c r="AI86" s="52">
        <f t="shared" si="21"/>
        <v>31.1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96">
        <v>133.69999999999999</v>
      </c>
      <c r="C87" s="67">
        <v>133.1</v>
      </c>
      <c r="D87" s="67">
        <v>135.5</v>
      </c>
      <c r="E87" s="67">
        <v>133.9</v>
      </c>
      <c r="F87" s="67">
        <v>133.69999999999999</v>
      </c>
      <c r="G87" s="67">
        <v>133.69999999999999</v>
      </c>
      <c r="H87" s="67">
        <v>138.6</v>
      </c>
      <c r="I87" s="67">
        <v>137.19999999999999</v>
      </c>
      <c r="J87" s="67">
        <v>137.19999999999999</v>
      </c>
      <c r="K87" s="67">
        <v>137.30000000000001</v>
      </c>
      <c r="L87" s="67">
        <v>135.5</v>
      </c>
      <c r="M87" s="67">
        <v>129.1</v>
      </c>
      <c r="N87" s="67">
        <v>127.6</v>
      </c>
      <c r="O87" s="67">
        <v>127.6</v>
      </c>
      <c r="P87" s="67">
        <v>134.19999999999999</v>
      </c>
      <c r="Q87" s="67">
        <v>127</v>
      </c>
      <c r="R87" s="67">
        <v>128.6</v>
      </c>
      <c r="S87" s="67">
        <v>133.1</v>
      </c>
      <c r="T87" s="67">
        <v>129</v>
      </c>
      <c r="U87" s="67">
        <v>136.1</v>
      </c>
      <c r="V87" s="67">
        <v>130.19999999999999</v>
      </c>
      <c r="W87" s="67">
        <v>23.9</v>
      </c>
      <c r="X87" s="67">
        <v>128.6</v>
      </c>
      <c r="Y87" s="67">
        <v>132</v>
      </c>
      <c r="Z87" s="95">
        <v>127.9</v>
      </c>
      <c r="AA87" s="67">
        <v>130.1</v>
      </c>
      <c r="AB87" s="67">
        <v>130.4</v>
      </c>
      <c r="AC87" s="67">
        <v>133.30000000000001</v>
      </c>
      <c r="AD87" s="67">
        <v>136</v>
      </c>
      <c r="AE87" s="67">
        <v>131.80000000000001</v>
      </c>
      <c r="AF87" s="96">
        <v>135.9</v>
      </c>
      <c r="AG87" s="97"/>
      <c r="AH87" s="51">
        <f t="shared" si="20"/>
        <v>138.6</v>
      </c>
      <c r="AI87" s="52">
        <f t="shared" si="21"/>
        <v>23.9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3">
        <v>66.099999999999994</v>
      </c>
      <c r="C88" s="102">
        <v>66.400000000000006</v>
      </c>
      <c r="D88" s="102">
        <v>66.5</v>
      </c>
      <c r="E88" s="102">
        <v>67</v>
      </c>
      <c r="F88" s="102">
        <v>66</v>
      </c>
      <c r="G88" s="102">
        <v>66</v>
      </c>
      <c r="H88" s="102">
        <v>66</v>
      </c>
      <c r="I88" s="102">
        <v>65.2</v>
      </c>
      <c r="J88" s="102">
        <v>65.2</v>
      </c>
      <c r="K88" s="102">
        <v>64.900000000000006</v>
      </c>
      <c r="L88" s="102">
        <v>64.3</v>
      </c>
      <c r="M88" s="102">
        <v>63.3</v>
      </c>
      <c r="N88" s="102">
        <v>63.1</v>
      </c>
      <c r="O88" s="102">
        <v>63.1</v>
      </c>
      <c r="P88" s="102">
        <v>63.7</v>
      </c>
      <c r="Q88" s="102">
        <v>63.8</v>
      </c>
      <c r="R88" s="102">
        <v>64</v>
      </c>
      <c r="S88" s="102">
        <v>64.099999999999994</v>
      </c>
      <c r="T88" s="102">
        <v>63.9</v>
      </c>
      <c r="U88" s="102">
        <v>64.599999999999994</v>
      </c>
      <c r="V88" s="102">
        <v>64.8</v>
      </c>
      <c r="W88" s="102">
        <v>65.3</v>
      </c>
      <c r="X88" s="102">
        <v>63.9</v>
      </c>
      <c r="Y88" s="102">
        <v>65.099999999999994</v>
      </c>
      <c r="Z88" s="102">
        <v>65.3</v>
      </c>
      <c r="AA88" s="102">
        <v>65.5</v>
      </c>
      <c r="AB88" s="102">
        <v>65.900000000000006</v>
      </c>
      <c r="AC88" s="102">
        <v>65.5</v>
      </c>
      <c r="AD88" s="102">
        <v>66.400000000000006</v>
      </c>
      <c r="AE88" s="102">
        <v>65.900000000000006</v>
      </c>
      <c r="AF88" s="103">
        <v>66.5</v>
      </c>
      <c r="AG88" s="104"/>
      <c r="AH88" s="51">
        <f t="shared" si="20"/>
        <v>67</v>
      </c>
      <c r="AI88" s="52">
        <f t="shared" si="21"/>
        <v>63.1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SUM(B14,B17,B20:B21,B39,B41:B42,B44,B46,B91:B94,B98,B104,B110,B119,B121,B133,B140,B143:B144,B151,B153,B155,B159:B161,B163:B165,B170,B176:B177,B179:B181,B189,B194)</f>
        <v>146.63999999999996</v>
      </c>
      <c r="C90" s="109">
        <f t="shared" ref="C90:AF90" si="25">SUM(C14,C17,C20:C21,C39,C41:C42,C44,C46,C91:C94,C98,C104,C110,C119,C121,C133,C140,C143:C144,C151,C153,C155,C159:C161,C163:C165,C170,C176:C177,C179:C181,C189,C194)</f>
        <v>143.83999999999997</v>
      </c>
      <c r="D90" s="109">
        <f t="shared" si="25"/>
        <v>138.03999999999996</v>
      </c>
      <c r="E90" s="109">
        <f t="shared" si="25"/>
        <v>145.23999999999995</v>
      </c>
      <c r="F90" s="109">
        <f t="shared" si="25"/>
        <v>160.53999999999996</v>
      </c>
      <c r="G90" s="109">
        <f t="shared" si="25"/>
        <v>176.03999999999996</v>
      </c>
      <c r="H90" s="109">
        <f t="shared" si="25"/>
        <v>189.53999999999996</v>
      </c>
      <c r="I90" s="109">
        <f t="shared" si="25"/>
        <v>220.53999999999996</v>
      </c>
      <c r="J90" s="109">
        <f t="shared" si="25"/>
        <v>251.53999999999996</v>
      </c>
      <c r="K90" s="109">
        <f t="shared" si="25"/>
        <v>276.54000000000002</v>
      </c>
      <c r="L90" s="109">
        <f t="shared" si="25"/>
        <v>285.44000000000005</v>
      </c>
      <c r="M90" s="109">
        <f t="shared" si="25"/>
        <v>289.84000000000003</v>
      </c>
      <c r="N90" s="109">
        <f t="shared" si="25"/>
        <v>311.84000000000003</v>
      </c>
      <c r="O90" s="109">
        <f t="shared" si="25"/>
        <v>295.24</v>
      </c>
      <c r="P90" s="109">
        <f t="shared" si="25"/>
        <v>289.53999999999996</v>
      </c>
      <c r="Q90" s="109">
        <f t="shared" si="25"/>
        <v>269.54000000000002</v>
      </c>
      <c r="R90" s="109">
        <f t="shared" si="25"/>
        <v>274.54000000000002</v>
      </c>
      <c r="S90" s="109">
        <f t="shared" si="25"/>
        <v>272.33999999999997</v>
      </c>
      <c r="T90" s="109">
        <f t="shared" si="25"/>
        <v>270.84000000000003</v>
      </c>
      <c r="U90" s="109">
        <f t="shared" si="25"/>
        <v>260.34000000000003</v>
      </c>
      <c r="V90" s="109">
        <f t="shared" si="25"/>
        <v>262.74</v>
      </c>
      <c r="W90" s="109">
        <f t="shared" si="25"/>
        <v>274.44</v>
      </c>
      <c r="X90" s="109">
        <f t="shared" si="25"/>
        <v>312.44000000000005</v>
      </c>
      <c r="Y90" s="109">
        <f t="shared" si="25"/>
        <v>327.24</v>
      </c>
      <c r="Z90" s="109">
        <f t="shared" si="25"/>
        <v>307.54000000000002</v>
      </c>
      <c r="AA90" s="109">
        <f t="shared" si="25"/>
        <v>300.34000000000003</v>
      </c>
      <c r="AB90" s="109">
        <f t="shared" si="25"/>
        <v>279.03999999999996</v>
      </c>
      <c r="AC90" s="109">
        <f t="shared" si="25"/>
        <v>254.73999999999998</v>
      </c>
      <c r="AD90" s="109">
        <f t="shared" si="25"/>
        <v>196.14</v>
      </c>
      <c r="AE90" s="109">
        <f t="shared" si="25"/>
        <v>165.23999999999998</v>
      </c>
      <c r="AF90" s="109">
        <f t="shared" si="25"/>
        <v>153.54</v>
      </c>
      <c r="AG90" s="110"/>
      <c r="AH90" s="51">
        <f>MAX(B90:AF90)</f>
        <v>327.24</v>
      </c>
      <c r="AI90" s="52">
        <f>MIN(B90:AF90)</f>
        <v>138.03999999999996</v>
      </c>
    </row>
    <row r="91" spans="1:88" x14ac:dyDescent="0.25">
      <c r="A91" s="111" t="s">
        <v>58</v>
      </c>
      <c r="B91" s="113">
        <v>5.7</v>
      </c>
      <c r="C91" s="79">
        <v>-4.7</v>
      </c>
      <c r="D91" s="79">
        <v>12</v>
      </c>
      <c r="E91" s="79">
        <v>4.7</v>
      </c>
      <c r="F91" s="112">
        <v>4</v>
      </c>
      <c r="G91" s="112">
        <v>3.5</v>
      </c>
      <c r="H91" s="112">
        <v>4</v>
      </c>
      <c r="I91" s="112">
        <v>15</v>
      </c>
      <c r="J91" s="112">
        <v>26</v>
      </c>
      <c r="K91" s="112">
        <v>21</v>
      </c>
      <c r="L91" s="49">
        <v>22.3</v>
      </c>
      <c r="M91" s="112">
        <v>31.5</v>
      </c>
      <c r="N91" s="112">
        <v>31.5</v>
      </c>
      <c r="O91" s="112">
        <v>47.8</v>
      </c>
      <c r="P91" s="112">
        <v>50.7</v>
      </c>
      <c r="Q91" s="112">
        <v>43.2</v>
      </c>
      <c r="R91" s="112">
        <v>28.1</v>
      </c>
      <c r="S91" s="112">
        <v>16.899999999999999</v>
      </c>
      <c r="T91" s="49">
        <v>14.5</v>
      </c>
      <c r="U91" s="112">
        <v>27.6</v>
      </c>
      <c r="V91" s="112">
        <v>28</v>
      </c>
      <c r="W91" s="112">
        <v>31.9</v>
      </c>
      <c r="X91" s="112">
        <v>30.8</v>
      </c>
      <c r="Y91" s="112">
        <v>19.5</v>
      </c>
      <c r="Z91" s="112">
        <v>23.3</v>
      </c>
      <c r="AA91" s="49">
        <v>26.7</v>
      </c>
      <c r="AB91" s="49">
        <v>13.6</v>
      </c>
      <c r="AC91" s="49">
        <v>17.899999999999999</v>
      </c>
      <c r="AD91" s="49">
        <v>27.3</v>
      </c>
      <c r="AE91" s="49">
        <v>33.9</v>
      </c>
      <c r="AF91" s="113">
        <v>27</v>
      </c>
      <c r="AG91" s="114">
        <v>75</v>
      </c>
      <c r="AH91" s="51">
        <f>IF(ABS(MAX(B91:AF91))&gt;ABS(MIN(B91:AF91)),MAX(B91:AF91),MIN(B91:AF91))</f>
        <v>50.7</v>
      </c>
      <c r="AI91" s="115">
        <f>INDEX($B$9:$AF$9,1,MATCH(AH91,B91:AF91,0))</f>
        <v>0.5</v>
      </c>
    </row>
    <row r="92" spans="1:88" x14ac:dyDescent="0.25">
      <c r="A92" s="116" t="s">
        <v>59</v>
      </c>
      <c r="B92" s="117">
        <f>-39-43</f>
        <v>-82</v>
      </c>
      <c r="C92" s="80">
        <f>-38.6-42.2</f>
        <v>-80.800000000000011</v>
      </c>
      <c r="D92" s="80">
        <v>-82</v>
      </c>
      <c r="E92" s="80">
        <v>-78</v>
      </c>
      <c r="F92" s="80">
        <v>-70</v>
      </c>
      <c r="G92" s="80">
        <v>-61</v>
      </c>
      <c r="H92" s="80">
        <v>-52</v>
      </c>
      <c r="I92" s="80">
        <v>-41</v>
      </c>
      <c r="J92" s="80">
        <v>-31</v>
      </c>
      <c r="K92" s="80">
        <v>-22</v>
      </c>
      <c r="L92" s="80">
        <v>-20</v>
      </c>
      <c r="M92" s="80">
        <v>-12</v>
      </c>
      <c r="N92" s="80">
        <v>-12</v>
      </c>
      <c r="O92" s="80">
        <v>-23.4</v>
      </c>
      <c r="P92" s="80">
        <v>-30.8</v>
      </c>
      <c r="Q92" s="80">
        <v>-34.6</v>
      </c>
      <c r="R92" s="80">
        <v>-28.2</v>
      </c>
      <c r="S92" s="80">
        <f>-15-16.8</f>
        <v>-31.8</v>
      </c>
      <c r="T92" s="80">
        <v>-30.4</v>
      </c>
      <c r="U92" s="80">
        <v>-36.5</v>
      </c>
      <c r="V92" s="80">
        <f>-14-16.1</f>
        <v>-30.1</v>
      </c>
      <c r="W92" s="80">
        <f>-11-12.8</f>
        <v>-23.8</v>
      </c>
      <c r="X92" s="80">
        <f>-11-12.8</f>
        <v>-23.8</v>
      </c>
      <c r="Y92" s="80">
        <f>-3.1-8.2</f>
        <v>-11.299999999999999</v>
      </c>
      <c r="Z92" s="80">
        <f>-6.4-13.1</f>
        <v>-19.5</v>
      </c>
      <c r="AA92" s="67">
        <v>-24.4</v>
      </c>
      <c r="AB92" s="67">
        <v>-31</v>
      </c>
      <c r="AC92" s="67">
        <v>-41.1</v>
      </c>
      <c r="AD92" s="67">
        <v>-65.3</v>
      </c>
      <c r="AE92" s="67">
        <v>-78</v>
      </c>
      <c r="AF92" s="117">
        <v>-85</v>
      </c>
      <c r="AG92" s="114">
        <v>240</v>
      </c>
      <c r="AH92" s="51">
        <f>IF(ABS(MAX(B92:AF92))&gt;ABS(MIN(B92:AF92)),MAX(B92:AF92),MIN(B92:AF92))</f>
        <v>-85</v>
      </c>
      <c r="AI92" s="115">
        <f>INDEX($B$9:$AF$9,1,MATCH(AH92,B92:AF92,0))</f>
        <v>1</v>
      </c>
    </row>
    <row r="93" spans="1:88" x14ac:dyDescent="0.25">
      <c r="A93" s="116" t="s">
        <v>60</v>
      </c>
      <c r="B93" s="117">
        <v>-11.3</v>
      </c>
      <c r="C93" s="80">
        <v>-8.4</v>
      </c>
      <c r="D93" s="80">
        <v>-11.5</v>
      </c>
      <c r="E93" s="80">
        <v>-7</v>
      </c>
      <c r="F93" s="80">
        <v>-6</v>
      </c>
      <c r="G93" s="80">
        <v>-5</v>
      </c>
      <c r="H93" s="80">
        <v>-3</v>
      </c>
      <c r="I93" s="80">
        <v>0</v>
      </c>
      <c r="J93" s="80">
        <v>3</v>
      </c>
      <c r="K93" s="80">
        <v>9</v>
      </c>
      <c r="L93" s="80">
        <v>8.3000000000000007</v>
      </c>
      <c r="M93" s="80">
        <v>10.9</v>
      </c>
      <c r="N93" s="80">
        <v>10.9</v>
      </c>
      <c r="O93" s="80">
        <v>1.2</v>
      </c>
      <c r="P93" s="80">
        <v>4.0999999999999996</v>
      </c>
      <c r="Q93" s="80">
        <v>3.4</v>
      </c>
      <c r="R93" s="80">
        <v>5.3</v>
      </c>
      <c r="S93" s="80">
        <v>3.4</v>
      </c>
      <c r="T93" s="80">
        <v>8.1</v>
      </c>
      <c r="U93" s="80">
        <v>4.0999999999999996</v>
      </c>
      <c r="V93" s="80">
        <v>4.0999999999999996</v>
      </c>
      <c r="W93" s="80">
        <v>6.2</v>
      </c>
      <c r="X93" s="80">
        <v>15.4</v>
      </c>
      <c r="Y93" s="80">
        <v>33.1</v>
      </c>
      <c r="Z93" s="80">
        <v>27.6</v>
      </c>
      <c r="AA93" s="67">
        <v>19.3</v>
      </c>
      <c r="AB93" s="67">
        <v>17.5</v>
      </c>
      <c r="AC93" s="67">
        <v>0.5</v>
      </c>
      <c r="AD93" s="67">
        <v>0</v>
      </c>
      <c r="AE93" s="67">
        <v>-8.9</v>
      </c>
      <c r="AF93" s="117">
        <v>-8</v>
      </c>
      <c r="AG93" s="114">
        <v>60</v>
      </c>
      <c r="AH93" s="51">
        <f>IF(ABS(MAX(B93:AF93))&gt;ABS(MIN(B93:AF93)),MAX(B93:AF93),MIN(B93:AF93))</f>
        <v>33.1</v>
      </c>
      <c r="AI93" s="115">
        <f>INDEX($B$9:$AF$9,1,MATCH(AH93,B93:AF93,0))</f>
        <v>0.79166666666666663</v>
      </c>
    </row>
    <row r="94" spans="1:88" x14ac:dyDescent="0.25">
      <c r="A94" s="118" t="s">
        <v>213</v>
      </c>
      <c r="B94" s="120">
        <v>43.8</v>
      </c>
      <c r="C94" s="82">
        <v>47.2</v>
      </c>
      <c r="D94" s="82">
        <v>29</v>
      </c>
      <c r="E94" s="82">
        <v>35</v>
      </c>
      <c r="F94" s="82">
        <v>42</v>
      </c>
      <c r="G94" s="82">
        <v>48</v>
      </c>
      <c r="H94" s="82">
        <v>50</v>
      </c>
      <c r="I94" s="82">
        <v>56</v>
      </c>
      <c r="J94" s="82">
        <v>63</v>
      </c>
      <c r="K94" s="82">
        <v>78</v>
      </c>
      <c r="L94" s="82">
        <v>84</v>
      </c>
      <c r="M94" s="82">
        <v>90.7</v>
      </c>
      <c r="N94" s="82">
        <v>90.7</v>
      </c>
      <c r="O94" s="82">
        <v>79</v>
      </c>
      <c r="P94" s="82">
        <v>74.8</v>
      </c>
      <c r="Q94" s="82">
        <v>66.900000000000006</v>
      </c>
      <c r="R94" s="82">
        <v>78.400000000000006</v>
      </c>
      <c r="S94" s="82">
        <v>92.9</v>
      </c>
      <c r="T94" s="82">
        <v>87.8</v>
      </c>
      <c r="U94" s="82">
        <v>74.099999999999994</v>
      </c>
      <c r="V94" s="82">
        <v>71.400000000000006</v>
      </c>
      <c r="W94" s="82">
        <v>69.099999999999994</v>
      </c>
      <c r="X94" s="82">
        <v>99</v>
      </c>
      <c r="Y94" s="82">
        <v>94.9</v>
      </c>
      <c r="Z94" s="82">
        <v>86.8</v>
      </c>
      <c r="AA94" s="119">
        <v>89.4</v>
      </c>
      <c r="AB94" s="119">
        <v>89.6</v>
      </c>
      <c r="AC94" s="119">
        <v>88.1</v>
      </c>
      <c r="AD94" s="119">
        <v>44.8</v>
      </c>
      <c r="AE94" s="119">
        <v>28.9</v>
      </c>
      <c r="AF94" s="120">
        <v>30.2</v>
      </c>
      <c r="AG94" s="121">
        <v>120</v>
      </c>
      <c r="AH94" s="51">
        <f>IF(ABS(MAX(B94:AF94))&gt;ABS(MIN(B94:AF94)),MAX(B94:AF94),MIN(B94:AF94))</f>
        <v>99</v>
      </c>
      <c r="AI94" s="115">
        <f>INDEX($B$9:$AF$9,1,MATCH(AH94,B94:AF94,0))</f>
        <v>0.77083333333333337</v>
      </c>
    </row>
    <row r="95" spans="1:88" ht="15.75" thickBot="1" x14ac:dyDescent="0.3">
      <c r="A95" s="118" t="s">
        <v>61</v>
      </c>
      <c r="B95" s="120">
        <v>50.3</v>
      </c>
      <c r="C95" s="82">
        <v>54.8</v>
      </c>
      <c r="D95" s="82">
        <v>39</v>
      </c>
      <c r="E95" s="82">
        <v>44</v>
      </c>
      <c r="F95" s="82">
        <v>48</v>
      </c>
      <c r="G95" s="82">
        <v>52</v>
      </c>
      <c r="H95" s="82">
        <v>51</v>
      </c>
      <c r="I95" s="82">
        <v>50</v>
      </c>
      <c r="J95" s="82">
        <v>48</v>
      </c>
      <c r="K95" s="82">
        <v>59</v>
      </c>
      <c r="L95" s="82">
        <v>65.900000000000006</v>
      </c>
      <c r="M95" s="82">
        <v>72.900000000000006</v>
      </c>
      <c r="N95" s="82">
        <v>72.900000000000006</v>
      </c>
      <c r="O95" s="82">
        <v>64</v>
      </c>
      <c r="P95" s="82">
        <v>62.2</v>
      </c>
      <c r="Q95" s="82">
        <v>61.2</v>
      </c>
      <c r="R95" s="82">
        <v>70.8</v>
      </c>
      <c r="S95" s="82">
        <v>81.3</v>
      </c>
      <c r="T95" s="82">
        <v>80.400000000000006</v>
      </c>
      <c r="U95" s="82">
        <v>68.099999999999994</v>
      </c>
      <c r="V95" s="82">
        <v>68.400000000000006</v>
      </c>
      <c r="W95" s="82">
        <v>68.7</v>
      </c>
      <c r="X95" s="82">
        <v>89.5</v>
      </c>
      <c r="Y95" s="82">
        <v>80.7</v>
      </c>
      <c r="Z95" s="82">
        <v>69.400000000000006</v>
      </c>
      <c r="AA95" s="119">
        <v>70.099999999999994</v>
      </c>
      <c r="AB95" s="119">
        <v>69.2</v>
      </c>
      <c r="AC95" s="119">
        <v>72.3</v>
      </c>
      <c r="AD95" s="119">
        <v>45</v>
      </c>
      <c r="AE95" s="119">
        <v>33.200000000000003</v>
      </c>
      <c r="AF95" s="120">
        <v>38.9</v>
      </c>
      <c r="AG95" s="121"/>
      <c r="AH95" s="51">
        <f>IF(ABS(MAX(B95:AF95))&gt;ABS(MIN(B95:AF95)),MAX(B95:AF95),MIN(B95:AF95))</f>
        <v>89.5</v>
      </c>
      <c r="AI95" s="115">
        <f>INDEX($B$9:$AF$9,1,MATCH(AH95,B95:AF95,0))</f>
        <v>0.77083333333333337</v>
      </c>
    </row>
    <row r="96" spans="1:88" ht="15.75" thickBot="1" x14ac:dyDescent="0.3">
      <c r="A96" s="122" t="s">
        <v>62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101</v>
      </c>
      <c r="B97" s="50">
        <v>9.9</v>
      </c>
      <c r="C97" s="127">
        <f t="shared" ref="C97:R102" si="26">B97</f>
        <v>9.9</v>
      </c>
      <c r="D97" s="127">
        <f t="shared" si="26"/>
        <v>9.9</v>
      </c>
      <c r="E97" s="127">
        <f t="shared" si="26"/>
        <v>9.9</v>
      </c>
      <c r="F97" s="127">
        <f t="shared" si="26"/>
        <v>9.9</v>
      </c>
      <c r="G97" s="127">
        <f t="shared" si="26"/>
        <v>9.9</v>
      </c>
      <c r="H97" s="127">
        <f t="shared" si="26"/>
        <v>9.9</v>
      </c>
      <c r="I97" s="127">
        <f t="shared" si="26"/>
        <v>9.9</v>
      </c>
      <c r="J97" s="127">
        <f t="shared" si="26"/>
        <v>9.9</v>
      </c>
      <c r="K97" s="127">
        <f t="shared" si="26"/>
        <v>9.9</v>
      </c>
      <c r="L97" s="127">
        <f t="shared" si="26"/>
        <v>9.9</v>
      </c>
      <c r="M97" s="127">
        <f t="shared" si="26"/>
        <v>9.9</v>
      </c>
      <c r="N97" s="127">
        <f t="shared" si="26"/>
        <v>9.9</v>
      </c>
      <c r="O97" s="127">
        <f t="shared" si="26"/>
        <v>9.9</v>
      </c>
      <c r="P97" s="127">
        <f t="shared" si="26"/>
        <v>9.9</v>
      </c>
      <c r="Q97" s="127">
        <f t="shared" si="26"/>
        <v>9.9</v>
      </c>
      <c r="R97" s="127">
        <f t="shared" si="26"/>
        <v>9.9</v>
      </c>
      <c r="S97" s="127">
        <f t="shared" ref="S97:AF102" si="27">R97</f>
        <v>9.9</v>
      </c>
      <c r="T97" s="127">
        <f t="shared" si="27"/>
        <v>9.9</v>
      </c>
      <c r="U97" s="127">
        <f t="shared" si="27"/>
        <v>9.9</v>
      </c>
      <c r="V97" s="127">
        <f t="shared" si="27"/>
        <v>9.9</v>
      </c>
      <c r="W97" s="127">
        <f t="shared" si="27"/>
        <v>9.9</v>
      </c>
      <c r="X97" s="127">
        <f t="shared" si="27"/>
        <v>9.9</v>
      </c>
      <c r="Y97" s="127">
        <f t="shared" si="27"/>
        <v>9.9</v>
      </c>
      <c r="Z97" s="127">
        <f t="shared" si="27"/>
        <v>9.9</v>
      </c>
      <c r="AA97" s="127">
        <f t="shared" si="27"/>
        <v>9.9</v>
      </c>
      <c r="AB97" s="127">
        <f t="shared" si="27"/>
        <v>9.9</v>
      </c>
      <c r="AC97" s="127">
        <f t="shared" si="27"/>
        <v>9.9</v>
      </c>
      <c r="AD97" s="127">
        <f t="shared" si="27"/>
        <v>9.9</v>
      </c>
      <c r="AE97" s="127">
        <f t="shared" si="27"/>
        <v>9.9</v>
      </c>
      <c r="AF97" s="127">
        <f t="shared" si="27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102</v>
      </c>
      <c r="B98" s="128">
        <v>9.6</v>
      </c>
      <c r="C98" s="129">
        <f t="shared" si="26"/>
        <v>9.6</v>
      </c>
      <c r="D98" s="129">
        <f t="shared" si="26"/>
        <v>9.6</v>
      </c>
      <c r="E98" s="129">
        <f t="shared" si="26"/>
        <v>9.6</v>
      </c>
      <c r="F98" s="129">
        <f t="shared" si="26"/>
        <v>9.6</v>
      </c>
      <c r="G98" s="129">
        <f t="shared" si="26"/>
        <v>9.6</v>
      </c>
      <c r="H98" s="129">
        <f t="shared" si="26"/>
        <v>9.6</v>
      </c>
      <c r="I98" s="129">
        <f t="shared" si="26"/>
        <v>9.6</v>
      </c>
      <c r="J98" s="129">
        <f t="shared" si="26"/>
        <v>9.6</v>
      </c>
      <c r="K98" s="129">
        <f t="shared" si="26"/>
        <v>9.6</v>
      </c>
      <c r="L98" s="129">
        <f t="shared" si="26"/>
        <v>9.6</v>
      </c>
      <c r="M98" s="129">
        <f t="shared" si="26"/>
        <v>9.6</v>
      </c>
      <c r="N98" s="129">
        <f t="shared" si="26"/>
        <v>9.6</v>
      </c>
      <c r="O98" s="129">
        <f t="shared" si="26"/>
        <v>9.6</v>
      </c>
      <c r="P98" s="129">
        <f t="shared" si="26"/>
        <v>9.6</v>
      </c>
      <c r="Q98" s="129">
        <f t="shared" si="26"/>
        <v>9.6</v>
      </c>
      <c r="R98" s="129">
        <f t="shared" si="26"/>
        <v>9.6</v>
      </c>
      <c r="S98" s="129">
        <f t="shared" si="27"/>
        <v>9.6</v>
      </c>
      <c r="T98" s="129">
        <f t="shared" si="27"/>
        <v>9.6</v>
      </c>
      <c r="U98" s="129">
        <f t="shared" si="27"/>
        <v>9.6</v>
      </c>
      <c r="V98" s="129">
        <f t="shared" si="27"/>
        <v>9.6</v>
      </c>
      <c r="W98" s="129">
        <f t="shared" si="27"/>
        <v>9.6</v>
      </c>
      <c r="X98" s="129">
        <f t="shared" si="27"/>
        <v>9.6</v>
      </c>
      <c r="Y98" s="129">
        <f t="shared" si="27"/>
        <v>9.6</v>
      </c>
      <c r="Z98" s="129">
        <f t="shared" si="27"/>
        <v>9.6</v>
      </c>
      <c r="AA98" s="129">
        <f t="shared" si="27"/>
        <v>9.6</v>
      </c>
      <c r="AB98" s="129">
        <f t="shared" si="27"/>
        <v>9.6</v>
      </c>
      <c r="AC98" s="129">
        <f t="shared" si="27"/>
        <v>9.6</v>
      </c>
      <c r="AD98" s="129">
        <f t="shared" si="27"/>
        <v>9.6</v>
      </c>
      <c r="AE98" s="129">
        <f t="shared" si="27"/>
        <v>9.6</v>
      </c>
      <c r="AF98" s="129">
        <f t="shared" si="27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103</v>
      </c>
      <c r="B99" s="128">
        <v>9.98</v>
      </c>
      <c r="C99" s="129">
        <f t="shared" si="26"/>
        <v>9.98</v>
      </c>
      <c r="D99" s="129">
        <f t="shared" si="26"/>
        <v>9.98</v>
      </c>
      <c r="E99" s="129">
        <f t="shared" si="26"/>
        <v>9.98</v>
      </c>
      <c r="F99" s="129">
        <f t="shared" si="26"/>
        <v>9.98</v>
      </c>
      <c r="G99" s="129">
        <f t="shared" si="26"/>
        <v>9.98</v>
      </c>
      <c r="H99" s="129">
        <f t="shared" si="26"/>
        <v>9.98</v>
      </c>
      <c r="I99" s="129">
        <f t="shared" si="26"/>
        <v>9.98</v>
      </c>
      <c r="J99" s="129">
        <f t="shared" si="26"/>
        <v>9.98</v>
      </c>
      <c r="K99" s="129">
        <f t="shared" si="26"/>
        <v>9.98</v>
      </c>
      <c r="L99" s="129">
        <f t="shared" si="26"/>
        <v>9.98</v>
      </c>
      <c r="M99" s="129">
        <f t="shared" si="26"/>
        <v>9.98</v>
      </c>
      <c r="N99" s="129">
        <f t="shared" si="26"/>
        <v>9.98</v>
      </c>
      <c r="O99" s="129">
        <f t="shared" si="26"/>
        <v>9.98</v>
      </c>
      <c r="P99" s="129">
        <f t="shared" si="26"/>
        <v>9.98</v>
      </c>
      <c r="Q99" s="129">
        <f t="shared" si="26"/>
        <v>9.98</v>
      </c>
      <c r="R99" s="129">
        <f t="shared" si="26"/>
        <v>9.98</v>
      </c>
      <c r="S99" s="129">
        <f t="shared" si="27"/>
        <v>9.98</v>
      </c>
      <c r="T99" s="129">
        <f t="shared" si="27"/>
        <v>9.98</v>
      </c>
      <c r="U99" s="129">
        <f t="shared" si="27"/>
        <v>9.98</v>
      </c>
      <c r="V99" s="129">
        <f t="shared" si="27"/>
        <v>9.98</v>
      </c>
      <c r="W99" s="129">
        <f t="shared" si="27"/>
        <v>9.98</v>
      </c>
      <c r="X99" s="129">
        <f t="shared" si="27"/>
        <v>9.98</v>
      </c>
      <c r="Y99" s="129">
        <f t="shared" si="27"/>
        <v>9.98</v>
      </c>
      <c r="Z99" s="129">
        <f t="shared" si="27"/>
        <v>9.98</v>
      </c>
      <c r="AA99" s="129">
        <f t="shared" si="27"/>
        <v>9.98</v>
      </c>
      <c r="AB99" s="129">
        <f t="shared" si="27"/>
        <v>9.98</v>
      </c>
      <c r="AC99" s="129">
        <f t="shared" si="27"/>
        <v>9.98</v>
      </c>
      <c r="AD99" s="129">
        <f t="shared" si="27"/>
        <v>9.98</v>
      </c>
      <c r="AE99" s="129">
        <f t="shared" si="27"/>
        <v>9.98</v>
      </c>
      <c r="AF99" s="129">
        <f t="shared" si="27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104</v>
      </c>
      <c r="B100" s="128">
        <v>9.1</v>
      </c>
      <c r="C100" s="129">
        <f t="shared" si="26"/>
        <v>9.1</v>
      </c>
      <c r="D100" s="129">
        <f t="shared" si="26"/>
        <v>9.1</v>
      </c>
      <c r="E100" s="129">
        <f t="shared" si="26"/>
        <v>9.1</v>
      </c>
      <c r="F100" s="129">
        <f t="shared" si="26"/>
        <v>9.1</v>
      </c>
      <c r="G100" s="129">
        <f t="shared" si="26"/>
        <v>9.1</v>
      </c>
      <c r="H100" s="129">
        <f t="shared" si="26"/>
        <v>9.1</v>
      </c>
      <c r="I100" s="129">
        <f t="shared" si="26"/>
        <v>9.1</v>
      </c>
      <c r="J100" s="129">
        <f t="shared" si="26"/>
        <v>9.1</v>
      </c>
      <c r="K100" s="129">
        <f t="shared" si="26"/>
        <v>9.1</v>
      </c>
      <c r="L100" s="129">
        <f t="shared" si="26"/>
        <v>9.1</v>
      </c>
      <c r="M100" s="129">
        <f t="shared" si="26"/>
        <v>9.1</v>
      </c>
      <c r="N100" s="129">
        <f t="shared" si="26"/>
        <v>9.1</v>
      </c>
      <c r="O100" s="129">
        <f t="shared" si="26"/>
        <v>9.1</v>
      </c>
      <c r="P100" s="129">
        <f t="shared" si="26"/>
        <v>9.1</v>
      </c>
      <c r="Q100" s="129">
        <f t="shared" si="26"/>
        <v>9.1</v>
      </c>
      <c r="R100" s="129">
        <f t="shared" si="26"/>
        <v>9.1</v>
      </c>
      <c r="S100" s="129">
        <f t="shared" si="27"/>
        <v>9.1</v>
      </c>
      <c r="T100" s="129">
        <f t="shared" si="27"/>
        <v>9.1</v>
      </c>
      <c r="U100" s="129">
        <f t="shared" si="27"/>
        <v>9.1</v>
      </c>
      <c r="V100" s="129">
        <f t="shared" si="27"/>
        <v>9.1</v>
      </c>
      <c r="W100" s="129">
        <f t="shared" si="27"/>
        <v>9.1</v>
      </c>
      <c r="X100" s="129">
        <f t="shared" si="27"/>
        <v>9.1</v>
      </c>
      <c r="Y100" s="129">
        <f t="shared" si="27"/>
        <v>9.1</v>
      </c>
      <c r="Z100" s="129">
        <f t="shared" si="27"/>
        <v>9.1</v>
      </c>
      <c r="AA100" s="129">
        <f t="shared" si="27"/>
        <v>9.1</v>
      </c>
      <c r="AB100" s="129">
        <f t="shared" si="27"/>
        <v>9.1</v>
      </c>
      <c r="AC100" s="129">
        <f t="shared" si="27"/>
        <v>9.1</v>
      </c>
      <c r="AD100" s="129">
        <f t="shared" si="27"/>
        <v>9.1</v>
      </c>
      <c r="AE100" s="129">
        <f t="shared" si="27"/>
        <v>9.1</v>
      </c>
      <c r="AF100" s="129">
        <f t="shared" si="27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105</v>
      </c>
      <c r="B101" s="128">
        <v>9.18</v>
      </c>
      <c r="C101" s="129">
        <f t="shared" si="26"/>
        <v>9.18</v>
      </c>
      <c r="D101" s="129">
        <f t="shared" si="26"/>
        <v>9.18</v>
      </c>
      <c r="E101" s="129">
        <f t="shared" si="26"/>
        <v>9.18</v>
      </c>
      <c r="F101" s="129">
        <f t="shared" si="26"/>
        <v>9.18</v>
      </c>
      <c r="G101" s="129">
        <f t="shared" si="26"/>
        <v>9.18</v>
      </c>
      <c r="H101" s="129">
        <f t="shared" si="26"/>
        <v>9.18</v>
      </c>
      <c r="I101" s="129">
        <f t="shared" si="26"/>
        <v>9.18</v>
      </c>
      <c r="J101" s="129">
        <f t="shared" si="26"/>
        <v>9.18</v>
      </c>
      <c r="K101" s="129">
        <f t="shared" si="26"/>
        <v>9.18</v>
      </c>
      <c r="L101" s="129">
        <f t="shared" si="26"/>
        <v>9.18</v>
      </c>
      <c r="M101" s="129">
        <f t="shared" si="26"/>
        <v>9.18</v>
      </c>
      <c r="N101" s="129">
        <f t="shared" si="26"/>
        <v>9.18</v>
      </c>
      <c r="O101" s="129">
        <f t="shared" si="26"/>
        <v>9.18</v>
      </c>
      <c r="P101" s="129">
        <f t="shared" si="26"/>
        <v>9.18</v>
      </c>
      <c r="Q101" s="129">
        <f t="shared" si="26"/>
        <v>9.18</v>
      </c>
      <c r="R101" s="129">
        <f t="shared" si="26"/>
        <v>9.18</v>
      </c>
      <c r="S101" s="129">
        <f t="shared" si="27"/>
        <v>9.18</v>
      </c>
      <c r="T101" s="129">
        <f t="shared" si="27"/>
        <v>9.18</v>
      </c>
      <c r="U101" s="129">
        <f t="shared" si="27"/>
        <v>9.18</v>
      </c>
      <c r="V101" s="129">
        <f t="shared" si="27"/>
        <v>9.18</v>
      </c>
      <c r="W101" s="129">
        <f t="shared" si="27"/>
        <v>9.18</v>
      </c>
      <c r="X101" s="129">
        <f t="shared" si="27"/>
        <v>9.18</v>
      </c>
      <c r="Y101" s="129">
        <f t="shared" si="27"/>
        <v>9.18</v>
      </c>
      <c r="Z101" s="129">
        <f t="shared" si="27"/>
        <v>9.18</v>
      </c>
      <c r="AA101" s="129">
        <f t="shared" si="27"/>
        <v>9.18</v>
      </c>
      <c r="AB101" s="129">
        <f t="shared" si="27"/>
        <v>9.18</v>
      </c>
      <c r="AC101" s="129">
        <f t="shared" si="27"/>
        <v>9.18</v>
      </c>
      <c r="AD101" s="129">
        <f t="shared" si="27"/>
        <v>9.18</v>
      </c>
      <c r="AE101" s="129">
        <f t="shared" si="27"/>
        <v>9.18</v>
      </c>
      <c r="AF101" s="129">
        <f t="shared" si="27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106</v>
      </c>
      <c r="B102" s="128">
        <v>7</v>
      </c>
      <c r="C102" s="129">
        <f t="shared" si="26"/>
        <v>7</v>
      </c>
      <c r="D102" s="129">
        <f t="shared" si="26"/>
        <v>7</v>
      </c>
      <c r="E102" s="129">
        <f t="shared" si="26"/>
        <v>7</v>
      </c>
      <c r="F102" s="129">
        <f t="shared" si="26"/>
        <v>7</v>
      </c>
      <c r="G102" s="129">
        <f t="shared" si="26"/>
        <v>7</v>
      </c>
      <c r="H102" s="129">
        <f t="shared" si="26"/>
        <v>7</v>
      </c>
      <c r="I102" s="129">
        <f t="shared" si="26"/>
        <v>7</v>
      </c>
      <c r="J102" s="129">
        <f t="shared" si="26"/>
        <v>7</v>
      </c>
      <c r="K102" s="129">
        <f t="shared" si="26"/>
        <v>7</v>
      </c>
      <c r="L102" s="129">
        <f t="shared" si="26"/>
        <v>7</v>
      </c>
      <c r="M102" s="129">
        <f t="shared" si="26"/>
        <v>7</v>
      </c>
      <c r="N102" s="129">
        <f t="shared" si="26"/>
        <v>7</v>
      </c>
      <c r="O102" s="129">
        <f t="shared" si="26"/>
        <v>7</v>
      </c>
      <c r="P102" s="129">
        <f t="shared" si="26"/>
        <v>7</v>
      </c>
      <c r="Q102" s="129">
        <f t="shared" si="26"/>
        <v>7</v>
      </c>
      <c r="R102" s="129">
        <f t="shared" si="26"/>
        <v>7</v>
      </c>
      <c r="S102" s="129">
        <f t="shared" si="27"/>
        <v>7</v>
      </c>
      <c r="T102" s="129">
        <f t="shared" si="27"/>
        <v>7</v>
      </c>
      <c r="U102" s="129">
        <f t="shared" si="27"/>
        <v>7</v>
      </c>
      <c r="V102" s="129">
        <f t="shared" si="27"/>
        <v>7</v>
      </c>
      <c r="W102" s="129">
        <f t="shared" si="27"/>
        <v>7</v>
      </c>
      <c r="X102" s="129">
        <f t="shared" si="27"/>
        <v>7</v>
      </c>
      <c r="Y102" s="129">
        <f t="shared" si="27"/>
        <v>7</v>
      </c>
      <c r="Z102" s="129">
        <f t="shared" si="27"/>
        <v>7</v>
      </c>
      <c r="AA102" s="129">
        <f t="shared" si="27"/>
        <v>7</v>
      </c>
      <c r="AB102" s="129">
        <f t="shared" si="27"/>
        <v>7</v>
      </c>
      <c r="AC102" s="129">
        <f t="shared" si="27"/>
        <v>7</v>
      </c>
      <c r="AD102" s="129">
        <f t="shared" si="27"/>
        <v>7</v>
      </c>
      <c r="AE102" s="129">
        <f t="shared" si="27"/>
        <v>7</v>
      </c>
      <c r="AF102" s="129">
        <f t="shared" si="27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107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108</v>
      </c>
      <c r="B104" s="128">
        <v>2.25</v>
      </c>
      <c r="C104" s="129">
        <f t="shared" ref="C104:R105" si="28">B104</f>
        <v>2.25</v>
      </c>
      <c r="D104" s="129">
        <f t="shared" si="28"/>
        <v>2.25</v>
      </c>
      <c r="E104" s="129">
        <f t="shared" si="28"/>
        <v>2.25</v>
      </c>
      <c r="F104" s="129">
        <f t="shared" si="28"/>
        <v>2.25</v>
      </c>
      <c r="G104" s="129">
        <f t="shared" si="28"/>
        <v>2.25</v>
      </c>
      <c r="H104" s="129">
        <f t="shared" si="28"/>
        <v>2.25</v>
      </c>
      <c r="I104" s="129">
        <f t="shared" si="28"/>
        <v>2.25</v>
      </c>
      <c r="J104" s="129">
        <f t="shared" si="28"/>
        <v>2.25</v>
      </c>
      <c r="K104" s="129">
        <f t="shared" si="28"/>
        <v>2.25</v>
      </c>
      <c r="L104" s="129">
        <f t="shared" si="28"/>
        <v>2.25</v>
      </c>
      <c r="M104" s="129">
        <f t="shared" si="28"/>
        <v>2.25</v>
      </c>
      <c r="N104" s="129">
        <f t="shared" si="28"/>
        <v>2.25</v>
      </c>
      <c r="O104" s="129">
        <f t="shared" si="28"/>
        <v>2.25</v>
      </c>
      <c r="P104" s="129">
        <f t="shared" si="28"/>
        <v>2.25</v>
      </c>
      <c r="Q104" s="129">
        <f t="shared" si="28"/>
        <v>2.25</v>
      </c>
      <c r="R104" s="129">
        <f t="shared" si="28"/>
        <v>2.25</v>
      </c>
      <c r="S104" s="129">
        <f t="shared" ref="S104:AF105" si="29">R104</f>
        <v>2.25</v>
      </c>
      <c r="T104" s="129">
        <f t="shared" si="29"/>
        <v>2.25</v>
      </c>
      <c r="U104" s="129">
        <f t="shared" si="29"/>
        <v>2.25</v>
      </c>
      <c r="V104" s="129">
        <f t="shared" si="29"/>
        <v>2.25</v>
      </c>
      <c r="W104" s="129">
        <f t="shared" si="29"/>
        <v>2.25</v>
      </c>
      <c r="X104" s="129">
        <f t="shared" si="29"/>
        <v>2.25</v>
      </c>
      <c r="Y104" s="129">
        <f t="shared" si="29"/>
        <v>2.25</v>
      </c>
      <c r="Z104" s="129">
        <f t="shared" si="29"/>
        <v>2.25</v>
      </c>
      <c r="AA104" s="129">
        <f t="shared" si="29"/>
        <v>2.25</v>
      </c>
      <c r="AB104" s="129">
        <f t="shared" si="29"/>
        <v>2.25</v>
      </c>
      <c r="AC104" s="129">
        <f t="shared" si="29"/>
        <v>2.25</v>
      </c>
      <c r="AD104" s="129">
        <f t="shared" si="29"/>
        <v>2.25</v>
      </c>
      <c r="AE104" s="129">
        <f t="shared" si="29"/>
        <v>2.25</v>
      </c>
      <c r="AF104" s="129">
        <f t="shared" si="29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109</v>
      </c>
      <c r="B105" s="128">
        <v>1.64</v>
      </c>
      <c r="C105" s="129">
        <f t="shared" si="28"/>
        <v>1.64</v>
      </c>
      <c r="D105" s="129">
        <f t="shared" si="28"/>
        <v>1.64</v>
      </c>
      <c r="E105" s="129">
        <f t="shared" si="28"/>
        <v>1.64</v>
      </c>
      <c r="F105" s="129">
        <f t="shared" si="28"/>
        <v>1.64</v>
      </c>
      <c r="G105" s="129">
        <f t="shared" si="28"/>
        <v>1.64</v>
      </c>
      <c r="H105" s="129">
        <f t="shared" si="28"/>
        <v>1.64</v>
      </c>
      <c r="I105" s="129">
        <f t="shared" si="28"/>
        <v>1.64</v>
      </c>
      <c r="J105" s="129">
        <f t="shared" si="28"/>
        <v>1.64</v>
      </c>
      <c r="K105" s="129">
        <f t="shared" si="28"/>
        <v>1.64</v>
      </c>
      <c r="L105" s="129">
        <f t="shared" si="28"/>
        <v>1.64</v>
      </c>
      <c r="M105" s="129">
        <f t="shared" si="28"/>
        <v>1.64</v>
      </c>
      <c r="N105" s="129">
        <f t="shared" si="28"/>
        <v>1.64</v>
      </c>
      <c r="O105" s="129">
        <f t="shared" si="28"/>
        <v>1.64</v>
      </c>
      <c r="P105" s="129">
        <f t="shared" si="28"/>
        <v>1.64</v>
      </c>
      <c r="Q105" s="129">
        <f t="shared" si="28"/>
        <v>1.64</v>
      </c>
      <c r="R105" s="129">
        <f t="shared" si="28"/>
        <v>1.64</v>
      </c>
      <c r="S105" s="129">
        <f t="shared" si="29"/>
        <v>1.64</v>
      </c>
      <c r="T105" s="129">
        <f t="shared" si="29"/>
        <v>1.64</v>
      </c>
      <c r="U105" s="129">
        <f t="shared" si="29"/>
        <v>1.64</v>
      </c>
      <c r="V105" s="129">
        <f t="shared" si="29"/>
        <v>1.64</v>
      </c>
      <c r="W105" s="129">
        <f t="shared" si="29"/>
        <v>1.64</v>
      </c>
      <c r="X105" s="129">
        <f t="shared" si="29"/>
        <v>1.64</v>
      </c>
      <c r="Y105" s="129">
        <f t="shared" si="29"/>
        <v>1.64</v>
      </c>
      <c r="Z105" s="129">
        <f t="shared" si="29"/>
        <v>1.64</v>
      </c>
      <c r="AA105" s="129">
        <f t="shared" si="29"/>
        <v>1.64</v>
      </c>
      <c r="AB105" s="129">
        <f t="shared" si="29"/>
        <v>1.64</v>
      </c>
      <c r="AC105" s="129">
        <f t="shared" si="29"/>
        <v>1.64</v>
      </c>
      <c r="AD105" s="129">
        <f t="shared" si="29"/>
        <v>1.64</v>
      </c>
      <c r="AE105" s="129">
        <f t="shared" si="29"/>
        <v>1.64</v>
      </c>
      <c r="AF105" s="129">
        <f t="shared" si="29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110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111</v>
      </c>
      <c r="B107" s="128">
        <v>1.62</v>
      </c>
      <c r="C107" s="129">
        <f t="shared" ref="C107:R114" si="30">B107</f>
        <v>1.62</v>
      </c>
      <c r="D107" s="129">
        <f t="shared" si="30"/>
        <v>1.62</v>
      </c>
      <c r="E107" s="129">
        <f t="shared" si="30"/>
        <v>1.62</v>
      </c>
      <c r="F107" s="129">
        <f t="shared" si="30"/>
        <v>1.62</v>
      </c>
      <c r="G107" s="129">
        <f t="shared" si="30"/>
        <v>1.62</v>
      </c>
      <c r="H107" s="129">
        <f t="shared" si="30"/>
        <v>1.62</v>
      </c>
      <c r="I107" s="129">
        <f t="shared" si="30"/>
        <v>1.62</v>
      </c>
      <c r="J107" s="129">
        <f t="shared" si="30"/>
        <v>1.62</v>
      </c>
      <c r="K107" s="129">
        <f t="shared" si="30"/>
        <v>1.62</v>
      </c>
      <c r="L107" s="129">
        <f t="shared" si="30"/>
        <v>1.62</v>
      </c>
      <c r="M107" s="129">
        <f t="shared" si="30"/>
        <v>1.62</v>
      </c>
      <c r="N107" s="129">
        <f t="shared" si="30"/>
        <v>1.62</v>
      </c>
      <c r="O107" s="129">
        <f t="shared" si="30"/>
        <v>1.62</v>
      </c>
      <c r="P107" s="129">
        <f t="shared" si="30"/>
        <v>1.62</v>
      </c>
      <c r="Q107" s="129">
        <f t="shared" si="30"/>
        <v>1.62</v>
      </c>
      <c r="R107" s="129">
        <f t="shared" si="30"/>
        <v>1.62</v>
      </c>
      <c r="S107" s="129">
        <f t="shared" ref="S107:AF122" si="31">R107</f>
        <v>1.62</v>
      </c>
      <c r="T107" s="129">
        <f t="shared" si="31"/>
        <v>1.62</v>
      </c>
      <c r="U107" s="129">
        <f t="shared" si="31"/>
        <v>1.62</v>
      </c>
      <c r="V107" s="129">
        <f t="shared" si="31"/>
        <v>1.62</v>
      </c>
      <c r="W107" s="129">
        <f t="shared" si="31"/>
        <v>1.62</v>
      </c>
      <c r="X107" s="129">
        <f t="shared" si="31"/>
        <v>1.62</v>
      </c>
      <c r="Y107" s="129">
        <f t="shared" si="31"/>
        <v>1.62</v>
      </c>
      <c r="Z107" s="129">
        <f t="shared" si="31"/>
        <v>1.62</v>
      </c>
      <c r="AA107" s="129">
        <f t="shared" si="31"/>
        <v>1.62</v>
      </c>
      <c r="AB107" s="129">
        <f t="shared" si="31"/>
        <v>1.62</v>
      </c>
      <c r="AC107" s="129">
        <f t="shared" si="31"/>
        <v>1.62</v>
      </c>
      <c r="AD107" s="129">
        <f t="shared" si="31"/>
        <v>1.62</v>
      </c>
      <c r="AE107" s="129">
        <f t="shared" si="31"/>
        <v>1.62</v>
      </c>
      <c r="AF107" s="129">
        <f t="shared" si="31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112</v>
      </c>
      <c r="B108" s="128">
        <v>8.36</v>
      </c>
      <c r="C108" s="129">
        <f t="shared" si="30"/>
        <v>8.36</v>
      </c>
      <c r="D108" s="129">
        <f t="shared" si="30"/>
        <v>8.36</v>
      </c>
      <c r="E108" s="129">
        <f t="shared" si="30"/>
        <v>8.36</v>
      </c>
      <c r="F108" s="129">
        <f t="shared" si="30"/>
        <v>8.36</v>
      </c>
      <c r="G108" s="129">
        <f t="shared" si="30"/>
        <v>8.36</v>
      </c>
      <c r="H108" s="129">
        <f t="shared" si="30"/>
        <v>8.36</v>
      </c>
      <c r="I108" s="129">
        <f t="shared" si="30"/>
        <v>8.36</v>
      </c>
      <c r="J108" s="129">
        <f t="shared" si="30"/>
        <v>8.36</v>
      </c>
      <c r="K108" s="129">
        <f t="shared" si="30"/>
        <v>8.36</v>
      </c>
      <c r="L108" s="129">
        <f t="shared" si="30"/>
        <v>8.36</v>
      </c>
      <c r="M108" s="129">
        <f t="shared" si="30"/>
        <v>8.36</v>
      </c>
      <c r="N108" s="129">
        <f t="shared" si="30"/>
        <v>8.36</v>
      </c>
      <c r="O108" s="129">
        <f t="shared" si="30"/>
        <v>8.36</v>
      </c>
      <c r="P108" s="129">
        <f t="shared" si="30"/>
        <v>8.36</v>
      </c>
      <c r="Q108" s="129">
        <f t="shared" si="30"/>
        <v>8.36</v>
      </c>
      <c r="R108" s="129">
        <f t="shared" si="30"/>
        <v>8.36</v>
      </c>
      <c r="S108" s="129">
        <f t="shared" si="31"/>
        <v>8.36</v>
      </c>
      <c r="T108" s="129">
        <f t="shared" si="31"/>
        <v>8.36</v>
      </c>
      <c r="U108" s="129">
        <f t="shared" si="31"/>
        <v>8.36</v>
      </c>
      <c r="V108" s="129">
        <f t="shared" si="31"/>
        <v>8.36</v>
      </c>
      <c r="W108" s="129">
        <f t="shared" si="31"/>
        <v>8.36</v>
      </c>
      <c r="X108" s="129">
        <f t="shared" si="31"/>
        <v>8.36</v>
      </c>
      <c r="Y108" s="129">
        <f t="shared" si="31"/>
        <v>8.36</v>
      </c>
      <c r="Z108" s="129">
        <f t="shared" si="31"/>
        <v>8.36</v>
      </c>
      <c r="AA108" s="129">
        <f t="shared" si="31"/>
        <v>8.36</v>
      </c>
      <c r="AB108" s="129">
        <f t="shared" si="31"/>
        <v>8.36</v>
      </c>
      <c r="AC108" s="129">
        <f t="shared" si="31"/>
        <v>8.36</v>
      </c>
      <c r="AD108" s="129">
        <f t="shared" si="31"/>
        <v>8.36</v>
      </c>
      <c r="AE108" s="129">
        <f t="shared" si="31"/>
        <v>8.36</v>
      </c>
      <c r="AF108" s="129">
        <f t="shared" si="31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113</v>
      </c>
      <c r="B109" s="128">
        <v>8</v>
      </c>
      <c r="C109" s="129">
        <f t="shared" si="30"/>
        <v>8</v>
      </c>
      <c r="D109" s="129">
        <f t="shared" si="30"/>
        <v>8</v>
      </c>
      <c r="E109" s="129">
        <f t="shared" si="30"/>
        <v>8</v>
      </c>
      <c r="F109" s="129">
        <f t="shared" si="30"/>
        <v>8</v>
      </c>
      <c r="G109" s="129">
        <f t="shared" si="30"/>
        <v>8</v>
      </c>
      <c r="H109" s="129">
        <f t="shared" si="30"/>
        <v>8</v>
      </c>
      <c r="I109" s="129">
        <v>5.4</v>
      </c>
      <c r="J109" s="129">
        <f t="shared" si="30"/>
        <v>5.4</v>
      </c>
      <c r="K109" s="129">
        <f t="shared" si="30"/>
        <v>5.4</v>
      </c>
      <c r="L109" s="129">
        <f t="shared" si="30"/>
        <v>5.4</v>
      </c>
      <c r="M109" s="129">
        <f t="shared" si="30"/>
        <v>5.4</v>
      </c>
      <c r="N109" s="129">
        <f t="shared" si="30"/>
        <v>5.4</v>
      </c>
      <c r="O109" s="129">
        <f t="shared" si="30"/>
        <v>5.4</v>
      </c>
      <c r="P109" s="129">
        <f t="shared" si="30"/>
        <v>5.4</v>
      </c>
      <c r="Q109" s="129">
        <f t="shared" si="30"/>
        <v>5.4</v>
      </c>
      <c r="R109" s="129">
        <f t="shared" si="30"/>
        <v>5.4</v>
      </c>
      <c r="S109" s="129">
        <f t="shared" si="31"/>
        <v>5.4</v>
      </c>
      <c r="T109" s="129">
        <f t="shared" si="31"/>
        <v>5.4</v>
      </c>
      <c r="U109" s="129">
        <f t="shared" si="31"/>
        <v>5.4</v>
      </c>
      <c r="V109" s="129">
        <f t="shared" si="31"/>
        <v>5.4</v>
      </c>
      <c r="W109" s="129">
        <f t="shared" si="31"/>
        <v>5.4</v>
      </c>
      <c r="X109" s="129">
        <f t="shared" si="31"/>
        <v>5.4</v>
      </c>
      <c r="Y109" s="129">
        <f t="shared" si="31"/>
        <v>5.4</v>
      </c>
      <c r="Z109" s="129">
        <f t="shared" si="31"/>
        <v>5.4</v>
      </c>
      <c r="AA109" s="129">
        <f t="shared" si="31"/>
        <v>5.4</v>
      </c>
      <c r="AB109" s="129">
        <f t="shared" si="31"/>
        <v>5.4</v>
      </c>
      <c r="AC109" s="129">
        <f t="shared" si="31"/>
        <v>5.4</v>
      </c>
      <c r="AD109" s="129">
        <f t="shared" si="31"/>
        <v>5.4</v>
      </c>
      <c r="AE109" s="129">
        <f t="shared" si="31"/>
        <v>5.4</v>
      </c>
      <c r="AF109" s="129">
        <f t="shared" si="31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114</v>
      </c>
      <c r="B110" s="128">
        <v>6.57</v>
      </c>
      <c r="C110" s="129">
        <f t="shared" si="30"/>
        <v>6.57</v>
      </c>
      <c r="D110" s="129">
        <f t="shared" si="30"/>
        <v>6.57</v>
      </c>
      <c r="E110" s="129">
        <f t="shared" si="30"/>
        <v>6.57</v>
      </c>
      <c r="F110" s="129">
        <f t="shared" si="30"/>
        <v>6.57</v>
      </c>
      <c r="G110" s="129">
        <f t="shared" si="30"/>
        <v>6.57</v>
      </c>
      <c r="H110" s="129">
        <f t="shared" si="30"/>
        <v>6.57</v>
      </c>
      <c r="I110" s="129">
        <f t="shared" si="30"/>
        <v>6.57</v>
      </c>
      <c r="J110" s="129">
        <f t="shared" si="30"/>
        <v>6.57</v>
      </c>
      <c r="K110" s="129">
        <f t="shared" si="30"/>
        <v>6.57</v>
      </c>
      <c r="L110" s="129">
        <f t="shared" si="30"/>
        <v>6.57</v>
      </c>
      <c r="M110" s="129">
        <f t="shared" si="30"/>
        <v>6.57</v>
      </c>
      <c r="N110" s="129">
        <f t="shared" si="30"/>
        <v>6.57</v>
      </c>
      <c r="O110" s="129">
        <f t="shared" si="30"/>
        <v>6.57</v>
      </c>
      <c r="P110" s="129">
        <f t="shared" si="30"/>
        <v>6.57</v>
      </c>
      <c r="Q110" s="129">
        <f t="shared" si="30"/>
        <v>6.57</v>
      </c>
      <c r="R110" s="129">
        <f t="shared" si="30"/>
        <v>6.57</v>
      </c>
      <c r="S110" s="129">
        <f t="shared" si="31"/>
        <v>6.57</v>
      </c>
      <c r="T110" s="129">
        <f t="shared" si="31"/>
        <v>6.57</v>
      </c>
      <c r="U110" s="129">
        <f t="shared" si="31"/>
        <v>6.57</v>
      </c>
      <c r="V110" s="129">
        <f t="shared" si="31"/>
        <v>6.57</v>
      </c>
      <c r="W110" s="129">
        <f t="shared" si="31"/>
        <v>6.57</v>
      </c>
      <c r="X110" s="129">
        <f t="shared" si="31"/>
        <v>6.57</v>
      </c>
      <c r="Y110" s="129">
        <f t="shared" si="31"/>
        <v>6.57</v>
      </c>
      <c r="Z110" s="129">
        <f t="shared" si="31"/>
        <v>6.57</v>
      </c>
      <c r="AA110" s="129">
        <f t="shared" si="31"/>
        <v>6.57</v>
      </c>
      <c r="AB110" s="129">
        <f t="shared" si="31"/>
        <v>6.57</v>
      </c>
      <c r="AC110" s="129">
        <f t="shared" si="31"/>
        <v>6.57</v>
      </c>
      <c r="AD110" s="129">
        <f t="shared" si="31"/>
        <v>6.57</v>
      </c>
      <c r="AE110" s="129">
        <f t="shared" si="31"/>
        <v>6.57</v>
      </c>
      <c r="AF110" s="129">
        <f t="shared" si="31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115</v>
      </c>
      <c r="B111" s="128">
        <v>3.43</v>
      </c>
      <c r="C111" s="129">
        <f t="shared" si="30"/>
        <v>3.43</v>
      </c>
      <c r="D111" s="129">
        <f t="shared" si="30"/>
        <v>3.43</v>
      </c>
      <c r="E111" s="129">
        <f t="shared" si="30"/>
        <v>3.43</v>
      </c>
      <c r="F111" s="129">
        <f t="shared" si="30"/>
        <v>3.43</v>
      </c>
      <c r="G111" s="129">
        <f t="shared" si="30"/>
        <v>3.43</v>
      </c>
      <c r="H111" s="129">
        <f t="shared" si="30"/>
        <v>3.43</v>
      </c>
      <c r="I111" s="129">
        <f t="shared" si="30"/>
        <v>3.43</v>
      </c>
      <c r="J111" s="129">
        <f t="shared" si="30"/>
        <v>3.43</v>
      </c>
      <c r="K111" s="129">
        <f t="shared" si="30"/>
        <v>3.43</v>
      </c>
      <c r="L111" s="129">
        <f t="shared" si="30"/>
        <v>3.43</v>
      </c>
      <c r="M111" s="129">
        <f t="shared" si="30"/>
        <v>3.43</v>
      </c>
      <c r="N111" s="129">
        <f t="shared" si="30"/>
        <v>3.43</v>
      </c>
      <c r="O111" s="129">
        <f t="shared" si="30"/>
        <v>3.43</v>
      </c>
      <c r="P111" s="129">
        <f t="shared" si="30"/>
        <v>3.43</v>
      </c>
      <c r="Q111" s="129">
        <f t="shared" si="30"/>
        <v>3.43</v>
      </c>
      <c r="R111" s="129">
        <f t="shared" si="30"/>
        <v>3.43</v>
      </c>
      <c r="S111" s="129">
        <f t="shared" si="31"/>
        <v>3.43</v>
      </c>
      <c r="T111" s="129">
        <f t="shared" si="31"/>
        <v>3.43</v>
      </c>
      <c r="U111" s="129">
        <f t="shared" si="31"/>
        <v>3.43</v>
      </c>
      <c r="V111" s="129">
        <f t="shared" si="31"/>
        <v>3.43</v>
      </c>
      <c r="W111" s="129">
        <f t="shared" si="31"/>
        <v>3.43</v>
      </c>
      <c r="X111" s="129">
        <f t="shared" si="31"/>
        <v>3.43</v>
      </c>
      <c r="Y111" s="129">
        <f t="shared" si="31"/>
        <v>3.43</v>
      </c>
      <c r="Z111" s="129">
        <f t="shared" si="31"/>
        <v>3.43</v>
      </c>
      <c r="AA111" s="129">
        <f t="shared" si="31"/>
        <v>3.43</v>
      </c>
      <c r="AB111" s="129">
        <f t="shared" si="31"/>
        <v>3.43</v>
      </c>
      <c r="AC111" s="129">
        <f t="shared" si="31"/>
        <v>3.43</v>
      </c>
      <c r="AD111" s="129">
        <f t="shared" si="31"/>
        <v>3.43</v>
      </c>
      <c r="AE111" s="129">
        <f t="shared" si="31"/>
        <v>3.43</v>
      </c>
      <c r="AF111" s="129">
        <f t="shared" si="31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116</v>
      </c>
      <c r="B112" s="128">
        <v>2.96</v>
      </c>
      <c r="C112" s="129">
        <f t="shared" si="30"/>
        <v>2.96</v>
      </c>
      <c r="D112" s="129">
        <f t="shared" si="30"/>
        <v>2.96</v>
      </c>
      <c r="E112" s="129">
        <f t="shared" si="30"/>
        <v>2.96</v>
      </c>
      <c r="F112" s="129">
        <f t="shared" si="30"/>
        <v>2.96</v>
      </c>
      <c r="G112" s="129">
        <f t="shared" si="30"/>
        <v>2.96</v>
      </c>
      <c r="H112" s="129">
        <f t="shared" si="30"/>
        <v>2.96</v>
      </c>
      <c r="I112" s="129">
        <f t="shared" si="30"/>
        <v>2.96</v>
      </c>
      <c r="J112" s="129">
        <f t="shared" si="30"/>
        <v>2.96</v>
      </c>
      <c r="K112" s="129">
        <f t="shared" si="30"/>
        <v>2.96</v>
      </c>
      <c r="L112" s="129">
        <f t="shared" si="30"/>
        <v>2.96</v>
      </c>
      <c r="M112" s="129">
        <f t="shared" si="30"/>
        <v>2.96</v>
      </c>
      <c r="N112" s="129">
        <f t="shared" si="30"/>
        <v>2.96</v>
      </c>
      <c r="O112" s="129">
        <f t="shared" si="30"/>
        <v>2.96</v>
      </c>
      <c r="P112" s="129">
        <f t="shared" si="30"/>
        <v>2.96</v>
      </c>
      <c r="Q112" s="129">
        <f t="shared" si="30"/>
        <v>2.96</v>
      </c>
      <c r="R112" s="129">
        <f t="shared" si="30"/>
        <v>2.96</v>
      </c>
      <c r="S112" s="129">
        <f t="shared" si="31"/>
        <v>2.96</v>
      </c>
      <c r="T112" s="129">
        <f t="shared" si="31"/>
        <v>2.96</v>
      </c>
      <c r="U112" s="129">
        <f t="shared" si="31"/>
        <v>2.96</v>
      </c>
      <c r="V112" s="129">
        <f t="shared" si="31"/>
        <v>2.96</v>
      </c>
      <c r="W112" s="129">
        <f t="shared" si="31"/>
        <v>2.96</v>
      </c>
      <c r="X112" s="129">
        <f t="shared" si="31"/>
        <v>2.96</v>
      </c>
      <c r="Y112" s="129">
        <f t="shared" si="31"/>
        <v>2.96</v>
      </c>
      <c r="Z112" s="129">
        <f t="shared" si="31"/>
        <v>2.96</v>
      </c>
      <c r="AA112" s="129">
        <f t="shared" si="31"/>
        <v>2.96</v>
      </c>
      <c r="AB112" s="129">
        <f t="shared" si="31"/>
        <v>2.96</v>
      </c>
      <c r="AC112" s="129">
        <f t="shared" si="31"/>
        <v>2.96</v>
      </c>
      <c r="AD112" s="129">
        <f t="shared" si="31"/>
        <v>2.96</v>
      </c>
      <c r="AE112" s="129">
        <f t="shared" si="31"/>
        <v>2.96</v>
      </c>
      <c r="AF112" s="129">
        <f t="shared" si="31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117</v>
      </c>
      <c r="B113" s="128">
        <v>8</v>
      </c>
      <c r="C113" s="129">
        <f t="shared" si="30"/>
        <v>8</v>
      </c>
      <c r="D113" s="129">
        <f t="shared" si="30"/>
        <v>8</v>
      </c>
      <c r="E113" s="129">
        <f t="shared" si="30"/>
        <v>8</v>
      </c>
      <c r="F113" s="129">
        <f t="shared" si="30"/>
        <v>8</v>
      </c>
      <c r="G113" s="129">
        <f t="shared" si="30"/>
        <v>8</v>
      </c>
      <c r="H113" s="129">
        <f t="shared" si="30"/>
        <v>8</v>
      </c>
      <c r="I113" s="129">
        <f t="shared" si="30"/>
        <v>8</v>
      </c>
      <c r="J113" s="129">
        <f t="shared" si="30"/>
        <v>8</v>
      </c>
      <c r="K113" s="129">
        <f t="shared" si="30"/>
        <v>8</v>
      </c>
      <c r="L113" s="129">
        <f t="shared" si="30"/>
        <v>8</v>
      </c>
      <c r="M113" s="129">
        <f t="shared" si="30"/>
        <v>8</v>
      </c>
      <c r="N113" s="129">
        <f t="shared" si="30"/>
        <v>8</v>
      </c>
      <c r="O113" s="129">
        <f t="shared" si="30"/>
        <v>8</v>
      </c>
      <c r="P113" s="129">
        <f t="shared" si="30"/>
        <v>8</v>
      </c>
      <c r="Q113" s="129">
        <f t="shared" si="30"/>
        <v>8</v>
      </c>
      <c r="R113" s="129">
        <f t="shared" si="30"/>
        <v>8</v>
      </c>
      <c r="S113" s="129">
        <f t="shared" si="31"/>
        <v>8</v>
      </c>
      <c r="T113" s="129">
        <f t="shared" si="31"/>
        <v>8</v>
      </c>
      <c r="U113" s="129">
        <f t="shared" si="31"/>
        <v>8</v>
      </c>
      <c r="V113" s="129">
        <f t="shared" si="31"/>
        <v>8</v>
      </c>
      <c r="W113" s="129">
        <f t="shared" si="31"/>
        <v>8</v>
      </c>
      <c r="X113" s="129">
        <f t="shared" si="31"/>
        <v>8</v>
      </c>
      <c r="Y113" s="129">
        <f t="shared" si="31"/>
        <v>8</v>
      </c>
      <c r="Z113" s="129">
        <f t="shared" si="31"/>
        <v>8</v>
      </c>
      <c r="AA113" s="129">
        <f t="shared" si="31"/>
        <v>8</v>
      </c>
      <c r="AB113" s="129">
        <f t="shared" si="31"/>
        <v>8</v>
      </c>
      <c r="AC113" s="129">
        <f t="shared" si="31"/>
        <v>8</v>
      </c>
      <c r="AD113" s="129">
        <f t="shared" si="31"/>
        <v>8</v>
      </c>
      <c r="AE113" s="129">
        <f t="shared" si="31"/>
        <v>8</v>
      </c>
      <c r="AF113" s="129">
        <f t="shared" si="31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118</v>
      </c>
      <c r="B114" s="128">
        <v>7</v>
      </c>
      <c r="C114" s="129">
        <f>B114</f>
        <v>7</v>
      </c>
      <c r="D114" s="129">
        <f t="shared" si="30"/>
        <v>7</v>
      </c>
      <c r="E114" s="129">
        <f t="shared" si="30"/>
        <v>7</v>
      </c>
      <c r="F114" s="129">
        <f t="shared" si="30"/>
        <v>7</v>
      </c>
      <c r="G114" s="129">
        <f t="shared" si="30"/>
        <v>7</v>
      </c>
      <c r="H114" s="129">
        <f t="shared" si="30"/>
        <v>7</v>
      </c>
      <c r="I114" s="129">
        <f t="shared" si="30"/>
        <v>7</v>
      </c>
      <c r="J114" s="129">
        <f t="shared" si="30"/>
        <v>7</v>
      </c>
      <c r="K114" s="129">
        <f t="shared" si="30"/>
        <v>7</v>
      </c>
      <c r="L114" s="129">
        <f t="shared" si="30"/>
        <v>7</v>
      </c>
      <c r="M114" s="129">
        <f t="shared" si="30"/>
        <v>7</v>
      </c>
      <c r="N114" s="129">
        <f t="shared" si="30"/>
        <v>7</v>
      </c>
      <c r="O114" s="129">
        <f t="shared" si="30"/>
        <v>7</v>
      </c>
      <c r="P114" s="129">
        <f t="shared" si="30"/>
        <v>7</v>
      </c>
      <c r="Q114" s="129">
        <f t="shared" si="30"/>
        <v>7</v>
      </c>
      <c r="R114" s="129">
        <f t="shared" si="30"/>
        <v>7</v>
      </c>
      <c r="S114" s="129">
        <f t="shared" si="31"/>
        <v>7</v>
      </c>
      <c r="T114" s="129">
        <f t="shared" si="31"/>
        <v>7</v>
      </c>
      <c r="U114" s="129">
        <f t="shared" si="31"/>
        <v>7</v>
      </c>
      <c r="V114" s="129">
        <f t="shared" si="31"/>
        <v>7</v>
      </c>
      <c r="W114" s="129">
        <f t="shared" si="31"/>
        <v>7</v>
      </c>
      <c r="X114" s="129">
        <f t="shared" si="31"/>
        <v>7</v>
      </c>
      <c r="Y114" s="129">
        <f t="shared" si="31"/>
        <v>7</v>
      </c>
      <c r="Z114" s="129">
        <f t="shared" si="31"/>
        <v>7</v>
      </c>
      <c r="AA114" s="129">
        <f t="shared" si="31"/>
        <v>7</v>
      </c>
      <c r="AB114" s="129">
        <f t="shared" si="31"/>
        <v>7</v>
      </c>
      <c r="AC114" s="129">
        <f t="shared" si="31"/>
        <v>7</v>
      </c>
      <c r="AD114" s="129">
        <f t="shared" si="31"/>
        <v>7</v>
      </c>
      <c r="AE114" s="129">
        <f t="shared" si="31"/>
        <v>7</v>
      </c>
      <c r="AF114" s="129">
        <f t="shared" si="31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119</v>
      </c>
      <c r="B115" s="128">
        <v>3.47</v>
      </c>
      <c r="C115" s="129">
        <f t="shared" ref="C115:R124" si="32">B115</f>
        <v>3.47</v>
      </c>
      <c r="D115" s="129">
        <f t="shared" si="32"/>
        <v>3.47</v>
      </c>
      <c r="E115" s="129">
        <f t="shared" si="32"/>
        <v>3.47</v>
      </c>
      <c r="F115" s="129">
        <f t="shared" si="32"/>
        <v>3.47</v>
      </c>
      <c r="G115" s="129">
        <f t="shared" si="32"/>
        <v>3.47</v>
      </c>
      <c r="H115" s="129">
        <f t="shared" si="32"/>
        <v>3.47</v>
      </c>
      <c r="I115" s="129">
        <f t="shared" si="32"/>
        <v>3.47</v>
      </c>
      <c r="J115" s="129">
        <f t="shared" si="32"/>
        <v>3.47</v>
      </c>
      <c r="K115" s="129">
        <f t="shared" si="32"/>
        <v>3.47</v>
      </c>
      <c r="L115" s="129">
        <f t="shared" si="32"/>
        <v>3.47</v>
      </c>
      <c r="M115" s="129">
        <f t="shared" si="32"/>
        <v>3.47</v>
      </c>
      <c r="N115" s="129">
        <f t="shared" si="32"/>
        <v>3.47</v>
      </c>
      <c r="O115" s="129">
        <f t="shared" si="32"/>
        <v>3.47</v>
      </c>
      <c r="P115" s="129">
        <f t="shared" si="32"/>
        <v>3.47</v>
      </c>
      <c r="Q115" s="129">
        <f t="shared" si="32"/>
        <v>3.47</v>
      </c>
      <c r="R115" s="129">
        <f t="shared" si="32"/>
        <v>3.47</v>
      </c>
      <c r="S115" s="129">
        <f t="shared" si="31"/>
        <v>3.47</v>
      </c>
      <c r="T115" s="129">
        <f t="shared" si="31"/>
        <v>3.47</v>
      </c>
      <c r="U115" s="129">
        <f t="shared" si="31"/>
        <v>3.47</v>
      </c>
      <c r="V115" s="129">
        <f t="shared" si="31"/>
        <v>3.47</v>
      </c>
      <c r="W115" s="129">
        <f t="shared" si="31"/>
        <v>3.47</v>
      </c>
      <c r="X115" s="129">
        <f t="shared" si="31"/>
        <v>3.47</v>
      </c>
      <c r="Y115" s="129">
        <f t="shared" si="31"/>
        <v>3.47</v>
      </c>
      <c r="Z115" s="129">
        <f t="shared" si="31"/>
        <v>3.47</v>
      </c>
      <c r="AA115" s="129">
        <f t="shared" si="31"/>
        <v>3.47</v>
      </c>
      <c r="AB115" s="129">
        <f t="shared" si="31"/>
        <v>3.47</v>
      </c>
      <c r="AC115" s="129">
        <f t="shared" si="31"/>
        <v>3.47</v>
      </c>
      <c r="AD115" s="129">
        <f t="shared" si="31"/>
        <v>3.47</v>
      </c>
      <c r="AE115" s="129">
        <f t="shared" si="31"/>
        <v>3.47</v>
      </c>
      <c r="AF115" s="129">
        <f t="shared" si="31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120</v>
      </c>
      <c r="B116" s="128">
        <v>2.1</v>
      </c>
      <c r="C116" s="129">
        <f t="shared" si="32"/>
        <v>2.1</v>
      </c>
      <c r="D116" s="129">
        <f t="shared" si="32"/>
        <v>2.1</v>
      </c>
      <c r="E116" s="129">
        <f t="shared" si="32"/>
        <v>2.1</v>
      </c>
      <c r="F116" s="129">
        <f t="shared" si="32"/>
        <v>2.1</v>
      </c>
      <c r="G116" s="129">
        <f t="shared" si="32"/>
        <v>2.1</v>
      </c>
      <c r="H116" s="129">
        <f t="shared" si="32"/>
        <v>2.1</v>
      </c>
      <c r="I116" s="129">
        <f t="shared" si="32"/>
        <v>2.1</v>
      </c>
      <c r="J116" s="129">
        <f t="shared" si="32"/>
        <v>2.1</v>
      </c>
      <c r="K116" s="129">
        <f t="shared" si="32"/>
        <v>2.1</v>
      </c>
      <c r="L116" s="129">
        <f t="shared" si="32"/>
        <v>2.1</v>
      </c>
      <c r="M116" s="129">
        <f t="shared" si="32"/>
        <v>2.1</v>
      </c>
      <c r="N116" s="129">
        <f t="shared" si="32"/>
        <v>2.1</v>
      </c>
      <c r="O116" s="129">
        <f t="shared" si="32"/>
        <v>2.1</v>
      </c>
      <c r="P116" s="129">
        <f t="shared" si="32"/>
        <v>2.1</v>
      </c>
      <c r="Q116" s="129">
        <f t="shared" si="32"/>
        <v>2.1</v>
      </c>
      <c r="R116" s="129">
        <f t="shared" si="32"/>
        <v>2.1</v>
      </c>
      <c r="S116" s="129">
        <f t="shared" si="31"/>
        <v>2.1</v>
      </c>
      <c r="T116" s="129">
        <f t="shared" si="31"/>
        <v>2.1</v>
      </c>
      <c r="U116" s="129">
        <f t="shared" si="31"/>
        <v>2.1</v>
      </c>
      <c r="V116" s="129">
        <f t="shared" si="31"/>
        <v>2.1</v>
      </c>
      <c r="W116" s="129">
        <f t="shared" si="31"/>
        <v>2.1</v>
      </c>
      <c r="X116" s="129">
        <f t="shared" si="31"/>
        <v>2.1</v>
      </c>
      <c r="Y116" s="129">
        <f t="shared" si="31"/>
        <v>2.1</v>
      </c>
      <c r="Z116" s="129">
        <f t="shared" si="31"/>
        <v>2.1</v>
      </c>
      <c r="AA116" s="129">
        <f t="shared" si="31"/>
        <v>2.1</v>
      </c>
      <c r="AB116" s="129">
        <f t="shared" si="31"/>
        <v>2.1</v>
      </c>
      <c r="AC116" s="129">
        <f t="shared" si="31"/>
        <v>2.1</v>
      </c>
      <c r="AD116" s="129">
        <f t="shared" si="31"/>
        <v>2.1</v>
      </c>
      <c r="AE116" s="129">
        <f t="shared" si="31"/>
        <v>2.1</v>
      </c>
      <c r="AF116" s="129">
        <f t="shared" si="31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121</v>
      </c>
      <c r="B117" s="128">
        <v>9.3000000000000007</v>
      </c>
      <c r="C117" s="129">
        <f t="shared" si="32"/>
        <v>9.3000000000000007</v>
      </c>
      <c r="D117" s="129">
        <f t="shared" si="32"/>
        <v>9.3000000000000007</v>
      </c>
      <c r="E117" s="129">
        <f t="shared" si="32"/>
        <v>9.3000000000000007</v>
      </c>
      <c r="F117" s="129">
        <f t="shared" si="32"/>
        <v>9.3000000000000007</v>
      </c>
      <c r="G117" s="129">
        <f t="shared" si="32"/>
        <v>9.3000000000000007</v>
      </c>
      <c r="H117" s="129">
        <f t="shared" si="32"/>
        <v>9.3000000000000007</v>
      </c>
      <c r="I117" s="129">
        <f t="shared" si="32"/>
        <v>9.3000000000000007</v>
      </c>
      <c r="J117" s="129">
        <f t="shared" si="32"/>
        <v>9.3000000000000007</v>
      </c>
      <c r="K117" s="129">
        <f t="shared" si="32"/>
        <v>9.3000000000000007</v>
      </c>
      <c r="L117" s="129">
        <f t="shared" si="32"/>
        <v>9.3000000000000007</v>
      </c>
      <c r="M117" s="129">
        <f t="shared" si="32"/>
        <v>9.3000000000000007</v>
      </c>
      <c r="N117" s="129">
        <f t="shared" si="32"/>
        <v>9.3000000000000007</v>
      </c>
      <c r="O117" s="129">
        <f t="shared" si="32"/>
        <v>9.3000000000000007</v>
      </c>
      <c r="P117" s="129">
        <f t="shared" si="32"/>
        <v>9.3000000000000007</v>
      </c>
      <c r="Q117" s="129">
        <f t="shared" si="32"/>
        <v>9.3000000000000007</v>
      </c>
      <c r="R117" s="129">
        <f t="shared" si="32"/>
        <v>9.3000000000000007</v>
      </c>
      <c r="S117" s="129">
        <f t="shared" si="31"/>
        <v>9.3000000000000007</v>
      </c>
      <c r="T117" s="129">
        <f t="shared" si="31"/>
        <v>9.3000000000000007</v>
      </c>
      <c r="U117" s="129">
        <f t="shared" si="31"/>
        <v>9.3000000000000007</v>
      </c>
      <c r="V117" s="129">
        <f t="shared" si="31"/>
        <v>9.3000000000000007</v>
      </c>
      <c r="W117" s="129">
        <f t="shared" si="31"/>
        <v>9.3000000000000007</v>
      </c>
      <c r="X117" s="129">
        <f t="shared" si="31"/>
        <v>9.3000000000000007</v>
      </c>
      <c r="Y117" s="129">
        <f t="shared" si="31"/>
        <v>9.3000000000000007</v>
      </c>
      <c r="Z117" s="129">
        <f t="shared" si="31"/>
        <v>9.3000000000000007</v>
      </c>
      <c r="AA117" s="129">
        <f t="shared" si="31"/>
        <v>9.3000000000000007</v>
      </c>
      <c r="AB117" s="129">
        <f t="shared" si="31"/>
        <v>9.3000000000000007</v>
      </c>
      <c r="AC117" s="129">
        <f t="shared" si="31"/>
        <v>9.3000000000000007</v>
      </c>
      <c r="AD117" s="129">
        <f t="shared" si="31"/>
        <v>9.3000000000000007</v>
      </c>
      <c r="AE117" s="129">
        <f t="shared" si="31"/>
        <v>9.3000000000000007</v>
      </c>
      <c r="AF117" s="129">
        <f t="shared" si="31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122</v>
      </c>
      <c r="B118" s="128">
        <v>0</v>
      </c>
      <c r="C118" s="129">
        <f t="shared" si="32"/>
        <v>0</v>
      </c>
      <c r="D118" s="129">
        <f t="shared" si="32"/>
        <v>0</v>
      </c>
      <c r="E118" s="129">
        <f t="shared" si="32"/>
        <v>0</v>
      </c>
      <c r="F118" s="129">
        <f t="shared" si="32"/>
        <v>0</v>
      </c>
      <c r="G118" s="129">
        <f t="shared" si="32"/>
        <v>0</v>
      </c>
      <c r="H118" s="129">
        <f t="shared" si="32"/>
        <v>0</v>
      </c>
      <c r="I118" s="129">
        <f t="shared" si="32"/>
        <v>0</v>
      </c>
      <c r="J118" s="129">
        <f t="shared" si="32"/>
        <v>0</v>
      </c>
      <c r="K118" s="129">
        <f t="shared" si="32"/>
        <v>0</v>
      </c>
      <c r="L118" s="129">
        <f t="shared" si="32"/>
        <v>0</v>
      </c>
      <c r="M118" s="129">
        <f t="shared" si="32"/>
        <v>0</v>
      </c>
      <c r="N118" s="129">
        <f t="shared" si="32"/>
        <v>0</v>
      </c>
      <c r="O118" s="129">
        <f t="shared" si="32"/>
        <v>0</v>
      </c>
      <c r="P118" s="129">
        <f t="shared" si="32"/>
        <v>0</v>
      </c>
      <c r="Q118" s="129">
        <f t="shared" si="32"/>
        <v>0</v>
      </c>
      <c r="R118" s="129">
        <f t="shared" si="32"/>
        <v>0</v>
      </c>
      <c r="S118" s="129">
        <f t="shared" si="31"/>
        <v>0</v>
      </c>
      <c r="T118" s="129">
        <f t="shared" si="31"/>
        <v>0</v>
      </c>
      <c r="U118" s="129">
        <f t="shared" si="31"/>
        <v>0</v>
      </c>
      <c r="V118" s="129">
        <f t="shared" si="31"/>
        <v>0</v>
      </c>
      <c r="W118" s="129">
        <f t="shared" si="31"/>
        <v>0</v>
      </c>
      <c r="X118" s="129">
        <f t="shared" si="31"/>
        <v>0</v>
      </c>
      <c r="Y118" s="129">
        <f t="shared" si="31"/>
        <v>0</v>
      </c>
      <c r="Z118" s="129">
        <f t="shared" si="31"/>
        <v>0</v>
      </c>
      <c r="AA118" s="129">
        <f t="shared" si="31"/>
        <v>0</v>
      </c>
      <c r="AB118" s="129">
        <f t="shared" si="31"/>
        <v>0</v>
      </c>
      <c r="AC118" s="129">
        <f t="shared" si="31"/>
        <v>0</v>
      </c>
      <c r="AD118" s="129">
        <f t="shared" si="31"/>
        <v>0</v>
      </c>
      <c r="AE118" s="129">
        <f t="shared" si="31"/>
        <v>0</v>
      </c>
      <c r="AF118" s="129">
        <f t="shared" si="31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123</v>
      </c>
      <c r="B119" s="128">
        <v>0</v>
      </c>
      <c r="C119" s="129">
        <f t="shared" si="32"/>
        <v>0</v>
      </c>
      <c r="D119" s="129">
        <f t="shared" si="32"/>
        <v>0</v>
      </c>
      <c r="E119" s="129">
        <f t="shared" si="32"/>
        <v>0</v>
      </c>
      <c r="F119" s="129">
        <f t="shared" si="32"/>
        <v>0</v>
      </c>
      <c r="G119" s="129">
        <f t="shared" si="32"/>
        <v>0</v>
      </c>
      <c r="H119" s="129">
        <f t="shared" si="32"/>
        <v>0</v>
      </c>
      <c r="I119" s="129">
        <f t="shared" si="32"/>
        <v>0</v>
      </c>
      <c r="J119" s="129">
        <f t="shared" si="32"/>
        <v>0</v>
      </c>
      <c r="K119" s="129">
        <f t="shared" si="32"/>
        <v>0</v>
      </c>
      <c r="L119" s="129">
        <f t="shared" si="32"/>
        <v>0</v>
      </c>
      <c r="M119" s="129">
        <f t="shared" si="32"/>
        <v>0</v>
      </c>
      <c r="N119" s="129">
        <f t="shared" si="32"/>
        <v>0</v>
      </c>
      <c r="O119" s="129">
        <f t="shared" si="32"/>
        <v>0</v>
      </c>
      <c r="P119" s="129">
        <f t="shared" si="32"/>
        <v>0</v>
      </c>
      <c r="Q119" s="129">
        <f t="shared" si="32"/>
        <v>0</v>
      </c>
      <c r="R119" s="129">
        <f t="shared" si="32"/>
        <v>0</v>
      </c>
      <c r="S119" s="129">
        <f t="shared" si="31"/>
        <v>0</v>
      </c>
      <c r="T119" s="129">
        <f t="shared" si="31"/>
        <v>0</v>
      </c>
      <c r="U119" s="129">
        <f t="shared" si="31"/>
        <v>0</v>
      </c>
      <c r="V119" s="129">
        <f t="shared" si="31"/>
        <v>0</v>
      </c>
      <c r="W119" s="129">
        <f t="shared" si="31"/>
        <v>0</v>
      </c>
      <c r="X119" s="129">
        <f t="shared" si="31"/>
        <v>0</v>
      </c>
      <c r="Y119" s="129">
        <f t="shared" si="31"/>
        <v>0</v>
      </c>
      <c r="Z119" s="129">
        <f t="shared" si="31"/>
        <v>0</v>
      </c>
      <c r="AA119" s="129">
        <f t="shared" si="31"/>
        <v>0</v>
      </c>
      <c r="AB119" s="129">
        <f t="shared" si="31"/>
        <v>0</v>
      </c>
      <c r="AC119" s="129">
        <f t="shared" si="31"/>
        <v>0</v>
      </c>
      <c r="AD119" s="129">
        <f t="shared" si="31"/>
        <v>0</v>
      </c>
      <c r="AE119" s="129">
        <f t="shared" si="31"/>
        <v>0</v>
      </c>
      <c r="AF119" s="129">
        <f t="shared" si="31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124</v>
      </c>
      <c r="B120" s="128">
        <v>5</v>
      </c>
      <c r="C120" s="129">
        <f t="shared" si="32"/>
        <v>5</v>
      </c>
      <c r="D120" s="129">
        <f t="shared" si="32"/>
        <v>5</v>
      </c>
      <c r="E120" s="129">
        <f t="shared" si="32"/>
        <v>5</v>
      </c>
      <c r="F120" s="129">
        <f t="shared" si="32"/>
        <v>5</v>
      </c>
      <c r="G120" s="129">
        <f t="shared" si="32"/>
        <v>5</v>
      </c>
      <c r="H120" s="129">
        <f t="shared" si="32"/>
        <v>5</v>
      </c>
      <c r="I120" s="129">
        <f t="shared" si="32"/>
        <v>5</v>
      </c>
      <c r="J120" s="129">
        <f t="shared" si="32"/>
        <v>5</v>
      </c>
      <c r="K120" s="129">
        <f t="shared" si="32"/>
        <v>5</v>
      </c>
      <c r="L120" s="129">
        <f t="shared" si="32"/>
        <v>5</v>
      </c>
      <c r="M120" s="129">
        <f t="shared" si="32"/>
        <v>5</v>
      </c>
      <c r="N120" s="129">
        <f t="shared" si="32"/>
        <v>5</v>
      </c>
      <c r="O120" s="129">
        <f t="shared" si="32"/>
        <v>5</v>
      </c>
      <c r="P120" s="129">
        <f t="shared" si="32"/>
        <v>5</v>
      </c>
      <c r="Q120" s="129">
        <f t="shared" si="32"/>
        <v>5</v>
      </c>
      <c r="R120" s="129">
        <f t="shared" si="32"/>
        <v>5</v>
      </c>
      <c r="S120" s="129">
        <f t="shared" si="31"/>
        <v>5</v>
      </c>
      <c r="T120" s="129">
        <f t="shared" si="31"/>
        <v>5</v>
      </c>
      <c r="U120" s="129">
        <f t="shared" si="31"/>
        <v>5</v>
      </c>
      <c r="V120" s="129">
        <f t="shared" si="31"/>
        <v>5</v>
      </c>
      <c r="W120" s="129">
        <f t="shared" si="31"/>
        <v>5</v>
      </c>
      <c r="X120" s="129">
        <f t="shared" si="31"/>
        <v>5</v>
      </c>
      <c r="Y120" s="129">
        <f t="shared" si="31"/>
        <v>5</v>
      </c>
      <c r="Z120" s="129">
        <f t="shared" si="31"/>
        <v>5</v>
      </c>
      <c r="AA120" s="129">
        <f t="shared" si="31"/>
        <v>5</v>
      </c>
      <c r="AB120" s="129">
        <f t="shared" si="31"/>
        <v>5</v>
      </c>
      <c r="AC120" s="129">
        <f t="shared" si="31"/>
        <v>5</v>
      </c>
      <c r="AD120" s="129">
        <f t="shared" si="31"/>
        <v>5</v>
      </c>
      <c r="AE120" s="129">
        <f t="shared" si="31"/>
        <v>5</v>
      </c>
      <c r="AF120" s="129">
        <f t="shared" si="31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125</v>
      </c>
      <c r="B121" s="128">
        <v>1</v>
      </c>
      <c r="C121" s="129">
        <f t="shared" si="32"/>
        <v>1</v>
      </c>
      <c r="D121" s="129">
        <f t="shared" si="32"/>
        <v>1</v>
      </c>
      <c r="E121" s="129">
        <f t="shared" si="32"/>
        <v>1</v>
      </c>
      <c r="F121" s="129">
        <f t="shared" si="32"/>
        <v>1</v>
      </c>
      <c r="G121" s="129">
        <f t="shared" si="32"/>
        <v>1</v>
      </c>
      <c r="H121" s="129">
        <f t="shared" si="32"/>
        <v>1</v>
      </c>
      <c r="I121" s="129">
        <f t="shared" si="32"/>
        <v>1</v>
      </c>
      <c r="J121" s="129">
        <f t="shared" si="32"/>
        <v>1</v>
      </c>
      <c r="K121" s="129">
        <f t="shared" si="32"/>
        <v>1</v>
      </c>
      <c r="L121" s="129">
        <f t="shared" si="32"/>
        <v>1</v>
      </c>
      <c r="M121" s="129">
        <f t="shared" si="32"/>
        <v>1</v>
      </c>
      <c r="N121" s="129">
        <f t="shared" si="32"/>
        <v>1</v>
      </c>
      <c r="O121" s="129">
        <f t="shared" si="32"/>
        <v>1</v>
      </c>
      <c r="P121" s="129">
        <f t="shared" si="32"/>
        <v>1</v>
      </c>
      <c r="Q121" s="129">
        <f t="shared" si="32"/>
        <v>1</v>
      </c>
      <c r="R121" s="129">
        <f t="shared" si="32"/>
        <v>1</v>
      </c>
      <c r="S121" s="129">
        <f t="shared" si="31"/>
        <v>1</v>
      </c>
      <c r="T121" s="129">
        <f t="shared" si="31"/>
        <v>1</v>
      </c>
      <c r="U121" s="129">
        <f t="shared" si="31"/>
        <v>1</v>
      </c>
      <c r="V121" s="129">
        <f t="shared" si="31"/>
        <v>1</v>
      </c>
      <c r="W121" s="129">
        <f t="shared" si="31"/>
        <v>1</v>
      </c>
      <c r="X121" s="129">
        <f t="shared" si="31"/>
        <v>1</v>
      </c>
      <c r="Y121" s="129">
        <f t="shared" si="31"/>
        <v>1</v>
      </c>
      <c r="Z121" s="129">
        <f t="shared" si="31"/>
        <v>1</v>
      </c>
      <c r="AA121" s="129">
        <f t="shared" si="31"/>
        <v>1</v>
      </c>
      <c r="AB121" s="129">
        <f t="shared" si="31"/>
        <v>1</v>
      </c>
      <c r="AC121" s="129">
        <f t="shared" si="31"/>
        <v>1</v>
      </c>
      <c r="AD121" s="129">
        <f t="shared" si="31"/>
        <v>1</v>
      </c>
      <c r="AE121" s="129">
        <f t="shared" si="31"/>
        <v>1</v>
      </c>
      <c r="AF121" s="129">
        <f t="shared" si="31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126</v>
      </c>
      <c r="B122" s="128">
        <v>1.58</v>
      </c>
      <c r="C122" s="129">
        <f t="shared" si="32"/>
        <v>1.58</v>
      </c>
      <c r="D122" s="129">
        <f t="shared" si="32"/>
        <v>1.58</v>
      </c>
      <c r="E122" s="129">
        <f t="shared" si="32"/>
        <v>1.58</v>
      </c>
      <c r="F122" s="129">
        <f t="shared" si="32"/>
        <v>1.58</v>
      </c>
      <c r="G122" s="129">
        <f t="shared" si="32"/>
        <v>1.58</v>
      </c>
      <c r="H122" s="129">
        <f t="shared" si="32"/>
        <v>1.58</v>
      </c>
      <c r="I122" s="129">
        <f t="shared" si="32"/>
        <v>1.58</v>
      </c>
      <c r="J122" s="129">
        <f t="shared" si="32"/>
        <v>1.58</v>
      </c>
      <c r="K122" s="129">
        <f t="shared" si="32"/>
        <v>1.58</v>
      </c>
      <c r="L122" s="129">
        <f t="shared" si="32"/>
        <v>1.58</v>
      </c>
      <c r="M122" s="129">
        <f t="shared" si="32"/>
        <v>1.58</v>
      </c>
      <c r="N122" s="129">
        <f t="shared" si="32"/>
        <v>1.58</v>
      </c>
      <c r="O122" s="129">
        <f t="shared" si="32"/>
        <v>1.58</v>
      </c>
      <c r="P122" s="129">
        <f t="shared" si="32"/>
        <v>1.58</v>
      </c>
      <c r="Q122" s="129">
        <f t="shared" si="32"/>
        <v>1.58</v>
      </c>
      <c r="R122" s="129">
        <f t="shared" si="32"/>
        <v>1.58</v>
      </c>
      <c r="S122" s="129">
        <f t="shared" si="31"/>
        <v>1.58</v>
      </c>
      <c r="T122" s="129">
        <f t="shared" si="31"/>
        <v>1.58</v>
      </c>
      <c r="U122" s="129">
        <f t="shared" si="31"/>
        <v>1.58</v>
      </c>
      <c r="V122" s="129">
        <f t="shared" si="31"/>
        <v>1.58</v>
      </c>
      <c r="W122" s="129">
        <f t="shared" si="31"/>
        <v>1.58</v>
      </c>
      <c r="X122" s="129">
        <f t="shared" si="31"/>
        <v>1.58</v>
      </c>
      <c r="Y122" s="129">
        <f t="shared" si="31"/>
        <v>1.58</v>
      </c>
      <c r="Z122" s="129">
        <f t="shared" si="31"/>
        <v>1.58</v>
      </c>
      <c r="AA122" s="129">
        <f t="shared" si="31"/>
        <v>1.58</v>
      </c>
      <c r="AB122" s="129">
        <f t="shared" si="31"/>
        <v>1.58</v>
      </c>
      <c r="AC122" s="129">
        <f t="shared" si="31"/>
        <v>1.58</v>
      </c>
      <c r="AD122" s="129">
        <f t="shared" si="31"/>
        <v>1.58</v>
      </c>
      <c r="AE122" s="129">
        <f t="shared" si="31"/>
        <v>1.58</v>
      </c>
      <c r="AF122" s="129">
        <f t="shared" si="31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127</v>
      </c>
      <c r="B123" s="128">
        <v>1.46</v>
      </c>
      <c r="C123" s="129">
        <f t="shared" si="32"/>
        <v>1.46</v>
      </c>
      <c r="D123" s="129">
        <f t="shared" si="32"/>
        <v>1.46</v>
      </c>
      <c r="E123" s="129">
        <f t="shared" si="32"/>
        <v>1.46</v>
      </c>
      <c r="F123" s="129">
        <f t="shared" si="32"/>
        <v>1.46</v>
      </c>
      <c r="G123" s="129">
        <f t="shared" si="32"/>
        <v>1.46</v>
      </c>
      <c r="H123" s="129">
        <f t="shared" si="32"/>
        <v>1.46</v>
      </c>
      <c r="I123" s="129">
        <f t="shared" si="32"/>
        <v>1.46</v>
      </c>
      <c r="J123" s="129">
        <f t="shared" si="32"/>
        <v>1.46</v>
      </c>
      <c r="K123" s="129">
        <f t="shared" si="32"/>
        <v>1.46</v>
      </c>
      <c r="L123" s="129">
        <f t="shared" si="32"/>
        <v>1.46</v>
      </c>
      <c r="M123" s="129">
        <f t="shared" si="32"/>
        <v>1.46</v>
      </c>
      <c r="N123" s="129">
        <f t="shared" si="32"/>
        <v>1.46</v>
      </c>
      <c r="O123" s="129">
        <f t="shared" si="32"/>
        <v>1.46</v>
      </c>
      <c r="P123" s="129">
        <f t="shared" si="32"/>
        <v>1.46</v>
      </c>
      <c r="Q123" s="129">
        <f t="shared" si="32"/>
        <v>1.46</v>
      </c>
      <c r="R123" s="129">
        <f t="shared" si="32"/>
        <v>1.46</v>
      </c>
      <c r="S123" s="129">
        <f t="shared" ref="S123:AF124" si="33">R123</f>
        <v>1.46</v>
      </c>
      <c r="T123" s="129">
        <f t="shared" si="33"/>
        <v>1.46</v>
      </c>
      <c r="U123" s="129">
        <f t="shared" si="33"/>
        <v>1.46</v>
      </c>
      <c r="V123" s="129">
        <f t="shared" si="33"/>
        <v>1.46</v>
      </c>
      <c r="W123" s="129">
        <f t="shared" si="33"/>
        <v>1.46</v>
      </c>
      <c r="X123" s="129">
        <f t="shared" si="33"/>
        <v>1.46</v>
      </c>
      <c r="Y123" s="129">
        <f t="shared" si="33"/>
        <v>1.46</v>
      </c>
      <c r="Z123" s="129">
        <f t="shared" si="33"/>
        <v>1.46</v>
      </c>
      <c r="AA123" s="129">
        <f t="shared" si="33"/>
        <v>1.46</v>
      </c>
      <c r="AB123" s="129">
        <f t="shared" si="33"/>
        <v>1.46</v>
      </c>
      <c r="AC123" s="129">
        <f t="shared" si="33"/>
        <v>1.46</v>
      </c>
      <c r="AD123" s="129">
        <f t="shared" si="33"/>
        <v>1.46</v>
      </c>
      <c r="AE123" s="129">
        <f t="shared" si="33"/>
        <v>1.46</v>
      </c>
      <c r="AF123" s="129">
        <f t="shared" si="33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128</v>
      </c>
      <c r="B124" s="128">
        <v>1.48</v>
      </c>
      <c r="C124" s="129">
        <f t="shared" si="32"/>
        <v>1.48</v>
      </c>
      <c r="D124" s="129">
        <f t="shared" si="32"/>
        <v>1.48</v>
      </c>
      <c r="E124" s="129">
        <f t="shared" si="32"/>
        <v>1.48</v>
      </c>
      <c r="F124" s="129">
        <f t="shared" si="32"/>
        <v>1.48</v>
      </c>
      <c r="G124" s="129">
        <f t="shared" si="32"/>
        <v>1.48</v>
      </c>
      <c r="H124" s="129">
        <f t="shared" si="32"/>
        <v>1.48</v>
      </c>
      <c r="I124" s="129">
        <f t="shared" si="32"/>
        <v>1.48</v>
      </c>
      <c r="J124" s="129">
        <f t="shared" si="32"/>
        <v>1.48</v>
      </c>
      <c r="K124" s="129">
        <f t="shared" si="32"/>
        <v>1.48</v>
      </c>
      <c r="L124" s="129">
        <f t="shared" si="32"/>
        <v>1.48</v>
      </c>
      <c r="M124" s="129">
        <f t="shared" si="32"/>
        <v>1.48</v>
      </c>
      <c r="N124" s="129">
        <f t="shared" si="32"/>
        <v>1.48</v>
      </c>
      <c r="O124" s="129">
        <f t="shared" si="32"/>
        <v>1.48</v>
      </c>
      <c r="P124" s="129">
        <f t="shared" si="32"/>
        <v>1.48</v>
      </c>
      <c r="Q124" s="129">
        <f t="shared" si="32"/>
        <v>1.48</v>
      </c>
      <c r="R124" s="129">
        <f t="shared" si="32"/>
        <v>1.48</v>
      </c>
      <c r="S124" s="129">
        <f t="shared" si="33"/>
        <v>1.48</v>
      </c>
      <c r="T124" s="129">
        <f t="shared" si="33"/>
        <v>1.48</v>
      </c>
      <c r="U124" s="129">
        <f t="shared" si="33"/>
        <v>1.48</v>
      </c>
      <c r="V124" s="129">
        <f t="shared" si="33"/>
        <v>1.48</v>
      </c>
      <c r="W124" s="129">
        <f t="shared" si="33"/>
        <v>1.48</v>
      </c>
      <c r="X124" s="129">
        <f t="shared" si="33"/>
        <v>1.48</v>
      </c>
      <c r="Y124" s="129">
        <f t="shared" si="33"/>
        <v>1.48</v>
      </c>
      <c r="Z124" s="129">
        <f t="shared" si="33"/>
        <v>1.48</v>
      </c>
      <c r="AA124" s="129">
        <f t="shared" si="33"/>
        <v>1.48</v>
      </c>
      <c r="AB124" s="129">
        <f t="shared" si="33"/>
        <v>1.48</v>
      </c>
      <c r="AC124" s="129">
        <f t="shared" si="33"/>
        <v>1.48</v>
      </c>
      <c r="AD124" s="129">
        <f t="shared" si="33"/>
        <v>1.48</v>
      </c>
      <c r="AE124" s="129">
        <f t="shared" si="33"/>
        <v>1.48</v>
      </c>
      <c r="AF124" s="129">
        <f t="shared" si="33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129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130</v>
      </c>
      <c r="B126" s="128">
        <v>2.2000000000000002</v>
      </c>
      <c r="C126" s="129">
        <f t="shared" ref="C126:R133" si="34">B126</f>
        <v>2.2000000000000002</v>
      </c>
      <c r="D126" s="129">
        <f t="shared" si="34"/>
        <v>2.2000000000000002</v>
      </c>
      <c r="E126" s="129">
        <f t="shared" si="34"/>
        <v>2.2000000000000002</v>
      </c>
      <c r="F126" s="129">
        <f t="shared" si="34"/>
        <v>2.2000000000000002</v>
      </c>
      <c r="G126" s="129">
        <f t="shared" si="34"/>
        <v>2.2000000000000002</v>
      </c>
      <c r="H126" s="129">
        <f t="shared" si="34"/>
        <v>2.2000000000000002</v>
      </c>
      <c r="I126" s="129">
        <f t="shared" si="34"/>
        <v>2.2000000000000002</v>
      </c>
      <c r="J126" s="129">
        <f t="shared" si="34"/>
        <v>2.2000000000000002</v>
      </c>
      <c r="K126" s="129">
        <f t="shared" si="34"/>
        <v>2.2000000000000002</v>
      </c>
      <c r="L126" s="129">
        <f t="shared" si="34"/>
        <v>2.2000000000000002</v>
      </c>
      <c r="M126" s="129">
        <f t="shared" si="34"/>
        <v>2.2000000000000002</v>
      </c>
      <c r="N126" s="129">
        <f t="shared" si="34"/>
        <v>2.2000000000000002</v>
      </c>
      <c r="O126" s="129">
        <f t="shared" si="34"/>
        <v>2.2000000000000002</v>
      </c>
      <c r="P126" s="129">
        <f t="shared" si="34"/>
        <v>2.2000000000000002</v>
      </c>
      <c r="Q126" s="129">
        <f t="shared" si="34"/>
        <v>2.2000000000000002</v>
      </c>
      <c r="R126" s="129">
        <f t="shared" si="34"/>
        <v>2.2000000000000002</v>
      </c>
      <c r="S126" s="129">
        <f t="shared" ref="S126:AF133" si="35">R126</f>
        <v>2.2000000000000002</v>
      </c>
      <c r="T126" s="129">
        <f t="shared" si="35"/>
        <v>2.2000000000000002</v>
      </c>
      <c r="U126" s="129">
        <f t="shared" si="35"/>
        <v>2.2000000000000002</v>
      </c>
      <c r="V126" s="129">
        <f t="shared" si="35"/>
        <v>2.2000000000000002</v>
      </c>
      <c r="W126" s="129">
        <f t="shared" si="35"/>
        <v>2.2000000000000002</v>
      </c>
      <c r="X126" s="129">
        <f t="shared" si="35"/>
        <v>2.2000000000000002</v>
      </c>
      <c r="Y126" s="129">
        <f t="shared" si="35"/>
        <v>2.2000000000000002</v>
      </c>
      <c r="Z126" s="129">
        <f t="shared" si="35"/>
        <v>2.2000000000000002</v>
      </c>
      <c r="AA126" s="129">
        <f t="shared" si="35"/>
        <v>2.2000000000000002</v>
      </c>
      <c r="AB126" s="129">
        <f t="shared" si="35"/>
        <v>2.2000000000000002</v>
      </c>
      <c r="AC126" s="129">
        <f t="shared" si="35"/>
        <v>2.2000000000000002</v>
      </c>
      <c r="AD126" s="129">
        <f t="shared" si="35"/>
        <v>2.2000000000000002</v>
      </c>
      <c r="AE126" s="129">
        <f t="shared" si="35"/>
        <v>2.2000000000000002</v>
      </c>
      <c r="AF126" s="129">
        <f t="shared" si="35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131</v>
      </c>
      <c r="B127" s="128">
        <v>2</v>
      </c>
      <c r="C127" s="129">
        <f t="shared" si="34"/>
        <v>2</v>
      </c>
      <c r="D127" s="129">
        <f t="shared" si="34"/>
        <v>2</v>
      </c>
      <c r="E127" s="129">
        <f t="shared" si="34"/>
        <v>2</v>
      </c>
      <c r="F127" s="129">
        <f t="shared" si="34"/>
        <v>2</v>
      </c>
      <c r="G127" s="129">
        <f t="shared" si="34"/>
        <v>2</v>
      </c>
      <c r="H127" s="129">
        <f t="shared" si="34"/>
        <v>2</v>
      </c>
      <c r="I127" s="129">
        <f t="shared" si="34"/>
        <v>2</v>
      </c>
      <c r="J127" s="129">
        <f t="shared" si="34"/>
        <v>2</v>
      </c>
      <c r="K127" s="129">
        <f t="shared" si="34"/>
        <v>2</v>
      </c>
      <c r="L127" s="129">
        <f t="shared" si="34"/>
        <v>2</v>
      </c>
      <c r="M127" s="129">
        <f t="shared" si="34"/>
        <v>2</v>
      </c>
      <c r="N127" s="129">
        <f t="shared" si="34"/>
        <v>2</v>
      </c>
      <c r="O127" s="129">
        <f t="shared" si="34"/>
        <v>2</v>
      </c>
      <c r="P127" s="129">
        <f t="shared" si="34"/>
        <v>2</v>
      </c>
      <c r="Q127" s="129">
        <f t="shared" si="34"/>
        <v>2</v>
      </c>
      <c r="R127" s="129">
        <f t="shared" si="34"/>
        <v>2</v>
      </c>
      <c r="S127" s="129">
        <f t="shared" si="35"/>
        <v>2</v>
      </c>
      <c r="T127" s="129">
        <f t="shared" si="35"/>
        <v>2</v>
      </c>
      <c r="U127" s="129">
        <f t="shared" si="35"/>
        <v>2</v>
      </c>
      <c r="V127" s="129">
        <f t="shared" si="35"/>
        <v>2</v>
      </c>
      <c r="W127" s="129">
        <f t="shared" si="35"/>
        <v>2</v>
      </c>
      <c r="X127" s="129">
        <f t="shared" si="35"/>
        <v>2</v>
      </c>
      <c r="Y127" s="129">
        <f t="shared" si="35"/>
        <v>2</v>
      </c>
      <c r="Z127" s="129">
        <f t="shared" si="35"/>
        <v>2</v>
      </c>
      <c r="AA127" s="129">
        <f t="shared" si="35"/>
        <v>2</v>
      </c>
      <c r="AB127" s="129">
        <f t="shared" si="35"/>
        <v>2</v>
      </c>
      <c r="AC127" s="129">
        <f t="shared" si="35"/>
        <v>2</v>
      </c>
      <c r="AD127" s="129">
        <f t="shared" si="35"/>
        <v>2</v>
      </c>
      <c r="AE127" s="129">
        <f t="shared" si="35"/>
        <v>2</v>
      </c>
      <c r="AF127" s="129">
        <f t="shared" si="35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132</v>
      </c>
      <c r="B128" s="128">
        <v>1.25</v>
      </c>
      <c r="C128" s="129">
        <f t="shared" si="34"/>
        <v>1.25</v>
      </c>
      <c r="D128" s="129">
        <f t="shared" si="34"/>
        <v>1.25</v>
      </c>
      <c r="E128" s="129">
        <f t="shared" si="34"/>
        <v>1.25</v>
      </c>
      <c r="F128" s="129">
        <f t="shared" si="34"/>
        <v>1.25</v>
      </c>
      <c r="G128" s="129">
        <f t="shared" si="34"/>
        <v>1.25</v>
      </c>
      <c r="H128" s="129">
        <f t="shared" si="34"/>
        <v>1.25</v>
      </c>
      <c r="I128" s="129">
        <f t="shared" si="34"/>
        <v>1.25</v>
      </c>
      <c r="J128" s="129">
        <f t="shared" si="34"/>
        <v>1.25</v>
      </c>
      <c r="K128" s="129">
        <f t="shared" si="34"/>
        <v>1.25</v>
      </c>
      <c r="L128" s="129">
        <f t="shared" si="34"/>
        <v>1.25</v>
      </c>
      <c r="M128" s="129">
        <f t="shared" si="34"/>
        <v>1.25</v>
      </c>
      <c r="N128" s="129">
        <f t="shared" si="34"/>
        <v>1.25</v>
      </c>
      <c r="O128" s="129">
        <f t="shared" si="34"/>
        <v>1.25</v>
      </c>
      <c r="P128" s="129">
        <f t="shared" si="34"/>
        <v>1.25</v>
      </c>
      <c r="Q128" s="129">
        <f t="shared" si="34"/>
        <v>1.25</v>
      </c>
      <c r="R128" s="129">
        <f t="shared" si="34"/>
        <v>1.25</v>
      </c>
      <c r="S128" s="129">
        <f t="shared" si="35"/>
        <v>1.25</v>
      </c>
      <c r="T128" s="129">
        <f t="shared" si="35"/>
        <v>1.25</v>
      </c>
      <c r="U128" s="129">
        <f t="shared" si="35"/>
        <v>1.25</v>
      </c>
      <c r="V128" s="129">
        <f t="shared" si="35"/>
        <v>1.25</v>
      </c>
      <c r="W128" s="129">
        <f t="shared" si="35"/>
        <v>1.25</v>
      </c>
      <c r="X128" s="129">
        <f t="shared" si="35"/>
        <v>1.25</v>
      </c>
      <c r="Y128" s="129">
        <f t="shared" si="35"/>
        <v>1.25</v>
      </c>
      <c r="Z128" s="129">
        <f t="shared" si="35"/>
        <v>1.25</v>
      </c>
      <c r="AA128" s="129">
        <f t="shared" si="35"/>
        <v>1.25</v>
      </c>
      <c r="AB128" s="129">
        <f t="shared" si="35"/>
        <v>1.25</v>
      </c>
      <c r="AC128" s="129">
        <f t="shared" si="35"/>
        <v>1.25</v>
      </c>
      <c r="AD128" s="129">
        <f t="shared" si="35"/>
        <v>1.25</v>
      </c>
      <c r="AE128" s="129">
        <f t="shared" si="35"/>
        <v>1.25</v>
      </c>
      <c r="AF128" s="129">
        <f t="shared" si="35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133</v>
      </c>
      <c r="B129" s="128">
        <v>1.1499999999999999</v>
      </c>
      <c r="C129" s="129">
        <f t="shared" si="34"/>
        <v>1.1499999999999999</v>
      </c>
      <c r="D129" s="129">
        <f t="shared" si="34"/>
        <v>1.1499999999999999</v>
      </c>
      <c r="E129" s="129">
        <f t="shared" si="34"/>
        <v>1.1499999999999999</v>
      </c>
      <c r="F129" s="129">
        <f t="shared" si="34"/>
        <v>1.1499999999999999</v>
      </c>
      <c r="G129" s="129">
        <f t="shared" si="34"/>
        <v>1.1499999999999999</v>
      </c>
      <c r="H129" s="129">
        <f t="shared" si="34"/>
        <v>1.1499999999999999</v>
      </c>
      <c r="I129" s="129">
        <f t="shared" si="34"/>
        <v>1.1499999999999999</v>
      </c>
      <c r="J129" s="129">
        <f t="shared" si="34"/>
        <v>1.1499999999999999</v>
      </c>
      <c r="K129" s="129">
        <f t="shared" si="34"/>
        <v>1.1499999999999999</v>
      </c>
      <c r="L129" s="129">
        <f t="shared" si="34"/>
        <v>1.1499999999999999</v>
      </c>
      <c r="M129" s="129">
        <f t="shared" si="34"/>
        <v>1.1499999999999999</v>
      </c>
      <c r="N129" s="129">
        <f t="shared" si="34"/>
        <v>1.1499999999999999</v>
      </c>
      <c r="O129" s="129">
        <f t="shared" si="34"/>
        <v>1.1499999999999999</v>
      </c>
      <c r="P129" s="129">
        <f t="shared" si="34"/>
        <v>1.1499999999999999</v>
      </c>
      <c r="Q129" s="129">
        <f t="shared" si="34"/>
        <v>1.1499999999999999</v>
      </c>
      <c r="R129" s="129">
        <f t="shared" si="34"/>
        <v>1.1499999999999999</v>
      </c>
      <c r="S129" s="129">
        <f t="shared" si="35"/>
        <v>1.1499999999999999</v>
      </c>
      <c r="T129" s="129">
        <f t="shared" si="35"/>
        <v>1.1499999999999999</v>
      </c>
      <c r="U129" s="129">
        <f t="shared" si="35"/>
        <v>1.1499999999999999</v>
      </c>
      <c r="V129" s="129">
        <f t="shared" si="35"/>
        <v>1.1499999999999999</v>
      </c>
      <c r="W129" s="129">
        <f t="shared" si="35"/>
        <v>1.1499999999999999</v>
      </c>
      <c r="X129" s="129">
        <f t="shared" si="35"/>
        <v>1.1499999999999999</v>
      </c>
      <c r="Y129" s="129">
        <f t="shared" si="35"/>
        <v>1.1499999999999999</v>
      </c>
      <c r="Z129" s="129">
        <f t="shared" si="35"/>
        <v>1.1499999999999999</v>
      </c>
      <c r="AA129" s="129">
        <f t="shared" si="35"/>
        <v>1.1499999999999999</v>
      </c>
      <c r="AB129" s="129">
        <f t="shared" si="35"/>
        <v>1.1499999999999999</v>
      </c>
      <c r="AC129" s="129">
        <f t="shared" si="35"/>
        <v>1.1499999999999999</v>
      </c>
      <c r="AD129" s="129">
        <f t="shared" si="35"/>
        <v>1.1499999999999999</v>
      </c>
      <c r="AE129" s="129">
        <f t="shared" si="35"/>
        <v>1.1499999999999999</v>
      </c>
      <c r="AF129" s="129">
        <f t="shared" si="35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134</v>
      </c>
      <c r="B130" s="128">
        <v>2.133</v>
      </c>
      <c r="C130" s="129">
        <f t="shared" si="34"/>
        <v>2.133</v>
      </c>
      <c r="D130" s="129">
        <f t="shared" si="34"/>
        <v>2.133</v>
      </c>
      <c r="E130" s="129">
        <f t="shared" si="34"/>
        <v>2.133</v>
      </c>
      <c r="F130" s="129">
        <f t="shared" si="34"/>
        <v>2.133</v>
      </c>
      <c r="G130" s="129">
        <f t="shared" si="34"/>
        <v>2.133</v>
      </c>
      <c r="H130" s="129">
        <f t="shared" si="34"/>
        <v>2.133</v>
      </c>
      <c r="I130" s="129">
        <f t="shared" si="34"/>
        <v>2.133</v>
      </c>
      <c r="J130" s="129">
        <f t="shared" si="34"/>
        <v>2.133</v>
      </c>
      <c r="K130" s="129">
        <f t="shared" si="34"/>
        <v>2.133</v>
      </c>
      <c r="L130" s="129">
        <f t="shared" si="34"/>
        <v>2.133</v>
      </c>
      <c r="M130" s="129">
        <f t="shared" si="34"/>
        <v>2.133</v>
      </c>
      <c r="N130" s="129">
        <f t="shared" si="34"/>
        <v>2.133</v>
      </c>
      <c r="O130" s="129">
        <f t="shared" si="34"/>
        <v>2.133</v>
      </c>
      <c r="P130" s="129">
        <f t="shared" si="34"/>
        <v>2.133</v>
      </c>
      <c r="Q130" s="129">
        <f t="shared" si="34"/>
        <v>2.133</v>
      </c>
      <c r="R130" s="129">
        <f t="shared" si="34"/>
        <v>2.133</v>
      </c>
      <c r="S130" s="129">
        <f t="shared" si="35"/>
        <v>2.133</v>
      </c>
      <c r="T130" s="129">
        <f t="shared" si="35"/>
        <v>2.133</v>
      </c>
      <c r="U130" s="129">
        <f t="shared" si="35"/>
        <v>2.133</v>
      </c>
      <c r="V130" s="129">
        <f t="shared" si="35"/>
        <v>2.133</v>
      </c>
      <c r="W130" s="129">
        <f t="shared" si="35"/>
        <v>2.133</v>
      </c>
      <c r="X130" s="129">
        <f t="shared" si="35"/>
        <v>2.133</v>
      </c>
      <c r="Y130" s="129">
        <f t="shared" si="35"/>
        <v>2.133</v>
      </c>
      <c r="Z130" s="129">
        <f t="shared" si="35"/>
        <v>2.133</v>
      </c>
      <c r="AA130" s="129">
        <f t="shared" si="35"/>
        <v>2.133</v>
      </c>
      <c r="AB130" s="129">
        <f t="shared" si="35"/>
        <v>2.133</v>
      </c>
      <c r="AC130" s="129">
        <f t="shared" si="35"/>
        <v>2.133</v>
      </c>
      <c r="AD130" s="129">
        <f t="shared" si="35"/>
        <v>2.133</v>
      </c>
      <c r="AE130" s="129">
        <f t="shared" si="35"/>
        <v>2.133</v>
      </c>
      <c r="AF130" s="129">
        <f t="shared" si="35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135</v>
      </c>
      <c r="B131" s="128">
        <v>2.09</v>
      </c>
      <c r="C131" s="129">
        <f t="shared" si="34"/>
        <v>2.09</v>
      </c>
      <c r="D131" s="129">
        <f t="shared" si="34"/>
        <v>2.09</v>
      </c>
      <c r="E131" s="129">
        <f t="shared" si="34"/>
        <v>2.09</v>
      </c>
      <c r="F131" s="129">
        <f t="shared" si="34"/>
        <v>2.09</v>
      </c>
      <c r="G131" s="129">
        <f t="shared" si="34"/>
        <v>2.09</v>
      </c>
      <c r="H131" s="129">
        <f t="shared" si="34"/>
        <v>2.09</v>
      </c>
      <c r="I131" s="129">
        <f t="shared" si="34"/>
        <v>2.09</v>
      </c>
      <c r="J131" s="129">
        <f t="shared" si="34"/>
        <v>2.09</v>
      </c>
      <c r="K131" s="129">
        <f t="shared" si="34"/>
        <v>2.09</v>
      </c>
      <c r="L131" s="129">
        <f t="shared" si="34"/>
        <v>2.09</v>
      </c>
      <c r="M131" s="129">
        <f t="shared" si="34"/>
        <v>2.09</v>
      </c>
      <c r="N131" s="129">
        <f t="shared" si="34"/>
        <v>2.09</v>
      </c>
      <c r="O131" s="129">
        <f t="shared" si="34"/>
        <v>2.09</v>
      </c>
      <c r="P131" s="129">
        <f t="shared" si="34"/>
        <v>2.09</v>
      </c>
      <c r="Q131" s="129">
        <f t="shared" si="34"/>
        <v>2.09</v>
      </c>
      <c r="R131" s="129">
        <f t="shared" si="34"/>
        <v>2.09</v>
      </c>
      <c r="S131" s="129">
        <f t="shared" si="35"/>
        <v>2.09</v>
      </c>
      <c r="T131" s="129">
        <f t="shared" si="35"/>
        <v>2.09</v>
      </c>
      <c r="U131" s="129">
        <f t="shared" si="35"/>
        <v>2.09</v>
      </c>
      <c r="V131" s="129">
        <f t="shared" si="35"/>
        <v>2.09</v>
      </c>
      <c r="W131" s="129">
        <f t="shared" si="35"/>
        <v>2.09</v>
      </c>
      <c r="X131" s="129">
        <f t="shared" si="35"/>
        <v>2.09</v>
      </c>
      <c r="Y131" s="129">
        <f t="shared" si="35"/>
        <v>2.09</v>
      </c>
      <c r="Z131" s="129">
        <f t="shared" si="35"/>
        <v>2.09</v>
      </c>
      <c r="AA131" s="129">
        <f t="shared" si="35"/>
        <v>2.09</v>
      </c>
      <c r="AB131" s="129">
        <f t="shared" si="35"/>
        <v>2.09</v>
      </c>
      <c r="AC131" s="129">
        <f t="shared" si="35"/>
        <v>2.09</v>
      </c>
      <c r="AD131" s="129">
        <f t="shared" si="35"/>
        <v>2.09</v>
      </c>
      <c r="AE131" s="129">
        <f t="shared" si="35"/>
        <v>2.09</v>
      </c>
      <c r="AF131" s="129">
        <f t="shared" si="35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136</v>
      </c>
      <c r="B132" s="128">
        <v>1.1399999999999999</v>
      </c>
      <c r="C132" s="129">
        <f t="shared" si="34"/>
        <v>1.1399999999999999</v>
      </c>
      <c r="D132" s="129">
        <f t="shared" si="34"/>
        <v>1.1399999999999999</v>
      </c>
      <c r="E132" s="129">
        <f t="shared" si="34"/>
        <v>1.1399999999999999</v>
      </c>
      <c r="F132" s="129">
        <f t="shared" si="34"/>
        <v>1.1399999999999999</v>
      </c>
      <c r="G132" s="129">
        <f t="shared" si="34"/>
        <v>1.1399999999999999</v>
      </c>
      <c r="H132" s="129">
        <f t="shared" si="34"/>
        <v>1.1399999999999999</v>
      </c>
      <c r="I132" s="129">
        <f t="shared" si="34"/>
        <v>1.1399999999999999</v>
      </c>
      <c r="J132" s="129">
        <f t="shared" si="34"/>
        <v>1.1399999999999999</v>
      </c>
      <c r="K132" s="129">
        <f t="shared" si="34"/>
        <v>1.1399999999999999</v>
      </c>
      <c r="L132" s="129">
        <f t="shared" si="34"/>
        <v>1.1399999999999999</v>
      </c>
      <c r="M132" s="129">
        <f t="shared" si="34"/>
        <v>1.1399999999999999</v>
      </c>
      <c r="N132" s="129">
        <f t="shared" si="34"/>
        <v>1.1399999999999999</v>
      </c>
      <c r="O132" s="129">
        <f t="shared" si="34"/>
        <v>1.1399999999999999</v>
      </c>
      <c r="P132" s="129">
        <f t="shared" si="34"/>
        <v>1.1399999999999999</v>
      </c>
      <c r="Q132" s="129">
        <f t="shared" si="34"/>
        <v>1.1399999999999999</v>
      </c>
      <c r="R132" s="129">
        <f t="shared" si="34"/>
        <v>1.1399999999999999</v>
      </c>
      <c r="S132" s="129">
        <f t="shared" si="35"/>
        <v>1.1399999999999999</v>
      </c>
      <c r="T132" s="129">
        <f t="shared" si="35"/>
        <v>1.1399999999999999</v>
      </c>
      <c r="U132" s="129">
        <f t="shared" si="35"/>
        <v>1.1399999999999999</v>
      </c>
      <c r="V132" s="129">
        <f t="shared" si="35"/>
        <v>1.1399999999999999</v>
      </c>
      <c r="W132" s="129">
        <f t="shared" si="35"/>
        <v>1.1399999999999999</v>
      </c>
      <c r="X132" s="129">
        <f t="shared" si="35"/>
        <v>1.1399999999999999</v>
      </c>
      <c r="Y132" s="129">
        <f t="shared" si="35"/>
        <v>1.1399999999999999</v>
      </c>
      <c r="Z132" s="129">
        <f t="shared" si="35"/>
        <v>1.1399999999999999</v>
      </c>
      <c r="AA132" s="129">
        <f t="shared" si="35"/>
        <v>1.1399999999999999</v>
      </c>
      <c r="AB132" s="129">
        <f t="shared" si="35"/>
        <v>1.1399999999999999</v>
      </c>
      <c r="AC132" s="129">
        <f t="shared" si="35"/>
        <v>1.1399999999999999</v>
      </c>
      <c r="AD132" s="129">
        <f t="shared" si="35"/>
        <v>1.1399999999999999</v>
      </c>
      <c r="AE132" s="129">
        <f t="shared" si="35"/>
        <v>1.1399999999999999</v>
      </c>
      <c r="AF132" s="129">
        <f t="shared" si="35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137</v>
      </c>
      <c r="B133" s="128">
        <v>0.82</v>
      </c>
      <c r="C133" s="129">
        <f t="shared" si="34"/>
        <v>0.82</v>
      </c>
      <c r="D133" s="129">
        <f t="shared" si="34"/>
        <v>0.82</v>
      </c>
      <c r="E133" s="129">
        <f t="shared" si="34"/>
        <v>0.82</v>
      </c>
      <c r="F133" s="129">
        <f t="shared" si="34"/>
        <v>0.82</v>
      </c>
      <c r="G133" s="129">
        <f t="shared" si="34"/>
        <v>0.82</v>
      </c>
      <c r="H133" s="129">
        <f t="shared" si="34"/>
        <v>0.82</v>
      </c>
      <c r="I133" s="129">
        <f t="shared" si="34"/>
        <v>0.82</v>
      </c>
      <c r="J133" s="129">
        <f t="shared" si="34"/>
        <v>0.82</v>
      </c>
      <c r="K133" s="129">
        <f t="shared" si="34"/>
        <v>0.82</v>
      </c>
      <c r="L133" s="129">
        <f t="shared" si="34"/>
        <v>0.82</v>
      </c>
      <c r="M133" s="129">
        <f t="shared" si="34"/>
        <v>0.82</v>
      </c>
      <c r="N133" s="129">
        <f t="shared" si="34"/>
        <v>0.82</v>
      </c>
      <c r="O133" s="129">
        <f t="shared" si="34"/>
        <v>0.82</v>
      </c>
      <c r="P133" s="129">
        <f t="shared" si="34"/>
        <v>0.82</v>
      </c>
      <c r="Q133" s="129">
        <f t="shared" si="34"/>
        <v>0.82</v>
      </c>
      <c r="R133" s="129">
        <f t="shared" si="34"/>
        <v>0.82</v>
      </c>
      <c r="S133" s="129">
        <f t="shared" si="35"/>
        <v>0.82</v>
      </c>
      <c r="T133" s="129">
        <f t="shared" si="35"/>
        <v>0.82</v>
      </c>
      <c r="U133" s="129">
        <f t="shared" si="35"/>
        <v>0.82</v>
      </c>
      <c r="V133" s="129">
        <f t="shared" si="35"/>
        <v>0.82</v>
      </c>
      <c r="W133" s="129">
        <f t="shared" si="35"/>
        <v>0.82</v>
      </c>
      <c r="X133" s="129">
        <f t="shared" si="35"/>
        <v>0.82</v>
      </c>
      <c r="Y133" s="129">
        <f t="shared" si="35"/>
        <v>0.82</v>
      </c>
      <c r="Z133" s="129">
        <f t="shared" si="35"/>
        <v>0.82</v>
      </c>
      <c r="AA133" s="129">
        <f t="shared" si="35"/>
        <v>0.82</v>
      </c>
      <c r="AB133" s="129">
        <f t="shared" si="35"/>
        <v>0.82</v>
      </c>
      <c r="AC133" s="129">
        <f t="shared" si="35"/>
        <v>0.82</v>
      </c>
      <c r="AD133" s="129">
        <f t="shared" si="35"/>
        <v>0.82</v>
      </c>
      <c r="AE133" s="129">
        <f t="shared" si="35"/>
        <v>0.82</v>
      </c>
      <c r="AF133" s="129">
        <f t="shared" si="35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138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139</v>
      </c>
      <c r="B135" s="128">
        <v>2</v>
      </c>
      <c r="C135" s="129">
        <f t="shared" ref="C135:R141" si="36">B135</f>
        <v>2</v>
      </c>
      <c r="D135" s="129">
        <f t="shared" si="36"/>
        <v>2</v>
      </c>
      <c r="E135" s="129">
        <f t="shared" si="36"/>
        <v>2</v>
      </c>
      <c r="F135" s="129">
        <f t="shared" si="36"/>
        <v>2</v>
      </c>
      <c r="G135" s="129">
        <f t="shared" si="36"/>
        <v>2</v>
      </c>
      <c r="H135" s="129">
        <f t="shared" si="36"/>
        <v>2</v>
      </c>
      <c r="I135" s="129">
        <f t="shared" si="36"/>
        <v>2</v>
      </c>
      <c r="J135" s="129">
        <f t="shared" si="36"/>
        <v>2</v>
      </c>
      <c r="K135" s="129">
        <f t="shared" si="36"/>
        <v>2</v>
      </c>
      <c r="L135" s="129">
        <f t="shared" si="36"/>
        <v>2</v>
      </c>
      <c r="M135" s="129">
        <f t="shared" si="36"/>
        <v>2</v>
      </c>
      <c r="N135" s="129">
        <f t="shared" si="36"/>
        <v>2</v>
      </c>
      <c r="O135" s="129">
        <f t="shared" si="36"/>
        <v>2</v>
      </c>
      <c r="P135" s="129">
        <f t="shared" si="36"/>
        <v>2</v>
      </c>
      <c r="Q135" s="129">
        <f t="shared" si="36"/>
        <v>2</v>
      </c>
      <c r="R135" s="129">
        <f t="shared" si="36"/>
        <v>2</v>
      </c>
      <c r="S135" s="129">
        <f t="shared" ref="S135:AF141" si="37">R135</f>
        <v>2</v>
      </c>
      <c r="T135" s="129">
        <f t="shared" si="37"/>
        <v>2</v>
      </c>
      <c r="U135" s="129">
        <f t="shared" si="37"/>
        <v>2</v>
      </c>
      <c r="V135" s="129">
        <f t="shared" si="37"/>
        <v>2</v>
      </c>
      <c r="W135" s="129">
        <f t="shared" si="37"/>
        <v>2</v>
      </c>
      <c r="X135" s="129">
        <f t="shared" si="37"/>
        <v>2</v>
      </c>
      <c r="Y135" s="129">
        <f t="shared" si="37"/>
        <v>2</v>
      </c>
      <c r="Z135" s="129">
        <f t="shared" si="37"/>
        <v>2</v>
      </c>
      <c r="AA135" s="129">
        <f t="shared" si="37"/>
        <v>2</v>
      </c>
      <c r="AB135" s="129">
        <f t="shared" si="37"/>
        <v>2</v>
      </c>
      <c r="AC135" s="129">
        <f t="shared" si="37"/>
        <v>2</v>
      </c>
      <c r="AD135" s="129">
        <f t="shared" si="37"/>
        <v>2</v>
      </c>
      <c r="AE135" s="129">
        <f t="shared" si="37"/>
        <v>2</v>
      </c>
      <c r="AF135" s="129">
        <f t="shared" si="37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140</v>
      </c>
      <c r="B136" s="128">
        <v>5.61</v>
      </c>
      <c r="C136" s="129">
        <f t="shared" si="36"/>
        <v>5.61</v>
      </c>
      <c r="D136" s="129">
        <f t="shared" si="36"/>
        <v>5.61</v>
      </c>
      <c r="E136" s="129">
        <f t="shared" si="36"/>
        <v>5.61</v>
      </c>
      <c r="F136" s="129">
        <f t="shared" si="36"/>
        <v>5.61</v>
      </c>
      <c r="G136" s="129">
        <f t="shared" si="36"/>
        <v>5.61</v>
      </c>
      <c r="H136" s="129">
        <f t="shared" si="36"/>
        <v>5.61</v>
      </c>
      <c r="I136" s="129">
        <f t="shared" si="36"/>
        <v>5.61</v>
      </c>
      <c r="J136" s="129">
        <f t="shared" si="36"/>
        <v>5.61</v>
      </c>
      <c r="K136" s="129">
        <f t="shared" si="36"/>
        <v>5.61</v>
      </c>
      <c r="L136" s="129">
        <f t="shared" si="36"/>
        <v>5.61</v>
      </c>
      <c r="M136" s="129">
        <f t="shared" si="36"/>
        <v>5.61</v>
      </c>
      <c r="N136" s="129">
        <f t="shared" si="36"/>
        <v>5.61</v>
      </c>
      <c r="O136" s="129">
        <f t="shared" si="36"/>
        <v>5.61</v>
      </c>
      <c r="P136" s="129">
        <f t="shared" si="36"/>
        <v>5.61</v>
      </c>
      <c r="Q136" s="129">
        <f t="shared" si="36"/>
        <v>5.61</v>
      </c>
      <c r="R136" s="129">
        <f t="shared" si="36"/>
        <v>5.61</v>
      </c>
      <c r="S136" s="129">
        <f t="shared" si="37"/>
        <v>5.61</v>
      </c>
      <c r="T136" s="129">
        <f t="shared" si="37"/>
        <v>5.61</v>
      </c>
      <c r="U136" s="129">
        <f t="shared" si="37"/>
        <v>5.61</v>
      </c>
      <c r="V136" s="129">
        <f t="shared" si="37"/>
        <v>5.61</v>
      </c>
      <c r="W136" s="129">
        <f t="shared" si="37"/>
        <v>5.61</v>
      </c>
      <c r="X136" s="129">
        <f t="shared" si="37"/>
        <v>5.61</v>
      </c>
      <c r="Y136" s="129">
        <f t="shared" si="37"/>
        <v>5.61</v>
      </c>
      <c r="Z136" s="129">
        <f t="shared" si="37"/>
        <v>5.61</v>
      </c>
      <c r="AA136" s="129">
        <f t="shared" si="37"/>
        <v>5.61</v>
      </c>
      <c r="AB136" s="129">
        <f t="shared" si="37"/>
        <v>5.61</v>
      </c>
      <c r="AC136" s="129">
        <f t="shared" si="37"/>
        <v>5.61</v>
      </c>
      <c r="AD136" s="129">
        <f t="shared" si="37"/>
        <v>5.61</v>
      </c>
      <c r="AE136" s="129">
        <f t="shared" si="37"/>
        <v>5.61</v>
      </c>
      <c r="AF136" s="129">
        <f t="shared" si="37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141</v>
      </c>
      <c r="B137" s="128">
        <v>1.25</v>
      </c>
      <c r="C137" s="129">
        <f t="shared" si="36"/>
        <v>1.25</v>
      </c>
      <c r="D137" s="129">
        <f t="shared" si="36"/>
        <v>1.25</v>
      </c>
      <c r="E137" s="129">
        <f t="shared" si="36"/>
        <v>1.25</v>
      </c>
      <c r="F137" s="129">
        <f t="shared" si="36"/>
        <v>1.25</v>
      </c>
      <c r="G137" s="129">
        <f t="shared" si="36"/>
        <v>1.25</v>
      </c>
      <c r="H137" s="129">
        <f t="shared" si="36"/>
        <v>1.25</v>
      </c>
      <c r="I137" s="129">
        <f t="shared" si="36"/>
        <v>1.25</v>
      </c>
      <c r="J137" s="129">
        <f t="shared" si="36"/>
        <v>1.25</v>
      </c>
      <c r="K137" s="129">
        <f t="shared" si="36"/>
        <v>1.25</v>
      </c>
      <c r="L137" s="129">
        <f t="shared" si="36"/>
        <v>1.25</v>
      </c>
      <c r="M137" s="129">
        <f t="shared" si="36"/>
        <v>1.25</v>
      </c>
      <c r="N137" s="129">
        <f t="shared" si="36"/>
        <v>1.25</v>
      </c>
      <c r="O137" s="129">
        <f t="shared" si="36"/>
        <v>1.25</v>
      </c>
      <c r="P137" s="129">
        <f t="shared" si="36"/>
        <v>1.25</v>
      </c>
      <c r="Q137" s="129">
        <f t="shared" si="36"/>
        <v>1.25</v>
      </c>
      <c r="R137" s="129">
        <f t="shared" si="36"/>
        <v>1.25</v>
      </c>
      <c r="S137" s="129">
        <f t="shared" si="37"/>
        <v>1.25</v>
      </c>
      <c r="T137" s="129">
        <f t="shared" si="37"/>
        <v>1.25</v>
      </c>
      <c r="U137" s="129">
        <f t="shared" si="37"/>
        <v>1.25</v>
      </c>
      <c r="V137" s="129">
        <f t="shared" si="37"/>
        <v>1.25</v>
      </c>
      <c r="W137" s="129">
        <f t="shared" si="37"/>
        <v>1.25</v>
      </c>
      <c r="X137" s="129">
        <f t="shared" si="37"/>
        <v>1.25</v>
      </c>
      <c r="Y137" s="129">
        <f t="shared" si="37"/>
        <v>1.25</v>
      </c>
      <c r="Z137" s="129">
        <f t="shared" si="37"/>
        <v>1.25</v>
      </c>
      <c r="AA137" s="129">
        <f t="shared" si="37"/>
        <v>1.25</v>
      </c>
      <c r="AB137" s="129">
        <f t="shared" si="37"/>
        <v>1.25</v>
      </c>
      <c r="AC137" s="129">
        <f t="shared" si="37"/>
        <v>1.25</v>
      </c>
      <c r="AD137" s="129">
        <f t="shared" si="37"/>
        <v>1.25</v>
      </c>
      <c r="AE137" s="129">
        <f t="shared" si="37"/>
        <v>1.25</v>
      </c>
      <c r="AF137" s="129">
        <f t="shared" si="37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142</v>
      </c>
      <c r="B138" s="128">
        <v>1.25</v>
      </c>
      <c r="C138" s="129">
        <f t="shared" si="36"/>
        <v>1.25</v>
      </c>
      <c r="D138" s="129">
        <f t="shared" si="36"/>
        <v>1.25</v>
      </c>
      <c r="E138" s="129">
        <f t="shared" si="36"/>
        <v>1.25</v>
      </c>
      <c r="F138" s="129">
        <f t="shared" si="36"/>
        <v>1.25</v>
      </c>
      <c r="G138" s="129">
        <f t="shared" si="36"/>
        <v>1.25</v>
      </c>
      <c r="H138" s="129">
        <f t="shared" si="36"/>
        <v>1.25</v>
      </c>
      <c r="I138" s="129">
        <f t="shared" si="36"/>
        <v>1.25</v>
      </c>
      <c r="J138" s="129">
        <f t="shared" si="36"/>
        <v>1.25</v>
      </c>
      <c r="K138" s="129">
        <f t="shared" si="36"/>
        <v>1.25</v>
      </c>
      <c r="L138" s="129">
        <f t="shared" si="36"/>
        <v>1.25</v>
      </c>
      <c r="M138" s="129">
        <f t="shared" si="36"/>
        <v>1.25</v>
      </c>
      <c r="N138" s="129">
        <f t="shared" si="36"/>
        <v>1.25</v>
      </c>
      <c r="O138" s="129">
        <f t="shared" si="36"/>
        <v>1.25</v>
      </c>
      <c r="P138" s="129">
        <f t="shared" si="36"/>
        <v>1.25</v>
      </c>
      <c r="Q138" s="129">
        <f t="shared" si="36"/>
        <v>1.25</v>
      </c>
      <c r="R138" s="129">
        <f t="shared" si="36"/>
        <v>1.25</v>
      </c>
      <c r="S138" s="129">
        <f t="shared" si="37"/>
        <v>1.25</v>
      </c>
      <c r="T138" s="129">
        <f t="shared" si="37"/>
        <v>1.25</v>
      </c>
      <c r="U138" s="129">
        <f t="shared" si="37"/>
        <v>1.25</v>
      </c>
      <c r="V138" s="129">
        <f t="shared" si="37"/>
        <v>1.25</v>
      </c>
      <c r="W138" s="129">
        <f t="shared" si="37"/>
        <v>1.25</v>
      </c>
      <c r="X138" s="129">
        <f t="shared" si="37"/>
        <v>1.25</v>
      </c>
      <c r="Y138" s="129">
        <f t="shared" si="37"/>
        <v>1.25</v>
      </c>
      <c r="Z138" s="129">
        <f t="shared" si="37"/>
        <v>1.25</v>
      </c>
      <c r="AA138" s="129">
        <f t="shared" si="37"/>
        <v>1.25</v>
      </c>
      <c r="AB138" s="129">
        <f t="shared" si="37"/>
        <v>1.25</v>
      </c>
      <c r="AC138" s="129">
        <f t="shared" si="37"/>
        <v>1.25</v>
      </c>
      <c r="AD138" s="129">
        <f t="shared" si="37"/>
        <v>1.25</v>
      </c>
      <c r="AE138" s="129">
        <f t="shared" si="37"/>
        <v>1.25</v>
      </c>
      <c r="AF138" s="129">
        <f t="shared" si="37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143</v>
      </c>
      <c r="B139" s="128">
        <v>1.46</v>
      </c>
      <c r="C139" s="129">
        <f t="shared" si="36"/>
        <v>1.46</v>
      </c>
      <c r="D139" s="129">
        <f t="shared" si="36"/>
        <v>1.46</v>
      </c>
      <c r="E139" s="129">
        <f t="shared" si="36"/>
        <v>1.46</v>
      </c>
      <c r="F139" s="129">
        <f t="shared" si="36"/>
        <v>1.46</v>
      </c>
      <c r="G139" s="129">
        <f t="shared" si="36"/>
        <v>1.46</v>
      </c>
      <c r="H139" s="129">
        <f t="shared" si="36"/>
        <v>1.46</v>
      </c>
      <c r="I139" s="129">
        <f t="shared" si="36"/>
        <v>1.46</v>
      </c>
      <c r="J139" s="129">
        <f t="shared" si="36"/>
        <v>1.46</v>
      </c>
      <c r="K139" s="129">
        <f t="shared" si="36"/>
        <v>1.46</v>
      </c>
      <c r="L139" s="129">
        <f t="shared" si="36"/>
        <v>1.46</v>
      </c>
      <c r="M139" s="129">
        <f t="shared" si="36"/>
        <v>1.46</v>
      </c>
      <c r="N139" s="129">
        <f t="shared" si="36"/>
        <v>1.46</v>
      </c>
      <c r="O139" s="129">
        <f t="shared" si="36"/>
        <v>1.46</v>
      </c>
      <c r="P139" s="129">
        <f t="shared" si="36"/>
        <v>1.46</v>
      </c>
      <c r="Q139" s="129">
        <f t="shared" si="36"/>
        <v>1.46</v>
      </c>
      <c r="R139" s="129">
        <f t="shared" si="36"/>
        <v>1.46</v>
      </c>
      <c r="S139" s="129">
        <f t="shared" si="37"/>
        <v>1.46</v>
      </c>
      <c r="T139" s="129">
        <f t="shared" si="37"/>
        <v>1.46</v>
      </c>
      <c r="U139" s="129">
        <f t="shared" si="37"/>
        <v>1.46</v>
      </c>
      <c r="V139" s="129">
        <f t="shared" si="37"/>
        <v>1.46</v>
      </c>
      <c r="W139" s="129">
        <f t="shared" si="37"/>
        <v>1.46</v>
      </c>
      <c r="X139" s="129">
        <f t="shared" si="37"/>
        <v>1.46</v>
      </c>
      <c r="Y139" s="129">
        <f t="shared" si="37"/>
        <v>1.46</v>
      </c>
      <c r="Z139" s="129">
        <f t="shared" si="37"/>
        <v>1.46</v>
      </c>
      <c r="AA139" s="129">
        <f t="shared" si="37"/>
        <v>1.46</v>
      </c>
      <c r="AB139" s="129">
        <f t="shared" si="37"/>
        <v>1.46</v>
      </c>
      <c r="AC139" s="129">
        <f t="shared" si="37"/>
        <v>1.46</v>
      </c>
      <c r="AD139" s="129">
        <f t="shared" si="37"/>
        <v>1.46</v>
      </c>
      <c r="AE139" s="129">
        <f t="shared" si="37"/>
        <v>1.46</v>
      </c>
      <c r="AF139" s="129">
        <f t="shared" si="37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144</v>
      </c>
      <c r="B140" s="128">
        <v>3</v>
      </c>
      <c r="C140" s="129">
        <f t="shared" si="36"/>
        <v>3</v>
      </c>
      <c r="D140" s="129">
        <f t="shared" si="36"/>
        <v>3</v>
      </c>
      <c r="E140" s="129">
        <f t="shared" si="36"/>
        <v>3</v>
      </c>
      <c r="F140" s="129">
        <f t="shared" si="36"/>
        <v>3</v>
      </c>
      <c r="G140" s="129">
        <f t="shared" si="36"/>
        <v>3</v>
      </c>
      <c r="H140" s="129">
        <f t="shared" si="36"/>
        <v>3</v>
      </c>
      <c r="I140" s="129">
        <f t="shared" si="36"/>
        <v>3</v>
      </c>
      <c r="J140" s="129">
        <f t="shared" si="36"/>
        <v>3</v>
      </c>
      <c r="K140" s="129">
        <f t="shared" si="36"/>
        <v>3</v>
      </c>
      <c r="L140" s="129">
        <f t="shared" si="36"/>
        <v>3</v>
      </c>
      <c r="M140" s="129">
        <f t="shared" si="36"/>
        <v>3</v>
      </c>
      <c r="N140" s="129">
        <f t="shared" si="36"/>
        <v>3</v>
      </c>
      <c r="O140" s="129">
        <f t="shared" si="36"/>
        <v>3</v>
      </c>
      <c r="P140" s="129">
        <f t="shared" si="36"/>
        <v>3</v>
      </c>
      <c r="Q140" s="129">
        <f t="shared" si="36"/>
        <v>3</v>
      </c>
      <c r="R140" s="129">
        <f t="shared" si="36"/>
        <v>3</v>
      </c>
      <c r="S140" s="129">
        <f t="shared" si="37"/>
        <v>3</v>
      </c>
      <c r="T140" s="129">
        <f t="shared" si="37"/>
        <v>3</v>
      </c>
      <c r="U140" s="129">
        <f t="shared" si="37"/>
        <v>3</v>
      </c>
      <c r="V140" s="129">
        <f t="shared" si="37"/>
        <v>3</v>
      </c>
      <c r="W140" s="129">
        <f t="shared" si="37"/>
        <v>3</v>
      </c>
      <c r="X140" s="129">
        <f t="shared" si="37"/>
        <v>3</v>
      </c>
      <c r="Y140" s="129">
        <f t="shared" si="37"/>
        <v>3</v>
      </c>
      <c r="Z140" s="129">
        <f t="shared" si="37"/>
        <v>3</v>
      </c>
      <c r="AA140" s="129">
        <f t="shared" si="37"/>
        <v>3</v>
      </c>
      <c r="AB140" s="129">
        <f t="shared" si="37"/>
        <v>3</v>
      </c>
      <c r="AC140" s="129">
        <f t="shared" si="37"/>
        <v>3</v>
      </c>
      <c r="AD140" s="129">
        <f t="shared" si="37"/>
        <v>3</v>
      </c>
      <c r="AE140" s="129">
        <f t="shared" si="37"/>
        <v>3</v>
      </c>
      <c r="AF140" s="129">
        <f t="shared" si="37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145</v>
      </c>
      <c r="B141" s="128">
        <v>3.3</v>
      </c>
      <c r="C141" s="129">
        <f t="shared" si="36"/>
        <v>3.3</v>
      </c>
      <c r="D141" s="129">
        <f t="shared" si="36"/>
        <v>3.3</v>
      </c>
      <c r="E141" s="129">
        <f t="shared" si="36"/>
        <v>3.3</v>
      </c>
      <c r="F141" s="129">
        <f t="shared" si="36"/>
        <v>3.3</v>
      </c>
      <c r="G141" s="129">
        <f t="shared" si="36"/>
        <v>3.3</v>
      </c>
      <c r="H141" s="129">
        <f t="shared" si="36"/>
        <v>3.3</v>
      </c>
      <c r="I141" s="129">
        <f t="shared" si="36"/>
        <v>3.3</v>
      </c>
      <c r="J141" s="129">
        <f t="shared" si="36"/>
        <v>3.3</v>
      </c>
      <c r="K141" s="129">
        <f t="shared" si="36"/>
        <v>3.3</v>
      </c>
      <c r="L141" s="129">
        <f t="shared" si="36"/>
        <v>3.3</v>
      </c>
      <c r="M141" s="129">
        <f t="shared" si="36"/>
        <v>3.3</v>
      </c>
      <c r="N141" s="129">
        <f t="shared" si="36"/>
        <v>3.3</v>
      </c>
      <c r="O141" s="129">
        <f t="shared" si="36"/>
        <v>3.3</v>
      </c>
      <c r="P141" s="129">
        <f t="shared" si="36"/>
        <v>3.3</v>
      </c>
      <c r="Q141" s="129">
        <f t="shared" si="36"/>
        <v>3.3</v>
      </c>
      <c r="R141" s="129">
        <f t="shared" si="36"/>
        <v>3.3</v>
      </c>
      <c r="S141" s="129">
        <f t="shared" si="37"/>
        <v>3.3</v>
      </c>
      <c r="T141" s="129">
        <f t="shared" si="37"/>
        <v>3.3</v>
      </c>
      <c r="U141" s="129">
        <f t="shared" si="37"/>
        <v>3.3</v>
      </c>
      <c r="V141" s="129">
        <f t="shared" si="37"/>
        <v>3.3</v>
      </c>
      <c r="W141" s="129">
        <f t="shared" si="37"/>
        <v>3.3</v>
      </c>
      <c r="X141" s="129">
        <f t="shared" si="37"/>
        <v>3.3</v>
      </c>
      <c r="Y141" s="129">
        <f t="shared" si="37"/>
        <v>3.3</v>
      </c>
      <c r="Z141" s="129">
        <f t="shared" si="37"/>
        <v>3.3</v>
      </c>
      <c r="AA141" s="129">
        <f t="shared" si="37"/>
        <v>3.3</v>
      </c>
      <c r="AB141" s="129">
        <f t="shared" si="37"/>
        <v>3.3</v>
      </c>
      <c r="AC141" s="129">
        <f t="shared" si="37"/>
        <v>3.3</v>
      </c>
      <c r="AD141" s="129">
        <f t="shared" si="37"/>
        <v>3.3</v>
      </c>
      <c r="AE141" s="129">
        <f t="shared" si="37"/>
        <v>3.3</v>
      </c>
      <c r="AF141" s="129">
        <f t="shared" si="37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146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147</v>
      </c>
      <c r="B143" s="128">
        <v>1.76</v>
      </c>
      <c r="C143" s="129">
        <f t="shared" ref="C143:R144" si="38">B143</f>
        <v>1.76</v>
      </c>
      <c r="D143" s="129">
        <f t="shared" si="38"/>
        <v>1.76</v>
      </c>
      <c r="E143" s="129">
        <f t="shared" si="38"/>
        <v>1.76</v>
      </c>
      <c r="F143" s="129">
        <f t="shared" si="38"/>
        <v>1.76</v>
      </c>
      <c r="G143" s="129">
        <f t="shared" si="38"/>
        <v>1.76</v>
      </c>
      <c r="H143" s="129">
        <f t="shared" si="38"/>
        <v>1.76</v>
      </c>
      <c r="I143" s="129">
        <f t="shared" si="38"/>
        <v>1.76</v>
      </c>
      <c r="J143" s="129">
        <f t="shared" si="38"/>
        <v>1.76</v>
      </c>
      <c r="K143" s="129">
        <f t="shared" si="38"/>
        <v>1.76</v>
      </c>
      <c r="L143" s="129">
        <f t="shared" si="38"/>
        <v>1.76</v>
      </c>
      <c r="M143" s="129">
        <f t="shared" si="38"/>
        <v>1.76</v>
      </c>
      <c r="N143" s="129">
        <f t="shared" si="38"/>
        <v>1.76</v>
      </c>
      <c r="O143" s="129">
        <f t="shared" si="38"/>
        <v>1.76</v>
      </c>
      <c r="P143" s="129">
        <f t="shared" si="38"/>
        <v>1.76</v>
      </c>
      <c r="Q143" s="129">
        <f t="shared" si="38"/>
        <v>1.76</v>
      </c>
      <c r="R143" s="129">
        <f t="shared" si="38"/>
        <v>1.76</v>
      </c>
      <c r="S143" s="129">
        <f t="shared" ref="S143:AF144" si="39">R143</f>
        <v>1.76</v>
      </c>
      <c r="T143" s="129">
        <f t="shared" si="39"/>
        <v>1.76</v>
      </c>
      <c r="U143" s="129">
        <f t="shared" si="39"/>
        <v>1.76</v>
      </c>
      <c r="V143" s="129">
        <f t="shared" si="39"/>
        <v>1.76</v>
      </c>
      <c r="W143" s="129">
        <f t="shared" si="39"/>
        <v>1.76</v>
      </c>
      <c r="X143" s="129">
        <f t="shared" si="39"/>
        <v>1.76</v>
      </c>
      <c r="Y143" s="129">
        <f t="shared" si="39"/>
        <v>1.76</v>
      </c>
      <c r="Z143" s="129">
        <f t="shared" si="39"/>
        <v>1.76</v>
      </c>
      <c r="AA143" s="129">
        <f t="shared" si="39"/>
        <v>1.76</v>
      </c>
      <c r="AB143" s="129">
        <f t="shared" si="39"/>
        <v>1.76</v>
      </c>
      <c r="AC143" s="129">
        <f t="shared" si="39"/>
        <v>1.76</v>
      </c>
      <c r="AD143" s="129">
        <f t="shared" si="39"/>
        <v>1.76</v>
      </c>
      <c r="AE143" s="129">
        <f t="shared" si="39"/>
        <v>1.76</v>
      </c>
      <c r="AF143" s="129">
        <f t="shared" si="39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148</v>
      </c>
      <c r="B144" s="128">
        <v>0</v>
      </c>
      <c r="C144" s="129">
        <f t="shared" si="38"/>
        <v>0</v>
      </c>
      <c r="D144" s="129">
        <f t="shared" si="38"/>
        <v>0</v>
      </c>
      <c r="E144" s="129">
        <f t="shared" si="38"/>
        <v>0</v>
      </c>
      <c r="F144" s="129">
        <f t="shared" si="38"/>
        <v>0</v>
      </c>
      <c r="G144" s="129">
        <f t="shared" si="38"/>
        <v>0</v>
      </c>
      <c r="H144" s="129">
        <f t="shared" si="38"/>
        <v>0</v>
      </c>
      <c r="I144" s="129">
        <f t="shared" si="38"/>
        <v>0</v>
      </c>
      <c r="J144" s="129">
        <f t="shared" si="38"/>
        <v>0</v>
      </c>
      <c r="K144" s="129">
        <f t="shared" si="38"/>
        <v>0</v>
      </c>
      <c r="L144" s="129">
        <f t="shared" si="38"/>
        <v>0</v>
      </c>
      <c r="M144" s="129">
        <f t="shared" si="38"/>
        <v>0</v>
      </c>
      <c r="N144" s="129">
        <f t="shared" si="38"/>
        <v>0</v>
      </c>
      <c r="O144" s="129">
        <f t="shared" si="38"/>
        <v>0</v>
      </c>
      <c r="P144" s="129">
        <f t="shared" si="38"/>
        <v>0</v>
      </c>
      <c r="Q144" s="129">
        <f t="shared" si="38"/>
        <v>0</v>
      </c>
      <c r="R144" s="129">
        <f t="shared" si="38"/>
        <v>0</v>
      </c>
      <c r="S144" s="129">
        <f t="shared" si="39"/>
        <v>0</v>
      </c>
      <c r="T144" s="129">
        <f t="shared" si="39"/>
        <v>0</v>
      </c>
      <c r="U144" s="129">
        <f t="shared" si="39"/>
        <v>0</v>
      </c>
      <c r="V144" s="129">
        <f t="shared" si="39"/>
        <v>0</v>
      </c>
      <c r="W144" s="129">
        <f t="shared" si="39"/>
        <v>0</v>
      </c>
      <c r="X144" s="129">
        <f t="shared" si="39"/>
        <v>0</v>
      </c>
      <c r="Y144" s="129">
        <f t="shared" si="39"/>
        <v>0</v>
      </c>
      <c r="Z144" s="129">
        <f t="shared" si="39"/>
        <v>0</v>
      </c>
      <c r="AA144" s="129">
        <f t="shared" si="39"/>
        <v>0</v>
      </c>
      <c r="AB144" s="129">
        <f t="shared" si="39"/>
        <v>0</v>
      </c>
      <c r="AC144" s="129">
        <f t="shared" si="39"/>
        <v>0</v>
      </c>
      <c r="AD144" s="129">
        <f t="shared" si="39"/>
        <v>0</v>
      </c>
      <c r="AE144" s="129">
        <f t="shared" si="39"/>
        <v>0</v>
      </c>
      <c r="AF144" s="129">
        <f t="shared" si="39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149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150</v>
      </c>
      <c r="B146" s="128">
        <v>0.1</v>
      </c>
      <c r="C146" s="129">
        <f t="shared" ref="C146:R149" si="40">B146</f>
        <v>0.1</v>
      </c>
      <c r="D146" s="129">
        <f t="shared" si="40"/>
        <v>0.1</v>
      </c>
      <c r="E146" s="129">
        <f t="shared" si="40"/>
        <v>0.1</v>
      </c>
      <c r="F146" s="129">
        <f t="shared" si="40"/>
        <v>0.1</v>
      </c>
      <c r="G146" s="129">
        <f t="shared" si="40"/>
        <v>0.1</v>
      </c>
      <c r="H146" s="129">
        <f t="shared" si="40"/>
        <v>0.1</v>
      </c>
      <c r="I146" s="129">
        <f t="shared" si="40"/>
        <v>0.1</v>
      </c>
      <c r="J146" s="129">
        <f t="shared" si="40"/>
        <v>0.1</v>
      </c>
      <c r="K146" s="129">
        <f t="shared" si="40"/>
        <v>0.1</v>
      </c>
      <c r="L146" s="129">
        <f t="shared" si="40"/>
        <v>0.1</v>
      </c>
      <c r="M146" s="129">
        <f t="shared" si="40"/>
        <v>0.1</v>
      </c>
      <c r="N146" s="129">
        <f t="shared" si="40"/>
        <v>0.1</v>
      </c>
      <c r="O146" s="129">
        <f t="shared" si="40"/>
        <v>0.1</v>
      </c>
      <c r="P146" s="129">
        <f t="shared" si="40"/>
        <v>0.1</v>
      </c>
      <c r="Q146" s="129">
        <f t="shared" si="40"/>
        <v>0.1</v>
      </c>
      <c r="R146" s="129">
        <f t="shared" si="40"/>
        <v>0.1</v>
      </c>
      <c r="S146" s="129">
        <f t="shared" ref="S146:AF149" si="41">R146</f>
        <v>0.1</v>
      </c>
      <c r="T146" s="129">
        <f t="shared" si="41"/>
        <v>0.1</v>
      </c>
      <c r="U146" s="129">
        <f t="shared" si="41"/>
        <v>0.1</v>
      </c>
      <c r="V146" s="129">
        <f t="shared" si="41"/>
        <v>0.1</v>
      </c>
      <c r="W146" s="129">
        <f t="shared" si="41"/>
        <v>0.1</v>
      </c>
      <c r="X146" s="129">
        <f t="shared" si="41"/>
        <v>0.1</v>
      </c>
      <c r="Y146" s="129">
        <f t="shared" si="41"/>
        <v>0.1</v>
      </c>
      <c r="Z146" s="129">
        <f t="shared" si="41"/>
        <v>0.1</v>
      </c>
      <c r="AA146" s="129">
        <f t="shared" si="41"/>
        <v>0.1</v>
      </c>
      <c r="AB146" s="129">
        <f t="shared" si="41"/>
        <v>0.1</v>
      </c>
      <c r="AC146" s="129">
        <f t="shared" si="41"/>
        <v>0.1</v>
      </c>
      <c r="AD146" s="129">
        <f t="shared" si="41"/>
        <v>0.1</v>
      </c>
      <c r="AE146" s="129">
        <f t="shared" si="41"/>
        <v>0.1</v>
      </c>
      <c r="AF146" s="129">
        <f t="shared" si="41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151</v>
      </c>
      <c r="B147" s="128">
        <v>2.0499999999999998</v>
      </c>
      <c r="C147" s="129">
        <f t="shared" si="40"/>
        <v>2.0499999999999998</v>
      </c>
      <c r="D147" s="129">
        <f t="shared" si="40"/>
        <v>2.0499999999999998</v>
      </c>
      <c r="E147" s="129">
        <f t="shared" si="40"/>
        <v>2.0499999999999998</v>
      </c>
      <c r="F147" s="129">
        <f t="shared" si="40"/>
        <v>2.0499999999999998</v>
      </c>
      <c r="G147" s="129">
        <f t="shared" si="40"/>
        <v>2.0499999999999998</v>
      </c>
      <c r="H147" s="129">
        <f t="shared" si="40"/>
        <v>2.0499999999999998</v>
      </c>
      <c r="I147" s="129">
        <f t="shared" si="40"/>
        <v>2.0499999999999998</v>
      </c>
      <c r="J147" s="129">
        <f t="shared" si="40"/>
        <v>2.0499999999999998</v>
      </c>
      <c r="K147" s="129">
        <f t="shared" si="40"/>
        <v>2.0499999999999998</v>
      </c>
      <c r="L147" s="129">
        <f t="shared" si="40"/>
        <v>2.0499999999999998</v>
      </c>
      <c r="M147" s="129">
        <f t="shared" si="40"/>
        <v>2.0499999999999998</v>
      </c>
      <c r="N147" s="129">
        <f t="shared" si="40"/>
        <v>2.0499999999999998</v>
      </c>
      <c r="O147" s="129">
        <f t="shared" si="40"/>
        <v>2.0499999999999998</v>
      </c>
      <c r="P147" s="129">
        <f t="shared" si="40"/>
        <v>2.0499999999999998</v>
      </c>
      <c r="Q147" s="129">
        <f t="shared" si="40"/>
        <v>2.0499999999999998</v>
      </c>
      <c r="R147" s="129">
        <f t="shared" si="40"/>
        <v>2.0499999999999998</v>
      </c>
      <c r="S147" s="129">
        <f t="shared" si="41"/>
        <v>2.0499999999999998</v>
      </c>
      <c r="T147" s="129">
        <f t="shared" si="41"/>
        <v>2.0499999999999998</v>
      </c>
      <c r="U147" s="129">
        <f t="shared" si="41"/>
        <v>2.0499999999999998</v>
      </c>
      <c r="V147" s="129">
        <f t="shared" si="41"/>
        <v>2.0499999999999998</v>
      </c>
      <c r="W147" s="129">
        <f t="shared" si="41"/>
        <v>2.0499999999999998</v>
      </c>
      <c r="X147" s="129">
        <f t="shared" si="41"/>
        <v>2.0499999999999998</v>
      </c>
      <c r="Y147" s="129">
        <f t="shared" si="41"/>
        <v>2.0499999999999998</v>
      </c>
      <c r="Z147" s="129">
        <f t="shared" si="41"/>
        <v>2.0499999999999998</v>
      </c>
      <c r="AA147" s="129">
        <f t="shared" si="41"/>
        <v>2.0499999999999998</v>
      </c>
      <c r="AB147" s="129">
        <f t="shared" si="41"/>
        <v>2.0499999999999998</v>
      </c>
      <c r="AC147" s="129">
        <f t="shared" si="41"/>
        <v>2.0499999999999998</v>
      </c>
      <c r="AD147" s="129">
        <f t="shared" si="41"/>
        <v>2.0499999999999998</v>
      </c>
      <c r="AE147" s="129">
        <f t="shared" si="41"/>
        <v>2.0499999999999998</v>
      </c>
      <c r="AF147" s="129">
        <f t="shared" si="41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152</v>
      </c>
      <c r="B148" s="128">
        <v>2.7</v>
      </c>
      <c r="C148" s="129">
        <f t="shared" si="40"/>
        <v>2.7</v>
      </c>
      <c r="D148" s="129">
        <f t="shared" si="40"/>
        <v>2.7</v>
      </c>
      <c r="E148" s="129">
        <f t="shared" si="40"/>
        <v>2.7</v>
      </c>
      <c r="F148" s="129">
        <f t="shared" si="40"/>
        <v>2.7</v>
      </c>
      <c r="G148" s="129">
        <f t="shared" si="40"/>
        <v>2.7</v>
      </c>
      <c r="H148" s="129">
        <f t="shared" si="40"/>
        <v>2.7</v>
      </c>
      <c r="I148" s="129">
        <f t="shared" si="40"/>
        <v>2.7</v>
      </c>
      <c r="J148" s="129">
        <f t="shared" si="40"/>
        <v>2.7</v>
      </c>
      <c r="K148" s="129">
        <f t="shared" si="40"/>
        <v>2.7</v>
      </c>
      <c r="L148" s="129">
        <f t="shared" si="40"/>
        <v>2.7</v>
      </c>
      <c r="M148" s="129">
        <f t="shared" si="40"/>
        <v>2.7</v>
      </c>
      <c r="N148" s="129">
        <f t="shared" si="40"/>
        <v>2.7</v>
      </c>
      <c r="O148" s="129">
        <f t="shared" si="40"/>
        <v>2.7</v>
      </c>
      <c r="P148" s="129">
        <f t="shared" si="40"/>
        <v>2.7</v>
      </c>
      <c r="Q148" s="129">
        <f t="shared" si="40"/>
        <v>2.7</v>
      </c>
      <c r="R148" s="129">
        <f t="shared" si="40"/>
        <v>2.7</v>
      </c>
      <c r="S148" s="129">
        <f t="shared" si="41"/>
        <v>2.7</v>
      </c>
      <c r="T148" s="129">
        <f t="shared" si="41"/>
        <v>2.7</v>
      </c>
      <c r="U148" s="129">
        <f t="shared" si="41"/>
        <v>2.7</v>
      </c>
      <c r="V148" s="129">
        <f t="shared" si="41"/>
        <v>2.7</v>
      </c>
      <c r="W148" s="129">
        <f t="shared" si="41"/>
        <v>2.7</v>
      </c>
      <c r="X148" s="129">
        <f t="shared" si="41"/>
        <v>2.7</v>
      </c>
      <c r="Y148" s="129">
        <f t="shared" si="41"/>
        <v>2.7</v>
      </c>
      <c r="Z148" s="129">
        <f t="shared" si="41"/>
        <v>2.7</v>
      </c>
      <c r="AA148" s="129">
        <f t="shared" si="41"/>
        <v>2.7</v>
      </c>
      <c r="AB148" s="129">
        <f t="shared" si="41"/>
        <v>2.7</v>
      </c>
      <c r="AC148" s="129">
        <f t="shared" si="41"/>
        <v>2.7</v>
      </c>
      <c r="AD148" s="129">
        <f t="shared" si="41"/>
        <v>2.7</v>
      </c>
      <c r="AE148" s="129">
        <f t="shared" si="41"/>
        <v>2.7</v>
      </c>
      <c r="AF148" s="129">
        <f t="shared" si="41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153</v>
      </c>
      <c r="B149" s="128">
        <v>2.15</v>
      </c>
      <c r="C149" s="129">
        <f t="shared" si="40"/>
        <v>2.15</v>
      </c>
      <c r="D149" s="129">
        <f t="shared" si="40"/>
        <v>2.15</v>
      </c>
      <c r="E149" s="129">
        <f t="shared" si="40"/>
        <v>2.15</v>
      </c>
      <c r="F149" s="129">
        <f t="shared" si="40"/>
        <v>2.15</v>
      </c>
      <c r="G149" s="129">
        <f t="shared" si="40"/>
        <v>2.15</v>
      </c>
      <c r="H149" s="129">
        <f t="shared" si="40"/>
        <v>2.15</v>
      </c>
      <c r="I149" s="129">
        <f t="shared" si="40"/>
        <v>2.15</v>
      </c>
      <c r="J149" s="129">
        <f t="shared" si="40"/>
        <v>2.15</v>
      </c>
      <c r="K149" s="129">
        <f t="shared" si="40"/>
        <v>2.15</v>
      </c>
      <c r="L149" s="129">
        <f t="shared" si="40"/>
        <v>2.15</v>
      </c>
      <c r="M149" s="129">
        <f t="shared" si="40"/>
        <v>2.15</v>
      </c>
      <c r="N149" s="129">
        <f t="shared" si="40"/>
        <v>2.15</v>
      </c>
      <c r="O149" s="129">
        <f t="shared" si="40"/>
        <v>2.15</v>
      </c>
      <c r="P149" s="129">
        <f t="shared" si="40"/>
        <v>2.15</v>
      </c>
      <c r="Q149" s="129">
        <f t="shared" si="40"/>
        <v>2.15</v>
      </c>
      <c r="R149" s="129">
        <f t="shared" si="40"/>
        <v>2.15</v>
      </c>
      <c r="S149" s="129">
        <f t="shared" si="41"/>
        <v>2.15</v>
      </c>
      <c r="T149" s="129">
        <f t="shared" si="41"/>
        <v>2.15</v>
      </c>
      <c r="U149" s="129">
        <f t="shared" si="41"/>
        <v>2.15</v>
      </c>
      <c r="V149" s="129">
        <f t="shared" si="41"/>
        <v>2.15</v>
      </c>
      <c r="W149" s="129">
        <f t="shared" si="41"/>
        <v>2.15</v>
      </c>
      <c r="X149" s="129">
        <f t="shared" si="41"/>
        <v>2.15</v>
      </c>
      <c r="Y149" s="129">
        <f t="shared" si="41"/>
        <v>2.15</v>
      </c>
      <c r="Z149" s="129">
        <f t="shared" si="41"/>
        <v>2.15</v>
      </c>
      <c r="AA149" s="129">
        <f t="shared" si="41"/>
        <v>2.15</v>
      </c>
      <c r="AB149" s="129">
        <f t="shared" si="41"/>
        <v>2.15</v>
      </c>
      <c r="AC149" s="129">
        <f t="shared" si="41"/>
        <v>2.15</v>
      </c>
      <c r="AD149" s="129">
        <f t="shared" si="41"/>
        <v>2.15</v>
      </c>
      <c r="AE149" s="129">
        <f t="shared" si="41"/>
        <v>2.15</v>
      </c>
      <c r="AF149" s="129">
        <f t="shared" si="41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154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155</v>
      </c>
      <c r="B151" s="128">
        <v>0.9</v>
      </c>
      <c r="C151" s="129">
        <f t="shared" ref="C151:R163" si="42">B151</f>
        <v>0.9</v>
      </c>
      <c r="D151" s="129">
        <f t="shared" si="42"/>
        <v>0.9</v>
      </c>
      <c r="E151" s="129">
        <f t="shared" si="42"/>
        <v>0.9</v>
      </c>
      <c r="F151" s="129">
        <f t="shared" si="42"/>
        <v>0.9</v>
      </c>
      <c r="G151" s="129">
        <f t="shared" si="42"/>
        <v>0.9</v>
      </c>
      <c r="H151" s="129">
        <f t="shared" si="42"/>
        <v>0.9</v>
      </c>
      <c r="I151" s="129">
        <f t="shared" si="42"/>
        <v>0.9</v>
      </c>
      <c r="J151" s="129">
        <f t="shared" si="42"/>
        <v>0.9</v>
      </c>
      <c r="K151" s="129">
        <f t="shared" si="42"/>
        <v>0.9</v>
      </c>
      <c r="L151" s="129">
        <f t="shared" si="42"/>
        <v>0.9</v>
      </c>
      <c r="M151" s="129">
        <f t="shared" si="42"/>
        <v>0.9</v>
      </c>
      <c r="N151" s="129">
        <f t="shared" si="42"/>
        <v>0.9</v>
      </c>
      <c r="O151" s="129">
        <f t="shared" si="42"/>
        <v>0.9</v>
      </c>
      <c r="P151" s="129">
        <f t="shared" si="42"/>
        <v>0.9</v>
      </c>
      <c r="Q151" s="129">
        <f t="shared" si="42"/>
        <v>0.9</v>
      </c>
      <c r="R151" s="129">
        <f t="shared" si="42"/>
        <v>0.9</v>
      </c>
      <c r="S151" s="129">
        <f t="shared" ref="R151:AF163" si="43">R151</f>
        <v>0.9</v>
      </c>
      <c r="T151" s="129">
        <f t="shared" si="43"/>
        <v>0.9</v>
      </c>
      <c r="U151" s="129">
        <f t="shared" si="43"/>
        <v>0.9</v>
      </c>
      <c r="V151" s="129">
        <f t="shared" si="43"/>
        <v>0.9</v>
      </c>
      <c r="W151" s="129">
        <f t="shared" si="43"/>
        <v>0.9</v>
      </c>
      <c r="X151" s="129">
        <f t="shared" si="43"/>
        <v>0.9</v>
      </c>
      <c r="Y151" s="129">
        <f t="shared" si="43"/>
        <v>0.9</v>
      </c>
      <c r="Z151" s="129">
        <f t="shared" si="43"/>
        <v>0.9</v>
      </c>
      <c r="AA151" s="129">
        <f t="shared" si="43"/>
        <v>0.9</v>
      </c>
      <c r="AB151" s="129">
        <f t="shared" si="43"/>
        <v>0.9</v>
      </c>
      <c r="AC151" s="129">
        <f t="shared" si="43"/>
        <v>0.9</v>
      </c>
      <c r="AD151" s="129">
        <f t="shared" si="43"/>
        <v>0.9</v>
      </c>
      <c r="AE151" s="129">
        <f t="shared" si="43"/>
        <v>0.9</v>
      </c>
      <c r="AF151" s="129">
        <f t="shared" si="43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156</v>
      </c>
      <c r="B152" s="128">
        <v>1.08</v>
      </c>
      <c r="C152" s="129">
        <f t="shared" si="42"/>
        <v>1.08</v>
      </c>
      <c r="D152" s="129">
        <f t="shared" si="42"/>
        <v>1.08</v>
      </c>
      <c r="E152" s="129">
        <f t="shared" si="42"/>
        <v>1.08</v>
      </c>
      <c r="F152" s="129">
        <f t="shared" si="42"/>
        <v>1.08</v>
      </c>
      <c r="G152" s="129">
        <f t="shared" si="42"/>
        <v>1.08</v>
      </c>
      <c r="H152" s="129">
        <f t="shared" si="42"/>
        <v>1.08</v>
      </c>
      <c r="I152" s="129">
        <f t="shared" si="42"/>
        <v>1.08</v>
      </c>
      <c r="J152" s="129">
        <f t="shared" si="42"/>
        <v>1.08</v>
      </c>
      <c r="K152" s="129">
        <f t="shared" si="42"/>
        <v>1.08</v>
      </c>
      <c r="L152" s="129">
        <f t="shared" si="42"/>
        <v>1.08</v>
      </c>
      <c r="M152" s="129">
        <f t="shared" si="42"/>
        <v>1.08</v>
      </c>
      <c r="N152" s="129">
        <f t="shared" si="42"/>
        <v>1.08</v>
      </c>
      <c r="O152" s="129">
        <f t="shared" si="42"/>
        <v>1.08</v>
      </c>
      <c r="P152" s="129">
        <f t="shared" si="42"/>
        <v>1.08</v>
      </c>
      <c r="Q152" s="129">
        <f t="shared" si="42"/>
        <v>1.08</v>
      </c>
      <c r="R152" s="129">
        <f t="shared" si="42"/>
        <v>1.08</v>
      </c>
      <c r="S152" s="129">
        <f t="shared" si="43"/>
        <v>1.08</v>
      </c>
      <c r="T152" s="129">
        <f t="shared" si="43"/>
        <v>1.08</v>
      </c>
      <c r="U152" s="129">
        <f t="shared" si="43"/>
        <v>1.08</v>
      </c>
      <c r="V152" s="129">
        <f t="shared" si="43"/>
        <v>1.08</v>
      </c>
      <c r="W152" s="129">
        <f t="shared" si="43"/>
        <v>1.08</v>
      </c>
      <c r="X152" s="129">
        <f t="shared" si="43"/>
        <v>1.08</v>
      </c>
      <c r="Y152" s="129">
        <f t="shared" si="43"/>
        <v>1.08</v>
      </c>
      <c r="Z152" s="129">
        <f t="shared" si="43"/>
        <v>1.08</v>
      </c>
      <c r="AA152" s="129">
        <f t="shared" si="43"/>
        <v>1.08</v>
      </c>
      <c r="AB152" s="129">
        <f t="shared" si="43"/>
        <v>1.08</v>
      </c>
      <c r="AC152" s="129">
        <f t="shared" si="43"/>
        <v>1.08</v>
      </c>
      <c r="AD152" s="129">
        <f t="shared" si="43"/>
        <v>1.08</v>
      </c>
      <c r="AE152" s="129">
        <f t="shared" si="43"/>
        <v>1.08</v>
      </c>
      <c r="AF152" s="129">
        <f t="shared" si="43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157</v>
      </c>
      <c r="B153" s="128">
        <v>2.37</v>
      </c>
      <c r="C153" s="129">
        <f t="shared" si="42"/>
        <v>2.37</v>
      </c>
      <c r="D153" s="129">
        <f t="shared" si="42"/>
        <v>2.37</v>
      </c>
      <c r="E153" s="129">
        <f t="shared" si="42"/>
        <v>2.37</v>
      </c>
      <c r="F153" s="129">
        <f t="shared" si="42"/>
        <v>2.37</v>
      </c>
      <c r="G153" s="129">
        <f t="shared" si="42"/>
        <v>2.37</v>
      </c>
      <c r="H153" s="129">
        <f t="shared" si="42"/>
        <v>2.37</v>
      </c>
      <c r="I153" s="129">
        <f t="shared" si="42"/>
        <v>2.37</v>
      </c>
      <c r="J153" s="129">
        <f t="shared" si="42"/>
        <v>2.37</v>
      </c>
      <c r="K153" s="129">
        <f t="shared" si="42"/>
        <v>2.37</v>
      </c>
      <c r="L153" s="129">
        <f t="shared" si="42"/>
        <v>2.37</v>
      </c>
      <c r="M153" s="129">
        <f t="shared" si="42"/>
        <v>2.37</v>
      </c>
      <c r="N153" s="129">
        <f t="shared" si="42"/>
        <v>2.37</v>
      </c>
      <c r="O153" s="129">
        <f t="shared" si="42"/>
        <v>2.37</v>
      </c>
      <c r="P153" s="129">
        <f t="shared" si="42"/>
        <v>2.37</v>
      </c>
      <c r="Q153" s="129">
        <f t="shared" si="42"/>
        <v>2.37</v>
      </c>
      <c r="R153" s="129">
        <f t="shared" si="42"/>
        <v>2.37</v>
      </c>
      <c r="S153" s="129">
        <f t="shared" si="43"/>
        <v>2.37</v>
      </c>
      <c r="T153" s="129">
        <f t="shared" si="43"/>
        <v>2.37</v>
      </c>
      <c r="U153" s="129">
        <f t="shared" si="43"/>
        <v>2.37</v>
      </c>
      <c r="V153" s="129">
        <f t="shared" si="43"/>
        <v>2.37</v>
      </c>
      <c r="W153" s="129">
        <f t="shared" si="43"/>
        <v>2.37</v>
      </c>
      <c r="X153" s="129">
        <f t="shared" si="43"/>
        <v>2.37</v>
      </c>
      <c r="Y153" s="129">
        <f t="shared" si="43"/>
        <v>2.37</v>
      </c>
      <c r="Z153" s="129">
        <f t="shared" si="43"/>
        <v>2.37</v>
      </c>
      <c r="AA153" s="129">
        <f t="shared" si="43"/>
        <v>2.37</v>
      </c>
      <c r="AB153" s="129">
        <f t="shared" si="43"/>
        <v>2.37</v>
      </c>
      <c r="AC153" s="129">
        <f t="shared" si="43"/>
        <v>2.37</v>
      </c>
      <c r="AD153" s="129">
        <f t="shared" si="43"/>
        <v>2.37</v>
      </c>
      <c r="AE153" s="129">
        <f t="shared" si="43"/>
        <v>2.37</v>
      </c>
      <c r="AF153" s="129">
        <f t="shared" si="43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158</v>
      </c>
      <c r="B154" s="128">
        <v>1.81</v>
      </c>
      <c r="C154" s="129">
        <f t="shared" si="42"/>
        <v>1.81</v>
      </c>
      <c r="D154" s="129">
        <f t="shared" si="42"/>
        <v>1.81</v>
      </c>
      <c r="E154" s="129">
        <f t="shared" si="42"/>
        <v>1.81</v>
      </c>
      <c r="F154" s="129">
        <f t="shared" si="42"/>
        <v>1.81</v>
      </c>
      <c r="G154" s="129">
        <f t="shared" si="42"/>
        <v>1.81</v>
      </c>
      <c r="H154" s="129">
        <f t="shared" si="42"/>
        <v>1.81</v>
      </c>
      <c r="I154" s="129">
        <f t="shared" si="42"/>
        <v>1.81</v>
      </c>
      <c r="J154" s="129">
        <f t="shared" si="42"/>
        <v>1.81</v>
      </c>
      <c r="K154" s="129">
        <f t="shared" si="42"/>
        <v>1.81</v>
      </c>
      <c r="L154" s="129">
        <f t="shared" si="42"/>
        <v>1.81</v>
      </c>
      <c r="M154" s="129">
        <f t="shared" si="42"/>
        <v>1.81</v>
      </c>
      <c r="N154" s="129">
        <f t="shared" si="42"/>
        <v>1.81</v>
      </c>
      <c r="O154" s="129">
        <f t="shared" si="42"/>
        <v>1.81</v>
      </c>
      <c r="P154" s="129">
        <f t="shared" si="42"/>
        <v>1.81</v>
      </c>
      <c r="Q154" s="129">
        <f t="shared" si="42"/>
        <v>1.81</v>
      </c>
      <c r="R154" s="129">
        <f t="shared" si="42"/>
        <v>1.81</v>
      </c>
      <c r="S154" s="129">
        <f t="shared" si="43"/>
        <v>1.81</v>
      </c>
      <c r="T154" s="129">
        <f t="shared" si="43"/>
        <v>1.81</v>
      </c>
      <c r="U154" s="129">
        <f t="shared" si="43"/>
        <v>1.81</v>
      </c>
      <c r="V154" s="129">
        <f t="shared" si="43"/>
        <v>1.81</v>
      </c>
      <c r="W154" s="129">
        <f t="shared" si="43"/>
        <v>1.81</v>
      </c>
      <c r="X154" s="129">
        <f t="shared" si="43"/>
        <v>1.81</v>
      </c>
      <c r="Y154" s="129">
        <f t="shared" si="43"/>
        <v>1.81</v>
      </c>
      <c r="Z154" s="129">
        <f t="shared" si="43"/>
        <v>1.81</v>
      </c>
      <c r="AA154" s="129">
        <f t="shared" si="43"/>
        <v>1.81</v>
      </c>
      <c r="AB154" s="129">
        <f t="shared" si="43"/>
        <v>1.81</v>
      </c>
      <c r="AC154" s="129">
        <f t="shared" si="43"/>
        <v>1.81</v>
      </c>
      <c r="AD154" s="129">
        <f t="shared" si="43"/>
        <v>1.81</v>
      </c>
      <c r="AE154" s="129">
        <f t="shared" si="43"/>
        <v>1.81</v>
      </c>
      <c r="AF154" s="129">
        <f t="shared" si="43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159</v>
      </c>
      <c r="B155" s="128">
        <v>1.0900000000000001</v>
      </c>
      <c r="C155" s="129">
        <f t="shared" si="42"/>
        <v>1.0900000000000001</v>
      </c>
      <c r="D155" s="129">
        <f t="shared" si="42"/>
        <v>1.0900000000000001</v>
      </c>
      <c r="E155" s="129">
        <f t="shared" si="42"/>
        <v>1.0900000000000001</v>
      </c>
      <c r="F155" s="129">
        <f t="shared" si="42"/>
        <v>1.0900000000000001</v>
      </c>
      <c r="G155" s="129">
        <f t="shared" si="42"/>
        <v>1.0900000000000001</v>
      </c>
      <c r="H155" s="129">
        <f t="shared" si="42"/>
        <v>1.0900000000000001</v>
      </c>
      <c r="I155" s="129">
        <f t="shared" si="42"/>
        <v>1.0900000000000001</v>
      </c>
      <c r="J155" s="129">
        <f t="shared" si="42"/>
        <v>1.0900000000000001</v>
      </c>
      <c r="K155" s="129">
        <f t="shared" si="42"/>
        <v>1.0900000000000001</v>
      </c>
      <c r="L155" s="129">
        <f t="shared" si="42"/>
        <v>1.0900000000000001</v>
      </c>
      <c r="M155" s="129">
        <f t="shared" si="42"/>
        <v>1.0900000000000001</v>
      </c>
      <c r="N155" s="129">
        <f t="shared" si="42"/>
        <v>1.0900000000000001</v>
      </c>
      <c r="O155" s="129">
        <f t="shared" si="42"/>
        <v>1.0900000000000001</v>
      </c>
      <c r="P155" s="129">
        <f t="shared" si="42"/>
        <v>1.0900000000000001</v>
      </c>
      <c r="Q155" s="129">
        <f t="shared" si="42"/>
        <v>1.0900000000000001</v>
      </c>
      <c r="R155" s="129">
        <f t="shared" si="42"/>
        <v>1.0900000000000001</v>
      </c>
      <c r="S155" s="129">
        <f t="shared" si="43"/>
        <v>1.0900000000000001</v>
      </c>
      <c r="T155" s="129">
        <f t="shared" si="43"/>
        <v>1.0900000000000001</v>
      </c>
      <c r="U155" s="129">
        <f t="shared" si="43"/>
        <v>1.0900000000000001</v>
      </c>
      <c r="V155" s="129">
        <f t="shared" si="43"/>
        <v>1.0900000000000001</v>
      </c>
      <c r="W155" s="129">
        <f t="shared" si="43"/>
        <v>1.0900000000000001</v>
      </c>
      <c r="X155" s="129">
        <f t="shared" si="43"/>
        <v>1.0900000000000001</v>
      </c>
      <c r="Y155" s="129">
        <f t="shared" si="43"/>
        <v>1.0900000000000001</v>
      </c>
      <c r="Z155" s="129">
        <f t="shared" si="43"/>
        <v>1.0900000000000001</v>
      </c>
      <c r="AA155" s="129">
        <f t="shared" si="43"/>
        <v>1.0900000000000001</v>
      </c>
      <c r="AB155" s="129">
        <f t="shared" si="43"/>
        <v>1.0900000000000001</v>
      </c>
      <c r="AC155" s="129">
        <f t="shared" si="43"/>
        <v>1.0900000000000001</v>
      </c>
      <c r="AD155" s="129">
        <f t="shared" si="43"/>
        <v>1.0900000000000001</v>
      </c>
      <c r="AE155" s="129">
        <f t="shared" si="43"/>
        <v>1.0900000000000001</v>
      </c>
      <c r="AF155" s="129">
        <f t="shared" si="43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160</v>
      </c>
      <c r="B156" s="128">
        <v>1.58</v>
      </c>
      <c r="C156" s="129">
        <f t="shared" si="42"/>
        <v>1.58</v>
      </c>
      <c r="D156" s="129">
        <f t="shared" si="42"/>
        <v>1.58</v>
      </c>
      <c r="E156" s="129">
        <f t="shared" si="42"/>
        <v>1.58</v>
      </c>
      <c r="F156" s="129">
        <f t="shared" si="42"/>
        <v>1.58</v>
      </c>
      <c r="G156" s="129">
        <f t="shared" si="42"/>
        <v>1.58</v>
      </c>
      <c r="H156" s="129">
        <f t="shared" si="42"/>
        <v>1.58</v>
      </c>
      <c r="I156" s="129">
        <f t="shared" si="42"/>
        <v>1.58</v>
      </c>
      <c r="J156" s="129">
        <f t="shared" si="42"/>
        <v>1.58</v>
      </c>
      <c r="K156" s="129">
        <f t="shared" si="42"/>
        <v>1.58</v>
      </c>
      <c r="L156" s="129">
        <f t="shared" si="42"/>
        <v>1.58</v>
      </c>
      <c r="M156" s="129">
        <f t="shared" si="42"/>
        <v>1.58</v>
      </c>
      <c r="N156" s="129">
        <f t="shared" si="42"/>
        <v>1.58</v>
      </c>
      <c r="O156" s="129">
        <f t="shared" si="42"/>
        <v>1.58</v>
      </c>
      <c r="P156" s="129">
        <f t="shared" si="42"/>
        <v>1.58</v>
      </c>
      <c r="Q156" s="129">
        <f t="shared" si="42"/>
        <v>1.58</v>
      </c>
      <c r="R156" s="129">
        <f t="shared" si="42"/>
        <v>1.58</v>
      </c>
      <c r="S156" s="129">
        <f t="shared" si="43"/>
        <v>1.58</v>
      </c>
      <c r="T156" s="129">
        <f t="shared" si="43"/>
        <v>1.58</v>
      </c>
      <c r="U156" s="129">
        <f t="shared" si="43"/>
        <v>1.58</v>
      </c>
      <c r="V156" s="129">
        <f t="shared" si="43"/>
        <v>1.58</v>
      </c>
      <c r="W156" s="129">
        <f t="shared" si="43"/>
        <v>1.58</v>
      </c>
      <c r="X156" s="129">
        <f t="shared" si="43"/>
        <v>1.58</v>
      </c>
      <c r="Y156" s="129">
        <f t="shared" si="43"/>
        <v>1.58</v>
      </c>
      <c r="Z156" s="129">
        <f t="shared" si="43"/>
        <v>1.58</v>
      </c>
      <c r="AA156" s="129">
        <f t="shared" si="43"/>
        <v>1.58</v>
      </c>
      <c r="AB156" s="129">
        <f t="shared" si="43"/>
        <v>1.58</v>
      </c>
      <c r="AC156" s="129">
        <f t="shared" si="43"/>
        <v>1.58</v>
      </c>
      <c r="AD156" s="129">
        <f t="shared" si="43"/>
        <v>1.58</v>
      </c>
      <c r="AE156" s="129">
        <f t="shared" si="43"/>
        <v>1.58</v>
      </c>
      <c r="AF156" s="129">
        <f t="shared" si="43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161</v>
      </c>
      <c r="B157" s="128">
        <v>2</v>
      </c>
      <c r="C157" s="129">
        <f t="shared" si="42"/>
        <v>2</v>
      </c>
      <c r="D157" s="129">
        <f t="shared" si="42"/>
        <v>2</v>
      </c>
      <c r="E157" s="129">
        <f t="shared" si="42"/>
        <v>2</v>
      </c>
      <c r="F157" s="129">
        <f t="shared" si="42"/>
        <v>2</v>
      </c>
      <c r="G157" s="129">
        <f t="shared" si="42"/>
        <v>2</v>
      </c>
      <c r="H157" s="129">
        <f t="shared" si="42"/>
        <v>2</v>
      </c>
      <c r="I157" s="129">
        <f t="shared" si="42"/>
        <v>2</v>
      </c>
      <c r="J157" s="129">
        <f t="shared" si="42"/>
        <v>2</v>
      </c>
      <c r="K157" s="129">
        <f t="shared" si="42"/>
        <v>2</v>
      </c>
      <c r="L157" s="129">
        <f t="shared" si="42"/>
        <v>2</v>
      </c>
      <c r="M157" s="129">
        <f t="shared" si="42"/>
        <v>2</v>
      </c>
      <c r="N157" s="129">
        <f t="shared" si="42"/>
        <v>2</v>
      </c>
      <c r="O157" s="129">
        <f t="shared" si="42"/>
        <v>2</v>
      </c>
      <c r="P157" s="129">
        <f t="shared" si="42"/>
        <v>2</v>
      </c>
      <c r="Q157" s="129">
        <f t="shared" si="42"/>
        <v>2</v>
      </c>
      <c r="R157" s="129">
        <f t="shared" si="42"/>
        <v>2</v>
      </c>
      <c r="S157" s="129">
        <f t="shared" si="43"/>
        <v>2</v>
      </c>
      <c r="T157" s="129">
        <f t="shared" si="43"/>
        <v>2</v>
      </c>
      <c r="U157" s="129">
        <f t="shared" si="43"/>
        <v>2</v>
      </c>
      <c r="V157" s="129">
        <f t="shared" si="43"/>
        <v>2</v>
      </c>
      <c r="W157" s="129">
        <f t="shared" si="43"/>
        <v>2</v>
      </c>
      <c r="X157" s="129">
        <f t="shared" si="43"/>
        <v>2</v>
      </c>
      <c r="Y157" s="129">
        <f t="shared" si="43"/>
        <v>2</v>
      </c>
      <c r="Z157" s="129">
        <f t="shared" si="43"/>
        <v>2</v>
      </c>
      <c r="AA157" s="129">
        <f t="shared" si="43"/>
        <v>2</v>
      </c>
      <c r="AB157" s="129">
        <f t="shared" si="43"/>
        <v>2</v>
      </c>
      <c r="AC157" s="129">
        <f t="shared" si="43"/>
        <v>2</v>
      </c>
      <c r="AD157" s="129">
        <f t="shared" si="43"/>
        <v>2</v>
      </c>
      <c r="AE157" s="129">
        <f t="shared" si="43"/>
        <v>2</v>
      </c>
      <c r="AF157" s="129">
        <f t="shared" si="43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162</v>
      </c>
      <c r="B158" s="128">
        <v>0.47</v>
      </c>
      <c r="C158" s="129">
        <f t="shared" si="42"/>
        <v>0.47</v>
      </c>
      <c r="D158" s="129">
        <f t="shared" si="42"/>
        <v>0.47</v>
      </c>
      <c r="E158" s="129">
        <f t="shared" si="42"/>
        <v>0.47</v>
      </c>
      <c r="F158" s="129">
        <f t="shared" si="42"/>
        <v>0.47</v>
      </c>
      <c r="G158" s="129">
        <f t="shared" si="42"/>
        <v>0.47</v>
      </c>
      <c r="H158" s="129">
        <f t="shared" si="42"/>
        <v>0.47</v>
      </c>
      <c r="I158" s="129">
        <f t="shared" si="42"/>
        <v>0.47</v>
      </c>
      <c r="J158" s="129">
        <f t="shared" si="42"/>
        <v>0.47</v>
      </c>
      <c r="K158" s="129">
        <f t="shared" si="42"/>
        <v>0.47</v>
      </c>
      <c r="L158" s="129">
        <f t="shared" si="42"/>
        <v>0.47</v>
      </c>
      <c r="M158" s="129">
        <f t="shared" si="42"/>
        <v>0.47</v>
      </c>
      <c r="N158" s="129">
        <f t="shared" si="42"/>
        <v>0.47</v>
      </c>
      <c r="O158" s="129">
        <f t="shared" si="42"/>
        <v>0.47</v>
      </c>
      <c r="P158" s="129">
        <f t="shared" si="42"/>
        <v>0.47</v>
      </c>
      <c r="Q158" s="129">
        <f t="shared" si="42"/>
        <v>0.47</v>
      </c>
      <c r="R158" s="129">
        <f t="shared" si="42"/>
        <v>0.47</v>
      </c>
      <c r="S158" s="129">
        <f t="shared" si="43"/>
        <v>0.47</v>
      </c>
      <c r="T158" s="129">
        <f t="shared" si="43"/>
        <v>0.47</v>
      </c>
      <c r="U158" s="129">
        <f t="shared" si="43"/>
        <v>0.47</v>
      </c>
      <c r="V158" s="129">
        <f t="shared" si="43"/>
        <v>0.47</v>
      </c>
      <c r="W158" s="129">
        <f t="shared" si="43"/>
        <v>0.47</v>
      </c>
      <c r="X158" s="129">
        <f t="shared" si="43"/>
        <v>0.47</v>
      </c>
      <c r="Y158" s="129">
        <f t="shared" si="43"/>
        <v>0.47</v>
      </c>
      <c r="Z158" s="129">
        <f t="shared" si="43"/>
        <v>0.47</v>
      </c>
      <c r="AA158" s="129">
        <f t="shared" si="43"/>
        <v>0.47</v>
      </c>
      <c r="AB158" s="129">
        <f t="shared" si="43"/>
        <v>0.47</v>
      </c>
      <c r="AC158" s="129">
        <f t="shared" si="43"/>
        <v>0.47</v>
      </c>
      <c r="AD158" s="129">
        <f t="shared" si="43"/>
        <v>0.47</v>
      </c>
      <c r="AE158" s="129">
        <f t="shared" si="43"/>
        <v>0.47</v>
      </c>
      <c r="AF158" s="129">
        <f t="shared" si="43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163</v>
      </c>
      <c r="B159" s="128">
        <v>0</v>
      </c>
      <c r="C159" s="129">
        <f t="shared" si="42"/>
        <v>0</v>
      </c>
      <c r="D159" s="129">
        <f t="shared" si="42"/>
        <v>0</v>
      </c>
      <c r="E159" s="129">
        <f t="shared" si="42"/>
        <v>0</v>
      </c>
      <c r="F159" s="129">
        <f t="shared" si="42"/>
        <v>0</v>
      </c>
      <c r="G159" s="129">
        <f t="shared" si="42"/>
        <v>0</v>
      </c>
      <c r="H159" s="129">
        <f t="shared" si="42"/>
        <v>0</v>
      </c>
      <c r="I159" s="129">
        <f t="shared" si="42"/>
        <v>0</v>
      </c>
      <c r="J159" s="129">
        <f t="shared" si="42"/>
        <v>0</v>
      </c>
      <c r="K159" s="129">
        <f t="shared" si="42"/>
        <v>0</v>
      </c>
      <c r="L159" s="129">
        <f t="shared" si="42"/>
        <v>0</v>
      </c>
      <c r="M159" s="129">
        <f t="shared" si="42"/>
        <v>0</v>
      </c>
      <c r="N159" s="129">
        <f t="shared" si="42"/>
        <v>0</v>
      </c>
      <c r="O159" s="129">
        <f t="shared" si="42"/>
        <v>0</v>
      </c>
      <c r="P159" s="129">
        <f t="shared" si="42"/>
        <v>0</v>
      </c>
      <c r="Q159" s="129">
        <f t="shared" si="42"/>
        <v>0</v>
      </c>
      <c r="R159" s="129">
        <f t="shared" si="42"/>
        <v>0</v>
      </c>
      <c r="S159" s="129">
        <f t="shared" si="43"/>
        <v>0</v>
      </c>
      <c r="T159" s="129">
        <f t="shared" si="43"/>
        <v>0</v>
      </c>
      <c r="U159" s="129">
        <f t="shared" si="43"/>
        <v>0</v>
      </c>
      <c r="V159" s="129">
        <f t="shared" si="43"/>
        <v>0</v>
      </c>
      <c r="W159" s="129">
        <f t="shared" si="43"/>
        <v>0</v>
      </c>
      <c r="X159" s="129">
        <f t="shared" si="43"/>
        <v>0</v>
      </c>
      <c r="Y159" s="129">
        <f t="shared" si="43"/>
        <v>0</v>
      </c>
      <c r="Z159" s="129">
        <f t="shared" si="43"/>
        <v>0</v>
      </c>
      <c r="AA159" s="129">
        <f t="shared" si="43"/>
        <v>0</v>
      </c>
      <c r="AB159" s="129">
        <f t="shared" si="43"/>
        <v>0</v>
      </c>
      <c r="AC159" s="129">
        <f t="shared" si="43"/>
        <v>0</v>
      </c>
      <c r="AD159" s="129">
        <f t="shared" si="43"/>
        <v>0</v>
      </c>
      <c r="AE159" s="129">
        <f t="shared" si="43"/>
        <v>0</v>
      </c>
      <c r="AF159" s="129">
        <f t="shared" si="43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164</v>
      </c>
      <c r="B160" s="128">
        <v>0</v>
      </c>
      <c r="C160" s="129">
        <f t="shared" si="42"/>
        <v>0</v>
      </c>
      <c r="D160" s="129">
        <f t="shared" si="42"/>
        <v>0</v>
      </c>
      <c r="E160" s="129">
        <f t="shared" si="42"/>
        <v>0</v>
      </c>
      <c r="F160" s="129">
        <f t="shared" si="42"/>
        <v>0</v>
      </c>
      <c r="G160" s="129">
        <f t="shared" si="42"/>
        <v>0</v>
      </c>
      <c r="H160" s="129">
        <f t="shared" si="42"/>
        <v>0</v>
      </c>
      <c r="I160" s="129">
        <f t="shared" si="42"/>
        <v>0</v>
      </c>
      <c r="J160" s="129">
        <f t="shared" si="42"/>
        <v>0</v>
      </c>
      <c r="K160" s="129">
        <f t="shared" si="42"/>
        <v>0</v>
      </c>
      <c r="L160" s="129">
        <f t="shared" si="42"/>
        <v>0</v>
      </c>
      <c r="M160" s="129">
        <f t="shared" si="42"/>
        <v>0</v>
      </c>
      <c r="N160" s="129">
        <f t="shared" si="42"/>
        <v>0</v>
      </c>
      <c r="O160" s="129">
        <f t="shared" si="42"/>
        <v>0</v>
      </c>
      <c r="P160" s="129">
        <f t="shared" si="42"/>
        <v>0</v>
      </c>
      <c r="Q160" s="129">
        <f t="shared" si="42"/>
        <v>0</v>
      </c>
      <c r="R160" s="129">
        <f t="shared" si="43"/>
        <v>0</v>
      </c>
      <c r="S160" s="129">
        <f t="shared" si="43"/>
        <v>0</v>
      </c>
      <c r="T160" s="129">
        <f t="shared" si="43"/>
        <v>0</v>
      </c>
      <c r="U160" s="129">
        <f t="shared" si="43"/>
        <v>0</v>
      </c>
      <c r="V160" s="129">
        <f t="shared" si="43"/>
        <v>0</v>
      </c>
      <c r="W160" s="129">
        <f t="shared" si="43"/>
        <v>0</v>
      </c>
      <c r="X160" s="129">
        <f t="shared" si="43"/>
        <v>0</v>
      </c>
      <c r="Y160" s="129">
        <f t="shared" si="43"/>
        <v>0</v>
      </c>
      <c r="Z160" s="129">
        <f t="shared" si="43"/>
        <v>0</v>
      </c>
      <c r="AA160" s="129">
        <f t="shared" si="43"/>
        <v>0</v>
      </c>
      <c r="AB160" s="129">
        <f t="shared" si="43"/>
        <v>0</v>
      </c>
      <c r="AC160" s="129">
        <f t="shared" si="43"/>
        <v>0</v>
      </c>
      <c r="AD160" s="129">
        <f t="shared" si="43"/>
        <v>0</v>
      </c>
      <c r="AE160" s="129">
        <f t="shared" si="43"/>
        <v>0</v>
      </c>
      <c r="AF160" s="129">
        <f t="shared" si="43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165</v>
      </c>
      <c r="B161" s="128">
        <v>0.8</v>
      </c>
      <c r="C161" s="129">
        <f t="shared" si="42"/>
        <v>0.8</v>
      </c>
      <c r="D161" s="129">
        <f t="shared" si="42"/>
        <v>0.8</v>
      </c>
      <c r="E161" s="129">
        <f t="shared" si="42"/>
        <v>0.8</v>
      </c>
      <c r="F161" s="129">
        <f t="shared" si="42"/>
        <v>0.8</v>
      </c>
      <c r="G161" s="129">
        <f t="shared" si="42"/>
        <v>0.8</v>
      </c>
      <c r="H161" s="129">
        <f t="shared" si="42"/>
        <v>0.8</v>
      </c>
      <c r="I161" s="129">
        <f t="shared" si="42"/>
        <v>0.8</v>
      </c>
      <c r="J161" s="129">
        <f t="shared" si="42"/>
        <v>0.8</v>
      </c>
      <c r="K161" s="129">
        <f t="shared" si="42"/>
        <v>0.8</v>
      </c>
      <c r="L161" s="129">
        <f t="shared" si="42"/>
        <v>0.8</v>
      </c>
      <c r="M161" s="129">
        <f t="shared" si="42"/>
        <v>0.8</v>
      </c>
      <c r="N161" s="129">
        <f t="shared" si="42"/>
        <v>0.8</v>
      </c>
      <c r="O161" s="129">
        <f t="shared" si="42"/>
        <v>0.8</v>
      </c>
      <c r="P161" s="129">
        <f t="shared" si="42"/>
        <v>0.8</v>
      </c>
      <c r="Q161" s="129">
        <f t="shared" si="42"/>
        <v>0.8</v>
      </c>
      <c r="R161" s="129">
        <f t="shared" si="43"/>
        <v>0.8</v>
      </c>
      <c r="S161" s="129">
        <f t="shared" si="43"/>
        <v>0.8</v>
      </c>
      <c r="T161" s="129">
        <f t="shared" si="43"/>
        <v>0.8</v>
      </c>
      <c r="U161" s="129">
        <f t="shared" si="43"/>
        <v>0.8</v>
      </c>
      <c r="V161" s="129">
        <f t="shared" si="43"/>
        <v>0.8</v>
      </c>
      <c r="W161" s="129">
        <f t="shared" si="43"/>
        <v>0.8</v>
      </c>
      <c r="X161" s="129">
        <f t="shared" si="43"/>
        <v>0.8</v>
      </c>
      <c r="Y161" s="129">
        <f t="shared" si="43"/>
        <v>0.8</v>
      </c>
      <c r="Z161" s="129">
        <f t="shared" si="43"/>
        <v>0.8</v>
      </c>
      <c r="AA161" s="129">
        <f t="shared" si="43"/>
        <v>0.8</v>
      </c>
      <c r="AB161" s="129">
        <f t="shared" si="43"/>
        <v>0.8</v>
      </c>
      <c r="AC161" s="129">
        <f t="shared" si="43"/>
        <v>0.8</v>
      </c>
      <c r="AD161" s="129">
        <f t="shared" si="43"/>
        <v>0.8</v>
      </c>
      <c r="AE161" s="129">
        <f t="shared" si="43"/>
        <v>0.8</v>
      </c>
      <c r="AF161" s="129">
        <f t="shared" si="43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166</v>
      </c>
      <c r="B162" s="128">
        <v>1.5</v>
      </c>
      <c r="C162" s="129">
        <f t="shared" si="42"/>
        <v>1.5</v>
      </c>
      <c r="D162" s="129">
        <f t="shared" si="42"/>
        <v>1.5</v>
      </c>
      <c r="E162" s="129">
        <f t="shared" si="42"/>
        <v>1.5</v>
      </c>
      <c r="F162" s="129">
        <f t="shared" si="42"/>
        <v>1.5</v>
      </c>
      <c r="G162" s="129">
        <f t="shared" si="42"/>
        <v>1.5</v>
      </c>
      <c r="H162" s="129">
        <f t="shared" si="42"/>
        <v>1.5</v>
      </c>
      <c r="I162" s="129">
        <f t="shared" si="42"/>
        <v>1.5</v>
      </c>
      <c r="J162" s="129">
        <f t="shared" si="42"/>
        <v>1.5</v>
      </c>
      <c r="K162" s="129">
        <f t="shared" si="42"/>
        <v>1.5</v>
      </c>
      <c r="L162" s="129">
        <f t="shared" si="42"/>
        <v>1.5</v>
      </c>
      <c r="M162" s="129">
        <f t="shared" si="42"/>
        <v>1.5</v>
      </c>
      <c r="N162" s="129">
        <f t="shared" si="42"/>
        <v>1.5</v>
      </c>
      <c r="O162" s="129">
        <f t="shared" si="42"/>
        <v>1.5</v>
      </c>
      <c r="P162" s="129">
        <f t="shared" si="42"/>
        <v>1.5</v>
      </c>
      <c r="Q162" s="129">
        <f t="shared" si="42"/>
        <v>1.5</v>
      </c>
      <c r="R162" s="129">
        <f t="shared" si="43"/>
        <v>1.5</v>
      </c>
      <c r="S162" s="129">
        <f t="shared" si="43"/>
        <v>1.5</v>
      </c>
      <c r="T162" s="129">
        <f t="shared" si="43"/>
        <v>1.5</v>
      </c>
      <c r="U162" s="129">
        <f t="shared" si="43"/>
        <v>1.5</v>
      </c>
      <c r="V162" s="129">
        <f t="shared" si="43"/>
        <v>1.5</v>
      </c>
      <c r="W162" s="129">
        <f t="shared" si="43"/>
        <v>1.5</v>
      </c>
      <c r="X162" s="129">
        <f t="shared" si="43"/>
        <v>1.5</v>
      </c>
      <c r="Y162" s="129">
        <f t="shared" si="43"/>
        <v>1.5</v>
      </c>
      <c r="Z162" s="129">
        <f t="shared" si="43"/>
        <v>1.5</v>
      </c>
      <c r="AA162" s="129">
        <f t="shared" si="43"/>
        <v>1.5</v>
      </c>
      <c r="AB162" s="129">
        <f t="shared" si="43"/>
        <v>1.5</v>
      </c>
      <c r="AC162" s="129">
        <f t="shared" si="43"/>
        <v>1.5</v>
      </c>
      <c r="AD162" s="129">
        <f t="shared" si="43"/>
        <v>1.5</v>
      </c>
      <c r="AE162" s="129">
        <f t="shared" si="43"/>
        <v>1.5</v>
      </c>
      <c r="AF162" s="129">
        <f t="shared" si="43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167</v>
      </c>
      <c r="B163" s="128">
        <v>1</v>
      </c>
      <c r="C163" s="129">
        <f t="shared" si="42"/>
        <v>1</v>
      </c>
      <c r="D163" s="129">
        <f t="shared" si="42"/>
        <v>1</v>
      </c>
      <c r="E163" s="129">
        <f t="shared" si="42"/>
        <v>1</v>
      </c>
      <c r="F163" s="129">
        <f t="shared" si="42"/>
        <v>1</v>
      </c>
      <c r="G163" s="129">
        <f t="shared" si="42"/>
        <v>1</v>
      </c>
      <c r="H163" s="129">
        <f t="shared" si="42"/>
        <v>1</v>
      </c>
      <c r="I163" s="129">
        <f t="shared" si="42"/>
        <v>1</v>
      </c>
      <c r="J163" s="129">
        <f t="shared" si="42"/>
        <v>1</v>
      </c>
      <c r="K163" s="129">
        <f t="shared" si="42"/>
        <v>1</v>
      </c>
      <c r="L163" s="129">
        <f t="shared" si="42"/>
        <v>1</v>
      </c>
      <c r="M163" s="129">
        <f t="shared" si="42"/>
        <v>1</v>
      </c>
      <c r="N163" s="129">
        <f t="shared" si="42"/>
        <v>1</v>
      </c>
      <c r="O163" s="129">
        <f t="shared" si="42"/>
        <v>1</v>
      </c>
      <c r="P163" s="129">
        <f t="shared" si="42"/>
        <v>1</v>
      </c>
      <c r="Q163" s="129">
        <f t="shared" si="42"/>
        <v>1</v>
      </c>
      <c r="R163" s="129">
        <f t="shared" si="43"/>
        <v>1</v>
      </c>
      <c r="S163" s="129">
        <f t="shared" si="43"/>
        <v>1</v>
      </c>
      <c r="T163" s="129">
        <f t="shared" si="43"/>
        <v>1</v>
      </c>
      <c r="U163" s="129">
        <f t="shared" si="43"/>
        <v>1</v>
      </c>
      <c r="V163" s="129">
        <f t="shared" si="43"/>
        <v>1</v>
      </c>
      <c r="W163" s="129">
        <f t="shared" si="43"/>
        <v>1</v>
      </c>
      <c r="X163" s="129">
        <f t="shared" si="43"/>
        <v>1</v>
      </c>
      <c r="Y163" s="129">
        <f t="shared" si="43"/>
        <v>1</v>
      </c>
      <c r="Z163" s="129">
        <f t="shared" si="43"/>
        <v>1</v>
      </c>
      <c r="AA163" s="129">
        <f t="shared" si="43"/>
        <v>1</v>
      </c>
      <c r="AB163" s="129">
        <f t="shared" si="43"/>
        <v>1</v>
      </c>
      <c r="AC163" s="129">
        <f t="shared" si="43"/>
        <v>1</v>
      </c>
      <c r="AD163" s="129">
        <f t="shared" si="43"/>
        <v>1</v>
      </c>
      <c r="AE163" s="129">
        <f t="shared" si="43"/>
        <v>1</v>
      </c>
      <c r="AF163" s="129">
        <f t="shared" si="43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168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169</v>
      </c>
      <c r="B165" s="128">
        <v>1</v>
      </c>
      <c r="C165" s="129">
        <f t="shared" ref="C165:R172" si="44">B165</f>
        <v>1</v>
      </c>
      <c r="D165" s="129">
        <f t="shared" si="44"/>
        <v>1</v>
      </c>
      <c r="E165" s="129">
        <f t="shared" si="44"/>
        <v>1</v>
      </c>
      <c r="F165" s="129">
        <f t="shared" si="44"/>
        <v>1</v>
      </c>
      <c r="G165" s="129">
        <f t="shared" si="44"/>
        <v>1</v>
      </c>
      <c r="H165" s="129">
        <f t="shared" si="44"/>
        <v>1</v>
      </c>
      <c r="I165" s="129">
        <f t="shared" si="44"/>
        <v>1</v>
      </c>
      <c r="J165" s="129">
        <f t="shared" si="44"/>
        <v>1</v>
      </c>
      <c r="K165" s="129">
        <f t="shared" si="44"/>
        <v>1</v>
      </c>
      <c r="L165" s="129">
        <f t="shared" si="44"/>
        <v>1</v>
      </c>
      <c r="M165" s="129">
        <f t="shared" si="44"/>
        <v>1</v>
      </c>
      <c r="N165" s="129">
        <f t="shared" si="44"/>
        <v>1</v>
      </c>
      <c r="O165" s="129">
        <f t="shared" si="44"/>
        <v>1</v>
      </c>
      <c r="P165" s="129">
        <f t="shared" si="44"/>
        <v>1</v>
      </c>
      <c r="Q165" s="129">
        <f t="shared" si="44"/>
        <v>1</v>
      </c>
      <c r="R165" s="129">
        <f t="shared" si="44"/>
        <v>1</v>
      </c>
      <c r="S165" s="129">
        <f t="shared" ref="R165:AF172" si="45">R165</f>
        <v>1</v>
      </c>
      <c r="T165" s="129">
        <f t="shared" si="45"/>
        <v>1</v>
      </c>
      <c r="U165" s="129">
        <f t="shared" si="45"/>
        <v>1</v>
      </c>
      <c r="V165" s="129">
        <f t="shared" si="45"/>
        <v>1</v>
      </c>
      <c r="W165" s="129">
        <f t="shared" si="45"/>
        <v>1</v>
      </c>
      <c r="X165" s="129">
        <f t="shared" si="45"/>
        <v>1</v>
      </c>
      <c r="Y165" s="129">
        <f t="shared" si="45"/>
        <v>1</v>
      </c>
      <c r="Z165" s="129">
        <f t="shared" si="45"/>
        <v>1</v>
      </c>
      <c r="AA165" s="129">
        <f t="shared" si="45"/>
        <v>1</v>
      </c>
      <c r="AB165" s="129">
        <f t="shared" si="45"/>
        <v>1</v>
      </c>
      <c r="AC165" s="129">
        <f t="shared" si="45"/>
        <v>1</v>
      </c>
      <c r="AD165" s="129">
        <f t="shared" si="45"/>
        <v>1</v>
      </c>
      <c r="AE165" s="129">
        <f t="shared" si="45"/>
        <v>1</v>
      </c>
      <c r="AF165" s="129">
        <f t="shared" si="45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170</v>
      </c>
      <c r="B166" s="128">
        <v>0.42</v>
      </c>
      <c r="C166" s="129">
        <f t="shared" si="44"/>
        <v>0.42</v>
      </c>
      <c r="D166" s="129">
        <f t="shared" si="44"/>
        <v>0.42</v>
      </c>
      <c r="E166" s="129">
        <f t="shared" si="44"/>
        <v>0.42</v>
      </c>
      <c r="F166" s="129">
        <f t="shared" si="44"/>
        <v>0.42</v>
      </c>
      <c r="G166" s="129">
        <f t="shared" si="44"/>
        <v>0.42</v>
      </c>
      <c r="H166" s="129">
        <f t="shared" si="44"/>
        <v>0.42</v>
      </c>
      <c r="I166" s="129">
        <f t="shared" si="44"/>
        <v>0.42</v>
      </c>
      <c r="J166" s="129">
        <f t="shared" si="44"/>
        <v>0.42</v>
      </c>
      <c r="K166" s="129">
        <f t="shared" si="44"/>
        <v>0.42</v>
      </c>
      <c r="L166" s="129">
        <f t="shared" si="44"/>
        <v>0.42</v>
      </c>
      <c r="M166" s="129">
        <f t="shared" si="44"/>
        <v>0.42</v>
      </c>
      <c r="N166" s="129">
        <f t="shared" si="44"/>
        <v>0.42</v>
      </c>
      <c r="O166" s="129">
        <f t="shared" si="44"/>
        <v>0.42</v>
      </c>
      <c r="P166" s="129">
        <f t="shared" si="44"/>
        <v>0.42</v>
      </c>
      <c r="Q166" s="129">
        <f t="shared" si="44"/>
        <v>0.42</v>
      </c>
      <c r="R166" s="129">
        <f t="shared" si="45"/>
        <v>0.42</v>
      </c>
      <c r="S166" s="129">
        <f t="shared" si="45"/>
        <v>0.42</v>
      </c>
      <c r="T166" s="129">
        <f t="shared" si="45"/>
        <v>0.42</v>
      </c>
      <c r="U166" s="129">
        <f t="shared" si="45"/>
        <v>0.42</v>
      </c>
      <c r="V166" s="129">
        <f t="shared" si="45"/>
        <v>0.42</v>
      </c>
      <c r="W166" s="129">
        <f t="shared" si="45"/>
        <v>0.42</v>
      </c>
      <c r="X166" s="129">
        <f t="shared" si="45"/>
        <v>0.42</v>
      </c>
      <c r="Y166" s="129">
        <f t="shared" si="45"/>
        <v>0.42</v>
      </c>
      <c r="Z166" s="129">
        <f t="shared" si="45"/>
        <v>0.42</v>
      </c>
      <c r="AA166" s="129">
        <f t="shared" si="45"/>
        <v>0.42</v>
      </c>
      <c r="AB166" s="129">
        <f t="shared" si="45"/>
        <v>0.42</v>
      </c>
      <c r="AC166" s="129">
        <f t="shared" si="45"/>
        <v>0.42</v>
      </c>
      <c r="AD166" s="129">
        <f t="shared" si="45"/>
        <v>0.42</v>
      </c>
      <c r="AE166" s="129">
        <f t="shared" si="45"/>
        <v>0.42</v>
      </c>
      <c r="AF166" s="129">
        <f t="shared" si="45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171</v>
      </c>
      <c r="B167" s="128">
        <v>0.46</v>
      </c>
      <c r="C167" s="129">
        <f t="shared" si="44"/>
        <v>0.46</v>
      </c>
      <c r="D167" s="129">
        <f t="shared" si="44"/>
        <v>0.46</v>
      </c>
      <c r="E167" s="129">
        <f t="shared" si="44"/>
        <v>0.46</v>
      </c>
      <c r="F167" s="129">
        <f t="shared" si="44"/>
        <v>0.46</v>
      </c>
      <c r="G167" s="129">
        <f t="shared" si="44"/>
        <v>0.46</v>
      </c>
      <c r="H167" s="129">
        <f t="shared" si="44"/>
        <v>0.46</v>
      </c>
      <c r="I167" s="129">
        <f t="shared" si="44"/>
        <v>0.46</v>
      </c>
      <c r="J167" s="129">
        <f t="shared" si="44"/>
        <v>0.46</v>
      </c>
      <c r="K167" s="129">
        <f t="shared" si="44"/>
        <v>0.46</v>
      </c>
      <c r="L167" s="129">
        <f t="shared" si="44"/>
        <v>0.46</v>
      </c>
      <c r="M167" s="129">
        <f t="shared" si="44"/>
        <v>0.46</v>
      </c>
      <c r="N167" s="129">
        <f t="shared" si="44"/>
        <v>0.46</v>
      </c>
      <c r="O167" s="129">
        <f t="shared" si="44"/>
        <v>0.46</v>
      </c>
      <c r="P167" s="129">
        <f t="shared" si="44"/>
        <v>0.46</v>
      </c>
      <c r="Q167" s="129">
        <f t="shared" si="44"/>
        <v>0.46</v>
      </c>
      <c r="R167" s="129">
        <f t="shared" si="45"/>
        <v>0.46</v>
      </c>
      <c r="S167" s="129">
        <f t="shared" si="45"/>
        <v>0.46</v>
      </c>
      <c r="T167" s="129">
        <f t="shared" si="45"/>
        <v>0.46</v>
      </c>
      <c r="U167" s="129">
        <f t="shared" si="45"/>
        <v>0.46</v>
      </c>
      <c r="V167" s="129">
        <f t="shared" si="45"/>
        <v>0.46</v>
      </c>
      <c r="W167" s="129">
        <f t="shared" si="45"/>
        <v>0.46</v>
      </c>
      <c r="X167" s="129">
        <f t="shared" si="45"/>
        <v>0.46</v>
      </c>
      <c r="Y167" s="129">
        <f t="shared" si="45"/>
        <v>0.46</v>
      </c>
      <c r="Z167" s="129">
        <f t="shared" si="45"/>
        <v>0.46</v>
      </c>
      <c r="AA167" s="129">
        <f t="shared" si="45"/>
        <v>0.46</v>
      </c>
      <c r="AB167" s="129">
        <f t="shared" si="45"/>
        <v>0.46</v>
      </c>
      <c r="AC167" s="129">
        <f t="shared" si="45"/>
        <v>0.46</v>
      </c>
      <c r="AD167" s="129">
        <f t="shared" si="45"/>
        <v>0.46</v>
      </c>
      <c r="AE167" s="129">
        <f t="shared" si="45"/>
        <v>0.46</v>
      </c>
      <c r="AF167" s="129">
        <f t="shared" si="45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172</v>
      </c>
      <c r="B168" s="128">
        <v>0.85</v>
      </c>
      <c r="C168" s="129">
        <f t="shared" si="44"/>
        <v>0.85</v>
      </c>
      <c r="D168" s="129">
        <f t="shared" si="44"/>
        <v>0.85</v>
      </c>
      <c r="E168" s="129">
        <f t="shared" si="44"/>
        <v>0.85</v>
      </c>
      <c r="F168" s="129">
        <f t="shared" si="44"/>
        <v>0.85</v>
      </c>
      <c r="G168" s="129">
        <f t="shared" si="44"/>
        <v>0.85</v>
      </c>
      <c r="H168" s="129">
        <f t="shared" si="44"/>
        <v>0.85</v>
      </c>
      <c r="I168" s="129">
        <f t="shared" si="44"/>
        <v>0.85</v>
      </c>
      <c r="J168" s="129">
        <f t="shared" si="44"/>
        <v>0.85</v>
      </c>
      <c r="K168" s="129">
        <f t="shared" si="44"/>
        <v>0.85</v>
      </c>
      <c r="L168" s="129">
        <f t="shared" si="44"/>
        <v>0.85</v>
      </c>
      <c r="M168" s="129">
        <f t="shared" si="44"/>
        <v>0.85</v>
      </c>
      <c r="N168" s="129">
        <f t="shared" si="44"/>
        <v>0.85</v>
      </c>
      <c r="O168" s="129">
        <f t="shared" si="44"/>
        <v>0.85</v>
      </c>
      <c r="P168" s="129">
        <f t="shared" si="44"/>
        <v>0.85</v>
      </c>
      <c r="Q168" s="129">
        <f t="shared" si="44"/>
        <v>0.85</v>
      </c>
      <c r="R168" s="129">
        <f t="shared" si="45"/>
        <v>0.85</v>
      </c>
      <c r="S168" s="129">
        <f t="shared" si="45"/>
        <v>0.85</v>
      </c>
      <c r="T168" s="129">
        <f t="shared" si="45"/>
        <v>0.85</v>
      </c>
      <c r="U168" s="129">
        <f t="shared" si="45"/>
        <v>0.85</v>
      </c>
      <c r="V168" s="129">
        <f t="shared" si="45"/>
        <v>0.85</v>
      </c>
      <c r="W168" s="129">
        <f t="shared" si="45"/>
        <v>0.85</v>
      </c>
      <c r="X168" s="129">
        <f t="shared" si="45"/>
        <v>0.85</v>
      </c>
      <c r="Y168" s="129">
        <f t="shared" si="45"/>
        <v>0.85</v>
      </c>
      <c r="Z168" s="129">
        <f t="shared" si="45"/>
        <v>0.85</v>
      </c>
      <c r="AA168" s="129">
        <f t="shared" si="45"/>
        <v>0.85</v>
      </c>
      <c r="AB168" s="129">
        <f t="shared" si="45"/>
        <v>0.85</v>
      </c>
      <c r="AC168" s="129">
        <f t="shared" si="45"/>
        <v>0.85</v>
      </c>
      <c r="AD168" s="129">
        <f t="shared" si="45"/>
        <v>0.85</v>
      </c>
      <c r="AE168" s="129">
        <f t="shared" si="45"/>
        <v>0.85</v>
      </c>
      <c r="AF168" s="129">
        <f t="shared" si="45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173</v>
      </c>
      <c r="B169" s="128">
        <v>0.9</v>
      </c>
      <c r="C169" s="129">
        <f t="shared" si="44"/>
        <v>0.9</v>
      </c>
      <c r="D169" s="129">
        <f t="shared" si="44"/>
        <v>0.9</v>
      </c>
      <c r="E169" s="129">
        <f t="shared" si="44"/>
        <v>0.9</v>
      </c>
      <c r="F169" s="129">
        <f t="shared" si="44"/>
        <v>0.9</v>
      </c>
      <c r="G169" s="129">
        <f t="shared" si="44"/>
        <v>0.9</v>
      </c>
      <c r="H169" s="129">
        <f t="shared" si="44"/>
        <v>0.9</v>
      </c>
      <c r="I169" s="129">
        <f t="shared" si="44"/>
        <v>0.9</v>
      </c>
      <c r="J169" s="129">
        <f t="shared" si="44"/>
        <v>0.9</v>
      </c>
      <c r="K169" s="129">
        <f t="shared" si="44"/>
        <v>0.9</v>
      </c>
      <c r="L169" s="129">
        <f t="shared" si="44"/>
        <v>0.9</v>
      </c>
      <c r="M169" s="129">
        <f t="shared" si="44"/>
        <v>0.9</v>
      </c>
      <c r="N169" s="129">
        <f t="shared" si="44"/>
        <v>0.9</v>
      </c>
      <c r="O169" s="129">
        <f t="shared" si="44"/>
        <v>0.9</v>
      </c>
      <c r="P169" s="129">
        <f t="shared" si="44"/>
        <v>0.9</v>
      </c>
      <c r="Q169" s="129">
        <f t="shared" si="44"/>
        <v>0.9</v>
      </c>
      <c r="R169" s="129">
        <f t="shared" si="45"/>
        <v>0.9</v>
      </c>
      <c r="S169" s="129">
        <f t="shared" si="45"/>
        <v>0.9</v>
      </c>
      <c r="T169" s="129">
        <f t="shared" si="45"/>
        <v>0.9</v>
      </c>
      <c r="U169" s="129">
        <f t="shared" si="45"/>
        <v>0.9</v>
      </c>
      <c r="V169" s="129">
        <f t="shared" si="45"/>
        <v>0.9</v>
      </c>
      <c r="W169" s="129">
        <f t="shared" si="45"/>
        <v>0.9</v>
      </c>
      <c r="X169" s="129">
        <f t="shared" si="45"/>
        <v>0.9</v>
      </c>
      <c r="Y169" s="129">
        <f t="shared" si="45"/>
        <v>0.9</v>
      </c>
      <c r="Z169" s="129">
        <f t="shared" si="45"/>
        <v>0.9</v>
      </c>
      <c r="AA169" s="129">
        <f t="shared" si="45"/>
        <v>0.9</v>
      </c>
      <c r="AB169" s="129">
        <f t="shared" si="45"/>
        <v>0.9</v>
      </c>
      <c r="AC169" s="129">
        <f t="shared" si="45"/>
        <v>0.9</v>
      </c>
      <c r="AD169" s="129">
        <f t="shared" si="45"/>
        <v>0.9</v>
      </c>
      <c r="AE169" s="129">
        <f t="shared" si="45"/>
        <v>0.9</v>
      </c>
      <c r="AF169" s="129">
        <f t="shared" si="45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174</v>
      </c>
      <c r="B170" s="128">
        <v>0.44</v>
      </c>
      <c r="C170" s="129">
        <f t="shared" si="44"/>
        <v>0.44</v>
      </c>
      <c r="D170" s="129">
        <f t="shared" si="44"/>
        <v>0.44</v>
      </c>
      <c r="E170" s="129">
        <f t="shared" si="44"/>
        <v>0.44</v>
      </c>
      <c r="F170" s="129">
        <f t="shared" si="44"/>
        <v>0.44</v>
      </c>
      <c r="G170" s="129">
        <f t="shared" si="44"/>
        <v>0.44</v>
      </c>
      <c r="H170" s="129">
        <f t="shared" si="44"/>
        <v>0.44</v>
      </c>
      <c r="I170" s="129">
        <f t="shared" si="44"/>
        <v>0.44</v>
      </c>
      <c r="J170" s="129">
        <f t="shared" si="44"/>
        <v>0.44</v>
      </c>
      <c r="K170" s="129">
        <f t="shared" si="44"/>
        <v>0.44</v>
      </c>
      <c r="L170" s="129">
        <f t="shared" si="44"/>
        <v>0.44</v>
      </c>
      <c r="M170" s="129">
        <f t="shared" si="44"/>
        <v>0.44</v>
      </c>
      <c r="N170" s="129">
        <f t="shared" si="44"/>
        <v>0.44</v>
      </c>
      <c r="O170" s="129">
        <f t="shared" si="44"/>
        <v>0.44</v>
      </c>
      <c r="P170" s="129">
        <f t="shared" si="44"/>
        <v>0.44</v>
      </c>
      <c r="Q170" s="129">
        <f t="shared" si="44"/>
        <v>0.44</v>
      </c>
      <c r="R170" s="129">
        <f t="shared" si="45"/>
        <v>0.44</v>
      </c>
      <c r="S170" s="129">
        <f t="shared" si="45"/>
        <v>0.44</v>
      </c>
      <c r="T170" s="129">
        <f t="shared" si="45"/>
        <v>0.44</v>
      </c>
      <c r="U170" s="129">
        <f t="shared" si="45"/>
        <v>0.44</v>
      </c>
      <c r="V170" s="129">
        <f t="shared" si="45"/>
        <v>0.44</v>
      </c>
      <c r="W170" s="129">
        <f t="shared" si="45"/>
        <v>0.44</v>
      </c>
      <c r="X170" s="129">
        <f t="shared" si="45"/>
        <v>0.44</v>
      </c>
      <c r="Y170" s="129">
        <f t="shared" si="45"/>
        <v>0.44</v>
      </c>
      <c r="Z170" s="129">
        <f t="shared" si="45"/>
        <v>0.44</v>
      </c>
      <c r="AA170" s="129">
        <f t="shared" si="45"/>
        <v>0.44</v>
      </c>
      <c r="AB170" s="129">
        <f t="shared" si="45"/>
        <v>0.44</v>
      </c>
      <c r="AC170" s="129">
        <f t="shared" si="45"/>
        <v>0.44</v>
      </c>
      <c r="AD170" s="129">
        <f t="shared" si="45"/>
        <v>0.44</v>
      </c>
      <c r="AE170" s="129">
        <f t="shared" si="45"/>
        <v>0.44</v>
      </c>
      <c r="AF170" s="129">
        <f t="shared" si="45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175</v>
      </c>
      <c r="B171" s="128">
        <v>2.1</v>
      </c>
      <c r="C171" s="129">
        <f t="shared" si="44"/>
        <v>2.1</v>
      </c>
      <c r="D171" s="129">
        <f t="shared" si="44"/>
        <v>2.1</v>
      </c>
      <c r="E171" s="129">
        <f t="shared" si="44"/>
        <v>2.1</v>
      </c>
      <c r="F171" s="129">
        <f t="shared" si="44"/>
        <v>2.1</v>
      </c>
      <c r="G171" s="129">
        <f t="shared" si="44"/>
        <v>2.1</v>
      </c>
      <c r="H171" s="129">
        <f t="shared" si="44"/>
        <v>2.1</v>
      </c>
      <c r="I171" s="129">
        <f t="shared" si="44"/>
        <v>2.1</v>
      </c>
      <c r="J171" s="129">
        <f t="shared" si="44"/>
        <v>2.1</v>
      </c>
      <c r="K171" s="129">
        <f t="shared" si="44"/>
        <v>2.1</v>
      </c>
      <c r="L171" s="129">
        <f t="shared" si="44"/>
        <v>2.1</v>
      </c>
      <c r="M171" s="129">
        <f t="shared" si="44"/>
        <v>2.1</v>
      </c>
      <c r="N171" s="129">
        <f t="shared" si="44"/>
        <v>2.1</v>
      </c>
      <c r="O171" s="129">
        <f t="shared" si="44"/>
        <v>2.1</v>
      </c>
      <c r="P171" s="129">
        <f t="shared" si="44"/>
        <v>2.1</v>
      </c>
      <c r="Q171" s="129">
        <f t="shared" si="44"/>
        <v>2.1</v>
      </c>
      <c r="R171" s="129">
        <f t="shared" si="45"/>
        <v>2.1</v>
      </c>
      <c r="S171" s="129">
        <f t="shared" si="45"/>
        <v>2.1</v>
      </c>
      <c r="T171" s="129">
        <f t="shared" si="45"/>
        <v>2.1</v>
      </c>
      <c r="U171" s="129">
        <f t="shared" si="45"/>
        <v>2.1</v>
      </c>
      <c r="V171" s="129">
        <f t="shared" si="45"/>
        <v>2.1</v>
      </c>
      <c r="W171" s="129">
        <f t="shared" si="45"/>
        <v>2.1</v>
      </c>
      <c r="X171" s="129">
        <f t="shared" si="45"/>
        <v>2.1</v>
      </c>
      <c r="Y171" s="129">
        <f t="shared" si="45"/>
        <v>2.1</v>
      </c>
      <c r="Z171" s="129">
        <f t="shared" si="45"/>
        <v>2.1</v>
      </c>
      <c r="AA171" s="129">
        <f t="shared" si="45"/>
        <v>2.1</v>
      </c>
      <c r="AB171" s="129">
        <f t="shared" si="45"/>
        <v>2.1</v>
      </c>
      <c r="AC171" s="129">
        <f t="shared" si="45"/>
        <v>2.1</v>
      </c>
      <c r="AD171" s="129">
        <f t="shared" si="45"/>
        <v>2.1</v>
      </c>
      <c r="AE171" s="129">
        <f t="shared" si="45"/>
        <v>2.1</v>
      </c>
      <c r="AF171" s="129">
        <f t="shared" si="45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176</v>
      </c>
      <c r="B172" s="128">
        <v>0.9</v>
      </c>
      <c r="C172" s="129">
        <f t="shared" si="44"/>
        <v>0.9</v>
      </c>
      <c r="D172" s="129">
        <f t="shared" si="44"/>
        <v>0.9</v>
      </c>
      <c r="E172" s="129">
        <f t="shared" si="44"/>
        <v>0.9</v>
      </c>
      <c r="F172" s="129">
        <f t="shared" si="44"/>
        <v>0.9</v>
      </c>
      <c r="G172" s="129">
        <f t="shared" si="44"/>
        <v>0.9</v>
      </c>
      <c r="H172" s="129">
        <f t="shared" si="44"/>
        <v>0.9</v>
      </c>
      <c r="I172" s="129">
        <f t="shared" si="44"/>
        <v>0.9</v>
      </c>
      <c r="J172" s="129">
        <f t="shared" si="44"/>
        <v>0.9</v>
      </c>
      <c r="K172" s="129">
        <f t="shared" si="44"/>
        <v>0.9</v>
      </c>
      <c r="L172" s="129">
        <f t="shared" si="44"/>
        <v>0.9</v>
      </c>
      <c r="M172" s="129">
        <f t="shared" si="44"/>
        <v>0.9</v>
      </c>
      <c r="N172" s="129">
        <f t="shared" si="44"/>
        <v>0.9</v>
      </c>
      <c r="O172" s="129">
        <f t="shared" si="44"/>
        <v>0.9</v>
      </c>
      <c r="P172" s="129">
        <f t="shared" si="44"/>
        <v>0.9</v>
      </c>
      <c r="Q172" s="129">
        <f t="shared" si="44"/>
        <v>0.9</v>
      </c>
      <c r="R172" s="129">
        <f t="shared" si="45"/>
        <v>0.9</v>
      </c>
      <c r="S172" s="129">
        <f t="shared" si="45"/>
        <v>0.9</v>
      </c>
      <c r="T172" s="129">
        <f t="shared" si="45"/>
        <v>0.9</v>
      </c>
      <c r="U172" s="129">
        <f t="shared" si="45"/>
        <v>0.9</v>
      </c>
      <c r="V172" s="129">
        <f t="shared" si="45"/>
        <v>0.9</v>
      </c>
      <c r="W172" s="129">
        <f t="shared" si="45"/>
        <v>0.9</v>
      </c>
      <c r="X172" s="129">
        <f t="shared" si="45"/>
        <v>0.9</v>
      </c>
      <c r="Y172" s="129">
        <f t="shared" si="45"/>
        <v>0.9</v>
      </c>
      <c r="Z172" s="129">
        <f t="shared" si="45"/>
        <v>0.9</v>
      </c>
      <c r="AA172" s="129">
        <f t="shared" si="45"/>
        <v>0.9</v>
      </c>
      <c r="AB172" s="129">
        <f t="shared" si="45"/>
        <v>0.9</v>
      </c>
      <c r="AC172" s="129">
        <f t="shared" si="45"/>
        <v>0.9</v>
      </c>
      <c r="AD172" s="129">
        <f t="shared" si="45"/>
        <v>0.9</v>
      </c>
      <c r="AE172" s="129">
        <f t="shared" si="45"/>
        <v>0.9</v>
      </c>
      <c r="AF172" s="129">
        <f t="shared" si="45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177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178</v>
      </c>
      <c r="B174" s="128">
        <v>0.57999999999999996</v>
      </c>
      <c r="C174" s="129">
        <f t="shared" ref="C174:R186" si="46">B174</f>
        <v>0.57999999999999996</v>
      </c>
      <c r="D174" s="129">
        <f t="shared" si="46"/>
        <v>0.57999999999999996</v>
      </c>
      <c r="E174" s="129">
        <f t="shared" si="46"/>
        <v>0.57999999999999996</v>
      </c>
      <c r="F174" s="129">
        <f t="shared" si="46"/>
        <v>0.57999999999999996</v>
      </c>
      <c r="G174" s="129">
        <f t="shared" si="46"/>
        <v>0.57999999999999996</v>
      </c>
      <c r="H174" s="129">
        <f t="shared" si="46"/>
        <v>0.57999999999999996</v>
      </c>
      <c r="I174" s="129">
        <f t="shared" si="46"/>
        <v>0.57999999999999996</v>
      </c>
      <c r="J174" s="129">
        <f t="shared" si="46"/>
        <v>0.57999999999999996</v>
      </c>
      <c r="K174" s="129">
        <f t="shared" si="46"/>
        <v>0.57999999999999996</v>
      </c>
      <c r="L174" s="129">
        <f t="shared" si="46"/>
        <v>0.57999999999999996</v>
      </c>
      <c r="M174" s="129">
        <f t="shared" si="46"/>
        <v>0.57999999999999996</v>
      </c>
      <c r="N174" s="129">
        <f t="shared" si="46"/>
        <v>0.57999999999999996</v>
      </c>
      <c r="O174" s="129">
        <f t="shared" si="46"/>
        <v>0.57999999999999996</v>
      </c>
      <c r="P174" s="129">
        <f t="shared" si="46"/>
        <v>0.57999999999999996</v>
      </c>
      <c r="Q174" s="129">
        <f t="shared" si="46"/>
        <v>0.57999999999999996</v>
      </c>
      <c r="R174" s="129">
        <f t="shared" si="46"/>
        <v>0.57999999999999996</v>
      </c>
      <c r="S174" s="129">
        <f t="shared" ref="R174:AF186" si="47">R174</f>
        <v>0.57999999999999996</v>
      </c>
      <c r="T174" s="129">
        <f t="shared" si="47"/>
        <v>0.57999999999999996</v>
      </c>
      <c r="U174" s="129">
        <f t="shared" si="47"/>
        <v>0.57999999999999996</v>
      </c>
      <c r="V174" s="129">
        <f t="shared" si="47"/>
        <v>0.57999999999999996</v>
      </c>
      <c r="W174" s="129">
        <f t="shared" si="47"/>
        <v>0.57999999999999996</v>
      </c>
      <c r="X174" s="129">
        <f t="shared" si="47"/>
        <v>0.57999999999999996</v>
      </c>
      <c r="Y174" s="129">
        <f t="shared" si="47"/>
        <v>0.57999999999999996</v>
      </c>
      <c r="Z174" s="129">
        <f t="shared" si="47"/>
        <v>0.57999999999999996</v>
      </c>
      <c r="AA174" s="129">
        <f t="shared" si="47"/>
        <v>0.57999999999999996</v>
      </c>
      <c r="AB174" s="129">
        <f t="shared" si="47"/>
        <v>0.57999999999999996</v>
      </c>
      <c r="AC174" s="129">
        <f t="shared" si="47"/>
        <v>0.57999999999999996</v>
      </c>
      <c r="AD174" s="129">
        <f t="shared" si="47"/>
        <v>0.57999999999999996</v>
      </c>
      <c r="AE174" s="129">
        <f t="shared" si="47"/>
        <v>0.57999999999999996</v>
      </c>
      <c r="AF174" s="129">
        <f t="shared" si="47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179</v>
      </c>
      <c r="B175" s="128">
        <v>0.8</v>
      </c>
      <c r="C175" s="129">
        <f t="shared" si="46"/>
        <v>0.8</v>
      </c>
      <c r="D175" s="129">
        <f t="shared" si="46"/>
        <v>0.8</v>
      </c>
      <c r="E175" s="129">
        <f t="shared" si="46"/>
        <v>0.8</v>
      </c>
      <c r="F175" s="129">
        <f t="shared" si="46"/>
        <v>0.8</v>
      </c>
      <c r="G175" s="129">
        <f t="shared" si="46"/>
        <v>0.8</v>
      </c>
      <c r="H175" s="129">
        <f t="shared" si="46"/>
        <v>0.8</v>
      </c>
      <c r="I175" s="129">
        <f t="shared" si="46"/>
        <v>0.8</v>
      </c>
      <c r="J175" s="129">
        <f t="shared" si="46"/>
        <v>0.8</v>
      </c>
      <c r="K175" s="129">
        <f t="shared" si="46"/>
        <v>0.8</v>
      </c>
      <c r="L175" s="129">
        <f t="shared" si="46"/>
        <v>0.8</v>
      </c>
      <c r="M175" s="129">
        <f t="shared" si="46"/>
        <v>0.8</v>
      </c>
      <c r="N175" s="129">
        <f t="shared" si="46"/>
        <v>0.8</v>
      </c>
      <c r="O175" s="129">
        <f t="shared" si="46"/>
        <v>0.8</v>
      </c>
      <c r="P175" s="129">
        <f t="shared" si="46"/>
        <v>0.8</v>
      </c>
      <c r="Q175" s="129">
        <f t="shared" si="46"/>
        <v>0.8</v>
      </c>
      <c r="R175" s="129">
        <f t="shared" si="46"/>
        <v>0.8</v>
      </c>
      <c r="S175" s="129">
        <f t="shared" si="47"/>
        <v>0.8</v>
      </c>
      <c r="T175" s="129">
        <f t="shared" si="47"/>
        <v>0.8</v>
      </c>
      <c r="U175" s="129">
        <f t="shared" si="47"/>
        <v>0.8</v>
      </c>
      <c r="V175" s="129">
        <f t="shared" si="47"/>
        <v>0.8</v>
      </c>
      <c r="W175" s="129">
        <f t="shared" si="47"/>
        <v>0.8</v>
      </c>
      <c r="X175" s="129">
        <f t="shared" si="47"/>
        <v>0.8</v>
      </c>
      <c r="Y175" s="129">
        <f t="shared" si="47"/>
        <v>0.8</v>
      </c>
      <c r="Z175" s="129">
        <f t="shared" si="47"/>
        <v>0.8</v>
      </c>
      <c r="AA175" s="129">
        <f t="shared" si="47"/>
        <v>0.8</v>
      </c>
      <c r="AB175" s="129">
        <f t="shared" si="47"/>
        <v>0.8</v>
      </c>
      <c r="AC175" s="129">
        <f t="shared" si="47"/>
        <v>0.8</v>
      </c>
      <c r="AD175" s="129">
        <f t="shared" si="47"/>
        <v>0.8</v>
      </c>
      <c r="AE175" s="129">
        <f t="shared" si="47"/>
        <v>0.8</v>
      </c>
      <c r="AF175" s="129">
        <f t="shared" si="47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211</v>
      </c>
      <c r="B176" s="128">
        <v>0</v>
      </c>
      <c r="C176" s="129">
        <f t="shared" si="46"/>
        <v>0</v>
      </c>
      <c r="D176" s="129">
        <f t="shared" si="46"/>
        <v>0</v>
      </c>
      <c r="E176" s="129">
        <f t="shared" si="46"/>
        <v>0</v>
      </c>
      <c r="F176" s="129">
        <f t="shared" si="46"/>
        <v>0</v>
      </c>
      <c r="G176" s="129">
        <f t="shared" si="46"/>
        <v>0</v>
      </c>
      <c r="H176" s="129">
        <f t="shared" si="46"/>
        <v>0</v>
      </c>
      <c r="I176" s="129">
        <f t="shared" si="46"/>
        <v>0</v>
      </c>
      <c r="J176" s="129">
        <f t="shared" si="46"/>
        <v>0</v>
      </c>
      <c r="K176" s="129">
        <f t="shared" si="46"/>
        <v>0</v>
      </c>
      <c r="L176" s="129">
        <f t="shared" si="46"/>
        <v>0</v>
      </c>
      <c r="M176" s="129">
        <f t="shared" si="46"/>
        <v>0</v>
      </c>
      <c r="N176" s="129">
        <f t="shared" si="46"/>
        <v>0</v>
      </c>
      <c r="O176" s="129">
        <f t="shared" si="46"/>
        <v>0</v>
      </c>
      <c r="P176" s="129">
        <f t="shared" si="46"/>
        <v>0</v>
      </c>
      <c r="Q176" s="129">
        <f t="shared" si="46"/>
        <v>0</v>
      </c>
      <c r="R176" s="129">
        <f t="shared" si="46"/>
        <v>0</v>
      </c>
      <c r="S176" s="129">
        <f t="shared" si="47"/>
        <v>0</v>
      </c>
      <c r="T176" s="129">
        <f t="shared" si="47"/>
        <v>0</v>
      </c>
      <c r="U176" s="129">
        <f t="shared" si="47"/>
        <v>0</v>
      </c>
      <c r="V176" s="129">
        <f t="shared" si="47"/>
        <v>0</v>
      </c>
      <c r="W176" s="129">
        <f t="shared" si="47"/>
        <v>0</v>
      </c>
      <c r="X176" s="129">
        <f t="shared" si="47"/>
        <v>0</v>
      </c>
      <c r="Y176" s="129">
        <f t="shared" si="47"/>
        <v>0</v>
      </c>
      <c r="Z176" s="129">
        <f t="shared" si="47"/>
        <v>0</v>
      </c>
      <c r="AA176" s="129">
        <f t="shared" si="47"/>
        <v>0</v>
      </c>
      <c r="AB176" s="129">
        <f t="shared" si="47"/>
        <v>0</v>
      </c>
      <c r="AC176" s="129">
        <f t="shared" si="47"/>
        <v>0</v>
      </c>
      <c r="AD176" s="129">
        <f t="shared" si="47"/>
        <v>0</v>
      </c>
      <c r="AE176" s="129">
        <f t="shared" si="47"/>
        <v>0</v>
      </c>
      <c r="AF176" s="129">
        <f t="shared" si="47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180</v>
      </c>
      <c r="B177" s="128">
        <v>0.6</v>
      </c>
      <c r="C177" s="129">
        <f t="shared" si="46"/>
        <v>0.6</v>
      </c>
      <c r="D177" s="129">
        <f t="shared" si="46"/>
        <v>0.6</v>
      </c>
      <c r="E177" s="129">
        <f t="shared" si="46"/>
        <v>0.6</v>
      </c>
      <c r="F177" s="129">
        <f t="shared" si="46"/>
        <v>0.6</v>
      </c>
      <c r="G177" s="129">
        <f t="shared" si="46"/>
        <v>0.6</v>
      </c>
      <c r="H177" s="129">
        <f t="shared" si="46"/>
        <v>0.6</v>
      </c>
      <c r="I177" s="129">
        <f t="shared" si="46"/>
        <v>0.6</v>
      </c>
      <c r="J177" s="129">
        <f t="shared" si="46"/>
        <v>0.6</v>
      </c>
      <c r="K177" s="129">
        <f t="shared" si="46"/>
        <v>0.6</v>
      </c>
      <c r="L177" s="129">
        <f t="shared" si="46"/>
        <v>0.6</v>
      </c>
      <c r="M177" s="129">
        <f t="shared" si="46"/>
        <v>0.6</v>
      </c>
      <c r="N177" s="129">
        <f t="shared" si="46"/>
        <v>0.6</v>
      </c>
      <c r="O177" s="129">
        <f t="shared" si="46"/>
        <v>0.6</v>
      </c>
      <c r="P177" s="129">
        <f t="shared" si="46"/>
        <v>0.6</v>
      </c>
      <c r="Q177" s="129">
        <f t="shared" si="46"/>
        <v>0.6</v>
      </c>
      <c r="R177" s="129">
        <f t="shared" si="46"/>
        <v>0.6</v>
      </c>
      <c r="S177" s="129">
        <f t="shared" si="47"/>
        <v>0.6</v>
      </c>
      <c r="T177" s="129">
        <f t="shared" si="47"/>
        <v>0.6</v>
      </c>
      <c r="U177" s="129">
        <f t="shared" si="47"/>
        <v>0.6</v>
      </c>
      <c r="V177" s="129">
        <f t="shared" si="47"/>
        <v>0.6</v>
      </c>
      <c r="W177" s="129">
        <f t="shared" si="47"/>
        <v>0.6</v>
      </c>
      <c r="X177" s="129">
        <f t="shared" si="47"/>
        <v>0.6</v>
      </c>
      <c r="Y177" s="129">
        <f t="shared" si="47"/>
        <v>0.6</v>
      </c>
      <c r="Z177" s="129">
        <f t="shared" si="47"/>
        <v>0.6</v>
      </c>
      <c r="AA177" s="129">
        <f t="shared" si="47"/>
        <v>0.6</v>
      </c>
      <c r="AB177" s="129">
        <f t="shared" si="47"/>
        <v>0.6</v>
      </c>
      <c r="AC177" s="129">
        <f t="shared" si="47"/>
        <v>0.6</v>
      </c>
      <c r="AD177" s="129">
        <f t="shared" si="47"/>
        <v>0.6</v>
      </c>
      <c r="AE177" s="129">
        <f t="shared" si="47"/>
        <v>0.6</v>
      </c>
      <c r="AF177" s="129">
        <f t="shared" si="47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181</v>
      </c>
      <c r="B178" s="128">
        <v>0.6</v>
      </c>
      <c r="C178" s="129">
        <f t="shared" si="46"/>
        <v>0.6</v>
      </c>
      <c r="D178" s="129">
        <f t="shared" si="46"/>
        <v>0.6</v>
      </c>
      <c r="E178" s="129">
        <f t="shared" si="46"/>
        <v>0.6</v>
      </c>
      <c r="F178" s="129">
        <f t="shared" si="46"/>
        <v>0.6</v>
      </c>
      <c r="G178" s="129">
        <f t="shared" si="46"/>
        <v>0.6</v>
      </c>
      <c r="H178" s="129">
        <f t="shared" si="46"/>
        <v>0.6</v>
      </c>
      <c r="I178" s="129">
        <f t="shared" si="46"/>
        <v>0.6</v>
      </c>
      <c r="J178" s="129">
        <f t="shared" si="46"/>
        <v>0.6</v>
      </c>
      <c r="K178" s="129">
        <f t="shared" si="46"/>
        <v>0.6</v>
      </c>
      <c r="L178" s="129">
        <f t="shared" si="46"/>
        <v>0.6</v>
      </c>
      <c r="M178" s="129">
        <f t="shared" si="46"/>
        <v>0.6</v>
      </c>
      <c r="N178" s="129">
        <f t="shared" si="46"/>
        <v>0.6</v>
      </c>
      <c r="O178" s="129">
        <f t="shared" si="46"/>
        <v>0.6</v>
      </c>
      <c r="P178" s="129">
        <f t="shared" si="46"/>
        <v>0.6</v>
      </c>
      <c r="Q178" s="129">
        <f t="shared" si="46"/>
        <v>0.6</v>
      </c>
      <c r="R178" s="129">
        <f t="shared" si="46"/>
        <v>0.6</v>
      </c>
      <c r="S178" s="129">
        <f t="shared" si="47"/>
        <v>0.6</v>
      </c>
      <c r="T178" s="129">
        <f t="shared" si="47"/>
        <v>0.6</v>
      </c>
      <c r="U178" s="129">
        <f t="shared" si="47"/>
        <v>0.6</v>
      </c>
      <c r="V178" s="129">
        <f t="shared" si="47"/>
        <v>0.6</v>
      </c>
      <c r="W178" s="129">
        <f t="shared" si="47"/>
        <v>0.6</v>
      </c>
      <c r="X178" s="129">
        <f t="shared" si="47"/>
        <v>0.6</v>
      </c>
      <c r="Y178" s="129">
        <f t="shared" si="47"/>
        <v>0.6</v>
      </c>
      <c r="Z178" s="129">
        <f t="shared" si="47"/>
        <v>0.6</v>
      </c>
      <c r="AA178" s="129">
        <f t="shared" si="47"/>
        <v>0.6</v>
      </c>
      <c r="AB178" s="129">
        <f t="shared" si="47"/>
        <v>0.6</v>
      </c>
      <c r="AC178" s="129">
        <f t="shared" si="47"/>
        <v>0.6</v>
      </c>
      <c r="AD178" s="129">
        <f t="shared" si="47"/>
        <v>0.6</v>
      </c>
      <c r="AE178" s="129">
        <f t="shared" si="47"/>
        <v>0.6</v>
      </c>
      <c r="AF178" s="129">
        <f t="shared" si="47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182</v>
      </c>
      <c r="B179" s="128">
        <v>0.35</v>
      </c>
      <c r="C179" s="129">
        <f t="shared" si="46"/>
        <v>0.35</v>
      </c>
      <c r="D179" s="129">
        <f t="shared" si="46"/>
        <v>0.35</v>
      </c>
      <c r="E179" s="129">
        <f t="shared" si="46"/>
        <v>0.35</v>
      </c>
      <c r="F179" s="129">
        <f t="shared" si="46"/>
        <v>0.35</v>
      </c>
      <c r="G179" s="129">
        <f t="shared" si="46"/>
        <v>0.35</v>
      </c>
      <c r="H179" s="129">
        <f t="shared" si="46"/>
        <v>0.35</v>
      </c>
      <c r="I179" s="129">
        <f t="shared" si="46"/>
        <v>0.35</v>
      </c>
      <c r="J179" s="129">
        <f t="shared" si="46"/>
        <v>0.35</v>
      </c>
      <c r="K179" s="129">
        <f t="shared" si="46"/>
        <v>0.35</v>
      </c>
      <c r="L179" s="129">
        <f t="shared" si="46"/>
        <v>0.35</v>
      </c>
      <c r="M179" s="129">
        <f t="shared" si="46"/>
        <v>0.35</v>
      </c>
      <c r="N179" s="129">
        <f t="shared" si="46"/>
        <v>0.35</v>
      </c>
      <c r="O179" s="129">
        <f t="shared" si="46"/>
        <v>0.35</v>
      </c>
      <c r="P179" s="129">
        <f t="shared" si="46"/>
        <v>0.35</v>
      </c>
      <c r="Q179" s="129">
        <f t="shared" si="46"/>
        <v>0.35</v>
      </c>
      <c r="R179" s="129">
        <f t="shared" si="46"/>
        <v>0.35</v>
      </c>
      <c r="S179" s="129">
        <f t="shared" si="47"/>
        <v>0.35</v>
      </c>
      <c r="T179" s="129">
        <f t="shared" si="47"/>
        <v>0.35</v>
      </c>
      <c r="U179" s="129">
        <f t="shared" si="47"/>
        <v>0.35</v>
      </c>
      <c r="V179" s="129">
        <f t="shared" si="47"/>
        <v>0.35</v>
      </c>
      <c r="W179" s="129">
        <f t="shared" si="47"/>
        <v>0.35</v>
      </c>
      <c r="X179" s="129">
        <f t="shared" si="47"/>
        <v>0.35</v>
      </c>
      <c r="Y179" s="129">
        <f t="shared" si="47"/>
        <v>0.35</v>
      </c>
      <c r="Z179" s="129">
        <f t="shared" si="47"/>
        <v>0.35</v>
      </c>
      <c r="AA179" s="129">
        <f t="shared" si="47"/>
        <v>0.35</v>
      </c>
      <c r="AB179" s="129">
        <f t="shared" si="47"/>
        <v>0.35</v>
      </c>
      <c r="AC179" s="129">
        <f t="shared" si="47"/>
        <v>0.35</v>
      </c>
      <c r="AD179" s="129">
        <f t="shared" si="47"/>
        <v>0.35</v>
      </c>
      <c r="AE179" s="129">
        <f t="shared" si="47"/>
        <v>0.35</v>
      </c>
      <c r="AF179" s="129">
        <f t="shared" si="47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183</v>
      </c>
      <c r="B180" s="128">
        <v>0.28999999999999998</v>
      </c>
      <c r="C180" s="129">
        <f t="shared" si="46"/>
        <v>0.28999999999999998</v>
      </c>
      <c r="D180" s="129">
        <f t="shared" si="46"/>
        <v>0.28999999999999998</v>
      </c>
      <c r="E180" s="129">
        <f t="shared" si="46"/>
        <v>0.28999999999999998</v>
      </c>
      <c r="F180" s="129">
        <f t="shared" si="46"/>
        <v>0.28999999999999998</v>
      </c>
      <c r="G180" s="129">
        <f t="shared" si="46"/>
        <v>0.28999999999999998</v>
      </c>
      <c r="H180" s="129">
        <f t="shared" si="46"/>
        <v>0.28999999999999998</v>
      </c>
      <c r="I180" s="129">
        <f t="shared" si="46"/>
        <v>0.28999999999999998</v>
      </c>
      <c r="J180" s="129">
        <f t="shared" si="46"/>
        <v>0.28999999999999998</v>
      </c>
      <c r="K180" s="129">
        <f t="shared" si="46"/>
        <v>0.28999999999999998</v>
      </c>
      <c r="L180" s="129">
        <f t="shared" si="46"/>
        <v>0.28999999999999998</v>
      </c>
      <c r="M180" s="129">
        <f t="shared" si="46"/>
        <v>0.28999999999999998</v>
      </c>
      <c r="N180" s="129">
        <f t="shared" si="46"/>
        <v>0.28999999999999998</v>
      </c>
      <c r="O180" s="129">
        <f t="shared" si="46"/>
        <v>0.28999999999999998</v>
      </c>
      <c r="P180" s="129">
        <f t="shared" si="46"/>
        <v>0.28999999999999998</v>
      </c>
      <c r="Q180" s="129">
        <f t="shared" si="46"/>
        <v>0.28999999999999998</v>
      </c>
      <c r="R180" s="129">
        <f t="shared" si="46"/>
        <v>0.28999999999999998</v>
      </c>
      <c r="S180" s="129">
        <f t="shared" si="47"/>
        <v>0.28999999999999998</v>
      </c>
      <c r="T180" s="129">
        <f t="shared" si="47"/>
        <v>0.28999999999999998</v>
      </c>
      <c r="U180" s="129">
        <f t="shared" si="47"/>
        <v>0.28999999999999998</v>
      </c>
      <c r="V180" s="129">
        <f t="shared" si="47"/>
        <v>0.28999999999999998</v>
      </c>
      <c r="W180" s="129">
        <f t="shared" si="47"/>
        <v>0.28999999999999998</v>
      </c>
      <c r="X180" s="129">
        <f t="shared" si="47"/>
        <v>0.28999999999999998</v>
      </c>
      <c r="Y180" s="129">
        <f t="shared" si="47"/>
        <v>0.28999999999999998</v>
      </c>
      <c r="Z180" s="129">
        <f t="shared" si="47"/>
        <v>0.28999999999999998</v>
      </c>
      <c r="AA180" s="129">
        <f t="shared" si="47"/>
        <v>0.28999999999999998</v>
      </c>
      <c r="AB180" s="129">
        <f t="shared" si="47"/>
        <v>0.28999999999999998</v>
      </c>
      <c r="AC180" s="129">
        <f t="shared" si="47"/>
        <v>0.28999999999999998</v>
      </c>
      <c r="AD180" s="129">
        <f t="shared" si="47"/>
        <v>0.28999999999999998</v>
      </c>
      <c r="AE180" s="129">
        <f t="shared" si="47"/>
        <v>0.28999999999999998</v>
      </c>
      <c r="AF180" s="129">
        <f t="shared" si="47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184</v>
      </c>
      <c r="B181" s="128">
        <v>0.06</v>
      </c>
      <c r="C181" s="129">
        <f t="shared" si="46"/>
        <v>0.06</v>
      </c>
      <c r="D181" s="129">
        <f t="shared" si="46"/>
        <v>0.06</v>
      </c>
      <c r="E181" s="129">
        <f t="shared" si="46"/>
        <v>0.06</v>
      </c>
      <c r="F181" s="129">
        <f t="shared" si="46"/>
        <v>0.06</v>
      </c>
      <c r="G181" s="129">
        <f t="shared" si="46"/>
        <v>0.06</v>
      </c>
      <c r="H181" s="129">
        <f t="shared" si="46"/>
        <v>0.06</v>
      </c>
      <c r="I181" s="129">
        <f t="shared" si="46"/>
        <v>0.06</v>
      </c>
      <c r="J181" s="129">
        <f t="shared" si="46"/>
        <v>0.06</v>
      </c>
      <c r="K181" s="129">
        <f t="shared" si="46"/>
        <v>0.06</v>
      </c>
      <c r="L181" s="129">
        <f t="shared" si="46"/>
        <v>0.06</v>
      </c>
      <c r="M181" s="129">
        <f t="shared" si="46"/>
        <v>0.06</v>
      </c>
      <c r="N181" s="129">
        <f t="shared" si="46"/>
        <v>0.06</v>
      </c>
      <c r="O181" s="129">
        <f t="shared" si="46"/>
        <v>0.06</v>
      </c>
      <c r="P181" s="129">
        <f t="shared" si="46"/>
        <v>0.06</v>
      </c>
      <c r="Q181" s="129">
        <f t="shared" si="46"/>
        <v>0.06</v>
      </c>
      <c r="R181" s="129">
        <f t="shared" si="46"/>
        <v>0.06</v>
      </c>
      <c r="S181" s="129">
        <f t="shared" si="47"/>
        <v>0.06</v>
      </c>
      <c r="T181" s="129">
        <f t="shared" si="47"/>
        <v>0.06</v>
      </c>
      <c r="U181" s="129">
        <f t="shared" si="47"/>
        <v>0.06</v>
      </c>
      <c r="V181" s="129">
        <f t="shared" si="47"/>
        <v>0.06</v>
      </c>
      <c r="W181" s="129">
        <f t="shared" si="47"/>
        <v>0.06</v>
      </c>
      <c r="X181" s="129">
        <f t="shared" si="47"/>
        <v>0.06</v>
      </c>
      <c r="Y181" s="129">
        <f t="shared" si="47"/>
        <v>0.06</v>
      </c>
      <c r="Z181" s="129">
        <f t="shared" si="47"/>
        <v>0.06</v>
      </c>
      <c r="AA181" s="129">
        <f t="shared" si="47"/>
        <v>0.06</v>
      </c>
      <c r="AB181" s="129">
        <f t="shared" si="47"/>
        <v>0.06</v>
      </c>
      <c r="AC181" s="129">
        <f t="shared" si="47"/>
        <v>0.06</v>
      </c>
      <c r="AD181" s="129">
        <f t="shared" si="47"/>
        <v>0.06</v>
      </c>
      <c r="AE181" s="129">
        <f t="shared" si="47"/>
        <v>0.06</v>
      </c>
      <c r="AF181" s="129">
        <f t="shared" si="47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185</v>
      </c>
      <c r="B182" s="128">
        <v>0.11</v>
      </c>
      <c r="C182" s="129">
        <f t="shared" si="46"/>
        <v>0.11</v>
      </c>
      <c r="D182" s="129">
        <f t="shared" si="46"/>
        <v>0.11</v>
      </c>
      <c r="E182" s="129">
        <f t="shared" si="46"/>
        <v>0.11</v>
      </c>
      <c r="F182" s="129">
        <f t="shared" si="46"/>
        <v>0.11</v>
      </c>
      <c r="G182" s="129">
        <f t="shared" si="46"/>
        <v>0.11</v>
      </c>
      <c r="H182" s="129">
        <f t="shared" si="46"/>
        <v>0.11</v>
      </c>
      <c r="I182" s="129">
        <f t="shared" si="46"/>
        <v>0.11</v>
      </c>
      <c r="J182" s="129">
        <f t="shared" si="46"/>
        <v>0.11</v>
      </c>
      <c r="K182" s="129">
        <f t="shared" si="46"/>
        <v>0.11</v>
      </c>
      <c r="L182" s="129">
        <f t="shared" si="46"/>
        <v>0.11</v>
      </c>
      <c r="M182" s="129">
        <f t="shared" si="46"/>
        <v>0.11</v>
      </c>
      <c r="N182" s="129">
        <f t="shared" si="46"/>
        <v>0.11</v>
      </c>
      <c r="O182" s="129">
        <f t="shared" si="46"/>
        <v>0.11</v>
      </c>
      <c r="P182" s="129">
        <f t="shared" si="46"/>
        <v>0.11</v>
      </c>
      <c r="Q182" s="129">
        <f t="shared" si="46"/>
        <v>0.11</v>
      </c>
      <c r="R182" s="129">
        <f t="shared" si="46"/>
        <v>0.11</v>
      </c>
      <c r="S182" s="129">
        <f t="shared" si="47"/>
        <v>0.11</v>
      </c>
      <c r="T182" s="129">
        <f t="shared" si="47"/>
        <v>0.11</v>
      </c>
      <c r="U182" s="129">
        <f t="shared" si="47"/>
        <v>0.11</v>
      </c>
      <c r="V182" s="129">
        <f t="shared" si="47"/>
        <v>0.11</v>
      </c>
      <c r="W182" s="129">
        <f t="shared" si="47"/>
        <v>0.11</v>
      </c>
      <c r="X182" s="129">
        <f t="shared" si="47"/>
        <v>0.11</v>
      </c>
      <c r="Y182" s="129">
        <f t="shared" si="47"/>
        <v>0.11</v>
      </c>
      <c r="Z182" s="129">
        <f t="shared" si="47"/>
        <v>0.11</v>
      </c>
      <c r="AA182" s="129">
        <f t="shared" si="47"/>
        <v>0.11</v>
      </c>
      <c r="AB182" s="129">
        <f t="shared" si="47"/>
        <v>0.11</v>
      </c>
      <c r="AC182" s="129">
        <f t="shared" si="47"/>
        <v>0.11</v>
      </c>
      <c r="AD182" s="129">
        <f t="shared" si="47"/>
        <v>0.11</v>
      </c>
      <c r="AE182" s="129">
        <f t="shared" si="47"/>
        <v>0.11</v>
      </c>
      <c r="AF182" s="129">
        <f t="shared" si="47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186</v>
      </c>
      <c r="B183" s="128">
        <v>0.1</v>
      </c>
      <c r="C183" s="129">
        <f t="shared" si="46"/>
        <v>0.1</v>
      </c>
      <c r="D183" s="129">
        <f t="shared" si="46"/>
        <v>0.1</v>
      </c>
      <c r="E183" s="129">
        <f t="shared" si="46"/>
        <v>0.1</v>
      </c>
      <c r="F183" s="129">
        <f t="shared" si="46"/>
        <v>0.1</v>
      </c>
      <c r="G183" s="129">
        <f t="shared" si="46"/>
        <v>0.1</v>
      </c>
      <c r="H183" s="129">
        <f t="shared" si="46"/>
        <v>0.1</v>
      </c>
      <c r="I183" s="129">
        <f t="shared" si="46"/>
        <v>0.1</v>
      </c>
      <c r="J183" s="129">
        <f t="shared" si="46"/>
        <v>0.1</v>
      </c>
      <c r="K183" s="129">
        <f t="shared" si="46"/>
        <v>0.1</v>
      </c>
      <c r="L183" s="129">
        <f t="shared" si="46"/>
        <v>0.1</v>
      </c>
      <c r="M183" s="129">
        <f t="shared" si="46"/>
        <v>0.1</v>
      </c>
      <c r="N183" s="129">
        <f t="shared" si="46"/>
        <v>0.1</v>
      </c>
      <c r="O183" s="129">
        <f t="shared" si="46"/>
        <v>0.1</v>
      </c>
      <c r="P183" s="129">
        <f t="shared" si="46"/>
        <v>0.1</v>
      </c>
      <c r="Q183" s="129">
        <f t="shared" si="46"/>
        <v>0.1</v>
      </c>
      <c r="R183" s="129">
        <f t="shared" si="47"/>
        <v>0.1</v>
      </c>
      <c r="S183" s="129">
        <f t="shared" si="47"/>
        <v>0.1</v>
      </c>
      <c r="T183" s="129">
        <f t="shared" si="47"/>
        <v>0.1</v>
      </c>
      <c r="U183" s="129">
        <f t="shared" si="47"/>
        <v>0.1</v>
      </c>
      <c r="V183" s="129">
        <f t="shared" si="47"/>
        <v>0.1</v>
      </c>
      <c r="W183" s="129">
        <f t="shared" si="47"/>
        <v>0.1</v>
      </c>
      <c r="X183" s="129">
        <f t="shared" si="47"/>
        <v>0.1</v>
      </c>
      <c r="Y183" s="129">
        <f t="shared" si="47"/>
        <v>0.1</v>
      </c>
      <c r="Z183" s="129">
        <f t="shared" si="47"/>
        <v>0.1</v>
      </c>
      <c r="AA183" s="129">
        <f t="shared" si="47"/>
        <v>0.1</v>
      </c>
      <c r="AB183" s="129">
        <f t="shared" si="47"/>
        <v>0.1</v>
      </c>
      <c r="AC183" s="129">
        <f t="shared" si="47"/>
        <v>0.1</v>
      </c>
      <c r="AD183" s="129">
        <f t="shared" si="47"/>
        <v>0.1</v>
      </c>
      <c r="AE183" s="129">
        <f t="shared" si="47"/>
        <v>0.1</v>
      </c>
      <c r="AF183" s="129">
        <f t="shared" si="47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187</v>
      </c>
      <c r="B184" s="128">
        <v>0.09</v>
      </c>
      <c r="C184" s="129">
        <f t="shared" si="46"/>
        <v>0.09</v>
      </c>
      <c r="D184" s="129">
        <f t="shared" si="46"/>
        <v>0.09</v>
      </c>
      <c r="E184" s="129">
        <f t="shared" si="46"/>
        <v>0.09</v>
      </c>
      <c r="F184" s="129">
        <f t="shared" si="46"/>
        <v>0.09</v>
      </c>
      <c r="G184" s="129">
        <f t="shared" si="46"/>
        <v>0.09</v>
      </c>
      <c r="H184" s="129">
        <f t="shared" si="46"/>
        <v>0.09</v>
      </c>
      <c r="I184" s="129">
        <f t="shared" si="46"/>
        <v>0.09</v>
      </c>
      <c r="J184" s="129">
        <f t="shared" si="46"/>
        <v>0.09</v>
      </c>
      <c r="K184" s="129">
        <f t="shared" si="46"/>
        <v>0.09</v>
      </c>
      <c r="L184" s="129">
        <f t="shared" si="46"/>
        <v>0.09</v>
      </c>
      <c r="M184" s="129">
        <f t="shared" si="46"/>
        <v>0.09</v>
      </c>
      <c r="N184" s="129">
        <f t="shared" si="46"/>
        <v>0.09</v>
      </c>
      <c r="O184" s="129">
        <f t="shared" si="46"/>
        <v>0.09</v>
      </c>
      <c r="P184" s="129">
        <f t="shared" si="46"/>
        <v>0.09</v>
      </c>
      <c r="Q184" s="129">
        <f t="shared" si="46"/>
        <v>0.09</v>
      </c>
      <c r="R184" s="129">
        <f t="shared" si="47"/>
        <v>0.09</v>
      </c>
      <c r="S184" s="129">
        <f t="shared" si="47"/>
        <v>0.09</v>
      </c>
      <c r="T184" s="129">
        <f t="shared" si="47"/>
        <v>0.09</v>
      </c>
      <c r="U184" s="129">
        <f t="shared" si="47"/>
        <v>0.09</v>
      </c>
      <c r="V184" s="129">
        <f t="shared" si="47"/>
        <v>0.09</v>
      </c>
      <c r="W184" s="129">
        <f t="shared" si="47"/>
        <v>0.09</v>
      </c>
      <c r="X184" s="129">
        <f t="shared" si="47"/>
        <v>0.09</v>
      </c>
      <c r="Y184" s="129">
        <f t="shared" si="47"/>
        <v>0.09</v>
      </c>
      <c r="Z184" s="129">
        <f t="shared" si="47"/>
        <v>0.09</v>
      </c>
      <c r="AA184" s="129">
        <f t="shared" si="47"/>
        <v>0.09</v>
      </c>
      <c r="AB184" s="129">
        <f t="shared" si="47"/>
        <v>0.09</v>
      </c>
      <c r="AC184" s="129">
        <f t="shared" si="47"/>
        <v>0.09</v>
      </c>
      <c r="AD184" s="129">
        <f t="shared" si="47"/>
        <v>0.09</v>
      </c>
      <c r="AE184" s="129">
        <f t="shared" si="47"/>
        <v>0.09</v>
      </c>
      <c r="AF184" s="129">
        <f t="shared" si="47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188</v>
      </c>
      <c r="B185" s="50">
        <v>0.04</v>
      </c>
      <c r="C185" s="129">
        <f t="shared" si="46"/>
        <v>0.04</v>
      </c>
      <c r="D185" s="129">
        <f t="shared" si="46"/>
        <v>0.04</v>
      </c>
      <c r="E185" s="129">
        <f t="shared" si="46"/>
        <v>0.04</v>
      </c>
      <c r="F185" s="129">
        <f t="shared" si="46"/>
        <v>0.04</v>
      </c>
      <c r="G185" s="129">
        <f t="shared" si="46"/>
        <v>0.04</v>
      </c>
      <c r="H185" s="129">
        <f t="shared" si="46"/>
        <v>0.04</v>
      </c>
      <c r="I185" s="129">
        <f t="shared" si="46"/>
        <v>0.04</v>
      </c>
      <c r="J185" s="129">
        <f t="shared" si="46"/>
        <v>0.04</v>
      </c>
      <c r="K185" s="129">
        <f t="shared" si="46"/>
        <v>0.04</v>
      </c>
      <c r="L185" s="129">
        <f t="shared" si="46"/>
        <v>0.04</v>
      </c>
      <c r="M185" s="129">
        <f t="shared" si="46"/>
        <v>0.04</v>
      </c>
      <c r="N185" s="129">
        <f t="shared" si="46"/>
        <v>0.04</v>
      </c>
      <c r="O185" s="129">
        <f t="shared" si="46"/>
        <v>0.04</v>
      </c>
      <c r="P185" s="129">
        <f t="shared" si="46"/>
        <v>0.04</v>
      </c>
      <c r="Q185" s="129">
        <f t="shared" si="46"/>
        <v>0.04</v>
      </c>
      <c r="R185" s="129">
        <f t="shared" si="47"/>
        <v>0.04</v>
      </c>
      <c r="S185" s="129">
        <f t="shared" si="47"/>
        <v>0.04</v>
      </c>
      <c r="T185" s="129">
        <f t="shared" si="47"/>
        <v>0.04</v>
      </c>
      <c r="U185" s="129">
        <f t="shared" si="47"/>
        <v>0.04</v>
      </c>
      <c r="V185" s="129">
        <f t="shared" si="47"/>
        <v>0.04</v>
      </c>
      <c r="W185" s="129">
        <f t="shared" si="47"/>
        <v>0.04</v>
      </c>
      <c r="X185" s="129">
        <f t="shared" si="47"/>
        <v>0.04</v>
      </c>
      <c r="Y185" s="129">
        <f t="shared" si="47"/>
        <v>0.04</v>
      </c>
      <c r="Z185" s="129">
        <f t="shared" si="47"/>
        <v>0.04</v>
      </c>
      <c r="AA185" s="129">
        <f t="shared" si="47"/>
        <v>0.04</v>
      </c>
      <c r="AB185" s="129">
        <f t="shared" si="47"/>
        <v>0.04</v>
      </c>
      <c r="AC185" s="129">
        <f t="shared" si="47"/>
        <v>0.04</v>
      </c>
      <c r="AD185" s="129">
        <f t="shared" si="47"/>
        <v>0.04</v>
      </c>
      <c r="AE185" s="129">
        <f t="shared" si="47"/>
        <v>0.04</v>
      </c>
      <c r="AF185" s="129">
        <f t="shared" si="47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189</v>
      </c>
      <c r="B186" s="50">
        <v>2.3E-2</v>
      </c>
      <c r="C186" s="129">
        <f>B186</f>
        <v>2.3E-2</v>
      </c>
      <c r="D186" s="129">
        <f t="shared" si="46"/>
        <v>2.3E-2</v>
      </c>
      <c r="E186" s="129">
        <f t="shared" si="46"/>
        <v>2.3E-2</v>
      </c>
      <c r="F186" s="129">
        <f t="shared" si="46"/>
        <v>2.3E-2</v>
      </c>
      <c r="G186" s="129">
        <f t="shared" si="46"/>
        <v>2.3E-2</v>
      </c>
      <c r="H186" s="129">
        <f t="shared" si="46"/>
        <v>2.3E-2</v>
      </c>
      <c r="I186" s="129">
        <f t="shared" si="46"/>
        <v>2.3E-2</v>
      </c>
      <c r="J186" s="129">
        <f t="shared" si="46"/>
        <v>2.3E-2</v>
      </c>
      <c r="K186" s="129">
        <f t="shared" si="46"/>
        <v>2.3E-2</v>
      </c>
      <c r="L186" s="129">
        <f t="shared" si="46"/>
        <v>2.3E-2</v>
      </c>
      <c r="M186" s="129">
        <f t="shared" si="46"/>
        <v>2.3E-2</v>
      </c>
      <c r="N186" s="129">
        <f t="shared" si="46"/>
        <v>2.3E-2</v>
      </c>
      <c r="O186" s="129">
        <f t="shared" si="46"/>
        <v>2.3E-2</v>
      </c>
      <c r="P186" s="129">
        <f t="shared" si="46"/>
        <v>2.3E-2</v>
      </c>
      <c r="Q186" s="129">
        <f t="shared" si="46"/>
        <v>2.3E-2</v>
      </c>
      <c r="R186" s="129">
        <f t="shared" si="47"/>
        <v>2.3E-2</v>
      </c>
      <c r="S186" s="129">
        <f t="shared" si="47"/>
        <v>2.3E-2</v>
      </c>
      <c r="T186" s="129">
        <f t="shared" si="47"/>
        <v>2.3E-2</v>
      </c>
      <c r="U186" s="129">
        <f t="shared" si="47"/>
        <v>2.3E-2</v>
      </c>
      <c r="V186" s="129">
        <f t="shared" si="47"/>
        <v>2.3E-2</v>
      </c>
      <c r="W186" s="129">
        <f t="shared" si="47"/>
        <v>2.3E-2</v>
      </c>
      <c r="X186" s="129">
        <f t="shared" si="47"/>
        <v>2.3E-2</v>
      </c>
      <c r="Y186" s="129">
        <f t="shared" si="47"/>
        <v>2.3E-2</v>
      </c>
      <c r="Z186" s="129">
        <f t="shared" si="47"/>
        <v>2.3E-2</v>
      </c>
      <c r="AA186" s="129">
        <f t="shared" si="47"/>
        <v>2.3E-2</v>
      </c>
      <c r="AB186" s="129">
        <f t="shared" si="47"/>
        <v>2.3E-2</v>
      </c>
      <c r="AC186" s="129">
        <f t="shared" si="47"/>
        <v>2.3E-2</v>
      </c>
      <c r="AD186" s="129">
        <f t="shared" si="47"/>
        <v>2.3E-2</v>
      </c>
      <c r="AE186" s="129">
        <f t="shared" si="47"/>
        <v>2.3E-2</v>
      </c>
      <c r="AF186" s="129">
        <f t="shared" si="47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206</v>
      </c>
      <c r="B187" s="131">
        <f t="shared" ref="B187:AG187" si="48">SUM(B97:B186)</f>
        <v>194.70600000000002</v>
      </c>
      <c r="C187" s="131">
        <f t="shared" si="48"/>
        <v>194.70600000000002</v>
      </c>
      <c r="D187" s="131">
        <f t="shared" si="48"/>
        <v>194.70600000000002</v>
      </c>
      <c r="E187" s="131">
        <f t="shared" si="48"/>
        <v>194.70600000000002</v>
      </c>
      <c r="F187" s="131">
        <f t="shared" si="48"/>
        <v>194.70600000000002</v>
      </c>
      <c r="G187" s="131">
        <f t="shared" si="48"/>
        <v>194.70600000000002</v>
      </c>
      <c r="H187" s="131">
        <f t="shared" si="48"/>
        <v>194.70600000000002</v>
      </c>
      <c r="I187" s="131">
        <f t="shared" si="48"/>
        <v>192.10600000000005</v>
      </c>
      <c r="J187" s="131">
        <f t="shared" si="48"/>
        <v>192.10600000000005</v>
      </c>
      <c r="K187" s="131">
        <f t="shared" si="48"/>
        <v>192.10600000000005</v>
      </c>
      <c r="L187" s="131">
        <f t="shared" si="48"/>
        <v>192.10600000000005</v>
      </c>
      <c r="M187" s="131">
        <f t="shared" si="48"/>
        <v>192.10600000000005</v>
      </c>
      <c r="N187" s="131">
        <f t="shared" si="48"/>
        <v>192.10600000000005</v>
      </c>
      <c r="O187" s="131">
        <f t="shared" si="48"/>
        <v>192.10600000000005</v>
      </c>
      <c r="P187" s="131">
        <f t="shared" si="48"/>
        <v>192.10600000000005</v>
      </c>
      <c r="Q187" s="131">
        <f t="shared" si="48"/>
        <v>192.10600000000005</v>
      </c>
      <c r="R187" s="131">
        <f t="shared" si="48"/>
        <v>192.10600000000005</v>
      </c>
      <c r="S187" s="131">
        <f t="shared" si="48"/>
        <v>192.10600000000005</v>
      </c>
      <c r="T187" s="131">
        <f t="shared" si="48"/>
        <v>192.10600000000005</v>
      </c>
      <c r="U187" s="131">
        <f t="shared" si="48"/>
        <v>192.10600000000005</v>
      </c>
      <c r="V187" s="131">
        <f t="shared" si="48"/>
        <v>192.10600000000005</v>
      </c>
      <c r="W187" s="131">
        <f t="shared" si="48"/>
        <v>192.10600000000005</v>
      </c>
      <c r="X187" s="131">
        <f t="shared" si="48"/>
        <v>192.10600000000005</v>
      </c>
      <c r="Y187" s="131">
        <f t="shared" si="48"/>
        <v>192.10600000000005</v>
      </c>
      <c r="Z187" s="131">
        <f t="shared" si="48"/>
        <v>192.10600000000005</v>
      </c>
      <c r="AA187" s="131">
        <f t="shared" si="48"/>
        <v>192.10600000000005</v>
      </c>
      <c r="AB187" s="131">
        <f t="shared" si="48"/>
        <v>192.10600000000005</v>
      </c>
      <c r="AC187" s="131">
        <f t="shared" si="48"/>
        <v>192.10600000000005</v>
      </c>
      <c r="AD187" s="131">
        <f t="shared" si="48"/>
        <v>192.10600000000005</v>
      </c>
      <c r="AE187" s="131">
        <f t="shared" si="48"/>
        <v>192.10600000000005</v>
      </c>
      <c r="AF187" s="131">
        <f t="shared" si="48"/>
        <v>192.10600000000005</v>
      </c>
      <c r="AG187" s="132">
        <f t="shared" si="48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63</v>
      </c>
      <c r="B189" s="133">
        <v>0.3</v>
      </c>
      <c r="C189" s="133">
        <f t="shared" ref="C189:R194" si="49">B189</f>
        <v>0.3</v>
      </c>
      <c r="D189" s="133">
        <f t="shared" si="49"/>
        <v>0.3</v>
      </c>
      <c r="E189" s="133">
        <f t="shared" si="49"/>
        <v>0.3</v>
      </c>
      <c r="F189" s="133">
        <f t="shared" si="49"/>
        <v>0.3</v>
      </c>
      <c r="G189" s="133">
        <f t="shared" si="49"/>
        <v>0.3</v>
      </c>
      <c r="H189" s="133">
        <f t="shared" si="49"/>
        <v>0.3</v>
      </c>
      <c r="I189" s="133">
        <f t="shared" si="49"/>
        <v>0.3</v>
      </c>
      <c r="J189" s="133">
        <f t="shared" si="49"/>
        <v>0.3</v>
      </c>
      <c r="K189" s="133">
        <f t="shared" si="49"/>
        <v>0.3</v>
      </c>
      <c r="L189" s="133">
        <f t="shared" si="49"/>
        <v>0.3</v>
      </c>
      <c r="M189" s="133">
        <f t="shared" si="49"/>
        <v>0.3</v>
      </c>
      <c r="N189" s="133">
        <f t="shared" si="49"/>
        <v>0.3</v>
      </c>
      <c r="O189" s="133">
        <f t="shared" si="49"/>
        <v>0.3</v>
      </c>
      <c r="P189" s="133">
        <f t="shared" si="49"/>
        <v>0.3</v>
      </c>
      <c r="Q189" s="133">
        <f t="shared" si="49"/>
        <v>0.3</v>
      </c>
      <c r="R189" s="133">
        <f t="shared" si="49"/>
        <v>0.3</v>
      </c>
      <c r="S189" s="133">
        <f t="shared" ref="S189:AF194" si="50">R189</f>
        <v>0.3</v>
      </c>
      <c r="T189" s="133">
        <f t="shared" si="50"/>
        <v>0.3</v>
      </c>
      <c r="U189" s="133">
        <f t="shared" si="50"/>
        <v>0.3</v>
      </c>
      <c r="V189" s="133">
        <f t="shared" si="50"/>
        <v>0.3</v>
      </c>
      <c r="W189" s="133">
        <f t="shared" si="50"/>
        <v>0.3</v>
      </c>
      <c r="X189" s="133">
        <f t="shared" si="50"/>
        <v>0.3</v>
      </c>
      <c r="Y189" s="133">
        <f t="shared" si="50"/>
        <v>0.3</v>
      </c>
      <c r="Z189" s="133">
        <f t="shared" si="50"/>
        <v>0.3</v>
      </c>
      <c r="AA189" s="133">
        <f t="shared" si="50"/>
        <v>0.3</v>
      </c>
      <c r="AB189" s="133">
        <f t="shared" si="50"/>
        <v>0.3</v>
      </c>
      <c r="AC189" s="133">
        <f t="shared" si="50"/>
        <v>0.3</v>
      </c>
      <c r="AD189" s="133">
        <f t="shared" si="50"/>
        <v>0.3</v>
      </c>
      <c r="AE189" s="133">
        <f t="shared" si="50"/>
        <v>0.3</v>
      </c>
      <c r="AF189" s="133">
        <f t="shared" si="50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64</v>
      </c>
      <c r="B190" s="129">
        <v>0.4</v>
      </c>
      <c r="C190" s="129">
        <f t="shared" si="49"/>
        <v>0.4</v>
      </c>
      <c r="D190" s="129">
        <f t="shared" si="49"/>
        <v>0.4</v>
      </c>
      <c r="E190" s="129">
        <f t="shared" si="49"/>
        <v>0.4</v>
      </c>
      <c r="F190" s="129">
        <f t="shared" si="49"/>
        <v>0.4</v>
      </c>
      <c r="G190" s="129">
        <f t="shared" si="49"/>
        <v>0.4</v>
      </c>
      <c r="H190" s="129">
        <f t="shared" si="49"/>
        <v>0.4</v>
      </c>
      <c r="I190" s="129">
        <f t="shared" si="49"/>
        <v>0.4</v>
      </c>
      <c r="J190" s="129">
        <f t="shared" si="49"/>
        <v>0.4</v>
      </c>
      <c r="K190" s="129">
        <f t="shared" si="49"/>
        <v>0.4</v>
      </c>
      <c r="L190" s="129">
        <f t="shared" si="49"/>
        <v>0.4</v>
      </c>
      <c r="M190" s="129">
        <f t="shared" si="49"/>
        <v>0.4</v>
      </c>
      <c r="N190" s="129">
        <f t="shared" si="49"/>
        <v>0.4</v>
      </c>
      <c r="O190" s="129">
        <f t="shared" si="49"/>
        <v>0.4</v>
      </c>
      <c r="P190" s="129">
        <f t="shared" si="49"/>
        <v>0.4</v>
      </c>
      <c r="Q190" s="129">
        <f t="shared" si="49"/>
        <v>0.4</v>
      </c>
      <c r="R190" s="129">
        <f t="shared" si="49"/>
        <v>0.4</v>
      </c>
      <c r="S190" s="129">
        <f t="shared" si="50"/>
        <v>0.4</v>
      </c>
      <c r="T190" s="129">
        <f t="shared" si="50"/>
        <v>0.4</v>
      </c>
      <c r="U190" s="129">
        <f t="shared" si="50"/>
        <v>0.4</v>
      </c>
      <c r="V190" s="129">
        <f>U190</f>
        <v>0.4</v>
      </c>
      <c r="W190" s="129">
        <f>V190</f>
        <v>0.4</v>
      </c>
      <c r="X190" s="129">
        <f t="shared" si="50"/>
        <v>0.4</v>
      </c>
      <c r="Y190" s="129">
        <f t="shared" si="50"/>
        <v>0.4</v>
      </c>
      <c r="Z190" s="129">
        <f t="shared" si="50"/>
        <v>0.4</v>
      </c>
      <c r="AA190" s="129">
        <f t="shared" si="50"/>
        <v>0.4</v>
      </c>
      <c r="AB190" s="129">
        <f t="shared" si="50"/>
        <v>0.4</v>
      </c>
      <c r="AC190" s="129">
        <f t="shared" si="50"/>
        <v>0.4</v>
      </c>
      <c r="AD190" s="129">
        <f t="shared" si="50"/>
        <v>0.4</v>
      </c>
      <c r="AE190" s="129">
        <f t="shared" si="50"/>
        <v>0.4</v>
      </c>
      <c r="AF190" s="129">
        <f t="shared" si="50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65</v>
      </c>
      <c r="B191" s="129">
        <v>1.5</v>
      </c>
      <c r="C191" s="129">
        <f t="shared" si="49"/>
        <v>1.5</v>
      </c>
      <c r="D191" s="129">
        <f t="shared" si="49"/>
        <v>1.5</v>
      </c>
      <c r="E191" s="129">
        <f t="shared" si="49"/>
        <v>1.5</v>
      </c>
      <c r="F191" s="129">
        <f t="shared" si="49"/>
        <v>1.5</v>
      </c>
      <c r="G191" s="129">
        <f t="shared" si="49"/>
        <v>1.5</v>
      </c>
      <c r="H191" s="129">
        <f t="shared" si="49"/>
        <v>1.5</v>
      </c>
      <c r="I191" s="129">
        <f t="shared" si="49"/>
        <v>1.5</v>
      </c>
      <c r="J191" s="129">
        <f t="shared" si="49"/>
        <v>1.5</v>
      </c>
      <c r="K191" s="129">
        <f t="shared" si="49"/>
        <v>1.5</v>
      </c>
      <c r="L191" s="129">
        <f t="shared" si="49"/>
        <v>1.5</v>
      </c>
      <c r="M191" s="129">
        <f t="shared" si="49"/>
        <v>1.5</v>
      </c>
      <c r="N191" s="129">
        <f t="shared" si="49"/>
        <v>1.5</v>
      </c>
      <c r="O191" s="129">
        <f t="shared" si="49"/>
        <v>1.5</v>
      </c>
      <c r="P191" s="129">
        <f t="shared" si="49"/>
        <v>1.5</v>
      </c>
      <c r="Q191" s="129">
        <f t="shared" si="49"/>
        <v>1.5</v>
      </c>
      <c r="R191" s="129">
        <f t="shared" si="49"/>
        <v>1.5</v>
      </c>
      <c r="S191" s="129">
        <f t="shared" si="50"/>
        <v>1.5</v>
      </c>
      <c r="T191" s="129">
        <f t="shared" si="50"/>
        <v>1.5</v>
      </c>
      <c r="U191" s="129">
        <f t="shared" si="50"/>
        <v>1.5</v>
      </c>
      <c r="V191" s="129">
        <f t="shared" si="50"/>
        <v>1.5</v>
      </c>
      <c r="W191" s="129">
        <f t="shared" si="50"/>
        <v>1.5</v>
      </c>
      <c r="X191" s="129">
        <f t="shared" si="50"/>
        <v>1.5</v>
      </c>
      <c r="Y191" s="129">
        <f t="shared" si="50"/>
        <v>1.5</v>
      </c>
      <c r="Z191" s="129">
        <f t="shared" si="50"/>
        <v>1.5</v>
      </c>
      <c r="AA191" s="129">
        <f t="shared" si="50"/>
        <v>1.5</v>
      </c>
      <c r="AB191" s="129">
        <f t="shared" si="50"/>
        <v>1.5</v>
      </c>
      <c r="AC191" s="129">
        <f t="shared" si="50"/>
        <v>1.5</v>
      </c>
      <c r="AD191" s="129">
        <f t="shared" si="50"/>
        <v>1.5</v>
      </c>
      <c r="AE191" s="129">
        <f t="shared" si="50"/>
        <v>1.5</v>
      </c>
      <c r="AF191" s="129">
        <f t="shared" si="50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66</v>
      </c>
      <c r="B192" s="129">
        <v>0.3</v>
      </c>
      <c r="C192" s="129">
        <f t="shared" si="49"/>
        <v>0.3</v>
      </c>
      <c r="D192" s="129">
        <f t="shared" si="49"/>
        <v>0.3</v>
      </c>
      <c r="E192" s="129">
        <f t="shared" si="49"/>
        <v>0.3</v>
      </c>
      <c r="F192" s="129">
        <f t="shared" si="49"/>
        <v>0.3</v>
      </c>
      <c r="G192" s="129">
        <f t="shared" si="49"/>
        <v>0.3</v>
      </c>
      <c r="H192" s="129">
        <f t="shared" si="49"/>
        <v>0.3</v>
      </c>
      <c r="I192" s="129">
        <f t="shared" si="49"/>
        <v>0.3</v>
      </c>
      <c r="J192" s="129">
        <f t="shared" si="49"/>
        <v>0.3</v>
      </c>
      <c r="K192" s="129">
        <f t="shared" si="49"/>
        <v>0.3</v>
      </c>
      <c r="L192" s="129">
        <f t="shared" si="49"/>
        <v>0.3</v>
      </c>
      <c r="M192" s="129">
        <f t="shared" si="49"/>
        <v>0.3</v>
      </c>
      <c r="N192" s="129">
        <f t="shared" si="49"/>
        <v>0.3</v>
      </c>
      <c r="O192" s="129">
        <f t="shared" si="49"/>
        <v>0.3</v>
      </c>
      <c r="P192" s="129">
        <f t="shared" si="49"/>
        <v>0.3</v>
      </c>
      <c r="Q192" s="129">
        <f t="shared" si="49"/>
        <v>0.3</v>
      </c>
      <c r="R192" s="129">
        <f t="shared" si="49"/>
        <v>0.3</v>
      </c>
      <c r="S192" s="129">
        <f t="shared" si="50"/>
        <v>0.3</v>
      </c>
      <c r="T192" s="129">
        <f t="shared" si="50"/>
        <v>0.3</v>
      </c>
      <c r="U192" s="129">
        <f t="shared" si="50"/>
        <v>0.3</v>
      </c>
      <c r="V192" s="129">
        <f t="shared" si="50"/>
        <v>0.3</v>
      </c>
      <c r="W192" s="129">
        <f t="shared" si="50"/>
        <v>0.3</v>
      </c>
      <c r="X192" s="129">
        <f t="shared" si="50"/>
        <v>0.3</v>
      </c>
      <c r="Y192" s="129">
        <f t="shared" si="50"/>
        <v>0.3</v>
      </c>
      <c r="Z192" s="129">
        <f t="shared" si="50"/>
        <v>0.3</v>
      </c>
      <c r="AA192" s="129">
        <f t="shared" si="50"/>
        <v>0.3</v>
      </c>
      <c r="AB192" s="129">
        <f t="shared" si="50"/>
        <v>0.3</v>
      </c>
      <c r="AC192" s="129">
        <f t="shared" si="50"/>
        <v>0.3</v>
      </c>
      <c r="AD192" s="129">
        <f t="shared" si="50"/>
        <v>0.3</v>
      </c>
      <c r="AE192" s="129">
        <f t="shared" si="50"/>
        <v>0.3</v>
      </c>
      <c r="AF192" s="129">
        <f t="shared" si="50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67</v>
      </c>
      <c r="B193" s="129">
        <v>0.4</v>
      </c>
      <c r="C193" s="129">
        <f t="shared" si="49"/>
        <v>0.4</v>
      </c>
      <c r="D193" s="129">
        <f t="shared" si="49"/>
        <v>0.4</v>
      </c>
      <c r="E193" s="129">
        <f t="shared" si="49"/>
        <v>0.4</v>
      </c>
      <c r="F193" s="129">
        <f t="shared" si="49"/>
        <v>0.4</v>
      </c>
      <c r="G193" s="129">
        <f t="shared" si="49"/>
        <v>0.4</v>
      </c>
      <c r="H193" s="129">
        <f t="shared" si="49"/>
        <v>0.4</v>
      </c>
      <c r="I193" s="129">
        <f t="shared" si="49"/>
        <v>0.4</v>
      </c>
      <c r="J193" s="129">
        <f t="shared" si="49"/>
        <v>0.4</v>
      </c>
      <c r="K193" s="129">
        <f t="shared" si="49"/>
        <v>0.4</v>
      </c>
      <c r="L193" s="129">
        <f t="shared" si="49"/>
        <v>0.4</v>
      </c>
      <c r="M193" s="129">
        <f t="shared" si="49"/>
        <v>0.4</v>
      </c>
      <c r="N193" s="129">
        <f t="shared" si="49"/>
        <v>0.4</v>
      </c>
      <c r="O193" s="129">
        <f t="shared" si="49"/>
        <v>0.4</v>
      </c>
      <c r="P193" s="129">
        <f t="shared" si="49"/>
        <v>0.4</v>
      </c>
      <c r="Q193" s="129">
        <f t="shared" si="49"/>
        <v>0.4</v>
      </c>
      <c r="R193" s="129">
        <f t="shared" si="49"/>
        <v>0.4</v>
      </c>
      <c r="S193" s="129">
        <f t="shared" si="50"/>
        <v>0.4</v>
      </c>
      <c r="T193" s="129">
        <f t="shared" si="50"/>
        <v>0.4</v>
      </c>
      <c r="U193" s="129">
        <f t="shared" si="50"/>
        <v>0.4</v>
      </c>
      <c r="V193" s="129">
        <f t="shared" si="50"/>
        <v>0.4</v>
      </c>
      <c r="W193" s="129">
        <f t="shared" si="50"/>
        <v>0.4</v>
      </c>
      <c r="X193" s="129">
        <f t="shared" si="50"/>
        <v>0.4</v>
      </c>
      <c r="Y193" s="129">
        <f t="shared" si="50"/>
        <v>0.4</v>
      </c>
      <c r="Z193" s="129">
        <f t="shared" si="50"/>
        <v>0.4</v>
      </c>
      <c r="AA193" s="129">
        <f t="shared" si="50"/>
        <v>0.4</v>
      </c>
      <c r="AB193" s="129">
        <f t="shared" si="50"/>
        <v>0.4</v>
      </c>
      <c r="AC193" s="129">
        <f t="shared" si="50"/>
        <v>0.4</v>
      </c>
      <c r="AD193" s="129">
        <f t="shared" si="50"/>
        <v>0.4</v>
      </c>
      <c r="AE193" s="129">
        <f t="shared" si="50"/>
        <v>0.4</v>
      </c>
      <c r="AF193" s="129">
        <f t="shared" si="50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68</v>
      </c>
      <c r="B194" s="136">
        <v>0.64</v>
      </c>
      <c r="C194" s="136">
        <f t="shared" si="49"/>
        <v>0.64</v>
      </c>
      <c r="D194" s="136">
        <f t="shared" si="49"/>
        <v>0.64</v>
      </c>
      <c r="E194" s="136">
        <f t="shared" si="49"/>
        <v>0.64</v>
      </c>
      <c r="F194" s="136">
        <f t="shared" si="49"/>
        <v>0.64</v>
      </c>
      <c r="G194" s="136">
        <f t="shared" si="49"/>
        <v>0.64</v>
      </c>
      <c r="H194" s="136">
        <f t="shared" si="49"/>
        <v>0.64</v>
      </c>
      <c r="I194" s="136">
        <f t="shared" si="49"/>
        <v>0.64</v>
      </c>
      <c r="J194" s="136">
        <f t="shared" si="49"/>
        <v>0.64</v>
      </c>
      <c r="K194" s="136">
        <f t="shared" si="49"/>
        <v>0.64</v>
      </c>
      <c r="L194" s="136">
        <f t="shared" si="49"/>
        <v>0.64</v>
      </c>
      <c r="M194" s="136">
        <f t="shared" si="49"/>
        <v>0.64</v>
      </c>
      <c r="N194" s="136">
        <f t="shared" si="49"/>
        <v>0.64</v>
      </c>
      <c r="O194" s="136">
        <f t="shared" si="49"/>
        <v>0.64</v>
      </c>
      <c r="P194" s="136">
        <f t="shared" si="49"/>
        <v>0.64</v>
      </c>
      <c r="Q194" s="136">
        <f t="shared" si="49"/>
        <v>0.64</v>
      </c>
      <c r="R194" s="136">
        <f t="shared" si="49"/>
        <v>0.64</v>
      </c>
      <c r="S194" s="136">
        <f t="shared" si="50"/>
        <v>0.64</v>
      </c>
      <c r="T194" s="136">
        <f t="shared" si="50"/>
        <v>0.64</v>
      </c>
      <c r="U194" s="136">
        <f t="shared" si="50"/>
        <v>0.64</v>
      </c>
      <c r="V194" s="136">
        <f t="shared" si="50"/>
        <v>0.64</v>
      </c>
      <c r="W194" s="136">
        <f t="shared" si="50"/>
        <v>0.64</v>
      </c>
      <c r="X194" s="136">
        <f t="shared" si="50"/>
        <v>0.64</v>
      </c>
      <c r="Y194" s="136">
        <f t="shared" si="50"/>
        <v>0.64</v>
      </c>
      <c r="Z194" s="136">
        <f t="shared" si="50"/>
        <v>0.64</v>
      </c>
      <c r="AA194" s="136">
        <f t="shared" si="50"/>
        <v>0.64</v>
      </c>
      <c r="AB194" s="136">
        <f t="shared" si="50"/>
        <v>0.64</v>
      </c>
      <c r="AC194" s="136">
        <f t="shared" si="50"/>
        <v>0.64</v>
      </c>
      <c r="AD194" s="136">
        <f t="shared" si="50"/>
        <v>0.64</v>
      </c>
      <c r="AE194" s="136">
        <f t="shared" si="50"/>
        <v>0.64</v>
      </c>
      <c r="AF194" s="136">
        <f t="shared" si="50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1">SUM(C189:C194)</f>
        <v>3.54</v>
      </c>
      <c r="D195" s="139">
        <f t="shared" si="51"/>
        <v>3.54</v>
      </c>
      <c r="E195" s="139">
        <f t="shared" si="51"/>
        <v>3.54</v>
      </c>
      <c r="F195" s="139">
        <f t="shared" si="51"/>
        <v>3.54</v>
      </c>
      <c r="G195" s="139">
        <f t="shared" si="51"/>
        <v>3.54</v>
      </c>
      <c r="H195" s="139">
        <f t="shared" si="51"/>
        <v>3.54</v>
      </c>
      <c r="I195" s="139">
        <f t="shared" si="51"/>
        <v>3.54</v>
      </c>
      <c r="J195" s="139">
        <f t="shared" si="51"/>
        <v>3.54</v>
      </c>
      <c r="K195" s="139">
        <f t="shared" si="51"/>
        <v>3.54</v>
      </c>
      <c r="L195" s="139">
        <f>SUM(L189:L194)</f>
        <v>3.54</v>
      </c>
      <c r="M195" s="139">
        <f t="shared" ref="M195:R195" si="52">SUM(M189:M194)</f>
        <v>3.54</v>
      </c>
      <c r="N195" s="139">
        <f t="shared" si="52"/>
        <v>3.54</v>
      </c>
      <c r="O195" s="139">
        <f t="shared" si="52"/>
        <v>3.54</v>
      </c>
      <c r="P195" s="139">
        <f t="shared" si="52"/>
        <v>3.54</v>
      </c>
      <c r="Q195" s="139">
        <f t="shared" si="52"/>
        <v>3.54</v>
      </c>
      <c r="R195" s="139">
        <f t="shared" si="52"/>
        <v>3.54</v>
      </c>
      <c r="S195" s="139">
        <f>SUM(S189:S194)</f>
        <v>3.54</v>
      </c>
      <c r="T195" s="139">
        <f t="shared" ref="T195:AG195" si="53">SUM(T189:T194)</f>
        <v>3.54</v>
      </c>
      <c r="U195" s="139">
        <f t="shared" si="53"/>
        <v>3.54</v>
      </c>
      <c r="V195" s="139">
        <f t="shared" si="53"/>
        <v>3.54</v>
      </c>
      <c r="W195" s="139">
        <f t="shared" si="53"/>
        <v>3.54</v>
      </c>
      <c r="X195" s="139">
        <f t="shared" si="53"/>
        <v>3.54</v>
      </c>
      <c r="Y195" s="139">
        <f t="shared" si="53"/>
        <v>3.54</v>
      </c>
      <c r="Z195" s="139">
        <f t="shared" si="53"/>
        <v>3.54</v>
      </c>
      <c r="AA195" s="139">
        <f t="shared" si="53"/>
        <v>3.54</v>
      </c>
      <c r="AB195" s="139">
        <f t="shared" si="53"/>
        <v>3.54</v>
      </c>
      <c r="AC195" s="139">
        <f t="shared" si="53"/>
        <v>3.54</v>
      </c>
      <c r="AD195" s="139">
        <f t="shared" si="53"/>
        <v>3.54</v>
      </c>
      <c r="AE195" s="139">
        <f t="shared" si="53"/>
        <v>3.54</v>
      </c>
      <c r="AF195" s="139">
        <f t="shared" si="53"/>
        <v>3.54</v>
      </c>
      <c r="AG195" s="140">
        <f t="shared" si="53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69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70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71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72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73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74</v>
      </c>
      <c r="B204" s="153">
        <f>MAX(F72:M72)</f>
        <v>1135.04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8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213" t="s">
        <v>75</v>
      </c>
      <c r="B206" s="213"/>
      <c r="C206" s="45"/>
      <c r="D206" s="155" t="str">
        <f ca="1">"Pie Chart of Daily Peak Demand(Inclusive of Export) of Nepal ("&amp;A4&amp;" "&amp;B4&amp;")"</f>
        <v>Pie Chart of Daily Peak Demand(Inclusive of Export) of Nepal (Nepali Date: 2078/04/8)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2078/04/8)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76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77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78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79</v>
      </c>
      <c r="T209" s="163">
        <f t="shared" ref="T209:AX209" si="54">B72</f>
        <v>1106.74</v>
      </c>
      <c r="U209" s="163">
        <f t="shared" si="54"/>
        <v>1085.3399999999999</v>
      </c>
      <c r="V209" s="163">
        <f t="shared" si="54"/>
        <v>1015.44</v>
      </c>
      <c r="W209" s="163">
        <f t="shared" si="54"/>
        <v>1029.1399999999999</v>
      </c>
      <c r="X209" s="163">
        <f t="shared" si="54"/>
        <v>1039.1399999999999</v>
      </c>
      <c r="Y209" s="163">
        <f t="shared" si="54"/>
        <v>1033.1399999999999</v>
      </c>
      <c r="Z209" s="163">
        <f t="shared" si="54"/>
        <v>1021.14</v>
      </c>
      <c r="AA209" s="163">
        <f t="shared" si="54"/>
        <v>1036.1399999999999</v>
      </c>
      <c r="AB209" s="163">
        <f t="shared" si="54"/>
        <v>1058.74</v>
      </c>
      <c r="AC209" s="163">
        <f t="shared" si="54"/>
        <v>1087.1399999999999</v>
      </c>
      <c r="AD209" s="163">
        <f t="shared" si="54"/>
        <v>1124.1399999999999</v>
      </c>
      <c r="AE209" s="163">
        <f t="shared" si="54"/>
        <v>1135.04</v>
      </c>
      <c r="AF209" s="163">
        <f t="shared" si="54"/>
        <v>1185.1129999999998</v>
      </c>
      <c r="AG209" s="163">
        <f t="shared" si="54"/>
        <v>1194.213</v>
      </c>
      <c r="AH209" s="163">
        <f t="shared" si="54"/>
        <v>1222.9899999999998</v>
      </c>
      <c r="AI209" s="163">
        <f t="shared" si="54"/>
        <v>1179.598</v>
      </c>
      <c r="AJ209" s="163">
        <f t="shared" si="54"/>
        <v>1181.4659999999999</v>
      </c>
      <c r="AK209" s="163">
        <f t="shared" si="54"/>
        <v>1205.74</v>
      </c>
      <c r="AL209" s="163">
        <f t="shared" si="54"/>
        <v>1177.1669999999999</v>
      </c>
      <c r="AM209" s="163">
        <f t="shared" si="54"/>
        <v>1117.1889999999999</v>
      </c>
      <c r="AN209" s="163">
        <f t="shared" si="54"/>
        <v>1122.3600000000001</v>
      </c>
      <c r="AO209" s="163">
        <f t="shared" si="54"/>
        <v>1156.0700000000002</v>
      </c>
      <c r="AP209" s="163">
        <f t="shared" si="54"/>
        <v>1227.97</v>
      </c>
      <c r="AQ209" s="163">
        <f t="shared" si="54"/>
        <v>1338.1399999999999</v>
      </c>
      <c r="AR209" s="163">
        <f t="shared" si="54"/>
        <v>1354.14</v>
      </c>
      <c r="AS209" s="163">
        <f t="shared" si="54"/>
        <v>1339.4</v>
      </c>
      <c r="AT209" s="163">
        <f t="shared" si="54"/>
        <v>1319.655</v>
      </c>
      <c r="AU209" s="163">
        <f t="shared" si="54"/>
        <v>1329.93</v>
      </c>
      <c r="AV209" s="163">
        <f t="shared" si="54"/>
        <v>1184.92</v>
      </c>
      <c r="AW209" s="163">
        <f t="shared" si="54"/>
        <v>1146.5700000000002</v>
      </c>
      <c r="AX209" s="163">
        <f t="shared" si="54"/>
        <v>1161.3699999999999</v>
      </c>
    </row>
    <row r="210" spans="1:50" x14ac:dyDescent="0.25">
      <c r="A210" s="156" t="s">
        <v>80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81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82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83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84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69</v>
      </c>
      <c r="B230" s="166">
        <f t="shared" ref="B230:AF230" si="55">B194</f>
        <v>0.64</v>
      </c>
      <c r="C230" s="166">
        <f t="shared" si="55"/>
        <v>0.64</v>
      </c>
      <c r="D230" s="166">
        <f t="shared" si="55"/>
        <v>0.64</v>
      </c>
      <c r="E230" s="166">
        <f t="shared" si="55"/>
        <v>0.64</v>
      </c>
      <c r="F230" s="166">
        <f t="shared" si="55"/>
        <v>0.64</v>
      </c>
      <c r="G230" s="166">
        <f t="shared" si="55"/>
        <v>0.64</v>
      </c>
      <c r="H230" s="166">
        <f t="shared" si="55"/>
        <v>0.64</v>
      </c>
      <c r="I230" s="166">
        <f t="shared" si="55"/>
        <v>0.64</v>
      </c>
      <c r="J230" s="166">
        <f t="shared" si="55"/>
        <v>0.64</v>
      </c>
      <c r="K230" s="166">
        <f t="shared" si="55"/>
        <v>0.64</v>
      </c>
      <c r="L230" s="166">
        <f t="shared" si="55"/>
        <v>0.64</v>
      </c>
      <c r="M230" s="166">
        <f t="shared" si="55"/>
        <v>0.64</v>
      </c>
      <c r="N230" s="166">
        <f t="shared" si="55"/>
        <v>0.64</v>
      </c>
      <c r="O230" s="166">
        <f t="shared" si="55"/>
        <v>0.64</v>
      </c>
      <c r="P230" s="166">
        <f t="shared" si="55"/>
        <v>0.64</v>
      </c>
      <c r="Q230" s="166">
        <f t="shared" si="55"/>
        <v>0.64</v>
      </c>
      <c r="R230" s="166">
        <f t="shared" si="55"/>
        <v>0.64</v>
      </c>
      <c r="S230" s="166">
        <f t="shared" si="55"/>
        <v>0.64</v>
      </c>
      <c r="T230" s="166">
        <f t="shared" si="55"/>
        <v>0.64</v>
      </c>
      <c r="U230" s="166">
        <f t="shared" si="55"/>
        <v>0.64</v>
      </c>
      <c r="V230" s="166">
        <f t="shared" si="55"/>
        <v>0.64</v>
      </c>
      <c r="W230" s="166">
        <f t="shared" si="55"/>
        <v>0.64</v>
      </c>
      <c r="X230" s="166">
        <f t="shared" si="55"/>
        <v>0.64</v>
      </c>
      <c r="Y230" s="166">
        <f t="shared" si="55"/>
        <v>0.64</v>
      </c>
      <c r="Z230" s="166">
        <f t="shared" si="55"/>
        <v>0.64</v>
      </c>
      <c r="AA230" s="166">
        <f t="shared" si="55"/>
        <v>0.64</v>
      </c>
      <c r="AB230" s="166">
        <f t="shared" si="55"/>
        <v>0.64</v>
      </c>
      <c r="AC230" s="166">
        <f t="shared" si="55"/>
        <v>0.64</v>
      </c>
      <c r="AD230" s="166">
        <f t="shared" si="55"/>
        <v>0.64</v>
      </c>
      <c r="AE230" s="166">
        <f t="shared" si="55"/>
        <v>0.64</v>
      </c>
      <c r="AF230" s="166">
        <f t="shared" si="55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6">IF(C198&lt;100,"",C198-520)</f>
        <v/>
      </c>
      <c r="D231" s="114" t="str">
        <f t="shared" si="56"/>
        <v/>
      </c>
      <c r="E231" s="114" t="str">
        <f t="shared" si="56"/>
        <v/>
      </c>
      <c r="F231" s="114" t="str">
        <f t="shared" si="56"/>
        <v/>
      </c>
      <c r="G231" s="114" t="str">
        <f t="shared" si="56"/>
        <v/>
      </c>
      <c r="H231" s="114" t="str">
        <f t="shared" si="56"/>
        <v/>
      </c>
      <c r="I231" s="114" t="str">
        <f t="shared" si="56"/>
        <v/>
      </c>
      <c r="J231" s="114" t="str">
        <f t="shared" si="56"/>
        <v/>
      </c>
      <c r="K231" s="114" t="str">
        <f t="shared" si="56"/>
        <v/>
      </c>
      <c r="L231" s="114" t="str">
        <f t="shared" si="56"/>
        <v/>
      </c>
      <c r="M231" s="114" t="str">
        <f t="shared" si="56"/>
        <v/>
      </c>
      <c r="N231" s="114" t="str">
        <f t="shared" si="56"/>
        <v/>
      </c>
      <c r="O231" s="114" t="str">
        <f t="shared" si="56"/>
        <v/>
      </c>
      <c r="P231" s="114" t="str">
        <f t="shared" si="56"/>
        <v/>
      </c>
      <c r="Q231" s="114" t="str">
        <f t="shared" si="56"/>
        <v/>
      </c>
      <c r="R231" s="114" t="str">
        <f t="shared" si="56"/>
        <v/>
      </c>
      <c r="S231" s="114" t="str">
        <f t="shared" si="56"/>
        <v/>
      </c>
      <c r="T231" s="114" t="str">
        <f t="shared" si="56"/>
        <v/>
      </c>
      <c r="U231" s="114" t="str">
        <f t="shared" si="56"/>
        <v/>
      </c>
      <c r="V231" s="114" t="str">
        <f t="shared" si="56"/>
        <v/>
      </c>
      <c r="W231" s="114" t="str">
        <f t="shared" si="56"/>
        <v/>
      </c>
      <c r="X231" s="114" t="str">
        <f t="shared" si="56"/>
        <v/>
      </c>
      <c r="Y231" s="114" t="str">
        <f t="shared" si="56"/>
        <v/>
      </c>
      <c r="Z231" s="114" t="str">
        <f t="shared" si="56"/>
        <v/>
      </c>
      <c r="AA231" s="114" t="str">
        <f t="shared" si="56"/>
        <v/>
      </c>
      <c r="AB231" s="114" t="str">
        <f t="shared" si="56"/>
        <v/>
      </c>
      <c r="AC231" s="114" t="str">
        <f t="shared" si="56"/>
        <v/>
      </c>
      <c r="AD231" s="114" t="str">
        <f t="shared" si="56"/>
        <v/>
      </c>
      <c r="AE231" s="114" t="str">
        <f t="shared" si="56"/>
        <v/>
      </c>
      <c r="AF231" s="114" t="str">
        <f t="shared" si="56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7">IF(B199&lt;100,"",B199-620)</f>
        <v/>
      </c>
      <c r="C232" s="114" t="str">
        <f t="shared" si="57"/>
        <v/>
      </c>
      <c r="D232" s="114" t="str">
        <f t="shared" si="57"/>
        <v/>
      </c>
      <c r="E232" s="114" t="str">
        <f t="shared" si="57"/>
        <v/>
      </c>
      <c r="F232" s="114" t="str">
        <f t="shared" si="57"/>
        <v/>
      </c>
      <c r="G232" s="114" t="str">
        <f t="shared" si="57"/>
        <v/>
      </c>
      <c r="H232" s="114" t="str">
        <f t="shared" si="57"/>
        <v/>
      </c>
      <c r="I232" s="114" t="str">
        <f t="shared" si="57"/>
        <v/>
      </c>
      <c r="J232" s="114" t="str">
        <f t="shared" si="57"/>
        <v/>
      </c>
      <c r="K232" s="114" t="str">
        <f t="shared" si="57"/>
        <v/>
      </c>
      <c r="L232" s="114" t="str">
        <f t="shared" si="57"/>
        <v/>
      </c>
      <c r="M232" s="114" t="str">
        <f t="shared" si="57"/>
        <v/>
      </c>
      <c r="N232" s="114" t="str">
        <f t="shared" si="57"/>
        <v/>
      </c>
      <c r="O232" s="114" t="str">
        <f t="shared" si="57"/>
        <v/>
      </c>
      <c r="P232" s="114" t="str">
        <f t="shared" si="57"/>
        <v/>
      </c>
      <c r="Q232" s="114" t="str">
        <f t="shared" si="57"/>
        <v/>
      </c>
      <c r="R232" s="114" t="str">
        <f t="shared" si="57"/>
        <v/>
      </c>
      <c r="S232" s="114" t="str">
        <f t="shared" si="57"/>
        <v/>
      </c>
      <c r="T232" s="114" t="str">
        <f t="shared" si="57"/>
        <v/>
      </c>
      <c r="U232" s="114" t="str">
        <f t="shared" si="57"/>
        <v/>
      </c>
      <c r="V232" s="114" t="str">
        <f t="shared" si="57"/>
        <v/>
      </c>
      <c r="W232" s="114" t="str">
        <f t="shared" si="57"/>
        <v/>
      </c>
      <c r="X232" s="114" t="str">
        <f t="shared" si="57"/>
        <v/>
      </c>
      <c r="Y232" s="114" t="str">
        <f t="shared" si="57"/>
        <v/>
      </c>
      <c r="Z232" s="114" t="str">
        <f t="shared" si="57"/>
        <v/>
      </c>
      <c r="AA232" s="114" t="str">
        <f t="shared" si="57"/>
        <v/>
      </c>
      <c r="AB232" s="114" t="str">
        <f t="shared" si="57"/>
        <v/>
      </c>
      <c r="AC232" s="114" t="str">
        <f t="shared" si="57"/>
        <v/>
      </c>
      <c r="AD232" s="114" t="str">
        <f t="shared" si="57"/>
        <v/>
      </c>
      <c r="AE232" s="114" t="str">
        <f t="shared" si="57"/>
        <v/>
      </c>
      <c r="AF232" s="114" t="str">
        <f t="shared" si="57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8">IF(B200&lt;100,"",B200-330)</f>
        <v/>
      </c>
      <c r="C233" s="114" t="str">
        <f t="shared" si="58"/>
        <v/>
      </c>
      <c r="D233" s="114" t="str">
        <f t="shared" si="58"/>
        <v/>
      </c>
      <c r="E233" s="114" t="str">
        <f t="shared" si="58"/>
        <v/>
      </c>
      <c r="F233" s="114" t="str">
        <f t="shared" si="58"/>
        <v/>
      </c>
      <c r="G233" s="114" t="str">
        <f t="shared" si="58"/>
        <v/>
      </c>
      <c r="H233" s="114" t="str">
        <f t="shared" si="58"/>
        <v/>
      </c>
      <c r="I233" s="114" t="str">
        <f t="shared" si="58"/>
        <v/>
      </c>
      <c r="J233" s="114" t="str">
        <f t="shared" si="58"/>
        <v/>
      </c>
      <c r="K233" s="114" t="str">
        <f t="shared" si="58"/>
        <v/>
      </c>
      <c r="L233" s="114" t="str">
        <f t="shared" si="58"/>
        <v/>
      </c>
      <c r="M233" s="114" t="str">
        <f t="shared" si="58"/>
        <v/>
      </c>
      <c r="N233" s="114" t="str">
        <f t="shared" si="58"/>
        <v/>
      </c>
      <c r="O233" s="114" t="str">
        <f t="shared" si="58"/>
        <v/>
      </c>
      <c r="P233" s="114" t="str">
        <f t="shared" si="58"/>
        <v/>
      </c>
      <c r="Q233" s="114" t="str">
        <f t="shared" si="58"/>
        <v/>
      </c>
      <c r="R233" s="114" t="str">
        <f t="shared" si="58"/>
        <v/>
      </c>
      <c r="S233" s="114" t="str">
        <f t="shared" si="58"/>
        <v/>
      </c>
      <c r="T233" s="114" t="str">
        <f t="shared" si="58"/>
        <v/>
      </c>
      <c r="U233" s="114" t="str">
        <f t="shared" si="58"/>
        <v/>
      </c>
      <c r="V233" s="114" t="str">
        <f t="shared" si="58"/>
        <v/>
      </c>
      <c r="W233" s="114" t="str">
        <f t="shared" si="58"/>
        <v/>
      </c>
      <c r="X233" s="114" t="str">
        <f t="shared" si="58"/>
        <v/>
      </c>
      <c r="Y233" s="114" t="str">
        <f t="shared" si="58"/>
        <v/>
      </c>
      <c r="Z233" s="114" t="str">
        <f t="shared" si="58"/>
        <v/>
      </c>
      <c r="AA233" s="114" t="str">
        <f t="shared" si="58"/>
        <v/>
      </c>
      <c r="AB233" s="114" t="str">
        <f t="shared" si="58"/>
        <v/>
      </c>
      <c r="AC233" s="114" t="str">
        <f t="shared" si="58"/>
        <v/>
      </c>
      <c r="AD233" s="114" t="str">
        <f t="shared" si="58"/>
        <v/>
      </c>
      <c r="AE233" s="114" t="str">
        <f t="shared" si="58"/>
        <v/>
      </c>
      <c r="AF233" s="114" t="str">
        <f t="shared" si="58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59">IF(C201&lt;100,"",C201-1500)</f>
        <v/>
      </c>
      <c r="D234" s="114" t="str">
        <f t="shared" si="59"/>
        <v/>
      </c>
      <c r="E234" s="114" t="str">
        <f t="shared" si="59"/>
        <v/>
      </c>
      <c r="F234" s="114" t="str">
        <f t="shared" si="59"/>
        <v/>
      </c>
      <c r="G234" s="114" t="str">
        <f t="shared" si="59"/>
        <v/>
      </c>
      <c r="H234" s="114" t="str">
        <f t="shared" si="59"/>
        <v/>
      </c>
      <c r="I234" s="114" t="str">
        <f t="shared" si="59"/>
        <v/>
      </c>
      <c r="J234" s="114" t="str">
        <f t="shared" si="59"/>
        <v/>
      </c>
      <c r="K234" s="114" t="str">
        <f t="shared" si="59"/>
        <v/>
      </c>
      <c r="L234" s="114" t="str">
        <f t="shared" si="59"/>
        <v/>
      </c>
      <c r="M234" s="114" t="str">
        <f t="shared" si="59"/>
        <v/>
      </c>
      <c r="N234" s="114" t="str">
        <f t="shared" si="59"/>
        <v/>
      </c>
      <c r="O234" s="114" t="str">
        <f t="shared" si="59"/>
        <v/>
      </c>
      <c r="P234" s="114" t="str">
        <f t="shared" si="59"/>
        <v/>
      </c>
      <c r="Q234" s="114" t="str">
        <f t="shared" si="59"/>
        <v/>
      </c>
      <c r="R234" s="114" t="str">
        <f t="shared" si="59"/>
        <v/>
      </c>
      <c r="S234" s="114" t="str">
        <f t="shared" si="59"/>
        <v/>
      </c>
      <c r="T234" s="114" t="str">
        <f t="shared" si="59"/>
        <v/>
      </c>
      <c r="U234" s="114" t="str">
        <f t="shared" si="59"/>
        <v/>
      </c>
      <c r="V234" s="114" t="str">
        <f t="shared" si="59"/>
        <v/>
      </c>
      <c r="W234" s="114" t="str">
        <f t="shared" si="59"/>
        <v/>
      </c>
      <c r="X234" s="114" t="str">
        <f t="shared" si="59"/>
        <v/>
      </c>
      <c r="Y234" s="114" t="str">
        <f t="shared" si="59"/>
        <v/>
      </c>
      <c r="Z234" s="114" t="str">
        <f t="shared" si="59"/>
        <v/>
      </c>
      <c r="AA234" s="114" t="str">
        <f t="shared" si="59"/>
        <v/>
      </c>
      <c r="AB234" s="114" t="str">
        <f t="shared" si="59"/>
        <v/>
      </c>
      <c r="AC234" s="114" t="str">
        <f t="shared" si="59"/>
        <v/>
      </c>
      <c r="AD234" s="114" t="str">
        <f t="shared" si="59"/>
        <v/>
      </c>
      <c r="AE234" s="114" t="str">
        <f t="shared" si="59"/>
        <v/>
      </c>
      <c r="AF234" s="114" t="str">
        <f t="shared" si="59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43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38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7818" priority="434">
      <formula>S$9&gt;=20/24</formula>
    </cfRule>
    <cfRule type="expression" dxfId="7817" priority="435">
      <formula>AND(S$9&gt;=14/24,S$9&lt;20/24)</formula>
    </cfRule>
    <cfRule type="expression" dxfId="7816" priority="436">
      <formula>AND(S$9&gt;=8/24,S$9&lt;14/24)</formula>
    </cfRule>
    <cfRule type="expression" dxfId="7815" priority="437">
      <formula>S$9&lt;8/24</formula>
    </cfRule>
  </conditionalFormatting>
  <conditionalFormatting sqref="B8:AF10 AA78:AF78 C78:Q78 L36:Q36 C53:AF53 C79:AF79 C189:AF195 L34:Q34 L39:M39 AA81:AF88 AA54:AF56 C65:AF69 M59:M64 T208:AX208 O42:Q45 C71:AF75 Z82:Z88 M11:M13 C77:AF77 L55:M58 C54:K58 O39:Q40 M15:Q21 M22:M30 O22:Q30 N36:N38 O57:Q64 L37:S38 O55:T56 R15:Y28 O11:Z13 T37:Y39 L50:Y52 U82:Y83 Z15:AF29 AA12:AF13 AA50:AF52 AB57:AF57">
    <cfRule type="expression" dxfId="7814" priority="430">
      <formula>B$9&gt;=20/24</formula>
    </cfRule>
    <cfRule type="expression" dxfId="7813" priority="431">
      <formula>AND(B$9&gt;=14/24,B$9&lt;20/24)</formula>
    </cfRule>
    <cfRule type="expression" dxfId="7812" priority="432">
      <formula>AND(B$9&gt;=8/24,B$9&lt;14/24)</formula>
    </cfRule>
    <cfRule type="expression" dxfId="7811" priority="433">
      <formula>B$9&lt;8/24</formula>
    </cfRule>
  </conditionalFormatting>
  <conditionalFormatting sqref="B187:AF187">
    <cfRule type="expression" dxfId="7810" priority="426">
      <formula>B$9&gt;=20/24</formula>
    </cfRule>
    <cfRule type="expression" dxfId="7809" priority="427">
      <formula>AND(B$9&gt;=14/24,B$9&lt;20/24)</formula>
    </cfRule>
    <cfRule type="expression" dxfId="7808" priority="428">
      <formula>AND(B$9&gt;=8/24,B$9&lt;14/24)</formula>
    </cfRule>
    <cfRule type="expression" dxfId="7807" priority="429">
      <formula>B$9&lt;8/24</formula>
    </cfRule>
  </conditionalFormatting>
  <conditionalFormatting sqref="AL4:AL6">
    <cfRule type="iconSet" priority="425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7806" priority="421">
      <formula>L$9&gt;=20/24</formula>
    </cfRule>
    <cfRule type="expression" dxfId="7805" priority="422">
      <formula>AND(L$9&gt;=14/24,L$9&lt;20/24)</formula>
    </cfRule>
    <cfRule type="expression" dxfId="7804" priority="423">
      <formula>AND(L$9&gt;=8/24,L$9&lt;14/24)</formula>
    </cfRule>
    <cfRule type="expression" dxfId="7803" priority="424">
      <formula>L$9&lt;8/24</formula>
    </cfRule>
  </conditionalFormatting>
  <conditionalFormatting sqref="L40:M40">
    <cfRule type="expression" dxfId="7802" priority="417">
      <formula>L$9&gt;=20/24</formula>
    </cfRule>
    <cfRule type="expression" dxfId="7801" priority="418">
      <formula>AND(L$9&gt;=14/24,L$9&lt;20/24)</formula>
    </cfRule>
    <cfRule type="expression" dxfId="7800" priority="419">
      <formula>AND(L$9&gt;=8/24,L$9&lt;14/24)</formula>
    </cfRule>
    <cfRule type="expression" dxfId="7799" priority="420">
      <formula>L$9&lt;8/24</formula>
    </cfRule>
  </conditionalFormatting>
  <conditionalFormatting sqref="Z30:AF30">
    <cfRule type="expression" dxfId="7798" priority="413">
      <formula>Z$9&gt;=20/24</formula>
    </cfRule>
    <cfRule type="expression" dxfId="7797" priority="414">
      <formula>AND(Z$9&gt;=14/24,Z$9&lt;20/24)</formula>
    </cfRule>
    <cfRule type="expression" dxfId="7796" priority="415">
      <formula>AND(Z$9&gt;=8/24,Z$9&lt;14/24)</formula>
    </cfRule>
    <cfRule type="expression" dxfId="7795" priority="416">
      <formula>Z$9&lt;8/24</formula>
    </cfRule>
  </conditionalFormatting>
  <conditionalFormatting sqref="R36:Y36">
    <cfRule type="expression" dxfId="7794" priority="409">
      <formula>R$9&gt;=20/24</formula>
    </cfRule>
    <cfRule type="expression" dxfId="7793" priority="410">
      <formula>AND(R$9&gt;=14/24,R$9&lt;20/24)</formula>
    </cfRule>
    <cfRule type="expression" dxfId="7792" priority="411">
      <formula>AND(R$9&gt;=8/24,R$9&lt;14/24)</formula>
    </cfRule>
    <cfRule type="expression" dxfId="7791" priority="412">
      <formula>R$9&lt;8/24</formula>
    </cfRule>
  </conditionalFormatting>
  <conditionalFormatting sqref="R54:Z54">
    <cfRule type="expression" dxfId="7790" priority="405">
      <formula>R$9&gt;=20/24</formula>
    </cfRule>
    <cfRule type="expression" dxfId="7789" priority="406">
      <formula>AND(R$9&gt;=14/24,R$9&lt;20/24)</formula>
    </cfRule>
    <cfRule type="expression" dxfId="7788" priority="407">
      <formula>AND(R$9&gt;=8/24,R$9&lt;14/24)</formula>
    </cfRule>
    <cfRule type="expression" dxfId="7787" priority="408">
      <formula>R$9&lt;8/24</formula>
    </cfRule>
  </conditionalFormatting>
  <conditionalFormatting sqref="R78:Z78">
    <cfRule type="expression" dxfId="7786" priority="401">
      <formula>R$9&gt;=20/24</formula>
    </cfRule>
    <cfRule type="expression" dxfId="7785" priority="402">
      <formula>AND(R$9&gt;=14/24,R$9&lt;20/24)</formula>
    </cfRule>
    <cfRule type="expression" dxfId="7784" priority="403">
      <formula>AND(R$9&gt;=8/24,R$9&lt;14/24)</formula>
    </cfRule>
    <cfRule type="expression" dxfId="7783" priority="404">
      <formula>R$9&lt;8/24</formula>
    </cfRule>
  </conditionalFormatting>
  <conditionalFormatting sqref="T81:Z81">
    <cfRule type="expression" dxfId="7782" priority="397">
      <formula>T$9&gt;=20/24</formula>
    </cfRule>
    <cfRule type="expression" dxfId="7781" priority="398">
      <formula>AND(T$9&gt;=14/24,T$9&lt;20/24)</formula>
    </cfRule>
    <cfRule type="expression" dxfId="7780" priority="399">
      <formula>AND(T$9&gt;=8/24,T$9&lt;14/24)</formula>
    </cfRule>
    <cfRule type="expression" dxfId="7779" priority="400">
      <formula>T$9&lt;8/24</formula>
    </cfRule>
  </conditionalFormatting>
  <conditionalFormatting sqref="M32 O32:Q32">
    <cfRule type="expression" dxfId="7778" priority="393">
      <formula>M$9&gt;=20/24</formula>
    </cfRule>
    <cfRule type="expression" dxfId="7777" priority="394">
      <formula>AND(M$9&gt;=14/24,M$9&lt;20/24)</formula>
    </cfRule>
    <cfRule type="expression" dxfId="7776" priority="395">
      <formula>AND(M$9&gt;=8/24,M$9&lt;14/24)</formula>
    </cfRule>
    <cfRule type="expression" dxfId="7775" priority="396">
      <formula>M$9&lt;8/24</formula>
    </cfRule>
  </conditionalFormatting>
  <conditionalFormatting sqref="L46:M46 O46:Q46">
    <cfRule type="expression" dxfId="7774" priority="389">
      <formula>L$9&gt;=20/24</formula>
    </cfRule>
    <cfRule type="expression" dxfId="7773" priority="390">
      <formula>AND(L$9&gt;=14/24,L$9&lt;20/24)</formula>
    </cfRule>
    <cfRule type="expression" dxfId="7772" priority="391">
      <formula>AND(L$9&gt;=8/24,L$9&lt;14/24)</formula>
    </cfRule>
    <cfRule type="expression" dxfId="7771" priority="392">
      <formula>L$9&lt;8/24</formula>
    </cfRule>
  </conditionalFormatting>
  <conditionalFormatting sqref="L47:M47 O47:Q47">
    <cfRule type="expression" dxfId="7770" priority="385">
      <formula>L$9&gt;=20/24</formula>
    </cfRule>
    <cfRule type="expression" dxfId="7769" priority="386">
      <formula>AND(L$9&gt;=14/24,L$9&lt;20/24)</formula>
    </cfRule>
    <cfRule type="expression" dxfId="7768" priority="387">
      <formula>AND(L$9&gt;=8/24,L$9&lt;14/24)</formula>
    </cfRule>
    <cfRule type="expression" dxfId="7767" priority="388">
      <formula>L$9&lt;8/24</formula>
    </cfRule>
  </conditionalFormatting>
  <conditionalFormatting sqref="L42:M45">
    <cfRule type="expression" dxfId="7766" priority="381">
      <formula>L$9&gt;=20/24</formula>
    </cfRule>
    <cfRule type="expression" dxfId="7765" priority="382">
      <formula>AND(L$9&gt;=14/24,L$9&lt;20/24)</formula>
    </cfRule>
    <cfRule type="expression" dxfId="7764" priority="383">
      <formula>AND(L$9&gt;=8/24,L$9&lt;14/24)</formula>
    </cfRule>
    <cfRule type="expression" dxfId="7763" priority="384">
      <formula>L$9&lt;8/24</formula>
    </cfRule>
  </conditionalFormatting>
  <conditionalFormatting sqref="R34:AD34">
    <cfRule type="expression" dxfId="7762" priority="377">
      <formula>R$9&gt;=20/24</formula>
    </cfRule>
    <cfRule type="expression" dxfId="7761" priority="378">
      <formula>AND(R$9&gt;=14/24,R$9&lt;20/24)</formula>
    </cfRule>
    <cfRule type="expression" dxfId="7760" priority="379">
      <formula>AND(R$9&gt;=8/24,R$9&lt;14/24)</formula>
    </cfRule>
    <cfRule type="expression" dxfId="7759" priority="380">
      <formula>R$9&lt;8/24</formula>
    </cfRule>
  </conditionalFormatting>
  <conditionalFormatting sqref="R29:Y30 R32:AF32">
    <cfRule type="expression" dxfId="7758" priority="373">
      <formula>R$9&gt;=20/24</formula>
    </cfRule>
    <cfRule type="expression" dxfId="7757" priority="374">
      <formula>AND(R$9&gt;=14/24,R$9&lt;20/24)</formula>
    </cfRule>
    <cfRule type="expression" dxfId="7756" priority="375">
      <formula>AND(R$9&gt;=8/24,R$9&lt;14/24)</formula>
    </cfRule>
    <cfRule type="expression" dxfId="7755" priority="376">
      <formula>R$9&lt;8/24</formula>
    </cfRule>
  </conditionalFormatting>
  <conditionalFormatting sqref="R39:S40 T40:Y40 R42:Y45">
    <cfRule type="expression" dxfId="7754" priority="369">
      <formula>R$9&gt;=20/24</formula>
    </cfRule>
    <cfRule type="expression" dxfId="7753" priority="370">
      <formula>AND(R$9&gt;=14/24,R$9&lt;20/24)</formula>
    </cfRule>
    <cfRule type="expression" dxfId="7752" priority="371">
      <formula>AND(R$9&gt;=8/24,R$9&lt;14/24)</formula>
    </cfRule>
    <cfRule type="expression" dxfId="7751" priority="372">
      <formula>R$9&lt;8/24</formula>
    </cfRule>
  </conditionalFormatting>
  <conditionalFormatting sqref="R46:Y46">
    <cfRule type="expression" dxfId="7750" priority="365">
      <formula>R$9&gt;=20/24</formula>
    </cfRule>
    <cfRule type="expression" dxfId="7749" priority="366">
      <formula>AND(R$9&gt;=14/24,R$9&lt;20/24)</formula>
    </cfRule>
    <cfRule type="expression" dxfId="7748" priority="367">
      <formula>AND(R$9&gt;=8/24,R$9&lt;14/24)</formula>
    </cfRule>
    <cfRule type="expression" dxfId="7747" priority="368">
      <formula>R$9&lt;8/24</formula>
    </cfRule>
  </conditionalFormatting>
  <conditionalFormatting sqref="R47:Y47">
    <cfRule type="expression" dxfId="7746" priority="361">
      <formula>R$9&gt;=20/24</formula>
    </cfRule>
    <cfRule type="expression" dxfId="7745" priority="362">
      <formula>AND(R$9&gt;=14/24,R$9&lt;20/24)</formula>
    </cfRule>
    <cfRule type="expression" dxfId="7744" priority="363">
      <formula>AND(R$9&gt;=8/24,R$9&lt;14/24)</formula>
    </cfRule>
    <cfRule type="expression" dxfId="7743" priority="364">
      <formula>R$9&lt;8/24</formula>
    </cfRule>
  </conditionalFormatting>
  <conditionalFormatting sqref="R57:S64 U57:AA64 AB58:AF64">
    <cfRule type="expression" dxfId="7742" priority="357">
      <formula>R$9&gt;=20/24</formula>
    </cfRule>
    <cfRule type="expression" dxfId="7741" priority="358">
      <formula>AND(R$9&gt;=14/24,R$9&lt;20/24)</formula>
    </cfRule>
    <cfRule type="expression" dxfId="7740" priority="359">
      <formula>AND(R$9&gt;=8/24,R$9&lt;14/24)</formula>
    </cfRule>
    <cfRule type="expression" dxfId="7739" priority="360">
      <formula>R$9&lt;8/24</formula>
    </cfRule>
  </conditionalFormatting>
  <conditionalFormatting sqref="AA91:AF94">
    <cfRule type="expression" dxfId="7738" priority="353">
      <formula>AA$9&gt;=20/24</formula>
    </cfRule>
    <cfRule type="expression" dxfId="7737" priority="354">
      <formula>AND(AA$9&gt;=14/24,AA$9&lt;20/24)</formula>
    </cfRule>
    <cfRule type="expression" dxfId="7736" priority="355">
      <formula>AND(AA$9&gt;=8/24,AA$9&lt;14/24)</formula>
    </cfRule>
    <cfRule type="expression" dxfId="7735" priority="356">
      <formula>AA$9&lt;8/24</formula>
    </cfRule>
  </conditionalFormatting>
  <conditionalFormatting sqref="I61:K61 C59:K59">
    <cfRule type="expression" dxfId="7734" priority="349">
      <formula>C$9&gt;=20/24</formula>
    </cfRule>
    <cfRule type="expression" dxfId="7733" priority="350">
      <formula>AND(C$9&gt;=14/24,C$9&lt;20/24)</formula>
    </cfRule>
    <cfRule type="expression" dxfId="7732" priority="351">
      <formula>AND(C$9&gt;=8/24,C$9&lt;14/24)</formula>
    </cfRule>
    <cfRule type="expression" dxfId="7731" priority="352">
      <formula>C$9&lt;8/24</formula>
    </cfRule>
  </conditionalFormatting>
  <conditionalFormatting sqref="T91:Z94">
    <cfRule type="expression" dxfId="7730" priority="345">
      <formula>T$9&gt;=20/24</formula>
    </cfRule>
    <cfRule type="expression" dxfId="7729" priority="346">
      <formula>AND(T$9&gt;=14/24,T$9&lt;20/24)</formula>
    </cfRule>
    <cfRule type="expression" dxfId="7728" priority="347">
      <formula>AND(T$9&gt;=8/24,T$9&lt;14/24)</formula>
    </cfRule>
    <cfRule type="expression" dxfId="7727" priority="348">
      <formula>T$9&lt;8/24</formula>
    </cfRule>
  </conditionalFormatting>
  <conditionalFormatting sqref="M32 D11:K11 M11:M13 C42:M47 C39:M40 O39:R40 M15:R21 M22:M30 O22:R30 C36:R38 C33:AF35 S36:Y40 O42:Y47 C49:AF49 C48:Y48 AC48:AG48 C53:AF53 C50:Y52 S15:AF30 O32:AF32 O11:AF13 AA50:AF52">
    <cfRule type="expression" dxfId="7726" priority="344">
      <formula>C11&gt;$AG11</formula>
    </cfRule>
  </conditionalFormatting>
  <conditionalFormatting sqref="A96:A152 A81:A94 A11:A13 A15:A30 A42:A69 A77:A79 A71:A75 A32:A40 A165:A196">
    <cfRule type="expression" dxfId="7725" priority="343">
      <formula>$AH11=0</formula>
    </cfRule>
  </conditionalFormatting>
  <conditionalFormatting sqref="AA95:AF95">
    <cfRule type="expression" dxfId="7724" priority="339">
      <formula>AA$9&gt;=20/24</formula>
    </cfRule>
    <cfRule type="expression" dxfId="7723" priority="340">
      <formula>AND(AA$9&gt;=14/24,AA$9&lt;20/24)</formula>
    </cfRule>
    <cfRule type="expression" dxfId="7722" priority="341">
      <formula>AND(AA$9&gt;=8/24,AA$9&lt;14/24)</formula>
    </cfRule>
    <cfRule type="expression" dxfId="7721" priority="342">
      <formula>AA$9&lt;8/24</formula>
    </cfRule>
  </conditionalFormatting>
  <conditionalFormatting sqref="T95:Z95">
    <cfRule type="expression" dxfId="7720" priority="335">
      <formula>T$9&gt;=20/24</formula>
    </cfRule>
    <cfRule type="expression" dxfId="7719" priority="336">
      <formula>AND(T$9&gt;=14/24,T$9&lt;20/24)</formula>
    </cfRule>
    <cfRule type="expression" dxfId="7718" priority="337">
      <formula>AND(T$9&gt;=8/24,T$9&lt;14/24)</formula>
    </cfRule>
    <cfRule type="expression" dxfId="7717" priority="338">
      <formula>T$9&lt;8/24</formula>
    </cfRule>
  </conditionalFormatting>
  <conditionalFormatting sqref="A95">
    <cfRule type="expression" dxfId="7716" priority="334">
      <formula>$AH95=0</formula>
    </cfRule>
  </conditionalFormatting>
  <conditionalFormatting sqref="C33:AF33">
    <cfRule type="expression" dxfId="7715" priority="330">
      <formula>C$9&gt;=20/24</formula>
    </cfRule>
    <cfRule type="expression" dxfId="7714" priority="331">
      <formula>AND(C$9&gt;=14/24,C$9&lt;20/24)</formula>
    </cfRule>
    <cfRule type="expression" dxfId="7713" priority="332">
      <formula>AND(C$9&gt;=8/24,C$9&lt;14/24)</formula>
    </cfRule>
    <cfRule type="expression" dxfId="7712" priority="333">
      <formula>C$9&lt;8/24</formula>
    </cfRule>
  </conditionalFormatting>
  <conditionalFormatting sqref="R33:AF33">
    <cfRule type="expression" dxfId="7711" priority="326">
      <formula>R$9&gt;=20/24</formula>
    </cfRule>
    <cfRule type="expression" dxfId="7710" priority="327">
      <formula>AND(R$9&gt;=14/24,R$9&lt;20/24)</formula>
    </cfRule>
    <cfRule type="expression" dxfId="7709" priority="328">
      <formula>AND(R$9&gt;=8/24,R$9&lt;14/24)</formula>
    </cfRule>
    <cfRule type="expression" dxfId="7708" priority="329">
      <formula>R$9&lt;8/24</formula>
    </cfRule>
  </conditionalFormatting>
  <conditionalFormatting sqref="C60:H64 I60:K60 I62:K64">
    <cfRule type="expression" dxfId="7707" priority="318">
      <formula>C$9&gt;=20/24</formula>
    </cfRule>
    <cfRule type="expression" dxfId="7706" priority="319">
      <formula>AND(C$9&gt;=14/24,C$9&lt;20/24)</formula>
    </cfRule>
    <cfRule type="expression" dxfId="7705" priority="320">
      <formula>AND(C$9&gt;=8/24,C$9&lt;14/24)</formula>
    </cfRule>
    <cfRule type="expression" dxfId="7704" priority="321">
      <formula>C$9&lt;8/24</formula>
    </cfRule>
  </conditionalFormatting>
  <conditionalFormatting sqref="L59:L64">
    <cfRule type="expression" dxfId="7703" priority="314">
      <formula>L$9&gt;=20/24</formula>
    </cfRule>
    <cfRule type="expression" dxfId="7702" priority="315">
      <formula>AND(L$9&gt;=14/24,L$9&lt;20/24)</formula>
    </cfRule>
    <cfRule type="expression" dxfId="7701" priority="316">
      <formula>AND(L$9&gt;=8/24,L$9&lt;14/24)</formula>
    </cfRule>
    <cfRule type="expression" dxfId="7700" priority="317">
      <formula>L$9&lt;8/24</formula>
    </cfRule>
  </conditionalFormatting>
  <conditionalFormatting sqref="AL30">
    <cfRule type="iconSet" priority="313">
      <iconSet iconSet="3TrafficLights2" reverse="1">
        <cfvo type="percent" val="0"/>
        <cfvo type="num" val="1"/>
        <cfvo type="num" val="1"/>
      </iconSet>
    </cfRule>
  </conditionalFormatting>
  <conditionalFormatting sqref="Z31:AF31">
    <cfRule type="expression" dxfId="7699" priority="309">
      <formula>Z$9&gt;=20/24</formula>
    </cfRule>
    <cfRule type="expression" dxfId="7698" priority="310">
      <formula>AND(Z$9&gt;=14/24,Z$9&lt;20/24)</formula>
    </cfRule>
    <cfRule type="expression" dxfId="7697" priority="311">
      <formula>AND(Z$9&gt;=8/24,Z$9&lt;14/24)</formula>
    </cfRule>
    <cfRule type="expression" dxfId="7696" priority="312">
      <formula>Z$9&lt;8/24</formula>
    </cfRule>
  </conditionalFormatting>
  <conditionalFormatting sqref="M31 O31:Q31">
    <cfRule type="expression" dxfId="7695" priority="305">
      <formula>M$9&gt;=20/24</formula>
    </cfRule>
    <cfRule type="expression" dxfId="7694" priority="306">
      <formula>AND(M$9&gt;=14/24,M$9&lt;20/24)</formula>
    </cfRule>
    <cfRule type="expression" dxfId="7693" priority="307">
      <formula>AND(M$9&gt;=8/24,M$9&lt;14/24)</formula>
    </cfRule>
    <cfRule type="expression" dxfId="7692" priority="308">
      <formula>M$9&lt;8/24</formula>
    </cfRule>
  </conditionalFormatting>
  <conditionalFormatting sqref="R31:Y31">
    <cfRule type="expression" dxfId="7691" priority="301">
      <formula>R$9&gt;=20/24</formula>
    </cfRule>
    <cfRule type="expression" dxfId="7690" priority="302">
      <formula>AND(R$9&gt;=14/24,R$9&lt;20/24)</formula>
    </cfRule>
    <cfRule type="expression" dxfId="7689" priority="303">
      <formula>AND(R$9&gt;=8/24,R$9&lt;14/24)</formula>
    </cfRule>
    <cfRule type="expression" dxfId="7688" priority="304">
      <formula>R$9&lt;8/24</formula>
    </cfRule>
  </conditionalFormatting>
  <conditionalFormatting sqref="M31 O31:AF31">
    <cfRule type="expression" dxfId="7687" priority="300">
      <formula>M31&gt;$AG31</formula>
    </cfRule>
  </conditionalFormatting>
  <conditionalFormatting sqref="A31">
    <cfRule type="expression" dxfId="7686" priority="299">
      <formula>$AH31=0</formula>
    </cfRule>
  </conditionalFormatting>
  <conditionalFormatting sqref="C80:AF80">
    <cfRule type="expression" dxfId="7685" priority="295">
      <formula>C$9&gt;=20/24</formula>
    </cfRule>
    <cfRule type="expression" dxfId="7684" priority="296">
      <formula>AND(C$9&gt;=14/24,C$9&lt;20/24)</formula>
    </cfRule>
    <cfRule type="expression" dxfId="7683" priority="297">
      <formula>AND(C$9&gt;=8/24,C$9&lt;14/24)</formula>
    </cfRule>
    <cfRule type="expression" dxfId="7682" priority="298">
      <formula>C$9&lt;8/24</formula>
    </cfRule>
  </conditionalFormatting>
  <conditionalFormatting sqref="A80">
    <cfRule type="expression" dxfId="7681" priority="294">
      <formula>$AH80=0</formula>
    </cfRule>
  </conditionalFormatting>
  <conditionalFormatting sqref="Z14:AF14">
    <cfRule type="expression" dxfId="7680" priority="290">
      <formula>Z$9&gt;=20/24</formula>
    </cfRule>
    <cfRule type="expression" dxfId="7679" priority="291">
      <formula>AND(Z$9&gt;=14/24,Z$9&lt;20/24)</formula>
    </cfRule>
    <cfRule type="expression" dxfId="7678" priority="292">
      <formula>AND(Z$9&gt;=8/24,Z$9&lt;14/24)</formula>
    </cfRule>
    <cfRule type="expression" dxfId="7677" priority="293">
      <formula>Z$9&lt;8/24</formula>
    </cfRule>
  </conditionalFormatting>
  <conditionalFormatting sqref="M14 O14:Q14">
    <cfRule type="expression" dxfId="7676" priority="286">
      <formula>M$9&gt;=20/24</formula>
    </cfRule>
    <cfRule type="expression" dxfId="7675" priority="287">
      <formula>AND(M$9&gt;=14/24,M$9&lt;20/24)</formula>
    </cfRule>
    <cfRule type="expression" dxfId="7674" priority="288">
      <formula>AND(M$9&gt;=8/24,M$9&lt;14/24)</formula>
    </cfRule>
    <cfRule type="expression" dxfId="7673" priority="289">
      <formula>M$9&lt;8/24</formula>
    </cfRule>
  </conditionalFormatting>
  <conditionalFormatting sqref="R14:Y14">
    <cfRule type="expression" dxfId="7672" priority="282">
      <formula>R$9&gt;=20/24</formula>
    </cfRule>
    <cfRule type="expression" dxfId="7671" priority="283">
      <formula>AND(R$9&gt;=14/24,R$9&lt;20/24)</formula>
    </cfRule>
    <cfRule type="expression" dxfId="7670" priority="284">
      <formula>AND(R$9&gt;=8/24,R$9&lt;14/24)</formula>
    </cfRule>
    <cfRule type="expression" dxfId="7669" priority="285">
      <formula>R$9&lt;8/24</formula>
    </cfRule>
  </conditionalFormatting>
  <conditionalFormatting sqref="M14 O14:AF14">
    <cfRule type="expression" dxfId="7668" priority="281">
      <formula>M14&gt;$AG14</formula>
    </cfRule>
  </conditionalFormatting>
  <conditionalFormatting sqref="A14">
    <cfRule type="expression" dxfId="7667" priority="280">
      <formula>$AH14=0</formula>
    </cfRule>
  </conditionalFormatting>
  <conditionalFormatting sqref="A159:A164">
    <cfRule type="expression" dxfId="7666" priority="279">
      <formula>$AH159=0</formula>
    </cfRule>
  </conditionalFormatting>
  <conditionalFormatting sqref="A153:A158">
    <cfRule type="expression" dxfId="7665" priority="278">
      <formula>$AH153=0</formula>
    </cfRule>
  </conditionalFormatting>
  <conditionalFormatting sqref="O41:Q41">
    <cfRule type="expression" dxfId="7664" priority="274">
      <formula>O$9&gt;=20/24</formula>
    </cfRule>
    <cfRule type="expression" dxfId="7663" priority="275">
      <formula>AND(O$9&gt;=14/24,O$9&lt;20/24)</formula>
    </cfRule>
    <cfRule type="expression" dxfId="7662" priority="276">
      <formula>AND(O$9&gt;=8/24,O$9&lt;14/24)</formula>
    </cfRule>
    <cfRule type="expression" dxfId="7661" priority="277">
      <formula>O$9&lt;8/24</formula>
    </cfRule>
  </conditionalFormatting>
  <conditionalFormatting sqref="L41:M41">
    <cfRule type="expression" dxfId="7660" priority="270">
      <formula>L$9&gt;=20/24</formula>
    </cfRule>
    <cfRule type="expression" dxfId="7659" priority="271">
      <formula>AND(L$9&gt;=14/24,L$9&lt;20/24)</formula>
    </cfRule>
    <cfRule type="expression" dxfId="7658" priority="272">
      <formula>AND(L$9&gt;=8/24,L$9&lt;14/24)</formula>
    </cfRule>
    <cfRule type="expression" dxfId="7657" priority="273">
      <formula>L$9&lt;8/24</formula>
    </cfRule>
  </conditionalFormatting>
  <conditionalFormatting sqref="R41:Y41">
    <cfRule type="expression" dxfId="7656" priority="266">
      <formula>R$9&gt;=20/24</formula>
    </cfRule>
    <cfRule type="expression" dxfId="7655" priority="267">
      <formula>AND(R$9&gt;=14/24,R$9&lt;20/24)</formula>
    </cfRule>
    <cfRule type="expression" dxfId="7654" priority="268">
      <formula>AND(R$9&gt;=8/24,R$9&lt;14/24)</formula>
    </cfRule>
    <cfRule type="expression" dxfId="7653" priority="269">
      <formula>R$9&lt;8/24</formula>
    </cfRule>
  </conditionalFormatting>
  <conditionalFormatting sqref="C41:M41 O41:Y41">
    <cfRule type="expression" dxfId="7652" priority="265">
      <formula>C41&gt;$AG41</formula>
    </cfRule>
  </conditionalFormatting>
  <conditionalFormatting sqref="A41">
    <cfRule type="expression" dxfId="7651" priority="264">
      <formula>$AH41=0</formula>
    </cfRule>
  </conditionalFormatting>
  <conditionalFormatting sqref="C76:AF76">
    <cfRule type="expression" dxfId="7650" priority="260">
      <formula>C$9&gt;=20/24</formula>
    </cfRule>
    <cfRule type="expression" dxfId="7649" priority="261">
      <formula>AND(C$9&gt;=14/24,C$9&lt;20/24)</formula>
    </cfRule>
    <cfRule type="expression" dxfId="7648" priority="262">
      <formula>AND(C$9&gt;=8/24,C$9&lt;14/24)</formula>
    </cfRule>
    <cfRule type="expression" dxfId="7647" priority="263">
      <formula>C$9&lt;8/24</formula>
    </cfRule>
  </conditionalFormatting>
  <conditionalFormatting sqref="A76">
    <cfRule type="expression" dxfId="7646" priority="259">
      <formula>$AH76=0</formula>
    </cfRule>
  </conditionalFormatting>
  <conditionalFormatting sqref="C70:AG70">
    <cfRule type="expression" dxfId="7645" priority="255">
      <formula>C$9&gt;=20/24</formula>
    </cfRule>
    <cfRule type="expression" dxfId="7644" priority="256">
      <formula>AND(C$9&gt;=14/24,C$9&lt;20/24)</formula>
    </cfRule>
    <cfRule type="expression" dxfId="7643" priority="257">
      <formula>AND(C$9&gt;=8/24,C$9&lt;14/24)</formula>
    </cfRule>
    <cfRule type="expression" dxfId="7642" priority="258">
      <formula>C$9&lt;8/24</formula>
    </cfRule>
  </conditionalFormatting>
  <conditionalFormatting sqref="A70">
    <cfRule type="expression" dxfId="7641" priority="254">
      <formula>$AH70=0</formula>
    </cfRule>
  </conditionalFormatting>
  <conditionalFormatting sqref="AL31:AL32 AL7:AL29">
    <cfRule type="iconSet" priority="440">
      <iconSet iconSet="3TrafficLights2" reverse="1">
        <cfvo type="percent" val="0"/>
        <cfvo type="num" val="1"/>
        <cfvo type="num" val="1"/>
      </iconSet>
    </cfRule>
  </conditionalFormatting>
  <conditionalFormatting sqref="T57:T64">
    <cfRule type="expression" dxfId="7640" priority="242">
      <formula>T$9&gt;=20/24</formula>
    </cfRule>
    <cfRule type="expression" dxfId="7639" priority="243">
      <formula>AND(T$9&gt;=14/24,T$9&lt;20/24)</formula>
    </cfRule>
    <cfRule type="expression" dxfId="7638" priority="244">
      <formula>AND(T$9&gt;=8/24,T$9&lt;14/24)</formula>
    </cfRule>
    <cfRule type="expression" dxfId="7637" priority="245">
      <formula>T$9&lt;8/24</formula>
    </cfRule>
  </conditionalFormatting>
  <conditionalFormatting sqref="T82:T88 U84:Y88">
    <cfRule type="expression" dxfId="7636" priority="238">
      <formula>T$9&gt;=20/24</formula>
    </cfRule>
    <cfRule type="expression" dxfId="7635" priority="239">
      <formula>AND(T$9&gt;=14/24,T$9&lt;20/24)</formula>
    </cfRule>
    <cfRule type="expression" dxfId="7634" priority="240">
      <formula>AND(T$9&gt;=8/24,T$9&lt;14/24)</formula>
    </cfRule>
    <cfRule type="expression" dxfId="7633" priority="241">
      <formula>T$9&lt;8/24</formula>
    </cfRule>
  </conditionalFormatting>
  <conditionalFormatting sqref="R81:S81">
    <cfRule type="expression" dxfId="7632" priority="226">
      <formula>R$9&gt;=20/24</formula>
    </cfRule>
    <cfRule type="expression" dxfId="7631" priority="227">
      <formula>AND(R$9&gt;=14/24,R$9&lt;20/24)</formula>
    </cfRule>
    <cfRule type="expression" dxfId="7630" priority="228">
      <formula>AND(R$9&gt;=8/24,R$9&lt;14/24)</formula>
    </cfRule>
    <cfRule type="expression" dxfId="7629" priority="229">
      <formula>R$9&lt;8/24</formula>
    </cfRule>
  </conditionalFormatting>
  <conditionalFormatting sqref="C81:Q88 R82:S88">
    <cfRule type="expression" dxfId="7628" priority="230">
      <formula>C$9&gt;=20/24</formula>
    </cfRule>
    <cfRule type="expression" dxfId="7627" priority="231">
      <formula>AND(C$9&gt;=14/24,C$9&lt;20/24)</formula>
    </cfRule>
    <cfRule type="expression" dxfId="7626" priority="232">
      <formula>AND(C$9&gt;=8/24,C$9&lt;14/24)</formula>
    </cfRule>
    <cfRule type="expression" dxfId="7625" priority="233">
      <formula>C$9&lt;8/24</formula>
    </cfRule>
  </conditionalFormatting>
  <conditionalFormatting sqref="C92:L94 C91:E91">
    <cfRule type="expression" dxfId="7624" priority="214">
      <formula>C$9&gt;=20/24</formula>
    </cfRule>
    <cfRule type="expression" dxfId="7623" priority="215">
      <formula>AND(C$9&gt;=14/24,C$9&lt;20/24)</formula>
    </cfRule>
    <cfRule type="expression" dxfId="7622" priority="216">
      <formula>AND(C$9&gt;=8/24,C$9&lt;14/24)</formula>
    </cfRule>
    <cfRule type="expression" dxfId="7621" priority="217">
      <formula>C$9&lt;8/24</formula>
    </cfRule>
  </conditionalFormatting>
  <conditionalFormatting sqref="M92:M94 O91:Q94">
    <cfRule type="expression" dxfId="7620" priority="210">
      <formula>M$9&gt;=20/24</formula>
    </cfRule>
    <cfRule type="expression" dxfId="7619" priority="211">
      <formula>AND(M$9&gt;=14/24,M$9&lt;20/24)</formula>
    </cfRule>
    <cfRule type="expression" dxfId="7618" priority="212">
      <formula>AND(M$9&gt;=8/24,M$9&lt;14/24)</formula>
    </cfRule>
    <cfRule type="expression" dxfId="7617" priority="213">
      <formula>M$9&lt;8/24</formula>
    </cfRule>
  </conditionalFormatting>
  <conditionalFormatting sqref="R91:S94">
    <cfRule type="expression" dxfId="7616" priority="206">
      <formula>R$9&gt;=20/24</formula>
    </cfRule>
    <cfRule type="expression" dxfId="7615" priority="207">
      <formula>AND(R$9&gt;=14/24,R$9&lt;20/24)</formula>
    </cfRule>
    <cfRule type="expression" dxfId="7614" priority="208">
      <formula>AND(R$9&gt;=8/24,R$9&lt;14/24)</formula>
    </cfRule>
    <cfRule type="expression" dxfId="7613" priority="209">
      <formula>R$9&lt;8/24</formula>
    </cfRule>
  </conditionalFormatting>
  <conditionalFormatting sqref="C95:L95">
    <cfRule type="expression" dxfId="7612" priority="202">
      <formula>C$9&gt;=20/24</formula>
    </cfRule>
    <cfRule type="expression" dxfId="7611" priority="203">
      <formula>AND(C$9&gt;=14/24,C$9&lt;20/24)</formula>
    </cfRule>
    <cfRule type="expression" dxfId="7610" priority="204">
      <formula>AND(C$9&gt;=8/24,C$9&lt;14/24)</formula>
    </cfRule>
    <cfRule type="expression" dxfId="7609" priority="205">
      <formula>C$9&lt;8/24</formula>
    </cfRule>
  </conditionalFormatting>
  <conditionalFormatting sqref="M95 O95:Q95">
    <cfRule type="expression" dxfId="7608" priority="198">
      <formula>M$9&gt;=20/24</formula>
    </cfRule>
    <cfRule type="expression" dxfId="7607" priority="199">
      <formula>AND(M$9&gt;=14/24,M$9&lt;20/24)</formula>
    </cfRule>
    <cfRule type="expression" dxfId="7606" priority="200">
      <formula>AND(M$9&gt;=8/24,M$9&lt;14/24)</formula>
    </cfRule>
    <cfRule type="expression" dxfId="7605" priority="201">
      <formula>M$9&lt;8/24</formula>
    </cfRule>
  </conditionalFormatting>
  <conditionalFormatting sqref="R95:S95">
    <cfRule type="expression" dxfId="7604" priority="194">
      <formula>R$9&gt;=20/24</formula>
    </cfRule>
    <cfRule type="expression" dxfId="7603" priority="195">
      <formula>AND(R$9&gt;=14/24,R$9&lt;20/24)</formula>
    </cfRule>
    <cfRule type="expression" dxfId="7602" priority="196">
      <formula>AND(R$9&gt;=8/24,R$9&lt;14/24)</formula>
    </cfRule>
    <cfRule type="expression" dxfId="7601" priority="197">
      <formula>R$9&lt;8/24</formula>
    </cfRule>
  </conditionalFormatting>
  <conditionalFormatting sqref="L91:M91">
    <cfRule type="expression" dxfId="7600" priority="190">
      <formula>L$9&gt;=20/24</formula>
    </cfRule>
    <cfRule type="expression" dxfId="7599" priority="191">
      <formula>AND(L$9&gt;=14/24,L$9&lt;20/24)</formula>
    </cfRule>
    <cfRule type="expression" dxfId="7598" priority="192">
      <formula>AND(L$9&gt;=8/24,L$9&lt;14/24)</formula>
    </cfRule>
    <cfRule type="expression" dxfId="7597" priority="193">
      <formula>L$9&lt;8/24</formula>
    </cfRule>
  </conditionalFormatting>
  <conditionalFormatting sqref="F91:K91">
    <cfRule type="expression" dxfId="7596" priority="186">
      <formula>F$9&gt;=20/24</formula>
    </cfRule>
    <cfRule type="expression" dxfId="7595" priority="187">
      <formula>AND(F$9&gt;=14/24,F$9&lt;20/24)</formula>
    </cfRule>
    <cfRule type="expression" dxfId="7594" priority="188">
      <formula>AND(F$9&gt;=8/24,F$9&lt;14/24)</formula>
    </cfRule>
    <cfRule type="expression" dxfId="7593" priority="189">
      <formula>F$9&lt;8/24</formula>
    </cfRule>
  </conditionalFormatting>
  <conditionalFormatting sqref="T91">
    <cfRule type="expression" dxfId="7592" priority="182">
      <formula>T$9&gt;=20/24</formula>
    </cfRule>
    <cfRule type="expression" dxfId="7591" priority="183">
      <formula>AND(T$9&gt;=14/24,T$9&lt;20/24)</formula>
    </cfRule>
    <cfRule type="expression" dxfId="7590" priority="184">
      <formula>AND(T$9&gt;=8/24,T$9&lt;14/24)</formula>
    </cfRule>
    <cfRule type="expression" dxfId="7589" priority="185">
      <formula>T$9&lt;8/24</formula>
    </cfRule>
  </conditionalFormatting>
  <conditionalFormatting sqref="M91 O91:S91">
    <cfRule type="expression" dxfId="7588" priority="178">
      <formula>M$9&gt;=20/24</formula>
    </cfRule>
    <cfRule type="expression" dxfId="7587" priority="179">
      <formula>AND(M$9&gt;=14/24,M$9&lt;20/24)</formula>
    </cfRule>
    <cfRule type="expression" dxfId="7586" priority="180">
      <formula>AND(M$9&gt;=8/24,M$9&lt;14/24)</formula>
    </cfRule>
    <cfRule type="expression" dxfId="7585" priority="181">
      <formula>M$9&lt;8/24</formula>
    </cfRule>
  </conditionalFormatting>
  <conditionalFormatting sqref="N55:N58">
    <cfRule type="expression" dxfId="7584" priority="33">
      <formula>N$9&gt;=20/24</formula>
    </cfRule>
    <cfRule type="expression" dxfId="7583" priority="34">
      <formula>AND(N$9&gt;=14/24,N$9&lt;20/24)</formula>
    </cfRule>
    <cfRule type="expression" dxfId="7582" priority="35">
      <formula>AND(N$9&gt;=8/24,N$9&lt;14/24)</formula>
    </cfRule>
    <cfRule type="expression" dxfId="7581" priority="36">
      <formula>N$9&lt;8/24</formula>
    </cfRule>
  </conditionalFormatting>
  <conditionalFormatting sqref="N59:N64">
    <cfRule type="expression" dxfId="7580" priority="29">
      <formula>N$9&gt;=20/24</formula>
    </cfRule>
    <cfRule type="expression" dxfId="7579" priority="30">
      <formula>AND(N$9&gt;=14/24,N$9&lt;20/24)</formula>
    </cfRule>
    <cfRule type="expression" dxfId="7578" priority="31">
      <formula>AND(N$9&gt;=8/24,N$9&lt;14/24)</formula>
    </cfRule>
    <cfRule type="expression" dxfId="7577" priority="32">
      <formula>N$9&lt;8/24</formula>
    </cfRule>
  </conditionalFormatting>
  <conditionalFormatting sqref="B81:B88 B65:B69 B71:B75 B77:B79 B50:B57">
    <cfRule type="expression" dxfId="7576" priority="134">
      <formula>B$9&gt;=20/24</formula>
    </cfRule>
    <cfRule type="expression" dxfId="7575" priority="135">
      <formula>AND(B$9&gt;=14/24,B$9&lt;20/24)</formula>
    </cfRule>
    <cfRule type="expression" dxfId="7574" priority="136">
      <formula>AND(B$9&gt;=8/24,B$9&lt;14/24)</formula>
    </cfRule>
    <cfRule type="expression" dxfId="7573" priority="137">
      <formula>B$9&lt;8/24</formula>
    </cfRule>
  </conditionalFormatting>
  <conditionalFormatting sqref="B58:B64">
    <cfRule type="expression" dxfId="7572" priority="130">
      <formula>B$9&gt;=20/24</formula>
    </cfRule>
    <cfRule type="expression" dxfId="7571" priority="131">
      <formula>AND(B$9&gt;=14/24,B$9&lt;20/24)</formula>
    </cfRule>
    <cfRule type="expression" dxfId="7570" priority="132">
      <formula>AND(B$9&gt;=8/24,B$9&lt;14/24)</formula>
    </cfRule>
    <cfRule type="expression" dxfId="7569" priority="133">
      <formula>B$9&lt;8/24</formula>
    </cfRule>
  </conditionalFormatting>
  <conditionalFormatting sqref="B91:B94">
    <cfRule type="expression" dxfId="7568" priority="126">
      <formula>B$9&gt;=20/24</formula>
    </cfRule>
    <cfRule type="expression" dxfId="7567" priority="127">
      <formula>AND(B$9&gt;=14/24,B$9&lt;20/24)</formula>
    </cfRule>
    <cfRule type="expression" dxfId="7566" priority="128">
      <formula>AND(B$9&gt;=8/24,B$9&lt;14/24)</formula>
    </cfRule>
    <cfRule type="expression" dxfId="7565" priority="129">
      <formula>B$9&lt;8/24</formula>
    </cfRule>
  </conditionalFormatting>
  <conditionalFormatting sqref="B42:B53 B32:B40 B11:C13 C32:K32 D12:K13 B15:K30">
    <cfRule type="expression" dxfId="7564" priority="125">
      <formula>B11&gt;$AG11</formula>
    </cfRule>
  </conditionalFormatting>
  <conditionalFormatting sqref="B95">
    <cfRule type="expression" dxfId="7563" priority="121">
      <formula>B$9&gt;=20/24</formula>
    </cfRule>
    <cfRule type="expression" dxfId="7562" priority="122">
      <formula>AND(B$9&gt;=14/24,B$9&lt;20/24)</formula>
    </cfRule>
    <cfRule type="expression" dxfId="7561" priority="123">
      <formula>AND(B$9&gt;=8/24,B$9&lt;14/24)</formula>
    </cfRule>
    <cfRule type="expression" dxfId="7560" priority="124">
      <formula>B$9&lt;8/24</formula>
    </cfRule>
  </conditionalFormatting>
  <conditionalFormatting sqref="B33">
    <cfRule type="expression" dxfId="7559" priority="117">
      <formula>B$9&gt;=20/24</formula>
    </cfRule>
    <cfRule type="expression" dxfId="7558" priority="118">
      <formula>AND(B$9&gt;=14/24,B$9&lt;20/24)</formula>
    </cfRule>
    <cfRule type="expression" dxfId="7557" priority="119">
      <formula>AND(B$9&gt;=8/24,B$9&lt;14/24)</formula>
    </cfRule>
    <cfRule type="expression" dxfId="7556" priority="120">
      <formula>B$9&lt;8/24</formula>
    </cfRule>
  </conditionalFormatting>
  <conditionalFormatting sqref="B33">
    <cfRule type="expression" dxfId="7555" priority="113">
      <formula>B$9&gt;=20/24</formula>
    </cfRule>
    <cfRule type="expression" dxfId="7554" priority="114">
      <formula>AND(B$9&gt;=14/24,B$9&lt;20/24)</formula>
    </cfRule>
    <cfRule type="expression" dxfId="7553" priority="115">
      <formula>AND(B$9&gt;=8/24,B$9&lt;14/24)</formula>
    </cfRule>
    <cfRule type="expression" dxfId="7552" priority="116">
      <formula>B$9&lt;8/24</formula>
    </cfRule>
  </conditionalFormatting>
  <conditionalFormatting sqref="B31:K31">
    <cfRule type="expression" dxfId="7551" priority="112">
      <formula>B31&gt;$AG31</formula>
    </cfRule>
  </conditionalFormatting>
  <conditionalFormatting sqref="B80">
    <cfRule type="expression" dxfId="7550" priority="108">
      <formula>B$9&gt;=20/24</formula>
    </cfRule>
    <cfRule type="expression" dxfId="7549" priority="109">
      <formula>AND(B$9&gt;=14/24,B$9&lt;20/24)</formula>
    </cfRule>
    <cfRule type="expression" dxfId="7548" priority="110">
      <formula>AND(B$9&gt;=8/24,B$9&lt;14/24)</formula>
    </cfRule>
    <cfRule type="expression" dxfId="7547" priority="111">
      <formula>B$9&lt;8/24</formula>
    </cfRule>
  </conditionalFormatting>
  <conditionalFormatting sqref="B14:K14">
    <cfRule type="expression" dxfId="7546" priority="107">
      <formula>B14&gt;$AG14</formula>
    </cfRule>
  </conditionalFormatting>
  <conditionalFormatting sqref="B41">
    <cfRule type="expression" dxfId="7545" priority="106">
      <formula>B41&gt;$AG41</formula>
    </cfRule>
  </conditionalFormatting>
  <conditionalFormatting sqref="B76">
    <cfRule type="expression" dxfId="7544" priority="102">
      <formula>B$9&gt;=20/24</formula>
    </cfRule>
    <cfRule type="expression" dxfId="7543" priority="103">
      <formula>AND(B$9&gt;=14/24,B$9&lt;20/24)</formula>
    </cfRule>
    <cfRule type="expression" dxfId="7542" priority="104">
      <formula>AND(B$9&gt;=8/24,B$9&lt;14/24)</formula>
    </cfRule>
    <cfRule type="expression" dxfId="7541" priority="105">
      <formula>B$9&lt;8/24</formula>
    </cfRule>
  </conditionalFormatting>
  <conditionalFormatting sqref="B70">
    <cfRule type="expression" dxfId="7540" priority="98">
      <formula>B$9&gt;=20/24</formula>
    </cfRule>
    <cfRule type="expression" dxfId="7539" priority="99">
      <formula>AND(B$9&gt;=14/24,B$9&lt;20/24)</formula>
    </cfRule>
    <cfRule type="expression" dxfId="7538" priority="100">
      <formula>AND(B$9&gt;=8/24,B$9&lt;14/24)</formula>
    </cfRule>
    <cfRule type="expression" dxfId="7537" priority="101">
      <formula>B$9&lt;8/24</formula>
    </cfRule>
  </conditionalFormatting>
  <conditionalFormatting sqref="L11:L13 L15:L30">
    <cfRule type="expression" dxfId="7536" priority="94">
      <formula>L$9&gt;=20/24</formula>
    </cfRule>
    <cfRule type="expression" dxfId="7535" priority="95">
      <formula>AND(L$9&gt;=14/24,L$9&lt;20/24)</formula>
    </cfRule>
    <cfRule type="expression" dxfId="7534" priority="96">
      <formula>AND(L$9&gt;=8/24,L$9&lt;14/24)</formula>
    </cfRule>
    <cfRule type="expression" dxfId="7533" priority="97">
      <formula>L$9&lt;8/24</formula>
    </cfRule>
  </conditionalFormatting>
  <conditionalFormatting sqref="L32">
    <cfRule type="expression" dxfId="7532" priority="90">
      <formula>L$9&gt;=20/24</formula>
    </cfRule>
    <cfRule type="expression" dxfId="7531" priority="91">
      <formula>AND(L$9&gt;=14/24,L$9&lt;20/24)</formula>
    </cfRule>
    <cfRule type="expression" dxfId="7530" priority="92">
      <formula>AND(L$9&gt;=8/24,L$9&lt;14/24)</formula>
    </cfRule>
    <cfRule type="expression" dxfId="7529" priority="93">
      <formula>L$9&lt;8/24</formula>
    </cfRule>
  </conditionalFormatting>
  <conditionalFormatting sqref="L32 L15:L30 L11:L13">
    <cfRule type="expression" dxfId="7528" priority="89">
      <formula>L11&gt;$AG11</formula>
    </cfRule>
  </conditionalFormatting>
  <conditionalFormatting sqref="L31">
    <cfRule type="expression" dxfId="7527" priority="85">
      <formula>L$9&gt;=20/24</formula>
    </cfRule>
    <cfRule type="expression" dxfId="7526" priority="86">
      <formula>AND(L$9&gt;=14/24,L$9&lt;20/24)</formula>
    </cfRule>
    <cfRule type="expression" dxfId="7525" priority="87">
      <formula>AND(L$9&gt;=8/24,L$9&lt;14/24)</formula>
    </cfRule>
    <cfRule type="expression" dxfId="7524" priority="88">
      <formula>L$9&lt;8/24</formula>
    </cfRule>
  </conditionalFormatting>
  <conditionalFormatting sqref="L31">
    <cfRule type="expression" dxfId="7523" priority="84">
      <formula>L31&gt;$AG31</formula>
    </cfRule>
  </conditionalFormatting>
  <conditionalFormatting sqref="L14">
    <cfRule type="expression" dxfId="7522" priority="80">
      <formula>L$9&gt;=20/24</formula>
    </cfRule>
    <cfRule type="expression" dxfId="7521" priority="81">
      <formula>AND(L$9&gt;=14/24,L$9&lt;20/24)</formula>
    </cfRule>
    <cfRule type="expression" dxfId="7520" priority="82">
      <formula>AND(L$9&gt;=8/24,L$9&lt;14/24)</formula>
    </cfRule>
    <cfRule type="expression" dxfId="7519" priority="83">
      <formula>L$9&lt;8/24</formula>
    </cfRule>
  </conditionalFormatting>
  <conditionalFormatting sqref="L14">
    <cfRule type="expression" dxfId="7518" priority="79">
      <formula>L14&gt;$AG14</formula>
    </cfRule>
  </conditionalFormatting>
  <conditionalFormatting sqref="N42:N45 N39:N40">
    <cfRule type="expression" dxfId="7517" priority="75">
      <formula>N$9&gt;=20/24</formula>
    </cfRule>
    <cfRule type="expression" dxfId="7516" priority="76">
      <formula>AND(N$9&gt;=14/24,N$9&lt;20/24)</formula>
    </cfRule>
    <cfRule type="expression" dxfId="7515" priority="77">
      <formula>AND(N$9&gt;=8/24,N$9&lt;14/24)</formula>
    </cfRule>
    <cfRule type="expression" dxfId="7514" priority="78">
      <formula>N$9&lt;8/24</formula>
    </cfRule>
  </conditionalFormatting>
  <conditionalFormatting sqref="N46">
    <cfRule type="expression" dxfId="7513" priority="71">
      <formula>N$9&gt;=20/24</formula>
    </cfRule>
    <cfRule type="expression" dxfId="7512" priority="72">
      <formula>AND(N$9&gt;=14/24,N$9&lt;20/24)</formula>
    </cfRule>
    <cfRule type="expression" dxfId="7511" priority="73">
      <formula>AND(N$9&gt;=8/24,N$9&lt;14/24)</formula>
    </cfRule>
    <cfRule type="expression" dxfId="7510" priority="74">
      <formula>N$9&lt;8/24</formula>
    </cfRule>
  </conditionalFormatting>
  <conditionalFormatting sqref="N47">
    <cfRule type="expression" dxfId="7509" priority="67">
      <formula>N$9&gt;=20/24</formula>
    </cfRule>
    <cfRule type="expression" dxfId="7508" priority="68">
      <formula>AND(N$9&gt;=14/24,N$9&lt;20/24)</formula>
    </cfRule>
    <cfRule type="expression" dxfId="7507" priority="69">
      <formula>AND(N$9&gt;=8/24,N$9&lt;14/24)</formula>
    </cfRule>
    <cfRule type="expression" dxfId="7506" priority="70">
      <formula>N$9&lt;8/24</formula>
    </cfRule>
  </conditionalFormatting>
  <conditionalFormatting sqref="N42:N47 N39:N40">
    <cfRule type="expression" dxfId="7505" priority="66">
      <formula>N39&gt;$AG39</formula>
    </cfRule>
  </conditionalFormatting>
  <conditionalFormatting sqref="N41">
    <cfRule type="expression" dxfId="7504" priority="62">
      <formula>N$9&gt;=20/24</formula>
    </cfRule>
    <cfRule type="expression" dxfId="7503" priority="63">
      <formula>AND(N$9&gt;=14/24,N$9&lt;20/24)</formula>
    </cfRule>
    <cfRule type="expression" dxfId="7502" priority="64">
      <formula>AND(N$9&gt;=8/24,N$9&lt;14/24)</formula>
    </cfRule>
    <cfRule type="expression" dxfId="7501" priority="65">
      <formula>N$9&lt;8/24</formula>
    </cfRule>
  </conditionalFormatting>
  <conditionalFormatting sqref="N41">
    <cfRule type="expression" dxfId="7500" priority="61">
      <formula>N41&gt;$AG41</formula>
    </cfRule>
  </conditionalFormatting>
  <conditionalFormatting sqref="N11:N13">
    <cfRule type="expression" dxfId="7499" priority="57">
      <formula>N$9&gt;=20/24</formula>
    </cfRule>
    <cfRule type="expression" dxfId="7498" priority="58">
      <formula>AND(N$9&gt;=14/24,N$9&lt;20/24)</formula>
    </cfRule>
    <cfRule type="expression" dxfId="7497" priority="59">
      <formula>AND(N$9&gt;=8/24,N$9&lt;14/24)</formula>
    </cfRule>
    <cfRule type="expression" dxfId="7496" priority="60">
      <formula>N$9&lt;8/24</formula>
    </cfRule>
  </conditionalFormatting>
  <conditionalFormatting sqref="N11:N13">
    <cfRule type="expression" dxfId="7495" priority="56">
      <formula>N11&gt;$AG11</formula>
    </cfRule>
  </conditionalFormatting>
  <conditionalFormatting sqref="N14">
    <cfRule type="expression" dxfId="7494" priority="52">
      <formula>N$9&gt;=20/24</formula>
    </cfRule>
    <cfRule type="expression" dxfId="7493" priority="53">
      <formula>AND(N$9&gt;=14/24,N$9&lt;20/24)</formula>
    </cfRule>
    <cfRule type="expression" dxfId="7492" priority="54">
      <formula>AND(N$9&gt;=8/24,N$9&lt;14/24)</formula>
    </cfRule>
    <cfRule type="expression" dxfId="7491" priority="55">
      <formula>N$9&lt;8/24</formula>
    </cfRule>
  </conditionalFormatting>
  <conditionalFormatting sqref="N14">
    <cfRule type="expression" dxfId="7490" priority="51">
      <formula>N14&gt;$AG14</formula>
    </cfRule>
  </conditionalFormatting>
  <conditionalFormatting sqref="N22:N30">
    <cfRule type="expression" dxfId="7489" priority="47">
      <formula>N$9&gt;=20/24</formula>
    </cfRule>
    <cfRule type="expression" dxfId="7488" priority="48">
      <formula>AND(N$9&gt;=14/24,N$9&lt;20/24)</formula>
    </cfRule>
    <cfRule type="expression" dxfId="7487" priority="49">
      <formula>AND(N$9&gt;=8/24,N$9&lt;14/24)</formula>
    </cfRule>
    <cfRule type="expression" dxfId="7486" priority="50">
      <formula>N$9&lt;8/24</formula>
    </cfRule>
  </conditionalFormatting>
  <conditionalFormatting sqref="N32">
    <cfRule type="expression" dxfId="7485" priority="43">
      <formula>N$9&gt;=20/24</formula>
    </cfRule>
    <cfRule type="expression" dxfId="7484" priority="44">
      <formula>AND(N$9&gt;=14/24,N$9&lt;20/24)</formula>
    </cfRule>
    <cfRule type="expression" dxfId="7483" priority="45">
      <formula>AND(N$9&gt;=8/24,N$9&lt;14/24)</formula>
    </cfRule>
    <cfRule type="expression" dxfId="7482" priority="46">
      <formula>N$9&lt;8/24</formula>
    </cfRule>
  </conditionalFormatting>
  <conditionalFormatting sqref="N32 N22:N30">
    <cfRule type="expression" dxfId="7481" priority="42">
      <formula>N22&gt;$AG22</formula>
    </cfRule>
  </conditionalFormatting>
  <conditionalFormatting sqref="N31">
    <cfRule type="expression" dxfId="7480" priority="38">
      <formula>N$9&gt;=20/24</formula>
    </cfRule>
    <cfRule type="expression" dxfId="7479" priority="39">
      <formula>AND(N$9&gt;=14/24,N$9&lt;20/24)</formula>
    </cfRule>
    <cfRule type="expression" dxfId="7478" priority="40">
      <formula>AND(N$9&gt;=8/24,N$9&lt;14/24)</formula>
    </cfRule>
    <cfRule type="expression" dxfId="7477" priority="41">
      <formula>N$9&lt;8/24</formula>
    </cfRule>
  </conditionalFormatting>
  <conditionalFormatting sqref="N31">
    <cfRule type="expression" dxfId="7476" priority="37">
      <formula>N31&gt;$AG31</formula>
    </cfRule>
  </conditionalFormatting>
  <conditionalFormatting sqref="N92">
    <cfRule type="expression" dxfId="7475" priority="25">
      <formula>N$9&gt;=20/24</formula>
    </cfRule>
    <cfRule type="expression" dxfId="7474" priority="26">
      <formula>AND(N$9&gt;=14/24,N$9&lt;20/24)</formula>
    </cfRule>
    <cfRule type="expression" dxfId="7473" priority="27">
      <formula>AND(N$9&gt;=8/24,N$9&lt;14/24)</formula>
    </cfRule>
    <cfRule type="expression" dxfId="7472" priority="28">
      <formula>N$9&lt;8/24</formula>
    </cfRule>
  </conditionalFormatting>
  <conditionalFormatting sqref="N91">
    <cfRule type="expression" dxfId="7471" priority="21">
      <formula>N$9&gt;=20/24</formula>
    </cfRule>
    <cfRule type="expression" dxfId="7470" priority="22">
      <formula>AND(N$9&gt;=14/24,N$9&lt;20/24)</formula>
    </cfRule>
    <cfRule type="expression" dxfId="7469" priority="23">
      <formula>AND(N$9&gt;=8/24,N$9&lt;14/24)</formula>
    </cfRule>
    <cfRule type="expression" dxfId="7468" priority="24">
      <formula>N$9&lt;8/24</formula>
    </cfRule>
  </conditionalFormatting>
  <conditionalFormatting sqref="N91">
    <cfRule type="expression" dxfId="7467" priority="17">
      <formula>N$9&gt;=20/24</formula>
    </cfRule>
    <cfRule type="expression" dxfId="7466" priority="18">
      <formula>AND(N$9&gt;=14/24,N$9&lt;20/24)</formula>
    </cfRule>
    <cfRule type="expression" dxfId="7465" priority="19">
      <formula>AND(N$9&gt;=8/24,N$9&lt;14/24)</formula>
    </cfRule>
    <cfRule type="expression" dxfId="7464" priority="20">
      <formula>N$9&lt;8/24</formula>
    </cfRule>
  </conditionalFormatting>
  <conditionalFormatting sqref="N93:N94">
    <cfRule type="expression" dxfId="7463" priority="13">
      <formula>N$9&gt;=20/24</formula>
    </cfRule>
    <cfRule type="expression" dxfId="7462" priority="14">
      <formula>AND(N$9&gt;=14/24,N$9&lt;20/24)</formula>
    </cfRule>
    <cfRule type="expression" dxfId="7461" priority="15">
      <formula>AND(N$9&gt;=8/24,N$9&lt;14/24)</formula>
    </cfRule>
    <cfRule type="expression" dxfId="7460" priority="16">
      <formula>N$9&lt;8/24</formula>
    </cfRule>
  </conditionalFormatting>
  <conditionalFormatting sqref="N95">
    <cfRule type="expression" dxfId="7459" priority="9">
      <formula>N$9&gt;=20/24</formula>
    </cfRule>
    <cfRule type="expression" dxfId="7458" priority="10">
      <formula>AND(N$9&gt;=14/24,N$9&lt;20/24)</formula>
    </cfRule>
    <cfRule type="expression" dxfId="7457" priority="11">
      <formula>AND(N$9&gt;=8/24,N$9&lt;14/24)</formula>
    </cfRule>
    <cfRule type="expression" dxfId="7456" priority="12">
      <formula>N$9&lt;8/24</formula>
    </cfRule>
  </conditionalFormatting>
  <conditionalFormatting sqref="Z50:Z52">
    <cfRule type="expression" dxfId="7455" priority="6">
      <formula>Z$9="PEAK"</formula>
    </cfRule>
  </conditionalFormatting>
  <conditionalFormatting sqref="Z36:AB48 AC36:AF47">
    <cfRule type="expression" dxfId="7454" priority="2">
      <formula>Z$9&gt;=20/24</formula>
    </cfRule>
    <cfRule type="expression" dxfId="7453" priority="3">
      <formula>AND(Z$9&gt;=14/24,Z$9&lt;20/24)</formula>
    </cfRule>
    <cfRule type="expression" dxfId="7452" priority="4">
      <formula>AND(Z$9&gt;=8/24,Z$9&lt;14/24)</formula>
    </cfRule>
    <cfRule type="expression" dxfId="7451" priority="5">
      <formula>Z$9&lt;8/24</formula>
    </cfRule>
  </conditionalFormatting>
  <conditionalFormatting sqref="Z36:AB48 AC36:AF47">
    <cfRule type="expression" dxfId="7450" priority="1">
      <formula>Z36&gt;$AG36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K11" sqref="AK11:AL28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 t="s">
        <v>1</v>
      </c>
      <c r="AH1" s="188"/>
      <c r="AI1" s="188"/>
      <c r="AL1" s="2"/>
      <c r="AM1" s="3"/>
    </row>
    <row r="2" spans="1:88" ht="20.25" x14ac:dyDescent="0.25">
      <c r="A2" s="4"/>
      <c r="B2" s="189" t="s">
        <v>2</v>
      </c>
      <c r="C2" s="5"/>
      <c r="D2" s="191" t="s">
        <v>3</v>
      </c>
      <c r="E2" s="5"/>
      <c r="F2" s="191" t="s">
        <v>4</v>
      </c>
      <c r="G2" s="5"/>
      <c r="H2" s="191" t="s">
        <v>5</v>
      </c>
      <c r="I2" s="6"/>
      <c r="J2" s="19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0"/>
      <c r="C3" s="18"/>
      <c r="D3" s="192"/>
      <c r="E3" s="18"/>
      <c r="F3" s="192"/>
      <c r="G3" s="18"/>
      <c r="H3" s="192"/>
      <c r="I3" s="19"/>
      <c r="J3" s="19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3" t="s">
        <v>212</v>
      </c>
      <c r="B4" s="194" t="str">
        <f ca="1">"2078/"&amp;"04/"&amp;INT(MID(CELL("filename",D6),FIND("]",CELL("filename",D6))+1,200))</f>
        <v>2078/04/9</v>
      </c>
      <c r="C4" s="194"/>
      <c r="D4" s="194"/>
      <c r="E4" s="195" t="str">
        <f ca="1">IFERROR([1]!DateBStoAD(B4),"")</f>
        <v/>
      </c>
      <c r="F4" s="196"/>
      <c r="G4" s="196"/>
      <c r="H4" s="196" t="str">
        <f ca="1">TEXT(E4,"dddd")</f>
        <v/>
      </c>
      <c r="I4" s="196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-0.14000000000000057</v>
      </c>
      <c r="C5" s="32">
        <f t="shared" ref="C5:AF5" si="0">C65</f>
        <v>-31.299999999999997</v>
      </c>
      <c r="D5" s="32">
        <f t="shared" si="0"/>
        <v>-25.299999999999997</v>
      </c>
      <c r="E5" s="32">
        <f t="shared" si="0"/>
        <v>-15.7</v>
      </c>
      <c r="F5" s="32">
        <f t="shared" si="0"/>
        <v>-23.92</v>
      </c>
      <c r="G5" s="32">
        <f t="shared" si="0"/>
        <v>-17.52</v>
      </c>
      <c r="H5" s="32">
        <f t="shared" si="0"/>
        <v>-52</v>
      </c>
      <c r="I5" s="32">
        <f t="shared" si="0"/>
        <v>-37</v>
      </c>
      <c r="J5" s="32">
        <f t="shared" si="0"/>
        <v>-29.9</v>
      </c>
      <c r="K5" s="32">
        <f t="shared" si="0"/>
        <v>-27.3</v>
      </c>
      <c r="L5" s="32">
        <f t="shared" si="0"/>
        <v>-17</v>
      </c>
      <c r="M5" s="32">
        <f t="shared" si="0"/>
        <v>-76</v>
      </c>
      <c r="N5" s="32">
        <f t="shared" si="0"/>
        <v>16</v>
      </c>
      <c r="O5" s="32">
        <f t="shared" si="0"/>
        <v>-17.119</v>
      </c>
      <c r="P5" s="32">
        <f t="shared" si="0"/>
        <v>-47.155000000000001</v>
      </c>
      <c r="Q5" s="32">
        <f t="shared" si="0"/>
        <v>-10</v>
      </c>
      <c r="R5" s="32">
        <f t="shared" si="0"/>
        <v>-2.3999999999999986</v>
      </c>
      <c r="S5" s="32">
        <f t="shared" si="0"/>
        <v>13.9</v>
      </c>
      <c r="T5" s="32">
        <f t="shared" si="0"/>
        <v>-13.5</v>
      </c>
      <c r="U5" s="32">
        <f t="shared" si="0"/>
        <v>-19.66</v>
      </c>
      <c r="V5" s="32">
        <f t="shared" si="0"/>
        <v>-6.9</v>
      </c>
      <c r="W5" s="32">
        <f t="shared" si="0"/>
        <v>3.5</v>
      </c>
      <c r="X5" s="32">
        <f t="shared" si="0"/>
        <v>26.5</v>
      </c>
      <c r="Y5" s="32">
        <f t="shared" si="0"/>
        <v>48.199999999999996</v>
      </c>
      <c r="Z5" s="32">
        <f t="shared" si="0"/>
        <v>37.1</v>
      </c>
      <c r="AA5" s="32">
        <f t="shared" si="0"/>
        <v>-30</v>
      </c>
      <c r="AB5" s="32">
        <f t="shared" si="0"/>
        <v>2.5</v>
      </c>
      <c r="AC5" s="32">
        <f t="shared" si="0"/>
        <v>-70.11</v>
      </c>
      <c r="AD5" s="32">
        <f t="shared" si="0"/>
        <v>-21.53</v>
      </c>
      <c r="AE5" s="32">
        <f t="shared" si="0"/>
        <v>-101.05</v>
      </c>
      <c r="AF5" s="32">
        <f t="shared" si="0"/>
        <v>-59.180000000000007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2"/>
      <c r="E6" s="172"/>
      <c r="F6" s="172"/>
      <c r="G6" s="172"/>
      <c r="H6" s="172"/>
      <c r="I6" s="172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1196MW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Load=1042</v>
      </c>
      <c r="B7" s="35">
        <f t="shared" ref="B7:AF7" si="1">B72</f>
        <v>1140.1000000000001</v>
      </c>
      <c r="C7" s="35">
        <f t="shared" si="1"/>
        <v>1097.74</v>
      </c>
      <c r="D7" s="35">
        <f t="shared" si="1"/>
        <v>1079.04</v>
      </c>
      <c r="E7" s="35">
        <f t="shared" si="1"/>
        <v>1071.8400000000001</v>
      </c>
      <c r="F7" s="35">
        <f t="shared" si="1"/>
        <v>1064.1200000000001</v>
      </c>
      <c r="G7" s="35">
        <f t="shared" si="1"/>
        <v>1070.42</v>
      </c>
      <c r="H7" s="35">
        <f t="shared" si="1"/>
        <v>1041.54</v>
      </c>
      <c r="I7" s="35">
        <f t="shared" si="1"/>
        <v>1077.8400000000001</v>
      </c>
      <c r="J7" s="35">
        <f t="shared" si="1"/>
        <v>1100.94</v>
      </c>
      <c r="K7" s="35">
        <f t="shared" si="1"/>
        <v>1162.04</v>
      </c>
      <c r="L7" s="35">
        <f>L72</f>
        <v>1165.54</v>
      </c>
      <c r="M7" s="35">
        <f t="shared" si="1"/>
        <v>1195.6399999999999</v>
      </c>
      <c r="N7" s="35">
        <f t="shared" si="1"/>
        <v>1202.24</v>
      </c>
      <c r="O7" s="35">
        <f t="shared" si="1"/>
        <v>1203.4209999999998</v>
      </c>
      <c r="P7" s="35">
        <f t="shared" si="1"/>
        <v>1175.385</v>
      </c>
      <c r="Q7" s="35">
        <f t="shared" si="1"/>
        <v>1210.44</v>
      </c>
      <c r="R7" s="35">
        <f t="shared" si="1"/>
        <v>1238.1400000000001</v>
      </c>
      <c r="S7" s="35">
        <f t="shared" si="1"/>
        <v>1264.6400000000001</v>
      </c>
      <c r="T7" s="35">
        <f t="shared" si="1"/>
        <v>1210.3400000000001</v>
      </c>
      <c r="U7" s="35">
        <f t="shared" si="1"/>
        <v>1202.8799999999999</v>
      </c>
      <c r="V7" s="35">
        <f t="shared" si="1"/>
        <v>1202.1399999999999</v>
      </c>
      <c r="W7" s="35">
        <f t="shared" si="1"/>
        <v>1223.04</v>
      </c>
      <c r="X7" s="35">
        <f t="shared" si="1"/>
        <v>1251.44</v>
      </c>
      <c r="Y7" s="35">
        <f t="shared" si="1"/>
        <v>1377.2399999999998</v>
      </c>
      <c r="Z7" s="35">
        <f t="shared" si="1"/>
        <v>1382.74</v>
      </c>
      <c r="AA7" s="35">
        <f t="shared" si="1"/>
        <v>1380.74</v>
      </c>
      <c r="AB7" s="35">
        <f t="shared" si="1"/>
        <v>1346.8400000000001</v>
      </c>
      <c r="AC7" s="35">
        <f t="shared" si="1"/>
        <v>1293.9299999999998</v>
      </c>
      <c r="AD7" s="35">
        <f t="shared" si="1"/>
        <v>1195.21</v>
      </c>
      <c r="AE7" s="35">
        <f t="shared" si="1"/>
        <v>1133.0899999999999</v>
      </c>
      <c r="AF7" s="35">
        <f t="shared" si="1"/>
        <v>1117.56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197" t="s">
        <v>13</v>
      </c>
      <c r="C8" s="198"/>
      <c r="D8" s="198"/>
      <c r="E8" s="198"/>
      <c r="F8" s="198"/>
      <c r="G8" s="198"/>
      <c r="H8" s="198"/>
      <c r="I8" s="198"/>
      <c r="J8" s="198"/>
      <c r="K8" s="199"/>
      <c r="L8" s="200" t="s">
        <v>14</v>
      </c>
      <c r="M8" s="201"/>
      <c r="N8" s="201"/>
      <c r="O8" s="201"/>
      <c r="P8" s="201"/>
      <c r="Q8" s="201"/>
      <c r="R8" s="200" t="s">
        <v>15</v>
      </c>
      <c r="S8" s="201"/>
      <c r="T8" s="201"/>
      <c r="U8" s="201"/>
      <c r="V8" s="201"/>
      <c r="W8" s="201"/>
      <c r="X8" s="201"/>
      <c r="Y8" s="201"/>
      <c r="Z8" s="201"/>
      <c r="AA8" s="204" t="s">
        <v>16</v>
      </c>
      <c r="AB8" s="205"/>
      <c r="AC8" s="205"/>
      <c r="AD8" s="205"/>
      <c r="AE8" s="205"/>
      <c r="AF8" s="206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17</v>
      </c>
      <c r="B9" s="209">
        <v>4.1666666666666664E-2</v>
      </c>
      <c r="C9" s="209">
        <v>8.3333333333333301E-2</v>
      </c>
      <c r="D9" s="209">
        <v>0.125</v>
      </c>
      <c r="E9" s="209">
        <v>0.16666666666666699</v>
      </c>
      <c r="F9" s="209">
        <v>0.20833333333333301</v>
      </c>
      <c r="G9" s="209">
        <v>0.22916666666666666</v>
      </c>
      <c r="H9" s="209">
        <v>0.25</v>
      </c>
      <c r="I9" s="209">
        <v>0.27083333333333331</v>
      </c>
      <c r="J9" s="209">
        <v>0.29166666666666669</v>
      </c>
      <c r="K9" s="209">
        <v>0.3125</v>
      </c>
      <c r="L9" s="202">
        <v>0.33333333333333331</v>
      </c>
      <c r="M9" s="202">
        <v>0.375</v>
      </c>
      <c r="N9" s="202">
        <v>0.41666666666666702</v>
      </c>
      <c r="O9" s="202">
        <v>0.45833333333333298</v>
      </c>
      <c r="P9" s="202">
        <v>0.5</v>
      </c>
      <c r="Q9" s="202">
        <v>0.54166666666666696</v>
      </c>
      <c r="R9" s="202">
        <v>0.58333333333333304</v>
      </c>
      <c r="S9" s="202">
        <v>0.625</v>
      </c>
      <c r="T9" s="202">
        <v>0.66666666666666696</v>
      </c>
      <c r="U9" s="202">
        <v>0.70833333333333304</v>
      </c>
      <c r="V9" s="202">
        <v>0.72916666666666663</v>
      </c>
      <c r="W9" s="202">
        <v>0.75</v>
      </c>
      <c r="X9" s="202">
        <v>0.77083333333333337</v>
      </c>
      <c r="Y9" s="202">
        <v>0.79166666666666663</v>
      </c>
      <c r="Z9" s="202">
        <v>0.8125</v>
      </c>
      <c r="AA9" s="209">
        <v>0.83333333333333337</v>
      </c>
      <c r="AB9" s="209">
        <v>0.85416666666666663</v>
      </c>
      <c r="AC9" s="209">
        <v>0.875</v>
      </c>
      <c r="AD9" s="209">
        <v>0.91666666666666696</v>
      </c>
      <c r="AE9" s="209">
        <v>0.95833333333333304</v>
      </c>
      <c r="AF9" s="209">
        <v>1</v>
      </c>
      <c r="AG9" s="210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12"/>
      <c r="S10" s="212"/>
      <c r="T10" s="212"/>
      <c r="U10" s="212"/>
      <c r="V10" s="212"/>
      <c r="W10" s="212"/>
      <c r="X10" s="212"/>
      <c r="Y10" s="212"/>
      <c r="Z10" s="212"/>
      <c r="AA10" s="203"/>
      <c r="AB10" s="203"/>
      <c r="AC10" s="203"/>
      <c r="AD10" s="203"/>
      <c r="AE10" s="203"/>
      <c r="AF10" s="203"/>
      <c r="AG10" s="211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191</v>
      </c>
      <c r="B11" s="47">
        <v>220</v>
      </c>
      <c r="C11" s="47">
        <v>220</v>
      </c>
      <c r="D11" s="47">
        <v>220</v>
      </c>
      <c r="E11" s="47">
        <v>220</v>
      </c>
      <c r="F11" s="47">
        <v>220</v>
      </c>
      <c r="G11" s="47">
        <v>220</v>
      </c>
      <c r="H11" s="47">
        <v>220</v>
      </c>
      <c r="I11" s="47">
        <v>240</v>
      </c>
      <c r="J11" s="47">
        <v>240</v>
      </c>
      <c r="K11" s="47">
        <v>280.2</v>
      </c>
      <c r="L11" s="48">
        <v>280</v>
      </c>
      <c r="M11" s="48">
        <v>289</v>
      </c>
      <c r="N11" s="48">
        <v>265</v>
      </c>
      <c r="O11" s="48">
        <v>290</v>
      </c>
      <c r="P11" s="48">
        <v>291</v>
      </c>
      <c r="Q11" s="48">
        <v>289</v>
      </c>
      <c r="R11" s="49">
        <v>310</v>
      </c>
      <c r="S11" s="49">
        <v>320</v>
      </c>
      <c r="T11" s="49">
        <v>290.3</v>
      </c>
      <c r="U11" s="49">
        <v>325.5</v>
      </c>
      <c r="V11" s="49">
        <v>310</v>
      </c>
      <c r="W11" s="49">
        <v>320</v>
      </c>
      <c r="X11" s="49">
        <v>325.5</v>
      </c>
      <c r="Y11" s="49">
        <v>332</v>
      </c>
      <c r="Z11" s="49">
        <v>379.3</v>
      </c>
      <c r="AA11" s="47">
        <v>398.2</v>
      </c>
      <c r="AB11" s="47">
        <v>400</v>
      </c>
      <c r="AC11" s="47">
        <v>456</v>
      </c>
      <c r="AD11" s="47">
        <v>290</v>
      </c>
      <c r="AE11" s="47">
        <v>310</v>
      </c>
      <c r="AF11" s="47">
        <v>260</v>
      </c>
      <c r="AG11" s="50">
        <v>456</v>
      </c>
      <c r="AH11" s="51">
        <f>MAX(B11:AF11)</f>
        <v>456</v>
      </c>
      <c r="AI11" s="52">
        <f>MIN(B11:AF11)</f>
        <v>220</v>
      </c>
      <c r="AK11" s="110">
        <f>AVERAGEIF(B11:K11,"&gt;0")</f>
        <v>230.01999999999998</v>
      </c>
      <c r="AL11" s="177" t="s">
        <v>220</v>
      </c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192</v>
      </c>
      <c r="B12" s="47">
        <v>60</v>
      </c>
      <c r="C12" s="47">
        <v>60</v>
      </c>
      <c r="D12" s="47">
        <v>60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>
        <v>60</v>
      </c>
      <c r="L12" s="48">
        <v>60</v>
      </c>
      <c r="M12" s="48">
        <v>60</v>
      </c>
      <c r="N12" s="48">
        <v>60</v>
      </c>
      <c r="O12" s="48">
        <v>60</v>
      </c>
      <c r="P12" s="48">
        <v>60</v>
      </c>
      <c r="Q12" s="48">
        <v>60</v>
      </c>
      <c r="R12" s="48">
        <v>60</v>
      </c>
      <c r="S12" s="48">
        <v>60</v>
      </c>
      <c r="T12" s="48">
        <v>60</v>
      </c>
      <c r="U12" s="48">
        <v>60</v>
      </c>
      <c r="V12" s="48">
        <v>60</v>
      </c>
      <c r="W12" s="48">
        <v>60</v>
      </c>
      <c r="X12" s="48">
        <v>60</v>
      </c>
      <c r="Y12" s="48">
        <v>60</v>
      </c>
      <c r="Z12" s="48">
        <v>60</v>
      </c>
      <c r="AA12" s="47">
        <v>60</v>
      </c>
      <c r="AB12" s="47">
        <v>60</v>
      </c>
      <c r="AC12" s="47">
        <v>60</v>
      </c>
      <c r="AD12" s="47">
        <v>60</v>
      </c>
      <c r="AE12" s="47">
        <v>60</v>
      </c>
      <c r="AF12" s="47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K12" s="110">
        <f>AVERAGEIF(B36:K36,"&gt;0")</f>
        <v>124.36000000000001</v>
      </c>
      <c r="AL12" s="177" t="s">
        <v>70</v>
      </c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193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110">
        <f>AVERAGEIF(B37:K37,"&gt;0")</f>
        <v>42.85</v>
      </c>
      <c r="AL13" s="177" t="s">
        <v>71</v>
      </c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194</v>
      </c>
      <c r="B14" s="55">
        <v>46</v>
      </c>
      <c r="C14" s="55">
        <v>46</v>
      </c>
      <c r="D14" s="55">
        <v>46</v>
      </c>
      <c r="E14" s="55">
        <v>46</v>
      </c>
      <c r="F14" s="55">
        <v>46</v>
      </c>
      <c r="G14" s="55">
        <v>46</v>
      </c>
      <c r="H14" s="55">
        <v>46</v>
      </c>
      <c r="I14" s="55">
        <v>46</v>
      </c>
      <c r="J14" s="55">
        <v>46</v>
      </c>
      <c r="K14" s="55">
        <v>46</v>
      </c>
      <c r="L14" s="48">
        <v>45.9</v>
      </c>
      <c r="M14" s="48">
        <v>45.9</v>
      </c>
      <c r="N14" s="48">
        <v>45.9</v>
      </c>
      <c r="O14" s="48">
        <v>45.9</v>
      </c>
      <c r="P14" s="48">
        <v>45.9</v>
      </c>
      <c r="Q14" s="48">
        <v>45.8</v>
      </c>
      <c r="R14" s="48">
        <v>45.8</v>
      </c>
      <c r="S14" s="48">
        <v>45.5</v>
      </c>
      <c r="T14" s="48">
        <v>45.6</v>
      </c>
      <c r="U14" s="48">
        <v>45.6</v>
      </c>
      <c r="V14" s="48">
        <v>45.6</v>
      </c>
      <c r="W14" s="48">
        <v>45.6</v>
      </c>
      <c r="X14" s="48">
        <v>45.6</v>
      </c>
      <c r="Y14" s="48">
        <v>45.6</v>
      </c>
      <c r="Z14" s="48">
        <v>45.5</v>
      </c>
      <c r="AA14" s="55">
        <v>45.8</v>
      </c>
      <c r="AB14" s="55">
        <v>45.8</v>
      </c>
      <c r="AC14" s="55">
        <v>45.8</v>
      </c>
      <c r="AD14" s="55">
        <v>45.8</v>
      </c>
      <c r="AE14" s="55">
        <v>45.8</v>
      </c>
      <c r="AF14" s="55">
        <v>45.8</v>
      </c>
      <c r="AG14" s="56">
        <v>50</v>
      </c>
      <c r="AH14" s="51">
        <f t="shared" si="2"/>
        <v>46</v>
      </c>
      <c r="AI14" s="52">
        <f t="shared" si="3"/>
        <v>45.5</v>
      </c>
      <c r="AK14" s="110">
        <f>AVERAGEIF(B38:K38,"&gt;0")</f>
        <v>46.599999999999994</v>
      </c>
      <c r="AL14" s="177" t="s">
        <v>72</v>
      </c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195</v>
      </c>
      <c r="B15" s="47">
        <v>26</v>
      </c>
      <c r="C15" s="47">
        <v>26</v>
      </c>
      <c r="D15" s="47">
        <v>26</v>
      </c>
      <c r="E15" s="47">
        <v>26</v>
      </c>
      <c r="F15" s="47">
        <v>26</v>
      </c>
      <c r="G15" s="47">
        <v>26</v>
      </c>
      <c r="H15" s="47">
        <v>26</v>
      </c>
      <c r="I15" s="47">
        <v>26</v>
      </c>
      <c r="J15" s="47">
        <v>26</v>
      </c>
      <c r="K15" s="47">
        <v>26</v>
      </c>
      <c r="L15" s="48">
        <v>26</v>
      </c>
      <c r="M15" s="48">
        <v>26</v>
      </c>
      <c r="N15" s="48">
        <v>26</v>
      </c>
      <c r="O15" s="48">
        <v>26</v>
      </c>
      <c r="P15" s="48">
        <v>26</v>
      </c>
      <c r="Q15" s="48">
        <v>26</v>
      </c>
      <c r="R15" s="48">
        <v>26</v>
      </c>
      <c r="S15" s="48">
        <v>26</v>
      </c>
      <c r="T15" s="48">
        <v>26</v>
      </c>
      <c r="U15" s="48">
        <v>26</v>
      </c>
      <c r="V15" s="48">
        <v>26</v>
      </c>
      <c r="W15" s="48">
        <v>26</v>
      </c>
      <c r="X15" s="48">
        <v>26</v>
      </c>
      <c r="Y15" s="48">
        <v>26</v>
      </c>
      <c r="Z15" s="48">
        <v>0</v>
      </c>
      <c r="AA15" s="47">
        <v>26</v>
      </c>
      <c r="AB15" s="47">
        <v>26</v>
      </c>
      <c r="AC15" s="47">
        <v>26</v>
      </c>
      <c r="AD15" s="47">
        <v>26</v>
      </c>
      <c r="AE15" s="47">
        <v>26</v>
      </c>
      <c r="AF15" s="47">
        <v>26</v>
      </c>
      <c r="AG15" s="168">
        <v>45</v>
      </c>
      <c r="AH15" s="51">
        <f t="shared" si="2"/>
        <v>26</v>
      </c>
      <c r="AI15" s="52">
        <f t="shared" si="3"/>
        <v>0</v>
      </c>
      <c r="AK15" s="110" t="s">
        <v>219</v>
      </c>
      <c r="AL15" s="177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196</v>
      </c>
      <c r="B16" s="47">
        <v>25</v>
      </c>
      <c r="C16" s="47">
        <v>25</v>
      </c>
      <c r="D16" s="47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7">
        <v>25</v>
      </c>
      <c r="AB16" s="47">
        <v>25</v>
      </c>
      <c r="AC16" s="47">
        <v>25</v>
      </c>
      <c r="AD16" s="47">
        <v>25</v>
      </c>
      <c r="AE16" s="47">
        <v>25</v>
      </c>
      <c r="AF16" s="47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110">
        <v>7</v>
      </c>
      <c r="AL16" s="177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197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12.5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12</v>
      </c>
      <c r="V17" s="48">
        <v>12</v>
      </c>
      <c r="W17" s="48">
        <v>12</v>
      </c>
      <c r="X17" s="48">
        <v>12</v>
      </c>
      <c r="Y17" s="48">
        <v>12</v>
      </c>
      <c r="Z17" s="48">
        <v>12</v>
      </c>
      <c r="AA17" s="47">
        <v>12</v>
      </c>
      <c r="AB17" s="47">
        <v>25</v>
      </c>
      <c r="AC17" s="47">
        <v>25</v>
      </c>
      <c r="AD17" s="47">
        <v>25</v>
      </c>
      <c r="AE17" s="47">
        <v>25</v>
      </c>
      <c r="AF17" s="47">
        <v>25</v>
      </c>
      <c r="AG17" s="168">
        <v>36</v>
      </c>
      <c r="AH17" s="51">
        <f t="shared" si="2"/>
        <v>25</v>
      </c>
      <c r="AI17" s="52">
        <f t="shared" si="3"/>
        <v>12</v>
      </c>
      <c r="AK17" s="110"/>
      <c r="AL17" s="177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198</v>
      </c>
      <c r="B18" s="47">
        <v>25</v>
      </c>
      <c r="C18" s="47">
        <v>25</v>
      </c>
      <c r="D18" s="47">
        <v>25</v>
      </c>
      <c r="E18" s="47">
        <v>25</v>
      </c>
      <c r="F18" s="47">
        <v>25</v>
      </c>
      <c r="G18" s="47">
        <v>25</v>
      </c>
      <c r="H18" s="47">
        <v>25</v>
      </c>
      <c r="I18" s="47">
        <v>25</v>
      </c>
      <c r="J18" s="47">
        <v>25</v>
      </c>
      <c r="K18" s="47">
        <v>25</v>
      </c>
      <c r="L18" s="48">
        <v>25</v>
      </c>
      <c r="M18" s="48">
        <v>25</v>
      </c>
      <c r="N18" s="48">
        <v>25</v>
      </c>
      <c r="O18" s="48">
        <v>25</v>
      </c>
      <c r="P18" s="48">
        <v>25</v>
      </c>
      <c r="Q18" s="48">
        <v>25</v>
      </c>
      <c r="R18" s="48">
        <v>25</v>
      </c>
      <c r="S18" s="48">
        <v>25</v>
      </c>
      <c r="T18" s="48">
        <v>25</v>
      </c>
      <c r="U18" s="48">
        <v>0</v>
      </c>
      <c r="V18" s="48">
        <v>0</v>
      </c>
      <c r="W18" s="48">
        <v>0</v>
      </c>
      <c r="X18" s="48">
        <v>0</v>
      </c>
      <c r="Y18" s="48">
        <v>0</v>
      </c>
      <c r="Z18" s="48">
        <v>12.5</v>
      </c>
      <c r="AA18" s="47">
        <v>12.5</v>
      </c>
      <c r="AB18" s="47">
        <v>12.5</v>
      </c>
      <c r="AC18" s="47">
        <v>12.5</v>
      </c>
      <c r="AD18" s="47">
        <v>12.5</v>
      </c>
      <c r="AE18" s="47">
        <v>12.5</v>
      </c>
      <c r="AF18" s="47">
        <v>12.5</v>
      </c>
      <c r="AG18" s="168">
        <v>30</v>
      </c>
      <c r="AH18" s="51">
        <f t="shared" si="2"/>
        <v>25</v>
      </c>
      <c r="AI18" s="52">
        <f t="shared" si="3"/>
        <v>0</v>
      </c>
      <c r="AK18" s="110">
        <f>(380-AK11)*$AK$16</f>
        <v>1049.8600000000001</v>
      </c>
      <c r="AL18" s="177" t="s">
        <v>220</v>
      </c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199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7">
        <v>6.2</v>
      </c>
      <c r="AB19" s="47">
        <v>6.2</v>
      </c>
      <c r="AC19" s="47">
        <v>6.2</v>
      </c>
      <c r="AD19" s="47">
        <v>6.2</v>
      </c>
      <c r="AE19" s="47">
        <v>6.2</v>
      </c>
      <c r="AF19" s="47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110">
        <f>(140-AK12)*$AK$16</f>
        <v>109.4799999999999</v>
      </c>
      <c r="AL19" s="31" t="s">
        <v>70</v>
      </c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200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168">
        <v>25</v>
      </c>
      <c r="AH20" s="51">
        <f t="shared" si="2"/>
        <v>0</v>
      </c>
      <c r="AI20" s="52">
        <f t="shared" si="3"/>
        <v>0</v>
      </c>
      <c r="AK20" s="110">
        <f>(70-AK13)*$AK$16</f>
        <v>190.04999999999998</v>
      </c>
      <c r="AL20" s="31" t="s">
        <v>71</v>
      </c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201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7">
        <v>22</v>
      </c>
      <c r="AB21" s="47">
        <v>22</v>
      </c>
      <c r="AC21" s="47">
        <v>22</v>
      </c>
      <c r="AD21" s="47">
        <v>22</v>
      </c>
      <c r="AE21" s="47">
        <v>22</v>
      </c>
      <c r="AF21" s="47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110">
        <f>(60-AK14)*$AK$16</f>
        <v>93.80000000000004</v>
      </c>
      <c r="AL21" s="31" t="s">
        <v>72</v>
      </c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202</v>
      </c>
      <c r="B22" s="47">
        <v>22</v>
      </c>
      <c r="C22" s="47">
        <v>22</v>
      </c>
      <c r="D22" s="47">
        <v>22</v>
      </c>
      <c r="E22" s="47">
        <v>22</v>
      </c>
      <c r="F22" s="47">
        <v>22</v>
      </c>
      <c r="G22" s="47">
        <v>22</v>
      </c>
      <c r="H22" s="47">
        <v>22</v>
      </c>
      <c r="I22" s="47">
        <v>22</v>
      </c>
      <c r="J22" s="47">
        <v>22</v>
      </c>
      <c r="K22" s="47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7">
        <v>22</v>
      </c>
      <c r="AB22" s="47">
        <v>22</v>
      </c>
      <c r="AC22" s="47">
        <v>22</v>
      </c>
      <c r="AD22" s="47">
        <v>22</v>
      </c>
      <c r="AE22" s="47">
        <v>22</v>
      </c>
      <c r="AF22" s="47">
        <v>22</v>
      </c>
      <c r="AG22" s="168">
        <v>25</v>
      </c>
      <c r="AH22" s="51">
        <f t="shared" si="2"/>
        <v>22</v>
      </c>
      <c r="AI22" s="52">
        <f t="shared" si="3"/>
        <v>22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203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7">
        <v>22</v>
      </c>
      <c r="AB23" s="47">
        <v>22</v>
      </c>
      <c r="AC23" s="47">
        <v>22</v>
      </c>
      <c r="AD23" s="47">
        <v>22</v>
      </c>
      <c r="AE23" s="47">
        <v>22</v>
      </c>
      <c r="AF23" s="47">
        <v>22</v>
      </c>
      <c r="AG23" s="168">
        <v>25</v>
      </c>
      <c r="AH23" s="51">
        <f t="shared" si="2"/>
        <v>22</v>
      </c>
      <c r="AI23" s="52">
        <f t="shared" si="3"/>
        <v>22</v>
      </c>
      <c r="AK23" s="1">
        <f>SUM(AK18:AK21)</f>
        <v>1443.19</v>
      </c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204</v>
      </c>
      <c r="B24" s="47">
        <v>22</v>
      </c>
      <c r="C24" s="47">
        <v>22</v>
      </c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22</v>
      </c>
      <c r="J24" s="47">
        <v>22</v>
      </c>
      <c r="K24" s="47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7">
        <v>22</v>
      </c>
      <c r="AB24" s="47">
        <v>22</v>
      </c>
      <c r="AC24" s="47">
        <v>22</v>
      </c>
      <c r="AD24" s="47">
        <v>22</v>
      </c>
      <c r="AE24" s="47">
        <v>22</v>
      </c>
      <c r="AF24" s="47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93</v>
      </c>
      <c r="B25" s="47">
        <v>14</v>
      </c>
      <c r="C25" s="47">
        <v>14</v>
      </c>
      <c r="D25" s="47">
        <v>14</v>
      </c>
      <c r="E25" s="47">
        <v>14</v>
      </c>
      <c r="F25" s="47">
        <v>14</v>
      </c>
      <c r="G25" s="47">
        <v>14</v>
      </c>
      <c r="H25" s="47">
        <v>14</v>
      </c>
      <c r="I25" s="47">
        <v>14</v>
      </c>
      <c r="J25" s="47">
        <v>14</v>
      </c>
      <c r="K25" s="47">
        <v>14</v>
      </c>
      <c r="L25" s="48">
        <v>14</v>
      </c>
      <c r="M25" s="48">
        <v>14</v>
      </c>
      <c r="N25" s="48">
        <v>14</v>
      </c>
      <c r="O25" s="48">
        <v>14</v>
      </c>
      <c r="P25" s="48">
        <v>14</v>
      </c>
      <c r="Q25" s="48">
        <v>14</v>
      </c>
      <c r="R25" s="48">
        <v>14</v>
      </c>
      <c r="S25" s="48">
        <v>14</v>
      </c>
      <c r="T25" s="48">
        <v>14</v>
      </c>
      <c r="U25" s="48">
        <v>14</v>
      </c>
      <c r="V25" s="48">
        <v>14</v>
      </c>
      <c r="W25" s="48">
        <v>14</v>
      </c>
      <c r="X25" s="48">
        <v>14</v>
      </c>
      <c r="Y25" s="48">
        <v>14</v>
      </c>
      <c r="Z25" s="48">
        <v>14</v>
      </c>
      <c r="AA25" s="47">
        <v>14</v>
      </c>
      <c r="AB25" s="47">
        <v>14</v>
      </c>
      <c r="AC25" s="47">
        <v>14</v>
      </c>
      <c r="AD25" s="47">
        <v>14</v>
      </c>
      <c r="AE25" s="47">
        <v>14</v>
      </c>
      <c r="AF25" s="47">
        <v>14</v>
      </c>
      <c r="AG25" s="168">
        <v>23.5</v>
      </c>
      <c r="AH25" s="51">
        <f t="shared" si="2"/>
        <v>14</v>
      </c>
      <c r="AI25" s="52">
        <f t="shared" si="3"/>
        <v>14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94</v>
      </c>
      <c r="B26" s="47">
        <v>8</v>
      </c>
      <c r="C26" s="47">
        <v>8</v>
      </c>
      <c r="D26" s="47">
        <v>8</v>
      </c>
      <c r="E26" s="47">
        <v>8</v>
      </c>
      <c r="F26" s="47">
        <v>8</v>
      </c>
      <c r="G26" s="47">
        <v>8</v>
      </c>
      <c r="H26" s="47">
        <v>8</v>
      </c>
      <c r="I26" s="47">
        <v>8</v>
      </c>
      <c r="J26" s="47">
        <v>8</v>
      </c>
      <c r="K26" s="47">
        <v>0</v>
      </c>
      <c r="L26" s="47">
        <v>0</v>
      </c>
      <c r="M26" s="47">
        <v>0</v>
      </c>
      <c r="N26" s="47">
        <v>0</v>
      </c>
      <c r="O26" s="47">
        <v>0</v>
      </c>
      <c r="P26" s="47">
        <v>0</v>
      </c>
      <c r="Q26" s="47">
        <v>0</v>
      </c>
      <c r="R26" s="47">
        <v>0</v>
      </c>
      <c r="S26" s="47">
        <v>0</v>
      </c>
      <c r="T26" s="47">
        <v>0</v>
      </c>
      <c r="U26" s="47">
        <v>0</v>
      </c>
      <c r="V26" s="47">
        <v>0</v>
      </c>
      <c r="W26" s="47">
        <v>0</v>
      </c>
      <c r="X26" s="47">
        <v>0</v>
      </c>
      <c r="Y26" s="47">
        <v>0</v>
      </c>
      <c r="Z26" s="47">
        <v>0</v>
      </c>
      <c r="AA26" s="47">
        <v>0</v>
      </c>
      <c r="AB26" s="47">
        <v>0</v>
      </c>
      <c r="AC26" s="47">
        <v>0</v>
      </c>
      <c r="AD26" s="47">
        <v>0</v>
      </c>
      <c r="AE26" s="47">
        <v>0</v>
      </c>
      <c r="AF26" s="47">
        <v>0</v>
      </c>
      <c r="AG26" s="168">
        <v>22.2</v>
      </c>
      <c r="AH26" s="51">
        <f t="shared" si="2"/>
        <v>8</v>
      </c>
      <c r="AI26" s="52">
        <f t="shared" si="3"/>
        <v>0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95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7">
        <v>0</v>
      </c>
      <c r="AB27" s="47">
        <v>0</v>
      </c>
      <c r="AC27" s="47">
        <v>0</v>
      </c>
      <c r="AD27" s="47">
        <v>0</v>
      </c>
      <c r="AE27" s="47">
        <v>0</v>
      </c>
      <c r="AF27" s="47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96</v>
      </c>
      <c r="B28" s="47">
        <v>12</v>
      </c>
      <c r="C28" s="47">
        <v>12</v>
      </c>
      <c r="D28" s="47">
        <v>12</v>
      </c>
      <c r="E28" s="47">
        <v>12</v>
      </c>
      <c r="F28" s="47">
        <v>12</v>
      </c>
      <c r="G28" s="47">
        <v>12</v>
      </c>
      <c r="H28" s="47">
        <v>12</v>
      </c>
      <c r="I28" s="47">
        <v>12</v>
      </c>
      <c r="J28" s="47">
        <v>12</v>
      </c>
      <c r="K28" s="47">
        <v>12</v>
      </c>
      <c r="L28" s="48">
        <v>12</v>
      </c>
      <c r="M28" s="48">
        <v>12</v>
      </c>
      <c r="N28" s="48">
        <v>12</v>
      </c>
      <c r="O28" s="48">
        <v>12</v>
      </c>
      <c r="P28" s="48">
        <v>12</v>
      </c>
      <c r="Q28" s="48">
        <v>12</v>
      </c>
      <c r="R28" s="48">
        <v>12</v>
      </c>
      <c r="S28" s="48">
        <v>12</v>
      </c>
      <c r="T28" s="48">
        <v>12</v>
      </c>
      <c r="U28" s="48">
        <v>12</v>
      </c>
      <c r="V28" s="48">
        <v>12</v>
      </c>
      <c r="W28" s="48">
        <v>12</v>
      </c>
      <c r="X28" s="48">
        <v>12</v>
      </c>
      <c r="Y28" s="48">
        <v>12</v>
      </c>
      <c r="Z28" s="48">
        <v>12</v>
      </c>
      <c r="AA28" s="47">
        <v>12</v>
      </c>
      <c r="AB28" s="47">
        <v>12</v>
      </c>
      <c r="AC28" s="47">
        <v>12</v>
      </c>
      <c r="AD28" s="47">
        <v>12</v>
      </c>
      <c r="AE28" s="47">
        <v>12</v>
      </c>
      <c r="AF28" s="47">
        <v>12</v>
      </c>
      <c r="AG28" s="168">
        <v>22.1</v>
      </c>
      <c r="AH28" s="51">
        <f t="shared" si="2"/>
        <v>12</v>
      </c>
      <c r="AI28" s="52">
        <f t="shared" si="3"/>
        <v>12</v>
      </c>
      <c r="AK28" s="1">
        <f>6000/24</f>
        <v>250</v>
      </c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97</v>
      </c>
      <c r="B29" s="55">
        <v>12</v>
      </c>
      <c r="C29" s="55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55">
        <v>12</v>
      </c>
      <c r="AB29" s="55">
        <v>12</v>
      </c>
      <c r="AC29" s="55">
        <v>12</v>
      </c>
      <c r="AD29" s="55">
        <v>12</v>
      </c>
      <c r="AE29" s="55">
        <v>12</v>
      </c>
      <c r="AF29" s="55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98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99</v>
      </c>
      <c r="B31" s="55">
        <v>4</v>
      </c>
      <c r="C31" s="55">
        <v>4</v>
      </c>
      <c r="D31" s="55">
        <v>4</v>
      </c>
      <c r="E31" s="55">
        <v>4</v>
      </c>
      <c r="F31" s="55">
        <v>4</v>
      </c>
      <c r="G31" s="55">
        <v>4</v>
      </c>
      <c r="H31" s="55">
        <v>4</v>
      </c>
      <c r="I31" s="55">
        <v>4</v>
      </c>
      <c r="J31" s="55">
        <v>4</v>
      </c>
      <c r="K31" s="55">
        <v>4</v>
      </c>
      <c r="L31" s="55">
        <v>4</v>
      </c>
      <c r="M31" s="55">
        <v>4</v>
      </c>
      <c r="N31" s="55">
        <v>4</v>
      </c>
      <c r="O31" s="48">
        <v>4</v>
      </c>
      <c r="P31" s="48">
        <v>4</v>
      </c>
      <c r="Q31" s="48">
        <v>4</v>
      </c>
      <c r="R31" s="48">
        <v>4</v>
      </c>
      <c r="S31" s="48">
        <v>4</v>
      </c>
      <c r="T31" s="48">
        <v>4</v>
      </c>
      <c r="U31" s="48">
        <v>4</v>
      </c>
      <c r="V31" s="48">
        <v>4</v>
      </c>
      <c r="W31" s="48">
        <v>4</v>
      </c>
      <c r="X31" s="48">
        <v>4</v>
      </c>
      <c r="Y31" s="48">
        <v>4</v>
      </c>
      <c r="Z31" s="48">
        <v>0</v>
      </c>
      <c r="AA31" s="55">
        <v>4</v>
      </c>
      <c r="AB31" s="55">
        <v>4</v>
      </c>
      <c r="AC31" s="55">
        <v>4</v>
      </c>
      <c r="AD31" s="55">
        <v>4</v>
      </c>
      <c r="AE31" s="55">
        <v>4</v>
      </c>
      <c r="AF31" s="55">
        <v>4</v>
      </c>
      <c r="AG31" s="58">
        <v>20</v>
      </c>
      <c r="AH31" s="51">
        <f t="shared" si="2"/>
        <v>4</v>
      </c>
      <c r="AI31" s="52">
        <f t="shared" si="3"/>
        <v>0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100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220</v>
      </c>
      <c r="AK33" s="53"/>
    </row>
    <row r="34" spans="1:41" ht="15.75" thickBot="1" x14ac:dyDescent="0.3">
      <c r="A34" s="63" t="s">
        <v>19</v>
      </c>
      <c r="B34" s="55">
        <v>152</v>
      </c>
      <c r="C34" s="55">
        <v>154</v>
      </c>
      <c r="D34" s="55">
        <v>154</v>
      </c>
      <c r="E34" s="55">
        <v>153.5</v>
      </c>
      <c r="F34" s="55">
        <v>154</v>
      </c>
      <c r="G34" s="55">
        <v>153.80000000000001</v>
      </c>
      <c r="H34" s="55">
        <v>154</v>
      </c>
      <c r="I34" s="55">
        <v>154.30000000000001</v>
      </c>
      <c r="J34" s="55">
        <v>154.4</v>
      </c>
      <c r="K34" s="55">
        <v>153.80000000000001</v>
      </c>
      <c r="L34" s="64">
        <f>79.9+74</f>
        <v>153.9</v>
      </c>
      <c r="M34" s="64">
        <v>155</v>
      </c>
      <c r="N34" s="64">
        <v>155</v>
      </c>
      <c r="O34" s="64">
        <f>74.8+81.3</f>
        <v>156.1</v>
      </c>
      <c r="P34" s="64">
        <v>156.1</v>
      </c>
      <c r="Q34" s="64">
        <f>74.9+84.1</f>
        <v>159</v>
      </c>
      <c r="R34" s="64">
        <f>75.1+79.1</f>
        <v>154.19999999999999</v>
      </c>
      <c r="S34" s="64">
        <v>147</v>
      </c>
      <c r="T34" s="64">
        <v>155.4</v>
      </c>
      <c r="U34" s="64">
        <v>155.5</v>
      </c>
      <c r="V34" s="64">
        <v>149.6</v>
      </c>
      <c r="W34" s="64">
        <v>148.9</v>
      </c>
      <c r="X34" s="64">
        <v>150.1</v>
      </c>
      <c r="Y34" s="64">
        <v>149.5</v>
      </c>
      <c r="Z34" s="64">
        <v>153.1</v>
      </c>
      <c r="AA34" s="64">
        <v>153.19999999999999</v>
      </c>
      <c r="AB34" s="64">
        <v>155</v>
      </c>
      <c r="AC34" s="64">
        <v>154.19999999999999</v>
      </c>
      <c r="AD34" s="64">
        <v>154</v>
      </c>
      <c r="AE34" s="55">
        <v>154</v>
      </c>
      <c r="AF34" s="55">
        <v>156</v>
      </c>
      <c r="AG34" s="58">
        <v>240</v>
      </c>
      <c r="AH34" s="51">
        <f t="shared" si="2"/>
        <v>159</v>
      </c>
      <c r="AI34" s="52">
        <f t="shared" si="3"/>
        <v>147</v>
      </c>
      <c r="AK34" s="53"/>
    </row>
    <row r="35" spans="1:41" ht="15.75" thickBot="1" x14ac:dyDescent="0.3">
      <c r="A35" s="65" t="s">
        <v>20</v>
      </c>
      <c r="B35" s="66">
        <v>787.2</v>
      </c>
      <c r="C35" s="66">
        <f t="shared" ref="C35:AF35" si="4">SUM(C11:C33)</f>
        <v>791.2</v>
      </c>
      <c r="D35" s="66">
        <f t="shared" si="4"/>
        <v>791.2</v>
      </c>
      <c r="E35" s="66">
        <f t="shared" si="4"/>
        <v>791.2</v>
      </c>
      <c r="F35" s="66">
        <f t="shared" si="4"/>
        <v>791.2</v>
      </c>
      <c r="G35" s="66">
        <f t="shared" si="4"/>
        <v>791.2</v>
      </c>
      <c r="H35" s="66">
        <f t="shared" si="4"/>
        <v>791.2</v>
      </c>
      <c r="I35" s="66">
        <f t="shared" si="4"/>
        <v>811.2</v>
      </c>
      <c r="J35" s="66">
        <f t="shared" si="4"/>
        <v>811.2</v>
      </c>
      <c r="K35" s="66">
        <f t="shared" si="4"/>
        <v>843.4</v>
      </c>
      <c r="L35" s="66">
        <f t="shared" si="4"/>
        <v>843.09999999999991</v>
      </c>
      <c r="M35" s="66">
        <f t="shared" si="4"/>
        <v>852.09999999999991</v>
      </c>
      <c r="N35" s="66">
        <f t="shared" si="4"/>
        <v>815.59999999999991</v>
      </c>
      <c r="O35" s="66">
        <f t="shared" si="4"/>
        <v>853.09999999999991</v>
      </c>
      <c r="P35" s="66">
        <f t="shared" si="4"/>
        <v>854.09999999999991</v>
      </c>
      <c r="Q35" s="66">
        <f t="shared" si="4"/>
        <v>852</v>
      </c>
      <c r="R35" s="66">
        <f t="shared" si="4"/>
        <v>873</v>
      </c>
      <c r="S35" s="66">
        <f t="shared" si="4"/>
        <v>882.7</v>
      </c>
      <c r="T35" s="66">
        <f t="shared" si="4"/>
        <v>853.1</v>
      </c>
      <c r="U35" s="66">
        <f t="shared" si="4"/>
        <v>850.3</v>
      </c>
      <c r="V35" s="66">
        <f t="shared" si="4"/>
        <v>834.8</v>
      </c>
      <c r="W35" s="66">
        <f t="shared" si="4"/>
        <v>844.8</v>
      </c>
      <c r="X35" s="66">
        <f t="shared" si="4"/>
        <v>850.3</v>
      </c>
      <c r="Y35" s="66">
        <f t="shared" si="4"/>
        <v>856.8</v>
      </c>
      <c r="Z35" s="66">
        <f t="shared" si="4"/>
        <v>886.5</v>
      </c>
      <c r="AA35" s="66">
        <f t="shared" si="4"/>
        <v>935.7</v>
      </c>
      <c r="AB35" s="66">
        <f t="shared" si="4"/>
        <v>950.5</v>
      </c>
      <c r="AC35" s="66">
        <f t="shared" si="4"/>
        <v>1006.5</v>
      </c>
      <c r="AD35" s="66">
        <f t="shared" si="4"/>
        <v>840.5</v>
      </c>
      <c r="AE35" s="66">
        <f t="shared" si="4"/>
        <v>860.5</v>
      </c>
      <c r="AF35" s="66">
        <f t="shared" si="4"/>
        <v>810.5</v>
      </c>
      <c r="AG35" s="58">
        <f>SUM(AG11:AG34)</f>
        <v>1416.83</v>
      </c>
      <c r="AH35" s="51">
        <f t="shared" si="2"/>
        <v>1006.5</v>
      </c>
      <c r="AI35" s="52">
        <f t="shared" si="3"/>
        <v>787.2</v>
      </c>
      <c r="AK35" s="53"/>
    </row>
    <row r="36" spans="1:41" x14ac:dyDescent="0.25">
      <c r="A36" s="54" t="s">
        <v>21</v>
      </c>
      <c r="B36" s="67">
        <v>124.5</v>
      </c>
      <c r="C36" s="67">
        <v>114.2</v>
      </c>
      <c r="D36" s="55">
        <v>114.3</v>
      </c>
      <c r="E36" s="55">
        <v>114.3</v>
      </c>
      <c r="F36" s="55">
        <v>114.3</v>
      </c>
      <c r="G36" s="55">
        <v>114.3</v>
      </c>
      <c r="H36" s="55">
        <v>135.80000000000001</v>
      </c>
      <c r="I36" s="55">
        <v>137</v>
      </c>
      <c r="J36" s="55">
        <v>137</v>
      </c>
      <c r="K36" s="55">
        <v>137.9</v>
      </c>
      <c r="L36" s="48">
        <v>131.80000000000001</v>
      </c>
      <c r="M36" s="48">
        <v>105</v>
      </c>
      <c r="N36" s="48">
        <v>138.5</v>
      </c>
      <c r="O36" s="48">
        <v>138.19999999999999</v>
      </c>
      <c r="P36" s="48">
        <v>138.30000000000001</v>
      </c>
      <c r="Q36" s="48">
        <v>138.19999999999999</v>
      </c>
      <c r="R36" s="48">
        <v>138</v>
      </c>
      <c r="S36" s="48">
        <v>137.9</v>
      </c>
      <c r="T36" s="48">
        <v>138.80000000000001</v>
      </c>
      <c r="U36" s="48">
        <v>139.19999999999999</v>
      </c>
      <c r="V36" s="48">
        <v>139.9</v>
      </c>
      <c r="W36" s="48">
        <v>140</v>
      </c>
      <c r="X36" s="48">
        <v>140.19999999999999</v>
      </c>
      <c r="Y36" s="48">
        <v>140.19999999999999</v>
      </c>
      <c r="Z36" s="48">
        <v>140.19999999999999</v>
      </c>
      <c r="AA36" s="47">
        <v>140.5</v>
      </c>
      <c r="AB36" s="47">
        <v>140</v>
      </c>
      <c r="AC36" s="47">
        <v>140</v>
      </c>
      <c r="AD36" s="47">
        <v>139.4</v>
      </c>
      <c r="AE36" s="47">
        <v>138.5</v>
      </c>
      <c r="AF36" s="47">
        <v>138.1</v>
      </c>
      <c r="AG36" s="56">
        <v>144</v>
      </c>
      <c r="AH36" s="51">
        <f t="shared" si="2"/>
        <v>140.5</v>
      </c>
      <c r="AI36" s="52">
        <f t="shared" si="3"/>
        <v>105</v>
      </c>
      <c r="AK36" s="53"/>
    </row>
    <row r="37" spans="1:41" x14ac:dyDescent="0.25">
      <c r="A37" s="57" t="s">
        <v>22</v>
      </c>
      <c r="B37" s="67">
        <v>70</v>
      </c>
      <c r="C37" s="67">
        <v>65.3</v>
      </c>
      <c r="D37" s="55">
        <v>51.3</v>
      </c>
      <c r="E37" s="55">
        <v>34.6</v>
      </c>
      <c r="F37" s="55">
        <v>35</v>
      </c>
      <c r="G37" s="55">
        <v>35</v>
      </c>
      <c r="H37" s="55">
        <v>27</v>
      </c>
      <c r="I37" s="55">
        <v>25.2</v>
      </c>
      <c r="J37" s="55">
        <v>34.200000000000003</v>
      </c>
      <c r="K37" s="55">
        <v>50.9</v>
      </c>
      <c r="L37" s="67">
        <v>50.6</v>
      </c>
      <c r="M37" s="67">
        <v>58.5</v>
      </c>
      <c r="N37" s="67">
        <v>69.8</v>
      </c>
      <c r="O37" s="67">
        <v>69.2</v>
      </c>
      <c r="P37" s="67">
        <v>69.8</v>
      </c>
      <c r="Q37" s="67">
        <v>70</v>
      </c>
      <c r="R37" s="67">
        <v>69.2</v>
      </c>
      <c r="S37" s="67">
        <v>69.7</v>
      </c>
      <c r="T37" s="67">
        <v>69.3</v>
      </c>
      <c r="U37" s="67">
        <v>70.3</v>
      </c>
      <c r="V37" s="67">
        <v>69.900000000000006</v>
      </c>
      <c r="W37" s="67">
        <v>70.3</v>
      </c>
      <c r="X37" s="67">
        <v>69.900000000000006</v>
      </c>
      <c r="Y37" s="67">
        <v>69.900000000000006</v>
      </c>
      <c r="Z37" s="67">
        <v>69.599999999999994</v>
      </c>
      <c r="AA37" s="55">
        <v>70.2</v>
      </c>
      <c r="AB37" s="55">
        <v>70.900000000000006</v>
      </c>
      <c r="AC37" s="55">
        <v>51.3</v>
      </c>
      <c r="AD37" s="55">
        <v>70.599999999999994</v>
      </c>
      <c r="AE37" s="55">
        <v>71</v>
      </c>
      <c r="AF37" s="55">
        <v>71.400000000000006</v>
      </c>
      <c r="AG37" s="58">
        <v>70</v>
      </c>
      <c r="AH37" s="51">
        <f t="shared" si="2"/>
        <v>71.400000000000006</v>
      </c>
      <c r="AI37" s="52">
        <f t="shared" si="3"/>
        <v>25.2</v>
      </c>
      <c r="AK37" s="53"/>
    </row>
    <row r="38" spans="1:41" x14ac:dyDescent="0.25">
      <c r="A38" s="57" t="s">
        <v>23</v>
      </c>
      <c r="B38" s="67">
        <v>55.8</v>
      </c>
      <c r="C38" s="67">
        <v>55.6</v>
      </c>
      <c r="D38" s="55">
        <v>44.8</v>
      </c>
      <c r="E38" s="55">
        <v>44.7</v>
      </c>
      <c r="F38" s="55">
        <v>44.8</v>
      </c>
      <c r="G38" s="55">
        <v>44.7</v>
      </c>
      <c r="H38" s="55">
        <v>36.799999999999997</v>
      </c>
      <c r="I38" s="55">
        <v>38.700000000000003</v>
      </c>
      <c r="J38" s="55">
        <v>45.7</v>
      </c>
      <c r="K38" s="55">
        <v>54.4</v>
      </c>
      <c r="L38" s="67">
        <v>54.8</v>
      </c>
      <c r="M38" s="67">
        <v>56</v>
      </c>
      <c r="N38" s="67">
        <v>62.3</v>
      </c>
      <c r="O38" s="67">
        <v>62.5</v>
      </c>
      <c r="P38" s="67">
        <v>62.8</v>
      </c>
      <c r="Q38" s="67">
        <v>62.7</v>
      </c>
      <c r="R38" s="67">
        <v>62.8</v>
      </c>
      <c r="S38" s="67">
        <v>62.9</v>
      </c>
      <c r="T38" s="67">
        <v>62.6</v>
      </c>
      <c r="U38" s="67">
        <v>62.8</v>
      </c>
      <c r="V38" s="67">
        <v>62.8</v>
      </c>
      <c r="W38" s="67">
        <v>62.8</v>
      </c>
      <c r="X38" s="67">
        <v>62.9</v>
      </c>
      <c r="Y38" s="67">
        <v>62.9</v>
      </c>
      <c r="Z38" s="67">
        <v>62.7</v>
      </c>
      <c r="AA38" s="55">
        <v>62.6</v>
      </c>
      <c r="AB38" s="55">
        <v>62.7</v>
      </c>
      <c r="AC38" s="55">
        <v>62.6</v>
      </c>
      <c r="AD38" s="55">
        <v>62.6</v>
      </c>
      <c r="AE38" s="55">
        <v>62.2</v>
      </c>
      <c r="AF38" s="55">
        <v>62.8</v>
      </c>
      <c r="AG38" s="58">
        <v>69</v>
      </c>
      <c r="AH38" s="51">
        <f t="shared" si="2"/>
        <v>62.9</v>
      </c>
      <c r="AI38" s="52">
        <f t="shared" si="3"/>
        <v>36.799999999999997</v>
      </c>
      <c r="AK38" s="53"/>
    </row>
    <row r="39" spans="1:41" x14ac:dyDescent="0.25">
      <c r="A39" s="57" t="s">
        <v>24</v>
      </c>
      <c r="B39" s="67">
        <v>28.8</v>
      </c>
      <c r="C39" s="67">
        <v>28.8</v>
      </c>
      <c r="D39" s="67">
        <v>28.8</v>
      </c>
      <c r="E39" s="67">
        <v>28.8</v>
      </c>
      <c r="F39" s="55">
        <v>28.8</v>
      </c>
      <c r="G39" s="55">
        <v>28.8</v>
      </c>
      <c r="H39" s="55">
        <v>28.8</v>
      </c>
      <c r="I39" s="55">
        <v>28.8</v>
      </c>
      <c r="J39" s="55">
        <v>28.8</v>
      </c>
      <c r="K39" s="55">
        <v>28.8</v>
      </c>
      <c r="L39" s="67">
        <v>30.2</v>
      </c>
      <c r="M39" s="67">
        <v>28</v>
      </c>
      <c r="N39" s="67">
        <v>28</v>
      </c>
      <c r="O39" s="67">
        <v>28</v>
      </c>
      <c r="P39" s="67">
        <v>28</v>
      </c>
      <c r="Q39" s="67">
        <v>28</v>
      </c>
      <c r="R39" s="67">
        <v>28</v>
      </c>
      <c r="S39" s="67">
        <v>28</v>
      </c>
      <c r="T39" s="67">
        <v>28</v>
      </c>
      <c r="U39" s="67">
        <v>28</v>
      </c>
      <c r="V39" s="67">
        <v>28</v>
      </c>
      <c r="W39" s="67">
        <v>28</v>
      </c>
      <c r="X39" s="67">
        <v>28</v>
      </c>
      <c r="Y39" s="67">
        <v>28</v>
      </c>
      <c r="Z39" s="67">
        <v>28</v>
      </c>
      <c r="AA39" s="55">
        <v>29</v>
      </c>
      <c r="AB39" s="55">
        <v>30</v>
      </c>
      <c r="AC39" s="55">
        <v>30</v>
      </c>
      <c r="AD39" s="55">
        <v>30</v>
      </c>
      <c r="AE39" s="55">
        <v>30</v>
      </c>
      <c r="AF39" s="55">
        <v>30</v>
      </c>
      <c r="AG39" s="58">
        <v>60</v>
      </c>
      <c r="AH39" s="51">
        <f t="shared" si="2"/>
        <v>30.2</v>
      </c>
      <c r="AI39" s="52">
        <f t="shared" si="3"/>
        <v>28</v>
      </c>
      <c r="AK39" s="53"/>
    </row>
    <row r="40" spans="1:41" x14ac:dyDescent="0.25">
      <c r="A40" s="57" t="s">
        <v>25</v>
      </c>
      <c r="B40" s="67">
        <v>15</v>
      </c>
      <c r="C40" s="67">
        <v>15</v>
      </c>
      <c r="D40" s="67">
        <v>15</v>
      </c>
      <c r="E40" s="67">
        <v>15</v>
      </c>
      <c r="F40" s="67">
        <v>15</v>
      </c>
      <c r="G40" s="67">
        <v>15</v>
      </c>
      <c r="H40" s="67">
        <v>15</v>
      </c>
      <c r="I40" s="67">
        <v>15</v>
      </c>
      <c r="J40" s="67">
        <v>15</v>
      </c>
      <c r="K40" s="67">
        <v>15</v>
      </c>
      <c r="L40" s="48">
        <v>15</v>
      </c>
      <c r="M40" s="48">
        <v>15</v>
      </c>
      <c r="N40" s="48">
        <v>15</v>
      </c>
      <c r="O40" s="48">
        <v>15</v>
      </c>
      <c r="P40" s="48">
        <v>15</v>
      </c>
      <c r="Q40" s="48">
        <v>15</v>
      </c>
      <c r="R40" s="48">
        <v>15</v>
      </c>
      <c r="S40" s="48">
        <v>15</v>
      </c>
      <c r="T40" s="48">
        <v>15</v>
      </c>
      <c r="U40" s="48">
        <v>15</v>
      </c>
      <c r="V40" s="48">
        <v>15</v>
      </c>
      <c r="W40" s="48">
        <v>15</v>
      </c>
      <c r="X40" s="48">
        <v>15</v>
      </c>
      <c r="Y40" s="48">
        <v>15</v>
      </c>
      <c r="Z40" s="48">
        <v>15</v>
      </c>
      <c r="AA40" s="55">
        <v>15</v>
      </c>
      <c r="AB40" s="55">
        <v>15</v>
      </c>
      <c r="AC40" s="55">
        <v>15</v>
      </c>
      <c r="AD40" s="55">
        <v>15</v>
      </c>
      <c r="AE40" s="55">
        <v>15</v>
      </c>
      <c r="AF40" s="55">
        <v>15</v>
      </c>
      <c r="AG40" s="58">
        <v>30</v>
      </c>
      <c r="AH40" s="51">
        <f t="shared" si="2"/>
        <v>15</v>
      </c>
      <c r="AI40" s="52">
        <f t="shared" si="3"/>
        <v>15</v>
      </c>
      <c r="AK40" s="53"/>
    </row>
    <row r="41" spans="1:41" x14ac:dyDescent="0.25">
      <c r="A41" s="57" t="s">
        <v>85</v>
      </c>
      <c r="B41" s="67">
        <v>0</v>
      </c>
      <c r="C41" s="67">
        <v>0</v>
      </c>
      <c r="D41" s="67">
        <v>0</v>
      </c>
      <c r="E41" s="67">
        <v>0</v>
      </c>
      <c r="F41" s="67">
        <v>0</v>
      </c>
      <c r="G41" s="67">
        <v>0</v>
      </c>
      <c r="H41" s="67">
        <v>0</v>
      </c>
      <c r="I41" s="67">
        <v>0</v>
      </c>
      <c r="J41" s="67">
        <v>0</v>
      </c>
      <c r="K41" s="67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55">
        <v>0</v>
      </c>
      <c r="AB41" s="55">
        <v>0</v>
      </c>
      <c r="AC41" s="55">
        <v>0</v>
      </c>
      <c r="AD41" s="55">
        <v>0</v>
      </c>
      <c r="AE41" s="55">
        <v>0</v>
      </c>
      <c r="AF41" s="55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67">
        <v>14</v>
      </c>
      <c r="C42" s="67">
        <v>14</v>
      </c>
      <c r="D42" s="67">
        <v>14</v>
      </c>
      <c r="E42" s="67">
        <v>14</v>
      </c>
      <c r="F42" s="67">
        <v>14</v>
      </c>
      <c r="G42" s="67">
        <v>14</v>
      </c>
      <c r="H42" s="67">
        <v>14</v>
      </c>
      <c r="I42" s="67">
        <v>14</v>
      </c>
      <c r="J42" s="67">
        <v>14</v>
      </c>
      <c r="K42" s="67">
        <v>14</v>
      </c>
      <c r="L42" s="48">
        <v>14</v>
      </c>
      <c r="M42" s="48">
        <v>14</v>
      </c>
      <c r="N42" s="48">
        <v>14</v>
      </c>
      <c r="O42" s="48">
        <v>14</v>
      </c>
      <c r="P42" s="48">
        <v>14</v>
      </c>
      <c r="Q42" s="48">
        <v>14</v>
      </c>
      <c r="R42" s="48">
        <v>14</v>
      </c>
      <c r="S42" s="48">
        <v>14</v>
      </c>
      <c r="T42" s="48">
        <v>14</v>
      </c>
      <c r="U42" s="48">
        <v>14</v>
      </c>
      <c r="V42" s="48">
        <v>14</v>
      </c>
      <c r="W42" s="48">
        <v>14</v>
      </c>
      <c r="X42" s="48">
        <v>14</v>
      </c>
      <c r="Y42" s="48">
        <v>14</v>
      </c>
      <c r="Z42" s="48">
        <v>14</v>
      </c>
      <c r="AA42" s="55">
        <v>14</v>
      </c>
      <c r="AB42" s="55">
        <v>14</v>
      </c>
      <c r="AC42" s="55">
        <v>14</v>
      </c>
      <c r="AD42" s="55">
        <v>14</v>
      </c>
      <c r="AE42" s="55">
        <v>14</v>
      </c>
      <c r="AF42" s="55">
        <v>14</v>
      </c>
      <c r="AG42" s="58">
        <v>24</v>
      </c>
      <c r="AH42" s="51">
        <f t="shared" si="2"/>
        <v>14</v>
      </c>
      <c r="AI42" s="52">
        <f t="shared" si="3"/>
        <v>14</v>
      </c>
      <c r="AK42" s="53"/>
    </row>
    <row r="43" spans="1:41" x14ac:dyDescent="0.25">
      <c r="A43" s="57" t="s">
        <v>27</v>
      </c>
      <c r="B43" s="67">
        <v>2.5</v>
      </c>
      <c r="C43" s="67">
        <v>2.5</v>
      </c>
      <c r="D43" s="67">
        <v>2.5</v>
      </c>
      <c r="E43" s="67">
        <v>2.5</v>
      </c>
      <c r="F43" s="67">
        <v>2.5</v>
      </c>
      <c r="G43" s="67">
        <v>2.5</v>
      </c>
      <c r="H43" s="67">
        <v>2.5</v>
      </c>
      <c r="I43" s="67">
        <v>2.5</v>
      </c>
      <c r="J43" s="67">
        <v>2.5</v>
      </c>
      <c r="K43" s="67">
        <v>2.5</v>
      </c>
      <c r="L43" s="48">
        <v>2.5</v>
      </c>
      <c r="M43" s="48">
        <v>2.5</v>
      </c>
      <c r="N43" s="48">
        <v>2.5</v>
      </c>
      <c r="O43" s="48">
        <v>0</v>
      </c>
      <c r="P43" s="48">
        <v>0</v>
      </c>
      <c r="Q43" s="48">
        <v>0</v>
      </c>
      <c r="R43" s="48">
        <v>0</v>
      </c>
      <c r="S43" s="48">
        <v>0</v>
      </c>
      <c r="T43" s="48">
        <v>2.5</v>
      </c>
      <c r="U43" s="48">
        <v>2.5</v>
      </c>
      <c r="V43" s="48">
        <v>2.5</v>
      </c>
      <c r="W43" s="48">
        <v>2.5</v>
      </c>
      <c r="X43" s="48">
        <v>2.5</v>
      </c>
      <c r="Y43" s="48">
        <v>2.5</v>
      </c>
      <c r="Z43" s="48">
        <v>2.5</v>
      </c>
      <c r="AA43" s="55">
        <v>2.5</v>
      </c>
      <c r="AB43" s="55">
        <v>2.5</v>
      </c>
      <c r="AC43" s="55">
        <v>2.5</v>
      </c>
      <c r="AD43" s="55">
        <v>2.5</v>
      </c>
      <c r="AE43" s="55">
        <v>2.5</v>
      </c>
      <c r="AF43" s="55">
        <v>2.5</v>
      </c>
      <c r="AG43" s="58">
        <v>15</v>
      </c>
      <c r="AH43" s="51">
        <f t="shared" si="2"/>
        <v>2.5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67">
        <v>12</v>
      </c>
      <c r="C44" s="67">
        <v>12</v>
      </c>
      <c r="D44" s="67">
        <v>12</v>
      </c>
      <c r="E44" s="67">
        <v>12</v>
      </c>
      <c r="F44" s="67">
        <v>12</v>
      </c>
      <c r="G44" s="67">
        <v>12</v>
      </c>
      <c r="H44" s="67">
        <v>12</v>
      </c>
      <c r="I44" s="67">
        <v>12</v>
      </c>
      <c r="J44" s="67">
        <v>12</v>
      </c>
      <c r="K44" s="67">
        <v>12</v>
      </c>
      <c r="L44" s="48">
        <v>12</v>
      </c>
      <c r="M44" s="48">
        <v>12</v>
      </c>
      <c r="N44" s="48">
        <v>12</v>
      </c>
      <c r="O44" s="48">
        <v>12</v>
      </c>
      <c r="P44" s="48">
        <v>12</v>
      </c>
      <c r="Q44" s="48">
        <v>12</v>
      </c>
      <c r="R44" s="48">
        <v>12</v>
      </c>
      <c r="S44" s="48">
        <v>12</v>
      </c>
      <c r="T44" s="48">
        <v>12</v>
      </c>
      <c r="U44" s="48">
        <v>12</v>
      </c>
      <c r="V44" s="48">
        <v>12</v>
      </c>
      <c r="W44" s="48">
        <v>12</v>
      </c>
      <c r="X44" s="48">
        <v>12</v>
      </c>
      <c r="Y44" s="48">
        <v>12</v>
      </c>
      <c r="Z44" s="48">
        <v>12</v>
      </c>
      <c r="AA44" s="55">
        <v>12</v>
      </c>
      <c r="AB44" s="55">
        <v>12</v>
      </c>
      <c r="AC44" s="55">
        <v>12</v>
      </c>
      <c r="AD44" s="55">
        <v>12</v>
      </c>
      <c r="AE44" s="55">
        <v>12</v>
      </c>
      <c r="AF44" s="55">
        <v>12</v>
      </c>
      <c r="AG44" s="58">
        <v>14.1</v>
      </c>
      <c r="AH44" s="51">
        <f t="shared" si="2"/>
        <v>12</v>
      </c>
      <c r="AI44" s="52">
        <f t="shared" si="3"/>
        <v>12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67">
        <v>14</v>
      </c>
      <c r="C45" s="67">
        <v>14</v>
      </c>
      <c r="D45" s="67">
        <v>14</v>
      </c>
      <c r="E45" s="67">
        <v>14</v>
      </c>
      <c r="F45" s="67">
        <v>14</v>
      </c>
      <c r="G45" s="67">
        <v>14</v>
      </c>
      <c r="H45" s="67">
        <v>14</v>
      </c>
      <c r="I45" s="67">
        <v>14</v>
      </c>
      <c r="J45" s="67">
        <v>14</v>
      </c>
      <c r="K45" s="67">
        <v>14</v>
      </c>
      <c r="L45" s="48">
        <v>12</v>
      </c>
      <c r="M45" s="48">
        <v>12</v>
      </c>
      <c r="N45" s="48">
        <v>12</v>
      </c>
      <c r="O45" s="48">
        <v>12</v>
      </c>
      <c r="P45" s="48">
        <v>12</v>
      </c>
      <c r="Q45" s="48">
        <v>12</v>
      </c>
      <c r="R45" s="48">
        <v>12</v>
      </c>
      <c r="S45" s="48">
        <v>12</v>
      </c>
      <c r="T45" s="48">
        <v>12</v>
      </c>
      <c r="U45" s="48">
        <v>12</v>
      </c>
      <c r="V45" s="48">
        <v>13.7</v>
      </c>
      <c r="W45" s="48">
        <v>13.7</v>
      </c>
      <c r="X45" s="48">
        <v>13.7</v>
      </c>
      <c r="Y45" s="48">
        <v>13.7</v>
      </c>
      <c r="Z45" s="48">
        <v>0</v>
      </c>
      <c r="AA45" s="55">
        <v>13.7</v>
      </c>
      <c r="AB45" s="55">
        <v>13.7</v>
      </c>
      <c r="AC45" s="55">
        <v>13.7</v>
      </c>
      <c r="AD45" s="55">
        <v>13.7</v>
      </c>
      <c r="AE45" s="55">
        <v>12</v>
      </c>
      <c r="AF45" s="55">
        <v>4</v>
      </c>
      <c r="AG45" s="58">
        <v>14</v>
      </c>
      <c r="AH45" s="51">
        <f t="shared" si="2"/>
        <v>14</v>
      </c>
      <c r="AI45" s="52">
        <f t="shared" si="3"/>
        <v>0</v>
      </c>
      <c r="AK45" s="53"/>
    </row>
    <row r="46" spans="1:41" x14ac:dyDescent="0.25">
      <c r="A46" s="57" t="s">
        <v>30</v>
      </c>
      <c r="B46" s="67">
        <v>6.7</v>
      </c>
      <c r="C46" s="67">
        <v>6.7</v>
      </c>
      <c r="D46" s="67">
        <v>6.7</v>
      </c>
      <c r="E46" s="67">
        <v>6.7</v>
      </c>
      <c r="F46" s="67">
        <v>6.7</v>
      </c>
      <c r="G46" s="67">
        <v>6.7</v>
      </c>
      <c r="H46" s="67">
        <v>6.7</v>
      </c>
      <c r="I46" s="67">
        <v>6.7</v>
      </c>
      <c r="J46" s="67">
        <v>6.7</v>
      </c>
      <c r="K46" s="67">
        <v>6.7</v>
      </c>
      <c r="L46" s="48">
        <v>6.8</v>
      </c>
      <c r="M46" s="48">
        <v>6.8</v>
      </c>
      <c r="N46" s="48">
        <v>6.8</v>
      </c>
      <c r="O46" s="48">
        <v>6.8</v>
      </c>
      <c r="P46" s="48">
        <v>6.8</v>
      </c>
      <c r="Q46" s="48">
        <v>6.8</v>
      </c>
      <c r="R46" s="48">
        <v>6.8</v>
      </c>
      <c r="S46" s="48">
        <v>6.8</v>
      </c>
      <c r="T46" s="48">
        <v>6.8</v>
      </c>
      <c r="U46" s="48">
        <v>6.7</v>
      </c>
      <c r="V46" s="48">
        <v>6.7</v>
      </c>
      <c r="W46" s="48">
        <v>6.7</v>
      </c>
      <c r="X46" s="48">
        <v>6.7</v>
      </c>
      <c r="Y46" s="48">
        <v>6.7</v>
      </c>
      <c r="Z46" s="48">
        <v>6.7</v>
      </c>
      <c r="AA46" s="55">
        <v>6.7</v>
      </c>
      <c r="AB46" s="55">
        <v>6.7</v>
      </c>
      <c r="AC46" s="55">
        <v>6.7</v>
      </c>
      <c r="AD46" s="55">
        <v>6.7</v>
      </c>
      <c r="AE46" s="55">
        <v>6.7</v>
      </c>
      <c r="AF46" s="55">
        <v>6.7</v>
      </c>
      <c r="AG46" s="58">
        <v>10.050000000000001</v>
      </c>
      <c r="AH46" s="51">
        <f t="shared" si="2"/>
        <v>6.8</v>
      </c>
      <c r="AI46" s="52">
        <f t="shared" si="3"/>
        <v>6.7</v>
      </c>
      <c r="AK46" s="53"/>
    </row>
    <row r="47" spans="1:41" x14ac:dyDescent="0.25">
      <c r="A47" s="57" t="s">
        <v>31</v>
      </c>
      <c r="B47" s="67">
        <v>6.2</v>
      </c>
      <c r="C47" s="67">
        <v>6.2</v>
      </c>
      <c r="D47" s="67">
        <v>6.2</v>
      </c>
      <c r="E47" s="67">
        <v>6.2</v>
      </c>
      <c r="F47" s="67">
        <v>6.2</v>
      </c>
      <c r="G47" s="67">
        <v>6.2</v>
      </c>
      <c r="H47" s="67">
        <v>6.2</v>
      </c>
      <c r="I47" s="67">
        <v>6.2</v>
      </c>
      <c r="J47" s="67">
        <v>6.2</v>
      </c>
      <c r="K47" s="67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55">
        <v>6.2</v>
      </c>
      <c r="AB47" s="55">
        <v>6.2</v>
      </c>
      <c r="AC47" s="55">
        <v>6.2</v>
      </c>
      <c r="AD47" s="55">
        <v>6.2</v>
      </c>
      <c r="AE47" s="55">
        <v>6.2</v>
      </c>
      <c r="AF47" s="55">
        <v>6.2</v>
      </c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f>B195</f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f t="shared" si="5"/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353.04</v>
      </c>
      <c r="C49" s="66">
        <f t="shared" si="6"/>
        <v>337.84</v>
      </c>
      <c r="D49" s="66">
        <f t="shared" si="6"/>
        <v>313.14</v>
      </c>
      <c r="E49" s="66">
        <f t="shared" si="6"/>
        <v>296.34000000000003</v>
      </c>
      <c r="F49" s="66">
        <f t="shared" si="6"/>
        <v>296.84000000000003</v>
      </c>
      <c r="G49" s="66">
        <f t="shared" si="6"/>
        <v>296.74</v>
      </c>
      <c r="H49" s="66">
        <f t="shared" si="6"/>
        <v>302.34000000000003</v>
      </c>
      <c r="I49" s="66">
        <f t="shared" si="6"/>
        <v>303.64</v>
      </c>
      <c r="J49" s="66">
        <f t="shared" si="6"/>
        <v>319.64</v>
      </c>
      <c r="K49" s="66">
        <f t="shared" si="6"/>
        <v>345.94</v>
      </c>
      <c r="L49" s="66">
        <f t="shared" si="6"/>
        <v>339.44</v>
      </c>
      <c r="M49" s="66">
        <f t="shared" si="6"/>
        <v>319.54000000000002</v>
      </c>
      <c r="N49" s="66">
        <f t="shared" si="6"/>
        <v>370.64000000000004</v>
      </c>
      <c r="O49" s="66">
        <f t="shared" si="6"/>
        <v>367.44</v>
      </c>
      <c r="P49" s="66">
        <f t="shared" si="6"/>
        <v>368.44000000000005</v>
      </c>
      <c r="Q49" s="66">
        <f t="shared" si="6"/>
        <v>368.44</v>
      </c>
      <c r="R49" s="66">
        <f t="shared" si="6"/>
        <v>367.54</v>
      </c>
      <c r="S49" s="66">
        <f t="shared" si="6"/>
        <v>368.04</v>
      </c>
      <c r="T49" s="66">
        <f t="shared" si="6"/>
        <v>370.74000000000007</v>
      </c>
      <c r="U49" s="66">
        <f t="shared" si="6"/>
        <v>372.24</v>
      </c>
      <c r="V49" s="66">
        <f t="shared" si="6"/>
        <v>374.24</v>
      </c>
      <c r="W49" s="66">
        <f t="shared" si="6"/>
        <v>374.74</v>
      </c>
      <c r="X49" s="66">
        <f t="shared" si="6"/>
        <v>374.64</v>
      </c>
      <c r="Y49" s="66">
        <f t="shared" si="6"/>
        <v>374.64</v>
      </c>
      <c r="Z49" s="66">
        <f t="shared" si="6"/>
        <v>360.44</v>
      </c>
      <c r="AA49" s="66">
        <f t="shared" si="6"/>
        <v>375.94</v>
      </c>
      <c r="AB49" s="66">
        <f t="shared" si="6"/>
        <v>377.24</v>
      </c>
      <c r="AC49" s="66">
        <f t="shared" si="6"/>
        <v>357.53999999999996</v>
      </c>
      <c r="AD49" s="66">
        <f t="shared" si="6"/>
        <v>376.24</v>
      </c>
      <c r="AE49" s="66">
        <f t="shared" si="6"/>
        <v>373.64</v>
      </c>
      <c r="AF49" s="66">
        <f t="shared" si="6"/>
        <v>366.24</v>
      </c>
      <c r="AG49" s="71">
        <f>SUM(AG36:AG48)</f>
        <v>489.91</v>
      </c>
      <c r="AH49" s="51">
        <f t="shared" si="2"/>
        <v>377.24</v>
      </c>
      <c r="AI49" s="52">
        <f t="shared" si="3"/>
        <v>296.34000000000003</v>
      </c>
      <c r="AK49" s="53"/>
    </row>
    <row r="50" spans="1:37" x14ac:dyDescent="0.25">
      <c r="A50" s="54" t="s">
        <v>34</v>
      </c>
      <c r="B50" s="55">
        <v>0</v>
      </c>
      <c r="C50" s="55">
        <v>0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72">
        <v>0</v>
      </c>
      <c r="M50" s="72">
        <v>0</v>
      </c>
      <c r="N50" s="72">
        <v>0</v>
      </c>
      <c r="O50" s="72">
        <v>0</v>
      </c>
      <c r="P50" s="48">
        <v>0</v>
      </c>
      <c r="Q50" s="48">
        <v>0</v>
      </c>
      <c r="R50" s="48">
        <v>0</v>
      </c>
      <c r="S50" s="48">
        <v>0</v>
      </c>
      <c r="T50" s="48">
        <v>0</v>
      </c>
      <c r="U50" s="48">
        <v>0</v>
      </c>
      <c r="V50" s="48">
        <v>0</v>
      </c>
      <c r="W50" s="48">
        <v>0</v>
      </c>
      <c r="X50" s="48">
        <v>0</v>
      </c>
      <c r="Y50" s="48">
        <v>59.8</v>
      </c>
      <c r="Z50" s="48">
        <v>59.7</v>
      </c>
      <c r="AA50" s="48">
        <v>59.7</v>
      </c>
      <c r="AB50" s="48">
        <v>10</v>
      </c>
      <c r="AC50" s="48">
        <v>0</v>
      </c>
      <c r="AD50" s="48">
        <v>0</v>
      </c>
      <c r="AE50" s="48">
        <v>0</v>
      </c>
      <c r="AF50" s="48">
        <v>0</v>
      </c>
      <c r="AG50" s="56">
        <v>60</v>
      </c>
      <c r="AH50" s="51">
        <f t="shared" si="2"/>
        <v>59.8</v>
      </c>
      <c r="AI50" s="52">
        <f t="shared" si="3"/>
        <v>0</v>
      </c>
      <c r="AK50" s="53"/>
    </row>
    <row r="51" spans="1:37" x14ac:dyDescent="0.25">
      <c r="A51" s="57" t="s">
        <v>35</v>
      </c>
      <c r="B51" s="55">
        <v>0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72">
        <v>0</v>
      </c>
      <c r="M51" s="72">
        <v>0</v>
      </c>
      <c r="N51" s="72">
        <v>0</v>
      </c>
      <c r="O51" s="72">
        <v>0</v>
      </c>
      <c r="P51" s="67">
        <v>0</v>
      </c>
      <c r="Q51" s="67">
        <v>0</v>
      </c>
      <c r="R51" s="48">
        <v>0</v>
      </c>
      <c r="S51" s="48">
        <v>0</v>
      </c>
      <c r="T51" s="48">
        <v>0</v>
      </c>
      <c r="U51" s="67">
        <v>0</v>
      </c>
      <c r="V51" s="67">
        <v>0</v>
      </c>
      <c r="W51" s="67">
        <v>0</v>
      </c>
      <c r="X51" s="67">
        <v>0</v>
      </c>
      <c r="Y51" s="67">
        <v>27.7</v>
      </c>
      <c r="Z51" s="67">
        <v>28.6</v>
      </c>
      <c r="AA51" s="67">
        <v>28.9</v>
      </c>
      <c r="AB51" s="67">
        <v>4.8</v>
      </c>
      <c r="AC51" s="67">
        <v>0</v>
      </c>
      <c r="AD51" s="67">
        <v>0</v>
      </c>
      <c r="AE51" s="67">
        <v>0</v>
      </c>
      <c r="AF51" s="67">
        <v>0</v>
      </c>
      <c r="AG51" s="58">
        <v>32</v>
      </c>
      <c r="AH51" s="51">
        <f t="shared" si="2"/>
        <v>28.9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>
        <v>0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73">
        <v>0</v>
      </c>
      <c r="M52" s="73">
        <v>0</v>
      </c>
      <c r="N52" s="73">
        <v>0</v>
      </c>
      <c r="O52" s="73">
        <v>0</v>
      </c>
      <c r="P52" s="74">
        <v>0</v>
      </c>
      <c r="Q52" s="74">
        <v>0</v>
      </c>
      <c r="R52" s="48">
        <v>0</v>
      </c>
      <c r="S52" s="48">
        <v>0</v>
      </c>
      <c r="T52" s="48">
        <v>0</v>
      </c>
      <c r="U52" s="74">
        <v>0</v>
      </c>
      <c r="V52" s="74">
        <v>0</v>
      </c>
      <c r="W52" s="74">
        <v>0</v>
      </c>
      <c r="X52" s="74">
        <v>0</v>
      </c>
      <c r="Y52" s="74">
        <v>10.1</v>
      </c>
      <c r="Z52" s="74">
        <v>10.4</v>
      </c>
      <c r="AA52" s="74">
        <v>10.5</v>
      </c>
      <c r="AB52" s="74">
        <v>1.8</v>
      </c>
      <c r="AC52" s="74">
        <v>0</v>
      </c>
      <c r="AD52" s="74">
        <v>0</v>
      </c>
      <c r="AE52" s="74">
        <v>0</v>
      </c>
      <c r="AF52" s="74">
        <v>0</v>
      </c>
      <c r="AG52" s="75">
        <v>14</v>
      </c>
      <c r="AH52" s="51">
        <f t="shared" si="2"/>
        <v>10.5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0</v>
      </c>
      <c r="N53" s="66">
        <f t="shared" si="7"/>
        <v>0</v>
      </c>
      <c r="O53" s="66">
        <f t="shared" si="7"/>
        <v>0</v>
      </c>
      <c r="P53" s="66">
        <f t="shared" si="7"/>
        <v>0</v>
      </c>
      <c r="Q53" s="66">
        <f t="shared" si="7"/>
        <v>0</v>
      </c>
      <c r="R53" s="66">
        <f t="shared" si="7"/>
        <v>0</v>
      </c>
      <c r="S53" s="66">
        <f t="shared" si="7"/>
        <v>0</v>
      </c>
      <c r="T53" s="66">
        <f t="shared" si="7"/>
        <v>0</v>
      </c>
      <c r="U53" s="66">
        <f t="shared" si="7"/>
        <v>0</v>
      </c>
      <c r="V53" s="66">
        <f t="shared" si="7"/>
        <v>0</v>
      </c>
      <c r="W53" s="66">
        <f t="shared" si="7"/>
        <v>0</v>
      </c>
      <c r="X53" s="66">
        <f t="shared" si="7"/>
        <v>0</v>
      </c>
      <c r="Y53" s="66">
        <f t="shared" si="7"/>
        <v>97.6</v>
      </c>
      <c r="Z53" s="66">
        <f t="shared" si="7"/>
        <v>98.700000000000017</v>
      </c>
      <c r="AA53" s="66">
        <f t="shared" si="7"/>
        <v>99.1</v>
      </c>
      <c r="AB53" s="66">
        <f t="shared" si="7"/>
        <v>16.600000000000001</v>
      </c>
      <c r="AC53" s="66">
        <f t="shared" si="7"/>
        <v>0</v>
      </c>
      <c r="AD53" s="66">
        <f>SUM(AD50:AD52)</f>
        <v>0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99.1</v>
      </c>
      <c r="AI53" s="52">
        <f t="shared" si="3"/>
        <v>0</v>
      </c>
      <c r="AK53" s="53"/>
    </row>
    <row r="54" spans="1:37" x14ac:dyDescent="0.25">
      <c r="A54" s="54" t="s">
        <v>205</v>
      </c>
      <c r="B54" s="48">
        <v>25.86</v>
      </c>
      <c r="C54" s="48">
        <v>18.7</v>
      </c>
      <c r="D54" s="48">
        <v>6.7</v>
      </c>
      <c r="E54" s="48">
        <v>8.3000000000000007</v>
      </c>
      <c r="F54" s="48">
        <v>8.08</v>
      </c>
      <c r="G54" s="48">
        <v>4.4800000000000004</v>
      </c>
      <c r="H54" s="48">
        <v>0</v>
      </c>
      <c r="I54" s="48">
        <v>3</v>
      </c>
      <c r="J54" s="48">
        <v>0</v>
      </c>
      <c r="K54" s="48">
        <v>0</v>
      </c>
      <c r="L54" s="48">
        <v>0</v>
      </c>
      <c r="M54" s="48">
        <v>10</v>
      </c>
      <c r="N54" s="48">
        <v>20</v>
      </c>
      <c r="O54" s="48">
        <v>8.4809999999999999</v>
      </c>
      <c r="P54" s="48">
        <v>5.7450000000000001</v>
      </c>
      <c r="Q54" s="48">
        <v>12.5</v>
      </c>
      <c r="R54" s="48">
        <v>14</v>
      </c>
      <c r="S54" s="48">
        <v>13</v>
      </c>
      <c r="T54" s="48">
        <v>9.5</v>
      </c>
      <c r="U54" s="48">
        <v>7.84</v>
      </c>
      <c r="V54" s="48">
        <v>9</v>
      </c>
      <c r="W54" s="48">
        <v>14</v>
      </c>
      <c r="X54" s="48">
        <v>16</v>
      </c>
      <c r="Y54" s="48">
        <v>48.3</v>
      </c>
      <c r="Z54" s="48">
        <v>60.1</v>
      </c>
      <c r="AA54" s="48">
        <v>36.700000000000003</v>
      </c>
      <c r="AB54" s="48">
        <v>22.5</v>
      </c>
      <c r="AC54" s="48">
        <v>22.69</v>
      </c>
      <c r="AD54" s="48">
        <v>18.47</v>
      </c>
      <c r="AE54" s="48">
        <v>15.95</v>
      </c>
      <c r="AF54" s="48">
        <v>12.82</v>
      </c>
      <c r="AG54" s="56"/>
      <c r="AH54" s="51">
        <f t="shared" si="2"/>
        <v>60.1</v>
      </c>
      <c r="AI54" s="52">
        <f t="shared" si="3"/>
        <v>0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48">
        <v>0</v>
      </c>
      <c r="M55" s="48">
        <v>0</v>
      </c>
      <c r="N55" s="48">
        <v>0</v>
      </c>
      <c r="O55" s="48">
        <v>0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48">
        <v>0</v>
      </c>
      <c r="V55" s="48">
        <v>0</v>
      </c>
      <c r="W55" s="48">
        <v>0</v>
      </c>
      <c r="X55" s="48">
        <v>0</v>
      </c>
      <c r="Y55" s="48">
        <v>0</v>
      </c>
      <c r="Z55" s="48">
        <v>0</v>
      </c>
      <c r="AA55" s="67">
        <v>0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-34</v>
      </c>
      <c r="C56" s="67">
        <v>-58</v>
      </c>
      <c r="D56" s="67">
        <v>-40</v>
      </c>
      <c r="E56" s="67">
        <v>-32</v>
      </c>
      <c r="F56" s="67">
        <v>-40</v>
      </c>
      <c r="G56" s="48">
        <v>-30</v>
      </c>
      <c r="H56" s="48">
        <v>-60</v>
      </c>
      <c r="I56" s="48">
        <v>-40</v>
      </c>
      <c r="J56" s="48">
        <v>-29.9</v>
      </c>
      <c r="K56" s="48">
        <v>-27.3</v>
      </c>
      <c r="L56" s="67">
        <v>-17</v>
      </c>
      <c r="M56" s="67">
        <v>-86</v>
      </c>
      <c r="N56" s="67">
        <v>-4</v>
      </c>
      <c r="O56" s="67">
        <v>-25.6</v>
      </c>
      <c r="P56" s="67">
        <v>-52.9</v>
      </c>
      <c r="Q56" s="67">
        <v>-22.5</v>
      </c>
      <c r="R56" s="67">
        <v>-16.399999999999999</v>
      </c>
      <c r="S56" s="67">
        <v>0.9</v>
      </c>
      <c r="T56" s="67">
        <v>-23</v>
      </c>
      <c r="U56" s="67">
        <v>-27.5</v>
      </c>
      <c r="V56" s="67">
        <v>-15.9</v>
      </c>
      <c r="W56" s="67">
        <v>-10.5</v>
      </c>
      <c r="X56" s="67">
        <v>10.5</v>
      </c>
      <c r="Y56" s="67">
        <v>-0.1</v>
      </c>
      <c r="Z56" s="67">
        <v>-37</v>
      </c>
      <c r="AA56" s="67">
        <v>-66.7</v>
      </c>
      <c r="AB56" s="67">
        <v>-20</v>
      </c>
      <c r="AC56" s="67">
        <v>-92.8</v>
      </c>
      <c r="AD56" s="67">
        <v>-40</v>
      </c>
      <c r="AE56" s="67">
        <v>-125</v>
      </c>
      <c r="AF56" s="67">
        <v>-80</v>
      </c>
      <c r="AG56" s="78"/>
      <c r="AH56" s="51">
        <f t="shared" si="2"/>
        <v>10.5</v>
      </c>
      <c r="AI56" s="52">
        <f t="shared" si="3"/>
        <v>-125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67">
        <v>0</v>
      </c>
      <c r="M57" s="67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14</v>
      </c>
      <c r="AA57" s="79">
        <v>0</v>
      </c>
      <c r="AB57" s="79">
        <v>0</v>
      </c>
      <c r="AC57" s="79">
        <v>0</v>
      </c>
      <c r="AD57" s="79">
        <v>0</v>
      </c>
      <c r="AE57" s="79">
        <v>0</v>
      </c>
      <c r="AF57" s="79">
        <v>0</v>
      </c>
      <c r="AG57" s="78"/>
      <c r="AH57" s="51">
        <f t="shared" si="2"/>
        <v>14</v>
      </c>
      <c r="AI57" s="52">
        <f t="shared" si="3"/>
        <v>0</v>
      </c>
      <c r="AK57" s="53"/>
    </row>
    <row r="58" spans="1:37" x14ac:dyDescent="0.25">
      <c r="A58" s="57" t="s">
        <v>40</v>
      </c>
      <c r="B58" s="48">
        <v>0</v>
      </c>
      <c r="C58" s="48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87</v>
      </c>
      <c r="B59" s="80">
        <v>0</v>
      </c>
      <c r="C59" s="80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67">
        <v>0</v>
      </c>
      <c r="O59" s="80">
        <v>0</v>
      </c>
      <c r="P59" s="80">
        <v>0</v>
      </c>
      <c r="Q59" s="80">
        <v>0</v>
      </c>
      <c r="R59" s="80">
        <v>0</v>
      </c>
      <c r="S59" s="80">
        <v>0</v>
      </c>
      <c r="T59" s="80">
        <v>0</v>
      </c>
      <c r="U59" s="80">
        <v>0</v>
      </c>
      <c r="V59" s="80">
        <v>0</v>
      </c>
      <c r="W59" s="80">
        <v>0</v>
      </c>
      <c r="X59" s="80">
        <v>0</v>
      </c>
      <c r="Y59" s="80">
        <v>0</v>
      </c>
      <c r="Z59" s="80">
        <v>0</v>
      </c>
      <c r="AA59" s="80">
        <v>0</v>
      </c>
      <c r="AB59" s="80">
        <v>0</v>
      </c>
      <c r="AC59" s="80">
        <v>0</v>
      </c>
      <c r="AD59" s="80">
        <v>0</v>
      </c>
      <c r="AE59" s="80">
        <v>0</v>
      </c>
      <c r="AF59" s="80">
        <v>0</v>
      </c>
      <c r="AG59" s="78"/>
      <c r="AH59" s="51">
        <f t="shared" si="2"/>
        <v>0</v>
      </c>
      <c r="AI59" s="52">
        <f t="shared" si="3"/>
        <v>0</v>
      </c>
      <c r="AK59" s="53"/>
    </row>
    <row r="60" spans="1:37" x14ac:dyDescent="0.25">
      <c r="A60" s="57" t="s">
        <v>88</v>
      </c>
      <c r="B60" s="80">
        <v>0</v>
      </c>
      <c r="C60" s="80">
        <v>0</v>
      </c>
      <c r="D60" s="80">
        <v>0</v>
      </c>
      <c r="E60" s="80">
        <v>0</v>
      </c>
      <c r="F60" s="80">
        <v>0</v>
      </c>
      <c r="G60" s="80">
        <v>0</v>
      </c>
      <c r="H60" s="80">
        <v>0</v>
      </c>
      <c r="I60" s="48">
        <v>0</v>
      </c>
      <c r="J60" s="48">
        <v>0</v>
      </c>
      <c r="K60" s="48">
        <v>0</v>
      </c>
      <c r="L60" s="48">
        <v>0</v>
      </c>
      <c r="M60" s="48">
        <v>0</v>
      </c>
      <c r="N60" s="48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89</v>
      </c>
      <c r="B61" s="79">
        <v>8</v>
      </c>
      <c r="C61" s="79">
        <v>8</v>
      </c>
      <c r="D61" s="79">
        <v>8</v>
      </c>
      <c r="E61" s="79">
        <v>8</v>
      </c>
      <c r="F61" s="79">
        <v>8</v>
      </c>
      <c r="G61" s="79">
        <v>8</v>
      </c>
      <c r="H61" s="79">
        <v>8</v>
      </c>
      <c r="I61" s="79">
        <v>0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0</v>
      </c>
      <c r="R61" s="79">
        <v>0</v>
      </c>
      <c r="S61" s="79">
        <v>0</v>
      </c>
      <c r="T61" s="79">
        <v>0</v>
      </c>
      <c r="U61" s="79">
        <v>0</v>
      </c>
      <c r="V61" s="79">
        <v>0</v>
      </c>
      <c r="W61" s="79">
        <v>0</v>
      </c>
      <c r="X61" s="79">
        <v>0</v>
      </c>
      <c r="Y61" s="79">
        <v>0</v>
      </c>
      <c r="Z61" s="79">
        <v>0</v>
      </c>
      <c r="AA61" s="79">
        <v>0</v>
      </c>
      <c r="AB61" s="79">
        <v>0</v>
      </c>
      <c r="AC61" s="79">
        <v>0</v>
      </c>
      <c r="AD61" s="79">
        <v>0</v>
      </c>
      <c r="AE61" s="79">
        <v>8</v>
      </c>
      <c r="AF61" s="79">
        <v>8</v>
      </c>
      <c r="AG61" s="78"/>
      <c r="AH61" s="51">
        <f t="shared" si="2"/>
        <v>8</v>
      </c>
      <c r="AI61" s="52">
        <f t="shared" si="3"/>
        <v>0</v>
      </c>
      <c r="AK61" s="53"/>
    </row>
    <row r="62" spans="1:37" x14ac:dyDescent="0.25">
      <c r="A62" s="57" t="s">
        <v>90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91</v>
      </c>
      <c r="B63" s="82">
        <v>0</v>
      </c>
      <c r="C63" s="82">
        <v>0</v>
      </c>
      <c r="D63" s="82">
        <v>0</v>
      </c>
      <c r="E63" s="82">
        <v>0</v>
      </c>
      <c r="F63" s="82">
        <v>0</v>
      </c>
      <c r="G63" s="82">
        <v>0</v>
      </c>
      <c r="H63" s="82">
        <v>0</v>
      </c>
      <c r="I63" s="67">
        <v>0</v>
      </c>
      <c r="J63" s="67">
        <v>0</v>
      </c>
      <c r="K63" s="67">
        <v>0</v>
      </c>
      <c r="L63" s="67">
        <v>0</v>
      </c>
      <c r="M63" s="67">
        <v>0</v>
      </c>
      <c r="N63" s="67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92</v>
      </c>
      <c r="B64" s="82">
        <v>0</v>
      </c>
      <c r="C64" s="82">
        <v>0</v>
      </c>
      <c r="D64" s="82">
        <v>0</v>
      </c>
      <c r="E64" s="82">
        <v>0</v>
      </c>
      <c r="F64" s="82">
        <v>0</v>
      </c>
      <c r="G64" s="82">
        <v>0</v>
      </c>
      <c r="H64" s="82">
        <v>0</v>
      </c>
      <c r="I64" s="48">
        <v>0</v>
      </c>
      <c r="J64" s="48">
        <v>0</v>
      </c>
      <c r="K64" s="48">
        <v>0</v>
      </c>
      <c r="L64" s="48">
        <v>0</v>
      </c>
      <c r="M64" s="48">
        <v>0</v>
      </c>
      <c r="N64" s="48">
        <v>0</v>
      </c>
      <c r="O64" s="82">
        <v>0</v>
      </c>
      <c r="P64" s="82">
        <v>0</v>
      </c>
      <c r="Q64" s="82">
        <v>0</v>
      </c>
      <c r="R64" s="82">
        <v>0</v>
      </c>
      <c r="S64" s="82">
        <v>0</v>
      </c>
      <c r="T64" s="82">
        <v>0</v>
      </c>
      <c r="U64" s="82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-0.14000000000000057</v>
      </c>
      <c r="C65" s="66">
        <f t="shared" ref="C65:AF65" si="8">SUM(C54:C64)</f>
        <v>-31.299999999999997</v>
      </c>
      <c r="D65" s="66">
        <f t="shared" si="8"/>
        <v>-25.299999999999997</v>
      </c>
      <c r="E65" s="66">
        <f t="shared" si="8"/>
        <v>-15.7</v>
      </c>
      <c r="F65" s="66">
        <f t="shared" si="8"/>
        <v>-23.92</v>
      </c>
      <c r="G65" s="66">
        <f t="shared" si="8"/>
        <v>-17.52</v>
      </c>
      <c r="H65" s="66">
        <f t="shared" si="8"/>
        <v>-52</v>
      </c>
      <c r="I65" s="66">
        <f t="shared" si="8"/>
        <v>-37</v>
      </c>
      <c r="J65" s="66">
        <f t="shared" si="8"/>
        <v>-29.9</v>
      </c>
      <c r="K65" s="66">
        <f t="shared" si="8"/>
        <v>-27.3</v>
      </c>
      <c r="L65" s="66">
        <f t="shared" si="8"/>
        <v>-17</v>
      </c>
      <c r="M65" s="66">
        <f t="shared" si="8"/>
        <v>-76</v>
      </c>
      <c r="N65" s="66">
        <f t="shared" si="8"/>
        <v>16</v>
      </c>
      <c r="O65" s="66">
        <f t="shared" si="8"/>
        <v>-17.119</v>
      </c>
      <c r="P65" s="66">
        <f t="shared" si="8"/>
        <v>-47.155000000000001</v>
      </c>
      <c r="Q65" s="66">
        <f t="shared" si="8"/>
        <v>-10</v>
      </c>
      <c r="R65" s="66">
        <f t="shared" si="8"/>
        <v>-2.3999999999999986</v>
      </c>
      <c r="S65" s="66">
        <f t="shared" si="8"/>
        <v>13.9</v>
      </c>
      <c r="T65" s="66">
        <f t="shared" si="8"/>
        <v>-13.5</v>
      </c>
      <c r="U65" s="66">
        <f t="shared" si="8"/>
        <v>-19.66</v>
      </c>
      <c r="V65" s="66">
        <f t="shared" si="8"/>
        <v>-6.9</v>
      </c>
      <c r="W65" s="66">
        <f t="shared" si="8"/>
        <v>3.5</v>
      </c>
      <c r="X65" s="66">
        <f t="shared" si="8"/>
        <v>26.5</v>
      </c>
      <c r="Y65" s="66">
        <f t="shared" si="8"/>
        <v>48.199999999999996</v>
      </c>
      <c r="Z65" s="66">
        <f t="shared" si="8"/>
        <v>37.1</v>
      </c>
      <c r="AA65" s="66">
        <f t="shared" si="8"/>
        <v>-30</v>
      </c>
      <c r="AB65" s="66">
        <f t="shared" si="8"/>
        <v>2.5</v>
      </c>
      <c r="AC65" s="66">
        <f t="shared" si="8"/>
        <v>-70.11</v>
      </c>
      <c r="AD65" s="66">
        <f t="shared" si="8"/>
        <v>-21.53</v>
      </c>
      <c r="AE65" s="66">
        <f t="shared" si="8"/>
        <v>-101.05</v>
      </c>
      <c r="AF65" s="66">
        <f t="shared" si="8"/>
        <v>-59.180000000000007</v>
      </c>
      <c r="AG65" s="71">
        <f>SUM(AG54:AG64)</f>
        <v>0</v>
      </c>
      <c r="AH65" s="51">
        <f t="shared" si="2"/>
        <v>48.199999999999996</v>
      </c>
      <c r="AI65" s="52">
        <f t="shared" si="3"/>
        <v>-101.05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207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209</v>
      </c>
      <c r="B70" s="88">
        <f>B65+B53+B49+B35+B69</f>
        <v>1140.1000000000001</v>
      </c>
      <c r="C70" s="88">
        <f t="shared" ref="C70:AG70" si="10">C65+C53+C49+C35+C69</f>
        <v>1097.74</v>
      </c>
      <c r="D70" s="88">
        <f t="shared" si="10"/>
        <v>1079.04</v>
      </c>
      <c r="E70" s="88">
        <f t="shared" si="10"/>
        <v>1071.8400000000001</v>
      </c>
      <c r="F70" s="88">
        <f t="shared" si="10"/>
        <v>1064.1200000000001</v>
      </c>
      <c r="G70" s="88">
        <f t="shared" si="10"/>
        <v>1070.42</v>
      </c>
      <c r="H70" s="88">
        <f t="shared" si="10"/>
        <v>1041.54</v>
      </c>
      <c r="I70" s="88">
        <f t="shared" si="10"/>
        <v>1077.8400000000001</v>
      </c>
      <c r="J70" s="88">
        <f t="shared" si="10"/>
        <v>1100.94</v>
      </c>
      <c r="K70" s="88">
        <f t="shared" si="10"/>
        <v>1162.04</v>
      </c>
      <c r="L70" s="88">
        <f t="shared" si="10"/>
        <v>1165.54</v>
      </c>
      <c r="M70" s="88">
        <f t="shared" si="10"/>
        <v>1095.6399999999999</v>
      </c>
      <c r="N70" s="88">
        <f t="shared" si="10"/>
        <v>1202.24</v>
      </c>
      <c r="O70" s="88">
        <f t="shared" si="10"/>
        <v>1203.4209999999998</v>
      </c>
      <c r="P70" s="88">
        <f t="shared" si="10"/>
        <v>1175.385</v>
      </c>
      <c r="Q70" s="88">
        <f t="shared" si="10"/>
        <v>1210.44</v>
      </c>
      <c r="R70" s="88">
        <f t="shared" si="10"/>
        <v>1238.1400000000001</v>
      </c>
      <c r="S70" s="88">
        <f t="shared" si="10"/>
        <v>1264.6400000000001</v>
      </c>
      <c r="T70" s="88">
        <f t="shared" si="10"/>
        <v>1210.3400000000001</v>
      </c>
      <c r="U70" s="88">
        <f t="shared" si="10"/>
        <v>1202.8799999999999</v>
      </c>
      <c r="V70" s="88">
        <f t="shared" si="10"/>
        <v>1202.1399999999999</v>
      </c>
      <c r="W70" s="88">
        <f t="shared" si="10"/>
        <v>1223.04</v>
      </c>
      <c r="X70" s="88">
        <f t="shared" si="10"/>
        <v>1251.44</v>
      </c>
      <c r="Y70" s="88">
        <f t="shared" si="10"/>
        <v>1377.2399999999998</v>
      </c>
      <c r="Z70" s="88">
        <f t="shared" si="10"/>
        <v>1382.74</v>
      </c>
      <c r="AA70" s="88">
        <f t="shared" si="10"/>
        <v>1380.74</v>
      </c>
      <c r="AB70" s="88">
        <f t="shared" si="10"/>
        <v>1346.8400000000001</v>
      </c>
      <c r="AC70" s="88">
        <f t="shared" si="10"/>
        <v>1293.9299999999998</v>
      </c>
      <c r="AD70" s="88">
        <f t="shared" si="10"/>
        <v>1195.21</v>
      </c>
      <c r="AE70" s="88">
        <f t="shared" si="10"/>
        <v>1133.0899999999999</v>
      </c>
      <c r="AF70" s="88">
        <f t="shared" si="10"/>
        <v>1117.56</v>
      </c>
      <c r="AG70" s="88">
        <f t="shared" si="10"/>
        <v>2068.14</v>
      </c>
      <c r="AH70" s="51">
        <f t="shared" si="2"/>
        <v>1382.74</v>
      </c>
      <c r="AI70" s="52">
        <f t="shared" si="3"/>
        <v>1041.54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208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>
        <v>100</v>
      </c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100</v>
      </c>
      <c r="AI71" s="52">
        <f t="shared" si="3"/>
        <v>100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210</v>
      </c>
      <c r="B72" s="88">
        <f>B70+B71</f>
        <v>1140.1000000000001</v>
      </c>
      <c r="C72" s="88">
        <f t="shared" ref="C72:AF72" si="11">C69+C65+C53+C49+C35+C71</f>
        <v>1097.74</v>
      </c>
      <c r="D72" s="88">
        <f t="shared" si="11"/>
        <v>1079.04</v>
      </c>
      <c r="E72" s="88">
        <f t="shared" si="11"/>
        <v>1071.8400000000001</v>
      </c>
      <c r="F72" s="88">
        <f t="shared" si="11"/>
        <v>1064.1200000000001</v>
      </c>
      <c r="G72" s="88">
        <f t="shared" si="11"/>
        <v>1070.42</v>
      </c>
      <c r="H72" s="88">
        <f t="shared" si="11"/>
        <v>1041.54</v>
      </c>
      <c r="I72" s="88">
        <f t="shared" si="11"/>
        <v>1077.8400000000001</v>
      </c>
      <c r="J72" s="88">
        <f t="shared" si="11"/>
        <v>1100.94</v>
      </c>
      <c r="K72" s="88">
        <f t="shared" si="11"/>
        <v>1162.04</v>
      </c>
      <c r="L72" s="88">
        <f t="shared" si="11"/>
        <v>1165.54</v>
      </c>
      <c r="M72" s="88">
        <f t="shared" si="11"/>
        <v>1195.6399999999999</v>
      </c>
      <c r="N72" s="88">
        <f t="shared" si="11"/>
        <v>1202.24</v>
      </c>
      <c r="O72" s="88">
        <f t="shared" si="11"/>
        <v>1203.4209999999998</v>
      </c>
      <c r="P72" s="88">
        <f t="shared" si="11"/>
        <v>1175.385</v>
      </c>
      <c r="Q72" s="88">
        <f t="shared" si="11"/>
        <v>1210.44</v>
      </c>
      <c r="R72" s="88">
        <f t="shared" si="11"/>
        <v>1238.1400000000001</v>
      </c>
      <c r="S72" s="88">
        <f t="shared" si="11"/>
        <v>1264.6400000000001</v>
      </c>
      <c r="T72" s="88">
        <f t="shared" si="11"/>
        <v>1210.3400000000001</v>
      </c>
      <c r="U72" s="88">
        <f t="shared" si="11"/>
        <v>1202.8799999999999</v>
      </c>
      <c r="V72" s="88">
        <f t="shared" si="11"/>
        <v>1202.1399999999999</v>
      </c>
      <c r="W72" s="88">
        <f t="shared" si="11"/>
        <v>1223.04</v>
      </c>
      <c r="X72" s="88">
        <f t="shared" si="11"/>
        <v>1251.44</v>
      </c>
      <c r="Y72" s="88">
        <f t="shared" si="11"/>
        <v>1377.2399999999998</v>
      </c>
      <c r="Z72" s="88">
        <f t="shared" si="11"/>
        <v>1382.74</v>
      </c>
      <c r="AA72" s="88">
        <f t="shared" si="11"/>
        <v>1380.74</v>
      </c>
      <c r="AB72" s="88">
        <f t="shared" si="11"/>
        <v>1346.8400000000001</v>
      </c>
      <c r="AC72" s="88">
        <f t="shared" si="11"/>
        <v>1293.9299999999998</v>
      </c>
      <c r="AD72" s="88">
        <f t="shared" si="11"/>
        <v>1195.21</v>
      </c>
      <c r="AE72" s="88">
        <f t="shared" si="11"/>
        <v>1133.0899999999999</v>
      </c>
      <c r="AF72" s="88">
        <f t="shared" si="11"/>
        <v>1117.56</v>
      </c>
      <c r="AG72" s="71">
        <f>AG69+AG65+AG53+AG49+AG35+AG71</f>
        <v>2068.14</v>
      </c>
      <c r="AH72" s="51">
        <f t="shared" si="2"/>
        <v>1382.74</v>
      </c>
      <c r="AI72" s="52">
        <f t="shared" si="3"/>
        <v>1041.54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Q73" si="12">IF(B57&lt;0,B57*-1,0)</f>
        <v>0</v>
      </c>
      <c r="C73" s="79">
        <f t="shared" si="12"/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Q74" si="14">IF(B55&lt;0,B55*-1,0)</f>
        <v>0</v>
      </c>
      <c r="C74" s="79">
        <f t="shared" si="14"/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 t="shared" ref="B75:Q75" si="16">IF(B58&lt;0,B58*-1,0)</f>
        <v>0</v>
      </c>
      <c r="C75" s="79">
        <f t="shared" si="16"/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>IF(B56&lt;0,B56*-1,0)</f>
        <v>34</v>
      </c>
      <c r="C76" s="79">
        <f>IF(C56&lt;0,C56*-1,0)</f>
        <v>58</v>
      </c>
      <c r="D76" s="79">
        <f>IF(D56&lt;0,D56*-1,0)</f>
        <v>40</v>
      </c>
      <c r="E76" s="79">
        <f>IF(E56&lt;0,E56*-1,0)</f>
        <v>32</v>
      </c>
      <c r="F76" s="79">
        <f>IF(F56&lt;0,F56*-1,0)</f>
        <v>40</v>
      </c>
      <c r="G76" s="79">
        <f t="shared" ref="G76:AF76" si="18">IF(G56&lt;0,G56*-1,0)</f>
        <v>30</v>
      </c>
      <c r="H76" s="79">
        <f t="shared" si="18"/>
        <v>60</v>
      </c>
      <c r="I76" s="79">
        <f t="shared" si="18"/>
        <v>40</v>
      </c>
      <c r="J76" s="79">
        <f t="shared" si="18"/>
        <v>29.9</v>
      </c>
      <c r="K76" s="79">
        <f t="shared" si="18"/>
        <v>27.3</v>
      </c>
      <c r="L76" s="79">
        <f t="shared" si="18"/>
        <v>17</v>
      </c>
      <c r="M76" s="79">
        <f t="shared" si="18"/>
        <v>86</v>
      </c>
      <c r="N76" s="79">
        <f t="shared" si="18"/>
        <v>4</v>
      </c>
      <c r="O76" s="79">
        <f t="shared" si="18"/>
        <v>25.6</v>
      </c>
      <c r="P76" s="79">
        <f t="shared" si="18"/>
        <v>52.9</v>
      </c>
      <c r="Q76" s="79">
        <f t="shared" si="18"/>
        <v>22.5</v>
      </c>
      <c r="R76" s="79">
        <f t="shared" si="18"/>
        <v>16.399999999999999</v>
      </c>
      <c r="S76" s="79">
        <f t="shared" si="18"/>
        <v>0</v>
      </c>
      <c r="T76" s="79">
        <f t="shared" si="18"/>
        <v>23</v>
      </c>
      <c r="U76" s="79">
        <f t="shared" si="18"/>
        <v>27.5</v>
      </c>
      <c r="V76" s="79">
        <f t="shared" si="18"/>
        <v>15.9</v>
      </c>
      <c r="W76" s="79">
        <f t="shared" si="18"/>
        <v>10.5</v>
      </c>
      <c r="X76" s="79">
        <f t="shared" si="18"/>
        <v>0</v>
      </c>
      <c r="Y76" s="79">
        <f t="shared" si="18"/>
        <v>0.1</v>
      </c>
      <c r="Z76" s="79">
        <f t="shared" si="18"/>
        <v>37</v>
      </c>
      <c r="AA76" s="79">
        <f t="shared" si="18"/>
        <v>66.7</v>
      </c>
      <c r="AB76" s="79">
        <f t="shared" si="18"/>
        <v>20</v>
      </c>
      <c r="AC76" s="79">
        <f t="shared" si="18"/>
        <v>92.8</v>
      </c>
      <c r="AD76" s="79">
        <f t="shared" si="18"/>
        <v>40</v>
      </c>
      <c r="AE76" s="79">
        <f t="shared" si="18"/>
        <v>125</v>
      </c>
      <c r="AF76" s="79">
        <f t="shared" si="18"/>
        <v>80</v>
      </c>
      <c r="AG76" s="89"/>
      <c r="AH76" s="51">
        <f t="shared" ref="AH76:AH88" si="19">MAX(B76:AF76)</f>
        <v>125</v>
      </c>
      <c r="AI76" s="52">
        <f t="shared" ref="AI76:AI88" si="20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205</v>
      </c>
      <c r="B77" s="79">
        <f>IF(B54&lt;0,B54*-1,0)</f>
        <v>0</v>
      </c>
      <c r="C77" s="79">
        <f>IF(C54&lt;0,C54*-1,0)</f>
        <v>0</v>
      </c>
      <c r="D77" s="79">
        <f>IF(D54&lt;0,D54*-1,0)</f>
        <v>0</v>
      </c>
      <c r="E77" s="79">
        <f>IF(E54&lt;0,E54*-1,0)</f>
        <v>0</v>
      </c>
      <c r="F77" s="79">
        <f>IF(F54&lt;0,F54*-1,0)</f>
        <v>0</v>
      </c>
      <c r="G77" s="79">
        <f t="shared" ref="G77:AF77" si="21">IF(G54&lt;0,G54*-1,0)</f>
        <v>0</v>
      </c>
      <c r="H77" s="79">
        <f t="shared" si="21"/>
        <v>0</v>
      </c>
      <c r="I77" s="79">
        <f t="shared" si="21"/>
        <v>0</v>
      </c>
      <c r="J77" s="79">
        <f t="shared" si="21"/>
        <v>0</v>
      </c>
      <c r="K77" s="79">
        <f t="shared" si="21"/>
        <v>0</v>
      </c>
      <c r="L77" s="79">
        <f t="shared" si="21"/>
        <v>0</v>
      </c>
      <c r="M77" s="79">
        <f t="shared" si="21"/>
        <v>0</v>
      </c>
      <c r="N77" s="79">
        <f t="shared" si="21"/>
        <v>0</v>
      </c>
      <c r="O77" s="79">
        <f t="shared" si="21"/>
        <v>0</v>
      </c>
      <c r="P77" s="79">
        <f t="shared" si="21"/>
        <v>0</v>
      </c>
      <c r="Q77" s="79">
        <f t="shared" si="21"/>
        <v>0</v>
      </c>
      <c r="R77" s="79">
        <f t="shared" si="21"/>
        <v>0</v>
      </c>
      <c r="S77" s="79">
        <f t="shared" si="21"/>
        <v>0</v>
      </c>
      <c r="T77" s="79">
        <f t="shared" si="21"/>
        <v>0</v>
      </c>
      <c r="U77" s="79">
        <f t="shared" si="21"/>
        <v>0</v>
      </c>
      <c r="V77" s="79">
        <f t="shared" si="21"/>
        <v>0</v>
      </c>
      <c r="W77" s="79">
        <f t="shared" si="21"/>
        <v>0</v>
      </c>
      <c r="X77" s="79">
        <f t="shared" si="21"/>
        <v>0</v>
      </c>
      <c r="Y77" s="79">
        <f t="shared" si="21"/>
        <v>0</v>
      </c>
      <c r="Z77" s="79">
        <f t="shared" si="21"/>
        <v>0</v>
      </c>
      <c r="AA77" s="79">
        <f t="shared" si="21"/>
        <v>0</v>
      </c>
      <c r="AB77" s="79">
        <f t="shared" si="21"/>
        <v>0</v>
      </c>
      <c r="AC77" s="79">
        <f t="shared" si="21"/>
        <v>0</v>
      </c>
      <c r="AD77" s="79">
        <f t="shared" si="21"/>
        <v>0</v>
      </c>
      <c r="AE77" s="79">
        <f t="shared" si="21"/>
        <v>0</v>
      </c>
      <c r="AF77" s="79">
        <f t="shared" si="21"/>
        <v>0</v>
      </c>
      <c r="AG77" s="89"/>
      <c r="AH77" s="51">
        <f t="shared" si="19"/>
        <v>0</v>
      </c>
      <c r="AI77" s="52">
        <f t="shared" si="20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190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19"/>
        <v>0</v>
      </c>
      <c r="AI78" s="52">
        <f t="shared" si="20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2">SUM(B73:B78)</f>
        <v>34</v>
      </c>
      <c r="C79" s="66">
        <f t="shared" si="22"/>
        <v>58</v>
      </c>
      <c r="D79" s="66">
        <f t="shared" si="22"/>
        <v>40</v>
      </c>
      <c r="E79" s="66">
        <f t="shared" si="22"/>
        <v>32</v>
      </c>
      <c r="F79" s="66">
        <f t="shared" si="22"/>
        <v>40</v>
      </c>
      <c r="G79" s="66">
        <f t="shared" si="22"/>
        <v>30</v>
      </c>
      <c r="H79" s="66">
        <f t="shared" si="22"/>
        <v>60</v>
      </c>
      <c r="I79" s="66">
        <f t="shared" si="22"/>
        <v>40</v>
      </c>
      <c r="J79" s="66">
        <f t="shared" si="22"/>
        <v>29.9</v>
      </c>
      <c r="K79" s="66">
        <f t="shared" si="22"/>
        <v>27.3</v>
      </c>
      <c r="L79" s="66">
        <f t="shared" si="22"/>
        <v>17</v>
      </c>
      <c r="M79" s="66">
        <f t="shared" si="22"/>
        <v>86</v>
      </c>
      <c r="N79" s="66">
        <f t="shared" si="22"/>
        <v>4</v>
      </c>
      <c r="O79" s="66">
        <f t="shared" si="22"/>
        <v>25.6</v>
      </c>
      <c r="P79" s="66">
        <f t="shared" si="22"/>
        <v>52.9</v>
      </c>
      <c r="Q79" s="66">
        <f t="shared" si="22"/>
        <v>22.5</v>
      </c>
      <c r="R79" s="66">
        <f t="shared" si="22"/>
        <v>16.399999999999999</v>
      </c>
      <c r="S79" s="66">
        <f t="shared" si="22"/>
        <v>0</v>
      </c>
      <c r="T79" s="66">
        <f t="shared" si="22"/>
        <v>23</v>
      </c>
      <c r="U79" s="66">
        <f t="shared" si="22"/>
        <v>27.5</v>
      </c>
      <c r="V79" s="66">
        <f t="shared" si="22"/>
        <v>15.9</v>
      </c>
      <c r="W79" s="66">
        <f t="shared" si="22"/>
        <v>10.5</v>
      </c>
      <c r="X79" s="66">
        <f t="shared" si="22"/>
        <v>0</v>
      </c>
      <c r="Y79" s="66">
        <f t="shared" si="22"/>
        <v>0.1</v>
      </c>
      <c r="Z79" s="66">
        <f t="shared" si="22"/>
        <v>37</v>
      </c>
      <c r="AA79" s="66">
        <f t="shared" si="22"/>
        <v>66.7</v>
      </c>
      <c r="AB79" s="66">
        <f t="shared" si="22"/>
        <v>20</v>
      </c>
      <c r="AC79" s="66">
        <f t="shared" si="22"/>
        <v>92.8</v>
      </c>
      <c r="AD79" s="66">
        <f t="shared" si="22"/>
        <v>40</v>
      </c>
      <c r="AE79" s="66">
        <f t="shared" si="22"/>
        <v>125</v>
      </c>
      <c r="AF79" s="66">
        <f t="shared" si="22"/>
        <v>80</v>
      </c>
      <c r="AG79" s="71">
        <f t="shared" si="22"/>
        <v>0</v>
      </c>
      <c r="AH79" s="51">
        <f t="shared" si="19"/>
        <v>125</v>
      </c>
      <c r="AI79" s="52">
        <f t="shared" si="20"/>
        <v>0</v>
      </c>
      <c r="AK79" s="53"/>
    </row>
    <row r="80" spans="1:88" s="1" customFormat="1" ht="15.75" thickBot="1" x14ac:dyDescent="0.3">
      <c r="A80" s="65" t="s">
        <v>86</v>
      </c>
      <c r="B80" s="66">
        <f t="shared" ref="B80:AG80" si="23">SUM(B67:B79)</f>
        <v>2348.2000000000003</v>
      </c>
      <c r="C80" s="66">
        <f t="shared" si="23"/>
        <v>2311.48</v>
      </c>
      <c r="D80" s="66">
        <f t="shared" si="23"/>
        <v>2238.08</v>
      </c>
      <c r="E80" s="66">
        <f t="shared" si="23"/>
        <v>2207.6800000000003</v>
      </c>
      <c r="F80" s="66">
        <f t="shared" si="23"/>
        <v>2208.2400000000002</v>
      </c>
      <c r="G80" s="66">
        <f t="shared" si="23"/>
        <v>2200.84</v>
      </c>
      <c r="H80" s="66">
        <f t="shared" si="23"/>
        <v>2203.08</v>
      </c>
      <c r="I80" s="66">
        <f t="shared" si="23"/>
        <v>2235.6800000000003</v>
      </c>
      <c r="J80" s="66">
        <f t="shared" si="23"/>
        <v>2261.6800000000003</v>
      </c>
      <c r="K80" s="66">
        <f t="shared" si="23"/>
        <v>2378.6800000000003</v>
      </c>
      <c r="L80" s="66">
        <f t="shared" si="23"/>
        <v>2365.08</v>
      </c>
      <c r="M80" s="66">
        <f t="shared" si="23"/>
        <v>2563.2799999999997</v>
      </c>
      <c r="N80" s="66">
        <f t="shared" si="23"/>
        <v>2412.48</v>
      </c>
      <c r="O80" s="66">
        <f t="shared" si="23"/>
        <v>2458.0419999999995</v>
      </c>
      <c r="P80" s="66">
        <f t="shared" si="23"/>
        <v>2456.5700000000002</v>
      </c>
      <c r="Q80" s="66">
        <f t="shared" si="23"/>
        <v>2465.88</v>
      </c>
      <c r="R80" s="66">
        <f t="shared" si="23"/>
        <v>2509.0800000000004</v>
      </c>
      <c r="S80" s="66">
        <f t="shared" si="23"/>
        <v>2529.2800000000002</v>
      </c>
      <c r="T80" s="66">
        <f t="shared" si="23"/>
        <v>2466.6800000000003</v>
      </c>
      <c r="U80" s="66">
        <f t="shared" si="23"/>
        <v>2460.7599999999998</v>
      </c>
      <c r="V80" s="66">
        <f t="shared" si="23"/>
        <v>2436.08</v>
      </c>
      <c r="W80" s="66">
        <f t="shared" si="23"/>
        <v>2467.08</v>
      </c>
      <c r="X80" s="66">
        <f t="shared" si="23"/>
        <v>2502.88</v>
      </c>
      <c r="Y80" s="66">
        <f t="shared" si="23"/>
        <v>2754.6799999999994</v>
      </c>
      <c r="Z80" s="66">
        <f t="shared" si="23"/>
        <v>2839.48</v>
      </c>
      <c r="AA80" s="66">
        <f t="shared" si="23"/>
        <v>2894.8799999999997</v>
      </c>
      <c r="AB80" s="66">
        <f t="shared" si="23"/>
        <v>2733.6800000000003</v>
      </c>
      <c r="AC80" s="66">
        <f t="shared" si="23"/>
        <v>2773.46</v>
      </c>
      <c r="AD80" s="66">
        <f t="shared" si="23"/>
        <v>2470.42</v>
      </c>
      <c r="AE80" s="66">
        <f t="shared" si="23"/>
        <v>2516.1799999999998</v>
      </c>
      <c r="AF80" s="66">
        <f t="shared" si="23"/>
        <v>2395.12</v>
      </c>
      <c r="AG80" s="71">
        <f t="shared" si="23"/>
        <v>4208.08</v>
      </c>
      <c r="AH80" s="51">
        <f t="shared" si="19"/>
        <v>2894.8799999999997</v>
      </c>
      <c r="AI80" s="52">
        <f t="shared" si="20"/>
        <v>2200.84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49.991</v>
      </c>
      <c r="C81" s="91">
        <v>50.033000000000001</v>
      </c>
      <c r="D81" s="91">
        <v>49.948</v>
      </c>
      <c r="E81" s="91">
        <v>49.976999999999997</v>
      </c>
      <c r="F81" s="91">
        <v>50.012999999999998</v>
      </c>
      <c r="G81" s="91">
        <v>50.023000000000003</v>
      </c>
      <c r="H81" s="91">
        <v>49.988</v>
      </c>
      <c r="I81" s="91">
        <v>49.869</v>
      </c>
      <c r="J81" s="91">
        <v>49.956000000000003</v>
      </c>
      <c r="K81" s="91">
        <v>50.027999999999999</v>
      </c>
      <c r="L81" s="91">
        <v>50.027000000000001</v>
      </c>
      <c r="M81" s="91">
        <v>50</v>
      </c>
      <c r="N81" s="91">
        <v>49.96</v>
      </c>
      <c r="O81" s="91">
        <v>50.006999999999998</v>
      </c>
      <c r="P81" s="91">
        <v>49.978000000000002</v>
      </c>
      <c r="Q81" s="91">
        <v>49.981999999999999</v>
      </c>
      <c r="R81" s="91">
        <v>49.966999999999999</v>
      </c>
      <c r="S81" s="91">
        <v>50.033999999999999</v>
      </c>
      <c r="T81" s="91">
        <v>50.01</v>
      </c>
      <c r="U81" s="91">
        <v>49.895000000000003</v>
      </c>
      <c r="V81" s="91">
        <v>49.98</v>
      </c>
      <c r="W81" s="91">
        <v>50.08</v>
      </c>
      <c r="X81" s="91">
        <v>49.895000000000003</v>
      </c>
      <c r="Y81" s="91">
        <v>49.780999999999999</v>
      </c>
      <c r="Z81" s="91">
        <v>49.813000000000002</v>
      </c>
      <c r="AA81" s="91">
        <v>49.875</v>
      </c>
      <c r="AB81" s="91">
        <v>49.991999999999997</v>
      </c>
      <c r="AC81" s="91">
        <v>49.991999999999997</v>
      </c>
      <c r="AD81" s="91">
        <v>50.021000000000001</v>
      </c>
      <c r="AE81" s="91">
        <v>49.953000000000003</v>
      </c>
      <c r="AF81" s="92">
        <v>49.968000000000004</v>
      </c>
      <c r="AG81" s="93"/>
      <c r="AH81" s="51">
        <f t="shared" si="19"/>
        <v>50.08</v>
      </c>
      <c r="AI81" s="52">
        <f t="shared" si="20"/>
        <v>49.780999999999999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126.7</v>
      </c>
      <c r="C82" s="67">
        <v>126.2</v>
      </c>
      <c r="D82" s="67">
        <v>126</v>
      </c>
      <c r="E82" s="67">
        <v>125.8</v>
      </c>
      <c r="F82" s="67">
        <v>126.2</v>
      </c>
      <c r="G82" s="67">
        <v>125.1</v>
      </c>
      <c r="H82" s="67">
        <v>126.8</v>
      </c>
      <c r="I82" s="67">
        <v>123.8</v>
      </c>
      <c r="J82" s="67">
        <v>125.1</v>
      </c>
      <c r="K82" s="67">
        <v>125.3</v>
      </c>
      <c r="L82" s="67">
        <v>123.7</v>
      </c>
      <c r="M82" s="67">
        <v>123</v>
      </c>
      <c r="N82" s="67">
        <v>122</v>
      </c>
      <c r="O82" s="67">
        <v>123.6</v>
      </c>
      <c r="P82" s="67">
        <v>123</v>
      </c>
      <c r="Q82" s="67">
        <v>122</v>
      </c>
      <c r="R82" s="67">
        <v>121.5</v>
      </c>
      <c r="S82" s="95">
        <v>124.4</v>
      </c>
      <c r="T82" s="95">
        <v>124.8</v>
      </c>
      <c r="U82" s="95">
        <v>123.6</v>
      </c>
      <c r="V82" s="95">
        <v>124</v>
      </c>
      <c r="W82" s="95">
        <v>123.6</v>
      </c>
      <c r="X82" s="95">
        <v>123.6</v>
      </c>
      <c r="Y82" s="95">
        <v>126.4</v>
      </c>
      <c r="Z82" s="95">
        <v>127</v>
      </c>
      <c r="AA82" s="67">
        <v>126.8</v>
      </c>
      <c r="AB82" s="67">
        <v>125.2</v>
      </c>
      <c r="AC82" s="67">
        <v>125.5</v>
      </c>
      <c r="AD82" s="67">
        <v>127</v>
      </c>
      <c r="AE82" s="67">
        <v>126.8</v>
      </c>
      <c r="AF82" s="96">
        <v>127.7</v>
      </c>
      <c r="AG82" s="97"/>
      <c r="AH82" s="51">
        <f t="shared" si="19"/>
        <v>127.7</v>
      </c>
      <c r="AI82" s="52">
        <f t="shared" si="20"/>
        <v>121.5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130.5</v>
      </c>
      <c r="C83" s="67">
        <v>130.30000000000001</v>
      </c>
      <c r="D83" s="67">
        <v>129.5</v>
      </c>
      <c r="E83" s="67">
        <v>129.6</v>
      </c>
      <c r="F83" s="67">
        <v>129.69999999999999</v>
      </c>
      <c r="G83" s="67">
        <v>128.5</v>
      </c>
      <c r="H83" s="67">
        <v>129.9</v>
      </c>
      <c r="I83" s="67">
        <v>126.8</v>
      </c>
      <c r="J83" s="67">
        <v>128.19999999999999</v>
      </c>
      <c r="K83" s="67">
        <v>127.9</v>
      </c>
      <c r="L83" s="67">
        <v>126.4</v>
      </c>
      <c r="M83" s="67">
        <v>126.5</v>
      </c>
      <c r="N83" s="67">
        <v>125</v>
      </c>
      <c r="O83" s="67">
        <v>126.1</v>
      </c>
      <c r="P83" s="67">
        <v>125.7</v>
      </c>
      <c r="Q83" s="67">
        <v>124.6</v>
      </c>
      <c r="R83" s="67">
        <v>124.1</v>
      </c>
      <c r="S83" s="95">
        <v>126.3</v>
      </c>
      <c r="T83" s="95">
        <v>125.9</v>
      </c>
      <c r="U83" s="95">
        <v>126.1</v>
      </c>
      <c r="V83" s="95">
        <v>126</v>
      </c>
      <c r="W83" s="95">
        <v>126.1</v>
      </c>
      <c r="X83" s="95">
        <v>126.1</v>
      </c>
      <c r="Y83" s="95">
        <v>128.30000000000001</v>
      </c>
      <c r="Z83" s="95">
        <v>129</v>
      </c>
      <c r="AA83" s="67">
        <v>129</v>
      </c>
      <c r="AB83" s="67">
        <v>128</v>
      </c>
      <c r="AC83" s="67">
        <v>127.9</v>
      </c>
      <c r="AD83" s="67">
        <v>130.19999999999999</v>
      </c>
      <c r="AE83" s="67">
        <v>130</v>
      </c>
      <c r="AF83" s="96">
        <v>131</v>
      </c>
      <c r="AG83" s="97"/>
      <c r="AH83" s="51">
        <f t="shared" si="19"/>
        <v>131</v>
      </c>
      <c r="AI83" s="52">
        <f t="shared" si="20"/>
        <v>124.1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130</v>
      </c>
      <c r="C84" s="67">
        <v>131.9</v>
      </c>
      <c r="D84" s="67">
        <v>134.9</v>
      </c>
      <c r="E84" s="67">
        <v>129.5</v>
      </c>
      <c r="F84" s="67">
        <v>130.69999999999999</v>
      </c>
      <c r="G84" s="67">
        <v>130.9</v>
      </c>
      <c r="H84" s="67">
        <v>130.19999999999999</v>
      </c>
      <c r="I84" s="67">
        <v>127.3</v>
      </c>
      <c r="J84" s="67">
        <v>128.6</v>
      </c>
      <c r="K84" s="67">
        <v>129.19999999999999</v>
      </c>
      <c r="L84" s="67">
        <v>127.6</v>
      </c>
      <c r="M84" s="67">
        <v>126.8</v>
      </c>
      <c r="N84" s="67">
        <v>128</v>
      </c>
      <c r="O84" s="67">
        <v>125.2</v>
      </c>
      <c r="P84" s="67">
        <v>128.19999999999999</v>
      </c>
      <c r="Q84" s="67">
        <v>126.5</v>
      </c>
      <c r="R84" s="67">
        <v>125.1</v>
      </c>
      <c r="S84" s="67">
        <v>128.9</v>
      </c>
      <c r="T84" s="67">
        <v>128.9</v>
      </c>
      <c r="U84" s="67">
        <v>128</v>
      </c>
      <c r="V84" s="67">
        <v>128</v>
      </c>
      <c r="W84" s="67">
        <v>128</v>
      </c>
      <c r="X84" s="67">
        <v>128</v>
      </c>
      <c r="Y84" s="67">
        <v>127.7</v>
      </c>
      <c r="Z84" s="67">
        <v>127</v>
      </c>
      <c r="AA84" s="67">
        <v>127.3</v>
      </c>
      <c r="AB84" s="67">
        <v>127.3</v>
      </c>
      <c r="AC84" s="67">
        <v>129.19999999999999</v>
      </c>
      <c r="AD84" s="67">
        <v>127.3</v>
      </c>
      <c r="AE84" s="67">
        <v>128.19999999999999</v>
      </c>
      <c r="AF84" s="96">
        <v>129.1</v>
      </c>
      <c r="AG84" s="97"/>
      <c r="AH84" s="51">
        <f t="shared" si="19"/>
        <v>134.9</v>
      </c>
      <c r="AI84" s="52">
        <f t="shared" si="20"/>
        <v>125.1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134.30000000000001</v>
      </c>
      <c r="C85" s="67">
        <v>136.19999999999999</v>
      </c>
      <c r="D85" s="67">
        <v>138.80000000000001</v>
      </c>
      <c r="E85" s="67">
        <v>132.9</v>
      </c>
      <c r="F85" s="67">
        <v>134.1</v>
      </c>
      <c r="G85" s="67">
        <v>134.19999999999999</v>
      </c>
      <c r="H85" s="67">
        <v>133.5</v>
      </c>
      <c r="I85" s="67">
        <v>130.4</v>
      </c>
      <c r="J85" s="67">
        <v>131.9</v>
      </c>
      <c r="K85" s="67">
        <v>131.19999999999999</v>
      </c>
      <c r="L85" s="67">
        <v>129.4</v>
      </c>
      <c r="M85" s="67">
        <v>130</v>
      </c>
      <c r="N85" s="67">
        <v>130</v>
      </c>
      <c r="O85" s="67">
        <v>128</v>
      </c>
      <c r="P85" s="67">
        <v>131.1</v>
      </c>
      <c r="Q85" s="67">
        <v>129.30000000000001</v>
      </c>
      <c r="R85" s="67">
        <v>127.8</v>
      </c>
      <c r="S85" s="67">
        <v>130.30000000000001</v>
      </c>
      <c r="T85" s="67">
        <v>130</v>
      </c>
      <c r="U85" s="67">
        <v>129.80000000000001</v>
      </c>
      <c r="V85" s="67">
        <v>129</v>
      </c>
      <c r="W85" s="67">
        <v>129.80000000000001</v>
      </c>
      <c r="X85" s="67">
        <v>129.80000000000001</v>
      </c>
      <c r="Y85" s="67">
        <v>130.6</v>
      </c>
      <c r="Z85" s="67">
        <v>129.9</v>
      </c>
      <c r="AA85" s="67">
        <v>130.19999999999999</v>
      </c>
      <c r="AB85" s="67">
        <v>130.9</v>
      </c>
      <c r="AC85" s="67">
        <v>132.9</v>
      </c>
      <c r="AD85" s="67">
        <v>129.4</v>
      </c>
      <c r="AE85" s="67">
        <v>132.6</v>
      </c>
      <c r="AF85" s="96">
        <v>133.30000000000001</v>
      </c>
      <c r="AG85" s="97"/>
      <c r="AH85" s="51">
        <f t="shared" si="19"/>
        <v>138.80000000000001</v>
      </c>
      <c r="AI85" s="52">
        <f t="shared" si="20"/>
        <v>127.8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133.6</v>
      </c>
      <c r="C86" s="99">
        <v>133.30000000000001</v>
      </c>
      <c r="D86" s="99">
        <v>133.6</v>
      </c>
      <c r="E86" s="99">
        <v>133.30000000000001</v>
      </c>
      <c r="F86" s="99">
        <v>134.4</v>
      </c>
      <c r="G86" s="99">
        <v>132</v>
      </c>
      <c r="H86" s="99">
        <v>134.19999999999999</v>
      </c>
      <c r="I86" s="99">
        <v>134.19999999999999</v>
      </c>
      <c r="J86" s="99">
        <v>136.5</v>
      </c>
      <c r="K86" s="99">
        <v>132.6</v>
      </c>
      <c r="L86" s="99">
        <v>131.80000000000001</v>
      </c>
      <c r="M86" s="99">
        <v>134</v>
      </c>
      <c r="N86" s="99">
        <v>128</v>
      </c>
      <c r="O86" s="99">
        <v>133.80000000000001</v>
      </c>
      <c r="P86" s="99">
        <v>131.9</v>
      </c>
      <c r="Q86" s="99">
        <v>132.19999999999999</v>
      </c>
      <c r="R86" s="99">
        <v>128.69999999999999</v>
      </c>
      <c r="S86" s="99">
        <v>133.1</v>
      </c>
      <c r="T86" s="99">
        <v>133</v>
      </c>
      <c r="U86" s="99">
        <v>134.9</v>
      </c>
      <c r="V86" s="99">
        <v>134.9</v>
      </c>
      <c r="W86" s="99">
        <v>134.9</v>
      </c>
      <c r="X86" s="99">
        <v>134.9</v>
      </c>
      <c r="Y86" s="99">
        <v>136.9</v>
      </c>
      <c r="Z86" s="99">
        <v>136.4</v>
      </c>
      <c r="AA86" s="99">
        <v>135.1</v>
      </c>
      <c r="AB86" s="99">
        <v>135.19999999999999</v>
      </c>
      <c r="AC86" s="99">
        <v>135.9</v>
      </c>
      <c r="AD86" s="99">
        <v>134.5</v>
      </c>
      <c r="AE86" s="99">
        <v>134.69999999999999</v>
      </c>
      <c r="AF86" s="100">
        <v>133.5</v>
      </c>
      <c r="AG86" s="101"/>
      <c r="AH86" s="51">
        <f t="shared" si="19"/>
        <v>136.9</v>
      </c>
      <c r="AI86" s="52">
        <f t="shared" si="20"/>
        <v>128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135.4</v>
      </c>
      <c r="C87" s="67">
        <v>132.4</v>
      </c>
      <c r="D87" s="67">
        <v>132.5</v>
      </c>
      <c r="E87" s="67">
        <v>132.9</v>
      </c>
      <c r="F87" s="67">
        <v>134.1</v>
      </c>
      <c r="G87" s="67">
        <v>129</v>
      </c>
      <c r="H87" s="67">
        <v>132.1</v>
      </c>
      <c r="I87" s="67">
        <v>131.9</v>
      </c>
      <c r="J87" s="67">
        <v>134.6</v>
      </c>
      <c r="K87" s="67">
        <v>130.69999999999999</v>
      </c>
      <c r="L87" s="67">
        <v>129.9</v>
      </c>
      <c r="M87" s="67">
        <v>132</v>
      </c>
      <c r="N87" s="67">
        <v>121</v>
      </c>
      <c r="O87" s="67">
        <v>133.19999999999999</v>
      </c>
      <c r="P87" s="67">
        <v>130.69999999999999</v>
      </c>
      <c r="Q87" s="67">
        <v>131.80000000000001</v>
      </c>
      <c r="R87" s="67">
        <v>131</v>
      </c>
      <c r="S87" s="67">
        <v>129.1</v>
      </c>
      <c r="T87" s="67">
        <v>128.9</v>
      </c>
      <c r="U87" s="67">
        <v>132.30000000000001</v>
      </c>
      <c r="V87" s="67">
        <v>132.30000000000001</v>
      </c>
      <c r="W87" s="67">
        <v>132.30000000000001</v>
      </c>
      <c r="X87" s="67">
        <v>132.30000000000001</v>
      </c>
      <c r="Y87" s="67">
        <v>134</v>
      </c>
      <c r="Z87" s="67">
        <v>132.5</v>
      </c>
      <c r="AA87" s="67">
        <v>131.9</v>
      </c>
      <c r="AB87" s="67">
        <v>130.19999999999999</v>
      </c>
      <c r="AC87" s="67">
        <v>132.19999999999999</v>
      </c>
      <c r="AD87" s="67">
        <v>131.9</v>
      </c>
      <c r="AE87" s="67">
        <v>133.1</v>
      </c>
      <c r="AF87" s="96">
        <v>130.69999999999999</v>
      </c>
      <c r="AG87" s="97"/>
      <c r="AH87" s="51">
        <f t="shared" si="19"/>
        <v>135.4</v>
      </c>
      <c r="AI87" s="52">
        <f t="shared" si="20"/>
        <v>121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66.2</v>
      </c>
      <c r="C88" s="102">
        <v>66.400000000000006</v>
      </c>
      <c r="D88" s="102">
        <v>66</v>
      </c>
      <c r="E88" s="102">
        <v>66.099999999999994</v>
      </c>
      <c r="F88" s="102">
        <v>66.099999999999994</v>
      </c>
      <c r="G88" s="102">
        <v>65.5</v>
      </c>
      <c r="H88" s="102">
        <v>66.099999999999994</v>
      </c>
      <c r="I88" s="102">
        <v>64.5</v>
      </c>
      <c r="J88" s="102">
        <v>65.3</v>
      </c>
      <c r="K88" s="102">
        <v>65.099999999999994</v>
      </c>
      <c r="L88" s="102">
        <v>64.400000000000006</v>
      </c>
      <c r="M88" s="102">
        <v>64</v>
      </c>
      <c r="N88" s="102">
        <v>63.3</v>
      </c>
      <c r="O88" s="102">
        <v>64</v>
      </c>
      <c r="P88" s="102">
        <v>63.7</v>
      </c>
      <c r="Q88" s="102">
        <v>63.1</v>
      </c>
      <c r="R88" s="102">
        <v>62.6</v>
      </c>
      <c r="S88" s="102">
        <v>63.9</v>
      </c>
      <c r="T88" s="102">
        <v>64</v>
      </c>
      <c r="U88" s="102">
        <v>63.9</v>
      </c>
      <c r="V88" s="102">
        <v>64</v>
      </c>
      <c r="W88" s="102">
        <v>64</v>
      </c>
      <c r="X88" s="102">
        <v>63.9</v>
      </c>
      <c r="Y88" s="102">
        <v>65.2</v>
      </c>
      <c r="Z88" s="102">
        <v>65.599999999999994</v>
      </c>
      <c r="AA88" s="102">
        <v>65.7</v>
      </c>
      <c r="AB88" s="102">
        <v>65.5</v>
      </c>
      <c r="AC88" s="102">
        <v>65.5</v>
      </c>
      <c r="AD88" s="102">
        <v>66.5</v>
      </c>
      <c r="AE88" s="102">
        <v>66.3</v>
      </c>
      <c r="AF88" s="103">
        <v>66.900000000000006</v>
      </c>
      <c r="AG88" s="104"/>
      <c r="AH88" s="51">
        <f t="shared" si="19"/>
        <v>66.900000000000006</v>
      </c>
      <c r="AI88" s="52">
        <f t="shared" si="20"/>
        <v>62.6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SUM(B14,B17,B20:B21,B39,B41:B42,B44,B46,B91:B94,B98,B104,B110,B119,B121,B133,B140,B143:B144,B151,B153,B155,B159:B161,B163:B165,B170,B176:B177,B179:B181,B189,B194)</f>
        <v>146.23999999999998</v>
      </c>
      <c r="C90" s="109">
        <f t="shared" ref="C90:AF90" si="24">SUM(C14,C17,C20:C21,C39,C41:C42,C44,C46,C91:C94,C98,C104,C110,C119,C121,C133,C140,C143:C144,C151,C153,C155,C159:C161,C163:C165,C170,C176:C177,C179:C181,C189,C194)</f>
        <v>138.23999999999998</v>
      </c>
      <c r="D90" s="109">
        <f t="shared" si="24"/>
        <v>132.13999999999999</v>
      </c>
      <c r="E90" s="109">
        <f t="shared" si="24"/>
        <v>123.24</v>
      </c>
      <c r="F90" s="109">
        <f t="shared" si="24"/>
        <v>147.04</v>
      </c>
      <c r="G90" s="109">
        <f t="shared" si="24"/>
        <v>160.04</v>
      </c>
      <c r="H90" s="109">
        <f t="shared" si="24"/>
        <v>191.64</v>
      </c>
      <c r="I90" s="109">
        <f t="shared" si="24"/>
        <v>220.83999999999997</v>
      </c>
      <c r="J90" s="109">
        <f t="shared" si="24"/>
        <v>247.53999999999996</v>
      </c>
      <c r="K90" s="109">
        <f t="shared" si="24"/>
        <v>271.83999999999997</v>
      </c>
      <c r="L90" s="109">
        <f t="shared" si="24"/>
        <v>282.94000000000005</v>
      </c>
      <c r="M90" s="109">
        <f t="shared" si="24"/>
        <v>278.54000000000002</v>
      </c>
      <c r="N90" s="109">
        <f t="shared" si="24"/>
        <v>283.64000000000004</v>
      </c>
      <c r="O90" s="109">
        <f t="shared" si="24"/>
        <v>293.14000000000004</v>
      </c>
      <c r="P90" s="109">
        <f t="shared" si="24"/>
        <v>286.64000000000004</v>
      </c>
      <c r="Q90" s="109">
        <f t="shared" si="24"/>
        <v>271.94</v>
      </c>
      <c r="R90" s="109">
        <f t="shared" si="24"/>
        <v>268.54000000000002</v>
      </c>
      <c r="S90" s="109">
        <f t="shared" si="24"/>
        <v>280.53999999999996</v>
      </c>
      <c r="T90" s="109">
        <f t="shared" si="24"/>
        <v>280.64</v>
      </c>
      <c r="U90" s="109">
        <f t="shared" si="24"/>
        <v>269.14</v>
      </c>
      <c r="V90" s="109">
        <f t="shared" si="24"/>
        <v>271.94</v>
      </c>
      <c r="W90" s="109">
        <f t="shared" si="24"/>
        <v>273.04000000000002</v>
      </c>
      <c r="X90" s="109">
        <f t="shared" si="24"/>
        <v>269.14</v>
      </c>
      <c r="Y90" s="109">
        <f t="shared" si="24"/>
        <v>352.74</v>
      </c>
      <c r="Z90" s="109">
        <f t="shared" si="24"/>
        <v>312.04000000000002</v>
      </c>
      <c r="AA90" s="109">
        <f t="shared" si="24"/>
        <v>296.14000000000004</v>
      </c>
      <c r="AB90" s="109">
        <f t="shared" si="24"/>
        <v>276.54000000000002</v>
      </c>
      <c r="AC90" s="109">
        <f t="shared" si="24"/>
        <v>239.23999999999995</v>
      </c>
      <c r="AD90" s="109">
        <f t="shared" si="24"/>
        <v>201.73999999999995</v>
      </c>
      <c r="AE90" s="109">
        <f t="shared" si="24"/>
        <v>163.54</v>
      </c>
      <c r="AF90" s="109">
        <f t="shared" si="24"/>
        <v>146.03999999999996</v>
      </c>
      <c r="AG90" s="110"/>
      <c r="AH90" s="51">
        <f>MAX(B90:AF90)</f>
        <v>352.74</v>
      </c>
      <c r="AI90" s="52">
        <f>MIN(B90:AF90)</f>
        <v>123.24</v>
      </c>
    </row>
    <row r="91" spans="1:88" x14ac:dyDescent="0.25">
      <c r="A91" s="111" t="s">
        <v>58</v>
      </c>
      <c r="B91" s="79">
        <v>21</v>
      </c>
      <c r="C91" s="79">
        <v>23.9</v>
      </c>
      <c r="D91" s="79">
        <v>12.5</v>
      </c>
      <c r="E91" s="79">
        <v>4.3</v>
      </c>
      <c r="F91" s="112">
        <v>8.4</v>
      </c>
      <c r="G91" s="112">
        <v>10.4</v>
      </c>
      <c r="H91" s="112">
        <v>12.4</v>
      </c>
      <c r="I91" s="112">
        <v>6.3</v>
      </c>
      <c r="J91" s="112">
        <v>22.8</v>
      </c>
      <c r="K91" s="112">
        <v>24</v>
      </c>
      <c r="L91" s="49">
        <v>23.9</v>
      </c>
      <c r="M91" s="112">
        <v>52</v>
      </c>
      <c r="N91" s="112">
        <v>42.6</v>
      </c>
      <c r="O91" s="112">
        <v>32.200000000000003</v>
      </c>
      <c r="P91" s="112">
        <v>30.6</v>
      </c>
      <c r="Q91" s="112">
        <v>32.9</v>
      </c>
      <c r="R91" s="112">
        <v>28</v>
      </c>
      <c r="S91" s="49">
        <v>23.7</v>
      </c>
      <c r="T91" s="49">
        <v>24.5</v>
      </c>
      <c r="U91" s="49">
        <v>28.8</v>
      </c>
      <c r="V91" s="49">
        <v>29.6</v>
      </c>
      <c r="W91" s="49">
        <v>30</v>
      </c>
      <c r="X91" s="49">
        <v>28.8</v>
      </c>
      <c r="Y91" s="49">
        <v>27</v>
      </c>
      <c r="Z91" s="49">
        <v>8.1</v>
      </c>
      <c r="AA91" s="49">
        <v>11.1</v>
      </c>
      <c r="AB91" s="49">
        <v>11.1</v>
      </c>
      <c r="AC91" s="49">
        <v>5.0999999999999996</v>
      </c>
      <c r="AD91" s="49">
        <v>28.6</v>
      </c>
      <c r="AE91" s="49">
        <v>31.3</v>
      </c>
      <c r="AF91" s="113">
        <v>23.7</v>
      </c>
      <c r="AG91" s="114">
        <v>75</v>
      </c>
      <c r="AH91" s="51">
        <f>IF(ABS(MAX(B91:AF91))&gt;ABS(MIN(B91:AF91)),MAX(B91:AF91),MIN(B91:AF91))</f>
        <v>52</v>
      </c>
      <c r="AI91" s="115">
        <f>INDEX($B$9:$AF$9,1,MATCH(AH91,B91:AF91,0))</f>
        <v>0.375</v>
      </c>
    </row>
    <row r="92" spans="1:88" x14ac:dyDescent="0.25">
      <c r="A92" s="116" t="s">
        <v>59</v>
      </c>
      <c r="B92" s="80">
        <v>-85.2</v>
      </c>
      <c r="C92" s="80">
        <v>-85.8</v>
      </c>
      <c r="D92" s="80">
        <v>-63</v>
      </c>
      <c r="E92" s="80">
        <v>-66</v>
      </c>
      <c r="F92" s="80">
        <v>-48</v>
      </c>
      <c r="G92" s="80">
        <v>-36</v>
      </c>
      <c r="H92" s="80">
        <v>-56</v>
      </c>
      <c r="I92" s="80">
        <v>-43</v>
      </c>
      <c r="J92" s="80">
        <v>-35</v>
      </c>
      <c r="K92" s="80">
        <v>-27.1</v>
      </c>
      <c r="L92" s="80">
        <v>-22</v>
      </c>
      <c r="M92" s="80">
        <v>-32</v>
      </c>
      <c r="N92" s="80">
        <v>-25</v>
      </c>
      <c r="O92" s="80">
        <v>-24.4</v>
      </c>
      <c r="P92" s="80">
        <v>-28.8</v>
      </c>
      <c r="Q92" s="80">
        <v>-32.5</v>
      </c>
      <c r="R92" s="80">
        <v>-38.200000000000003</v>
      </c>
      <c r="S92" s="80">
        <v>-24.5</v>
      </c>
      <c r="T92" s="80">
        <v>-24.8</v>
      </c>
      <c r="U92" s="80">
        <v>-28.5</v>
      </c>
      <c r="V92" s="80">
        <v>-26.5</v>
      </c>
      <c r="W92" s="80">
        <v>-27.8</v>
      </c>
      <c r="X92" s="80">
        <v>-28.5</v>
      </c>
      <c r="Y92" s="80">
        <v>7.6</v>
      </c>
      <c r="Z92" s="80">
        <v>-5.0999999999999996</v>
      </c>
      <c r="AA92" s="67">
        <v>-13.7</v>
      </c>
      <c r="AB92" s="67">
        <v>-33</v>
      </c>
      <c r="AC92" s="67">
        <f>-21.2-24.2</f>
        <v>-45.4</v>
      </c>
      <c r="AD92" s="67">
        <f>-30.7-34.2</f>
        <v>-64.900000000000006</v>
      </c>
      <c r="AE92" s="67">
        <v>-77</v>
      </c>
      <c r="AF92" s="117">
        <v>-84</v>
      </c>
      <c r="AG92" s="114">
        <v>240</v>
      </c>
      <c r="AH92" s="51">
        <f>IF(ABS(MAX(B92:AF92))&gt;ABS(MIN(B92:AF92)),MAX(B92:AF92),MIN(B92:AF92))</f>
        <v>-85.8</v>
      </c>
      <c r="AI92" s="115">
        <f>INDEX($B$9:$AF$9,1,MATCH(AH92,B92:AF92,0))</f>
        <v>8.3333333333333301E-2</v>
      </c>
    </row>
    <row r="93" spans="1:88" x14ac:dyDescent="0.25">
      <c r="A93" s="116" t="s">
        <v>60</v>
      </c>
      <c r="B93" s="80">
        <v>-10.1</v>
      </c>
      <c r="C93" s="80">
        <v>-12</v>
      </c>
      <c r="D93" s="80">
        <v>-6.7</v>
      </c>
      <c r="E93" s="80">
        <v>-4.4000000000000004</v>
      </c>
      <c r="F93" s="80">
        <v>-2.7</v>
      </c>
      <c r="G93" s="80">
        <v>-3.7</v>
      </c>
      <c r="H93" s="80">
        <v>-2.2000000000000002</v>
      </c>
      <c r="I93" s="80">
        <v>0</v>
      </c>
      <c r="J93" s="80">
        <v>2.1</v>
      </c>
      <c r="K93" s="80">
        <v>3.6</v>
      </c>
      <c r="L93" s="80">
        <v>5.0999999999999996</v>
      </c>
      <c r="M93" s="80">
        <v>5</v>
      </c>
      <c r="N93" s="80">
        <v>9</v>
      </c>
      <c r="O93" s="80">
        <v>10.1</v>
      </c>
      <c r="P93" s="80">
        <v>10.4</v>
      </c>
      <c r="Q93" s="80">
        <v>4.0999999999999996</v>
      </c>
      <c r="R93" s="80">
        <v>4.2</v>
      </c>
      <c r="S93" s="80">
        <v>11.7</v>
      </c>
      <c r="T93" s="80">
        <v>10.6</v>
      </c>
      <c r="U93" s="80">
        <v>5.6</v>
      </c>
      <c r="V93" s="80">
        <v>6.1</v>
      </c>
      <c r="W93" s="80">
        <v>7.5</v>
      </c>
      <c r="X93" s="80">
        <v>5.6</v>
      </c>
      <c r="Y93" s="80">
        <v>44.2</v>
      </c>
      <c r="Z93" s="80">
        <v>38.5</v>
      </c>
      <c r="AA93" s="67">
        <v>34.6</v>
      </c>
      <c r="AB93" s="67">
        <v>8</v>
      </c>
      <c r="AC93" s="67">
        <v>4.0999999999999996</v>
      </c>
      <c r="AD93" s="67">
        <v>1.3</v>
      </c>
      <c r="AE93" s="67">
        <v>-11.1</v>
      </c>
      <c r="AF93" s="117">
        <v>-9.8000000000000007</v>
      </c>
      <c r="AG93" s="114">
        <v>60</v>
      </c>
      <c r="AH93" s="51">
        <f>IF(ABS(MAX(B93:AF93))&gt;ABS(MIN(B93:AF93)),MAX(B93:AF93),MIN(B93:AF93))</f>
        <v>44.2</v>
      </c>
      <c r="AI93" s="115">
        <f>INDEX($B$9:$AF$9,1,MATCH(AH93,B93:AF93,0))</f>
        <v>0.79166666666666663</v>
      </c>
    </row>
    <row r="94" spans="1:88" x14ac:dyDescent="0.25">
      <c r="A94" s="118" t="s">
        <v>213</v>
      </c>
      <c r="B94" s="82">
        <v>31.2</v>
      </c>
      <c r="C94" s="82">
        <v>22.8</v>
      </c>
      <c r="D94" s="82">
        <v>0</v>
      </c>
      <c r="E94" s="82">
        <v>0</v>
      </c>
      <c r="F94" s="82">
        <v>0</v>
      </c>
      <c r="G94" s="82">
        <v>0</v>
      </c>
      <c r="H94" s="82">
        <v>48.1</v>
      </c>
      <c r="I94" s="82">
        <v>68.2</v>
      </c>
      <c r="J94" s="82">
        <v>68.3</v>
      </c>
      <c r="K94" s="82">
        <v>82</v>
      </c>
      <c r="L94" s="82">
        <v>85.2</v>
      </c>
      <c r="M94" s="82">
        <v>65</v>
      </c>
      <c r="N94" s="82">
        <v>81</v>
      </c>
      <c r="O94" s="82">
        <v>86.7</v>
      </c>
      <c r="P94" s="82">
        <v>85.9</v>
      </c>
      <c r="Q94" s="82">
        <v>79</v>
      </c>
      <c r="R94" s="82">
        <v>86.1</v>
      </c>
      <c r="S94" s="82">
        <v>81.5</v>
      </c>
      <c r="T94" s="82">
        <v>82.1</v>
      </c>
      <c r="U94" s="82">
        <v>88.1</v>
      </c>
      <c r="V94" s="82">
        <v>87.6</v>
      </c>
      <c r="W94" s="82">
        <v>88.2</v>
      </c>
      <c r="X94" s="82">
        <v>88.1</v>
      </c>
      <c r="Y94" s="82">
        <v>98.8</v>
      </c>
      <c r="Z94" s="82">
        <v>95.5</v>
      </c>
      <c r="AA94" s="119">
        <v>87.8</v>
      </c>
      <c r="AB94" s="119">
        <v>100.1</v>
      </c>
      <c r="AC94" s="119">
        <v>85.1</v>
      </c>
      <c r="AD94" s="119">
        <v>46.4</v>
      </c>
      <c r="AE94" s="119">
        <v>30</v>
      </c>
      <c r="AF94" s="120">
        <v>25.8</v>
      </c>
      <c r="AG94" s="121">
        <v>120</v>
      </c>
      <c r="AH94" s="51">
        <f>IF(ABS(MAX(B94:AF94))&gt;ABS(MIN(B94:AF94)),MAX(B94:AF94),MIN(B94:AF94))</f>
        <v>100.1</v>
      </c>
      <c r="AI94" s="115">
        <f>INDEX($B$9:$AF$9,1,MATCH(AH94,B94:AF94,0))</f>
        <v>0.85416666666666663</v>
      </c>
    </row>
    <row r="95" spans="1:88" ht="15.75" thickBot="1" x14ac:dyDescent="0.3">
      <c r="A95" s="118" t="s">
        <v>61</v>
      </c>
      <c r="B95" s="82">
        <v>41.3</v>
      </c>
      <c r="C95" s="82">
        <v>32.6</v>
      </c>
      <c r="D95" s="82">
        <v>60</v>
      </c>
      <c r="E95" s="82">
        <v>65</v>
      </c>
      <c r="F95" s="82">
        <v>63</v>
      </c>
      <c r="G95" s="82">
        <v>77</v>
      </c>
      <c r="H95" s="82">
        <v>47.6</v>
      </c>
      <c r="I95" s="82">
        <v>62</v>
      </c>
      <c r="J95" s="82">
        <v>59.6</v>
      </c>
      <c r="K95" s="82">
        <v>68.400000000000006</v>
      </c>
      <c r="L95" s="82">
        <v>70.400000000000006</v>
      </c>
      <c r="M95" s="82">
        <v>52</v>
      </c>
      <c r="N95" s="82">
        <v>66</v>
      </c>
      <c r="O95" s="82">
        <v>70.400000000000006</v>
      </c>
      <c r="P95" s="82">
        <v>71.8</v>
      </c>
      <c r="Q95" s="82">
        <v>69.3</v>
      </c>
      <c r="R95" s="82">
        <v>80.099999999999994</v>
      </c>
      <c r="S95" s="82">
        <v>75.8</v>
      </c>
      <c r="T95" s="82">
        <v>74.599999999999994</v>
      </c>
      <c r="U95" s="82">
        <v>78.3</v>
      </c>
      <c r="V95" s="82">
        <v>74.599999999999994</v>
      </c>
      <c r="W95" s="82">
        <v>76.5</v>
      </c>
      <c r="X95" s="82">
        <v>78.3</v>
      </c>
      <c r="Y95" s="82">
        <v>67.5</v>
      </c>
      <c r="Z95" s="82">
        <v>69.400000000000006</v>
      </c>
      <c r="AA95" s="119">
        <v>65.7</v>
      </c>
      <c r="AB95" s="119">
        <v>83.7</v>
      </c>
      <c r="AC95" s="119">
        <v>67.7</v>
      </c>
      <c r="AD95" s="119">
        <v>45.7</v>
      </c>
      <c r="AE95" s="119">
        <v>32.9</v>
      </c>
      <c r="AF95" s="120">
        <v>35.6</v>
      </c>
      <c r="AG95" s="121"/>
      <c r="AH95" s="51">
        <f>IF(ABS(MAX(B95:AF95))&gt;ABS(MIN(B95:AF95)),MAX(B95:AF95),MIN(B95:AF95))</f>
        <v>83.7</v>
      </c>
      <c r="AI95" s="115">
        <f>INDEX($B$9:$AF$9,1,MATCH(AH95,B95:AF95,0))</f>
        <v>0.85416666666666663</v>
      </c>
    </row>
    <row r="96" spans="1:88" ht="15.75" thickBot="1" x14ac:dyDescent="0.3">
      <c r="A96" s="122" t="s">
        <v>62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101</v>
      </c>
      <c r="B97" s="50">
        <v>9.9</v>
      </c>
      <c r="C97" s="127">
        <f t="shared" ref="C97:R102" si="25">B97</f>
        <v>9.9</v>
      </c>
      <c r="D97" s="127">
        <f t="shared" si="25"/>
        <v>9.9</v>
      </c>
      <c r="E97" s="127">
        <f t="shared" si="25"/>
        <v>9.9</v>
      </c>
      <c r="F97" s="127">
        <f t="shared" si="25"/>
        <v>9.9</v>
      </c>
      <c r="G97" s="127">
        <f t="shared" si="25"/>
        <v>9.9</v>
      </c>
      <c r="H97" s="127">
        <f t="shared" si="25"/>
        <v>9.9</v>
      </c>
      <c r="I97" s="127">
        <f t="shared" si="25"/>
        <v>9.9</v>
      </c>
      <c r="J97" s="127">
        <f t="shared" si="25"/>
        <v>9.9</v>
      </c>
      <c r="K97" s="127">
        <f t="shared" si="25"/>
        <v>9.9</v>
      </c>
      <c r="L97" s="127">
        <f t="shared" si="25"/>
        <v>9.9</v>
      </c>
      <c r="M97" s="127">
        <f t="shared" si="25"/>
        <v>9.9</v>
      </c>
      <c r="N97" s="127">
        <f t="shared" si="25"/>
        <v>9.9</v>
      </c>
      <c r="O97" s="127">
        <f t="shared" si="25"/>
        <v>9.9</v>
      </c>
      <c r="P97" s="127">
        <f t="shared" si="25"/>
        <v>9.9</v>
      </c>
      <c r="Q97" s="127">
        <f t="shared" si="25"/>
        <v>9.9</v>
      </c>
      <c r="R97" s="127">
        <f t="shared" si="25"/>
        <v>9.9</v>
      </c>
      <c r="S97" s="127">
        <f t="shared" ref="S97:AF102" si="26">R97</f>
        <v>9.9</v>
      </c>
      <c r="T97" s="127">
        <f t="shared" si="26"/>
        <v>9.9</v>
      </c>
      <c r="U97" s="127">
        <f t="shared" si="26"/>
        <v>9.9</v>
      </c>
      <c r="V97" s="127">
        <f t="shared" si="26"/>
        <v>9.9</v>
      </c>
      <c r="W97" s="127">
        <f t="shared" si="26"/>
        <v>9.9</v>
      </c>
      <c r="X97" s="127">
        <f t="shared" si="26"/>
        <v>9.9</v>
      </c>
      <c r="Y97" s="127">
        <f t="shared" si="26"/>
        <v>9.9</v>
      </c>
      <c r="Z97" s="127">
        <f t="shared" si="26"/>
        <v>9.9</v>
      </c>
      <c r="AA97" s="127">
        <f t="shared" si="26"/>
        <v>9.9</v>
      </c>
      <c r="AB97" s="127">
        <f t="shared" si="26"/>
        <v>9.9</v>
      </c>
      <c r="AC97" s="127">
        <f t="shared" si="26"/>
        <v>9.9</v>
      </c>
      <c r="AD97" s="127">
        <f t="shared" si="26"/>
        <v>9.9</v>
      </c>
      <c r="AE97" s="127">
        <f t="shared" si="26"/>
        <v>9.9</v>
      </c>
      <c r="AF97" s="127">
        <f t="shared" si="26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102</v>
      </c>
      <c r="B98" s="128">
        <v>9.6</v>
      </c>
      <c r="C98" s="129">
        <f t="shared" si="25"/>
        <v>9.6</v>
      </c>
      <c r="D98" s="129">
        <f t="shared" si="25"/>
        <v>9.6</v>
      </c>
      <c r="E98" s="129">
        <f t="shared" si="25"/>
        <v>9.6</v>
      </c>
      <c r="F98" s="129">
        <f t="shared" si="25"/>
        <v>9.6</v>
      </c>
      <c r="G98" s="129">
        <f t="shared" si="25"/>
        <v>9.6</v>
      </c>
      <c r="H98" s="129">
        <f t="shared" si="25"/>
        <v>9.6</v>
      </c>
      <c r="I98" s="129">
        <f t="shared" si="25"/>
        <v>9.6</v>
      </c>
      <c r="J98" s="129">
        <f t="shared" si="25"/>
        <v>9.6</v>
      </c>
      <c r="K98" s="129">
        <f t="shared" si="25"/>
        <v>9.6</v>
      </c>
      <c r="L98" s="129">
        <f t="shared" si="25"/>
        <v>9.6</v>
      </c>
      <c r="M98" s="129">
        <f t="shared" si="25"/>
        <v>9.6</v>
      </c>
      <c r="N98" s="129">
        <f t="shared" si="25"/>
        <v>9.6</v>
      </c>
      <c r="O98" s="129">
        <f t="shared" si="25"/>
        <v>9.6</v>
      </c>
      <c r="P98" s="129">
        <f t="shared" si="25"/>
        <v>9.6</v>
      </c>
      <c r="Q98" s="129">
        <f t="shared" si="25"/>
        <v>9.6</v>
      </c>
      <c r="R98" s="129">
        <f t="shared" si="25"/>
        <v>9.6</v>
      </c>
      <c r="S98" s="129">
        <f t="shared" si="26"/>
        <v>9.6</v>
      </c>
      <c r="T98" s="129">
        <f t="shared" si="26"/>
        <v>9.6</v>
      </c>
      <c r="U98" s="129">
        <f t="shared" si="26"/>
        <v>9.6</v>
      </c>
      <c r="V98" s="129">
        <f t="shared" si="26"/>
        <v>9.6</v>
      </c>
      <c r="W98" s="129">
        <f t="shared" si="26"/>
        <v>9.6</v>
      </c>
      <c r="X98" s="129">
        <f t="shared" si="26"/>
        <v>9.6</v>
      </c>
      <c r="Y98" s="129">
        <f t="shared" si="26"/>
        <v>9.6</v>
      </c>
      <c r="Z98" s="129">
        <f t="shared" si="26"/>
        <v>9.6</v>
      </c>
      <c r="AA98" s="129">
        <f t="shared" si="26"/>
        <v>9.6</v>
      </c>
      <c r="AB98" s="129">
        <f t="shared" si="26"/>
        <v>9.6</v>
      </c>
      <c r="AC98" s="129">
        <f t="shared" si="26"/>
        <v>9.6</v>
      </c>
      <c r="AD98" s="129">
        <f t="shared" si="26"/>
        <v>9.6</v>
      </c>
      <c r="AE98" s="129">
        <f t="shared" si="26"/>
        <v>9.6</v>
      </c>
      <c r="AF98" s="129">
        <f t="shared" si="26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103</v>
      </c>
      <c r="B99" s="128">
        <v>9.98</v>
      </c>
      <c r="C99" s="129">
        <f t="shared" si="25"/>
        <v>9.98</v>
      </c>
      <c r="D99" s="129">
        <f t="shared" si="25"/>
        <v>9.98</v>
      </c>
      <c r="E99" s="129">
        <f t="shared" si="25"/>
        <v>9.98</v>
      </c>
      <c r="F99" s="129">
        <f t="shared" si="25"/>
        <v>9.98</v>
      </c>
      <c r="G99" s="129">
        <f t="shared" si="25"/>
        <v>9.98</v>
      </c>
      <c r="H99" s="129">
        <f t="shared" si="25"/>
        <v>9.98</v>
      </c>
      <c r="I99" s="129">
        <f t="shared" si="25"/>
        <v>9.98</v>
      </c>
      <c r="J99" s="129">
        <f t="shared" si="25"/>
        <v>9.98</v>
      </c>
      <c r="K99" s="129">
        <f t="shared" si="25"/>
        <v>9.98</v>
      </c>
      <c r="L99" s="129">
        <f t="shared" si="25"/>
        <v>9.98</v>
      </c>
      <c r="M99" s="129">
        <f t="shared" si="25"/>
        <v>9.98</v>
      </c>
      <c r="N99" s="129">
        <f t="shared" si="25"/>
        <v>9.98</v>
      </c>
      <c r="O99" s="129">
        <f t="shared" si="25"/>
        <v>9.98</v>
      </c>
      <c r="P99" s="129">
        <f t="shared" si="25"/>
        <v>9.98</v>
      </c>
      <c r="Q99" s="129">
        <f t="shared" si="25"/>
        <v>9.98</v>
      </c>
      <c r="R99" s="129">
        <f t="shared" si="25"/>
        <v>9.98</v>
      </c>
      <c r="S99" s="129">
        <f t="shared" si="26"/>
        <v>9.98</v>
      </c>
      <c r="T99" s="129">
        <f t="shared" si="26"/>
        <v>9.98</v>
      </c>
      <c r="U99" s="129">
        <f t="shared" si="26"/>
        <v>9.98</v>
      </c>
      <c r="V99" s="129">
        <f t="shared" si="26"/>
        <v>9.98</v>
      </c>
      <c r="W99" s="129">
        <f t="shared" si="26"/>
        <v>9.98</v>
      </c>
      <c r="X99" s="129">
        <f t="shared" si="26"/>
        <v>9.98</v>
      </c>
      <c r="Y99" s="129">
        <f t="shared" si="26"/>
        <v>9.98</v>
      </c>
      <c r="Z99" s="129">
        <f t="shared" si="26"/>
        <v>9.98</v>
      </c>
      <c r="AA99" s="129">
        <f t="shared" si="26"/>
        <v>9.98</v>
      </c>
      <c r="AB99" s="129">
        <f t="shared" si="26"/>
        <v>9.98</v>
      </c>
      <c r="AC99" s="129">
        <f t="shared" si="26"/>
        <v>9.98</v>
      </c>
      <c r="AD99" s="129">
        <f t="shared" si="26"/>
        <v>9.98</v>
      </c>
      <c r="AE99" s="129">
        <f t="shared" si="26"/>
        <v>9.98</v>
      </c>
      <c r="AF99" s="129">
        <f t="shared" si="26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104</v>
      </c>
      <c r="B100" s="128">
        <v>9.1</v>
      </c>
      <c r="C100" s="129">
        <f t="shared" si="25"/>
        <v>9.1</v>
      </c>
      <c r="D100" s="129">
        <f t="shared" si="25"/>
        <v>9.1</v>
      </c>
      <c r="E100" s="129">
        <f t="shared" si="25"/>
        <v>9.1</v>
      </c>
      <c r="F100" s="129">
        <f t="shared" si="25"/>
        <v>9.1</v>
      </c>
      <c r="G100" s="129">
        <f t="shared" si="25"/>
        <v>9.1</v>
      </c>
      <c r="H100" s="129">
        <f t="shared" si="25"/>
        <v>9.1</v>
      </c>
      <c r="I100" s="129">
        <f t="shared" si="25"/>
        <v>9.1</v>
      </c>
      <c r="J100" s="129">
        <f t="shared" si="25"/>
        <v>9.1</v>
      </c>
      <c r="K100" s="129">
        <f t="shared" si="25"/>
        <v>9.1</v>
      </c>
      <c r="L100" s="129">
        <f t="shared" si="25"/>
        <v>9.1</v>
      </c>
      <c r="M100" s="129">
        <f t="shared" si="25"/>
        <v>9.1</v>
      </c>
      <c r="N100" s="129">
        <f t="shared" si="25"/>
        <v>9.1</v>
      </c>
      <c r="O100" s="129">
        <f t="shared" si="25"/>
        <v>9.1</v>
      </c>
      <c r="P100" s="129">
        <f t="shared" si="25"/>
        <v>9.1</v>
      </c>
      <c r="Q100" s="129">
        <f t="shared" si="25"/>
        <v>9.1</v>
      </c>
      <c r="R100" s="129">
        <f t="shared" si="25"/>
        <v>9.1</v>
      </c>
      <c r="S100" s="129">
        <f t="shared" si="26"/>
        <v>9.1</v>
      </c>
      <c r="T100" s="129">
        <f t="shared" si="26"/>
        <v>9.1</v>
      </c>
      <c r="U100" s="129">
        <f t="shared" si="26"/>
        <v>9.1</v>
      </c>
      <c r="V100" s="129">
        <f t="shared" si="26"/>
        <v>9.1</v>
      </c>
      <c r="W100" s="129">
        <f t="shared" si="26"/>
        <v>9.1</v>
      </c>
      <c r="X100" s="129">
        <f t="shared" si="26"/>
        <v>9.1</v>
      </c>
      <c r="Y100" s="129">
        <f t="shared" si="26"/>
        <v>9.1</v>
      </c>
      <c r="Z100" s="129">
        <f t="shared" si="26"/>
        <v>9.1</v>
      </c>
      <c r="AA100" s="129">
        <f t="shared" si="26"/>
        <v>9.1</v>
      </c>
      <c r="AB100" s="129">
        <f t="shared" si="26"/>
        <v>9.1</v>
      </c>
      <c r="AC100" s="129">
        <f t="shared" si="26"/>
        <v>9.1</v>
      </c>
      <c r="AD100" s="129">
        <f t="shared" si="26"/>
        <v>9.1</v>
      </c>
      <c r="AE100" s="129">
        <f t="shared" si="26"/>
        <v>9.1</v>
      </c>
      <c r="AF100" s="129">
        <f t="shared" si="26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105</v>
      </c>
      <c r="B101" s="128">
        <v>9.18</v>
      </c>
      <c r="C101" s="129">
        <f t="shared" si="25"/>
        <v>9.18</v>
      </c>
      <c r="D101" s="129">
        <f t="shared" si="25"/>
        <v>9.18</v>
      </c>
      <c r="E101" s="129">
        <f t="shared" si="25"/>
        <v>9.18</v>
      </c>
      <c r="F101" s="129">
        <f t="shared" si="25"/>
        <v>9.18</v>
      </c>
      <c r="G101" s="129">
        <f t="shared" si="25"/>
        <v>9.18</v>
      </c>
      <c r="H101" s="129">
        <f t="shared" si="25"/>
        <v>9.18</v>
      </c>
      <c r="I101" s="129">
        <f t="shared" si="25"/>
        <v>9.18</v>
      </c>
      <c r="J101" s="129">
        <f t="shared" si="25"/>
        <v>9.18</v>
      </c>
      <c r="K101" s="129">
        <f t="shared" si="25"/>
        <v>9.18</v>
      </c>
      <c r="L101" s="129">
        <f t="shared" si="25"/>
        <v>9.18</v>
      </c>
      <c r="M101" s="129">
        <f t="shared" si="25"/>
        <v>9.18</v>
      </c>
      <c r="N101" s="129">
        <f t="shared" si="25"/>
        <v>9.18</v>
      </c>
      <c r="O101" s="129">
        <f t="shared" si="25"/>
        <v>9.18</v>
      </c>
      <c r="P101" s="129">
        <f t="shared" si="25"/>
        <v>9.18</v>
      </c>
      <c r="Q101" s="129">
        <f t="shared" si="25"/>
        <v>9.18</v>
      </c>
      <c r="R101" s="129">
        <f t="shared" si="25"/>
        <v>9.18</v>
      </c>
      <c r="S101" s="129">
        <f t="shared" si="26"/>
        <v>9.18</v>
      </c>
      <c r="T101" s="129">
        <f t="shared" si="26"/>
        <v>9.18</v>
      </c>
      <c r="U101" s="129">
        <f t="shared" si="26"/>
        <v>9.18</v>
      </c>
      <c r="V101" s="129">
        <f t="shared" si="26"/>
        <v>9.18</v>
      </c>
      <c r="W101" s="129">
        <f t="shared" si="26"/>
        <v>9.18</v>
      </c>
      <c r="X101" s="129">
        <f t="shared" si="26"/>
        <v>9.18</v>
      </c>
      <c r="Y101" s="129">
        <f t="shared" si="26"/>
        <v>9.18</v>
      </c>
      <c r="Z101" s="129">
        <f t="shared" si="26"/>
        <v>9.18</v>
      </c>
      <c r="AA101" s="129">
        <f t="shared" si="26"/>
        <v>9.18</v>
      </c>
      <c r="AB101" s="129">
        <f t="shared" si="26"/>
        <v>9.18</v>
      </c>
      <c r="AC101" s="129">
        <f t="shared" si="26"/>
        <v>9.18</v>
      </c>
      <c r="AD101" s="129">
        <f t="shared" si="26"/>
        <v>9.18</v>
      </c>
      <c r="AE101" s="129">
        <f t="shared" si="26"/>
        <v>9.18</v>
      </c>
      <c r="AF101" s="129">
        <f t="shared" si="26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106</v>
      </c>
      <c r="B102" s="128">
        <v>7</v>
      </c>
      <c r="C102" s="129">
        <f t="shared" si="25"/>
        <v>7</v>
      </c>
      <c r="D102" s="129">
        <f t="shared" si="25"/>
        <v>7</v>
      </c>
      <c r="E102" s="129">
        <f t="shared" si="25"/>
        <v>7</v>
      </c>
      <c r="F102" s="129">
        <f t="shared" si="25"/>
        <v>7</v>
      </c>
      <c r="G102" s="129">
        <f t="shared" si="25"/>
        <v>7</v>
      </c>
      <c r="H102" s="129">
        <f t="shared" si="25"/>
        <v>7</v>
      </c>
      <c r="I102" s="129">
        <f t="shared" si="25"/>
        <v>7</v>
      </c>
      <c r="J102" s="129">
        <f t="shared" si="25"/>
        <v>7</v>
      </c>
      <c r="K102" s="129">
        <f t="shared" si="25"/>
        <v>7</v>
      </c>
      <c r="L102" s="129">
        <f t="shared" si="25"/>
        <v>7</v>
      </c>
      <c r="M102" s="129">
        <f t="shared" si="25"/>
        <v>7</v>
      </c>
      <c r="N102" s="129">
        <f t="shared" si="25"/>
        <v>7</v>
      </c>
      <c r="O102" s="129">
        <f t="shared" si="25"/>
        <v>7</v>
      </c>
      <c r="P102" s="129">
        <f t="shared" si="25"/>
        <v>7</v>
      </c>
      <c r="Q102" s="129">
        <f t="shared" si="25"/>
        <v>7</v>
      </c>
      <c r="R102" s="129">
        <f t="shared" si="25"/>
        <v>7</v>
      </c>
      <c r="S102" s="129">
        <f t="shared" si="26"/>
        <v>7</v>
      </c>
      <c r="T102" s="129">
        <f t="shared" si="26"/>
        <v>7</v>
      </c>
      <c r="U102" s="129">
        <f t="shared" si="26"/>
        <v>7</v>
      </c>
      <c r="V102" s="129">
        <f t="shared" si="26"/>
        <v>7</v>
      </c>
      <c r="W102" s="129">
        <f t="shared" si="26"/>
        <v>7</v>
      </c>
      <c r="X102" s="129">
        <f t="shared" si="26"/>
        <v>7</v>
      </c>
      <c r="Y102" s="129">
        <f t="shared" si="26"/>
        <v>7</v>
      </c>
      <c r="Z102" s="129">
        <f t="shared" si="26"/>
        <v>7</v>
      </c>
      <c r="AA102" s="129">
        <f t="shared" si="26"/>
        <v>7</v>
      </c>
      <c r="AB102" s="129">
        <f t="shared" si="26"/>
        <v>7</v>
      </c>
      <c r="AC102" s="129">
        <f t="shared" si="26"/>
        <v>7</v>
      </c>
      <c r="AD102" s="129">
        <f t="shared" si="26"/>
        <v>7</v>
      </c>
      <c r="AE102" s="129">
        <f t="shared" si="26"/>
        <v>7</v>
      </c>
      <c r="AF102" s="129">
        <f t="shared" si="26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107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108</v>
      </c>
      <c r="B104" s="128">
        <v>2.25</v>
      </c>
      <c r="C104" s="129">
        <f t="shared" ref="C104:R105" si="27">B104</f>
        <v>2.25</v>
      </c>
      <c r="D104" s="129">
        <f t="shared" si="27"/>
        <v>2.25</v>
      </c>
      <c r="E104" s="129">
        <f t="shared" si="27"/>
        <v>2.25</v>
      </c>
      <c r="F104" s="129">
        <f t="shared" si="27"/>
        <v>2.25</v>
      </c>
      <c r="G104" s="129">
        <f t="shared" si="27"/>
        <v>2.25</v>
      </c>
      <c r="H104" s="129">
        <f t="shared" si="27"/>
        <v>2.25</v>
      </c>
      <c r="I104" s="129">
        <f t="shared" si="27"/>
        <v>2.25</v>
      </c>
      <c r="J104" s="129">
        <f t="shared" si="27"/>
        <v>2.25</v>
      </c>
      <c r="K104" s="129">
        <f t="shared" si="27"/>
        <v>2.25</v>
      </c>
      <c r="L104" s="129">
        <f t="shared" si="27"/>
        <v>2.25</v>
      </c>
      <c r="M104" s="129">
        <f t="shared" si="27"/>
        <v>2.25</v>
      </c>
      <c r="N104" s="129">
        <f t="shared" si="27"/>
        <v>2.25</v>
      </c>
      <c r="O104" s="129">
        <f t="shared" si="27"/>
        <v>2.25</v>
      </c>
      <c r="P104" s="129">
        <f t="shared" si="27"/>
        <v>2.25</v>
      </c>
      <c r="Q104" s="129">
        <f t="shared" si="27"/>
        <v>2.25</v>
      </c>
      <c r="R104" s="129">
        <f t="shared" si="27"/>
        <v>2.25</v>
      </c>
      <c r="S104" s="129">
        <f t="shared" ref="S104:AF105" si="28">R104</f>
        <v>2.25</v>
      </c>
      <c r="T104" s="129">
        <f t="shared" si="28"/>
        <v>2.25</v>
      </c>
      <c r="U104" s="129">
        <f t="shared" si="28"/>
        <v>2.25</v>
      </c>
      <c r="V104" s="129">
        <f t="shared" si="28"/>
        <v>2.25</v>
      </c>
      <c r="W104" s="129">
        <f t="shared" si="28"/>
        <v>2.25</v>
      </c>
      <c r="X104" s="129">
        <f t="shared" si="28"/>
        <v>2.25</v>
      </c>
      <c r="Y104" s="129">
        <f t="shared" si="28"/>
        <v>2.25</v>
      </c>
      <c r="Z104" s="129">
        <f t="shared" si="28"/>
        <v>2.25</v>
      </c>
      <c r="AA104" s="129">
        <f t="shared" si="28"/>
        <v>2.25</v>
      </c>
      <c r="AB104" s="129">
        <f t="shared" si="28"/>
        <v>2.25</v>
      </c>
      <c r="AC104" s="129">
        <f t="shared" si="28"/>
        <v>2.25</v>
      </c>
      <c r="AD104" s="129">
        <f t="shared" si="28"/>
        <v>2.25</v>
      </c>
      <c r="AE104" s="129">
        <f t="shared" si="28"/>
        <v>2.25</v>
      </c>
      <c r="AF104" s="129">
        <f t="shared" si="28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109</v>
      </c>
      <c r="B105" s="128">
        <v>1.64</v>
      </c>
      <c r="C105" s="129">
        <f t="shared" si="27"/>
        <v>1.64</v>
      </c>
      <c r="D105" s="129">
        <f t="shared" si="27"/>
        <v>1.64</v>
      </c>
      <c r="E105" s="129">
        <f t="shared" si="27"/>
        <v>1.64</v>
      </c>
      <c r="F105" s="129">
        <f t="shared" si="27"/>
        <v>1.64</v>
      </c>
      <c r="G105" s="129">
        <f t="shared" si="27"/>
        <v>1.64</v>
      </c>
      <c r="H105" s="129">
        <f t="shared" si="27"/>
        <v>1.64</v>
      </c>
      <c r="I105" s="129">
        <f t="shared" si="27"/>
        <v>1.64</v>
      </c>
      <c r="J105" s="129">
        <f t="shared" si="27"/>
        <v>1.64</v>
      </c>
      <c r="K105" s="129">
        <f t="shared" si="27"/>
        <v>1.64</v>
      </c>
      <c r="L105" s="129">
        <f t="shared" si="27"/>
        <v>1.64</v>
      </c>
      <c r="M105" s="129">
        <f t="shared" si="27"/>
        <v>1.64</v>
      </c>
      <c r="N105" s="129">
        <f t="shared" si="27"/>
        <v>1.64</v>
      </c>
      <c r="O105" s="129">
        <f t="shared" si="27"/>
        <v>1.64</v>
      </c>
      <c r="P105" s="129">
        <f t="shared" si="27"/>
        <v>1.64</v>
      </c>
      <c r="Q105" s="129">
        <f t="shared" si="27"/>
        <v>1.64</v>
      </c>
      <c r="R105" s="129">
        <f t="shared" si="27"/>
        <v>1.64</v>
      </c>
      <c r="S105" s="129">
        <f t="shared" si="28"/>
        <v>1.64</v>
      </c>
      <c r="T105" s="129">
        <f t="shared" si="28"/>
        <v>1.64</v>
      </c>
      <c r="U105" s="129">
        <f t="shared" si="28"/>
        <v>1.64</v>
      </c>
      <c r="V105" s="129">
        <f t="shared" si="28"/>
        <v>1.64</v>
      </c>
      <c r="W105" s="129">
        <f t="shared" si="28"/>
        <v>1.64</v>
      </c>
      <c r="X105" s="129">
        <f t="shared" si="28"/>
        <v>1.64</v>
      </c>
      <c r="Y105" s="129">
        <f t="shared" si="28"/>
        <v>1.64</v>
      </c>
      <c r="Z105" s="129">
        <f t="shared" si="28"/>
        <v>1.64</v>
      </c>
      <c r="AA105" s="129">
        <f t="shared" si="28"/>
        <v>1.64</v>
      </c>
      <c r="AB105" s="129">
        <f t="shared" si="28"/>
        <v>1.64</v>
      </c>
      <c r="AC105" s="129">
        <f t="shared" si="28"/>
        <v>1.64</v>
      </c>
      <c r="AD105" s="129">
        <f t="shared" si="28"/>
        <v>1.64</v>
      </c>
      <c r="AE105" s="129">
        <f t="shared" si="28"/>
        <v>1.64</v>
      </c>
      <c r="AF105" s="129">
        <f t="shared" si="28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110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111</v>
      </c>
      <c r="B107" s="128">
        <v>1.62</v>
      </c>
      <c r="C107" s="129">
        <f t="shared" ref="C107:R114" si="29">B107</f>
        <v>1.62</v>
      </c>
      <c r="D107" s="129">
        <f t="shared" si="29"/>
        <v>1.62</v>
      </c>
      <c r="E107" s="129">
        <f t="shared" si="29"/>
        <v>1.62</v>
      </c>
      <c r="F107" s="129">
        <f t="shared" si="29"/>
        <v>1.62</v>
      </c>
      <c r="G107" s="129">
        <f t="shared" si="29"/>
        <v>1.62</v>
      </c>
      <c r="H107" s="129">
        <f t="shared" si="29"/>
        <v>1.62</v>
      </c>
      <c r="I107" s="129">
        <f t="shared" si="29"/>
        <v>1.62</v>
      </c>
      <c r="J107" s="129">
        <f t="shared" si="29"/>
        <v>1.62</v>
      </c>
      <c r="K107" s="129">
        <f t="shared" si="29"/>
        <v>1.62</v>
      </c>
      <c r="L107" s="129">
        <f t="shared" si="29"/>
        <v>1.62</v>
      </c>
      <c r="M107" s="129">
        <f t="shared" si="29"/>
        <v>1.62</v>
      </c>
      <c r="N107" s="129">
        <f t="shared" si="29"/>
        <v>1.62</v>
      </c>
      <c r="O107" s="129">
        <f t="shared" si="29"/>
        <v>1.62</v>
      </c>
      <c r="P107" s="129">
        <f t="shared" si="29"/>
        <v>1.62</v>
      </c>
      <c r="Q107" s="129">
        <f t="shared" si="29"/>
        <v>1.62</v>
      </c>
      <c r="R107" s="129">
        <f t="shared" si="29"/>
        <v>1.62</v>
      </c>
      <c r="S107" s="129">
        <f t="shared" ref="S107:AF122" si="30">R107</f>
        <v>1.62</v>
      </c>
      <c r="T107" s="129">
        <f t="shared" si="30"/>
        <v>1.62</v>
      </c>
      <c r="U107" s="129">
        <f t="shared" si="30"/>
        <v>1.62</v>
      </c>
      <c r="V107" s="129">
        <f t="shared" si="30"/>
        <v>1.62</v>
      </c>
      <c r="W107" s="129">
        <f t="shared" si="30"/>
        <v>1.62</v>
      </c>
      <c r="X107" s="129">
        <f t="shared" si="30"/>
        <v>1.62</v>
      </c>
      <c r="Y107" s="129">
        <f t="shared" si="30"/>
        <v>1.62</v>
      </c>
      <c r="Z107" s="129">
        <f t="shared" si="30"/>
        <v>1.62</v>
      </c>
      <c r="AA107" s="129">
        <f t="shared" si="30"/>
        <v>1.62</v>
      </c>
      <c r="AB107" s="129">
        <f t="shared" si="30"/>
        <v>1.62</v>
      </c>
      <c r="AC107" s="129">
        <f t="shared" si="30"/>
        <v>1.62</v>
      </c>
      <c r="AD107" s="129">
        <f t="shared" si="30"/>
        <v>1.62</v>
      </c>
      <c r="AE107" s="129">
        <f t="shared" si="30"/>
        <v>1.62</v>
      </c>
      <c r="AF107" s="129">
        <f t="shared" si="30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112</v>
      </c>
      <c r="B108" s="128">
        <v>8.36</v>
      </c>
      <c r="C108" s="129">
        <f t="shared" si="29"/>
        <v>8.36</v>
      </c>
      <c r="D108" s="129">
        <f t="shared" si="29"/>
        <v>8.36</v>
      </c>
      <c r="E108" s="129">
        <f t="shared" si="29"/>
        <v>8.36</v>
      </c>
      <c r="F108" s="129">
        <f t="shared" si="29"/>
        <v>8.36</v>
      </c>
      <c r="G108" s="129">
        <f t="shared" si="29"/>
        <v>8.36</v>
      </c>
      <c r="H108" s="129">
        <f t="shared" si="29"/>
        <v>8.36</v>
      </c>
      <c r="I108" s="129">
        <f t="shared" si="29"/>
        <v>8.36</v>
      </c>
      <c r="J108" s="129">
        <f t="shared" si="29"/>
        <v>8.36</v>
      </c>
      <c r="K108" s="129">
        <f t="shared" si="29"/>
        <v>8.36</v>
      </c>
      <c r="L108" s="129">
        <f t="shared" si="29"/>
        <v>8.36</v>
      </c>
      <c r="M108" s="129">
        <f t="shared" si="29"/>
        <v>8.36</v>
      </c>
      <c r="N108" s="129">
        <f t="shared" si="29"/>
        <v>8.36</v>
      </c>
      <c r="O108" s="129">
        <f t="shared" si="29"/>
        <v>8.36</v>
      </c>
      <c r="P108" s="129">
        <f t="shared" si="29"/>
        <v>8.36</v>
      </c>
      <c r="Q108" s="129">
        <f t="shared" si="29"/>
        <v>8.36</v>
      </c>
      <c r="R108" s="129">
        <f t="shared" si="29"/>
        <v>8.36</v>
      </c>
      <c r="S108" s="129">
        <f t="shared" si="30"/>
        <v>8.36</v>
      </c>
      <c r="T108" s="129">
        <f t="shared" si="30"/>
        <v>8.36</v>
      </c>
      <c r="U108" s="129">
        <f t="shared" si="30"/>
        <v>8.36</v>
      </c>
      <c r="V108" s="129">
        <f t="shared" si="30"/>
        <v>8.36</v>
      </c>
      <c r="W108" s="129">
        <f t="shared" si="30"/>
        <v>8.36</v>
      </c>
      <c r="X108" s="129">
        <f t="shared" si="30"/>
        <v>8.36</v>
      </c>
      <c r="Y108" s="129">
        <f t="shared" si="30"/>
        <v>8.36</v>
      </c>
      <c r="Z108" s="129">
        <f t="shared" si="30"/>
        <v>8.36</v>
      </c>
      <c r="AA108" s="129">
        <f t="shared" si="30"/>
        <v>8.36</v>
      </c>
      <c r="AB108" s="129">
        <f t="shared" si="30"/>
        <v>8.36</v>
      </c>
      <c r="AC108" s="129">
        <f t="shared" si="30"/>
        <v>8.36</v>
      </c>
      <c r="AD108" s="129">
        <f t="shared" si="30"/>
        <v>8.36</v>
      </c>
      <c r="AE108" s="129">
        <f t="shared" si="30"/>
        <v>8.36</v>
      </c>
      <c r="AF108" s="129">
        <f t="shared" si="30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113</v>
      </c>
      <c r="B109" s="128">
        <v>8</v>
      </c>
      <c r="C109" s="129">
        <f t="shared" si="29"/>
        <v>8</v>
      </c>
      <c r="D109" s="129">
        <f t="shared" si="29"/>
        <v>8</v>
      </c>
      <c r="E109" s="129">
        <f t="shared" si="29"/>
        <v>8</v>
      </c>
      <c r="F109" s="129">
        <f t="shared" si="29"/>
        <v>8</v>
      </c>
      <c r="G109" s="129">
        <f t="shared" si="29"/>
        <v>8</v>
      </c>
      <c r="H109" s="129">
        <f t="shared" si="29"/>
        <v>8</v>
      </c>
      <c r="I109" s="129">
        <v>5.4</v>
      </c>
      <c r="J109" s="129">
        <f t="shared" si="29"/>
        <v>5.4</v>
      </c>
      <c r="K109" s="129">
        <f t="shared" si="29"/>
        <v>5.4</v>
      </c>
      <c r="L109" s="129">
        <f t="shared" si="29"/>
        <v>5.4</v>
      </c>
      <c r="M109" s="129">
        <f t="shared" si="29"/>
        <v>5.4</v>
      </c>
      <c r="N109" s="129">
        <f t="shared" si="29"/>
        <v>5.4</v>
      </c>
      <c r="O109" s="129">
        <f t="shared" si="29"/>
        <v>5.4</v>
      </c>
      <c r="P109" s="129">
        <f t="shared" si="29"/>
        <v>5.4</v>
      </c>
      <c r="Q109" s="129">
        <f t="shared" si="29"/>
        <v>5.4</v>
      </c>
      <c r="R109" s="129">
        <f t="shared" si="29"/>
        <v>5.4</v>
      </c>
      <c r="S109" s="129">
        <f t="shared" si="30"/>
        <v>5.4</v>
      </c>
      <c r="T109" s="129">
        <f t="shared" si="30"/>
        <v>5.4</v>
      </c>
      <c r="U109" s="129">
        <f t="shared" si="30"/>
        <v>5.4</v>
      </c>
      <c r="V109" s="129">
        <f t="shared" si="30"/>
        <v>5.4</v>
      </c>
      <c r="W109" s="129">
        <f t="shared" si="30"/>
        <v>5.4</v>
      </c>
      <c r="X109" s="129">
        <f t="shared" si="30"/>
        <v>5.4</v>
      </c>
      <c r="Y109" s="129">
        <f t="shared" si="30"/>
        <v>5.4</v>
      </c>
      <c r="Z109" s="129">
        <f t="shared" si="30"/>
        <v>5.4</v>
      </c>
      <c r="AA109" s="129">
        <f t="shared" si="30"/>
        <v>5.4</v>
      </c>
      <c r="AB109" s="129">
        <f t="shared" si="30"/>
        <v>5.4</v>
      </c>
      <c r="AC109" s="129">
        <f t="shared" si="30"/>
        <v>5.4</v>
      </c>
      <c r="AD109" s="129">
        <f t="shared" si="30"/>
        <v>5.4</v>
      </c>
      <c r="AE109" s="129">
        <f t="shared" si="30"/>
        <v>5.4</v>
      </c>
      <c r="AF109" s="129">
        <f t="shared" si="30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114</v>
      </c>
      <c r="B110" s="128">
        <v>6.57</v>
      </c>
      <c r="C110" s="129">
        <f t="shared" si="29"/>
        <v>6.57</v>
      </c>
      <c r="D110" s="129">
        <f t="shared" si="29"/>
        <v>6.57</v>
      </c>
      <c r="E110" s="129">
        <f t="shared" si="29"/>
        <v>6.57</v>
      </c>
      <c r="F110" s="129">
        <f t="shared" si="29"/>
        <v>6.57</v>
      </c>
      <c r="G110" s="129">
        <f t="shared" si="29"/>
        <v>6.57</v>
      </c>
      <c r="H110" s="129">
        <f t="shared" si="29"/>
        <v>6.57</v>
      </c>
      <c r="I110" s="129">
        <f t="shared" si="29"/>
        <v>6.57</v>
      </c>
      <c r="J110" s="129">
        <f t="shared" si="29"/>
        <v>6.57</v>
      </c>
      <c r="K110" s="129">
        <f t="shared" si="29"/>
        <v>6.57</v>
      </c>
      <c r="L110" s="129">
        <f t="shared" si="29"/>
        <v>6.57</v>
      </c>
      <c r="M110" s="129">
        <f t="shared" si="29"/>
        <v>6.57</v>
      </c>
      <c r="N110" s="129">
        <f t="shared" si="29"/>
        <v>6.57</v>
      </c>
      <c r="O110" s="129">
        <f t="shared" si="29"/>
        <v>6.57</v>
      </c>
      <c r="P110" s="129">
        <f t="shared" si="29"/>
        <v>6.57</v>
      </c>
      <c r="Q110" s="129">
        <f t="shared" si="29"/>
        <v>6.57</v>
      </c>
      <c r="R110" s="129">
        <f t="shared" si="29"/>
        <v>6.57</v>
      </c>
      <c r="S110" s="129">
        <f t="shared" si="30"/>
        <v>6.57</v>
      </c>
      <c r="T110" s="129">
        <f t="shared" si="30"/>
        <v>6.57</v>
      </c>
      <c r="U110" s="129">
        <f t="shared" si="30"/>
        <v>6.57</v>
      </c>
      <c r="V110" s="129">
        <f t="shared" si="30"/>
        <v>6.57</v>
      </c>
      <c r="W110" s="129">
        <f t="shared" si="30"/>
        <v>6.57</v>
      </c>
      <c r="X110" s="129">
        <f t="shared" si="30"/>
        <v>6.57</v>
      </c>
      <c r="Y110" s="129">
        <f t="shared" si="30"/>
        <v>6.57</v>
      </c>
      <c r="Z110" s="129">
        <f t="shared" si="30"/>
        <v>6.57</v>
      </c>
      <c r="AA110" s="129">
        <f t="shared" si="30"/>
        <v>6.57</v>
      </c>
      <c r="AB110" s="129">
        <f t="shared" si="30"/>
        <v>6.57</v>
      </c>
      <c r="AC110" s="129">
        <f t="shared" si="30"/>
        <v>6.57</v>
      </c>
      <c r="AD110" s="129">
        <f t="shared" si="30"/>
        <v>6.57</v>
      </c>
      <c r="AE110" s="129">
        <f t="shared" si="30"/>
        <v>6.57</v>
      </c>
      <c r="AF110" s="129">
        <f t="shared" si="30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115</v>
      </c>
      <c r="B111" s="128">
        <v>3.43</v>
      </c>
      <c r="C111" s="129">
        <f t="shared" si="29"/>
        <v>3.43</v>
      </c>
      <c r="D111" s="129">
        <f t="shared" si="29"/>
        <v>3.43</v>
      </c>
      <c r="E111" s="129">
        <f t="shared" si="29"/>
        <v>3.43</v>
      </c>
      <c r="F111" s="129">
        <f t="shared" si="29"/>
        <v>3.43</v>
      </c>
      <c r="G111" s="129">
        <f t="shared" si="29"/>
        <v>3.43</v>
      </c>
      <c r="H111" s="129">
        <f t="shared" si="29"/>
        <v>3.43</v>
      </c>
      <c r="I111" s="129">
        <f t="shared" si="29"/>
        <v>3.43</v>
      </c>
      <c r="J111" s="129">
        <f t="shared" si="29"/>
        <v>3.43</v>
      </c>
      <c r="K111" s="129">
        <f t="shared" si="29"/>
        <v>3.43</v>
      </c>
      <c r="L111" s="129">
        <f t="shared" si="29"/>
        <v>3.43</v>
      </c>
      <c r="M111" s="129">
        <f t="shared" si="29"/>
        <v>3.43</v>
      </c>
      <c r="N111" s="129">
        <f t="shared" si="29"/>
        <v>3.43</v>
      </c>
      <c r="O111" s="129">
        <f t="shared" si="29"/>
        <v>3.43</v>
      </c>
      <c r="P111" s="129">
        <f t="shared" si="29"/>
        <v>3.43</v>
      </c>
      <c r="Q111" s="129">
        <f t="shared" si="29"/>
        <v>3.43</v>
      </c>
      <c r="R111" s="129">
        <f t="shared" si="29"/>
        <v>3.43</v>
      </c>
      <c r="S111" s="129">
        <f t="shared" si="30"/>
        <v>3.43</v>
      </c>
      <c r="T111" s="129">
        <f t="shared" si="30"/>
        <v>3.43</v>
      </c>
      <c r="U111" s="129">
        <f t="shared" si="30"/>
        <v>3.43</v>
      </c>
      <c r="V111" s="129">
        <f t="shared" si="30"/>
        <v>3.43</v>
      </c>
      <c r="W111" s="129">
        <f t="shared" si="30"/>
        <v>3.43</v>
      </c>
      <c r="X111" s="129">
        <f t="shared" si="30"/>
        <v>3.43</v>
      </c>
      <c r="Y111" s="129">
        <f t="shared" si="30"/>
        <v>3.43</v>
      </c>
      <c r="Z111" s="129">
        <f t="shared" si="30"/>
        <v>3.43</v>
      </c>
      <c r="AA111" s="129">
        <f t="shared" si="30"/>
        <v>3.43</v>
      </c>
      <c r="AB111" s="129">
        <f t="shared" si="30"/>
        <v>3.43</v>
      </c>
      <c r="AC111" s="129">
        <f t="shared" si="30"/>
        <v>3.43</v>
      </c>
      <c r="AD111" s="129">
        <f t="shared" si="30"/>
        <v>3.43</v>
      </c>
      <c r="AE111" s="129">
        <f t="shared" si="30"/>
        <v>3.43</v>
      </c>
      <c r="AF111" s="129">
        <f t="shared" si="30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116</v>
      </c>
      <c r="B112" s="128">
        <v>2.96</v>
      </c>
      <c r="C112" s="129">
        <f t="shared" si="29"/>
        <v>2.96</v>
      </c>
      <c r="D112" s="129">
        <f t="shared" si="29"/>
        <v>2.96</v>
      </c>
      <c r="E112" s="129">
        <f t="shared" si="29"/>
        <v>2.96</v>
      </c>
      <c r="F112" s="129">
        <f t="shared" si="29"/>
        <v>2.96</v>
      </c>
      <c r="G112" s="129">
        <f t="shared" si="29"/>
        <v>2.96</v>
      </c>
      <c r="H112" s="129">
        <f t="shared" si="29"/>
        <v>2.96</v>
      </c>
      <c r="I112" s="129">
        <f t="shared" si="29"/>
        <v>2.96</v>
      </c>
      <c r="J112" s="129">
        <f t="shared" si="29"/>
        <v>2.96</v>
      </c>
      <c r="K112" s="129">
        <f t="shared" si="29"/>
        <v>2.96</v>
      </c>
      <c r="L112" s="129">
        <f t="shared" si="29"/>
        <v>2.96</v>
      </c>
      <c r="M112" s="129">
        <f t="shared" si="29"/>
        <v>2.96</v>
      </c>
      <c r="N112" s="129">
        <f t="shared" si="29"/>
        <v>2.96</v>
      </c>
      <c r="O112" s="129">
        <f t="shared" si="29"/>
        <v>2.96</v>
      </c>
      <c r="P112" s="129">
        <f t="shared" si="29"/>
        <v>2.96</v>
      </c>
      <c r="Q112" s="129">
        <f t="shared" si="29"/>
        <v>2.96</v>
      </c>
      <c r="R112" s="129">
        <f t="shared" si="29"/>
        <v>2.96</v>
      </c>
      <c r="S112" s="129">
        <f t="shared" si="30"/>
        <v>2.96</v>
      </c>
      <c r="T112" s="129">
        <f t="shared" si="30"/>
        <v>2.96</v>
      </c>
      <c r="U112" s="129">
        <f t="shared" si="30"/>
        <v>2.96</v>
      </c>
      <c r="V112" s="129">
        <f t="shared" si="30"/>
        <v>2.96</v>
      </c>
      <c r="W112" s="129">
        <f t="shared" si="30"/>
        <v>2.96</v>
      </c>
      <c r="X112" s="129">
        <f t="shared" si="30"/>
        <v>2.96</v>
      </c>
      <c r="Y112" s="129">
        <f t="shared" si="30"/>
        <v>2.96</v>
      </c>
      <c r="Z112" s="129">
        <f t="shared" si="30"/>
        <v>2.96</v>
      </c>
      <c r="AA112" s="129">
        <f t="shared" si="30"/>
        <v>2.96</v>
      </c>
      <c r="AB112" s="129">
        <f t="shared" si="30"/>
        <v>2.96</v>
      </c>
      <c r="AC112" s="129">
        <f t="shared" si="30"/>
        <v>2.96</v>
      </c>
      <c r="AD112" s="129">
        <f t="shared" si="30"/>
        <v>2.96</v>
      </c>
      <c r="AE112" s="129">
        <f t="shared" si="30"/>
        <v>2.96</v>
      </c>
      <c r="AF112" s="129">
        <f t="shared" si="30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117</v>
      </c>
      <c r="B113" s="128">
        <v>8</v>
      </c>
      <c r="C113" s="129">
        <f t="shared" si="29"/>
        <v>8</v>
      </c>
      <c r="D113" s="129">
        <f t="shared" si="29"/>
        <v>8</v>
      </c>
      <c r="E113" s="129">
        <f t="shared" si="29"/>
        <v>8</v>
      </c>
      <c r="F113" s="129">
        <f t="shared" si="29"/>
        <v>8</v>
      </c>
      <c r="G113" s="129">
        <f t="shared" si="29"/>
        <v>8</v>
      </c>
      <c r="H113" s="129">
        <f t="shared" si="29"/>
        <v>8</v>
      </c>
      <c r="I113" s="129">
        <f t="shared" si="29"/>
        <v>8</v>
      </c>
      <c r="J113" s="129">
        <f t="shared" si="29"/>
        <v>8</v>
      </c>
      <c r="K113" s="129">
        <f t="shared" si="29"/>
        <v>8</v>
      </c>
      <c r="L113" s="129">
        <f t="shared" si="29"/>
        <v>8</v>
      </c>
      <c r="M113" s="129">
        <f t="shared" si="29"/>
        <v>8</v>
      </c>
      <c r="N113" s="129">
        <f t="shared" si="29"/>
        <v>8</v>
      </c>
      <c r="O113" s="129">
        <f t="shared" si="29"/>
        <v>8</v>
      </c>
      <c r="P113" s="129">
        <f t="shared" si="29"/>
        <v>8</v>
      </c>
      <c r="Q113" s="129">
        <f t="shared" si="29"/>
        <v>8</v>
      </c>
      <c r="R113" s="129">
        <f t="shared" si="29"/>
        <v>8</v>
      </c>
      <c r="S113" s="129">
        <f t="shared" si="30"/>
        <v>8</v>
      </c>
      <c r="T113" s="129">
        <f t="shared" si="30"/>
        <v>8</v>
      </c>
      <c r="U113" s="129">
        <f t="shared" si="30"/>
        <v>8</v>
      </c>
      <c r="V113" s="129">
        <f t="shared" si="30"/>
        <v>8</v>
      </c>
      <c r="W113" s="129">
        <f t="shared" si="30"/>
        <v>8</v>
      </c>
      <c r="X113" s="129">
        <f t="shared" si="30"/>
        <v>8</v>
      </c>
      <c r="Y113" s="129">
        <f t="shared" si="30"/>
        <v>8</v>
      </c>
      <c r="Z113" s="129">
        <f t="shared" si="30"/>
        <v>8</v>
      </c>
      <c r="AA113" s="129">
        <f t="shared" si="30"/>
        <v>8</v>
      </c>
      <c r="AB113" s="129">
        <f t="shared" si="30"/>
        <v>8</v>
      </c>
      <c r="AC113" s="129">
        <f t="shared" si="30"/>
        <v>8</v>
      </c>
      <c r="AD113" s="129">
        <f t="shared" si="30"/>
        <v>8</v>
      </c>
      <c r="AE113" s="129">
        <f t="shared" si="30"/>
        <v>8</v>
      </c>
      <c r="AF113" s="129">
        <f t="shared" si="30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118</v>
      </c>
      <c r="B114" s="128">
        <v>7</v>
      </c>
      <c r="C114" s="129">
        <f>B114</f>
        <v>7</v>
      </c>
      <c r="D114" s="129">
        <f t="shared" si="29"/>
        <v>7</v>
      </c>
      <c r="E114" s="129">
        <f t="shared" si="29"/>
        <v>7</v>
      </c>
      <c r="F114" s="129">
        <f t="shared" si="29"/>
        <v>7</v>
      </c>
      <c r="G114" s="129">
        <f t="shared" si="29"/>
        <v>7</v>
      </c>
      <c r="H114" s="129">
        <f t="shared" si="29"/>
        <v>7</v>
      </c>
      <c r="I114" s="129">
        <f t="shared" si="29"/>
        <v>7</v>
      </c>
      <c r="J114" s="129">
        <f t="shared" si="29"/>
        <v>7</v>
      </c>
      <c r="K114" s="129">
        <f t="shared" si="29"/>
        <v>7</v>
      </c>
      <c r="L114" s="129">
        <f t="shared" si="29"/>
        <v>7</v>
      </c>
      <c r="M114" s="129">
        <f t="shared" si="29"/>
        <v>7</v>
      </c>
      <c r="N114" s="129">
        <f t="shared" si="29"/>
        <v>7</v>
      </c>
      <c r="O114" s="129">
        <f t="shared" si="29"/>
        <v>7</v>
      </c>
      <c r="P114" s="129">
        <f t="shared" si="29"/>
        <v>7</v>
      </c>
      <c r="Q114" s="129">
        <f t="shared" si="29"/>
        <v>7</v>
      </c>
      <c r="R114" s="129">
        <f t="shared" si="29"/>
        <v>7</v>
      </c>
      <c r="S114" s="129">
        <f t="shared" si="30"/>
        <v>7</v>
      </c>
      <c r="T114" s="129">
        <f t="shared" si="30"/>
        <v>7</v>
      </c>
      <c r="U114" s="129">
        <f t="shared" si="30"/>
        <v>7</v>
      </c>
      <c r="V114" s="129">
        <f t="shared" si="30"/>
        <v>7</v>
      </c>
      <c r="W114" s="129">
        <f t="shared" si="30"/>
        <v>7</v>
      </c>
      <c r="X114" s="129">
        <f t="shared" si="30"/>
        <v>7</v>
      </c>
      <c r="Y114" s="129">
        <f t="shared" si="30"/>
        <v>7</v>
      </c>
      <c r="Z114" s="129">
        <f t="shared" si="30"/>
        <v>7</v>
      </c>
      <c r="AA114" s="129">
        <f t="shared" si="30"/>
        <v>7</v>
      </c>
      <c r="AB114" s="129">
        <f t="shared" si="30"/>
        <v>7</v>
      </c>
      <c r="AC114" s="129">
        <f t="shared" si="30"/>
        <v>7</v>
      </c>
      <c r="AD114" s="129">
        <f t="shared" si="30"/>
        <v>7</v>
      </c>
      <c r="AE114" s="129">
        <f t="shared" si="30"/>
        <v>7</v>
      </c>
      <c r="AF114" s="129">
        <f t="shared" si="30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119</v>
      </c>
      <c r="B115" s="128">
        <v>3.47</v>
      </c>
      <c r="C115" s="129">
        <f t="shared" ref="C115:R124" si="31">B115</f>
        <v>3.47</v>
      </c>
      <c r="D115" s="129">
        <f t="shared" si="31"/>
        <v>3.47</v>
      </c>
      <c r="E115" s="129">
        <f t="shared" si="31"/>
        <v>3.47</v>
      </c>
      <c r="F115" s="129">
        <f t="shared" si="31"/>
        <v>3.47</v>
      </c>
      <c r="G115" s="129">
        <f t="shared" si="31"/>
        <v>3.47</v>
      </c>
      <c r="H115" s="129">
        <f t="shared" si="31"/>
        <v>3.47</v>
      </c>
      <c r="I115" s="129">
        <f t="shared" si="31"/>
        <v>3.47</v>
      </c>
      <c r="J115" s="129">
        <f t="shared" si="31"/>
        <v>3.47</v>
      </c>
      <c r="K115" s="129">
        <f t="shared" si="31"/>
        <v>3.47</v>
      </c>
      <c r="L115" s="129">
        <f t="shared" si="31"/>
        <v>3.47</v>
      </c>
      <c r="M115" s="129">
        <f t="shared" si="31"/>
        <v>3.47</v>
      </c>
      <c r="N115" s="129">
        <f t="shared" si="31"/>
        <v>3.47</v>
      </c>
      <c r="O115" s="129">
        <f t="shared" si="31"/>
        <v>3.47</v>
      </c>
      <c r="P115" s="129">
        <f t="shared" si="31"/>
        <v>3.47</v>
      </c>
      <c r="Q115" s="129">
        <f t="shared" si="31"/>
        <v>3.47</v>
      </c>
      <c r="R115" s="129">
        <f t="shared" si="31"/>
        <v>3.47</v>
      </c>
      <c r="S115" s="129">
        <f t="shared" si="30"/>
        <v>3.47</v>
      </c>
      <c r="T115" s="129">
        <f t="shared" si="30"/>
        <v>3.47</v>
      </c>
      <c r="U115" s="129">
        <f t="shared" si="30"/>
        <v>3.47</v>
      </c>
      <c r="V115" s="129">
        <f t="shared" si="30"/>
        <v>3.47</v>
      </c>
      <c r="W115" s="129">
        <f t="shared" si="30"/>
        <v>3.47</v>
      </c>
      <c r="X115" s="129">
        <f t="shared" si="30"/>
        <v>3.47</v>
      </c>
      <c r="Y115" s="129">
        <f t="shared" si="30"/>
        <v>3.47</v>
      </c>
      <c r="Z115" s="129">
        <f t="shared" si="30"/>
        <v>3.47</v>
      </c>
      <c r="AA115" s="129">
        <f t="shared" si="30"/>
        <v>3.47</v>
      </c>
      <c r="AB115" s="129">
        <f t="shared" si="30"/>
        <v>3.47</v>
      </c>
      <c r="AC115" s="129">
        <f t="shared" si="30"/>
        <v>3.47</v>
      </c>
      <c r="AD115" s="129">
        <f t="shared" si="30"/>
        <v>3.47</v>
      </c>
      <c r="AE115" s="129">
        <f t="shared" si="30"/>
        <v>3.47</v>
      </c>
      <c r="AF115" s="129">
        <f t="shared" si="30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120</v>
      </c>
      <c r="B116" s="128">
        <v>2.1</v>
      </c>
      <c r="C116" s="129">
        <f t="shared" si="31"/>
        <v>2.1</v>
      </c>
      <c r="D116" s="129">
        <f t="shared" si="31"/>
        <v>2.1</v>
      </c>
      <c r="E116" s="129">
        <f t="shared" si="31"/>
        <v>2.1</v>
      </c>
      <c r="F116" s="129">
        <f t="shared" si="31"/>
        <v>2.1</v>
      </c>
      <c r="G116" s="129">
        <f t="shared" si="31"/>
        <v>2.1</v>
      </c>
      <c r="H116" s="129">
        <f t="shared" si="31"/>
        <v>2.1</v>
      </c>
      <c r="I116" s="129">
        <f t="shared" si="31"/>
        <v>2.1</v>
      </c>
      <c r="J116" s="129">
        <f t="shared" si="31"/>
        <v>2.1</v>
      </c>
      <c r="K116" s="129">
        <f t="shared" si="31"/>
        <v>2.1</v>
      </c>
      <c r="L116" s="129">
        <f t="shared" si="31"/>
        <v>2.1</v>
      </c>
      <c r="M116" s="129">
        <f t="shared" si="31"/>
        <v>2.1</v>
      </c>
      <c r="N116" s="129">
        <f t="shared" si="31"/>
        <v>2.1</v>
      </c>
      <c r="O116" s="129">
        <f t="shared" si="31"/>
        <v>2.1</v>
      </c>
      <c r="P116" s="129">
        <f t="shared" si="31"/>
        <v>2.1</v>
      </c>
      <c r="Q116" s="129">
        <f t="shared" si="31"/>
        <v>2.1</v>
      </c>
      <c r="R116" s="129">
        <f t="shared" si="31"/>
        <v>2.1</v>
      </c>
      <c r="S116" s="129">
        <f t="shared" si="30"/>
        <v>2.1</v>
      </c>
      <c r="T116" s="129">
        <f t="shared" si="30"/>
        <v>2.1</v>
      </c>
      <c r="U116" s="129">
        <f t="shared" si="30"/>
        <v>2.1</v>
      </c>
      <c r="V116" s="129">
        <f t="shared" si="30"/>
        <v>2.1</v>
      </c>
      <c r="W116" s="129">
        <f t="shared" si="30"/>
        <v>2.1</v>
      </c>
      <c r="X116" s="129">
        <f t="shared" si="30"/>
        <v>2.1</v>
      </c>
      <c r="Y116" s="129">
        <f t="shared" si="30"/>
        <v>2.1</v>
      </c>
      <c r="Z116" s="129">
        <f t="shared" si="30"/>
        <v>2.1</v>
      </c>
      <c r="AA116" s="129">
        <f t="shared" si="30"/>
        <v>2.1</v>
      </c>
      <c r="AB116" s="129">
        <f t="shared" si="30"/>
        <v>2.1</v>
      </c>
      <c r="AC116" s="129">
        <f t="shared" si="30"/>
        <v>2.1</v>
      </c>
      <c r="AD116" s="129">
        <f t="shared" si="30"/>
        <v>2.1</v>
      </c>
      <c r="AE116" s="129">
        <f t="shared" si="30"/>
        <v>2.1</v>
      </c>
      <c r="AF116" s="129">
        <f t="shared" si="30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121</v>
      </c>
      <c r="B117" s="128">
        <v>9.3000000000000007</v>
      </c>
      <c r="C117" s="129">
        <f t="shared" si="31"/>
        <v>9.3000000000000007</v>
      </c>
      <c r="D117" s="129">
        <f t="shared" si="31"/>
        <v>9.3000000000000007</v>
      </c>
      <c r="E117" s="129">
        <f t="shared" si="31"/>
        <v>9.3000000000000007</v>
      </c>
      <c r="F117" s="129">
        <f t="shared" si="31"/>
        <v>9.3000000000000007</v>
      </c>
      <c r="G117" s="129">
        <f t="shared" si="31"/>
        <v>9.3000000000000007</v>
      </c>
      <c r="H117" s="129">
        <f t="shared" si="31"/>
        <v>9.3000000000000007</v>
      </c>
      <c r="I117" s="129">
        <f t="shared" si="31"/>
        <v>9.3000000000000007</v>
      </c>
      <c r="J117" s="129">
        <f t="shared" si="31"/>
        <v>9.3000000000000007</v>
      </c>
      <c r="K117" s="129">
        <f t="shared" si="31"/>
        <v>9.3000000000000007</v>
      </c>
      <c r="L117" s="129">
        <f t="shared" si="31"/>
        <v>9.3000000000000007</v>
      </c>
      <c r="M117" s="129">
        <f t="shared" si="31"/>
        <v>9.3000000000000007</v>
      </c>
      <c r="N117" s="129">
        <f t="shared" si="31"/>
        <v>9.3000000000000007</v>
      </c>
      <c r="O117" s="129">
        <f t="shared" si="31"/>
        <v>9.3000000000000007</v>
      </c>
      <c r="P117" s="129">
        <f t="shared" si="31"/>
        <v>9.3000000000000007</v>
      </c>
      <c r="Q117" s="129">
        <f t="shared" si="31"/>
        <v>9.3000000000000007</v>
      </c>
      <c r="R117" s="129">
        <f t="shared" si="31"/>
        <v>9.3000000000000007</v>
      </c>
      <c r="S117" s="129">
        <f t="shared" si="30"/>
        <v>9.3000000000000007</v>
      </c>
      <c r="T117" s="129">
        <f t="shared" si="30"/>
        <v>9.3000000000000007</v>
      </c>
      <c r="U117" s="129">
        <f t="shared" si="30"/>
        <v>9.3000000000000007</v>
      </c>
      <c r="V117" s="129">
        <f t="shared" si="30"/>
        <v>9.3000000000000007</v>
      </c>
      <c r="W117" s="129">
        <f t="shared" si="30"/>
        <v>9.3000000000000007</v>
      </c>
      <c r="X117" s="129">
        <f t="shared" si="30"/>
        <v>9.3000000000000007</v>
      </c>
      <c r="Y117" s="129">
        <f t="shared" si="30"/>
        <v>9.3000000000000007</v>
      </c>
      <c r="Z117" s="129">
        <f t="shared" si="30"/>
        <v>9.3000000000000007</v>
      </c>
      <c r="AA117" s="129">
        <f t="shared" si="30"/>
        <v>9.3000000000000007</v>
      </c>
      <c r="AB117" s="129">
        <f t="shared" si="30"/>
        <v>9.3000000000000007</v>
      </c>
      <c r="AC117" s="129">
        <f t="shared" si="30"/>
        <v>9.3000000000000007</v>
      </c>
      <c r="AD117" s="129">
        <f t="shared" si="30"/>
        <v>9.3000000000000007</v>
      </c>
      <c r="AE117" s="129">
        <f t="shared" si="30"/>
        <v>9.3000000000000007</v>
      </c>
      <c r="AF117" s="129">
        <f t="shared" si="30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122</v>
      </c>
      <c r="B118" s="128">
        <v>0</v>
      </c>
      <c r="C118" s="129">
        <f t="shared" si="31"/>
        <v>0</v>
      </c>
      <c r="D118" s="129">
        <f t="shared" si="31"/>
        <v>0</v>
      </c>
      <c r="E118" s="129">
        <f t="shared" si="31"/>
        <v>0</v>
      </c>
      <c r="F118" s="129">
        <f t="shared" si="31"/>
        <v>0</v>
      </c>
      <c r="G118" s="129">
        <f t="shared" si="31"/>
        <v>0</v>
      </c>
      <c r="H118" s="129">
        <f t="shared" si="31"/>
        <v>0</v>
      </c>
      <c r="I118" s="129">
        <f t="shared" si="31"/>
        <v>0</v>
      </c>
      <c r="J118" s="129">
        <f t="shared" si="31"/>
        <v>0</v>
      </c>
      <c r="K118" s="129">
        <f t="shared" si="31"/>
        <v>0</v>
      </c>
      <c r="L118" s="129">
        <f t="shared" si="31"/>
        <v>0</v>
      </c>
      <c r="M118" s="129">
        <f t="shared" si="31"/>
        <v>0</v>
      </c>
      <c r="N118" s="129">
        <f t="shared" si="31"/>
        <v>0</v>
      </c>
      <c r="O118" s="129">
        <f t="shared" si="31"/>
        <v>0</v>
      </c>
      <c r="P118" s="129">
        <f t="shared" si="31"/>
        <v>0</v>
      </c>
      <c r="Q118" s="129">
        <f t="shared" si="31"/>
        <v>0</v>
      </c>
      <c r="R118" s="129">
        <f t="shared" si="31"/>
        <v>0</v>
      </c>
      <c r="S118" s="129">
        <f t="shared" si="30"/>
        <v>0</v>
      </c>
      <c r="T118" s="129">
        <f t="shared" si="30"/>
        <v>0</v>
      </c>
      <c r="U118" s="129">
        <f t="shared" si="30"/>
        <v>0</v>
      </c>
      <c r="V118" s="129">
        <f t="shared" si="30"/>
        <v>0</v>
      </c>
      <c r="W118" s="129">
        <f t="shared" si="30"/>
        <v>0</v>
      </c>
      <c r="X118" s="129">
        <f t="shared" si="30"/>
        <v>0</v>
      </c>
      <c r="Y118" s="129">
        <f t="shared" si="30"/>
        <v>0</v>
      </c>
      <c r="Z118" s="129">
        <f t="shared" si="30"/>
        <v>0</v>
      </c>
      <c r="AA118" s="129">
        <f t="shared" si="30"/>
        <v>0</v>
      </c>
      <c r="AB118" s="129">
        <f t="shared" si="30"/>
        <v>0</v>
      </c>
      <c r="AC118" s="129">
        <f t="shared" si="30"/>
        <v>0</v>
      </c>
      <c r="AD118" s="129">
        <f t="shared" si="30"/>
        <v>0</v>
      </c>
      <c r="AE118" s="129">
        <f t="shared" si="30"/>
        <v>0</v>
      </c>
      <c r="AF118" s="129">
        <f t="shared" si="30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123</v>
      </c>
      <c r="B119" s="128">
        <v>0</v>
      </c>
      <c r="C119" s="129">
        <f t="shared" si="31"/>
        <v>0</v>
      </c>
      <c r="D119" s="129">
        <f t="shared" si="31"/>
        <v>0</v>
      </c>
      <c r="E119" s="129">
        <f t="shared" si="31"/>
        <v>0</v>
      </c>
      <c r="F119" s="129">
        <f t="shared" si="31"/>
        <v>0</v>
      </c>
      <c r="G119" s="129">
        <f t="shared" si="31"/>
        <v>0</v>
      </c>
      <c r="H119" s="129">
        <f t="shared" si="31"/>
        <v>0</v>
      </c>
      <c r="I119" s="129">
        <f t="shared" si="31"/>
        <v>0</v>
      </c>
      <c r="J119" s="129">
        <f t="shared" si="31"/>
        <v>0</v>
      </c>
      <c r="K119" s="129">
        <f t="shared" si="31"/>
        <v>0</v>
      </c>
      <c r="L119" s="129">
        <f t="shared" si="31"/>
        <v>0</v>
      </c>
      <c r="M119" s="129">
        <f t="shared" si="31"/>
        <v>0</v>
      </c>
      <c r="N119" s="129">
        <f t="shared" si="31"/>
        <v>0</v>
      </c>
      <c r="O119" s="129">
        <f t="shared" si="31"/>
        <v>0</v>
      </c>
      <c r="P119" s="129">
        <f t="shared" si="31"/>
        <v>0</v>
      </c>
      <c r="Q119" s="129">
        <f t="shared" si="31"/>
        <v>0</v>
      </c>
      <c r="R119" s="129">
        <f t="shared" si="31"/>
        <v>0</v>
      </c>
      <c r="S119" s="129">
        <f t="shared" si="30"/>
        <v>0</v>
      </c>
      <c r="T119" s="129">
        <f t="shared" si="30"/>
        <v>0</v>
      </c>
      <c r="U119" s="129">
        <f t="shared" si="30"/>
        <v>0</v>
      </c>
      <c r="V119" s="129">
        <f t="shared" si="30"/>
        <v>0</v>
      </c>
      <c r="W119" s="129">
        <f t="shared" si="30"/>
        <v>0</v>
      </c>
      <c r="X119" s="129">
        <f t="shared" si="30"/>
        <v>0</v>
      </c>
      <c r="Y119" s="129">
        <f t="shared" si="30"/>
        <v>0</v>
      </c>
      <c r="Z119" s="129">
        <f t="shared" si="30"/>
        <v>0</v>
      </c>
      <c r="AA119" s="129">
        <f t="shared" si="30"/>
        <v>0</v>
      </c>
      <c r="AB119" s="129">
        <f t="shared" si="30"/>
        <v>0</v>
      </c>
      <c r="AC119" s="129">
        <f t="shared" si="30"/>
        <v>0</v>
      </c>
      <c r="AD119" s="129">
        <f t="shared" si="30"/>
        <v>0</v>
      </c>
      <c r="AE119" s="129">
        <f t="shared" si="30"/>
        <v>0</v>
      </c>
      <c r="AF119" s="129">
        <f t="shared" si="30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124</v>
      </c>
      <c r="B120" s="128">
        <v>5</v>
      </c>
      <c r="C120" s="129">
        <f t="shared" si="31"/>
        <v>5</v>
      </c>
      <c r="D120" s="129">
        <f t="shared" si="31"/>
        <v>5</v>
      </c>
      <c r="E120" s="129">
        <f t="shared" si="31"/>
        <v>5</v>
      </c>
      <c r="F120" s="129">
        <f t="shared" si="31"/>
        <v>5</v>
      </c>
      <c r="G120" s="129">
        <f t="shared" si="31"/>
        <v>5</v>
      </c>
      <c r="H120" s="129">
        <f t="shared" si="31"/>
        <v>5</v>
      </c>
      <c r="I120" s="129">
        <f t="shared" si="31"/>
        <v>5</v>
      </c>
      <c r="J120" s="129">
        <f t="shared" si="31"/>
        <v>5</v>
      </c>
      <c r="K120" s="129">
        <f t="shared" si="31"/>
        <v>5</v>
      </c>
      <c r="L120" s="129">
        <f t="shared" si="31"/>
        <v>5</v>
      </c>
      <c r="M120" s="129">
        <f t="shared" si="31"/>
        <v>5</v>
      </c>
      <c r="N120" s="129">
        <f t="shared" si="31"/>
        <v>5</v>
      </c>
      <c r="O120" s="129">
        <f t="shared" si="31"/>
        <v>5</v>
      </c>
      <c r="P120" s="129">
        <f t="shared" si="31"/>
        <v>5</v>
      </c>
      <c r="Q120" s="129">
        <f t="shared" si="31"/>
        <v>5</v>
      </c>
      <c r="R120" s="129">
        <f t="shared" si="31"/>
        <v>5</v>
      </c>
      <c r="S120" s="129">
        <f t="shared" si="30"/>
        <v>5</v>
      </c>
      <c r="T120" s="129">
        <f t="shared" si="30"/>
        <v>5</v>
      </c>
      <c r="U120" s="129">
        <f t="shared" si="30"/>
        <v>5</v>
      </c>
      <c r="V120" s="129">
        <f t="shared" si="30"/>
        <v>5</v>
      </c>
      <c r="W120" s="129">
        <f t="shared" si="30"/>
        <v>5</v>
      </c>
      <c r="X120" s="129">
        <f t="shared" si="30"/>
        <v>5</v>
      </c>
      <c r="Y120" s="129">
        <f t="shared" si="30"/>
        <v>5</v>
      </c>
      <c r="Z120" s="129">
        <f t="shared" si="30"/>
        <v>5</v>
      </c>
      <c r="AA120" s="129">
        <f t="shared" si="30"/>
        <v>5</v>
      </c>
      <c r="AB120" s="129">
        <f t="shared" si="30"/>
        <v>5</v>
      </c>
      <c r="AC120" s="129">
        <f t="shared" si="30"/>
        <v>5</v>
      </c>
      <c r="AD120" s="129">
        <f t="shared" si="30"/>
        <v>5</v>
      </c>
      <c r="AE120" s="129">
        <f t="shared" si="30"/>
        <v>5</v>
      </c>
      <c r="AF120" s="129">
        <f t="shared" si="30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125</v>
      </c>
      <c r="B121" s="128">
        <v>1</v>
      </c>
      <c r="C121" s="129">
        <f t="shared" si="31"/>
        <v>1</v>
      </c>
      <c r="D121" s="129">
        <f t="shared" si="31"/>
        <v>1</v>
      </c>
      <c r="E121" s="129">
        <f t="shared" si="31"/>
        <v>1</v>
      </c>
      <c r="F121" s="129">
        <f t="shared" si="31"/>
        <v>1</v>
      </c>
      <c r="G121" s="129">
        <f t="shared" si="31"/>
        <v>1</v>
      </c>
      <c r="H121" s="129">
        <f t="shared" si="31"/>
        <v>1</v>
      </c>
      <c r="I121" s="129">
        <f t="shared" si="31"/>
        <v>1</v>
      </c>
      <c r="J121" s="129">
        <f t="shared" si="31"/>
        <v>1</v>
      </c>
      <c r="K121" s="129">
        <f t="shared" si="31"/>
        <v>1</v>
      </c>
      <c r="L121" s="129">
        <f t="shared" si="31"/>
        <v>1</v>
      </c>
      <c r="M121" s="129">
        <f t="shared" si="31"/>
        <v>1</v>
      </c>
      <c r="N121" s="129">
        <f t="shared" si="31"/>
        <v>1</v>
      </c>
      <c r="O121" s="129">
        <f t="shared" si="31"/>
        <v>1</v>
      </c>
      <c r="P121" s="129">
        <f t="shared" si="31"/>
        <v>1</v>
      </c>
      <c r="Q121" s="129">
        <f t="shared" si="31"/>
        <v>1</v>
      </c>
      <c r="R121" s="129">
        <f t="shared" si="31"/>
        <v>1</v>
      </c>
      <c r="S121" s="129">
        <f t="shared" si="30"/>
        <v>1</v>
      </c>
      <c r="T121" s="129">
        <f t="shared" si="30"/>
        <v>1</v>
      </c>
      <c r="U121" s="129">
        <f t="shared" si="30"/>
        <v>1</v>
      </c>
      <c r="V121" s="129">
        <f t="shared" si="30"/>
        <v>1</v>
      </c>
      <c r="W121" s="129">
        <f t="shared" si="30"/>
        <v>1</v>
      </c>
      <c r="X121" s="129">
        <f t="shared" si="30"/>
        <v>1</v>
      </c>
      <c r="Y121" s="129">
        <f t="shared" si="30"/>
        <v>1</v>
      </c>
      <c r="Z121" s="129">
        <f t="shared" si="30"/>
        <v>1</v>
      </c>
      <c r="AA121" s="129">
        <f t="shared" si="30"/>
        <v>1</v>
      </c>
      <c r="AB121" s="129">
        <f t="shared" si="30"/>
        <v>1</v>
      </c>
      <c r="AC121" s="129">
        <f t="shared" si="30"/>
        <v>1</v>
      </c>
      <c r="AD121" s="129">
        <f t="shared" si="30"/>
        <v>1</v>
      </c>
      <c r="AE121" s="129">
        <f t="shared" si="30"/>
        <v>1</v>
      </c>
      <c r="AF121" s="129">
        <f t="shared" si="30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126</v>
      </c>
      <c r="B122" s="128">
        <v>1.58</v>
      </c>
      <c r="C122" s="129">
        <f t="shared" si="31"/>
        <v>1.58</v>
      </c>
      <c r="D122" s="129">
        <f t="shared" si="31"/>
        <v>1.58</v>
      </c>
      <c r="E122" s="129">
        <f t="shared" si="31"/>
        <v>1.58</v>
      </c>
      <c r="F122" s="129">
        <f t="shared" si="31"/>
        <v>1.58</v>
      </c>
      <c r="G122" s="129">
        <f t="shared" si="31"/>
        <v>1.58</v>
      </c>
      <c r="H122" s="129">
        <f t="shared" si="31"/>
        <v>1.58</v>
      </c>
      <c r="I122" s="129">
        <f t="shared" si="31"/>
        <v>1.58</v>
      </c>
      <c r="J122" s="129">
        <f t="shared" si="31"/>
        <v>1.58</v>
      </c>
      <c r="K122" s="129">
        <f t="shared" si="31"/>
        <v>1.58</v>
      </c>
      <c r="L122" s="129">
        <f t="shared" si="31"/>
        <v>1.58</v>
      </c>
      <c r="M122" s="129">
        <f t="shared" si="31"/>
        <v>1.58</v>
      </c>
      <c r="N122" s="129">
        <f t="shared" si="31"/>
        <v>1.58</v>
      </c>
      <c r="O122" s="129">
        <f t="shared" si="31"/>
        <v>1.58</v>
      </c>
      <c r="P122" s="129">
        <f t="shared" si="31"/>
        <v>1.58</v>
      </c>
      <c r="Q122" s="129">
        <f t="shared" si="31"/>
        <v>1.58</v>
      </c>
      <c r="R122" s="129">
        <f t="shared" si="31"/>
        <v>1.58</v>
      </c>
      <c r="S122" s="129">
        <f t="shared" si="30"/>
        <v>1.58</v>
      </c>
      <c r="T122" s="129">
        <f t="shared" si="30"/>
        <v>1.58</v>
      </c>
      <c r="U122" s="129">
        <f t="shared" si="30"/>
        <v>1.58</v>
      </c>
      <c r="V122" s="129">
        <f t="shared" si="30"/>
        <v>1.58</v>
      </c>
      <c r="W122" s="129">
        <f t="shared" si="30"/>
        <v>1.58</v>
      </c>
      <c r="X122" s="129">
        <f t="shared" si="30"/>
        <v>1.58</v>
      </c>
      <c r="Y122" s="129">
        <f t="shared" si="30"/>
        <v>1.58</v>
      </c>
      <c r="Z122" s="129">
        <f t="shared" si="30"/>
        <v>1.58</v>
      </c>
      <c r="AA122" s="129">
        <f t="shared" si="30"/>
        <v>1.58</v>
      </c>
      <c r="AB122" s="129">
        <f t="shared" si="30"/>
        <v>1.58</v>
      </c>
      <c r="AC122" s="129">
        <f t="shared" si="30"/>
        <v>1.58</v>
      </c>
      <c r="AD122" s="129">
        <f t="shared" si="30"/>
        <v>1.58</v>
      </c>
      <c r="AE122" s="129">
        <f t="shared" si="30"/>
        <v>1.58</v>
      </c>
      <c r="AF122" s="129">
        <f t="shared" si="30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127</v>
      </c>
      <c r="B123" s="128">
        <v>1.46</v>
      </c>
      <c r="C123" s="129">
        <f t="shared" si="31"/>
        <v>1.46</v>
      </c>
      <c r="D123" s="129">
        <f t="shared" si="31"/>
        <v>1.46</v>
      </c>
      <c r="E123" s="129">
        <f t="shared" si="31"/>
        <v>1.46</v>
      </c>
      <c r="F123" s="129">
        <f t="shared" si="31"/>
        <v>1.46</v>
      </c>
      <c r="G123" s="129">
        <f t="shared" si="31"/>
        <v>1.46</v>
      </c>
      <c r="H123" s="129">
        <f t="shared" si="31"/>
        <v>1.46</v>
      </c>
      <c r="I123" s="129">
        <f t="shared" si="31"/>
        <v>1.46</v>
      </c>
      <c r="J123" s="129">
        <f t="shared" si="31"/>
        <v>1.46</v>
      </c>
      <c r="K123" s="129">
        <f t="shared" si="31"/>
        <v>1.46</v>
      </c>
      <c r="L123" s="129">
        <f t="shared" si="31"/>
        <v>1.46</v>
      </c>
      <c r="M123" s="129">
        <f t="shared" si="31"/>
        <v>1.46</v>
      </c>
      <c r="N123" s="129">
        <f t="shared" si="31"/>
        <v>1.46</v>
      </c>
      <c r="O123" s="129">
        <f t="shared" si="31"/>
        <v>1.46</v>
      </c>
      <c r="P123" s="129">
        <f t="shared" si="31"/>
        <v>1.46</v>
      </c>
      <c r="Q123" s="129">
        <f t="shared" si="31"/>
        <v>1.46</v>
      </c>
      <c r="R123" s="129">
        <f t="shared" si="31"/>
        <v>1.46</v>
      </c>
      <c r="S123" s="129">
        <f t="shared" ref="S123:AF124" si="32">R123</f>
        <v>1.46</v>
      </c>
      <c r="T123" s="129">
        <f t="shared" si="32"/>
        <v>1.46</v>
      </c>
      <c r="U123" s="129">
        <f t="shared" si="32"/>
        <v>1.46</v>
      </c>
      <c r="V123" s="129">
        <f t="shared" si="32"/>
        <v>1.46</v>
      </c>
      <c r="W123" s="129">
        <f t="shared" si="32"/>
        <v>1.46</v>
      </c>
      <c r="X123" s="129">
        <f t="shared" si="32"/>
        <v>1.46</v>
      </c>
      <c r="Y123" s="129">
        <f t="shared" si="32"/>
        <v>1.46</v>
      </c>
      <c r="Z123" s="129">
        <f t="shared" si="32"/>
        <v>1.46</v>
      </c>
      <c r="AA123" s="129">
        <f t="shared" si="32"/>
        <v>1.46</v>
      </c>
      <c r="AB123" s="129">
        <f t="shared" si="32"/>
        <v>1.46</v>
      </c>
      <c r="AC123" s="129">
        <f t="shared" si="32"/>
        <v>1.46</v>
      </c>
      <c r="AD123" s="129">
        <f t="shared" si="32"/>
        <v>1.46</v>
      </c>
      <c r="AE123" s="129">
        <f t="shared" si="32"/>
        <v>1.46</v>
      </c>
      <c r="AF123" s="129">
        <f t="shared" si="32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128</v>
      </c>
      <c r="B124" s="128">
        <v>1.48</v>
      </c>
      <c r="C124" s="129">
        <f t="shared" si="31"/>
        <v>1.48</v>
      </c>
      <c r="D124" s="129">
        <f t="shared" si="31"/>
        <v>1.48</v>
      </c>
      <c r="E124" s="129">
        <f t="shared" si="31"/>
        <v>1.48</v>
      </c>
      <c r="F124" s="129">
        <f t="shared" si="31"/>
        <v>1.48</v>
      </c>
      <c r="G124" s="129">
        <f t="shared" si="31"/>
        <v>1.48</v>
      </c>
      <c r="H124" s="129">
        <f t="shared" si="31"/>
        <v>1.48</v>
      </c>
      <c r="I124" s="129">
        <f t="shared" si="31"/>
        <v>1.48</v>
      </c>
      <c r="J124" s="129">
        <f t="shared" si="31"/>
        <v>1.48</v>
      </c>
      <c r="K124" s="129">
        <f t="shared" si="31"/>
        <v>1.48</v>
      </c>
      <c r="L124" s="129">
        <f t="shared" si="31"/>
        <v>1.48</v>
      </c>
      <c r="M124" s="129">
        <f t="shared" si="31"/>
        <v>1.48</v>
      </c>
      <c r="N124" s="129">
        <f t="shared" si="31"/>
        <v>1.48</v>
      </c>
      <c r="O124" s="129">
        <f t="shared" si="31"/>
        <v>1.48</v>
      </c>
      <c r="P124" s="129">
        <f t="shared" si="31"/>
        <v>1.48</v>
      </c>
      <c r="Q124" s="129">
        <f t="shared" si="31"/>
        <v>1.48</v>
      </c>
      <c r="R124" s="129">
        <f t="shared" si="31"/>
        <v>1.48</v>
      </c>
      <c r="S124" s="129">
        <f t="shared" si="32"/>
        <v>1.48</v>
      </c>
      <c r="T124" s="129">
        <f t="shared" si="32"/>
        <v>1.48</v>
      </c>
      <c r="U124" s="129">
        <f t="shared" si="32"/>
        <v>1.48</v>
      </c>
      <c r="V124" s="129">
        <f t="shared" si="32"/>
        <v>1.48</v>
      </c>
      <c r="W124" s="129">
        <f t="shared" si="32"/>
        <v>1.48</v>
      </c>
      <c r="X124" s="129">
        <f t="shared" si="32"/>
        <v>1.48</v>
      </c>
      <c r="Y124" s="129">
        <f t="shared" si="32"/>
        <v>1.48</v>
      </c>
      <c r="Z124" s="129">
        <f t="shared" si="32"/>
        <v>1.48</v>
      </c>
      <c r="AA124" s="129">
        <f t="shared" si="32"/>
        <v>1.48</v>
      </c>
      <c r="AB124" s="129">
        <f t="shared" si="32"/>
        <v>1.48</v>
      </c>
      <c r="AC124" s="129">
        <f t="shared" si="32"/>
        <v>1.48</v>
      </c>
      <c r="AD124" s="129">
        <f t="shared" si="32"/>
        <v>1.48</v>
      </c>
      <c r="AE124" s="129">
        <f t="shared" si="32"/>
        <v>1.48</v>
      </c>
      <c r="AF124" s="129">
        <f t="shared" si="32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129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130</v>
      </c>
      <c r="B126" s="128">
        <v>2.2000000000000002</v>
      </c>
      <c r="C126" s="129">
        <f t="shared" ref="C126:R133" si="33">B126</f>
        <v>2.2000000000000002</v>
      </c>
      <c r="D126" s="129">
        <f t="shared" si="33"/>
        <v>2.2000000000000002</v>
      </c>
      <c r="E126" s="129">
        <f t="shared" si="33"/>
        <v>2.2000000000000002</v>
      </c>
      <c r="F126" s="129">
        <f t="shared" si="33"/>
        <v>2.2000000000000002</v>
      </c>
      <c r="G126" s="129">
        <f t="shared" si="33"/>
        <v>2.2000000000000002</v>
      </c>
      <c r="H126" s="129">
        <f t="shared" si="33"/>
        <v>2.2000000000000002</v>
      </c>
      <c r="I126" s="129">
        <f t="shared" si="33"/>
        <v>2.2000000000000002</v>
      </c>
      <c r="J126" s="129">
        <f t="shared" si="33"/>
        <v>2.2000000000000002</v>
      </c>
      <c r="K126" s="129">
        <f t="shared" si="33"/>
        <v>2.2000000000000002</v>
      </c>
      <c r="L126" s="129">
        <f t="shared" si="33"/>
        <v>2.2000000000000002</v>
      </c>
      <c r="M126" s="129">
        <f t="shared" si="33"/>
        <v>2.2000000000000002</v>
      </c>
      <c r="N126" s="129">
        <f t="shared" si="33"/>
        <v>2.2000000000000002</v>
      </c>
      <c r="O126" s="129">
        <f t="shared" si="33"/>
        <v>2.2000000000000002</v>
      </c>
      <c r="P126" s="129">
        <f t="shared" si="33"/>
        <v>2.2000000000000002</v>
      </c>
      <c r="Q126" s="129">
        <f t="shared" si="33"/>
        <v>2.2000000000000002</v>
      </c>
      <c r="R126" s="129">
        <f t="shared" si="33"/>
        <v>2.2000000000000002</v>
      </c>
      <c r="S126" s="129">
        <f t="shared" ref="S126:AF133" si="34">R126</f>
        <v>2.2000000000000002</v>
      </c>
      <c r="T126" s="129">
        <f t="shared" si="34"/>
        <v>2.2000000000000002</v>
      </c>
      <c r="U126" s="129">
        <f t="shared" si="34"/>
        <v>2.2000000000000002</v>
      </c>
      <c r="V126" s="129">
        <f t="shared" si="34"/>
        <v>2.2000000000000002</v>
      </c>
      <c r="W126" s="129">
        <f t="shared" si="34"/>
        <v>2.2000000000000002</v>
      </c>
      <c r="X126" s="129">
        <f t="shared" si="34"/>
        <v>2.2000000000000002</v>
      </c>
      <c r="Y126" s="129">
        <f t="shared" si="34"/>
        <v>2.2000000000000002</v>
      </c>
      <c r="Z126" s="129">
        <f t="shared" si="34"/>
        <v>2.2000000000000002</v>
      </c>
      <c r="AA126" s="129">
        <f t="shared" si="34"/>
        <v>2.2000000000000002</v>
      </c>
      <c r="AB126" s="129">
        <f t="shared" si="34"/>
        <v>2.2000000000000002</v>
      </c>
      <c r="AC126" s="129">
        <f t="shared" si="34"/>
        <v>2.2000000000000002</v>
      </c>
      <c r="AD126" s="129">
        <f t="shared" si="34"/>
        <v>2.2000000000000002</v>
      </c>
      <c r="AE126" s="129">
        <f t="shared" si="34"/>
        <v>2.2000000000000002</v>
      </c>
      <c r="AF126" s="129">
        <f t="shared" si="34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131</v>
      </c>
      <c r="B127" s="128">
        <v>2</v>
      </c>
      <c r="C127" s="129">
        <f t="shared" si="33"/>
        <v>2</v>
      </c>
      <c r="D127" s="129">
        <f t="shared" si="33"/>
        <v>2</v>
      </c>
      <c r="E127" s="129">
        <f t="shared" si="33"/>
        <v>2</v>
      </c>
      <c r="F127" s="129">
        <f t="shared" si="33"/>
        <v>2</v>
      </c>
      <c r="G127" s="129">
        <f t="shared" si="33"/>
        <v>2</v>
      </c>
      <c r="H127" s="129">
        <f t="shared" si="33"/>
        <v>2</v>
      </c>
      <c r="I127" s="129">
        <f t="shared" si="33"/>
        <v>2</v>
      </c>
      <c r="J127" s="129">
        <f t="shared" si="33"/>
        <v>2</v>
      </c>
      <c r="K127" s="129">
        <f t="shared" si="33"/>
        <v>2</v>
      </c>
      <c r="L127" s="129">
        <f t="shared" si="33"/>
        <v>2</v>
      </c>
      <c r="M127" s="129">
        <f t="shared" si="33"/>
        <v>2</v>
      </c>
      <c r="N127" s="129">
        <f t="shared" si="33"/>
        <v>2</v>
      </c>
      <c r="O127" s="129">
        <f t="shared" si="33"/>
        <v>2</v>
      </c>
      <c r="P127" s="129">
        <f t="shared" si="33"/>
        <v>2</v>
      </c>
      <c r="Q127" s="129">
        <f t="shared" si="33"/>
        <v>2</v>
      </c>
      <c r="R127" s="129">
        <f t="shared" si="33"/>
        <v>2</v>
      </c>
      <c r="S127" s="129">
        <f t="shared" si="34"/>
        <v>2</v>
      </c>
      <c r="T127" s="129">
        <f t="shared" si="34"/>
        <v>2</v>
      </c>
      <c r="U127" s="129">
        <f t="shared" si="34"/>
        <v>2</v>
      </c>
      <c r="V127" s="129">
        <f t="shared" si="34"/>
        <v>2</v>
      </c>
      <c r="W127" s="129">
        <f t="shared" si="34"/>
        <v>2</v>
      </c>
      <c r="X127" s="129">
        <f t="shared" si="34"/>
        <v>2</v>
      </c>
      <c r="Y127" s="129">
        <f t="shared" si="34"/>
        <v>2</v>
      </c>
      <c r="Z127" s="129">
        <f t="shared" si="34"/>
        <v>2</v>
      </c>
      <c r="AA127" s="129">
        <f t="shared" si="34"/>
        <v>2</v>
      </c>
      <c r="AB127" s="129">
        <f t="shared" si="34"/>
        <v>2</v>
      </c>
      <c r="AC127" s="129">
        <f t="shared" si="34"/>
        <v>2</v>
      </c>
      <c r="AD127" s="129">
        <f t="shared" si="34"/>
        <v>2</v>
      </c>
      <c r="AE127" s="129">
        <f t="shared" si="34"/>
        <v>2</v>
      </c>
      <c r="AF127" s="129">
        <f t="shared" si="34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132</v>
      </c>
      <c r="B128" s="128">
        <v>1.25</v>
      </c>
      <c r="C128" s="129">
        <f t="shared" si="33"/>
        <v>1.25</v>
      </c>
      <c r="D128" s="129">
        <f t="shared" si="33"/>
        <v>1.25</v>
      </c>
      <c r="E128" s="129">
        <f t="shared" si="33"/>
        <v>1.25</v>
      </c>
      <c r="F128" s="129">
        <f t="shared" si="33"/>
        <v>1.25</v>
      </c>
      <c r="G128" s="129">
        <f t="shared" si="33"/>
        <v>1.25</v>
      </c>
      <c r="H128" s="129">
        <f t="shared" si="33"/>
        <v>1.25</v>
      </c>
      <c r="I128" s="129">
        <f t="shared" si="33"/>
        <v>1.25</v>
      </c>
      <c r="J128" s="129">
        <f t="shared" si="33"/>
        <v>1.25</v>
      </c>
      <c r="K128" s="129">
        <f t="shared" si="33"/>
        <v>1.25</v>
      </c>
      <c r="L128" s="129">
        <f t="shared" si="33"/>
        <v>1.25</v>
      </c>
      <c r="M128" s="129">
        <f t="shared" si="33"/>
        <v>1.25</v>
      </c>
      <c r="N128" s="129">
        <f t="shared" si="33"/>
        <v>1.25</v>
      </c>
      <c r="O128" s="129">
        <f t="shared" si="33"/>
        <v>1.25</v>
      </c>
      <c r="P128" s="129">
        <f t="shared" si="33"/>
        <v>1.25</v>
      </c>
      <c r="Q128" s="129">
        <f t="shared" si="33"/>
        <v>1.25</v>
      </c>
      <c r="R128" s="129">
        <f t="shared" si="33"/>
        <v>1.25</v>
      </c>
      <c r="S128" s="129">
        <f t="shared" si="34"/>
        <v>1.25</v>
      </c>
      <c r="T128" s="129">
        <f t="shared" si="34"/>
        <v>1.25</v>
      </c>
      <c r="U128" s="129">
        <f t="shared" si="34"/>
        <v>1.25</v>
      </c>
      <c r="V128" s="129">
        <f t="shared" si="34"/>
        <v>1.25</v>
      </c>
      <c r="W128" s="129">
        <f t="shared" si="34"/>
        <v>1.25</v>
      </c>
      <c r="X128" s="129">
        <f t="shared" si="34"/>
        <v>1.25</v>
      </c>
      <c r="Y128" s="129">
        <f t="shared" si="34"/>
        <v>1.25</v>
      </c>
      <c r="Z128" s="129">
        <f t="shared" si="34"/>
        <v>1.25</v>
      </c>
      <c r="AA128" s="129">
        <f t="shared" si="34"/>
        <v>1.25</v>
      </c>
      <c r="AB128" s="129">
        <f t="shared" si="34"/>
        <v>1.25</v>
      </c>
      <c r="AC128" s="129">
        <f t="shared" si="34"/>
        <v>1.25</v>
      </c>
      <c r="AD128" s="129">
        <f t="shared" si="34"/>
        <v>1.25</v>
      </c>
      <c r="AE128" s="129">
        <f t="shared" si="34"/>
        <v>1.25</v>
      </c>
      <c r="AF128" s="129">
        <f t="shared" si="34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133</v>
      </c>
      <c r="B129" s="128">
        <v>1.1499999999999999</v>
      </c>
      <c r="C129" s="129">
        <f t="shared" si="33"/>
        <v>1.1499999999999999</v>
      </c>
      <c r="D129" s="129">
        <f t="shared" si="33"/>
        <v>1.1499999999999999</v>
      </c>
      <c r="E129" s="129">
        <f t="shared" si="33"/>
        <v>1.1499999999999999</v>
      </c>
      <c r="F129" s="129">
        <f t="shared" si="33"/>
        <v>1.1499999999999999</v>
      </c>
      <c r="G129" s="129">
        <f t="shared" si="33"/>
        <v>1.1499999999999999</v>
      </c>
      <c r="H129" s="129">
        <f t="shared" si="33"/>
        <v>1.1499999999999999</v>
      </c>
      <c r="I129" s="129">
        <f t="shared" si="33"/>
        <v>1.1499999999999999</v>
      </c>
      <c r="J129" s="129">
        <f t="shared" si="33"/>
        <v>1.1499999999999999</v>
      </c>
      <c r="K129" s="129">
        <f t="shared" si="33"/>
        <v>1.1499999999999999</v>
      </c>
      <c r="L129" s="129">
        <f t="shared" si="33"/>
        <v>1.1499999999999999</v>
      </c>
      <c r="M129" s="129">
        <f t="shared" si="33"/>
        <v>1.1499999999999999</v>
      </c>
      <c r="N129" s="129">
        <f t="shared" si="33"/>
        <v>1.1499999999999999</v>
      </c>
      <c r="O129" s="129">
        <f t="shared" si="33"/>
        <v>1.1499999999999999</v>
      </c>
      <c r="P129" s="129">
        <f t="shared" si="33"/>
        <v>1.1499999999999999</v>
      </c>
      <c r="Q129" s="129">
        <f t="shared" si="33"/>
        <v>1.1499999999999999</v>
      </c>
      <c r="R129" s="129">
        <f t="shared" si="33"/>
        <v>1.1499999999999999</v>
      </c>
      <c r="S129" s="129">
        <f t="shared" si="34"/>
        <v>1.1499999999999999</v>
      </c>
      <c r="T129" s="129">
        <f t="shared" si="34"/>
        <v>1.1499999999999999</v>
      </c>
      <c r="U129" s="129">
        <f t="shared" si="34"/>
        <v>1.1499999999999999</v>
      </c>
      <c r="V129" s="129">
        <f t="shared" si="34"/>
        <v>1.1499999999999999</v>
      </c>
      <c r="W129" s="129">
        <f t="shared" si="34"/>
        <v>1.1499999999999999</v>
      </c>
      <c r="X129" s="129">
        <f t="shared" si="34"/>
        <v>1.1499999999999999</v>
      </c>
      <c r="Y129" s="129">
        <f t="shared" si="34"/>
        <v>1.1499999999999999</v>
      </c>
      <c r="Z129" s="129">
        <f t="shared" si="34"/>
        <v>1.1499999999999999</v>
      </c>
      <c r="AA129" s="129">
        <f t="shared" si="34"/>
        <v>1.1499999999999999</v>
      </c>
      <c r="AB129" s="129">
        <f t="shared" si="34"/>
        <v>1.1499999999999999</v>
      </c>
      <c r="AC129" s="129">
        <f t="shared" si="34"/>
        <v>1.1499999999999999</v>
      </c>
      <c r="AD129" s="129">
        <f t="shared" si="34"/>
        <v>1.1499999999999999</v>
      </c>
      <c r="AE129" s="129">
        <f t="shared" si="34"/>
        <v>1.1499999999999999</v>
      </c>
      <c r="AF129" s="129">
        <f t="shared" si="34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134</v>
      </c>
      <c r="B130" s="128">
        <v>2.133</v>
      </c>
      <c r="C130" s="129">
        <f t="shared" si="33"/>
        <v>2.133</v>
      </c>
      <c r="D130" s="129">
        <f t="shared" si="33"/>
        <v>2.133</v>
      </c>
      <c r="E130" s="129">
        <f t="shared" si="33"/>
        <v>2.133</v>
      </c>
      <c r="F130" s="129">
        <f t="shared" si="33"/>
        <v>2.133</v>
      </c>
      <c r="G130" s="129">
        <f t="shared" si="33"/>
        <v>2.133</v>
      </c>
      <c r="H130" s="129">
        <f t="shared" si="33"/>
        <v>2.133</v>
      </c>
      <c r="I130" s="129">
        <f t="shared" si="33"/>
        <v>2.133</v>
      </c>
      <c r="J130" s="129">
        <f t="shared" si="33"/>
        <v>2.133</v>
      </c>
      <c r="K130" s="129">
        <f t="shared" si="33"/>
        <v>2.133</v>
      </c>
      <c r="L130" s="129">
        <f t="shared" si="33"/>
        <v>2.133</v>
      </c>
      <c r="M130" s="129">
        <f t="shared" si="33"/>
        <v>2.133</v>
      </c>
      <c r="N130" s="129">
        <f t="shared" si="33"/>
        <v>2.133</v>
      </c>
      <c r="O130" s="129">
        <f t="shared" si="33"/>
        <v>2.133</v>
      </c>
      <c r="P130" s="129">
        <f t="shared" si="33"/>
        <v>2.133</v>
      </c>
      <c r="Q130" s="129">
        <f t="shared" si="33"/>
        <v>2.133</v>
      </c>
      <c r="R130" s="129">
        <f t="shared" si="33"/>
        <v>2.133</v>
      </c>
      <c r="S130" s="129">
        <f t="shared" si="34"/>
        <v>2.133</v>
      </c>
      <c r="T130" s="129">
        <f t="shared" si="34"/>
        <v>2.133</v>
      </c>
      <c r="U130" s="129">
        <f t="shared" si="34"/>
        <v>2.133</v>
      </c>
      <c r="V130" s="129">
        <f t="shared" si="34"/>
        <v>2.133</v>
      </c>
      <c r="W130" s="129">
        <f t="shared" si="34"/>
        <v>2.133</v>
      </c>
      <c r="X130" s="129">
        <f t="shared" si="34"/>
        <v>2.133</v>
      </c>
      <c r="Y130" s="129">
        <f t="shared" si="34"/>
        <v>2.133</v>
      </c>
      <c r="Z130" s="129">
        <f t="shared" si="34"/>
        <v>2.133</v>
      </c>
      <c r="AA130" s="129">
        <f t="shared" si="34"/>
        <v>2.133</v>
      </c>
      <c r="AB130" s="129">
        <f t="shared" si="34"/>
        <v>2.133</v>
      </c>
      <c r="AC130" s="129">
        <f t="shared" si="34"/>
        <v>2.133</v>
      </c>
      <c r="AD130" s="129">
        <f t="shared" si="34"/>
        <v>2.133</v>
      </c>
      <c r="AE130" s="129">
        <f t="shared" si="34"/>
        <v>2.133</v>
      </c>
      <c r="AF130" s="129">
        <f t="shared" si="34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135</v>
      </c>
      <c r="B131" s="128">
        <v>2.09</v>
      </c>
      <c r="C131" s="129">
        <f t="shared" si="33"/>
        <v>2.09</v>
      </c>
      <c r="D131" s="129">
        <f t="shared" si="33"/>
        <v>2.09</v>
      </c>
      <c r="E131" s="129">
        <f t="shared" si="33"/>
        <v>2.09</v>
      </c>
      <c r="F131" s="129">
        <f t="shared" si="33"/>
        <v>2.09</v>
      </c>
      <c r="G131" s="129">
        <f t="shared" si="33"/>
        <v>2.09</v>
      </c>
      <c r="H131" s="129">
        <f t="shared" si="33"/>
        <v>2.09</v>
      </c>
      <c r="I131" s="129">
        <f t="shared" si="33"/>
        <v>2.09</v>
      </c>
      <c r="J131" s="129">
        <f t="shared" si="33"/>
        <v>2.09</v>
      </c>
      <c r="K131" s="129">
        <f t="shared" si="33"/>
        <v>2.09</v>
      </c>
      <c r="L131" s="129">
        <f t="shared" si="33"/>
        <v>2.09</v>
      </c>
      <c r="M131" s="129">
        <f t="shared" si="33"/>
        <v>2.09</v>
      </c>
      <c r="N131" s="129">
        <f t="shared" si="33"/>
        <v>2.09</v>
      </c>
      <c r="O131" s="129">
        <f t="shared" si="33"/>
        <v>2.09</v>
      </c>
      <c r="P131" s="129">
        <f t="shared" si="33"/>
        <v>2.09</v>
      </c>
      <c r="Q131" s="129">
        <f t="shared" si="33"/>
        <v>2.09</v>
      </c>
      <c r="R131" s="129">
        <f t="shared" si="33"/>
        <v>2.09</v>
      </c>
      <c r="S131" s="129">
        <f t="shared" si="34"/>
        <v>2.09</v>
      </c>
      <c r="T131" s="129">
        <f t="shared" si="34"/>
        <v>2.09</v>
      </c>
      <c r="U131" s="129">
        <f t="shared" si="34"/>
        <v>2.09</v>
      </c>
      <c r="V131" s="129">
        <f t="shared" si="34"/>
        <v>2.09</v>
      </c>
      <c r="W131" s="129">
        <f t="shared" si="34"/>
        <v>2.09</v>
      </c>
      <c r="X131" s="129">
        <f t="shared" si="34"/>
        <v>2.09</v>
      </c>
      <c r="Y131" s="129">
        <f t="shared" si="34"/>
        <v>2.09</v>
      </c>
      <c r="Z131" s="129">
        <f t="shared" si="34"/>
        <v>2.09</v>
      </c>
      <c r="AA131" s="129">
        <f t="shared" si="34"/>
        <v>2.09</v>
      </c>
      <c r="AB131" s="129">
        <f t="shared" si="34"/>
        <v>2.09</v>
      </c>
      <c r="AC131" s="129">
        <f t="shared" si="34"/>
        <v>2.09</v>
      </c>
      <c r="AD131" s="129">
        <f t="shared" si="34"/>
        <v>2.09</v>
      </c>
      <c r="AE131" s="129">
        <f t="shared" si="34"/>
        <v>2.09</v>
      </c>
      <c r="AF131" s="129">
        <f t="shared" si="34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136</v>
      </c>
      <c r="B132" s="128">
        <v>1.1399999999999999</v>
      </c>
      <c r="C132" s="129">
        <f t="shared" si="33"/>
        <v>1.1399999999999999</v>
      </c>
      <c r="D132" s="129">
        <f t="shared" si="33"/>
        <v>1.1399999999999999</v>
      </c>
      <c r="E132" s="129">
        <f t="shared" si="33"/>
        <v>1.1399999999999999</v>
      </c>
      <c r="F132" s="129">
        <f t="shared" si="33"/>
        <v>1.1399999999999999</v>
      </c>
      <c r="G132" s="129">
        <f t="shared" si="33"/>
        <v>1.1399999999999999</v>
      </c>
      <c r="H132" s="129">
        <f t="shared" si="33"/>
        <v>1.1399999999999999</v>
      </c>
      <c r="I132" s="129">
        <f t="shared" si="33"/>
        <v>1.1399999999999999</v>
      </c>
      <c r="J132" s="129">
        <f t="shared" si="33"/>
        <v>1.1399999999999999</v>
      </c>
      <c r="K132" s="129">
        <f t="shared" si="33"/>
        <v>1.1399999999999999</v>
      </c>
      <c r="L132" s="129">
        <f t="shared" si="33"/>
        <v>1.1399999999999999</v>
      </c>
      <c r="M132" s="129">
        <f t="shared" si="33"/>
        <v>1.1399999999999999</v>
      </c>
      <c r="N132" s="129">
        <f t="shared" si="33"/>
        <v>1.1399999999999999</v>
      </c>
      <c r="O132" s="129">
        <f t="shared" si="33"/>
        <v>1.1399999999999999</v>
      </c>
      <c r="P132" s="129">
        <f t="shared" si="33"/>
        <v>1.1399999999999999</v>
      </c>
      <c r="Q132" s="129">
        <f t="shared" si="33"/>
        <v>1.1399999999999999</v>
      </c>
      <c r="R132" s="129">
        <f t="shared" si="33"/>
        <v>1.1399999999999999</v>
      </c>
      <c r="S132" s="129">
        <f t="shared" si="34"/>
        <v>1.1399999999999999</v>
      </c>
      <c r="T132" s="129">
        <f t="shared" si="34"/>
        <v>1.1399999999999999</v>
      </c>
      <c r="U132" s="129">
        <f t="shared" si="34"/>
        <v>1.1399999999999999</v>
      </c>
      <c r="V132" s="129">
        <f t="shared" si="34"/>
        <v>1.1399999999999999</v>
      </c>
      <c r="W132" s="129">
        <f t="shared" si="34"/>
        <v>1.1399999999999999</v>
      </c>
      <c r="X132" s="129">
        <f t="shared" si="34"/>
        <v>1.1399999999999999</v>
      </c>
      <c r="Y132" s="129">
        <f t="shared" si="34"/>
        <v>1.1399999999999999</v>
      </c>
      <c r="Z132" s="129">
        <f t="shared" si="34"/>
        <v>1.1399999999999999</v>
      </c>
      <c r="AA132" s="129">
        <f t="shared" si="34"/>
        <v>1.1399999999999999</v>
      </c>
      <c r="AB132" s="129">
        <f t="shared" si="34"/>
        <v>1.1399999999999999</v>
      </c>
      <c r="AC132" s="129">
        <f t="shared" si="34"/>
        <v>1.1399999999999999</v>
      </c>
      <c r="AD132" s="129">
        <f t="shared" si="34"/>
        <v>1.1399999999999999</v>
      </c>
      <c r="AE132" s="129">
        <f t="shared" si="34"/>
        <v>1.1399999999999999</v>
      </c>
      <c r="AF132" s="129">
        <f t="shared" si="34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137</v>
      </c>
      <c r="B133" s="128">
        <v>0.82</v>
      </c>
      <c r="C133" s="129">
        <f t="shared" si="33"/>
        <v>0.82</v>
      </c>
      <c r="D133" s="129">
        <f t="shared" si="33"/>
        <v>0.82</v>
      </c>
      <c r="E133" s="129">
        <f t="shared" si="33"/>
        <v>0.82</v>
      </c>
      <c r="F133" s="129">
        <f t="shared" si="33"/>
        <v>0.82</v>
      </c>
      <c r="G133" s="129">
        <f t="shared" si="33"/>
        <v>0.82</v>
      </c>
      <c r="H133" s="129">
        <f t="shared" si="33"/>
        <v>0.82</v>
      </c>
      <c r="I133" s="129">
        <f t="shared" si="33"/>
        <v>0.82</v>
      </c>
      <c r="J133" s="129">
        <f t="shared" si="33"/>
        <v>0.82</v>
      </c>
      <c r="K133" s="129">
        <f t="shared" si="33"/>
        <v>0.82</v>
      </c>
      <c r="L133" s="129">
        <f t="shared" si="33"/>
        <v>0.82</v>
      </c>
      <c r="M133" s="129">
        <f t="shared" si="33"/>
        <v>0.82</v>
      </c>
      <c r="N133" s="129">
        <f t="shared" si="33"/>
        <v>0.82</v>
      </c>
      <c r="O133" s="129">
        <f t="shared" si="33"/>
        <v>0.82</v>
      </c>
      <c r="P133" s="129">
        <f t="shared" si="33"/>
        <v>0.82</v>
      </c>
      <c r="Q133" s="129">
        <f t="shared" si="33"/>
        <v>0.82</v>
      </c>
      <c r="R133" s="129">
        <f t="shared" si="33"/>
        <v>0.82</v>
      </c>
      <c r="S133" s="129">
        <f t="shared" si="34"/>
        <v>0.82</v>
      </c>
      <c r="T133" s="129">
        <f t="shared" si="34"/>
        <v>0.82</v>
      </c>
      <c r="U133" s="129">
        <f t="shared" si="34"/>
        <v>0.82</v>
      </c>
      <c r="V133" s="129">
        <f t="shared" si="34"/>
        <v>0.82</v>
      </c>
      <c r="W133" s="129">
        <f t="shared" si="34"/>
        <v>0.82</v>
      </c>
      <c r="X133" s="129">
        <f t="shared" si="34"/>
        <v>0.82</v>
      </c>
      <c r="Y133" s="129">
        <f t="shared" si="34"/>
        <v>0.82</v>
      </c>
      <c r="Z133" s="129">
        <f t="shared" si="34"/>
        <v>0.82</v>
      </c>
      <c r="AA133" s="129">
        <f t="shared" si="34"/>
        <v>0.82</v>
      </c>
      <c r="AB133" s="129">
        <f t="shared" si="34"/>
        <v>0.82</v>
      </c>
      <c r="AC133" s="129">
        <f t="shared" si="34"/>
        <v>0.82</v>
      </c>
      <c r="AD133" s="129">
        <f t="shared" si="34"/>
        <v>0.82</v>
      </c>
      <c r="AE133" s="129">
        <f t="shared" si="34"/>
        <v>0.82</v>
      </c>
      <c r="AF133" s="129">
        <f t="shared" si="34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138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139</v>
      </c>
      <c r="B135" s="128">
        <v>2</v>
      </c>
      <c r="C135" s="129">
        <f t="shared" ref="C135:R141" si="35">B135</f>
        <v>2</v>
      </c>
      <c r="D135" s="129">
        <f t="shared" si="35"/>
        <v>2</v>
      </c>
      <c r="E135" s="129">
        <f t="shared" si="35"/>
        <v>2</v>
      </c>
      <c r="F135" s="129">
        <f t="shared" si="35"/>
        <v>2</v>
      </c>
      <c r="G135" s="129">
        <f t="shared" si="35"/>
        <v>2</v>
      </c>
      <c r="H135" s="129">
        <f t="shared" si="35"/>
        <v>2</v>
      </c>
      <c r="I135" s="129">
        <f t="shared" si="35"/>
        <v>2</v>
      </c>
      <c r="J135" s="129">
        <f t="shared" si="35"/>
        <v>2</v>
      </c>
      <c r="K135" s="129">
        <f t="shared" si="35"/>
        <v>2</v>
      </c>
      <c r="L135" s="129">
        <f t="shared" si="35"/>
        <v>2</v>
      </c>
      <c r="M135" s="129">
        <f t="shared" si="35"/>
        <v>2</v>
      </c>
      <c r="N135" s="129">
        <f t="shared" si="35"/>
        <v>2</v>
      </c>
      <c r="O135" s="129">
        <f t="shared" si="35"/>
        <v>2</v>
      </c>
      <c r="P135" s="129">
        <f t="shared" si="35"/>
        <v>2</v>
      </c>
      <c r="Q135" s="129">
        <f t="shared" si="35"/>
        <v>2</v>
      </c>
      <c r="R135" s="129">
        <f t="shared" si="35"/>
        <v>2</v>
      </c>
      <c r="S135" s="129">
        <f t="shared" ref="S135:AF141" si="36">R135</f>
        <v>2</v>
      </c>
      <c r="T135" s="129">
        <f t="shared" si="36"/>
        <v>2</v>
      </c>
      <c r="U135" s="129">
        <f t="shared" si="36"/>
        <v>2</v>
      </c>
      <c r="V135" s="129">
        <f t="shared" si="36"/>
        <v>2</v>
      </c>
      <c r="W135" s="129">
        <f t="shared" si="36"/>
        <v>2</v>
      </c>
      <c r="X135" s="129">
        <f t="shared" si="36"/>
        <v>2</v>
      </c>
      <c r="Y135" s="129">
        <f t="shared" si="36"/>
        <v>2</v>
      </c>
      <c r="Z135" s="129">
        <f t="shared" si="36"/>
        <v>2</v>
      </c>
      <c r="AA135" s="129">
        <f t="shared" si="36"/>
        <v>2</v>
      </c>
      <c r="AB135" s="129">
        <f t="shared" si="36"/>
        <v>2</v>
      </c>
      <c r="AC135" s="129">
        <f t="shared" si="36"/>
        <v>2</v>
      </c>
      <c r="AD135" s="129">
        <f t="shared" si="36"/>
        <v>2</v>
      </c>
      <c r="AE135" s="129">
        <f t="shared" si="36"/>
        <v>2</v>
      </c>
      <c r="AF135" s="129">
        <f t="shared" si="36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140</v>
      </c>
      <c r="B136" s="128">
        <v>5.61</v>
      </c>
      <c r="C136" s="129">
        <f t="shared" si="35"/>
        <v>5.61</v>
      </c>
      <c r="D136" s="129">
        <f t="shared" si="35"/>
        <v>5.61</v>
      </c>
      <c r="E136" s="129">
        <f t="shared" si="35"/>
        <v>5.61</v>
      </c>
      <c r="F136" s="129">
        <f t="shared" si="35"/>
        <v>5.61</v>
      </c>
      <c r="G136" s="129">
        <f t="shared" si="35"/>
        <v>5.61</v>
      </c>
      <c r="H136" s="129">
        <f t="shared" si="35"/>
        <v>5.61</v>
      </c>
      <c r="I136" s="129">
        <f t="shared" si="35"/>
        <v>5.61</v>
      </c>
      <c r="J136" s="129">
        <f t="shared" si="35"/>
        <v>5.61</v>
      </c>
      <c r="K136" s="129">
        <f t="shared" si="35"/>
        <v>5.61</v>
      </c>
      <c r="L136" s="129">
        <f t="shared" si="35"/>
        <v>5.61</v>
      </c>
      <c r="M136" s="129">
        <f t="shared" si="35"/>
        <v>5.61</v>
      </c>
      <c r="N136" s="129">
        <f t="shared" si="35"/>
        <v>5.61</v>
      </c>
      <c r="O136" s="129">
        <f t="shared" si="35"/>
        <v>5.61</v>
      </c>
      <c r="P136" s="129">
        <f t="shared" si="35"/>
        <v>5.61</v>
      </c>
      <c r="Q136" s="129">
        <f t="shared" si="35"/>
        <v>5.61</v>
      </c>
      <c r="R136" s="129">
        <f t="shared" si="35"/>
        <v>5.61</v>
      </c>
      <c r="S136" s="129">
        <f t="shared" si="36"/>
        <v>5.61</v>
      </c>
      <c r="T136" s="129">
        <f t="shared" si="36"/>
        <v>5.61</v>
      </c>
      <c r="U136" s="129">
        <f t="shared" si="36"/>
        <v>5.61</v>
      </c>
      <c r="V136" s="129">
        <f t="shared" si="36"/>
        <v>5.61</v>
      </c>
      <c r="W136" s="129">
        <f t="shared" si="36"/>
        <v>5.61</v>
      </c>
      <c r="X136" s="129">
        <f t="shared" si="36"/>
        <v>5.61</v>
      </c>
      <c r="Y136" s="129">
        <f t="shared" si="36"/>
        <v>5.61</v>
      </c>
      <c r="Z136" s="129">
        <f t="shared" si="36"/>
        <v>5.61</v>
      </c>
      <c r="AA136" s="129">
        <f t="shared" si="36"/>
        <v>5.61</v>
      </c>
      <c r="AB136" s="129">
        <f t="shared" si="36"/>
        <v>5.61</v>
      </c>
      <c r="AC136" s="129">
        <f t="shared" si="36"/>
        <v>5.61</v>
      </c>
      <c r="AD136" s="129">
        <f t="shared" si="36"/>
        <v>5.61</v>
      </c>
      <c r="AE136" s="129">
        <f t="shared" si="36"/>
        <v>5.61</v>
      </c>
      <c r="AF136" s="129">
        <f t="shared" si="36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141</v>
      </c>
      <c r="B137" s="128">
        <v>1.25</v>
      </c>
      <c r="C137" s="129">
        <f t="shared" si="35"/>
        <v>1.25</v>
      </c>
      <c r="D137" s="129">
        <f t="shared" si="35"/>
        <v>1.25</v>
      </c>
      <c r="E137" s="129">
        <f t="shared" si="35"/>
        <v>1.25</v>
      </c>
      <c r="F137" s="129">
        <f t="shared" si="35"/>
        <v>1.25</v>
      </c>
      <c r="G137" s="129">
        <f t="shared" si="35"/>
        <v>1.25</v>
      </c>
      <c r="H137" s="129">
        <f t="shared" si="35"/>
        <v>1.25</v>
      </c>
      <c r="I137" s="129">
        <f t="shared" si="35"/>
        <v>1.25</v>
      </c>
      <c r="J137" s="129">
        <f t="shared" si="35"/>
        <v>1.25</v>
      </c>
      <c r="K137" s="129">
        <f t="shared" si="35"/>
        <v>1.25</v>
      </c>
      <c r="L137" s="129">
        <f t="shared" si="35"/>
        <v>1.25</v>
      </c>
      <c r="M137" s="129">
        <f t="shared" si="35"/>
        <v>1.25</v>
      </c>
      <c r="N137" s="129">
        <f t="shared" si="35"/>
        <v>1.25</v>
      </c>
      <c r="O137" s="129">
        <f t="shared" si="35"/>
        <v>1.25</v>
      </c>
      <c r="P137" s="129">
        <f t="shared" si="35"/>
        <v>1.25</v>
      </c>
      <c r="Q137" s="129">
        <f t="shared" si="35"/>
        <v>1.25</v>
      </c>
      <c r="R137" s="129">
        <f t="shared" si="35"/>
        <v>1.25</v>
      </c>
      <c r="S137" s="129">
        <f t="shared" si="36"/>
        <v>1.25</v>
      </c>
      <c r="T137" s="129">
        <f t="shared" si="36"/>
        <v>1.25</v>
      </c>
      <c r="U137" s="129">
        <f t="shared" si="36"/>
        <v>1.25</v>
      </c>
      <c r="V137" s="129">
        <f t="shared" si="36"/>
        <v>1.25</v>
      </c>
      <c r="W137" s="129">
        <f t="shared" si="36"/>
        <v>1.25</v>
      </c>
      <c r="X137" s="129">
        <f t="shared" si="36"/>
        <v>1.25</v>
      </c>
      <c r="Y137" s="129">
        <f t="shared" si="36"/>
        <v>1.25</v>
      </c>
      <c r="Z137" s="129">
        <f t="shared" si="36"/>
        <v>1.25</v>
      </c>
      <c r="AA137" s="129">
        <f t="shared" si="36"/>
        <v>1.25</v>
      </c>
      <c r="AB137" s="129">
        <f t="shared" si="36"/>
        <v>1.25</v>
      </c>
      <c r="AC137" s="129">
        <f t="shared" si="36"/>
        <v>1.25</v>
      </c>
      <c r="AD137" s="129">
        <f t="shared" si="36"/>
        <v>1.25</v>
      </c>
      <c r="AE137" s="129">
        <f t="shared" si="36"/>
        <v>1.25</v>
      </c>
      <c r="AF137" s="129">
        <f t="shared" si="36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142</v>
      </c>
      <c r="B138" s="128">
        <v>1.25</v>
      </c>
      <c r="C138" s="129">
        <f t="shared" si="35"/>
        <v>1.25</v>
      </c>
      <c r="D138" s="129">
        <f t="shared" si="35"/>
        <v>1.25</v>
      </c>
      <c r="E138" s="129">
        <f t="shared" si="35"/>
        <v>1.25</v>
      </c>
      <c r="F138" s="129">
        <f t="shared" si="35"/>
        <v>1.25</v>
      </c>
      <c r="G138" s="129">
        <f t="shared" si="35"/>
        <v>1.25</v>
      </c>
      <c r="H138" s="129">
        <f t="shared" si="35"/>
        <v>1.25</v>
      </c>
      <c r="I138" s="129">
        <f t="shared" si="35"/>
        <v>1.25</v>
      </c>
      <c r="J138" s="129">
        <f t="shared" si="35"/>
        <v>1.25</v>
      </c>
      <c r="K138" s="129">
        <f t="shared" si="35"/>
        <v>1.25</v>
      </c>
      <c r="L138" s="129">
        <f t="shared" si="35"/>
        <v>1.25</v>
      </c>
      <c r="M138" s="129">
        <f t="shared" si="35"/>
        <v>1.25</v>
      </c>
      <c r="N138" s="129">
        <f t="shared" si="35"/>
        <v>1.25</v>
      </c>
      <c r="O138" s="129">
        <f t="shared" si="35"/>
        <v>1.25</v>
      </c>
      <c r="P138" s="129">
        <f t="shared" si="35"/>
        <v>1.25</v>
      </c>
      <c r="Q138" s="129">
        <f t="shared" si="35"/>
        <v>1.25</v>
      </c>
      <c r="R138" s="129">
        <f t="shared" si="35"/>
        <v>1.25</v>
      </c>
      <c r="S138" s="129">
        <f t="shared" si="36"/>
        <v>1.25</v>
      </c>
      <c r="T138" s="129">
        <f t="shared" si="36"/>
        <v>1.25</v>
      </c>
      <c r="U138" s="129">
        <f t="shared" si="36"/>
        <v>1.25</v>
      </c>
      <c r="V138" s="129">
        <f t="shared" si="36"/>
        <v>1.25</v>
      </c>
      <c r="W138" s="129">
        <f t="shared" si="36"/>
        <v>1.25</v>
      </c>
      <c r="X138" s="129">
        <f t="shared" si="36"/>
        <v>1.25</v>
      </c>
      <c r="Y138" s="129">
        <f t="shared" si="36"/>
        <v>1.25</v>
      </c>
      <c r="Z138" s="129">
        <f t="shared" si="36"/>
        <v>1.25</v>
      </c>
      <c r="AA138" s="129">
        <f t="shared" si="36"/>
        <v>1.25</v>
      </c>
      <c r="AB138" s="129">
        <f t="shared" si="36"/>
        <v>1.25</v>
      </c>
      <c r="AC138" s="129">
        <f t="shared" si="36"/>
        <v>1.25</v>
      </c>
      <c r="AD138" s="129">
        <f t="shared" si="36"/>
        <v>1.25</v>
      </c>
      <c r="AE138" s="129">
        <f t="shared" si="36"/>
        <v>1.25</v>
      </c>
      <c r="AF138" s="129">
        <f t="shared" si="36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143</v>
      </c>
      <c r="B139" s="128">
        <v>1.46</v>
      </c>
      <c r="C139" s="129">
        <f t="shared" si="35"/>
        <v>1.46</v>
      </c>
      <c r="D139" s="129">
        <f t="shared" si="35"/>
        <v>1.46</v>
      </c>
      <c r="E139" s="129">
        <f t="shared" si="35"/>
        <v>1.46</v>
      </c>
      <c r="F139" s="129">
        <f t="shared" si="35"/>
        <v>1.46</v>
      </c>
      <c r="G139" s="129">
        <f t="shared" si="35"/>
        <v>1.46</v>
      </c>
      <c r="H139" s="129">
        <f t="shared" si="35"/>
        <v>1.46</v>
      </c>
      <c r="I139" s="129">
        <f t="shared" si="35"/>
        <v>1.46</v>
      </c>
      <c r="J139" s="129">
        <f t="shared" si="35"/>
        <v>1.46</v>
      </c>
      <c r="K139" s="129">
        <f t="shared" si="35"/>
        <v>1.46</v>
      </c>
      <c r="L139" s="129">
        <f t="shared" si="35"/>
        <v>1.46</v>
      </c>
      <c r="M139" s="129">
        <f t="shared" si="35"/>
        <v>1.46</v>
      </c>
      <c r="N139" s="129">
        <f t="shared" si="35"/>
        <v>1.46</v>
      </c>
      <c r="O139" s="129">
        <f t="shared" si="35"/>
        <v>1.46</v>
      </c>
      <c r="P139" s="129">
        <f t="shared" si="35"/>
        <v>1.46</v>
      </c>
      <c r="Q139" s="129">
        <f t="shared" si="35"/>
        <v>1.46</v>
      </c>
      <c r="R139" s="129">
        <f t="shared" si="35"/>
        <v>1.46</v>
      </c>
      <c r="S139" s="129">
        <f t="shared" si="36"/>
        <v>1.46</v>
      </c>
      <c r="T139" s="129">
        <f t="shared" si="36"/>
        <v>1.46</v>
      </c>
      <c r="U139" s="129">
        <f t="shared" si="36"/>
        <v>1.46</v>
      </c>
      <c r="V139" s="129">
        <f t="shared" si="36"/>
        <v>1.46</v>
      </c>
      <c r="W139" s="129">
        <f t="shared" si="36"/>
        <v>1.46</v>
      </c>
      <c r="X139" s="129">
        <f t="shared" si="36"/>
        <v>1.46</v>
      </c>
      <c r="Y139" s="129">
        <f t="shared" si="36"/>
        <v>1.46</v>
      </c>
      <c r="Z139" s="129">
        <f t="shared" si="36"/>
        <v>1.46</v>
      </c>
      <c r="AA139" s="129">
        <f t="shared" si="36"/>
        <v>1.46</v>
      </c>
      <c r="AB139" s="129">
        <f t="shared" si="36"/>
        <v>1.46</v>
      </c>
      <c r="AC139" s="129">
        <f t="shared" si="36"/>
        <v>1.46</v>
      </c>
      <c r="AD139" s="129">
        <f t="shared" si="36"/>
        <v>1.46</v>
      </c>
      <c r="AE139" s="129">
        <f t="shared" si="36"/>
        <v>1.46</v>
      </c>
      <c r="AF139" s="129">
        <f t="shared" si="36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144</v>
      </c>
      <c r="B140" s="128">
        <v>3</v>
      </c>
      <c r="C140" s="129">
        <f t="shared" si="35"/>
        <v>3</v>
      </c>
      <c r="D140" s="129">
        <f t="shared" si="35"/>
        <v>3</v>
      </c>
      <c r="E140" s="129">
        <f t="shared" si="35"/>
        <v>3</v>
      </c>
      <c r="F140" s="129">
        <f t="shared" si="35"/>
        <v>3</v>
      </c>
      <c r="G140" s="129">
        <f t="shared" si="35"/>
        <v>3</v>
      </c>
      <c r="H140" s="129">
        <f t="shared" si="35"/>
        <v>3</v>
      </c>
      <c r="I140" s="129">
        <f t="shared" si="35"/>
        <v>3</v>
      </c>
      <c r="J140" s="129">
        <f t="shared" si="35"/>
        <v>3</v>
      </c>
      <c r="K140" s="129">
        <f t="shared" si="35"/>
        <v>3</v>
      </c>
      <c r="L140" s="129">
        <f t="shared" si="35"/>
        <v>3</v>
      </c>
      <c r="M140" s="129">
        <f t="shared" si="35"/>
        <v>3</v>
      </c>
      <c r="N140" s="129">
        <f t="shared" si="35"/>
        <v>3</v>
      </c>
      <c r="O140" s="129">
        <f t="shared" si="35"/>
        <v>3</v>
      </c>
      <c r="P140" s="129">
        <f t="shared" si="35"/>
        <v>3</v>
      </c>
      <c r="Q140" s="129">
        <f t="shared" si="35"/>
        <v>3</v>
      </c>
      <c r="R140" s="129">
        <f t="shared" si="35"/>
        <v>3</v>
      </c>
      <c r="S140" s="129">
        <f t="shared" si="36"/>
        <v>3</v>
      </c>
      <c r="T140" s="129">
        <f t="shared" si="36"/>
        <v>3</v>
      </c>
      <c r="U140" s="129">
        <f t="shared" si="36"/>
        <v>3</v>
      </c>
      <c r="V140" s="129">
        <f t="shared" si="36"/>
        <v>3</v>
      </c>
      <c r="W140" s="129">
        <f t="shared" si="36"/>
        <v>3</v>
      </c>
      <c r="X140" s="129">
        <f t="shared" si="36"/>
        <v>3</v>
      </c>
      <c r="Y140" s="129">
        <f t="shared" si="36"/>
        <v>3</v>
      </c>
      <c r="Z140" s="129">
        <f t="shared" si="36"/>
        <v>3</v>
      </c>
      <c r="AA140" s="129">
        <f t="shared" si="36"/>
        <v>3</v>
      </c>
      <c r="AB140" s="129">
        <f t="shared" si="36"/>
        <v>3</v>
      </c>
      <c r="AC140" s="129">
        <f t="shared" si="36"/>
        <v>3</v>
      </c>
      <c r="AD140" s="129">
        <f t="shared" si="36"/>
        <v>3</v>
      </c>
      <c r="AE140" s="129">
        <f t="shared" si="36"/>
        <v>3</v>
      </c>
      <c r="AF140" s="129">
        <f t="shared" si="36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145</v>
      </c>
      <c r="B141" s="128">
        <v>3.3</v>
      </c>
      <c r="C141" s="129">
        <f t="shared" si="35"/>
        <v>3.3</v>
      </c>
      <c r="D141" s="129">
        <f t="shared" si="35"/>
        <v>3.3</v>
      </c>
      <c r="E141" s="129">
        <f t="shared" si="35"/>
        <v>3.3</v>
      </c>
      <c r="F141" s="129">
        <f t="shared" si="35"/>
        <v>3.3</v>
      </c>
      <c r="G141" s="129">
        <f t="shared" si="35"/>
        <v>3.3</v>
      </c>
      <c r="H141" s="129">
        <f t="shared" si="35"/>
        <v>3.3</v>
      </c>
      <c r="I141" s="129">
        <f t="shared" si="35"/>
        <v>3.3</v>
      </c>
      <c r="J141" s="129">
        <f t="shared" si="35"/>
        <v>3.3</v>
      </c>
      <c r="K141" s="129">
        <f t="shared" si="35"/>
        <v>3.3</v>
      </c>
      <c r="L141" s="129">
        <f t="shared" si="35"/>
        <v>3.3</v>
      </c>
      <c r="M141" s="129">
        <f t="shared" si="35"/>
        <v>3.3</v>
      </c>
      <c r="N141" s="129">
        <f t="shared" si="35"/>
        <v>3.3</v>
      </c>
      <c r="O141" s="129">
        <f t="shared" si="35"/>
        <v>3.3</v>
      </c>
      <c r="P141" s="129">
        <f t="shared" si="35"/>
        <v>3.3</v>
      </c>
      <c r="Q141" s="129">
        <f t="shared" si="35"/>
        <v>3.3</v>
      </c>
      <c r="R141" s="129">
        <f t="shared" si="35"/>
        <v>3.3</v>
      </c>
      <c r="S141" s="129">
        <f t="shared" si="36"/>
        <v>3.3</v>
      </c>
      <c r="T141" s="129">
        <f t="shared" si="36"/>
        <v>3.3</v>
      </c>
      <c r="U141" s="129">
        <f t="shared" si="36"/>
        <v>3.3</v>
      </c>
      <c r="V141" s="129">
        <f t="shared" si="36"/>
        <v>3.3</v>
      </c>
      <c r="W141" s="129">
        <f t="shared" si="36"/>
        <v>3.3</v>
      </c>
      <c r="X141" s="129">
        <f t="shared" si="36"/>
        <v>3.3</v>
      </c>
      <c r="Y141" s="129">
        <f t="shared" si="36"/>
        <v>3.3</v>
      </c>
      <c r="Z141" s="129">
        <f t="shared" si="36"/>
        <v>3.3</v>
      </c>
      <c r="AA141" s="129">
        <f t="shared" si="36"/>
        <v>3.3</v>
      </c>
      <c r="AB141" s="129">
        <f t="shared" si="36"/>
        <v>3.3</v>
      </c>
      <c r="AC141" s="129">
        <f t="shared" si="36"/>
        <v>3.3</v>
      </c>
      <c r="AD141" s="129">
        <f t="shared" si="36"/>
        <v>3.3</v>
      </c>
      <c r="AE141" s="129">
        <f t="shared" si="36"/>
        <v>3.3</v>
      </c>
      <c r="AF141" s="129">
        <f t="shared" si="36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146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147</v>
      </c>
      <c r="B143" s="128">
        <v>1.76</v>
      </c>
      <c r="C143" s="129">
        <f t="shared" ref="C143:R144" si="37">B143</f>
        <v>1.76</v>
      </c>
      <c r="D143" s="129">
        <f t="shared" si="37"/>
        <v>1.76</v>
      </c>
      <c r="E143" s="129">
        <f t="shared" si="37"/>
        <v>1.76</v>
      </c>
      <c r="F143" s="129">
        <f t="shared" si="37"/>
        <v>1.76</v>
      </c>
      <c r="G143" s="129">
        <f t="shared" si="37"/>
        <v>1.76</v>
      </c>
      <c r="H143" s="129">
        <f t="shared" si="37"/>
        <v>1.76</v>
      </c>
      <c r="I143" s="129">
        <f t="shared" si="37"/>
        <v>1.76</v>
      </c>
      <c r="J143" s="129">
        <f t="shared" si="37"/>
        <v>1.76</v>
      </c>
      <c r="K143" s="129">
        <f t="shared" si="37"/>
        <v>1.76</v>
      </c>
      <c r="L143" s="129">
        <f t="shared" si="37"/>
        <v>1.76</v>
      </c>
      <c r="M143" s="129">
        <f t="shared" si="37"/>
        <v>1.76</v>
      </c>
      <c r="N143" s="129">
        <f t="shared" si="37"/>
        <v>1.76</v>
      </c>
      <c r="O143" s="129">
        <f t="shared" si="37"/>
        <v>1.76</v>
      </c>
      <c r="P143" s="129">
        <f t="shared" si="37"/>
        <v>1.76</v>
      </c>
      <c r="Q143" s="129">
        <f t="shared" si="37"/>
        <v>1.76</v>
      </c>
      <c r="R143" s="129">
        <f t="shared" si="37"/>
        <v>1.76</v>
      </c>
      <c r="S143" s="129">
        <f t="shared" ref="S143:AF144" si="38">R143</f>
        <v>1.76</v>
      </c>
      <c r="T143" s="129">
        <f t="shared" si="38"/>
        <v>1.76</v>
      </c>
      <c r="U143" s="129">
        <f t="shared" si="38"/>
        <v>1.76</v>
      </c>
      <c r="V143" s="129">
        <f t="shared" si="38"/>
        <v>1.76</v>
      </c>
      <c r="W143" s="129">
        <f t="shared" si="38"/>
        <v>1.76</v>
      </c>
      <c r="X143" s="129">
        <f t="shared" si="38"/>
        <v>1.76</v>
      </c>
      <c r="Y143" s="129">
        <f t="shared" si="38"/>
        <v>1.76</v>
      </c>
      <c r="Z143" s="129">
        <f t="shared" si="38"/>
        <v>1.76</v>
      </c>
      <c r="AA143" s="129">
        <f t="shared" si="38"/>
        <v>1.76</v>
      </c>
      <c r="AB143" s="129">
        <f t="shared" si="38"/>
        <v>1.76</v>
      </c>
      <c r="AC143" s="129">
        <f t="shared" si="38"/>
        <v>1.76</v>
      </c>
      <c r="AD143" s="129">
        <f t="shared" si="38"/>
        <v>1.76</v>
      </c>
      <c r="AE143" s="129">
        <f t="shared" si="38"/>
        <v>1.76</v>
      </c>
      <c r="AF143" s="129">
        <f t="shared" si="38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148</v>
      </c>
      <c r="B144" s="128">
        <v>0</v>
      </c>
      <c r="C144" s="129">
        <f t="shared" si="37"/>
        <v>0</v>
      </c>
      <c r="D144" s="129">
        <f t="shared" si="37"/>
        <v>0</v>
      </c>
      <c r="E144" s="129">
        <f t="shared" si="37"/>
        <v>0</v>
      </c>
      <c r="F144" s="129">
        <f t="shared" si="37"/>
        <v>0</v>
      </c>
      <c r="G144" s="129">
        <f t="shared" si="37"/>
        <v>0</v>
      </c>
      <c r="H144" s="129">
        <f t="shared" si="37"/>
        <v>0</v>
      </c>
      <c r="I144" s="129">
        <f t="shared" si="37"/>
        <v>0</v>
      </c>
      <c r="J144" s="129">
        <f t="shared" si="37"/>
        <v>0</v>
      </c>
      <c r="K144" s="129">
        <f t="shared" si="37"/>
        <v>0</v>
      </c>
      <c r="L144" s="129">
        <f t="shared" si="37"/>
        <v>0</v>
      </c>
      <c r="M144" s="129">
        <f t="shared" si="37"/>
        <v>0</v>
      </c>
      <c r="N144" s="129">
        <f t="shared" si="37"/>
        <v>0</v>
      </c>
      <c r="O144" s="129">
        <f t="shared" si="37"/>
        <v>0</v>
      </c>
      <c r="P144" s="129">
        <f t="shared" si="37"/>
        <v>0</v>
      </c>
      <c r="Q144" s="129">
        <f t="shared" si="37"/>
        <v>0</v>
      </c>
      <c r="R144" s="129">
        <f t="shared" si="37"/>
        <v>0</v>
      </c>
      <c r="S144" s="129">
        <f t="shared" si="38"/>
        <v>0</v>
      </c>
      <c r="T144" s="129">
        <f t="shared" si="38"/>
        <v>0</v>
      </c>
      <c r="U144" s="129">
        <f t="shared" si="38"/>
        <v>0</v>
      </c>
      <c r="V144" s="129">
        <f t="shared" si="38"/>
        <v>0</v>
      </c>
      <c r="W144" s="129">
        <f t="shared" si="38"/>
        <v>0</v>
      </c>
      <c r="X144" s="129">
        <f t="shared" si="38"/>
        <v>0</v>
      </c>
      <c r="Y144" s="129">
        <f t="shared" si="38"/>
        <v>0</v>
      </c>
      <c r="Z144" s="129">
        <f t="shared" si="38"/>
        <v>0</v>
      </c>
      <c r="AA144" s="129">
        <f t="shared" si="38"/>
        <v>0</v>
      </c>
      <c r="AB144" s="129">
        <f t="shared" si="38"/>
        <v>0</v>
      </c>
      <c r="AC144" s="129">
        <f t="shared" si="38"/>
        <v>0</v>
      </c>
      <c r="AD144" s="129">
        <f t="shared" si="38"/>
        <v>0</v>
      </c>
      <c r="AE144" s="129">
        <f t="shared" si="38"/>
        <v>0</v>
      </c>
      <c r="AF144" s="129">
        <f t="shared" si="38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149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150</v>
      </c>
      <c r="B146" s="128">
        <v>0.1</v>
      </c>
      <c r="C146" s="129">
        <f t="shared" ref="C146:R149" si="39">B146</f>
        <v>0.1</v>
      </c>
      <c r="D146" s="129">
        <f t="shared" si="39"/>
        <v>0.1</v>
      </c>
      <c r="E146" s="129">
        <f t="shared" si="39"/>
        <v>0.1</v>
      </c>
      <c r="F146" s="129">
        <f t="shared" si="39"/>
        <v>0.1</v>
      </c>
      <c r="G146" s="129">
        <f t="shared" si="39"/>
        <v>0.1</v>
      </c>
      <c r="H146" s="129">
        <f t="shared" si="39"/>
        <v>0.1</v>
      </c>
      <c r="I146" s="129">
        <f t="shared" si="39"/>
        <v>0.1</v>
      </c>
      <c r="J146" s="129">
        <f t="shared" si="39"/>
        <v>0.1</v>
      </c>
      <c r="K146" s="129">
        <f t="shared" si="39"/>
        <v>0.1</v>
      </c>
      <c r="L146" s="129">
        <f t="shared" si="39"/>
        <v>0.1</v>
      </c>
      <c r="M146" s="129">
        <f t="shared" si="39"/>
        <v>0.1</v>
      </c>
      <c r="N146" s="129">
        <f t="shared" si="39"/>
        <v>0.1</v>
      </c>
      <c r="O146" s="129">
        <f t="shared" si="39"/>
        <v>0.1</v>
      </c>
      <c r="P146" s="129">
        <f t="shared" si="39"/>
        <v>0.1</v>
      </c>
      <c r="Q146" s="129">
        <f t="shared" si="39"/>
        <v>0.1</v>
      </c>
      <c r="R146" s="129">
        <f t="shared" si="39"/>
        <v>0.1</v>
      </c>
      <c r="S146" s="129">
        <f t="shared" ref="S146:AF149" si="40">R146</f>
        <v>0.1</v>
      </c>
      <c r="T146" s="129">
        <f t="shared" si="40"/>
        <v>0.1</v>
      </c>
      <c r="U146" s="129">
        <f t="shared" si="40"/>
        <v>0.1</v>
      </c>
      <c r="V146" s="129">
        <f t="shared" si="40"/>
        <v>0.1</v>
      </c>
      <c r="W146" s="129">
        <f t="shared" si="40"/>
        <v>0.1</v>
      </c>
      <c r="X146" s="129">
        <f t="shared" si="40"/>
        <v>0.1</v>
      </c>
      <c r="Y146" s="129">
        <f t="shared" si="40"/>
        <v>0.1</v>
      </c>
      <c r="Z146" s="129">
        <f t="shared" si="40"/>
        <v>0.1</v>
      </c>
      <c r="AA146" s="129">
        <f t="shared" si="40"/>
        <v>0.1</v>
      </c>
      <c r="AB146" s="129">
        <f t="shared" si="40"/>
        <v>0.1</v>
      </c>
      <c r="AC146" s="129">
        <f t="shared" si="40"/>
        <v>0.1</v>
      </c>
      <c r="AD146" s="129">
        <f t="shared" si="40"/>
        <v>0.1</v>
      </c>
      <c r="AE146" s="129">
        <f t="shared" si="40"/>
        <v>0.1</v>
      </c>
      <c r="AF146" s="129">
        <f t="shared" si="40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151</v>
      </c>
      <c r="B147" s="128">
        <v>2.0499999999999998</v>
      </c>
      <c r="C147" s="129">
        <f t="shared" si="39"/>
        <v>2.0499999999999998</v>
      </c>
      <c r="D147" s="129">
        <f t="shared" si="39"/>
        <v>2.0499999999999998</v>
      </c>
      <c r="E147" s="129">
        <f t="shared" si="39"/>
        <v>2.0499999999999998</v>
      </c>
      <c r="F147" s="129">
        <f t="shared" si="39"/>
        <v>2.0499999999999998</v>
      </c>
      <c r="G147" s="129">
        <f t="shared" si="39"/>
        <v>2.0499999999999998</v>
      </c>
      <c r="H147" s="129">
        <f t="shared" si="39"/>
        <v>2.0499999999999998</v>
      </c>
      <c r="I147" s="129">
        <f t="shared" si="39"/>
        <v>2.0499999999999998</v>
      </c>
      <c r="J147" s="129">
        <f t="shared" si="39"/>
        <v>2.0499999999999998</v>
      </c>
      <c r="K147" s="129">
        <f t="shared" si="39"/>
        <v>2.0499999999999998</v>
      </c>
      <c r="L147" s="129">
        <f t="shared" si="39"/>
        <v>2.0499999999999998</v>
      </c>
      <c r="M147" s="129">
        <f t="shared" si="39"/>
        <v>2.0499999999999998</v>
      </c>
      <c r="N147" s="129">
        <f t="shared" si="39"/>
        <v>2.0499999999999998</v>
      </c>
      <c r="O147" s="129">
        <f t="shared" si="39"/>
        <v>2.0499999999999998</v>
      </c>
      <c r="P147" s="129">
        <f t="shared" si="39"/>
        <v>2.0499999999999998</v>
      </c>
      <c r="Q147" s="129">
        <f t="shared" si="39"/>
        <v>2.0499999999999998</v>
      </c>
      <c r="R147" s="129">
        <f t="shared" si="39"/>
        <v>2.0499999999999998</v>
      </c>
      <c r="S147" s="129">
        <f t="shared" si="40"/>
        <v>2.0499999999999998</v>
      </c>
      <c r="T147" s="129">
        <f t="shared" si="40"/>
        <v>2.0499999999999998</v>
      </c>
      <c r="U147" s="129">
        <f t="shared" si="40"/>
        <v>2.0499999999999998</v>
      </c>
      <c r="V147" s="129">
        <f t="shared" si="40"/>
        <v>2.0499999999999998</v>
      </c>
      <c r="W147" s="129">
        <f t="shared" si="40"/>
        <v>2.0499999999999998</v>
      </c>
      <c r="X147" s="129">
        <f t="shared" si="40"/>
        <v>2.0499999999999998</v>
      </c>
      <c r="Y147" s="129">
        <f t="shared" si="40"/>
        <v>2.0499999999999998</v>
      </c>
      <c r="Z147" s="129">
        <f t="shared" si="40"/>
        <v>2.0499999999999998</v>
      </c>
      <c r="AA147" s="129">
        <f t="shared" si="40"/>
        <v>2.0499999999999998</v>
      </c>
      <c r="AB147" s="129">
        <f t="shared" si="40"/>
        <v>2.0499999999999998</v>
      </c>
      <c r="AC147" s="129">
        <f t="shared" si="40"/>
        <v>2.0499999999999998</v>
      </c>
      <c r="AD147" s="129">
        <f t="shared" si="40"/>
        <v>2.0499999999999998</v>
      </c>
      <c r="AE147" s="129">
        <f t="shared" si="40"/>
        <v>2.0499999999999998</v>
      </c>
      <c r="AF147" s="129">
        <f t="shared" si="40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152</v>
      </c>
      <c r="B148" s="128">
        <v>2.7</v>
      </c>
      <c r="C148" s="129">
        <f t="shared" si="39"/>
        <v>2.7</v>
      </c>
      <c r="D148" s="129">
        <f t="shared" si="39"/>
        <v>2.7</v>
      </c>
      <c r="E148" s="129">
        <f t="shared" si="39"/>
        <v>2.7</v>
      </c>
      <c r="F148" s="129">
        <f t="shared" si="39"/>
        <v>2.7</v>
      </c>
      <c r="G148" s="129">
        <f t="shared" si="39"/>
        <v>2.7</v>
      </c>
      <c r="H148" s="129">
        <f t="shared" si="39"/>
        <v>2.7</v>
      </c>
      <c r="I148" s="129">
        <f t="shared" si="39"/>
        <v>2.7</v>
      </c>
      <c r="J148" s="129">
        <f t="shared" si="39"/>
        <v>2.7</v>
      </c>
      <c r="K148" s="129">
        <f t="shared" si="39"/>
        <v>2.7</v>
      </c>
      <c r="L148" s="129">
        <f t="shared" si="39"/>
        <v>2.7</v>
      </c>
      <c r="M148" s="129">
        <f t="shared" si="39"/>
        <v>2.7</v>
      </c>
      <c r="N148" s="129">
        <f t="shared" si="39"/>
        <v>2.7</v>
      </c>
      <c r="O148" s="129">
        <f t="shared" si="39"/>
        <v>2.7</v>
      </c>
      <c r="P148" s="129">
        <f t="shared" si="39"/>
        <v>2.7</v>
      </c>
      <c r="Q148" s="129">
        <f t="shared" si="39"/>
        <v>2.7</v>
      </c>
      <c r="R148" s="129">
        <f t="shared" si="39"/>
        <v>2.7</v>
      </c>
      <c r="S148" s="129">
        <f t="shared" si="40"/>
        <v>2.7</v>
      </c>
      <c r="T148" s="129">
        <f t="shared" si="40"/>
        <v>2.7</v>
      </c>
      <c r="U148" s="129">
        <f t="shared" si="40"/>
        <v>2.7</v>
      </c>
      <c r="V148" s="129">
        <f t="shared" si="40"/>
        <v>2.7</v>
      </c>
      <c r="W148" s="129">
        <f t="shared" si="40"/>
        <v>2.7</v>
      </c>
      <c r="X148" s="129">
        <f t="shared" si="40"/>
        <v>2.7</v>
      </c>
      <c r="Y148" s="129">
        <f t="shared" si="40"/>
        <v>2.7</v>
      </c>
      <c r="Z148" s="129">
        <f t="shared" si="40"/>
        <v>2.7</v>
      </c>
      <c r="AA148" s="129">
        <f t="shared" si="40"/>
        <v>2.7</v>
      </c>
      <c r="AB148" s="129">
        <f t="shared" si="40"/>
        <v>2.7</v>
      </c>
      <c r="AC148" s="129">
        <f t="shared" si="40"/>
        <v>2.7</v>
      </c>
      <c r="AD148" s="129">
        <f t="shared" si="40"/>
        <v>2.7</v>
      </c>
      <c r="AE148" s="129">
        <f t="shared" si="40"/>
        <v>2.7</v>
      </c>
      <c r="AF148" s="129">
        <f t="shared" si="40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153</v>
      </c>
      <c r="B149" s="128">
        <v>2.15</v>
      </c>
      <c r="C149" s="129">
        <f t="shared" si="39"/>
        <v>2.15</v>
      </c>
      <c r="D149" s="129">
        <f t="shared" si="39"/>
        <v>2.15</v>
      </c>
      <c r="E149" s="129">
        <f t="shared" si="39"/>
        <v>2.15</v>
      </c>
      <c r="F149" s="129">
        <f t="shared" si="39"/>
        <v>2.15</v>
      </c>
      <c r="G149" s="129">
        <f t="shared" si="39"/>
        <v>2.15</v>
      </c>
      <c r="H149" s="129">
        <f t="shared" si="39"/>
        <v>2.15</v>
      </c>
      <c r="I149" s="129">
        <f t="shared" si="39"/>
        <v>2.15</v>
      </c>
      <c r="J149" s="129">
        <f t="shared" si="39"/>
        <v>2.15</v>
      </c>
      <c r="K149" s="129">
        <f t="shared" si="39"/>
        <v>2.15</v>
      </c>
      <c r="L149" s="129">
        <f t="shared" si="39"/>
        <v>2.15</v>
      </c>
      <c r="M149" s="129">
        <f t="shared" si="39"/>
        <v>2.15</v>
      </c>
      <c r="N149" s="129">
        <f t="shared" si="39"/>
        <v>2.15</v>
      </c>
      <c r="O149" s="129">
        <f t="shared" si="39"/>
        <v>2.15</v>
      </c>
      <c r="P149" s="129">
        <f t="shared" si="39"/>
        <v>2.15</v>
      </c>
      <c r="Q149" s="129">
        <f t="shared" si="39"/>
        <v>2.15</v>
      </c>
      <c r="R149" s="129">
        <f t="shared" si="39"/>
        <v>2.15</v>
      </c>
      <c r="S149" s="129">
        <f t="shared" si="40"/>
        <v>2.15</v>
      </c>
      <c r="T149" s="129">
        <f t="shared" si="40"/>
        <v>2.15</v>
      </c>
      <c r="U149" s="129">
        <f t="shared" si="40"/>
        <v>2.15</v>
      </c>
      <c r="V149" s="129">
        <f t="shared" si="40"/>
        <v>2.15</v>
      </c>
      <c r="W149" s="129">
        <f t="shared" si="40"/>
        <v>2.15</v>
      </c>
      <c r="X149" s="129">
        <f t="shared" si="40"/>
        <v>2.15</v>
      </c>
      <c r="Y149" s="129">
        <f t="shared" si="40"/>
        <v>2.15</v>
      </c>
      <c r="Z149" s="129">
        <f t="shared" si="40"/>
        <v>2.15</v>
      </c>
      <c r="AA149" s="129">
        <f t="shared" si="40"/>
        <v>2.15</v>
      </c>
      <c r="AB149" s="129">
        <f t="shared" si="40"/>
        <v>2.15</v>
      </c>
      <c r="AC149" s="129">
        <f t="shared" si="40"/>
        <v>2.15</v>
      </c>
      <c r="AD149" s="129">
        <f t="shared" si="40"/>
        <v>2.15</v>
      </c>
      <c r="AE149" s="129">
        <f t="shared" si="40"/>
        <v>2.15</v>
      </c>
      <c r="AF149" s="129">
        <f t="shared" si="40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154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155</v>
      </c>
      <c r="B151" s="128">
        <v>0.9</v>
      </c>
      <c r="C151" s="129">
        <f t="shared" ref="C151:R163" si="41">B151</f>
        <v>0.9</v>
      </c>
      <c r="D151" s="129">
        <f t="shared" si="41"/>
        <v>0.9</v>
      </c>
      <c r="E151" s="129">
        <f t="shared" si="41"/>
        <v>0.9</v>
      </c>
      <c r="F151" s="129">
        <f t="shared" si="41"/>
        <v>0.9</v>
      </c>
      <c r="G151" s="129">
        <f t="shared" si="41"/>
        <v>0.9</v>
      </c>
      <c r="H151" s="129">
        <f t="shared" si="41"/>
        <v>0.9</v>
      </c>
      <c r="I151" s="129">
        <f t="shared" si="41"/>
        <v>0.9</v>
      </c>
      <c r="J151" s="129">
        <f t="shared" si="41"/>
        <v>0.9</v>
      </c>
      <c r="K151" s="129">
        <f t="shared" si="41"/>
        <v>0.9</v>
      </c>
      <c r="L151" s="129">
        <f t="shared" si="41"/>
        <v>0.9</v>
      </c>
      <c r="M151" s="129">
        <f t="shared" si="41"/>
        <v>0.9</v>
      </c>
      <c r="N151" s="129">
        <f t="shared" si="41"/>
        <v>0.9</v>
      </c>
      <c r="O151" s="129">
        <f t="shared" si="41"/>
        <v>0.9</v>
      </c>
      <c r="P151" s="129">
        <f t="shared" si="41"/>
        <v>0.9</v>
      </c>
      <c r="Q151" s="129">
        <f t="shared" si="41"/>
        <v>0.9</v>
      </c>
      <c r="R151" s="129">
        <f t="shared" si="41"/>
        <v>0.9</v>
      </c>
      <c r="S151" s="129">
        <f t="shared" ref="R151:AF163" si="42">R151</f>
        <v>0.9</v>
      </c>
      <c r="T151" s="129">
        <f t="shared" si="42"/>
        <v>0.9</v>
      </c>
      <c r="U151" s="129">
        <f t="shared" si="42"/>
        <v>0.9</v>
      </c>
      <c r="V151" s="129">
        <f t="shared" si="42"/>
        <v>0.9</v>
      </c>
      <c r="W151" s="129">
        <f t="shared" si="42"/>
        <v>0.9</v>
      </c>
      <c r="X151" s="129">
        <f t="shared" si="42"/>
        <v>0.9</v>
      </c>
      <c r="Y151" s="129">
        <f t="shared" si="42"/>
        <v>0.9</v>
      </c>
      <c r="Z151" s="129">
        <f t="shared" si="42"/>
        <v>0.9</v>
      </c>
      <c r="AA151" s="129">
        <f t="shared" si="42"/>
        <v>0.9</v>
      </c>
      <c r="AB151" s="129">
        <f t="shared" si="42"/>
        <v>0.9</v>
      </c>
      <c r="AC151" s="129">
        <f t="shared" si="42"/>
        <v>0.9</v>
      </c>
      <c r="AD151" s="129">
        <f t="shared" si="42"/>
        <v>0.9</v>
      </c>
      <c r="AE151" s="129">
        <f t="shared" si="42"/>
        <v>0.9</v>
      </c>
      <c r="AF151" s="129">
        <f t="shared" si="42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156</v>
      </c>
      <c r="B152" s="128">
        <v>1.08</v>
      </c>
      <c r="C152" s="129">
        <f t="shared" si="41"/>
        <v>1.08</v>
      </c>
      <c r="D152" s="129">
        <f t="shared" si="41"/>
        <v>1.08</v>
      </c>
      <c r="E152" s="129">
        <f t="shared" si="41"/>
        <v>1.08</v>
      </c>
      <c r="F152" s="129">
        <f t="shared" si="41"/>
        <v>1.08</v>
      </c>
      <c r="G152" s="129">
        <f t="shared" si="41"/>
        <v>1.08</v>
      </c>
      <c r="H152" s="129">
        <f t="shared" si="41"/>
        <v>1.08</v>
      </c>
      <c r="I152" s="129">
        <f t="shared" si="41"/>
        <v>1.08</v>
      </c>
      <c r="J152" s="129">
        <f t="shared" si="41"/>
        <v>1.08</v>
      </c>
      <c r="K152" s="129">
        <f t="shared" si="41"/>
        <v>1.08</v>
      </c>
      <c r="L152" s="129">
        <f t="shared" si="41"/>
        <v>1.08</v>
      </c>
      <c r="M152" s="129">
        <f t="shared" si="41"/>
        <v>1.08</v>
      </c>
      <c r="N152" s="129">
        <f t="shared" si="41"/>
        <v>1.08</v>
      </c>
      <c r="O152" s="129">
        <f t="shared" si="41"/>
        <v>1.08</v>
      </c>
      <c r="P152" s="129">
        <f t="shared" si="41"/>
        <v>1.08</v>
      </c>
      <c r="Q152" s="129">
        <f t="shared" si="41"/>
        <v>1.08</v>
      </c>
      <c r="R152" s="129">
        <f t="shared" si="41"/>
        <v>1.08</v>
      </c>
      <c r="S152" s="129">
        <f t="shared" si="42"/>
        <v>1.08</v>
      </c>
      <c r="T152" s="129">
        <f t="shared" si="42"/>
        <v>1.08</v>
      </c>
      <c r="U152" s="129">
        <f t="shared" si="42"/>
        <v>1.08</v>
      </c>
      <c r="V152" s="129">
        <f t="shared" si="42"/>
        <v>1.08</v>
      </c>
      <c r="W152" s="129">
        <f t="shared" si="42"/>
        <v>1.08</v>
      </c>
      <c r="X152" s="129">
        <f t="shared" si="42"/>
        <v>1.08</v>
      </c>
      <c r="Y152" s="129">
        <f t="shared" si="42"/>
        <v>1.08</v>
      </c>
      <c r="Z152" s="129">
        <f t="shared" si="42"/>
        <v>1.08</v>
      </c>
      <c r="AA152" s="129">
        <f t="shared" si="42"/>
        <v>1.08</v>
      </c>
      <c r="AB152" s="129">
        <f t="shared" si="42"/>
        <v>1.08</v>
      </c>
      <c r="AC152" s="129">
        <f t="shared" si="42"/>
        <v>1.08</v>
      </c>
      <c r="AD152" s="129">
        <f t="shared" si="42"/>
        <v>1.08</v>
      </c>
      <c r="AE152" s="129">
        <f t="shared" si="42"/>
        <v>1.08</v>
      </c>
      <c r="AF152" s="129">
        <f t="shared" si="42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157</v>
      </c>
      <c r="B153" s="128">
        <v>2.37</v>
      </c>
      <c r="C153" s="129">
        <f t="shared" si="41"/>
        <v>2.37</v>
      </c>
      <c r="D153" s="129">
        <f t="shared" si="41"/>
        <v>2.37</v>
      </c>
      <c r="E153" s="129">
        <f t="shared" si="41"/>
        <v>2.37</v>
      </c>
      <c r="F153" s="129">
        <f t="shared" si="41"/>
        <v>2.37</v>
      </c>
      <c r="G153" s="129">
        <f t="shared" si="41"/>
        <v>2.37</v>
      </c>
      <c r="H153" s="129">
        <f t="shared" si="41"/>
        <v>2.37</v>
      </c>
      <c r="I153" s="129">
        <f t="shared" si="41"/>
        <v>2.37</v>
      </c>
      <c r="J153" s="129">
        <f t="shared" si="41"/>
        <v>2.37</v>
      </c>
      <c r="K153" s="129">
        <f t="shared" si="41"/>
        <v>2.37</v>
      </c>
      <c r="L153" s="129">
        <f t="shared" si="41"/>
        <v>2.37</v>
      </c>
      <c r="M153" s="129">
        <f t="shared" si="41"/>
        <v>2.37</v>
      </c>
      <c r="N153" s="129">
        <f t="shared" si="41"/>
        <v>2.37</v>
      </c>
      <c r="O153" s="129">
        <f t="shared" si="41"/>
        <v>2.37</v>
      </c>
      <c r="P153" s="129">
        <f t="shared" si="41"/>
        <v>2.37</v>
      </c>
      <c r="Q153" s="129">
        <f t="shared" si="41"/>
        <v>2.37</v>
      </c>
      <c r="R153" s="129">
        <f t="shared" si="41"/>
        <v>2.37</v>
      </c>
      <c r="S153" s="129">
        <f t="shared" si="42"/>
        <v>2.37</v>
      </c>
      <c r="T153" s="129">
        <f t="shared" si="42"/>
        <v>2.37</v>
      </c>
      <c r="U153" s="129">
        <f t="shared" si="42"/>
        <v>2.37</v>
      </c>
      <c r="V153" s="129">
        <f t="shared" si="42"/>
        <v>2.37</v>
      </c>
      <c r="W153" s="129">
        <f t="shared" si="42"/>
        <v>2.37</v>
      </c>
      <c r="X153" s="129">
        <f t="shared" si="42"/>
        <v>2.37</v>
      </c>
      <c r="Y153" s="129">
        <f t="shared" si="42"/>
        <v>2.37</v>
      </c>
      <c r="Z153" s="129">
        <f t="shared" si="42"/>
        <v>2.37</v>
      </c>
      <c r="AA153" s="129">
        <f t="shared" si="42"/>
        <v>2.37</v>
      </c>
      <c r="AB153" s="129">
        <f t="shared" si="42"/>
        <v>2.37</v>
      </c>
      <c r="AC153" s="129">
        <f t="shared" si="42"/>
        <v>2.37</v>
      </c>
      <c r="AD153" s="129">
        <f t="shared" si="42"/>
        <v>2.37</v>
      </c>
      <c r="AE153" s="129">
        <f t="shared" si="42"/>
        <v>2.37</v>
      </c>
      <c r="AF153" s="129">
        <f t="shared" si="42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158</v>
      </c>
      <c r="B154" s="128">
        <v>1.81</v>
      </c>
      <c r="C154" s="129">
        <f t="shared" si="41"/>
        <v>1.81</v>
      </c>
      <c r="D154" s="129">
        <f t="shared" si="41"/>
        <v>1.81</v>
      </c>
      <c r="E154" s="129">
        <f t="shared" si="41"/>
        <v>1.81</v>
      </c>
      <c r="F154" s="129">
        <f t="shared" si="41"/>
        <v>1.81</v>
      </c>
      <c r="G154" s="129">
        <f t="shared" si="41"/>
        <v>1.81</v>
      </c>
      <c r="H154" s="129">
        <f t="shared" si="41"/>
        <v>1.81</v>
      </c>
      <c r="I154" s="129">
        <f t="shared" si="41"/>
        <v>1.81</v>
      </c>
      <c r="J154" s="129">
        <f t="shared" si="41"/>
        <v>1.81</v>
      </c>
      <c r="K154" s="129">
        <f t="shared" si="41"/>
        <v>1.81</v>
      </c>
      <c r="L154" s="129">
        <f t="shared" si="41"/>
        <v>1.81</v>
      </c>
      <c r="M154" s="129">
        <f t="shared" si="41"/>
        <v>1.81</v>
      </c>
      <c r="N154" s="129">
        <f t="shared" si="41"/>
        <v>1.81</v>
      </c>
      <c r="O154" s="129">
        <f t="shared" si="41"/>
        <v>1.81</v>
      </c>
      <c r="P154" s="129">
        <f t="shared" si="41"/>
        <v>1.81</v>
      </c>
      <c r="Q154" s="129">
        <f t="shared" si="41"/>
        <v>1.81</v>
      </c>
      <c r="R154" s="129">
        <f t="shared" si="41"/>
        <v>1.81</v>
      </c>
      <c r="S154" s="129">
        <f t="shared" si="42"/>
        <v>1.81</v>
      </c>
      <c r="T154" s="129">
        <f t="shared" si="42"/>
        <v>1.81</v>
      </c>
      <c r="U154" s="129">
        <f t="shared" si="42"/>
        <v>1.81</v>
      </c>
      <c r="V154" s="129">
        <f t="shared" si="42"/>
        <v>1.81</v>
      </c>
      <c r="W154" s="129">
        <f t="shared" si="42"/>
        <v>1.81</v>
      </c>
      <c r="X154" s="129">
        <f t="shared" si="42"/>
        <v>1.81</v>
      </c>
      <c r="Y154" s="129">
        <f t="shared" si="42"/>
        <v>1.81</v>
      </c>
      <c r="Z154" s="129">
        <f t="shared" si="42"/>
        <v>1.81</v>
      </c>
      <c r="AA154" s="129">
        <f t="shared" si="42"/>
        <v>1.81</v>
      </c>
      <c r="AB154" s="129">
        <f t="shared" si="42"/>
        <v>1.81</v>
      </c>
      <c r="AC154" s="129">
        <f t="shared" si="42"/>
        <v>1.81</v>
      </c>
      <c r="AD154" s="129">
        <f t="shared" si="42"/>
        <v>1.81</v>
      </c>
      <c r="AE154" s="129">
        <f t="shared" si="42"/>
        <v>1.81</v>
      </c>
      <c r="AF154" s="129">
        <f t="shared" si="42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159</v>
      </c>
      <c r="B155" s="128">
        <v>1.0900000000000001</v>
      </c>
      <c r="C155" s="129">
        <f t="shared" si="41"/>
        <v>1.0900000000000001</v>
      </c>
      <c r="D155" s="129">
        <f t="shared" si="41"/>
        <v>1.0900000000000001</v>
      </c>
      <c r="E155" s="129">
        <f t="shared" si="41"/>
        <v>1.0900000000000001</v>
      </c>
      <c r="F155" s="129">
        <f t="shared" si="41"/>
        <v>1.0900000000000001</v>
      </c>
      <c r="G155" s="129">
        <f t="shared" si="41"/>
        <v>1.0900000000000001</v>
      </c>
      <c r="H155" s="129">
        <f t="shared" si="41"/>
        <v>1.0900000000000001</v>
      </c>
      <c r="I155" s="129">
        <f t="shared" si="41"/>
        <v>1.0900000000000001</v>
      </c>
      <c r="J155" s="129">
        <f t="shared" si="41"/>
        <v>1.0900000000000001</v>
      </c>
      <c r="K155" s="129">
        <f t="shared" si="41"/>
        <v>1.0900000000000001</v>
      </c>
      <c r="L155" s="129">
        <f t="shared" si="41"/>
        <v>1.0900000000000001</v>
      </c>
      <c r="M155" s="129">
        <f t="shared" si="41"/>
        <v>1.0900000000000001</v>
      </c>
      <c r="N155" s="129">
        <f t="shared" si="41"/>
        <v>1.0900000000000001</v>
      </c>
      <c r="O155" s="129">
        <f t="shared" si="41"/>
        <v>1.0900000000000001</v>
      </c>
      <c r="P155" s="129">
        <f t="shared" si="41"/>
        <v>1.0900000000000001</v>
      </c>
      <c r="Q155" s="129">
        <f t="shared" si="41"/>
        <v>1.0900000000000001</v>
      </c>
      <c r="R155" s="129">
        <f t="shared" si="41"/>
        <v>1.0900000000000001</v>
      </c>
      <c r="S155" s="129">
        <f t="shared" si="42"/>
        <v>1.0900000000000001</v>
      </c>
      <c r="T155" s="129">
        <f t="shared" si="42"/>
        <v>1.0900000000000001</v>
      </c>
      <c r="U155" s="129">
        <f t="shared" si="42"/>
        <v>1.0900000000000001</v>
      </c>
      <c r="V155" s="129">
        <f t="shared" si="42"/>
        <v>1.0900000000000001</v>
      </c>
      <c r="W155" s="129">
        <f t="shared" si="42"/>
        <v>1.0900000000000001</v>
      </c>
      <c r="X155" s="129">
        <f t="shared" si="42"/>
        <v>1.0900000000000001</v>
      </c>
      <c r="Y155" s="129">
        <f t="shared" si="42"/>
        <v>1.0900000000000001</v>
      </c>
      <c r="Z155" s="129">
        <f t="shared" si="42"/>
        <v>1.0900000000000001</v>
      </c>
      <c r="AA155" s="129">
        <f t="shared" si="42"/>
        <v>1.0900000000000001</v>
      </c>
      <c r="AB155" s="129">
        <f t="shared" si="42"/>
        <v>1.0900000000000001</v>
      </c>
      <c r="AC155" s="129">
        <f t="shared" si="42"/>
        <v>1.0900000000000001</v>
      </c>
      <c r="AD155" s="129">
        <f t="shared" si="42"/>
        <v>1.0900000000000001</v>
      </c>
      <c r="AE155" s="129">
        <f t="shared" si="42"/>
        <v>1.0900000000000001</v>
      </c>
      <c r="AF155" s="129">
        <f t="shared" si="42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160</v>
      </c>
      <c r="B156" s="128">
        <v>1.58</v>
      </c>
      <c r="C156" s="129">
        <f t="shared" si="41"/>
        <v>1.58</v>
      </c>
      <c r="D156" s="129">
        <f t="shared" si="41"/>
        <v>1.58</v>
      </c>
      <c r="E156" s="129">
        <f t="shared" si="41"/>
        <v>1.58</v>
      </c>
      <c r="F156" s="129">
        <f t="shared" si="41"/>
        <v>1.58</v>
      </c>
      <c r="G156" s="129">
        <f t="shared" si="41"/>
        <v>1.58</v>
      </c>
      <c r="H156" s="129">
        <f t="shared" si="41"/>
        <v>1.58</v>
      </c>
      <c r="I156" s="129">
        <f t="shared" si="41"/>
        <v>1.58</v>
      </c>
      <c r="J156" s="129">
        <f t="shared" si="41"/>
        <v>1.58</v>
      </c>
      <c r="K156" s="129">
        <f t="shared" si="41"/>
        <v>1.58</v>
      </c>
      <c r="L156" s="129">
        <f t="shared" si="41"/>
        <v>1.58</v>
      </c>
      <c r="M156" s="129">
        <f t="shared" si="41"/>
        <v>1.58</v>
      </c>
      <c r="N156" s="129">
        <f t="shared" si="41"/>
        <v>1.58</v>
      </c>
      <c r="O156" s="129">
        <f t="shared" si="41"/>
        <v>1.58</v>
      </c>
      <c r="P156" s="129">
        <f t="shared" si="41"/>
        <v>1.58</v>
      </c>
      <c r="Q156" s="129">
        <f t="shared" si="41"/>
        <v>1.58</v>
      </c>
      <c r="R156" s="129">
        <f t="shared" si="41"/>
        <v>1.58</v>
      </c>
      <c r="S156" s="129">
        <f t="shared" si="42"/>
        <v>1.58</v>
      </c>
      <c r="T156" s="129">
        <f t="shared" si="42"/>
        <v>1.58</v>
      </c>
      <c r="U156" s="129">
        <f t="shared" si="42"/>
        <v>1.58</v>
      </c>
      <c r="V156" s="129">
        <f t="shared" si="42"/>
        <v>1.58</v>
      </c>
      <c r="W156" s="129">
        <f t="shared" si="42"/>
        <v>1.58</v>
      </c>
      <c r="X156" s="129">
        <f t="shared" si="42"/>
        <v>1.58</v>
      </c>
      <c r="Y156" s="129">
        <f t="shared" si="42"/>
        <v>1.58</v>
      </c>
      <c r="Z156" s="129">
        <f t="shared" si="42"/>
        <v>1.58</v>
      </c>
      <c r="AA156" s="129">
        <f t="shared" si="42"/>
        <v>1.58</v>
      </c>
      <c r="AB156" s="129">
        <f t="shared" si="42"/>
        <v>1.58</v>
      </c>
      <c r="AC156" s="129">
        <f t="shared" si="42"/>
        <v>1.58</v>
      </c>
      <c r="AD156" s="129">
        <f t="shared" si="42"/>
        <v>1.58</v>
      </c>
      <c r="AE156" s="129">
        <f t="shared" si="42"/>
        <v>1.58</v>
      </c>
      <c r="AF156" s="129">
        <f t="shared" si="42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161</v>
      </c>
      <c r="B157" s="128">
        <v>2</v>
      </c>
      <c r="C157" s="129">
        <f t="shared" si="41"/>
        <v>2</v>
      </c>
      <c r="D157" s="129">
        <f t="shared" si="41"/>
        <v>2</v>
      </c>
      <c r="E157" s="129">
        <f t="shared" si="41"/>
        <v>2</v>
      </c>
      <c r="F157" s="129">
        <f t="shared" si="41"/>
        <v>2</v>
      </c>
      <c r="G157" s="129">
        <f t="shared" si="41"/>
        <v>2</v>
      </c>
      <c r="H157" s="129">
        <f t="shared" si="41"/>
        <v>2</v>
      </c>
      <c r="I157" s="129">
        <f t="shared" si="41"/>
        <v>2</v>
      </c>
      <c r="J157" s="129">
        <f t="shared" si="41"/>
        <v>2</v>
      </c>
      <c r="K157" s="129">
        <f t="shared" si="41"/>
        <v>2</v>
      </c>
      <c r="L157" s="129">
        <f t="shared" si="41"/>
        <v>2</v>
      </c>
      <c r="M157" s="129">
        <f t="shared" si="41"/>
        <v>2</v>
      </c>
      <c r="N157" s="129">
        <f t="shared" si="41"/>
        <v>2</v>
      </c>
      <c r="O157" s="129">
        <f t="shared" si="41"/>
        <v>2</v>
      </c>
      <c r="P157" s="129">
        <f t="shared" si="41"/>
        <v>2</v>
      </c>
      <c r="Q157" s="129">
        <f t="shared" si="41"/>
        <v>2</v>
      </c>
      <c r="R157" s="129">
        <f t="shared" si="41"/>
        <v>2</v>
      </c>
      <c r="S157" s="129">
        <f t="shared" si="42"/>
        <v>2</v>
      </c>
      <c r="T157" s="129">
        <f t="shared" si="42"/>
        <v>2</v>
      </c>
      <c r="U157" s="129">
        <f t="shared" si="42"/>
        <v>2</v>
      </c>
      <c r="V157" s="129">
        <f t="shared" si="42"/>
        <v>2</v>
      </c>
      <c r="W157" s="129">
        <f t="shared" si="42"/>
        <v>2</v>
      </c>
      <c r="X157" s="129">
        <f t="shared" si="42"/>
        <v>2</v>
      </c>
      <c r="Y157" s="129">
        <f t="shared" si="42"/>
        <v>2</v>
      </c>
      <c r="Z157" s="129">
        <f t="shared" si="42"/>
        <v>2</v>
      </c>
      <c r="AA157" s="129">
        <f t="shared" si="42"/>
        <v>2</v>
      </c>
      <c r="AB157" s="129">
        <f t="shared" si="42"/>
        <v>2</v>
      </c>
      <c r="AC157" s="129">
        <f t="shared" si="42"/>
        <v>2</v>
      </c>
      <c r="AD157" s="129">
        <f t="shared" si="42"/>
        <v>2</v>
      </c>
      <c r="AE157" s="129">
        <f t="shared" si="42"/>
        <v>2</v>
      </c>
      <c r="AF157" s="129">
        <f t="shared" si="42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162</v>
      </c>
      <c r="B158" s="128">
        <v>0.47</v>
      </c>
      <c r="C158" s="129">
        <f t="shared" si="41"/>
        <v>0.47</v>
      </c>
      <c r="D158" s="129">
        <f t="shared" si="41"/>
        <v>0.47</v>
      </c>
      <c r="E158" s="129">
        <f t="shared" si="41"/>
        <v>0.47</v>
      </c>
      <c r="F158" s="129">
        <f t="shared" si="41"/>
        <v>0.47</v>
      </c>
      <c r="G158" s="129">
        <f t="shared" si="41"/>
        <v>0.47</v>
      </c>
      <c r="H158" s="129">
        <f t="shared" si="41"/>
        <v>0.47</v>
      </c>
      <c r="I158" s="129">
        <f t="shared" si="41"/>
        <v>0.47</v>
      </c>
      <c r="J158" s="129">
        <f t="shared" si="41"/>
        <v>0.47</v>
      </c>
      <c r="K158" s="129">
        <f t="shared" si="41"/>
        <v>0.47</v>
      </c>
      <c r="L158" s="129">
        <f t="shared" si="41"/>
        <v>0.47</v>
      </c>
      <c r="M158" s="129">
        <f t="shared" si="41"/>
        <v>0.47</v>
      </c>
      <c r="N158" s="129">
        <f t="shared" si="41"/>
        <v>0.47</v>
      </c>
      <c r="O158" s="129">
        <f t="shared" si="41"/>
        <v>0.47</v>
      </c>
      <c r="P158" s="129">
        <f t="shared" si="41"/>
        <v>0.47</v>
      </c>
      <c r="Q158" s="129">
        <f t="shared" si="41"/>
        <v>0.47</v>
      </c>
      <c r="R158" s="129">
        <f t="shared" si="41"/>
        <v>0.47</v>
      </c>
      <c r="S158" s="129">
        <f t="shared" si="42"/>
        <v>0.47</v>
      </c>
      <c r="T158" s="129">
        <f t="shared" si="42"/>
        <v>0.47</v>
      </c>
      <c r="U158" s="129">
        <f t="shared" si="42"/>
        <v>0.47</v>
      </c>
      <c r="V158" s="129">
        <f t="shared" si="42"/>
        <v>0.47</v>
      </c>
      <c r="W158" s="129">
        <f t="shared" si="42"/>
        <v>0.47</v>
      </c>
      <c r="X158" s="129">
        <f t="shared" si="42"/>
        <v>0.47</v>
      </c>
      <c r="Y158" s="129">
        <f t="shared" si="42"/>
        <v>0.47</v>
      </c>
      <c r="Z158" s="129">
        <f t="shared" si="42"/>
        <v>0.47</v>
      </c>
      <c r="AA158" s="129">
        <f t="shared" si="42"/>
        <v>0.47</v>
      </c>
      <c r="AB158" s="129">
        <f t="shared" si="42"/>
        <v>0.47</v>
      </c>
      <c r="AC158" s="129">
        <f t="shared" si="42"/>
        <v>0.47</v>
      </c>
      <c r="AD158" s="129">
        <f t="shared" si="42"/>
        <v>0.47</v>
      </c>
      <c r="AE158" s="129">
        <f t="shared" si="42"/>
        <v>0.47</v>
      </c>
      <c r="AF158" s="129">
        <f t="shared" si="42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163</v>
      </c>
      <c r="B159" s="128">
        <v>0</v>
      </c>
      <c r="C159" s="129">
        <f t="shared" si="41"/>
        <v>0</v>
      </c>
      <c r="D159" s="129">
        <f t="shared" si="41"/>
        <v>0</v>
      </c>
      <c r="E159" s="129">
        <f t="shared" si="41"/>
        <v>0</v>
      </c>
      <c r="F159" s="129">
        <f t="shared" si="41"/>
        <v>0</v>
      </c>
      <c r="G159" s="129">
        <f t="shared" si="41"/>
        <v>0</v>
      </c>
      <c r="H159" s="129">
        <f t="shared" si="41"/>
        <v>0</v>
      </c>
      <c r="I159" s="129">
        <f t="shared" si="41"/>
        <v>0</v>
      </c>
      <c r="J159" s="129">
        <f t="shared" si="41"/>
        <v>0</v>
      </c>
      <c r="K159" s="129">
        <f t="shared" si="41"/>
        <v>0</v>
      </c>
      <c r="L159" s="129">
        <f t="shared" si="41"/>
        <v>0</v>
      </c>
      <c r="M159" s="129">
        <f t="shared" si="41"/>
        <v>0</v>
      </c>
      <c r="N159" s="129">
        <f t="shared" si="41"/>
        <v>0</v>
      </c>
      <c r="O159" s="129">
        <f t="shared" si="41"/>
        <v>0</v>
      </c>
      <c r="P159" s="129">
        <f t="shared" si="41"/>
        <v>0</v>
      </c>
      <c r="Q159" s="129">
        <f t="shared" si="41"/>
        <v>0</v>
      </c>
      <c r="R159" s="129">
        <f t="shared" si="41"/>
        <v>0</v>
      </c>
      <c r="S159" s="129">
        <f t="shared" si="42"/>
        <v>0</v>
      </c>
      <c r="T159" s="129">
        <f t="shared" si="42"/>
        <v>0</v>
      </c>
      <c r="U159" s="129">
        <f t="shared" si="42"/>
        <v>0</v>
      </c>
      <c r="V159" s="129">
        <f t="shared" si="42"/>
        <v>0</v>
      </c>
      <c r="W159" s="129">
        <f t="shared" si="42"/>
        <v>0</v>
      </c>
      <c r="X159" s="129">
        <f t="shared" si="42"/>
        <v>0</v>
      </c>
      <c r="Y159" s="129">
        <f t="shared" si="42"/>
        <v>0</v>
      </c>
      <c r="Z159" s="129">
        <f t="shared" si="42"/>
        <v>0</v>
      </c>
      <c r="AA159" s="129">
        <f t="shared" si="42"/>
        <v>0</v>
      </c>
      <c r="AB159" s="129">
        <f t="shared" si="42"/>
        <v>0</v>
      </c>
      <c r="AC159" s="129">
        <f t="shared" si="42"/>
        <v>0</v>
      </c>
      <c r="AD159" s="129">
        <f t="shared" si="42"/>
        <v>0</v>
      </c>
      <c r="AE159" s="129">
        <f t="shared" si="42"/>
        <v>0</v>
      </c>
      <c r="AF159" s="129">
        <f t="shared" si="42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164</v>
      </c>
      <c r="B160" s="128">
        <v>0</v>
      </c>
      <c r="C160" s="129">
        <f t="shared" si="41"/>
        <v>0</v>
      </c>
      <c r="D160" s="129">
        <f t="shared" si="41"/>
        <v>0</v>
      </c>
      <c r="E160" s="129">
        <f t="shared" si="41"/>
        <v>0</v>
      </c>
      <c r="F160" s="129">
        <f t="shared" si="41"/>
        <v>0</v>
      </c>
      <c r="G160" s="129">
        <f t="shared" si="41"/>
        <v>0</v>
      </c>
      <c r="H160" s="129">
        <f t="shared" si="41"/>
        <v>0</v>
      </c>
      <c r="I160" s="129">
        <f t="shared" si="41"/>
        <v>0</v>
      </c>
      <c r="J160" s="129">
        <f t="shared" si="41"/>
        <v>0</v>
      </c>
      <c r="K160" s="129">
        <f t="shared" si="41"/>
        <v>0</v>
      </c>
      <c r="L160" s="129">
        <f t="shared" si="41"/>
        <v>0</v>
      </c>
      <c r="M160" s="129">
        <f t="shared" si="41"/>
        <v>0</v>
      </c>
      <c r="N160" s="129">
        <f t="shared" si="41"/>
        <v>0</v>
      </c>
      <c r="O160" s="129">
        <f t="shared" si="41"/>
        <v>0</v>
      </c>
      <c r="P160" s="129">
        <f t="shared" si="41"/>
        <v>0</v>
      </c>
      <c r="Q160" s="129">
        <f t="shared" si="41"/>
        <v>0</v>
      </c>
      <c r="R160" s="129">
        <f t="shared" si="42"/>
        <v>0</v>
      </c>
      <c r="S160" s="129">
        <f t="shared" si="42"/>
        <v>0</v>
      </c>
      <c r="T160" s="129">
        <f t="shared" si="42"/>
        <v>0</v>
      </c>
      <c r="U160" s="129">
        <f t="shared" si="42"/>
        <v>0</v>
      </c>
      <c r="V160" s="129">
        <f t="shared" si="42"/>
        <v>0</v>
      </c>
      <c r="W160" s="129">
        <f t="shared" si="42"/>
        <v>0</v>
      </c>
      <c r="X160" s="129">
        <f t="shared" si="42"/>
        <v>0</v>
      </c>
      <c r="Y160" s="129">
        <f t="shared" si="42"/>
        <v>0</v>
      </c>
      <c r="Z160" s="129">
        <f t="shared" si="42"/>
        <v>0</v>
      </c>
      <c r="AA160" s="129">
        <f t="shared" si="42"/>
        <v>0</v>
      </c>
      <c r="AB160" s="129">
        <f t="shared" si="42"/>
        <v>0</v>
      </c>
      <c r="AC160" s="129">
        <f t="shared" si="42"/>
        <v>0</v>
      </c>
      <c r="AD160" s="129">
        <f t="shared" si="42"/>
        <v>0</v>
      </c>
      <c r="AE160" s="129">
        <f t="shared" si="42"/>
        <v>0</v>
      </c>
      <c r="AF160" s="129">
        <f t="shared" si="42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165</v>
      </c>
      <c r="B161" s="128">
        <v>0.8</v>
      </c>
      <c r="C161" s="129">
        <f t="shared" si="41"/>
        <v>0.8</v>
      </c>
      <c r="D161" s="129">
        <f t="shared" si="41"/>
        <v>0.8</v>
      </c>
      <c r="E161" s="129">
        <f t="shared" si="41"/>
        <v>0.8</v>
      </c>
      <c r="F161" s="129">
        <f t="shared" si="41"/>
        <v>0.8</v>
      </c>
      <c r="G161" s="129">
        <f t="shared" si="41"/>
        <v>0.8</v>
      </c>
      <c r="H161" s="129">
        <f t="shared" si="41"/>
        <v>0.8</v>
      </c>
      <c r="I161" s="129">
        <f t="shared" si="41"/>
        <v>0.8</v>
      </c>
      <c r="J161" s="129">
        <f t="shared" si="41"/>
        <v>0.8</v>
      </c>
      <c r="K161" s="129">
        <f t="shared" si="41"/>
        <v>0.8</v>
      </c>
      <c r="L161" s="129">
        <f t="shared" si="41"/>
        <v>0.8</v>
      </c>
      <c r="M161" s="129">
        <f t="shared" si="41"/>
        <v>0.8</v>
      </c>
      <c r="N161" s="129">
        <f t="shared" si="41"/>
        <v>0.8</v>
      </c>
      <c r="O161" s="129">
        <f t="shared" si="41"/>
        <v>0.8</v>
      </c>
      <c r="P161" s="129">
        <f t="shared" si="41"/>
        <v>0.8</v>
      </c>
      <c r="Q161" s="129">
        <f t="shared" si="41"/>
        <v>0.8</v>
      </c>
      <c r="R161" s="129">
        <f t="shared" si="42"/>
        <v>0.8</v>
      </c>
      <c r="S161" s="129">
        <f t="shared" si="42"/>
        <v>0.8</v>
      </c>
      <c r="T161" s="129">
        <f t="shared" si="42"/>
        <v>0.8</v>
      </c>
      <c r="U161" s="129">
        <f t="shared" si="42"/>
        <v>0.8</v>
      </c>
      <c r="V161" s="129">
        <f t="shared" si="42"/>
        <v>0.8</v>
      </c>
      <c r="W161" s="129">
        <f t="shared" si="42"/>
        <v>0.8</v>
      </c>
      <c r="X161" s="129">
        <f t="shared" si="42"/>
        <v>0.8</v>
      </c>
      <c r="Y161" s="129">
        <f t="shared" si="42"/>
        <v>0.8</v>
      </c>
      <c r="Z161" s="129">
        <f t="shared" si="42"/>
        <v>0.8</v>
      </c>
      <c r="AA161" s="129">
        <f t="shared" si="42"/>
        <v>0.8</v>
      </c>
      <c r="AB161" s="129">
        <f t="shared" si="42"/>
        <v>0.8</v>
      </c>
      <c r="AC161" s="129">
        <f t="shared" si="42"/>
        <v>0.8</v>
      </c>
      <c r="AD161" s="129">
        <f t="shared" si="42"/>
        <v>0.8</v>
      </c>
      <c r="AE161" s="129">
        <f t="shared" si="42"/>
        <v>0.8</v>
      </c>
      <c r="AF161" s="129">
        <f t="shared" si="42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166</v>
      </c>
      <c r="B162" s="128">
        <v>1.5</v>
      </c>
      <c r="C162" s="129">
        <f t="shared" si="41"/>
        <v>1.5</v>
      </c>
      <c r="D162" s="129">
        <f t="shared" si="41"/>
        <v>1.5</v>
      </c>
      <c r="E162" s="129">
        <f t="shared" si="41"/>
        <v>1.5</v>
      </c>
      <c r="F162" s="129">
        <f t="shared" si="41"/>
        <v>1.5</v>
      </c>
      <c r="G162" s="129">
        <f t="shared" si="41"/>
        <v>1.5</v>
      </c>
      <c r="H162" s="129">
        <f t="shared" si="41"/>
        <v>1.5</v>
      </c>
      <c r="I162" s="129">
        <f t="shared" si="41"/>
        <v>1.5</v>
      </c>
      <c r="J162" s="129">
        <f t="shared" si="41"/>
        <v>1.5</v>
      </c>
      <c r="K162" s="129">
        <f t="shared" si="41"/>
        <v>1.5</v>
      </c>
      <c r="L162" s="129">
        <f t="shared" si="41"/>
        <v>1.5</v>
      </c>
      <c r="M162" s="129">
        <f t="shared" si="41"/>
        <v>1.5</v>
      </c>
      <c r="N162" s="129">
        <f t="shared" si="41"/>
        <v>1.5</v>
      </c>
      <c r="O162" s="129">
        <f t="shared" si="41"/>
        <v>1.5</v>
      </c>
      <c r="P162" s="129">
        <f t="shared" si="41"/>
        <v>1.5</v>
      </c>
      <c r="Q162" s="129">
        <f t="shared" si="41"/>
        <v>1.5</v>
      </c>
      <c r="R162" s="129">
        <f t="shared" si="42"/>
        <v>1.5</v>
      </c>
      <c r="S162" s="129">
        <f t="shared" si="42"/>
        <v>1.5</v>
      </c>
      <c r="T162" s="129">
        <f t="shared" si="42"/>
        <v>1.5</v>
      </c>
      <c r="U162" s="129">
        <f t="shared" si="42"/>
        <v>1.5</v>
      </c>
      <c r="V162" s="129">
        <f t="shared" si="42"/>
        <v>1.5</v>
      </c>
      <c r="W162" s="129">
        <f t="shared" si="42"/>
        <v>1.5</v>
      </c>
      <c r="X162" s="129">
        <f t="shared" si="42"/>
        <v>1.5</v>
      </c>
      <c r="Y162" s="129">
        <f t="shared" si="42"/>
        <v>1.5</v>
      </c>
      <c r="Z162" s="129">
        <f t="shared" si="42"/>
        <v>1.5</v>
      </c>
      <c r="AA162" s="129">
        <f t="shared" si="42"/>
        <v>1.5</v>
      </c>
      <c r="AB162" s="129">
        <f t="shared" si="42"/>
        <v>1.5</v>
      </c>
      <c r="AC162" s="129">
        <f t="shared" si="42"/>
        <v>1.5</v>
      </c>
      <c r="AD162" s="129">
        <f t="shared" si="42"/>
        <v>1.5</v>
      </c>
      <c r="AE162" s="129">
        <f t="shared" si="42"/>
        <v>1.5</v>
      </c>
      <c r="AF162" s="129">
        <f t="shared" si="42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167</v>
      </c>
      <c r="B163" s="128">
        <v>1</v>
      </c>
      <c r="C163" s="129">
        <f t="shared" si="41"/>
        <v>1</v>
      </c>
      <c r="D163" s="129">
        <f t="shared" si="41"/>
        <v>1</v>
      </c>
      <c r="E163" s="129">
        <f t="shared" si="41"/>
        <v>1</v>
      </c>
      <c r="F163" s="129">
        <f t="shared" si="41"/>
        <v>1</v>
      </c>
      <c r="G163" s="129">
        <f t="shared" si="41"/>
        <v>1</v>
      </c>
      <c r="H163" s="129">
        <f t="shared" si="41"/>
        <v>1</v>
      </c>
      <c r="I163" s="129">
        <f t="shared" si="41"/>
        <v>1</v>
      </c>
      <c r="J163" s="129">
        <f t="shared" si="41"/>
        <v>1</v>
      </c>
      <c r="K163" s="129">
        <f t="shared" si="41"/>
        <v>1</v>
      </c>
      <c r="L163" s="129">
        <f t="shared" si="41"/>
        <v>1</v>
      </c>
      <c r="M163" s="129">
        <f t="shared" si="41"/>
        <v>1</v>
      </c>
      <c r="N163" s="129">
        <f t="shared" si="41"/>
        <v>1</v>
      </c>
      <c r="O163" s="129">
        <f t="shared" si="41"/>
        <v>1</v>
      </c>
      <c r="P163" s="129">
        <f t="shared" si="41"/>
        <v>1</v>
      </c>
      <c r="Q163" s="129">
        <f t="shared" si="41"/>
        <v>1</v>
      </c>
      <c r="R163" s="129">
        <f t="shared" si="42"/>
        <v>1</v>
      </c>
      <c r="S163" s="129">
        <f t="shared" si="42"/>
        <v>1</v>
      </c>
      <c r="T163" s="129">
        <f t="shared" si="42"/>
        <v>1</v>
      </c>
      <c r="U163" s="129">
        <f t="shared" si="42"/>
        <v>1</v>
      </c>
      <c r="V163" s="129">
        <f t="shared" si="42"/>
        <v>1</v>
      </c>
      <c r="W163" s="129">
        <f t="shared" si="42"/>
        <v>1</v>
      </c>
      <c r="X163" s="129">
        <f t="shared" si="42"/>
        <v>1</v>
      </c>
      <c r="Y163" s="129">
        <f t="shared" si="42"/>
        <v>1</v>
      </c>
      <c r="Z163" s="129">
        <f t="shared" si="42"/>
        <v>1</v>
      </c>
      <c r="AA163" s="129">
        <f t="shared" si="42"/>
        <v>1</v>
      </c>
      <c r="AB163" s="129">
        <f t="shared" si="42"/>
        <v>1</v>
      </c>
      <c r="AC163" s="129">
        <f t="shared" si="42"/>
        <v>1</v>
      </c>
      <c r="AD163" s="129">
        <f t="shared" si="42"/>
        <v>1</v>
      </c>
      <c r="AE163" s="129">
        <f t="shared" si="42"/>
        <v>1</v>
      </c>
      <c r="AF163" s="129">
        <f t="shared" si="42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168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169</v>
      </c>
      <c r="B165" s="128">
        <v>1</v>
      </c>
      <c r="C165" s="129">
        <f t="shared" ref="C165:R172" si="43">B165</f>
        <v>1</v>
      </c>
      <c r="D165" s="129">
        <f t="shared" si="43"/>
        <v>1</v>
      </c>
      <c r="E165" s="129">
        <f t="shared" si="43"/>
        <v>1</v>
      </c>
      <c r="F165" s="129">
        <f t="shared" si="43"/>
        <v>1</v>
      </c>
      <c r="G165" s="129">
        <f t="shared" si="43"/>
        <v>1</v>
      </c>
      <c r="H165" s="129">
        <f t="shared" si="43"/>
        <v>1</v>
      </c>
      <c r="I165" s="129">
        <f t="shared" si="43"/>
        <v>1</v>
      </c>
      <c r="J165" s="129">
        <f t="shared" si="43"/>
        <v>1</v>
      </c>
      <c r="K165" s="129">
        <f t="shared" si="43"/>
        <v>1</v>
      </c>
      <c r="L165" s="129">
        <f t="shared" si="43"/>
        <v>1</v>
      </c>
      <c r="M165" s="129">
        <f t="shared" si="43"/>
        <v>1</v>
      </c>
      <c r="N165" s="129">
        <f t="shared" si="43"/>
        <v>1</v>
      </c>
      <c r="O165" s="129">
        <f t="shared" si="43"/>
        <v>1</v>
      </c>
      <c r="P165" s="129">
        <f t="shared" si="43"/>
        <v>1</v>
      </c>
      <c r="Q165" s="129">
        <f t="shared" si="43"/>
        <v>1</v>
      </c>
      <c r="R165" s="129">
        <f t="shared" si="43"/>
        <v>1</v>
      </c>
      <c r="S165" s="129">
        <f t="shared" ref="R165:AF172" si="44">R165</f>
        <v>1</v>
      </c>
      <c r="T165" s="129">
        <f t="shared" si="44"/>
        <v>1</v>
      </c>
      <c r="U165" s="129">
        <f t="shared" si="44"/>
        <v>1</v>
      </c>
      <c r="V165" s="129">
        <f t="shared" si="44"/>
        <v>1</v>
      </c>
      <c r="W165" s="129">
        <f t="shared" si="44"/>
        <v>1</v>
      </c>
      <c r="X165" s="129">
        <f t="shared" si="44"/>
        <v>1</v>
      </c>
      <c r="Y165" s="129">
        <f t="shared" si="44"/>
        <v>1</v>
      </c>
      <c r="Z165" s="129">
        <f t="shared" si="44"/>
        <v>1</v>
      </c>
      <c r="AA165" s="129">
        <f t="shared" si="44"/>
        <v>1</v>
      </c>
      <c r="AB165" s="129">
        <f t="shared" si="44"/>
        <v>1</v>
      </c>
      <c r="AC165" s="129">
        <f t="shared" si="44"/>
        <v>1</v>
      </c>
      <c r="AD165" s="129">
        <f t="shared" si="44"/>
        <v>1</v>
      </c>
      <c r="AE165" s="129">
        <f t="shared" si="44"/>
        <v>1</v>
      </c>
      <c r="AF165" s="129">
        <f t="shared" si="44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170</v>
      </c>
      <c r="B166" s="128">
        <v>0.42</v>
      </c>
      <c r="C166" s="129">
        <f t="shared" si="43"/>
        <v>0.42</v>
      </c>
      <c r="D166" s="129">
        <f t="shared" si="43"/>
        <v>0.42</v>
      </c>
      <c r="E166" s="129">
        <f t="shared" si="43"/>
        <v>0.42</v>
      </c>
      <c r="F166" s="129">
        <f t="shared" si="43"/>
        <v>0.42</v>
      </c>
      <c r="G166" s="129">
        <f t="shared" si="43"/>
        <v>0.42</v>
      </c>
      <c r="H166" s="129">
        <f t="shared" si="43"/>
        <v>0.42</v>
      </c>
      <c r="I166" s="129">
        <f t="shared" si="43"/>
        <v>0.42</v>
      </c>
      <c r="J166" s="129">
        <f t="shared" si="43"/>
        <v>0.42</v>
      </c>
      <c r="K166" s="129">
        <f t="shared" si="43"/>
        <v>0.42</v>
      </c>
      <c r="L166" s="129">
        <f t="shared" si="43"/>
        <v>0.42</v>
      </c>
      <c r="M166" s="129">
        <f t="shared" si="43"/>
        <v>0.42</v>
      </c>
      <c r="N166" s="129">
        <f t="shared" si="43"/>
        <v>0.42</v>
      </c>
      <c r="O166" s="129">
        <f t="shared" si="43"/>
        <v>0.42</v>
      </c>
      <c r="P166" s="129">
        <f t="shared" si="43"/>
        <v>0.42</v>
      </c>
      <c r="Q166" s="129">
        <f t="shared" si="43"/>
        <v>0.42</v>
      </c>
      <c r="R166" s="129">
        <f t="shared" si="44"/>
        <v>0.42</v>
      </c>
      <c r="S166" s="129">
        <f t="shared" si="44"/>
        <v>0.42</v>
      </c>
      <c r="T166" s="129">
        <f t="shared" si="44"/>
        <v>0.42</v>
      </c>
      <c r="U166" s="129">
        <f t="shared" si="44"/>
        <v>0.42</v>
      </c>
      <c r="V166" s="129">
        <f t="shared" si="44"/>
        <v>0.42</v>
      </c>
      <c r="W166" s="129">
        <f t="shared" si="44"/>
        <v>0.42</v>
      </c>
      <c r="X166" s="129">
        <f t="shared" si="44"/>
        <v>0.42</v>
      </c>
      <c r="Y166" s="129">
        <f t="shared" si="44"/>
        <v>0.42</v>
      </c>
      <c r="Z166" s="129">
        <f t="shared" si="44"/>
        <v>0.42</v>
      </c>
      <c r="AA166" s="129">
        <f t="shared" si="44"/>
        <v>0.42</v>
      </c>
      <c r="AB166" s="129">
        <f t="shared" si="44"/>
        <v>0.42</v>
      </c>
      <c r="AC166" s="129">
        <f t="shared" si="44"/>
        <v>0.42</v>
      </c>
      <c r="AD166" s="129">
        <f t="shared" si="44"/>
        <v>0.42</v>
      </c>
      <c r="AE166" s="129">
        <f t="shared" si="44"/>
        <v>0.42</v>
      </c>
      <c r="AF166" s="129">
        <f t="shared" si="44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171</v>
      </c>
      <c r="B167" s="128">
        <v>0.46</v>
      </c>
      <c r="C167" s="129">
        <f t="shared" si="43"/>
        <v>0.46</v>
      </c>
      <c r="D167" s="129">
        <f t="shared" si="43"/>
        <v>0.46</v>
      </c>
      <c r="E167" s="129">
        <f t="shared" si="43"/>
        <v>0.46</v>
      </c>
      <c r="F167" s="129">
        <f t="shared" si="43"/>
        <v>0.46</v>
      </c>
      <c r="G167" s="129">
        <f t="shared" si="43"/>
        <v>0.46</v>
      </c>
      <c r="H167" s="129">
        <f t="shared" si="43"/>
        <v>0.46</v>
      </c>
      <c r="I167" s="129">
        <f t="shared" si="43"/>
        <v>0.46</v>
      </c>
      <c r="J167" s="129">
        <f t="shared" si="43"/>
        <v>0.46</v>
      </c>
      <c r="K167" s="129">
        <f t="shared" si="43"/>
        <v>0.46</v>
      </c>
      <c r="L167" s="129">
        <f t="shared" si="43"/>
        <v>0.46</v>
      </c>
      <c r="M167" s="129">
        <f t="shared" si="43"/>
        <v>0.46</v>
      </c>
      <c r="N167" s="129">
        <f t="shared" si="43"/>
        <v>0.46</v>
      </c>
      <c r="O167" s="129">
        <f t="shared" si="43"/>
        <v>0.46</v>
      </c>
      <c r="P167" s="129">
        <f t="shared" si="43"/>
        <v>0.46</v>
      </c>
      <c r="Q167" s="129">
        <f t="shared" si="43"/>
        <v>0.46</v>
      </c>
      <c r="R167" s="129">
        <f t="shared" si="44"/>
        <v>0.46</v>
      </c>
      <c r="S167" s="129">
        <f t="shared" si="44"/>
        <v>0.46</v>
      </c>
      <c r="T167" s="129">
        <f t="shared" si="44"/>
        <v>0.46</v>
      </c>
      <c r="U167" s="129">
        <f t="shared" si="44"/>
        <v>0.46</v>
      </c>
      <c r="V167" s="129">
        <f t="shared" si="44"/>
        <v>0.46</v>
      </c>
      <c r="W167" s="129">
        <f t="shared" si="44"/>
        <v>0.46</v>
      </c>
      <c r="X167" s="129">
        <f t="shared" si="44"/>
        <v>0.46</v>
      </c>
      <c r="Y167" s="129">
        <f t="shared" si="44"/>
        <v>0.46</v>
      </c>
      <c r="Z167" s="129">
        <f t="shared" si="44"/>
        <v>0.46</v>
      </c>
      <c r="AA167" s="129">
        <f t="shared" si="44"/>
        <v>0.46</v>
      </c>
      <c r="AB167" s="129">
        <f t="shared" si="44"/>
        <v>0.46</v>
      </c>
      <c r="AC167" s="129">
        <f t="shared" si="44"/>
        <v>0.46</v>
      </c>
      <c r="AD167" s="129">
        <f t="shared" si="44"/>
        <v>0.46</v>
      </c>
      <c r="AE167" s="129">
        <f t="shared" si="44"/>
        <v>0.46</v>
      </c>
      <c r="AF167" s="129">
        <f t="shared" si="44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172</v>
      </c>
      <c r="B168" s="128">
        <v>0.85</v>
      </c>
      <c r="C168" s="129">
        <f t="shared" si="43"/>
        <v>0.85</v>
      </c>
      <c r="D168" s="129">
        <f t="shared" si="43"/>
        <v>0.85</v>
      </c>
      <c r="E168" s="129">
        <f t="shared" si="43"/>
        <v>0.85</v>
      </c>
      <c r="F168" s="129">
        <f t="shared" si="43"/>
        <v>0.85</v>
      </c>
      <c r="G168" s="129">
        <f t="shared" si="43"/>
        <v>0.85</v>
      </c>
      <c r="H168" s="129">
        <f t="shared" si="43"/>
        <v>0.85</v>
      </c>
      <c r="I168" s="129">
        <f t="shared" si="43"/>
        <v>0.85</v>
      </c>
      <c r="J168" s="129">
        <f t="shared" si="43"/>
        <v>0.85</v>
      </c>
      <c r="K168" s="129">
        <f t="shared" si="43"/>
        <v>0.85</v>
      </c>
      <c r="L168" s="129">
        <f t="shared" si="43"/>
        <v>0.85</v>
      </c>
      <c r="M168" s="129">
        <f t="shared" si="43"/>
        <v>0.85</v>
      </c>
      <c r="N168" s="129">
        <f t="shared" si="43"/>
        <v>0.85</v>
      </c>
      <c r="O168" s="129">
        <f t="shared" si="43"/>
        <v>0.85</v>
      </c>
      <c r="P168" s="129">
        <f t="shared" si="43"/>
        <v>0.85</v>
      </c>
      <c r="Q168" s="129">
        <f t="shared" si="43"/>
        <v>0.85</v>
      </c>
      <c r="R168" s="129">
        <f t="shared" si="44"/>
        <v>0.85</v>
      </c>
      <c r="S168" s="129">
        <f t="shared" si="44"/>
        <v>0.85</v>
      </c>
      <c r="T168" s="129">
        <f t="shared" si="44"/>
        <v>0.85</v>
      </c>
      <c r="U168" s="129">
        <f t="shared" si="44"/>
        <v>0.85</v>
      </c>
      <c r="V168" s="129">
        <f t="shared" si="44"/>
        <v>0.85</v>
      </c>
      <c r="W168" s="129">
        <f t="shared" si="44"/>
        <v>0.85</v>
      </c>
      <c r="X168" s="129">
        <f t="shared" si="44"/>
        <v>0.85</v>
      </c>
      <c r="Y168" s="129">
        <f t="shared" si="44"/>
        <v>0.85</v>
      </c>
      <c r="Z168" s="129">
        <f t="shared" si="44"/>
        <v>0.85</v>
      </c>
      <c r="AA168" s="129">
        <f t="shared" si="44"/>
        <v>0.85</v>
      </c>
      <c r="AB168" s="129">
        <f t="shared" si="44"/>
        <v>0.85</v>
      </c>
      <c r="AC168" s="129">
        <f t="shared" si="44"/>
        <v>0.85</v>
      </c>
      <c r="AD168" s="129">
        <f t="shared" si="44"/>
        <v>0.85</v>
      </c>
      <c r="AE168" s="129">
        <f t="shared" si="44"/>
        <v>0.85</v>
      </c>
      <c r="AF168" s="129">
        <f t="shared" si="44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173</v>
      </c>
      <c r="B169" s="128">
        <v>0.9</v>
      </c>
      <c r="C169" s="129">
        <f t="shared" si="43"/>
        <v>0.9</v>
      </c>
      <c r="D169" s="129">
        <f t="shared" si="43"/>
        <v>0.9</v>
      </c>
      <c r="E169" s="129">
        <f t="shared" si="43"/>
        <v>0.9</v>
      </c>
      <c r="F169" s="129">
        <f t="shared" si="43"/>
        <v>0.9</v>
      </c>
      <c r="G169" s="129">
        <f t="shared" si="43"/>
        <v>0.9</v>
      </c>
      <c r="H169" s="129">
        <f t="shared" si="43"/>
        <v>0.9</v>
      </c>
      <c r="I169" s="129">
        <f t="shared" si="43"/>
        <v>0.9</v>
      </c>
      <c r="J169" s="129">
        <f t="shared" si="43"/>
        <v>0.9</v>
      </c>
      <c r="K169" s="129">
        <f t="shared" si="43"/>
        <v>0.9</v>
      </c>
      <c r="L169" s="129">
        <f t="shared" si="43"/>
        <v>0.9</v>
      </c>
      <c r="M169" s="129">
        <f t="shared" si="43"/>
        <v>0.9</v>
      </c>
      <c r="N169" s="129">
        <f t="shared" si="43"/>
        <v>0.9</v>
      </c>
      <c r="O169" s="129">
        <f t="shared" si="43"/>
        <v>0.9</v>
      </c>
      <c r="P169" s="129">
        <f t="shared" si="43"/>
        <v>0.9</v>
      </c>
      <c r="Q169" s="129">
        <f t="shared" si="43"/>
        <v>0.9</v>
      </c>
      <c r="R169" s="129">
        <f t="shared" si="44"/>
        <v>0.9</v>
      </c>
      <c r="S169" s="129">
        <f t="shared" si="44"/>
        <v>0.9</v>
      </c>
      <c r="T169" s="129">
        <f t="shared" si="44"/>
        <v>0.9</v>
      </c>
      <c r="U169" s="129">
        <f t="shared" si="44"/>
        <v>0.9</v>
      </c>
      <c r="V169" s="129">
        <f t="shared" si="44"/>
        <v>0.9</v>
      </c>
      <c r="W169" s="129">
        <f t="shared" si="44"/>
        <v>0.9</v>
      </c>
      <c r="X169" s="129">
        <f t="shared" si="44"/>
        <v>0.9</v>
      </c>
      <c r="Y169" s="129">
        <f t="shared" si="44"/>
        <v>0.9</v>
      </c>
      <c r="Z169" s="129">
        <f t="shared" si="44"/>
        <v>0.9</v>
      </c>
      <c r="AA169" s="129">
        <f t="shared" si="44"/>
        <v>0.9</v>
      </c>
      <c r="AB169" s="129">
        <f t="shared" si="44"/>
        <v>0.9</v>
      </c>
      <c r="AC169" s="129">
        <f t="shared" si="44"/>
        <v>0.9</v>
      </c>
      <c r="AD169" s="129">
        <f t="shared" si="44"/>
        <v>0.9</v>
      </c>
      <c r="AE169" s="129">
        <f t="shared" si="44"/>
        <v>0.9</v>
      </c>
      <c r="AF169" s="129">
        <f t="shared" si="44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174</v>
      </c>
      <c r="B170" s="128">
        <v>0.44</v>
      </c>
      <c r="C170" s="129">
        <f t="shared" si="43"/>
        <v>0.44</v>
      </c>
      <c r="D170" s="129">
        <f t="shared" si="43"/>
        <v>0.44</v>
      </c>
      <c r="E170" s="129">
        <f t="shared" si="43"/>
        <v>0.44</v>
      </c>
      <c r="F170" s="129">
        <f t="shared" si="43"/>
        <v>0.44</v>
      </c>
      <c r="G170" s="129">
        <f t="shared" si="43"/>
        <v>0.44</v>
      </c>
      <c r="H170" s="129">
        <f t="shared" si="43"/>
        <v>0.44</v>
      </c>
      <c r="I170" s="129">
        <f t="shared" si="43"/>
        <v>0.44</v>
      </c>
      <c r="J170" s="129">
        <f t="shared" si="43"/>
        <v>0.44</v>
      </c>
      <c r="K170" s="129">
        <f t="shared" si="43"/>
        <v>0.44</v>
      </c>
      <c r="L170" s="129">
        <f t="shared" si="43"/>
        <v>0.44</v>
      </c>
      <c r="M170" s="129">
        <f t="shared" si="43"/>
        <v>0.44</v>
      </c>
      <c r="N170" s="129">
        <f t="shared" si="43"/>
        <v>0.44</v>
      </c>
      <c r="O170" s="129">
        <f t="shared" si="43"/>
        <v>0.44</v>
      </c>
      <c r="P170" s="129">
        <f t="shared" si="43"/>
        <v>0.44</v>
      </c>
      <c r="Q170" s="129">
        <f t="shared" si="43"/>
        <v>0.44</v>
      </c>
      <c r="R170" s="129">
        <f t="shared" si="44"/>
        <v>0.44</v>
      </c>
      <c r="S170" s="129">
        <f t="shared" si="44"/>
        <v>0.44</v>
      </c>
      <c r="T170" s="129">
        <f t="shared" si="44"/>
        <v>0.44</v>
      </c>
      <c r="U170" s="129">
        <f t="shared" si="44"/>
        <v>0.44</v>
      </c>
      <c r="V170" s="129">
        <f t="shared" si="44"/>
        <v>0.44</v>
      </c>
      <c r="W170" s="129">
        <f t="shared" si="44"/>
        <v>0.44</v>
      </c>
      <c r="X170" s="129">
        <f t="shared" si="44"/>
        <v>0.44</v>
      </c>
      <c r="Y170" s="129">
        <f t="shared" si="44"/>
        <v>0.44</v>
      </c>
      <c r="Z170" s="129">
        <f t="shared" si="44"/>
        <v>0.44</v>
      </c>
      <c r="AA170" s="129">
        <f t="shared" si="44"/>
        <v>0.44</v>
      </c>
      <c r="AB170" s="129">
        <f t="shared" si="44"/>
        <v>0.44</v>
      </c>
      <c r="AC170" s="129">
        <f t="shared" si="44"/>
        <v>0.44</v>
      </c>
      <c r="AD170" s="129">
        <f t="shared" si="44"/>
        <v>0.44</v>
      </c>
      <c r="AE170" s="129">
        <f t="shared" si="44"/>
        <v>0.44</v>
      </c>
      <c r="AF170" s="129">
        <f t="shared" si="44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175</v>
      </c>
      <c r="B171" s="128">
        <v>2.1</v>
      </c>
      <c r="C171" s="129">
        <f t="shared" si="43"/>
        <v>2.1</v>
      </c>
      <c r="D171" s="129">
        <f t="shared" si="43"/>
        <v>2.1</v>
      </c>
      <c r="E171" s="129">
        <f t="shared" si="43"/>
        <v>2.1</v>
      </c>
      <c r="F171" s="129">
        <f t="shared" si="43"/>
        <v>2.1</v>
      </c>
      <c r="G171" s="129">
        <f t="shared" si="43"/>
        <v>2.1</v>
      </c>
      <c r="H171" s="129">
        <f t="shared" si="43"/>
        <v>2.1</v>
      </c>
      <c r="I171" s="129">
        <f t="shared" si="43"/>
        <v>2.1</v>
      </c>
      <c r="J171" s="129">
        <f t="shared" si="43"/>
        <v>2.1</v>
      </c>
      <c r="K171" s="129">
        <f t="shared" si="43"/>
        <v>2.1</v>
      </c>
      <c r="L171" s="129">
        <f t="shared" si="43"/>
        <v>2.1</v>
      </c>
      <c r="M171" s="129">
        <f t="shared" si="43"/>
        <v>2.1</v>
      </c>
      <c r="N171" s="129">
        <f t="shared" si="43"/>
        <v>2.1</v>
      </c>
      <c r="O171" s="129">
        <f t="shared" si="43"/>
        <v>2.1</v>
      </c>
      <c r="P171" s="129">
        <f t="shared" si="43"/>
        <v>2.1</v>
      </c>
      <c r="Q171" s="129">
        <f t="shared" si="43"/>
        <v>2.1</v>
      </c>
      <c r="R171" s="129">
        <f t="shared" si="44"/>
        <v>2.1</v>
      </c>
      <c r="S171" s="129">
        <f t="shared" si="44"/>
        <v>2.1</v>
      </c>
      <c r="T171" s="129">
        <f t="shared" si="44"/>
        <v>2.1</v>
      </c>
      <c r="U171" s="129">
        <f t="shared" si="44"/>
        <v>2.1</v>
      </c>
      <c r="V171" s="129">
        <f t="shared" si="44"/>
        <v>2.1</v>
      </c>
      <c r="W171" s="129">
        <f t="shared" si="44"/>
        <v>2.1</v>
      </c>
      <c r="X171" s="129">
        <f t="shared" si="44"/>
        <v>2.1</v>
      </c>
      <c r="Y171" s="129">
        <f t="shared" si="44"/>
        <v>2.1</v>
      </c>
      <c r="Z171" s="129">
        <f t="shared" si="44"/>
        <v>2.1</v>
      </c>
      <c r="AA171" s="129">
        <f t="shared" si="44"/>
        <v>2.1</v>
      </c>
      <c r="AB171" s="129">
        <f t="shared" si="44"/>
        <v>2.1</v>
      </c>
      <c r="AC171" s="129">
        <f t="shared" si="44"/>
        <v>2.1</v>
      </c>
      <c r="AD171" s="129">
        <f t="shared" si="44"/>
        <v>2.1</v>
      </c>
      <c r="AE171" s="129">
        <f t="shared" si="44"/>
        <v>2.1</v>
      </c>
      <c r="AF171" s="129">
        <f t="shared" si="44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176</v>
      </c>
      <c r="B172" s="128">
        <v>0.9</v>
      </c>
      <c r="C172" s="129">
        <f t="shared" si="43"/>
        <v>0.9</v>
      </c>
      <c r="D172" s="129">
        <f t="shared" si="43"/>
        <v>0.9</v>
      </c>
      <c r="E172" s="129">
        <f t="shared" si="43"/>
        <v>0.9</v>
      </c>
      <c r="F172" s="129">
        <f t="shared" si="43"/>
        <v>0.9</v>
      </c>
      <c r="G172" s="129">
        <f t="shared" si="43"/>
        <v>0.9</v>
      </c>
      <c r="H172" s="129">
        <f t="shared" si="43"/>
        <v>0.9</v>
      </c>
      <c r="I172" s="129">
        <f t="shared" si="43"/>
        <v>0.9</v>
      </c>
      <c r="J172" s="129">
        <f t="shared" si="43"/>
        <v>0.9</v>
      </c>
      <c r="K172" s="129">
        <f t="shared" si="43"/>
        <v>0.9</v>
      </c>
      <c r="L172" s="129">
        <f t="shared" si="43"/>
        <v>0.9</v>
      </c>
      <c r="M172" s="129">
        <f t="shared" si="43"/>
        <v>0.9</v>
      </c>
      <c r="N172" s="129">
        <f t="shared" si="43"/>
        <v>0.9</v>
      </c>
      <c r="O172" s="129">
        <f t="shared" si="43"/>
        <v>0.9</v>
      </c>
      <c r="P172" s="129">
        <f t="shared" si="43"/>
        <v>0.9</v>
      </c>
      <c r="Q172" s="129">
        <f t="shared" si="43"/>
        <v>0.9</v>
      </c>
      <c r="R172" s="129">
        <f t="shared" si="44"/>
        <v>0.9</v>
      </c>
      <c r="S172" s="129">
        <f t="shared" si="44"/>
        <v>0.9</v>
      </c>
      <c r="T172" s="129">
        <f t="shared" si="44"/>
        <v>0.9</v>
      </c>
      <c r="U172" s="129">
        <f t="shared" si="44"/>
        <v>0.9</v>
      </c>
      <c r="V172" s="129">
        <f t="shared" si="44"/>
        <v>0.9</v>
      </c>
      <c r="W172" s="129">
        <f t="shared" si="44"/>
        <v>0.9</v>
      </c>
      <c r="X172" s="129">
        <f t="shared" si="44"/>
        <v>0.9</v>
      </c>
      <c r="Y172" s="129">
        <f t="shared" si="44"/>
        <v>0.9</v>
      </c>
      <c r="Z172" s="129">
        <f t="shared" si="44"/>
        <v>0.9</v>
      </c>
      <c r="AA172" s="129">
        <f t="shared" si="44"/>
        <v>0.9</v>
      </c>
      <c r="AB172" s="129">
        <f t="shared" si="44"/>
        <v>0.9</v>
      </c>
      <c r="AC172" s="129">
        <f t="shared" si="44"/>
        <v>0.9</v>
      </c>
      <c r="AD172" s="129">
        <f t="shared" si="44"/>
        <v>0.9</v>
      </c>
      <c r="AE172" s="129">
        <f t="shared" si="44"/>
        <v>0.9</v>
      </c>
      <c r="AF172" s="129">
        <f t="shared" si="44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177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178</v>
      </c>
      <c r="B174" s="128">
        <v>0.57999999999999996</v>
      </c>
      <c r="C174" s="129">
        <f t="shared" ref="C174:R186" si="45">B174</f>
        <v>0.57999999999999996</v>
      </c>
      <c r="D174" s="129">
        <f t="shared" si="45"/>
        <v>0.57999999999999996</v>
      </c>
      <c r="E174" s="129">
        <f t="shared" si="45"/>
        <v>0.57999999999999996</v>
      </c>
      <c r="F174" s="129">
        <f t="shared" si="45"/>
        <v>0.57999999999999996</v>
      </c>
      <c r="G174" s="129">
        <f t="shared" si="45"/>
        <v>0.57999999999999996</v>
      </c>
      <c r="H174" s="129">
        <f t="shared" si="45"/>
        <v>0.57999999999999996</v>
      </c>
      <c r="I174" s="129">
        <f t="shared" si="45"/>
        <v>0.57999999999999996</v>
      </c>
      <c r="J174" s="129">
        <f t="shared" si="45"/>
        <v>0.57999999999999996</v>
      </c>
      <c r="K174" s="129">
        <f t="shared" si="45"/>
        <v>0.57999999999999996</v>
      </c>
      <c r="L174" s="129">
        <f t="shared" si="45"/>
        <v>0.57999999999999996</v>
      </c>
      <c r="M174" s="129">
        <f t="shared" si="45"/>
        <v>0.57999999999999996</v>
      </c>
      <c r="N174" s="129">
        <f t="shared" si="45"/>
        <v>0.57999999999999996</v>
      </c>
      <c r="O174" s="129">
        <f t="shared" si="45"/>
        <v>0.57999999999999996</v>
      </c>
      <c r="P174" s="129">
        <f t="shared" si="45"/>
        <v>0.57999999999999996</v>
      </c>
      <c r="Q174" s="129">
        <f t="shared" si="45"/>
        <v>0.57999999999999996</v>
      </c>
      <c r="R174" s="129">
        <f t="shared" si="45"/>
        <v>0.57999999999999996</v>
      </c>
      <c r="S174" s="129">
        <f t="shared" ref="R174:AF186" si="46">R174</f>
        <v>0.57999999999999996</v>
      </c>
      <c r="T174" s="129">
        <f t="shared" si="46"/>
        <v>0.57999999999999996</v>
      </c>
      <c r="U174" s="129">
        <f t="shared" si="46"/>
        <v>0.57999999999999996</v>
      </c>
      <c r="V174" s="129">
        <f t="shared" si="46"/>
        <v>0.57999999999999996</v>
      </c>
      <c r="W174" s="129">
        <f t="shared" si="46"/>
        <v>0.57999999999999996</v>
      </c>
      <c r="X174" s="129">
        <f t="shared" si="46"/>
        <v>0.57999999999999996</v>
      </c>
      <c r="Y174" s="129">
        <f t="shared" si="46"/>
        <v>0.57999999999999996</v>
      </c>
      <c r="Z174" s="129">
        <f t="shared" si="46"/>
        <v>0.57999999999999996</v>
      </c>
      <c r="AA174" s="129">
        <f t="shared" si="46"/>
        <v>0.57999999999999996</v>
      </c>
      <c r="AB174" s="129">
        <f t="shared" si="46"/>
        <v>0.57999999999999996</v>
      </c>
      <c r="AC174" s="129">
        <f t="shared" si="46"/>
        <v>0.57999999999999996</v>
      </c>
      <c r="AD174" s="129">
        <f t="shared" si="46"/>
        <v>0.57999999999999996</v>
      </c>
      <c r="AE174" s="129">
        <f t="shared" si="46"/>
        <v>0.57999999999999996</v>
      </c>
      <c r="AF174" s="129">
        <f t="shared" si="46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179</v>
      </c>
      <c r="B175" s="128">
        <v>0.8</v>
      </c>
      <c r="C175" s="129">
        <f t="shared" si="45"/>
        <v>0.8</v>
      </c>
      <c r="D175" s="129">
        <f t="shared" si="45"/>
        <v>0.8</v>
      </c>
      <c r="E175" s="129">
        <f t="shared" si="45"/>
        <v>0.8</v>
      </c>
      <c r="F175" s="129">
        <f t="shared" si="45"/>
        <v>0.8</v>
      </c>
      <c r="G175" s="129">
        <f t="shared" si="45"/>
        <v>0.8</v>
      </c>
      <c r="H175" s="129">
        <f t="shared" si="45"/>
        <v>0.8</v>
      </c>
      <c r="I175" s="129">
        <f t="shared" si="45"/>
        <v>0.8</v>
      </c>
      <c r="J175" s="129">
        <f t="shared" si="45"/>
        <v>0.8</v>
      </c>
      <c r="K175" s="129">
        <f t="shared" si="45"/>
        <v>0.8</v>
      </c>
      <c r="L175" s="129">
        <f t="shared" si="45"/>
        <v>0.8</v>
      </c>
      <c r="M175" s="129">
        <f t="shared" si="45"/>
        <v>0.8</v>
      </c>
      <c r="N175" s="129">
        <f t="shared" si="45"/>
        <v>0.8</v>
      </c>
      <c r="O175" s="129">
        <f t="shared" si="45"/>
        <v>0.8</v>
      </c>
      <c r="P175" s="129">
        <f t="shared" si="45"/>
        <v>0.8</v>
      </c>
      <c r="Q175" s="129">
        <f t="shared" si="45"/>
        <v>0.8</v>
      </c>
      <c r="R175" s="129">
        <f t="shared" si="45"/>
        <v>0.8</v>
      </c>
      <c r="S175" s="129">
        <f t="shared" si="46"/>
        <v>0.8</v>
      </c>
      <c r="T175" s="129">
        <f t="shared" si="46"/>
        <v>0.8</v>
      </c>
      <c r="U175" s="129">
        <f t="shared" si="46"/>
        <v>0.8</v>
      </c>
      <c r="V175" s="129">
        <f t="shared" si="46"/>
        <v>0.8</v>
      </c>
      <c r="W175" s="129">
        <f t="shared" si="46"/>
        <v>0.8</v>
      </c>
      <c r="X175" s="129">
        <f t="shared" si="46"/>
        <v>0.8</v>
      </c>
      <c r="Y175" s="129">
        <f t="shared" si="46"/>
        <v>0.8</v>
      </c>
      <c r="Z175" s="129">
        <f t="shared" si="46"/>
        <v>0.8</v>
      </c>
      <c r="AA175" s="129">
        <f t="shared" si="46"/>
        <v>0.8</v>
      </c>
      <c r="AB175" s="129">
        <f t="shared" si="46"/>
        <v>0.8</v>
      </c>
      <c r="AC175" s="129">
        <f t="shared" si="46"/>
        <v>0.8</v>
      </c>
      <c r="AD175" s="129">
        <f t="shared" si="46"/>
        <v>0.8</v>
      </c>
      <c r="AE175" s="129">
        <f t="shared" si="46"/>
        <v>0.8</v>
      </c>
      <c r="AF175" s="129">
        <f t="shared" si="46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211</v>
      </c>
      <c r="B176" s="128">
        <v>0</v>
      </c>
      <c r="C176" s="129">
        <f t="shared" si="45"/>
        <v>0</v>
      </c>
      <c r="D176" s="129">
        <f t="shared" si="45"/>
        <v>0</v>
      </c>
      <c r="E176" s="129">
        <f t="shared" si="45"/>
        <v>0</v>
      </c>
      <c r="F176" s="129">
        <f t="shared" si="45"/>
        <v>0</v>
      </c>
      <c r="G176" s="129">
        <f t="shared" si="45"/>
        <v>0</v>
      </c>
      <c r="H176" s="129">
        <f t="shared" si="45"/>
        <v>0</v>
      </c>
      <c r="I176" s="129">
        <f t="shared" si="45"/>
        <v>0</v>
      </c>
      <c r="J176" s="129">
        <f t="shared" si="45"/>
        <v>0</v>
      </c>
      <c r="K176" s="129">
        <f t="shared" si="45"/>
        <v>0</v>
      </c>
      <c r="L176" s="129">
        <f t="shared" si="45"/>
        <v>0</v>
      </c>
      <c r="M176" s="129">
        <f t="shared" si="45"/>
        <v>0</v>
      </c>
      <c r="N176" s="129">
        <f t="shared" si="45"/>
        <v>0</v>
      </c>
      <c r="O176" s="129">
        <f t="shared" si="45"/>
        <v>0</v>
      </c>
      <c r="P176" s="129">
        <f t="shared" si="45"/>
        <v>0</v>
      </c>
      <c r="Q176" s="129">
        <f t="shared" si="45"/>
        <v>0</v>
      </c>
      <c r="R176" s="129">
        <f t="shared" si="45"/>
        <v>0</v>
      </c>
      <c r="S176" s="129">
        <f t="shared" si="46"/>
        <v>0</v>
      </c>
      <c r="T176" s="129">
        <f t="shared" si="46"/>
        <v>0</v>
      </c>
      <c r="U176" s="129">
        <f t="shared" si="46"/>
        <v>0</v>
      </c>
      <c r="V176" s="129">
        <f t="shared" si="46"/>
        <v>0</v>
      </c>
      <c r="W176" s="129">
        <f t="shared" si="46"/>
        <v>0</v>
      </c>
      <c r="X176" s="129">
        <f t="shared" si="46"/>
        <v>0</v>
      </c>
      <c r="Y176" s="129">
        <f t="shared" si="46"/>
        <v>0</v>
      </c>
      <c r="Z176" s="129">
        <f t="shared" si="46"/>
        <v>0</v>
      </c>
      <c r="AA176" s="129">
        <f t="shared" si="46"/>
        <v>0</v>
      </c>
      <c r="AB176" s="129">
        <f t="shared" si="46"/>
        <v>0</v>
      </c>
      <c r="AC176" s="129">
        <f t="shared" si="46"/>
        <v>0</v>
      </c>
      <c r="AD176" s="129">
        <f t="shared" si="46"/>
        <v>0</v>
      </c>
      <c r="AE176" s="129">
        <f t="shared" si="46"/>
        <v>0</v>
      </c>
      <c r="AF176" s="129">
        <f t="shared" si="46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180</v>
      </c>
      <c r="B177" s="128">
        <v>0.6</v>
      </c>
      <c r="C177" s="129">
        <f t="shared" si="45"/>
        <v>0.6</v>
      </c>
      <c r="D177" s="129">
        <f t="shared" si="45"/>
        <v>0.6</v>
      </c>
      <c r="E177" s="129">
        <f t="shared" si="45"/>
        <v>0.6</v>
      </c>
      <c r="F177" s="129">
        <f t="shared" si="45"/>
        <v>0.6</v>
      </c>
      <c r="G177" s="129">
        <f t="shared" si="45"/>
        <v>0.6</v>
      </c>
      <c r="H177" s="129">
        <f t="shared" si="45"/>
        <v>0.6</v>
      </c>
      <c r="I177" s="129">
        <f t="shared" si="45"/>
        <v>0.6</v>
      </c>
      <c r="J177" s="129">
        <f t="shared" si="45"/>
        <v>0.6</v>
      </c>
      <c r="K177" s="129">
        <f t="shared" si="45"/>
        <v>0.6</v>
      </c>
      <c r="L177" s="129">
        <f t="shared" si="45"/>
        <v>0.6</v>
      </c>
      <c r="M177" s="129">
        <f t="shared" si="45"/>
        <v>0.6</v>
      </c>
      <c r="N177" s="129">
        <f t="shared" si="45"/>
        <v>0.6</v>
      </c>
      <c r="O177" s="129">
        <f t="shared" si="45"/>
        <v>0.6</v>
      </c>
      <c r="P177" s="129">
        <f t="shared" si="45"/>
        <v>0.6</v>
      </c>
      <c r="Q177" s="129">
        <f t="shared" si="45"/>
        <v>0.6</v>
      </c>
      <c r="R177" s="129">
        <f t="shared" si="45"/>
        <v>0.6</v>
      </c>
      <c r="S177" s="129">
        <f t="shared" si="46"/>
        <v>0.6</v>
      </c>
      <c r="T177" s="129">
        <f t="shared" si="46"/>
        <v>0.6</v>
      </c>
      <c r="U177" s="129">
        <f t="shared" si="46"/>
        <v>0.6</v>
      </c>
      <c r="V177" s="129">
        <f t="shared" si="46"/>
        <v>0.6</v>
      </c>
      <c r="W177" s="129">
        <f t="shared" si="46"/>
        <v>0.6</v>
      </c>
      <c r="X177" s="129">
        <f t="shared" si="46"/>
        <v>0.6</v>
      </c>
      <c r="Y177" s="129">
        <f t="shared" si="46"/>
        <v>0.6</v>
      </c>
      <c r="Z177" s="129">
        <f t="shared" si="46"/>
        <v>0.6</v>
      </c>
      <c r="AA177" s="129">
        <f t="shared" si="46"/>
        <v>0.6</v>
      </c>
      <c r="AB177" s="129">
        <f t="shared" si="46"/>
        <v>0.6</v>
      </c>
      <c r="AC177" s="129">
        <f t="shared" si="46"/>
        <v>0.6</v>
      </c>
      <c r="AD177" s="129">
        <f t="shared" si="46"/>
        <v>0.6</v>
      </c>
      <c r="AE177" s="129">
        <f t="shared" si="46"/>
        <v>0.6</v>
      </c>
      <c r="AF177" s="129">
        <f t="shared" si="46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181</v>
      </c>
      <c r="B178" s="128">
        <v>0.6</v>
      </c>
      <c r="C178" s="129">
        <f t="shared" si="45"/>
        <v>0.6</v>
      </c>
      <c r="D178" s="129">
        <f t="shared" si="45"/>
        <v>0.6</v>
      </c>
      <c r="E178" s="129">
        <f t="shared" si="45"/>
        <v>0.6</v>
      </c>
      <c r="F178" s="129">
        <f t="shared" si="45"/>
        <v>0.6</v>
      </c>
      <c r="G178" s="129">
        <f t="shared" si="45"/>
        <v>0.6</v>
      </c>
      <c r="H178" s="129">
        <f t="shared" si="45"/>
        <v>0.6</v>
      </c>
      <c r="I178" s="129">
        <f t="shared" si="45"/>
        <v>0.6</v>
      </c>
      <c r="J178" s="129">
        <f t="shared" si="45"/>
        <v>0.6</v>
      </c>
      <c r="K178" s="129">
        <f t="shared" si="45"/>
        <v>0.6</v>
      </c>
      <c r="L178" s="129">
        <f t="shared" si="45"/>
        <v>0.6</v>
      </c>
      <c r="M178" s="129">
        <f t="shared" si="45"/>
        <v>0.6</v>
      </c>
      <c r="N178" s="129">
        <f t="shared" si="45"/>
        <v>0.6</v>
      </c>
      <c r="O178" s="129">
        <f t="shared" si="45"/>
        <v>0.6</v>
      </c>
      <c r="P178" s="129">
        <f t="shared" si="45"/>
        <v>0.6</v>
      </c>
      <c r="Q178" s="129">
        <f t="shared" si="45"/>
        <v>0.6</v>
      </c>
      <c r="R178" s="129">
        <f t="shared" si="45"/>
        <v>0.6</v>
      </c>
      <c r="S178" s="129">
        <f t="shared" si="46"/>
        <v>0.6</v>
      </c>
      <c r="T178" s="129">
        <f t="shared" si="46"/>
        <v>0.6</v>
      </c>
      <c r="U178" s="129">
        <f t="shared" si="46"/>
        <v>0.6</v>
      </c>
      <c r="V178" s="129">
        <f t="shared" si="46"/>
        <v>0.6</v>
      </c>
      <c r="W178" s="129">
        <f t="shared" si="46"/>
        <v>0.6</v>
      </c>
      <c r="X178" s="129">
        <f t="shared" si="46"/>
        <v>0.6</v>
      </c>
      <c r="Y178" s="129">
        <f t="shared" si="46"/>
        <v>0.6</v>
      </c>
      <c r="Z178" s="129">
        <f t="shared" si="46"/>
        <v>0.6</v>
      </c>
      <c r="AA178" s="129">
        <f t="shared" si="46"/>
        <v>0.6</v>
      </c>
      <c r="AB178" s="129">
        <f t="shared" si="46"/>
        <v>0.6</v>
      </c>
      <c r="AC178" s="129">
        <f t="shared" si="46"/>
        <v>0.6</v>
      </c>
      <c r="AD178" s="129">
        <f t="shared" si="46"/>
        <v>0.6</v>
      </c>
      <c r="AE178" s="129">
        <f t="shared" si="46"/>
        <v>0.6</v>
      </c>
      <c r="AF178" s="129">
        <f t="shared" si="46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182</v>
      </c>
      <c r="B179" s="128">
        <v>0.35</v>
      </c>
      <c r="C179" s="129">
        <f t="shared" si="45"/>
        <v>0.35</v>
      </c>
      <c r="D179" s="129">
        <f t="shared" si="45"/>
        <v>0.35</v>
      </c>
      <c r="E179" s="129">
        <f t="shared" si="45"/>
        <v>0.35</v>
      </c>
      <c r="F179" s="129">
        <f t="shared" si="45"/>
        <v>0.35</v>
      </c>
      <c r="G179" s="129">
        <f t="shared" si="45"/>
        <v>0.35</v>
      </c>
      <c r="H179" s="129">
        <f t="shared" si="45"/>
        <v>0.35</v>
      </c>
      <c r="I179" s="129">
        <f t="shared" si="45"/>
        <v>0.35</v>
      </c>
      <c r="J179" s="129">
        <f t="shared" si="45"/>
        <v>0.35</v>
      </c>
      <c r="K179" s="129">
        <f t="shared" si="45"/>
        <v>0.35</v>
      </c>
      <c r="L179" s="129">
        <f t="shared" si="45"/>
        <v>0.35</v>
      </c>
      <c r="M179" s="129">
        <f t="shared" si="45"/>
        <v>0.35</v>
      </c>
      <c r="N179" s="129">
        <f t="shared" si="45"/>
        <v>0.35</v>
      </c>
      <c r="O179" s="129">
        <f t="shared" si="45"/>
        <v>0.35</v>
      </c>
      <c r="P179" s="129">
        <f t="shared" si="45"/>
        <v>0.35</v>
      </c>
      <c r="Q179" s="129">
        <f t="shared" si="45"/>
        <v>0.35</v>
      </c>
      <c r="R179" s="129">
        <f t="shared" si="45"/>
        <v>0.35</v>
      </c>
      <c r="S179" s="129">
        <f t="shared" si="46"/>
        <v>0.35</v>
      </c>
      <c r="T179" s="129">
        <f t="shared" si="46"/>
        <v>0.35</v>
      </c>
      <c r="U179" s="129">
        <f t="shared" si="46"/>
        <v>0.35</v>
      </c>
      <c r="V179" s="129">
        <f t="shared" si="46"/>
        <v>0.35</v>
      </c>
      <c r="W179" s="129">
        <f t="shared" si="46"/>
        <v>0.35</v>
      </c>
      <c r="X179" s="129">
        <f t="shared" si="46"/>
        <v>0.35</v>
      </c>
      <c r="Y179" s="129">
        <f t="shared" si="46"/>
        <v>0.35</v>
      </c>
      <c r="Z179" s="129">
        <f t="shared" si="46"/>
        <v>0.35</v>
      </c>
      <c r="AA179" s="129">
        <f t="shared" si="46"/>
        <v>0.35</v>
      </c>
      <c r="AB179" s="129">
        <f t="shared" si="46"/>
        <v>0.35</v>
      </c>
      <c r="AC179" s="129">
        <f t="shared" si="46"/>
        <v>0.35</v>
      </c>
      <c r="AD179" s="129">
        <f t="shared" si="46"/>
        <v>0.35</v>
      </c>
      <c r="AE179" s="129">
        <f t="shared" si="46"/>
        <v>0.35</v>
      </c>
      <c r="AF179" s="129">
        <f t="shared" si="46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183</v>
      </c>
      <c r="B180" s="128">
        <v>0.28999999999999998</v>
      </c>
      <c r="C180" s="129">
        <f t="shared" si="45"/>
        <v>0.28999999999999998</v>
      </c>
      <c r="D180" s="129">
        <f t="shared" si="45"/>
        <v>0.28999999999999998</v>
      </c>
      <c r="E180" s="129">
        <f t="shared" si="45"/>
        <v>0.28999999999999998</v>
      </c>
      <c r="F180" s="129">
        <f t="shared" si="45"/>
        <v>0.28999999999999998</v>
      </c>
      <c r="G180" s="129">
        <f t="shared" si="45"/>
        <v>0.28999999999999998</v>
      </c>
      <c r="H180" s="129">
        <f t="shared" si="45"/>
        <v>0.28999999999999998</v>
      </c>
      <c r="I180" s="129">
        <f t="shared" si="45"/>
        <v>0.28999999999999998</v>
      </c>
      <c r="J180" s="129">
        <f t="shared" si="45"/>
        <v>0.28999999999999998</v>
      </c>
      <c r="K180" s="129">
        <f t="shared" si="45"/>
        <v>0.28999999999999998</v>
      </c>
      <c r="L180" s="129">
        <f t="shared" si="45"/>
        <v>0.28999999999999998</v>
      </c>
      <c r="M180" s="129">
        <f t="shared" si="45"/>
        <v>0.28999999999999998</v>
      </c>
      <c r="N180" s="129">
        <f t="shared" si="45"/>
        <v>0.28999999999999998</v>
      </c>
      <c r="O180" s="129">
        <f t="shared" si="45"/>
        <v>0.28999999999999998</v>
      </c>
      <c r="P180" s="129">
        <f t="shared" si="45"/>
        <v>0.28999999999999998</v>
      </c>
      <c r="Q180" s="129">
        <f t="shared" si="45"/>
        <v>0.28999999999999998</v>
      </c>
      <c r="R180" s="129">
        <f t="shared" si="45"/>
        <v>0.28999999999999998</v>
      </c>
      <c r="S180" s="129">
        <f t="shared" si="46"/>
        <v>0.28999999999999998</v>
      </c>
      <c r="T180" s="129">
        <f t="shared" si="46"/>
        <v>0.28999999999999998</v>
      </c>
      <c r="U180" s="129">
        <f t="shared" si="46"/>
        <v>0.28999999999999998</v>
      </c>
      <c r="V180" s="129">
        <f t="shared" si="46"/>
        <v>0.28999999999999998</v>
      </c>
      <c r="W180" s="129">
        <f t="shared" si="46"/>
        <v>0.28999999999999998</v>
      </c>
      <c r="X180" s="129">
        <f t="shared" si="46"/>
        <v>0.28999999999999998</v>
      </c>
      <c r="Y180" s="129">
        <f t="shared" si="46"/>
        <v>0.28999999999999998</v>
      </c>
      <c r="Z180" s="129">
        <f t="shared" si="46"/>
        <v>0.28999999999999998</v>
      </c>
      <c r="AA180" s="129">
        <f t="shared" si="46"/>
        <v>0.28999999999999998</v>
      </c>
      <c r="AB180" s="129">
        <f t="shared" si="46"/>
        <v>0.28999999999999998</v>
      </c>
      <c r="AC180" s="129">
        <f t="shared" si="46"/>
        <v>0.28999999999999998</v>
      </c>
      <c r="AD180" s="129">
        <f t="shared" si="46"/>
        <v>0.28999999999999998</v>
      </c>
      <c r="AE180" s="129">
        <f t="shared" si="46"/>
        <v>0.28999999999999998</v>
      </c>
      <c r="AF180" s="129">
        <f t="shared" si="46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184</v>
      </c>
      <c r="B181" s="128">
        <v>0.06</v>
      </c>
      <c r="C181" s="129">
        <f t="shared" si="45"/>
        <v>0.06</v>
      </c>
      <c r="D181" s="129">
        <f t="shared" si="45"/>
        <v>0.06</v>
      </c>
      <c r="E181" s="129">
        <f t="shared" si="45"/>
        <v>0.06</v>
      </c>
      <c r="F181" s="129">
        <f t="shared" si="45"/>
        <v>0.06</v>
      </c>
      <c r="G181" s="129">
        <f t="shared" si="45"/>
        <v>0.06</v>
      </c>
      <c r="H181" s="129">
        <f t="shared" si="45"/>
        <v>0.06</v>
      </c>
      <c r="I181" s="129">
        <f t="shared" si="45"/>
        <v>0.06</v>
      </c>
      <c r="J181" s="129">
        <f t="shared" si="45"/>
        <v>0.06</v>
      </c>
      <c r="K181" s="129">
        <f t="shared" si="45"/>
        <v>0.06</v>
      </c>
      <c r="L181" s="129">
        <f t="shared" si="45"/>
        <v>0.06</v>
      </c>
      <c r="M181" s="129">
        <f t="shared" si="45"/>
        <v>0.06</v>
      </c>
      <c r="N181" s="129">
        <f t="shared" si="45"/>
        <v>0.06</v>
      </c>
      <c r="O181" s="129">
        <f t="shared" si="45"/>
        <v>0.06</v>
      </c>
      <c r="P181" s="129">
        <f t="shared" si="45"/>
        <v>0.06</v>
      </c>
      <c r="Q181" s="129">
        <f t="shared" si="45"/>
        <v>0.06</v>
      </c>
      <c r="R181" s="129">
        <f t="shared" si="45"/>
        <v>0.06</v>
      </c>
      <c r="S181" s="129">
        <f t="shared" si="46"/>
        <v>0.06</v>
      </c>
      <c r="T181" s="129">
        <f t="shared" si="46"/>
        <v>0.06</v>
      </c>
      <c r="U181" s="129">
        <f t="shared" si="46"/>
        <v>0.06</v>
      </c>
      <c r="V181" s="129">
        <f t="shared" si="46"/>
        <v>0.06</v>
      </c>
      <c r="W181" s="129">
        <f t="shared" si="46"/>
        <v>0.06</v>
      </c>
      <c r="X181" s="129">
        <f t="shared" si="46"/>
        <v>0.06</v>
      </c>
      <c r="Y181" s="129">
        <f t="shared" si="46"/>
        <v>0.06</v>
      </c>
      <c r="Z181" s="129">
        <f t="shared" si="46"/>
        <v>0.06</v>
      </c>
      <c r="AA181" s="129">
        <f t="shared" si="46"/>
        <v>0.06</v>
      </c>
      <c r="AB181" s="129">
        <f t="shared" si="46"/>
        <v>0.06</v>
      </c>
      <c r="AC181" s="129">
        <f t="shared" si="46"/>
        <v>0.06</v>
      </c>
      <c r="AD181" s="129">
        <f t="shared" si="46"/>
        <v>0.06</v>
      </c>
      <c r="AE181" s="129">
        <f t="shared" si="46"/>
        <v>0.06</v>
      </c>
      <c r="AF181" s="129">
        <f t="shared" si="46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185</v>
      </c>
      <c r="B182" s="128">
        <v>0.11</v>
      </c>
      <c r="C182" s="129">
        <f t="shared" si="45"/>
        <v>0.11</v>
      </c>
      <c r="D182" s="129">
        <f t="shared" si="45"/>
        <v>0.11</v>
      </c>
      <c r="E182" s="129">
        <f t="shared" si="45"/>
        <v>0.11</v>
      </c>
      <c r="F182" s="129">
        <f t="shared" si="45"/>
        <v>0.11</v>
      </c>
      <c r="G182" s="129">
        <f t="shared" si="45"/>
        <v>0.11</v>
      </c>
      <c r="H182" s="129">
        <f t="shared" si="45"/>
        <v>0.11</v>
      </c>
      <c r="I182" s="129">
        <f t="shared" si="45"/>
        <v>0.11</v>
      </c>
      <c r="J182" s="129">
        <f t="shared" si="45"/>
        <v>0.11</v>
      </c>
      <c r="K182" s="129">
        <f t="shared" si="45"/>
        <v>0.11</v>
      </c>
      <c r="L182" s="129">
        <f t="shared" si="45"/>
        <v>0.11</v>
      </c>
      <c r="M182" s="129">
        <f t="shared" si="45"/>
        <v>0.11</v>
      </c>
      <c r="N182" s="129">
        <f t="shared" si="45"/>
        <v>0.11</v>
      </c>
      <c r="O182" s="129">
        <f t="shared" si="45"/>
        <v>0.11</v>
      </c>
      <c r="P182" s="129">
        <f t="shared" si="45"/>
        <v>0.11</v>
      </c>
      <c r="Q182" s="129">
        <f t="shared" si="45"/>
        <v>0.11</v>
      </c>
      <c r="R182" s="129">
        <f t="shared" si="45"/>
        <v>0.11</v>
      </c>
      <c r="S182" s="129">
        <f t="shared" si="46"/>
        <v>0.11</v>
      </c>
      <c r="T182" s="129">
        <f t="shared" si="46"/>
        <v>0.11</v>
      </c>
      <c r="U182" s="129">
        <f t="shared" si="46"/>
        <v>0.11</v>
      </c>
      <c r="V182" s="129">
        <f t="shared" si="46"/>
        <v>0.11</v>
      </c>
      <c r="W182" s="129">
        <f t="shared" si="46"/>
        <v>0.11</v>
      </c>
      <c r="X182" s="129">
        <f t="shared" si="46"/>
        <v>0.11</v>
      </c>
      <c r="Y182" s="129">
        <f t="shared" si="46"/>
        <v>0.11</v>
      </c>
      <c r="Z182" s="129">
        <f t="shared" si="46"/>
        <v>0.11</v>
      </c>
      <c r="AA182" s="129">
        <f t="shared" si="46"/>
        <v>0.11</v>
      </c>
      <c r="AB182" s="129">
        <f t="shared" si="46"/>
        <v>0.11</v>
      </c>
      <c r="AC182" s="129">
        <f t="shared" si="46"/>
        <v>0.11</v>
      </c>
      <c r="AD182" s="129">
        <f t="shared" si="46"/>
        <v>0.11</v>
      </c>
      <c r="AE182" s="129">
        <f t="shared" si="46"/>
        <v>0.11</v>
      </c>
      <c r="AF182" s="129">
        <f t="shared" si="46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186</v>
      </c>
      <c r="B183" s="128">
        <v>0.1</v>
      </c>
      <c r="C183" s="129">
        <f t="shared" si="45"/>
        <v>0.1</v>
      </c>
      <c r="D183" s="129">
        <f t="shared" si="45"/>
        <v>0.1</v>
      </c>
      <c r="E183" s="129">
        <f t="shared" si="45"/>
        <v>0.1</v>
      </c>
      <c r="F183" s="129">
        <f t="shared" si="45"/>
        <v>0.1</v>
      </c>
      <c r="G183" s="129">
        <f t="shared" si="45"/>
        <v>0.1</v>
      </c>
      <c r="H183" s="129">
        <f t="shared" si="45"/>
        <v>0.1</v>
      </c>
      <c r="I183" s="129">
        <f t="shared" si="45"/>
        <v>0.1</v>
      </c>
      <c r="J183" s="129">
        <f t="shared" si="45"/>
        <v>0.1</v>
      </c>
      <c r="K183" s="129">
        <f t="shared" si="45"/>
        <v>0.1</v>
      </c>
      <c r="L183" s="129">
        <f t="shared" si="45"/>
        <v>0.1</v>
      </c>
      <c r="M183" s="129">
        <f t="shared" si="45"/>
        <v>0.1</v>
      </c>
      <c r="N183" s="129">
        <f t="shared" si="45"/>
        <v>0.1</v>
      </c>
      <c r="O183" s="129">
        <f t="shared" si="45"/>
        <v>0.1</v>
      </c>
      <c r="P183" s="129">
        <f t="shared" si="45"/>
        <v>0.1</v>
      </c>
      <c r="Q183" s="129">
        <f t="shared" si="45"/>
        <v>0.1</v>
      </c>
      <c r="R183" s="129">
        <f t="shared" si="46"/>
        <v>0.1</v>
      </c>
      <c r="S183" s="129">
        <f t="shared" si="46"/>
        <v>0.1</v>
      </c>
      <c r="T183" s="129">
        <f t="shared" si="46"/>
        <v>0.1</v>
      </c>
      <c r="U183" s="129">
        <f t="shared" si="46"/>
        <v>0.1</v>
      </c>
      <c r="V183" s="129">
        <f t="shared" si="46"/>
        <v>0.1</v>
      </c>
      <c r="W183" s="129">
        <f t="shared" si="46"/>
        <v>0.1</v>
      </c>
      <c r="X183" s="129">
        <f t="shared" si="46"/>
        <v>0.1</v>
      </c>
      <c r="Y183" s="129">
        <f t="shared" si="46"/>
        <v>0.1</v>
      </c>
      <c r="Z183" s="129">
        <f t="shared" si="46"/>
        <v>0.1</v>
      </c>
      <c r="AA183" s="129">
        <f t="shared" si="46"/>
        <v>0.1</v>
      </c>
      <c r="AB183" s="129">
        <f t="shared" si="46"/>
        <v>0.1</v>
      </c>
      <c r="AC183" s="129">
        <f t="shared" si="46"/>
        <v>0.1</v>
      </c>
      <c r="AD183" s="129">
        <f t="shared" si="46"/>
        <v>0.1</v>
      </c>
      <c r="AE183" s="129">
        <f t="shared" si="46"/>
        <v>0.1</v>
      </c>
      <c r="AF183" s="129">
        <f t="shared" si="46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187</v>
      </c>
      <c r="B184" s="128">
        <v>0.09</v>
      </c>
      <c r="C184" s="129">
        <f t="shared" si="45"/>
        <v>0.09</v>
      </c>
      <c r="D184" s="129">
        <f t="shared" si="45"/>
        <v>0.09</v>
      </c>
      <c r="E184" s="129">
        <f t="shared" si="45"/>
        <v>0.09</v>
      </c>
      <c r="F184" s="129">
        <f t="shared" si="45"/>
        <v>0.09</v>
      </c>
      <c r="G184" s="129">
        <f t="shared" si="45"/>
        <v>0.09</v>
      </c>
      <c r="H184" s="129">
        <f t="shared" si="45"/>
        <v>0.09</v>
      </c>
      <c r="I184" s="129">
        <f t="shared" si="45"/>
        <v>0.09</v>
      </c>
      <c r="J184" s="129">
        <f t="shared" si="45"/>
        <v>0.09</v>
      </c>
      <c r="K184" s="129">
        <f t="shared" si="45"/>
        <v>0.09</v>
      </c>
      <c r="L184" s="129">
        <f t="shared" si="45"/>
        <v>0.09</v>
      </c>
      <c r="M184" s="129">
        <f t="shared" si="45"/>
        <v>0.09</v>
      </c>
      <c r="N184" s="129">
        <f t="shared" si="45"/>
        <v>0.09</v>
      </c>
      <c r="O184" s="129">
        <f t="shared" si="45"/>
        <v>0.09</v>
      </c>
      <c r="P184" s="129">
        <f t="shared" si="45"/>
        <v>0.09</v>
      </c>
      <c r="Q184" s="129">
        <f t="shared" si="45"/>
        <v>0.09</v>
      </c>
      <c r="R184" s="129">
        <f t="shared" si="46"/>
        <v>0.09</v>
      </c>
      <c r="S184" s="129">
        <f t="shared" si="46"/>
        <v>0.09</v>
      </c>
      <c r="T184" s="129">
        <f t="shared" si="46"/>
        <v>0.09</v>
      </c>
      <c r="U184" s="129">
        <f t="shared" si="46"/>
        <v>0.09</v>
      </c>
      <c r="V184" s="129">
        <f t="shared" si="46"/>
        <v>0.09</v>
      </c>
      <c r="W184" s="129">
        <f t="shared" si="46"/>
        <v>0.09</v>
      </c>
      <c r="X184" s="129">
        <f t="shared" si="46"/>
        <v>0.09</v>
      </c>
      <c r="Y184" s="129">
        <f t="shared" si="46"/>
        <v>0.09</v>
      </c>
      <c r="Z184" s="129">
        <f t="shared" si="46"/>
        <v>0.09</v>
      </c>
      <c r="AA184" s="129">
        <f t="shared" si="46"/>
        <v>0.09</v>
      </c>
      <c r="AB184" s="129">
        <f t="shared" si="46"/>
        <v>0.09</v>
      </c>
      <c r="AC184" s="129">
        <f t="shared" si="46"/>
        <v>0.09</v>
      </c>
      <c r="AD184" s="129">
        <f t="shared" si="46"/>
        <v>0.09</v>
      </c>
      <c r="AE184" s="129">
        <f t="shared" si="46"/>
        <v>0.09</v>
      </c>
      <c r="AF184" s="129">
        <f t="shared" si="46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188</v>
      </c>
      <c r="B185" s="50">
        <v>0.04</v>
      </c>
      <c r="C185" s="129">
        <f t="shared" si="45"/>
        <v>0.04</v>
      </c>
      <c r="D185" s="129">
        <f t="shared" si="45"/>
        <v>0.04</v>
      </c>
      <c r="E185" s="129">
        <f t="shared" si="45"/>
        <v>0.04</v>
      </c>
      <c r="F185" s="129">
        <f t="shared" si="45"/>
        <v>0.04</v>
      </c>
      <c r="G185" s="129">
        <f t="shared" si="45"/>
        <v>0.04</v>
      </c>
      <c r="H185" s="129">
        <f t="shared" si="45"/>
        <v>0.04</v>
      </c>
      <c r="I185" s="129">
        <f t="shared" si="45"/>
        <v>0.04</v>
      </c>
      <c r="J185" s="129">
        <f t="shared" si="45"/>
        <v>0.04</v>
      </c>
      <c r="K185" s="129">
        <f t="shared" si="45"/>
        <v>0.04</v>
      </c>
      <c r="L185" s="129">
        <f t="shared" si="45"/>
        <v>0.04</v>
      </c>
      <c r="M185" s="129">
        <f t="shared" si="45"/>
        <v>0.04</v>
      </c>
      <c r="N185" s="129">
        <f t="shared" si="45"/>
        <v>0.04</v>
      </c>
      <c r="O185" s="129">
        <f t="shared" si="45"/>
        <v>0.04</v>
      </c>
      <c r="P185" s="129">
        <f t="shared" si="45"/>
        <v>0.04</v>
      </c>
      <c r="Q185" s="129">
        <f t="shared" si="45"/>
        <v>0.04</v>
      </c>
      <c r="R185" s="129">
        <f t="shared" si="46"/>
        <v>0.04</v>
      </c>
      <c r="S185" s="129">
        <f t="shared" si="46"/>
        <v>0.04</v>
      </c>
      <c r="T185" s="129">
        <f t="shared" si="46"/>
        <v>0.04</v>
      </c>
      <c r="U185" s="129">
        <f t="shared" si="46"/>
        <v>0.04</v>
      </c>
      <c r="V185" s="129">
        <f t="shared" si="46"/>
        <v>0.04</v>
      </c>
      <c r="W185" s="129">
        <f t="shared" si="46"/>
        <v>0.04</v>
      </c>
      <c r="X185" s="129">
        <f t="shared" si="46"/>
        <v>0.04</v>
      </c>
      <c r="Y185" s="129">
        <f t="shared" si="46"/>
        <v>0.04</v>
      </c>
      <c r="Z185" s="129">
        <f t="shared" si="46"/>
        <v>0.04</v>
      </c>
      <c r="AA185" s="129">
        <f t="shared" si="46"/>
        <v>0.04</v>
      </c>
      <c r="AB185" s="129">
        <f t="shared" si="46"/>
        <v>0.04</v>
      </c>
      <c r="AC185" s="129">
        <f t="shared" si="46"/>
        <v>0.04</v>
      </c>
      <c r="AD185" s="129">
        <f t="shared" si="46"/>
        <v>0.04</v>
      </c>
      <c r="AE185" s="129">
        <f t="shared" si="46"/>
        <v>0.04</v>
      </c>
      <c r="AF185" s="129">
        <f t="shared" si="46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189</v>
      </c>
      <c r="B186" s="50">
        <v>2.3E-2</v>
      </c>
      <c r="C186" s="129">
        <f>B186</f>
        <v>2.3E-2</v>
      </c>
      <c r="D186" s="129">
        <f t="shared" si="45"/>
        <v>2.3E-2</v>
      </c>
      <c r="E186" s="129">
        <f t="shared" si="45"/>
        <v>2.3E-2</v>
      </c>
      <c r="F186" s="129">
        <f t="shared" si="45"/>
        <v>2.3E-2</v>
      </c>
      <c r="G186" s="129">
        <f t="shared" si="45"/>
        <v>2.3E-2</v>
      </c>
      <c r="H186" s="129">
        <f t="shared" si="45"/>
        <v>2.3E-2</v>
      </c>
      <c r="I186" s="129">
        <f t="shared" si="45"/>
        <v>2.3E-2</v>
      </c>
      <c r="J186" s="129">
        <f t="shared" si="45"/>
        <v>2.3E-2</v>
      </c>
      <c r="K186" s="129">
        <f t="shared" si="45"/>
        <v>2.3E-2</v>
      </c>
      <c r="L186" s="129">
        <f t="shared" si="45"/>
        <v>2.3E-2</v>
      </c>
      <c r="M186" s="129">
        <f t="shared" si="45"/>
        <v>2.3E-2</v>
      </c>
      <c r="N186" s="129">
        <f t="shared" si="45"/>
        <v>2.3E-2</v>
      </c>
      <c r="O186" s="129">
        <f t="shared" si="45"/>
        <v>2.3E-2</v>
      </c>
      <c r="P186" s="129">
        <f t="shared" si="45"/>
        <v>2.3E-2</v>
      </c>
      <c r="Q186" s="129">
        <f t="shared" si="45"/>
        <v>2.3E-2</v>
      </c>
      <c r="R186" s="129">
        <f t="shared" si="46"/>
        <v>2.3E-2</v>
      </c>
      <c r="S186" s="129">
        <f t="shared" si="46"/>
        <v>2.3E-2</v>
      </c>
      <c r="T186" s="129">
        <f t="shared" si="46"/>
        <v>2.3E-2</v>
      </c>
      <c r="U186" s="129">
        <f t="shared" si="46"/>
        <v>2.3E-2</v>
      </c>
      <c r="V186" s="129">
        <f t="shared" si="46"/>
        <v>2.3E-2</v>
      </c>
      <c r="W186" s="129">
        <f t="shared" si="46"/>
        <v>2.3E-2</v>
      </c>
      <c r="X186" s="129">
        <f t="shared" si="46"/>
        <v>2.3E-2</v>
      </c>
      <c r="Y186" s="129">
        <f t="shared" si="46"/>
        <v>2.3E-2</v>
      </c>
      <c r="Z186" s="129">
        <f t="shared" si="46"/>
        <v>2.3E-2</v>
      </c>
      <c r="AA186" s="129">
        <f t="shared" si="46"/>
        <v>2.3E-2</v>
      </c>
      <c r="AB186" s="129">
        <f t="shared" si="46"/>
        <v>2.3E-2</v>
      </c>
      <c r="AC186" s="129">
        <f t="shared" si="46"/>
        <v>2.3E-2</v>
      </c>
      <c r="AD186" s="129">
        <f t="shared" si="46"/>
        <v>2.3E-2</v>
      </c>
      <c r="AE186" s="129">
        <f t="shared" si="46"/>
        <v>2.3E-2</v>
      </c>
      <c r="AF186" s="129">
        <f t="shared" si="46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206</v>
      </c>
      <c r="B187" s="131">
        <f t="shared" ref="B187:AG187" si="47">SUM(B97:B186)</f>
        <v>194.70600000000002</v>
      </c>
      <c r="C187" s="131">
        <f t="shared" si="47"/>
        <v>194.70600000000002</v>
      </c>
      <c r="D187" s="131">
        <f t="shared" si="47"/>
        <v>194.70600000000002</v>
      </c>
      <c r="E187" s="131">
        <f t="shared" si="47"/>
        <v>194.70600000000002</v>
      </c>
      <c r="F187" s="131">
        <f t="shared" si="47"/>
        <v>194.70600000000002</v>
      </c>
      <c r="G187" s="131">
        <f t="shared" si="47"/>
        <v>194.70600000000002</v>
      </c>
      <c r="H187" s="131">
        <f t="shared" si="47"/>
        <v>194.70600000000002</v>
      </c>
      <c r="I187" s="131">
        <f t="shared" si="47"/>
        <v>192.10600000000005</v>
      </c>
      <c r="J187" s="131">
        <f t="shared" si="47"/>
        <v>192.10600000000005</v>
      </c>
      <c r="K187" s="131">
        <f t="shared" si="47"/>
        <v>192.10600000000005</v>
      </c>
      <c r="L187" s="131">
        <f t="shared" si="47"/>
        <v>192.10600000000005</v>
      </c>
      <c r="M187" s="131">
        <f t="shared" si="47"/>
        <v>192.10600000000005</v>
      </c>
      <c r="N187" s="131">
        <f t="shared" si="47"/>
        <v>192.10600000000005</v>
      </c>
      <c r="O187" s="131">
        <f t="shared" si="47"/>
        <v>192.10600000000005</v>
      </c>
      <c r="P187" s="131">
        <f t="shared" si="47"/>
        <v>192.10600000000005</v>
      </c>
      <c r="Q187" s="131">
        <f t="shared" si="47"/>
        <v>192.10600000000005</v>
      </c>
      <c r="R187" s="131">
        <f t="shared" si="47"/>
        <v>192.10600000000005</v>
      </c>
      <c r="S187" s="131">
        <f t="shared" si="47"/>
        <v>192.10600000000005</v>
      </c>
      <c r="T187" s="131">
        <f t="shared" si="47"/>
        <v>192.10600000000005</v>
      </c>
      <c r="U187" s="131">
        <f t="shared" si="47"/>
        <v>192.10600000000005</v>
      </c>
      <c r="V187" s="131">
        <f t="shared" si="47"/>
        <v>192.10600000000005</v>
      </c>
      <c r="W187" s="131">
        <f t="shared" si="47"/>
        <v>192.10600000000005</v>
      </c>
      <c r="X187" s="131">
        <f t="shared" si="47"/>
        <v>192.10600000000005</v>
      </c>
      <c r="Y187" s="131">
        <f t="shared" si="47"/>
        <v>192.10600000000005</v>
      </c>
      <c r="Z187" s="131">
        <f t="shared" si="47"/>
        <v>192.10600000000005</v>
      </c>
      <c r="AA187" s="131">
        <f t="shared" si="47"/>
        <v>192.10600000000005</v>
      </c>
      <c r="AB187" s="131">
        <f t="shared" si="47"/>
        <v>192.10600000000005</v>
      </c>
      <c r="AC187" s="131">
        <f t="shared" si="47"/>
        <v>192.10600000000005</v>
      </c>
      <c r="AD187" s="131">
        <f t="shared" si="47"/>
        <v>192.10600000000005</v>
      </c>
      <c r="AE187" s="131">
        <f t="shared" si="47"/>
        <v>192.10600000000005</v>
      </c>
      <c r="AF187" s="131">
        <f t="shared" si="47"/>
        <v>192.10600000000005</v>
      </c>
      <c r="AG187" s="132">
        <f t="shared" si="47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63</v>
      </c>
      <c r="B189" s="133">
        <v>0.3</v>
      </c>
      <c r="C189" s="133">
        <f t="shared" ref="C189:R194" si="48">B189</f>
        <v>0.3</v>
      </c>
      <c r="D189" s="133">
        <f t="shared" si="48"/>
        <v>0.3</v>
      </c>
      <c r="E189" s="133">
        <f t="shared" si="48"/>
        <v>0.3</v>
      </c>
      <c r="F189" s="133">
        <f t="shared" si="48"/>
        <v>0.3</v>
      </c>
      <c r="G189" s="133">
        <f t="shared" si="48"/>
        <v>0.3</v>
      </c>
      <c r="H189" s="133">
        <f t="shared" si="48"/>
        <v>0.3</v>
      </c>
      <c r="I189" s="133">
        <f t="shared" si="48"/>
        <v>0.3</v>
      </c>
      <c r="J189" s="133">
        <f t="shared" si="48"/>
        <v>0.3</v>
      </c>
      <c r="K189" s="133">
        <f t="shared" si="48"/>
        <v>0.3</v>
      </c>
      <c r="L189" s="133">
        <f t="shared" si="48"/>
        <v>0.3</v>
      </c>
      <c r="M189" s="133">
        <f t="shared" si="48"/>
        <v>0.3</v>
      </c>
      <c r="N189" s="133">
        <f t="shared" si="48"/>
        <v>0.3</v>
      </c>
      <c r="O189" s="133">
        <f t="shared" si="48"/>
        <v>0.3</v>
      </c>
      <c r="P189" s="133">
        <f t="shared" si="48"/>
        <v>0.3</v>
      </c>
      <c r="Q189" s="133">
        <f t="shared" si="48"/>
        <v>0.3</v>
      </c>
      <c r="R189" s="133">
        <f t="shared" si="48"/>
        <v>0.3</v>
      </c>
      <c r="S189" s="133">
        <f t="shared" ref="S189:AF194" si="49">R189</f>
        <v>0.3</v>
      </c>
      <c r="T189" s="133">
        <f t="shared" si="49"/>
        <v>0.3</v>
      </c>
      <c r="U189" s="133">
        <f t="shared" si="49"/>
        <v>0.3</v>
      </c>
      <c r="V189" s="133">
        <f t="shared" si="49"/>
        <v>0.3</v>
      </c>
      <c r="W189" s="133">
        <f t="shared" si="49"/>
        <v>0.3</v>
      </c>
      <c r="X189" s="133">
        <f t="shared" si="49"/>
        <v>0.3</v>
      </c>
      <c r="Y189" s="133">
        <f t="shared" si="49"/>
        <v>0.3</v>
      </c>
      <c r="Z189" s="133">
        <f t="shared" si="49"/>
        <v>0.3</v>
      </c>
      <c r="AA189" s="133">
        <f t="shared" si="49"/>
        <v>0.3</v>
      </c>
      <c r="AB189" s="133">
        <f t="shared" si="49"/>
        <v>0.3</v>
      </c>
      <c r="AC189" s="133">
        <f t="shared" si="49"/>
        <v>0.3</v>
      </c>
      <c r="AD189" s="133">
        <f t="shared" si="49"/>
        <v>0.3</v>
      </c>
      <c r="AE189" s="133">
        <f t="shared" si="49"/>
        <v>0.3</v>
      </c>
      <c r="AF189" s="133">
        <f t="shared" si="49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64</v>
      </c>
      <c r="B190" s="129">
        <v>0.4</v>
      </c>
      <c r="C190" s="129">
        <f t="shared" si="48"/>
        <v>0.4</v>
      </c>
      <c r="D190" s="129">
        <f t="shared" si="48"/>
        <v>0.4</v>
      </c>
      <c r="E190" s="129">
        <f t="shared" si="48"/>
        <v>0.4</v>
      </c>
      <c r="F190" s="129">
        <f t="shared" si="48"/>
        <v>0.4</v>
      </c>
      <c r="G190" s="129">
        <f t="shared" si="48"/>
        <v>0.4</v>
      </c>
      <c r="H190" s="129">
        <f t="shared" si="48"/>
        <v>0.4</v>
      </c>
      <c r="I190" s="129">
        <f t="shared" si="48"/>
        <v>0.4</v>
      </c>
      <c r="J190" s="129">
        <f t="shared" si="48"/>
        <v>0.4</v>
      </c>
      <c r="K190" s="129">
        <f t="shared" si="48"/>
        <v>0.4</v>
      </c>
      <c r="L190" s="129">
        <f t="shared" si="48"/>
        <v>0.4</v>
      </c>
      <c r="M190" s="129">
        <f t="shared" si="48"/>
        <v>0.4</v>
      </c>
      <c r="N190" s="129">
        <f t="shared" si="48"/>
        <v>0.4</v>
      </c>
      <c r="O190" s="129">
        <f t="shared" si="48"/>
        <v>0.4</v>
      </c>
      <c r="P190" s="129">
        <f t="shared" si="48"/>
        <v>0.4</v>
      </c>
      <c r="Q190" s="129">
        <f t="shared" si="48"/>
        <v>0.4</v>
      </c>
      <c r="R190" s="129">
        <f t="shared" si="48"/>
        <v>0.4</v>
      </c>
      <c r="S190" s="129">
        <f t="shared" si="49"/>
        <v>0.4</v>
      </c>
      <c r="T190" s="129">
        <f t="shared" si="49"/>
        <v>0.4</v>
      </c>
      <c r="U190" s="129">
        <f t="shared" si="49"/>
        <v>0.4</v>
      </c>
      <c r="V190" s="129">
        <f>U190</f>
        <v>0.4</v>
      </c>
      <c r="W190" s="129">
        <f>V190</f>
        <v>0.4</v>
      </c>
      <c r="X190" s="129">
        <f t="shared" si="49"/>
        <v>0.4</v>
      </c>
      <c r="Y190" s="129">
        <f t="shared" si="49"/>
        <v>0.4</v>
      </c>
      <c r="Z190" s="129">
        <f t="shared" si="49"/>
        <v>0.4</v>
      </c>
      <c r="AA190" s="129">
        <f t="shared" si="49"/>
        <v>0.4</v>
      </c>
      <c r="AB190" s="129">
        <f t="shared" si="49"/>
        <v>0.4</v>
      </c>
      <c r="AC190" s="129">
        <f t="shared" si="49"/>
        <v>0.4</v>
      </c>
      <c r="AD190" s="129">
        <f t="shared" si="49"/>
        <v>0.4</v>
      </c>
      <c r="AE190" s="129">
        <f t="shared" si="49"/>
        <v>0.4</v>
      </c>
      <c r="AF190" s="129">
        <f t="shared" si="49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65</v>
      </c>
      <c r="B191" s="129">
        <v>1.5</v>
      </c>
      <c r="C191" s="129">
        <f t="shared" si="48"/>
        <v>1.5</v>
      </c>
      <c r="D191" s="129">
        <f t="shared" si="48"/>
        <v>1.5</v>
      </c>
      <c r="E191" s="129">
        <f t="shared" si="48"/>
        <v>1.5</v>
      </c>
      <c r="F191" s="129">
        <f t="shared" si="48"/>
        <v>1.5</v>
      </c>
      <c r="G191" s="129">
        <f t="shared" si="48"/>
        <v>1.5</v>
      </c>
      <c r="H191" s="129">
        <f t="shared" si="48"/>
        <v>1.5</v>
      </c>
      <c r="I191" s="129">
        <f t="shared" si="48"/>
        <v>1.5</v>
      </c>
      <c r="J191" s="129">
        <f t="shared" si="48"/>
        <v>1.5</v>
      </c>
      <c r="K191" s="129">
        <f t="shared" si="48"/>
        <v>1.5</v>
      </c>
      <c r="L191" s="129">
        <f t="shared" si="48"/>
        <v>1.5</v>
      </c>
      <c r="M191" s="129">
        <f t="shared" si="48"/>
        <v>1.5</v>
      </c>
      <c r="N191" s="129">
        <f t="shared" si="48"/>
        <v>1.5</v>
      </c>
      <c r="O191" s="129">
        <f t="shared" si="48"/>
        <v>1.5</v>
      </c>
      <c r="P191" s="129">
        <f t="shared" si="48"/>
        <v>1.5</v>
      </c>
      <c r="Q191" s="129">
        <f t="shared" si="48"/>
        <v>1.5</v>
      </c>
      <c r="R191" s="129">
        <f t="shared" si="48"/>
        <v>1.5</v>
      </c>
      <c r="S191" s="129">
        <f t="shared" si="49"/>
        <v>1.5</v>
      </c>
      <c r="T191" s="129">
        <f t="shared" si="49"/>
        <v>1.5</v>
      </c>
      <c r="U191" s="129">
        <f t="shared" si="49"/>
        <v>1.5</v>
      </c>
      <c r="V191" s="129">
        <f t="shared" si="49"/>
        <v>1.5</v>
      </c>
      <c r="W191" s="129">
        <f t="shared" si="49"/>
        <v>1.5</v>
      </c>
      <c r="X191" s="129">
        <f t="shared" si="49"/>
        <v>1.5</v>
      </c>
      <c r="Y191" s="129">
        <f t="shared" si="49"/>
        <v>1.5</v>
      </c>
      <c r="Z191" s="129">
        <f t="shared" si="49"/>
        <v>1.5</v>
      </c>
      <c r="AA191" s="129">
        <f t="shared" si="49"/>
        <v>1.5</v>
      </c>
      <c r="AB191" s="129">
        <f t="shared" si="49"/>
        <v>1.5</v>
      </c>
      <c r="AC191" s="129">
        <f t="shared" si="49"/>
        <v>1.5</v>
      </c>
      <c r="AD191" s="129">
        <f t="shared" si="49"/>
        <v>1.5</v>
      </c>
      <c r="AE191" s="129">
        <f t="shared" si="49"/>
        <v>1.5</v>
      </c>
      <c r="AF191" s="129">
        <f t="shared" si="49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66</v>
      </c>
      <c r="B192" s="129">
        <v>0.3</v>
      </c>
      <c r="C192" s="129">
        <f t="shared" si="48"/>
        <v>0.3</v>
      </c>
      <c r="D192" s="129">
        <f t="shared" si="48"/>
        <v>0.3</v>
      </c>
      <c r="E192" s="129">
        <f t="shared" si="48"/>
        <v>0.3</v>
      </c>
      <c r="F192" s="129">
        <f t="shared" si="48"/>
        <v>0.3</v>
      </c>
      <c r="G192" s="129">
        <f t="shared" si="48"/>
        <v>0.3</v>
      </c>
      <c r="H192" s="129">
        <f t="shared" si="48"/>
        <v>0.3</v>
      </c>
      <c r="I192" s="129">
        <f t="shared" si="48"/>
        <v>0.3</v>
      </c>
      <c r="J192" s="129">
        <f t="shared" si="48"/>
        <v>0.3</v>
      </c>
      <c r="K192" s="129">
        <f t="shared" si="48"/>
        <v>0.3</v>
      </c>
      <c r="L192" s="129">
        <f t="shared" si="48"/>
        <v>0.3</v>
      </c>
      <c r="M192" s="129">
        <f t="shared" si="48"/>
        <v>0.3</v>
      </c>
      <c r="N192" s="129">
        <f t="shared" si="48"/>
        <v>0.3</v>
      </c>
      <c r="O192" s="129">
        <f t="shared" si="48"/>
        <v>0.3</v>
      </c>
      <c r="P192" s="129">
        <f t="shared" si="48"/>
        <v>0.3</v>
      </c>
      <c r="Q192" s="129">
        <f t="shared" si="48"/>
        <v>0.3</v>
      </c>
      <c r="R192" s="129">
        <f t="shared" si="48"/>
        <v>0.3</v>
      </c>
      <c r="S192" s="129">
        <f t="shared" si="49"/>
        <v>0.3</v>
      </c>
      <c r="T192" s="129">
        <f t="shared" si="49"/>
        <v>0.3</v>
      </c>
      <c r="U192" s="129">
        <f t="shared" si="49"/>
        <v>0.3</v>
      </c>
      <c r="V192" s="129">
        <f t="shared" si="49"/>
        <v>0.3</v>
      </c>
      <c r="W192" s="129">
        <f t="shared" si="49"/>
        <v>0.3</v>
      </c>
      <c r="X192" s="129">
        <f t="shared" si="49"/>
        <v>0.3</v>
      </c>
      <c r="Y192" s="129">
        <f t="shared" si="49"/>
        <v>0.3</v>
      </c>
      <c r="Z192" s="129">
        <f t="shared" si="49"/>
        <v>0.3</v>
      </c>
      <c r="AA192" s="129">
        <f t="shared" si="49"/>
        <v>0.3</v>
      </c>
      <c r="AB192" s="129">
        <f t="shared" si="49"/>
        <v>0.3</v>
      </c>
      <c r="AC192" s="129">
        <f t="shared" si="49"/>
        <v>0.3</v>
      </c>
      <c r="AD192" s="129">
        <f t="shared" si="49"/>
        <v>0.3</v>
      </c>
      <c r="AE192" s="129">
        <f t="shared" si="49"/>
        <v>0.3</v>
      </c>
      <c r="AF192" s="129">
        <f t="shared" si="49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67</v>
      </c>
      <c r="B193" s="129">
        <v>0.4</v>
      </c>
      <c r="C193" s="129">
        <f t="shared" si="48"/>
        <v>0.4</v>
      </c>
      <c r="D193" s="129">
        <f t="shared" si="48"/>
        <v>0.4</v>
      </c>
      <c r="E193" s="129">
        <f t="shared" si="48"/>
        <v>0.4</v>
      </c>
      <c r="F193" s="129">
        <f t="shared" si="48"/>
        <v>0.4</v>
      </c>
      <c r="G193" s="129">
        <f t="shared" si="48"/>
        <v>0.4</v>
      </c>
      <c r="H193" s="129">
        <f t="shared" si="48"/>
        <v>0.4</v>
      </c>
      <c r="I193" s="129">
        <f t="shared" si="48"/>
        <v>0.4</v>
      </c>
      <c r="J193" s="129">
        <f t="shared" si="48"/>
        <v>0.4</v>
      </c>
      <c r="K193" s="129">
        <f t="shared" si="48"/>
        <v>0.4</v>
      </c>
      <c r="L193" s="129">
        <f t="shared" si="48"/>
        <v>0.4</v>
      </c>
      <c r="M193" s="129">
        <f t="shared" si="48"/>
        <v>0.4</v>
      </c>
      <c r="N193" s="129">
        <f t="shared" si="48"/>
        <v>0.4</v>
      </c>
      <c r="O193" s="129">
        <f t="shared" si="48"/>
        <v>0.4</v>
      </c>
      <c r="P193" s="129">
        <f t="shared" si="48"/>
        <v>0.4</v>
      </c>
      <c r="Q193" s="129">
        <f t="shared" si="48"/>
        <v>0.4</v>
      </c>
      <c r="R193" s="129">
        <f t="shared" si="48"/>
        <v>0.4</v>
      </c>
      <c r="S193" s="129">
        <f t="shared" si="49"/>
        <v>0.4</v>
      </c>
      <c r="T193" s="129">
        <f t="shared" si="49"/>
        <v>0.4</v>
      </c>
      <c r="U193" s="129">
        <f t="shared" si="49"/>
        <v>0.4</v>
      </c>
      <c r="V193" s="129">
        <f t="shared" si="49"/>
        <v>0.4</v>
      </c>
      <c r="W193" s="129">
        <f t="shared" si="49"/>
        <v>0.4</v>
      </c>
      <c r="X193" s="129">
        <f t="shared" si="49"/>
        <v>0.4</v>
      </c>
      <c r="Y193" s="129">
        <f t="shared" si="49"/>
        <v>0.4</v>
      </c>
      <c r="Z193" s="129">
        <f t="shared" si="49"/>
        <v>0.4</v>
      </c>
      <c r="AA193" s="129">
        <f t="shared" si="49"/>
        <v>0.4</v>
      </c>
      <c r="AB193" s="129">
        <f t="shared" si="49"/>
        <v>0.4</v>
      </c>
      <c r="AC193" s="129">
        <f t="shared" si="49"/>
        <v>0.4</v>
      </c>
      <c r="AD193" s="129">
        <f t="shared" si="49"/>
        <v>0.4</v>
      </c>
      <c r="AE193" s="129">
        <f t="shared" si="49"/>
        <v>0.4</v>
      </c>
      <c r="AF193" s="129">
        <f t="shared" si="49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68</v>
      </c>
      <c r="B194" s="136">
        <v>0.64</v>
      </c>
      <c r="C194" s="136">
        <f t="shared" si="48"/>
        <v>0.64</v>
      </c>
      <c r="D194" s="136">
        <f t="shared" si="48"/>
        <v>0.64</v>
      </c>
      <c r="E194" s="136">
        <f t="shared" si="48"/>
        <v>0.64</v>
      </c>
      <c r="F194" s="136">
        <f t="shared" si="48"/>
        <v>0.64</v>
      </c>
      <c r="G194" s="136">
        <f t="shared" si="48"/>
        <v>0.64</v>
      </c>
      <c r="H194" s="136">
        <f t="shared" si="48"/>
        <v>0.64</v>
      </c>
      <c r="I194" s="136">
        <f t="shared" si="48"/>
        <v>0.64</v>
      </c>
      <c r="J194" s="136">
        <f t="shared" si="48"/>
        <v>0.64</v>
      </c>
      <c r="K194" s="136">
        <f t="shared" si="48"/>
        <v>0.64</v>
      </c>
      <c r="L194" s="136">
        <f t="shared" si="48"/>
        <v>0.64</v>
      </c>
      <c r="M194" s="136">
        <f t="shared" si="48"/>
        <v>0.64</v>
      </c>
      <c r="N194" s="136">
        <f t="shared" si="48"/>
        <v>0.64</v>
      </c>
      <c r="O194" s="136">
        <f t="shared" si="48"/>
        <v>0.64</v>
      </c>
      <c r="P194" s="136">
        <f t="shared" si="48"/>
        <v>0.64</v>
      </c>
      <c r="Q194" s="136">
        <f t="shared" si="48"/>
        <v>0.64</v>
      </c>
      <c r="R194" s="136">
        <f t="shared" si="48"/>
        <v>0.64</v>
      </c>
      <c r="S194" s="136">
        <f t="shared" si="49"/>
        <v>0.64</v>
      </c>
      <c r="T194" s="136">
        <f t="shared" si="49"/>
        <v>0.64</v>
      </c>
      <c r="U194" s="136">
        <f t="shared" si="49"/>
        <v>0.64</v>
      </c>
      <c r="V194" s="136">
        <f t="shared" si="49"/>
        <v>0.64</v>
      </c>
      <c r="W194" s="136">
        <f t="shared" si="49"/>
        <v>0.64</v>
      </c>
      <c r="X194" s="136">
        <f t="shared" si="49"/>
        <v>0.64</v>
      </c>
      <c r="Y194" s="136">
        <f t="shared" si="49"/>
        <v>0.64</v>
      </c>
      <c r="Z194" s="136">
        <f t="shared" si="49"/>
        <v>0.64</v>
      </c>
      <c r="AA194" s="136">
        <f t="shared" si="49"/>
        <v>0.64</v>
      </c>
      <c r="AB194" s="136">
        <f t="shared" si="49"/>
        <v>0.64</v>
      </c>
      <c r="AC194" s="136">
        <f t="shared" si="49"/>
        <v>0.64</v>
      </c>
      <c r="AD194" s="136">
        <f t="shared" si="49"/>
        <v>0.64</v>
      </c>
      <c r="AE194" s="136">
        <f t="shared" si="49"/>
        <v>0.64</v>
      </c>
      <c r="AF194" s="136">
        <f t="shared" si="49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0">SUM(C189:C194)</f>
        <v>3.54</v>
      </c>
      <c r="D195" s="139">
        <f t="shared" si="50"/>
        <v>3.54</v>
      </c>
      <c r="E195" s="139">
        <f t="shared" si="50"/>
        <v>3.54</v>
      </c>
      <c r="F195" s="139">
        <f t="shared" si="50"/>
        <v>3.54</v>
      </c>
      <c r="G195" s="139">
        <f t="shared" si="50"/>
        <v>3.54</v>
      </c>
      <c r="H195" s="139">
        <f t="shared" si="50"/>
        <v>3.54</v>
      </c>
      <c r="I195" s="139">
        <f t="shared" si="50"/>
        <v>3.54</v>
      </c>
      <c r="J195" s="139">
        <f t="shared" si="50"/>
        <v>3.54</v>
      </c>
      <c r="K195" s="139">
        <f t="shared" si="50"/>
        <v>3.54</v>
      </c>
      <c r="L195" s="139">
        <f>SUM(L189:L194)</f>
        <v>3.54</v>
      </c>
      <c r="M195" s="139">
        <f t="shared" ref="M195:R195" si="51">SUM(M189:M194)</f>
        <v>3.54</v>
      </c>
      <c r="N195" s="139">
        <f t="shared" si="51"/>
        <v>3.54</v>
      </c>
      <c r="O195" s="139">
        <f t="shared" si="51"/>
        <v>3.54</v>
      </c>
      <c r="P195" s="139">
        <f t="shared" si="51"/>
        <v>3.54</v>
      </c>
      <c r="Q195" s="139">
        <f t="shared" si="51"/>
        <v>3.54</v>
      </c>
      <c r="R195" s="139">
        <f t="shared" si="51"/>
        <v>3.54</v>
      </c>
      <c r="S195" s="139">
        <f>SUM(S189:S194)</f>
        <v>3.54</v>
      </c>
      <c r="T195" s="139">
        <f t="shared" ref="T195:AG195" si="52">SUM(T189:T194)</f>
        <v>3.54</v>
      </c>
      <c r="U195" s="139">
        <f t="shared" si="52"/>
        <v>3.54</v>
      </c>
      <c r="V195" s="139">
        <f t="shared" si="52"/>
        <v>3.54</v>
      </c>
      <c r="W195" s="139">
        <f t="shared" si="52"/>
        <v>3.54</v>
      </c>
      <c r="X195" s="139">
        <f t="shared" si="52"/>
        <v>3.54</v>
      </c>
      <c r="Y195" s="139">
        <f t="shared" si="52"/>
        <v>3.54</v>
      </c>
      <c r="Z195" s="139">
        <f t="shared" si="52"/>
        <v>3.54</v>
      </c>
      <c r="AA195" s="139">
        <f t="shared" si="52"/>
        <v>3.54</v>
      </c>
      <c r="AB195" s="139">
        <f t="shared" si="52"/>
        <v>3.54</v>
      </c>
      <c r="AC195" s="139">
        <f t="shared" si="52"/>
        <v>3.54</v>
      </c>
      <c r="AD195" s="139">
        <f t="shared" si="52"/>
        <v>3.54</v>
      </c>
      <c r="AE195" s="139">
        <f t="shared" si="52"/>
        <v>3.54</v>
      </c>
      <c r="AF195" s="139">
        <f t="shared" si="52"/>
        <v>3.54</v>
      </c>
      <c r="AG195" s="140">
        <f t="shared" si="52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69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70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71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72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73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74</v>
      </c>
      <c r="B204" s="153">
        <f>MAX(F72:M72)</f>
        <v>1195.6399999999999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9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213" t="s">
        <v>75</v>
      </c>
      <c r="B206" s="213"/>
      <c r="C206" s="45"/>
      <c r="D206" s="155" t="str">
        <f ca="1">"Pie Chart of Daily Peak Demand(Inclusive of Export) of Nepal ("&amp;A4&amp;" "&amp;B4&amp;")"</f>
        <v>Pie Chart of Daily Peak Demand(Inclusive of Export) of Nepal (Nepali Date: 2078/04/9)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2078/04/9)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76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77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78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79</v>
      </c>
      <c r="T209" s="163">
        <f t="shared" ref="T209:AX209" si="53">B72</f>
        <v>1140.1000000000001</v>
      </c>
      <c r="U209" s="163">
        <f t="shared" si="53"/>
        <v>1097.74</v>
      </c>
      <c r="V209" s="163">
        <f t="shared" si="53"/>
        <v>1079.04</v>
      </c>
      <c r="W209" s="163">
        <f t="shared" si="53"/>
        <v>1071.8400000000001</v>
      </c>
      <c r="X209" s="163">
        <f t="shared" si="53"/>
        <v>1064.1200000000001</v>
      </c>
      <c r="Y209" s="163">
        <f t="shared" si="53"/>
        <v>1070.42</v>
      </c>
      <c r="Z209" s="163">
        <f t="shared" si="53"/>
        <v>1041.54</v>
      </c>
      <c r="AA209" s="163">
        <f t="shared" si="53"/>
        <v>1077.8400000000001</v>
      </c>
      <c r="AB209" s="163">
        <f t="shared" si="53"/>
        <v>1100.94</v>
      </c>
      <c r="AC209" s="163">
        <f t="shared" si="53"/>
        <v>1162.04</v>
      </c>
      <c r="AD209" s="163">
        <f t="shared" si="53"/>
        <v>1165.54</v>
      </c>
      <c r="AE209" s="163">
        <f t="shared" si="53"/>
        <v>1195.6399999999999</v>
      </c>
      <c r="AF209" s="163">
        <f t="shared" si="53"/>
        <v>1202.24</v>
      </c>
      <c r="AG209" s="163">
        <f t="shared" si="53"/>
        <v>1203.4209999999998</v>
      </c>
      <c r="AH209" s="163">
        <f t="shared" si="53"/>
        <v>1175.385</v>
      </c>
      <c r="AI209" s="163">
        <f t="shared" si="53"/>
        <v>1210.44</v>
      </c>
      <c r="AJ209" s="163">
        <f t="shared" si="53"/>
        <v>1238.1400000000001</v>
      </c>
      <c r="AK209" s="163">
        <f t="shared" si="53"/>
        <v>1264.6400000000001</v>
      </c>
      <c r="AL209" s="163">
        <f t="shared" si="53"/>
        <v>1210.3400000000001</v>
      </c>
      <c r="AM209" s="163">
        <f t="shared" si="53"/>
        <v>1202.8799999999999</v>
      </c>
      <c r="AN209" s="163">
        <f t="shared" si="53"/>
        <v>1202.1399999999999</v>
      </c>
      <c r="AO209" s="163">
        <f t="shared" si="53"/>
        <v>1223.04</v>
      </c>
      <c r="AP209" s="163">
        <f t="shared" si="53"/>
        <v>1251.44</v>
      </c>
      <c r="AQ209" s="163">
        <f t="shared" si="53"/>
        <v>1377.2399999999998</v>
      </c>
      <c r="AR209" s="163">
        <f t="shared" si="53"/>
        <v>1382.74</v>
      </c>
      <c r="AS209" s="163">
        <f t="shared" si="53"/>
        <v>1380.74</v>
      </c>
      <c r="AT209" s="163">
        <f t="shared" si="53"/>
        <v>1346.8400000000001</v>
      </c>
      <c r="AU209" s="163">
        <f t="shared" si="53"/>
        <v>1293.9299999999998</v>
      </c>
      <c r="AV209" s="163">
        <f t="shared" si="53"/>
        <v>1195.21</v>
      </c>
      <c r="AW209" s="163">
        <f t="shared" si="53"/>
        <v>1133.0899999999999</v>
      </c>
      <c r="AX209" s="163">
        <f t="shared" si="53"/>
        <v>1117.56</v>
      </c>
    </row>
    <row r="210" spans="1:50" x14ac:dyDescent="0.25">
      <c r="A210" s="156" t="s">
        <v>80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81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82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83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84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69</v>
      </c>
      <c r="B230" s="166">
        <f t="shared" ref="B230:AF230" si="54">B194</f>
        <v>0.64</v>
      </c>
      <c r="C230" s="166">
        <f t="shared" si="54"/>
        <v>0.64</v>
      </c>
      <c r="D230" s="166">
        <f t="shared" si="54"/>
        <v>0.64</v>
      </c>
      <c r="E230" s="166">
        <f t="shared" si="54"/>
        <v>0.64</v>
      </c>
      <c r="F230" s="166">
        <f t="shared" si="54"/>
        <v>0.64</v>
      </c>
      <c r="G230" s="166">
        <f t="shared" si="54"/>
        <v>0.64</v>
      </c>
      <c r="H230" s="166">
        <f t="shared" si="54"/>
        <v>0.64</v>
      </c>
      <c r="I230" s="166">
        <f t="shared" si="54"/>
        <v>0.64</v>
      </c>
      <c r="J230" s="166">
        <f t="shared" si="54"/>
        <v>0.64</v>
      </c>
      <c r="K230" s="166">
        <f t="shared" si="54"/>
        <v>0.64</v>
      </c>
      <c r="L230" s="166">
        <f t="shared" si="54"/>
        <v>0.64</v>
      </c>
      <c r="M230" s="166">
        <f t="shared" si="54"/>
        <v>0.64</v>
      </c>
      <c r="N230" s="166">
        <f t="shared" si="54"/>
        <v>0.64</v>
      </c>
      <c r="O230" s="166">
        <f t="shared" si="54"/>
        <v>0.64</v>
      </c>
      <c r="P230" s="166">
        <f t="shared" si="54"/>
        <v>0.64</v>
      </c>
      <c r="Q230" s="166">
        <f t="shared" si="54"/>
        <v>0.64</v>
      </c>
      <c r="R230" s="166">
        <f t="shared" si="54"/>
        <v>0.64</v>
      </c>
      <c r="S230" s="166">
        <f t="shared" si="54"/>
        <v>0.64</v>
      </c>
      <c r="T230" s="166">
        <f t="shared" si="54"/>
        <v>0.64</v>
      </c>
      <c r="U230" s="166">
        <f t="shared" si="54"/>
        <v>0.64</v>
      </c>
      <c r="V230" s="166">
        <f t="shared" si="54"/>
        <v>0.64</v>
      </c>
      <c r="W230" s="166">
        <f t="shared" si="54"/>
        <v>0.64</v>
      </c>
      <c r="X230" s="166">
        <f t="shared" si="54"/>
        <v>0.64</v>
      </c>
      <c r="Y230" s="166">
        <f t="shared" si="54"/>
        <v>0.64</v>
      </c>
      <c r="Z230" s="166">
        <f t="shared" si="54"/>
        <v>0.64</v>
      </c>
      <c r="AA230" s="166">
        <f t="shared" si="54"/>
        <v>0.64</v>
      </c>
      <c r="AB230" s="166">
        <f t="shared" si="54"/>
        <v>0.64</v>
      </c>
      <c r="AC230" s="166">
        <f t="shared" si="54"/>
        <v>0.64</v>
      </c>
      <c r="AD230" s="166">
        <f t="shared" si="54"/>
        <v>0.64</v>
      </c>
      <c r="AE230" s="166">
        <f t="shared" si="54"/>
        <v>0.64</v>
      </c>
      <c r="AF230" s="166">
        <f t="shared" si="54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5">IF(C198&lt;100,"",C198-520)</f>
        <v/>
      </c>
      <c r="D231" s="114" t="str">
        <f t="shared" si="55"/>
        <v/>
      </c>
      <c r="E231" s="114" t="str">
        <f t="shared" si="55"/>
        <v/>
      </c>
      <c r="F231" s="114" t="str">
        <f t="shared" si="55"/>
        <v/>
      </c>
      <c r="G231" s="114" t="str">
        <f t="shared" si="55"/>
        <v/>
      </c>
      <c r="H231" s="114" t="str">
        <f t="shared" si="55"/>
        <v/>
      </c>
      <c r="I231" s="114" t="str">
        <f t="shared" si="55"/>
        <v/>
      </c>
      <c r="J231" s="114" t="str">
        <f t="shared" si="55"/>
        <v/>
      </c>
      <c r="K231" s="114" t="str">
        <f t="shared" si="55"/>
        <v/>
      </c>
      <c r="L231" s="114" t="str">
        <f t="shared" si="55"/>
        <v/>
      </c>
      <c r="M231" s="114" t="str">
        <f t="shared" si="55"/>
        <v/>
      </c>
      <c r="N231" s="114" t="str">
        <f t="shared" si="55"/>
        <v/>
      </c>
      <c r="O231" s="114" t="str">
        <f t="shared" si="55"/>
        <v/>
      </c>
      <c r="P231" s="114" t="str">
        <f t="shared" si="55"/>
        <v/>
      </c>
      <c r="Q231" s="114" t="str">
        <f t="shared" si="55"/>
        <v/>
      </c>
      <c r="R231" s="114" t="str">
        <f t="shared" si="55"/>
        <v/>
      </c>
      <c r="S231" s="114" t="str">
        <f t="shared" si="55"/>
        <v/>
      </c>
      <c r="T231" s="114" t="str">
        <f t="shared" si="55"/>
        <v/>
      </c>
      <c r="U231" s="114" t="str">
        <f t="shared" si="55"/>
        <v/>
      </c>
      <c r="V231" s="114" t="str">
        <f t="shared" si="55"/>
        <v/>
      </c>
      <c r="W231" s="114" t="str">
        <f t="shared" si="55"/>
        <v/>
      </c>
      <c r="X231" s="114" t="str">
        <f t="shared" si="55"/>
        <v/>
      </c>
      <c r="Y231" s="114" t="str">
        <f t="shared" si="55"/>
        <v/>
      </c>
      <c r="Z231" s="114" t="str">
        <f t="shared" si="55"/>
        <v/>
      </c>
      <c r="AA231" s="114" t="str">
        <f t="shared" si="55"/>
        <v/>
      </c>
      <c r="AB231" s="114" t="str">
        <f t="shared" si="55"/>
        <v/>
      </c>
      <c r="AC231" s="114" t="str">
        <f t="shared" si="55"/>
        <v/>
      </c>
      <c r="AD231" s="114" t="str">
        <f t="shared" si="55"/>
        <v/>
      </c>
      <c r="AE231" s="114" t="str">
        <f t="shared" si="55"/>
        <v/>
      </c>
      <c r="AF231" s="114" t="str">
        <f t="shared" si="55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6">IF(B199&lt;100,"",B199-620)</f>
        <v/>
      </c>
      <c r="C232" s="114" t="str">
        <f t="shared" si="56"/>
        <v/>
      </c>
      <c r="D232" s="114" t="str">
        <f t="shared" si="56"/>
        <v/>
      </c>
      <c r="E232" s="114" t="str">
        <f t="shared" si="56"/>
        <v/>
      </c>
      <c r="F232" s="114" t="str">
        <f t="shared" si="56"/>
        <v/>
      </c>
      <c r="G232" s="114" t="str">
        <f t="shared" si="56"/>
        <v/>
      </c>
      <c r="H232" s="114" t="str">
        <f t="shared" si="56"/>
        <v/>
      </c>
      <c r="I232" s="114" t="str">
        <f t="shared" si="56"/>
        <v/>
      </c>
      <c r="J232" s="114" t="str">
        <f t="shared" si="56"/>
        <v/>
      </c>
      <c r="K232" s="114" t="str">
        <f t="shared" si="56"/>
        <v/>
      </c>
      <c r="L232" s="114" t="str">
        <f t="shared" si="56"/>
        <v/>
      </c>
      <c r="M232" s="114" t="str">
        <f t="shared" si="56"/>
        <v/>
      </c>
      <c r="N232" s="114" t="str">
        <f t="shared" si="56"/>
        <v/>
      </c>
      <c r="O232" s="114" t="str">
        <f t="shared" si="56"/>
        <v/>
      </c>
      <c r="P232" s="114" t="str">
        <f t="shared" si="56"/>
        <v/>
      </c>
      <c r="Q232" s="114" t="str">
        <f t="shared" si="56"/>
        <v/>
      </c>
      <c r="R232" s="114" t="str">
        <f t="shared" si="56"/>
        <v/>
      </c>
      <c r="S232" s="114" t="str">
        <f t="shared" si="56"/>
        <v/>
      </c>
      <c r="T232" s="114" t="str">
        <f t="shared" si="56"/>
        <v/>
      </c>
      <c r="U232" s="114" t="str">
        <f t="shared" si="56"/>
        <v/>
      </c>
      <c r="V232" s="114" t="str">
        <f t="shared" si="56"/>
        <v/>
      </c>
      <c r="W232" s="114" t="str">
        <f t="shared" si="56"/>
        <v/>
      </c>
      <c r="X232" s="114" t="str">
        <f t="shared" si="56"/>
        <v/>
      </c>
      <c r="Y232" s="114" t="str">
        <f t="shared" si="56"/>
        <v/>
      </c>
      <c r="Z232" s="114" t="str">
        <f t="shared" si="56"/>
        <v/>
      </c>
      <c r="AA232" s="114" t="str">
        <f t="shared" si="56"/>
        <v/>
      </c>
      <c r="AB232" s="114" t="str">
        <f t="shared" si="56"/>
        <v/>
      </c>
      <c r="AC232" s="114" t="str">
        <f t="shared" si="56"/>
        <v/>
      </c>
      <c r="AD232" s="114" t="str">
        <f t="shared" si="56"/>
        <v/>
      </c>
      <c r="AE232" s="114" t="str">
        <f t="shared" si="56"/>
        <v/>
      </c>
      <c r="AF232" s="114" t="str">
        <f t="shared" si="56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7">IF(B200&lt;100,"",B200-330)</f>
        <v/>
      </c>
      <c r="C233" s="114" t="str">
        <f t="shared" si="57"/>
        <v/>
      </c>
      <c r="D233" s="114" t="str">
        <f t="shared" si="57"/>
        <v/>
      </c>
      <c r="E233" s="114" t="str">
        <f t="shared" si="57"/>
        <v/>
      </c>
      <c r="F233" s="114" t="str">
        <f t="shared" si="57"/>
        <v/>
      </c>
      <c r="G233" s="114" t="str">
        <f t="shared" si="57"/>
        <v/>
      </c>
      <c r="H233" s="114" t="str">
        <f t="shared" si="57"/>
        <v/>
      </c>
      <c r="I233" s="114" t="str">
        <f t="shared" si="57"/>
        <v/>
      </c>
      <c r="J233" s="114" t="str">
        <f t="shared" si="57"/>
        <v/>
      </c>
      <c r="K233" s="114" t="str">
        <f t="shared" si="57"/>
        <v/>
      </c>
      <c r="L233" s="114" t="str">
        <f t="shared" si="57"/>
        <v/>
      </c>
      <c r="M233" s="114" t="str">
        <f t="shared" si="57"/>
        <v/>
      </c>
      <c r="N233" s="114" t="str">
        <f t="shared" si="57"/>
        <v/>
      </c>
      <c r="O233" s="114" t="str">
        <f t="shared" si="57"/>
        <v/>
      </c>
      <c r="P233" s="114" t="str">
        <f t="shared" si="57"/>
        <v/>
      </c>
      <c r="Q233" s="114" t="str">
        <f t="shared" si="57"/>
        <v/>
      </c>
      <c r="R233" s="114" t="str">
        <f t="shared" si="57"/>
        <v/>
      </c>
      <c r="S233" s="114" t="str">
        <f t="shared" si="57"/>
        <v/>
      </c>
      <c r="T233" s="114" t="str">
        <f t="shared" si="57"/>
        <v/>
      </c>
      <c r="U233" s="114" t="str">
        <f t="shared" si="57"/>
        <v/>
      </c>
      <c r="V233" s="114" t="str">
        <f t="shared" si="57"/>
        <v/>
      </c>
      <c r="W233" s="114" t="str">
        <f t="shared" si="57"/>
        <v/>
      </c>
      <c r="X233" s="114" t="str">
        <f t="shared" si="57"/>
        <v/>
      </c>
      <c r="Y233" s="114" t="str">
        <f t="shared" si="57"/>
        <v/>
      </c>
      <c r="Z233" s="114" t="str">
        <f t="shared" si="57"/>
        <v/>
      </c>
      <c r="AA233" s="114" t="str">
        <f t="shared" si="57"/>
        <v/>
      </c>
      <c r="AB233" s="114" t="str">
        <f t="shared" si="57"/>
        <v/>
      </c>
      <c r="AC233" s="114" t="str">
        <f t="shared" si="57"/>
        <v/>
      </c>
      <c r="AD233" s="114" t="str">
        <f t="shared" si="57"/>
        <v/>
      </c>
      <c r="AE233" s="114" t="str">
        <f t="shared" si="57"/>
        <v/>
      </c>
      <c r="AF233" s="114" t="str">
        <f t="shared" si="57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58">IF(C201&lt;100,"",C201-1500)</f>
        <v/>
      </c>
      <c r="D234" s="114" t="str">
        <f t="shared" si="58"/>
        <v/>
      </c>
      <c r="E234" s="114" t="str">
        <f t="shared" si="58"/>
        <v/>
      </c>
      <c r="F234" s="114" t="str">
        <f t="shared" si="58"/>
        <v/>
      </c>
      <c r="G234" s="114" t="str">
        <f t="shared" si="58"/>
        <v/>
      </c>
      <c r="H234" s="114" t="str">
        <f t="shared" si="58"/>
        <v/>
      </c>
      <c r="I234" s="114" t="str">
        <f t="shared" si="58"/>
        <v/>
      </c>
      <c r="J234" s="114" t="str">
        <f t="shared" si="58"/>
        <v/>
      </c>
      <c r="K234" s="114" t="str">
        <f t="shared" si="58"/>
        <v/>
      </c>
      <c r="L234" s="114" t="str">
        <f t="shared" si="58"/>
        <v/>
      </c>
      <c r="M234" s="114" t="str">
        <f t="shared" si="58"/>
        <v/>
      </c>
      <c r="N234" s="114" t="str">
        <f t="shared" si="58"/>
        <v/>
      </c>
      <c r="O234" s="114" t="str">
        <f t="shared" si="58"/>
        <v/>
      </c>
      <c r="P234" s="114" t="str">
        <f t="shared" si="58"/>
        <v/>
      </c>
      <c r="Q234" s="114" t="str">
        <f t="shared" si="58"/>
        <v/>
      </c>
      <c r="R234" s="114" t="str">
        <f t="shared" si="58"/>
        <v/>
      </c>
      <c r="S234" s="114" t="str">
        <f t="shared" si="58"/>
        <v/>
      </c>
      <c r="T234" s="114" t="str">
        <f t="shared" si="58"/>
        <v/>
      </c>
      <c r="U234" s="114" t="str">
        <f t="shared" si="58"/>
        <v/>
      </c>
      <c r="V234" s="114" t="str">
        <f t="shared" si="58"/>
        <v/>
      </c>
      <c r="W234" s="114" t="str">
        <f t="shared" si="58"/>
        <v/>
      </c>
      <c r="X234" s="114" t="str">
        <f t="shared" si="58"/>
        <v/>
      </c>
      <c r="Y234" s="114" t="str">
        <f t="shared" si="58"/>
        <v/>
      </c>
      <c r="Z234" s="114" t="str">
        <f t="shared" si="58"/>
        <v/>
      </c>
      <c r="AA234" s="114" t="str">
        <f t="shared" si="58"/>
        <v/>
      </c>
      <c r="AB234" s="114" t="str">
        <f t="shared" si="58"/>
        <v/>
      </c>
      <c r="AC234" s="114" t="str">
        <f t="shared" si="58"/>
        <v/>
      </c>
      <c r="AD234" s="114" t="str">
        <f t="shared" si="58"/>
        <v/>
      </c>
      <c r="AE234" s="114" t="str">
        <f t="shared" si="58"/>
        <v/>
      </c>
      <c r="AF234" s="114" t="str">
        <f t="shared" si="58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7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5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7449" priority="271">
      <formula>S$9&gt;=20/24</formula>
    </cfRule>
    <cfRule type="expression" dxfId="7448" priority="272">
      <formula>AND(S$9&gt;=14/24,S$9&lt;20/24)</formula>
    </cfRule>
    <cfRule type="expression" dxfId="7447" priority="273">
      <formula>AND(S$9&gt;=8/24,S$9&lt;14/24)</formula>
    </cfRule>
    <cfRule type="expression" dxfId="7446" priority="274">
      <formula>S$9&lt;8/24</formula>
    </cfRule>
  </conditionalFormatting>
  <conditionalFormatting sqref="B8:AF10 AA78:AF78 B78:Q78 L37:S38 L36:Q36 B53:AF53 B79:AF79 C189:AF195 L34:Q34 S39 B65:AF69 C54:K54 T208:AX208 O42:Q45 B71:AF75 D57:D58 C55:D56 F55:R56 E55:E58 L15:Q30 O39:Q40 L39:N39 O57:Q64 F57:N58 B77:AF77 L11:Z13 R15:Z28 T37:Z39 AA81:AF88 AD50:AD53 L50:AF52 AA54:AF57">
    <cfRule type="expression" dxfId="7445" priority="267">
      <formula>B$9&gt;=20/24</formula>
    </cfRule>
    <cfRule type="expression" dxfId="7444" priority="268">
      <formula>AND(B$9&gt;=14/24,B$9&lt;20/24)</formula>
    </cfRule>
    <cfRule type="expression" dxfId="7443" priority="269">
      <formula>AND(B$9&gt;=8/24,B$9&lt;14/24)</formula>
    </cfRule>
    <cfRule type="expression" dxfId="7442" priority="270">
      <formula>B$9&lt;8/24</formula>
    </cfRule>
  </conditionalFormatting>
  <conditionalFormatting sqref="B187:AF187">
    <cfRule type="expression" dxfId="7441" priority="263">
      <formula>B$9&gt;=20/24</formula>
    </cfRule>
    <cfRule type="expression" dxfId="7440" priority="264">
      <formula>AND(B$9&gt;=14/24,B$9&lt;20/24)</formula>
    </cfRule>
    <cfRule type="expression" dxfId="7439" priority="265">
      <formula>AND(B$9&gt;=8/24,B$9&lt;14/24)</formula>
    </cfRule>
    <cfRule type="expression" dxfId="7438" priority="266">
      <formula>B$9&lt;8/24</formula>
    </cfRule>
  </conditionalFormatting>
  <conditionalFormatting sqref="AL4:AL6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7437" priority="258">
      <formula>L$9&gt;=20/24</formula>
    </cfRule>
    <cfRule type="expression" dxfId="7436" priority="259">
      <formula>AND(L$9&gt;=14/24,L$9&lt;20/24)</formula>
    </cfRule>
    <cfRule type="expression" dxfId="7435" priority="260">
      <formula>AND(L$9&gt;=8/24,L$9&lt;14/24)</formula>
    </cfRule>
    <cfRule type="expression" dxfId="7434" priority="261">
      <formula>L$9&lt;8/24</formula>
    </cfRule>
  </conditionalFormatting>
  <conditionalFormatting sqref="L40:N40">
    <cfRule type="expression" dxfId="7433" priority="254">
      <formula>L$9&gt;=20/24</formula>
    </cfRule>
    <cfRule type="expression" dxfId="7432" priority="255">
      <formula>AND(L$9&gt;=14/24,L$9&lt;20/24)</formula>
    </cfRule>
    <cfRule type="expression" dxfId="7431" priority="256">
      <formula>AND(L$9&gt;=8/24,L$9&lt;14/24)</formula>
    </cfRule>
    <cfRule type="expression" dxfId="7430" priority="257">
      <formula>L$9&lt;8/24</formula>
    </cfRule>
  </conditionalFormatting>
  <conditionalFormatting sqref="R36:Z36">
    <cfRule type="expression" dxfId="7429" priority="246">
      <formula>R$9&gt;=20/24</formula>
    </cfRule>
    <cfRule type="expression" dxfId="7428" priority="247">
      <formula>AND(R$9&gt;=14/24,R$9&lt;20/24)</formula>
    </cfRule>
    <cfRule type="expression" dxfId="7427" priority="248">
      <formula>AND(R$9&gt;=8/24,R$9&lt;14/24)</formula>
    </cfRule>
    <cfRule type="expression" dxfId="7426" priority="249">
      <formula>R$9&lt;8/24</formula>
    </cfRule>
  </conditionalFormatting>
  <conditionalFormatting sqref="R54">
    <cfRule type="expression" dxfId="7425" priority="242">
      <formula>R$9&gt;=20/24</formula>
    </cfRule>
    <cfRule type="expression" dxfId="7424" priority="243">
      <formula>AND(R$9&gt;=14/24,R$9&lt;20/24)</formula>
    </cfRule>
    <cfRule type="expression" dxfId="7423" priority="244">
      <formula>AND(R$9&gt;=8/24,R$9&lt;14/24)</formula>
    </cfRule>
    <cfRule type="expression" dxfId="7422" priority="245">
      <formula>R$9&lt;8/24</formula>
    </cfRule>
  </conditionalFormatting>
  <conditionalFormatting sqref="R78:Z78">
    <cfRule type="expression" dxfId="7421" priority="238">
      <formula>R$9&gt;=20/24</formula>
    </cfRule>
    <cfRule type="expression" dxfId="7420" priority="239">
      <formula>AND(R$9&gt;=14/24,R$9&lt;20/24)</formula>
    </cfRule>
    <cfRule type="expression" dxfId="7419" priority="240">
      <formula>AND(R$9&gt;=8/24,R$9&lt;14/24)</formula>
    </cfRule>
    <cfRule type="expression" dxfId="7418" priority="241">
      <formula>R$9&lt;8/24</formula>
    </cfRule>
  </conditionalFormatting>
  <conditionalFormatting sqref="L32:Q32">
    <cfRule type="expression" dxfId="7417" priority="230">
      <formula>L$9&gt;=20/24</formula>
    </cfRule>
    <cfRule type="expression" dxfId="7416" priority="231">
      <formula>AND(L$9&gt;=14/24,L$9&lt;20/24)</formula>
    </cfRule>
    <cfRule type="expression" dxfId="7415" priority="232">
      <formula>AND(L$9&gt;=8/24,L$9&lt;14/24)</formula>
    </cfRule>
    <cfRule type="expression" dxfId="7414" priority="233">
      <formula>L$9&lt;8/24</formula>
    </cfRule>
  </conditionalFormatting>
  <conditionalFormatting sqref="L46:Q46">
    <cfRule type="expression" dxfId="7413" priority="226">
      <formula>L$9&gt;=20/24</formula>
    </cfRule>
    <cfRule type="expression" dxfId="7412" priority="227">
      <formula>AND(L$9&gt;=14/24,L$9&lt;20/24)</formula>
    </cfRule>
    <cfRule type="expression" dxfId="7411" priority="228">
      <formula>AND(L$9&gt;=8/24,L$9&lt;14/24)</formula>
    </cfRule>
    <cfRule type="expression" dxfId="7410" priority="229">
      <formula>L$9&lt;8/24</formula>
    </cfRule>
  </conditionalFormatting>
  <conditionalFormatting sqref="L47:Q47">
    <cfRule type="expression" dxfId="7409" priority="222">
      <formula>L$9&gt;=20/24</formula>
    </cfRule>
    <cfRule type="expression" dxfId="7408" priority="223">
      <formula>AND(L$9&gt;=14/24,L$9&lt;20/24)</formula>
    </cfRule>
    <cfRule type="expression" dxfId="7407" priority="224">
      <formula>AND(L$9&gt;=8/24,L$9&lt;14/24)</formula>
    </cfRule>
    <cfRule type="expression" dxfId="7406" priority="225">
      <formula>L$9&lt;8/24</formula>
    </cfRule>
  </conditionalFormatting>
  <conditionalFormatting sqref="L42:N45">
    <cfRule type="expression" dxfId="7405" priority="218">
      <formula>L$9&gt;=20/24</formula>
    </cfRule>
    <cfRule type="expression" dxfId="7404" priority="219">
      <formula>AND(L$9&gt;=14/24,L$9&lt;20/24)</formula>
    </cfRule>
    <cfRule type="expression" dxfId="7403" priority="220">
      <formula>AND(L$9&gt;=8/24,L$9&lt;14/24)</formula>
    </cfRule>
    <cfRule type="expression" dxfId="7402" priority="221">
      <formula>L$9&lt;8/24</formula>
    </cfRule>
  </conditionalFormatting>
  <conditionalFormatting sqref="R34:AD34">
    <cfRule type="expression" dxfId="7401" priority="214">
      <formula>R$9&gt;=20/24</formula>
    </cfRule>
    <cfRule type="expression" dxfId="7400" priority="215">
      <formula>AND(R$9&gt;=14/24,R$9&lt;20/24)</formula>
    </cfRule>
    <cfRule type="expression" dxfId="7399" priority="216">
      <formula>AND(R$9&gt;=8/24,R$9&lt;14/24)</formula>
    </cfRule>
    <cfRule type="expression" dxfId="7398" priority="217">
      <formula>R$9&lt;8/24</formula>
    </cfRule>
  </conditionalFormatting>
  <conditionalFormatting sqref="R29:Z30 R32:Z32">
    <cfRule type="expression" dxfId="7397" priority="210">
      <formula>R$9&gt;=20/24</formula>
    </cfRule>
    <cfRule type="expression" dxfId="7396" priority="211">
      <formula>AND(R$9&gt;=14/24,R$9&lt;20/24)</formula>
    </cfRule>
    <cfRule type="expression" dxfId="7395" priority="212">
      <formula>AND(R$9&gt;=8/24,R$9&lt;14/24)</formula>
    </cfRule>
    <cfRule type="expression" dxfId="7394" priority="213">
      <formula>R$9&lt;8/24</formula>
    </cfRule>
  </conditionalFormatting>
  <conditionalFormatting sqref="R39:R40 S40:Z40 R42:Z45">
    <cfRule type="expression" dxfId="7393" priority="206">
      <formula>R$9&gt;=20/24</formula>
    </cfRule>
    <cfRule type="expression" dxfId="7392" priority="207">
      <formula>AND(R$9&gt;=14/24,R$9&lt;20/24)</formula>
    </cfRule>
    <cfRule type="expression" dxfId="7391" priority="208">
      <formula>AND(R$9&gt;=8/24,R$9&lt;14/24)</formula>
    </cfRule>
    <cfRule type="expression" dxfId="7390" priority="209">
      <formula>R$9&lt;8/24</formula>
    </cfRule>
  </conditionalFormatting>
  <conditionalFormatting sqref="R46:Z46">
    <cfRule type="expression" dxfId="7389" priority="202">
      <formula>R$9&gt;=20/24</formula>
    </cfRule>
    <cfRule type="expression" dxfId="7388" priority="203">
      <formula>AND(R$9&gt;=14/24,R$9&lt;20/24)</formula>
    </cfRule>
    <cfRule type="expression" dxfId="7387" priority="204">
      <formula>AND(R$9&gt;=8/24,R$9&lt;14/24)</formula>
    </cfRule>
    <cfRule type="expression" dxfId="7386" priority="205">
      <formula>R$9&lt;8/24</formula>
    </cfRule>
  </conditionalFormatting>
  <conditionalFormatting sqref="R47:Z47">
    <cfRule type="expression" dxfId="7385" priority="198">
      <formula>R$9&gt;=20/24</formula>
    </cfRule>
    <cfRule type="expression" dxfId="7384" priority="199">
      <formula>AND(R$9&gt;=14/24,R$9&lt;20/24)</formula>
    </cfRule>
    <cfRule type="expression" dxfId="7383" priority="200">
      <formula>AND(R$9&gt;=8/24,R$9&lt;14/24)</formula>
    </cfRule>
    <cfRule type="expression" dxfId="7382" priority="201">
      <formula>R$9&lt;8/24</formula>
    </cfRule>
  </conditionalFormatting>
  <conditionalFormatting sqref="R57:R64 AA58:AF64">
    <cfRule type="expression" dxfId="7381" priority="194">
      <formula>R$9&gt;=20/24</formula>
    </cfRule>
    <cfRule type="expression" dxfId="7380" priority="195">
      <formula>AND(R$9&gt;=14/24,R$9&lt;20/24)</formula>
    </cfRule>
    <cfRule type="expression" dxfId="7379" priority="196">
      <formula>AND(R$9&gt;=8/24,R$9&lt;14/24)</formula>
    </cfRule>
    <cfRule type="expression" dxfId="7378" priority="197">
      <formula>R$9&lt;8/24</formula>
    </cfRule>
  </conditionalFormatting>
  <conditionalFormatting sqref="AA91:AF94">
    <cfRule type="expression" dxfId="7377" priority="190">
      <formula>AA$9&gt;=20/24</formula>
    </cfRule>
    <cfRule type="expression" dxfId="7376" priority="191">
      <formula>AND(AA$9&gt;=14/24,AA$9&lt;20/24)</formula>
    </cfRule>
    <cfRule type="expression" dxfId="7375" priority="192">
      <formula>AND(AA$9&gt;=8/24,AA$9&lt;14/24)</formula>
    </cfRule>
    <cfRule type="expression" dxfId="7374" priority="193">
      <formula>AA$9&lt;8/24</formula>
    </cfRule>
  </conditionalFormatting>
  <conditionalFormatting sqref="D59:H59 I59:K64">
    <cfRule type="expression" dxfId="7373" priority="186">
      <formula>D$9&gt;=20/24</formula>
    </cfRule>
    <cfRule type="expression" dxfId="7372" priority="187">
      <formula>AND(D$9&gt;=14/24,D$9&lt;20/24)</formula>
    </cfRule>
    <cfRule type="expression" dxfId="7371" priority="188">
      <formula>AND(D$9&gt;=8/24,D$9&lt;14/24)</formula>
    </cfRule>
    <cfRule type="expression" dxfId="7370" priority="189">
      <formula>D$9&lt;8/24</formula>
    </cfRule>
  </conditionalFormatting>
  <conditionalFormatting sqref="C48:AG48 D36:T38 L40:M40 F39:M39 N39:T40 B15:AF30 B32:AF35 B11:AF13 L42:AF47 U36:AF40 B49:AF53">
    <cfRule type="expression" dxfId="7369" priority="181">
      <formula>B11&gt;$AG11</formula>
    </cfRule>
  </conditionalFormatting>
  <conditionalFormatting sqref="A96:A152 A81:A94 A11:A13 A15:A30 A42:A69 A77:A79 A71:A75 A32:A40 A165:A196">
    <cfRule type="expression" dxfId="7368" priority="180">
      <formula>$AH11=0</formula>
    </cfRule>
  </conditionalFormatting>
  <conditionalFormatting sqref="AA95:AF95">
    <cfRule type="expression" dxfId="7367" priority="176">
      <formula>AA$9&gt;=20/24</formula>
    </cfRule>
    <cfRule type="expression" dxfId="7366" priority="177">
      <formula>AND(AA$9&gt;=14/24,AA$9&lt;20/24)</formula>
    </cfRule>
    <cfRule type="expression" dxfId="7365" priority="178">
      <formula>AND(AA$9&gt;=8/24,AA$9&lt;14/24)</formula>
    </cfRule>
    <cfRule type="expression" dxfId="7364" priority="179">
      <formula>AA$9&lt;8/24</formula>
    </cfRule>
  </conditionalFormatting>
  <conditionalFormatting sqref="A95">
    <cfRule type="expression" dxfId="7363" priority="171">
      <formula>$AH95=0</formula>
    </cfRule>
  </conditionalFormatting>
  <conditionalFormatting sqref="C33:AF33">
    <cfRule type="expression" dxfId="7362" priority="167">
      <formula>C$9&gt;=20/24</formula>
    </cfRule>
    <cfRule type="expression" dxfId="7361" priority="168">
      <formula>AND(C$9&gt;=14/24,C$9&lt;20/24)</formula>
    </cfRule>
    <cfRule type="expression" dxfId="7360" priority="169">
      <formula>AND(C$9&gt;=8/24,C$9&lt;14/24)</formula>
    </cfRule>
    <cfRule type="expression" dxfId="7359" priority="170">
      <formula>C$9&lt;8/24</formula>
    </cfRule>
  </conditionalFormatting>
  <conditionalFormatting sqref="R33:AF33">
    <cfRule type="expression" dxfId="7358" priority="163">
      <formula>R$9&gt;=20/24</formula>
    </cfRule>
    <cfRule type="expression" dxfId="7357" priority="164">
      <formula>AND(R$9&gt;=14/24,R$9&lt;20/24)</formula>
    </cfRule>
    <cfRule type="expression" dxfId="7356" priority="165">
      <formula>AND(R$9&gt;=8/24,R$9&lt;14/24)</formula>
    </cfRule>
    <cfRule type="expression" dxfId="7355" priority="166">
      <formula>R$9&lt;8/24</formula>
    </cfRule>
  </conditionalFormatting>
  <conditionalFormatting sqref="B33">
    <cfRule type="expression" dxfId="7354" priority="159">
      <formula>B$9&gt;=20/24</formula>
    </cfRule>
    <cfRule type="expression" dxfId="7353" priority="160">
      <formula>AND(B$9&gt;=14/24,B$9&lt;20/24)</formula>
    </cfRule>
    <cfRule type="expression" dxfId="7352" priority="161">
      <formula>AND(B$9&gt;=8/24,B$9&lt;14/24)</formula>
    </cfRule>
    <cfRule type="expression" dxfId="7351" priority="162">
      <formula>B$9&lt;8/24</formula>
    </cfRule>
  </conditionalFormatting>
  <conditionalFormatting sqref="L59:N64">
    <cfRule type="expression" dxfId="7350" priority="151">
      <formula>L$9&gt;=20/24</formula>
    </cfRule>
    <cfRule type="expression" dxfId="7349" priority="152">
      <formula>AND(L$9&gt;=14/24,L$9&lt;20/24)</formula>
    </cfRule>
    <cfRule type="expression" dxfId="7348" priority="153">
      <formula>AND(L$9&gt;=8/24,L$9&lt;14/24)</formula>
    </cfRule>
    <cfRule type="expression" dxfId="7347" priority="154">
      <formula>L$9&lt;8/24</formula>
    </cfRule>
  </conditionalFormatting>
  <conditionalFormatting sqref="AL30">
    <cfRule type="iconSet" priority="150">
      <iconSet iconSet="3TrafficLights2" reverse="1">
        <cfvo type="percent" val="0"/>
        <cfvo type="num" val="1"/>
        <cfvo type="num" val="1"/>
      </iconSet>
    </cfRule>
  </conditionalFormatting>
  <conditionalFormatting sqref="L31:Q31">
    <cfRule type="expression" dxfId="7346" priority="142">
      <formula>L$9&gt;=20/24</formula>
    </cfRule>
    <cfRule type="expression" dxfId="7345" priority="143">
      <formula>AND(L$9&gt;=14/24,L$9&lt;20/24)</formula>
    </cfRule>
    <cfRule type="expression" dxfId="7344" priority="144">
      <formula>AND(L$9&gt;=8/24,L$9&lt;14/24)</formula>
    </cfRule>
    <cfRule type="expression" dxfId="7343" priority="145">
      <formula>L$9&lt;8/24</formula>
    </cfRule>
  </conditionalFormatting>
  <conditionalFormatting sqref="R31:Z31">
    <cfRule type="expression" dxfId="7342" priority="138">
      <formula>R$9&gt;=20/24</formula>
    </cfRule>
    <cfRule type="expression" dxfId="7341" priority="139">
      <formula>AND(R$9&gt;=14/24,R$9&lt;20/24)</formula>
    </cfRule>
    <cfRule type="expression" dxfId="7340" priority="140">
      <formula>AND(R$9&gt;=8/24,R$9&lt;14/24)</formula>
    </cfRule>
    <cfRule type="expression" dxfId="7339" priority="141">
      <formula>R$9&lt;8/24</formula>
    </cfRule>
  </conditionalFormatting>
  <conditionalFormatting sqref="B31:AF31">
    <cfRule type="expression" dxfId="7338" priority="137">
      <formula>B31&gt;$AG31</formula>
    </cfRule>
  </conditionalFormatting>
  <conditionalFormatting sqref="A31">
    <cfRule type="expression" dxfId="7337" priority="136">
      <formula>$AH31=0</formula>
    </cfRule>
  </conditionalFormatting>
  <conditionalFormatting sqref="B80:AF80">
    <cfRule type="expression" dxfId="7336" priority="132">
      <formula>B$9&gt;=20/24</formula>
    </cfRule>
    <cfRule type="expression" dxfId="7335" priority="133">
      <formula>AND(B$9&gt;=14/24,B$9&lt;20/24)</formula>
    </cfRule>
    <cfRule type="expression" dxfId="7334" priority="134">
      <formula>AND(B$9&gt;=8/24,B$9&lt;14/24)</formula>
    </cfRule>
    <cfRule type="expression" dxfId="7333" priority="135">
      <formula>B$9&lt;8/24</formula>
    </cfRule>
  </conditionalFormatting>
  <conditionalFormatting sqref="A80">
    <cfRule type="expression" dxfId="7332" priority="131">
      <formula>$AH80=0</formula>
    </cfRule>
  </conditionalFormatting>
  <conditionalFormatting sqref="L14:Q14">
    <cfRule type="expression" dxfId="7331" priority="123">
      <formula>L$9&gt;=20/24</formula>
    </cfRule>
    <cfRule type="expression" dxfId="7330" priority="124">
      <formula>AND(L$9&gt;=14/24,L$9&lt;20/24)</formula>
    </cfRule>
    <cfRule type="expression" dxfId="7329" priority="125">
      <formula>AND(L$9&gt;=8/24,L$9&lt;14/24)</formula>
    </cfRule>
    <cfRule type="expression" dxfId="7328" priority="126">
      <formula>L$9&lt;8/24</formula>
    </cfRule>
  </conditionalFormatting>
  <conditionalFormatting sqref="R14:Z14">
    <cfRule type="expression" dxfId="7327" priority="119">
      <formula>R$9&gt;=20/24</formula>
    </cfRule>
    <cfRule type="expression" dxfId="7326" priority="120">
      <formula>AND(R$9&gt;=14/24,R$9&lt;20/24)</formula>
    </cfRule>
    <cfRule type="expression" dxfId="7325" priority="121">
      <formula>AND(R$9&gt;=8/24,R$9&lt;14/24)</formula>
    </cfRule>
    <cfRule type="expression" dxfId="7324" priority="122">
      <formula>R$9&lt;8/24</formula>
    </cfRule>
  </conditionalFormatting>
  <conditionalFormatting sqref="B14:AF14">
    <cfRule type="expression" dxfId="7323" priority="118">
      <formula>B14&gt;$AG14</formula>
    </cfRule>
  </conditionalFormatting>
  <conditionalFormatting sqref="A14">
    <cfRule type="expression" dxfId="7322" priority="117">
      <formula>$AH14=0</formula>
    </cfRule>
  </conditionalFormatting>
  <conditionalFormatting sqref="A159:A164">
    <cfRule type="expression" dxfId="7321" priority="116">
      <formula>$AH159=0</formula>
    </cfRule>
  </conditionalFormatting>
  <conditionalFormatting sqref="A153:A158">
    <cfRule type="expression" dxfId="7320" priority="115">
      <formula>$AH153=0</formula>
    </cfRule>
  </conditionalFormatting>
  <conditionalFormatting sqref="O41:Q41">
    <cfRule type="expression" dxfId="7319" priority="111">
      <formula>O$9&gt;=20/24</formula>
    </cfRule>
    <cfRule type="expression" dxfId="7318" priority="112">
      <formula>AND(O$9&gt;=14/24,O$9&lt;20/24)</formula>
    </cfRule>
    <cfRule type="expression" dxfId="7317" priority="113">
      <formula>AND(O$9&gt;=8/24,O$9&lt;14/24)</formula>
    </cfRule>
    <cfRule type="expression" dxfId="7316" priority="114">
      <formula>O$9&lt;8/24</formula>
    </cfRule>
  </conditionalFormatting>
  <conditionalFormatting sqref="L41:N41">
    <cfRule type="expression" dxfId="7315" priority="107">
      <formula>L$9&gt;=20/24</formula>
    </cfRule>
    <cfRule type="expression" dxfId="7314" priority="108">
      <formula>AND(L$9&gt;=14/24,L$9&lt;20/24)</formula>
    </cfRule>
    <cfRule type="expression" dxfId="7313" priority="109">
      <formula>AND(L$9&gt;=8/24,L$9&lt;14/24)</formula>
    </cfRule>
    <cfRule type="expression" dxfId="7312" priority="110">
      <formula>L$9&lt;8/24</formula>
    </cfRule>
  </conditionalFormatting>
  <conditionalFormatting sqref="R41:Z41">
    <cfRule type="expression" dxfId="7311" priority="103">
      <formula>R$9&gt;=20/24</formula>
    </cfRule>
    <cfRule type="expression" dxfId="7310" priority="104">
      <formula>AND(R$9&gt;=14/24,R$9&lt;20/24)</formula>
    </cfRule>
    <cfRule type="expression" dxfId="7309" priority="105">
      <formula>AND(R$9&gt;=8/24,R$9&lt;14/24)</formula>
    </cfRule>
    <cfRule type="expression" dxfId="7308" priority="106">
      <formula>R$9&lt;8/24</formula>
    </cfRule>
  </conditionalFormatting>
  <conditionalFormatting sqref="L41:AF41">
    <cfRule type="expression" dxfId="7307" priority="102">
      <formula>L41&gt;$AG41</formula>
    </cfRule>
  </conditionalFormatting>
  <conditionalFormatting sqref="A41">
    <cfRule type="expression" dxfId="7306" priority="101">
      <formula>$AH41=0</formula>
    </cfRule>
  </conditionalFormatting>
  <conditionalFormatting sqref="B76:AF76">
    <cfRule type="expression" dxfId="7305" priority="97">
      <formula>B$9&gt;=20/24</formula>
    </cfRule>
    <cfRule type="expression" dxfId="7304" priority="98">
      <formula>AND(B$9&gt;=14/24,B$9&lt;20/24)</formula>
    </cfRule>
    <cfRule type="expression" dxfId="7303" priority="99">
      <formula>AND(B$9&gt;=8/24,B$9&lt;14/24)</formula>
    </cfRule>
    <cfRule type="expression" dxfId="7302" priority="100">
      <formula>B$9&lt;8/24</formula>
    </cfRule>
  </conditionalFormatting>
  <conditionalFormatting sqref="A76">
    <cfRule type="expression" dxfId="7301" priority="96">
      <formula>$AH76=0</formula>
    </cfRule>
  </conditionalFormatting>
  <conditionalFormatting sqref="B70:AG70">
    <cfRule type="expression" dxfId="7300" priority="92">
      <formula>B$9&gt;=20/24</formula>
    </cfRule>
    <cfRule type="expression" dxfId="7299" priority="93">
      <formula>AND(B$9&gt;=14/24,B$9&lt;20/24)</formula>
    </cfRule>
    <cfRule type="expression" dxfId="7298" priority="94">
      <formula>AND(B$9&gt;=8/24,B$9&lt;14/24)</formula>
    </cfRule>
    <cfRule type="expression" dxfId="7297" priority="95">
      <formula>B$9&lt;8/24</formula>
    </cfRule>
  </conditionalFormatting>
  <conditionalFormatting sqref="A70">
    <cfRule type="expression" dxfId="7296" priority="91">
      <formula>$AH70=0</formula>
    </cfRule>
  </conditionalFormatting>
  <conditionalFormatting sqref="AL31:AL32 AL7:AL29">
    <cfRule type="iconSet" priority="277">
      <iconSet iconSet="3TrafficLights2" reverse="1">
        <cfvo type="percent" val="0"/>
        <cfvo type="num" val="1"/>
        <cfvo type="num" val="1"/>
      </iconSet>
    </cfRule>
  </conditionalFormatting>
  <conditionalFormatting sqref="S55:Z56">
    <cfRule type="expression" dxfId="7295" priority="87">
      <formula>S$9&gt;=20/24</formula>
    </cfRule>
    <cfRule type="expression" dxfId="7294" priority="88">
      <formula>AND(S$9&gt;=14/24,S$9&lt;20/24)</formula>
    </cfRule>
    <cfRule type="expression" dxfId="7293" priority="89">
      <formula>AND(S$9&gt;=8/24,S$9&lt;14/24)</formula>
    </cfRule>
    <cfRule type="expression" dxfId="7292" priority="90">
      <formula>S$9&lt;8/24</formula>
    </cfRule>
  </conditionalFormatting>
  <conditionalFormatting sqref="S54:Z54">
    <cfRule type="expression" dxfId="7291" priority="83">
      <formula>S$9&gt;=20/24</formula>
    </cfRule>
    <cfRule type="expression" dxfId="7290" priority="84">
      <formula>AND(S$9&gt;=14/24,S$9&lt;20/24)</formula>
    </cfRule>
    <cfRule type="expression" dxfId="7289" priority="85">
      <formula>AND(S$9&gt;=8/24,S$9&lt;14/24)</formula>
    </cfRule>
    <cfRule type="expression" dxfId="7288" priority="86">
      <formula>S$9&lt;8/24</formula>
    </cfRule>
  </conditionalFormatting>
  <conditionalFormatting sqref="S57:Z64">
    <cfRule type="expression" dxfId="7287" priority="79">
      <formula>S$9&gt;=20/24</formula>
    </cfRule>
    <cfRule type="expression" dxfId="7286" priority="80">
      <formula>AND(S$9&gt;=14/24,S$9&lt;20/24)</formula>
    </cfRule>
    <cfRule type="expression" dxfId="7285" priority="81">
      <formula>AND(S$9&gt;=8/24,S$9&lt;14/24)</formula>
    </cfRule>
    <cfRule type="expression" dxfId="7284" priority="82">
      <formula>S$9&lt;8/24</formula>
    </cfRule>
  </conditionalFormatting>
  <conditionalFormatting sqref="S82:Z88">
    <cfRule type="expression" dxfId="7283" priority="75">
      <formula>S$9&gt;=20/24</formula>
    </cfRule>
    <cfRule type="expression" dxfId="7282" priority="76">
      <formula>AND(S$9&gt;=14/24,S$9&lt;20/24)</formula>
    </cfRule>
    <cfRule type="expression" dxfId="7281" priority="77">
      <formula>AND(S$9&gt;=8/24,S$9&lt;14/24)</formula>
    </cfRule>
    <cfRule type="expression" dxfId="7280" priority="78">
      <formula>S$9&lt;8/24</formula>
    </cfRule>
  </conditionalFormatting>
  <conditionalFormatting sqref="S81:Z81">
    <cfRule type="expression" dxfId="7279" priority="71">
      <formula>S$9&gt;=20/24</formula>
    </cfRule>
    <cfRule type="expression" dxfId="7278" priority="72">
      <formula>AND(S$9&gt;=14/24,S$9&lt;20/24)</formula>
    </cfRule>
    <cfRule type="expression" dxfId="7277" priority="73">
      <formula>AND(S$9&gt;=8/24,S$9&lt;14/24)</formula>
    </cfRule>
    <cfRule type="expression" dxfId="7276" priority="74">
      <formula>S$9&lt;8/24</formula>
    </cfRule>
  </conditionalFormatting>
  <conditionalFormatting sqref="B81:Q88 R82:R88">
    <cfRule type="expression" dxfId="7275" priority="67">
      <formula>B$9&gt;=20/24</formula>
    </cfRule>
    <cfRule type="expression" dxfId="7274" priority="68">
      <formula>AND(B$9&gt;=14/24,B$9&lt;20/24)</formula>
    </cfRule>
    <cfRule type="expression" dxfId="7273" priority="69">
      <formula>AND(B$9&gt;=8/24,B$9&lt;14/24)</formula>
    </cfRule>
    <cfRule type="expression" dxfId="7272" priority="70">
      <formula>B$9&lt;8/24</formula>
    </cfRule>
  </conditionalFormatting>
  <conditionalFormatting sqref="R81">
    <cfRule type="expression" dxfId="7271" priority="63">
      <formula>R$9&gt;=20/24</formula>
    </cfRule>
    <cfRule type="expression" dxfId="7270" priority="64">
      <formula>AND(R$9&gt;=14/24,R$9&lt;20/24)</formula>
    </cfRule>
    <cfRule type="expression" dxfId="7269" priority="65">
      <formula>AND(R$9&gt;=8/24,R$9&lt;14/24)</formula>
    </cfRule>
    <cfRule type="expression" dxfId="7268" priority="66">
      <formula>R$9&lt;8/24</formula>
    </cfRule>
  </conditionalFormatting>
  <conditionalFormatting sqref="S91:Z94">
    <cfRule type="expression" dxfId="7267" priority="59">
      <formula>S$9&gt;=20/24</formula>
    </cfRule>
    <cfRule type="expression" dxfId="7266" priority="60">
      <formula>AND(S$9&gt;=14/24,S$9&lt;20/24)</formula>
    </cfRule>
    <cfRule type="expression" dxfId="7265" priority="61">
      <formula>AND(S$9&gt;=8/24,S$9&lt;14/24)</formula>
    </cfRule>
    <cfRule type="expression" dxfId="7264" priority="62">
      <formula>S$9&lt;8/24</formula>
    </cfRule>
  </conditionalFormatting>
  <conditionalFormatting sqref="S95:Z95">
    <cfRule type="expression" dxfId="7263" priority="55">
      <formula>S$9&gt;=20/24</formula>
    </cfRule>
    <cfRule type="expression" dxfId="7262" priority="56">
      <formula>AND(S$9&gt;=14/24,S$9&lt;20/24)</formula>
    </cfRule>
    <cfRule type="expression" dxfId="7261" priority="57">
      <formula>AND(S$9&gt;=8/24,S$9&lt;14/24)</formula>
    </cfRule>
    <cfRule type="expression" dxfId="7260" priority="58">
      <formula>S$9&lt;8/24</formula>
    </cfRule>
  </conditionalFormatting>
  <conditionalFormatting sqref="B92:L94 B91:E91">
    <cfRule type="expression" dxfId="7259" priority="51">
      <formula>B$9&gt;=20/24</formula>
    </cfRule>
    <cfRule type="expression" dxfId="7258" priority="52">
      <formula>AND(B$9&gt;=14/24,B$9&lt;20/24)</formula>
    </cfRule>
    <cfRule type="expression" dxfId="7257" priority="53">
      <formula>AND(B$9&gt;=8/24,B$9&lt;14/24)</formula>
    </cfRule>
    <cfRule type="expression" dxfId="7256" priority="54">
      <formula>B$9&lt;8/24</formula>
    </cfRule>
  </conditionalFormatting>
  <conditionalFormatting sqref="M92:Q94 N91:Q91">
    <cfRule type="expression" dxfId="7255" priority="47">
      <formula>M$9&gt;=20/24</formula>
    </cfRule>
    <cfRule type="expression" dxfId="7254" priority="48">
      <formula>AND(M$9&gt;=14/24,M$9&lt;20/24)</formula>
    </cfRule>
    <cfRule type="expression" dxfId="7253" priority="49">
      <formula>AND(M$9&gt;=8/24,M$9&lt;14/24)</formula>
    </cfRule>
    <cfRule type="expression" dxfId="7252" priority="50">
      <formula>M$9&lt;8/24</formula>
    </cfRule>
  </conditionalFormatting>
  <conditionalFormatting sqref="R91:R94">
    <cfRule type="expression" dxfId="7251" priority="43">
      <formula>R$9&gt;=20/24</formula>
    </cfRule>
    <cfRule type="expression" dxfId="7250" priority="44">
      <formula>AND(R$9&gt;=14/24,R$9&lt;20/24)</formula>
    </cfRule>
    <cfRule type="expression" dxfId="7249" priority="45">
      <formula>AND(R$9&gt;=8/24,R$9&lt;14/24)</formula>
    </cfRule>
    <cfRule type="expression" dxfId="7248" priority="46">
      <formula>R$9&lt;8/24</formula>
    </cfRule>
  </conditionalFormatting>
  <conditionalFormatting sqref="B95:L95">
    <cfRule type="expression" dxfId="7247" priority="39">
      <formula>B$9&gt;=20/24</formula>
    </cfRule>
    <cfRule type="expression" dxfId="7246" priority="40">
      <formula>AND(B$9&gt;=14/24,B$9&lt;20/24)</formula>
    </cfRule>
    <cfRule type="expression" dxfId="7245" priority="41">
      <formula>AND(B$9&gt;=8/24,B$9&lt;14/24)</formula>
    </cfRule>
    <cfRule type="expression" dxfId="7244" priority="42">
      <formula>B$9&lt;8/24</formula>
    </cfRule>
  </conditionalFormatting>
  <conditionalFormatting sqref="M95:Q95">
    <cfRule type="expression" dxfId="7243" priority="35">
      <formula>M$9&gt;=20/24</formula>
    </cfRule>
    <cfRule type="expression" dxfId="7242" priority="36">
      <formula>AND(M$9&gt;=14/24,M$9&lt;20/24)</formula>
    </cfRule>
    <cfRule type="expression" dxfId="7241" priority="37">
      <formula>AND(M$9&gt;=8/24,M$9&lt;14/24)</formula>
    </cfRule>
    <cfRule type="expression" dxfId="7240" priority="38">
      <formula>M$9&lt;8/24</formula>
    </cfRule>
  </conditionalFormatting>
  <conditionalFormatting sqref="R95">
    <cfRule type="expression" dxfId="7239" priority="31">
      <formula>R$9&gt;=20/24</formula>
    </cfRule>
    <cfRule type="expression" dxfId="7238" priority="32">
      <formula>AND(R$9&gt;=14/24,R$9&lt;20/24)</formula>
    </cfRule>
    <cfRule type="expression" dxfId="7237" priority="33">
      <formula>AND(R$9&gt;=8/24,R$9&lt;14/24)</formula>
    </cfRule>
    <cfRule type="expression" dxfId="7236" priority="34">
      <formula>R$9&lt;8/24</formula>
    </cfRule>
  </conditionalFormatting>
  <conditionalFormatting sqref="L91:M91">
    <cfRule type="expression" dxfId="7235" priority="27">
      <formula>L$9&gt;=20/24</formula>
    </cfRule>
    <cfRule type="expression" dxfId="7234" priority="28">
      <formula>AND(L$9&gt;=14/24,L$9&lt;20/24)</formula>
    </cfRule>
    <cfRule type="expression" dxfId="7233" priority="29">
      <formula>AND(L$9&gt;=8/24,L$9&lt;14/24)</formula>
    </cfRule>
    <cfRule type="expression" dxfId="7232" priority="30">
      <formula>L$9&lt;8/24</formula>
    </cfRule>
  </conditionalFormatting>
  <conditionalFormatting sqref="F91:K91">
    <cfRule type="expression" dxfId="7231" priority="23">
      <formula>F$9&gt;=20/24</formula>
    </cfRule>
    <cfRule type="expression" dxfId="7230" priority="24">
      <formula>AND(F$9&gt;=14/24,F$9&lt;20/24)</formula>
    </cfRule>
    <cfRule type="expression" dxfId="7229" priority="25">
      <formula>AND(F$9&gt;=8/24,F$9&lt;14/24)</formula>
    </cfRule>
    <cfRule type="expression" dxfId="7228" priority="26">
      <formula>F$9&lt;8/24</formula>
    </cfRule>
  </conditionalFormatting>
  <conditionalFormatting sqref="S91:Z91">
    <cfRule type="expression" dxfId="7227" priority="19">
      <formula>S$9&gt;=20/24</formula>
    </cfRule>
    <cfRule type="expression" dxfId="7226" priority="20">
      <formula>AND(S$9&gt;=14/24,S$9&lt;20/24)</formula>
    </cfRule>
    <cfRule type="expression" dxfId="7225" priority="21">
      <formula>AND(S$9&gt;=8/24,S$9&lt;14/24)</formula>
    </cfRule>
    <cfRule type="expression" dxfId="7224" priority="22">
      <formula>S$9&lt;8/24</formula>
    </cfRule>
  </conditionalFormatting>
  <conditionalFormatting sqref="M91:R91">
    <cfRule type="expression" dxfId="7223" priority="15">
      <formula>M$9&gt;=20/24</formula>
    </cfRule>
    <cfRule type="expression" dxfId="7222" priority="16">
      <formula>AND(M$9&gt;=14/24,M$9&lt;20/24)</formula>
    </cfRule>
    <cfRule type="expression" dxfId="7221" priority="17">
      <formula>AND(M$9&gt;=8/24,M$9&lt;14/24)</formula>
    </cfRule>
    <cfRule type="expression" dxfId="7220" priority="18">
      <formula>M$9&lt;8/24</formula>
    </cfRule>
  </conditionalFormatting>
  <conditionalFormatting sqref="B58:C64 D60:H64">
    <cfRule type="expression" dxfId="7219" priority="1">
      <formula>B$9&gt;=20/24</formula>
    </cfRule>
    <cfRule type="expression" dxfId="7218" priority="2">
      <formula>AND(B$9&gt;=14/24,B$9&lt;20/24)</formula>
    </cfRule>
    <cfRule type="expression" dxfId="7217" priority="3">
      <formula>AND(B$9&gt;=8/24,B$9&lt;14/24)</formula>
    </cfRule>
    <cfRule type="expression" dxfId="7216" priority="4">
      <formula>B$9&lt;8/24</formula>
    </cfRule>
  </conditionalFormatting>
  <conditionalFormatting sqref="B48">
    <cfRule type="expression" dxfId="7215" priority="14">
      <formula>B48&gt;$AG48</formula>
    </cfRule>
  </conditionalFormatting>
  <conditionalFormatting sqref="B36:C47 D39:E47 F40:K47">
    <cfRule type="expression" dxfId="7214" priority="10">
      <formula>B$9&gt;=20/24</formula>
    </cfRule>
    <cfRule type="expression" dxfId="7213" priority="11">
      <formula>AND(B$9&gt;=14/24,B$9&lt;20/24)</formula>
    </cfRule>
    <cfRule type="expression" dxfId="7212" priority="12">
      <formula>AND(B$9&gt;=8/24,B$9&lt;14/24)</formula>
    </cfRule>
    <cfRule type="expression" dxfId="7211" priority="13">
      <formula>B$9&lt;8/24</formula>
    </cfRule>
  </conditionalFormatting>
  <conditionalFormatting sqref="B36:C47 D39:E47 F40:K47">
    <cfRule type="expression" dxfId="7210" priority="9">
      <formula>B36&gt;$AG36</formula>
    </cfRule>
  </conditionalFormatting>
  <conditionalFormatting sqref="B54:B57 C57">
    <cfRule type="expression" dxfId="7209" priority="5">
      <formula>B$9&gt;=20/24</formula>
    </cfRule>
    <cfRule type="expression" dxfId="7208" priority="6">
      <formula>AND(B$9&gt;=14/24,B$9&lt;20/24)</formula>
    </cfRule>
    <cfRule type="expression" dxfId="7207" priority="7">
      <formula>AND(B$9&gt;=8/24,B$9&lt;14/24)</formula>
    </cfRule>
    <cfRule type="expression" dxfId="7206" priority="8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K32" sqref="AK32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 t="s">
        <v>1</v>
      </c>
      <c r="AH1" s="188"/>
      <c r="AI1" s="188"/>
      <c r="AL1" s="2"/>
      <c r="AM1" s="3"/>
    </row>
    <row r="2" spans="1:88" ht="20.25" x14ac:dyDescent="0.25">
      <c r="A2" s="4"/>
      <c r="B2" s="189" t="s">
        <v>2</v>
      </c>
      <c r="C2" s="5"/>
      <c r="D2" s="191" t="s">
        <v>3</v>
      </c>
      <c r="E2" s="5"/>
      <c r="F2" s="191" t="s">
        <v>4</v>
      </c>
      <c r="G2" s="5"/>
      <c r="H2" s="191" t="s">
        <v>5</v>
      </c>
      <c r="I2" s="6"/>
      <c r="J2" s="19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0"/>
      <c r="C3" s="18"/>
      <c r="D3" s="192"/>
      <c r="E3" s="18"/>
      <c r="F3" s="192"/>
      <c r="G3" s="18"/>
      <c r="H3" s="192"/>
      <c r="I3" s="19"/>
      <c r="J3" s="19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3" t="s">
        <v>212</v>
      </c>
      <c r="B4" s="194" t="str">
        <f ca="1">"2078/"&amp;"04/"&amp;INT(MID(CELL("filename",D6),FIND("]",CELL("filename",D6))+1,200))</f>
        <v>2078/04/10</v>
      </c>
      <c r="C4" s="194"/>
      <c r="D4" s="194"/>
      <c r="E4" s="195" t="str">
        <f ca="1">IFERROR([1]!DateBStoAD(B4),"")</f>
        <v/>
      </c>
      <c r="F4" s="196"/>
      <c r="G4" s="196"/>
      <c r="H4" s="196" t="str">
        <f ca="1">TEXT(E4,"dddd")</f>
        <v/>
      </c>
      <c r="I4" s="196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-11.25</v>
      </c>
      <c r="C5" s="32">
        <f t="shared" ref="C5:AF5" si="0">C65</f>
        <v>-0.66999999999999993</v>
      </c>
      <c r="D5" s="32">
        <f t="shared" si="0"/>
        <v>-31.299999999999997</v>
      </c>
      <c r="E5" s="32">
        <f t="shared" si="0"/>
        <v>-33</v>
      </c>
      <c r="F5" s="32">
        <f t="shared" si="0"/>
        <v>-25</v>
      </c>
      <c r="G5" s="32">
        <f t="shared" si="0"/>
        <v>5</v>
      </c>
      <c r="H5" s="32">
        <f t="shared" si="0"/>
        <v>5.5</v>
      </c>
      <c r="I5" s="32">
        <f t="shared" si="0"/>
        <v>-10.5</v>
      </c>
      <c r="J5" s="32">
        <f t="shared" si="0"/>
        <v>-48.2</v>
      </c>
      <c r="K5" s="32">
        <f t="shared" si="0"/>
        <v>-20</v>
      </c>
      <c r="L5" s="32">
        <f t="shared" si="0"/>
        <v>-9.9000000000000021</v>
      </c>
      <c r="M5" s="32">
        <f t="shared" si="0"/>
        <v>-34.700000000000003</v>
      </c>
      <c r="N5" s="32">
        <f t="shared" si="0"/>
        <v>23.15</v>
      </c>
      <c r="O5" s="32">
        <f t="shared" si="0"/>
        <v>-37.96</v>
      </c>
      <c r="P5" s="32">
        <f t="shared" si="0"/>
        <v>-26.480000000000004</v>
      </c>
      <c r="Q5" s="32">
        <f t="shared" si="0"/>
        <v>-32.08</v>
      </c>
      <c r="R5" s="32">
        <f t="shared" si="0"/>
        <v>-17.120000000000005</v>
      </c>
      <c r="S5" s="32">
        <f t="shared" si="0"/>
        <v>-54.157000000000004</v>
      </c>
      <c r="T5" s="32">
        <f t="shared" si="0"/>
        <v>-61.3</v>
      </c>
      <c r="U5" s="32">
        <f t="shared" si="0"/>
        <v>-39.519999999999996</v>
      </c>
      <c r="V5" s="32">
        <f t="shared" si="0"/>
        <v>-25.02</v>
      </c>
      <c r="W5" s="32">
        <f t="shared" si="0"/>
        <v>-3.4000000000000004</v>
      </c>
      <c r="X5" s="32">
        <f t="shared" si="0"/>
        <v>-13.399999999999999</v>
      </c>
      <c r="Y5" s="32">
        <f t="shared" si="0"/>
        <v>-53.219999999999992</v>
      </c>
      <c r="Z5" s="32">
        <f t="shared" si="0"/>
        <v>-82.02000000000001</v>
      </c>
      <c r="AA5" s="32">
        <f t="shared" si="0"/>
        <v>-101.06</v>
      </c>
      <c r="AB5" s="32">
        <f t="shared" si="0"/>
        <v>-121.65</v>
      </c>
      <c r="AC5" s="32">
        <f t="shared" si="0"/>
        <v>-203.89999999999998</v>
      </c>
      <c r="AD5" s="32">
        <f t="shared" si="0"/>
        <v>-271.5</v>
      </c>
      <c r="AE5" s="32">
        <f t="shared" si="0"/>
        <v>-206</v>
      </c>
      <c r="AF5" s="32">
        <f t="shared" si="0"/>
        <v>-203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2"/>
      <c r="E6" s="172"/>
      <c r="F6" s="172"/>
      <c r="G6" s="172"/>
      <c r="H6" s="172"/>
      <c r="I6" s="172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1145MW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Load=989</v>
      </c>
      <c r="B7" s="35">
        <f t="shared" ref="B7:AF7" si="1">B72</f>
        <v>1118.19</v>
      </c>
      <c r="C7" s="35">
        <f t="shared" si="1"/>
        <v>1071.07</v>
      </c>
      <c r="D7" s="35">
        <f t="shared" si="1"/>
        <v>1022.54</v>
      </c>
      <c r="E7" s="35">
        <f t="shared" si="1"/>
        <v>1000.8399999999999</v>
      </c>
      <c r="F7" s="35">
        <f t="shared" si="1"/>
        <v>989.44</v>
      </c>
      <c r="G7" s="35">
        <f t="shared" si="1"/>
        <v>1018.44</v>
      </c>
      <c r="H7" s="35">
        <f t="shared" si="1"/>
        <v>1031.44</v>
      </c>
      <c r="I7" s="35">
        <f t="shared" si="1"/>
        <v>1018.44</v>
      </c>
      <c r="J7" s="35">
        <f t="shared" si="1"/>
        <v>1043.94</v>
      </c>
      <c r="K7" s="35">
        <f t="shared" si="1"/>
        <v>1072.24</v>
      </c>
      <c r="L7" s="35">
        <f>L72</f>
        <v>1138.94</v>
      </c>
      <c r="M7" s="35">
        <f t="shared" si="1"/>
        <v>1144.54</v>
      </c>
      <c r="N7" s="35">
        <f t="shared" si="1"/>
        <v>1230.0900000000001</v>
      </c>
      <c r="O7" s="35">
        <f t="shared" si="1"/>
        <v>1168.58</v>
      </c>
      <c r="P7" s="35">
        <f t="shared" si="1"/>
        <v>1189.26</v>
      </c>
      <c r="Q7" s="35">
        <f t="shared" si="1"/>
        <v>1135.76</v>
      </c>
      <c r="R7" s="35">
        <f t="shared" si="1"/>
        <v>1158.32</v>
      </c>
      <c r="S7" s="35">
        <f t="shared" si="1"/>
        <v>1176.883</v>
      </c>
      <c r="T7" s="35">
        <f t="shared" si="1"/>
        <v>1164.04</v>
      </c>
      <c r="U7" s="35">
        <f t="shared" si="1"/>
        <v>1173.3200000000002</v>
      </c>
      <c r="V7" s="35">
        <f t="shared" si="1"/>
        <v>1186.42</v>
      </c>
      <c r="W7" s="35">
        <f t="shared" si="1"/>
        <v>1236.44</v>
      </c>
      <c r="X7" s="35">
        <f t="shared" si="1"/>
        <v>1265.44</v>
      </c>
      <c r="Y7" s="35">
        <f t="shared" si="1"/>
        <v>1347.22</v>
      </c>
      <c r="Z7" s="35">
        <f t="shared" si="1"/>
        <v>1359.8200000000002</v>
      </c>
      <c r="AA7" s="35">
        <f t="shared" si="1"/>
        <v>1301.3800000000001</v>
      </c>
      <c r="AB7" s="35">
        <f t="shared" si="1"/>
        <v>1268.49</v>
      </c>
      <c r="AC7" s="35">
        <f t="shared" si="1"/>
        <v>1225.54</v>
      </c>
      <c r="AD7" s="35">
        <f t="shared" si="1"/>
        <v>1103.6400000000001</v>
      </c>
      <c r="AE7" s="35">
        <f t="shared" si="1"/>
        <v>1007.3400000000001</v>
      </c>
      <c r="AF7" s="35">
        <f t="shared" si="1"/>
        <v>996.33999999999992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197" t="s">
        <v>13</v>
      </c>
      <c r="C8" s="198"/>
      <c r="D8" s="198"/>
      <c r="E8" s="198"/>
      <c r="F8" s="198"/>
      <c r="G8" s="198"/>
      <c r="H8" s="198"/>
      <c r="I8" s="198"/>
      <c r="J8" s="198"/>
      <c r="K8" s="199"/>
      <c r="L8" s="200" t="s">
        <v>14</v>
      </c>
      <c r="M8" s="201"/>
      <c r="N8" s="201"/>
      <c r="O8" s="201"/>
      <c r="P8" s="201"/>
      <c r="Q8" s="201"/>
      <c r="R8" s="200" t="s">
        <v>15</v>
      </c>
      <c r="S8" s="201"/>
      <c r="T8" s="201"/>
      <c r="U8" s="201"/>
      <c r="V8" s="201"/>
      <c r="W8" s="201"/>
      <c r="X8" s="201"/>
      <c r="Y8" s="201"/>
      <c r="Z8" s="201"/>
      <c r="AA8" s="204" t="s">
        <v>16</v>
      </c>
      <c r="AB8" s="205"/>
      <c r="AC8" s="205"/>
      <c r="AD8" s="205"/>
      <c r="AE8" s="205"/>
      <c r="AF8" s="206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17</v>
      </c>
      <c r="B9" s="209">
        <v>4.1666666666666664E-2</v>
      </c>
      <c r="C9" s="209">
        <v>8.3333333333333301E-2</v>
      </c>
      <c r="D9" s="209">
        <v>0.125</v>
      </c>
      <c r="E9" s="209">
        <v>0.16666666666666699</v>
      </c>
      <c r="F9" s="209">
        <v>0.20833333333333301</v>
      </c>
      <c r="G9" s="209">
        <v>0.22916666666666666</v>
      </c>
      <c r="H9" s="209">
        <v>0.25</v>
      </c>
      <c r="I9" s="209">
        <v>0.27083333333333331</v>
      </c>
      <c r="J9" s="209">
        <v>0.29166666666666669</v>
      </c>
      <c r="K9" s="209">
        <v>0.3125</v>
      </c>
      <c r="L9" s="202">
        <v>0.33333333333333331</v>
      </c>
      <c r="M9" s="202">
        <v>0.375</v>
      </c>
      <c r="N9" s="202">
        <v>0.41666666666666702</v>
      </c>
      <c r="O9" s="202">
        <v>0.45833333333333298</v>
      </c>
      <c r="P9" s="202">
        <v>0.5</v>
      </c>
      <c r="Q9" s="202">
        <v>0.54166666666666696</v>
      </c>
      <c r="R9" s="202">
        <v>0.58333333333333304</v>
      </c>
      <c r="S9" s="202">
        <v>0.625</v>
      </c>
      <c r="T9" s="202">
        <v>0.66666666666666696</v>
      </c>
      <c r="U9" s="202">
        <v>0.70833333333333304</v>
      </c>
      <c r="V9" s="202">
        <v>0.72916666666666663</v>
      </c>
      <c r="W9" s="202">
        <v>0.75</v>
      </c>
      <c r="X9" s="202">
        <v>0.77083333333333337</v>
      </c>
      <c r="Y9" s="202">
        <v>0.79166666666666663</v>
      </c>
      <c r="Z9" s="202">
        <v>0.8125</v>
      </c>
      <c r="AA9" s="209">
        <v>0.83333333333333337</v>
      </c>
      <c r="AB9" s="209">
        <v>0.85416666666666663</v>
      </c>
      <c r="AC9" s="209">
        <v>0.875</v>
      </c>
      <c r="AD9" s="209">
        <v>0.91666666666666696</v>
      </c>
      <c r="AE9" s="209">
        <v>0.95833333333333304</v>
      </c>
      <c r="AF9" s="209">
        <v>1</v>
      </c>
      <c r="AG9" s="210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12"/>
      <c r="S10" s="212"/>
      <c r="T10" s="212"/>
      <c r="U10" s="212"/>
      <c r="V10" s="212"/>
      <c r="W10" s="212"/>
      <c r="X10" s="212"/>
      <c r="Y10" s="212"/>
      <c r="Z10" s="212"/>
      <c r="AA10" s="203"/>
      <c r="AB10" s="203"/>
      <c r="AC10" s="203"/>
      <c r="AD10" s="203"/>
      <c r="AE10" s="203"/>
      <c r="AF10" s="203"/>
      <c r="AG10" s="211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191</v>
      </c>
      <c r="B11" s="47">
        <v>220</v>
      </c>
      <c r="C11" s="47">
        <v>220</v>
      </c>
      <c r="D11" s="47">
        <v>220</v>
      </c>
      <c r="E11" s="47">
        <v>200</v>
      </c>
      <c r="F11" s="47">
        <v>188</v>
      </c>
      <c r="G11" s="47">
        <v>188</v>
      </c>
      <c r="H11" s="47">
        <v>188</v>
      </c>
      <c r="I11" s="47">
        <v>188</v>
      </c>
      <c r="J11" s="47">
        <v>210</v>
      </c>
      <c r="K11" s="47">
        <v>213</v>
      </c>
      <c r="L11" s="47">
        <v>227.4</v>
      </c>
      <c r="M11" s="48">
        <v>271.10000000000002</v>
      </c>
      <c r="N11" s="48">
        <v>271.10000000000002</v>
      </c>
      <c r="O11" s="48">
        <v>292</v>
      </c>
      <c r="P11" s="48">
        <v>291</v>
      </c>
      <c r="Q11" s="48">
        <v>291</v>
      </c>
      <c r="R11" s="49">
        <v>290</v>
      </c>
      <c r="S11" s="49">
        <v>318</v>
      </c>
      <c r="T11" s="49">
        <v>320.2</v>
      </c>
      <c r="U11" s="49">
        <v>300.60000000000002</v>
      </c>
      <c r="V11" s="49">
        <v>301.39999999999998</v>
      </c>
      <c r="W11" s="49">
        <v>340.1</v>
      </c>
      <c r="X11" s="49">
        <v>340</v>
      </c>
      <c r="Y11" s="49">
        <v>426.9</v>
      </c>
      <c r="Z11" s="49">
        <v>451.7</v>
      </c>
      <c r="AA11" s="49">
        <v>451.5</v>
      </c>
      <c r="AB11" s="49">
        <v>451</v>
      </c>
      <c r="AC11" s="49">
        <v>450</v>
      </c>
      <c r="AD11" s="47">
        <v>400</v>
      </c>
      <c r="AE11" s="47">
        <v>300</v>
      </c>
      <c r="AF11" s="47">
        <v>275</v>
      </c>
      <c r="AG11" s="50">
        <v>456</v>
      </c>
      <c r="AH11" s="51">
        <f>MAX(B11:AF11)</f>
        <v>451.7</v>
      </c>
      <c r="AI11" s="52">
        <f>MIN(B11:AF11)</f>
        <v>188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192</v>
      </c>
      <c r="B12" s="47">
        <v>60</v>
      </c>
      <c r="C12" s="47">
        <v>60</v>
      </c>
      <c r="D12" s="47">
        <v>60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>
        <v>60</v>
      </c>
      <c r="L12" s="47">
        <v>60</v>
      </c>
      <c r="M12" s="47">
        <v>60</v>
      </c>
      <c r="N12" s="47">
        <v>60</v>
      </c>
      <c r="O12" s="48">
        <v>60</v>
      </c>
      <c r="P12" s="48">
        <v>60</v>
      </c>
      <c r="Q12" s="48">
        <v>48</v>
      </c>
      <c r="R12" s="48">
        <v>48</v>
      </c>
      <c r="S12" s="48">
        <v>48</v>
      </c>
      <c r="T12" s="48">
        <v>48</v>
      </c>
      <c r="U12" s="48">
        <v>48</v>
      </c>
      <c r="V12" s="48">
        <v>48</v>
      </c>
      <c r="W12" s="48">
        <v>48</v>
      </c>
      <c r="X12" s="48">
        <v>48</v>
      </c>
      <c r="Y12" s="48">
        <v>48</v>
      </c>
      <c r="Z12" s="48">
        <v>48</v>
      </c>
      <c r="AA12" s="48">
        <v>60</v>
      </c>
      <c r="AB12" s="48">
        <v>60</v>
      </c>
      <c r="AC12" s="48">
        <v>60</v>
      </c>
      <c r="AD12" s="48">
        <v>60</v>
      </c>
      <c r="AE12" s="48">
        <v>60</v>
      </c>
      <c r="AF12" s="47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48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193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7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194</v>
      </c>
      <c r="B14" s="55">
        <v>45.8</v>
      </c>
      <c r="C14" s="55">
        <v>45.8</v>
      </c>
      <c r="D14" s="55">
        <v>45.8</v>
      </c>
      <c r="E14" s="55">
        <v>45.8</v>
      </c>
      <c r="F14" s="55">
        <v>45.8</v>
      </c>
      <c r="G14" s="55">
        <v>45.8</v>
      </c>
      <c r="H14" s="55">
        <v>45.8</v>
      </c>
      <c r="I14" s="55">
        <v>45.8</v>
      </c>
      <c r="J14" s="55">
        <v>45.8</v>
      </c>
      <c r="K14" s="55">
        <v>45.8</v>
      </c>
      <c r="L14" s="55">
        <v>45.8</v>
      </c>
      <c r="M14" s="55">
        <v>45.8</v>
      </c>
      <c r="N14" s="55">
        <v>45.8</v>
      </c>
      <c r="O14" s="48">
        <v>45.8</v>
      </c>
      <c r="P14" s="48">
        <v>45.8</v>
      </c>
      <c r="Q14" s="48">
        <v>45.8</v>
      </c>
      <c r="R14" s="48">
        <v>45.6</v>
      </c>
      <c r="S14" s="48">
        <v>45.7</v>
      </c>
      <c r="T14" s="48">
        <v>45.9</v>
      </c>
      <c r="U14" s="48">
        <v>45.8</v>
      </c>
      <c r="V14" s="48">
        <v>45.6</v>
      </c>
      <c r="W14" s="48">
        <v>45.7</v>
      </c>
      <c r="X14" s="48">
        <v>46</v>
      </c>
      <c r="Y14" s="48">
        <v>45.9</v>
      </c>
      <c r="Z14" s="48">
        <v>45.5</v>
      </c>
      <c r="AA14" s="48">
        <v>45.7</v>
      </c>
      <c r="AB14" s="48">
        <v>45.7</v>
      </c>
      <c r="AC14" s="48">
        <v>45.7</v>
      </c>
      <c r="AD14" s="48">
        <v>45.7</v>
      </c>
      <c r="AE14" s="48">
        <v>45.7</v>
      </c>
      <c r="AF14" s="55">
        <v>45.7</v>
      </c>
      <c r="AG14" s="56">
        <v>50</v>
      </c>
      <c r="AH14" s="51">
        <f t="shared" si="2"/>
        <v>46</v>
      </c>
      <c r="AI14" s="52">
        <f t="shared" si="3"/>
        <v>45.5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195</v>
      </c>
      <c r="B15" s="47">
        <v>26</v>
      </c>
      <c r="C15" s="47">
        <v>26</v>
      </c>
      <c r="D15" s="47">
        <v>26</v>
      </c>
      <c r="E15" s="47">
        <v>26</v>
      </c>
      <c r="F15" s="47">
        <v>26</v>
      </c>
      <c r="G15" s="47">
        <v>26</v>
      </c>
      <c r="H15" s="47">
        <v>26</v>
      </c>
      <c r="I15" s="47">
        <v>26</v>
      </c>
      <c r="J15" s="47">
        <v>26</v>
      </c>
      <c r="K15" s="47">
        <v>26</v>
      </c>
      <c r="L15" s="47">
        <v>26</v>
      </c>
      <c r="M15" s="47">
        <v>26</v>
      </c>
      <c r="N15" s="47">
        <v>26</v>
      </c>
      <c r="O15" s="48">
        <v>26</v>
      </c>
      <c r="P15" s="48">
        <v>26</v>
      </c>
      <c r="Q15" s="48">
        <v>26</v>
      </c>
      <c r="R15" s="48">
        <v>26</v>
      </c>
      <c r="S15" s="48">
        <v>26</v>
      </c>
      <c r="T15" s="48">
        <v>26</v>
      </c>
      <c r="U15" s="48">
        <v>26</v>
      </c>
      <c r="V15" s="48">
        <v>26</v>
      </c>
      <c r="W15" s="48">
        <v>26</v>
      </c>
      <c r="X15" s="48">
        <v>26</v>
      </c>
      <c r="Y15" s="48">
        <v>35</v>
      </c>
      <c r="Z15" s="48">
        <v>35</v>
      </c>
      <c r="AA15" s="48">
        <v>35</v>
      </c>
      <c r="AB15" s="48">
        <v>35</v>
      </c>
      <c r="AC15" s="48">
        <v>35</v>
      </c>
      <c r="AD15" s="48">
        <v>35</v>
      </c>
      <c r="AE15" s="48">
        <v>35</v>
      </c>
      <c r="AF15" s="47">
        <v>0</v>
      </c>
      <c r="AG15" s="168">
        <v>45</v>
      </c>
      <c r="AH15" s="51">
        <f t="shared" si="2"/>
        <v>35</v>
      </c>
      <c r="AI15" s="52">
        <f t="shared" si="3"/>
        <v>0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196</v>
      </c>
      <c r="B16" s="47">
        <v>25</v>
      </c>
      <c r="C16" s="47">
        <v>25</v>
      </c>
      <c r="D16" s="47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>
        <v>25</v>
      </c>
      <c r="L16" s="47">
        <v>25</v>
      </c>
      <c r="M16" s="47">
        <v>25</v>
      </c>
      <c r="N16" s="47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8">
        <v>25</v>
      </c>
      <c r="AB16" s="48">
        <v>25</v>
      </c>
      <c r="AC16" s="48">
        <v>25</v>
      </c>
      <c r="AD16" s="48">
        <v>25</v>
      </c>
      <c r="AE16" s="48">
        <v>25</v>
      </c>
      <c r="AF16" s="47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197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7">
        <v>25</v>
      </c>
      <c r="M17" s="47">
        <v>25</v>
      </c>
      <c r="N17" s="47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8">
        <v>25</v>
      </c>
      <c r="AB17" s="48">
        <v>25</v>
      </c>
      <c r="AC17" s="48">
        <v>25</v>
      </c>
      <c r="AD17" s="48">
        <v>25</v>
      </c>
      <c r="AE17" s="48">
        <v>25</v>
      </c>
      <c r="AF17" s="47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198</v>
      </c>
      <c r="B18" s="47">
        <v>12.5</v>
      </c>
      <c r="C18" s="47">
        <v>12.5</v>
      </c>
      <c r="D18" s="47">
        <v>12.5</v>
      </c>
      <c r="E18" s="47">
        <v>12.5</v>
      </c>
      <c r="F18" s="47">
        <v>12.5</v>
      </c>
      <c r="G18" s="47">
        <v>12.5</v>
      </c>
      <c r="H18" s="47">
        <v>25</v>
      </c>
      <c r="I18" s="47">
        <v>25</v>
      </c>
      <c r="J18" s="47">
        <v>25</v>
      </c>
      <c r="K18" s="47">
        <v>25</v>
      </c>
      <c r="L18" s="47">
        <v>25</v>
      </c>
      <c r="M18" s="47">
        <v>25</v>
      </c>
      <c r="N18" s="47">
        <v>25</v>
      </c>
      <c r="O18" s="48">
        <v>25</v>
      </c>
      <c r="P18" s="48">
        <v>25</v>
      </c>
      <c r="Q18" s="48">
        <v>25</v>
      </c>
      <c r="R18" s="48">
        <v>25</v>
      </c>
      <c r="S18" s="48">
        <v>25</v>
      </c>
      <c r="T18" s="48">
        <v>25</v>
      </c>
      <c r="U18" s="48">
        <v>25</v>
      </c>
      <c r="V18" s="48">
        <v>25</v>
      </c>
      <c r="W18" s="48">
        <v>25</v>
      </c>
      <c r="X18" s="48">
        <v>25</v>
      </c>
      <c r="Y18" s="48">
        <v>25</v>
      </c>
      <c r="Z18" s="48">
        <v>25</v>
      </c>
      <c r="AA18" s="48">
        <v>25</v>
      </c>
      <c r="AB18" s="48">
        <v>25</v>
      </c>
      <c r="AC18" s="48">
        <v>25</v>
      </c>
      <c r="AD18" s="48">
        <v>25</v>
      </c>
      <c r="AE18" s="48">
        <v>25</v>
      </c>
      <c r="AF18" s="47">
        <v>0</v>
      </c>
      <c r="AG18" s="168">
        <v>30</v>
      </c>
      <c r="AH18" s="51">
        <f t="shared" si="2"/>
        <v>25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199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7">
        <v>6.2</v>
      </c>
      <c r="M19" s="47">
        <v>6.2</v>
      </c>
      <c r="N19" s="47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8">
        <v>6.2</v>
      </c>
      <c r="AB19" s="48">
        <v>6.2</v>
      </c>
      <c r="AC19" s="48">
        <v>6.2</v>
      </c>
      <c r="AD19" s="48">
        <v>6.2</v>
      </c>
      <c r="AE19" s="48">
        <v>6.2</v>
      </c>
      <c r="AF19" s="48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200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201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7">
        <v>22</v>
      </c>
      <c r="M21" s="47">
        <v>22</v>
      </c>
      <c r="N21" s="47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8">
        <v>22</v>
      </c>
      <c r="AB21" s="48">
        <v>22</v>
      </c>
      <c r="AC21" s="48">
        <v>22</v>
      </c>
      <c r="AD21" s="48">
        <v>22</v>
      </c>
      <c r="AE21" s="48">
        <v>22</v>
      </c>
      <c r="AF21" s="48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202</v>
      </c>
      <c r="B22" s="47">
        <v>22</v>
      </c>
      <c r="C22" s="47">
        <v>22</v>
      </c>
      <c r="D22" s="47">
        <v>22</v>
      </c>
      <c r="E22" s="47">
        <v>22</v>
      </c>
      <c r="F22" s="47">
        <v>22</v>
      </c>
      <c r="G22" s="47">
        <v>22</v>
      </c>
      <c r="H22" s="47">
        <v>22</v>
      </c>
      <c r="I22" s="47">
        <v>22</v>
      </c>
      <c r="J22" s="47">
        <v>22</v>
      </c>
      <c r="K22" s="47">
        <v>22</v>
      </c>
      <c r="L22" s="47">
        <v>22</v>
      </c>
      <c r="M22" s="47">
        <v>22</v>
      </c>
      <c r="N22" s="47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8">
        <v>22</v>
      </c>
      <c r="AB22" s="48">
        <v>22</v>
      </c>
      <c r="AC22" s="48">
        <v>22</v>
      </c>
      <c r="AD22" s="48">
        <v>22</v>
      </c>
      <c r="AE22" s="48">
        <v>22</v>
      </c>
      <c r="AF22" s="48">
        <v>22</v>
      </c>
      <c r="AG22" s="168">
        <v>25</v>
      </c>
      <c r="AH22" s="51">
        <f t="shared" si="2"/>
        <v>22</v>
      </c>
      <c r="AI22" s="52">
        <f t="shared" si="3"/>
        <v>22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203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7">
        <v>22</v>
      </c>
      <c r="M23" s="47">
        <v>22</v>
      </c>
      <c r="N23" s="47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8">
        <v>22</v>
      </c>
      <c r="AB23" s="48">
        <v>22</v>
      </c>
      <c r="AC23" s="48">
        <v>22</v>
      </c>
      <c r="AD23" s="48">
        <v>22</v>
      </c>
      <c r="AE23" s="48">
        <v>22</v>
      </c>
      <c r="AF23" s="48">
        <v>22</v>
      </c>
      <c r="AG23" s="168">
        <v>25</v>
      </c>
      <c r="AH23" s="51">
        <f t="shared" si="2"/>
        <v>22</v>
      </c>
      <c r="AI23" s="52">
        <f t="shared" si="3"/>
        <v>22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204</v>
      </c>
      <c r="B24" s="47">
        <v>22</v>
      </c>
      <c r="C24" s="47">
        <v>22</v>
      </c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22</v>
      </c>
      <c r="J24" s="47">
        <v>22</v>
      </c>
      <c r="K24" s="47">
        <v>22</v>
      </c>
      <c r="L24" s="47">
        <v>22</v>
      </c>
      <c r="M24" s="47">
        <v>22</v>
      </c>
      <c r="N24" s="47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8">
        <v>22</v>
      </c>
      <c r="AB24" s="48">
        <v>22</v>
      </c>
      <c r="AC24" s="48">
        <v>22</v>
      </c>
      <c r="AD24" s="48">
        <v>22</v>
      </c>
      <c r="AE24" s="48">
        <v>22</v>
      </c>
      <c r="AF24" s="48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93</v>
      </c>
      <c r="B25" s="47">
        <v>14</v>
      </c>
      <c r="C25" s="47">
        <v>14</v>
      </c>
      <c r="D25" s="47">
        <v>14</v>
      </c>
      <c r="E25" s="47">
        <v>14</v>
      </c>
      <c r="F25" s="47">
        <v>14</v>
      </c>
      <c r="G25" s="47">
        <v>14</v>
      </c>
      <c r="H25" s="47">
        <v>14</v>
      </c>
      <c r="I25" s="47">
        <v>14</v>
      </c>
      <c r="J25" s="47">
        <v>14</v>
      </c>
      <c r="K25" s="47">
        <v>14</v>
      </c>
      <c r="L25" s="47">
        <v>14</v>
      </c>
      <c r="M25" s="48">
        <v>0</v>
      </c>
      <c r="N25" s="48">
        <v>14</v>
      </c>
      <c r="O25" s="48">
        <v>14</v>
      </c>
      <c r="P25" s="48">
        <v>14</v>
      </c>
      <c r="Q25" s="48">
        <v>14</v>
      </c>
      <c r="R25" s="48">
        <v>14</v>
      </c>
      <c r="S25" s="48">
        <v>14</v>
      </c>
      <c r="T25" s="48">
        <v>14</v>
      </c>
      <c r="U25" s="48">
        <v>14</v>
      </c>
      <c r="V25" s="48">
        <v>14</v>
      </c>
      <c r="W25" s="48">
        <v>0</v>
      </c>
      <c r="X25" s="48">
        <v>0</v>
      </c>
      <c r="Y25" s="48">
        <v>0</v>
      </c>
      <c r="Z25" s="48">
        <v>0</v>
      </c>
      <c r="AA25" s="48">
        <v>0</v>
      </c>
      <c r="AB25" s="48">
        <v>0</v>
      </c>
      <c r="AC25" s="48">
        <v>0</v>
      </c>
      <c r="AD25" s="48">
        <v>0</v>
      </c>
      <c r="AE25" s="48">
        <v>0</v>
      </c>
      <c r="AF25" s="48">
        <v>0</v>
      </c>
      <c r="AG25" s="168">
        <v>23.5</v>
      </c>
      <c r="AH25" s="51">
        <f t="shared" si="2"/>
        <v>14</v>
      </c>
      <c r="AI25" s="52">
        <f t="shared" si="3"/>
        <v>0</v>
      </c>
      <c r="AK25" s="53">
        <f>1001+AA49+AA53</f>
        <v>1408.14</v>
      </c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94</v>
      </c>
      <c r="B26" s="47">
        <v>0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v>0</v>
      </c>
      <c r="O26" s="48">
        <v>0</v>
      </c>
      <c r="P26" s="48">
        <v>0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0</v>
      </c>
      <c r="X26" s="48">
        <v>0</v>
      </c>
      <c r="Y26" s="48">
        <v>0</v>
      </c>
      <c r="Z26" s="48">
        <v>0</v>
      </c>
      <c r="AA26" s="48">
        <v>0</v>
      </c>
      <c r="AB26" s="48">
        <v>0</v>
      </c>
      <c r="AC26" s="48">
        <v>0</v>
      </c>
      <c r="AD26" s="48">
        <v>0</v>
      </c>
      <c r="AE26" s="48">
        <v>0</v>
      </c>
      <c r="AF26" s="48">
        <v>0</v>
      </c>
      <c r="AG26" s="168">
        <v>22.2</v>
      </c>
      <c r="AH26" s="51">
        <f t="shared" si="2"/>
        <v>0</v>
      </c>
      <c r="AI26" s="52">
        <f t="shared" si="3"/>
        <v>0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95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7">
        <v>0</v>
      </c>
      <c r="M27" s="47">
        <v>0</v>
      </c>
      <c r="N27" s="47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48">
        <v>0</v>
      </c>
      <c r="AC27" s="48">
        <v>0</v>
      </c>
      <c r="AD27" s="48">
        <v>0</v>
      </c>
      <c r="AE27" s="48">
        <v>0</v>
      </c>
      <c r="AF27" s="48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96</v>
      </c>
      <c r="B28" s="47">
        <v>12</v>
      </c>
      <c r="C28" s="47">
        <v>12</v>
      </c>
      <c r="D28" s="47">
        <v>12</v>
      </c>
      <c r="E28" s="47">
        <v>12</v>
      </c>
      <c r="F28" s="47">
        <v>12</v>
      </c>
      <c r="G28" s="47">
        <v>12</v>
      </c>
      <c r="H28" s="47">
        <v>12</v>
      </c>
      <c r="I28" s="47">
        <v>12</v>
      </c>
      <c r="J28" s="47">
        <v>12</v>
      </c>
      <c r="K28" s="47">
        <v>12</v>
      </c>
      <c r="L28" s="47">
        <v>12</v>
      </c>
      <c r="M28" s="47">
        <v>12</v>
      </c>
      <c r="N28" s="47">
        <v>12</v>
      </c>
      <c r="O28" s="48">
        <v>12</v>
      </c>
      <c r="P28" s="48">
        <v>12</v>
      </c>
      <c r="Q28" s="48">
        <v>12</v>
      </c>
      <c r="R28" s="48">
        <v>12</v>
      </c>
      <c r="S28" s="48">
        <v>12</v>
      </c>
      <c r="T28" s="48">
        <v>12</v>
      </c>
      <c r="U28" s="48">
        <v>4</v>
      </c>
      <c r="V28" s="48">
        <v>4</v>
      </c>
      <c r="W28" s="48">
        <v>4</v>
      </c>
      <c r="X28" s="48">
        <v>4</v>
      </c>
      <c r="Y28" s="48">
        <v>4</v>
      </c>
      <c r="Z28" s="48">
        <v>4</v>
      </c>
      <c r="AA28" s="48">
        <v>4</v>
      </c>
      <c r="AB28" s="48">
        <v>4</v>
      </c>
      <c r="AC28" s="48">
        <v>4</v>
      </c>
      <c r="AD28" s="48">
        <v>4</v>
      </c>
      <c r="AE28" s="48">
        <v>4</v>
      </c>
      <c r="AF28" s="48">
        <v>0</v>
      </c>
      <c r="AG28" s="168">
        <v>22.1</v>
      </c>
      <c r="AH28" s="51">
        <f t="shared" si="2"/>
        <v>12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97</v>
      </c>
      <c r="B29" s="55">
        <v>12</v>
      </c>
      <c r="C29" s="55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55">
        <v>12</v>
      </c>
      <c r="M29" s="55">
        <v>12</v>
      </c>
      <c r="N29" s="55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5.9</v>
      </c>
      <c r="U29" s="48">
        <v>5.9</v>
      </c>
      <c r="V29" s="48">
        <v>5.9</v>
      </c>
      <c r="W29" s="48">
        <v>5.9</v>
      </c>
      <c r="X29" s="48">
        <v>5.9</v>
      </c>
      <c r="Y29" s="48">
        <v>5.9</v>
      </c>
      <c r="Z29" s="48">
        <v>5.9</v>
      </c>
      <c r="AA29" s="48">
        <v>5.9</v>
      </c>
      <c r="AB29" s="48">
        <v>5.9</v>
      </c>
      <c r="AC29" s="48">
        <v>5.9</v>
      </c>
      <c r="AD29" s="48">
        <v>5.9</v>
      </c>
      <c r="AE29" s="48">
        <v>5.9</v>
      </c>
      <c r="AF29" s="48">
        <v>5.9</v>
      </c>
      <c r="AG29" s="56">
        <v>22</v>
      </c>
      <c r="AH29" s="51">
        <f t="shared" si="2"/>
        <v>12</v>
      </c>
      <c r="AI29" s="52">
        <f t="shared" si="3"/>
        <v>5.9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98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99</v>
      </c>
      <c r="B31" s="55">
        <v>4</v>
      </c>
      <c r="C31" s="55">
        <v>4</v>
      </c>
      <c r="D31" s="55">
        <v>4</v>
      </c>
      <c r="E31" s="55">
        <v>4</v>
      </c>
      <c r="F31" s="55">
        <v>4</v>
      </c>
      <c r="G31" s="55">
        <v>4</v>
      </c>
      <c r="H31" s="55">
        <v>4</v>
      </c>
      <c r="I31" s="55">
        <v>4</v>
      </c>
      <c r="J31" s="55">
        <v>4</v>
      </c>
      <c r="K31" s="55">
        <v>4</v>
      </c>
      <c r="L31" s="55">
        <v>4</v>
      </c>
      <c r="M31" s="55">
        <v>4</v>
      </c>
      <c r="N31" s="55">
        <v>4</v>
      </c>
      <c r="O31" s="48">
        <v>4</v>
      </c>
      <c r="P31" s="48">
        <v>4</v>
      </c>
      <c r="Q31" s="48">
        <v>4</v>
      </c>
      <c r="R31" s="48">
        <v>4</v>
      </c>
      <c r="S31" s="48">
        <v>4</v>
      </c>
      <c r="T31" s="48">
        <v>4</v>
      </c>
      <c r="U31" s="48">
        <v>4</v>
      </c>
      <c r="V31" s="48">
        <v>4</v>
      </c>
      <c r="W31" s="48">
        <v>4</v>
      </c>
      <c r="X31" s="48">
        <v>4</v>
      </c>
      <c r="Y31" s="48">
        <v>4</v>
      </c>
      <c r="Z31" s="48">
        <v>4</v>
      </c>
      <c r="AA31" s="48">
        <v>4</v>
      </c>
      <c r="AB31" s="48">
        <v>4</v>
      </c>
      <c r="AC31" s="48">
        <v>4</v>
      </c>
      <c r="AD31" s="48">
        <v>4</v>
      </c>
      <c r="AE31" s="48">
        <v>4</v>
      </c>
      <c r="AF31" s="48">
        <v>4</v>
      </c>
      <c r="AG31" s="58">
        <v>20</v>
      </c>
      <c r="AH31" s="51">
        <f t="shared" si="2"/>
        <v>4</v>
      </c>
      <c r="AI31" s="52">
        <f t="shared" si="3"/>
        <v>4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100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5">
        <v>0</v>
      </c>
      <c r="M32" s="55">
        <v>0</v>
      </c>
      <c r="N32" s="55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48">
        <v>0</v>
      </c>
      <c r="AF32" s="48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200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195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195</v>
      </c>
      <c r="AK33" s="53"/>
    </row>
    <row r="34" spans="1:41" ht="15.75" thickBot="1" x14ac:dyDescent="0.3">
      <c r="A34" s="63" t="s">
        <v>19</v>
      </c>
      <c r="B34" s="55">
        <v>156</v>
      </c>
      <c r="C34" s="55">
        <v>132</v>
      </c>
      <c r="D34" s="55">
        <v>148</v>
      </c>
      <c r="E34" s="55">
        <v>148</v>
      </c>
      <c r="F34" s="55">
        <v>153</v>
      </c>
      <c r="G34" s="55">
        <v>153</v>
      </c>
      <c r="H34" s="55">
        <v>153</v>
      </c>
      <c r="I34" s="55">
        <v>154.80000000000001</v>
      </c>
      <c r="J34" s="55">
        <v>154.80000000000001</v>
      </c>
      <c r="K34" s="55">
        <v>129</v>
      </c>
      <c r="L34" s="64">
        <v>154.30000000000001</v>
      </c>
      <c r="M34" s="64">
        <v>137.9</v>
      </c>
      <c r="N34" s="64">
        <v>153.9</v>
      </c>
      <c r="O34" s="64">
        <f>62.6+83.5</f>
        <v>146.1</v>
      </c>
      <c r="P34" s="64">
        <f>74.9+83</f>
        <v>157.9</v>
      </c>
      <c r="Q34" s="64">
        <v>158</v>
      </c>
      <c r="R34" s="64">
        <v>151.30000000000001</v>
      </c>
      <c r="S34" s="64">
        <v>154.6</v>
      </c>
      <c r="T34" s="64">
        <v>153.80000000000001</v>
      </c>
      <c r="U34" s="64">
        <v>155.5</v>
      </c>
      <c r="V34" s="64">
        <v>155.1</v>
      </c>
      <c r="W34" s="64">
        <v>138.9</v>
      </c>
      <c r="X34" s="64">
        <v>144.5</v>
      </c>
      <c r="Y34" s="64">
        <v>153.69999999999999</v>
      </c>
      <c r="Z34" s="64">
        <v>143.9</v>
      </c>
      <c r="AA34" s="64">
        <v>142.30000000000001</v>
      </c>
      <c r="AB34" s="64">
        <v>152</v>
      </c>
      <c r="AC34" s="64">
        <v>153.19999999999999</v>
      </c>
      <c r="AD34" s="64">
        <v>154</v>
      </c>
      <c r="AE34" s="55">
        <v>157</v>
      </c>
      <c r="AF34" s="55">
        <v>155</v>
      </c>
      <c r="AG34" s="58">
        <v>240</v>
      </c>
      <c r="AH34" s="51">
        <f t="shared" si="2"/>
        <v>158</v>
      </c>
      <c r="AI34" s="52">
        <f t="shared" si="3"/>
        <v>129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770.5</v>
      </c>
      <c r="C35" s="66">
        <f t="shared" si="4"/>
        <v>750.5</v>
      </c>
      <c r="D35" s="66">
        <f t="shared" si="4"/>
        <v>770.5</v>
      </c>
      <c r="E35" s="66">
        <f t="shared" si="4"/>
        <v>750.5</v>
      </c>
      <c r="F35" s="66">
        <f t="shared" si="4"/>
        <v>738.5</v>
      </c>
      <c r="G35" s="66">
        <f t="shared" si="4"/>
        <v>738.5</v>
      </c>
      <c r="H35" s="66">
        <f t="shared" si="4"/>
        <v>751</v>
      </c>
      <c r="I35" s="66">
        <f t="shared" si="4"/>
        <v>751</v>
      </c>
      <c r="J35" s="66">
        <f t="shared" si="4"/>
        <v>773</v>
      </c>
      <c r="K35" s="66">
        <f t="shared" si="4"/>
        <v>751</v>
      </c>
      <c r="L35" s="66">
        <f t="shared" si="4"/>
        <v>790.4</v>
      </c>
      <c r="M35" s="66">
        <f t="shared" si="4"/>
        <v>820.1</v>
      </c>
      <c r="N35" s="66">
        <f t="shared" si="4"/>
        <v>834.1</v>
      </c>
      <c r="O35" s="66">
        <f t="shared" si="4"/>
        <v>855</v>
      </c>
      <c r="P35" s="66">
        <f t="shared" si="4"/>
        <v>854</v>
      </c>
      <c r="Q35" s="66">
        <f t="shared" si="4"/>
        <v>842</v>
      </c>
      <c r="R35" s="66">
        <f t="shared" si="4"/>
        <v>840.8</v>
      </c>
      <c r="S35" s="66">
        <f t="shared" si="4"/>
        <v>868.90000000000009</v>
      </c>
      <c r="T35" s="66">
        <f t="shared" si="4"/>
        <v>865.19999999999993</v>
      </c>
      <c r="U35" s="66">
        <f t="shared" si="4"/>
        <v>837.5</v>
      </c>
      <c r="V35" s="66">
        <f t="shared" si="4"/>
        <v>838.1</v>
      </c>
      <c r="W35" s="66">
        <f t="shared" si="4"/>
        <v>862.9</v>
      </c>
      <c r="X35" s="66">
        <f t="shared" si="4"/>
        <v>863.1</v>
      </c>
      <c r="Y35" s="66">
        <f t="shared" si="4"/>
        <v>958.9</v>
      </c>
      <c r="Z35" s="66">
        <f t="shared" si="4"/>
        <v>983.30000000000007</v>
      </c>
      <c r="AA35" s="66">
        <f t="shared" si="4"/>
        <v>995.30000000000007</v>
      </c>
      <c r="AB35" s="66">
        <f t="shared" si="4"/>
        <v>994.80000000000007</v>
      </c>
      <c r="AC35" s="66">
        <f t="shared" si="4"/>
        <v>993.80000000000007</v>
      </c>
      <c r="AD35" s="66">
        <f t="shared" si="4"/>
        <v>943.80000000000007</v>
      </c>
      <c r="AE35" s="66">
        <f t="shared" si="4"/>
        <v>843.80000000000007</v>
      </c>
      <c r="AF35" s="66">
        <f t="shared" si="4"/>
        <v>754.8</v>
      </c>
      <c r="AG35" s="58">
        <f>SUM(AG11:AG34)</f>
        <v>1416.83</v>
      </c>
      <c r="AH35" s="51">
        <f t="shared" si="2"/>
        <v>995.30000000000007</v>
      </c>
      <c r="AI35" s="52">
        <f t="shared" si="3"/>
        <v>738.5</v>
      </c>
      <c r="AK35" s="53"/>
    </row>
    <row r="36" spans="1:41" x14ac:dyDescent="0.25">
      <c r="A36" s="54" t="s">
        <v>21</v>
      </c>
      <c r="B36" s="47">
        <v>138.1</v>
      </c>
      <c r="C36" s="55">
        <v>110.8</v>
      </c>
      <c r="D36" s="55">
        <v>72.8</v>
      </c>
      <c r="E36" s="55">
        <v>72.8</v>
      </c>
      <c r="F36" s="55">
        <v>73</v>
      </c>
      <c r="G36" s="55">
        <v>73</v>
      </c>
      <c r="H36" s="55">
        <v>73</v>
      </c>
      <c r="I36" s="55">
        <v>73</v>
      </c>
      <c r="J36" s="55">
        <v>82</v>
      </c>
      <c r="K36" s="55">
        <v>103.3</v>
      </c>
      <c r="L36" s="48">
        <v>121.1</v>
      </c>
      <c r="M36" s="48">
        <v>122.3</v>
      </c>
      <c r="N36" s="48">
        <v>136</v>
      </c>
      <c r="O36" s="48">
        <v>134.1</v>
      </c>
      <c r="P36" s="48">
        <v>134.19999999999999</v>
      </c>
      <c r="Q36" s="48">
        <v>121.3</v>
      </c>
      <c r="R36" s="48">
        <v>130.6</v>
      </c>
      <c r="S36" s="48">
        <v>137.19999999999999</v>
      </c>
      <c r="T36" s="48">
        <v>137.69999999999999</v>
      </c>
      <c r="U36" s="48">
        <v>137.9</v>
      </c>
      <c r="V36" s="48">
        <v>138.1</v>
      </c>
      <c r="W36" s="48">
        <v>139</v>
      </c>
      <c r="X36" s="48">
        <v>139.19999999999999</v>
      </c>
      <c r="Y36" s="48">
        <v>139.19999999999999</v>
      </c>
      <c r="Z36" s="48">
        <v>137.69999999999999</v>
      </c>
      <c r="AA36" s="48">
        <v>137.9</v>
      </c>
      <c r="AB36" s="48">
        <v>138.19999999999999</v>
      </c>
      <c r="AC36" s="48">
        <v>138.6</v>
      </c>
      <c r="AD36" s="48">
        <v>138.6</v>
      </c>
      <c r="AE36" s="47">
        <v>131</v>
      </c>
      <c r="AF36" s="47">
        <v>0</v>
      </c>
      <c r="AG36" s="56">
        <v>144</v>
      </c>
      <c r="AH36" s="51">
        <f t="shared" si="2"/>
        <v>139.19999999999999</v>
      </c>
      <c r="AI36" s="52">
        <f t="shared" si="3"/>
        <v>0</v>
      </c>
      <c r="AK36" s="53"/>
    </row>
    <row r="37" spans="1:41" x14ac:dyDescent="0.25">
      <c r="A37" s="57" t="s">
        <v>22</v>
      </c>
      <c r="B37" s="55">
        <v>60.6</v>
      </c>
      <c r="C37" s="55">
        <v>51.2</v>
      </c>
      <c r="D37" s="55">
        <v>51.3</v>
      </c>
      <c r="E37" s="55">
        <v>51.3</v>
      </c>
      <c r="F37" s="55">
        <v>44</v>
      </c>
      <c r="G37" s="55">
        <v>43</v>
      </c>
      <c r="H37" s="55">
        <v>43</v>
      </c>
      <c r="I37" s="55">
        <v>46</v>
      </c>
      <c r="J37" s="55">
        <v>70.7</v>
      </c>
      <c r="K37" s="55">
        <v>71.5</v>
      </c>
      <c r="L37" s="67">
        <v>70.7</v>
      </c>
      <c r="M37" s="67">
        <v>69.400000000000006</v>
      </c>
      <c r="N37" s="67">
        <v>69.400000000000006</v>
      </c>
      <c r="O37" s="67">
        <v>56.7</v>
      </c>
      <c r="P37" s="67">
        <v>62.9</v>
      </c>
      <c r="Q37" s="67">
        <v>50.4</v>
      </c>
      <c r="R37" s="67">
        <v>59.6</v>
      </c>
      <c r="S37" s="67">
        <v>56.6</v>
      </c>
      <c r="T37" s="67">
        <v>53.4</v>
      </c>
      <c r="U37" s="67">
        <v>67.900000000000006</v>
      </c>
      <c r="V37" s="67">
        <v>66.400000000000006</v>
      </c>
      <c r="W37" s="67">
        <v>68.7</v>
      </c>
      <c r="X37" s="67">
        <v>70.099999999999994</v>
      </c>
      <c r="Y37" s="67">
        <v>70.099999999999994</v>
      </c>
      <c r="Z37" s="67">
        <v>72.599999999999994</v>
      </c>
      <c r="AA37" s="67">
        <v>69.400000000000006</v>
      </c>
      <c r="AB37" s="67">
        <v>71.5</v>
      </c>
      <c r="AC37" s="67">
        <v>70.599999999999994</v>
      </c>
      <c r="AD37" s="67">
        <v>70.599999999999994</v>
      </c>
      <c r="AE37" s="55">
        <v>70</v>
      </c>
      <c r="AF37" s="55">
        <v>70</v>
      </c>
      <c r="AG37" s="58">
        <v>70</v>
      </c>
      <c r="AH37" s="51">
        <f t="shared" si="2"/>
        <v>72.599999999999994</v>
      </c>
      <c r="AI37" s="52">
        <f t="shared" si="3"/>
        <v>43</v>
      </c>
      <c r="AK37" s="53"/>
    </row>
    <row r="38" spans="1:41" x14ac:dyDescent="0.25">
      <c r="A38" s="57" t="s">
        <v>23</v>
      </c>
      <c r="B38" s="55">
        <v>56.3</v>
      </c>
      <c r="C38" s="55">
        <v>55.3</v>
      </c>
      <c r="D38" s="55">
        <v>55.3</v>
      </c>
      <c r="E38" s="55">
        <v>55.3</v>
      </c>
      <c r="F38" s="55">
        <v>55</v>
      </c>
      <c r="G38" s="55">
        <v>55</v>
      </c>
      <c r="H38" s="55">
        <v>55</v>
      </c>
      <c r="I38" s="55">
        <v>55</v>
      </c>
      <c r="J38" s="55">
        <v>62.5</v>
      </c>
      <c r="K38" s="55">
        <v>62.5</v>
      </c>
      <c r="L38" s="67">
        <v>62.4</v>
      </c>
      <c r="M38" s="67">
        <v>63.2</v>
      </c>
      <c r="N38" s="67">
        <v>63.2</v>
      </c>
      <c r="O38" s="67">
        <v>56.5</v>
      </c>
      <c r="P38" s="67">
        <v>62.9</v>
      </c>
      <c r="Q38" s="67">
        <v>52.4</v>
      </c>
      <c r="R38" s="67">
        <v>54.7</v>
      </c>
      <c r="S38" s="67">
        <v>63.6</v>
      </c>
      <c r="T38" s="67">
        <v>62.3</v>
      </c>
      <c r="U38" s="67">
        <v>62.8</v>
      </c>
      <c r="V38" s="67">
        <v>62.1</v>
      </c>
      <c r="W38" s="67">
        <v>62.5</v>
      </c>
      <c r="X38" s="67">
        <v>63.1</v>
      </c>
      <c r="Y38" s="67">
        <v>63.1</v>
      </c>
      <c r="Z38" s="67">
        <v>62.6</v>
      </c>
      <c r="AA38" s="67">
        <v>62.3</v>
      </c>
      <c r="AB38" s="67">
        <v>62</v>
      </c>
      <c r="AC38" s="67">
        <v>61.4</v>
      </c>
      <c r="AD38" s="67">
        <v>61.4</v>
      </c>
      <c r="AE38" s="55">
        <v>62</v>
      </c>
      <c r="AF38" s="55">
        <v>62</v>
      </c>
      <c r="AG38" s="58">
        <v>69</v>
      </c>
      <c r="AH38" s="51">
        <f t="shared" si="2"/>
        <v>63.6</v>
      </c>
      <c r="AI38" s="52">
        <f t="shared" si="3"/>
        <v>52.4</v>
      </c>
      <c r="AK38" s="53"/>
    </row>
    <row r="39" spans="1:41" x14ac:dyDescent="0.25">
      <c r="A39" s="57" t="s">
        <v>24</v>
      </c>
      <c r="B39" s="55">
        <v>30</v>
      </c>
      <c r="C39" s="55">
        <v>30</v>
      </c>
      <c r="D39" s="55">
        <v>30</v>
      </c>
      <c r="E39" s="55">
        <v>30</v>
      </c>
      <c r="F39" s="55">
        <v>30</v>
      </c>
      <c r="G39" s="55">
        <v>30</v>
      </c>
      <c r="H39" s="55">
        <v>30</v>
      </c>
      <c r="I39" s="55">
        <v>30</v>
      </c>
      <c r="J39" s="55">
        <v>30</v>
      </c>
      <c r="K39" s="55">
        <v>30</v>
      </c>
      <c r="L39" s="67">
        <v>30.2</v>
      </c>
      <c r="M39" s="67">
        <v>30.2</v>
      </c>
      <c r="N39" s="67">
        <v>30.2</v>
      </c>
      <c r="O39" s="67">
        <v>30.2</v>
      </c>
      <c r="P39" s="67">
        <v>30.2</v>
      </c>
      <c r="Q39" s="67">
        <v>30.2</v>
      </c>
      <c r="R39" s="67">
        <v>30.2</v>
      </c>
      <c r="S39" s="67">
        <v>30.2</v>
      </c>
      <c r="T39" s="67">
        <v>30.2</v>
      </c>
      <c r="U39" s="67">
        <v>30.2</v>
      </c>
      <c r="V39" s="67">
        <v>30.2</v>
      </c>
      <c r="W39" s="67">
        <v>30.2</v>
      </c>
      <c r="X39" s="67">
        <v>30.2</v>
      </c>
      <c r="Y39" s="67">
        <v>30.2</v>
      </c>
      <c r="Z39" s="67">
        <v>30.2</v>
      </c>
      <c r="AA39" s="67">
        <v>30.2</v>
      </c>
      <c r="AB39" s="67">
        <v>30.2</v>
      </c>
      <c r="AC39" s="67">
        <v>30.2</v>
      </c>
      <c r="AD39" s="67">
        <v>30.2</v>
      </c>
      <c r="AE39" s="55">
        <v>30</v>
      </c>
      <c r="AF39" s="55">
        <v>30</v>
      </c>
      <c r="AG39" s="58">
        <v>60</v>
      </c>
      <c r="AH39" s="51">
        <f t="shared" si="2"/>
        <v>30.2</v>
      </c>
      <c r="AI39" s="52">
        <f t="shared" si="3"/>
        <v>30</v>
      </c>
      <c r="AK39" s="53"/>
    </row>
    <row r="40" spans="1:41" x14ac:dyDescent="0.25">
      <c r="A40" s="57" t="s">
        <v>25</v>
      </c>
      <c r="B40" s="55">
        <v>15</v>
      </c>
      <c r="C40" s="55">
        <v>15</v>
      </c>
      <c r="D40" s="55">
        <v>15</v>
      </c>
      <c r="E40" s="55">
        <v>15</v>
      </c>
      <c r="F40" s="55">
        <v>15</v>
      </c>
      <c r="G40" s="55">
        <v>15</v>
      </c>
      <c r="H40" s="55">
        <v>15</v>
      </c>
      <c r="I40" s="55">
        <v>15</v>
      </c>
      <c r="J40" s="55">
        <v>15</v>
      </c>
      <c r="K40" s="55">
        <v>15</v>
      </c>
      <c r="L40" s="48">
        <v>15</v>
      </c>
      <c r="M40" s="48">
        <v>15</v>
      </c>
      <c r="N40" s="48">
        <v>15</v>
      </c>
      <c r="O40" s="48">
        <v>15</v>
      </c>
      <c r="P40" s="48">
        <v>15</v>
      </c>
      <c r="Q40" s="48">
        <v>15</v>
      </c>
      <c r="R40" s="48">
        <v>0</v>
      </c>
      <c r="S40" s="48">
        <v>15</v>
      </c>
      <c r="T40" s="48">
        <v>15</v>
      </c>
      <c r="U40" s="48">
        <v>15</v>
      </c>
      <c r="V40" s="48">
        <v>15</v>
      </c>
      <c r="W40" s="48">
        <v>15</v>
      </c>
      <c r="X40" s="48">
        <v>15</v>
      </c>
      <c r="Y40" s="48">
        <v>15</v>
      </c>
      <c r="Z40" s="48">
        <v>15</v>
      </c>
      <c r="AA40" s="48">
        <v>15</v>
      </c>
      <c r="AB40" s="48">
        <v>15</v>
      </c>
      <c r="AC40" s="48">
        <v>15</v>
      </c>
      <c r="AD40" s="48">
        <v>15</v>
      </c>
      <c r="AE40" s="48">
        <v>15</v>
      </c>
      <c r="AF40" s="48">
        <v>15</v>
      </c>
      <c r="AG40" s="58">
        <v>30</v>
      </c>
      <c r="AH40" s="51">
        <f t="shared" si="2"/>
        <v>15</v>
      </c>
      <c r="AI40" s="52">
        <f t="shared" si="3"/>
        <v>0</v>
      </c>
      <c r="AK40" s="53"/>
    </row>
    <row r="41" spans="1:41" x14ac:dyDescent="0.25">
      <c r="A41" s="57" t="s">
        <v>85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48">
        <v>0</v>
      </c>
      <c r="AB41" s="48">
        <v>0</v>
      </c>
      <c r="AC41" s="48">
        <v>0</v>
      </c>
      <c r="AD41" s="48">
        <v>0</v>
      </c>
      <c r="AE41" s="48">
        <v>0</v>
      </c>
      <c r="AF41" s="48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55">
        <v>14</v>
      </c>
      <c r="C42" s="55">
        <v>14</v>
      </c>
      <c r="D42" s="55">
        <v>14</v>
      </c>
      <c r="E42" s="55">
        <v>14</v>
      </c>
      <c r="F42" s="55">
        <v>14</v>
      </c>
      <c r="G42" s="55">
        <v>14</v>
      </c>
      <c r="H42" s="55">
        <v>14</v>
      </c>
      <c r="I42" s="55">
        <v>14</v>
      </c>
      <c r="J42" s="55">
        <v>14</v>
      </c>
      <c r="K42" s="55">
        <v>14</v>
      </c>
      <c r="L42" s="48">
        <v>14</v>
      </c>
      <c r="M42" s="48">
        <v>14</v>
      </c>
      <c r="N42" s="48">
        <v>14</v>
      </c>
      <c r="O42" s="48">
        <v>14</v>
      </c>
      <c r="P42" s="48">
        <v>14</v>
      </c>
      <c r="Q42" s="48">
        <v>14</v>
      </c>
      <c r="R42" s="48">
        <v>14</v>
      </c>
      <c r="S42" s="48">
        <v>14</v>
      </c>
      <c r="T42" s="48">
        <v>16</v>
      </c>
      <c r="U42" s="48">
        <v>16</v>
      </c>
      <c r="V42" s="48">
        <v>16</v>
      </c>
      <c r="W42" s="48">
        <v>16</v>
      </c>
      <c r="X42" s="48">
        <v>16</v>
      </c>
      <c r="Y42" s="48">
        <v>16</v>
      </c>
      <c r="Z42" s="48">
        <v>16</v>
      </c>
      <c r="AA42" s="48">
        <v>16</v>
      </c>
      <c r="AB42" s="48">
        <v>16</v>
      </c>
      <c r="AC42" s="48">
        <v>16</v>
      </c>
      <c r="AD42" s="48">
        <v>16</v>
      </c>
      <c r="AE42" s="48">
        <v>16</v>
      </c>
      <c r="AF42" s="48">
        <v>16</v>
      </c>
      <c r="AG42" s="58">
        <v>24</v>
      </c>
      <c r="AH42" s="51">
        <f t="shared" si="2"/>
        <v>16</v>
      </c>
      <c r="AI42" s="52">
        <f t="shared" si="3"/>
        <v>14</v>
      </c>
      <c r="AK42" s="53"/>
    </row>
    <row r="43" spans="1:41" x14ac:dyDescent="0.25">
      <c r="A43" s="57" t="s">
        <v>27</v>
      </c>
      <c r="B43" s="55">
        <v>2.5</v>
      </c>
      <c r="C43" s="55">
        <v>2.5</v>
      </c>
      <c r="D43" s="55">
        <v>2.5</v>
      </c>
      <c r="E43" s="55">
        <v>2.5</v>
      </c>
      <c r="F43" s="55">
        <v>2.5</v>
      </c>
      <c r="G43" s="55">
        <v>2.5</v>
      </c>
      <c r="H43" s="55">
        <v>2.5</v>
      </c>
      <c r="I43" s="55">
        <v>2.5</v>
      </c>
      <c r="J43" s="55">
        <v>2.5</v>
      </c>
      <c r="K43" s="55">
        <v>2.5</v>
      </c>
      <c r="L43" s="48">
        <v>2.5</v>
      </c>
      <c r="M43" s="48">
        <v>2.5</v>
      </c>
      <c r="N43" s="48">
        <v>2.5</v>
      </c>
      <c r="O43" s="48">
        <v>2.5</v>
      </c>
      <c r="P43" s="48">
        <v>0</v>
      </c>
      <c r="Q43" s="48">
        <v>0</v>
      </c>
      <c r="R43" s="48">
        <v>3</v>
      </c>
      <c r="S43" s="48">
        <v>3</v>
      </c>
      <c r="T43" s="48">
        <v>3</v>
      </c>
      <c r="U43" s="48">
        <v>3</v>
      </c>
      <c r="V43" s="48">
        <v>3</v>
      </c>
      <c r="W43" s="48">
        <v>3</v>
      </c>
      <c r="X43" s="48">
        <v>3</v>
      </c>
      <c r="Y43" s="48">
        <v>3</v>
      </c>
      <c r="Z43" s="48">
        <v>3</v>
      </c>
      <c r="AA43" s="48">
        <v>3</v>
      </c>
      <c r="AB43" s="48">
        <v>3</v>
      </c>
      <c r="AC43" s="48">
        <v>3</v>
      </c>
      <c r="AD43" s="48">
        <v>3</v>
      </c>
      <c r="AE43" s="48">
        <v>3</v>
      </c>
      <c r="AF43" s="48">
        <v>3</v>
      </c>
      <c r="AG43" s="58">
        <v>15</v>
      </c>
      <c r="AH43" s="51">
        <f t="shared" si="2"/>
        <v>3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12</v>
      </c>
      <c r="C44" s="55">
        <v>12</v>
      </c>
      <c r="D44" s="55">
        <v>12</v>
      </c>
      <c r="E44" s="55">
        <v>12</v>
      </c>
      <c r="F44" s="55">
        <v>12</v>
      </c>
      <c r="G44" s="55">
        <v>12</v>
      </c>
      <c r="H44" s="55">
        <v>12</v>
      </c>
      <c r="I44" s="55">
        <v>12</v>
      </c>
      <c r="J44" s="55">
        <v>12</v>
      </c>
      <c r="K44" s="55">
        <v>12</v>
      </c>
      <c r="L44" s="48">
        <v>12</v>
      </c>
      <c r="M44" s="48">
        <v>12</v>
      </c>
      <c r="N44" s="48">
        <v>12</v>
      </c>
      <c r="O44" s="48">
        <v>12</v>
      </c>
      <c r="P44" s="48">
        <v>12</v>
      </c>
      <c r="Q44" s="48">
        <v>12</v>
      </c>
      <c r="R44" s="48">
        <v>12</v>
      </c>
      <c r="S44" s="48">
        <v>12</v>
      </c>
      <c r="T44" s="48">
        <v>12</v>
      </c>
      <c r="U44" s="48">
        <v>12</v>
      </c>
      <c r="V44" s="48">
        <v>12</v>
      </c>
      <c r="W44" s="48">
        <v>12</v>
      </c>
      <c r="X44" s="48">
        <v>12</v>
      </c>
      <c r="Y44" s="48">
        <v>12</v>
      </c>
      <c r="Z44" s="48">
        <v>12</v>
      </c>
      <c r="AA44" s="48">
        <v>12</v>
      </c>
      <c r="AB44" s="48">
        <v>12</v>
      </c>
      <c r="AC44" s="48">
        <v>12</v>
      </c>
      <c r="AD44" s="48">
        <v>12</v>
      </c>
      <c r="AE44" s="48">
        <v>12</v>
      </c>
      <c r="AF44" s="48">
        <v>12</v>
      </c>
      <c r="AG44" s="58">
        <v>14.1</v>
      </c>
      <c r="AH44" s="51">
        <f t="shared" si="2"/>
        <v>12</v>
      </c>
      <c r="AI44" s="52">
        <f t="shared" si="3"/>
        <v>12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55">
        <v>14</v>
      </c>
      <c r="C45" s="55">
        <v>14</v>
      </c>
      <c r="D45" s="55">
        <v>14</v>
      </c>
      <c r="E45" s="55">
        <v>14</v>
      </c>
      <c r="F45" s="55">
        <v>14</v>
      </c>
      <c r="G45" s="55">
        <v>14</v>
      </c>
      <c r="H45" s="55">
        <v>14</v>
      </c>
      <c r="I45" s="55">
        <v>14</v>
      </c>
      <c r="J45" s="55">
        <v>14</v>
      </c>
      <c r="K45" s="55">
        <v>14</v>
      </c>
      <c r="L45" s="48">
        <v>14</v>
      </c>
      <c r="M45" s="48">
        <v>14</v>
      </c>
      <c r="N45" s="48">
        <v>14</v>
      </c>
      <c r="O45" s="48">
        <v>14</v>
      </c>
      <c r="P45" s="48">
        <v>14</v>
      </c>
      <c r="Q45" s="48">
        <v>14</v>
      </c>
      <c r="R45" s="48">
        <v>14</v>
      </c>
      <c r="S45" s="48">
        <v>14</v>
      </c>
      <c r="T45" s="48">
        <v>14</v>
      </c>
      <c r="U45" s="48">
        <v>14</v>
      </c>
      <c r="V45" s="48">
        <v>14</v>
      </c>
      <c r="W45" s="48">
        <v>14</v>
      </c>
      <c r="X45" s="48">
        <v>14</v>
      </c>
      <c r="Y45" s="48">
        <v>14</v>
      </c>
      <c r="Z45" s="48">
        <v>14</v>
      </c>
      <c r="AA45" s="48">
        <v>14</v>
      </c>
      <c r="AB45" s="48">
        <v>14</v>
      </c>
      <c r="AC45" s="48">
        <v>14</v>
      </c>
      <c r="AD45" s="48">
        <v>14</v>
      </c>
      <c r="AE45" s="48">
        <v>14</v>
      </c>
      <c r="AF45" s="48">
        <v>0</v>
      </c>
      <c r="AG45" s="58">
        <v>14</v>
      </c>
      <c r="AH45" s="51">
        <f t="shared" si="2"/>
        <v>14</v>
      </c>
      <c r="AI45" s="52">
        <f t="shared" si="3"/>
        <v>0</v>
      </c>
      <c r="AK45" s="53"/>
    </row>
    <row r="46" spans="1:41" x14ac:dyDescent="0.25">
      <c r="A46" s="57" t="s">
        <v>30</v>
      </c>
      <c r="B46" s="55">
        <v>6.7</v>
      </c>
      <c r="C46" s="55">
        <v>6.7</v>
      </c>
      <c r="D46" s="55">
        <v>6.7</v>
      </c>
      <c r="E46" s="55">
        <v>6.7</v>
      </c>
      <c r="F46" s="55">
        <v>6.7</v>
      </c>
      <c r="G46" s="55">
        <v>6.7</v>
      </c>
      <c r="H46" s="55">
        <v>6.7</v>
      </c>
      <c r="I46" s="55">
        <v>6.7</v>
      </c>
      <c r="J46" s="55">
        <v>6.7</v>
      </c>
      <c r="K46" s="55">
        <v>6.7</v>
      </c>
      <c r="L46" s="48">
        <v>6.8</v>
      </c>
      <c r="M46" s="48">
        <v>6.8</v>
      </c>
      <c r="N46" s="48">
        <v>6.8</v>
      </c>
      <c r="O46" s="48">
        <v>6.8</v>
      </c>
      <c r="P46" s="48">
        <v>6.8</v>
      </c>
      <c r="Q46" s="48">
        <v>6.8</v>
      </c>
      <c r="R46" s="48">
        <v>6.8</v>
      </c>
      <c r="S46" s="48">
        <v>6.8</v>
      </c>
      <c r="T46" s="48">
        <v>6.8</v>
      </c>
      <c r="U46" s="48">
        <v>6.8</v>
      </c>
      <c r="V46" s="48">
        <v>6.8</v>
      </c>
      <c r="W46" s="48">
        <v>6.8</v>
      </c>
      <c r="X46" s="48">
        <v>6.8</v>
      </c>
      <c r="Y46" s="48">
        <v>6.8</v>
      </c>
      <c r="Z46" s="48">
        <v>6.8</v>
      </c>
      <c r="AA46" s="48">
        <v>6.8</v>
      </c>
      <c r="AB46" s="48">
        <v>6.8</v>
      </c>
      <c r="AC46" s="48">
        <v>6.8</v>
      </c>
      <c r="AD46" s="48">
        <v>6.8</v>
      </c>
      <c r="AE46" s="48">
        <v>6.8</v>
      </c>
      <c r="AF46" s="48">
        <v>6.8</v>
      </c>
      <c r="AG46" s="58">
        <v>10.050000000000001</v>
      </c>
      <c r="AH46" s="51">
        <f t="shared" si="2"/>
        <v>6.8</v>
      </c>
      <c r="AI46" s="52">
        <f t="shared" si="3"/>
        <v>6.7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48">
        <v>6.2</v>
      </c>
      <c r="AB47" s="48">
        <v>6.2</v>
      </c>
      <c r="AC47" s="48">
        <v>6.2</v>
      </c>
      <c r="AD47" s="48">
        <v>6.2</v>
      </c>
      <c r="AE47" s="48">
        <v>6.2</v>
      </c>
      <c r="AF47" s="48">
        <v>6.2</v>
      </c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f>B195</f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358.94</v>
      </c>
      <c r="C49" s="66">
        <f t="shared" si="6"/>
        <v>321.24</v>
      </c>
      <c r="D49" s="66">
        <f t="shared" si="6"/>
        <v>283.33999999999997</v>
      </c>
      <c r="E49" s="66">
        <f t="shared" si="6"/>
        <v>283.33999999999997</v>
      </c>
      <c r="F49" s="66">
        <f t="shared" si="6"/>
        <v>275.94</v>
      </c>
      <c r="G49" s="66">
        <f t="shared" si="6"/>
        <v>274.94</v>
      </c>
      <c r="H49" s="66">
        <f t="shared" si="6"/>
        <v>274.94</v>
      </c>
      <c r="I49" s="66">
        <f t="shared" si="6"/>
        <v>277.94</v>
      </c>
      <c r="J49" s="66">
        <f t="shared" si="6"/>
        <v>319.14</v>
      </c>
      <c r="K49" s="66">
        <f t="shared" si="6"/>
        <v>341.24</v>
      </c>
      <c r="L49" s="66">
        <f t="shared" si="6"/>
        <v>358.44000000000005</v>
      </c>
      <c r="M49" s="66">
        <f t="shared" si="6"/>
        <v>359.14</v>
      </c>
      <c r="N49" s="66">
        <f t="shared" si="6"/>
        <v>372.84000000000003</v>
      </c>
      <c r="O49" s="66">
        <f t="shared" si="6"/>
        <v>351.54</v>
      </c>
      <c r="P49" s="66">
        <f t="shared" si="6"/>
        <v>361.74</v>
      </c>
      <c r="Q49" s="66">
        <f t="shared" si="6"/>
        <v>325.83999999999997</v>
      </c>
      <c r="R49" s="66">
        <f t="shared" si="6"/>
        <v>334.64</v>
      </c>
      <c r="S49" s="66">
        <f t="shared" si="6"/>
        <v>362.14</v>
      </c>
      <c r="T49" s="66">
        <f t="shared" si="6"/>
        <v>360.14</v>
      </c>
      <c r="U49" s="66">
        <f t="shared" si="6"/>
        <v>375.34000000000003</v>
      </c>
      <c r="V49" s="66">
        <f t="shared" si="6"/>
        <v>373.34000000000003</v>
      </c>
      <c r="W49" s="66">
        <f t="shared" si="6"/>
        <v>376.94</v>
      </c>
      <c r="X49" s="66">
        <f t="shared" si="6"/>
        <v>379.14</v>
      </c>
      <c r="Y49" s="66">
        <f t="shared" si="6"/>
        <v>379.14</v>
      </c>
      <c r="Z49" s="66">
        <f t="shared" si="6"/>
        <v>379.64</v>
      </c>
      <c r="AA49" s="66">
        <f t="shared" si="6"/>
        <v>376.34000000000003</v>
      </c>
      <c r="AB49" s="66">
        <f>SUM(AB36:AB48)</f>
        <v>378.44</v>
      </c>
      <c r="AC49" s="66">
        <f t="shared" si="6"/>
        <v>377.34</v>
      </c>
      <c r="AD49" s="66">
        <f t="shared" si="6"/>
        <v>377.34</v>
      </c>
      <c r="AE49" s="66">
        <f t="shared" si="6"/>
        <v>369.54</v>
      </c>
      <c r="AF49" s="66">
        <f t="shared" si="6"/>
        <v>224.54</v>
      </c>
      <c r="AG49" s="71">
        <f>SUM(AG36:AG48)</f>
        <v>489.91</v>
      </c>
      <c r="AH49" s="51">
        <f t="shared" si="2"/>
        <v>379.64</v>
      </c>
      <c r="AI49" s="52">
        <f t="shared" si="3"/>
        <v>224.54</v>
      </c>
      <c r="AK49" s="53"/>
    </row>
    <row r="50" spans="1:37" x14ac:dyDescent="0.25">
      <c r="A50" s="54" t="s">
        <v>34</v>
      </c>
      <c r="B50" s="48">
        <v>0</v>
      </c>
      <c r="C50" s="48">
        <v>0</v>
      </c>
      <c r="D50" s="48">
        <v>0</v>
      </c>
      <c r="E50" s="48">
        <v>0</v>
      </c>
      <c r="F50" s="48">
        <v>0</v>
      </c>
      <c r="G50" s="48">
        <v>0</v>
      </c>
      <c r="H50" s="48">
        <v>0</v>
      </c>
      <c r="I50" s="48">
        <v>0</v>
      </c>
      <c r="J50" s="48">
        <v>0</v>
      </c>
      <c r="K50" s="48">
        <v>0</v>
      </c>
      <c r="L50" s="72">
        <v>0</v>
      </c>
      <c r="M50" s="72">
        <v>0</v>
      </c>
      <c r="N50" s="72">
        <v>0</v>
      </c>
      <c r="O50" s="72">
        <v>0</v>
      </c>
      <c r="P50" s="48">
        <v>0</v>
      </c>
      <c r="Q50" s="48">
        <v>0</v>
      </c>
      <c r="R50" s="48">
        <v>0</v>
      </c>
      <c r="S50" s="48">
        <v>0</v>
      </c>
      <c r="T50" s="48">
        <v>0</v>
      </c>
      <c r="U50" s="48">
        <v>0</v>
      </c>
      <c r="V50" s="48">
        <v>0</v>
      </c>
      <c r="W50" s="48">
        <v>0</v>
      </c>
      <c r="X50" s="48">
        <v>29.1</v>
      </c>
      <c r="Y50" s="48">
        <v>40.4</v>
      </c>
      <c r="Z50" s="48">
        <v>50.2</v>
      </c>
      <c r="AA50" s="48">
        <v>10.9</v>
      </c>
      <c r="AB50" s="48">
        <v>11.3</v>
      </c>
      <c r="AC50" s="48">
        <v>43.8</v>
      </c>
      <c r="AD50" s="48">
        <v>35</v>
      </c>
      <c r="AE50" s="48">
        <v>0</v>
      </c>
      <c r="AF50" s="48">
        <v>0</v>
      </c>
      <c r="AG50" s="56">
        <v>60</v>
      </c>
      <c r="AH50" s="51">
        <f t="shared" si="2"/>
        <v>50.2</v>
      </c>
      <c r="AI50" s="52">
        <f t="shared" si="3"/>
        <v>0</v>
      </c>
      <c r="AK50" s="53"/>
    </row>
    <row r="51" spans="1:37" x14ac:dyDescent="0.25">
      <c r="A51" s="57" t="s">
        <v>35</v>
      </c>
      <c r="B51" s="67">
        <v>0</v>
      </c>
      <c r="C51" s="67">
        <v>0</v>
      </c>
      <c r="D51" s="67">
        <v>0</v>
      </c>
      <c r="E51" s="67">
        <v>0</v>
      </c>
      <c r="F51" s="67">
        <v>0</v>
      </c>
      <c r="G51" s="67">
        <v>0</v>
      </c>
      <c r="H51" s="67">
        <v>0</v>
      </c>
      <c r="I51" s="67">
        <v>0</v>
      </c>
      <c r="J51" s="67">
        <v>0</v>
      </c>
      <c r="K51" s="67">
        <v>0</v>
      </c>
      <c r="L51" s="72">
        <v>0</v>
      </c>
      <c r="M51" s="72">
        <v>0</v>
      </c>
      <c r="N51" s="72">
        <v>0</v>
      </c>
      <c r="O51" s="72">
        <v>0</v>
      </c>
      <c r="P51" s="67">
        <v>0</v>
      </c>
      <c r="Q51" s="67">
        <v>0</v>
      </c>
      <c r="R51" s="48">
        <v>0</v>
      </c>
      <c r="S51" s="48">
        <v>0</v>
      </c>
      <c r="T51" s="48">
        <v>0</v>
      </c>
      <c r="U51" s="67">
        <v>0</v>
      </c>
      <c r="V51" s="67">
        <v>0</v>
      </c>
      <c r="W51" s="67">
        <v>0</v>
      </c>
      <c r="X51" s="67">
        <v>5.5</v>
      </c>
      <c r="Y51" s="67">
        <v>16.100000000000001</v>
      </c>
      <c r="Z51" s="67">
        <v>21</v>
      </c>
      <c r="AA51" s="67">
        <v>14.6</v>
      </c>
      <c r="AB51" s="67">
        <v>4.0999999999999996</v>
      </c>
      <c r="AC51" s="67">
        <v>10.6</v>
      </c>
      <c r="AD51" s="67">
        <v>14</v>
      </c>
      <c r="AE51" s="67">
        <v>0</v>
      </c>
      <c r="AF51" s="67">
        <v>0</v>
      </c>
      <c r="AG51" s="58">
        <v>32</v>
      </c>
      <c r="AH51" s="51">
        <f t="shared" si="2"/>
        <v>21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74">
        <v>0</v>
      </c>
      <c r="C52" s="74">
        <v>0</v>
      </c>
      <c r="D52" s="74">
        <v>0</v>
      </c>
      <c r="E52" s="74">
        <v>0</v>
      </c>
      <c r="F52" s="74">
        <v>0</v>
      </c>
      <c r="G52" s="74">
        <v>0</v>
      </c>
      <c r="H52" s="74">
        <v>0</v>
      </c>
      <c r="I52" s="74">
        <v>0</v>
      </c>
      <c r="J52" s="74">
        <v>0</v>
      </c>
      <c r="K52" s="74">
        <v>0</v>
      </c>
      <c r="L52" s="73">
        <v>0</v>
      </c>
      <c r="M52" s="73">
        <v>0</v>
      </c>
      <c r="N52" s="73">
        <v>0</v>
      </c>
      <c r="O52" s="73">
        <v>0</v>
      </c>
      <c r="P52" s="74">
        <v>0</v>
      </c>
      <c r="Q52" s="74">
        <v>0</v>
      </c>
      <c r="R52" s="48">
        <v>0</v>
      </c>
      <c r="S52" s="48">
        <v>0</v>
      </c>
      <c r="T52" s="48">
        <v>0</v>
      </c>
      <c r="U52" s="74">
        <v>0</v>
      </c>
      <c r="V52" s="74">
        <v>0</v>
      </c>
      <c r="W52" s="74">
        <v>0</v>
      </c>
      <c r="X52" s="74">
        <v>2</v>
      </c>
      <c r="Y52" s="74">
        <v>5.9</v>
      </c>
      <c r="Z52" s="74">
        <v>7.7</v>
      </c>
      <c r="AA52" s="74">
        <v>5.3</v>
      </c>
      <c r="AB52" s="74">
        <v>1.5</v>
      </c>
      <c r="AC52" s="74">
        <v>3.9</v>
      </c>
      <c r="AD52" s="74">
        <v>5</v>
      </c>
      <c r="AE52" s="74">
        <v>0</v>
      </c>
      <c r="AF52" s="74">
        <v>0</v>
      </c>
      <c r="AG52" s="75">
        <v>14</v>
      </c>
      <c r="AH52" s="51">
        <f t="shared" si="2"/>
        <v>7.7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 t="shared" ref="B53:AF53" si="7">SUM(B50:B52)</f>
        <v>0</v>
      </c>
      <c r="C53" s="66">
        <f t="shared" si="7"/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0</v>
      </c>
      <c r="N53" s="66">
        <f t="shared" si="7"/>
        <v>0</v>
      </c>
      <c r="O53" s="66">
        <f t="shared" si="7"/>
        <v>0</v>
      </c>
      <c r="P53" s="66">
        <f t="shared" si="7"/>
        <v>0</v>
      </c>
      <c r="Q53" s="66">
        <f t="shared" si="7"/>
        <v>0</v>
      </c>
      <c r="R53" s="66">
        <f t="shared" si="7"/>
        <v>0</v>
      </c>
      <c r="S53" s="66">
        <f t="shared" si="7"/>
        <v>0</v>
      </c>
      <c r="T53" s="66">
        <f t="shared" si="7"/>
        <v>0</v>
      </c>
      <c r="U53" s="66">
        <f t="shared" si="7"/>
        <v>0</v>
      </c>
      <c r="V53" s="66">
        <f t="shared" si="7"/>
        <v>0</v>
      </c>
      <c r="W53" s="66">
        <f t="shared" si="7"/>
        <v>0</v>
      </c>
      <c r="X53" s="66">
        <f t="shared" si="7"/>
        <v>36.6</v>
      </c>
      <c r="Y53" s="66">
        <f t="shared" si="7"/>
        <v>62.4</v>
      </c>
      <c r="Z53" s="66">
        <f t="shared" si="7"/>
        <v>78.900000000000006</v>
      </c>
      <c r="AA53" s="66">
        <f t="shared" si="7"/>
        <v>30.8</v>
      </c>
      <c r="AB53" s="66">
        <f t="shared" si="7"/>
        <v>16.899999999999999</v>
      </c>
      <c r="AC53" s="66">
        <f t="shared" si="7"/>
        <v>58.3</v>
      </c>
      <c r="AD53" s="66">
        <f t="shared" si="7"/>
        <v>54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78.900000000000006</v>
      </c>
      <c r="AI53" s="52">
        <f t="shared" si="3"/>
        <v>0</v>
      </c>
      <c r="AK53" s="53"/>
    </row>
    <row r="54" spans="1:37" x14ac:dyDescent="0.25">
      <c r="A54" s="54" t="s">
        <v>205</v>
      </c>
      <c r="B54" s="48">
        <v>20.75</v>
      </c>
      <c r="C54" s="48">
        <v>11.33</v>
      </c>
      <c r="D54" s="48">
        <v>20.7</v>
      </c>
      <c r="E54" s="48">
        <v>19</v>
      </c>
      <c r="F54" s="48">
        <v>7</v>
      </c>
      <c r="G54" s="48">
        <v>7</v>
      </c>
      <c r="H54" s="48">
        <v>7.5</v>
      </c>
      <c r="I54" s="48">
        <v>3.5</v>
      </c>
      <c r="J54" s="48">
        <v>1.5</v>
      </c>
      <c r="K54" s="48">
        <v>2.2999999999999998</v>
      </c>
      <c r="L54" s="48">
        <v>2.4</v>
      </c>
      <c r="M54" s="48">
        <v>6.3</v>
      </c>
      <c r="N54" s="48">
        <v>9.4499999999999993</v>
      </c>
      <c r="O54" s="48">
        <v>12.54</v>
      </c>
      <c r="P54" s="48">
        <v>14.62</v>
      </c>
      <c r="Q54" s="48">
        <v>13.42</v>
      </c>
      <c r="R54" s="48">
        <v>15.08</v>
      </c>
      <c r="S54" s="48">
        <v>3.4430000000000001</v>
      </c>
      <c r="T54" s="48">
        <v>0</v>
      </c>
      <c r="U54" s="48">
        <v>0.78</v>
      </c>
      <c r="V54" s="48">
        <v>0.78</v>
      </c>
      <c r="W54" s="48">
        <v>5.6</v>
      </c>
      <c r="X54" s="48">
        <v>7.8</v>
      </c>
      <c r="Y54" s="48">
        <v>41.88</v>
      </c>
      <c r="Z54" s="48">
        <v>30.88</v>
      </c>
      <c r="AA54" s="48">
        <v>39.54</v>
      </c>
      <c r="AB54" s="48">
        <v>38.549999999999997</v>
      </c>
      <c r="AC54" s="48">
        <v>43.6</v>
      </c>
      <c r="AD54" s="48">
        <v>20</v>
      </c>
      <c r="AE54" s="48">
        <v>16</v>
      </c>
      <c r="AF54" s="48">
        <v>14</v>
      </c>
      <c r="AG54" s="56"/>
      <c r="AH54" s="51">
        <f t="shared" si="2"/>
        <v>43.6</v>
      </c>
      <c r="AI54" s="52">
        <f t="shared" si="3"/>
        <v>0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48">
        <v>0</v>
      </c>
      <c r="M55" s="48">
        <v>0</v>
      </c>
      <c r="N55" s="48">
        <v>0</v>
      </c>
      <c r="O55" s="48">
        <v>0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48">
        <v>0</v>
      </c>
      <c r="V55" s="48">
        <v>0</v>
      </c>
      <c r="W55" s="76">
        <v>0</v>
      </c>
      <c r="X55" s="76">
        <v>0</v>
      </c>
      <c r="Y55" s="76">
        <v>0</v>
      </c>
      <c r="Z55" s="76">
        <v>0</v>
      </c>
      <c r="AA55" s="67">
        <v>0</v>
      </c>
      <c r="AB55" s="67">
        <v>-15.4</v>
      </c>
      <c r="AC55" s="67">
        <v>-15.6</v>
      </c>
      <c r="AD55" s="67">
        <v>-18.5</v>
      </c>
      <c r="AE55" s="67">
        <v>-17</v>
      </c>
      <c r="AF55" s="67">
        <v>-19</v>
      </c>
      <c r="AG55" s="58"/>
      <c r="AH55" s="51">
        <f t="shared" si="2"/>
        <v>0</v>
      </c>
      <c r="AI55" s="52">
        <f t="shared" si="3"/>
        <v>-19</v>
      </c>
      <c r="AJ55" s="1">
        <v>64</v>
      </c>
      <c r="AK55" s="53"/>
    </row>
    <row r="56" spans="1:37" x14ac:dyDescent="0.25">
      <c r="A56" s="57" t="s">
        <v>38</v>
      </c>
      <c r="B56" s="67">
        <v>-40</v>
      </c>
      <c r="C56" s="67">
        <v>-20</v>
      </c>
      <c r="D56" s="67">
        <v>-60</v>
      </c>
      <c r="E56" s="67">
        <v>-60</v>
      </c>
      <c r="F56" s="67">
        <v>-40</v>
      </c>
      <c r="G56" s="67">
        <v>-10</v>
      </c>
      <c r="H56" s="67">
        <v>-10</v>
      </c>
      <c r="I56" s="67">
        <v>-22</v>
      </c>
      <c r="J56" s="67">
        <v>-57.7</v>
      </c>
      <c r="K56" s="67">
        <v>-30.3</v>
      </c>
      <c r="L56" s="67">
        <v>-20.3</v>
      </c>
      <c r="M56" s="67">
        <v>-49</v>
      </c>
      <c r="N56" s="67">
        <v>5.7</v>
      </c>
      <c r="O56" s="67">
        <v>-58.5</v>
      </c>
      <c r="P56" s="67">
        <v>-49.1</v>
      </c>
      <c r="Q56" s="67">
        <v>-45.5</v>
      </c>
      <c r="R56" s="67">
        <v>-32.200000000000003</v>
      </c>
      <c r="S56" s="67">
        <v>-57.6</v>
      </c>
      <c r="T56" s="67">
        <v>-61.3</v>
      </c>
      <c r="U56" s="67">
        <v>-40.299999999999997</v>
      </c>
      <c r="V56" s="67">
        <v>-25.8</v>
      </c>
      <c r="W56" s="77">
        <v>-9</v>
      </c>
      <c r="X56" s="77">
        <v>-21.2</v>
      </c>
      <c r="Y56" s="77">
        <v>-95.1</v>
      </c>
      <c r="Z56" s="77">
        <v>-112.9</v>
      </c>
      <c r="AA56" s="67">
        <v>-140.6</v>
      </c>
      <c r="AB56" s="67">
        <v>-144.80000000000001</v>
      </c>
      <c r="AC56" s="67">
        <v>-203.7</v>
      </c>
      <c r="AD56" s="67">
        <v>-193</v>
      </c>
      <c r="AE56" s="67">
        <v>-127</v>
      </c>
      <c r="AF56" s="67">
        <v>-120</v>
      </c>
      <c r="AG56" s="78"/>
      <c r="AH56" s="51">
        <f t="shared" si="2"/>
        <v>5.7</v>
      </c>
      <c r="AI56" s="52">
        <f t="shared" si="3"/>
        <v>-203.7</v>
      </c>
      <c r="AJ56" s="178">
        <f>AVERAGE(B56:AF56)*24</f>
        <v>-1510.6064516129034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79">
        <v>0</v>
      </c>
      <c r="M57" s="79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0</v>
      </c>
      <c r="AA57" s="67">
        <v>0</v>
      </c>
      <c r="AB57" s="67">
        <v>0</v>
      </c>
      <c r="AC57" s="67">
        <v>0</v>
      </c>
      <c r="AD57" s="79">
        <v>0</v>
      </c>
      <c r="AE57" s="79">
        <v>0</v>
      </c>
      <c r="AF57" s="79">
        <v>0</v>
      </c>
      <c r="AG57" s="78"/>
      <c r="AH57" s="51">
        <f t="shared" si="2"/>
        <v>0</v>
      </c>
      <c r="AI57" s="52">
        <f t="shared" si="3"/>
        <v>0</v>
      </c>
      <c r="AK57" s="53"/>
    </row>
    <row r="58" spans="1:37" x14ac:dyDescent="0.25">
      <c r="A58" s="57" t="s">
        <v>40</v>
      </c>
      <c r="B58" s="48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79">
        <v>0</v>
      </c>
      <c r="M58" s="79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-28.2</v>
      </c>
      <c r="AD58" s="48">
        <v>-80</v>
      </c>
      <c r="AE58" s="48">
        <v>-78</v>
      </c>
      <c r="AF58" s="48">
        <v>-78</v>
      </c>
      <c r="AG58" s="78"/>
      <c r="AH58" s="51">
        <f t="shared" si="2"/>
        <v>0</v>
      </c>
      <c r="AI58" s="52">
        <f t="shared" si="3"/>
        <v>-80</v>
      </c>
      <c r="AJ58" s="1">
        <v>220</v>
      </c>
      <c r="AK58" s="53"/>
    </row>
    <row r="59" spans="1:37" x14ac:dyDescent="0.25">
      <c r="A59" s="57" t="s">
        <v>87</v>
      </c>
      <c r="B59" s="80">
        <v>0</v>
      </c>
      <c r="C59" s="67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80">
        <v>0</v>
      </c>
      <c r="O59" s="80">
        <v>0</v>
      </c>
      <c r="P59" s="80">
        <v>0</v>
      </c>
      <c r="Q59" s="80">
        <v>0</v>
      </c>
      <c r="R59" s="80">
        <v>0</v>
      </c>
      <c r="S59" s="80">
        <v>0</v>
      </c>
      <c r="T59" s="80">
        <v>0</v>
      </c>
      <c r="U59" s="80">
        <v>0</v>
      </c>
      <c r="V59" s="80">
        <v>0</v>
      </c>
      <c r="W59" s="80">
        <v>0</v>
      </c>
      <c r="X59" s="80">
        <v>0</v>
      </c>
      <c r="Y59" s="80">
        <v>0</v>
      </c>
      <c r="Z59" s="80">
        <v>0</v>
      </c>
      <c r="AA59" s="80">
        <v>0</v>
      </c>
      <c r="AB59" s="80">
        <v>0</v>
      </c>
      <c r="AC59" s="80">
        <v>0</v>
      </c>
      <c r="AD59" s="80">
        <v>0</v>
      </c>
      <c r="AE59" s="80">
        <v>0</v>
      </c>
      <c r="AF59" s="80">
        <v>0</v>
      </c>
      <c r="AG59" s="78"/>
      <c r="AH59" s="51">
        <f t="shared" si="2"/>
        <v>0</v>
      </c>
      <c r="AI59" s="52">
        <f t="shared" si="3"/>
        <v>0</v>
      </c>
      <c r="AK59" s="53"/>
    </row>
    <row r="60" spans="1:37" x14ac:dyDescent="0.25">
      <c r="A60" s="57" t="s">
        <v>88</v>
      </c>
      <c r="B60" s="80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79">
        <v>0</v>
      </c>
      <c r="I60" s="79">
        <v>0</v>
      </c>
      <c r="J60" s="79">
        <v>0</v>
      </c>
      <c r="K60" s="79">
        <v>0</v>
      </c>
      <c r="L60" s="79">
        <v>0</v>
      </c>
      <c r="M60" s="79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89</v>
      </c>
      <c r="B61" s="79">
        <v>8</v>
      </c>
      <c r="C61" s="79">
        <v>8</v>
      </c>
      <c r="D61" s="79">
        <v>8</v>
      </c>
      <c r="E61" s="79">
        <v>8</v>
      </c>
      <c r="F61" s="79">
        <v>8</v>
      </c>
      <c r="G61" s="79">
        <v>8</v>
      </c>
      <c r="H61" s="79">
        <v>8</v>
      </c>
      <c r="I61" s="79">
        <v>8</v>
      </c>
      <c r="J61" s="79">
        <v>8</v>
      </c>
      <c r="K61" s="79">
        <v>8</v>
      </c>
      <c r="L61" s="79">
        <v>8</v>
      </c>
      <c r="M61" s="79">
        <v>8</v>
      </c>
      <c r="N61" s="79">
        <v>8</v>
      </c>
      <c r="O61" s="79">
        <v>8</v>
      </c>
      <c r="P61" s="79">
        <v>8</v>
      </c>
      <c r="Q61" s="79">
        <v>0</v>
      </c>
      <c r="R61" s="79">
        <v>0</v>
      </c>
      <c r="S61" s="79">
        <v>0</v>
      </c>
      <c r="T61" s="79">
        <v>0</v>
      </c>
      <c r="U61" s="79">
        <v>0</v>
      </c>
      <c r="V61" s="79">
        <v>0</v>
      </c>
      <c r="W61" s="79">
        <v>0</v>
      </c>
      <c r="X61" s="79">
        <v>0</v>
      </c>
      <c r="Y61" s="79">
        <v>0</v>
      </c>
      <c r="Z61" s="79">
        <v>0</v>
      </c>
      <c r="AA61" s="79">
        <v>0</v>
      </c>
      <c r="AB61" s="79">
        <v>0</v>
      </c>
      <c r="AC61" s="79">
        <v>0</v>
      </c>
      <c r="AD61" s="79">
        <v>0</v>
      </c>
      <c r="AE61" s="79">
        <v>0</v>
      </c>
      <c r="AF61" s="79">
        <v>0</v>
      </c>
      <c r="AG61" s="78"/>
      <c r="AH61" s="51">
        <f t="shared" si="2"/>
        <v>8</v>
      </c>
      <c r="AI61" s="52">
        <f t="shared" si="3"/>
        <v>0</v>
      </c>
      <c r="AK61" s="53"/>
    </row>
    <row r="62" spans="1:37" x14ac:dyDescent="0.25">
      <c r="A62" s="57" t="s">
        <v>90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91</v>
      </c>
      <c r="B63" s="82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92</v>
      </c>
      <c r="B64" s="82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79">
        <v>0</v>
      </c>
      <c r="I64" s="79">
        <v>0</v>
      </c>
      <c r="J64" s="79">
        <v>0</v>
      </c>
      <c r="K64" s="79">
        <v>0</v>
      </c>
      <c r="L64" s="79">
        <v>0</v>
      </c>
      <c r="M64" s="79">
        <v>0</v>
      </c>
      <c r="N64" s="82">
        <v>0</v>
      </c>
      <c r="O64" s="82">
        <v>0</v>
      </c>
      <c r="P64" s="82">
        <v>0</v>
      </c>
      <c r="Q64" s="82">
        <v>0</v>
      </c>
      <c r="R64" s="82">
        <v>0</v>
      </c>
      <c r="S64" s="82">
        <v>0</v>
      </c>
      <c r="T64" s="82">
        <v>0</v>
      </c>
      <c r="U64" s="82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 t="shared" ref="B65:AF65" si="8">SUM(B54:B64)</f>
        <v>-11.25</v>
      </c>
      <c r="C65" s="66">
        <f t="shared" si="8"/>
        <v>-0.66999999999999993</v>
      </c>
      <c r="D65" s="66">
        <f t="shared" si="8"/>
        <v>-31.299999999999997</v>
      </c>
      <c r="E65" s="66">
        <f t="shared" si="8"/>
        <v>-33</v>
      </c>
      <c r="F65" s="66">
        <f t="shared" si="8"/>
        <v>-25</v>
      </c>
      <c r="G65" s="66">
        <f t="shared" si="8"/>
        <v>5</v>
      </c>
      <c r="H65" s="66">
        <f t="shared" si="8"/>
        <v>5.5</v>
      </c>
      <c r="I65" s="66">
        <f t="shared" si="8"/>
        <v>-10.5</v>
      </c>
      <c r="J65" s="66">
        <f t="shared" si="8"/>
        <v>-48.2</v>
      </c>
      <c r="K65" s="66">
        <f t="shared" si="8"/>
        <v>-20</v>
      </c>
      <c r="L65" s="66">
        <f t="shared" si="8"/>
        <v>-9.9000000000000021</v>
      </c>
      <c r="M65" s="66">
        <f t="shared" si="8"/>
        <v>-34.700000000000003</v>
      </c>
      <c r="N65" s="66">
        <f t="shared" si="8"/>
        <v>23.15</v>
      </c>
      <c r="O65" s="66">
        <f t="shared" si="8"/>
        <v>-37.96</v>
      </c>
      <c r="P65" s="66">
        <f t="shared" si="8"/>
        <v>-26.480000000000004</v>
      </c>
      <c r="Q65" s="66">
        <f t="shared" si="8"/>
        <v>-32.08</v>
      </c>
      <c r="R65" s="66">
        <f t="shared" si="8"/>
        <v>-17.120000000000005</v>
      </c>
      <c r="S65" s="66">
        <f t="shared" si="8"/>
        <v>-54.157000000000004</v>
      </c>
      <c r="T65" s="66">
        <f t="shared" si="8"/>
        <v>-61.3</v>
      </c>
      <c r="U65" s="66">
        <f t="shared" si="8"/>
        <v>-39.519999999999996</v>
      </c>
      <c r="V65" s="66">
        <f t="shared" si="8"/>
        <v>-25.02</v>
      </c>
      <c r="W65" s="66">
        <f t="shared" si="8"/>
        <v>-3.4000000000000004</v>
      </c>
      <c r="X65" s="66">
        <f t="shared" si="8"/>
        <v>-13.399999999999999</v>
      </c>
      <c r="Y65" s="66">
        <f t="shared" si="8"/>
        <v>-53.219999999999992</v>
      </c>
      <c r="Z65" s="66">
        <f t="shared" si="8"/>
        <v>-82.02000000000001</v>
      </c>
      <c r="AA65" s="66">
        <f t="shared" si="8"/>
        <v>-101.06</v>
      </c>
      <c r="AB65" s="66">
        <f t="shared" si="8"/>
        <v>-121.65</v>
      </c>
      <c r="AC65" s="66">
        <f t="shared" si="8"/>
        <v>-203.89999999999998</v>
      </c>
      <c r="AD65" s="66">
        <f t="shared" si="8"/>
        <v>-271.5</v>
      </c>
      <c r="AE65" s="66">
        <f t="shared" si="8"/>
        <v>-206</v>
      </c>
      <c r="AF65" s="66">
        <f t="shared" si="8"/>
        <v>-203</v>
      </c>
      <c r="AG65" s="71">
        <f>SUM(AG54:AG64)</f>
        <v>0</v>
      </c>
      <c r="AH65" s="51">
        <f t="shared" si="2"/>
        <v>23.15</v>
      </c>
      <c r="AI65" s="52">
        <f t="shared" si="3"/>
        <v>-271.5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82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207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209</v>
      </c>
      <c r="B70" s="88">
        <f t="shared" ref="B70:AG70" si="10">B65+B53+B49+B35+B69</f>
        <v>1118.19</v>
      </c>
      <c r="C70" s="88">
        <f t="shared" si="10"/>
        <v>1071.07</v>
      </c>
      <c r="D70" s="88">
        <f t="shared" si="10"/>
        <v>1022.54</v>
      </c>
      <c r="E70" s="88">
        <f t="shared" si="10"/>
        <v>1000.8399999999999</v>
      </c>
      <c r="F70" s="88">
        <f t="shared" si="10"/>
        <v>989.44</v>
      </c>
      <c r="G70" s="88">
        <f t="shared" si="10"/>
        <v>1018.44</v>
      </c>
      <c r="H70" s="88">
        <f t="shared" si="10"/>
        <v>1031.44</v>
      </c>
      <c r="I70" s="88">
        <f t="shared" si="10"/>
        <v>1018.44</v>
      </c>
      <c r="J70" s="88">
        <f t="shared" si="10"/>
        <v>1043.94</v>
      </c>
      <c r="K70" s="88">
        <f t="shared" si="10"/>
        <v>1072.24</v>
      </c>
      <c r="L70" s="88">
        <f t="shared" si="10"/>
        <v>1138.94</v>
      </c>
      <c r="M70" s="88">
        <f t="shared" si="10"/>
        <v>1144.54</v>
      </c>
      <c r="N70" s="88">
        <f t="shared" si="10"/>
        <v>1230.0900000000001</v>
      </c>
      <c r="O70" s="88">
        <f t="shared" si="10"/>
        <v>1168.58</v>
      </c>
      <c r="P70" s="88">
        <f t="shared" si="10"/>
        <v>1189.26</v>
      </c>
      <c r="Q70" s="88">
        <f t="shared" si="10"/>
        <v>1135.76</v>
      </c>
      <c r="R70" s="88">
        <f t="shared" si="10"/>
        <v>1158.32</v>
      </c>
      <c r="S70" s="88">
        <f t="shared" si="10"/>
        <v>1176.883</v>
      </c>
      <c r="T70" s="88">
        <f t="shared" si="10"/>
        <v>1164.04</v>
      </c>
      <c r="U70" s="88">
        <f t="shared" si="10"/>
        <v>1173.3200000000002</v>
      </c>
      <c r="V70" s="88">
        <f t="shared" si="10"/>
        <v>1186.42</v>
      </c>
      <c r="W70" s="88">
        <f t="shared" si="10"/>
        <v>1236.44</v>
      </c>
      <c r="X70" s="88">
        <f t="shared" si="10"/>
        <v>1265.44</v>
      </c>
      <c r="Y70" s="88">
        <f t="shared" si="10"/>
        <v>1347.22</v>
      </c>
      <c r="Z70" s="88">
        <f t="shared" si="10"/>
        <v>1359.8200000000002</v>
      </c>
      <c r="AA70" s="88">
        <f t="shared" si="10"/>
        <v>1301.3800000000001</v>
      </c>
      <c r="AB70" s="88">
        <f t="shared" si="10"/>
        <v>1268.49</v>
      </c>
      <c r="AC70" s="88">
        <f t="shared" si="10"/>
        <v>1225.54</v>
      </c>
      <c r="AD70" s="88">
        <f t="shared" si="10"/>
        <v>1103.6400000000001</v>
      </c>
      <c r="AE70" s="88">
        <f t="shared" si="10"/>
        <v>1007.3400000000001</v>
      </c>
      <c r="AF70" s="88">
        <f t="shared" si="10"/>
        <v>776.33999999999992</v>
      </c>
      <c r="AG70" s="88">
        <f t="shared" si="10"/>
        <v>2068.14</v>
      </c>
      <c r="AH70" s="51">
        <f t="shared" si="2"/>
        <v>1359.8200000000002</v>
      </c>
      <c r="AI70" s="52">
        <f t="shared" si="3"/>
        <v>776.33999999999992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208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>
        <v>220</v>
      </c>
      <c r="AG71" s="71"/>
      <c r="AH71" s="51">
        <f t="shared" si="2"/>
        <v>220</v>
      </c>
      <c r="AI71" s="52">
        <f t="shared" si="3"/>
        <v>220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210</v>
      </c>
      <c r="B72" s="88">
        <f t="shared" ref="B72:AF72" si="11">B69+B65+B53+B49+B35+B71</f>
        <v>1118.19</v>
      </c>
      <c r="C72" s="88">
        <f t="shared" si="11"/>
        <v>1071.07</v>
      </c>
      <c r="D72" s="88">
        <f t="shared" si="11"/>
        <v>1022.54</v>
      </c>
      <c r="E72" s="88">
        <f t="shared" si="11"/>
        <v>1000.8399999999999</v>
      </c>
      <c r="F72" s="88">
        <f t="shared" si="11"/>
        <v>989.44</v>
      </c>
      <c r="G72" s="88">
        <f t="shared" si="11"/>
        <v>1018.44</v>
      </c>
      <c r="H72" s="88">
        <f t="shared" si="11"/>
        <v>1031.44</v>
      </c>
      <c r="I72" s="88">
        <f t="shared" si="11"/>
        <v>1018.44</v>
      </c>
      <c r="J72" s="88">
        <f t="shared" si="11"/>
        <v>1043.94</v>
      </c>
      <c r="K72" s="88">
        <f t="shared" si="11"/>
        <v>1072.24</v>
      </c>
      <c r="L72" s="88">
        <f t="shared" si="11"/>
        <v>1138.94</v>
      </c>
      <c r="M72" s="88">
        <f t="shared" si="11"/>
        <v>1144.54</v>
      </c>
      <c r="N72" s="88">
        <f t="shared" si="11"/>
        <v>1230.0900000000001</v>
      </c>
      <c r="O72" s="88">
        <f t="shared" si="11"/>
        <v>1168.58</v>
      </c>
      <c r="P72" s="88">
        <f t="shared" si="11"/>
        <v>1189.26</v>
      </c>
      <c r="Q72" s="88">
        <f t="shared" si="11"/>
        <v>1135.76</v>
      </c>
      <c r="R72" s="88">
        <f t="shared" si="11"/>
        <v>1158.32</v>
      </c>
      <c r="S72" s="88">
        <f t="shared" si="11"/>
        <v>1176.883</v>
      </c>
      <c r="T72" s="88">
        <f t="shared" si="11"/>
        <v>1164.04</v>
      </c>
      <c r="U72" s="88">
        <f t="shared" si="11"/>
        <v>1173.3200000000002</v>
      </c>
      <c r="V72" s="88">
        <f t="shared" si="11"/>
        <v>1186.42</v>
      </c>
      <c r="W72" s="88">
        <f t="shared" si="11"/>
        <v>1236.44</v>
      </c>
      <c r="X72" s="88">
        <f t="shared" si="11"/>
        <v>1265.44</v>
      </c>
      <c r="Y72" s="88">
        <f t="shared" si="11"/>
        <v>1347.22</v>
      </c>
      <c r="Z72" s="88">
        <f t="shared" si="11"/>
        <v>1359.8200000000002</v>
      </c>
      <c r="AA72" s="88">
        <f t="shared" si="11"/>
        <v>1301.3800000000001</v>
      </c>
      <c r="AB72" s="88">
        <f t="shared" si="11"/>
        <v>1268.49</v>
      </c>
      <c r="AC72" s="88">
        <f t="shared" si="11"/>
        <v>1225.54</v>
      </c>
      <c r="AD72" s="88">
        <f t="shared" si="11"/>
        <v>1103.6400000000001</v>
      </c>
      <c r="AE72" s="88">
        <f t="shared" si="11"/>
        <v>1007.3400000000001</v>
      </c>
      <c r="AF72" s="88">
        <f t="shared" si="11"/>
        <v>996.33999999999992</v>
      </c>
      <c r="AG72" s="71">
        <f>AG69+AG65+AG53+AG49+AG35+AG71</f>
        <v>2068.14</v>
      </c>
      <c r="AH72" s="51">
        <f t="shared" si="2"/>
        <v>1359.8200000000002</v>
      </c>
      <c r="AI72" s="52">
        <f t="shared" si="3"/>
        <v>989.44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>IF(B57&lt;0,B57*-1,0)</f>
        <v>0</v>
      </c>
      <c r="C73" s="79">
        <f t="shared" ref="C73:Q73" si="12">IF(C57&lt;0,C57*-1,0)</f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>IF(B55&lt;0,B55*-1,0)</f>
        <v>0</v>
      </c>
      <c r="C74" s="79">
        <f t="shared" ref="C74:Q74" si="14">IF(C55&lt;0,C55*-1,0)</f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15.4</v>
      </c>
      <c r="AC74" s="79">
        <f t="shared" si="15"/>
        <v>15.6</v>
      </c>
      <c r="AD74" s="79">
        <f t="shared" si="15"/>
        <v>18.5</v>
      </c>
      <c r="AE74" s="79">
        <f t="shared" si="15"/>
        <v>17</v>
      </c>
      <c r="AF74" s="79">
        <f t="shared" si="15"/>
        <v>19</v>
      </c>
      <c r="AG74" s="58"/>
      <c r="AH74" s="51">
        <f t="shared" si="2"/>
        <v>19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>IF(B58&lt;0,B58*-1,0)</f>
        <v>0</v>
      </c>
      <c r="C75" s="79">
        <f t="shared" ref="C75:Q75" si="16">IF(C58&lt;0,C58*-1,0)</f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28.2</v>
      </c>
      <c r="AD75" s="79">
        <f t="shared" si="17"/>
        <v>80</v>
      </c>
      <c r="AE75" s="79">
        <f t="shared" si="17"/>
        <v>78</v>
      </c>
      <c r="AF75" s="79">
        <f t="shared" si="17"/>
        <v>78</v>
      </c>
      <c r="AG75" s="89"/>
      <c r="AH75" s="51">
        <f t="shared" si="2"/>
        <v>80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>IF(B56&lt;0,B56*-1,0)</f>
        <v>40</v>
      </c>
      <c r="C76" s="79">
        <f t="shared" ref="C76:AF76" si="18">IF(C56&lt;0,C56*-1,0)</f>
        <v>20</v>
      </c>
      <c r="D76" s="79">
        <f t="shared" si="18"/>
        <v>60</v>
      </c>
      <c r="E76" s="79">
        <f t="shared" si="18"/>
        <v>60</v>
      </c>
      <c r="F76" s="79">
        <f t="shared" si="18"/>
        <v>40</v>
      </c>
      <c r="G76" s="79">
        <f t="shared" si="18"/>
        <v>10</v>
      </c>
      <c r="H76" s="79">
        <f t="shared" si="18"/>
        <v>10</v>
      </c>
      <c r="I76" s="79">
        <f t="shared" si="18"/>
        <v>22</v>
      </c>
      <c r="J76" s="79">
        <f t="shared" si="18"/>
        <v>57.7</v>
      </c>
      <c r="K76" s="79">
        <f t="shared" si="18"/>
        <v>30.3</v>
      </c>
      <c r="L76" s="79">
        <f t="shared" si="18"/>
        <v>20.3</v>
      </c>
      <c r="M76" s="79">
        <f t="shared" si="18"/>
        <v>49</v>
      </c>
      <c r="N76" s="79">
        <f t="shared" si="18"/>
        <v>0</v>
      </c>
      <c r="O76" s="79">
        <f t="shared" si="18"/>
        <v>58.5</v>
      </c>
      <c r="P76" s="79">
        <f t="shared" si="18"/>
        <v>49.1</v>
      </c>
      <c r="Q76" s="79">
        <f t="shared" si="18"/>
        <v>45.5</v>
      </c>
      <c r="R76" s="79">
        <f t="shared" si="18"/>
        <v>32.200000000000003</v>
      </c>
      <c r="S76" s="79">
        <f t="shared" si="18"/>
        <v>57.6</v>
      </c>
      <c r="T76" s="79">
        <f t="shared" si="18"/>
        <v>61.3</v>
      </c>
      <c r="U76" s="79">
        <f t="shared" si="18"/>
        <v>40.299999999999997</v>
      </c>
      <c r="V76" s="79">
        <f t="shared" si="18"/>
        <v>25.8</v>
      </c>
      <c r="W76" s="79">
        <f t="shared" si="18"/>
        <v>9</v>
      </c>
      <c r="X76" s="79">
        <f t="shared" si="18"/>
        <v>21.2</v>
      </c>
      <c r="Y76" s="79">
        <f t="shared" si="18"/>
        <v>95.1</v>
      </c>
      <c r="Z76" s="79">
        <f t="shared" si="18"/>
        <v>112.9</v>
      </c>
      <c r="AA76" s="79">
        <f t="shared" si="18"/>
        <v>140.6</v>
      </c>
      <c r="AB76" s="79">
        <f t="shared" si="18"/>
        <v>144.80000000000001</v>
      </c>
      <c r="AC76" s="79">
        <f t="shared" si="18"/>
        <v>203.7</v>
      </c>
      <c r="AD76" s="79">
        <f t="shared" si="18"/>
        <v>193</v>
      </c>
      <c r="AE76" s="79">
        <f t="shared" si="18"/>
        <v>127</v>
      </c>
      <c r="AF76" s="79">
        <f t="shared" si="18"/>
        <v>120</v>
      </c>
      <c r="AG76" s="89"/>
      <c r="AH76" s="51">
        <f t="shared" ref="AH76:AH88" si="19">MAX(B76:AF76)</f>
        <v>203.7</v>
      </c>
      <c r="AI76" s="52">
        <f t="shared" ref="AI76:AI88" si="20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205</v>
      </c>
      <c r="B77" s="79">
        <f>IF(B54&lt;0,B54*-1,0)</f>
        <v>0</v>
      </c>
      <c r="C77" s="79">
        <f t="shared" ref="C77:AF77" si="21">IF(C54&lt;0,C54*-1,0)</f>
        <v>0</v>
      </c>
      <c r="D77" s="79">
        <f t="shared" si="21"/>
        <v>0</v>
      </c>
      <c r="E77" s="79">
        <f t="shared" si="21"/>
        <v>0</v>
      </c>
      <c r="F77" s="79">
        <f t="shared" si="21"/>
        <v>0</v>
      </c>
      <c r="G77" s="79">
        <f t="shared" si="21"/>
        <v>0</v>
      </c>
      <c r="H77" s="79">
        <f t="shared" si="21"/>
        <v>0</v>
      </c>
      <c r="I77" s="79">
        <f t="shared" si="21"/>
        <v>0</v>
      </c>
      <c r="J77" s="79">
        <f t="shared" si="21"/>
        <v>0</v>
      </c>
      <c r="K77" s="79">
        <f t="shared" si="21"/>
        <v>0</v>
      </c>
      <c r="L77" s="79">
        <f t="shared" si="21"/>
        <v>0</v>
      </c>
      <c r="M77" s="79">
        <f t="shared" si="21"/>
        <v>0</v>
      </c>
      <c r="N77" s="79">
        <f t="shared" si="21"/>
        <v>0</v>
      </c>
      <c r="O77" s="79">
        <f t="shared" si="21"/>
        <v>0</v>
      </c>
      <c r="P77" s="79">
        <f t="shared" si="21"/>
        <v>0</v>
      </c>
      <c r="Q77" s="79">
        <f t="shared" si="21"/>
        <v>0</v>
      </c>
      <c r="R77" s="79">
        <f t="shared" si="21"/>
        <v>0</v>
      </c>
      <c r="S77" s="79">
        <f t="shared" si="21"/>
        <v>0</v>
      </c>
      <c r="T77" s="79">
        <f t="shared" si="21"/>
        <v>0</v>
      </c>
      <c r="U77" s="79">
        <f t="shared" si="21"/>
        <v>0</v>
      </c>
      <c r="V77" s="79">
        <f t="shared" si="21"/>
        <v>0</v>
      </c>
      <c r="W77" s="79">
        <f t="shared" si="21"/>
        <v>0</v>
      </c>
      <c r="X77" s="79">
        <f t="shared" si="21"/>
        <v>0</v>
      </c>
      <c r="Y77" s="79">
        <f t="shared" si="21"/>
        <v>0</v>
      </c>
      <c r="Z77" s="79">
        <f t="shared" si="21"/>
        <v>0</v>
      </c>
      <c r="AA77" s="79">
        <f t="shared" si="21"/>
        <v>0</v>
      </c>
      <c r="AB77" s="79">
        <f t="shared" si="21"/>
        <v>0</v>
      </c>
      <c r="AC77" s="79">
        <f t="shared" si="21"/>
        <v>0</v>
      </c>
      <c r="AD77" s="79">
        <f t="shared" si="21"/>
        <v>0</v>
      </c>
      <c r="AE77" s="79">
        <f t="shared" si="21"/>
        <v>0</v>
      </c>
      <c r="AF77" s="79">
        <f t="shared" si="21"/>
        <v>0</v>
      </c>
      <c r="AG77" s="89"/>
      <c r="AH77" s="51">
        <f t="shared" si="19"/>
        <v>0</v>
      </c>
      <c r="AI77" s="52">
        <f t="shared" si="20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190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19"/>
        <v>0</v>
      </c>
      <c r="AI78" s="52">
        <f t="shared" si="20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>SUM(B73:B78)</f>
        <v>40</v>
      </c>
      <c r="C79" s="66">
        <f t="shared" ref="C79:AG79" si="22">SUM(C73:C78)</f>
        <v>20</v>
      </c>
      <c r="D79" s="66">
        <f t="shared" si="22"/>
        <v>60</v>
      </c>
      <c r="E79" s="66">
        <f t="shared" si="22"/>
        <v>60</v>
      </c>
      <c r="F79" s="66">
        <f t="shared" si="22"/>
        <v>40</v>
      </c>
      <c r="G79" s="66">
        <f t="shared" si="22"/>
        <v>10</v>
      </c>
      <c r="H79" s="66">
        <f t="shared" si="22"/>
        <v>10</v>
      </c>
      <c r="I79" s="66">
        <f t="shared" si="22"/>
        <v>22</v>
      </c>
      <c r="J79" s="66">
        <f t="shared" si="22"/>
        <v>57.7</v>
      </c>
      <c r="K79" s="66">
        <f t="shared" si="22"/>
        <v>30.3</v>
      </c>
      <c r="L79" s="66">
        <f t="shared" si="22"/>
        <v>20.3</v>
      </c>
      <c r="M79" s="66">
        <f t="shared" si="22"/>
        <v>49</v>
      </c>
      <c r="N79" s="66">
        <f t="shared" si="22"/>
        <v>0</v>
      </c>
      <c r="O79" s="66">
        <f t="shared" si="22"/>
        <v>58.5</v>
      </c>
      <c r="P79" s="66">
        <f t="shared" si="22"/>
        <v>49.1</v>
      </c>
      <c r="Q79" s="66">
        <f t="shared" si="22"/>
        <v>45.5</v>
      </c>
      <c r="R79" s="66">
        <f t="shared" si="22"/>
        <v>32.200000000000003</v>
      </c>
      <c r="S79" s="66">
        <f t="shared" si="22"/>
        <v>57.6</v>
      </c>
      <c r="T79" s="66">
        <f t="shared" si="22"/>
        <v>61.3</v>
      </c>
      <c r="U79" s="66">
        <f t="shared" si="22"/>
        <v>40.299999999999997</v>
      </c>
      <c r="V79" s="66">
        <f t="shared" si="22"/>
        <v>25.8</v>
      </c>
      <c r="W79" s="66">
        <f t="shared" si="22"/>
        <v>9</v>
      </c>
      <c r="X79" s="66">
        <f t="shared" si="22"/>
        <v>21.2</v>
      </c>
      <c r="Y79" s="66">
        <f t="shared" si="22"/>
        <v>95.1</v>
      </c>
      <c r="Z79" s="66">
        <f t="shared" si="22"/>
        <v>112.9</v>
      </c>
      <c r="AA79" s="66">
        <f t="shared" si="22"/>
        <v>140.6</v>
      </c>
      <c r="AB79" s="66">
        <f t="shared" si="22"/>
        <v>160.20000000000002</v>
      </c>
      <c r="AC79" s="66">
        <f t="shared" si="22"/>
        <v>247.5</v>
      </c>
      <c r="AD79" s="66">
        <f t="shared" si="22"/>
        <v>291.5</v>
      </c>
      <c r="AE79" s="66">
        <f t="shared" si="22"/>
        <v>222</v>
      </c>
      <c r="AF79" s="66">
        <f t="shared" si="22"/>
        <v>217</v>
      </c>
      <c r="AG79" s="71">
        <f t="shared" si="22"/>
        <v>0</v>
      </c>
      <c r="AH79" s="51">
        <f t="shared" si="19"/>
        <v>291.5</v>
      </c>
      <c r="AI79" s="52">
        <f t="shared" si="20"/>
        <v>0</v>
      </c>
      <c r="AK79" s="53"/>
    </row>
    <row r="80" spans="1:88" s="1" customFormat="1" ht="15.75" thickBot="1" x14ac:dyDescent="0.3">
      <c r="A80" s="65" t="s">
        <v>86</v>
      </c>
      <c r="B80" s="66">
        <f t="shared" ref="B80:AG80" si="23">SUM(B67:B79)</f>
        <v>2316.38</v>
      </c>
      <c r="C80" s="66">
        <f t="shared" si="23"/>
        <v>2182.14</v>
      </c>
      <c r="D80" s="66">
        <f t="shared" si="23"/>
        <v>2165.08</v>
      </c>
      <c r="E80" s="66">
        <f t="shared" si="23"/>
        <v>2121.6799999999998</v>
      </c>
      <c r="F80" s="66">
        <f t="shared" si="23"/>
        <v>2058.88</v>
      </c>
      <c r="G80" s="66">
        <f t="shared" si="23"/>
        <v>2056.88</v>
      </c>
      <c r="H80" s="66">
        <f t="shared" si="23"/>
        <v>2082.88</v>
      </c>
      <c r="I80" s="66">
        <f t="shared" si="23"/>
        <v>2080.88</v>
      </c>
      <c r="J80" s="66">
        <f t="shared" si="23"/>
        <v>2203.2799999999997</v>
      </c>
      <c r="K80" s="66">
        <f t="shared" si="23"/>
        <v>2205.0800000000004</v>
      </c>
      <c r="L80" s="66">
        <f t="shared" si="23"/>
        <v>2318.4800000000005</v>
      </c>
      <c r="M80" s="66">
        <f t="shared" si="23"/>
        <v>2387.08</v>
      </c>
      <c r="N80" s="66">
        <f t="shared" si="23"/>
        <v>2460.1800000000003</v>
      </c>
      <c r="O80" s="66">
        <f t="shared" si="23"/>
        <v>2454.16</v>
      </c>
      <c r="P80" s="66">
        <f t="shared" si="23"/>
        <v>2476.7199999999998</v>
      </c>
      <c r="Q80" s="66">
        <f t="shared" si="23"/>
        <v>2362.52</v>
      </c>
      <c r="R80" s="66">
        <f t="shared" si="23"/>
        <v>2381.0399999999995</v>
      </c>
      <c r="S80" s="66">
        <f t="shared" si="23"/>
        <v>2468.9659999999999</v>
      </c>
      <c r="T80" s="66">
        <f t="shared" si="23"/>
        <v>2450.6800000000003</v>
      </c>
      <c r="U80" s="66">
        <f t="shared" si="23"/>
        <v>2427.2400000000007</v>
      </c>
      <c r="V80" s="66">
        <f t="shared" si="23"/>
        <v>2424.4400000000005</v>
      </c>
      <c r="W80" s="66">
        <f t="shared" si="23"/>
        <v>2490.88</v>
      </c>
      <c r="X80" s="66">
        <f t="shared" si="23"/>
        <v>2573.2799999999997</v>
      </c>
      <c r="Y80" s="66">
        <f t="shared" si="23"/>
        <v>2884.64</v>
      </c>
      <c r="Z80" s="66">
        <f t="shared" si="23"/>
        <v>2945.4400000000005</v>
      </c>
      <c r="AA80" s="66">
        <f t="shared" si="23"/>
        <v>2883.96</v>
      </c>
      <c r="AB80" s="66">
        <f t="shared" si="23"/>
        <v>2857.38</v>
      </c>
      <c r="AC80" s="66">
        <f t="shared" si="23"/>
        <v>2946.0799999999995</v>
      </c>
      <c r="AD80" s="66">
        <f t="shared" si="23"/>
        <v>2790.28</v>
      </c>
      <c r="AE80" s="66">
        <f t="shared" si="23"/>
        <v>2458.6800000000003</v>
      </c>
      <c r="AF80" s="66">
        <f t="shared" si="23"/>
        <v>2426.6799999999998</v>
      </c>
      <c r="AG80" s="71">
        <f t="shared" si="23"/>
        <v>4208.08</v>
      </c>
      <c r="AH80" s="51">
        <f t="shared" si="19"/>
        <v>2946.0799999999995</v>
      </c>
      <c r="AI80" s="52">
        <f t="shared" si="20"/>
        <v>2056.88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2">
        <v>50.012</v>
      </c>
      <c r="C81" s="91">
        <v>50.027000000000001</v>
      </c>
      <c r="D81" s="91">
        <v>50.01</v>
      </c>
      <c r="E81" s="91">
        <v>49.99</v>
      </c>
      <c r="F81" s="91">
        <v>50.05</v>
      </c>
      <c r="G81" s="91">
        <v>50.02</v>
      </c>
      <c r="H81" s="91">
        <v>50.02</v>
      </c>
      <c r="I81" s="91">
        <v>49.99</v>
      </c>
      <c r="J81" s="91">
        <v>49.91</v>
      </c>
      <c r="K81" s="91">
        <v>49.92</v>
      </c>
      <c r="L81" s="91">
        <v>50.048000000000002</v>
      </c>
      <c r="M81" s="91">
        <v>50.01</v>
      </c>
      <c r="N81" s="91">
        <v>50.07</v>
      </c>
      <c r="O81" s="91">
        <v>50.026000000000003</v>
      </c>
      <c r="P81" s="91">
        <v>49.917000000000002</v>
      </c>
      <c r="Q81" s="91">
        <v>49.957000000000001</v>
      </c>
      <c r="R81" s="91">
        <v>49.984999999999999</v>
      </c>
      <c r="S81" s="91">
        <v>49.862000000000002</v>
      </c>
      <c r="T81" s="91">
        <v>50.110999999999997</v>
      </c>
      <c r="U81" s="91">
        <v>49.865000000000002</v>
      </c>
      <c r="V81" s="91">
        <v>49.91</v>
      </c>
      <c r="W81" s="91">
        <v>49.970999999999997</v>
      </c>
      <c r="X81" s="91">
        <v>49.789000000000001</v>
      </c>
      <c r="Y81" s="91">
        <v>49.951999999999998</v>
      </c>
      <c r="Z81" s="91">
        <v>49.6</v>
      </c>
      <c r="AA81" s="91">
        <v>50.015000000000001</v>
      </c>
      <c r="AB81" s="91">
        <v>49.783000000000001</v>
      </c>
      <c r="AC81" s="91">
        <v>49.896000000000001</v>
      </c>
      <c r="AD81" s="91">
        <v>49.89</v>
      </c>
      <c r="AE81" s="91">
        <v>49.88</v>
      </c>
      <c r="AF81" s="91">
        <v>49.88</v>
      </c>
      <c r="AG81" s="93"/>
      <c r="AH81" s="51">
        <f t="shared" si="19"/>
        <v>50.110999999999997</v>
      </c>
      <c r="AI81" s="52">
        <f t="shared" si="20"/>
        <v>49.6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96">
        <v>127.5</v>
      </c>
      <c r="C82" s="67">
        <v>128.69999999999999</v>
      </c>
      <c r="D82" s="67">
        <v>127.9</v>
      </c>
      <c r="E82" s="67">
        <v>126.6</v>
      </c>
      <c r="F82" s="67">
        <v>126.6</v>
      </c>
      <c r="G82" s="67">
        <v>126.4</v>
      </c>
      <c r="H82" s="67">
        <v>126.4</v>
      </c>
      <c r="I82" s="67">
        <v>125.9</v>
      </c>
      <c r="J82" s="67">
        <v>125.8</v>
      </c>
      <c r="K82" s="67">
        <v>125.8</v>
      </c>
      <c r="L82" s="67">
        <v>125.1</v>
      </c>
      <c r="M82" s="67">
        <v>123.4</v>
      </c>
      <c r="N82" s="67">
        <v>121.7</v>
      </c>
      <c r="O82" s="67">
        <v>122.9</v>
      </c>
      <c r="P82" s="67">
        <v>123</v>
      </c>
      <c r="Q82" s="67">
        <v>123.4</v>
      </c>
      <c r="R82" s="67">
        <v>123.5</v>
      </c>
      <c r="S82" s="95">
        <v>123.1</v>
      </c>
      <c r="T82" s="95">
        <v>123.3</v>
      </c>
      <c r="U82" s="95">
        <v>124.4</v>
      </c>
      <c r="V82" s="95">
        <v>125</v>
      </c>
      <c r="W82" s="95">
        <v>124.7</v>
      </c>
      <c r="X82" s="95">
        <v>126.3</v>
      </c>
      <c r="Y82" s="95">
        <v>126</v>
      </c>
      <c r="Z82" s="95">
        <v>126</v>
      </c>
      <c r="AA82" s="95">
        <v>126.7</v>
      </c>
      <c r="AB82" s="95">
        <v>126.5</v>
      </c>
      <c r="AC82" s="95">
        <v>126.8</v>
      </c>
      <c r="AD82" s="67">
        <v>126</v>
      </c>
      <c r="AE82" s="67">
        <v>125</v>
      </c>
      <c r="AF82" s="67">
        <v>125</v>
      </c>
      <c r="AG82" s="97"/>
      <c r="AH82" s="51">
        <f t="shared" si="19"/>
        <v>128.69999999999999</v>
      </c>
      <c r="AI82" s="52">
        <f t="shared" si="20"/>
        <v>121.7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96">
        <v>131</v>
      </c>
      <c r="C83" s="67">
        <v>131.9</v>
      </c>
      <c r="D83" s="67">
        <v>131.1</v>
      </c>
      <c r="E83" s="67">
        <v>130.19999999999999</v>
      </c>
      <c r="F83" s="67">
        <v>129.9</v>
      </c>
      <c r="G83" s="67">
        <v>129.30000000000001</v>
      </c>
      <c r="H83" s="67">
        <v>129.30000000000001</v>
      </c>
      <c r="I83" s="67">
        <v>128</v>
      </c>
      <c r="J83" s="67">
        <v>128.19999999999999</v>
      </c>
      <c r="K83" s="67">
        <v>128.19999999999999</v>
      </c>
      <c r="L83" s="67">
        <v>127.6</v>
      </c>
      <c r="M83" s="67">
        <v>125.8</v>
      </c>
      <c r="N83" s="67">
        <v>124.4</v>
      </c>
      <c r="O83" s="67">
        <v>125.4</v>
      </c>
      <c r="P83" s="67">
        <v>125.6</v>
      </c>
      <c r="Q83" s="67">
        <v>126.2</v>
      </c>
      <c r="R83" s="67">
        <v>126.5</v>
      </c>
      <c r="S83" s="95">
        <v>126.1</v>
      </c>
      <c r="T83" s="95">
        <v>126.2</v>
      </c>
      <c r="U83" s="95">
        <v>127.3</v>
      </c>
      <c r="V83" s="95">
        <v>127.7</v>
      </c>
      <c r="W83" s="95">
        <v>127.3</v>
      </c>
      <c r="X83" s="95">
        <v>128.5</v>
      </c>
      <c r="Y83" s="95">
        <v>128.30000000000001</v>
      </c>
      <c r="Z83" s="95">
        <v>128.5</v>
      </c>
      <c r="AA83" s="95">
        <v>129.19999999999999</v>
      </c>
      <c r="AB83" s="95">
        <v>129</v>
      </c>
      <c r="AC83" s="95">
        <v>130</v>
      </c>
      <c r="AD83" s="67">
        <v>130</v>
      </c>
      <c r="AE83" s="67">
        <v>129</v>
      </c>
      <c r="AF83" s="67">
        <v>129</v>
      </c>
      <c r="AG83" s="97"/>
      <c r="AH83" s="51">
        <f t="shared" si="19"/>
        <v>131.9</v>
      </c>
      <c r="AI83" s="52">
        <f t="shared" si="20"/>
        <v>124.4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96">
        <v>129.4</v>
      </c>
      <c r="C84" s="67">
        <v>129.30000000000001</v>
      </c>
      <c r="D84" s="67">
        <v>131.19999999999999</v>
      </c>
      <c r="E84" s="67">
        <v>128.30000000000001</v>
      </c>
      <c r="F84" s="67">
        <v>127</v>
      </c>
      <c r="G84" s="67">
        <v>128.19999999999999</v>
      </c>
      <c r="H84" s="67">
        <v>128.19999999999999</v>
      </c>
      <c r="I84" s="67">
        <v>128.1</v>
      </c>
      <c r="J84" s="67">
        <v>127.5</v>
      </c>
      <c r="K84" s="67">
        <v>126.7</v>
      </c>
      <c r="L84" s="67">
        <v>130.80000000000001</v>
      </c>
      <c r="M84" s="67">
        <v>126.7</v>
      </c>
      <c r="N84" s="67">
        <v>129.9</v>
      </c>
      <c r="O84" s="67">
        <v>128.30000000000001</v>
      </c>
      <c r="P84" s="67">
        <v>129.6</v>
      </c>
      <c r="Q84" s="67">
        <v>126.8</v>
      </c>
      <c r="R84" s="67">
        <v>127.5</v>
      </c>
      <c r="S84" s="67">
        <v>127.1</v>
      </c>
      <c r="T84" s="67">
        <v>128.80000000000001</v>
      </c>
      <c r="U84" s="67">
        <v>129.4</v>
      </c>
      <c r="V84" s="67">
        <v>128.19999999999999</v>
      </c>
      <c r="W84" s="67">
        <v>125.6</v>
      </c>
      <c r="X84" s="67">
        <v>129.69999999999999</v>
      </c>
      <c r="Y84" s="67">
        <v>129.30000000000001</v>
      </c>
      <c r="Z84" s="67">
        <v>129</v>
      </c>
      <c r="AA84" s="67">
        <v>128.80000000000001</v>
      </c>
      <c r="AB84" s="67">
        <v>126.8</v>
      </c>
      <c r="AC84" s="67">
        <v>127.6</v>
      </c>
      <c r="AD84" s="67">
        <v>128</v>
      </c>
      <c r="AE84" s="67">
        <v>129</v>
      </c>
      <c r="AF84" s="67">
        <v>129</v>
      </c>
      <c r="AG84" s="97"/>
      <c r="AH84" s="51">
        <f t="shared" si="19"/>
        <v>131.19999999999999</v>
      </c>
      <c r="AI84" s="52">
        <f t="shared" si="20"/>
        <v>125.6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96">
        <v>133.69999999999999</v>
      </c>
      <c r="C85" s="67">
        <v>132.4</v>
      </c>
      <c r="D85" s="67">
        <v>133.9</v>
      </c>
      <c r="E85" s="67">
        <v>132.30000000000001</v>
      </c>
      <c r="F85" s="67">
        <v>131</v>
      </c>
      <c r="G85" s="67">
        <v>131</v>
      </c>
      <c r="H85" s="67">
        <v>131</v>
      </c>
      <c r="I85" s="67">
        <v>131.19999999999999</v>
      </c>
      <c r="J85" s="67">
        <v>130.5</v>
      </c>
      <c r="K85" s="67">
        <v>129.80000000000001</v>
      </c>
      <c r="L85" s="67">
        <v>132.6</v>
      </c>
      <c r="M85" s="67">
        <v>129</v>
      </c>
      <c r="N85" s="67">
        <v>131.6</v>
      </c>
      <c r="O85" s="67">
        <v>130.6</v>
      </c>
      <c r="P85" s="67">
        <v>132.6</v>
      </c>
      <c r="Q85" s="67">
        <v>128.4</v>
      </c>
      <c r="R85" s="67">
        <v>128.5</v>
      </c>
      <c r="S85" s="67">
        <v>130.19999999999999</v>
      </c>
      <c r="T85" s="67">
        <v>131.4</v>
      </c>
      <c r="U85" s="67">
        <v>133.30000000000001</v>
      </c>
      <c r="V85" s="67">
        <v>130.69999999999999</v>
      </c>
      <c r="W85" s="67">
        <v>128.4</v>
      </c>
      <c r="X85" s="67">
        <v>130.69999999999999</v>
      </c>
      <c r="Y85" s="67">
        <v>130.6</v>
      </c>
      <c r="Z85" s="67">
        <v>130.19999999999999</v>
      </c>
      <c r="AA85" s="67">
        <v>130.9</v>
      </c>
      <c r="AB85" s="67">
        <v>129</v>
      </c>
      <c r="AC85" s="67">
        <v>130</v>
      </c>
      <c r="AD85" s="67">
        <v>131</v>
      </c>
      <c r="AE85" s="67">
        <v>132</v>
      </c>
      <c r="AF85" s="67">
        <v>132</v>
      </c>
      <c r="AG85" s="97"/>
      <c r="AH85" s="51">
        <f t="shared" si="19"/>
        <v>133.9</v>
      </c>
      <c r="AI85" s="52">
        <f t="shared" si="20"/>
        <v>128.4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100">
        <v>132.5</v>
      </c>
      <c r="C86" s="99">
        <v>132.80000000000001</v>
      </c>
      <c r="D86" s="99">
        <v>133.5</v>
      </c>
      <c r="E86" s="99">
        <v>128.19999999999999</v>
      </c>
      <c r="F86" s="99">
        <v>133.6</v>
      </c>
      <c r="G86" s="99">
        <v>134.4</v>
      </c>
      <c r="H86" s="99">
        <v>134.4</v>
      </c>
      <c r="I86" s="99">
        <v>134.30000000000001</v>
      </c>
      <c r="J86" s="99">
        <v>133.80000000000001</v>
      </c>
      <c r="K86" s="99">
        <v>132.6</v>
      </c>
      <c r="L86" s="99">
        <v>135.5</v>
      </c>
      <c r="M86" s="99">
        <v>133.1</v>
      </c>
      <c r="N86" s="99">
        <v>134</v>
      </c>
      <c r="O86" s="99">
        <v>132.30000000000001</v>
      </c>
      <c r="P86" s="99">
        <v>133.9</v>
      </c>
      <c r="Q86" s="99">
        <v>131.6</v>
      </c>
      <c r="R86" s="99">
        <v>133.5</v>
      </c>
      <c r="S86" s="99">
        <v>134.30000000000001</v>
      </c>
      <c r="T86" s="99">
        <v>129.19999999999999</v>
      </c>
      <c r="U86" s="99">
        <v>134.6</v>
      </c>
      <c r="V86" s="99">
        <v>135.4</v>
      </c>
      <c r="W86" s="99">
        <v>132.1</v>
      </c>
      <c r="X86" s="99">
        <v>133.80000000000001</v>
      </c>
      <c r="Y86" s="99">
        <v>133.6</v>
      </c>
      <c r="Z86" s="99">
        <v>134.19999999999999</v>
      </c>
      <c r="AA86" s="99">
        <v>135.69999999999999</v>
      </c>
      <c r="AB86" s="99">
        <v>133.19999999999999</v>
      </c>
      <c r="AC86" s="99">
        <v>133.9</v>
      </c>
      <c r="AD86" s="99">
        <v>134</v>
      </c>
      <c r="AE86" s="99">
        <v>131</v>
      </c>
      <c r="AF86" s="99">
        <v>131</v>
      </c>
      <c r="AG86" s="101"/>
      <c r="AH86" s="51">
        <f t="shared" si="19"/>
        <v>135.69999999999999</v>
      </c>
      <c r="AI86" s="52">
        <f t="shared" si="20"/>
        <v>128.19999999999999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96">
        <v>130.4</v>
      </c>
      <c r="C87" s="67">
        <v>131.4</v>
      </c>
      <c r="D87" s="67">
        <v>138</v>
      </c>
      <c r="E87" s="67">
        <v>127.36</v>
      </c>
      <c r="F87" s="67">
        <v>134.6</v>
      </c>
      <c r="G87" s="67">
        <v>135.80000000000001</v>
      </c>
      <c r="H87" s="67">
        <v>135.80000000000001</v>
      </c>
      <c r="I87" s="67">
        <v>135.6</v>
      </c>
      <c r="J87" s="67">
        <v>130.1</v>
      </c>
      <c r="K87" s="67">
        <v>126.2</v>
      </c>
      <c r="L87" s="67">
        <v>135.69999999999999</v>
      </c>
      <c r="M87" s="67">
        <v>131</v>
      </c>
      <c r="N87" s="67">
        <v>134.30000000000001</v>
      </c>
      <c r="O87" s="67">
        <v>126.4</v>
      </c>
      <c r="P87" s="67">
        <v>128.5</v>
      </c>
      <c r="Q87" s="67">
        <v>125.6</v>
      </c>
      <c r="R87" s="67">
        <v>129.5</v>
      </c>
      <c r="S87" s="67">
        <v>130</v>
      </c>
      <c r="T87" s="67">
        <v>122.1</v>
      </c>
      <c r="U87" s="67">
        <v>131</v>
      </c>
      <c r="V87" s="67">
        <v>130.9</v>
      </c>
      <c r="W87" s="67">
        <v>127.4</v>
      </c>
      <c r="X87" s="67">
        <v>125.9</v>
      </c>
      <c r="Y87" s="67">
        <v>125.3</v>
      </c>
      <c r="Z87" s="67">
        <v>131.9</v>
      </c>
      <c r="AA87" s="67">
        <v>135.4</v>
      </c>
      <c r="AB87" s="67">
        <v>133.1</v>
      </c>
      <c r="AC87" s="67">
        <v>131.9</v>
      </c>
      <c r="AD87" s="67">
        <v>130</v>
      </c>
      <c r="AE87" s="67">
        <v>126</v>
      </c>
      <c r="AF87" s="67">
        <v>126</v>
      </c>
      <c r="AG87" s="97"/>
      <c r="AH87" s="51">
        <f t="shared" si="19"/>
        <v>138</v>
      </c>
      <c r="AI87" s="52">
        <f t="shared" si="20"/>
        <v>122.1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3">
        <v>66.7</v>
      </c>
      <c r="C88" s="102">
        <v>67.2</v>
      </c>
      <c r="D88" s="102">
        <v>66.900000000000006</v>
      </c>
      <c r="E88" s="102">
        <v>66.2</v>
      </c>
      <c r="F88" s="102">
        <v>66.099999999999994</v>
      </c>
      <c r="G88" s="102">
        <v>65.5</v>
      </c>
      <c r="H88" s="102">
        <v>65.5</v>
      </c>
      <c r="I88" s="102">
        <v>65.2</v>
      </c>
      <c r="J88" s="102">
        <v>65</v>
      </c>
      <c r="K88" s="102">
        <v>64.900000000000006</v>
      </c>
      <c r="L88" s="102">
        <v>64.8</v>
      </c>
      <c r="M88" s="102">
        <v>63.7</v>
      </c>
      <c r="N88" s="102">
        <v>63</v>
      </c>
      <c r="O88" s="102">
        <v>63.5</v>
      </c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3"/>
      <c r="AG88" s="104"/>
      <c r="AH88" s="51">
        <f t="shared" si="19"/>
        <v>67.2</v>
      </c>
      <c r="AI88" s="52">
        <f t="shared" si="20"/>
        <v>63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 t="shared" ref="B90:AF90" si="24">SUM(B14,B17,B20:B21,B39,B41:B42,B44,B46,B91:B94,B98,B104,B110,B119,B121,B133,B140,B143:B144,B151,B153,B155,B159:B161,B163:B165,B170,B176:B177,B179:B181,B189,B194)</f>
        <v>140.13999999999999</v>
      </c>
      <c r="C90" s="109">
        <f t="shared" si="24"/>
        <v>134.63999999999999</v>
      </c>
      <c r="D90" s="109">
        <f t="shared" si="24"/>
        <v>126.24</v>
      </c>
      <c r="E90" s="109">
        <f>SUM(E14,E17,E20:E21,E39,E41:E42,E44,E46,E91:E94,E98,E104,E110,E119,E121,E133,E140,E143:E144,E151,E153,E155,E159:E161,E163:E165,E170,E176:E177,E179:E181,E189,E194)</f>
        <v>132.54</v>
      </c>
      <c r="F90" s="109">
        <f>SUM(F14,F17,F20:F21,F39,F41:F42,F44,F46,F91:F94,F98,F104,F110,F119,F121,F133,F140,F143:F144,F151,F153,F155,F159:F161,F163:F165,F170,F176:F177,F179:F181,F189,F194)</f>
        <v>164.04</v>
      </c>
      <c r="G90" s="109">
        <f t="shared" si="24"/>
        <v>169.53999999999996</v>
      </c>
      <c r="H90" s="109">
        <f t="shared" si="24"/>
        <v>170.53999999999996</v>
      </c>
      <c r="I90" s="109">
        <f t="shared" si="24"/>
        <v>214.23999999999998</v>
      </c>
      <c r="J90" s="109">
        <f t="shared" si="24"/>
        <v>199.73999999999995</v>
      </c>
      <c r="K90" s="109">
        <f t="shared" si="24"/>
        <v>198.43999999999997</v>
      </c>
      <c r="L90" s="109">
        <f t="shared" si="24"/>
        <v>275.84000000000003</v>
      </c>
      <c r="M90" s="109">
        <f t="shared" si="24"/>
        <v>282.44</v>
      </c>
      <c r="N90" s="109">
        <f t="shared" si="24"/>
        <v>300.84000000000003</v>
      </c>
      <c r="O90" s="109">
        <f t="shared" si="24"/>
        <v>276.04000000000008</v>
      </c>
      <c r="P90" s="109">
        <f t="shared" si="24"/>
        <v>274.84000000000003</v>
      </c>
      <c r="Q90" s="109">
        <f t="shared" si="24"/>
        <v>264.34000000000003</v>
      </c>
      <c r="R90" s="109">
        <f t="shared" si="24"/>
        <v>266.64000000000004</v>
      </c>
      <c r="S90" s="109">
        <f t="shared" si="24"/>
        <v>273.94000000000005</v>
      </c>
      <c r="T90" s="109">
        <f t="shared" si="24"/>
        <v>264.14000000000004</v>
      </c>
      <c r="U90" s="109">
        <f t="shared" si="24"/>
        <v>270.24</v>
      </c>
      <c r="V90" s="109">
        <f t="shared" si="24"/>
        <v>277.74000000000007</v>
      </c>
      <c r="W90" s="109">
        <f t="shared" si="24"/>
        <v>315.14</v>
      </c>
      <c r="X90" s="109">
        <f t="shared" si="24"/>
        <v>327.44000000000005</v>
      </c>
      <c r="Y90" s="109">
        <f t="shared" si="24"/>
        <v>335.74000000000007</v>
      </c>
      <c r="Z90" s="109">
        <f t="shared" si="24"/>
        <v>311.24</v>
      </c>
      <c r="AA90" s="109">
        <f t="shared" si="24"/>
        <v>286.44000000000005</v>
      </c>
      <c r="AB90" s="109">
        <f t="shared" si="24"/>
        <v>266.44000000000005</v>
      </c>
      <c r="AC90" s="109">
        <f t="shared" si="24"/>
        <v>237.83999999999997</v>
      </c>
      <c r="AD90" s="109">
        <f t="shared" si="24"/>
        <v>187.04</v>
      </c>
      <c r="AE90" s="109">
        <f t="shared" si="24"/>
        <v>158.73999999999998</v>
      </c>
      <c r="AF90" s="109">
        <f t="shared" si="24"/>
        <v>192.33999999999997</v>
      </c>
      <c r="AG90" s="110"/>
      <c r="AH90" s="51">
        <f>MAX(B90:AF90)</f>
        <v>335.74000000000007</v>
      </c>
      <c r="AI90" s="52">
        <f>MIN(B90:AF90)</f>
        <v>126.24</v>
      </c>
    </row>
    <row r="91" spans="1:88" x14ac:dyDescent="0.25">
      <c r="A91" s="111" t="s">
        <v>58</v>
      </c>
      <c r="B91" s="113">
        <v>22.5</v>
      </c>
      <c r="C91" s="79">
        <v>11</v>
      </c>
      <c r="D91" s="79">
        <v>8.4</v>
      </c>
      <c r="E91" s="79">
        <v>5.9</v>
      </c>
      <c r="F91" s="79">
        <v>10.4</v>
      </c>
      <c r="G91" s="79">
        <v>12.2</v>
      </c>
      <c r="H91" s="79">
        <v>13.2</v>
      </c>
      <c r="I91" s="79">
        <v>22</v>
      </c>
      <c r="J91" s="79">
        <v>39.200000000000003</v>
      </c>
      <c r="K91" s="79">
        <v>36.6</v>
      </c>
      <c r="L91" s="49">
        <v>36.9</v>
      </c>
      <c r="M91" s="112">
        <v>38.700000000000003</v>
      </c>
      <c r="N91" s="112">
        <v>33.9</v>
      </c>
      <c r="O91" s="112">
        <v>38.799999999999997</v>
      </c>
      <c r="P91" s="112">
        <v>21.6</v>
      </c>
      <c r="Q91" s="112">
        <v>15.9</v>
      </c>
      <c r="R91" s="112">
        <v>23.7</v>
      </c>
      <c r="S91" s="49">
        <v>28.8</v>
      </c>
      <c r="T91" s="49">
        <v>18.899999999999999</v>
      </c>
      <c r="U91" s="49">
        <v>25</v>
      </c>
      <c r="V91" s="112">
        <v>20.6</v>
      </c>
      <c r="W91" s="112">
        <v>26.7</v>
      </c>
      <c r="X91" s="112">
        <v>24.9</v>
      </c>
      <c r="Y91" s="112">
        <v>27</v>
      </c>
      <c r="Z91" s="112">
        <v>14.1</v>
      </c>
      <c r="AA91" s="112">
        <v>23.2</v>
      </c>
      <c r="AB91" s="112">
        <v>24.6</v>
      </c>
      <c r="AC91" s="112">
        <v>33.4</v>
      </c>
      <c r="AD91" s="49">
        <v>49</v>
      </c>
      <c r="AE91" s="49">
        <v>51</v>
      </c>
      <c r="AF91" s="113"/>
      <c r="AG91" s="114">
        <v>75</v>
      </c>
      <c r="AH91" s="51">
        <f>IF(ABS(MAX(B91:AF91))&gt;ABS(MIN(B91:AF91)),MAX(B91:AF91),MIN(B91:AF91))</f>
        <v>51</v>
      </c>
      <c r="AI91" s="115">
        <f>INDEX($B$9:$AF$9,1,MATCH(AH91,B91:AF91,0))</f>
        <v>0.95833333333333304</v>
      </c>
    </row>
    <row r="92" spans="1:88" x14ac:dyDescent="0.25">
      <c r="A92" s="116" t="s">
        <v>59</v>
      </c>
      <c r="B92" s="117">
        <v>-84</v>
      </c>
      <c r="C92" s="80">
        <v>-84</v>
      </c>
      <c r="D92" s="80">
        <f>-30-33</f>
        <v>-63</v>
      </c>
      <c r="E92" s="80">
        <f>-26.2-29.1</f>
        <v>-55.3</v>
      </c>
      <c r="F92" s="80">
        <f>-19.8-21</f>
        <v>-40.799999999999997</v>
      </c>
      <c r="G92" s="80">
        <f>-14.5-16.9</f>
        <v>-31.4</v>
      </c>
      <c r="H92" s="80">
        <f>-14.5-16.9</f>
        <v>-31.4</v>
      </c>
      <c r="I92" s="80">
        <f>-1.4-1.2</f>
        <v>-2.5999999999999996</v>
      </c>
      <c r="J92" s="80">
        <f>-15.5-17.5</f>
        <v>-33</v>
      </c>
      <c r="K92" s="80">
        <f>-15-16.7</f>
        <v>-31.7</v>
      </c>
      <c r="L92" s="80">
        <v>-22.3</v>
      </c>
      <c r="M92" s="80">
        <v>-24.2</v>
      </c>
      <c r="N92" s="80">
        <v>-17.100000000000001</v>
      </c>
      <c r="O92" s="80">
        <v>-30.2</v>
      </c>
      <c r="P92" s="80">
        <v>-26.5</v>
      </c>
      <c r="Q92" s="80">
        <v>-28</v>
      </c>
      <c r="R92" s="80">
        <v>-29.3</v>
      </c>
      <c r="S92" s="80">
        <v>-29.7</v>
      </c>
      <c r="T92" s="80">
        <v>-28.8</v>
      </c>
      <c r="U92" s="80">
        <v>-27</v>
      </c>
      <c r="V92" s="80">
        <v>-25</v>
      </c>
      <c r="W92" s="80">
        <v>-11.8</v>
      </c>
      <c r="X92" s="80">
        <v>-7.8</v>
      </c>
      <c r="Y92" s="80">
        <v>-3.6</v>
      </c>
      <c r="Z92" s="80">
        <v>-13.1</v>
      </c>
      <c r="AA92" s="80">
        <v>-28.1</v>
      </c>
      <c r="AB92" s="80">
        <v>-40.299999999999997</v>
      </c>
      <c r="AC92" s="80">
        <v>-60</v>
      </c>
      <c r="AD92" s="67">
        <v>-68</v>
      </c>
      <c r="AE92" s="67">
        <v>-79</v>
      </c>
      <c r="AF92" s="117"/>
      <c r="AG92" s="114">
        <v>240</v>
      </c>
      <c r="AH92" s="51">
        <f>IF(ABS(MAX(B92:AF92))&gt;ABS(MIN(B92:AF92)),MAX(B92:AF92),MIN(B92:AF92))</f>
        <v>-84</v>
      </c>
      <c r="AI92" s="115">
        <f>INDEX($B$9:$AF$9,1,MATCH(AH92,B92:AF92,0))</f>
        <v>4.1666666666666664E-2</v>
      </c>
    </row>
    <row r="93" spans="1:88" x14ac:dyDescent="0.25">
      <c r="A93" s="116" t="s">
        <v>60</v>
      </c>
      <c r="B93" s="117">
        <v>-13</v>
      </c>
      <c r="C93" s="80">
        <v>-11.4</v>
      </c>
      <c r="D93" s="80">
        <v>-9.5</v>
      </c>
      <c r="E93" s="80">
        <v>-8.4</v>
      </c>
      <c r="F93" s="80">
        <v>4.0999999999999996</v>
      </c>
      <c r="G93" s="80">
        <v>-1.6</v>
      </c>
      <c r="H93" s="80">
        <v>-1.6</v>
      </c>
      <c r="I93" s="80">
        <v>4.5</v>
      </c>
      <c r="J93" s="80">
        <v>3.2</v>
      </c>
      <c r="K93" s="80">
        <v>3.2</v>
      </c>
      <c r="L93" s="80">
        <v>4</v>
      </c>
      <c r="M93" s="80">
        <v>5.7</v>
      </c>
      <c r="N93" s="80">
        <v>1.6</v>
      </c>
      <c r="O93" s="80">
        <v>2.5</v>
      </c>
      <c r="P93" s="80">
        <v>5.6</v>
      </c>
      <c r="Q93" s="80">
        <v>4.2</v>
      </c>
      <c r="R93" s="80">
        <v>4.0999999999999996</v>
      </c>
      <c r="S93" s="80">
        <v>5.8</v>
      </c>
      <c r="T93" s="80">
        <v>3.1</v>
      </c>
      <c r="U93" s="80">
        <v>5.2</v>
      </c>
      <c r="V93" s="80">
        <v>7.5</v>
      </c>
      <c r="W93" s="80">
        <v>10.199999999999999</v>
      </c>
      <c r="X93" s="80">
        <v>28.8</v>
      </c>
      <c r="Y93" s="80">
        <v>24.9</v>
      </c>
      <c r="Z93" s="80">
        <v>32</v>
      </c>
      <c r="AA93" s="80">
        <v>12.4</v>
      </c>
      <c r="AB93" s="80">
        <v>8.9</v>
      </c>
      <c r="AC93" s="80">
        <v>22.7</v>
      </c>
      <c r="AD93" s="67">
        <v>13.5</v>
      </c>
      <c r="AE93" s="67">
        <v>-5.6</v>
      </c>
      <c r="AF93" s="117"/>
      <c r="AG93" s="114">
        <v>60</v>
      </c>
      <c r="AH93" s="51">
        <f>IF(ABS(MAX(B93:AF93))&gt;ABS(MIN(B93:AF93)),MAX(B93:AF93),MIN(B93:AF93))</f>
        <v>32</v>
      </c>
      <c r="AI93" s="115">
        <f>INDEX($B$9:$AF$9,1,MATCH(AH93,B93:AF93,0))</f>
        <v>0.8125</v>
      </c>
    </row>
    <row r="94" spans="1:88" x14ac:dyDescent="0.25">
      <c r="A94" s="118" t="s">
        <v>213</v>
      </c>
      <c r="B94" s="120">
        <v>24.3</v>
      </c>
      <c r="C94" s="82">
        <v>28.7</v>
      </c>
      <c r="D94" s="82">
        <v>0</v>
      </c>
      <c r="E94" s="82">
        <v>0</v>
      </c>
      <c r="F94" s="82">
        <v>0</v>
      </c>
      <c r="G94" s="82">
        <v>0</v>
      </c>
      <c r="H94" s="82">
        <v>0</v>
      </c>
      <c r="I94" s="82">
        <v>0</v>
      </c>
      <c r="J94" s="82">
        <v>0</v>
      </c>
      <c r="K94" s="82">
        <v>0</v>
      </c>
      <c r="L94" s="82">
        <v>66.599999999999994</v>
      </c>
      <c r="M94" s="82">
        <v>71.599999999999994</v>
      </c>
      <c r="N94" s="82">
        <v>91.8</v>
      </c>
      <c r="O94" s="82">
        <v>74.3</v>
      </c>
      <c r="P94" s="82">
        <v>83.5</v>
      </c>
      <c r="Q94" s="82">
        <v>81.599999999999994</v>
      </c>
      <c r="R94" s="82">
        <v>77.7</v>
      </c>
      <c r="S94" s="82">
        <v>78.5</v>
      </c>
      <c r="T94" s="82">
        <v>78.2</v>
      </c>
      <c r="U94" s="82">
        <v>74.400000000000006</v>
      </c>
      <c r="V94" s="82">
        <v>82.2</v>
      </c>
      <c r="W94" s="82">
        <v>97.5</v>
      </c>
      <c r="X94" s="82">
        <v>88.7</v>
      </c>
      <c r="Y94" s="82">
        <v>94.7</v>
      </c>
      <c r="Z94" s="82">
        <v>85.9</v>
      </c>
      <c r="AA94" s="82">
        <v>86.4</v>
      </c>
      <c r="AB94" s="82">
        <v>80.7</v>
      </c>
      <c r="AC94" s="82">
        <v>49.2</v>
      </c>
      <c r="AD94" s="119">
        <v>0</v>
      </c>
      <c r="AE94" s="119">
        <v>0</v>
      </c>
      <c r="AF94" s="120"/>
      <c r="AG94" s="121">
        <v>120</v>
      </c>
      <c r="AH94" s="51">
        <f>IF(ABS(MAX(B94:AF94))&gt;ABS(MIN(B94:AF94)),MAX(B94:AF94),MIN(B94:AF94))</f>
        <v>97.5</v>
      </c>
      <c r="AI94" s="115">
        <f>INDEX($B$9:$AF$9,1,MATCH(AH94,B94:AF94,0))</f>
        <v>0.75</v>
      </c>
    </row>
    <row r="95" spans="1:88" ht="15.75" thickBot="1" x14ac:dyDescent="0.3">
      <c r="A95" s="118" t="s">
        <v>61</v>
      </c>
      <c r="B95" s="120">
        <v>38.200000000000003</v>
      </c>
      <c r="C95" s="82">
        <v>38</v>
      </c>
      <c r="D95" s="82">
        <v>62.1</v>
      </c>
      <c r="E95" s="82">
        <v>57.9</v>
      </c>
      <c r="F95" s="82">
        <v>69.8</v>
      </c>
      <c r="G95" s="82">
        <v>74.900000000000006</v>
      </c>
      <c r="H95" s="82">
        <v>74.900000000000006</v>
      </c>
      <c r="I95" s="82">
        <v>79.400000000000006</v>
      </c>
      <c r="J95" s="82">
        <v>51.9</v>
      </c>
      <c r="K95" s="82">
        <v>46.8</v>
      </c>
      <c r="L95" s="82">
        <v>56.9</v>
      </c>
      <c r="M95" s="82">
        <v>59.9</v>
      </c>
      <c r="N95" s="82">
        <v>78.5</v>
      </c>
      <c r="O95" s="82">
        <v>67.900000000000006</v>
      </c>
      <c r="P95" s="82">
        <v>75.7</v>
      </c>
      <c r="Q95" s="82">
        <v>76.599999999999994</v>
      </c>
      <c r="R95" s="82">
        <v>75.099999999999994</v>
      </c>
      <c r="S95" s="82">
        <v>72.8</v>
      </c>
      <c r="T95" s="82">
        <v>76.099999999999994</v>
      </c>
      <c r="U95" s="82">
        <v>71</v>
      </c>
      <c r="V95" s="82">
        <v>77.2</v>
      </c>
      <c r="W95" s="82">
        <v>81.5</v>
      </c>
      <c r="X95" s="82">
        <v>71.900000000000006</v>
      </c>
      <c r="Y95" s="82">
        <v>67.599999999999994</v>
      </c>
      <c r="Z95" s="82">
        <v>63.7</v>
      </c>
      <c r="AA95" s="82">
        <v>64.3</v>
      </c>
      <c r="AB95" s="82">
        <v>62.1</v>
      </c>
      <c r="AC95" s="82">
        <v>39.5</v>
      </c>
      <c r="AD95" s="119">
        <v>46.5</v>
      </c>
      <c r="AE95" s="119">
        <v>53</v>
      </c>
      <c r="AF95" s="120"/>
      <c r="AG95" s="121"/>
      <c r="AH95" s="51">
        <f>IF(ABS(MAX(B95:AF95))&gt;ABS(MIN(B95:AF95)),MAX(B95:AF95),MIN(B95:AF95))</f>
        <v>81.5</v>
      </c>
      <c r="AI95" s="115">
        <f>INDEX($B$9:$AF$9,1,MATCH(AH95,B95:AF95,0))</f>
        <v>0.75</v>
      </c>
    </row>
    <row r="96" spans="1:88" ht="15.75" thickBot="1" x14ac:dyDescent="0.3">
      <c r="A96" s="122" t="s">
        <v>62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101</v>
      </c>
      <c r="B97" s="50">
        <v>9.9</v>
      </c>
      <c r="C97" s="127">
        <f t="shared" ref="C97:R102" si="25">B97</f>
        <v>9.9</v>
      </c>
      <c r="D97" s="127">
        <f t="shared" si="25"/>
        <v>9.9</v>
      </c>
      <c r="E97" s="127">
        <f t="shared" si="25"/>
        <v>9.9</v>
      </c>
      <c r="F97" s="127">
        <f t="shared" si="25"/>
        <v>9.9</v>
      </c>
      <c r="G97" s="127">
        <f t="shared" si="25"/>
        <v>9.9</v>
      </c>
      <c r="H97" s="127">
        <f t="shared" si="25"/>
        <v>9.9</v>
      </c>
      <c r="I97" s="127">
        <f t="shared" si="25"/>
        <v>9.9</v>
      </c>
      <c r="J97" s="127">
        <f t="shared" si="25"/>
        <v>9.9</v>
      </c>
      <c r="K97" s="127">
        <f t="shared" si="25"/>
        <v>9.9</v>
      </c>
      <c r="L97" s="127">
        <f t="shared" si="25"/>
        <v>9.9</v>
      </c>
      <c r="M97" s="127">
        <f t="shared" si="25"/>
        <v>9.9</v>
      </c>
      <c r="N97" s="127">
        <f t="shared" si="25"/>
        <v>9.9</v>
      </c>
      <c r="O97" s="127">
        <f t="shared" si="25"/>
        <v>9.9</v>
      </c>
      <c r="P97" s="127">
        <f t="shared" si="25"/>
        <v>9.9</v>
      </c>
      <c r="Q97" s="127">
        <f t="shared" si="25"/>
        <v>9.9</v>
      </c>
      <c r="R97" s="127">
        <f t="shared" si="25"/>
        <v>9.9</v>
      </c>
      <c r="S97" s="127">
        <f t="shared" ref="S97:AF102" si="26">R97</f>
        <v>9.9</v>
      </c>
      <c r="T97" s="127">
        <f t="shared" si="26"/>
        <v>9.9</v>
      </c>
      <c r="U97" s="127">
        <f t="shared" si="26"/>
        <v>9.9</v>
      </c>
      <c r="V97" s="127">
        <f t="shared" si="26"/>
        <v>9.9</v>
      </c>
      <c r="W97" s="127">
        <f t="shared" si="26"/>
        <v>9.9</v>
      </c>
      <c r="X97" s="127">
        <f t="shared" si="26"/>
        <v>9.9</v>
      </c>
      <c r="Y97" s="127">
        <f t="shared" si="26"/>
        <v>9.9</v>
      </c>
      <c r="Z97" s="127">
        <f t="shared" si="26"/>
        <v>9.9</v>
      </c>
      <c r="AA97" s="127">
        <f t="shared" si="26"/>
        <v>9.9</v>
      </c>
      <c r="AB97" s="127">
        <f t="shared" si="26"/>
        <v>9.9</v>
      </c>
      <c r="AC97" s="127">
        <f t="shared" si="26"/>
        <v>9.9</v>
      </c>
      <c r="AD97" s="127">
        <f t="shared" si="26"/>
        <v>9.9</v>
      </c>
      <c r="AE97" s="127">
        <f t="shared" si="26"/>
        <v>9.9</v>
      </c>
      <c r="AF97" s="127">
        <f t="shared" si="26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102</v>
      </c>
      <c r="B98" s="128">
        <v>9.6</v>
      </c>
      <c r="C98" s="129">
        <f t="shared" si="25"/>
        <v>9.6</v>
      </c>
      <c r="D98" s="129">
        <f t="shared" si="25"/>
        <v>9.6</v>
      </c>
      <c r="E98" s="129">
        <f t="shared" si="25"/>
        <v>9.6</v>
      </c>
      <c r="F98" s="129">
        <f t="shared" si="25"/>
        <v>9.6</v>
      </c>
      <c r="G98" s="129">
        <f t="shared" si="25"/>
        <v>9.6</v>
      </c>
      <c r="H98" s="129">
        <f t="shared" si="25"/>
        <v>9.6</v>
      </c>
      <c r="I98" s="129">
        <f t="shared" si="25"/>
        <v>9.6</v>
      </c>
      <c r="J98" s="129">
        <f t="shared" si="25"/>
        <v>9.6</v>
      </c>
      <c r="K98" s="129">
        <f t="shared" si="25"/>
        <v>9.6</v>
      </c>
      <c r="L98" s="129">
        <f t="shared" si="25"/>
        <v>9.6</v>
      </c>
      <c r="M98" s="129">
        <f t="shared" si="25"/>
        <v>9.6</v>
      </c>
      <c r="N98" s="129">
        <f t="shared" si="25"/>
        <v>9.6</v>
      </c>
      <c r="O98" s="129">
        <f t="shared" si="25"/>
        <v>9.6</v>
      </c>
      <c r="P98" s="129">
        <f t="shared" si="25"/>
        <v>9.6</v>
      </c>
      <c r="Q98" s="129">
        <f t="shared" si="25"/>
        <v>9.6</v>
      </c>
      <c r="R98" s="129">
        <f t="shared" si="25"/>
        <v>9.6</v>
      </c>
      <c r="S98" s="129">
        <f t="shared" si="26"/>
        <v>9.6</v>
      </c>
      <c r="T98" s="129">
        <f t="shared" si="26"/>
        <v>9.6</v>
      </c>
      <c r="U98" s="129">
        <f t="shared" si="26"/>
        <v>9.6</v>
      </c>
      <c r="V98" s="129">
        <f t="shared" si="26"/>
        <v>9.6</v>
      </c>
      <c r="W98" s="129">
        <f t="shared" si="26"/>
        <v>9.6</v>
      </c>
      <c r="X98" s="129">
        <f t="shared" si="26"/>
        <v>9.6</v>
      </c>
      <c r="Y98" s="129">
        <f t="shared" si="26"/>
        <v>9.6</v>
      </c>
      <c r="Z98" s="129">
        <f t="shared" si="26"/>
        <v>9.6</v>
      </c>
      <c r="AA98" s="129">
        <f t="shared" si="26"/>
        <v>9.6</v>
      </c>
      <c r="AB98" s="129">
        <f t="shared" si="26"/>
        <v>9.6</v>
      </c>
      <c r="AC98" s="129">
        <f t="shared" si="26"/>
        <v>9.6</v>
      </c>
      <c r="AD98" s="129">
        <f t="shared" si="26"/>
        <v>9.6</v>
      </c>
      <c r="AE98" s="129">
        <f t="shared" si="26"/>
        <v>9.6</v>
      </c>
      <c r="AF98" s="129">
        <f t="shared" si="26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103</v>
      </c>
      <c r="B99" s="128">
        <v>9.98</v>
      </c>
      <c r="C99" s="129">
        <f t="shared" si="25"/>
        <v>9.98</v>
      </c>
      <c r="D99" s="129">
        <f t="shared" si="25"/>
        <v>9.98</v>
      </c>
      <c r="E99" s="129">
        <f t="shared" si="25"/>
        <v>9.98</v>
      </c>
      <c r="F99" s="129">
        <f t="shared" si="25"/>
        <v>9.98</v>
      </c>
      <c r="G99" s="129">
        <f t="shared" si="25"/>
        <v>9.98</v>
      </c>
      <c r="H99" s="129">
        <f t="shared" si="25"/>
        <v>9.98</v>
      </c>
      <c r="I99" s="129">
        <f t="shared" si="25"/>
        <v>9.98</v>
      </c>
      <c r="J99" s="129">
        <f t="shared" si="25"/>
        <v>9.98</v>
      </c>
      <c r="K99" s="129">
        <f t="shared" si="25"/>
        <v>9.98</v>
      </c>
      <c r="L99" s="129">
        <f t="shared" si="25"/>
        <v>9.98</v>
      </c>
      <c r="M99" s="129">
        <f t="shared" si="25"/>
        <v>9.98</v>
      </c>
      <c r="N99" s="129">
        <f t="shared" si="25"/>
        <v>9.98</v>
      </c>
      <c r="O99" s="129">
        <f t="shared" si="25"/>
        <v>9.98</v>
      </c>
      <c r="P99" s="129">
        <f t="shared" si="25"/>
        <v>9.98</v>
      </c>
      <c r="Q99" s="129">
        <f t="shared" si="25"/>
        <v>9.98</v>
      </c>
      <c r="R99" s="129">
        <f t="shared" si="25"/>
        <v>9.98</v>
      </c>
      <c r="S99" s="129">
        <f t="shared" si="26"/>
        <v>9.98</v>
      </c>
      <c r="T99" s="129">
        <f t="shared" si="26"/>
        <v>9.98</v>
      </c>
      <c r="U99" s="129">
        <f t="shared" si="26"/>
        <v>9.98</v>
      </c>
      <c r="V99" s="129">
        <f t="shared" si="26"/>
        <v>9.98</v>
      </c>
      <c r="W99" s="129">
        <f t="shared" si="26"/>
        <v>9.98</v>
      </c>
      <c r="X99" s="129">
        <f t="shared" si="26"/>
        <v>9.98</v>
      </c>
      <c r="Y99" s="129">
        <f t="shared" si="26"/>
        <v>9.98</v>
      </c>
      <c r="Z99" s="129">
        <f t="shared" si="26"/>
        <v>9.98</v>
      </c>
      <c r="AA99" s="129">
        <f t="shared" si="26"/>
        <v>9.98</v>
      </c>
      <c r="AB99" s="129">
        <f t="shared" si="26"/>
        <v>9.98</v>
      </c>
      <c r="AC99" s="129">
        <f t="shared" si="26"/>
        <v>9.98</v>
      </c>
      <c r="AD99" s="129">
        <f t="shared" si="26"/>
        <v>9.98</v>
      </c>
      <c r="AE99" s="129">
        <f t="shared" si="26"/>
        <v>9.98</v>
      </c>
      <c r="AF99" s="129">
        <f t="shared" si="26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104</v>
      </c>
      <c r="B100" s="128">
        <v>9.1</v>
      </c>
      <c r="C100" s="129">
        <f t="shared" si="25"/>
        <v>9.1</v>
      </c>
      <c r="D100" s="129">
        <f t="shared" si="25"/>
        <v>9.1</v>
      </c>
      <c r="E100" s="129">
        <f t="shared" si="25"/>
        <v>9.1</v>
      </c>
      <c r="F100" s="129">
        <f t="shared" si="25"/>
        <v>9.1</v>
      </c>
      <c r="G100" s="129">
        <f t="shared" si="25"/>
        <v>9.1</v>
      </c>
      <c r="H100" s="129">
        <f t="shared" si="25"/>
        <v>9.1</v>
      </c>
      <c r="I100" s="129">
        <f t="shared" si="25"/>
        <v>9.1</v>
      </c>
      <c r="J100" s="129">
        <f t="shared" si="25"/>
        <v>9.1</v>
      </c>
      <c r="K100" s="129">
        <f t="shared" si="25"/>
        <v>9.1</v>
      </c>
      <c r="L100" s="129">
        <f t="shared" si="25"/>
        <v>9.1</v>
      </c>
      <c r="M100" s="129">
        <f t="shared" si="25"/>
        <v>9.1</v>
      </c>
      <c r="N100" s="129">
        <f t="shared" si="25"/>
        <v>9.1</v>
      </c>
      <c r="O100" s="129">
        <f t="shared" si="25"/>
        <v>9.1</v>
      </c>
      <c r="P100" s="129">
        <f t="shared" si="25"/>
        <v>9.1</v>
      </c>
      <c r="Q100" s="129">
        <f t="shared" si="25"/>
        <v>9.1</v>
      </c>
      <c r="R100" s="129">
        <f t="shared" si="25"/>
        <v>9.1</v>
      </c>
      <c r="S100" s="129">
        <f t="shared" si="26"/>
        <v>9.1</v>
      </c>
      <c r="T100" s="129">
        <f t="shared" si="26"/>
        <v>9.1</v>
      </c>
      <c r="U100" s="129">
        <f t="shared" si="26"/>
        <v>9.1</v>
      </c>
      <c r="V100" s="129">
        <f t="shared" si="26"/>
        <v>9.1</v>
      </c>
      <c r="W100" s="129">
        <f t="shared" si="26"/>
        <v>9.1</v>
      </c>
      <c r="X100" s="129">
        <f t="shared" si="26"/>
        <v>9.1</v>
      </c>
      <c r="Y100" s="129">
        <f t="shared" si="26"/>
        <v>9.1</v>
      </c>
      <c r="Z100" s="129">
        <f t="shared" si="26"/>
        <v>9.1</v>
      </c>
      <c r="AA100" s="129">
        <f t="shared" si="26"/>
        <v>9.1</v>
      </c>
      <c r="AB100" s="129">
        <f t="shared" si="26"/>
        <v>9.1</v>
      </c>
      <c r="AC100" s="129">
        <f t="shared" si="26"/>
        <v>9.1</v>
      </c>
      <c r="AD100" s="129">
        <f t="shared" si="26"/>
        <v>9.1</v>
      </c>
      <c r="AE100" s="129">
        <f t="shared" si="26"/>
        <v>9.1</v>
      </c>
      <c r="AF100" s="129">
        <f t="shared" si="26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105</v>
      </c>
      <c r="B101" s="128">
        <v>9.18</v>
      </c>
      <c r="C101" s="129">
        <f t="shared" si="25"/>
        <v>9.18</v>
      </c>
      <c r="D101" s="129">
        <f t="shared" si="25"/>
        <v>9.18</v>
      </c>
      <c r="E101" s="129">
        <f t="shared" si="25"/>
        <v>9.18</v>
      </c>
      <c r="F101" s="129">
        <f t="shared" si="25"/>
        <v>9.18</v>
      </c>
      <c r="G101" s="129">
        <f t="shared" si="25"/>
        <v>9.18</v>
      </c>
      <c r="H101" s="129">
        <f t="shared" si="25"/>
        <v>9.18</v>
      </c>
      <c r="I101" s="129">
        <f t="shared" si="25"/>
        <v>9.18</v>
      </c>
      <c r="J101" s="129">
        <f t="shared" si="25"/>
        <v>9.18</v>
      </c>
      <c r="K101" s="129">
        <f t="shared" si="25"/>
        <v>9.18</v>
      </c>
      <c r="L101" s="129">
        <f t="shared" si="25"/>
        <v>9.18</v>
      </c>
      <c r="M101" s="129">
        <f t="shared" si="25"/>
        <v>9.18</v>
      </c>
      <c r="N101" s="129">
        <f t="shared" si="25"/>
        <v>9.18</v>
      </c>
      <c r="O101" s="129">
        <f t="shared" si="25"/>
        <v>9.18</v>
      </c>
      <c r="P101" s="129">
        <f t="shared" si="25"/>
        <v>9.18</v>
      </c>
      <c r="Q101" s="129">
        <f t="shared" si="25"/>
        <v>9.18</v>
      </c>
      <c r="R101" s="129">
        <f t="shared" si="25"/>
        <v>9.18</v>
      </c>
      <c r="S101" s="129">
        <f t="shared" si="26"/>
        <v>9.18</v>
      </c>
      <c r="T101" s="129">
        <f t="shared" si="26"/>
        <v>9.18</v>
      </c>
      <c r="U101" s="129">
        <f t="shared" si="26"/>
        <v>9.18</v>
      </c>
      <c r="V101" s="129">
        <f t="shared" si="26"/>
        <v>9.18</v>
      </c>
      <c r="W101" s="129">
        <f t="shared" si="26"/>
        <v>9.18</v>
      </c>
      <c r="X101" s="129">
        <f t="shared" si="26"/>
        <v>9.18</v>
      </c>
      <c r="Y101" s="129">
        <f t="shared" si="26"/>
        <v>9.18</v>
      </c>
      <c r="Z101" s="129">
        <f t="shared" si="26"/>
        <v>9.18</v>
      </c>
      <c r="AA101" s="129">
        <f t="shared" si="26"/>
        <v>9.18</v>
      </c>
      <c r="AB101" s="129">
        <f t="shared" si="26"/>
        <v>9.18</v>
      </c>
      <c r="AC101" s="129">
        <f t="shared" si="26"/>
        <v>9.18</v>
      </c>
      <c r="AD101" s="129">
        <f t="shared" si="26"/>
        <v>9.18</v>
      </c>
      <c r="AE101" s="129">
        <f t="shared" si="26"/>
        <v>9.18</v>
      </c>
      <c r="AF101" s="129">
        <f t="shared" si="26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106</v>
      </c>
      <c r="B102" s="128">
        <v>7</v>
      </c>
      <c r="C102" s="129">
        <f t="shared" si="25"/>
        <v>7</v>
      </c>
      <c r="D102" s="129">
        <f t="shared" si="25"/>
        <v>7</v>
      </c>
      <c r="E102" s="129">
        <f t="shared" si="25"/>
        <v>7</v>
      </c>
      <c r="F102" s="129">
        <f t="shared" si="25"/>
        <v>7</v>
      </c>
      <c r="G102" s="129">
        <f t="shared" si="25"/>
        <v>7</v>
      </c>
      <c r="H102" s="129">
        <f t="shared" si="25"/>
        <v>7</v>
      </c>
      <c r="I102" s="129">
        <f t="shared" si="25"/>
        <v>7</v>
      </c>
      <c r="J102" s="129">
        <f t="shared" si="25"/>
        <v>7</v>
      </c>
      <c r="K102" s="129">
        <f t="shared" si="25"/>
        <v>7</v>
      </c>
      <c r="L102" s="129">
        <f t="shared" si="25"/>
        <v>7</v>
      </c>
      <c r="M102" s="129">
        <f t="shared" si="25"/>
        <v>7</v>
      </c>
      <c r="N102" s="129">
        <f t="shared" si="25"/>
        <v>7</v>
      </c>
      <c r="O102" s="129">
        <f t="shared" si="25"/>
        <v>7</v>
      </c>
      <c r="P102" s="129">
        <f t="shared" si="25"/>
        <v>7</v>
      </c>
      <c r="Q102" s="129">
        <f t="shared" si="25"/>
        <v>7</v>
      </c>
      <c r="R102" s="129">
        <f t="shared" si="25"/>
        <v>7</v>
      </c>
      <c r="S102" s="129">
        <f t="shared" si="26"/>
        <v>7</v>
      </c>
      <c r="T102" s="129">
        <f t="shared" si="26"/>
        <v>7</v>
      </c>
      <c r="U102" s="129">
        <f t="shared" si="26"/>
        <v>7</v>
      </c>
      <c r="V102" s="129">
        <f t="shared" si="26"/>
        <v>7</v>
      </c>
      <c r="W102" s="129">
        <f t="shared" si="26"/>
        <v>7</v>
      </c>
      <c r="X102" s="129">
        <f t="shared" si="26"/>
        <v>7</v>
      </c>
      <c r="Y102" s="129">
        <f t="shared" si="26"/>
        <v>7</v>
      </c>
      <c r="Z102" s="129">
        <f t="shared" si="26"/>
        <v>7</v>
      </c>
      <c r="AA102" s="129">
        <f t="shared" si="26"/>
        <v>7</v>
      </c>
      <c r="AB102" s="129">
        <f t="shared" si="26"/>
        <v>7</v>
      </c>
      <c r="AC102" s="129">
        <f t="shared" si="26"/>
        <v>7</v>
      </c>
      <c r="AD102" s="129">
        <f t="shared" si="26"/>
        <v>7</v>
      </c>
      <c r="AE102" s="129">
        <f t="shared" si="26"/>
        <v>7</v>
      </c>
      <c r="AF102" s="129">
        <f t="shared" si="26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107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108</v>
      </c>
      <c r="B104" s="128">
        <v>2.25</v>
      </c>
      <c r="C104" s="129">
        <f t="shared" ref="C104:R105" si="27">B104</f>
        <v>2.25</v>
      </c>
      <c r="D104" s="129">
        <f t="shared" si="27"/>
        <v>2.25</v>
      </c>
      <c r="E104" s="129">
        <f t="shared" si="27"/>
        <v>2.25</v>
      </c>
      <c r="F104" s="129">
        <f t="shared" si="27"/>
        <v>2.25</v>
      </c>
      <c r="G104" s="129">
        <f t="shared" si="27"/>
        <v>2.25</v>
      </c>
      <c r="H104" s="129">
        <f t="shared" si="27"/>
        <v>2.25</v>
      </c>
      <c r="I104" s="129">
        <f t="shared" si="27"/>
        <v>2.25</v>
      </c>
      <c r="J104" s="129">
        <f t="shared" si="27"/>
        <v>2.25</v>
      </c>
      <c r="K104" s="129">
        <f t="shared" si="27"/>
        <v>2.25</v>
      </c>
      <c r="L104" s="129">
        <f t="shared" si="27"/>
        <v>2.25</v>
      </c>
      <c r="M104" s="129">
        <f t="shared" si="27"/>
        <v>2.25</v>
      </c>
      <c r="N104" s="129">
        <f t="shared" si="27"/>
        <v>2.25</v>
      </c>
      <c r="O104" s="129">
        <f t="shared" si="27"/>
        <v>2.25</v>
      </c>
      <c r="P104" s="129">
        <f t="shared" si="27"/>
        <v>2.25</v>
      </c>
      <c r="Q104" s="129">
        <f t="shared" si="27"/>
        <v>2.25</v>
      </c>
      <c r="R104" s="129">
        <f t="shared" si="27"/>
        <v>2.25</v>
      </c>
      <c r="S104" s="129">
        <f t="shared" ref="S104:AF105" si="28">R104</f>
        <v>2.25</v>
      </c>
      <c r="T104" s="129">
        <f t="shared" si="28"/>
        <v>2.25</v>
      </c>
      <c r="U104" s="129">
        <f t="shared" si="28"/>
        <v>2.25</v>
      </c>
      <c r="V104" s="129">
        <f t="shared" si="28"/>
        <v>2.25</v>
      </c>
      <c r="W104" s="129">
        <f t="shared" si="28"/>
        <v>2.25</v>
      </c>
      <c r="X104" s="129">
        <f t="shared" si="28"/>
        <v>2.25</v>
      </c>
      <c r="Y104" s="129">
        <f t="shared" si="28"/>
        <v>2.25</v>
      </c>
      <c r="Z104" s="129">
        <f t="shared" si="28"/>
        <v>2.25</v>
      </c>
      <c r="AA104" s="129">
        <f t="shared" si="28"/>
        <v>2.25</v>
      </c>
      <c r="AB104" s="129">
        <f t="shared" si="28"/>
        <v>2.25</v>
      </c>
      <c r="AC104" s="129">
        <f t="shared" si="28"/>
        <v>2.25</v>
      </c>
      <c r="AD104" s="129">
        <f t="shared" si="28"/>
        <v>2.25</v>
      </c>
      <c r="AE104" s="129">
        <f t="shared" si="28"/>
        <v>2.25</v>
      </c>
      <c r="AF104" s="129">
        <f t="shared" si="28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109</v>
      </c>
      <c r="B105" s="128">
        <v>1.64</v>
      </c>
      <c r="C105" s="129">
        <f t="shared" si="27"/>
        <v>1.64</v>
      </c>
      <c r="D105" s="129">
        <f t="shared" si="27"/>
        <v>1.64</v>
      </c>
      <c r="E105" s="129">
        <f t="shared" si="27"/>
        <v>1.64</v>
      </c>
      <c r="F105" s="129">
        <f t="shared" si="27"/>
        <v>1.64</v>
      </c>
      <c r="G105" s="129">
        <f t="shared" si="27"/>
        <v>1.64</v>
      </c>
      <c r="H105" s="129">
        <f t="shared" si="27"/>
        <v>1.64</v>
      </c>
      <c r="I105" s="129">
        <f t="shared" si="27"/>
        <v>1.64</v>
      </c>
      <c r="J105" s="129">
        <f t="shared" si="27"/>
        <v>1.64</v>
      </c>
      <c r="K105" s="129">
        <f t="shared" si="27"/>
        <v>1.64</v>
      </c>
      <c r="L105" s="129">
        <f t="shared" si="27"/>
        <v>1.64</v>
      </c>
      <c r="M105" s="129">
        <f t="shared" si="27"/>
        <v>1.64</v>
      </c>
      <c r="N105" s="129">
        <f t="shared" si="27"/>
        <v>1.64</v>
      </c>
      <c r="O105" s="129">
        <f t="shared" si="27"/>
        <v>1.64</v>
      </c>
      <c r="P105" s="129">
        <f t="shared" si="27"/>
        <v>1.64</v>
      </c>
      <c r="Q105" s="129">
        <f t="shared" si="27"/>
        <v>1.64</v>
      </c>
      <c r="R105" s="129">
        <f t="shared" si="27"/>
        <v>1.64</v>
      </c>
      <c r="S105" s="129">
        <f t="shared" si="28"/>
        <v>1.64</v>
      </c>
      <c r="T105" s="129">
        <f t="shared" si="28"/>
        <v>1.64</v>
      </c>
      <c r="U105" s="129">
        <f t="shared" si="28"/>
        <v>1.64</v>
      </c>
      <c r="V105" s="129">
        <f t="shared" si="28"/>
        <v>1.64</v>
      </c>
      <c r="W105" s="129">
        <f t="shared" si="28"/>
        <v>1.64</v>
      </c>
      <c r="X105" s="129">
        <f t="shared" si="28"/>
        <v>1.64</v>
      </c>
      <c r="Y105" s="129">
        <f t="shared" si="28"/>
        <v>1.64</v>
      </c>
      <c r="Z105" s="129">
        <f t="shared" si="28"/>
        <v>1.64</v>
      </c>
      <c r="AA105" s="129">
        <f t="shared" si="28"/>
        <v>1.64</v>
      </c>
      <c r="AB105" s="129">
        <f t="shared" si="28"/>
        <v>1.64</v>
      </c>
      <c r="AC105" s="129">
        <f t="shared" si="28"/>
        <v>1.64</v>
      </c>
      <c r="AD105" s="129">
        <f t="shared" si="28"/>
        <v>1.64</v>
      </c>
      <c r="AE105" s="129">
        <f t="shared" si="28"/>
        <v>1.64</v>
      </c>
      <c r="AF105" s="129">
        <f t="shared" si="28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110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111</v>
      </c>
      <c r="B107" s="128">
        <v>1.62</v>
      </c>
      <c r="C107" s="129">
        <f t="shared" ref="C107:R114" si="29">B107</f>
        <v>1.62</v>
      </c>
      <c r="D107" s="129">
        <f t="shared" si="29"/>
        <v>1.62</v>
      </c>
      <c r="E107" s="129">
        <f t="shared" si="29"/>
        <v>1.62</v>
      </c>
      <c r="F107" s="129">
        <f t="shared" si="29"/>
        <v>1.62</v>
      </c>
      <c r="G107" s="129">
        <f t="shared" si="29"/>
        <v>1.62</v>
      </c>
      <c r="H107" s="129">
        <f t="shared" si="29"/>
        <v>1.62</v>
      </c>
      <c r="I107" s="129">
        <f t="shared" si="29"/>
        <v>1.62</v>
      </c>
      <c r="J107" s="129">
        <f t="shared" si="29"/>
        <v>1.62</v>
      </c>
      <c r="K107" s="129">
        <f t="shared" si="29"/>
        <v>1.62</v>
      </c>
      <c r="L107" s="129">
        <f t="shared" si="29"/>
        <v>1.62</v>
      </c>
      <c r="M107" s="129">
        <f t="shared" si="29"/>
        <v>1.62</v>
      </c>
      <c r="N107" s="129">
        <f t="shared" si="29"/>
        <v>1.62</v>
      </c>
      <c r="O107" s="129">
        <f t="shared" si="29"/>
        <v>1.62</v>
      </c>
      <c r="P107" s="129">
        <f t="shared" si="29"/>
        <v>1.62</v>
      </c>
      <c r="Q107" s="129">
        <f t="shared" si="29"/>
        <v>1.62</v>
      </c>
      <c r="R107" s="129">
        <f t="shared" si="29"/>
        <v>1.62</v>
      </c>
      <c r="S107" s="129">
        <f t="shared" ref="S107:AF122" si="30">R107</f>
        <v>1.62</v>
      </c>
      <c r="T107" s="129">
        <f t="shared" si="30"/>
        <v>1.62</v>
      </c>
      <c r="U107" s="129">
        <f t="shared" si="30"/>
        <v>1.62</v>
      </c>
      <c r="V107" s="129">
        <f t="shared" si="30"/>
        <v>1.62</v>
      </c>
      <c r="W107" s="129">
        <f t="shared" si="30"/>
        <v>1.62</v>
      </c>
      <c r="X107" s="129">
        <f t="shared" si="30"/>
        <v>1.62</v>
      </c>
      <c r="Y107" s="129">
        <f t="shared" si="30"/>
        <v>1.62</v>
      </c>
      <c r="Z107" s="129">
        <f t="shared" si="30"/>
        <v>1.62</v>
      </c>
      <c r="AA107" s="129">
        <f t="shared" si="30"/>
        <v>1.62</v>
      </c>
      <c r="AB107" s="129">
        <f t="shared" si="30"/>
        <v>1.62</v>
      </c>
      <c r="AC107" s="129">
        <f t="shared" si="30"/>
        <v>1.62</v>
      </c>
      <c r="AD107" s="129">
        <f t="shared" si="30"/>
        <v>1.62</v>
      </c>
      <c r="AE107" s="129">
        <f t="shared" si="30"/>
        <v>1.62</v>
      </c>
      <c r="AF107" s="129">
        <f t="shared" si="30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112</v>
      </c>
      <c r="B108" s="128">
        <v>8.36</v>
      </c>
      <c r="C108" s="129">
        <f t="shared" si="29"/>
        <v>8.36</v>
      </c>
      <c r="D108" s="129">
        <f t="shared" si="29"/>
        <v>8.36</v>
      </c>
      <c r="E108" s="129">
        <f t="shared" si="29"/>
        <v>8.36</v>
      </c>
      <c r="F108" s="129">
        <f t="shared" si="29"/>
        <v>8.36</v>
      </c>
      <c r="G108" s="129">
        <f t="shared" si="29"/>
        <v>8.36</v>
      </c>
      <c r="H108" s="129">
        <f t="shared" si="29"/>
        <v>8.36</v>
      </c>
      <c r="I108" s="129">
        <f t="shared" si="29"/>
        <v>8.36</v>
      </c>
      <c r="J108" s="129">
        <f t="shared" si="29"/>
        <v>8.36</v>
      </c>
      <c r="K108" s="129">
        <f t="shared" si="29"/>
        <v>8.36</v>
      </c>
      <c r="L108" s="129">
        <f t="shared" si="29"/>
        <v>8.36</v>
      </c>
      <c r="M108" s="129">
        <f t="shared" si="29"/>
        <v>8.36</v>
      </c>
      <c r="N108" s="129">
        <f t="shared" si="29"/>
        <v>8.36</v>
      </c>
      <c r="O108" s="129">
        <f t="shared" si="29"/>
        <v>8.36</v>
      </c>
      <c r="P108" s="129">
        <f t="shared" si="29"/>
        <v>8.36</v>
      </c>
      <c r="Q108" s="129">
        <f t="shared" si="29"/>
        <v>8.36</v>
      </c>
      <c r="R108" s="129">
        <f t="shared" si="29"/>
        <v>8.36</v>
      </c>
      <c r="S108" s="129">
        <f t="shared" si="30"/>
        <v>8.36</v>
      </c>
      <c r="T108" s="129">
        <f t="shared" si="30"/>
        <v>8.36</v>
      </c>
      <c r="U108" s="129">
        <f t="shared" si="30"/>
        <v>8.36</v>
      </c>
      <c r="V108" s="129">
        <f t="shared" si="30"/>
        <v>8.36</v>
      </c>
      <c r="W108" s="129">
        <f t="shared" si="30"/>
        <v>8.36</v>
      </c>
      <c r="X108" s="129">
        <f t="shared" si="30"/>
        <v>8.36</v>
      </c>
      <c r="Y108" s="129">
        <f t="shared" si="30"/>
        <v>8.36</v>
      </c>
      <c r="Z108" s="129">
        <f t="shared" si="30"/>
        <v>8.36</v>
      </c>
      <c r="AA108" s="129">
        <f t="shared" si="30"/>
        <v>8.36</v>
      </c>
      <c r="AB108" s="129">
        <f t="shared" si="30"/>
        <v>8.36</v>
      </c>
      <c r="AC108" s="129">
        <f t="shared" si="30"/>
        <v>8.36</v>
      </c>
      <c r="AD108" s="129">
        <f t="shared" si="30"/>
        <v>8.36</v>
      </c>
      <c r="AE108" s="129">
        <f t="shared" si="30"/>
        <v>8.36</v>
      </c>
      <c r="AF108" s="129">
        <f t="shared" si="30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113</v>
      </c>
      <c r="B109" s="128">
        <v>8</v>
      </c>
      <c r="C109" s="129">
        <f t="shared" si="29"/>
        <v>8</v>
      </c>
      <c r="D109" s="129">
        <f t="shared" si="29"/>
        <v>8</v>
      </c>
      <c r="E109" s="129">
        <f t="shared" si="29"/>
        <v>8</v>
      </c>
      <c r="F109" s="129">
        <f t="shared" si="29"/>
        <v>8</v>
      </c>
      <c r="G109" s="129">
        <f t="shared" si="29"/>
        <v>8</v>
      </c>
      <c r="H109" s="129">
        <f t="shared" si="29"/>
        <v>8</v>
      </c>
      <c r="I109" s="129">
        <v>5.4</v>
      </c>
      <c r="J109" s="129">
        <f t="shared" si="29"/>
        <v>5.4</v>
      </c>
      <c r="K109" s="129">
        <f t="shared" si="29"/>
        <v>5.4</v>
      </c>
      <c r="L109" s="129">
        <f t="shared" si="29"/>
        <v>5.4</v>
      </c>
      <c r="M109" s="129">
        <f t="shared" si="29"/>
        <v>5.4</v>
      </c>
      <c r="N109" s="129">
        <f t="shared" si="29"/>
        <v>5.4</v>
      </c>
      <c r="O109" s="129">
        <f t="shared" si="29"/>
        <v>5.4</v>
      </c>
      <c r="P109" s="129">
        <f t="shared" si="29"/>
        <v>5.4</v>
      </c>
      <c r="Q109" s="129">
        <f t="shared" si="29"/>
        <v>5.4</v>
      </c>
      <c r="R109" s="129">
        <f t="shared" si="29"/>
        <v>5.4</v>
      </c>
      <c r="S109" s="129">
        <f t="shared" si="30"/>
        <v>5.4</v>
      </c>
      <c r="T109" s="129">
        <f t="shared" si="30"/>
        <v>5.4</v>
      </c>
      <c r="U109" s="129">
        <f t="shared" si="30"/>
        <v>5.4</v>
      </c>
      <c r="V109" s="129">
        <f t="shared" si="30"/>
        <v>5.4</v>
      </c>
      <c r="W109" s="129">
        <f t="shared" si="30"/>
        <v>5.4</v>
      </c>
      <c r="X109" s="129">
        <f t="shared" si="30"/>
        <v>5.4</v>
      </c>
      <c r="Y109" s="129">
        <f t="shared" si="30"/>
        <v>5.4</v>
      </c>
      <c r="Z109" s="129">
        <f t="shared" si="30"/>
        <v>5.4</v>
      </c>
      <c r="AA109" s="129">
        <f t="shared" si="30"/>
        <v>5.4</v>
      </c>
      <c r="AB109" s="129">
        <f t="shared" si="30"/>
        <v>5.4</v>
      </c>
      <c r="AC109" s="129">
        <f t="shared" si="30"/>
        <v>5.4</v>
      </c>
      <c r="AD109" s="129">
        <f t="shared" si="30"/>
        <v>5.4</v>
      </c>
      <c r="AE109" s="129">
        <f t="shared" si="30"/>
        <v>5.4</v>
      </c>
      <c r="AF109" s="129">
        <f t="shared" si="30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114</v>
      </c>
      <c r="B110" s="128">
        <v>6.57</v>
      </c>
      <c r="C110" s="129">
        <f t="shared" si="29"/>
        <v>6.57</v>
      </c>
      <c r="D110" s="129">
        <f t="shared" si="29"/>
        <v>6.57</v>
      </c>
      <c r="E110" s="129">
        <f t="shared" si="29"/>
        <v>6.57</v>
      </c>
      <c r="F110" s="129">
        <f t="shared" si="29"/>
        <v>6.57</v>
      </c>
      <c r="G110" s="129">
        <f t="shared" si="29"/>
        <v>6.57</v>
      </c>
      <c r="H110" s="129">
        <f t="shared" si="29"/>
        <v>6.57</v>
      </c>
      <c r="I110" s="129">
        <f t="shared" si="29"/>
        <v>6.57</v>
      </c>
      <c r="J110" s="129">
        <f t="shared" si="29"/>
        <v>6.57</v>
      </c>
      <c r="K110" s="129">
        <f t="shared" si="29"/>
        <v>6.57</v>
      </c>
      <c r="L110" s="129">
        <f t="shared" si="29"/>
        <v>6.57</v>
      </c>
      <c r="M110" s="129">
        <f t="shared" si="29"/>
        <v>6.57</v>
      </c>
      <c r="N110" s="129">
        <f t="shared" si="29"/>
        <v>6.57</v>
      </c>
      <c r="O110" s="129">
        <f t="shared" si="29"/>
        <v>6.57</v>
      </c>
      <c r="P110" s="129">
        <f t="shared" si="29"/>
        <v>6.57</v>
      </c>
      <c r="Q110" s="129">
        <f t="shared" si="29"/>
        <v>6.57</v>
      </c>
      <c r="R110" s="129">
        <f t="shared" si="29"/>
        <v>6.57</v>
      </c>
      <c r="S110" s="129">
        <f t="shared" si="30"/>
        <v>6.57</v>
      </c>
      <c r="T110" s="129">
        <f t="shared" si="30"/>
        <v>6.57</v>
      </c>
      <c r="U110" s="129">
        <f t="shared" si="30"/>
        <v>6.57</v>
      </c>
      <c r="V110" s="129">
        <f t="shared" si="30"/>
        <v>6.57</v>
      </c>
      <c r="W110" s="129">
        <f t="shared" si="30"/>
        <v>6.57</v>
      </c>
      <c r="X110" s="129">
        <f t="shared" si="30"/>
        <v>6.57</v>
      </c>
      <c r="Y110" s="129">
        <f t="shared" si="30"/>
        <v>6.57</v>
      </c>
      <c r="Z110" s="129">
        <f t="shared" si="30"/>
        <v>6.57</v>
      </c>
      <c r="AA110" s="129">
        <f t="shared" si="30"/>
        <v>6.57</v>
      </c>
      <c r="AB110" s="129">
        <f t="shared" si="30"/>
        <v>6.57</v>
      </c>
      <c r="AC110" s="129">
        <f t="shared" si="30"/>
        <v>6.57</v>
      </c>
      <c r="AD110" s="129">
        <f t="shared" si="30"/>
        <v>6.57</v>
      </c>
      <c r="AE110" s="129">
        <f t="shared" si="30"/>
        <v>6.57</v>
      </c>
      <c r="AF110" s="129">
        <f t="shared" si="30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115</v>
      </c>
      <c r="B111" s="128">
        <v>3.43</v>
      </c>
      <c r="C111" s="129">
        <f t="shared" si="29"/>
        <v>3.43</v>
      </c>
      <c r="D111" s="129">
        <f t="shared" si="29"/>
        <v>3.43</v>
      </c>
      <c r="E111" s="129">
        <f t="shared" si="29"/>
        <v>3.43</v>
      </c>
      <c r="F111" s="129">
        <f t="shared" si="29"/>
        <v>3.43</v>
      </c>
      <c r="G111" s="129">
        <f t="shared" si="29"/>
        <v>3.43</v>
      </c>
      <c r="H111" s="129">
        <f t="shared" si="29"/>
        <v>3.43</v>
      </c>
      <c r="I111" s="129">
        <f t="shared" si="29"/>
        <v>3.43</v>
      </c>
      <c r="J111" s="129">
        <f t="shared" si="29"/>
        <v>3.43</v>
      </c>
      <c r="K111" s="129">
        <f t="shared" si="29"/>
        <v>3.43</v>
      </c>
      <c r="L111" s="129">
        <f t="shared" si="29"/>
        <v>3.43</v>
      </c>
      <c r="M111" s="129">
        <f t="shared" si="29"/>
        <v>3.43</v>
      </c>
      <c r="N111" s="129">
        <f t="shared" si="29"/>
        <v>3.43</v>
      </c>
      <c r="O111" s="129">
        <f t="shared" si="29"/>
        <v>3.43</v>
      </c>
      <c r="P111" s="129">
        <f t="shared" si="29"/>
        <v>3.43</v>
      </c>
      <c r="Q111" s="129">
        <f t="shared" si="29"/>
        <v>3.43</v>
      </c>
      <c r="R111" s="129">
        <f t="shared" si="29"/>
        <v>3.43</v>
      </c>
      <c r="S111" s="129">
        <f t="shared" si="30"/>
        <v>3.43</v>
      </c>
      <c r="T111" s="129">
        <f t="shared" si="30"/>
        <v>3.43</v>
      </c>
      <c r="U111" s="129">
        <f t="shared" si="30"/>
        <v>3.43</v>
      </c>
      <c r="V111" s="129">
        <f t="shared" si="30"/>
        <v>3.43</v>
      </c>
      <c r="W111" s="129">
        <f t="shared" si="30"/>
        <v>3.43</v>
      </c>
      <c r="X111" s="129">
        <f t="shared" si="30"/>
        <v>3.43</v>
      </c>
      <c r="Y111" s="129">
        <f t="shared" si="30"/>
        <v>3.43</v>
      </c>
      <c r="Z111" s="129">
        <f t="shared" si="30"/>
        <v>3.43</v>
      </c>
      <c r="AA111" s="129">
        <f t="shared" si="30"/>
        <v>3.43</v>
      </c>
      <c r="AB111" s="129">
        <f t="shared" si="30"/>
        <v>3.43</v>
      </c>
      <c r="AC111" s="129">
        <f t="shared" si="30"/>
        <v>3.43</v>
      </c>
      <c r="AD111" s="129">
        <f t="shared" si="30"/>
        <v>3.43</v>
      </c>
      <c r="AE111" s="129">
        <f t="shared" si="30"/>
        <v>3.43</v>
      </c>
      <c r="AF111" s="129">
        <f t="shared" si="30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116</v>
      </c>
      <c r="B112" s="128">
        <v>2.96</v>
      </c>
      <c r="C112" s="129">
        <f t="shared" si="29"/>
        <v>2.96</v>
      </c>
      <c r="D112" s="129">
        <f t="shared" si="29"/>
        <v>2.96</v>
      </c>
      <c r="E112" s="129">
        <f t="shared" si="29"/>
        <v>2.96</v>
      </c>
      <c r="F112" s="129">
        <f t="shared" si="29"/>
        <v>2.96</v>
      </c>
      <c r="G112" s="129">
        <f t="shared" si="29"/>
        <v>2.96</v>
      </c>
      <c r="H112" s="129">
        <f t="shared" si="29"/>
        <v>2.96</v>
      </c>
      <c r="I112" s="129">
        <f t="shared" si="29"/>
        <v>2.96</v>
      </c>
      <c r="J112" s="129">
        <f t="shared" si="29"/>
        <v>2.96</v>
      </c>
      <c r="K112" s="129">
        <f t="shared" si="29"/>
        <v>2.96</v>
      </c>
      <c r="L112" s="129">
        <f t="shared" si="29"/>
        <v>2.96</v>
      </c>
      <c r="M112" s="129">
        <f t="shared" si="29"/>
        <v>2.96</v>
      </c>
      <c r="N112" s="129">
        <f t="shared" si="29"/>
        <v>2.96</v>
      </c>
      <c r="O112" s="129">
        <f t="shared" si="29"/>
        <v>2.96</v>
      </c>
      <c r="P112" s="129">
        <f t="shared" si="29"/>
        <v>2.96</v>
      </c>
      <c r="Q112" s="129">
        <f t="shared" si="29"/>
        <v>2.96</v>
      </c>
      <c r="R112" s="129">
        <f t="shared" si="29"/>
        <v>2.96</v>
      </c>
      <c r="S112" s="129">
        <f t="shared" si="30"/>
        <v>2.96</v>
      </c>
      <c r="T112" s="129">
        <f t="shared" si="30"/>
        <v>2.96</v>
      </c>
      <c r="U112" s="129">
        <f t="shared" si="30"/>
        <v>2.96</v>
      </c>
      <c r="V112" s="129">
        <f t="shared" si="30"/>
        <v>2.96</v>
      </c>
      <c r="W112" s="129">
        <f t="shared" si="30"/>
        <v>2.96</v>
      </c>
      <c r="X112" s="129">
        <f t="shared" si="30"/>
        <v>2.96</v>
      </c>
      <c r="Y112" s="129">
        <f t="shared" si="30"/>
        <v>2.96</v>
      </c>
      <c r="Z112" s="129">
        <f t="shared" si="30"/>
        <v>2.96</v>
      </c>
      <c r="AA112" s="129">
        <f t="shared" si="30"/>
        <v>2.96</v>
      </c>
      <c r="AB112" s="129">
        <f t="shared" si="30"/>
        <v>2.96</v>
      </c>
      <c r="AC112" s="129">
        <f t="shared" si="30"/>
        <v>2.96</v>
      </c>
      <c r="AD112" s="129">
        <f t="shared" si="30"/>
        <v>2.96</v>
      </c>
      <c r="AE112" s="129">
        <f t="shared" si="30"/>
        <v>2.96</v>
      </c>
      <c r="AF112" s="129">
        <f t="shared" si="30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117</v>
      </c>
      <c r="B113" s="128">
        <v>8</v>
      </c>
      <c r="C113" s="129">
        <f t="shared" si="29"/>
        <v>8</v>
      </c>
      <c r="D113" s="129">
        <f t="shared" si="29"/>
        <v>8</v>
      </c>
      <c r="E113" s="129">
        <f t="shared" si="29"/>
        <v>8</v>
      </c>
      <c r="F113" s="129">
        <f t="shared" si="29"/>
        <v>8</v>
      </c>
      <c r="G113" s="129">
        <f t="shared" si="29"/>
        <v>8</v>
      </c>
      <c r="H113" s="129">
        <f t="shared" si="29"/>
        <v>8</v>
      </c>
      <c r="I113" s="129">
        <f t="shared" si="29"/>
        <v>8</v>
      </c>
      <c r="J113" s="129">
        <f t="shared" si="29"/>
        <v>8</v>
      </c>
      <c r="K113" s="129">
        <f t="shared" si="29"/>
        <v>8</v>
      </c>
      <c r="L113" s="129">
        <f t="shared" si="29"/>
        <v>8</v>
      </c>
      <c r="M113" s="129">
        <f t="shared" si="29"/>
        <v>8</v>
      </c>
      <c r="N113" s="129">
        <f t="shared" si="29"/>
        <v>8</v>
      </c>
      <c r="O113" s="129">
        <f t="shared" si="29"/>
        <v>8</v>
      </c>
      <c r="P113" s="129">
        <f t="shared" si="29"/>
        <v>8</v>
      </c>
      <c r="Q113" s="129">
        <f t="shared" si="29"/>
        <v>8</v>
      </c>
      <c r="R113" s="129">
        <f t="shared" si="29"/>
        <v>8</v>
      </c>
      <c r="S113" s="129">
        <f t="shared" si="30"/>
        <v>8</v>
      </c>
      <c r="T113" s="129">
        <f t="shared" si="30"/>
        <v>8</v>
      </c>
      <c r="U113" s="129">
        <f t="shared" si="30"/>
        <v>8</v>
      </c>
      <c r="V113" s="129">
        <f t="shared" si="30"/>
        <v>8</v>
      </c>
      <c r="W113" s="129">
        <f t="shared" si="30"/>
        <v>8</v>
      </c>
      <c r="X113" s="129">
        <f t="shared" si="30"/>
        <v>8</v>
      </c>
      <c r="Y113" s="129">
        <f t="shared" si="30"/>
        <v>8</v>
      </c>
      <c r="Z113" s="129">
        <f t="shared" si="30"/>
        <v>8</v>
      </c>
      <c r="AA113" s="129">
        <f t="shared" si="30"/>
        <v>8</v>
      </c>
      <c r="AB113" s="129">
        <f t="shared" si="30"/>
        <v>8</v>
      </c>
      <c r="AC113" s="129">
        <f t="shared" si="30"/>
        <v>8</v>
      </c>
      <c r="AD113" s="129">
        <f t="shared" si="30"/>
        <v>8</v>
      </c>
      <c r="AE113" s="129">
        <f t="shared" si="30"/>
        <v>8</v>
      </c>
      <c r="AF113" s="129">
        <f t="shared" si="30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118</v>
      </c>
      <c r="B114" s="128">
        <v>7</v>
      </c>
      <c r="C114" s="129">
        <f>B114</f>
        <v>7</v>
      </c>
      <c r="D114" s="129">
        <f t="shared" si="29"/>
        <v>7</v>
      </c>
      <c r="E114" s="129">
        <f t="shared" si="29"/>
        <v>7</v>
      </c>
      <c r="F114" s="129">
        <f t="shared" si="29"/>
        <v>7</v>
      </c>
      <c r="G114" s="129">
        <f t="shared" si="29"/>
        <v>7</v>
      </c>
      <c r="H114" s="129">
        <f t="shared" si="29"/>
        <v>7</v>
      </c>
      <c r="I114" s="129">
        <f t="shared" si="29"/>
        <v>7</v>
      </c>
      <c r="J114" s="129">
        <f t="shared" si="29"/>
        <v>7</v>
      </c>
      <c r="K114" s="129">
        <f t="shared" si="29"/>
        <v>7</v>
      </c>
      <c r="L114" s="129">
        <f t="shared" si="29"/>
        <v>7</v>
      </c>
      <c r="M114" s="129">
        <f t="shared" si="29"/>
        <v>7</v>
      </c>
      <c r="N114" s="129">
        <f t="shared" si="29"/>
        <v>7</v>
      </c>
      <c r="O114" s="129">
        <f t="shared" si="29"/>
        <v>7</v>
      </c>
      <c r="P114" s="129">
        <f t="shared" si="29"/>
        <v>7</v>
      </c>
      <c r="Q114" s="129">
        <f t="shared" si="29"/>
        <v>7</v>
      </c>
      <c r="R114" s="129">
        <f t="shared" si="29"/>
        <v>7</v>
      </c>
      <c r="S114" s="129">
        <f t="shared" si="30"/>
        <v>7</v>
      </c>
      <c r="T114" s="129">
        <f t="shared" si="30"/>
        <v>7</v>
      </c>
      <c r="U114" s="129">
        <f t="shared" si="30"/>
        <v>7</v>
      </c>
      <c r="V114" s="129">
        <f t="shared" si="30"/>
        <v>7</v>
      </c>
      <c r="W114" s="129">
        <f t="shared" si="30"/>
        <v>7</v>
      </c>
      <c r="X114" s="129">
        <f t="shared" si="30"/>
        <v>7</v>
      </c>
      <c r="Y114" s="129">
        <f t="shared" si="30"/>
        <v>7</v>
      </c>
      <c r="Z114" s="129">
        <f t="shared" si="30"/>
        <v>7</v>
      </c>
      <c r="AA114" s="129">
        <f t="shared" si="30"/>
        <v>7</v>
      </c>
      <c r="AB114" s="129">
        <f t="shared" si="30"/>
        <v>7</v>
      </c>
      <c r="AC114" s="129">
        <f t="shared" si="30"/>
        <v>7</v>
      </c>
      <c r="AD114" s="129">
        <f t="shared" si="30"/>
        <v>7</v>
      </c>
      <c r="AE114" s="129">
        <f t="shared" si="30"/>
        <v>7</v>
      </c>
      <c r="AF114" s="129">
        <f t="shared" si="30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119</v>
      </c>
      <c r="B115" s="128">
        <v>3.47</v>
      </c>
      <c r="C115" s="129">
        <f t="shared" ref="C115:R124" si="31">B115</f>
        <v>3.47</v>
      </c>
      <c r="D115" s="129">
        <f t="shared" si="31"/>
        <v>3.47</v>
      </c>
      <c r="E115" s="129">
        <f t="shared" si="31"/>
        <v>3.47</v>
      </c>
      <c r="F115" s="129">
        <f t="shared" si="31"/>
        <v>3.47</v>
      </c>
      <c r="G115" s="129">
        <f t="shared" si="31"/>
        <v>3.47</v>
      </c>
      <c r="H115" s="129">
        <f t="shared" si="31"/>
        <v>3.47</v>
      </c>
      <c r="I115" s="129">
        <f t="shared" si="31"/>
        <v>3.47</v>
      </c>
      <c r="J115" s="129">
        <f t="shared" si="31"/>
        <v>3.47</v>
      </c>
      <c r="K115" s="129">
        <f t="shared" si="31"/>
        <v>3.47</v>
      </c>
      <c r="L115" s="129">
        <f t="shared" si="31"/>
        <v>3.47</v>
      </c>
      <c r="M115" s="129">
        <f t="shared" si="31"/>
        <v>3.47</v>
      </c>
      <c r="N115" s="129">
        <f t="shared" si="31"/>
        <v>3.47</v>
      </c>
      <c r="O115" s="129">
        <f t="shared" si="31"/>
        <v>3.47</v>
      </c>
      <c r="P115" s="129">
        <f t="shared" si="31"/>
        <v>3.47</v>
      </c>
      <c r="Q115" s="129">
        <f t="shared" si="31"/>
        <v>3.47</v>
      </c>
      <c r="R115" s="129">
        <f t="shared" si="31"/>
        <v>3.47</v>
      </c>
      <c r="S115" s="129">
        <f t="shared" si="30"/>
        <v>3.47</v>
      </c>
      <c r="T115" s="129">
        <f t="shared" si="30"/>
        <v>3.47</v>
      </c>
      <c r="U115" s="129">
        <f t="shared" si="30"/>
        <v>3.47</v>
      </c>
      <c r="V115" s="129">
        <f t="shared" si="30"/>
        <v>3.47</v>
      </c>
      <c r="W115" s="129">
        <f t="shared" si="30"/>
        <v>3.47</v>
      </c>
      <c r="X115" s="129">
        <f t="shared" si="30"/>
        <v>3.47</v>
      </c>
      <c r="Y115" s="129">
        <f t="shared" si="30"/>
        <v>3.47</v>
      </c>
      <c r="Z115" s="129">
        <f t="shared" si="30"/>
        <v>3.47</v>
      </c>
      <c r="AA115" s="129">
        <f t="shared" si="30"/>
        <v>3.47</v>
      </c>
      <c r="AB115" s="129">
        <f t="shared" si="30"/>
        <v>3.47</v>
      </c>
      <c r="AC115" s="129">
        <f t="shared" si="30"/>
        <v>3.47</v>
      </c>
      <c r="AD115" s="129">
        <f t="shared" si="30"/>
        <v>3.47</v>
      </c>
      <c r="AE115" s="129">
        <f t="shared" si="30"/>
        <v>3.47</v>
      </c>
      <c r="AF115" s="129">
        <f t="shared" si="30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120</v>
      </c>
      <c r="B116" s="128">
        <v>2.1</v>
      </c>
      <c r="C116" s="129">
        <f t="shared" si="31"/>
        <v>2.1</v>
      </c>
      <c r="D116" s="129">
        <f t="shared" si="31"/>
        <v>2.1</v>
      </c>
      <c r="E116" s="129">
        <f t="shared" si="31"/>
        <v>2.1</v>
      </c>
      <c r="F116" s="129">
        <f t="shared" si="31"/>
        <v>2.1</v>
      </c>
      <c r="G116" s="129">
        <f t="shared" si="31"/>
        <v>2.1</v>
      </c>
      <c r="H116" s="129">
        <f t="shared" si="31"/>
        <v>2.1</v>
      </c>
      <c r="I116" s="129">
        <f t="shared" si="31"/>
        <v>2.1</v>
      </c>
      <c r="J116" s="129">
        <f t="shared" si="31"/>
        <v>2.1</v>
      </c>
      <c r="K116" s="129">
        <f t="shared" si="31"/>
        <v>2.1</v>
      </c>
      <c r="L116" s="129">
        <f t="shared" si="31"/>
        <v>2.1</v>
      </c>
      <c r="M116" s="129">
        <f t="shared" si="31"/>
        <v>2.1</v>
      </c>
      <c r="N116" s="129">
        <f t="shared" si="31"/>
        <v>2.1</v>
      </c>
      <c r="O116" s="129">
        <f t="shared" si="31"/>
        <v>2.1</v>
      </c>
      <c r="P116" s="129">
        <f t="shared" si="31"/>
        <v>2.1</v>
      </c>
      <c r="Q116" s="129">
        <f t="shared" si="31"/>
        <v>2.1</v>
      </c>
      <c r="R116" s="129">
        <f t="shared" si="31"/>
        <v>2.1</v>
      </c>
      <c r="S116" s="129">
        <f t="shared" si="30"/>
        <v>2.1</v>
      </c>
      <c r="T116" s="129">
        <f t="shared" si="30"/>
        <v>2.1</v>
      </c>
      <c r="U116" s="129">
        <f t="shared" si="30"/>
        <v>2.1</v>
      </c>
      <c r="V116" s="129">
        <f t="shared" si="30"/>
        <v>2.1</v>
      </c>
      <c r="W116" s="129">
        <f t="shared" si="30"/>
        <v>2.1</v>
      </c>
      <c r="X116" s="129">
        <f t="shared" si="30"/>
        <v>2.1</v>
      </c>
      <c r="Y116" s="129">
        <f t="shared" si="30"/>
        <v>2.1</v>
      </c>
      <c r="Z116" s="129">
        <f t="shared" si="30"/>
        <v>2.1</v>
      </c>
      <c r="AA116" s="129">
        <f t="shared" si="30"/>
        <v>2.1</v>
      </c>
      <c r="AB116" s="129">
        <f t="shared" si="30"/>
        <v>2.1</v>
      </c>
      <c r="AC116" s="129">
        <f t="shared" si="30"/>
        <v>2.1</v>
      </c>
      <c r="AD116" s="129">
        <f t="shared" si="30"/>
        <v>2.1</v>
      </c>
      <c r="AE116" s="129">
        <f t="shared" si="30"/>
        <v>2.1</v>
      </c>
      <c r="AF116" s="129">
        <f t="shared" si="30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121</v>
      </c>
      <c r="B117" s="128">
        <v>9.3000000000000007</v>
      </c>
      <c r="C117" s="129">
        <f t="shared" si="31"/>
        <v>9.3000000000000007</v>
      </c>
      <c r="D117" s="129">
        <f t="shared" si="31"/>
        <v>9.3000000000000007</v>
      </c>
      <c r="E117" s="129">
        <f t="shared" si="31"/>
        <v>9.3000000000000007</v>
      </c>
      <c r="F117" s="129">
        <f t="shared" si="31"/>
        <v>9.3000000000000007</v>
      </c>
      <c r="G117" s="129">
        <f t="shared" si="31"/>
        <v>9.3000000000000007</v>
      </c>
      <c r="H117" s="129">
        <f t="shared" si="31"/>
        <v>9.3000000000000007</v>
      </c>
      <c r="I117" s="129">
        <f t="shared" si="31"/>
        <v>9.3000000000000007</v>
      </c>
      <c r="J117" s="129">
        <f t="shared" si="31"/>
        <v>9.3000000000000007</v>
      </c>
      <c r="K117" s="129">
        <f t="shared" si="31"/>
        <v>9.3000000000000007</v>
      </c>
      <c r="L117" s="129">
        <f t="shared" si="31"/>
        <v>9.3000000000000007</v>
      </c>
      <c r="M117" s="129">
        <f t="shared" si="31"/>
        <v>9.3000000000000007</v>
      </c>
      <c r="N117" s="129">
        <f t="shared" si="31"/>
        <v>9.3000000000000007</v>
      </c>
      <c r="O117" s="129">
        <f t="shared" si="31"/>
        <v>9.3000000000000007</v>
      </c>
      <c r="P117" s="129">
        <f t="shared" si="31"/>
        <v>9.3000000000000007</v>
      </c>
      <c r="Q117" s="129">
        <f t="shared" si="31"/>
        <v>9.3000000000000007</v>
      </c>
      <c r="R117" s="129">
        <f t="shared" si="31"/>
        <v>9.3000000000000007</v>
      </c>
      <c r="S117" s="129">
        <f t="shared" si="30"/>
        <v>9.3000000000000007</v>
      </c>
      <c r="T117" s="129">
        <f t="shared" si="30"/>
        <v>9.3000000000000007</v>
      </c>
      <c r="U117" s="129">
        <f t="shared" si="30"/>
        <v>9.3000000000000007</v>
      </c>
      <c r="V117" s="129">
        <f t="shared" si="30"/>
        <v>9.3000000000000007</v>
      </c>
      <c r="W117" s="129">
        <f t="shared" si="30"/>
        <v>9.3000000000000007</v>
      </c>
      <c r="X117" s="129">
        <f t="shared" si="30"/>
        <v>9.3000000000000007</v>
      </c>
      <c r="Y117" s="129">
        <f t="shared" si="30"/>
        <v>9.3000000000000007</v>
      </c>
      <c r="Z117" s="129">
        <f t="shared" si="30"/>
        <v>9.3000000000000007</v>
      </c>
      <c r="AA117" s="129">
        <f t="shared" si="30"/>
        <v>9.3000000000000007</v>
      </c>
      <c r="AB117" s="129">
        <f t="shared" si="30"/>
        <v>9.3000000000000007</v>
      </c>
      <c r="AC117" s="129">
        <f t="shared" si="30"/>
        <v>9.3000000000000007</v>
      </c>
      <c r="AD117" s="129">
        <f t="shared" si="30"/>
        <v>9.3000000000000007</v>
      </c>
      <c r="AE117" s="129">
        <f t="shared" si="30"/>
        <v>9.3000000000000007</v>
      </c>
      <c r="AF117" s="129">
        <f t="shared" si="30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122</v>
      </c>
      <c r="B118" s="128">
        <v>0</v>
      </c>
      <c r="C118" s="129">
        <f t="shared" si="31"/>
        <v>0</v>
      </c>
      <c r="D118" s="129">
        <f t="shared" si="31"/>
        <v>0</v>
      </c>
      <c r="E118" s="129">
        <f t="shared" si="31"/>
        <v>0</v>
      </c>
      <c r="F118" s="129">
        <f t="shared" si="31"/>
        <v>0</v>
      </c>
      <c r="G118" s="129">
        <f t="shared" si="31"/>
        <v>0</v>
      </c>
      <c r="H118" s="129">
        <f t="shared" si="31"/>
        <v>0</v>
      </c>
      <c r="I118" s="129">
        <f t="shared" si="31"/>
        <v>0</v>
      </c>
      <c r="J118" s="129">
        <f t="shared" si="31"/>
        <v>0</v>
      </c>
      <c r="K118" s="129">
        <f t="shared" si="31"/>
        <v>0</v>
      </c>
      <c r="L118" s="129">
        <f t="shared" si="31"/>
        <v>0</v>
      </c>
      <c r="M118" s="129">
        <f t="shared" si="31"/>
        <v>0</v>
      </c>
      <c r="N118" s="129">
        <f t="shared" si="31"/>
        <v>0</v>
      </c>
      <c r="O118" s="129">
        <f t="shared" si="31"/>
        <v>0</v>
      </c>
      <c r="P118" s="129">
        <f t="shared" si="31"/>
        <v>0</v>
      </c>
      <c r="Q118" s="129">
        <f t="shared" si="31"/>
        <v>0</v>
      </c>
      <c r="R118" s="129">
        <f t="shared" si="31"/>
        <v>0</v>
      </c>
      <c r="S118" s="129">
        <f t="shared" si="30"/>
        <v>0</v>
      </c>
      <c r="T118" s="129">
        <f t="shared" si="30"/>
        <v>0</v>
      </c>
      <c r="U118" s="129">
        <f t="shared" si="30"/>
        <v>0</v>
      </c>
      <c r="V118" s="129">
        <f t="shared" si="30"/>
        <v>0</v>
      </c>
      <c r="W118" s="129">
        <f t="shared" si="30"/>
        <v>0</v>
      </c>
      <c r="X118" s="129">
        <f t="shared" si="30"/>
        <v>0</v>
      </c>
      <c r="Y118" s="129">
        <f t="shared" si="30"/>
        <v>0</v>
      </c>
      <c r="Z118" s="129">
        <f t="shared" si="30"/>
        <v>0</v>
      </c>
      <c r="AA118" s="129">
        <f t="shared" si="30"/>
        <v>0</v>
      </c>
      <c r="AB118" s="129">
        <f t="shared" si="30"/>
        <v>0</v>
      </c>
      <c r="AC118" s="129">
        <f t="shared" si="30"/>
        <v>0</v>
      </c>
      <c r="AD118" s="129">
        <f t="shared" si="30"/>
        <v>0</v>
      </c>
      <c r="AE118" s="129">
        <f t="shared" si="30"/>
        <v>0</v>
      </c>
      <c r="AF118" s="129">
        <f t="shared" si="30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123</v>
      </c>
      <c r="B119" s="128">
        <v>0</v>
      </c>
      <c r="C119" s="129">
        <f t="shared" si="31"/>
        <v>0</v>
      </c>
      <c r="D119" s="129">
        <f t="shared" si="31"/>
        <v>0</v>
      </c>
      <c r="E119" s="129">
        <f t="shared" si="31"/>
        <v>0</v>
      </c>
      <c r="F119" s="129">
        <f t="shared" si="31"/>
        <v>0</v>
      </c>
      <c r="G119" s="129">
        <f t="shared" si="31"/>
        <v>0</v>
      </c>
      <c r="H119" s="129">
        <f t="shared" si="31"/>
        <v>0</v>
      </c>
      <c r="I119" s="129">
        <f t="shared" si="31"/>
        <v>0</v>
      </c>
      <c r="J119" s="129">
        <f t="shared" si="31"/>
        <v>0</v>
      </c>
      <c r="K119" s="129">
        <f t="shared" si="31"/>
        <v>0</v>
      </c>
      <c r="L119" s="129">
        <f t="shared" si="31"/>
        <v>0</v>
      </c>
      <c r="M119" s="129">
        <f t="shared" si="31"/>
        <v>0</v>
      </c>
      <c r="N119" s="129">
        <f t="shared" si="31"/>
        <v>0</v>
      </c>
      <c r="O119" s="129">
        <f t="shared" si="31"/>
        <v>0</v>
      </c>
      <c r="P119" s="129">
        <f t="shared" si="31"/>
        <v>0</v>
      </c>
      <c r="Q119" s="129">
        <f t="shared" si="31"/>
        <v>0</v>
      </c>
      <c r="R119" s="129">
        <f t="shared" si="31"/>
        <v>0</v>
      </c>
      <c r="S119" s="129">
        <f t="shared" si="30"/>
        <v>0</v>
      </c>
      <c r="T119" s="129">
        <f t="shared" si="30"/>
        <v>0</v>
      </c>
      <c r="U119" s="129">
        <f t="shared" si="30"/>
        <v>0</v>
      </c>
      <c r="V119" s="129">
        <f t="shared" si="30"/>
        <v>0</v>
      </c>
      <c r="W119" s="129">
        <f t="shared" si="30"/>
        <v>0</v>
      </c>
      <c r="X119" s="129">
        <f t="shared" si="30"/>
        <v>0</v>
      </c>
      <c r="Y119" s="129">
        <f t="shared" si="30"/>
        <v>0</v>
      </c>
      <c r="Z119" s="129">
        <f t="shared" si="30"/>
        <v>0</v>
      </c>
      <c r="AA119" s="129">
        <f t="shared" si="30"/>
        <v>0</v>
      </c>
      <c r="AB119" s="129">
        <f t="shared" si="30"/>
        <v>0</v>
      </c>
      <c r="AC119" s="129">
        <f t="shared" si="30"/>
        <v>0</v>
      </c>
      <c r="AD119" s="129">
        <f t="shared" si="30"/>
        <v>0</v>
      </c>
      <c r="AE119" s="129">
        <f t="shared" si="30"/>
        <v>0</v>
      </c>
      <c r="AF119" s="129">
        <f t="shared" si="30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124</v>
      </c>
      <c r="B120" s="128">
        <v>5</v>
      </c>
      <c r="C120" s="129">
        <f t="shared" si="31"/>
        <v>5</v>
      </c>
      <c r="D120" s="129">
        <f t="shared" si="31"/>
        <v>5</v>
      </c>
      <c r="E120" s="129">
        <f t="shared" si="31"/>
        <v>5</v>
      </c>
      <c r="F120" s="129">
        <f t="shared" si="31"/>
        <v>5</v>
      </c>
      <c r="G120" s="129">
        <f t="shared" si="31"/>
        <v>5</v>
      </c>
      <c r="H120" s="129">
        <f t="shared" si="31"/>
        <v>5</v>
      </c>
      <c r="I120" s="129">
        <f t="shared" si="31"/>
        <v>5</v>
      </c>
      <c r="J120" s="129">
        <f t="shared" si="31"/>
        <v>5</v>
      </c>
      <c r="K120" s="129">
        <f t="shared" si="31"/>
        <v>5</v>
      </c>
      <c r="L120" s="129">
        <f t="shared" si="31"/>
        <v>5</v>
      </c>
      <c r="M120" s="129">
        <f t="shared" si="31"/>
        <v>5</v>
      </c>
      <c r="N120" s="129">
        <f t="shared" si="31"/>
        <v>5</v>
      </c>
      <c r="O120" s="129">
        <f t="shared" si="31"/>
        <v>5</v>
      </c>
      <c r="P120" s="129">
        <f t="shared" si="31"/>
        <v>5</v>
      </c>
      <c r="Q120" s="129">
        <f t="shared" si="31"/>
        <v>5</v>
      </c>
      <c r="R120" s="129">
        <f t="shared" si="31"/>
        <v>5</v>
      </c>
      <c r="S120" s="129">
        <f t="shared" si="30"/>
        <v>5</v>
      </c>
      <c r="T120" s="129">
        <f t="shared" si="30"/>
        <v>5</v>
      </c>
      <c r="U120" s="129">
        <f t="shared" si="30"/>
        <v>5</v>
      </c>
      <c r="V120" s="129">
        <f t="shared" si="30"/>
        <v>5</v>
      </c>
      <c r="W120" s="129">
        <f t="shared" si="30"/>
        <v>5</v>
      </c>
      <c r="X120" s="129">
        <f t="shared" si="30"/>
        <v>5</v>
      </c>
      <c r="Y120" s="129">
        <f t="shared" si="30"/>
        <v>5</v>
      </c>
      <c r="Z120" s="129">
        <f t="shared" si="30"/>
        <v>5</v>
      </c>
      <c r="AA120" s="129">
        <f t="shared" si="30"/>
        <v>5</v>
      </c>
      <c r="AB120" s="129">
        <f t="shared" si="30"/>
        <v>5</v>
      </c>
      <c r="AC120" s="129">
        <f t="shared" si="30"/>
        <v>5</v>
      </c>
      <c r="AD120" s="129">
        <f t="shared" si="30"/>
        <v>5</v>
      </c>
      <c r="AE120" s="129">
        <f t="shared" si="30"/>
        <v>5</v>
      </c>
      <c r="AF120" s="129">
        <f t="shared" si="30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125</v>
      </c>
      <c r="B121" s="128">
        <v>1</v>
      </c>
      <c r="C121" s="129">
        <f t="shared" si="31"/>
        <v>1</v>
      </c>
      <c r="D121" s="129">
        <f t="shared" si="31"/>
        <v>1</v>
      </c>
      <c r="E121" s="129">
        <f t="shared" si="31"/>
        <v>1</v>
      </c>
      <c r="F121" s="129">
        <f t="shared" si="31"/>
        <v>1</v>
      </c>
      <c r="G121" s="129">
        <f t="shared" si="31"/>
        <v>1</v>
      </c>
      <c r="H121" s="129">
        <f t="shared" si="31"/>
        <v>1</v>
      </c>
      <c r="I121" s="129">
        <f t="shared" si="31"/>
        <v>1</v>
      </c>
      <c r="J121" s="129">
        <f t="shared" si="31"/>
        <v>1</v>
      </c>
      <c r="K121" s="129">
        <f t="shared" si="31"/>
        <v>1</v>
      </c>
      <c r="L121" s="129">
        <f t="shared" si="31"/>
        <v>1</v>
      </c>
      <c r="M121" s="129">
        <f t="shared" si="31"/>
        <v>1</v>
      </c>
      <c r="N121" s="129">
        <f t="shared" si="31"/>
        <v>1</v>
      </c>
      <c r="O121" s="129">
        <f t="shared" si="31"/>
        <v>1</v>
      </c>
      <c r="P121" s="129">
        <f t="shared" si="31"/>
        <v>1</v>
      </c>
      <c r="Q121" s="129">
        <f t="shared" si="31"/>
        <v>1</v>
      </c>
      <c r="R121" s="129">
        <f t="shared" si="31"/>
        <v>1</v>
      </c>
      <c r="S121" s="129">
        <f t="shared" si="30"/>
        <v>1</v>
      </c>
      <c r="T121" s="129">
        <f t="shared" si="30"/>
        <v>1</v>
      </c>
      <c r="U121" s="129">
        <f t="shared" si="30"/>
        <v>1</v>
      </c>
      <c r="V121" s="129">
        <f t="shared" si="30"/>
        <v>1</v>
      </c>
      <c r="W121" s="129">
        <f t="shared" si="30"/>
        <v>1</v>
      </c>
      <c r="X121" s="129">
        <f t="shared" si="30"/>
        <v>1</v>
      </c>
      <c r="Y121" s="129">
        <f t="shared" si="30"/>
        <v>1</v>
      </c>
      <c r="Z121" s="129">
        <f t="shared" si="30"/>
        <v>1</v>
      </c>
      <c r="AA121" s="129">
        <f t="shared" si="30"/>
        <v>1</v>
      </c>
      <c r="AB121" s="129">
        <f t="shared" si="30"/>
        <v>1</v>
      </c>
      <c r="AC121" s="129">
        <f t="shared" si="30"/>
        <v>1</v>
      </c>
      <c r="AD121" s="129">
        <f t="shared" si="30"/>
        <v>1</v>
      </c>
      <c r="AE121" s="129">
        <f t="shared" si="30"/>
        <v>1</v>
      </c>
      <c r="AF121" s="129">
        <f t="shared" si="30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126</v>
      </c>
      <c r="B122" s="128">
        <v>1.58</v>
      </c>
      <c r="C122" s="129">
        <f t="shared" si="31"/>
        <v>1.58</v>
      </c>
      <c r="D122" s="129">
        <f t="shared" si="31"/>
        <v>1.58</v>
      </c>
      <c r="E122" s="129">
        <f t="shared" si="31"/>
        <v>1.58</v>
      </c>
      <c r="F122" s="129">
        <f t="shared" si="31"/>
        <v>1.58</v>
      </c>
      <c r="G122" s="129">
        <f t="shared" si="31"/>
        <v>1.58</v>
      </c>
      <c r="H122" s="129">
        <f t="shared" si="31"/>
        <v>1.58</v>
      </c>
      <c r="I122" s="129">
        <f t="shared" si="31"/>
        <v>1.58</v>
      </c>
      <c r="J122" s="129">
        <f t="shared" si="31"/>
        <v>1.58</v>
      </c>
      <c r="K122" s="129">
        <f t="shared" si="31"/>
        <v>1.58</v>
      </c>
      <c r="L122" s="129">
        <f t="shared" si="31"/>
        <v>1.58</v>
      </c>
      <c r="M122" s="129">
        <f t="shared" si="31"/>
        <v>1.58</v>
      </c>
      <c r="N122" s="129">
        <f t="shared" si="31"/>
        <v>1.58</v>
      </c>
      <c r="O122" s="129">
        <f t="shared" si="31"/>
        <v>1.58</v>
      </c>
      <c r="P122" s="129">
        <f t="shared" si="31"/>
        <v>1.58</v>
      </c>
      <c r="Q122" s="129">
        <f t="shared" si="31"/>
        <v>1.58</v>
      </c>
      <c r="R122" s="129">
        <f t="shared" si="31"/>
        <v>1.58</v>
      </c>
      <c r="S122" s="129">
        <f t="shared" si="30"/>
        <v>1.58</v>
      </c>
      <c r="T122" s="129">
        <f t="shared" si="30"/>
        <v>1.58</v>
      </c>
      <c r="U122" s="129">
        <f t="shared" si="30"/>
        <v>1.58</v>
      </c>
      <c r="V122" s="129">
        <f t="shared" si="30"/>
        <v>1.58</v>
      </c>
      <c r="W122" s="129">
        <f t="shared" si="30"/>
        <v>1.58</v>
      </c>
      <c r="X122" s="129">
        <f t="shared" si="30"/>
        <v>1.58</v>
      </c>
      <c r="Y122" s="129">
        <f t="shared" si="30"/>
        <v>1.58</v>
      </c>
      <c r="Z122" s="129">
        <f t="shared" si="30"/>
        <v>1.58</v>
      </c>
      <c r="AA122" s="129">
        <f t="shared" si="30"/>
        <v>1.58</v>
      </c>
      <c r="AB122" s="129">
        <f t="shared" si="30"/>
        <v>1.58</v>
      </c>
      <c r="AC122" s="129">
        <f t="shared" si="30"/>
        <v>1.58</v>
      </c>
      <c r="AD122" s="129">
        <f t="shared" si="30"/>
        <v>1.58</v>
      </c>
      <c r="AE122" s="129">
        <f t="shared" si="30"/>
        <v>1.58</v>
      </c>
      <c r="AF122" s="129">
        <f t="shared" si="30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127</v>
      </c>
      <c r="B123" s="128">
        <v>1.46</v>
      </c>
      <c r="C123" s="129">
        <f t="shared" si="31"/>
        <v>1.46</v>
      </c>
      <c r="D123" s="129">
        <f t="shared" si="31"/>
        <v>1.46</v>
      </c>
      <c r="E123" s="129">
        <f t="shared" si="31"/>
        <v>1.46</v>
      </c>
      <c r="F123" s="129">
        <f t="shared" si="31"/>
        <v>1.46</v>
      </c>
      <c r="G123" s="129">
        <f t="shared" si="31"/>
        <v>1.46</v>
      </c>
      <c r="H123" s="129">
        <f t="shared" si="31"/>
        <v>1.46</v>
      </c>
      <c r="I123" s="129">
        <f t="shared" si="31"/>
        <v>1.46</v>
      </c>
      <c r="J123" s="129">
        <f t="shared" si="31"/>
        <v>1.46</v>
      </c>
      <c r="K123" s="129">
        <f t="shared" si="31"/>
        <v>1.46</v>
      </c>
      <c r="L123" s="129">
        <f t="shared" si="31"/>
        <v>1.46</v>
      </c>
      <c r="M123" s="129">
        <f t="shared" si="31"/>
        <v>1.46</v>
      </c>
      <c r="N123" s="129">
        <f t="shared" si="31"/>
        <v>1.46</v>
      </c>
      <c r="O123" s="129">
        <f t="shared" si="31"/>
        <v>1.46</v>
      </c>
      <c r="P123" s="129">
        <f t="shared" si="31"/>
        <v>1.46</v>
      </c>
      <c r="Q123" s="129">
        <f t="shared" si="31"/>
        <v>1.46</v>
      </c>
      <c r="R123" s="129">
        <f t="shared" si="31"/>
        <v>1.46</v>
      </c>
      <c r="S123" s="129">
        <f t="shared" ref="S123:AF124" si="32">R123</f>
        <v>1.46</v>
      </c>
      <c r="T123" s="129">
        <f t="shared" si="32"/>
        <v>1.46</v>
      </c>
      <c r="U123" s="129">
        <f t="shared" si="32"/>
        <v>1.46</v>
      </c>
      <c r="V123" s="129">
        <f t="shared" si="32"/>
        <v>1.46</v>
      </c>
      <c r="W123" s="129">
        <f t="shared" si="32"/>
        <v>1.46</v>
      </c>
      <c r="X123" s="129">
        <f t="shared" si="32"/>
        <v>1.46</v>
      </c>
      <c r="Y123" s="129">
        <f t="shared" si="32"/>
        <v>1.46</v>
      </c>
      <c r="Z123" s="129">
        <f t="shared" si="32"/>
        <v>1.46</v>
      </c>
      <c r="AA123" s="129">
        <f t="shared" si="32"/>
        <v>1.46</v>
      </c>
      <c r="AB123" s="129">
        <f t="shared" si="32"/>
        <v>1.46</v>
      </c>
      <c r="AC123" s="129">
        <f t="shared" si="32"/>
        <v>1.46</v>
      </c>
      <c r="AD123" s="129">
        <f t="shared" si="32"/>
        <v>1.46</v>
      </c>
      <c r="AE123" s="129">
        <f t="shared" si="32"/>
        <v>1.46</v>
      </c>
      <c r="AF123" s="129">
        <f t="shared" si="32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128</v>
      </c>
      <c r="B124" s="128">
        <v>1.48</v>
      </c>
      <c r="C124" s="129">
        <f t="shared" si="31"/>
        <v>1.48</v>
      </c>
      <c r="D124" s="129">
        <f t="shared" si="31"/>
        <v>1.48</v>
      </c>
      <c r="E124" s="129">
        <f t="shared" si="31"/>
        <v>1.48</v>
      </c>
      <c r="F124" s="129">
        <f t="shared" si="31"/>
        <v>1.48</v>
      </c>
      <c r="G124" s="129">
        <f t="shared" si="31"/>
        <v>1.48</v>
      </c>
      <c r="H124" s="129">
        <f t="shared" si="31"/>
        <v>1.48</v>
      </c>
      <c r="I124" s="129">
        <f t="shared" si="31"/>
        <v>1.48</v>
      </c>
      <c r="J124" s="129">
        <f t="shared" si="31"/>
        <v>1.48</v>
      </c>
      <c r="K124" s="129">
        <f t="shared" si="31"/>
        <v>1.48</v>
      </c>
      <c r="L124" s="129">
        <f t="shared" si="31"/>
        <v>1.48</v>
      </c>
      <c r="M124" s="129">
        <f t="shared" si="31"/>
        <v>1.48</v>
      </c>
      <c r="N124" s="129">
        <f t="shared" si="31"/>
        <v>1.48</v>
      </c>
      <c r="O124" s="129">
        <f t="shared" si="31"/>
        <v>1.48</v>
      </c>
      <c r="P124" s="129">
        <f t="shared" si="31"/>
        <v>1.48</v>
      </c>
      <c r="Q124" s="129">
        <f t="shared" si="31"/>
        <v>1.48</v>
      </c>
      <c r="R124" s="129">
        <f t="shared" si="31"/>
        <v>1.48</v>
      </c>
      <c r="S124" s="129">
        <f t="shared" si="32"/>
        <v>1.48</v>
      </c>
      <c r="T124" s="129">
        <f t="shared" si="32"/>
        <v>1.48</v>
      </c>
      <c r="U124" s="129">
        <f t="shared" si="32"/>
        <v>1.48</v>
      </c>
      <c r="V124" s="129">
        <f t="shared" si="32"/>
        <v>1.48</v>
      </c>
      <c r="W124" s="129">
        <f t="shared" si="32"/>
        <v>1.48</v>
      </c>
      <c r="X124" s="129">
        <f t="shared" si="32"/>
        <v>1.48</v>
      </c>
      <c r="Y124" s="129">
        <f t="shared" si="32"/>
        <v>1.48</v>
      </c>
      <c r="Z124" s="129">
        <f t="shared" si="32"/>
        <v>1.48</v>
      </c>
      <c r="AA124" s="129">
        <f t="shared" si="32"/>
        <v>1.48</v>
      </c>
      <c r="AB124" s="129">
        <f t="shared" si="32"/>
        <v>1.48</v>
      </c>
      <c r="AC124" s="129">
        <f t="shared" si="32"/>
        <v>1.48</v>
      </c>
      <c r="AD124" s="129">
        <f t="shared" si="32"/>
        <v>1.48</v>
      </c>
      <c r="AE124" s="129">
        <f t="shared" si="32"/>
        <v>1.48</v>
      </c>
      <c r="AF124" s="129">
        <f t="shared" si="32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129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130</v>
      </c>
      <c r="B126" s="128">
        <v>2.2000000000000002</v>
      </c>
      <c r="C126" s="129">
        <f t="shared" ref="C126:R133" si="33">B126</f>
        <v>2.2000000000000002</v>
      </c>
      <c r="D126" s="129">
        <f t="shared" si="33"/>
        <v>2.2000000000000002</v>
      </c>
      <c r="E126" s="129">
        <f t="shared" si="33"/>
        <v>2.2000000000000002</v>
      </c>
      <c r="F126" s="129">
        <f t="shared" si="33"/>
        <v>2.2000000000000002</v>
      </c>
      <c r="G126" s="129">
        <f t="shared" si="33"/>
        <v>2.2000000000000002</v>
      </c>
      <c r="H126" s="129">
        <f t="shared" si="33"/>
        <v>2.2000000000000002</v>
      </c>
      <c r="I126" s="129">
        <f t="shared" si="33"/>
        <v>2.2000000000000002</v>
      </c>
      <c r="J126" s="129">
        <f t="shared" si="33"/>
        <v>2.2000000000000002</v>
      </c>
      <c r="K126" s="129">
        <f t="shared" si="33"/>
        <v>2.2000000000000002</v>
      </c>
      <c r="L126" s="129">
        <f t="shared" si="33"/>
        <v>2.2000000000000002</v>
      </c>
      <c r="M126" s="129">
        <f t="shared" si="33"/>
        <v>2.2000000000000002</v>
      </c>
      <c r="N126" s="129">
        <f t="shared" si="33"/>
        <v>2.2000000000000002</v>
      </c>
      <c r="O126" s="129">
        <f t="shared" si="33"/>
        <v>2.2000000000000002</v>
      </c>
      <c r="P126" s="129">
        <f t="shared" si="33"/>
        <v>2.2000000000000002</v>
      </c>
      <c r="Q126" s="129">
        <f t="shared" si="33"/>
        <v>2.2000000000000002</v>
      </c>
      <c r="R126" s="129">
        <f t="shared" si="33"/>
        <v>2.2000000000000002</v>
      </c>
      <c r="S126" s="129">
        <f t="shared" ref="S126:AF133" si="34">R126</f>
        <v>2.2000000000000002</v>
      </c>
      <c r="T126" s="129">
        <f t="shared" si="34"/>
        <v>2.2000000000000002</v>
      </c>
      <c r="U126" s="129">
        <f t="shared" si="34"/>
        <v>2.2000000000000002</v>
      </c>
      <c r="V126" s="129">
        <f t="shared" si="34"/>
        <v>2.2000000000000002</v>
      </c>
      <c r="W126" s="129">
        <f t="shared" si="34"/>
        <v>2.2000000000000002</v>
      </c>
      <c r="X126" s="129">
        <f t="shared" si="34"/>
        <v>2.2000000000000002</v>
      </c>
      <c r="Y126" s="129">
        <f t="shared" si="34"/>
        <v>2.2000000000000002</v>
      </c>
      <c r="Z126" s="129">
        <f t="shared" si="34"/>
        <v>2.2000000000000002</v>
      </c>
      <c r="AA126" s="129">
        <f t="shared" si="34"/>
        <v>2.2000000000000002</v>
      </c>
      <c r="AB126" s="129">
        <f t="shared" si="34"/>
        <v>2.2000000000000002</v>
      </c>
      <c r="AC126" s="129">
        <f t="shared" si="34"/>
        <v>2.2000000000000002</v>
      </c>
      <c r="AD126" s="129">
        <f t="shared" si="34"/>
        <v>2.2000000000000002</v>
      </c>
      <c r="AE126" s="129">
        <f t="shared" si="34"/>
        <v>2.2000000000000002</v>
      </c>
      <c r="AF126" s="129">
        <f t="shared" si="34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131</v>
      </c>
      <c r="B127" s="128">
        <v>2</v>
      </c>
      <c r="C127" s="129">
        <f t="shared" si="33"/>
        <v>2</v>
      </c>
      <c r="D127" s="129">
        <f t="shared" si="33"/>
        <v>2</v>
      </c>
      <c r="E127" s="129">
        <f t="shared" si="33"/>
        <v>2</v>
      </c>
      <c r="F127" s="129">
        <f t="shared" si="33"/>
        <v>2</v>
      </c>
      <c r="G127" s="129">
        <f t="shared" si="33"/>
        <v>2</v>
      </c>
      <c r="H127" s="129">
        <f t="shared" si="33"/>
        <v>2</v>
      </c>
      <c r="I127" s="129">
        <f t="shared" si="33"/>
        <v>2</v>
      </c>
      <c r="J127" s="129">
        <f t="shared" si="33"/>
        <v>2</v>
      </c>
      <c r="K127" s="129">
        <f t="shared" si="33"/>
        <v>2</v>
      </c>
      <c r="L127" s="129">
        <f t="shared" si="33"/>
        <v>2</v>
      </c>
      <c r="M127" s="129">
        <f t="shared" si="33"/>
        <v>2</v>
      </c>
      <c r="N127" s="129">
        <f t="shared" si="33"/>
        <v>2</v>
      </c>
      <c r="O127" s="129">
        <f t="shared" si="33"/>
        <v>2</v>
      </c>
      <c r="P127" s="129">
        <f t="shared" si="33"/>
        <v>2</v>
      </c>
      <c r="Q127" s="129">
        <f t="shared" si="33"/>
        <v>2</v>
      </c>
      <c r="R127" s="129">
        <f t="shared" si="33"/>
        <v>2</v>
      </c>
      <c r="S127" s="129">
        <f t="shared" si="34"/>
        <v>2</v>
      </c>
      <c r="T127" s="129">
        <f t="shared" si="34"/>
        <v>2</v>
      </c>
      <c r="U127" s="129">
        <f t="shared" si="34"/>
        <v>2</v>
      </c>
      <c r="V127" s="129">
        <f t="shared" si="34"/>
        <v>2</v>
      </c>
      <c r="W127" s="129">
        <f t="shared" si="34"/>
        <v>2</v>
      </c>
      <c r="X127" s="129">
        <f t="shared" si="34"/>
        <v>2</v>
      </c>
      <c r="Y127" s="129">
        <f t="shared" si="34"/>
        <v>2</v>
      </c>
      <c r="Z127" s="129">
        <f t="shared" si="34"/>
        <v>2</v>
      </c>
      <c r="AA127" s="129">
        <f t="shared" si="34"/>
        <v>2</v>
      </c>
      <c r="AB127" s="129">
        <f t="shared" si="34"/>
        <v>2</v>
      </c>
      <c r="AC127" s="129">
        <f t="shared" si="34"/>
        <v>2</v>
      </c>
      <c r="AD127" s="129">
        <f t="shared" si="34"/>
        <v>2</v>
      </c>
      <c r="AE127" s="129">
        <f t="shared" si="34"/>
        <v>2</v>
      </c>
      <c r="AF127" s="129">
        <f t="shared" si="34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132</v>
      </c>
      <c r="B128" s="128">
        <v>1.25</v>
      </c>
      <c r="C128" s="129">
        <f t="shared" si="33"/>
        <v>1.25</v>
      </c>
      <c r="D128" s="129">
        <f t="shared" si="33"/>
        <v>1.25</v>
      </c>
      <c r="E128" s="129">
        <f t="shared" si="33"/>
        <v>1.25</v>
      </c>
      <c r="F128" s="129">
        <f t="shared" si="33"/>
        <v>1.25</v>
      </c>
      <c r="G128" s="129">
        <f t="shared" si="33"/>
        <v>1.25</v>
      </c>
      <c r="H128" s="129">
        <f t="shared" si="33"/>
        <v>1.25</v>
      </c>
      <c r="I128" s="129">
        <f t="shared" si="33"/>
        <v>1.25</v>
      </c>
      <c r="J128" s="129">
        <f t="shared" si="33"/>
        <v>1.25</v>
      </c>
      <c r="K128" s="129">
        <f t="shared" si="33"/>
        <v>1.25</v>
      </c>
      <c r="L128" s="129">
        <f t="shared" si="33"/>
        <v>1.25</v>
      </c>
      <c r="M128" s="129">
        <f t="shared" si="33"/>
        <v>1.25</v>
      </c>
      <c r="N128" s="129">
        <f t="shared" si="33"/>
        <v>1.25</v>
      </c>
      <c r="O128" s="129">
        <f t="shared" si="33"/>
        <v>1.25</v>
      </c>
      <c r="P128" s="129">
        <f t="shared" si="33"/>
        <v>1.25</v>
      </c>
      <c r="Q128" s="129">
        <f t="shared" si="33"/>
        <v>1.25</v>
      </c>
      <c r="R128" s="129">
        <f t="shared" si="33"/>
        <v>1.25</v>
      </c>
      <c r="S128" s="129">
        <f t="shared" si="34"/>
        <v>1.25</v>
      </c>
      <c r="T128" s="129">
        <f t="shared" si="34"/>
        <v>1.25</v>
      </c>
      <c r="U128" s="129">
        <f t="shared" si="34"/>
        <v>1.25</v>
      </c>
      <c r="V128" s="129">
        <f t="shared" si="34"/>
        <v>1.25</v>
      </c>
      <c r="W128" s="129">
        <f t="shared" si="34"/>
        <v>1.25</v>
      </c>
      <c r="X128" s="129">
        <f t="shared" si="34"/>
        <v>1.25</v>
      </c>
      <c r="Y128" s="129">
        <f t="shared" si="34"/>
        <v>1.25</v>
      </c>
      <c r="Z128" s="129">
        <f t="shared" si="34"/>
        <v>1.25</v>
      </c>
      <c r="AA128" s="129">
        <f t="shared" si="34"/>
        <v>1.25</v>
      </c>
      <c r="AB128" s="129">
        <f t="shared" si="34"/>
        <v>1.25</v>
      </c>
      <c r="AC128" s="129">
        <f t="shared" si="34"/>
        <v>1.25</v>
      </c>
      <c r="AD128" s="129">
        <f t="shared" si="34"/>
        <v>1.25</v>
      </c>
      <c r="AE128" s="129">
        <f t="shared" si="34"/>
        <v>1.25</v>
      </c>
      <c r="AF128" s="129">
        <f t="shared" si="34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133</v>
      </c>
      <c r="B129" s="128">
        <v>1.1499999999999999</v>
      </c>
      <c r="C129" s="129">
        <f t="shared" si="33"/>
        <v>1.1499999999999999</v>
      </c>
      <c r="D129" s="129">
        <f t="shared" si="33"/>
        <v>1.1499999999999999</v>
      </c>
      <c r="E129" s="129">
        <f t="shared" si="33"/>
        <v>1.1499999999999999</v>
      </c>
      <c r="F129" s="129">
        <f t="shared" si="33"/>
        <v>1.1499999999999999</v>
      </c>
      <c r="G129" s="129">
        <f t="shared" si="33"/>
        <v>1.1499999999999999</v>
      </c>
      <c r="H129" s="129">
        <f t="shared" si="33"/>
        <v>1.1499999999999999</v>
      </c>
      <c r="I129" s="129">
        <f t="shared" si="33"/>
        <v>1.1499999999999999</v>
      </c>
      <c r="J129" s="129">
        <f t="shared" si="33"/>
        <v>1.1499999999999999</v>
      </c>
      <c r="K129" s="129">
        <f t="shared" si="33"/>
        <v>1.1499999999999999</v>
      </c>
      <c r="L129" s="129">
        <f t="shared" si="33"/>
        <v>1.1499999999999999</v>
      </c>
      <c r="M129" s="129">
        <f t="shared" si="33"/>
        <v>1.1499999999999999</v>
      </c>
      <c r="N129" s="129">
        <f t="shared" si="33"/>
        <v>1.1499999999999999</v>
      </c>
      <c r="O129" s="129">
        <f t="shared" si="33"/>
        <v>1.1499999999999999</v>
      </c>
      <c r="P129" s="129">
        <f t="shared" si="33"/>
        <v>1.1499999999999999</v>
      </c>
      <c r="Q129" s="129">
        <f t="shared" si="33"/>
        <v>1.1499999999999999</v>
      </c>
      <c r="R129" s="129">
        <f t="shared" si="33"/>
        <v>1.1499999999999999</v>
      </c>
      <c r="S129" s="129">
        <f t="shared" si="34"/>
        <v>1.1499999999999999</v>
      </c>
      <c r="T129" s="129">
        <f t="shared" si="34"/>
        <v>1.1499999999999999</v>
      </c>
      <c r="U129" s="129">
        <f t="shared" si="34"/>
        <v>1.1499999999999999</v>
      </c>
      <c r="V129" s="129">
        <f t="shared" si="34"/>
        <v>1.1499999999999999</v>
      </c>
      <c r="W129" s="129">
        <f t="shared" si="34"/>
        <v>1.1499999999999999</v>
      </c>
      <c r="X129" s="129">
        <f t="shared" si="34"/>
        <v>1.1499999999999999</v>
      </c>
      <c r="Y129" s="129">
        <f t="shared" si="34"/>
        <v>1.1499999999999999</v>
      </c>
      <c r="Z129" s="129">
        <f t="shared" si="34"/>
        <v>1.1499999999999999</v>
      </c>
      <c r="AA129" s="129">
        <f t="shared" si="34"/>
        <v>1.1499999999999999</v>
      </c>
      <c r="AB129" s="129">
        <f t="shared" si="34"/>
        <v>1.1499999999999999</v>
      </c>
      <c r="AC129" s="129">
        <f t="shared" si="34"/>
        <v>1.1499999999999999</v>
      </c>
      <c r="AD129" s="129">
        <f t="shared" si="34"/>
        <v>1.1499999999999999</v>
      </c>
      <c r="AE129" s="129">
        <f t="shared" si="34"/>
        <v>1.1499999999999999</v>
      </c>
      <c r="AF129" s="129">
        <f t="shared" si="34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134</v>
      </c>
      <c r="B130" s="128">
        <v>2.133</v>
      </c>
      <c r="C130" s="129">
        <f t="shared" si="33"/>
        <v>2.133</v>
      </c>
      <c r="D130" s="129">
        <f t="shared" si="33"/>
        <v>2.133</v>
      </c>
      <c r="E130" s="129">
        <f t="shared" si="33"/>
        <v>2.133</v>
      </c>
      <c r="F130" s="129">
        <f t="shared" si="33"/>
        <v>2.133</v>
      </c>
      <c r="G130" s="129">
        <f t="shared" si="33"/>
        <v>2.133</v>
      </c>
      <c r="H130" s="129">
        <f t="shared" si="33"/>
        <v>2.133</v>
      </c>
      <c r="I130" s="129">
        <f t="shared" si="33"/>
        <v>2.133</v>
      </c>
      <c r="J130" s="129">
        <f t="shared" si="33"/>
        <v>2.133</v>
      </c>
      <c r="K130" s="129">
        <f t="shared" si="33"/>
        <v>2.133</v>
      </c>
      <c r="L130" s="129">
        <f t="shared" si="33"/>
        <v>2.133</v>
      </c>
      <c r="M130" s="129">
        <f t="shared" si="33"/>
        <v>2.133</v>
      </c>
      <c r="N130" s="129">
        <f t="shared" si="33"/>
        <v>2.133</v>
      </c>
      <c r="O130" s="129">
        <f t="shared" si="33"/>
        <v>2.133</v>
      </c>
      <c r="P130" s="129">
        <f t="shared" si="33"/>
        <v>2.133</v>
      </c>
      <c r="Q130" s="129">
        <f t="shared" si="33"/>
        <v>2.133</v>
      </c>
      <c r="R130" s="129">
        <f t="shared" si="33"/>
        <v>2.133</v>
      </c>
      <c r="S130" s="129">
        <f t="shared" si="34"/>
        <v>2.133</v>
      </c>
      <c r="T130" s="129">
        <f t="shared" si="34"/>
        <v>2.133</v>
      </c>
      <c r="U130" s="129">
        <f t="shared" si="34"/>
        <v>2.133</v>
      </c>
      <c r="V130" s="129">
        <f t="shared" si="34"/>
        <v>2.133</v>
      </c>
      <c r="W130" s="129">
        <f t="shared" si="34"/>
        <v>2.133</v>
      </c>
      <c r="X130" s="129">
        <f t="shared" si="34"/>
        <v>2.133</v>
      </c>
      <c r="Y130" s="129">
        <f t="shared" si="34"/>
        <v>2.133</v>
      </c>
      <c r="Z130" s="129">
        <f t="shared" si="34"/>
        <v>2.133</v>
      </c>
      <c r="AA130" s="129">
        <f t="shared" si="34"/>
        <v>2.133</v>
      </c>
      <c r="AB130" s="129">
        <f t="shared" si="34"/>
        <v>2.133</v>
      </c>
      <c r="AC130" s="129">
        <f t="shared" si="34"/>
        <v>2.133</v>
      </c>
      <c r="AD130" s="129">
        <f t="shared" si="34"/>
        <v>2.133</v>
      </c>
      <c r="AE130" s="129">
        <f t="shared" si="34"/>
        <v>2.133</v>
      </c>
      <c r="AF130" s="129">
        <f t="shared" si="34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135</v>
      </c>
      <c r="B131" s="128">
        <v>2.09</v>
      </c>
      <c r="C131" s="129">
        <f t="shared" si="33"/>
        <v>2.09</v>
      </c>
      <c r="D131" s="129">
        <f t="shared" si="33"/>
        <v>2.09</v>
      </c>
      <c r="E131" s="129">
        <f t="shared" si="33"/>
        <v>2.09</v>
      </c>
      <c r="F131" s="129">
        <f t="shared" si="33"/>
        <v>2.09</v>
      </c>
      <c r="G131" s="129">
        <f t="shared" si="33"/>
        <v>2.09</v>
      </c>
      <c r="H131" s="129">
        <f t="shared" si="33"/>
        <v>2.09</v>
      </c>
      <c r="I131" s="129">
        <f t="shared" si="33"/>
        <v>2.09</v>
      </c>
      <c r="J131" s="129">
        <f t="shared" si="33"/>
        <v>2.09</v>
      </c>
      <c r="K131" s="129">
        <f t="shared" si="33"/>
        <v>2.09</v>
      </c>
      <c r="L131" s="129">
        <f t="shared" si="33"/>
        <v>2.09</v>
      </c>
      <c r="M131" s="129">
        <f t="shared" si="33"/>
        <v>2.09</v>
      </c>
      <c r="N131" s="129">
        <f t="shared" si="33"/>
        <v>2.09</v>
      </c>
      <c r="O131" s="129">
        <f t="shared" si="33"/>
        <v>2.09</v>
      </c>
      <c r="P131" s="129">
        <f t="shared" si="33"/>
        <v>2.09</v>
      </c>
      <c r="Q131" s="129">
        <f t="shared" si="33"/>
        <v>2.09</v>
      </c>
      <c r="R131" s="129">
        <f t="shared" si="33"/>
        <v>2.09</v>
      </c>
      <c r="S131" s="129">
        <f t="shared" si="34"/>
        <v>2.09</v>
      </c>
      <c r="T131" s="129">
        <f t="shared" si="34"/>
        <v>2.09</v>
      </c>
      <c r="U131" s="129">
        <f t="shared" si="34"/>
        <v>2.09</v>
      </c>
      <c r="V131" s="129">
        <f t="shared" si="34"/>
        <v>2.09</v>
      </c>
      <c r="W131" s="129">
        <f t="shared" si="34"/>
        <v>2.09</v>
      </c>
      <c r="X131" s="129">
        <f t="shared" si="34"/>
        <v>2.09</v>
      </c>
      <c r="Y131" s="129">
        <f t="shared" si="34"/>
        <v>2.09</v>
      </c>
      <c r="Z131" s="129">
        <f t="shared" si="34"/>
        <v>2.09</v>
      </c>
      <c r="AA131" s="129">
        <f t="shared" si="34"/>
        <v>2.09</v>
      </c>
      <c r="AB131" s="129">
        <f t="shared" si="34"/>
        <v>2.09</v>
      </c>
      <c r="AC131" s="129">
        <f t="shared" si="34"/>
        <v>2.09</v>
      </c>
      <c r="AD131" s="129">
        <f t="shared" si="34"/>
        <v>2.09</v>
      </c>
      <c r="AE131" s="129">
        <f t="shared" si="34"/>
        <v>2.09</v>
      </c>
      <c r="AF131" s="129">
        <f t="shared" si="34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136</v>
      </c>
      <c r="B132" s="128">
        <v>1.1399999999999999</v>
      </c>
      <c r="C132" s="129">
        <f t="shared" si="33"/>
        <v>1.1399999999999999</v>
      </c>
      <c r="D132" s="129">
        <f t="shared" si="33"/>
        <v>1.1399999999999999</v>
      </c>
      <c r="E132" s="129">
        <f t="shared" si="33"/>
        <v>1.1399999999999999</v>
      </c>
      <c r="F132" s="129">
        <f t="shared" si="33"/>
        <v>1.1399999999999999</v>
      </c>
      <c r="G132" s="129">
        <f t="shared" si="33"/>
        <v>1.1399999999999999</v>
      </c>
      <c r="H132" s="129">
        <f t="shared" si="33"/>
        <v>1.1399999999999999</v>
      </c>
      <c r="I132" s="129">
        <f t="shared" si="33"/>
        <v>1.1399999999999999</v>
      </c>
      <c r="J132" s="129">
        <f t="shared" si="33"/>
        <v>1.1399999999999999</v>
      </c>
      <c r="K132" s="129">
        <f t="shared" si="33"/>
        <v>1.1399999999999999</v>
      </c>
      <c r="L132" s="129">
        <f t="shared" si="33"/>
        <v>1.1399999999999999</v>
      </c>
      <c r="M132" s="129">
        <f t="shared" si="33"/>
        <v>1.1399999999999999</v>
      </c>
      <c r="N132" s="129">
        <f t="shared" si="33"/>
        <v>1.1399999999999999</v>
      </c>
      <c r="O132" s="129">
        <f t="shared" si="33"/>
        <v>1.1399999999999999</v>
      </c>
      <c r="P132" s="129">
        <f t="shared" si="33"/>
        <v>1.1399999999999999</v>
      </c>
      <c r="Q132" s="129">
        <f t="shared" si="33"/>
        <v>1.1399999999999999</v>
      </c>
      <c r="R132" s="129">
        <f t="shared" si="33"/>
        <v>1.1399999999999999</v>
      </c>
      <c r="S132" s="129">
        <f t="shared" si="34"/>
        <v>1.1399999999999999</v>
      </c>
      <c r="T132" s="129">
        <f t="shared" si="34"/>
        <v>1.1399999999999999</v>
      </c>
      <c r="U132" s="129">
        <f t="shared" si="34"/>
        <v>1.1399999999999999</v>
      </c>
      <c r="V132" s="129">
        <f t="shared" si="34"/>
        <v>1.1399999999999999</v>
      </c>
      <c r="W132" s="129">
        <f t="shared" si="34"/>
        <v>1.1399999999999999</v>
      </c>
      <c r="X132" s="129">
        <f t="shared" si="34"/>
        <v>1.1399999999999999</v>
      </c>
      <c r="Y132" s="129">
        <f t="shared" si="34"/>
        <v>1.1399999999999999</v>
      </c>
      <c r="Z132" s="129">
        <f t="shared" si="34"/>
        <v>1.1399999999999999</v>
      </c>
      <c r="AA132" s="129">
        <f t="shared" si="34"/>
        <v>1.1399999999999999</v>
      </c>
      <c r="AB132" s="129">
        <f t="shared" si="34"/>
        <v>1.1399999999999999</v>
      </c>
      <c r="AC132" s="129">
        <f t="shared" si="34"/>
        <v>1.1399999999999999</v>
      </c>
      <c r="AD132" s="129">
        <f t="shared" si="34"/>
        <v>1.1399999999999999</v>
      </c>
      <c r="AE132" s="129">
        <f t="shared" si="34"/>
        <v>1.1399999999999999</v>
      </c>
      <c r="AF132" s="129">
        <f t="shared" si="34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137</v>
      </c>
      <c r="B133" s="128">
        <v>0.82</v>
      </c>
      <c r="C133" s="129">
        <f t="shared" si="33"/>
        <v>0.82</v>
      </c>
      <c r="D133" s="129">
        <f t="shared" si="33"/>
        <v>0.82</v>
      </c>
      <c r="E133" s="129">
        <f t="shared" si="33"/>
        <v>0.82</v>
      </c>
      <c r="F133" s="129">
        <f t="shared" si="33"/>
        <v>0.82</v>
      </c>
      <c r="G133" s="129">
        <f t="shared" si="33"/>
        <v>0.82</v>
      </c>
      <c r="H133" s="129">
        <f t="shared" si="33"/>
        <v>0.82</v>
      </c>
      <c r="I133" s="129">
        <f t="shared" si="33"/>
        <v>0.82</v>
      </c>
      <c r="J133" s="129">
        <f t="shared" si="33"/>
        <v>0.82</v>
      </c>
      <c r="K133" s="129">
        <f t="shared" si="33"/>
        <v>0.82</v>
      </c>
      <c r="L133" s="129">
        <f t="shared" si="33"/>
        <v>0.82</v>
      </c>
      <c r="M133" s="129">
        <f t="shared" si="33"/>
        <v>0.82</v>
      </c>
      <c r="N133" s="129">
        <f t="shared" si="33"/>
        <v>0.82</v>
      </c>
      <c r="O133" s="129">
        <f t="shared" si="33"/>
        <v>0.82</v>
      </c>
      <c r="P133" s="129">
        <f t="shared" si="33"/>
        <v>0.82</v>
      </c>
      <c r="Q133" s="129">
        <f t="shared" si="33"/>
        <v>0.82</v>
      </c>
      <c r="R133" s="129">
        <f t="shared" si="33"/>
        <v>0.82</v>
      </c>
      <c r="S133" s="129">
        <f t="shared" si="34"/>
        <v>0.82</v>
      </c>
      <c r="T133" s="129">
        <f t="shared" si="34"/>
        <v>0.82</v>
      </c>
      <c r="U133" s="129">
        <f t="shared" si="34"/>
        <v>0.82</v>
      </c>
      <c r="V133" s="129">
        <f t="shared" si="34"/>
        <v>0.82</v>
      </c>
      <c r="W133" s="129">
        <f t="shared" si="34"/>
        <v>0.82</v>
      </c>
      <c r="X133" s="129">
        <f t="shared" si="34"/>
        <v>0.82</v>
      </c>
      <c r="Y133" s="129">
        <f t="shared" si="34"/>
        <v>0.82</v>
      </c>
      <c r="Z133" s="129">
        <f t="shared" si="34"/>
        <v>0.82</v>
      </c>
      <c r="AA133" s="129">
        <f t="shared" si="34"/>
        <v>0.82</v>
      </c>
      <c r="AB133" s="129">
        <f t="shared" si="34"/>
        <v>0.82</v>
      </c>
      <c r="AC133" s="129">
        <f t="shared" si="34"/>
        <v>0.82</v>
      </c>
      <c r="AD133" s="129">
        <f t="shared" si="34"/>
        <v>0.82</v>
      </c>
      <c r="AE133" s="129">
        <f t="shared" si="34"/>
        <v>0.82</v>
      </c>
      <c r="AF133" s="129">
        <f t="shared" si="34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138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139</v>
      </c>
      <c r="B135" s="128">
        <v>2</v>
      </c>
      <c r="C135" s="129">
        <f t="shared" ref="C135:R141" si="35">B135</f>
        <v>2</v>
      </c>
      <c r="D135" s="129">
        <f t="shared" si="35"/>
        <v>2</v>
      </c>
      <c r="E135" s="129">
        <f t="shared" si="35"/>
        <v>2</v>
      </c>
      <c r="F135" s="129">
        <f t="shared" si="35"/>
        <v>2</v>
      </c>
      <c r="G135" s="129">
        <f t="shared" si="35"/>
        <v>2</v>
      </c>
      <c r="H135" s="129">
        <f t="shared" si="35"/>
        <v>2</v>
      </c>
      <c r="I135" s="129">
        <f t="shared" si="35"/>
        <v>2</v>
      </c>
      <c r="J135" s="129">
        <f t="shared" si="35"/>
        <v>2</v>
      </c>
      <c r="K135" s="129">
        <f t="shared" si="35"/>
        <v>2</v>
      </c>
      <c r="L135" s="129">
        <f t="shared" si="35"/>
        <v>2</v>
      </c>
      <c r="M135" s="129">
        <f t="shared" si="35"/>
        <v>2</v>
      </c>
      <c r="N135" s="129">
        <f t="shared" si="35"/>
        <v>2</v>
      </c>
      <c r="O135" s="129">
        <f t="shared" si="35"/>
        <v>2</v>
      </c>
      <c r="P135" s="129">
        <f t="shared" si="35"/>
        <v>2</v>
      </c>
      <c r="Q135" s="129">
        <f t="shared" si="35"/>
        <v>2</v>
      </c>
      <c r="R135" s="129">
        <f t="shared" si="35"/>
        <v>2</v>
      </c>
      <c r="S135" s="129">
        <f t="shared" ref="S135:AF141" si="36">R135</f>
        <v>2</v>
      </c>
      <c r="T135" s="129">
        <f t="shared" si="36"/>
        <v>2</v>
      </c>
      <c r="U135" s="129">
        <f t="shared" si="36"/>
        <v>2</v>
      </c>
      <c r="V135" s="129">
        <f t="shared" si="36"/>
        <v>2</v>
      </c>
      <c r="W135" s="129">
        <f t="shared" si="36"/>
        <v>2</v>
      </c>
      <c r="X135" s="129">
        <f t="shared" si="36"/>
        <v>2</v>
      </c>
      <c r="Y135" s="129">
        <f t="shared" si="36"/>
        <v>2</v>
      </c>
      <c r="Z135" s="129">
        <f t="shared" si="36"/>
        <v>2</v>
      </c>
      <c r="AA135" s="129">
        <f t="shared" si="36"/>
        <v>2</v>
      </c>
      <c r="AB135" s="129">
        <f t="shared" si="36"/>
        <v>2</v>
      </c>
      <c r="AC135" s="129">
        <f t="shared" si="36"/>
        <v>2</v>
      </c>
      <c r="AD135" s="129">
        <f t="shared" si="36"/>
        <v>2</v>
      </c>
      <c r="AE135" s="129">
        <f t="shared" si="36"/>
        <v>2</v>
      </c>
      <c r="AF135" s="129">
        <f t="shared" si="36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140</v>
      </c>
      <c r="B136" s="128">
        <v>5.61</v>
      </c>
      <c r="C136" s="129">
        <f t="shared" si="35"/>
        <v>5.61</v>
      </c>
      <c r="D136" s="129">
        <f t="shared" si="35"/>
        <v>5.61</v>
      </c>
      <c r="E136" s="129">
        <f t="shared" si="35"/>
        <v>5.61</v>
      </c>
      <c r="F136" s="129">
        <f t="shared" si="35"/>
        <v>5.61</v>
      </c>
      <c r="G136" s="129">
        <f t="shared" si="35"/>
        <v>5.61</v>
      </c>
      <c r="H136" s="129">
        <f t="shared" si="35"/>
        <v>5.61</v>
      </c>
      <c r="I136" s="129">
        <f t="shared" si="35"/>
        <v>5.61</v>
      </c>
      <c r="J136" s="129">
        <f t="shared" si="35"/>
        <v>5.61</v>
      </c>
      <c r="K136" s="129">
        <f t="shared" si="35"/>
        <v>5.61</v>
      </c>
      <c r="L136" s="129">
        <f t="shared" si="35"/>
        <v>5.61</v>
      </c>
      <c r="M136" s="129">
        <f t="shared" si="35"/>
        <v>5.61</v>
      </c>
      <c r="N136" s="129">
        <f t="shared" si="35"/>
        <v>5.61</v>
      </c>
      <c r="O136" s="129">
        <f t="shared" si="35"/>
        <v>5.61</v>
      </c>
      <c r="P136" s="129">
        <f t="shared" si="35"/>
        <v>5.61</v>
      </c>
      <c r="Q136" s="129">
        <f t="shared" si="35"/>
        <v>5.61</v>
      </c>
      <c r="R136" s="129">
        <f t="shared" si="35"/>
        <v>5.61</v>
      </c>
      <c r="S136" s="129">
        <f t="shared" si="36"/>
        <v>5.61</v>
      </c>
      <c r="T136" s="129">
        <f t="shared" si="36"/>
        <v>5.61</v>
      </c>
      <c r="U136" s="129">
        <f t="shared" si="36"/>
        <v>5.61</v>
      </c>
      <c r="V136" s="129">
        <f t="shared" si="36"/>
        <v>5.61</v>
      </c>
      <c r="W136" s="129">
        <f t="shared" si="36"/>
        <v>5.61</v>
      </c>
      <c r="X136" s="129">
        <f t="shared" si="36"/>
        <v>5.61</v>
      </c>
      <c r="Y136" s="129">
        <f t="shared" si="36"/>
        <v>5.61</v>
      </c>
      <c r="Z136" s="129">
        <f t="shared" si="36"/>
        <v>5.61</v>
      </c>
      <c r="AA136" s="129">
        <f t="shared" si="36"/>
        <v>5.61</v>
      </c>
      <c r="AB136" s="129">
        <f t="shared" si="36"/>
        <v>5.61</v>
      </c>
      <c r="AC136" s="129">
        <f t="shared" si="36"/>
        <v>5.61</v>
      </c>
      <c r="AD136" s="129">
        <f t="shared" si="36"/>
        <v>5.61</v>
      </c>
      <c r="AE136" s="129">
        <f t="shared" si="36"/>
        <v>5.61</v>
      </c>
      <c r="AF136" s="129">
        <f t="shared" si="36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141</v>
      </c>
      <c r="B137" s="128">
        <v>1.25</v>
      </c>
      <c r="C137" s="129">
        <f t="shared" si="35"/>
        <v>1.25</v>
      </c>
      <c r="D137" s="129">
        <f t="shared" si="35"/>
        <v>1.25</v>
      </c>
      <c r="E137" s="129">
        <f t="shared" si="35"/>
        <v>1.25</v>
      </c>
      <c r="F137" s="129">
        <f t="shared" si="35"/>
        <v>1.25</v>
      </c>
      <c r="G137" s="129">
        <f t="shared" si="35"/>
        <v>1.25</v>
      </c>
      <c r="H137" s="129">
        <f t="shared" si="35"/>
        <v>1.25</v>
      </c>
      <c r="I137" s="129">
        <f t="shared" si="35"/>
        <v>1.25</v>
      </c>
      <c r="J137" s="129">
        <f t="shared" si="35"/>
        <v>1.25</v>
      </c>
      <c r="K137" s="129">
        <f t="shared" si="35"/>
        <v>1.25</v>
      </c>
      <c r="L137" s="129">
        <f t="shared" si="35"/>
        <v>1.25</v>
      </c>
      <c r="M137" s="129">
        <f t="shared" si="35"/>
        <v>1.25</v>
      </c>
      <c r="N137" s="129">
        <f t="shared" si="35"/>
        <v>1.25</v>
      </c>
      <c r="O137" s="129">
        <f t="shared" si="35"/>
        <v>1.25</v>
      </c>
      <c r="P137" s="129">
        <f t="shared" si="35"/>
        <v>1.25</v>
      </c>
      <c r="Q137" s="129">
        <f t="shared" si="35"/>
        <v>1.25</v>
      </c>
      <c r="R137" s="129">
        <f t="shared" si="35"/>
        <v>1.25</v>
      </c>
      <c r="S137" s="129">
        <f t="shared" si="36"/>
        <v>1.25</v>
      </c>
      <c r="T137" s="129">
        <f t="shared" si="36"/>
        <v>1.25</v>
      </c>
      <c r="U137" s="129">
        <f t="shared" si="36"/>
        <v>1.25</v>
      </c>
      <c r="V137" s="129">
        <f t="shared" si="36"/>
        <v>1.25</v>
      </c>
      <c r="W137" s="129">
        <f t="shared" si="36"/>
        <v>1.25</v>
      </c>
      <c r="X137" s="129">
        <f t="shared" si="36"/>
        <v>1.25</v>
      </c>
      <c r="Y137" s="129">
        <f t="shared" si="36"/>
        <v>1.25</v>
      </c>
      <c r="Z137" s="129">
        <f t="shared" si="36"/>
        <v>1.25</v>
      </c>
      <c r="AA137" s="129">
        <f t="shared" si="36"/>
        <v>1.25</v>
      </c>
      <c r="AB137" s="129">
        <f t="shared" si="36"/>
        <v>1.25</v>
      </c>
      <c r="AC137" s="129">
        <f t="shared" si="36"/>
        <v>1.25</v>
      </c>
      <c r="AD137" s="129">
        <f t="shared" si="36"/>
        <v>1.25</v>
      </c>
      <c r="AE137" s="129">
        <f t="shared" si="36"/>
        <v>1.25</v>
      </c>
      <c r="AF137" s="129">
        <f t="shared" si="36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142</v>
      </c>
      <c r="B138" s="128">
        <v>1.25</v>
      </c>
      <c r="C138" s="129">
        <f t="shared" si="35"/>
        <v>1.25</v>
      </c>
      <c r="D138" s="129">
        <f t="shared" si="35"/>
        <v>1.25</v>
      </c>
      <c r="E138" s="129">
        <f t="shared" si="35"/>
        <v>1.25</v>
      </c>
      <c r="F138" s="129">
        <f t="shared" si="35"/>
        <v>1.25</v>
      </c>
      <c r="G138" s="129">
        <f t="shared" si="35"/>
        <v>1.25</v>
      </c>
      <c r="H138" s="129">
        <f t="shared" si="35"/>
        <v>1.25</v>
      </c>
      <c r="I138" s="129">
        <f t="shared" si="35"/>
        <v>1.25</v>
      </c>
      <c r="J138" s="129">
        <f t="shared" si="35"/>
        <v>1.25</v>
      </c>
      <c r="K138" s="129">
        <f t="shared" si="35"/>
        <v>1.25</v>
      </c>
      <c r="L138" s="129">
        <f t="shared" si="35"/>
        <v>1.25</v>
      </c>
      <c r="M138" s="129">
        <f t="shared" si="35"/>
        <v>1.25</v>
      </c>
      <c r="N138" s="129">
        <f t="shared" si="35"/>
        <v>1.25</v>
      </c>
      <c r="O138" s="129">
        <f t="shared" si="35"/>
        <v>1.25</v>
      </c>
      <c r="P138" s="129">
        <f t="shared" si="35"/>
        <v>1.25</v>
      </c>
      <c r="Q138" s="129">
        <f t="shared" si="35"/>
        <v>1.25</v>
      </c>
      <c r="R138" s="129">
        <f t="shared" si="35"/>
        <v>1.25</v>
      </c>
      <c r="S138" s="129">
        <f t="shared" si="36"/>
        <v>1.25</v>
      </c>
      <c r="T138" s="129">
        <f t="shared" si="36"/>
        <v>1.25</v>
      </c>
      <c r="U138" s="129">
        <f t="shared" si="36"/>
        <v>1.25</v>
      </c>
      <c r="V138" s="129">
        <f t="shared" si="36"/>
        <v>1.25</v>
      </c>
      <c r="W138" s="129">
        <f t="shared" si="36"/>
        <v>1.25</v>
      </c>
      <c r="X138" s="129">
        <f t="shared" si="36"/>
        <v>1.25</v>
      </c>
      <c r="Y138" s="129">
        <f t="shared" si="36"/>
        <v>1.25</v>
      </c>
      <c r="Z138" s="129">
        <f t="shared" si="36"/>
        <v>1.25</v>
      </c>
      <c r="AA138" s="129">
        <f t="shared" si="36"/>
        <v>1.25</v>
      </c>
      <c r="AB138" s="129">
        <f t="shared" si="36"/>
        <v>1.25</v>
      </c>
      <c r="AC138" s="129">
        <f t="shared" si="36"/>
        <v>1.25</v>
      </c>
      <c r="AD138" s="129">
        <f t="shared" si="36"/>
        <v>1.25</v>
      </c>
      <c r="AE138" s="129">
        <f t="shared" si="36"/>
        <v>1.25</v>
      </c>
      <c r="AF138" s="129">
        <f t="shared" si="36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143</v>
      </c>
      <c r="B139" s="128">
        <v>1.46</v>
      </c>
      <c r="C139" s="129">
        <f t="shared" si="35"/>
        <v>1.46</v>
      </c>
      <c r="D139" s="129">
        <f t="shared" si="35"/>
        <v>1.46</v>
      </c>
      <c r="E139" s="129">
        <f t="shared" si="35"/>
        <v>1.46</v>
      </c>
      <c r="F139" s="129">
        <f t="shared" si="35"/>
        <v>1.46</v>
      </c>
      <c r="G139" s="129">
        <f t="shared" si="35"/>
        <v>1.46</v>
      </c>
      <c r="H139" s="129">
        <f t="shared" si="35"/>
        <v>1.46</v>
      </c>
      <c r="I139" s="129">
        <f t="shared" si="35"/>
        <v>1.46</v>
      </c>
      <c r="J139" s="129">
        <f t="shared" si="35"/>
        <v>1.46</v>
      </c>
      <c r="K139" s="129">
        <f t="shared" si="35"/>
        <v>1.46</v>
      </c>
      <c r="L139" s="129">
        <f t="shared" si="35"/>
        <v>1.46</v>
      </c>
      <c r="M139" s="129">
        <f t="shared" si="35"/>
        <v>1.46</v>
      </c>
      <c r="N139" s="129">
        <f t="shared" si="35"/>
        <v>1.46</v>
      </c>
      <c r="O139" s="129">
        <f t="shared" si="35"/>
        <v>1.46</v>
      </c>
      <c r="P139" s="129">
        <f t="shared" si="35"/>
        <v>1.46</v>
      </c>
      <c r="Q139" s="129">
        <f t="shared" si="35"/>
        <v>1.46</v>
      </c>
      <c r="R139" s="129">
        <f t="shared" si="35"/>
        <v>1.46</v>
      </c>
      <c r="S139" s="129">
        <f t="shared" si="36"/>
        <v>1.46</v>
      </c>
      <c r="T139" s="129">
        <f t="shared" si="36"/>
        <v>1.46</v>
      </c>
      <c r="U139" s="129">
        <f t="shared" si="36"/>
        <v>1.46</v>
      </c>
      <c r="V139" s="129">
        <f t="shared" si="36"/>
        <v>1.46</v>
      </c>
      <c r="W139" s="129">
        <f t="shared" si="36"/>
        <v>1.46</v>
      </c>
      <c r="X139" s="129">
        <f t="shared" si="36"/>
        <v>1.46</v>
      </c>
      <c r="Y139" s="129">
        <f t="shared" si="36"/>
        <v>1.46</v>
      </c>
      <c r="Z139" s="129">
        <f t="shared" si="36"/>
        <v>1.46</v>
      </c>
      <c r="AA139" s="129">
        <f t="shared" si="36"/>
        <v>1.46</v>
      </c>
      <c r="AB139" s="129">
        <f t="shared" si="36"/>
        <v>1.46</v>
      </c>
      <c r="AC139" s="129">
        <f t="shared" si="36"/>
        <v>1.46</v>
      </c>
      <c r="AD139" s="129">
        <f t="shared" si="36"/>
        <v>1.46</v>
      </c>
      <c r="AE139" s="129">
        <f t="shared" si="36"/>
        <v>1.46</v>
      </c>
      <c r="AF139" s="129">
        <f t="shared" si="36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144</v>
      </c>
      <c r="B140" s="128">
        <v>3</v>
      </c>
      <c r="C140" s="129">
        <f t="shared" si="35"/>
        <v>3</v>
      </c>
      <c r="D140" s="129">
        <f t="shared" si="35"/>
        <v>3</v>
      </c>
      <c r="E140" s="129">
        <f t="shared" si="35"/>
        <v>3</v>
      </c>
      <c r="F140" s="129">
        <f t="shared" si="35"/>
        <v>3</v>
      </c>
      <c r="G140" s="129">
        <f t="shared" si="35"/>
        <v>3</v>
      </c>
      <c r="H140" s="129">
        <f t="shared" si="35"/>
        <v>3</v>
      </c>
      <c r="I140" s="129">
        <f t="shared" si="35"/>
        <v>3</v>
      </c>
      <c r="J140" s="129">
        <f t="shared" si="35"/>
        <v>3</v>
      </c>
      <c r="K140" s="129">
        <f t="shared" si="35"/>
        <v>3</v>
      </c>
      <c r="L140" s="129">
        <f t="shared" si="35"/>
        <v>3</v>
      </c>
      <c r="M140" s="129">
        <f t="shared" si="35"/>
        <v>3</v>
      </c>
      <c r="N140" s="129">
        <f t="shared" si="35"/>
        <v>3</v>
      </c>
      <c r="O140" s="129">
        <f t="shared" si="35"/>
        <v>3</v>
      </c>
      <c r="P140" s="129">
        <f t="shared" si="35"/>
        <v>3</v>
      </c>
      <c r="Q140" s="129">
        <f t="shared" si="35"/>
        <v>3</v>
      </c>
      <c r="R140" s="129">
        <f t="shared" si="35"/>
        <v>3</v>
      </c>
      <c r="S140" s="129">
        <f t="shared" si="36"/>
        <v>3</v>
      </c>
      <c r="T140" s="129">
        <f t="shared" si="36"/>
        <v>3</v>
      </c>
      <c r="U140" s="129">
        <f t="shared" si="36"/>
        <v>3</v>
      </c>
      <c r="V140" s="129">
        <f t="shared" si="36"/>
        <v>3</v>
      </c>
      <c r="W140" s="129">
        <f t="shared" si="36"/>
        <v>3</v>
      </c>
      <c r="X140" s="129">
        <f t="shared" si="36"/>
        <v>3</v>
      </c>
      <c r="Y140" s="129">
        <f t="shared" si="36"/>
        <v>3</v>
      </c>
      <c r="Z140" s="129">
        <f t="shared" si="36"/>
        <v>3</v>
      </c>
      <c r="AA140" s="129">
        <f t="shared" si="36"/>
        <v>3</v>
      </c>
      <c r="AB140" s="129">
        <f t="shared" si="36"/>
        <v>3</v>
      </c>
      <c r="AC140" s="129">
        <f t="shared" si="36"/>
        <v>3</v>
      </c>
      <c r="AD140" s="129">
        <f t="shared" si="36"/>
        <v>3</v>
      </c>
      <c r="AE140" s="129">
        <f t="shared" si="36"/>
        <v>3</v>
      </c>
      <c r="AF140" s="129">
        <f t="shared" si="36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145</v>
      </c>
      <c r="B141" s="128">
        <v>3.3</v>
      </c>
      <c r="C141" s="129">
        <f t="shared" si="35"/>
        <v>3.3</v>
      </c>
      <c r="D141" s="129">
        <f t="shared" si="35"/>
        <v>3.3</v>
      </c>
      <c r="E141" s="129">
        <f t="shared" si="35"/>
        <v>3.3</v>
      </c>
      <c r="F141" s="129">
        <f t="shared" si="35"/>
        <v>3.3</v>
      </c>
      <c r="G141" s="129">
        <f t="shared" si="35"/>
        <v>3.3</v>
      </c>
      <c r="H141" s="129">
        <f t="shared" si="35"/>
        <v>3.3</v>
      </c>
      <c r="I141" s="129">
        <f t="shared" si="35"/>
        <v>3.3</v>
      </c>
      <c r="J141" s="129">
        <f t="shared" si="35"/>
        <v>3.3</v>
      </c>
      <c r="K141" s="129">
        <f t="shared" si="35"/>
        <v>3.3</v>
      </c>
      <c r="L141" s="129">
        <f t="shared" si="35"/>
        <v>3.3</v>
      </c>
      <c r="M141" s="129">
        <f t="shared" si="35"/>
        <v>3.3</v>
      </c>
      <c r="N141" s="129">
        <f t="shared" si="35"/>
        <v>3.3</v>
      </c>
      <c r="O141" s="129">
        <f t="shared" si="35"/>
        <v>3.3</v>
      </c>
      <c r="P141" s="129">
        <f t="shared" si="35"/>
        <v>3.3</v>
      </c>
      <c r="Q141" s="129">
        <f t="shared" si="35"/>
        <v>3.3</v>
      </c>
      <c r="R141" s="129">
        <f t="shared" si="35"/>
        <v>3.3</v>
      </c>
      <c r="S141" s="129">
        <f t="shared" si="36"/>
        <v>3.3</v>
      </c>
      <c r="T141" s="129">
        <f t="shared" si="36"/>
        <v>3.3</v>
      </c>
      <c r="U141" s="129">
        <f t="shared" si="36"/>
        <v>3.3</v>
      </c>
      <c r="V141" s="129">
        <f t="shared" si="36"/>
        <v>3.3</v>
      </c>
      <c r="W141" s="129">
        <f t="shared" si="36"/>
        <v>3.3</v>
      </c>
      <c r="X141" s="129">
        <f t="shared" si="36"/>
        <v>3.3</v>
      </c>
      <c r="Y141" s="129">
        <f t="shared" si="36"/>
        <v>3.3</v>
      </c>
      <c r="Z141" s="129">
        <f t="shared" si="36"/>
        <v>3.3</v>
      </c>
      <c r="AA141" s="129">
        <f t="shared" si="36"/>
        <v>3.3</v>
      </c>
      <c r="AB141" s="129">
        <f t="shared" si="36"/>
        <v>3.3</v>
      </c>
      <c r="AC141" s="129">
        <f t="shared" si="36"/>
        <v>3.3</v>
      </c>
      <c r="AD141" s="129">
        <f t="shared" si="36"/>
        <v>3.3</v>
      </c>
      <c r="AE141" s="129">
        <f t="shared" si="36"/>
        <v>3.3</v>
      </c>
      <c r="AF141" s="129">
        <f t="shared" si="36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146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147</v>
      </c>
      <c r="B143" s="128">
        <v>1.76</v>
      </c>
      <c r="C143" s="129">
        <f t="shared" ref="C143:R144" si="37">B143</f>
        <v>1.76</v>
      </c>
      <c r="D143" s="129">
        <f t="shared" si="37"/>
        <v>1.76</v>
      </c>
      <c r="E143" s="129">
        <f t="shared" si="37"/>
        <v>1.76</v>
      </c>
      <c r="F143" s="129">
        <f t="shared" si="37"/>
        <v>1.76</v>
      </c>
      <c r="G143" s="129">
        <f t="shared" si="37"/>
        <v>1.76</v>
      </c>
      <c r="H143" s="129">
        <f t="shared" si="37"/>
        <v>1.76</v>
      </c>
      <c r="I143" s="129">
        <f t="shared" si="37"/>
        <v>1.76</v>
      </c>
      <c r="J143" s="129">
        <f t="shared" si="37"/>
        <v>1.76</v>
      </c>
      <c r="K143" s="129">
        <f t="shared" si="37"/>
        <v>1.76</v>
      </c>
      <c r="L143" s="129">
        <f t="shared" si="37"/>
        <v>1.76</v>
      </c>
      <c r="M143" s="129">
        <f t="shared" si="37"/>
        <v>1.76</v>
      </c>
      <c r="N143" s="129">
        <f t="shared" si="37"/>
        <v>1.76</v>
      </c>
      <c r="O143" s="129">
        <f t="shared" si="37"/>
        <v>1.76</v>
      </c>
      <c r="P143" s="129">
        <f t="shared" si="37"/>
        <v>1.76</v>
      </c>
      <c r="Q143" s="129">
        <f t="shared" si="37"/>
        <v>1.76</v>
      </c>
      <c r="R143" s="129">
        <f t="shared" si="37"/>
        <v>1.76</v>
      </c>
      <c r="S143" s="129">
        <f t="shared" ref="S143:AF144" si="38">R143</f>
        <v>1.76</v>
      </c>
      <c r="T143" s="129">
        <f t="shared" si="38"/>
        <v>1.76</v>
      </c>
      <c r="U143" s="129">
        <f t="shared" si="38"/>
        <v>1.76</v>
      </c>
      <c r="V143" s="129">
        <f t="shared" si="38"/>
        <v>1.76</v>
      </c>
      <c r="W143" s="129">
        <f t="shared" si="38"/>
        <v>1.76</v>
      </c>
      <c r="X143" s="129">
        <f t="shared" si="38"/>
        <v>1.76</v>
      </c>
      <c r="Y143" s="129">
        <f t="shared" si="38"/>
        <v>1.76</v>
      </c>
      <c r="Z143" s="129">
        <f t="shared" si="38"/>
        <v>1.76</v>
      </c>
      <c r="AA143" s="129">
        <f t="shared" si="38"/>
        <v>1.76</v>
      </c>
      <c r="AB143" s="129">
        <f t="shared" si="38"/>
        <v>1.76</v>
      </c>
      <c r="AC143" s="129">
        <f t="shared" si="38"/>
        <v>1.76</v>
      </c>
      <c r="AD143" s="129">
        <f t="shared" si="38"/>
        <v>1.76</v>
      </c>
      <c r="AE143" s="129">
        <f t="shared" si="38"/>
        <v>1.76</v>
      </c>
      <c r="AF143" s="129">
        <f t="shared" si="38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148</v>
      </c>
      <c r="B144" s="128">
        <v>0</v>
      </c>
      <c r="C144" s="129">
        <f t="shared" si="37"/>
        <v>0</v>
      </c>
      <c r="D144" s="129">
        <f t="shared" si="37"/>
        <v>0</v>
      </c>
      <c r="E144" s="129">
        <f t="shared" si="37"/>
        <v>0</v>
      </c>
      <c r="F144" s="129">
        <f t="shared" si="37"/>
        <v>0</v>
      </c>
      <c r="G144" s="129">
        <f t="shared" si="37"/>
        <v>0</v>
      </c>
      <c r="H144" s="129">
        <f t="shared" si="37"/>
        <v>0</v>
      </c>
      <c r="I144" s="129">
        <f t="shared" si="37"/>
        <v>0</v>
      </c>
      <c r="J144" s="129">
        <f t="shared" si="37"/>
        <v>0</v>
      </c>
      <c r="K144" s="129">
        <f t="shared" si="37"/>
        <v>0</v>
      </c>
      <c r="L144" s="129">
        <f t="shared" si="37"/>
        <v>0</v>
      </c>
      <c r="M144" s="129">
        <f t="shared" si="37"/>
        <v>0</v>
      </c>
      <c r="N144" s="129">
        <f t="shared" si="37"/>
        <v>0</v>
      </c>
      <c r="O144" s="129">
        <f t="shared" si="37"/>
        <v>0</v>
      </c>
      <c r="P144" s="129">
        <f t="shared" si="37"/>
        <v>0</v>
      </c>
      <c r="Q144" s="129">
        <f t="shared" si="37"/>
        <v>0</v>
      </c>
      <c r="R144" s="129">
        <f t="shared" si="37"/>
        <v>0</v>
      </c>
      <c r="S144" s="129">
        <f t="shared" si="38"/>
        <v>0</v>
      </c>
      <c r="T144" s="129">
        <f t="shared" si="38"/>
        <v>0</v>
      </c>
      <c r="U144" s="129">
        <f t="shared" si="38"/>
        <v>0</v>
      </c>
      <c r="V144" s="129">
        <f t="shared" si="38"/>
        <v>0</v>
      </c>
      <c r="W144" s="129">
        <f t="shared" si="38"/>
        <v>0</v>
      </c>
      <c r="X144" s="129">
        <f t="shared" si="38"/>
        <v>0</v>
      </c>
      <c r="Y144" s="129">
        <f t="shared" si="38"/>
        <v>0</v>
      </c>
      <c r="Z144" s="129">
        <f t="shared" si="38"/>
        <v>0</v>
      </c>
      <c r="AA144" s="129">
        <f t="shared" si="38"/>
        <v>0</v>
      </c>
      <c r="AB144" s="129">
        <f t="shared" si="38"/>
        <v>0</v>
      </c>
      <c r="AC144" s="129">
        <f t="shared" si="38"/>
        <v>0</v>
      </c>
      <c r="AD144" s="129">
        <f t="shared" si="38"/>
        <v>0</v>
      </c>
      <c r="AE144" s="129">
        <f t="shared" si="38"/>
        <v>0</v>
      </c>
      <c r="AF144" s="129">
        <f t="shared" si="38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149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150</v>
      </c>
      <c r="B146" s="128">
        <v>0.1</v>
      </c>
      <c r="C146" s="129">
        <f t="shared" ref="C146:R149" si="39">B146</f>
        <v>0.1</v>
      </c>
      <c r="D146" s="129">
        <f t="shared" si="39"/>
        <v>0.1</v>
      </c>
      <c r="E146" s="129">
        <f t="shared" si="39"/>
        <v>0.1</v>
      </c>
      <c r="F146" s="129">
        <f t="shared" si="39"/>
        <v>0.1</v>
      </c>
      <c r="G146" s="129">
        <f t="shared" si="39"/>
        <v>0.1</v>
      </c>
      <c r="H146" s="129">
        <f t="shared" si="39"/>
        <v>0.1</v>
      </c>
      <c r="I146" s="129">
        <f t="shared" si="39"/>
        <v>0.1</v>
      </c>
      <c r="J146" s="129">
        <f t="shared" si="39"/>
        <v>0.1</v>
      </c>
      <c r="K146" s="129">
        <f t="shared" si="39"/>
        <v>0.1</v>
      </c>
      <c r="L146" s="129">
        <f t="shared" si="39"/>
        <v>0.1</v>
      </c>
      <c r="M146" s="129">
        <f t="shared" si="39"/>
        <v>0.1</v>
      </c>
      <c r="N146" s="129">
        <f t="shared" si="39"/>
        <v>0.1</v>
      </c>
      <c r="O146" s="129">
        <f t="shared" si="39"/>
        <v>0.1</v>
      </c>
      <c r="P146" s="129">
        <f t="shared" si="39"/>
        <v>0.1</v>
      </c>
      <c r="Q146" s="129">
        <f t="shared" si="39"/>
        <v>0.1</v>
      </c>
      <c r="R146" s="129">
        <f t="shared" si="39"/>
        <v>0.1</v>
      </c>
      <c r="S146" s="129">
        <f t="shared" ref="S146:AF149" si="40">R146</f>
        <v>0.1</v>
      </c>
      <c r="T146" s="129">
        <f t="shared" si="40"/>
        <v>0.1</v>
      </c>
      <c r="U146" s="129">
        <f t="shared" si="40"/>
        <v>0.1</v>
      </c>
      <c r="V146" s="129">
        <f t="shared" si="40"/>
        <v>0.1</v>
      </c>
      <c r="W146" s="129">
        <f t="shared" si="40"/>
        <v>0.1</v>
      </c>
      <c r="X146" s="129">
        <f t="shared" si="40"/>
        <v>0.1</v>
      </c>
      <c r="Y146" s="129">
        <f t="shared" si="40"/>
        <v>0.1</v>
      </c>
      <c r="Z146" s="129">
        <f t="shared" si="40"/>
        <v>0.1</v>
      </c>
      <c r="AA146" s="129">
        <f t="shared" si="40"/>
        <v>0.1</v>
      </c>
      <c r="AB146" s="129">
        <f t="shared" si="40"/>
        <v>0.1</v>
      </c>
      <c r="AC146" s="129">
        <f t="shared" si="40"/>
        <v>0.1</v>
      </c>
      <c r="AD146" s="129">
        <f t="shared" si="40"/>
        <v>0.1</v>
      </c>
      <c r="AE146" s="129">
        <f t="shared" si="40"/>
        <v>0.1</v>
      </c>
      <c r="AF146" s="129">
        <f t="shared" si="40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151</v>
      </c>
      <c r="B147" s="128">
        <v>2.0499999999999998</v>
      </c>
      <c r="C147" s="129">
        <f t="shared" si="39"/>
        <v>2.0499999999999998</v>
      </c>
      <c r="D147" s="129">
        <f t="shared" si="39"/>
        <v>2.0499999999999998</v>
      </c>
      <c r="E147" s="129">
        <f t="shared" si="39"/>
        <v>2.0499999999999998</v>
      </c>
      <c r="F147" s="129">
        <f t="shared" si="39"/>
        <v>2.0499999999999998</v>
      </c>
      <c r="G147" s="129">
        <f t="shared" si="39"/>
        <v>2.0499999999999998</v>
      </c>
      <c r="H147" s="129">
        <f t="shared" si="39"/>
        <v>2.0499999999999998</v>
      </c>
      <c r="I147" s="129">
        <f t="shared" si="39"/>
        <v>2.0499999999999998</v>
      </c>
      <c r="J147" s="129">
        <f t="shared" si="39"/>
        <v>2.0499999999999998</v>
      </c>
      <c r="K147" s="129">
        <f t="shared" si="39"/>
        <v>2.0499999999999998</v>
      </c>
      <c r="L147" s="129">
        <f t="shared" si="39"/>
        <v>2.0499999999999998</v>
      </c>
      <c r="M147" s="129">
        <f t="shared" si="39"/>
        <v>2.0499999999999998</v>
      </c>
      <c r="N147" s="129">
        <f t="shared" si="39"/>
        <v>2.0499999999999998</v>
      </c>
      <c r="O147" s="129">
        <f t="shared" si="39"/>
        <v>2.0499999999999998</v>
      </c>
      <c r="P147" s="129">
        <f t="shared" si="39"/>
        <v>2.0499999999999998</v>
      </c>
      <c r="Q147" s="129">
        <f t="shared" si="39"/>
        <v>2.0499999999999998</v>
      </c>
      <c r="R147" s="129">
        <f t="shared" si="39"/>
        <v>2.0499999999999998</v>
      </c>
      <c r="S147" s="129">
        <f t="shared" si="40"/>
        <v>2.0499999999999998</v>
      </c>
      <c r="T147" s="129">
        <f t="shared" si="40"/>
        <v>2.0499999999999998</v>
      </c>
      <c r="U147" s="129">
        <f t="shared" si="40"/>
        <v>2.0499999999999998</v>
      </c>
      <c r="V147" s="129">
        <f t="shared" si="40"/>
        <v>2.0499999999999998</v>
      </c>
      <c r="W147" s="129">
        <f t="shared" si="40"/>
        <v>2.0499999999999998</v>
      </c>
      <c r="X147" s="129">
        <f t="shared" si="40"/>
        <v>2.0499999999999998</v>
      </c>
      <c r="Y147" s="129">
        <f t="shared" si="40"/>
        <v>2.0499999999999998</v>
      </c>
      <c r="Z147" s="129">
        <f t="shared" si="40"/>
        <v>2.0499999999999998</v>
      </c>
      <c r="AA147" s="129">
        <f t="shared" si="40"/>
        <v>2.0499999999999998</v>
      </c>
      <c r="AB147" s="129">
        <f t="shared" si="40"/>
        <v>2.0499999999999998</v>
      </c>
      <c r="AC147" s="129">
        <f t="shared" si="40"/>
        <v>2.0499999999999998</v>
      </c>
      <c r="AD147" s="129">
        <f t="shared" si="40"/>
        <v>2.0499999999999998</v>
      </c>
      <c r="AE147" s="129">
        <f t="shared" si="40"/>
        <v>2.0499999999999998</v>
      </c>
      <c r="AF147" s="129">
        <f t="shared" si="40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152</v>
      </c>
      <c r="B148" s="128">
        <v>2.7</v>
      </c>
      <c r="C148" s="129">
        <f t="shared" si="39"/>
        <v>2.7</v>
      </c>
      <c r="D148" s="129">
        <f t="shared" si="39"/>
        <v>2.7</v>
      </c>
      <c r="E148" s="129">
        <f t="shared" si="39"/>
        <v>2.7</v>
      </c>
      <c r="F148" s="129">
        <f t="shared" si="39"/>
        <v>2.7</v>
      </c>
      <c r="G148" s="129">
        <f t="shared" si="39"/>
        <v>2.7</v>
      </c>
      <c r="H148" s="129">
        <f t="shared" si="39"/>
        <v>2.7</v>
      </c>
      <c r="I148" s="129">
        <f t="shared" si="39"/>
        <v>2.7</v>
      </c>
      <c r="J148" s="129">
        <f t="shared" si="39"/>
        <v>2.7</v>
      </c>
      <c r="K148" s="129">
        <f t="shared" si="39"/>
        <v>2.7</v>
      </c>
      <c r="L148" s="129">
        <f t="shared" si="39"/>
        <v>2.7</v>
      </c>
      <c r="M148" s="129">
        <f t="shared" si="39"/>
        <v>2.7</v>
      </c>
      <c r="N148" s="129">
        <f t="shared" si="39"/>
        <v>2.7</v>
      </c>
      <c r="O148" s="129">
        <f t="shared" si="39"/>
        <v>2.7</v>
      </c>
      <c r="P148" s="129">
        <f t="shared" si="39"/>
        <v>2.7</v>
      </c>
      <c r="Q148" s="129">
        <f t="shared" si="39"/>
        <v>2.7</v>
      </c>
      <c r="R148" s="129">
        <f t="shared" si="39"/>
        <v>2.7</v>
      </c>
      <c r="S148" s="129">
        <f t="shared" si="40"/>
        <v>2.7</v>
      </c>
      <c r="T148" s="129">
        <f t="shared" si="40"/>
        <v>2.7</v>
      </c>
      <c r="U148" s="129">
        <f t="shared" si="40"/>
        <v>2.7</v>
      </c>
      <c r="V148" s="129">
        <f t="shared" si="40"/>
        <v>2.7</v>
      </c>
      <c r="W148" s="129">
        <f t="shared" si="40"/>
        <v>2.7</v>
      </c>
      <c r="X148" s="129">
        <f t="shared" si="40"/>
        <v>2.7</v>
      </c>
      <c r="Y148" s="129">
        <f t="shared" si="40"/>
        <v>2.7</v>
      </c>
      <c r="Z148" s="129">
        <f t="shared" si="40"/>
        <v>2.7</v>
      </c>
      <c r="AA148" s="129">
        <f t="shared" si="40"/>
        <v>2.7</v>
      </c>
      <c r="AB148" s="129">
        <f t="shared" si="40"/>
        <v>2.7</v>
      </c>
      <c r="AC148" s="129">
        <f t="shared" si="40"/>
        <v>2.7</v>
      </c>
      <c r="AD148" s="129">
        <f t="shared" si="40"/>
        <v>2.7</v>
      </c>
      <c r="AE148" s="129">
        <f t="shared" si="40"/>
        <v>2.7</v>
      </c>
      <c r="AF148" s="129">
        <f t="shared" si="40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153</v>
      </c>
      <c r="B149" s="128">
        <v>2.15</v>
      </c>
      <c r="C149" s="129">
        <f t="shared" si="39"/>
        <v>2.15</v>
      </c>
      <c r="D149" s="129">
        <f t="shared" si="39"/>
        <v>2.15</v>
      </c>
      <c r="E149" s="129">
        <f t="shared" si="39"/>
        <v>2.15</v>
      </c>
      <c r="F149" s="129">
        <f t="shared" si="39"/>
        <v>2.15</v>
      </c>
      <c r="G149" s="129">
        <f t="shared" si="39"/>
        <v>2.15</v>
      </c>
      <c r="H149" s="129">
        <f t="shared" si="39"/>
        <v>2.15</v>
      </c>
      <c r="I149" s="129">
        <f t="shared" si="39"/>
        <v>2.15</v>
      </c>
      <c r="J149" s="129">
        <f t="shared" si="39"/>
        <v>2.15</v>
      </c>
      <c r="K149" s="129">
        <f t="shared" si="39"/>
        <v>2.15</v>
      </c>
      <c r="L149" s="129">
        <f t="shared" si="39"/>
        <v>2.15</v>
      </c>
      <c r="M149" s="129">
        <f t="shared" si="39"/>
        <v>2.15</v>
      </c>
      <c r="N149" s="129">
        <f t="shared" si="39"/>
        <v>2.15</v>
      </c>
      <c r="O149" s="129">
        <f t="shared" si="39"/>
        <v>2.15</v>
      </c>
      <c r="P149" s="129">
        <f t="shared" si="39"/>
        <v>2.15</v>
      </c>
      <c r="Q149" s="129">
        <f t="shared" si="39"/>
        <v>2.15</v>
      </c>
      <c r="R149" s="129">
        <f t="shared" si="39"/>
        <v>2.15</v>
      </c>
      <c r="S149" s="129">
        <f t="shared" si="40"/>
        <v>2.15</v>
      </c>
      <c r="T149" s="129">
        <f t="shared" si="40"/>
        <v>2.15</v>
      </c>
      <c r="U149" s="129">
        <f t="shared" si="40"/>
        <v>2.15</v>
      </c>
      <c r="V149" s="129">
        <f t="shared" si="40"/>
        <v>2.15</v>
      </c>
      <c r="W149" s="129">
        <f t="shared" si="40"/>
        <v>2.15</v>
      </c>
      <c r="X149" s="129">
        <f t="shared" si="40"/>
        <v>2.15</v>
      </c>
      <c r="Y149" s="129">
        <f t="shared" si="40"/>
        <v>2.15</v>
      </c>
      <c r="Z149" s="129">
        <f t="shared" si="40"/>
        <v>2.15</v>
      </c>
      <c r="AA149" s="129">
        <f t="shared" si="40"/>
        <v>2.15</v>
      </c>
      <c r="AB149" s="129">
        <f t="shared" si="40"/>
        <v>2.15</v>
      </c>
      <c r="AC149" s="129">
        <f t="shared" si="40"/>
        <v>2.15</v>
      </c>
      <c r="AD149" s="129">
        <f t="shared" si="40"/>
        <v>2.15</v>
      </c>
      <c r="AE149" s="129">
        <f t="shared" si="40"/>
        <v>2.15</v>
      </c>
      <c r="AF149" s="129">
        <f t="shared" si="40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154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155</v>
      </c>
      <c r="B151" s="128">
        <v>0.9</v>
      </c>
      <c r="C151" s="129">
        <f t="shared" ref="C151:R163" si="41">B151</f>
        <v>0.9</v>
      </c>
      <c r="D151" s="129">
        <f t="shared" si="41"/>
        <v>0.9</v>
      </c>
      <c r="E151" s="129">
        <f t="shared" si="41"/>
        <v>0.9</v>
      </c>
      <c r="F151" s="129">
        <f t="shared" si="41"/>
        <v>0.9</v>
      </c>
      <c r="G151" s="129">
        <f t="shared" si="41"/>
        <v>0.9</v>
      </c>
      <c r="H151" s="129">
        <f t="shared" si="41"/>
        <v>0.9</v>
      </c>
      <c r="I151" s="129">
        <f t="shared" si="41"/>
        <v>0.9</v>
      </c>
      <c r="J151" s="129">
        <f t="shared" si="41"/>
        <v>0.9</v>
      </c>
      <c r="K151" s="129">
        <f t="shared" si="41"/>
        <v>0.9</v>
      </c>
      <c r="L151" s="129">
        <f t="shared" si="41"/>
        <v>0.9</v>
      </c>
      <c r="M151" s="129">
        <f t="shared" si="41"/>
        <v>0.9</v>
      </c>
      <c r="N151" s="129">
        <f t="shared" si="41"/>
        <v>0.9</v>
      </c>
      <c r="O151" s="129">
        <f t="shared" si="41"/>
        <v>0.9</v>
      </c>
      <c r="P151" s="129">
        <f t="shared" si="41"/>
        <v>0.9</v>
      </c>
      <c r="Q151" s="129">
        <f t="shared" si="41"/>
        <v>0.9</v>
      </c>
      <c r="R151" s="129">
        <f t="shared" si="41"/>
        <v>0.9</v>
      </c>
      <c r="S151" s="129">
        <f t="shared" ref="R151:AF163" si="42">R151</f>
        <v>0.9</v>
      </c>
      <c r="T151" s="129">
        <f t="shared" si="42"/>
        <v>0.9</v>
      </c>
      <c r="U151" s="129">
        <f t="shared" si="42"/>
        <v>0.9</v>
      </c>
      <c r="V151" s="129">
        <f t="shared" si="42"/>
        <v>0.9</v>
      </c>
      <c r="W151" s="129">
        <f t="shared" si="42"/>
        <v>0.9</v>
      </c>
      <c r="X151" s="129">
        <f t="shared" si="42"/>
        <v>0.9</v>
      </c>
      <c r="Y151" s="129">
        <f t="shared" si="42"/>
        <v>0.9</v>
      </c>
      <c r="Z151" s="129">
        <f t="shared" si="42"/>
        <v>0.9</v>
      </c>
      <c r="AA151" s="129">
        <f t="shared" si="42"/>
        <v>0.9</v>
      </c>
      <c r="AB151" s="129">
        <f t="shared" si="42"/>
        <v>0.9</v>
      </c>
      <c r="AC151" s="129">
        <f t="shared" si="42"/>
        <v>0.9</v>
      </c>
      <c r="AD151" s="129">
        <f t="shared" si="42"/>
        <v>0.9</v>
      </c>
      <c r="AE151" s="129">
        <f t="shared" si="42"/>
        <v>0.9</v>
      </c>
      <c r="AF151" s="129">
        <f t="shared" si="42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156</v>
      </c>
      <c r="B152" s="128">
        <v>1.08</v>
      </c>
      <c r="C152" s="129">
        <f t="shared" si="41"/>
        <v>1.08</v>
      </c>
      <c r="D152" s="129">
        <f t="shared" si="41"/>
        <v>1.08</v>
      </c>
      <c r="E152" s="129">
        <f t="shared" si="41"/>
        <v>1.08</v>
      </c>
      <c r="F152" s="129">
        <f t="shared" si="41"/>
        <v>1.08</v>
      </c>
      <c r="G152" s="129">
        <f t="shared" si="41"/>
        <v>1.08</v>
      </c>
      <c r="H152" s="129">
        <f t="shared" si="41"/>
        <v>1.08</v>
      </c>
      <c r="I152" s="129">
        <f t="shared" si="41"/>
        <v>1.08</v>
      </c>
      <c r="J152" s="129">
        <f t="shared" si="41"/>
        <v>1.08</v>
      </c>
      <c r="K152" s="129">
        <f t="shared" si="41"/>
        <v>1.08</v>
      </c>
      <c r="L152" s="129">
        <f t="shared" si="41"/>
        <v>1.08</v>
      </c>
      <c r="M152" s="129">
        <f t="shared" si="41"/>
        <v>1.08</v>
      </c>
      <c r="N152" s="129">
        <f t="shared" si="41"/>
        <v>1.08</v>
      </c>
      <c r="O152" s="129">
        <f t="shared" si="41"/>
        <v>1.08</v>
      </c>
      <c r="P152" s="129">
        <f t="shared" si="41"/>
        <v>1.08</v>
      </c>
      <c r="Q152" s="129">
        <f t="shared" si="41"/>
        <v>1.08</v>
      </c>
      <c r="R152" s="129">
        <f t="shared" si="41"/>
        <v>1.08</v>
      </c>
      <c r="S152" s="129">
        <f t="shared" si="42"/>
        <v>1.08</v>
      </c>
      <c r="T152" s="129">
        <f t="shared" si="42"/>
        <v>1.08</v>
      </c>
      <c r="U152" s="129">
        <f t="shared" si="42"/>
        <v>1.08</v>
      </c>
      <c r="V152" s="129">
        <f t="shared" si="42"/>
        <v>1.08</v>
      </c>
      <c r="W152" s="129">
        <f t="shared" si="42"/>
        <v>1.08</v>
      </c>
      <c r="X152" s="129">
        <f t="shared" si="42"/>
        <v>1.08</v>
      </c>
      <c r="Y152" s="129">
        <f t="shared" si="42"/>
        <v>1.08</v>
      </c>
      <c r="Z152" s="129">
        <f t="shared" si="42"/>
        <v>1.08</v>
      </c>
      <c r="AA152" s="129">
        <f t="shared" si="42"/>
        <v>1.08</v>
      </c>
      <c r="AB152" s="129">
        <f t="shared" si="42"/>
        <v>1.08</v>
      </c>
      <c r="AC152" s="129">
        <f t="shared" si="42"/>
        <v>1.08</v>
      </c>
      <c r="AD152" s="129">
        <f t="shared" si="42"/>
        <v>1.08</v>
      </c>
      <c r="AE152" s="129">
        <f t="shared" si="42"/>
        <v>1.08</v>
      </c>
      <c r="AF152" s="129">
        <f t="shared" si="42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157</v>
      </c>
      <c r="B153" s="128">
        <v>2.37</v>
      </c>
      <c r="C153" s="129">
        <f t="shared" si="41"/>
        <v>2.37</v>
      </c>
      <c r="D153" s="129">
        <f t="shared" si="41"/>
        <v>2.37</v>
      </c>
      <c r="E153" s="129">
        <f t="shared" si="41"/>
        <v>2.37</v>
      </c>
      <c r="F153" s="129">
        <f t="shared" si="41"/>
        <v>2.37</v>
      </c>
      <c r="G153" s="129">
        <f t="shared" si="41"/>
        <v>2.37</v>
      </c>
      <c r="H153" s="129">
        <f t="shared" si="41"/>
        <v>2.37</v>
      </c>
      <c r="I153" s="129">
        <f t="shared" si="41"/>
        <v>2.37</v>
      </c>
      <c r="J153" s="129">
        <f t="shared" si="41"/>
        <v>2.37</v>
      </c>
      <c r="K153" s="129">
        <f t="shared" si="41"/>
        <v>2.37</v>
      </c>
      <c r="L153" s="129">
        <f t="shared" si="41"/>
        <v>2.37</v>
      </c>
      <c r="M153" s="129">
        <f t="shared" si="41"/>
        <v>2.37</v>
      </c>
      <c r="N153" s="129">
        <f t="shared" si="41"/>
        <v>2.37</v>
      </c>
      <c r="O153" s="129">
        <f t="shared" si="41"/>
        <v>2.37</v>
      </c>
      <c r="P153" s="129">
        <f t="shared" si="41"/>
        <v>2.37</v>
      </c>
      <c r="Q153" s="129">
        <f t="shared" si="41"/>
        <v>2.37</v>
      </c>
      <c r="R153" s="129">
        <f t="shared" si="41"/>
        <v>2.37</v>
      </c>
      <c r="S153" s="129">
        <f t="shared" si="42"/>
        <v>2.37</v>
      </c>
      <c r="T153" s="129">
        <f t="shared" si="42"/>
        <v>2.37</v>
      </c>
      <c r="U153" s="129">
        <f t="shared" si="42"/>
        <v>2.37</v>
      </c>
      <c r="V153" s="129">
        <f t="shared" si="42"/>
        <v>2.37</v>
      </c>
      <c r="W153" s="129">
        <f t="shared" si="42"/>
        <v>2.37</v>
      </c>
      <c r="X153" s="129">
        <f t="shared" si="42"/>
        <v>2.37</v>
      </c>
      <c r="Y153" s="129">
        <f t="shared" si="42"/>
        <v>2.37</v>
      </c>
      <c r="Z153" s="129">
        <f t="shared" si="42"/>
        <v>2.37</v>
      </c>
      <c r="AA153" s="129">
        <f t="shared" si="42"/>
        <v>2.37</v>
      </c>
      <c r="AB153" s="129">
        <f t="shared" si="42"/>
        <v>2.37</v>
      </c>
      <c r="AC153" s="129">
        <f t="shared" si="42"/>
        <v>2.37</v>
      </c>
      <c r="AD153" s="129">
        <f t="shared" si="42"/>
        <v>2.37</v>
      </c>
      <c r="AE153" s="129">
        <f t="shared" si="42"/>
        <v>2.37</v>
      </c>
      <c r="AF153" s="129">
        <f t="shared" si="42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158</v>
      </c>
      <c r="B154" s="128">
        <v>1.81</v>
      </c>
      <c r="C154" s="129">
        <f t="shared" si="41"/>
        <v>1.81</v>
      </c>
      <c r="D154" s="129">
        <f t="shared" si="41"/>
        <v>1.81</v>
      </c>
      <c r="E154" s="129">
        <f t="shared" si="41"/>
        <v>1.81</v>
      </c>
      <c r="F154" s="129">
        <f t="shared" si="41"/>
        <v>1.81</v>
      </c>
      <c r="G154" s="129">
        <f t="shared" si="41"/>
        <v>1.81</v>
      </c>
      <c r="H154" s="129">
        <f t="shared" si="41"/>
        <v>1.81</v>
      </c>
      <c r="I154" s="129">
        <f t="shared" si="41"/>
        <v>1.81</v>
      </c>
      <c r="J154" s="129">
        <f t="shared" si="41"/>
        <v>1.81</v>
      </c>
      <c r="K154" s="129">
        <f t="shared" si="41"/>
        <v>1.81</v>
      </c>
      <c r="L154" s="129">
        <f t="shared" si="41"/>
        <v>1.81</v>
      </c>
      <c r="M154" s="129">
        <f t="shared" si="41"/>
        <v>1.81</v>
      </c>
      <c r="N154" s="129">
        <f t="shared" si="41"/>
        <v>1.81</v>
      </c>
      <c r="O154" s="129">
        <f t="shared" si="41"/>
        <v>1.81</v>
      </c>
      <c r="P154" s="129">
        <f t="shared" si="41"/>
        <v>1.81</v>
      </c>
      <c r="Q154" s="129">
        <f t="shared" si="41"/>
        <v>1.81</v>
      </c>
      <c r="R154" s="129">
        <f t="shared" si="41"/>
        <v>1.81</v>
      </c>
      <c r="S154" s="129">
        <f t="shared" si="42"/>
        <v>1.81</v>
      </c>
      <c r="T154" s="129">
        <f t="shared" si="42"/>
        <v>1.81</v>
      </c>
      <c r="U154" s="129">
        <f t="shared" si="42"/>
        <v>1.81</v>
      </c>
      <c r="V154" s="129">
        <f t="shared" si="42"/>
        <v>1.81</v>
      </c>
      <c r="W154" s="129">
        <f t="shared" si="42"/>
        <v>1.81</v>
      </c>
      <c r="X154" s="129">
        <f t="shared" si="42"/>
        <v>1.81</v>
      </c>
      <c r="Y154" s="129">
        <f t="shared" si="42"/>
        <v>1.81</v>
      </c>
      <c r="Z154" s="129">
        <f t="shared" si="42"/>
        <v>1.81</v>
      </c>
      <c r="AA154" s="129">
        <f t="shared" si="42"/>
        <v>1.81</v>
      </c>
      <c r="AB154" s="129">
        <f t="shared" si="42"/>
        <v>1.81</v>
      </c>
      <c r="AC154" s="129">
        <f t="shared" si="42"/>
        <v>1.81</v>
      </c>
      <c r="AD154" s="129">
        <f t="shared" si="42"/>
        <v>1.81</v>
      </c>
      <c r="AE154" s="129">
        <f t="shared" si="42"/>
        <v>1.81</v>
      </c>
      <c r="AF154" s="129">
        <f t="shared" si="42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159</v>
      </c>
      <c r="B155" s="128">
        <v>1.0900000000000001</v>
      </c>
      <c r="C155" s="129">
        <f t="shared" si="41"/>
        <v>1.0900000000000001</v>
      </c>
      <c r="D155" s="129">
        <f t="shared" si="41"/>
        <v>1.0900000000000001</v>
      </c>
      <c r="E155" s="129">
        <f t="shared" si="41"/>
        <v>1.0900000000000001</v>
      </c>
      <c r="F155" s="129">
        <f t="shared" si="41"/>
        <v>1.0900000000000001</v>
      </c>
      <c r="G155" s="129">
        <f t="shared" si="41"/>
        <v>1.0900000000000001</v>
      </c>
      <c r="H155" s="129">
        <f t="shared" si="41"/>
        <v>1.0900000000000001</v>
      </c>
      <c r="I155" s="129">
        <f t="shared" si="41"/>
        <v>1.0900000000000001</v>
      </c>
      <c r="J155" s="129">
        <f t="shared" si="41"/>
        <v>1.0900000000000001</v>
      </c>
      <c r="K155" s="129">
        <f t="shared" si="41"/>
        <v>1.0900000000000001</v>
      </c>
      <c r="L155" s="129">
        <f t="shared" si="41"/>
        <v>1.0900000000000001</v>
      </c>
      <c r="M155" s="129">
        <f t="shared" si="41"/>
        <v>1.0900000000000001</v>
      </c>
      <c r="N155" s="129">
        <f t="shared" si="41"/>
        <v>1.0900000000000001</v>
      </c>
      <c r="O155" s="129">
        <f t="shared" si="41"/>
        <v>1.0900000000000001</v>
      </c>
      <c r="P155" s="129">
        <f t="shared" si="41"/>
        <v>1.0900000000000001</v>
      </c>
      <c r="Q155" s="129">
        <f t="shared" si="41"/>
        <v>1.0900000000000001</v>
      </c>
      <c r="R155" s="129">
        <f t="shared" si="41"/>
        <v>1.0900000000000001</v>
      </c>
      <c r="S155" s="129">
        <f t="shared" si="42"/>
        <v>1.0900000000000001</v>
      </c>
      <c r="T155" s="129">
        <f t="shared" si="42"/>
        <v>1.0900000000000001</v>
      </c>
      <c r="U155" s="129">
        <f t="shared" si="42"/>
        <v>1.0900000000000001</v>
      </c>
      <c r="V155" s="129">
        <f t="shared" si="42"/>
        <v>1.0900000000000001</v>
      </c>
      <c r="W155" s="129">
        <f t="shared" si="42"/>
        <v>1.0900000000000001</v>
      </c>
      <c r="X155" s="129">
        <f t="shared" si="42"/>
        <v>1.0900000000000001</v>
      </c>
      <c r="Y155" s="129">
        <f t="shared" si="42"/>
        <v>1.0900000000000001</v>
      </c>
      <c r="Z155" s="129">
        <f t="shared" si="42"/>
        <v>1.0900000000000001</v>
      </c>
      <c r="AA155" s="129">
        <f t="shared" si="42"/>
        <v>1.0900000000000001</v>
      </c>
      <c r="AB155" s="129">
        <f t="shared" si="42"/>
        <v>1.0900000000000001</v>
      </c>
      <c r="AC155" s="129">
        <f t="shared" si="42"/>
        <v>1.0900000000000001</v>
      </c>
      <c r="AD155" s="129">
        <f t="shared" si="42"/>
        <v>1.0900000000000001</v>
      </c>
      <c r="AE155" s="129">
        <f t="shared" si="42"/>
        <v>1.0900000000000001</v>
      </c>
      <c r="AF155" s="129">
        <f t="shared" si="42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160</v>
      </c>
      <c r="B156" s="128">
        <v>1.58</v>
      </c>
      <c r="C156" s="129">
        <f t="shared" si="41"/>
        <v>1.58</v>
      </c>
      <c r="D156" s="129">
        <f t="shared" si="41"/>
        <v>1.58</v>
      </c>
      <c r="E156" s="129">
        <f t="shared" si="41"/>
        <v>1.58</v>
      </c>
      <c r="F156" s="129">
        <f t="shared" si="41"/>
        <v>1.58</v>
      </c>
      <c r="G156" s="129">
        <f t="shared" si="41"/>
        <v>1.58</v>
      </c>
      <c r="H156" s="129">
        <f t="shared" si="41"/>
        <v>1.58</v>
      </c>
      <c r="I156" s="129">
        <f t="shared" si="41"/>
        <v>1.58</v>
      </c>
      <c r="J156" s="129">
        <f t="shared" si="41"/>
        <v>1.58</v>
      </c>
      <c r="K156" s="129">
        <f t="shared" si="41"/>
        <v>1.58</v>
      </c>
      <c r="L156" s="129">
        <f t="shared" si="41"/>
        <v>1.58</v>
      </c>
      <c r="M156" s="129">
        <f t="shared" si="41"/>
        <v>1.58</v>
      </c>
      <c r="N156" s="129">
        <f t="shared" si="41"/>
        <v>1.58</v>
      </c>
      <c r="O156" s="129">
        <f t="shared" si="41"/>
        <v>1.58</v>
      </c>
      <c r="P156" s="129">
        <f t="shared" si="41"/>
        <v>1.58</v>
      </c>
      <c r="Q156" s="129">
        <f t="shared" si="41"/>
        <v>1.58</v>
      </c>
      <c r="R156" s="129">
        <f t="shared" si="41"/>
        <v>1.58</v>
      </c>
      <c r="S156" s="129">
        <f t="shared" si="42"/>
        <v>1.58</v>
      </c>
      <c r="T156" s="129">
        <f t="shared" si="42"/>
        <v>1.58</v>
      </c>
      <c r="U156" s="129">
        <f t="shared" si="42"/>
        <v>1.58</v>
      </c>
      <c r="V156" s="129">
        <f t="shared" si="42"/>
        <v>1.58</v>
      </c>
      <c r="W156" s="129">
        <f t="shared" si="42"/>
        <v>1.58</v>
      </c>
      <c r="X156" s="129">
        <f t="shared" si="42"/>
        <v>1.58</v>
      </c>
      <c r="Y156" s="129">
        <f t="shared" si="42"/>
        <v>1.58</v>
      </c>
      <c r="Z156" s="129">
        <f t="shared" si="42"/>
        <v>1.58</v>
      </c>
      <c r="AA156" s="129">
        <f t="shared" si="42"/>
        <v>1.58</v>
      </c>
      <c r="AB156" s="129">
        <f t="shared" si="42"/>
        <v>1.58</v>
      </c>
      <c r="AC156" s="129">
        <f t="shared" si="42"/>
        <v>1.58</v>
      </c>
      <c r="AD156" s="129">
        <f t="shared" si="42"/>
        <v>1.58</v>
      </c>
      <c r="AE156" s="129">
        <f t="shared" si="42"/>
        <v>1.58</v>
      </c>
      <c r="AF156" s="129">
        <f t="shared" si="42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161</v>
      </c>
      <c r="B157" s="128">
        <v>2</v>
      </c>
      <c r="C157" s="129">
        <f t="shared" si="41"/>
        <v>2</v>
      </c>
      <c r="D157" s="129">
        <f t="shared" si="41"/>
        <v>2</v>
      </c>
      <c r="E157" s="129">
        <f t="shared" si="41"/>
        <v>2</v>
      </c>
      <c r="F157" s="129">
        <f t="shared" si="41"/>
        <v>2</v>
      </c>
      <c r="G157" s="129">
        <f t="shared" si="41"/>
        <v>2</v>
      </c>
      <c r="H157" s="129">
        <f t="shared" si="41"/>
        <v>2</v>
      </c>
      <c r="I157" s="129">
        <f t="shared" si="41"/>
        <v>2</v>
      </c>
      <c r="J157" s="129">
        <f t="shared" si="41"/>
        <v>2</v>
      </c>
      <c r="K157" s="129">
        <f t="shared" si="41"/>
        <v>2</v>
      </c>
      <c r="L157" s="129">
        <f t="shared" si="41"/>
        <v>2</v>
      </c>
      <c r="M157" s="129">
        <f t="shared" si="41"/>
        <v>2</v>
      </c>
      <c r="N157" s="129">
        <f t="shared" si="41"/>
        <v>2</v>
      </c>
      <c r="O157" s="129">
        <f t="shared" si="41"/>
        <v>2</v>
      </c>
      <c r="P157" s="129">
        <f t="shared" si="41"/>
        <v>2</v>
      </c>
      <c r="Q157" s="129">
        <f t="shared" si="41"/>
        <v>2</v>
      </c>
      <c r="R157" s="129">
        <f t="shared" si="41"/>
        <v>2</v>
      </c>
      <c r="S157" s="129">
        <f t="shared" si="42"/>
        <v>2</v>
      </c>
      <c r="T157" s="129">
        <f t="shared" si="42"/>
        <v>2</v>
      </c>
      <c r="U157" s="129">
        <f t="shared" si="42"/>
        <v>2</v>
      </c>
      <c r="V157" s="129">
        <f t="shared" si="42"/>
        <v>2</v>
      </c>
      <c r="W157" s="129">
        <f t="shared" si="42"/>
        <v>2</v>
      </c>
      <c r="X157" s="129">
        <f t="shared" si="42"/>
        <v>2</v>
      </c>
      <c r="Y157" s="129">
        <f t="shared" si="42"/>
        <v>2</v>
      </c>
      <c r="Z157" s="129">
        <f t="shared" si="42"/>
        <v>2</v>
      </c>
      <c r="AA157" s="129">
        <f t="shared" si="42"/>
        <v>2</v>
      </c>
      <c r="AB157" s="129">
        <f t="shared" si="42"/>
        <v>2</v>
      </c>
      <c r="AC157" s="129">
        <f t="shared" si="42"/>
        <v>2</v>
      </c>
      <c r="AD157" s="129">
        <f t="shared" si="42"/>
        <v>2</v>
      </c>
      <c r="AE157" s="129">
        <f t="shared" si="42"/>
        <v>2</v>
      </c>
      <c r="AF157" s="129">
        <f t="shared" si="42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162</v>
      </c>
      <c r="B158" s="128">
        <v>0.47</v>
      </c>
      <c r="C158" s="129">
        <f t="shared" si="41"/>
        <v>0.47</v>
      </c>
      <c r="D158" s="129">
        <f t="shared" si="41"/>
        <v>0.47</v>
      </c>
      <c r="E158" s="129">
        <f t="shared" si="41"/>
        <v>0.47</v>
      </c>
      <c r="F158" s="129">
        <f t="shared" si="41"/>
        <v>0.47</v>
      </c>
      <c r="G158" s="129">
        <f t="shared" si="41"/>
        <v>0.47</v>
      </c>
      <c r="H158" s="129">
        <f t="shared" si="41"/>
        <v>0.47</v>
      </c>
      <c r="I158" s="129">
        <f t="shared" si="41"/>
        <v>0.47</v>
      </c>
      <c r="J158" s="129">
        <f t="shared" si="41"/>
        <v>0.47</v>
      </c>
      <c r="K158" s="129">
        <f t="shared" si="41"/>
        <v>0.47</v>
      </c>
      <c r="L158" s="129">
        <f t="shared" si="41"/>
        <v>0.47</v>
      </c>
      <c r="M158" s="129">
        <f t="shared" si="41"/>
        <v>0.47</v>
      </c>
      <c r="N158" s="129">
        <f t="shared" si="41"/>
        <v>0.47</v>
      </c>
      <c r="O158" s="129">
        <f t="shared" si="41"/>
        <v>0.47</v>
      </c>
      <c r="P158" s="129">
        <f t="shared" si="41"/>
        <v>0.47</v>
      </c>
      <c r="Q158" s="129">
        <f t="shared" si="41"/>
        <v>0.47</v>
      </c>
      <c r="R158" s="129">
        <f t="shared" si="41"/>
        <v>0.47</v>
      </c>
      <c r="S158" s="129">
        <f t="shared" si="42"/>
        <v>0.47</v>
      </c>
      <c r="T158" s="129">
        <f t="shared" si="42"/>
        <v>0.47</v>
      </c>
      <c r="U158" s="129">
        <f t="shared" si="42"/>
        <v>0.47</v>
      </c>
      <c r="V158" s="129">
        <f t="shared" si="42"/>
        <v>0.47</v>
      </c>
      <c r="W158" s="129">
        <f t="shared" si="42"/>
        <v>0.47</v>
      </c>
      <c r="X158" s="129">
        <f t="shared" si="42"/>
        <v>0.47</v>
      </c>
      <c r="Y158" s="129">
        <f t="shared" si="42"/>
        <v>0.47</v>
      </c>
      <c r="Z158" s="129">
        <f t="shared" si="42"/>
        <v>0.47</v>
      </c>
      <c r="AA158" s="129">
        <f t="shared" si="42"/>
        <v>0.47</v>
      </c>
      <c r="AB158" s="129">
        <f t="shared" si="42"/>
        <v>0.47</v>
      </c>
      <c r="AC158" s="129">
        <f t="shared" si="42"/>
        <v>0.47</v>
      </c>
      <c r="AD158" s="129">
        <f t="shared" si="42"/>
        <v>0.47</v>
      </c>
      <c r="AE158" s="129">
        <f t="shared" si="42"/>
        <v>0.47</v>
      </c>
      <c r="AF158" s="129">
        <f t="shared" si="42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163</v>
      </c>
      <c r="B159" s="128">
        <v>0</v>
      </c>
      <c r="C159" s="129">
        <f t="shared" si="41"/>
        <v>0</v>
      </c>
      <c r="D159" s="129">
        <f t="shared" si="41"/>
        <v>0</v>
      </c>
      <c r="E159" s="129">
        <f t="shared" si="41"/>
        <v>0</v>
      </c>
      <c r="F159" s="129">
        <f t="shared" si="41"/>
        <v>0</v>
      </c>
      <c r="G159" s="129">
        <f t="shared" si="41"/>
        <v>0</v>
      </c>
      <c r="H159" s="129">
        <f t="shared" si="41"/>
        <v>0</v>
      </c>
      <c r="I159" s="129">
        <f t="shared" si="41"/>
        <v>0</v>
      </c>
      <c r="J159" s="129">
        <f t="shared" si="41"/>
        <v>0</v>
      </c>
      <c r="K159" s="129">
        <f t="shared" si="41"/>
        <v>0</v>
      </c>
      <c r="L159" s="129">
        <f t="shared" si="41"/>
        <v>0</v>
      </c>
      <c r="M159" s="129">
        <f t="shared" si="41"/>
        <v>0</v>
      </c>
      <c r="N159" s="129">
        <f t="shared" si="41"/>
        <v>0</v>
      </c>
      <c r="O159" s="129">
        <f t="shared" si="41"/>
        <v>0</v>
      </c>
      <c r="P159" s="129">
        <f t="shared" si="41"/>
        <v>0</v>
      </c>
      <c r="Q159" s="129">
        <f t="shared" si="41"/>
        <v>0</v>
      </c>
      <c r="R159" s="129">
        <f t="shared" si="41"/>
        <v>0</v>
      </c>
      <c r="S159" s="129">
        <f t="shared" si="42"/>
        <v>0</v>
      </c>
      <c r="T159" s="129">
        <f t="shared" si="42"/>
        <v>0</v>
      </c>
      <c r="U159" s="129">
        <f t="shared" si="42"/>
        <v>0</v>
      </c>
      <c r="V159" s="129">
        <f t="shared" si="42"/>
        <v>0</v>
      </c>
      <c r="W159" s="129">
        <f t="shared" si="42"/>
        <v>0</v>
      </c>
      <c r="X159" s="129">
        <f t="shared" si="42"/>
        <v>0</v>
      </c>
      <c r="Y159" s="129">
        <f t="shared" si="42"/>
        <v>0</v>
      </c>
      <c r="Z159" s="129">
        <f t="shared" si="42"/>
        <v>0</v>
      </c>
      <c r="AA159" s="129">
        <f t="shared" si="42"/>
        <v>0</v>
      </c>
      <c r="AB159" s="129">
        <f t="shared" si="42"/>
        <v>0</v>
      </c>
      <c r="AC159" s="129">
        <f t="shared" si="42"/>
        <v>0</v>
      </c>
      <c r="AD159" s="129">
        <f t="shared" si="42"/>
        <v>0</v>
      </c>
      <c r="AE159" s="129">
        <f t="shared" si="42"/>
        <v>0</v>
      </c>
      <c r="AF159" s="129">
        <f t="shared" si="42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164</v>
      </c>
      <c r="B160" s="128">
        <v>0</v>
      </c>
      <c r="C160" s="129">
        <f t="shared" si="41"/>
        <v>0</v>
      </c>
      <c r="D160" s="129">
        <f t="shared" si="41"/>
        <v>0</v>
      </c>
      <c r="E160" s="129">
        <f t="shared" si="41"/>
        <v>0</v>
      </c>
      <c r="F160" s="129">
        <f t="shared" si="41"/>
        <v>0</v>
      </c>
      <c r="G160" s="129">
        <f t="shared" si="41"/>
        <v>0</v>
      </c>
      <c r="H160" s="129">
        <f t="shared" si="41"/>
        <v>0</v>
      </c>
      <c r="I160" s="129">
        <f t="shared" si="41"/>
        <v>0</v>
      </c>
      <c r="J160" s="129">
        <f t="shared" si="41"/>
        <v>0</v>
      </c>
      <c r="K160" s="129">
        <f t="shared" si="41"/>
        <v>0</v>
      </c>
      <c r="L160" s="129">
        <f t="shared" si="41"/>
        <v>0</v>
      </c>
      <c r="M160" s="129">
        <f t="shared" si="41"/>
        <v>0</v>
      </c>
      <c r="N160" s="129">
        <f t="shared" si="41"/>
        <v>0</v>
      </c>
      <c r="O160" s="129">
        <f t="shared" si="41"/>
        <v>0</v>
      </c>
      <c r="P160" s="129">
        <f t="shared" si="41"/>
        <v>0</v>
      </c>
      <c r="Q160" s="129">
        <f t="shared" si="41"/>
        <v>0</v>
      </c>
      <c r="R160" s="129">
        <f t="shared" si="42"/>
        <v>0</v>
      </c>
      <c r="S160" s="129">
        <f t="shared" si="42"/>
        <v>0</v>
      </c>
      <c r="T160" s="129">
        <f t="shared" si="42"/>
        <v>0</v>
      </c>
      <c r="U160" s="129">
        <f t="shared" si="42"/>
        <v>0</v>
      </c>
      <c r="V160" s="129">
        <f t="shared" si="42"/>
        <v>0</v>
      </c>
      <c r="W160" s="129">
        <f t="shared" si="42"/>
        <v>0</v>
      </c>
      <c r="X160" s="129">
        <f t="shared" si="42"/>
        <v>0</v>
      </c>
      <c r="Y160" s="129">
        <f t="shared" si="42"/>
        <v>0</v>
      </c>
      <c r="Z160" s="129">
        <f t="shared" si="42"/>
        <v>0</v>
      </c>
      <c r="AA160" s="129">
        <f t="shared" si="42"/>
        <v>0</v>
      </c>
      <c r="AB160" s="129">
        <f t="shared" si="42"/>
        <v>0</v>
      </c>
      <c r="AC160" s="129">
        <f t="shared" si="42"/>
        <v>0</v>
      </c>
      <c r="AD160" s="129">
        <f t="shared" si="42"/>
        <v>0</v>
      </c>
      <c r="AE160" s="129">
        <f t="shared" si="42"/>
        <v>0</v>
      </c>
      <c r="AF160" s="129">
        <f t="shared" si="42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165</v>
      </c>
      <c r="B161" s="128">
        <v>0.8</v>
      </c>
      <c r="C161" s="129">
        <f t="shared" si="41"/>
        <v>0.8</v>
      </c>
      <c r="D161" s="129">
        <f t="shared" si="41"/>
        <v>0.8</v>
      </c>
      <c r="E161" s="129">
        <f t="shared" si="41"/>
        <v>0.8</v>
      </c>
      <c r="F161" s="129">
        <f t="shared" si="41"/>
        <v>0.8</v>
      </c>
      <c r="G161" s="129">
        <f t="shared" si="41"/>
        <v>0.8</v>
      </c>
      <c r="H161" s="129">
        <f t="shared" si="41"/>
        <v>0.8</v>
      </c>
      <c r="I161" s="129">
        <f t="shared" si="41"/>
        <v>0.8</v>
      </c>
      <c r="J161" s="129">
        <f t="shared" si="41"/>
        <v>0.8</v>
      </c>
      <c r="K161" s="129">
        <f t="shared" si="41"/>
        <v>0.8</v>
      </c>
      <c r="L161" s="129">
        <f t="shared" si="41"/>
        <v>0.8</v>
      </c>
      <c r="M161" s="129">
        <f t="shared" si="41"/>
        <v>0.8</v>
      </c>
      <c r="N161" s="129">
        <f t="shared" si="41"/>
        <v>0.8</v>
      </c>
      <c r="O161" s="129">
        <f t="shared" si="41"/>
        <v>0.8</v>
      </c>
      <c r="P161" s="129">
        <f t="shared" si="41"/>
        <v>0.8</v>
      </c>
      <c r="Q161" s="129">
        <f t="shared" si="41"/>
        <v>0.8</v>
      </c>
      <c r="R161" s="129">
        <f t="shared" si="42"/>
        <v>0.8</v>
      </c>
      <c r="S161" s="129">
        <f t="shared" si="42"/>
        <v>0.8</v>
      </c>
      <c r="T161" s="129">
        <f t="shared" si="42"/>
        <v>0.8</v>
      </c>
      <c r="U161" s="129">
        <f t="shared" si="42"/>
        <v>0.8</v>
      </c>
      <c r="V161" s="129">
        <f t="shared" si="42"/>
        <v>0.8</v>
      </c>
      <c r="W161" s="129">
        <f t="shared" si="42"/>
        <v>0.8</v>
      </c>
      <c r="X161" s="129">
        <f t="shared" si="42"/>
        <v>0.8</v>
      </c>
      <c r="Y161" s="129">
        <f t="shared" si="42"/>
        <v>0.8</v>
      </c>
      <c r="Z161" s="129">
        <f t="shared" si="42"/>
        <v>0.8</v>
      </c>
      <c r="AA161" s="129">
        <f t="shared" si="42"/>
        <v>0.8</v>
      </c>
      <c r="AB161" s="129">
        <f t="shared" si="42"/>
        <v>0.8</v>
      </c>
      <c r="AC161" s="129">
        <f t="shared" si="42"/>
        <v>0.8</v>
      </c>
      <c r="AD161" s="129">
        <f t="shared" si="42"/>
        <v>0.8</v>
      </c>
      <c r="AE161" s="129">
        <f t="shared" si="42"/>
        <v>0.8</v>
      </c>
      <c r="AF161" s="129">
        <f t="shared" si="42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166</v>
      </c>
      <c r="B162" s="128">
        <v>1.5</v>
      </c>
      <c r="C162" s="129">
        <f t="shared" si="41"/>
        <v>1.5</v>
      </c>
      <c r="D162" s="129">
        <f t="shared" si="41"/>
        <v>1.5</v>
      </c>
      <c r="E162" s="129">
        <f t="shared" si="41"/>
        <v>1.5</v>
      </c>
      <c r="F162" s="129">
        <f t="shared" si="41"/>
        <v>1.5</v>
      </c>
      <c r="G162" s="129">
        <f t="shared" si="41"/>
        <v>1.5</v>
      </c>
      <c r="H162" s="129">
        <f t="shared" si="41"/>
        <v>1.5</v>
      </c>
      <c r="I162" s="129">
        <f t="shared" si="41"/>
        <v>1.5</v>
      </c>
      <c r="J162" s="129">
        <f t="shared" si="41"/>
        <v>1.5</v>
      </c>
      <c r="K162" s="129">
        <f t="shared" si="41"/>
        <v>1.5</v>
      </c>
      <c r="L162" s="129">
        <f t="shared" si="41"/>
        <v>1.5</v>
      </c>
      <c r="M162" s="129">
        <f t="shared" si="41"/>
        <v>1.5</v>
      </c>
      <c r="N162" s="129">
        <f t="shared" si="41"/>
        <v>1.5</v>
      </c>
      <c r="O162" s="129">
        <f t="shared" si="41"/>
        <v>1.5</v>
      </c>
      <c r="P162" s="129">
        <f t="shared" si="41"/>
        <v>1.5</v>
      </c>
      <c r="Q162" s="129">
        <f t="shared" si="41"/>
        <v>1.5</v>
      </c>
      <c r="R162" s="129">
        <f t="shared" si="42"/>
        <v>1.5</v>
      </c>
      <c r="S162" s="129">
        <f t="shared" si="42"/>
        <v>1.5</v>
      </c>
      <c r="T162" s="129">
        <f t="shared" si="42"/>
        <v>1.5</v>
      </c>
      <c r="U162" s="129">
        <f t="shared" si="42"/>
        <v>1.5</v>
      </c>
      <c r="V162" s="129">
        <f t="shared" si="42"/>
        <v>1.5</v>
      </c>
      <c r="W162" s="129">
        <f t="shared" si="42"/>
        <v>1.5</v>
      </c>
      <c r="X162" s="129">
        <f t="shared" si="42"/>
        <v>1.5</v>
      </c>
      <c r="Y162" s="129">
        <f t="shared" si="42"/>
        <v>1.5</v>
      </c>
      <c r="Z162" s="129">
        <f t="shared" si="42"/>
        <v>1.5</v>
      </c>
      <c r="AA162" s="129">
        <f t="shared" si="42"/>
        <v>1.5</v>
      </c>
      <c r="AB162" s="129">
        <f t="shared" si="42"/>
        <v>1.5</v>
      </c>
      <c r="AC162" s="129">
        <f t="shared" si="42"/>
        <v>1.5</v>
      </c>
      <c r="AD162" s="129">
        <f t="shared" si="42"/>
        <v>1.5</v>
      </c>
      <c r="AE162" s="129">
        <f t="shared" si="42"/>
        <v>1.5</v>
      </c>
      <c r="AF162" s="129">
        <f t="shared" si="42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167</v>
      </c>
      <c r="B163" s="128">
        <v>1</v>
      </c>
      <c r="C163" s="129">
        <f t="shared" si="41"/>
        <v>1</v>
      </c>
      <c r="D163" s="129">
        <f t="shared" si="41"/>
        <v>1</v>
      </c>
      <c r="E163" s="129">
        <f t="shared" si="41"/>
        <v>1</v>
      </c>
      <c r="F163" s="129">
        <f t="shared" si="41"/>
        <v>1</v>
      </c>
      <c r="G163" s="129">
        <f t="shared" si="41"/>
        <v>1</v>
      </c>
      <c r="H163" s="129">
        <f t="shared" si="41"/>
        <v>1</v>
      </c>
      <c r="I163" s="129">
        <f t="shared" si="41"/>
        <v>1</v>
      </c>
      <c r="J163" s="129">
        <f t="shared" si="41"/>
        <v>1</v>
      </c>
      <c r="K163" s="129">
        <f t="shared" si="41"/>
        <v>1</v>
      </c>
      <c r="L163" s="129">
        <f t="shared" si="41"/>
        <v>1</v>
      </c>
      <c r="M163" s="129">
        <f t="shared" si="41"/>
        <v>1</v>
      </c>
      <c r="N163" s="129">
        <f t="shared" si="41"/>
        <v>1</v>
      </c>
      <c r="O163" s="129">
        <f t="shared" si="41"/>
        <v>1</v>
      </c>
      <c r="P163" s="129">
        <f t="shared" si="41"/>
        <v>1</v>
      </c>
      <c r="Q163" s="129">
        <f t="shared" si="41"/>
        <v>1</v>
      </c>
      <c r="R163" s="129">
        <f t="shared" si="42"/>
        <v>1</v>
      </c>
      <c r="S163" s="129">
        <f t="shared" si="42"/>
        <v>1</v>
      </c>
      <c r="T163" s="129">
        <f t="shared" si="42"/>
        <v>1</v>
      </c>
      <c r="U163" s="129">
        <f t="shared" si="42"/>
        <v>1</v>
      </c>
      <c r="V163" s="129">
        <f t="shared" si="42"/>
        <v>1</v>
      </c>
      <c r="W163" s="129">
        <f t="shared" si="42"/>
        <v>1</v>
      </c>
      <c r="X163" s="129">
        <f t="shared" si="42"/>
        <v>1</v>
      </c>
      <c r="Y163" s="129">
        <f t="shared" si="42"/>
        <v>1</v>
      </c>
      <c r="Z163" s="129">
        <f t="shared" si="42"/>
        <v>1</v>
      </c>
      <c r="AA163" s="129">
        <f t="shared" si="42"/>
        <v>1</v>
      </c>
      <c r="AB163" s="129">
        <f t="shared" si="42"/>
        <v>1</v>
      </c>
      <c r="AC163" s="129">
        <f t="shared" si="42"/>
        <v>1</v>
      </c>
      <c r="AD163" s="129">
        <f t="shared" si="42"/>
        <v>1</v>
      </c>
      <c r="AE163" s="129">
        <f t="shared" si="42"/>
        <v>1</v>
      </c>
      <c r="AF163" s="129">
        <f t="shared" si="42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168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169</v>
      </c>
      <c r="B165" s="128">
        <v>1</v>
      </c>
      <c r="C165" s="129">
        <f t="shared" ref="C165:R172" si="43">B165</f>
        <v>1</v>
      </c>
      <c r="D165" s="129">
        <f t="shared" si="43"/>
        <v>1</v>
      </c>
      <c r="E165" s="129">
        <f t="shared" si="43"/>
        <v>1</v>
      </c>
      <c r="F165" s="129">
        <f t="shared" si="43"/>
        <v>1</v>
      </c>
      <c r="G165" s="129">
        <f t="shared" si="43"/>
        <v>1</v>
      </c>
      <c r="H165" s="129">
        <f t="shared" si="43"/>
        <v>1</v>
      </c>
      <c r="I165" s="129">
        <f t="shared" si="43"/>
        <v>1</v>
      </c>
      <c r="J165" s="129">
        <f t="shared" si="43"/>
        <v>1</v>
      </c>
      <c r="K165" s="129">
        <f t="shared" si="43"/>
        <v>1</v>
      </c>
      <c r="L165" s="129">
        <f t="shared" si="43"/>
        <v>1</v>
      </c>
      <c r="M165" s="129">
        <f t="shared" si="43"/>
        <v>1</v>
      </c>
      <c r="N165" s="129">
        <f t="shared" si="43"/>
        <v>1</v>
      </c>
      <c r="O165" s="129">
        <f t="shared" si="43"/>
        <v>1</v>
      </c>
      <c r="P165" s="129">
        <f t="shared" si="43"/>
        <v>1</v>
      </c>
      <c r="Q165" s="129">
        <f t="shared" si="43"/>
        <v>1</v>
      </c>
      <c r="R165" s="129">
        <f t="shared" si="43"/>
        <v>1</v>
      </c>
      <c r="S165" s="129">
        <f t="shared" ref="R165:AF172" si="44">R165</f>
        <v>1</v>
      </c>
      <c r="T165" s="129">
        <f t="shared" si="44"/>
        <v>1</v>
      </c>
      <c r="U165" s="129">
        <f t="shared" si="44"/>
        <v>1</v>
      </c>
      <c r="V165" s="129">
        <f t="shared" si="44"/>
        <v>1</v>
      </c>
      <c r="W165" s="129">
        <f t="shared" si="44"/>
        <v>1</v>
      </c>
      <c r="X165" s="129">
        <f t="shared" si="44"/>
        <v>1</v>
      </c>
      <c r="Y165" s="129">
        <f t="shared" si="44"/>
        <v>1</v>
      </c>
      <c r="Z165" s="129">
        <f t="shared" si="44"/>
        <v>1</v>
      </c>
      <c r="AA165" s="129">
        <f t="shared" si="44"/>
        <v>1</v>
      </c>
      <c r="AB165" s="129">
        <f t="shared" si="44"/>
        <v>1</v>
      </c>
      <c r="AC165" s="129">
        <f t="shared" si="44"/>
        <v>1</v>
      </c>
      <c r="AD165" s="129">
        <f t="shared" si="44"/>
        <v>1</v>
      </c>
      <c r="AE165" s="129">
        <f t="shared" si="44"/>
        <v>1</v>
      </c>
      <c r="AF165" s="129">
        <f t="shared" si="44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170</v>
      </c>
      <c r="B166" s="128">
        <v>0.42</v>
      </c>
      <c r="C166" s="129">
        <f t="shared" si="43"/>
        <v>0.42</v>
      </c>
      <c r="D166" s="129">
        <f t="shared" si="43"/>
        <v>0.42</v>
      </c>
      <c r="E166" s="129">
        <f t="shared" si="43"/>
        <v>0.42</v>
      </c>
      <c r="F166" s="129">
        <f t="shared" si="43"/>
        <v>0.42</v>
      </c>
      <c r="G166" s="129">
        <f t="shared" si="43"/>
        <v>0.42</v>
      </c>
      <c r="H166" s="129">
        <f t="shared" si="43"/>
        <v>0.42</v>
      </c>
      <c r="I166" s="129">
        <f t="shared" si="43"/>
        <v>0.42</v>
      </c>
      <c r="J166" s="129">
        <f t="shared" si="43"/>
        <v>0.42</v>
      </c>
      <c r="K166" s="129">
        <f t="shared" si="43"/>
        <v>0.42</v>
      </c>
      <c r="L166" s="129">
        <f t="shared" si="43"/>
        <v>0.42</v>
      </c>
      <c r="M166" s="129">
        <f t="shared" si="43"/>
        <v>0.42</v>
      </c>
      <c r="N166" s="129">
        <f t="shared" si="43"/>
        <v>0.42</v>
      </c>
      <c r="O166" s="129">
        <f t="shared" si="43"/>
        <v>0.42</v>
      </c>
      <c r="P166" s="129">
        <f t="shared" si="43"/>
        <v>0.42</v>
      </c>
      <c r="Q166" s="129">
        <f t="shared" si="43"/>
        <v>0.42</v>
      </c>
      <c r="R166" s="129">
        <f t="shared" si="44"/>
        <v>0.42</v>
      </c>
      <c r="S166" s="129">
        <f t="shared" si="44"/>
        <v>0.42</v>
      </c>
      <c r="T166" s="129">
        <f t="shared" si="44"/>
        <v>0.42</v>
      </c>
      <c r="U166" s="129">
        <f t="shared" si="44"/>
        <v>0.42</v>
      </c>
      <c r="V166" s="129">
        <f t="shared" si="44"/>
        <v>0.42</v>
      </c>
      <c r="W166" s="129">
        <f t="shared" si="44"/>
        <v>0.42</v>
      </c>
      <c r="X166" s="129">
        <f t="shared" si="44"/>
        <v>0.42</v>
      </c>
      <c r="Y166" s="129">
        <f t="shared" si="44"/>
        <v>0.42</v>
      </c>
      <c r="Z166" s="129">
        <f t="shared" si="44"/>
        <v>0.42</v>
      </c>
      <c r="AA166" s="129">
        <f t="shared" si="44"/>
        <v>0.42</v>
      </c>
      <c r="AB166" s="129">
        <f t="shared" si="44"/>
        <v>0.42</v>
      </c>
      <c r="AC166" s="129">
        <f t="shared" si="44"/>
        <v>0.42</v>
      </c>
      <c r="AD166" s="129">
        <f t="shared" si="44"/>
        <v>0.42</v>
      </c>
      <c r="AE166" s="129">
        <f t="shared" si="44"/>
        <v>0.42</v>
      </c>
      <c r="AF166" s="129">
        <f t="shared" si="44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171</v>
      </c>
      <c r="B167" s="128">
        <v>0.46</v>
      </c>
      <c r="C167" s="129">
        <f t="shared" si="43"/>
        <v>0.46</v>
      </c>
      <c r="D167" s="129">
        <f t="shared" si="43"/>
        <v>0.46</v>
      </c>
      <c r="E167" s="129">
        <f t="shared" si="43"/>
        <v>0.46</v>
      </c>
      <c r="F167" s="129">
        <f t="shared" si="43"/>
        <v>0.46</v>
      </c>
      <c r="G167" s="129">
        <f t="shared" si="43"/>
        <v>0.46</v>
      </c>
      <c r="H167" s="129">
        <f t="shared" si="43"/>
        <v>0.46</v>
      </c>
      <c r="I167" s="129">
        <f t="shared" si="43"/>
        <v>0.46</v>
      </c>
      <c r="J167" s="129">
        <f t="shared" si="43"/>
        <v>0.46</v>
      </c>
      <c r="K167" s="129">
        <f t="shared" si="43"/>
        <v>0.46</v>
      </c>
      <c r="L167" s="129">
        <f t="shared" si="43"/>
        <v>0.46</v>
      </c>
      <c r="M167" s="129">
        <f t="shared" si="43"/>
        <v>0.46</v>
      </c>
      <c r="N167" s="129">
        <f t="shared" si="43"/>
        <v>0.46</v>
      </c>
      <c r="O167" s="129">
        <f t="shared" si="43"/>
        <v>0.46</v>
      </c>
      <c r="P167" s="129">
        <f t="shared" si="43"/>
        <v>0.46</v>
      </c>
      <c r="Q167" s="129">
        <f t="shared" si="43"/>
        <v>0.46</v>
      </c>
      <c r="R167" s="129">
        <f t="shared" si="44"/>
        <v>0.46</v>
      </c>
      <c r="S167" s="129">
        <f t="shared" si="44"/>
        <v>0.46</v>
      </c>
      <c r="T167" s="129">
        <f t="shared" si="44"/>
        <v>0.46</v>
      </c>
      <c r="U167" s="129">
        <f t="shared" si="44"/>
        <v>0.46</v>
      </c>
      <c r="V167" s="129">
        <f t="shared" si="44"/>
        <v>0.46</v>
      </c>
      <c r="W167" s="129">
        <f t="shared" si="44"/>
        <v>0.46</v>
      </c>
      <c r="X167" s="129">
        <f t="shared" si="44"/>
        <v>0.46</v>
      </c>
      <c r="Y167" s="129">
        <f t="shared" si="44"/>
        <v>0.46</v>
      </c>
      <c r="Z167" s="129">
        <f t="shared" si="44"/>
        <v>0.46</v>
      </c>
      <c r="AA167" s="129">
        <f t="shared" si="44"/>
        <v>0.46</v>
      </c>
      <c r="AB167" s="129">
        <f t="shared" si="44"/>
        <v>0.46</v>
      </c>
      <c r="AC167" s="129">
        <f t="shared" si="44"/>
        <v>0.46</v>
      </c>
      <c r="AD167" s="129">
        <f t="shared" si="44"/>
        <v>0.46</v>
      </c>
      <c r="AE167" s="129">
        <f t="shared" si="44"/>
        <v>0.46</v>
      </c>
      <c r="AF167" s="129">
        <f t="shared" si="44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172</v>
      </c>
      <c r="B168" s="128">
        <v>0.85</v>
      </c>
      <c r="C168" s="129">
        <f t="shared" si="43"/>
        <v>0.85</v>
      </c>
      <c r="D168" s="129">
        <f t="shared" si="43"/>
        <v>0.85</v>
      </c>
      <c r="E168" s="129">
        <f t="shared" si="43"/>
        <v>0.85</v>
      </c>
      <c r="F168" s="129">
        <f t="shared" si="43"/>
        <v>0.85</v>
      </c>
      <c r="G168" s="129">
        <f t="shared" si="43"/>
        <v>0.85</v>
      </c>
      <c r="H168" s="129">
        <f t="shared" si="43"/>
        <v>0.85</v>
      </c>
      <c r="I168" s="129">
        <f t="shared" si="43"/>
        <v>0.85</v>
      </c>
      <c r="J168" s="129">
        <f t="shared" si="43"/>
        <v>0.85</v>
      </c>
      <c r="K168" s="129">
        <f t="shared" si="43"/>
        <v>0.85</v>
      </c>
      <c r="L168" s="129">
        <f t="shared" si="43"/>
        <v>0.85</v>
      </c>
      <c r="M168" s="129">
        <f t="shared" si="43"/>
        <v>0.85</v>
      </c>
      <c r="N168" s="129">
        <f t="shared" si="43"/>
        <v>0.85</v>
      </c>
      <c r="O168" s="129">
        <f t="shared" si="43"/>
        <v>0.85</v>
      </c>
      <c r="P168" s="129">
        <f t="shared" si="43"/>
        <v>0.85</v>
      </c>
      <c r="Q168" s="129">
        <f t="shared" si="43"/>
        <v>0.85</v>
      </c>
      <c r="R168" s="129">
        <f t="shared" si="44"/>
        <v>0.85</v>
      </c>
      <c r="S168" s="129">
        <f t="shared" si="44"/>
        <v>0.85</v>
      </c>
      <c r="T168" s="129">
        <f t="shared" si="44"/>
        <v>0.85</v>
      </c>
      <c r="U168" s="129">
        <f t="shared" si="44"/>
        <v>0.85</v>
      </c>
      <c r="V168" s="129">
        <f t="shared" si="44"/>
        <v>0.85</v>
      </c>
      <c r="W168" s="129">
        <f t="shared" si="44"/>
        <v>0.85</v>
      </c>
      <c r="X168" s="129">
        <f t="shared" si="44"/>
        <v>0.85</v>
      </c>
      <c r="Y168" s="129">
        <f t="shared" si="44"/>
        <v>0.85</v>
      </c>
      <c r="Z168" s="129">
        <f t="shared" si="44"/>
        <v>0.85</v>
      </c>
      <c r="AA168" s="129">
        <f t="shared" si="44"/>
        <v>0.85</v>
      </c>
      <c r="AB168" s="129">
        <f t="shared" si="44"/>
        <v>0.85</v>
      </c>
      <c r="AC168" s="129">
        <f t="shared" si="44"/>
        <v>0.85</v>
      </c>
      <c r="AD168" s="129">
        <f t="shared" si="44"/>
        <v>0.85</v>
      </c>
      <c r="AE168" s="129">
        <f t="shared" si="44"/>
        <v>0.85</v>
      </c>
      <c r="AF168" s="129">
        <f t="shared" si="44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173</v>
      </c>
      <c r="B169" s="128">
        <v>0.9</v>
      </c>
      <c r="C169" s="129">
        <f t="shared" si="43"/>
        <v>0.9</v>
      </c>
      <c r="D169" s="129">
        <f t="shared" si="43"/>
        <v>0.9</v>
      </c>
      <c r="E169" s="129">
        <f t="shared" si="43"/>
        <v>0.9</v>
      </c>
      <c r="F169" s="129">
        <f t="shared" si="43"/>
        <v>0.9</v>
      </c>
      <c r="G169" s="129">
        <f t="shared" si="43"/>
        <v>0.9</v>
      </c>
      <c r="H169" s="129">
        <f t="shared" si="43"/>
        <v>0.9</v>
      </c>
      <c r="I169" s="129">
        <f t="shared" si="43"/>
        <v>0.9</v>
      </c>
      <c r="J169" s="129">
        <f t="shared" si="43"/>
        <v>0.9</v>
      </c>
      <c r="K169" s="129">
        <f t="shared" si="43"/>
        <v>0.9</v>
      </c>
      <c r="L169" s="129">
        <f t="shared" si="43"/>
        <v>0.9</v>
      </c>
      <c r="M169" s="129">
        <f t="shared" si="43"/>
        <v>0.9</v>
      </c>
      <c r="N169" s="129">
        <f t="shared" si="43"/>
        <v>0.9</v>
      </c>
      <c r="O169" s="129">
        <f t="shared" si="43"/>
        <v>0.9</v>
      </c>
      <c r="P169" s="129">
        <f t="shared" si="43"/>
        <v>0.9</v>
      </c>
      <c r="Q169" s="129">
        <f t="shared" si="43"/>
        <v>0.9</v>
      </c>
      <c r="R169" s="129">
        <f t="shared" si="44"/>
        <v>0.9</v>
      </c>
      <c r="S169" s="129">
        <f t="shared" si="44"/>
        <v>0.9</v>
      </c>
      <c r="T169" s="129">
        <f t="shared" si="44"/>
        <v>0.9</v>
      </c>
      <c r="U169" s="129">
        <f t="shared" si="44"/>
        <v>0.9</v>
      </c>
      <c r="V169" s="129">
        <f t="shared" si="44"/>
        <v>0.9</v>
      </c>
      <c r="W169" s="129">
        <f t="shared" si="44"/>
        <v>0.9</v>
      </c>
      <c r="X169" s="129">
        <f t="shared" si="44"/>
        <v>0.9</v>
      </c>
      <c r="Y169" s="129">
        <f t="shared" si="44"/>
        <v>0.9</v>
      </c>
      <c r="Z169" s="129">
        <f t="shared" si="44"/>
        <v>0.9</v>
      </c>
      <c r="AA169" s="129">
        <f t="shared" si="44"/>
        <v>0.9</v>
      </c>
      <c r="AB169" s="129">
        <f t="shared" si="44"/>
        <v>0.9</v>
      </c>
      <c r="AC169" s="129">
        <f t="shared" si="44"/>
        <v>0.9</v>
      </c>
      <c r="AD169" s="129">
        <f t="shared" si="44"/>
        <v>0.9</v>
      </c>
      <c r="AE169" s="129">
        <f t="shared" si="44"/>
        <v>0.9</v>
      </c>
      <c r="AF169" s="129">
        <f t="shared" si="44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174</v>
      </c>
      <c r="B170" s="128">
        <v>0.44</v>
      </c>
      <c r="C170" s="129">
        <f t="shared" si="43"/>
        <v>0.44</v>
      </c>
      <c r="D170" s="129">
        <f t="shared" si="43"/>
        <v>0.44</v>
      </c>
      <c r="E170" s="129">
        <f t="shared" si="43"/>
        <v>0.44</v>
      </c>
      <c r="F170" s="129">
        <f t="shared" si="43"/>
        <v>0.44</v>
      </c>
      <c r="G170" s="129">
        <f t="shared" si="43"/>
        <v>0.44</v>
      </c>
      <c r="H170" s="129">
        <f t="shared" si="43"/>
        <v>0.44</v>
      </c>
      <c r="I170" s="129">
        <f t="shared" si="43"/>
        <v>0.44</v>
      </c>
      <c r="J170" s="129">
        <f t="shared" si="43"/>
        <v>0.44</v>
      </c>
      <c r="K170" s="129">
        <f t="shared" si="43"/>
        <v>0.44</v>
      </c>
      <c r="L170" s="129">
        <f t="shared" si="43"/>
        <v>0.44</v>
      </c>
      <c r="M170" s="129">
        <f t="shared" si="43"/>
        <v>0.44</v>
      </c>
      <c r="N170" s="129">
        <f t="shared" si="43"/>
        <v>0.44</v>
      </c>
      <c r="O170" s="129">
        <f t="shared" si="43"/>
        <v>0.44</v>
      </c>
      <c r="P170" s="129">
        <f t="shared" si="43"/>
        <v>0.44</v>
      </c>
      <c r="Q170" s="129">
        <f t="shared" si="43"/>
        <v>0.44</v>
      </c>
      <c r="R170" s="129">
        <f t="shared" si="44"/>
        <v>0.44</v>
      </c>
      <c r="S170" s="129">
        <f t="shared" si="44"/>
        <v>0.44</v>
      </c>
      <c r="T170" s="129">
        <f t="shared" si="44"/>
        <v>0.44</v>
      </c>
      <c r="U170" s="129">
        <f t="shared" si="44"/>
        <v>0.44</v>
      </c>
      <c r="V170" s="129">
        <f t="shared" si="44"/>
        <v>0.44</v>
      </c>
      <c r="W170" s="129">
        <f t="shared" si="44"/>
        <v>0.44</v>
      </c>
      <c r="X170" s="129">
        <f t="shared" si="44"/>
        <v>0.44</v>
      </c>
      <c r="Y170" s="129">
        <f t="shared" si="44"/>
        <v>0.44</v>
      </c>
      <c r="Z170" s="129">
        <f t="shared" si="44"/>
        <v>0.44</v>
      </c>
      <c r="AA170" s="129">
        <f t="shared" si="44"/>
        <v>0.44</v>
      </c>
      <c r="AB170" s="129">
        <f t="shared" si="44"/>
        <v>0.44</v>
      </c>
      <c r="AC170" s="129">
        <f t="shared" si="44"/>
        <v>0.44</v>
      </c>
      <c r="AD170" s="129">
        <f t="shared" si="44"/>
        <v>0.44</v>
      </c>
      <c r="AE170" s="129">
        <f t="shared" si="44"/>
        <v>0.44</v>
      </c>
      <c r="AF170" s="129">
        <f t="shared" si="44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175</v>
      </c>
      <c r="B171" s="128">
        <v>2.1</v>
      </c>
      <c r="C171" s="129">
        <f t="shared" si="43"/>
        <v>2.1</v>
      </c>
      <c r="D171" s="129">
        <f t="shared" si="43"/>
        <v>2.1</v>
      </c>
      <c r="E171" s="129">
        <f t="shared" si="43"/>
        <v>2.1</v>
      </c>
      <c r="F171" s="129">
        <f t="shared" si="43"/>
        <v>2.1</v>
      </c>
      <c r="G171" s="129">
        <f t="shared" si="43"/>
        <v>2.1</v>
      </c>
      <c r="H171" s="129">
        <f t="shared" si="43"/>
        <v>2.1</v>
      </c>
      <c r="I171" s="129">
        <f t="shared" si="43"/>
        <v>2.1</v>
      </c>
      <c r="J171" s="129">
        <f t="shared" si="43"/>
        <v>2.1</v>
      </c>
      <c r="K171" s="129">
        <f t="shared" si="43"/>
        <v>2.1</v>
      </c>
      <c r="L171" s="129">
        <f t="shared" si="43"/>
        <v>2.1</v>
      </c>
      <c r="M171" s="129">
        <f t="shared" si="43"/>
        <v>2.1</v>
      </c>
      <c r="N171" s="129">
        <f t="shared" si="43"/>
        <v>2.1</v>
      </c>
      <c r="O171" s="129">
        <f t="shared" si="43"/>
        <v>2.1</v>
      </c>
      <c r="P171" s="129">
        <f t="shared" si="43"/>
        <v>2.1</v>
      </c>
      <c r="Q171" s="129">
        <f t="shared" si="43"/>
        <v>2.1</v>
      </c>
      <c r="R171" s="129">
        <f t="shared" si="44"/>
        <v>2.1</v>
      </c>
      <c r="S171" s="129">
        <f t="shared" si="44"/>
        <v>2.1</v>
      </c>
      <c r="T171" s="129">
        <f t="shared" si="44"/>
        <v>2.1</v>
      </c>
      <c r="U171" s="129">
        <f t="shared" si="44"/>
        <v>2.1</v>
      </c>
      <c r="V171" s="129">
        <f t="shared" si="44"/>
        <v>2.1</v>
      </c>
      <c r="W171" s="129">
        <f t="shared" si="44"/>
        <v>2.1</v>
      </c>
      <c r="X171" s="129">
        <f t="shared" si="44"/>
        <v>2.1</v>
      </c>
      <c r="Y171" s="129">
        <f t="shared" si="44"/>
        <v>2.1</v>
      </c>
      <c r="Z171" s="129">
        <f t="shared" si="44"/>
        <v>2.1</v>
      </c>
      <c r="AA171" s="129">
        <f t="shared" si="44"/>
        <v>2.1</v>
      </c>
      <c r="AB171" s="129">
        <f t="shared" si="44"/>
        <v>2.1</v>
      </c>
      <c r="AC171" s="129">
        <f t="shared" si="44"/>
        <v>2.1</v>
      </c>
      <c r="AD171" s="129">
        <f t="shared" si="44"/>
        <v>2.1</v>
      </c>
      <c r="AE171" s="129">
        <f t="shared" si="44"/>
        <v>2.1</v>
      </c>
      <c r="AF171" s="129">
        <f t="shared" si="44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176</v>
      </c>
      <c r="B172" s="128">
        <v>0.9</v>
      </c>
      <c r="C172" s="129">
        <f t="shared" si="43"/>
        <v>0.9</v>
      </c>
      <c r="D172" s="129">
        <f t="shared" si="43"/>
        <v>0.9</v>
      </c>
      <c r="E172" s="129">
        <f t="shared" si="43"/>
        <v>0.9</v>
      </c>
      <c r="F172" s="129">
        <f t="shared" si="43"/>
        <v>0.9</v>
      </c>
      <c r="G172" s="129">
        <f t="shared" si="43"/>
        <v>0.9</v>
      </c>
      <c r="H172" s="129">
        <f t="shared" si="43"/>
        <v>0.9</v>
      </c>
      <c r="I172" s="129">
        <f t="shared" si="43"/>
        <v>0.9</v>
      </c>
      <c r="J172" s="129">
        <f t="shared" si="43"/>
        <v>0.9</v>
      </c>
      <c r="K172" s="129">
        <f t="shared" si="43"/>
        <v>0.9</v>
      </c>
      <c r="L172" s="129">
        <f t="shared" si="43"/>
        <v>0.9</v>
      </c>
      <c r="M172" s="129">
        <f t="shared" si="43"/>
        <v>0.9</v>
      </c>
      <c r="N172" s="129">
        <f t="shared" si="43"/>
        <v>0.9</v>
      </c>
      <c r="O172" s="129">
        <f t="shared" si="43"/>
        <v>0.9</v>
      </c>
      <c r="P172" s="129">
        <f t="shared" si="43"/>
        <v>0.9</v>
      </c>
      <c r="Q172" s="129">
        <f t="shared" si="43"/>
        <v>0.9</v>
      </c>
      <c r="R172" s="129">
        <f t="shared" si="44"/>
        <v>0.9</v>
      </c>
      <c r="S172" s="129">
        <f t="shared" si="44"/>
        <v>0.9</v>
      </c>
      <c r="T172" s="129">
        <f t="shared" si="44"/>
        <v>0.9</v>
      </c>
      <c r="U172" s="129">
        <f t="shared" si="44"/>
        <v>0.9</v>
      </c>
      <c r="V172" s="129">
        <f t="shared" si="44"/>
        <v>0.9</v>
      </c>
      <c r="W172" s="129">
        <f t="shared" si="44"/>
        <v>0.9</v>
      </c>
      <c r="X172" s="129">
        <f t="shared" si="44"/>
        <v>0.9</v>
      </c>
      <c r="Y172" s="129">
        <f t="shared" si="44"/>
        <v>0.9</v>
      </c>
      <c r="Z172" s="129">
        <f t="shared" si="44"/>
        <v>0.9</v>
      </c>
      <c r="AA172" s="129">
        <f t="shared" si="44"/>
        <v>0.9</v>
      </c>
      <c r="AB172" s="129">
        <f t="shared" si="44"/>
        <v>0.9</v>
      </c>
      <c r="AC172" s="129">
        <f t="shared" si="44"/>
        <v>0.9</v>
      </c>
      <c r="AD172" s="129">
        <f t="shared" si="44"/>
        <v>0.9</v>
      </c>
      <c r="AE172" s="129">
        <f t="shared" si="44"/>
        <v>0.9</v>
      </c>
      <c r="AF172" s="129">
        <f t="shared" si="44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177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178</v>
      </c>
      <c r="B174" s="128">
        <v>0.57999999999999996</v>
      </c>
      <c r="C174" s="129">
        <f t="shared" ref="C174:R186" si="45">B174</f>
        <v>0.57999999999999996</v>
      </c>
      <c r="D174" s="129">
        <f t="shared" si="45"/>
        <v>0.57999999999999996</v>
      </c>
      <c r="E174" s="129">
        <f t="shared" si="45"/>
        <v>0.57999999999999996</v>
      </c>
      <c r="F174" s="129">
        <f t="shared" si="45"/>
        <v>0.57999999999999996</v>
      </c>
      <c r="G174" s="129">
        <f t="shared" si="45"/>
        <v>0.57999999999999996</v>
      </c>
      <c r="H174" s="129">
        <f t="shared" si="45"/>
        <v>0.57999999999999996</v>
      </c>
      <c r="I174" s="129">
        <f t="shared" si="45"/>
        <v>0.57999999999999996</v>
      </c>
      <c r="J174" s="129">
        <f t="shared" si="45"/>
        <v>0.57999999999999996</v>
      </c>
      <c r="K174" s="129">
        <f t="shared" si="45"/>
        <v>0.57999999999999996</v>
      </c>
      <c r="L174" s="129">
        <f t="shared" si="45"/>
        <v>0.57999999999999996</v>
      </c>
      <c r="M174" s="129">
        <f t="shared" si="45"/>
        <v>0.57999999999999996</v>
      </c>
      <c r="N174" s="129">
        <f t="shared" si="45"/>
        <v>0.57999999999999996</v>
      </c>
      <c r="O174" s="129">
        <f t="shared" si="45"/>
        <v>0.57999999999999996</v>
      </c>
      <c r="P174" s="129">
        <f t="shared" si="45"/>
        <v>0.57999999999999996</v>
      </c>
      <c r="Q174" s="129">
        <f t="shared" si="45"/>
        <v>0.57999999999999996</v>
      </c>
      <c r="R174" s="129">
        <f t="shared" si="45"/>
        <v>0.57999999999999996</v>
      </c>
      <c r="S174" s="129">
        <f t="shared" ref="R174:AF186" si="46">R174</f>
        <v>0.57999999999999996</v>
      </c>
      <c r="T174" s="129">
        <f t="shared" si="46"/>
        <v>0.57999999999999996</v>
      </c>
      <c r="U174" s="129">
        <f t="shared" si="46"/>
        <v>0.57999999999999996</v>
      </c>
      <c r="V174" s="129">
        <f t="shared" si="46"/>
        <v>0.57999999999999996</v>
      </c>
      <c r="W174" s="129">
        <f t="shared" si="46"/>
        <v>0.57999999999999996</v>
      </c>
      <c r="X174" s="129">
        <f t="shared" si="46"/>
        <v>0.57999999999999996</v>
      </c>
      <c r="Y174" s="129">
        <f t="shared" si="46"/>
        <v>0.57999999999999996</v>
      </c>
      <c r="Z174" s="129">
        <f t="shared" si="46"/>
        <v>0.57999999999999996</v>
      </c>
      <c r="AA174" s="129">
        <f t="shared" si="46"/>
        <v>0.57999999999999996</v>
      </c>
      <c r="AB174" s="129">
        <f t="shared" si="46"/>
        <v>0.57999999999999996</v>
      </c>
      <c r="AC174" s="129">
        <f t="shared" si="46"/>
        <v>0.57999999999999996</v>
      </c>
      <c r="AD174" s="129">
        <f t="shared" si="46"/>
        <v>0.57999999999999996</v>
      </c>
      <c r="AE174" s="129">
        <f t="shared" si="46"/>
        <v>0.57999999999999996</v>
      </c>
      <c r="AF174" s="129">
        <f t="shared" si="46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179</v>
      </c>
      <c r="B175" s="128">
        <v>0.8</v>
      </c>
      <c r="C175" s="129">
        <f t="shared" si="45"/>
        <v>0.8</v>
      </c>
      <c r="D175" s="129">
        <f t="shared" si="45"/>
        <v>0.8</v>
      </c>
      <c r="E175" s="129">
        <f t="shared" si="45"/>
        <v>0.8</v>
      </c>
      <c r="F175" s="129">
        <f t="shared" si="45"/>
        <v>0.8</v>
      </c>
      <c r="G175" s="129">
        <f t="shared" si="45"/>
        <v>0.8</v>
      </c>
      <c r="H175" s="129">
        <f t="shared" si="45"/>
        <v>0.8</v>
      </c>
      <c r="I175" s="129">
        <f t="shared" si="45"/>
        <v>0.8</v>
      </c>
      <c r="J175" s="129">
        <f t="shared" si="45"/>
        <v>0.8</v>
      </c>
      <c r="K175" s="129">
        <f t="shared" si="45"/>
        <v>0.8</v>
      </c>
      <c r="L175" s="129">
        <f t="shared" si="45"/>
        <v>0.8</v>
      </c>
      <c r="M175" s="129">
        <f t="shared" si="45"/>
        <v>0.8</v>
      </c>
      <c r="N175" s="129">
        <f t="shared" si="45"/>
        <v>0.8</v>
      </c>
      <c r="O175" s="129">
        <f t="shared" si="45"/>
        <v>0.8</v>
      </c>
      <c r="P175" s="129">
        <f t="shared" si="45"/>
        <v>0.8</v>
      </c>
      <c r="Q175" s="129">
        <f t="shared" si="45"/>
        <v>0.8</v>
      </c>
      <c r="R175" s="129">
        <f t="shared" si="45"/>
        <v>0.8</v>
      </c>
      <c r="S175" s="129">
        <f t="shared" si="46"/>
        <v>0.8</v>
      </c>
      <c r="T175" s="129">
        <f t="shared" si="46"/>
        <v>0.8</v>
      </c>
      <c r="U175" s="129">
        <f t="shared" si="46"/>
        <v>0.8</v>
      </c>
      <c r="V175" s="129">
        <f t="shared" si="46"/>
        <v>0.8</v>
      </c>
      <c r="W175" s="129">
        <f t="shared" si="46"/>
        <v>0.8</v>
      </c>
      <c r="X175" s="129">
        <f t="shared" si="46"/>
        <v>0.8</v>
      </c>
      <c r="Y175" s="129">
        <f t="shared" si="46"/>
        <v>0.8</v>
      </c>
      <c r="Z175" s="129">
        <f t="shared" si="46"/>
        <v>0.8</v>
      </c>
      <c r="AA175" s="129">
        <f t="shared" si="46"/>
        <v>0.8</v>
      </c>
      <c r="AB175" s="129">
        <f t="shared" si="46"/>
        <v>0.8</v>
      </c>
      <c r="AC175" s="129">
        <f t="shared" si="46"/>
        <v>0.8</v>
      </c>
      <c r="AD175" s="129">
        <f t="shared" si="46"/>
        <v>0.8</v>
      </c>
      <c r="AE175" s="129">
        <f t="shared" si="46"/>
        <v>0.8</v>
      </c>
      <c r="AF175" s="129">
        <f t="shared" si="46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211</v>
      </c>
      <c r="B176" s="128">
        <v>0</v>
      </c>
      <c r="C176" s="129">
        <f t="shared" si="45"/>
        <v>0</v>
      </c>
      <c r="D176" s="129">
        <f t="shared" si="45"/>
        <v>0</v>
      </c>
      <c r="E176" s="129">
        <f t="shared" si="45"/>
        <v>0</v>
      </c>
      <c r="F176" s="129">
        <f t="shared" si="45"/>
        <v>0</v>
      </c>
      <c r="G176" s="129">
        <f t="shared" si="45"/>
        <v>0</v>
      </c>
      <c r="H176" s="129">
        <f t="shared" si="45"/>
        <v>0</v>
      </c>
      <c r="I176" s="129">
        <f t="shared" si="45"/>
        <v>0</v>
      </c>
      <c r="J176" s="129">
        <f t="shared" si="45"/>
        <v>0</v>
      </c>
      <c r="K176" s="129">
        <f t="shared" si="45"/>
        <v>0</v>
      </c>
      <c r="L176" s="129">
        <f t="shared" si="45"/>
        <v>0</v>
      </c>
      <c r="M176" s="129">
        <f t="shared" si="45"/>
        <v>0</v>
      </c>
      <c r="N176" s="129">
        <f t="shared" si="45"/>
        <v>0</v>
      </c>
      <c r="O176" s="129">
        <f t="shared" si="45"/>
        <v>0</v>
      </c>
      <c r="P176" s="129">
        <f t="shared" si="45"/>
        <v>0</v>
      </c>
      <c r="Q176" s="129">
        <f t="shared" si="45"/>
        <v>0</v>
      </c>
      <c r="R176" s="129">
        <f t="shared" si="45"/>
        <v>0</v>
      </c>
      <c r="S176" s="129">
        <f t="shared" si="46"/>
        <v>0</v>
      </c>
      <c r="T176" s="129">
        <f t="shared" si="46"/>
        <v>0</v>
      </c>
      <c r="U176" s="129">
        <f t="shared" si="46"/>
        <v>0</v>
      </c>
      <c r="V176" s="129">
        <f t="shared" si="46"/>
        <v>0</v>
      </c>
      <c r="W176" s="129">
        <f t="shared" si="46"/>
        <v>0</v>
      </c>
      <c r="X176" s="129">
        <f t="shared" si="46"/>
        <v>0</v>
      </c>
      <c r="Y176" s="129">
        <f t="shared" si="46"/>
        <v>0</v>
      </c>
      <c r="Z176" s="129">
        <f t="shared" si="46"/>
        <v>0</v>
      </c>
      <c r="AA176" s="129">
        <f t="shared" si="46"/>
        <v>0</v>
      </c>
      <c r="AB176" s="129">
        <f t="shared" si="46"/>
        <v>0</v>
      </c>
      <c r="AC176" s="129">
        <f t="shared" si="46"/>
        <v>0</v>
      </c>
      <c r="AD176" s="129">
        <f t="shared" si="46"/>
        <v>0</v>
      </c>
      <c r="AE176" s="129">
        <f t="shared" si="46"/>
        <v>0</v>
      </c>
      <c r="AF176" s="129">
        <f t="shared" si="46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180</v>
      </c>
      <c r="B177" s="128">
        <v>0.6</v>
      </c>
      <c r="C177" s="129">
        <f t="shared" si="45"/>
        <v>0.6</v>
      </c>
      <c r="D177" s="129">
        <f t="shared" si="45"/>
        <v>0.6</v>
      </c>
      <c r="E177" s="129">
        <f t="shared" si="45"/>
        <v>0.6</v>
      </c>
      <c r="F177" s="129">
        <f t="shared" si="45"/>
        <v>0.6</v>
      </c>
      <c r="G177" s="129">
        <f t="shared" si="45"/>
        <v>0.6</v>
      </c>
      <c r="H177" s="129">
        <f t="shared" si="45"/>
        <v>0.6</v>
      </c>
      <c r="I177" s="129">
        <f t="shared" si="45"/>
        <v>0.6</v>
      </c>
      <c r="J177" s="129">
        <f t="shared" si="45"/>
        <v>0.6</v>
      </c>
      <c r="K177" s="129">
        <f t="shared" si="45"/>
        <v>0.6</v>
      </c>
      <c r="L177" s="129">
        <f t="shared" si="45"/>
        <v>0.6</v>
      </c>
      <c r="M177" s="129">
        <f t="shared" si="45"/>
        <v>0.6</v>
      </c>
      <c r="N177" s="129">
        <f t="shared" si="45"/>
        <v>0.6</v>
      </c>
      <c r="O177" s="129">
        <f t="shared" si="45"/>
        <v>0.6</v>
      </c>
      <c r="P177" s="129">
        <f t="shared" si="45"/>
        <v>0.6</v>
      </c>
      <c r="Q177" s="129">
        <f t="shared" si="45"/>
        <v>0.6</v>
      </c>
      <c r="R177" s="129">
        <f t="shared" si="45"/>
        <v>0.6</v>
      </c>
      <c r="S177" s="129">
        <f t="shared" si="46"/>
        <v>0.6</v>
      </c>
      <c r="T177" s="129">
        <f t="shared" si="46"/>
        <v>0.6</v>
      </c>
      <c r="U177" s="129">
        <f t="shared" si="46"/>
        <v>0.6</v>
      </c>
      <c r="V177" s="129">
        <f t="shared" si="46"/>
        <v>0.6</v>
      </c>
      <c r="W177" s="129">
        <f t="shared" si="46"/>
        <v>0.6</v>
      </c>
      <c r="X177" s="129">
        <f t="shared" si="46"/>
        <v>0.6</v>
      </c>
      <c r="Y177" s="129">
        <f t="shared" si="46"/>
        <v>0.6</v>
      </c>
      <c r="Z177" s="129">
        <f t="shared" si="46"/>
        <v>0.6</v>
      </c>
      <c r="AA177" s="129">
        <f t="shared" si="46"/>
        <v>0.6</v>
      </c>
      <c r="AB177" s="129">
        <f t="shared" si="46"/>
        <v>0.6</v>
      </c>
      <c r="AC177" s="129">
        <f t="shared" si="46"/>
        <v>0.6</v>
      </c>
      <c r="AD177" s="129">
        <f t="shared" si="46"/>
        <v>0.6</v>
      </c>
      <c r="AE177" s="129">
        <f t="shared" si="46"/>
        <v>0.6</v>
      </c>
      <c r="AF177" s="129">
        <f t="shared" si="46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181</v>
      </c>
      <c r="B178" s="128">
        <v>0.6</v>
      </c>
      <c r="C178" s="129">
        <f t="shared" si="45"/>
        <v>0.6</v>
      </c>
      <c r="D178" s="129">
        <f t="shared" si="45"/>
        <v>0.6</v>
      </c>
      <c r="E178" s="129">
        <f t="shared" si="45"/>
        <v>0.6</v>
      </c>
      <c r="F178" s="129">
        <f t="shared" si="45"/>
        <v>0.6</v>
      </c>
      <c r="G178" s="129">
        <f t="shared" si="45"/>
        <v>0.6</v>
      </c>
      <c r="H178" s="129">
        <f t="shared" si="45"/>
        <v>0.6</v>
      </c>
      <c r="I178" s="129">
        <f t="shared" si="45"/>
        <v>0.6</v>
      </c>
      <c r="J178" s="129">
        <f t="shared" si="45"/>
        <v>0.6</v>
      </c>
      <c r="K178" s="129">
        <f t="shared" si="45"/>
        <v>0.6</v>
      </c>
      <c r="L178" s="129">
        <f t="shared" si="45"/>
        <v>0.6</v>
      </c>
      <c r="M178" s="129">
        <f t="shared" si="45"/>
        <v>0.6</v>
      </c>
      <c r="N178" s="129">
        <f t="shared" si="45"/>
        <v>0.6</v>
      </c>
      <c r="O178" s="129">
        <f t="shared" si="45"/>
        <v>0.6</v>
      </c>
      <c r="P178" s="129">
        <f t="shared" si="45"/>
        <v>0.6</v>
      </c>
      <c r="Q178" s="129">
        <f t="shared" si="45"/>
        <v>0.6</v>
      </c>
      <c r="R178" s="129">
        <f t="shared" si="45"/>
        <v>0.6</v>
      </c>
      <c r="S178" s="129">
        <f t="shared" si="46"/>
        <v>0.6</v>
      </c>
      <c r="T178" s="129">
        <f t="shared" si="46"/>
        <v>0.6</v>
      </c>
      <c r="U178" s="129">
        <f t="shared" si="46"/>
        <v>0.6</v>
      </c>
      <c r="V178" s="129">
        <f t="shared" si="46"/>
        <v>0.6</v>
      </c>
      <c r="W178" s="129">
        <f t="shared" si="46"/>
        <v>0.6</v>
      </c>
      <c r="X178" s="129">
        <f t="shared" si="46"/>
        <v>0.6</v>
      </c>
      <c r="Y178" s="129">
        <f t="shared" si="46"/>
        <v>0.6</v>
      </c>
      <c r="Z178" s="129">
        <f t="shared" si="46"/>
        <v>0.6</v>
      </c>
      <c r="AA178" s="129">
        <f t="shared" si="46"/>
        <v>0.6</v>
      </c>
      <c r="AB178" s="129">
        <f t="shared" si="46"/>
        <v>0.6</v>
      </c>
      <c r="AC178" s="129">
        <f t="shared" si="46"/>
        <v>0.6</v>
      </c>
      <c r="AD178" s="129">
        <f t="shared" si="46"/>
        <v>0.6</v>
      </c>
      <c r="AE178" s="129">
        <f t="shared" si="46"/>
        <v>0.6</v>
      </c>
      <c r="AF178" s="129">
        <f t="shared" si="46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182</v>
      </c>
      <c r="B179" s="128">
        <v>0.35</v>
      </c>
      <c r="C179" s="129">
        <f t="shared" si="45"/>
        <v>0.35</v>
      </c>
      <c r="D179" s="129">
        <f t="shared" si="45"/>
        <v>0.35</v>
      </c>
      <c r="E179" s="129">
        <f t="shared" si="45"/>
        <v>0.35</v>
      </c>
      <c r="F179" s="129">
        <f t="shared" si="45"/>
        <v>0.35</v>
      </c>
      <c r="G179" s="129">
        <f t="shared" si="45"/>
        <v>0.35</v>
      </c>
      <c r="H179" s="129">
        <f t="shared" si="45"/>
        <v>0.35</v>
      </c>
      <c r="I179" s="129">
        <f t="shared" si="45"/>
        <v>0.35</v>
      </c>
      <c r="J179" s="129">
        <f t="shared" si="45"/>
        <v>0.35</v>
      </c>
      <c r="K179" s="129">
        <f t="shared" si="45"/>
        <v>0.35</v>
      </c>
      <c r="L179" s="129">
        <f t="shared" si="45"/>
        <v>0.35</v>
      </c>
      <c r="M179" s="129">
        <f t="shared" si="45"/>
        <v>0.35</v>
      </c>
      <c r="N179" s="129">
        <f t="shared" si="45"/>
        <v>0.35</v>
      </c>
      <c r="O179" s="129">
        <f t="shared" si="45"/>
        <v>0.35</v>
      </c>
      <c r="P179" s="129">
        <f t="shared" si="45"/>
        <v>0.35</v>
      </c>
      <c r="Q179" s="129">
        <f t="shared" si="45"/>
        <v>0.35</v>
      </c>
      <c r="R179" s="129">
        <f t="shared" si="45"/>
        <v>0.35</v>
      </c>
      <c r="S179" s="129">
        <f t="shared" si="46"/>
        <v>0.35</v>
      </c>
      <c r="T179" s="129">
        <f t="shared" si="46"/>
        <v>0.35</v>
      </c>
      <c r="U179" s="129">
        <f t="shared" si="46"/>
        <v>0.35</v>
      </c>
      <c r="V179" s="129">
        <f t="shared" si="46"/>
        <v>0.35</v>
      </c>
      <c r="W179" s="129">
        <f t="shared" si="46"/>
        <v>0.35</v>
      </c>
      <c r="X179" s="129">
        <f t="shared" si="46"/>
        <v>0.35</v>
      </c>
      <c r="Y179" s="129">
        <f t="shared" si="46"/>
        <v>0.35</v>
      </c>
      <c r="Z179" s="129">
        <f t="shared" si="46"/>
        <v>0.35</v>
      </c>
      <c r="AA179" s="129">
        <f t="shared" si="46"/>
        <v>0.35</v>
      </c>
      <c r="AB179" s="129">
        <f t="shared" si="46"/>
        <v>0.35</v>
      </c>
      <c r="AC179" s="129">
        <f t="shared" si="46"/>
        <v>0.35</v>
      </c>
      <c r="AD179" s="129">
        <f t="shared" si="46"/>
        <v>0.35</v>
      </c>
      <c r="AE179" s="129">
        <f t="shared" si="46"/>
        <v>0.35</v>
      </c>
      <c r="AF179" s="129">
        <f t="shared" si="46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183</v>
      </c>
      <c r="B180" s="128">
        <v>0.28999999999999998</v>
      </c>
      <c r="C180" s="129">
        <f t="shared" si="45"/>
        <v>0.28999999999999998</v>
      </c>
      <c r="D180" s="129">
        <f t="shared" si="45"/>
        <v>0.28999999999999998</v>
      </c>
      <c r="E180" s="129">
        <f t="shared" si="45"/>
        <v>0.28999999999999998</v>
      </c>
      <c r="F180" s="129">
        <f t="shared" si="45"/>
        <v>0.28999999999999998</v>
      </c>
      <c r="G180" s="129">
        <f t="shared" si="45"/>
        <v>0.28999999999999998</v>
      </c>
      <c r="H180" s="129">
        <f t="shared" si="45"/>
        <v>0.28999999999999998</v>
      </c>
      <c r="I180" s="129">
        <f t="shared" si="45"/>
        <v>0.28999999999999998</v>
      </c>
      <c r="J180" s="129">
        <f t="shared" si="45"/>
        <v>0.28999999999999998</v>
      </c>
      <c r="K180" s="129">
        <f t="shared" si="45"/>
        <v>0.28999999999999998</v>
      </c>
      <c r="L180" s="129">
        <f t="shared" si="45"/>
        <v>0.28999999999999998</v>
      </c>
      <c r="M180" s="129">
        <f t="shared" si="45"/>
        <v>0.28999999999999998</v>
      </c>
      <c r="N180" s="129">
        <f t="shared" si="45"/>
        <v>0.28999999999999998</v>
      </c>
      <c r="O180" s="129">
        <f t="shared" si="45"/>
        <v>0.28999999999999998</v>
      </c>
      <c r="P180" s="129">
        <f t="shared" si="45"/>
        <v>0.28999999999999998</v>
      </c>
      <c r="Q180" s="129">
        <f t="shared" si="45"/>
        <v>0.28999999999999998</v>
      </c>
      <c r="R180" s="129">
        <f t="shared" si="45"/>
        <v>0.28999999999999998</v>
      </c>
      <c r="S180" s="129">
        <f t="shared" si="46"/>
        <v>0.28999999999999998</v>
      </c>
      <c r="T180" s="129">
        <f t="shared" si="46"/>
        <v>0.28999999999999998</v>
      </c>
      <c r="U180" s="129">
        <f t="shared" si="46"/>
        <v>0.28999999999999998</v>
      </c>
      <c r="V180" s="129">
        <f t="shared" si="46"/>
        <v>0.28999999999999998</v>
      </c>
      <c r="W180" s="129">
        <f t="shared" si="46"/>
        <v>0.28999999999999998</v>
      </c>
      <c r="X180" s="129">
        <f t="shared" si="46"/>
        <v>0.28999999999999998</v>
      </c>
      <c r="Y180" s="129">
        <f t="shared" si="46"/>
        <v>0.28999999999999998</v>
      </c>
      <c r="Z180" s="129">
        <f t="shared" si="46"/>
        <v>0.28999999999999998</v>
      </c>
      <c r="AA180" s="129">
        <f t="shared" si="46"/>
        <v>0.28999999999999998</v>
      </c>
      <c r="AB180" s="129">
        <f t="shared" si="46"/>
        <v>0.28999999999999998</v>
      </c>
      <c r="AC180" s="129">
        <f t="shared" si="46"/>
        <v>0.28999999999999998</v>
      </c>
      <c r="AD180" s="129">
        <f t="shared" si="46"/>
        <v>0.28999999999999998</v>
      </c>
      <c r="AE180" s="129">
        <f t="shared" si="46"/>
        <v>0.28999999999999998</v>
      </c>
      <c r="AF180" s="129">
        <f t="shared" si="46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184</v>
      </c>
      <c r="B181" s="128">
        <v>0.06</v>
      </c>
      <c r="C181" s="129">
        <f t="shared" si="45"/>
        <v>0.06</v>
      </c>
      <c r="D181" s="129">
        <f t="shared" si="45"/>
        <v>0.06</v>
      </c>
      <c r="E181" s="129">
        <f t="shared" si="45"/>
        <v>0.06</v>
      </c>
      <c r="F181" s="129">
        <f t="shared" si="45"/>
        <v>0.06</v>
      </c>
      <c r="G181" s="129">
        <f t="shared" si="45"/>
        <v>0.06</v>
      </c>
      <c r="H181" s="129">
        <f t="shared" si="45"/>
        <v>0.06</v>
      </c>
      <c r="I181" s="129">
        <f t="shared" si="45"/>
        <v>0.06</v>
      </c>
      <c r="J181" s="129">
        <f t="shared" si="45"/>
        <v>0.06</v>
      </c>
      <c r="K181" s="129">
        <f t="shared" si="45"/>
        <v>0.06</v>
      </c>
      <c r="L181" s="129">
        <f t="shared" si="45"/>
        <v>0.06</v>
      </c>
      <c r="M181" s="129">
        <f t="shared" si="45"/>
        <v>0.06</v>
      </c>
      <c r="N181" s="129">
        <f t="shared" si="45"/>
        <v>0.06</v>
      </c>
      <c r="O181" s="129">
        <f t="shared" si="45"/>
        <v>0.06</v>
      </c>
      <c r="P181" s="129">
        <f t="shared" si="45"/>
        <v>0.06</v>
      </c>
      <c r="Q181" s="129">
        <f t="shared" si="45"/>
        <v>0.06</v>
      </c>
      <c r="R181" s="129">
        <f t="shared" si="45"/>
        <v>0.06</v>
      </c>
      <c r="S181" s="129">
        <f t="shared" si="46"/>
        <v>0.06</v>
      </c>
      <c r="T181" s="129">
        <f t="shared" si="46"/>
        <v>0.06</v>
      </c>
      <c r="U181" s="129">
        <f t="shared" si="46"/>
        <v>0.06</v>
      </c>
      <c r="V181" s="129">
        <f t="shared" si="46"/>
        <v>0.06</v>
      </c>
      <c r="W181" s="129">
        <f t="shared" si="46"/>
        <v>0.06</v>
      </c>
      <c r="X181" s="129">
        <f t="shared" si="46"/>
        <v>0.06</v>
      </c>
      <c r="Y181" s="129">
        <f t="shared" si="46"/>
        <v>0.06</v>
      </c>
      <c r="Z181" s="129">
        <f t="shared" si="46"/>
        <v>0.06</v>
      </c>
      <c r="AA181" s="129">
        <f t="shared" si="46"/>
        <v>0.06</v>
      </c>
      <c r="AB181" s="129">
        <f t="shared" si="46"/>
        <v>0.06</v>
      </c>
      <c r="AC181" s="129">
        <f t="shared" si="46"/>
        <v>0.06</v>
      </c>
      <c r="AD181" s="129">
        <f t="shared" si="46"/>
        <v>0.06</v>
      </c>
      <c r="AE181" s="129">
        <f t="shared" si="46"/>
        <v>0.06</v>
      </c>
      <c r="AF181" s="129">
        <f t="shared" si="46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185</v>
      </c>
      <c r="B182" s="128">
        <v>0.11</v>
      </c>
      <c r="C182" s="129">
        <f t="shared" si="45"/>
        <v>0.11</v>
      </c>
      <c r="D182" s="129">
        <f t="shared" si="45"/>
        <v>0.11</v>
      </c>
      <c r="E182" s="129">
        <f t="shared" si="45"/>
        <v>0.11</v>
      </c>
      <c r="F182" s="129">
        <f t="shared" si="45"/>
        <v>0.11</v>
      </c>
      <c r="G182" s="129">
        <f t="shared" si="45"/>
        <v>0.11</v>
      </c>
      <c r="H182" s="129">
        <f t="shared" si="45"/>
        <v>0.11</v>
      </c>
      <c r="I182" s="129">
        <f t="shared" si="45"/>
        <v>0.11</v>
      </c>
      <c r="J182" s="129">
        <f t="shared" si="45"/>
        <v>0.11</v>
      </c>
      <c r="K182" s="129">
        <f t="shared" si="45"/>
        <v>0.11</v>
      </c>
      <c r="L182" s="129">
        <f t="shared" si="45"/>
        <v>0.11</v>
      </c>
      <c r="M182" s="129">
        <f t="shared" si="45"/>
        <v>0.11</v>
      </c>
      <c r="N182" s="129">
        <f t="shared" si="45"/>
        <v>0.11</v>
      </c>
      <c r="O182" s="129">
        <f t="shared" si="45"/>
        <v>0.11</v>
      </c>
      <c r="P182" s="129">
        <f t="shared" si="45"/>
        <v>0.11</v>
      </c>
      <c r="Q182" s="129">
        <f t="shared" si="45"/>
        <v>0.11</v>
      </c>
      <c r="R182" s="129">
        <f t="shared" si="45"/>
        <v>0.11</v>
      </c>
      <c r="S182" s="129">
        <f t="shared" si="46"/>
        <v>0.11</v>
      </c>
      <c r="T182" s="129">
        <f t="shared" si="46"/>
        <v>0.11</v>
      </c>
      <c r="U182" s="129">
        <f t="shared" si="46"/>
        <v>0.11</v>
      </c>
      <c r="V182" s="129">
        <f t="shared" si="46"/>
        <v>0.11</v>
      </c>
      <c r="W182" s="129">
        <f t="shared" si="46"/>
        <v>0.11</v>
      </c>
      <c r="X182" s="129">
        <f t="shared" si="46"/>
        <v>0.11</v>
      </c>
      <c r="Y182" s="129">
        <f t="shared" si="46"/>
        <v>0.11</v>
      </c>
      <c r="Z182" s="129">
        <f t="shared" si="46"/>
        <v>0.11</v>
      </c>
      <c r="AA182" s="129">
        <f t="shared" si="46"/>
        <v>0.11</v>
      </c>
      <c r="AB182" s="129">
        <f t="shared" si="46"/>
        <v>0.11</v>
      </c>
      <c r="AC182" s="129">
        <f t="shared" si="46"/>
        <v>0.11</v>
      </c>
      <c r="AD182" s="129">
        <f t="shared" si="46"/>
        <v>0.11</v>
      </c>
      <c r="AE182" s="129">
        <f t="shared" si="46"/>
        <v>0.11</v>
      </c>
      <c r="AF182" s="129">
        <f t="shared" si="46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186</v>
      </c>
      <c r="B183" s="128">
        <v>0.1</v>
      </c>
      <c r="C183" s="129">
        <f t="shared" si="45"/>
        <v>0.1</v>
      </c>
      <c r="D183" s="129">
        <f t="shared" si="45"/>
        <v>0.1</v>
      </c>
      <c r="E183" s="129">
        <f t="shared" si="45"/>
        <v>0.1</v>
      </c>
      <c r="F183" s="129">
        <f t="shared" si="45"/>
        <v>0.1</v>
      </c>
      <c r="G183" s="129">
        <f t="shared" si="45"/>
        <v>0.1</v>
      </c>
      <c r="H183" s="129">
        <f t="shared" si="45"/>
        <v>0.1</v>
      </c>
      <c r="I183" s="129">
        <f t="shared" si="45"/>
        <v>0.1</v>
      </c>
      <c r="J183" s="129">
        <f t="shared" si="45"/>
        <v>0.1</v>
      </c>
      <c r="K183" s="129">
        <f t="shared" si="45"/>
        <v>0.1</v>
      </c>
      <c r="L183" s="129">
        <f t="shared" si="45"/>
        <v>0.1</v>
      </c>
      <c r="M183" s="129">
        <f t="shared" si="45"/>
        <v>0.1</v>
      </c>
      <c r="N183" s="129">
        <f t="shared" si="45"/>
        <v>0.1</v>
      </c>
      <c r="O183" s="129">
        <f t="shared" si="45"/>
        <v>0.1</v>
      </c>
      <c r="P183" s="129">
        <f t="shared" si="45"/>
        <v>0.1</v>
      </c>
      <c r="Q183" s="129">
        <f t="shared" si="45"/>
        <v>0.1</v>
      </c>
      <c r="R183" s="129">
        <f t="shared" si="46"/>
        <v>0.1</v>
      </c>
      <c r="S183" s="129">
        <f t="shared" si="46"/>
        <v>0.1</v>
      </c>
      <c r="T183" s="129">
        <f t="shared" si="46"/>
        <v>0.1</v>
      </c>
      <c r="U183" s="129">
        <f t="shared" si="46"/>
        <v>0.1</v>
      </c>
      <c r="V183" s="129">
        <f t="shared" si="46"/>
        <v>0.1</v>
      </c>
      <c r="W183" s="129">
        <f t="shared" si="46"/>
        <v>0.1</v>
      </c>
      <c r="X183" s="129">
        <f t="shared" si="46"/>
        <v>0.1</v>
      </c>
      <c r="Y183" s="129">
        <f t="shared" si="46"/>
        <v>0.1</v>
      </c>
      <c r="Z183" s="129">
        <f t="shared" si="46"/>
        <v>0.1</v>
      </c>
      <c r="AA183" s="129">
        <f t="shared" si="46"/>
        <v>0.1</v>
      </c>
      <c r="AB183" s="129">
        <f t="shared" si="46"/>
        <v>0.1</v>
      </c>
      <c r="AC183" s="129">
        <f t="shared" si="46"/>
        <v>0.1</v>
      </c>
      <c r="AD183" s="129">
        <f t="shared" si="46"/>
        <v>0.1</v>
      </c>
      <c r="AE183" s="129">
        <f t="shared" si="46"/>
        <v>0.1</v>
      </c>
      <c r="AF183" s="129">
        <f t="shared" si="46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187</v>
      </c>
      <c r="B184" s="128">
        <v>0.09</v>
      </c>
      <c r="C184" s="129">
        <f t="shared" si="45"/>
        <v>0.09</v>
      </c>
      <c r="D184" s="129">
        <f t="shared" si="45"/>
        <v>0.09</v>
      </c>
      <c r="E184" s="129">
        <f t="shared" si="45"/>
        <v>0.09</v>
      </c>
      <c r="F184" s="129">
        <f t="shared" si="45"/>
        <v>0.09</v>
      </c>
      <c r="G184" s="129">
        <f t="shared" si="45"/>
        <v>0.09</v>
      </c>
      <c r="H184" s="129">
        <f t="shared" si="45"/>
        <v>0.09</v>
      </c>
      <c r="I184" s="129">
        <f t="shared" si="45"/>
        <v>0.09</v>
      </c>
      <c r="J184" s="129">
        <f t="shared" si="45"/>
        <v>0.09</v>
      </c>
      <c r="K184" s="129">
        <f t="shared" si="45"/>
        <v>0.09</v>
      </c>
      <c r="L184" s="129">
        <f t="shared" si="45"/>
        <v>0.09</v>
      </c>
      <c r="M184" s="129">
        <f t="shared" si="45"/>
        <v>0.09</v>
      </c>
      <c r="N184" s="129">
        <f t="shared" si="45"/>
        <v>0.09</v>
      </c>
      <c r="O184" s="129">
        <f t="shared" si="45"/>
        <v>0.09</v>
      </c>
      <c r="P184" s="129">
        <f t="shared" si="45"/>
        <v>0.09</v>
      </c>
      <c r="Q184" s="129">
        <f t="shared" si="45"/>
        <v>0.09</v>
      </c>
      <c r="R184" s="129">
        <f t="shared" si="46"/>
        <v>0.09</v>
      </c>
      <c r="S184" s="129">
        <f t="shared" si="46"/>
        <v>0.09</v>
      </c>
      <c r="T184" s="129">
        <f t="shared" si="46"/>
        <v>0.09</v>
      </c>
      <c r="U184" s="129">
        <f t="shared" si="46"/>
        <v>0.09</v>
      </c>
      <c r="V184" s="129">
        <f t="shared" si="46"/>
        <v>0.09</v>
      </c>
      <c r="W184" s="129">
        <f t="shared" si="46"/>
        <v>0.09</v>
      </c>
      <c r="X184" s="129">
        <f t="shared" si="46"/>
        <v>0.09</v>
      </c>
      <c r="Y184" s="129">
        <f t="shared" si="46"/>
        <v>0.09</v>
      </c>
      <c r="Z184" s="129">
        <f t="shared" si="46"/>
        <v>0.09</v>
      </c>
      <c r="AA184" s="129">
        <f t="shared" si="46"/>
        <v>0.09</v>
      </c>
      <c r="AB184" s="129">
        <f t="shared" si="46"/>
        <v>0.09</v>
      </c>
      <c r="AC184" s="129">
        <f t="shared" si="46"/>
        <v>0.09</v>
      </c>
      <c r="AD184" s="129">
        <f t="shared" si="46"/>
        <v>0.09</v>
      </c>
      <c r="AE184" s="129">
        <f t="shared" si="46"/>
        <v>0.09</v>
      </c>
      <c r="AF184" s="129">
        <f t="shared" si="46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188</v>
      </c>
      <c r="B185" s="50">
        <v>0.04</v>
      </c>
      <c r="C185" s="129">
        <f t="shared" si="45"/>
        <v>0.04</v>
      </c>
      <c r="D185" s="129">
        <f t="shared" si="45"/>
        <v>0.04</v>
      </c>
      <c r="E185" s="129">
        <f t="shared" si="45"/>
        <v>0.04</v>
      </c>
      <c r="F185" s="129">
        <f t="shared" si="45"/>
        <v>0.04</v>
      </c>
      <c r="G185" s="129">
        <f t="shared" si="45"/>
        <v>0.04</v>
      </c>
      <c r="H185" s="129">
        <f t="shared" si="45"/>
        <v>0.04</v>
      </c>
      <c r="I185" s="129">
        <f t="shared" si="45"/>
        <v>0.04</v>
      </c>
      <c r="J185" s="129">
        <f t="shared" si="45"/>
        <v>0.04</v>
      </c>
      <c r="K185" s="129">
        <f t="shared" si="45"/>
        <v>0.04</v>
      </c>
      <c r="L185" s="129">
        <f t="shared" si="45"/>
        <v>0.04</v>
      </c>
      <c r="M185" s="129">
        <f t="shared" si="45"/>
        <v>0.04</v>
      </c>
      <c r="N185" s="129">
        <f t="shared" si="45"/>
        <v>0.04</v>
      </c>
      <c r="O185" s="129">
        <f t="shared" si="45"/>
        <v>0.04</v>
      </c>
      <c r="P185" s="129">
        <f t="shared" si="45"/>
        <v>0.04</v>
      </c>
      <c r="Q185" s="129">
        <f t="shared" si="45"/>
        <v>0.04</v>
      </c>
      <c r="R185" s="129">
        <f t="shared" si="46"/>
        <v>0.04</v>
      </c>
      <c r="S185" s="129">
        <f t="shared" si="46"/>
        <v>0.04</v>
      </c>
      <c r="T185" s="129">
        <f t="shared" si="46"/>
        <v>0.04</v>
      </c>
      <c r="U185" s="129">
        <f t="shared" si="46"/>
        <v>0.04</v>
      </c>
      <c r="V185" s="129">
        <f t="shared" si="46"/>
        <v>0.04</v>
      </c>
      <c r="W185" s="129">
        <f t="shared" si="46"/>
        <v>0.04</v>
      </c>
      <c r="X185" s="129">
        <f t="shared" si="46"/>
        <v>0.04</v>
      </c>
      <c r="Y185" s="129">
        <f t="shared" si="46"/>
        <v>0.04</v>
      </c>
      <c r="Z185" s="129">
        <f t="shared" si="46"/>
        <v>0.04</v>
      </c>
      <c r="AA185" s="129">
        <f t="shared" si="46"/>
        <v>0.04</v>
      </c>
      <c r="AB185" s="129">
        <f t="shared" si="46"/>
        <v>0.04</v>
      </c>
      <c r="AC185" s="129">
        <f t="shared" si="46"/>
        <v>0.04</v>
      </c>
      <c r="AD185" s="129">
        <f t="shared" si="46"/>
        <v>0.04</v>
      </c>
      <c r="AE185" s="129">
        <f t="shared" si="46"/>
        <v>0.04</v>
      </c>
      <c r="AF185" s="129">
        <f t="shared" si="46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189</v>
      </c>
      <c r="B186" s="50">
        <v>2.3E-2</v>
      </c>
      <c r="C186" s="129">
        <f>B186</f>
        <v>2.3E-2</v>
      </c>
      <c r="D186" s="129">
        <f t="shared" si="45"/>
        <v>2.3E-2</v>
      </c>
      <c r="E186" s="129">
        <f t="shared" si="45"/>
        <v>2.3E-2</v>
      </c>
      <c r="F186" s="129">
        <f t="shared" si="45"/>
        <v>2.3E-2</v>
      </c>
      <c r="G186" s="129">
        <f t="shared" si="45"/>
        <v>2.3E-2</v>
      </c>
      <c r="H186" s="129">
        <f t="shared" si="45"/>
        <v>2.3E-2</v>
      </c>
      <c r="I186" s="129">
        <f t="shared" si="45"/>
        <v>2.3E-2</v>
      </c>
      <c r="J186" s="129">
        <f t="shared" si="45"/>
        <v>2.3E-2</v>
      </c>
      <c r="K186" s="129">
        <f t="shared" si="45"/>
        <v>2.3E-2</v>
      </c>
      <c r="L186" s="129">
        <f t="shared" si="45"/>
        <v>2.3E-2</v>
      </c>
      <c r="M186" s="129">
        <f t="shared" si="45"/>
        <v>2.3E-2</v>
      </c>
      <c r="N186" s="129">
        <f t="shared" si="45"/>
        <v>2.3E-2</v>
      </c>
      <c r="O186" s="129">
        <f t="shared" si="45"/>
        <v>2.3E-2</v>
      </c>
      <c r="P186" s="129">
        <f t="shared" si="45"/>
        <v>2.3E-2</v>
      </c>
      <c r="Q186" s="129">
        <f t="shared" si="45"/>
        <v>2.3E-2</v>
      </c>
      <c r="R186" s="129">
        <f t="shared" si="46"/>
        <v>2.3E-2</v>
      </c>
      <c r="S186" s="129">
        <f t="shared" si="46"/>
        <v>2.3E-2</v>
      </c>
      <c r="T186" s="129">
        <f t="shared" si="46"/>
        <v>2.3E-2</v>
      </c>
      <c r="U186" s="129">
        <f t="shared" si="46"/>
        <v>2.3E-2</v>
      </c>
      <c r="V186" s="129">
        <f t="shared" si="46"/>
        <v>2.3E-2</v>
      </c>
      <c r="W186" s="129">
        <f t="shared" si="46"/>
        <v>2.3E-2</v>
      </c>
      <c r="X186" s="129">
        <f t="shared" si="46"/>
        <v>2.3E-2</v>
      </c>
      <c r="Y186" s="129">
        <f t="shared" si="46"/>
        <v>2.3E-2</v>
      </c>
      <c r="Z186" s="129">
        <f t="shared" si="46"/>
        <v>2.3E-2</v>
      </c>
      <c r="AA186" s="129">
        <f t="shared" si="46"/>
        <v>2.3E-2</v>
      </c>
      <c r="AB186" s="129">
        <f t="shared" si="46"/>
        <v>2.3E-2</v>
      </c>
      <c r="AC186" s="129">
        <f t="shared" si="46"/>
        <v>2.3E-2</v>
      </c>
      <c r="AD186" s="129">
        <f t="shared" si="46"/>
        <v>2.3E-2</v>
      </c>
      <c r="AE186" s="129">
        <f t="shared" si="46"/>
        <v>2.3E-2</v>
      </c>
      <c r="AF186" s="129">
        <f t="shared" si="46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206</v>
      </c>
      <c r="B187" s="131">
        <f t="shared" ref="B187:AG187" si="47">SUM(B97:B186)</f>
        <v>194.70600000000002</v>
      </c>
      <c r="C187" s="131">
        <f t="shared" si="47"/>
        <v>194.70600000000002</v>
      </c>
      <c r="D187" s="131">
        <f t="shared" si="47"/>
        <v>194.70600000000002</v>
      </c>
      <c r="E187" s="131">
        <f t="shared" si="47"/>
        <v>194.70600000000002</v>
      </c>
      <c r="F187" s="131">
        <f t="shared" si="47"/>
        <v>194.70600000000002</v>
      </c>
      <c r="G187" s="131">
        <f t="shared" si="47"/>
        <v>194.70600000000002</v>
      </c>
      <c r="H187" s="131">
        <f t="shared" si="47"/>
        <v>194.70600000000002</v>
      </c>
      <c r="I187" s="131">
        <f t="shared" si="47"/>
        <v>192.10600000000005</v>
      </c>
      <c r="J187" s="131">
        <f t="shared" si="47"/>
        <v>192.10600000000005</v>
      </c>
      <c r="K187" s="131">
        <f t="shared" si="47"/>
        <v>192.10600000000005</v>
      </c>
      <c r="L187" s="131">
        <f t="shared" si="47"/>
        <v>192.10600000000005</v>
      </c>
      <c r="M187" s="131">
        <f t="shared" si="47"/>
        <v>192.10600000000005</v>
      </c>
      <c r="N187" s="131">
        <f t="shared" si="47"/>
        <v>192.10600000000005</v>
      </c>
      <c r="O187" s="131">
        <f t="shared" si="47"/>
        <v>192.10600000000005</v>
      </c>
      <c r="P187" s="131">
        <f t="shared" si="47"/>
        <v>192.10600000000005</v>
      </c>
      <c r="Q187" s="131">
        <f t="shared" si="47"/>
        <v>192.10600000000005</v>
      </c>
      <c r="R187" s="131">
        <f t="shared" si="47"/>
        <v>192.10600000000005</v>
      </c>
      <c r="S187" s="131">
        <f t="shared" si="47"/>
        <v>192.10600000000005</v>
      </c>
      <c r="T187" s="131">
        <f t="shared" si="47"/>
        <v>192.10600000000005</v>
      </c>
      <c r="U187" s="131">
        <f t="shared" si="47"/>
        <v>192.10600000000005</v>
      </c>
      <c r="V187" s="131">
        <f t="shared" si="47"/>
        <v>192.10600000000005</v>
      </c>
      <c r="W187" s="131">
        <f t="shared" si="47"/>
        <v>192.10600000000005</v>
      </c>
      <c r="X187" s="131">
        <f t="shared" si="47"/>
        <v>192.10600000000005</v>
      </c>
      <c r="Y187" s="131">
        <f t="shared" si="47"/>
        <v>192.10600000000005</v>
      </c>
      <c r="Z187" s="131">
        <f t="shared" si="47"/>
        <v>192.10600000000005</v>
      </c>
      <c r="AA187" s="131">
        <f t="shared" si="47"/>
        <v>192.10600000000005</v>
      </c>
      <c r="AB187" s="131">
        <f t="shared" si="47"/>
        <v>192.10600000000005</v>
      </c>
      <c r="AC187" s="131">
        <f t="shared" si="47"/>
        <v>192.10600000000005</v>
      </c>
      <c r="AD187" s="131">
        <f t="shared" si="47"/>
        <v>192.10600000000005</v>
      </c>
      <c r="AE187" s="131">
        <f t="shared" si="47"/>
        <v>192.10600000000005</v>
      </c>
      <c r="AF187" s="131">
        <f t="shared" si="47"/>
        <v>192.10600000000005</v>
      </c>
      <c r="AG187" s="132">
        <f t="shared" si="47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63</v>
      </c>
      <c r="B189" s="133">
        <v>0.3</v>
      </c>
      <c r="C189" s="133">
        <f t="shared" ref="C189:R194" si="48">B189</f>
        <v>0.3</v>
      </c>
      <c r="D189" s="133">
        <f t="shared" si="48"/>
        <v>0.3</v>
      </c>
      <c r="E189" s="133">
        <f t="shared" si="48"/>
        <v>0.3</v>
      </c>
      <c r="F189" s="133">
        <f t="shared" si="48"/>
        <v>0.3</v>
      </c>
      <c r="G189" s="133">
        <f t="shared" si="48"/>
        <v>0.3</v>
      </c>
      <c r="H189" s="133">
        <f t="shared" si="48"/>
        <v>0.3</v>
      </c>
      <c r="I189" s="133">
        <f t="shared" si="48"/>
        <v>0.3</v>
      </c>
      <c r="J189" s="133">
        <f t="shared" si="48"/>
        <v>0.3</v>
      </c>
      <c r="K189" s="133">
        <f t="shared" si="48"/>
        <v>0.3</v>
      </c>
      <c r="L189" s="133">
        <f t="shared" si="48"/>
        <v>0.3</v>
      </c>
      <c r="M189" s="133">
        <f t="shared" si="48"/>
        <v>0.3</v>
      </c>
      <c r="N189" s="133">
        <f t="shared" si="48"/>
        <v>0.3</v>
      </c>
      <c r="O189" s="133">
        <f t="shared" si="48"/>
        <v>0.3</v>
      </c>
      <c r="P189" s="133">
        <f t="shared" si="48"/>
        <v>0.3</v>
      </c>
      <c r="Q189" s="133">
        <f t="shared" si="48"/>
        <v>0.3</v>
      </c>
      <c r="R189" s="133">
        <f t="shared" si="48"/>
        <v>0.3</v>
      </c>
      <c r="S189" s="133">
        <f t="shared" ref="S189:AF194" si="49">R189</f>
        <v>0.3</v>
      </c>
      <c r="T189" s="133">
        <f t="shared" si="49"/>
        <v>0.3</v>
      </c>
      <c r="U189" s="133">
        <f t="shared" si="49"/>
        <v>0.3</v>
      </c>
      <c r="V189" s="133">
        <f t="shared" si="49"/>
        <v>0.3</v>
      </c>
      <c r="W189" s="133">
        <f t="shared" si="49"/>
        <v>0.3</v>
      </c>
      <c r="X189" s="133">
        <f t="shared" si="49"/>
        <v>0.3</v>
      </c>
      <c r="Y189" s="133">
        <f t="shared" si="49"/>
        <v>0.3</v>
      </c>
      <c r="Z189" s="133">
        <f t="shared" si="49"/>
        <v>0.3</v>
      </c>
      <c r="AA189" s="133">
        <f t="shared" si="49"/>
        <v>0.3</v>
      </c>
      <c r="AB189" s="133">
        <f t="shared" si="49"/>
        <v>0.3</v>
      </c>
      <c r="AC189" s="133">
        <f t="shared" si="49"/>
        <v>0.3</v>
      </c>
      <c r="AD189" s="133">
        <f t="shared" si="49"/>
        <v>0.3</v>
      </c>
      <c r="AE189" s="133">
        <f t="shared" si="49"/>
        <v>0.3</v>
      </c>
      <c r="AF189" s="133">
        <f t="shared" si="49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64</v>
      </c>
      <c r="B190" s="129">
        <v>0.4</v>
      </c>
      <c r="C190" s="129">
        <f t="shared" si="48"/>
        <v>0.4</v>
      </c>
      <c r="D190" s="129">
        <f t="shared" si="48"/>
        <v>0.4</v>
      </c>
      <c r="E190" s="129">
        <f t="shared" si="48"/>
        <v>0.4</v>
      </c>
      <c r="F190" s="129">
        <f t="shared" si="48"/>
        <v>0.4</v>
      </c>
      <c r="G190" s="129">
        <f t="shared" si="48"/>
        <v>0.4</v>
      </c>
      <c r="H190" s="129">
        <f t="shared" si="48"/>
        <v>0.4</v>
      </c>
      <c r="I190" s="129">
        <f t="shared" si="48"/>
        <v>0.4</v>
      </c>
      <c r="J190" s="129">
        <f t="shared" si="48"/>
        <v>0.4</v>
      </c>
      <c r="K190" s="129">
        <f t="shared" si="48"/>
        <v>0.4</v>
      </c>
      <c r="L190" s="129">
        <f t="shared" si="48"/>
        <v>0.4</v>
      </c>
      <c r="M190" s="129">
        <f t="shared" si="48"/>
        <v>0.4</v>
      </c>
      <c r="N190" s="129">
        <f t="shared" si="48"/>
        <v>0.4</v>
      </c>
      <c r="O190" s="129">
        <f t="shared" si="48"/>
        <v>0.4</v>
      </c>
      <c r="P190" s="129">
        <f t="shared" si="48"/>
        <v>0.4</v>
      </c>
      <c r="Q190" s="129">
        <f t="shared" si="48"/>
        <v>0.4</v>
      </c>
      <c r="R190" s="129">
        <f t="shared" si="48"/>
        <v>0.4</v>
      </c>
      <c r="S190" s="129">
        <f t="shared" si="49"/>
        <v>0.4</v>
      </c>
      <c r="T190" s="129">
        <f t="shared" si="49"/>
        <v>0.4</v>
      </c>
      <c r="U190" s="129">
        <f t="shared" si="49"/>
        <v>0.4</v>
      </c>
      <c r="V190" s="129">
        <f>U190</f>
        <v>0.4</v>
      </c>
      <c r="W190" s="129">
        <f>V190</f>
        <v>0.4</v>
      </c>
      <c r="X190" s="129">
        <f t="shared" si="49"/>
        <v>0.4</v>
      </c>
      <c r="Y190" s="129">
        <f t="shared" si="49"/>
        <v>0.4</v>
      </c>
      <c r="Z190" s="129">
        <f t="shared" si="49"/>
        <v>0.4</v>
      </c>
      <c r="AA190" s="129">
        <f t="shared" si="49"/>
        <v>0.4</v>
      </c>
      <c r="AB190" s="129">
        <f t="shared" si="49"/>
        <v>0.4</v>
      </c>
      <c r="AC190" s="129">
        <f t="shared" si="49"/>
        <v>0.4</v>
      </c>
      <c r="AD190" s="129">
        <f t="shared" si="49"/>
        <v>0.4</v>
      </c>
      <c r="AE190" s="129">
        <f t="shared" si="49"/>
        <v>0.4</v>
      </c>
      <c r="AF190" s="129">
        <f t="shared" si="49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65</v>
      </c>
      <c r="B191" s="129">
        <v>1.5</v>
      </c>
      <c r="C191" s="129">
        <f t="shared" si="48"/>
        <v>1.5</v>
      </c>
      <c r="D191" s="129">
        <f t="shared" si="48"/>
        <v>1.5</v>
      </c>
      <c r="E191" s="129">
        <f t="shared" si="48"/>
        <v>1.5</v>
      </c>
      <c r="F191" s="129">
        <f t="shared" si="48"/>
        <v>1.5</v>
      </c>
      <c r="G191" s="129">
        <f t="shared" si="48"/>
        <v>1.5</v>
      </c>
      <c r="H191" s="129">
        <f t="shared" si="48"/>
        <v>1.5</v>
      </c>
      <c r="I191" s="129">
        <f t="shared" si="48"/>
        <v>1.5</v>
      </c>
      <c r="J191" s="129">
        <f t="shared" si="48"/>
        <v>1.5</v>
      </c>
      <c r="K191" s="129">
        <f t="shared" si="48"/>
        <v>1.5</v>
      </c>
      <c r="L191" s="129">
        <f t="shared" si="48"/>
        <v>1.5</v>
      </c>
      <c r="M191" s="129">
        <f t="shared" si="48"/>
        <v>1.5</v>
      </c>
      <c r="N191" s="129">
        <f t="shared" si="48"/>
        <v>1.5</v>
      </c>
      <c r="O191" s="129">
        <f t="shared" si="48"/>
        <v>1.5</v>
      </c>
      <c r="P191" s="129">
        <f t="shared" si="48"/>
        <v>1.5</v>
      </c>
      <c r="Q191" s="129">
        <f t="shared" si="48"/>
        <v>1.5</v>
      </c>
      <c r="R191" s="129">
        <f t="shared" si="48"/>
        <v>1.5</v>
      </c>
      <c r="S191" s="129">
        <f t="shared" si="49"/>
        <v>1.5</v>
      </c>
      <c r="T191" s="129">
        <f t="shared" si="49"/>
        <v>1.5</v>
      </c>
      <c r="U191" s="129">
        <f t="shared" si="49"/>
        <v>1.5</v>
      </c>
      <c r="V191" s="129">
        <f t="shared" si="49"/>
        <v>1.5</v>
      </c>
      <c r="W191" s="129">
        <f t="shared" si="49"/>
        <v>1.5</v>
      </c>
      <c r="X191" s="129">
        <f t="shared" si="49"/>
        <v>1.5</v>
      </c>
      <c r="Y191" s="129">
        <f t="shared" si="49"/>
        <v>1.5</v>
      </c>
      <c r="Z191" s="129">
        <f t="shared" si="49"/>
        <v>1.5</v>
      </c>
      <c r="AA191" s="129">
        <f t="shared" si="49"/>
        <v>1.5</v>
      </c>
      <c r="AB191" s="129">
        <f t="shared" si="49"/>
        <v>1.5</v>
      </c>
      <c r="AC191" s="129">
        <f t="shared" si="49"/>
        <v>1.5</v>
      </c>
      <c r="AD191" s="129">
        <f t="shared" si="49"/>
        <v>1.5</v>
      </c>
      <c r="AE191" s="129">
        <f t="shared" si="49"/>
        <v>1.5</v>
      </c>
      <c r="AF191" s="129">
        <f t="shared" si="49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66</v>
      </c>
      <c r="B192" s="129">
        <v>0.3</v>
      </c>
      <c r="C192" s="129">
        <f t="shared" si="48"/>
        <v>0.3</v>
      </c>
      <c r="D192" s="129">
        <f t="shared" si="48"/>
        <v>0.3</v>
      </c>
      <c r="E192" s="129">
        <f t="shared" si="48"/>
        <v>0.3</v>
      </c>
      <c r="F192" s="129">
        <f t="shared" si="48"/>
        <v>0.3</v>
      </c>
      <c r="G192" s="129">
        <f t="shared" si="48"/>
        <v>0.3</v>
      </c>
      <c r="H192" s="129">
        <f t="shared" si="48"/>
        <v>0.3</v>
      </c>
      <c r="I192" s="129">
        <f t="shared" si="48"/>
        <v>0.3</v>
      </c>
      <c r="J192" s="129">
        <f t="shared" si="48"/>
        <v>0.3</v>
      </c>
      <c r="K192" s="129">
        <f t="shared" si="48"/>
        <v>0.3</v>
      </c>
      <c r="L192" s="129">
        <f t="shared" si="48"/>
        <v>0.3</v>
      </c>
      <c r="M192" s="129">
        <f t="shared" si="48"/>
        <v>0.3</v>
      </c>
      <c r="N192" s="129">
        <f t="shared" si="48"/>
        <v>0.3</v>
      </c>
      <c r="O192" s="129">
        <f t="shared" si="48"/>
        <v>0.3</v>
      </c>
      <c r="P192" s="129">
        <f t="shared" si="48"/>
        <v>0.3</v>
      </c>
      <c r="Q192" s="129">
        <f t="shared" si="48"/>
        <v>0.3</v>
      </c>
      <c r="R192" s="129">
        <f t="shared" si="48"/>
        <v>0.3</v>
      </c>
      <c r="S192" s="129">
        <f t="shared" si="49"/>
        <v>0.3</v>
      </c>
      <c r="T192" s="129">
        <f t="shared" si="49"/>
        <v>0.3</v>
      </c>
      <c r="U192" s="129">
        <f t="shared" si="49"/>
        <v>0.3</v>
      </c>
      <c r="V192" s="129">
        <f t="shared" si="49"/>
        <v>0.3</v>
      </c>
      <c r="W192" s="129">
        <f t="shared" si="49"/>
        <v>0.3</v>
      </c>
      <c r="X192" s="129">
        <f t="shared" si="49"/>
        <v>0.3</v>
      </c>
      <c r="Y192" s="129">
        <f t="shared" si="49"/>
        <v>0.3</v>
      </c>
      <c r="Z192" s="129">
        <f t="shared" si="49"/>
        <v>0.3</v>
      </c>
      <c r="AA192" s="129">
        <f t="shared" si="49"/>
        <v>0.3</v>
      </c>
      <c r="AB192" s="129">
        <f t="shared" si="49"/>
        <v>0.3</v>
      </c>
      <c r="AC192" s="129">
        <f t="shared" si="49"/>
        <v>0.3</v>
      </c>
      <c r="AD192" s="129">
        <f t="shared" si="49"/>
        <v>0.3</v>
      </c>
      <c r="AE192" s="129">
        <f t="shared" si="49"/>
        <v>0.3</v>
      </c>
      <c r="AF192" s="129">
        <f t="shared" si="49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67</v>
      </c>
      <c r="B193" s="129">
        <v>0.4</v>
      </c>
      <c r="C193" s="129">
        <f t="shared" si="48"/>
        <v>0.4</v>
      </c>
      <c r="D193" s="129">
        <f t="shared" si="48"/>
        <v>0.4</v>
      </c>
      <c r="E193" s="129">
        <f t="shared" si="48"/>
        <v>0.4</v>
      </c>
      <c r="F193" s="129">
        <f t="shared" si="48"/>
        <v>0.4</v>
      </c>
      <c r="G193" s="129">
        <f t="shared" si="48"/>
        <v>0.4</v>
      </c>
      <c r="H193" s="129">
        <f t="shared" si="48"/>
        <v>0.4</v>
      </c>
      <c r="I193" s="129">
        <f t="shared" si="48"/>
        <v>0.4</v>
      </c>
      <c r="J193" s="129">
        <f t="shared" si="48"/>
        <v>0.4</v>
      </c>
      <c r="K193" s="129">
        <f t="shared" si="48"/>
        <v>0.4</v>
      </c>
      <c r="L193" s="129">
        <f t="shared" si="48"/>
        <v>0.4</v>
      </c>
      <c r="M193" s="129">
        <f t="shared" si="48"/>
        <v>0.4</v>
      </c>
      <c r="N193" s="129">
        <f t="shared" si="48"/>
        <v>0.4</v>
      </c>
      <c r="O193" s="129">
        <f t="shared" si="48"/>
        <v>0.4</v>
      </c>
      <c r="P193" s="129">
        <f t="shared" si="48"/>
        <v>0.4</v>
      </c>
      <c r="Q193" s="129">
        <f t="shared" si="48"/>
        <v>0.4</v>
      </c>
      <c r="R193" s="129">
        <f t="shared" si="48"/>
        <v>0.4</v>
      </c>
      <c r="S193" s="129">
        <f t="shared" si="49"/>
        <v>0.4</v>
      </c>
      <c r="T193" s="129">
        <f t="shared" si="49"/>
        <v>0.4</v>
      </c>
      <c r="U193" s="129">
        <f t="shared" si="49"/>
        <v>0.4</v>
      </c>
      <c r="V193" s="129">
        <f t="shared" si="49"/>
        <v>0.4</v>
      </c>
      <c r="W193" s="129">
        <f t="shared" si="49"/>
        <v>0.4</v>
      </c>
      <c r="X193" s="129">
        <f t="shared" si="49"/>
        <v>0.4</v>
      </c>
      <c r="Y193" s="129">
        <f t="shared" si="49"/>
        <v>0.4</v>
      </c>
      <c r="Z193" s="129">
        <f t="shared" si="49"/>
        <v>0.4</v>
      </c>
      <c r="AA193" s="129">
        <f t="shared" si="49"/>
        <v>0.4</v>
      </c>
      <c r="AB193" s="129">
        <f t="shared" si="49"/>
        <v>0.4</v>
      </c>
      <c r="AC193" s="129">
        <f t="shared" si="49"/>
        <v>0.4</v>
      </c>
      <c r="AD193" s="129">
        <f t="shared" si="49"/>
        <v>0.4</v>
      </c>
      <c r="AE193" s="129">
        <f t="shared" si="49"/>
        <v>0.4</v>
      </c>
      <c r="AF193" s="129">
        <f t="shared" si="49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68</v>
      </c>
      <c r="B194" s="136">
        <v>0.64</v>
      </c>
      <c r="C194" s="136">
        <f t="shared" si="48"/>
        <v>0.64</v>
      </c>
      <c r="D194" s="136">
        <f t="shared" si="48"/>
        <v>0.64</v>
      </c>
      <c r="E194" s="136">
        <f t="shared" si="48"/>
        <v>0.64</v>
      </c>
      <c r="F194" s="136">
        <f t="shared" si="48"/>
        <v>0.64</v>
      </c>
      <c r="G194" s="136">
        <f t="shared" si="48"/>
        <v>0.64</v>
      </c>
      <c r="H194" s="136">
        <f t="shared" si="48"/>
        <v>0.64</v>
      </c>
      <c r="I194" s="136">
        <f t="shared" si="48"/>
        <v>0.64</v>
      </c>
      <c r="J194" s="136">
        <f t="shared" si="48"/>
        <v>0.64</v>
      </c>
      <c r="K194" s="136">
        <f t="shared" si="48"/>
        <v>0.64</v>
      </c>
      <c r="L194" s="136">
        <f t="shared" si="48"/>
        <v>0.64</v>
      </c>
      <c r="M194" s="136">
        <f t="shared" si="48"/>
        <v>0.64</v>
      </c>
      <c r="N194" s="136">
        <f t="shared" si="48"/>
        <v>0.64</v>
      </c>
      <c r="O194" s="136">
        <f t="shared" si="48"/>
        <v>0.64</v>
      </c>
      <c r="P194" s="136">
        <f t="shared" si="48"/>
        <v>0.64</v>
      </c>
      <c r="Q194" s="136">
        <f t="shared" si="48"/>
        <v>0.64</v>
      </c>
      <c r="R194" s="136">
        <f t="shared" si="48"/>
        <v>0.64</v>
      </c>
      <c r="S194" s="136">
        <f t="shared" si="49"/>
        <v>0.64</v>
      </c>
      <c r="T194" s="136">
        <f t="shared" si="49"/>
        <v>0.64</v>
      </c>
      <c r="U194" s="136">
        <f t="shared" si="49"/>
        <v>0.64</v>
      </c>
      <c r="V194" s="136">
        <f t="shared" si="49"/>
        <v>0.64</v>
      </c>
      <c r="W194" s="136">
        <f t="shared" si="49"/>
        <v>0.64</v>
      </c>
      <c r="X194" s="136">
        <f t="shared" si="49"/>
        <v>0.64</v>
      </c>
      <c r="Y194" s="136">
        <f t="shared" si="49"/>
        <v>0.64</v>
      </c>
      <c r="Z194" s="136">
        <f t="shared" si="49"/>
        <v>0.64</v>
      </c>
      <c r="AA194" s="136">
        <f t="shared" si="49"/>
        <v>0.64</v>
      </c>
      <c r="AB194" s="136">
        <f t="shared" si="49"/>
        <v>0.64</v>
      </c>
      <c r="AC194" s="136">
        <f t="shared" si="49"/>
        <v>0.64</v>
      </c>
      <c r="AD194" s="136">
        <f t="shared" si="49"/>
        <v>0.64</v>
      </c>
      <c r="AE194" s="136">
        <f t="shared" si="49"/>
        <v>0.64</v>
      </c>
      <c r="AF194" s="136">
        <f t="shared" si="49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0">SUM(C189:C194)</f>
        <v>3.54</v>
      </c>
      <c r="D195" s="139">
        <f t="shared" si="50"/>
        <v>3.54</v>
      </c>
      <c r="E195" s="139">
        <f t="shared" si="50"/>
        <v>3.54</v>
      </c>
      <c r="F195" s="139">
        <f t="shared" si="50"/>
        <v>3.54</v>
      </c>
      <c r="G195" s="139">
        <f t="shared" si="50"/>
        <v>3.54</v>
      </c>
      <c r="H195" s="139">
        <f t="shared" si="50"/>
        <v>3.54</v>
      </c>
      <c r="I195" s="139">
        <f t="shared" si="50"/>
        <v>3.54</v>
      </c>
      <c r="J195" s="139">
        <f t="shared" si="50"/>
        <v>3.54</v>
      </c>
      <c r="K195" s="139">
        <f t="shared" si="50"/>
        <v>3.54</v>
      </c>
      <c r="L195" s="139">
        <f>SUM(L189:L194)</f>
        <v>3.54</v>
      </c>
      <c r="M195" s="139">
        <f t="shared" ref="M195:R195" si="51">SUM(M189:M194)</f>
        <v>3.54</v>
      </c>
      <c r="N195" s="139">
        <f t="shared" si="51"/>
        <v>3.54</v>
      </c>
      <c r="O195" s="139">
        <f t="shared" si="51"/>
        <v>3.54</v>
      </c>
      <c r="P195" s="139">
        <f t="shared" si="51"/>
        <v>3.54</v>
      </c>
      <c r="Q195" s="139">
        <f t="shared" si="51"/>
        <v>3.54</v>
      </c>
      <c r="R195" s="139">
        <f t="shared" si="51"/>
        <v>3.54</v>
      </c>
      <c r="S195" s="139">
        <f>SUM(S189:S194)</f>
        <v>3.54</v>
      </c>
      <c r="T195" s="139">
        <f t="shared" ref="T195:AG195" si="52">SUM(T189:T194)</f>
        <v>3.54</v>
      </c>
      <c r="U195" s="139">
        <f t="shared" si="52"/>
        <v>3.54</v>
      </c>
      <c r="V195" s="139">
        <f t="shared" si="52"/>
        <v>3.54</v>
      </c>
      <c r="W195" s="139">
        <f t="shared" si="52"/>
        <v>3.54</v>
      </c>
      <c r="X195" s="139">
        <f t="shared" si="52"/>
        <v>3.54</v>
      </c>
      <c r="Y195" s="139">
        <f t="shared" si="52"/>
        <v>3.54</v>
      </c>
      <c r="Z195" s="139">
        <f t="shared" si="52"/>
        <v>3.54</v>
      </c>
      <c r="AA195" s="139">
        <f t="shared" si="52"/>
        <v>3.54</v>
      </c>
      <c r="AB195" s="139">
        <f t="shared" si="52"/>
        <v>3.54</v>
      </c>
      <c r="AC195" s="139">
        <f t="shared" si="52"/>
        <v>3.54</v>
      </c>
      <c r="AD195" s="139">
        <f t="shared" si="52"/>
        <v>3.54</v>
      </c>
      <c r="AE195" s="139">
        <f t="shared" si="52"/>
        <v>3.54</v>
      </c>
      <c r="AF195" s="139">
        <f t="shared" si="52"/>
        <v>3.54</v>
      </c>
      <c r="AG195" s="140">
        <f t="shared" si="52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69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70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71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72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73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74</v>
      </c>
      <c r="B204" s="153">
        <f>MAX(F72:M72)</f>
        <v>1144.54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10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213" t="s">
        <v>75</v>
      </c>
      <c r="B206" s="213"/>
      <c r="C206" s="45"/>
      <c r="D206" s="155" t="str">
        <f ca="1">"Pie Chart of Daily Peak Demand(Inclusive of Export) of Nepal ("&amp;A4&amp;" "&amp;B4&amp;")"</f>
        <v>Pie Chart of Daily Peak Demand(Inclusive of Export) of Nepal (Nepali Date: 2078/04/10)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2078/04/10)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76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77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78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79</v>
      </c>
      <c r="T209" s="163">
        <f t="shared" ref="T209:AX209" si="53">B72</f>
        <v>1118.19</v>
      </c>
      <c r="U209" s="163">
        <f t="shared" si="53"/>
        <v>1071.07</v>
      </c>
      <c r="V209" s="163">
        <f t="shared" si="53"/>
        <v>1022.54</v>
      </c>
      <c r="W209" s="163">
        <f t="shared" si="53"/>
        <v>1000.8399999999999</v>
      </c>
      <c r="X209" s="163">
        <f t="shared" si="53"/>
        <v>989.44</v>
      </c>
      <c r="Y209" s="163">
        <f t="shared" si="53"/>
        <v>1018.44</v>
      </c>
      <c r="Z209" s="163">
        <f t="shared" si="53"/>
        <v>1031.44</v>
      </c>
      <c r="AA209" s="163">
        <f t="shared" si="53"/>
        <v>1018.44</v>
      </c>
      <c r="AB209" s="163">
        <f t="shared" si="53"/>
        <v>1043.94</v>
      </c>
      <c r="AC209" s="163">
        <f t="shared" si="53"/>
        <v>1072.24</v>
      </c>
      <c r="AD209" s="163">
        <f t="shared" si="53"/>
        <v>1138.94</v>
      </c>
      <c r="AE209" s="163">
        <f t="shared" si="53"/>
        <v>1144.54</v>
      </c>
      <c r="AF209" s="163">
        <f t="shared" si="53"/>
        <v>1230.0900000000001</v>
      </c>
      <c r="AG209" s="163">
        <f t="shared" si="53"/>
        <v>1168.58</v>
      </c>
      <c r="AH209" s="163">
        <f t="shared" si="53"/>
        <v>1189.26</v>
      </c>
      <c r="AI209" s="163">
        <f t="shared" si="53"/>
        <v>1135.76</v>
      </c>
      <c r="AJ209" s="163">
        <f t="shared" si="53"/>
        <v>1158.32</v>
      </c>
      <c r="AK209" s="163">
        <f t="shared" si="53"/>
        <v>1176.883</v>
      </c>
      <c r="AL209" s="163">
        <f t="shared" si="53"/>
        <v>1164.04</v>
      </c>
      <c r="AM209" s="163">
        <f t="shared" si="53"/>
        <v>1173.3200000000002</v>
      </c>
      <c r="AN209" s="163">
        <f t="shared" si="53"/>
        <v>1186.42</v>
      </c>
      <c r="AO209" s="163">
        <f t="shared" si="53"/>
        <v>1236.44</v>
      </c>
      <c r="AP209" s="163">
        <f t="shared" si="53"/>
        <v>1265.44</v>
      </c>
      <c r="AQ209" s="163">
        <f t="shared" si="53"/>
        <v>1347.22</v>
      </c>
      <c r="AR209" s="163">
        <f t="shared" si="53"/>
        <v>1359.8200000000002</v>
      </c>
      <c r="AS209" s="163">
        <f t="shared" si="53"/>
        <v>1301.3800000000001</v>
      </c>
      <c r="AT209" s="163">
        <f t="shared" si="53"/>
        <v>1268.49</v>
      </c>
      <c r="AU209" s="163">
        <f t="shared" si="53"/>
        <v>1225.54</v>
      </c>
      <c r="AV209" s="163">
        <f t="shared" si="53"/>
        <v>1103.6400000000001</v>
      </c>
      <c r="AW209" s="163">
        <f t="shared" si="53"/>
        <v>1007.3400000000001</v>
      </c>
      <c r="AX209" s="163">
        <f t="shared" si="53"/>
        <v>996.33999999999992</v>
      </c>
    </row>
    <row r="210" spans="1:50" x14ac:dyDescent="0.25">
      <c r="A210" s="156" t="s">
        <v>80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81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82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83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84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69</v>
      </c>
      <c r="B230" s="166">
        <f t="shared" ref="B230:AF230" si="54">B194</f>
        <v>0.64</v>
      </c>
      <c r="C230" s="166">
        <f t="shared" si="54"/>
        <v>0.64</v>
      </c>
      <c r="D230" s="166">
        <f t="shared" si="54"/>
        <v>0.64</v>
      </c>
      <c r="E230" s="166">
        <f t="shared" si="54"/>
        <v>0.64</v>
      </c>
      <c r="F230" s="166">
        <f t="shared" si="54"/>
        <v>0.64</v>
      </c>
      <c r="G230" s="166">
        <f t="shared" si="54"/>
        <v>0.64</v>
      </c>
      <c r="H230" s="166">
        <f t="shared" si="54"/>
        <v>0.64</v>
      </c>
      <c r="I230" s="166">
        <f t="shared" si="54"/>
        <v>0.64</v>
      </c>
      <c r="J230" s="166">
        <f t="shared" si="54"/>
        <v>0.64</v>
      </c>
      <c r="K230" s="166">
        <f t="shared" si="54"/>
        <v>0.64</v>
      </c>
      <c r="L230" s="166">
        <f t="shared" si="54"/>
        <v>0.64</v>
      </c>
      <c r="M230" s="166">
        <f t="shared" si="54"/>
        <v>0.64</v>
      </c>
      <c r="N230" s="166">
        <f t="shared" si="54"/>
        <v>0.64</v>
      </c>
      <c r="O230" s="166">
        <f t="shared" si="54"/>
        <v>0.64</v>
      </c>
      <c r="P230" s="166">
        <f t="shared" si="54"/>
        <v>0.64</v>
      </c>
      <c r="Q230" s="166">
        <f t="shared" si="54"/>
        <v>0.64</v>
      </c>
      <c r="R230" s="166">
        <f t="shared" si="54"/>
        <v>0.64</v>
      </c>
      <c r="S230" s="166">
        <f t="shared" si="54"/>
        <v>0.64</v>
      </c>
      <c r="T230" s="166">
        <f t="shared" si="54"/>
        <v>0.64</v>
      </c>
      <c r="U230" s="166">
        <f t="shared" si="54"/>
        <v>0.64</v>
      </c>
      <c r="V230" s="166">
        <f t="shared" si="54"/>
        <v>0.64</v>
      </c>
      <c r="W230" s="166">
        <f t="shared" si="54"/>
        <v>0.64</v>
      </c>
      <c r="X230" s="166">
        <f t="shared" si="54"/>
        <v>0.64</v>
      </c>
      <c r="Y230" s="166">
        <f t="shared" si="54"/>
        <v>0.64</v>
      </c>
      <c r="Z230" s="166">
        <f t="shared" si="54"/>
        <v>0.64</v>
      </c>
      <c r="AA230" s="166">
        <f t="shared" si="54"/>
        <v>0.64</v>
      </c>
      <c r="AB230" s="166">
        <f t="shared" si="54"/>
        <v>0.64</v>
      </c>
      <c r="AC230" s="166">
        <f t="shared" si="54"/>
        <v>0.64</v>
      </c>
      <c r="AD230" s="166">
        <f t="shared" si="54"/>
        <v>0.64</v>
      </c>
      <c r="AE230" s="166">
        <f t="shared" si="54"/>
        <v>0.64</v>
      </c>
      <c r="AF230" s="166">
        <f t="shared" si="54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5">IF(C198&lt;100,"",C198-520)</f>
        <v/>
      </c>
      <c r="D231" s="114" t="str">
        <f t="shared" si="55"/>
        <v/>
      </c>
      <c r="E231" s="114" t="str">
        <f t="shared" si="55"/>
        <v/>
      </c>
      <c r="F231" s="114" t="str">
        <f t="shared" si="55"/>
        <v/>
      </c>
      <c r="G231" s="114" t="str">
        <f t="shared" si="55"/>
        <v/>
      </c>
      <c r="H231" s="114" t="str">
        <f t="shared" si="55"/>
        <v/>
      </c>
      <c r="I231" s="114" t="str">
        <f t="shared" si="55"/>
        <v/>
      </c>
      <c r="J231" s="114" t="str">
        <f t="shared" si="55"/>
        <v/>
      </c>
      <c r="K231" s="114" t="str">
        <f t="shared" si="55"/>
        <v/>
      </c>
      <c r="L231" s="114" t="str">
        <f t="shared" si="55"/>
        <v/>
      </c>
      <c r="M231" s="114" t="str">
        <f t="shared" si="55"/>
        <v/>
      </c>
      <c r="N231" s="114" t="str">
        <f t="shared" si="55"/>
        <v/>
      </c>
      <c r="O231" s="114" t="str">
        <f t="shared" si="55"/>
        <v/>
      </c>
      <c r="P231" s="114" t="str">
        <f t="shared" si="55"/>
        <v/>
      </c>
      <c r="Q231" s="114" t="str">
        <f t="shared" si="55"/>
        <v/>
      </c>
      <c r="R231" s="114" t="str">
        <f t="shared" si="55"/>
        <v/>
      </c>
      <c r="S231" s="114" t="str">
        <f t="shared" si="55"/>
        <v/>
      </c>
      <c r="T231" s="114" t="str">
        <f t="shared" si="55"/>
        <v/>
      </c>
      <c r="U231" s="114" t="str">
        <f t="shared" si="55"/>
        <v/>
      </c>
      <c r="V231" s="114" t="str">
        <f t="shared" si="55"/>
        <v/>
      </c>
      <c r="W231" s="114" t="str">
        <f t="shared" si="55"/>
        <v/>
      </c>
      <c r="X231" s="114" t="str">
        <f t="shared" si="55"/>
        <v/>
      </c>
      <c r="Y231" s="114" t="str">
        <f t="shared" si="55"/>
        <v/>
      </c>
      <c r="Z231" s="114" t="str">
        <f t="shared" si="55"/>
        <v/>
      </c>
      <c r="AA231" s="114" t="str">
        <f t="shared" si="55"/>
        <v/>
      </c>
      <c r="AB231" s="114" t="str">
        <f t="shared" si="55"/>
        <v/>
      </c>
      <c r="AC231" s="114" t="str">
        <f t="shared" si="55"/>
        <v/>
      </c>
      <c r="AD231" s="114" t="str">
        <f t="shared" si="55"/>
        <v/>
      </c>
      <c r="AE231" s="114" t="str">
        <f t="shared" si="55"/>
        <v/>
      </c>
      <c r="AF231" s="114" t="str">
        <f t="shared" si="55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6">IF(B199&lt;100,"",B199-620)</f>
        <v/>
      </c>
      <c r="C232" s="114" t="str">
        <f t="shared" si="56"/>
        <v/>
      </c>
      <c r="D232" s="114" t="str">
        <f t="shared" si="56"/>
        <v/>
      </c>
      <c r="E232" s="114" t="str">
        <f t="shared" si="56"/>
        <v/>
      </c>
      <c r="F232" s="114" t="str">
        <f t="shared" si="56"/>
        <v/>
      </c>
      <c r="G232" s="114" t="str">
        <f t="shared" si="56"/>
        <v/>
      </c>
      <c r="H232" s="114" t="str">
        <f t="shared" si="56"/>
        <v/>
      </c>
      <c r="I232" s="114" t="str">
        <f t="shared" si="56"/>
        <v/>
      </c>
      <c r="J232" s="114" t="str">
        <f t="shared" si="56"/>
        <v/>
      </c>
      <c r="K232" s="114" t="str">
        <f t="shared" si="56"/>
        <v/>
      </c>
      <c r="L232" s="114" t="str">
        <f t="shared" si="56"/>
        <v/>
      </c>
      <c r="M232" s="114" t="str">
        <f t="shared" si="56"/>
        <v/>
      </c>
      <c r="N232" s="114" t="str">
        <f t="shared" si="56"/>
        <v/>
      </c>
      <c r="O232" s="114" t="str">
        <f t="shared" si="56"/>
        <v/>
      </c>
      <c r="P232" s="114" t="str">
        <f t="shared" si="56"/>
        <v/>
      </c>
      <c r="Q232" s="114" t="str">
        <f t="shared" si="56"/>
        <v/>
      </c>
      <c r="R232" s="114" t="str">
        <f t="shared" si="56"/>
        <v/>
      </c>
      <c r="S232" s="114" t="str">
        <f t="shared" si="56"/>
        <v/>
      </c>
      <c r="T232" s="114" t="str">
        <f t="shared" si="56"/>
        <v/>
      </c>
      <c r="U232" s="114" t="str">
        <f t="shared" si="56"/>
        <v/>
      </c>
      <c r="V232" s="114" t="str">
        <f t="shared" si="56"/>
        <v/>
      </c>
      <c r="W232" s="114" t="str">
        <f t="shared" si="56"/>
        <v/>
      </c>
      <c r="X232" s="114" t="str">
        <f t="shared" si="56"/>
        <v/>
      </c>
      <c r="Y232" s="114" t="str">
        <f t="shared" si="56"/>
        <v/>
      </c>
      <c r="Z232" s="114" t="str">
        <f t="shared" si="56"/>
        <v/>
      </c>
      <c r="AA232" s="114" t="str">
        <f t="shared" si="56"/>
        <v/>
      </c>
      <c r="AB232" s="114" t="str">
        <f t="shared" si="56"/>
        <v/>
      </c>
      <c r="AC232" s="114" t="str">
        <f t="shared" si="56"/>
        <v/>
      </c>
      <c r="AD232" s="114" t="str">
        <f t="shared" si="56"/>
        <v/>
      </c>
      <c r="AE232" s="114" t="str">
        <f t="shared" si="56"/>
        <v/>
      </c>
      <c r="AF232" s="114" t="str">
        <f t="shared" si="56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7">IF(B200&lt;100,"",B200-330)</f>
        <v/>
      </c>
      <c r="C233" s="114" t="str">
        <f t="shared" si="57"/>
        <v/>
      </c>
      <c r="D233" s="114" t="str">
        <f t="shared" si="57"/>
        <v/>
      </c>
      <c r="E233" s="114" t="str">
        <f t="shared" si="57"/>
        <v/>
      </c>
      <c r="F233" s="114" t="str">
        <f t="shared" si="57"/>
        <v/>
      </c>
      <c r="G233" s="114" t="str">
        <f t="shared" si="57"/>
        <v/>
      </c>
      <c r="H233" s="114" t="str">
        <f t="shared" si="57"/>
        <v/>
      </c>
      <c r="I233" s="114" t="str">
        <f t="shared" si="57"/>
        <v/>
      </c>
      <c r="J233" s="114" t="str">
        <f t="shared" si="57"/>
        <v/>
      </c>
      <c r="K233" s="114" t="str">
        <f t="shared" si="57"/>
        <v/>
      </c>
      <c r="L233" s="114" t="str">
        <f t="shared" si="57"/>
        <v/>
      </c>
      <c r="M233" s="114" t="str">
        <f t="shared" si="57"/>
        <v/>
      </c>
      <c r="N233" s="114" t="str">
        <f t="shared" si="57"/>
        <v/>
      </c>
      <c r="O233" s="114" t="str">
        <f t="shared" si="57"/>
        <v/>
      </c>
      <c r="P233" s="114" t="str">
        <f t="shared" si="57"/>
        <v/>
      </c>
      <c r="Q233" s="114" t="str">
        <f t="shared" si="57"/>
        <v/>
      </c>
      <c r="R233" s="114" t="str">
        <f t="shared" si="57"/>
        <v/>
      </c>
      <c r="S233" s="114" t="str">
        <f t="shared" si="57"/>
        <v/>
      </c>
      <c r="T233" s="114" t="str">
        <f t="shared" si="57"/>
        <v/>
      </c>
      <c r="U233" s="114" t="str">
        <f t="shared" si="57"/>
        <v/>
      </c>
      <c r="V233" s="114" t="str">
        <f t="shared" si="57"/>
        <v/>
      </c>
      <c r="W233" s="114" t="str">
        <f t="shared" si="57"/>
        <v/>
      </c>
      <c r="X233" s="114" t="str">
        <f t="shared" si="57"/>
        <v/>
      </c>
      <c r="Y233" s="114" t="str">
        <f t="shared" si="57"/>
        <v/>
      </c>
      <c r="Z233" s="114" t="str">
        <f t="shared" si="57"/>
        <v/>
      </c>
      <c r="AA233" s="114" t="str">
        <f t="shared" si="57"/>
        <v/>
      </c>
      <c r="AB233" s="114" t="str">
        <f t="shared" si="57"/>
        <v/>
      </c>
      <c r="AC233" s="114" t="str">
        <f t="shared" si="57"/>
        <v/>
      </c>
      <c r="AD233" s="114" t="str">
        <f t="shared" si="57"/>
        <v/>
      </c>
      <c r="AE233" s="114" t="str">
        <f t="shared" si="57"/>
        <v/>
      </c>
      <c r="AF233" s="114" t="str">
        <f t="shared" si="57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58">IF(C201&lt;100,"",C201-1500)</f>
        <v/>
      </c>
      <c r="D234" s="114" t="str">
        <f t="shared" si="58"/>
        <v/>
      </c>
      <c r="E234" s="114" t="str">
        <f t="shared" si="58"/>
        <v/>
      </c>
      <c r="F234" s="114" t="str">
        <f t="shared" si="58"/>
        <v/>
      </c>
      <c r="G234" s="114" t="str">
        <f t="shared" si="58"/>
        <v/>
      </c>
      <c r="H234" s="114" t="str">
        <f t="shared" si="58"/>
        <v/>
      </c>
      <c r="I234" s="114" t="str">
        <f t="shared" si="58"/>
        <v/>
      </c>
      <c r="J234" s="114" t="str">
        <f t="shared" si="58"/>
        <v/>
      </c>
      <c r="K234" s="114" t="str">
        <f t="shared" si="58"/>
        <v/>
      </c>
      <c r="L234" s="114" t="str">
        <f t="shared" si="58"/>
        <v/>
      </c>
      <c r="M234" s="114" t="str">
        <f t="shared" si="58"/>
        <v/>
      </c>
      <c r="N234" s="114" t="str">
        <f t="shared" si="58"/>
        <v/>
      </c>
      <c r="O234" s="114" t="str">
        <f t="shared" si="58"/>
        <v/>
      </c>
      <c r="P234" s="114" t="str">
        <f t="shared" si="58"/>
        <v/>
      </c>
      <c r="Q234" s="114" t="str">
        <f t="shared" si="58"/>
        <v/>
      </c>
      <c r="R234" s="114" t="str">
        <f t="shared" si="58"/>
        <v/>
      </c>
      <c r="S234" s="114" t="str">
        <f t="shared" si="58"/>
        <v/>
      </c>
      <c r="T234" s="114" t="str">
        <f t="shared" si="58"/>
        <v/>
      </c>
      <c r="U234" s="114" t="str">
        <f t="shared" si="58"/>
        <v/>
      </c>
      <c r="V234" s="114" t="str">
        <f t="shared" si="58"/>
        <v/>
      </c>
      <c r="W234" s="114" t="str">
        <f t="shared" si="58"/>
        <v/>
      </c>
      <c r="X234" s="114" t="str">
        <f t="shared" si="58"/>
        <v/>
      </c>
      <c r="Y234" s="114" t="str">
        <f t="shared" si="58"/>
        <v/>
      </c>
      <c r="Z234" s="114" t="str">
        <f t="shared" si="58"/>
        <v/>
      </c>
      <c r="AA234" s="114" t="str">
        <f t="shared" si="58"/>
        <v/>
      </c>
      <c r="AB234" s="114" t="str">
        <f t="shared" si="58"/>
        <v/>
      </c>
      <c r="AC234" s="114" t="str">
        <f t="shared" si="58"/>
        <v/>
      </c>
      <c r="AD234" s="114" t="str">
        <f t="shared" si="58"/>
        <v/>
      </c>
      <c r="AE234" s="114" t="str">
        <f t="shared" si="58"/>
        <v/>
      </c>
      <c r="AF234" s="114" t="str">
        <f t="shared" si="58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0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05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7205" priority="301">
      <formula>S$9&gt;=20/24</formula>
    </cfRule>
    <cfRule type="expression" dxfId="7204" priority="302">
      <formula>AND(S$9&gt;=14/24,S$9&lt;20/24)</formula>
    </cfRule>
    <cfRule type="expression" dxfId="7203" priority="303">
      <formula>AND(S$9&gt;=8/24,S$9&lt;14/24)</formula>
    </cfRule>
    <cfRule type="expression" dxfId="7202" priority="304">
      <formula>S$9&lt;8/24</formula>
    </cfRule>
  </conditionalFormatting>
  <conditionalFormatting sqref="B8:AF10 AA78:AF78 C78:Q78 C79:AF79 C189:AF195 L34:Q34 L55:R56 S39 AD54:AF57 C65:AF69 N57:Q64 T208:AX208 C71:AF75 C77:AF77 B53:AF53 B65 B72 C54:K58 L57:M58 M25:N25 M11:N11 L36:N39 O15:Q30 R37:S38 O36:Q40 M42:Q45 L50:AF52 O11:AC13 Y88:AC88 V82:AC83 T37:AD39 R15:AE28 AD12:AE13 AF19:AF28 AD81:AF88">
    <cfRule type="expression" dxfId="7201" priority="297">
      <formula>B$9&gt;=20/24</formula>
    </cfRule>
    <cfRule type="expression" dxfId="7200" priority="298">
      <formula>AND(B$9&gt;=14/24,B$9&lt;20/24)</formula>
    </cfRule>
    <cfRule type="expression" dxfId="7199" priority="299">
      <formula>AND(B$9&gt;=8/24,B$9&lt;14/24)</formula>
    </cfRule>
    <cfRule type="expression" dxfId="7198" priority="300">
      <formula>B$9&lt;8/24</formula>
    </cfRule>
  </conditionalFormatting>
  <conditionalFormatting sqref="B187:AF187">
    <cfRule type="expression" dxfId="7197" priority="293">
      <formula>B$9&gt;=20/24</formula>
    </cfRule>
    <cfRule type="expression" dxfId="7196" priority="294">
      <formula>AND(B$9&gt;=14/24,B$9&lt;20/24)</formula>
    </cfRule>
    <cfRule type="expression" dxfId="7195" priority="295">
      <formula>AND(B$9&gt;=8/24,B$9&lt;14/24)</formula>
    </cfRule>
    <cfRule type="expression" dxfId="7194" priority="296">
      <formula>B$9&lt;8/24</formula>
    </cfRule>
  </conditionalFormatting>
  <conditionalFormatting sqref="AL4:AL6">
    <cfRule type="iconSet" priority="292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7193" priority="288">
      <formula>L$9&gt;=20/24</formula>
    </cfRule>
    <cfRule type="expression" dxfId="7192" priority="289">
      <formula>AND(L$9&gt;=14/24,L$9&lt;20/24)</formula>
    </cfRule>
    <cfRule type="expression" dxfId="7191" priority="290">
      <formula>AND(L$9&gt;=8/24,L$9&lt;14/24)</formula>
    </cfRule>
    <cfRule type="expression" dxfId="7190" priority="291">
      <formula>L$9&lt;8/24</formula>
    </cfRule>
  </conditionalFormatting>
  <conditionalFormatting sqref="L40:N40">
    <cfRule type="expression" dxfId="7189" priority="284">
      <formula>L$9&gt;=20/24</formula>
    </cfRule>
    <cfRule type="expression" dxfId="7188" priority="285">
      <formula>AND(L$9&gt;=14/24,L$9&lt;20/24)</formula>
    </cfRule>
    <cfRule type="expression" dxfId="7187" priority="286">
      <formula>AND(L$9&gt;=8/24,L$9&lt;14/24)</formula>
    </cfRule>
    <cfRule type="expression" dxfId="7186" priority="287">
      <formula>L$9&lt;8/24</formula>
    </cfRule>
  </conditionalFormatting>
  <conditionalFormatting sqref="R36:AD36">
    <cfRule type="expression" dxfId="7185" priority="276">
      <formula>R$9&gt;=20/24</formula>
    </cfRule>
    <cfRule type="expression" dxfId="7184" priority="277">
      <formula>AND(R$9&gt;=14/24,R$9&lt;20/24)</formula>
    </cfRule>
    <cfRule type="expression" dxfId="7183" priority="278">
      <formula>AND(R$9&gt;=8/24,R$9&lt;14/24)</formula>
    </cfRule>
    <cfRule type="expression" dxfId="7182" priority="279">
      <formula>R$9&lt;8/24</formula>
    </cfRule>
  </conditionalFormatting>
  <conditionalFormatting sqref="R54 W54:AC54">
    <cfRule type="expression" dxfId="7181" priority="272">
      <formula>R$9&gt;=20/24</formula>
    </cfRule>
    <cfRule type="expression" dxfId="7180" priority="273">
      <formula>AND(R$9&gt;=14/24,R$9&lt;20/24)</formula>
    </cfRule>
    <cfRule type="expression" dxfId="7179" priority="274">
      <formula>AND(R$9&gt;=8/24,R$9&lt;14/24)</formula>
    </cfRule>
    <cfRule type="expression" dxfId="7178" priority="275">
      <formula>R$9&lt;8/24</formula>
    </cfRule>
  </conditionalFormatting>
  <conditionalFormatting sqref="R78:Z78">
    <cfRule type="expression" dxfId="7177" priority="268">
      <formula>R$9&gt;=20/24</formula>
    </cfRule>
    <cfRule type="expression" dxfId="7176" priority="269">
      <formula>AND(R$9&gt;=14/24,R$9&lt;20/24)</formula>
    </cfRule>
    <cfRule type="expression" dxfId="7175" priority="270">
      <formula>AND(R$9&gt;=8/24,R$9&lt;14/24)</formula>
    </cfRule>
    <cfRule type="expression" dxfId="7174" priority="271">
      <formula>R$9&lt;8/24</formula>
    </cfRule>
  </conditionalFormatting>
  <conditionalFormatting sqref="V81:AC81">
    <cfRule type="expression" dxfId="7173" priority="264">
      <formula>V$9&gt;=20/24</formula>
    </cfRule>
    <cfRule type="expression" dxfId="7172" priority="265">
      <formula>AND(V$9&gt;=14/24,V$9&lt;20/24)</formula>
    </cfRule>
    <cfRule type="expression" dxfId="7171" priority="266">
      <formula>AND(V$9&gt;=8/24,V$9&lt;14/24)</formula>
    </cfRule>
    <cfRule type="expression" dxfId="7170" priority="267">
      <formula>V$9&lt;8/24</formula>
    </cfRule>
  </conditionalFormatting>
  <conditionalFormatting sqref="O32:Q32">
    <cfRule type="expression" dxfId="7169" priority="260">
      <formula>O$9&gt;=20/24</formula>
    </cfRule>
    <cfRule type="expression" dxfId="7168" priority="261">
      <formula>AND(O$9&gt;=14/24,O$9&lt;20/24)</formula>
    </cfRule>
    <cfRule type="expression" dxfId="7167" priority="262">
      <formula>AND(O$9&gt;=8/24,O$9&lt;14/24)</formula>
    </cfRule>
    <cfRule type="expression" dxfId="7166" priority="263">
      <formula>O$9&lt;8/24</formula>
    </cfRule>
  </conditionalFormatting>
  <conditionalFormatting sqref="L46:Q46">
    <cfRule type="expression" dxfId="7165" priority="256">
      <formula>L$9&gt;=20/24</formula>
    </cfRule>
    <cfRule type="expression" dxfId="7164" priority="257">
      <formula>AND(L$9&gt;=14/24,L$9&lt;20/24)</formula>
    </cfRule>
    <cfRule type="expression" dxfId="7163" priority="258">
      <formula>AND(L$9&gt;=8/24,L$9&lt;14/24)</formula>
    </cfRule>
    <cfRule type="expression" dxfId="7162" priority="259">
      <formula>L$9&lt;8/24</formula>
    </cfRule>
  </conditionalFormatting>
  <conditionalFormatting sqref="L47:Q47">
    <cfRule type="expression" dxfId="7161" priority="252">
      <formula>L$9&gt;=20/24</formula>
    </cfRule>
    <cfRule type="expression" dxfId="7160" priority="253">
      <formula>AND(L$9&gt;=14/24,L$9&lt;20/24)</formula>
    </cfRule>
    <cfRule type="expression" dxfId="7159" priority="254">
      <formula>AND(L$9&gt;=8/24,L$9&lt;14/24)</formula>
    </cfRule>
    <cfRule type="expression" dxfId="7158" priority="255">
      <formula>L$9&lt;8/24</formula>
    </cfRule>
  </conditionalFormatting>
  <conditionalFormatting sqref="L42:N45">
    <cfRule type="expression" dxfId="7157" priority="248">
      <formula>L$9&gt;=20/24</formula>
    </cfRule>
    <cfRule type="expression" dxfId="7156" priority="249">
      <formula>AND(L$9&gt;=14/24,L$9&lt;20/24)</formula>
    </cfRule>
    <cfRule type="expression" dxfId="7155" priority="250">
      <formula>AND(L$9&gt;=8/24,L$9&lt;14/24)</formula>
    </cfRule>
    <cfRule type="expression" dxfId="7154" priority="251">
      <formula>L$9&lt;8/24</formula>
    </cfRule>
  </conditionalFormatting>
  <conditionalFormatting sqref="R34:AD34">
    <cfRule type="expression" dxfId="7153" priority="244">
      <formula>R$9&gt;=20/24</formula>
    </cfRule>
    <cfRule type="expression" dxfId="7152" priority="245">
      <formula>AND(R$9&gt;=14/24,R$9&lt;20/24)</formula>
    </cfRule>
    <cfRule type="expression" dxfId="7151" priority="246">
      <formula>AND(R$9&gt;=8/24,R$9&lt;14/24)</formula>
    </cfRule>
    <cfRule type="expression" dxfId="7150" priority="247">
      <formula>R$9&lt;8/24</formula>
    </cfRule>
  </conditionalFormatting>
  <conditionalFormatting sqref="R32:AF32 R29:AF30">
    <cfRule type="expression" dxfId="7149" priority="240">
      <formula>R$9&gt;=20/24</formula>
    </cfRule>
    <cfRule type="expression" dxfId="7148" priority="241">
      <formula>AND(R$9&gt;=14/24,R$9&lt;20/24)</formula>
    </cfRule>
    <cfRule type="expression" dxfId="7147" priority="242">
      <formula>AND(R$9&gt;=8/24,R$9&lt;14/24)</formula>
    </cfRule>
    <cfRule type="expression" dxfId="7146" priority="243">
      <formula>R$9&lt;8/24</formula>
    </cfRule>
  </conditionalFormatting>
  <conditionalFormatting sqref="R39:R40 S40:AF40 R42:AF45">
    <cfRule type="expression" dxfId="7145" priority="236">
      <formula>R$9&gt;=20/24</formula>
    </cfRule>
    <cfRule type="expression" dxfId="7144" priority="237">
      <formula>AND(R$9&gt;=14/24,R$9&lt;20/24)</formula>
    </cfRule>
    <cfRule type="expression" dxfId="7143" priority="238">
      <formula>AND(R$9&gt;=8/24,R$9&lt;14/24)</formula>
    </cfRule>
    <cfRule type="expression" dxfId="7142" priority="239">
      <formula>R$9&lt;8/24</formula>
    </cfRule>
  </conditionalFormatting>
  <conditionalFormatting sqref="R46:AF46">
    <cfRule type="expression" dxfId="7141" priority="232">
      <formula>R$9&gt;=20/24</formula>
    </cfRule>
    <cfRule type="expression" dxfId="7140" priority="233">
      <formula>AND(R$9&gt;=14/24,R$9&lt;20/24)</formula>
    </cfRule>
    <cfRule type="expression" dxfId="7139" priority="234">
      <formula>AND(R$9&gt;=8/24,R$9&lt;14/24)</formula>
    </cfRule>
    <cfRule type="expression" dxfId="7138" priority="235">
      <formula>R$9&lt;8/24</formula>
    </cfRule>
  </conditionalFormatting>
  <conditionalFormatting sqref="R47:AF47">
    <cfRule type="expression" dxfId="7137" priority="228">
      <formula>R$9&gt;=20/24</formula>
    </cfRule>
    <cfRule type="expression" dxfId="7136" priority="229">
      <formula>AND(R$9&gt;=14/24,R$9&lt;20/24)</formula>
    </cfRule>
    <cfRule type="expression" dxfId="7135" priority="230">
      <formula>AND(R$9&gt;=8/24,R$9&lt;14/24)</formula>
    </cfRule>
    <cfRule type="expression" dxfId="7134" priority="231">
      <formula>R$9&lt;8/24</formula>
    </cfRule>
  </conditionalFormatting>
  <conditionalFormatting sqref="R57:R64 W57:AC64 AD58:AF64">
    <cfRule type="expression" dxfId="7133" priority="224">
      <formula>R$9&gt;=20/24</formula>
    </cfRule>
    <cfRule type="expression" dxfId="7132" priority="225">
      <formula>AND(R$9&gt;=14/24,R$9&lt;20/24)</formula>
    </cfRule>
    <cfRule type="expression" dxfId="7131" priority="226">
      <formula>AND(R$9&gt;=8/24,R$9&lt;14/24)</formula>
    </cfRule>
    <cfRule type="expression" dxfId="7130" priority="227">
      <formula>R$9&lt;8/24</formula>
    </cfRule>
  </conditionalFormatting>
  <conditionalFormatting sqref="AD91:AF94">
    <cfRule type="expression" dxfId="7129" priority="220">
      <formula>AD$9&gt;=20/24</formula>
    </cfRule>
    <cfRule type="expression" dxfId="7128" priority="221">
      <formula>AND(AD$9&gt;=14/24,AD$9&lt;20/24)</formula>
    </cfRule>
    <cfRule type="expression" dxfId="7127" priority="222">
      <formula>AND(AD$9&gt;=8/24,AD$9&lt;14/24)</formula>
    </cfRule>
    <cfRule type="expression" dxfId="7126" priority="223">
      <formula>AD$9&lt;8/24</formula>
    </cfRule>
  </conditionalFormatting>
  <conditionalFormatting sqref="C59:M59">
    <cfRule type="expression" dxfId="7125" priority="216">
      <formula>C$9&gt;=20/24</formula>
    </cfRule>
    <cfRule type="expression" dxfId="7124" priority="217">
      <formula>AND(C$9&gt;=14/24,C$9&lt;20/24)</formula>
    </cfRule>
    <cfRule type="expression" dxfId="7123" priority="218">
      <formula>AND(C$9&gt;=8/24,C$9&lt;14/24)</formula>
    </cfRule>
    <cfRule type="expression" dxfId="7122" priority="219">
      <formula>C$9&lt;8/24</formula>
    </cfRule>
  </conditionalFormatting>
  <conditionalFormatting sqref="V91:AC94">
    <cfRule type="expression" dxfId="7121" priority="212">
      <formula>V$9&gt;=20/24</formula>
    </cfRule>
    <cfRule type="expression" dxfId="7120" priority="213">
      <formula>AND(V$9&gt;=14/24,V$9&lt;20/24)</formula>
    </cfRule>
    <cfRule type="expression" dxfId="7119" priority="214">
      <formula>AND(V$9&gt;=8/24,V$9&lt;14/24)</formula>
    </cfRule>
    <cfRule type="expression" dxfId="7118" priority="215">
      <formula>V$9&lt;8/24</formula>
    </cfRule>
  </conditionalFormatting>
  <conditionalFormatting sqref="B35:AF35 B53:AF53 C33:AF34 C48:AG48 C36:K38 M25:N25 L50:AF52 B49:AF49 M11:AF11 O12:AF13 O32:AF32 L42:AF47 L36:AF40 O15:AF30">
    <cfRule type="expression" dxfId="7117" priority="211">
      <formula>B11&gt;$AG11</formula>
    </cfRule>
  </conditionalFormatting>
  <conditionalFormatting sqref="A96:A152 A81:A94 A11:A13 A15:A30 A42:A69 A77:A79 A71:A75 A32:A40 A165:A196">
    <cfRule type="expression" dxfId="7116" priority="210">
      <formula>$AH11=0</formula>
    </cfRule>
  </conditionalFormatting>
  <conditionalFormatting sqref="AD95:AF95">
    <cfRule type="expression" dxfId="7115" priority="206">
      <formula>AD$9&gt;=20/24</formula>
    </cfRule>
    <cfRule type="expression" dxfId="7114" priority="207">
      <formula>AND(AD$9&gt;=14/24,AD$9&lt;20/24)</formula>
    </cfRule>
    <cfRule type="expression" dxfId="7113" priority="208">
      <formula>AND(AD$9&gt;=8/24,AD$9&lt;14/24)</formula>
    </cfRule>
    <cfRule type="expression" dxfId="7112" priority="209">
      <formula>AD$9&lt;8/24</formula>
    </cfRule>
  </conditionalFormatting>
  <conditionalFormatting sqref="V95:AC95">
    <cfRule type="expression" dxfId="7111" priority="202">
      <formula>V$9&gt;=20/24</formula>
    </cfRule>
    <cfRule type="expression" dxfId="7110" priority="203">
      <formula>AND(V$9&gt;=14/24,V$9&lt;20/24)</formula>
    </cfRule>
    <cfRule type="expression" dxfId="7109" priority="204">
      <formula>AND(V$9&gt;=8/24,V$9&lt;14/24)</formula>
    </cfRule>
    <cfRule type="expression" dxfId="7108" priority="205">
      <formula>V$9&lt;8/24</formula>
    </cfRule>
  </conditionalFormatting>
  <conditionalFormatting sqref="A95">
    <cfRule type="expression" dxfId="7107" priority="201">
      <formula>$AH95=0</formula>
    </cfRule>
  </conditionalFormatting>
  <conditionalFormatting sqref="C33:AF33">
    <cfRule type="expression" dxfId="7106" priority="197">
      <formula>C$9&gt;=20/24</formula>
    </cfRule>
    <cfRule type="expression" dxfId="7105" priority="198">
      <formula>AND(C$9&gt;=14/24,C$9&lt;20/24)</formula>
    </cfRule>
    <cfRule type="expression" dxfId="7104" priority="199">
      <formula>AND(C$9&gt;=8/24,C$9&lt;14/24)</formula>
    </cfRule>
    <cfRule type="expression" dxfId="7103" priority="200">
      <formula>C$9&lt;8/24</formula>
    </cfRule>
  </conditionalFormatting>
  <conditionalFormatting sqref="R33:AF33">
    <cfRule type="expression" dxfId="7102" priority="193">
      <formula>R$9&gt;=20/24</formula>
    </cfRule>
    <cfRule type="expression" dxfId="7101" priority="194">
      <formula>AND(R$9&gt;=14/24,R$9&lt;20/24)</formula>
    </cfRule>
    <cfRule type="expression" dxfId="7100" priority="195">
      <formula>AND(R$9&gt;=8/24,R$9&lt;14/24)</formula>
    </cfRule>
    <cfRule type="expression" dxfId="7099" priority="196">
      <formula>R$9&lt;8/24</formula>
    </cfRule>
  </conditionalFormatting>
  <conditionalFormatting sqref="C60:M64">
    <cfRule type="expression" dxfId="7098" priority="185">
      <formula>C$9&gt;=20/24</formula>
    </cfRule>
    <cfRule type="expression" dxfId="7097" priority="186">
      <formula>AND(C$9&gt;=14/24,C$9&lt;20/24)</formula>
    </cfRule>
    <cfRule type="expression" dxfId="7096" priority="187">
      <formula>AND(C$9&gt;=8/24,C$9&lt;14/24)</formula>
    </cfRule>
    <cfRule type="expression" dxfId="7095" priority="188">
      <formula>C$9&lt;8/24</formula>
    </cfRule>
  </conditionalFormatting>
  <conditionalFormatting sqref="AL30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O31:Q31">
    <cfRule type="expression" dxfId="7094" priority="172">
      <formula>O$9&gt;=20/24</formula>
    </cfRule>
    <cfRule type="expression" dxfId="7093" priority="173">
      <formula>AND(O$9&gt;=14/24,O$9&lt;20/24)</formula>
    </cfRule>
    <cfRule type="expression" dxfId="7092" priority="174">
      <formula>AND(O$9&gt;=8/24,O$9&lt;14/24)</formula>
    </cfRule>
    <cfRule type="expression" dxfId="7091" priority="175">
      <formula>O$9&lt;8/24</formula>
    </cfRule>
  </conditionalFormatting>
  <conditionalFormatting sqref="R31:AF31">
    <cfRule type="expression" dxfId="7090" priority="168">
      <formula>R$9&gt;=20/24</formula>
    </cfRule>
    <cfRule type="expression" dxfId="7089" priority="169">
      <formula>AND(R$9&gt;=14/24,R$9&lt;20/24)</formula>
    </cfRule>
    <cfRule type="expression" dxfId="7088" priority="170">
      <formula>AND(R$9&gt;=8/24,R$9&lt;14/24)</formula>
    </cfRule>
    <cfRule type="expression" dxfId="7087" priority="171">
      <formula>R$9&lt;8/24</formula>
    </cfRule>
  </conditionalFormatting>
  <conditionalFormatting sqref="O31:AF31">
    <cfRule type="expression" dxfId="7086" priority="167">
      <formula>O31&gt;$AG31</formula>
    </cfRule>
  </conditionalFormatting>
  <conditionalFormatting sqref="A31">
    <cfRule type="expression" dxfId="7085" priority="166">
      <formula>$AH31=0</formula>
    </cfRule>
  </conditionalFormatting>
  <conditionalFormatting sqref="B80:AF80">
    <cfRule type="expression" dxfId="7084" priority="162">
      <formula>B$9&gt;=20/24</formula>
    </cfRule>
    <cfRule type="expression" dxfId="7083" priority="163">
      <formula>AND(B$9&gt;=14/24,B$9&lt;20/24)</formula>
    </cfRule>
    <cfRule type="expression" dxfId="7082" priority="164">
      <formula>AND(B$9&gt;=8/24,B$9&lt;14/24)</formula>
    </cfRule>
    <cfRule type="expression" dxfId="7081" priority="165">
      <formula>B$9&lt;8/24</formula>
    </cfRule>
  </conditionalFormatting>
  <conditionalFormatting sqref="A80">
    <cfRule type="expression" dxfId="7080" priority="161">
      <formula>$AH80=0</formula>
    </cfRule>
  </conditionalFormatting>
  <conditionalFormatting sqref="O14:Q14">
    <cfRule type="expression" dxfId="7079" priority="153">
      <formula>O$9&gt;=20/24</formula>
    </cfRule>
    <cfRule type="expression" dxfId="7078" priority="154">
      <formula>AND(O$9&gt;=14/24,O$9&lt;20/24)</formula>
    </cfRule>
    <cfRule type="expression" dxfId="7077" priority="155">
      <formula>AND(O$9&gt;=8/24,O$9&lt;14/24)</formula>
    </cfRule>
    <cfRule type="expression" dxfId="7076" priority="156">
      <formula>O$9&lt;8/24</formula>
    </cfRule>
  </conditionalFormatting>
  <conditionalFormatting sqref="R14:AE14">
    <cfRule type="expression" dxfId="7075" priority="149">
      <formula>R$9&gt;=20/24</formula>
    </cfRule>
    <cfRule type="expression" dxfId="7074" priority="150">
      <formula>AND(R$9&gt;=14/24,R$9&lt;20/24)</formula>
    </cfRule>
    <cfRule type="expression" dxfId="7073" priority="151">
      <formula>AND(R$9&gt;=8/24,R$9&lt;14/24)</formula>
    </cfRule>
    <cfRule type="expression" dxfId="7072" priority="152">
      <formula>R$9&lt;8/24</formula>
    </cfRule>
  </conditionalFormatting>
  <conditionalFormatting sqref="O14:AF14">
    <cfRule type="expression" dxfId="7071" priority="148">
      <formula>O14&gt;$AG14</formula>
    </cfRule>
  </conditionalFormatting>
  <conditionalFormatting sqref="A14">
    <cfRule type="expression" dxfId="7070" priority="147">
      <formula>$AH14=0</formula>
    </cfRule>
  </conditionalFormatting>
  <conditionalFormatting sqref="A159:A164">
    <cfRule type="expression" dxfId="7069" priority="146">
      <formula>$AH159=0</formula>
    </cfRule>
  </conditionalFormatting>
  <conditionalFormatting sqref="A153:A158">
    <cfRule type="expression" dxfId="7068" priority="145">
      <formula>$AH153=0</formula>
    </cfRule>
  </conditionalFormatting>
  <conditionalFormatting sqref="O41:Q41">
    <cfRule type="expression" dxfId="7067" priority="141">
      <formula>O$9&gt;=20/24</formula>
    </cfRule>
    <cfRule type="expression" dxfId="7066" priority="142">
      <formula>AND(O$9&gt;=14/24,O$9&lt;20/24)</formula>
    </cfRule>
    <cfRule type="expression" dxfId="7065" priority="143">
      <formula>AND(O$9&gt;=8/24,O$9&lt;14/24)</formula>
    </cfRule>
    <cfRule type="expression" dxfId="7064" priority="144">
      <formula>O$9&lt;8/24</formula>
    </cfRule>
  </conditionalFormatting>
  <conditionalFormatting sqref="L41:N41">
    <cfRule type="expression" dxfId="7063" priority="137">
      <formula>L$9&gt;=20/24</formula>
    </cfRule>
    <cfRule type="expression" dxfId="7062" priority="138">
      <formula>AND(L$9&gt;=14/24,L$9&lt;20/24)</formula>
    </cfRule>
    <cfRule type="expression" dxfId="7061" priority="139">
      <formula>AND(L$9&gt;=8/24,L$9&lt;14/24)</formula>
    </cfRule>
    <cfRule type="expression" dxfId="7060" priority="140">
      <formula>L$9&lt;8/24</formula>
    </cfRule>
  </conditionalFormatting>
  <conditionalFormatting sqref="R41:AF41">
    <cfRule type="expression" dxfId="7059" priority="133">
      <formula>R$9&gt;=20/24</formula>
    </cfRule>
    <cfRule type="expression" dxfId="7058" priority="134">
      <formula>AND(R$9&gt;=14/24,R$9&lt;20/24)</formula>
    </cfRule>
    <cfRule type="expression" dxfId="7057" priority="135">
      <formula>AND(R$9&gt;=8/24,R$9&lt;14/24)</formula>
    </cfRule>
    <cfRule type="expression" dxfId="7056" priority="136">
      <formula>R$9&lt;8/24</formula>
    </cfRule>
  </conditionalFormatting>
  <conditionalFormatting sqref="L41:AF41">
    <cfRule type="expression" dxfId="7055" priority="132">
      <formula>L41&gt;$AG41</formula>
    </cfRule>
  </conditionalFormatting>
  <conditionalFormatting sqref="A41">
    <cfRule type="expression" dxfId="7054" priority="131">
      <formula>$AH41=0</formula>
    </cfRule>
  </conditionalFormatting>
  <conditionalFormatting sqref="C76:AF76">
    <cfRule type="expression" dxfId="7053" priority="127">
      <formula>C$9&gt;=20/24</formula>
    </cfRule>
    <cfRule type="expression" dxfId="7052" priority="128">
      <formula>AND(C$9&gt;=14/24,C$9&lt;20/24)</formula>
    </cfRule>
    <cfRule type="expression" dxfId="7051" priority="129">
      <formula>AND(C$9&gt;=8/24,C$9&lt;14/24)</formula>
    </cfRule>
    <cfRule type="expression" dxfId="7050" priority="130">
      <formula>C$9&lt;8/24</formula>
    </cfRule>
  </conditionalFormatting>
  <conditionalFormatting sqref="A76">
    <cfRule type="expression" dxfId="7049" priority="126">
      <formula>$AH76=0</formula>
    </cfRule>
  </conditionalFormatting>
  <conditionalFormatting sqref="B70:AG70">
    <cfRule type="expression" dxfId="7048" priority="122">
      <formula>B$9&gt;=20/24</formula>
    </cfRule>
    <cfRule type="expression" dxfId="7047" priority="123">
      <formula>AND(B$9&gt;=14/24,B$9&lt;20/24)</formula>
    </cfRule>
    <cfRule type="expression" dxfId="7046" priority="124">
      <formula>AND(B$9&gt;=8/24,B$9&lt;14/24)</formula>
    </cfRule>
    <cfRule type="expression" dxfId="7045" priority="125">
      <formula>B$9&lt;8/24</formula>
    </cfRule>
  </conditionalFormatting>
  <conditionalFormatting sqref="A70">
    <cfRule type="expression" dxfId="7044" priority="121">
      <formula>$AH70=0</formula>
    </cfRule>
  </conditionalFormatting>
  <conditionalFormatting sqref="AL31:AL32 AL7:AL29">
    <cfRule type="iconSet" priority="307">
      <iconSet iconSet="3TrafficLights2" reverse="1">
        <cfvo type="percent" val="0"/>
        <cfvo type="num" val="1"/>
        <cfvo type="num" val="1"/>
      </iconSet>
    </cfRule>
  </conditionalFormatting>
  <conditionalFormatting sqref="S55:V56">
    <cfRule type="expression" dxfId="7043" priority="117">
      <formula>S$9&gt;=20/24</formula>
    </cfRule>
    <cfRule type="expression" dxfId="7042" priority="118">
      <formula>AND(S$9&gt;=14/24,S$9&lt;20/24)</formula>
    </cfRule>
    <cfRule type="expression" dxfId="7041" priority="119">
      <formula>AND(S$9&gt;=8/24,S$9&lt;14/24)</formula>
    </cfRule>
    <cfRule type="expression" dxfId="7040" priority="120">
      <formula>S$9&lt;8/24</formula>
    </cfRule>
  </conditionalFormatting>
  <conditionalFormatting sqref="S54:V54">
    <cfRule type="expression" dxfId="7039" priority="113">
      <formula>S$9&gt;=20/24</formula>
    </cfRule>
    <cfRule type="expression" dxfId="7038" priority="114">
      <formula>AND(S$9&gt;=14/24,S$9&lt;20/24)</formula>
    </cfRule>
    <cfRule type="expression" dxfId="7037" priority="115">
      <formula>AND(S$9&gt;=8/24,S$9&lt;14/24)</formula>
    </cfRule>
    <cfRule type="expression" dxfId="7036" priority="116">
      <formula>S$9&lt;8/24</formula>
    </cfRule>
  </conditionalFormatting>
  <conditionalFormatting sqref="S57:V64">
    <cfRule type="expression" dxfId="7035" priority="109">
      <formula>S$9&gt;=20/24</formula>
    </cfRule>
    <cfRule type="expression" dxfId="7034" priority="110">
      <formula>AND(S$9&gt;=14/24,S$9&lt;20/24)</formula>
    </cfRule>
    <cfRule type="expression" dxfId="7033" priority="111">
      <formula>AND(S$9&gt;=8/24,S$9&lt;14/24)</formula>
    </cfRule>
    <cfRule type="expression" dxfId="7032" priority="112">
      <formula>S$9&lt;8/24</formula>
    </cfRule>
  </conditionalFormatting>
  <conditionalFormatting sqref="S82:U88 V84:X88 Y84:AC87">
    <cfRule type="expression" dxfId="7031" priority="105">
      <formula>S$9&gt;=20/24</formula>
    </cfRule>
    <cfRule type="expression" dxfId="7030" priority="106">
      <formula>AND(S$9&gt;=14/24,S$9&lt;20/24)</formula>
    </cfRule>
    <cfRule type="expression" dxfId="7029" priority="107">
      <formula>AND(S$9&gt;=8/24,S$9&lt;14/24)</formula>
    </cfRule>
    <cfRule type="expression" dxfId="7028" priority="108">
      <formula>S$9&lt;8/24</formula>
    </cfRule>
  </conditionalFormatting>
  <conditionalFormatting sqref="S81:U81">
    <cfRule type="expression" dxfId="7027" priority="101">
      <formula>S$9&gt;=20/24</formula>
    </cfRule>
    <cfRule type="expression" dxfId="7026" priority="102">
      <formula>AND(S$9&gt;=14/24,S$9&lt;20/24)</formula>
    </cfRule>
    <cfRule type="expression" dxfId="7025" priority="103">
      <formula>AND(S$9&gt;=8/24,S$9&lt;14/24)</formula>
    </cfRule>
    <cfRule type="expression" dxfId="7024" priority="104">
      <formula>S$9&lt;8/24</formula>
    </cfRule>
  </conditionalFormatting>
  <conditionalFormatting sqref="R82:R88 C81:Q88">
    <cfRule type="expression" dxfId="7023" priority="97">
      <formula>C$9&gt;=20/24</formula>
    </cfRule>
    <cfRule type="expression" dxfId="7022" priority="98">
      <formula>AND(C$9&gt;=14/24,C$9&lt;20/24)</formula>
    </cfRule>
    <cfRule type="expression" dxfId="7021" priority="99">
      <formula>AND(C$9&gt;=8/24,C$9&lt;14/24)</formula>
    </cfRule>
    <cfRule type="expression" dxfId="7020" priority="100">
      <formula>C$9&lt;8/24</formula>
    </cfRule>
  </conditionalFormatting>
  <conditionalFormatting sqref="R81">
    <cfRule type="expression" dxfId="7019" priority="93">
      <formula>R$9&gt;=20/24</formula>
    </cfRule>
    <cfRule type="expression" dxfId="7018" priority="94">
      <formula>AND(R$9&gt;=14/24,R$9&lt;20/24)</formula>
    </cfRule>
    <cfRule type="expression" dxfId="7017" priority="95">
      <formula>AND(R$9&gt;=8/24,R$9&lt;14/24)</formula>
    </cfRule>
    <cfRule type="expression" dxfId="7016" priority="96">
      <formula>R$9&lt;8/24</formula>
    </cfRule>
  </conditionalFormatting>
  <conditionalFormatting sqref="S91:U94">
    <cfRule type="expression" dxfId="7015" priority="89">
      <formula>S$9&gt;=20/24</formula>
    </cfRule>
    <cfRule type="expression" dxfId="7014" priority="90">
      <formula>AND(S$9&gt;=14/24,S$9&lt;20/24)</formula>
    </cfRule>
    <cfRule type="expression" dxfId="7013" priority="91">
      <formula>AND(S$9&gt;=8/24,S$9&lt;14/24)</formula>
    </cfRule>
    <cfRule type="expression" dxfId="7012" priority="92">
      <formula>S$9&lt;8/24</formula>
    </cfRule>
  </conditionalFormatting>
  <conditionalFormatting sqref="S95:U95">
    <cfRule type="expression" dxfId="7011" priority="85">
      <formula>S$9&gt;=20/24</formula>
    </cfRule>
    <cfRule type="expression" dxfId="7010" priority="86">
      <formula>AND(S$9&gt;=14/24,S$9&lt;20/24)</formula>
    </cfRule>
    <cfRule type="expression" dxfId="7009" priority="87">
      <formula>AND(S$9&gt;=8/24,S$9&lt;14/24)</formula>
    </cfRule>
    <cfRule type="expression" dxfId="7008" priority="88">
      <formula>S$9&lt;8/24</formula>
    </cfRule>
  </conditionalFormatting>
  <conditionalFormatting sqref="L92:L94 C91:K94">
    <cfRule type="expression" dxfId="7007" priority="81">
      <formula>C$9&gt;=20/24</formula>
    </cfRule>
    <cfRule type="expression" dxfId="7006" priority="82">
      <formula>AND(C$9&gt;=14/24,C$9&lt;20/24)</formula>
    </cfRule>
    <cfRule type="expression" dxfId="7005" priority="83">
      <formula>AND(C$9&gt;=8/24,C$9&lt;14/24)</formula>
    </cfRule>
    <cfRule type="expression" dxfId="7004" priority="84">
      <formula>C$9&lt;8/24</formula>
    </cfRule>
  </conditionalFormatting>
  <conditionalFormatting sqref="M92:Q94 N91:Q91">
    <cfRule type="expression" dxfId="7003" priority="77">
      <formula>M$9&gt;=20/24</formula>
    </cfRule>
    <cfRule type="expression" dxfId="7002" priority="78">
      <formula>AND(M$9&gt;=14/24,M$9&lt;20/24)</formula>
    </cfRule>
    <cfRule type="expression" dxfId="7001" priority="79">
      <formula>AND(M$9&gt;=8/24,M$9&lt;14/24)</formula>
    </cfRule>
    <cfRule type="expression" dxfId="7000" priority="80">
      <formula>M$9&lt;8/24</formula>
    </cfRule>
  </conditionalFormatting>
  <conditionalFormatting sqref="R91:R94">
    <cfRule type="expression" dxfId="6999" priority="73">
      <formula>R$9&gt;=20/24</formula>
    </cfRule>
    <cfRule type="expression" dxfId="6998" priority="74">
      <formula>AND(R$9&gt;=14/24,R$9&lt;20/24)</formula>
    </cfRule>
    <cfRule type="expression" dxfId="6997" priority="75">
      <formula>AND(R$9&gt;=8/24,R$9&lt;14/24)</formula>
    </cfRule>
    <cfRule type="expression" dxfId="6996" priority="76">
      <formula>R$9&lt;8/24</formula>
    </cfRule>
  </conditionalFormatting>
  <conditionalFormatting sqref="C95:L95">
    <cfRule type="expression" dxfId="6995" priority="69">
      <formula>C$9&gt;=20/24</formula>
    </cfRule>
    <cfRule type="expression" dxfId="6994" priority="70">
      <formula>AND(C$9&gt;=14/24,C$9&lt;20/24)</formula>
    </cfRule>
    <cfRule type="expression" dxfId="6993" priority="71">
      <formula>AND(C$9&gt;=8/24,C$9&lt;14/24)</formula>
    </cfRule>
    <cfRule type="expression" dxfId="6992" priority="72">
      <formula>C$9&lt;8/24</formula>
    </cfRule>
  </conditionalFormatting>
  <conditionalFormatting sqref="M95:Q95">
    <cfRule type="expression" dxfId="6991" priority="65">
      <formula>M$9&gt;=20/24</formula>
    </cfRule>
    <cfRule type="expression" dxfId="6990" priority="66">
      <formula>AND(M$9&gt;=14/24,M$9&lt;20/24)</formula>
    </cfRule>
    <cfRule type="expression" dxfId="6989" priority="67">
      <formula>AND(M$9&gt;=8/24,M$9&lt;14/24)</formula>
    </cfRule>
    <cfRule type="expression" dxfId="6988" priority="68">
      <formula>M$9&lt;8/24</formula>
    </cfRule>
  </conditionalFormatting>
  <conditionalFormatting sqref="R95">
    <cfRule type="expression" dxfId="6987" priority="61">
      <formula>R$9&gt;=20/24</formula>
    </cfRule>
    <cfRule type="expression" dxfId="6986" priority="62">
      <formula>AND(R$9&gt;=14/24,R$9&lt;20/24)</formula>
    </cfRule>
    <cfRule type="expression" dxfId="6985" priority="63">
      <formula>AND(R$9&gt;=8/24,R$9&lt;14/24)</formula>
    </cfRule>
    <cfRule type="expression" dxfId="6984" priority="64">
      <formula>R$9&lt;8/24</formula>
    </cfRule>
  </conditionalFormatting>
  <conditionalFormatting sqref="L91:M91">
    <cfRule type="expression" dxfId="6983" priority="57">
      <formula>L$9&gt;=20/24</formula>
    </cfRule>
    <cfRule type="expression" dxfId="6982" priority="58">
      <formula>AND(L$9&gt;=14/24,L$9&lt;20/24)</formula>
    </cfRule>
    <cfRule type="expression" dxfId="6981" priority="59">
      <formula>AND(L$9&gt;=8/24,L$9&lt;14/24)</formula>
    </cfRule>
    <cfRule type="expression" dxfId="6980" priority="60">
      <formula>L$9&lt;8/24</formula>
    </cfRule>
  </conditionalFormatting>
  <conditionalFormatting sqref="S91:U91">
    <cfRule type="expression" dxfId="6979" priority="49">
      <formula>S$9&gt;=20/24</formula>
    </cfRule>
    <cfRule type="expression" dxfId="6978" priority="50">
      <formula>AND(S$9&gt;=14/24,S$9&lt;20/24)</formula>
    </cfRule>
    <cfRule type="expression" dxfId="6977" priority="51">
      <formula>AND(S$9&gt;=8/24,S$9&lt;14/24)</formula>
    </cfRule>
    <cfRule type="expression" dxfId="6976" priority="52">
      <formula>S$9&lt;8/24</formula>
    </cfRule>
  </conditionalFormatting>
  <conditionalFormatting sqref="M91:R91">
    <cfRule type="expression" dxfId="6975" priority="45">
      <formula>M$9&gt;=20/24</formula>
    </cfRule>
    <cfRule type="expression" dxfId="6974" priority="46">
      <formula>AND(M$9&gt;=14/24,M$9&lt;20/24)</formula>
    </cfRule>
    <cfRule type="expression" dxfId="6973" priority="47">
      <formula>AND(M$9&gt;=8/24,M$9&lt;14/24)</formula>
    </cfRule>
    <cfRule type="expression" dxfId="6972" priority="48">
      <formula>M$9&lt;8/24</formula>
    </cfRule>
  </conditionalFormatting>
  <conditionalFormatting sqref="B66:B69 B71 B77:B79 B81:B88 B54:B57 B73:B75 B50:K52">
    <cfRule type="expression" dxfId="6971" priority="41">
      <formula>B$9&gt;=20/24</formula>
    </cfRule>
    <cfRule type="expression" dxfId="6970" priority="42">
      <formula>AND(B$9&gt;=14/24,B$9&lt;20/24)</formula>
    </cfRule>
    <cfRule type="expression" dxfId="6969" priority="43">
      <formula>AND(B$9&gt;=8/24,B$9&lt;14/24)</formula>
    </cfRule>
    <cfRule type="expression" dxfId="6968" priority="44">
      <formula>B$9&lt;8/24</formula>
    </cfRule>
  </conditionalFormatting>
  <conditionalFormatting sqref="B58:B64">
    <cfRule type="expression" dxfId="6967" priority="37">
      <formula>B$9&gt;=20/24</formula>
    </cfRule>
    <cfRule type="expression" dxfId="6966" priority="38">
      <formula>AND(B$9&gt;=14/24,B$9&lt;20/24)</formula>
    </cfRule>
    <cfRule type="expression" dxfId="6965" priority="39">
      <formula>AND(B$9&gt;=8/24,B$9&lt;14/24)</formula>
    </cfRule>
    <cfRule type="expression" dxfId="6964" priority="40">
      <formula>B$9&lt;8/24</formula>
    </cfRule>
  </conditionalFormatting>
  <conditionalFormatting sqref="B91:B94">
    <cfRule type="expression" dxfId="6963" priority="33">
      <formula>B$9&gt;=20/24</formula>
    </cfRule>
    <cfRule type="expression" dxfId="6962" priority="34">
      <formula>AND(B$9&gt;=14/24,B$9&lt;20/24)</formula>
    </cfRule>
    <cfRule type="expression" dxfId="6961" priority="35">
      <formula>AND(B$9&gt;=8/24,B$9&lt;14/24)</formula>
    </cfRule>
    <cfRule type="expression" dxfId="6960" priority="36">
      <formula>B$9&lt;8/24</formula>
    </cfRule>
  </conditionalFormatting>
  <conditionalFormatting sqref="B32:B34 B42:B48 B36:B40 C42:K47 C39:K40 B50:K52 B15:L30 B11:L13 M15:N24 M12:N13 M26:N30 C32:N32">
    <cfRule type="expression" dxfId="6959" priority="32">
      <formula>B11&gt;$AG11</formula>
    </cfRule>
  </conditionalFormatting>
  <conditionalFormatting sqref="B95">
    <cfRule type="expression" dxfId="6958" priority="28">
      <formula>B$9&gt;=20/24</formula>
    </cfRule>
    <cfRule type="expression" dxfId="6957" priority="29">
      <formula>AND(B$9&gt;=14/24,B$9&lt;20/24)</formula>
    </cfRule>
    <cfRule type="expression" dxfId="6956" priority="30">
      <formula>AND(B$9&gt;=8/24,B$9&lt;14/24)</formula>
    </cfRule>
    <cfRule type="expression" dxfId="6955" priority="31">
      <formula>B$9&lt;8/24</formula>
    </cfRule>
  </conditionalFormatting>
  <conditionalFormatting sqref="B33">
    <cfRule type="expression" dxfId="6954" priority="24">
      <formula>B$9&gt;=20/24</formula>
    </cfRule>
    <cfRule type="expression" dxfId="6953" priority="25">
      <formula>AND(B$9&gt;=14/24,B$9&lt;20/24)</formula>
    </cfRule>
    <cfRule type="expression" dxfId="6952" priority="26">
      <formula>AND(B$9&gt;=8/24,B$9&lt;14/24)</formula>
    </cfRule>
    <cfRule type="expression" dxfId="6951" priority="27">
      <formula>B$9&lt;8/24</formula>
    </cfRule>
  </conditionalFormatting>
  <conditionalFormatting sqref="B33">
    <cfRule type="expression" dxfId="6950" priority="20">
      <formula>B$9&gt;=20/24</formula>
    </cfRule>
    <cfRule type="expression" dxfId="6949" priority="21">
      <formula>AND(B$9&gt;=14/24,B$9&lt;20/24)</formula>
    </cfRule>
    <cfRule type="expression" dxfId="6948" priority="22">
      <formula>AND(B$9&gt;=8/24,B$9&lt;14/24)</formula>
    </cfRule>
    <cfRule type="expression" dxfId="6947" priority="23">
      <formula>B$9&lt;8/24</formula>
    </cfRule>
  </conditionalFormatting>
  <conditionalFormatting sqref="B31:N31">
    <cfRule type="expression" dxfId="6946" priority="19">
      <formula>B31&gt;$AG31</formula>
    </cfRule>
  </conditionalFormatting>
  <conditionalFormatting sqref="B14:N14">
    <cfRule type="expression" dxfId="6945" priority="14">
      <formula>B14&gt;$AG14</formula>
    </cfRule>
  </conditionalFormatting>
  <conditionalFormatting sqref="B41:K41">
    <cfRule type="expression" dxfId="6944" priority="13">
      <formula>B41&gt;$AG41</formula>
    </cfRule>
  </conditionalFormatting>
  <conditionalFormatting sqref="B76">
    <cfRule type="expression" dxfId="6943" priority="9">
      <formula>B$9&gt;=20/24</formula>
    </cfRule>
    <cfRule type="expression" dxfId="6942" priority="10">
      <formula>AND(B$9&gt;=14/24,B$9&lt;20/24)</formula>
    </cfRule>
    <cfRule type="expression" dxfId="6941" priority="11">
      <formula>AND(B$9&gt;=8/24,B$9&lt;14/24)</formula>
    </cfRule>
    <cfRule type="expression" dxfId="6940" priority="12">
      <formula>B$9&lt;8/24</formula>
    </cfRule>
  </conditionalFormatting>
  <conditionalFormatting sqref="AA55:AC56">
    <cfRule type="expression" dxfId="6939" priority="1">
      <formula>AA$9&gt;=20/24</formula>
    </cfRule>
    <cfRule type="expression" dxfId="6938" priority="2">
      <formula>AND(AA$9&gt;=14/24,AA$9&lt;20/24)</formula>
    </cfRule>
    <cfRule type="expression" dxfId="6937" priority="3">
      <formula>AND(AA$9&gt;=8/24,AA$9&lt;14/24)</formula>
    </cfRule>
    <cfRule type="expression" dxfId="6936" priority="4">
      <formula>AA$9&lt;8/24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41" activePane="bottomRight" state="frozen"/>
      <selection activeCell="AF88" sqref="AF88"/>
      <selection pane="topRight" activeCell="AF88" sqref="AF88"/>
      <selection pane="bottomLeft" activeCell="AF88" sqref="AF88"/>
      <selection pane="bottomRight" activeCell="AD35" sqref="AD3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 t="s">
        <v>1</v>
      </c>
      <c r="AH1" s="188"/>
      <c r="AI1" s="188"/>
      <c r="AL1" s="2"/>
      <c r="AM1" s="3"/>
    </row>
    <row r="2" spans="1:88" ht="20.25" x14ac:dyDescent="0.25">
      <c r="A2" s="4"/>
      <c r="B2" s="189" t="s">
        <v>2</v>
      </c>
      <c r="C2" s="5"/>
      <c r="D2" s="191" t="s">
        <v>3</v>
      </c>
      <c r="E2" s="5"/>
      <c r="F2" s="191" t="s">
        <v>4</v>
      </c>
      <c r="G2" s="5"/>
      <c r="H2" s="191" t="s">
        <v>5</v>
      </c>
      <c r="I2" s="6"/>
      <c r="J2" s="19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0"/>
      <c r="C3" s="18"/>
      <c r="D3" s="192"/>
      <c r="E3" s="18"/>
      <c r="F3" s="192"/>
      <c r="G3" s="18"/>
      <c r="H3" s="192"/>
      <c r="I3" s="19"/>
      <c r="J3" s="19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3" t="s">
        <v>212</v>
      </c>
      <c r="B4" s="194" t="str">
        <f ca="1">"2078/"&amp;"04/"&amp;INT(MID(CELL("filename",D6),FIND("]",CELL("filename",D6))+1,200))</f>
        <v>2078/04/11</v>
      </c>
      <c r="C4" s="194"/>
      <c r="D4" s="194"/>
      <c r="E4" s="195" t="str">
        <f ca="1">IFERROR([1]!DateBStoAD(B4),"")</f>
        <v/>
      </c>
      <c r="F4" s="196"/>
      <c r="G4" s="196"/>
      <c r="H4" s="196" t="str">
        <f ca="1">TEXT(E4,"dddd")</f>
        <v/>
      </c>
      <c r="I4" s="196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-147</v>
      </c>
      <c r="C5" s="32">
        <f t="shared" ref="C5:AF5" si="0">C65</f>
        <v>-130</v>
      </c>
      <c r="D5" s="32">
        <f t="shared" si="0"/>
        <v>-183.2</v>
      </c>
      <c r="E5" s="32">
        <f t="shared" si="0"/>
        <v>-195</v>
      </c>
      <c r="F5" s="32">
        <f t="shared" si="0"/>
        <v>-152</v>
      </c>
      <c r="G5" s="32">
        <f t="shared" si="0"/>
        <v>-187</v>
      </c>
      <c r="H5" s="32">
        <f t="shared" si="0"/>
        <v>-190.20000000000002</v>
      </c>
      <c r="I5" s="32">
        <f t="shared" si="0"/>
        <v>-161</v>
      </c>
      <c r="J5" s="32">
        <f t="shared" si="0"/>
        <v>-167.6</v>
      </c>
      <c r="K5" s="32">
        <f t="shared" si="0"/>
        <v>0</v>
      </c>
      <c r="L5" s="32">
        <f t="shared" si="0"/>
        <v>-93.2</v>
      </c>
      <c r="M5" s="32">
        <f t="shared" si="0"/>
        <v>-101.2</v>
      </c>
      <c r="N5" s="32">
        <f t="shared" si="0"/>
        <v>-84.6</v>
      </c>
      <c r="O5" s="32">
        <f t="shared" si="0"/>
        <v>-78.911999999999992</v>
      </c>
      <c r="P5" s="32">
        <f t="shared" si="0"/>
        <v>-111.8</v>
      </c>
      <c r="Q5" s="32">
        <f t="shared" si="0"/>
        <v>-104.6</v>
      </c>
      <c r="R5" s="32">
        <f t="shared" si="0"/>
        <v>-90.100000000000009</v>
      </c>
      <c r="S5" s="32">
        <f t="shared" si="0"/>
        <v>-48.599999999999994</v>
      </c>
      <c r="T5" s="32">
        <f t="shared" si="0"/>
        <v>-145.80000000000001</v>
      </c>
      <c r="U5" s="32">
        <f t="shared" si="0"/>
        <v>-186.5</v>
      </c>
      <c r="V5" s="32">
        <f t="shared" si="0"/>
        <v>-131.30000000000001</v>
      </c>
      <c r="W5" s="32">
        <f t="shared" si="0"/>
        <v>-100.3</v>
      </c>
      <c r="X5" s="32">
        <f t="shared" si="0"/>
        <v>-122.9</v>
      </c>
      <c r="Y5" s="32">
        <f t="shared" si="0"/>
        <v>-123.02</v>
      </c>
      <c r="Z5" s="32">
        <f t="shared" si="0"/>
        <v>-145.46</v>
      </c>
      <c r="AA5" s="32">
        <f t="shared" si="0"/>
        <v>-206.70000000000002</v>
      </c>
      <c r="AB5" s="32">
        <f t="shared" si="0"/>
        <v>-233.8</v>
      </c>
      <c r="AC5" s="32">
        <f t="shared" si="0"/>
        <v>-257</v>
      </c>
      <c r="AD5" s="32">
        <f t="shared" si="0"/>
        <v>-313</v>
      </c>
      <c r="AE5" s="32">
        <f t="shared" si="0"/>
        <v>-331.6</v>
      </c>
      <c r="AF5" s="32">
        <f t="shared" si="0"/>
        <v>-292.5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2"/>
      <c r="E6" s="172"/>
      <c r="F6" s="172"/>
      <c r="G6" s="172"/>
      <c r="H6" s="172"/>
      <c r="I6" s="172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1043MW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Load=224</v>
      </c>
      <c r="B7" s="35">
        <f t="shared" ref="B7:AF7" si="1">B72</f>
        <v>953.83999999999992</v>
      </c>
      <c r="C7" s="35">
        <f t="shared" si="1"/>
        <v>944.83999999999992</v>
      </c>
      <c r="D7" s="35">
        <f t="shared" si="1"/>
        <v>891.74</v>
      </c>
      <c r="E7" s="35">
        <f t="shared" si="1"/>
        <v>855.13999999999987</v>
      </c>
      <c r="F7" s="35">
        <f t="shared" si="1"/>
        <v>873.24</v>
      </c>
      <c r="G7" s="35">
        <f t="shared" si="1"/>
        <v>856.44</v>
      </c>
      <c r="H7" s="35">
        <f t="shared" si="1"/>
        <v>856.14</v>
      </c>
      <c r="I7" s="35">
        <f t="shared" si="1"/>
        <v>886.24</v>
      </c>
      <c r="J7" s="35">
        <f t="shared" si="1"/>
        <v>918.93999999999994</v>
      </c>
      <c r="K7" s="35">
        <f t="shared" si="1"/>
        <v>223.54</v>
      </c>
      <c r="L7" s="35">
        <f>L72</f>
        <v>1013.64</v>
      </c>
      <c r="M7" s="35">
        <f t="shared" si="1"/>
        <v>1042.74</v>
      </c>
      <c r="N7" s="35">
        <f t="shared" si="1"/>
        <v>1048.74</v>
      </c>
      <c r="O7" s="35">
        <f t="shared" si="1"/>
        <v>1024.6279999999999</v>
      </c>
      <c r="P7" s="35">
        <f t="shared" si="1"/>
        <v>989.83999999999992</v>
      </c>
      <c r="Q7" s="35">
        <f t="shared" si="1"/>
        <v>994.54</v>
      </c>
      <c r="R7" s="35">
        <f t="shared" si="1"/>
        <v>962.04</v>
      </c>
      <c r="S7" s="35">
        <f t="shared" si="1"/>
        <v>1043.2399999999998</v>
      </c>
      <c r="T7" s="35">
        <f t="shared" si="1"/>
        <v>1041.8399999999999</v>
      </c>
      <c r="U7" s="35">
        <f t="shared" si="1"/>
        <v>1001.1399999999999</v>
      </c>
      <c r="V7" s="35">
        <f t="shared" si="1"/>
        <v>1056.3399999999999</v>
      </c>
      <c r="W7" s="35">
        <f t="shared" si="1"/>
        <v>1096.44</v>
      </c>
      <c r="X7" s="35">
        <f t="shared" si="1"/>
        <v>1113.8399999999999</v>
      </c>
      <c r="Y7" s="35">
        <f t="shared" si="1"/>
        <v>1215.42</v>
      </c>
      <c r="Z7" s="35">
        <f t="shared" si="1"/>
        <v>1209.3800000000001</v>
      </c>
      <c r="AA7" s="35">
        <f t="shared" si="1"/>
        <v>1170.1399999999999</v>
      </c>
      <c r="AB7" s="35">
        <f t="shared" si="1"/>
        <v>1177.04</v>
      </c>
      <c r="AC7" s="35">
        <f t="shared" si="1"/>
        <v>1156.6399999999999</v>
      </c>
      <c r="AD7" s="35">
        <f t="shared" si="1"/>
        <v>1042.04</v>
      </c>
      <c r="AE7" s="35">
        <f t="shared" si="1"/>
        <v>1031.74</v>
      </c>
      <c r="AF7" s="35">
        <f t="shared" si="1"/>
        <v>1015.04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197" t="s">
        <v>13</v>
      </c>
      <c r="C8" s="198"/>
      <c r="D8" s="198"/>
      <c r="E8" s="198"/>
      <c r="F8" s="198"/>
      <c r="G8" s="198"/>
      <c r="H8" s="198"/>
      <c r="I8" s="198"/>
      <c r="J8" s="198"/>
      <c r="K8" s="199"/>
      <c r="L8" s="200" t="s">
        <v>14</v>
      </c>
      <c r="M8" s="201"/>
      <c r="N8" s="201"/>
      <c r="O8" s="201"/>
      <c r="P8" s="201"/>
      <c r="Q8" s="201"/>
      <c r="R8" s="200" t="s">
        <v>15</v>
      </c>
      <c r="S8" s="201"/>
      <c r="T8" s="201"/>
      <c r="U8" s="201"/>
      <c r="V8" s="201"/>
      <c r="W8" s="201"/>
      <c r="X8" s="201"/>
      <c r="Y8" s="201"/>
      <c r="Z8" s="201"/>
      <c r="AA8" s="204" t="s">
        <v>16</v>
      </c>
      <c r="AB8" s="205"/>
      <c r="AC8" s="205"/>
      <c r="AD8" s="205"/>
      <c r="AE8" s="205"/>
      <c r="AF8" s="206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17</v>
      </c>
      <c r="B9" s="209">
        <v>4.1666666666666664E-2</v>
      </c>
      <c r="C9" s="209">
        <v>8.3333333333333301E-2</v>
      </c>
      <c r="D9" s="209">
        <v>0.125</v>
      </c>
      <c r="E9" s="209">
        <v>0.16666666666666699</v>
      </c>
      <c r="F9" s="209">
        <v>0.20833333333333301</v>
      </c>
      <c r="G9" s="209">
        <v>0.22916666666666666</v>
      </c>
      <c r="H9" s="209">
        <v>0.25</v>
      </c>
      <c r="I9" s="209">
        <v>0.27083333333333331</v>
      </c>
      <c r="J9" s="209">
        <v>0.29166666666666669</v>
      </c>
      <c r="K9" s="209">
        <v>0.3125</v>
      </c>
      <c r="L9" s="202">
        <v>0.33333333333333331</v>
      </c>
      <c r="M9" s="202">
        <v>0.375</v>
      </c>
      <c r="N9" s="202">
        <v>0.41666666666666702</v>
      </c>
      <c r="O9" s="202">
        <v>0.45833333333333298</v>
      </c>
      <c r="P9" s="202">
        <v>0.5</v>
      </c>
      <c r="Q9" s="202">
        <v>0.54166666666666696</v>
      </c>
      <c r="R9" s="202">
        <v>0.58333333333333304</v>
      </c>
      <c r="S9" s="202">
        <v>0.625</v>
      </c>
      <c r="T9" s="202">
        <v>0.66666666666666696</v>
      </c>
      <c r="U9" s="202">
        <v>0.70833333333333304</v>
      </c>
      <c r="V9" s="202">
        <v>0.72916666666666663</v>
      </c>
      <c r="W9" s="202">
        <v>0.75</v>
      </c>
      <c r="X9" s="202">
        <v>0.77083333333333337</v>
      </c>
      <c r="Y9" s="202">
        <v>0.79166666666666663</v>
      </c>
      <c r="Z9" s="202">
        <v>0.8125</v>
      </c>
      <c r="AA9" s="209">
        <v>0.83333333333333337</v>
      </c>
      <c r="AB9" s="209">
        <v>0.85416666666666663</v>
      </c>
      <c r="AC9" s="209">
        <v>0.875</v>
      </c>
      <c r="AD9" s="209">
        <v>0.91666666666666696</v>
      </c>
      <c r="AE9" s="209">
        <v>0.95833333333333304</v>
      </c>
      <c r="AF9" s="209">
        <v>1</v>
      </c>
      <c r="AG9" s="210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12"/>
      <c r="S10" s="212"/>
      <c r="T10" s="212"/>
      <c r="U10" s="212"/>
      <c r="V10" s="212"/>
      <c r="W10" s="212"/>
      <c r="X10" s="212"/>
      <c r="Y10" s="212"/>
      <c r="Z10" s="212"/>
      <c r="AA10" s="203"/>
      <c r="AB10" s="203"/>
      <c r="AC10" s="203"/>
      <c r="AD10" s="203"/>
      <c r="AE10" s="203"/>
      <c r="AF10" s="203"/>
      <c r="AG10" s="211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191</v>
      </c>
      <c r="B11" s="47">
        <v>220</v>
      </c>
      <c r="C11" s="47">
        <v>220</v>
      </c>
      <c r="D11" s="47">
        <v>220</v>
      </c>
      <c r="E11" s="47">
        <v>220</v>
      </c>
      <c r="F11" s="47">
        <v>220</v>
      </c>
      <c r="G11" s="47">
        <v>220</v>
      </c>
      <c r="H11" s="47">
        <v>220</v>
      </c>
      <c r="I11" s="47">
        <v>220</v>
      </c>
      <c r="J11" s="47">
        <v>220</v>
      </c>
      <c r="K11" s="47"/>
      <c r="L11" s="48">
        <v>225</v>
      </c>
      <c r="M11" s="48">
        <v>228.7</v>
      </c>
      <c r="N11" s="48">
        <v>224</v>
      </c>
      <c r="O11" s="48">
        <v>195</v>
      </c>
      <c r="P11" s="48">
        <v>193</v>
      </c>
      <c r="Q11" s="48">
        <v>194</v>
      </c>
      <c r="R11" s="48">
        <v>194</v>
      </c>
      <c r="S11" s="48">
        <v>226.2</v>
      </c>
      <c r="T11" s="48">
        <v>300</v>
      </c>
      <c r="U11" s="48">
        <v>300</v>
      </c>
      <c r="V11" s="48">
        <v>300</v>
      </c>
      <c r="W11" s="48">
        <v>340</v>
      </c>
      <c r="X11" s="48">
        <v>380</v>
      </c>
      <c r="Y11" s="48">
        <v>400</v>
      </c>
      <c r="Z11" s="49">
        <v>400</v>
      </c>
      <c r="AA11" s="47">
        <v>448</v>
      </c>
      <c r="AB11" s="47">
        <v>450.9</v>
      </c>
      <c r="AC11" s="47">
        <v>450.9</v>
      </c>
      <c r="AD11" s="47">
        <v>449.3</v>
      </c>
      <c r="AE11" s="47">
        <v>449.8</v>
      </c>
      <c r="AF11" s="47">
        <v>419.4</v>
      </c>
      <c r="AG11" s="50">
        <v>456</v>
      </c>
      <c r="AH11" s="51">
        <f>MAX(B11:AF11)</f>
        <v>450.9</v>
      </c>
      <c r="AI11" s="52">
        <f>MIN(B11:AF11)</f>
        <v>193</v>
      </c>
      <c r="AJ11" s="1">
        <f>AVERAGEIF(B11:K11,"&gt;0")</f>
        <v>220</v>
      </c>
      <c r="AK11" s="53"/>
      <c r="AL11" s="31">
        <f>(456-AJ11)*6</f>
        <v>1416</v>
      </c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192</v>
      </c>
      <c r="B12" s="47">
        <v>60</v>
      </c>
      <c r="C12" s="47">
        <v>60</v>
      </c>
      <c r="D12" s="47">
        <v>60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/>
      <c r="L12" s="48">
        <v>60</v>
      </c>
      <c r="M12" s="48">
        <v>60</v>
      </c>
      <c r="N12" s="48">
        <v>60</v>
      </c>
      <c r="O12" s="48">
        <v>60</v>
      </c>
      <c r="P12" s="48">
        <v>60</v>
      </c>
      <c r="Q12" s="48">
        <v>60</v>
      </c>
      <c r="R12" s="48">
        <v>60</v>
      </c>
      <c r="S12" s="48">
        <v>60</v>
      </c>
      <c r="T12" s="48">
        <v>60</v>
      </c>
      <c r="U12" s="48">
        <v>60</v>
      </c>
      <c r="V12" s="48">
        <v>60</v>
      </c>
      <c r="W12" s="48">
        <v>60</v>
      </c>
      <c r="X12" s="48">
        <v>60</v>
      </c>
      <c r="Y12" s="48">
        <v>60</v>
      </c>
      <c r="Z12" s="48">
        <v>60</v>
      </c>
      <c r="AA12" s="47">
        <v>60</v>
      </c>
      <c r="AB12" s="47">
        <v>60</v>
      </c>
      <c r="AC12" s="47">
        <v>60</v>
      </c>
      <c r="AD12" s="47">
        <v>60</v>
      </c>
      <c r="AE12" s="47">
        <v>60</v>
      </c>
      <c r="AF12" s="47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J12" s="1">
        <f>AVERAGEIF(B36:K36,"&gt;0")</f>
        <v>94.233333333333348</v>
      </c>
      <c r="AK12" s="53"/>
      <c r="AL12" s="31">
        <f>(140-AJ12)*6</f>
        <v>274.59999999999991</v>
      </c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193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/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168">
        <v>52.4</v>
      </c>
      <c r="AH13" s="51">
        <f t="shared" si="2"/>
        <v>0</v>
      </c>
      <c r="AI13" s="52">
        <f t="shared" si="3"/>
        <v>0</v>
      </c>
      <c r="AJ13" s="1">
        <f>AVERAGEIF(B37:K37,"&gt;0")</f>
        <v>41.611111111111114</v>
      </c>
      <c r="AK13" s="53"/>
      <c r="AL13" s="31">
        <f>(70-AJ13)*6</f>
        <v>170.33333333333331</v>
      </c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194</v>
      </c>
      <c r="B14" s="55">
        <v>45.7</v>
      </c>
      <c r="C14" s="55">
        <v>45.7</v>
      </c>
      <c r="D14" s="55">
        <v>45.7</v>
      </c>
      <c r="E14" s="55">
        <v>45.7</v>
      </c>
      <c r="F14" s="55">
        <v>45.7</v>
      </c>
      <c r="G14" s="55">
        <v>45.7</v>
      </c>
      <c r="H14" s="55">
        <v>45.7</v>
      </c>
      <c r="I14" s="55">
        <v>45.7</v>
      </c>
      <c r="J14" s="55">
        <v>45.7</v>
      </c>
      <c r="K14" s="55"/>
      <c r="L14" s="48">
        <v>45.7</v>
      </c>
      <c r="M14" s="48">
        <v>45.8</v>
      </c>
      <c r="N14" s="48">
        <v>45.8</v>
      </c>
      <c r="O14" s="48">
        <v>45.9</v>
      </c>
      <c r="P14" s="48">
        <v>45.9</v>
      </c>
      <c r="Q14" s="48">
        <v>45.9</v>
      </c>
      <c r="R14" s="48">
        <v>45.9</v>
      </c>
      <c r="S14" s="48">
        <v>45.9</v>
      </c>
      <c r="T14" s="48">
        <v>45.9</v>
      </c>
      <c r="U14" s="48">
        <v>45.9</v>
      </c>
      <c r="V14" s="48">
        <v>45.9</v>
      </c>
      <c r="W14" s="48">
        <v>45.9</v>
      </c>
      <c r="X14" s="48">
        <v>45.9</v>
      </c>
      <c r="Y14" s="48">
        <v>45.9</v>
      </c>
      <c r="Z14" s="48">
        <v>45.9</v>
      </c>
      <c r="AA14" s="55">
        <v>45.8</v>
      </c>
      <c r="AB14" s="55">
        <v>45.8</v>
      </c>
      <c r="AC14" s="55">
        <v>45.8</v>
      </c>
      <c r="AD14" s="55">
        <v>45.9</v>
      </c>
      <c r="AE14" s="55">
        <v>45.9</v>
      </c>
      <c r="AF14" s="55">
        <v>45.9</v>
      </c>
      <c r="AG14" s="56">
        <v>50</v>
      </c>
      <c r="AH14" s="51">
        <f t="shared" si="2"/>
        <v>45.9</v>
      </c>
      <c r="AI14" s="52">
        <f t="shared" si="3"/>
        <v>45.7</v>
      </c>
      <c r="AJ14" s="1">
        <f>AVERAGEIF(B38:K38,"&gt;0")</f>
        <v>55.833333333333336</v>
      </c>
      <c r="AK14" s="53"/>
      <c r="AL14" s="31">
        <f>(60-AJ14)*6</f>
        <v>24.999999999999986</v>
      </c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195</v>
      </c>
      <c r="B15" s="47">
        <v>26</v>
      </c>
      <c r="C15" s="47">
        <v>26</v>
      </c>
      <c r="D15" s="47">
        <v>26</v>
      </c>
      <c r="E15" s="47">
        <v>26</v>
      </c>
      <c r="F15" s="47">
        <v>26</v>
      </c>
      <c r="G15" s="47">
        <v>26</v>
      </c>
      <c r="H15" s="47">
        <v>26</v>
      </c>
      <c r="I15" s="47">
        <v>26</v>
      </c>
      <c r="J15" s="47">
        <v>26</v>
      </c>
      <c r="K15" s="47"/>
      <c r="L15" s="48">
        <v>26</v>
      </c>
      <c r="M15" s="48">
        <v>26</v>
      </c>
      <c r="N15" s="48">
        <v>26</v>
      </c>
      <c r="O15" s="48">
        <v>26</v>
      </c>
      <c r="P15" s="48">
        <v>26</v>
      </c>
      <c r="Q15" s="48">
        <v>26</v>
      </c>
      <c r="R15" s="48">
        <v>26</v>
      </c>
      <c r="S15" s="48">
        <v>26</v>
      </c>
      <c r="T15" s="48">
        <v>26</v>
      </c>
      <c r="U15" s="48">
        <v>26</v>
      </c>
      <c r="V15" s="48">
        <v>26</v>
      </c>
      <c r="W15" s="48">
        <v>26</v>
      </c>
      <c r="X15" s="48">
        <v>26</v>
      </c>
      <c r="Y15" s="48">
        <v>40</v>
      </c>
      <c r="Z15" s="48">
        <v>40</v>
      </c>
      <c r="AA15" s="47">
        <v>40</v>
      </c>
      <c r="AB15" s="47">
        <v>40</v>
      </c>
      <c r="AC15" s="47">
        <v>40</v>
      </c>
      <c r="AD15" s="47">
        <v>30</v>
      </c>
      <c r="AE15" s="47">
        <v>26</v>
      </c>
      <c r="AF15" s="47">
        <v>26</v>
      </c>
      <c r="AG15" s="168">
        <v>45</v>
      </c>
      <c r="AH15" s="51">
        <f t="shared" si="2"/>
        <v>40</v>
      </c>
      <c r="AI15" s="52">
        <f t="shared" si="3"/>
        <v>26</v>
      </c>
      <c r="AJ15" s="178">
        <f>AVERAGE(B56:K56)</f>
        <v>-171</v>
      </c>
      <c r="AK15" s="53"/>
      <c r="AL15" s="31">
        <f>AJ15*6</f>
        <v>-1026</v>
      </c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196</v>
      </c>
      <c r="B16" s="47">
        <v>25</v>
      </c>
      <c r="C16" s="47">
        <v>25</v>
      </c>
      <c r="D16" s="47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/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7">
        <v>25</v>
      </c>
      <c r="AB16" s="47">
        <v>25</v>
      </c>
      <c r="AC16" s="47">
        <v>25</v>
      </c>
      <c r="AD16" s="47">
        <v>25</v>
      </c>
      <c r="AE16" s="47">
        <v>25</v>
      </c>
      <c r="AF16" s="47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197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/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7">
        <v>25</v>
      </c>
      <c r="AB17" s="47">
        <v>25</v>
      </c>
      <c r="AC17" s="47">
        <v>25</v>
      </c>
      <c r="AD17" s="47">
        <v>25</v>
      </c>
      <c r="AE17" s="47">
        <v>25</v>
      </c>
      <c r="AF17" s="47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198</v>
      </c>
      <c r="B18" s="47">
        <v>25</v>
      </c>
      <c r="C18" s="47">
        <v>25</v>
      </c>
      <c r="D18" s="47">
        <v>25</v>
      </c>
      <c r="E18" s="47">
        <v>25</v>
      </c>
      <c r="F18" s="47">
        <v>0</v>
      </c>
      <c r="G18" s="47">
        <v>25</v>
      </c>
      <c r="H18" s="47">
        <v>25</v>
      </c>
      <c r="I18" s="47">
        <v>25</v>
      </c>
      <c r="J18" s="47">
        <v>25</v>
      </c>
      <c r="K18" s="47"/>
      <c r="L18" s="48">
        <v>25</v>
      </c>
      <c r="M18" s="48">
        <v>25</v>
      </c>
      <c r="N18" s="48">
        <v>25</v>
      </c>
      <c r="O18" s="48">
        <v>25</v>
      </c>
      <c r="P18" s="48">
        <v>25</v>
      </c>
      <c r="Q18" s="48">
        <v>25</v>
      </c>
      <c r="R18" s="48">
        <v>0</v>
      </c>
      <c r="S18" s="48">
        <v>0</v>
      </c>
      <c r="T18" s="48">
        <v>0</v>
      </c>
      <c r="U18" s="48">
        <v>0</v>
      </c>
      <c r="V18" s="48">
        <v>0</v>
      </c>
      <c r="W18" s="48">
        <v>0</v>
      </c>
      <c r="X18" s="48">
        <v>0</v>
      </c>
      <c r="Y18" s="48">
        <v>0</v>
      </c>
      <c r="Z18" s="48">
        <v>0</v>
      </c>
      <c r="AA18" s="47">
        <v>0</v>
      </c>
      <c r="AB18" s="47">
        <v>0</v>
      </c>
      <c r="AC18" s="47">
        <v>25.4</v>
      </c>
      <c r="AD18" s="47">
        <v>25.4</v>
      </c>
      <c r="AE18" s="47">
        <v>25.4</v>
      </c>
      <c r="AF18" s="47">
        <v>0</v>
      </c>
      <c r="AG18" s="168">
        <v>30</v>
      </c>
      <c r="AH18" s="51">
        <f t="shared" si="2"/>
        <v>25.4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199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/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7">
        <v>6.2</v>
      </c>
      <c r="AB19" s="47">
        <v>6.2</v>
      </c>
      <c r="AC19" s="47">
        <v>6.2</v>
      </c>
      <c r="AD19" s="47">
        <v>6.2</v>
      </c>
      <c r="AE19" s="47">
        <v>6.2</v>
      </c>
      <c r="AF19" s="47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200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/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201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/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7">
        <v>22</v>
      </c>
      <c r="AB21" s="47">
        <v>22</v>
      </c>
      <c r="AC21" s="47">
        <v>22</v>
      </c>
      <c r="AD21" s="47">
        <v>22</v>
      </c>
      <c r="AE21" s="47">
        <v>22</v>
      </c>
      <c r="AF21" s="47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202</v>
      </c>
      <c r="B22" s="47">
        <v>22</v>
      </c>
      <c r="C22" s="47">
        <v>22</v>
      </c>
      <c r="D22" s="47">
        <v>22</v>
      </c>
      <c r="E22" s="47">
        <v>22</v>
      </c>
      <c r="F22" s="47">
        <v>22</v>
      </c>
      <c r="G22" s="47">
        <v>22</v>
      </c>
      <c r="H22" s="47">
        <v>22</v>
      </c>
      <c r="I22" s="47">
        <v>22</v>
      </c>
      <c r="J22" s="47">
        <v>22</v>
      </c>
      <c r="K22" s="47"/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7">
        <v>22</v>
      </c>
      <c r="AB22" s="47">
        <v>22</v>
      </c>
      <c r="AC22" s="47">
        <v>22</v>
      </c>
      <c r="AD22" s="47">
        <v>22</v>
      </c>
      <c r="AE22" s="47">
        <v>22</v>
      </c>
      <c r="AF22" s="47">
        <v>22</v>
      </c>
      <c r="AG22" s="168">
        <v>25</v>
      </c>
      <c r="AH22" s="51">
        <f t="shared" si="2"/>
        <v>22</v>
      </c>
      <c r="AI22" s="52">
        <f t="shared" si="3"/>
        <v>22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203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/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0</v>
      </c>
      <c r="S23" s="48">
        <v>0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7">
        <v>22</v>
      </c>
      <c r="AB23" s="47">
        <v>22</v>
      </c>
      <c r="AC23" s="47">
        <v>22</v>
      </c>
      <c r="AD23" s="47">
        <v>22</v>
      </c>
      <c r="AE23" s="47">
        <v>22</v>
      </c>
      <c r="AF23" s="47">
        <v>22</v>
      </c>
      <c r="AG23" s="168">
        <v>25</v>
      </c>
      <c r="AH23" s="51">
        <f t="shared" si="2"/>
        <v>22</v>
      </c>
      <c r="AI23" s="52">
        <f t="shared" si="3"/>
        <v>0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204</v>
      </c>
      <c r="B24" s="47">
        <v>22</v>
      </c>
      <c r="C24" s="47">
        <v>22</v>
      </c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22</v>
      </c>
      <c r="J24" s="47">
        <v>22</v>
      </c>
      <c r="K24" s="47"/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7">
        <v>22</v>
      </c>
      <c r="AB24" s="47">
        <v>22</v>
      </c>
      <c r="AC24" s="47">
        <v>22</v>
      </c>
      <c r="AD24" s="47">
        <v>22</v>
      </c>
      <c r="AE24" s="47">
        <v>22</v>
      </c>
      <c r="AF24" s="47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93</v>
      </c>
      <c r="B25" s="47">
        <v>15</v>
      </c>
      <c r="C25" s="47">
        <v>15</v>
      </c>
      <c r="D25" s="47">
        <v>15</v>
      </c>
      <c r="E25" s="47">
        <v>15</v>
      </c>
      <c r="F25" s="47">
        <v>15</v>
      </c>
      <c r="G25" s="47">
        <v>15</v>
      </c>
      <c r="H25" s="47">
        <v>15</v>
      </c>
      <c r="I25" s="47">
        <v>15</v>
      </c>
      <c r="J25" s="47">
        <v>15</v>
      </c>
      <c r="K25" s="47"/>
      <c r="L25" s="48">
        <v>15</v>
      </c>
      <c r="M25" s="48">
        <v>15</v>
      </c>
      <c r="N25" s="48">
        <v>15</v>
      </c>
      <c r="O25" s="48">
        <v>15</v>
      </c>
      <c r="P25" s="48">
        <v>15</v>
      </c>
      <c r="Q25" s="48">
        <v>15</v>
      </c>
      <c r="R25" s="48">
        <v>15</v>
      </c>
      <c r="S25" s="48">
        <v>15</v>
      </c>
      <c r="T25" s="48">
        <v>15</v>
      </c>
      <c r="U25" s="48">
        <v>15</v>
      </c>
      <c r="V25" s="48">
        <v>15</v>
      </c>
      <c r="W25" s="48">
        <v>15</v>
      </c>
      <c r="X25" s="48">
        <v>15</v>
      </c>
      <c r="Y25" s="48">
        <v>15</v>
      </c>
      <c r="Z25" s="48">
        <v>15</v>
      </c>
      <c r="AA25" s="47">
        <v>15</v>
      </c>
      <c r="AB25" s="47">
        <v>15</v>
      </c>
      <c r="AC25" s="47">
        <v>15</v>
      </c>
      <c r="AD25" s="47">
        <v>15</v>
      </c>
      <c r="AE25" s="47">
        <v>15</v>
      </c>
      <c r="AF25" s="47">
        <v>15</v>
      </c>
      <c r="AG25" s="168">
        <v>23.5</v>
      </c>
      <c r="AH25" s="51">
        <f t="shared" si="2"/>
        <v>15</v>
      </c>
      <c r="AI25" s="52">
        <f t="shared" si="3"/>
        <v>15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94</v>
      </c>
      <c r="B26" s="47">
        <v>0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/>
      <c r="L26" s="48">
        <v>0</v>
      </c>
      <c r="M26" s="48">
        <v>0</v>
      </c>
      <c r="N26" s="48">
        <v>0</v>
      </c>
      <c r="O26" s="48">
        <v>0</v>
      </c>
      <c r="P26" s="48">
        <v>0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0</v>
      </c>
      <c r="X26" s="48">
        <v>0</v>
      </c>
      <c r="Y26" s="48">
        <v>0</v>
      </c>
      <c r="Z26" s="48">
        <v>0</v>
      </c>
      <c r="AA26" s="47">
        <v>0</v>
      </c>
      <c r="AB26" s="47">
        <v>0</v>
      </c>
      <c r="AC26" s="47">
        <v>0</v>
      </c>
      <c r="AD26" s="47">
        <v>0</v>
      </c>
      <c r="AE26" s="47">
        <v>0</v>
      </c>
      <c r="AF26" s="47">
        <v>0</v>
      </c>
      <c r="AG26" s="168">
        <v>22.2</v>
      </c>
      <c r="AH26" s="51">
        <f t="shared" si="2"/>
        <v>0</v>
      </c>
      <c r="AI26" s="52">
        <f t="shared" si="3"/>
        <v>0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95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/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7">
        <v>0</v>
      </c>
      <c r="AB27" s="47">
        <v>0</v>
      </c>
      <c r="AC27" s="47">
        <v>0</v>
      </c>
      <c r="AD27" s="47">
        <v>0</v>
      </c>
      <c r="AE27" s="47">
        <v>0</v>
      </c>
      <c r="AF27" s="47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96</v>
      </c>
      <c r="B28" s="47">
        <v>4</v>
      </c>
      <c r="C28" s="47">
        <v>4</v>
      </c>
      <c r="D28" s="47">
        <v>4</v>
      </c>
      <c r="E28" s="47">
        <v>4</v>
      </c>
      <c r="F28" s="47">
        <v>4</v>
      </c>
      <c r="G28" s="47">
        <v>4</v>
      </c>
      <c r="H28" s="47">
        <v>4</v>
      </c>
      <c r="I28" s="47">
        <v>4</v>
      </c>
      <c r="J28" s="47">
        <v>4</v>
      </c>
      <c r="K28" s="47"/>
      <c r="L28" s="48">
        <v>4</v>
      </c>
      <c r="M28" s="48">
        <v>4</v>
      </c>
      <c r="N28" s="48">
        <v>0</v>
      </c>
      <c r="O28" s="48">
        <v>0</v>
      </c>
      <c r="P28" s="48">
        <v>0</v>
      </c>
      <c r="Q28" s="48">
        <v>0</v>
      </c>
      <c r="R28" s="48">
        <v>0</v>
      </c>
      <c r="S28" s="48">
        <v>0</v>
      </c>
      <c r="T28" s="48">
        <v>0</v>
      </c>
      <c r="U28" s="48">
        <v>0</v>
      </c>
      <c r="V28" s="48">
        <v>0</v>
      </c>
      <c r="W28" s="48">
        <v>0</v>
      </c>
      <c r="X28" s="48">
        <v>0</v>
      </c>
      <c r="Y28" s="48">
        <v>0</v>
      </c>
      <c r="Z28" s="48">
        <v>0</v>
      </c>
      <c r="AA28" s="47">
        <v>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168">
        <v>22.1</v>
      </c>
      <c r="AH28" s="51">
        <f t="shared" si="2"/>
        <v>4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97</v>
      </c>
      <c r="B29" s="55">
        <v>5.9</v>
      </c>
      <c r="C29" s="55">
        <v>5.9</v>
      </c>
      <c r="D29" s="55">
        <v>5.9</v>
      </c>
      <c r="E29" s="55">
        <v>5.9</v>
      </c>
      <c r="F29" s="55">
        <v>5.9</v>
      </c>
      <c r="G29" s="55">
        <v>5.9</v>
      </c>
      <c r="H29" s="55">
        <v>5.9</v>
      </c>
      <c r="I29" s="55">
        <v>5.9</v>
      </c>
      <c r="J29" s="55">
        <v>5.9</v>
      </c>
      <c r="K29" s="55"/>
      <c r="L29" s="55">
        <v>5.9</v>
      </c>
      <c r="M29" s="55">
        <v>5.9</v>
      </c>
      <c r="N29" s="55">
        <v>5.9</v>
      </c>
      <c r="O29" s="55">
        <v>5.9</v>
      </c>
      <c r="P29" s="55">
        <v>5.9</v>
      </c>
      <c r="Q29" s="55">
        <v>5.9</v>
      </c>
      <c r="R29" s="55">
        <v>5.9</v>
      </c>
      <c r="S29" s="55">
        <v>5.9</v>
      </c>
      <c r="T29" s="55">
        <v>5.9</v>
      </c>
      <c r="U29" s="55">
        <v>5.9</v>
      </c>
      <c r="V29" s="55">
        <v>5.9</v>
      </c>
      <c r="W29" s="55">
        <v>5.9</v>
      </c>
      <c r="X29" s="55">
        <v>5.9</v>
      </c>
      <c r="Y29" s="55">
        <v>5.9</v>
      </c>
      <c r="Z29" s="55">
        <v>5.9</v>
      </c>
      <c r="AA29" s="55">
        <v>5.9</v>
      </c>
      <c r="AB29" s="55">
        <v>5.9</v>
      </c>
      <c r="AC29" s="55">
        <v>5.9</v>
      </c>
      <c r="AD29" s="55">
        <v>5.9</v>
      </c>
      <c r="AE29" s="55">
        <v>5.9</v>
      </c>
      <c r="AF29" s="55">
        <v>5.9</v>
      </c>
      <c r="AG29" s="56">
        <v>22</v>
      </c>
      <c r="AH29" s="51">
        <f t="shared" si="2"/>
        <v>5.9</v>
      </c>
      <c r="AI29" s="52">
        <f t="shared" si="3"/>
        <v>5.9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98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/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99</v>
      </c>
      <c r="B31" s="55">
        <v>4</v>
      </c>
      <c r="C31" s="55">
        <v>4</v>
      </c>
      <c r="D31" s="55">
        <v>4</v>
      </c>
      <c r="E31" s="55">
        <v>4</v>
      </c>
      <c r="F31" s="55">
        <v>4</v>
      </c>
      <c r="G31" s="55">
        <v>4</v>
      </c>
      <c r="H31" s="55">
        <v>4</v>
      </c>
      <c r="I31" s="55">
        <v>4</v>
      </c>
      <c r="J31" s="55">
        <v>4</v>
      </c>
      <c r="K31" s="55"/>
      <c r="L31" s="48">
        <v>4</v>
      </c>
      <c r="M31" s="48">
        <v>4</v>
      </c>
      <c r="N31" s="48">
        <v>4</v>
      </c>
      <c r="O31" s="48">
        <v>4</v>
      </c>
      <c r="P31" s="48">
        <v>4</v>
      </c>
      <c r="Q31" s="48">
        <v>0</v>
      </c>
      <c r="R31" s="48">
        <v>0</v>
      </c>
      <c r="S31" s="48">
        <v>0</v>
      </c>
      <c r="T31" s="48">
        <v>0</v>
      </c>
      <c r="U31" s="48">
        <v>0</v>
      </c>
      <c r="V31" s="48">
        <v>0</v>
      </c>
      <c r="W31" s="48">
        <v>0</v>
      </c>
      <c r="X31" s="48">
        <v>0</v>
      </c>
      <c r="Y31" s="48">
        <v>0</v>
      </c>
      <c r="Z31" s="48">
        <v>0</v>
      </c>
      <c r="AA31" s="48">
        <v>0</v>
      </c>
      <c r="AB31" s="48">
        <v>0</v>
      </c>
      <c r="AC31" s="48">
        <v>0</v>
      </c>
      <c r="AD31" s="48">
        <v>0</v>
      </c>
      <c r="AE31" s="48">
        <v>0</v>
      </c>
      <c r="AF31" s="48">
        <v>0</v>
      </c>
      <c r="AG31" s="58">
        <v>20</v>
      </c>
      <c r="AH31" s="51">
        <f t="shared" si="2"/>
        <v>4</v>
      </c>
      <c r="AI31" s="52">
        <f t="shared" si="3"/>
        <v>0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100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/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48">
        <v>220</v>
      </c>
      <c r="M33" s="48">
        <v>220</v>
      </c>
      <c r="N33" s="48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220</v>
      </c>
      <c r="AK33" s="53"/>
    </row>
    <row r="34" spans="1:41" ht="15.75" thickBot="1" x14ac:dyDescent="0.3">
      <c r="A34" s="63" t="s">
        <v>19</v>
      </c>
      <c r="B34" s="55">
        <v>157</v>
      </c>
      <c r="C34" s="55">
        <v>157</v>
      </c>
      <c r="D34" s="55">
        <f>82.4+75.2</f>
        <v>157.60000000000002</v>
      </c>
      <c r="E34" s="55">
        <f>82.3+75</f>
        <v>157.30000000000001</v>
      </c>
      <c r="F34" s="55">
        <f>82.1+74.9</f>
        <v>157</v>
      </c>
      <c r="G34" s="55">
        <f>82.6+75</f>
        <v>157.6</v>
      </c>
      <c r="H34" s="55">
        <f>81.3+72.5</f>
        <v>153.80000000000001</v>
      </c>
      <c r="I34" s="55">
        <f>81.8+74</f>
        <v>155.80000000000001</v>
      </c>
      <c r="J34" s="55">
        <f>82+74.3</f>
        <v>156.30000000000001</v>
      </c>
      <c r="K34" s="55"/>
      <c r="L34" s="48">
        <v>155</v>
      </c>
      <c r="M34" s="48">
        <v>155</v>
      </c>
      <c r="N34" s="48">
        <v>155</v>
      </c>
      <c r="O34" s="64">
        <f>75+82.7</f>
        <v>157.69999999999999</v>
      </c>
      <c r="P34" s="64">
        <f>75+82.7</f>
        <v>157.69999999999999</v>
      </c>
      <c r="Q34" s="64">
        <v>159</v>
      </c>
      <c r="R34" s="64">
        <v>147.4</v>
      </c>
      <c r="S34" s="64">
        <v>134.30000000000001</v>
      </c>
      <c r="T34" s="64">
        <v>155.4</v>
      </c>
      <c r="U34" s="64">
        <v>158.1</v>
      </c>
      <c r="V34" s="64">
        <v>154.4</v>
      </c>
      <c r="W34" s="64">
        <v>155.69999999999999</v>
      </c>
      <c r="X34" s="64">
        <v>158.1</v>
      </c>
      <c r="Y34" s="64">
        <v>157.30000000000001</v>
      </c>
      <c r="Z34" s="64">
        <v>157.30000000000001</v>
      </c>
      <c r="AA34" s="64">
        <v>158.6</v>
      </c>
      <c r="AB34" s="64">
        <v>159</v>
      </c>
      <c r="AC34" s="64">
        <v>160</v>
      </c>
      <c r="AD34" s="64">
        <v>161.4</v>
      </c>
      <c r="AE34" s="55">
        <v>162</v>
      </c>
      <c r="AF34" s="55">
        <v>162.4</v>
      </c>
      <c r="AG34" s="58">
        <v>240</v>
      </c>
      <c r="AH34" s="51">
        <f t="shared" si="2"/>
        <v>162.4</v>
      </c>
      <c r="AI34" s="52">
        <f t="shared" si="3"/>
        <v>134.30000000000001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769.8</v>
      </c>
      <c r="C35" s="66">
        <f t="shared" si="4"/>
        <v>769.8</v>
      </c>
      <c r="D35" s="66">
        <f t="shared" si="4"/>
        <v>769.8</v>
      </c>
      <c r="E35" s="66">
        <f t="shared" si="4"/>
        <v>769.8</v>
      </c>
      <c r="F35" s="66">
        <f t="shared" si="4"/>
        <v>744.8</v>
      </c>
      <c r="G35" s="66">
        <f t="shared" si="4"/>
        <v>769.8</v>
      </c>
      <c r="H35" s="66">
        <f t="shared" si="4"/>
        <v>769.8</v>
      </c>
      <c r="I35" s="66">
        <f t="shared" si="4"/>
        <v>769.8</v>
      </c>
      <c r="J35" s="66">
        <f t="shared" si="4"/>
        <v>769.8</v>
      </c>
      <c r="K35" s="66">
        <f t="shared" si="4"/>
        <v>220</v>
      </c>
      <c r="L35" s="66">
        <f t="shared" si="4"/>
        <v>774.8</v>
      </c>
      <c r="M35" s="66">
        <f t="shared" si="4"/>
        <v>778.6</v>
      </c>
      <c r="N35" s="66">
        <f t="shared" si="4"/>
        <v>769.9</v>
      </c>
      <c r="O35" s="66">
        <f t="shared" si="4"/>
        <v>741</v>
      </c>
      <c r="P35" s="66">
        <f t="shared" si="4"/>
        <v>739</v>
      </c>
      <c r="Q35" s="66">
        <f t="shared" si="4"/>
        <v>736</v>
      </c>
      <c r="R35" s="66">
        <f t="shared" si="4"/>
        <v>689</v>
      </c>
      <c r="S35" s="66">
        <f t="shared" si="4"/>
        <v>721.19999999999993</v>
      </c>
      <c r="T35" s="66">
        <f t="shared" si="4"/>
        <v>816.99999999999989</v>
      </c>
      <c r="U35" s="66">
        <f t="shared" si="4"/>
        <v>816.99999999999989</v>
      </c>
      <c r="V35" s="66">
        <f t="shared" si="4"/>
        <v>816.99999999999989</v>
      </c>
      <c r="W35" s="66">
        <f t="shared" si="4"/>
        <v>857</v>
      </c>
      <c r="X35" s="66">
        <f t="shared" si="4"/>
        <v>897</v>
      </c>
      <c r="Y35" s="66">
        <f t="shared" si="4"/>
        <v>931</v>
      </c>
      <c r="Z35" s="66">
        <f t="shared" si="4"/>
        <v>931</v>
      </c>
      <c r="AA35" s="66">
        <f t="shared" si="4"/>
        <v>978.9</v>
      </c>
      <c r="AB35" s="66">
        <f t="shared" si="4"/>
        <v>981.8</v>
      </c>
      <c r="AC35" s="66">
        <f t="shared" si="4"/>
        <v>1007.1999999999999</v>
      </c>
      <c r="AD35" s="66">
        <f t="shared" si="4"/>
        <v>995.7</v>
      </c>
      <c r="AE35" s="66">
        <f t="shared" si="4"/>
        <v>992.2</v>
      </c>
      <c r="AF35" s="66">
        <f t="shared" si="4"/>
        <v>936.4</v>
      </c>
      <c r="AG35" s="58">
        <f>SUM(AG11:AG34)</f>
        <v>1416.83</v>
      </c>
      <c r="AH35" s="51">
        <f t="shared" si="2"/>
        <v>1007.1999999999999</v>
      </c>
      <c r="AI35" s="52">
        <f t="shared" si="3"/>
        <v>220</v>
      </c>
      <c r="AK35" s="53"/>
    </row>
    <row r="36" spans="1:41" x14ac:dyDescent="0.25">
      <c r="A36" s="54" t="s">
        <v>21</v>
      </c>
      <c r="B36" s="55">
        <v>111</v>
      </c>
      <c r="C36" s="55">
        <v>95</v>
      </c>
      <c r="D36" s="55">
        <v>95.1</v>
      </c>
      <c r="E36" s="55">
        <v>84.8</v>
      </c>
      <c r="F36" s="55">
        <v>84.9</v>
      </c>
      <c r="G36" s="55">
        <v>85.2</v>
      </c>
      <c r="H36" s="55">
        <v>85.2</v>
      </c>
      <c r="I36" s="55">
        <v>85.5</v>
      </c>
      <c r="J36" s="55">
        <v>121.4</v>
      </c>
      <c r="K36" s="55"/>
      <c r="L36" s="48">
        <v>135.4</v>
      </c>
      <c r="M36" s="48">
        <v>132.9</v>
      </c>
      <c r="N36" s="48">
        <v>132.19999999999999</v>
      </c>
      <c r="O36" s="48">
        <v>131.19999999999999</v>
      </c>
      <c r="P36" s="48">
        <v>131.4</v>
      </c>
      <c r="Q36" s="48">
        <v>131.69999999999999</v>
      </c>
      <c r="R36" s="48">
        <v>131.69999999999999</v>
      </c>
      <c r="S36" s="48">
        <v>132.69999999999999</v>
      </c>
      <c r="T36" s="48">
        <v>132.69999999999999</v>
      </c>
      <c r="U36" s="48">
        <v>132.69999999999999</v>
      </c>
      <c r="V36" s="48">
        <v>132.69999999999999</v>
      </c>
      <c r="W36" s="48">
        <v>132</v>
      </c>
      <c r="X36" s="48">
        <v>132</v>
      </c>
      <c r="Y36" s="48">
        <v>132</v>
      </c>
      <c r="Z36" s="48">
        <v>132</v>
      </c>
      <c r="AA36" s="47">
        <v>132.69999999999999</v>
      </c>
      <c r="AB36" s="47">
        <v>133</v>
      </c>
      <c r="AC36" s="47">
        <v>133.30000000000001</v>
      </c>
      <c r="AD36" s="47">
        <v>134.1</v>
      </c>
      <c r="AE36" s="47">
        <v>133.69999999999999</v>
      </c>
      <c r="AF36" s="47">
        <v>133.69999999999999</v>
      </c>
      <c r="AG36" s="56">
        <v>144</v>
      </c>
      <c r="AH36" s="51">
        <f t="shared" si="2"/>
        <v>135.4</v>
      </c>
      <c r="AI36" s="52">
        <f t="shared" si="3"/>
        <v>84.8</v>
      </c>
      <c r="AK36" s="53"/>
    </row>
    <row r="37" spans="1:41" x14ac:dyDescent="0.25">
      <c r="A37" s="57" t="s">
        <v>22</v>
      </c>
      <c r="B37" s="55">
        <v>60</v>
      </c>
      <c r="C37" s="55">
        <v>50</v>
      </c>
      <c r="D37" s="55">
        <v>50</v>
      </c>
      <c r="E37" s="55">
        <v>35.4</v>
      </c>
      <c r="F37" s="55">
        <v>35.700000000000003</v>
      </c>
      <c r="G37" s="55">
        <v>36.700000000000003</v>
      </c>
      <c r="H37" s="55">
        <v>35.700000000000003</v>
      </c>
      <c r="I37" s="55">
        <v>36.6</v>
      </c>
      <c r="J37" s="55">
        <v>34.4</v>
      </c>
      <c r="K37" s="55"/>
      <c r="L37" s="48">
        <v>35</v>
      </c>
      <c r="M37" s="67">
        <v>70.8</v>
      </c>
      <c r="N37" s="67">
        <v>70.2</v>
      </c>
      <c r="O37" s="67">
        <v>70.099999999999994</v>
      </c>
      <c r="P37" s="67">
        <v>69.5</v>
      </c>
      <c r="Q37" s="67">
        <v>69.7</v>
      </c>
      <c r="R37" s="67">
        <v>69.7</v>
      </c>
      <c r="S37" s="67">
        <v>71.7</v>
      </c>
      <c r="T37" s="67">
        <v>71.7</v>
      </c>
      <c r="U37" s="67">
        <v>71.7</v>
      </c>
      <c r="V37" s="67">
        <v>71.7</v>
      </c>
      <c r="W37" s="67">
        <v>71.8</v>
      </c>
      <c r="X37" s="67">
        <v>71.8</v>
      </c>
      <c r="Y37" s="67">
        <v>71.8</v>
      </c>
      <c r="Z37" s="67">
        <v>71.8</v>
      </c>
      <c r="AA37" s="55">
        <v>70.2</v>
      </c>
      <c r="AB37" s="55">
        <v>70.900000000000006</v>
      </c>
      <c r="AC37" s="55">
        <v>71.400000000000006</v>
      </c>
      <c r="AD37" s="55">
        <v>70.400000000000006</v>
      </c>
      <c r="AE37" s="55">
        <v>70.900000000000006</v>
      </c>
      <c r="AF37" s="55">
        <v>70.900000000000006</v>
      </c>
      <c r="AG37" s="58">
        <v>70</v>
      </c>
      <c r="AH37" s="51">
        <f t="shared" si="2"/>
        <v>71.8</v>
      </c>
      <c r="AI37" s="52">
        <f t="shared" si="3"/>
        <v>34.4</v>
      </c>
      <c r="AK37" s="53"/>
    </row>
    <row r="38" spans="1:41" x14ac:dyDescent="0.25">
      <c r="A38" s="57" t="s">
        <v>23</v>
      </c>
      <c r="B38" s="55">
        <v>56</v>
      </c>
      <c r="C38" s="55">
        <v>56</v>
      </c>
      <c r="D38" s="55">
        <v>55.3</v>
      </c>
      <c r="E38" s="55">
        <v>55.4</v>
      </c>
      <c r="F38" s="55">
        <v>55.1</v>
      </c>
      <c r="G38" s="55">
        <v>55</v>
      </c>
      <c r="H38" s="55">
        <v>54.9</v>
      </c>
      <c r="I38" s="55">
        <v>54.6</v>
      </c>
      <c r="J38" s="55">
        <v>60.2</v>
      </c>
      <c r="K38" s="55"/>
      <c r="L38" s="67">
        <v>60.9</v>
      </c>
      <c r="M38" s="67">
        <v>60.9</v>
      </c>
      <c r="N38" s="67">
        <v>60.3</v>
      </c>
      <c r="O38" s="67">
        <v>60.5</v>
      </c>
      <c r="P38" s="67">
        <v>61</v>
      </c>
      <c r="Q38" s="67">
        <v>61.2</v>
      </c>
      <c r="R38" s="67">
        <v>61.2</v>
      </c>
      <c r="S38" s="67">
        <v>62.7</v>
      </c>
      <c r="T38" s="67">
        <v>62.7</v>
      </c>
      <c r="U38" s="67">
        <v>62.7</v>
      </c>
      <c r="V38" s="67">
        <v>62.7</v>
      </c>
      <c r="W38" s="67">
        <v>62.4</v>
      </c>
      <c r="X38" s="67">
        <v>62.4</v>
      </c>
      <c r="Y38" s="67">
        <v>62.4</v>
      </c>
      <c r="Z38" s="67">
        <v>62.4</v>
      </c>
      <c r="AA38" s="55">
        <v>62.4</v>
      </c>
      <c r="AB38" s="55">
        <v>61.4</v>
      </c>
      <c r="AC38" s="55">
        <v>62.9</v>
      </c>
      <c r="AD38" s="55">
        <v>62.6</v>
      </c>
      <c r="AE38" s="55">
        <v>62.3</v>
      </c>
      <c r="AF38" s="55">
        <v>62.3</v>
      </c>
      <c r="AG38" s="58">
        <v>69</v>
      </c>
      <c r="AH38" s="51">
        <f t="shared" si="2"/>
        <v>62.9</v>
      </c>
      <c r="AI38" s="52">
        <f t="shared" si="3"/>
        <v>54.6</v>
      </c>
      <c r="AK38" s="53"/>
    </row>
    <row r="39" spans="1:41" x14ac:dyDescent="0.25">
      <c r="A39" s="57" t="s">
        <v>24</v>
      </c>
      <c r="B39" s="55">
        <v>29.5</v>
      </c>
      <c r="C39" s="55">
        <v>29.5</v>
      </c>
      <c r="D39" s="55">
        <v>30.2</v>
      </c>
      <c r="E39" s="55">
        <v>30.2</v>
      </c>
      <c r="F39" s="55">
        <v>30.2</v>
      </c>
      <c r="G39" s="55">
        <v>30.2</v>
      </c>
      <c r="H39" s="55">
        <v>30.2</v>
      </c>
      <c r="I39" s="55">
        <v>30.2</v>
      </c>
      <c r="J39" s="55">
        <v>30.2</v>
      </c>
      <c r="K39" s="55"/>
      <c r="L39" s="67">
        <v>30.2</v>
      </c>
      <c r="M39" s="67">
        <v>30.2</v>
      </c>
      <c r="N39" s="67">
        <v>30.2</v>
      </c>
      <c r="O39" s="67">
        <v>30.2</v>
      </c>
      <c r="P39" s="67">
        <v>30.2</v>
      </c>
      <c r="Q39" s="67">
        <v>30</v>
      </c>
      <c r="R39" s="67">
        <v>30</v>
      </c>
      <c r="S39" s="67">
        <v>30</v>
      </c>
      <c r="T39" s="67">
        <v>30</v>
      </c>
      <c r="U39" s="67">
        <v>30</v>
      </c>
      <c r="V39" s="67">
        <v>30</v>
      </c>
      <c r="W39" s="67">
        <v>0</v>
      </c>
      <c r="X39" s="67">
        <v>0</v>
      </c>
      <c r="Y39" s="67">
        <v>0</v>
      </c>
      <c r="Z39" s="67">
        <v>0</v>
      </c>
      <c r="AA39" s="55">
        <v>0</v>
      </c>
      <c r="AB39" s="55">
        <v>30.5</v>
      </c>
      <c r="AC39" s="55">
        <v>30.5</v>
      </c>
      <c r="AD39" s="55">
        <v>30.5</v>
      </c>
      <c r="AE39" s="55">
        <v>30.5</v>
      </c>
      <c r="AF39" s="55">
        <v>30.5</v>
      </c>
      <c r="AG39" s="58">
        <v>60</v>
      </c>
      <c r="AH39" s="51">
        <f t="shared" si="2"/>
        <v>30.5</v>
      </c>
      <c r="AI39" s="52">
        <f t="shared" si="3"/>
        <v>0</v>
      </c>
      <c r="AK39" s="53"/>
    </row>
    <row r="40" spans="1:41" x14ac:dyDescent="0.25">
      <c r="A40" s="57" t="s">
        <v>25</v>
      </c>
      <c r="B40" s="55">
        <v>15</v>
      </c>
      <c r="C40" s="55">
        <v>15</v>
      </c>
      <c r="D40" s="55">
        <v>15</v>
      </c>
      <c r="E40" s="55">
        <v>15</v>
      </c>
      <c r="F40" s="55">
        <v>15</v>
      </c>
      <c r="G40" s="55">
        <v>15</v>
      </c>
      <c r="H40" s="55">
        <v>15</v>
      </c>
      <c r="I40" s="55">
        <v>15</v>
      </c>
      <c r="J40" s="55">
        <v>15</v>
      </c>
      <c r="K40" s="55"/>
      <c r="L40" s="67">
        <v>15</v>
      </c>
      <c r="M40" s="67">
        <v>15</v>
      </c>
      <c r="N40" s="67">
        <v>15</v>
      </c>
      <c r="O40" s="48">
        <v>15</v>
      </c>
      <c r="P40" s="48">
        <v>15</v>
      </c>
      <c r="Q40" s="48">
        <v>15</v>
      </c>
      <c r="R40" s="48">
        <v>15</v>
      </c>
      <c r="S40" s="48">
        <v>15</v>
      </c>
      <c r="T40" s="48">
        <v>15</v>
      </c>
      <c r="U40" s="48">
        <v>15</v>
      </c>
      <c r="V40" s="48">
        <v>15</v>
      </c>
      <c r="W40" s="48">
        <v>15</v>
      </c>
      <c r="X40" s="48">
        <v>15</v>
      </c>
      <c r="Y40" s="48">
        <v>15</v>
      </c>
      <c r="Z40" s="67">
        <v>15</v>
      </c>
      <c r="AA40" s="55">
        <v>15</v>
      </c>
      <c r="AB40" s="55">
        <v>15.2</v>
      </c>
      <c r="AC40" s="55">
        <v>15.2</v>
      </c>
      <c r="AD40" s="55">
        <v>15.2</v>
      </c>
      <c r="AE40" s="55">
        <v>15.2</v>
      </c>
      <c r="AF40" s="55">
        <v>15.2</v>
      </c>
      <c r="AG40" s="58">
        <v>30</v>
      </c>
      <c r="AH40" s="51">
        <f t="shared" si="2"/>
        <v>15.2</v>
      </c>
      <c r="AI40" s="52">
        <f t="shared" si="3"/>
        <v>15</v>
      </c>
      <c r="AK40" s="53"/>
    </row>
    <row r="41" spans="1:41" x14ac:dyDescent="0.25">
      <c r="A41" s="57" t="s">
        <v>85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/>
      <c r="L41" s="67">
        <v>0</v>
      </c>
      <c r="M41" s="67">
        <v>0</v>
      </c>
      <c r="N41" s="67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55">
        <v>0</v>
      </c>
      <c r="AB41" s="55">
        <v>0</v>
      </c>
      <c r="AC41" s="55">
        <v>0</v>
      </c>
      <c r="AD41" s="55">
        <v>0</v>
      </c>
      <c r="AE41" s="55">
        <v>0</v>
      </c>
      <c r="AF41" s="55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68">
        <v>16</v>
      </c>
      <c r="C42" s="68">
        <v>16</v>
      </c>
      <c r="D42" s="68">
        <v>16</v>
      </c>
      <c r="E42" s="68">
        <v>16</v>
      </c>
      <c r="F42" s="68">
        <v>16</v>
      </c>
      <c r="G42" s="68">
        <v>16</v>
      </c>
      <c r="H42" s="68">
        <v>16</v>
      </c>
      <c r="I42" s="68">
        <v>16</v>
      </c>
      <c r="J42" s="68">
        <v>16</v>
      </c>
      <c r="K42" s="68"/>
      <c r="L42" s="67">
        <v>16</v>
      </c>
      <c r="M42" s="67">
        <v>16</v>
      </c>
      <c r="N42" s="67">
        <v>16</v>
      </c>
      <c r="O42" s="48">
        <v>16</v>
      </c>
      <c r="P42" s="48">
        <v>16</v>
      </c>
      <c r="Q42" s="48">
        <v>16</v>
      </c>
      <c r="R42" s="48">
        <v>16</v>
      </c>
      <c r="S42" s="48">
        <v>16</v>
      </c>
      <c r="T42" s="48">
        <v>16</v>
      </c>
      <c r="U42" s="48">
        <v>16</v>
      </c>
      <c r="V42" s="48">
        <v>16</v>
      </c>
      <c r="W42" s="48">
        <v>16</v>
      </c>
      <c r="X42" s="48">
        <v>16</v>
      </c>
      <c r="Y42" s="48">
        <v>16</v>
      </c>
      <c r="Z42" s="48">
        <v>16</v>
      </c>
      <c r="AA42" s="55">
        <v>16</v>
      </c>
      <c r="AB42" s="55">
        <v>16</v>
      </c>
      <c r="AC42" s="55">
        <v>16</v>
      </c>
      <c r="AD42" s="55">
        <v>16</v>
      </c>
      <c r="AE42" s="55">
        <v>16</v>
      </c>
      <c r="AF42" s="55">
        <v>16</v>
      </c>
      <c r="AG42" s="58">
        <v>24</v>
      </c>
      <c r="AH42" s="51">
        <f t="shared" si="2"/>
        <v>16</v>
      </c>
      <c r="AI42" s="52">
        <f t="shared" si="3"/>
        <v>16</v>
      </c>
      <c r="AK42" s="53"/>
    </row>
    <row r="43" spans="1:41" x14ac:dyDescent="0.25">
      <c r="A43" s="57" t="s">
        <v>27</v>
      </c>
      <c r="B43" s="55">
        <v>3</v>
      </c>
      <c r="C43" s="55">
        <v>3</v>
      </c>
      <c r="D43" s="55">
        <v>3</v>
      </c>
      <c r="E43" s="55">
        <v>3</v>
      </c>
      <c r="F43" s="55">
        <v>3</v>
      </c>
      <c r="G43" s="55">
        <v>3</v>
      </c>
      <c r="H43" s="55">
        <v>3</v>
      </c>
      <c r="I43" s="55">
        <v>3</v>
      </c>
      <c r="J43" s="55">
        <v>3</v>
      </c>
      <c r="K43" s="55"/>
      <c r="L43" s="67">
        <v>3</v>
      </c>
      <c r="M43" s="67">
        <v>3</v>
      </c>
      <c r="N43" s="67">
        <v>3</v>
      </c>
      <c r="O43" s="48">
        <v>3</v>
      </c>
      <c r="P43" s="48">
        <v>3</v>
      </c>
      <c r="Q43" s="48">
        <v>3</v>
      </c>
      <c r="R43" s="48">
        <v>3</v>
      </c>
      <c r="S43" s="48">
        <v>0</v>
      </c>
      <c r="T43" s="48">
        <v>0</v>
      </c>
      <c r="U43" s="48">
        <v>0</v>
      </c>
      <c r="V43" s="48">
        <v>0</v>
      </c>
      <c r="W43" s="48">
        <v>0</v>
      </c>
      <c r="X43" s="48">
        <v>0</v>
      </c>
      <c r="Y43" s="48">
        <v>0</v>
      </c>
      <c r="Z43" s="48">
        <v>0</v>
      </c>
      <c r="AA43" s="48">
        <v>0</v>
      </c>
      <c r="AB43" s="48">
        <v>0</v>
      </c>
      <c r="AC43" s="48">
        <v>0</v>
      </c>
      <c r="AD43" s="48">
        <v>0</v>
      </c>
      <c r="AE43" s="48">
        <v>0</v>
      </c>
      <c r="AF43" s="48">
        <v>0</v>
      </c>
      <c r="AG43" s="58">
        <v>15</v>
      </c>
      <c r="AH43" s="51">
        <f t="shared" si="2"/>
        <v>3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12</v>
      </c>
      <c r="C44" s="55">
        <v>12</v>
      </c>
      <c r="D44" s="55">
        <v>12</v>
      </c>
      <c r="E44" s="55">
        <v>12</v>
      </c>
      <c r="F44" s="55">
        <v>12</v>
      </c>
      <c r="G44" s="55">
        <v>12</v>
      </c>
      <c r="H44" s="55">
        <v>12</v>
      </c>
      <c r="I44" s="55">
        <v>12</v>
      </c>
      <c r="J44" s="55">
        <v>12</v>
      </c>
      <c r="K44" s="55"/>
      <c r="L44" s="67">
        <v>12</v>
      </c>
      <c r="M44" s="67">
        <v>12</v>
      </c>
      <c r="N44" s="67">
        <v>12</v>
      </c>
      <c r="O44" s="48">
        <v>12</v>
      </c>
      <c r="P44" s="48">
        <v>12</v>
      </c>
      <c r="Q44" s="48">
        <v>12</v>
      </c>
      <c r="R44" s="48">
        <v>12</v>
      </c>
      <c r="S44" s="48">
        <v>12</v>
      </c>
      <c r="T44" s="48">
        <v>12</v>
      </c>
      <c r="U44" s="48">
        <v>12</v>
      </c>
      <c r="V44" s="48">
        <v>12</v>
      </c>
      <c r="W44" s="48">
        <v>12</v>
      </c>
      <c r="X44" s="48">
        <v>12</v>
      </c>
      <c r="Y44" s="48">
        <v>12</v>
      </c>
      <c r="Z44" s="48">
        <v>12</v>
      </c>
      <c r="AA44" s="55">
        <v>12</v>
      </c>
      <c r="AB44" s="55">
        <v>12</v>
      </c>
      <c r="AC44" s="55">
        <v>12</v>
      </c>
      <c r="AD44" s="55">
        <v>12</v>
      </c>
      <c r="AE44" s="55">
        <v>12</v>
      </c>
      <c r="AF44" s="55">
        <v>12</v>
      </c>
      <c r="AG44" s="58">
        <v>14.1</v>
      </c>
      <c r="AH44" s="51">
        <f t="shared" si="2"/>
        <v>12</v>
      </c>
      <c r="AI44" s="52">
        <f t="shared" si="3"/>
        <v>12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68">
        <v>12</v>
      </c>
      <c r="C45" s="68">
        <v>12</v>
      </c>
      <c r="D45" s="68">
        <v>12</v>
      </c>
      <c r="E45" s="68">
        <v>12</v>
      </c>
      <c r="F45" s="68">
        <v>12</v>
      </c>
      <c r="G45" s="68">
        <v>4</v>
      </c>
      <c r="H45" s="68">
        <v>8</v>
      </c>
      <c r="I45" s="68">
        <v>8</v>
      </c>
      <c r="J45" s="68">
        <v>8</v>
      </c>
      <c r="K45" s="68"/>
      <c r="L45" s="67">
        <v>8</v>
      </c>
      <c r="M45" s="67">
        <v>8</v>
      </c>
      <c r="N45" s="67">
        <v>8</v>
      </c>
      <c r="O45" s="48">
        <v>8</v>
      </c>
      <c r="P45" s="48">
        <v>8</v>
      </c>
      <c r="Q45" s="48">
        <v>8</v>
      </c>
      <c r="R45" s="48">
        <v>8</v>
      </c>
      <c r="S45" s="48">
        <v>14</v>
      </c>
      <c r="T45" s="48">
        <v>14</v>
      </c>
      <c r="U45" s="48">
        <v>14</v>
      </c>
      <c r="V45" s="48">
        <v>14</v>
      </c>
      <c r="W45" s="48">
        <v>14</v>
      </c>
      <c r="X45" s="48">
        <v>14</v>
      </c>
      <c r="Y45" s="48">
        <v>14</v>
      </c>
      <c r="Z45" s="48">
        <v>14</v>
      </c>
      <c r="AA45" s="55">
        <v>14</v>
      </c>
      <c r="AB45" s="55">
        <v>14</v>
      </c>
      <c r="AC45" s="55">
        <v>2</v>
      </c>
      <c r="AD45" s="55">
        <v>2</v>
      </c>
      <c r="AE45" s="55">
        <v>14</v>
      </c>
      <c r="AF45" s="55">
        <v>14</v>
      </c>
      <c r="AG45" s="58">
        <v>14</v>
      </c>
      <c r="AH45" s="51">
        <f t="shared" si="2"/>
        <v>14</v>
      </c>
      <c r="AI45" s="52">
        <f t="shared" si="3"/>
        <v>2</v>
      </c>
      <c r="AK45" s="53"/>
    </row>
    <row r="46" spans="1:41" x14ac:dyDescent="0.25">
      <c r="A46" s="57" t="s">
        <v>30</v>
      </c>
      <c r="B46" s="55">
        <v>6.8</v>
      </c>
      <c r="C46" s="55">
        <v>6.8</v>
      </c>
      <c r="D46" s="55">
        <v>6.8</v>
      </c>
      <c r="E46" s="55">
        <v>6.8</v>
      </c>
      <c r="F46" s="55">
        <v>6.8</v>
      </c>
      <c r="G46" s="55">
        <v>6.8</v>
      </c>
      <c r="H46" s="55">
        <v>6.8</v>
      </c>
      <c r="I46" s="55">
        <v>6.8</v>
      </c>
      <c r="J46" s="55">
        <v>6.8</v>
      </c>
      <c r="K46" s="55"/>
      <c r="L46" s="67">
        <v>6.8</v>
      </c>
      <c r="M46" s="67">
        <v>6.8</v>
      </c>
      <c r="N46" s="67">
        <v>6.8</v>
      </c>
      <c r="O46" s="48">
        <v>6.8</v>
      </c>
      <c r="P46" s="48">
        <v>6.8</v>
      </c>
      <c r="Q46" s="48">
        <v>6.8</v>
      </c>
      <c r="R46" s="48">
        <v>6.8</v>
      </c>
      <c r="S46" s="48">
        <v>6.8</v>
      </c>
      <c r="T46" s="48">
        <v>6.8</v>
      </c>
      <c r="U46" s="48">
        <v>6.8</v>
      </c>
      <c r="V46" s="48">
        <v>6.8</v>
      </c>
      <c r="W46" s="48">
        <v>6.8</v>
      </c>
      <c r="X46" s="48">
        <v>6.8</v>
      </c>
      <c r="Y46" s="48">
        <v>6.8</v>
      </c>
      <c r="Z46" s="48">
        <v>6.8</v>
      </c>
      <c r="AA46" s="55">
        <v>6.8</v>
      </c>
      <c r="AB46" s="55">
        <v>6.8</v>
      </c>
      <c r="AC46" s="55">
        <v>6.8</v>
      </c>
      <c r="AD46" s="55">
        <v>6.8</v>
      </c>
      <c r="AE46" s="55">
        <v>6.8</v>
      </c>
      <c r="AF46" s="55">
        <v>6.8</v>
      </c>
      <c r="AG46" s="58">
        <v>10.050000000000001</v>
      </c>
      <c r="AH46" s="51">
        <f t="shared" si="2"/>
        <v>6.8</v>
      </c>
      <c r="AI46" s="52">
        <f t="shared" si="3"/>
        <v>6.8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/>
      <c r="L47" s="67">
        <v>6.2</v>
      </c>
      <c r="M47" s="67">
        <v>6.2</v>
      </c>
      <c r="N47" s="67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55">
        <v>6.2</v>
      </c>
      <c r="AB47" s="55">
        <v>6.2</v>
      </c>
      <c r="AC47" s="55">
        <v>6.2</v>
      </c>
      <c r="AD47" s="55">
        <v>6.2</v>
      </c>
      <c r="AE47" s="55">
        <v>6.2</v>
      </c>
      <c r="AF47" s="55">
        <v>6.2</v>
      </c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331.04</v>
      </c>
      <c r="C49" s="66">
        <f t="shared" si="6"/>
        <v>305.04000000000002</v>
      </c>
      <c r="D49" s="66">
        <f t="shared" si="6"/>
        <v>305.14</v>
      </c>
      <c r="E49" s="66">
        <f t="shared" si="6"/>
        <v>280.33999999999997</v>
      </c>
      <c r="F49" s="66">
        <f t="shared" si="6"/>
        <v>280.44</v>
      </c>
      <c r="G49" s="66">
        <f t="shared" si="6"/>
        <v>273.64000000000004</v>
      </c>
      <c r="H49" s="66">
        <f t="shared" si="6"/>
        <v>276.54000000000002</v>
      </c>
      <c r="I49" s="66">
        <f t="shared" si="6"/>
        <v>277.44</v>
      </c>
      <c r="J49" s="66">
        <f t="shared" si="6"/>
        <v>316.74</v>
      </c>
      <c r="K49" s="66">
        <f t="shared" si="6"/>
        <v>3.54</v>
      </c>
      <c r="L49" s="66">
        <f t="shared" si="6"/>
        <v>332.04</v>
      </c>
      <c r="M49" s="66">
        <f t="shared" si="6"/>
        <v>365.34</v>
      </c>
      <c r="N49" s="66">
        <f t="shared" si="6"/>
        <v>363.44</v>
      </c>
      <c r="O49" s="66">
        <f t="shared" si="6"/>
        <v>362.53999999999996</v>
      </c>
      <c r="P49" s="66">
        <f t="shared" si="6"/>
        <v>362.64</v>
      </c>
      <c r="Q49" s="66">
        <f t="shared" si="6"/>
        <v>363.14</v>
      </c>
      <c r="R49" s="66">
        <f t="shared" si="6"/>
        <v>363.14</v>
      </c>
      <c r="S49" s="66">
        <f t="shared" si="6"/>
        <v>370.64</v>
      </c>
      <c r="T49" s="66">
        <f t="shared" si="6"/>
        <v>370.64</v>
      </c>
      <c r="U49" s="66">
        <f t="shared" si="6"/>
        <v>370.64</v>
      </c>
      <c r="V49" s="66">
        <f t="shared" si="6"/>
        <v>370.64</v>
      </c>
      <c r="W49" s="66">
        <f t="shared" si="6"/>
        <v>339.74</v>
      </c>
      <c r="X49" s="66">
        <f t="shared" si="6"/>
        <v>339.74</v>
      </c>
      <c r="Y49" s="66">
        <f t="shared" si="6"/>
        <v>339.74</v>
      </c>
      <c r="Z49" s="66">
        <f t="shared" si="6"/>
        <v>339.74</v>
      </c>
      <c r="AA49" s="66">
        <f t="shared" si="6"/>
        <v>338.84</v>
      </c>
      <c r="AB49" s="66">
        <f t="shared" si="6"/>
        <v>369.54</v>
      </c>
      <c r="AC49" s="66">
        <f t="shared" si="6"/>
        <v>359.84000000000003</v>
      </c>
      <c r="AD49" s="66">
        <f t="shared" si="6"/>
        <v>359.34000000000003</v>
      </c>
      <c r="AE49" s="66">
        <f t="shared" si="6"/>
        <v>371.14</v>
      </c>
      <c r="AF49" s="66">
        <f t="shared" si="6"/>
        <v>371.14</v>
      </c>
      <c r="AG49" s="71">
        <f>SUM(AG36:AG48)</f>
        <v>489.91</v>
      </c>
      <c r="AH49" s="51">
        <f t="shared" si="2"/>
        <v>371.14</v>
      </c>
      <c r="AI49" s="52">
        <f t="shared" si="3"/>
        <v>3.54</v>
      </c>
      <c r="AK49" s="53"/>
    </row>
    <row r="50" spans="1:37" x14ac:dyDescent="0.25">
      <c r="A50" s="54" t="s">
        <v>34</v>
      </c>
      <c r="B50" s="55">
        <v>0</v>
      </c>
      <c r="C50" s="55">
        <v>0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/>
      <c r="L50" s="55">
        <v>0</v>
      </c>
      <c r="M50" s="55">
        <v>0</v>
      </c>
      <c r="N50" s="55">
        <v>0</v>
      </c>
      <c r="O50" s="72">
        <v>0</v>
      </c>
      <c r="P50" s="72">
        <v>0</v>
      </c>
      <c r="Q50" s="72">
        <v>0</v>
      </c>
      <c r="R50" s="48">
        <v>0</v>
      </c>
      <c r="S50" s="48">
        <v>0</v>
      </c>
      <c r="T50" s="48">
        <v>0</v>
      </c>
      <c r="U50" s="48">
        <v>0</v>
      </c>
      <c r="V50" s="48">
        <v>0</v>
      </c>
      <c r="W50" s="48">
        <v>0</v>
      </c>
      <c r="X50" s="48">
        <v>0</v>
      </c>
      <c r="Y50" s="48">
        <v>43.8</v>
      </c>
      <c r="Z50" s="48">
        <v>50</v>
      </c>
      <c r="AA50" s="48">
        <v>29.1</v>
      </c>
      <c r="AB50" s="48">
        <v>38.5</v>
      </c>
      <c r="AC50" s="48">
        <v>29.4</v>
      </c>
      <c r="AD50" s="48">
        <v>0</v>
      </c>
      <c r="AE50" s="48">
        <v>0</v>
      </c>
      <c r="AF50" s="48">
        <v>0</v>
      </c>
      <c r="AG50" s="56">
        <v>60</v>
      </c>
      <c r="AH50" s="51">
        <f t="shared" si="2"/>
        <v>50</v>
      </c>
      <c r="AI50" s="52">
        <f t="shared" si="3"/>
        <v>0</v>
      </c>
      <c r="AK50" s="53"/>
    </row>
    <row r="51" spans="1:37" x14ac:dyDescent="0.25">
      <c r="A51" s="57" t="s">
        <v>35</v>
      </c>
      <c r="B51" s="55">
        <v>0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/>
      <c r="L51" s="55">
        <v>0</v>
      </c>
      <c r="M51" s="55">
        <v>0</v>
      </c>
      <c r="N51" s="55">
        <v>0</v>
      </c>
      <c r="O51" s="72">
        <v>0</v>
      </c>
      <c r="P51" s="72">
        <v>0</v>
      </c>
      <c r="Q51" s="72">
        <v>0</v>
      </c>
      <c r="R51" s="48">
        <v>0</v>
      </c>
      <c r="S51" s="48">
        <v>0</v>
      </c>
      <c r="T51" s="48">
        <v>0</v>
      </c>
      <c r="U51" s="67">
        <v>0</v>
      </c>
      <c r="V51" s="67">
        <v>0</v>
      </c>
      <c r="W51" s="67">
        <v>0</v>
      </c>
      <c r="X51" s="67">
        <v>0</v>
      </c>
      <c r="Y51" s="67">
        <v>17.5</v>
      </c>
      <c r="Z51" s="67">
        <v>25</v>
      </c>
      <c r="AA51" s="67">
        <v>22</v>
      </c>
      <c r="AB51" s="67">
        <v>15.4</v>
      </c>
      <c r="AC51" s="67">
        <v>12.6</v>
      </c>
      <c r="AD51" s="67">
        <v>0</v>
      </c>
      <c r="AE51" s="67">
        <v>0</v>
      </c>
      <c r="AF51" s="67">
        <v>0</v>
      </c>
      <c r="AG51" s="58">
        <v>32</v>
      </c>
      <c r="AH51" s="51">
        <f t="shared" si="2"/>
        <v>25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>
        <v>0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/>
      <c r="L52" s="68">
        <v>0</v>
      </c>
      <c r="M52" s="68">
        <v>0</v>
      </c>
      <c r="N52" s="68">
        <v>0</v>
      </c>
      <c r="O52" s="73">
        <v>0</v>
      </c>
      <c r="P52" s="73">
        <v>0</v>
      </c>
      <c r="Q52" s="73">
        <v>0</v>
      </c>
      <c r="R52" s="48">
        <v>0</v>
      </c>
      <c r="S52" s="48">
        <v>0</v>
      </c>
      <c r="T52" s="48">
        <v>0</v>
      </c>
      <c r="U52" s="74">
        <v>0</v>
      </c>
      <c r="V52" s="74">
        <v>0</v>
      </c>
      <c r="W52" s="74">
        <v>0</v>
      </c>
      <c r="X52" s="74">
        <v>0</v>
      </c>
      <c r="Y52" s="74">
        <v>6.4</v>
      </c>
      <c r="Z52" s="74">
        <v>9.1</v>
      </c>
      <c r="AA52" s="74">
        <v>8</v>
      </c>
      <c r="AB52" s="74">
        <v>5.6</v>
      </c>
      <c r="AC52" s="74">
        <v>4.5999999999999996</v>
      </c>
      <c r="AD52" s="74">
        <v>0</v>
      </c>
      <c r="AE52" s="74">
        <v>0</v>
      </c>
      <c r="AF52" s="74">
        <v>0</v>
      </c>
      <c r="AG52" s="75">
        <v>14</v>
      </c>
      <c r="AH52" s="51">
        <f t="shared" si="2"/>
        <v>9.1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0</v>
      </c>
      <c r="N53" s="66">
        <f t="shared" si="7"/>
        <v>0</v>
      </c>
      <c r="O53" s="66">
        <f t="shared" si="7"/>
        <v>0</v>
      </c>
      <c r="P53" s="66">
        <f t="shared" si="7"/>
        <v>0</v>
      </c>
      <c r="Q53" s="66">
        <f t="shared" si="7"/>
        <v>0</v>
      </c>
      <c r="R53" s="66">
        <f t="shared" si="7"/>
        <v>0</v>
      </c>
      <c r="S53" s="66">
        <f t="shared" si="7"/>
        <v>0</v>
      </c>
      <c r="T53" s="66">
        <f t="shared" si="7"/>
        <v>0</v>
      </c>
      <c r="U53" s="66">
        <f t="shared" si="7"/>
        <v>0</v>
      </c>
      <c r="V53" s="66">
        <f t="shared" si="7"/>
        <v>0</v>
      </c>
      <c r="W53" s="66">
        <f t="shared" si="7"/>
        <v>0</v>
      </c>
      <c r="X53" s="66">
        <f t="shared" si="7"/>
        <v>0</v>
      </c>
      <c r="Y53" s="66">
        <f t="shared" si="7"/>
        <v>67.7</v>
      </c>
      <c r="Z53" s="66">
        <f t="shared" si="7"/>
        <v>84.1</v>
      </c>
      <c r="AA53" s="66">
        <f t="shared" si="7"/>
        <v>59.1</v>
      </c>
      <c r="AB53" s="66">
        <f t="shared" si="7"/>
        <v>59.5</v>
      </c>
      <c r="AC53" s="66">
        <f t="shared" si="7"/>
        <v>46.6</v>
      </c>
      <c r="AD53" s="66">
        <f t="shared" si="7"/>
        <v>0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84.1</v>
      </c>
      <c r="AI53" s="52">
        <f t="shared" si="3"/>
        <v>0</v>
      </c>
      <c r="AK53" s="53"/>
    </row>
    <row r="54" spans="1:37" x14ac:dyDescent="0.25">
      <c r="A54" s="54" t="s">
        <v>205</v>
      </c>
      <c r="B54" s="48">
        <v>13</v>
      </c>
      <c r="C54" s="48">
        <v>20</v>
      </c>
      <c r="D54" s="48">
        <v>1.8</v>
      </c>
      <c r="E54" s="48">
        <v>0</v>
      </c>
      <c r="F54" s="48">
        <v>0</v>
      </c>
      <c r="G54" s="48">
        <v>0</v>
      </c>
      <c r="H54" s="48">
        <v>-1.3</v>
      </c>
      <c r="I54" s="48">
        <v>-2.5</v>
      </c>
      <c r="J54" s="48">
        <v>-5</v>
      </c>
      <c r="K54" s="48"/>
      <c r="L54" s="48">
        <v>3.8</v>
      </c>
      <c r="M54" s="48">
        <v>3.8</v>
      </c>
      <c r="N54" s="48">
        <v>4.4000000000000004</v>
      </c>
      <c r="O54" s="48">
        <v>4.3879999999999999</v>
      </c>
      <c r="P54" s="48">
        <v>1.2</v>
      </c>
      <c r="Q54" s="48">
        <v>5.4</v>
      </c>
      <c r="R54" s="48">
        <v>6.3</v>
      </c>
      <c r="S54" s="48">
        <v>-1.8</v>
      </c>
      <c r="T54" s="48">
        <v>-3</v>
      </c>
      <c r="U54" s="48">
        <v>-3.7</v>
      </c>
      <c r="V54" s="48">
        <v>-4.5999999999999996</v>
      </c>
      <c r="W54" s="48">
        <v>-3.3</v>
      </c>
      <c r="X54" s="48">
        <v>-1.7</v>
      </c>
      <c r="Y54" s="48">
        <v>1.98</v>
      </c>
      <c r="Z54" s="48">
        <v>23.04</v>
      </c>
      <c r="AA54" s="48">
        <v>19.7</v>
      </c>
      <c r="AB54" s="48">
        <v>3.5</v>
      </c>
      <c r="AC54" s="48">
        <v>3.4</v>
      </c>
      <c r="AD54" s="48">
        <v>1.3</v>
      </c>
      <c r="AE54" s="48">
        <v>-1</v>
      </c>
      <c r="AF54" s="48">
        <v>-1.9</v>
      </c>
      <c r="AG54" s="56"/>
      <c r="AH54" s="51">
        <f t="shared" si="2"/>
        <v>23.04</v>
      </c>
      <c r="AI54" s="52">
        <f t="shared" si="3"/>
        <v>-5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/>
      <c r="L55" s="67">
        <v>0</v>
      </c>
      <c r="M55" s="67">
        <v>0</v>
      </c>
      <c r="N55" s="67">
        <v>0</v>
      </c>
      <c r="O55" s="48">
        <v>0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  <c r="Z55" s="76">
        <v>0</v>
      </c>
      <c r="AA55" s="67">
        <v>-13.5</v>
      </c>
      <c r="AB55" s="67">
        <v>-12.8</v>
      </c>
      <c r="AC55" s="67">
        <v>-46.8</v>
      </c>
      <c r="AD55" s="67">
        <v>-56.4</v>
      </c>
      <c r="AE55" s="67">
        <v>-55.4</v>
      </c>
      <c r="AF55" s="67">
        <v>-50.9</v>
      </c>
      <c r="AG55" s="58"/>
      <c r="AH55" s="51">
        <f t="shared" si="2"/>
        <v>0</v>
      </c>
      <c r="AI55" s="52">
        <f t="shared" si="3"/>
        <v>-56.4</v>
      </c>
      <c r="AK55" s="53"/>
    </row>
    <row r="56" spans="1:37" x14ac:dyDescent="0.25">
      <c r="A56" s="57" t="s">
        <v>38</v>
      </c>
      <c r="B56" s="67">
        <v>-160</v>
      </c>
      <c r="C56" s="67">
        <v>-150</v>
      </c>
      <c r="D56" s="67">
        <v>-185</v>
      </c>
      <c r="E56" s="67">
        <v>-195</v>
      </c>
      <c r="F56" s="67">
        <v>-152</v>
      </c>
      <c r="G56" s="48">
        <v>-187</v>
      </c>
      <c r="H56" s="48">
        <v>-188.9</v>
      </c>
      <c r="I56" s="48">
        <v>-158.5</v>
      </c>
      <c r="J56" s="48">
        <v>-162.6</v>
      </c>
      <c r="K56" s="48"/>
      <c r="L56" s="48">
        <v>-105</v>
      </c>
      <c r="M56" s="48">
        <v>-105</v>
      </c>
      <c r="N56" s="48">
        <v>-89</v>
      </c>
      <c r="O56" s="67">
        <v>-83.3</v>
      </c>
      <c r="P56" s="67">
        <v>-113</v>
      </c>
      <c r="Q56" s="67">
        <v>-110</v>
      </c>
      <c r="R56" s="67">
        <v>-96.4</v>
      </c>
      <c r="S56" s="67">
        <v>-48.8</v>
      </c>
      <c r="T56" s="67">
        <v>-144.80000000000001</v>
      </c>
      <c r="U56" s="77">
        <v>-182.8</v>
      </c>
      <c r="V56" s="77">
        <v>-126.7</v>
      </c>
      <c r="W56" s="77">
        <v>-97</v>
      </c>
      <c r="X56" s="77">
        <v>-121.2</v>
      </c>
      <c r="Y56" s="77">
        <v>-125</v>
      </c>
      <c r="Z56" s="77">
        <v>-168.5</v>
      </c>
      <c r="AA56" s="67">
        <v>-212.9</v>
      </c>
      <c r="AB56" s="67">
        <v>-153.69999999999999</v>
      </c>
      <c r="AC56" s="67">
        <v>-142.1</v>
      </c>
      <c r="AD56" s="67">
        <v>-185.4</v>
      </c>
      <c r="AE56" s="67">
        <v>-202.6</v>
      </c>
      <c r="AF56" s="67">
        <v>-168</v>
      </c>
      <c r="AG56" s="78"/>
      <c r="AH56" s="51">
        <f t="shared" si="2"/>
        <v>-48.8</v>
      </c>
      <c r="AI56" s="52">
        <f t="shared" si="3"/>
        <v>-212.9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/>
      <c r="L57" s="79">
        <v>0</v>
      </c>
      <c r="M57" s="79">
        <v>0</v>
      </c>
      <c r="N57" s="79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0</v>
      </c>
      <c r="AA57" s="67">
        <v>0</v>
      </c>
      <c r="AB57" s="79">
        <v>0</v>
      </c>
      <c r="AC57" s="79">
        <v>0</v>
      </c>
      <c r="AD57" s="79">
        <v>0</v>
      </c>
      <c r="AE57" s="79">
        <v>0</v>
      </c>
      <c r="AF57" s="79">
        <v>0</v>
      </c>
      <c r="AG57" s="78"/>
      <c r="AH57" s="51">
        <f t="shared" si="2"/>
        <v>0</v>
      </c>
      <c r="AI57" s="52">
        <f t="shared" si="3"/>
        <v>0</v>
      </c>
      <c r="AK57" s="53"/>
    </row>
    <row r="58" spans="1:37" x14ac:dyDescent="0.25">
      <c r="A58" s="57" t="s">
        <v>40</v>
      </c>
      <c r="B58" s="79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/>
      <c r="L58" s="79">
        <v>0</v>
      </c>
      <c r="M58" s="79">
        <v>0</v>
      </c>
      <c r="N58" s="79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-70.8</v>
      </c>
      <c r="AC58" s="48">
        <v>-71.5</v>
      </c>
      <c r="AD58" s="48">
        <v>-72.5</v>
      </c>
      <c r="AE58" s="48">
        <v>-72.599999999999994</v>
      </c>
      <c r="AF58" s="48">
        <v>-71.7</v>
      </c>
      <c r="AG58" s="78"/>
      <c r="AH58" s="51">
        <f t="shared" si="2"/>
        <v>0</v>
      </c>
      <c r="AI58" s="52">
        <f t="shared" si="3"/>
        <v>-72.599999999999994</v>
      </c>
      <c r="AK58" s="53"/>
    </row>
    <row r="59" spans="1:37" x14ac:dyDescent="0.25">
      <c r="A59" s="57" t="s">
        <v>87</v>
      </c>
      <c r="B59" s="79">
        <v>0</v>
      </c>
      <c r="C59" s="79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/>
      <c r="L59" s="67">
        <v>0</v>
      </c>
      <c r="M59" s="67">
        <v>0</v>
      </c>
      <c r="N59" s="67">
        <v>0</v>
      </c>
      <c r="O59" s="80">
        <v>0</v>
      </c>
      <c r="P59" s="80">
        <v>0</v>
      </c>
      <c r="Q59" s="80">
        <v>0</v>
      </c>
      <c r="R59" s="80">
        <v>0</v>
      </c>
      <c r="S59" s="80">
        <v>0</v>
      </c>
      <c r="T59" s="80">
        <v>0</v>
      </c>
      <c r="U59" s="80">
        <v>0</v>
      </c>
      <c r="V59" s="80">
        <v>0</v>
      </c>
      <c r="W59" s="80">
        <v>0</v>
      </c>
      <c r="X59" s="80">
        <v>0</v>
      </c>
      <c r="Y59" s="80">
        <v>0</v>
      </c>
      <c r="Z59" s="80">
        <v>0</v>
      </c>
      <c r="AA59" s="80">
        <v>0</v>
      </c>
      <c r="AB59" s="80">
        <v>0</v>
      </c>
      <c r="AC59" s="80">
        <v>0</v>
      </c>
      <c r="AD59" s="80">
        <v>0</v>
      </c>
      <c r="AE59" s="80">
        <v>0</v>
      </c>
      <c r="AF59" s="80">
        <v>0</v>
      </c>
      <c r="AG59" s="78"/>
      <c r="AH59" s="51">
        <f t="shared" si="2"/>
        <v>0</v>
      </c>
      <c r="AI59" s="52">
        <f t="shared" si="3"/>
        <v>0</v>
      </c>
      <c r="AK59" s="53"/>
    </row>
    <row r="60" spans="1:37" x14ac:dyDescent="0.25">
      <c r="A60" s="57" t="s">
        <v>88</v>
      </c>
      <c r="B60" s="79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79">
        <v>0</v>
      </c>
      <c r="I60" s="79">
        <v>0</v>
      </c>
      <c r="J60" s="79">
        <v>0</v>
      </c>
      <c r="K60" s="48"/>
      <c r="L60" s="79">
        <v>8</v>
      </c>
      <c r="M60" s="79">
        <v>0</v>
      </c>
      <c r="N60" s="79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8</v>
      </c>
      <c r="AI60" s="52">
        <f t="shared" si="3"/>
        <v>0</v>
      </c>
      <c r="AK60" s="53"/>
    </row>
    <row r="61" spans="1:37" x14ac:dyDescent="0.25">
      <c r="A61" s="57" t="s">
        <v>89</v>
      </c>
      <c r="B61" s="79">
        <v>0</v>
      </c>
      <c r="C61" s="79">
        <v>0</v>
      </c>
      <c r="D61" s="79">
        <v>0</v>
      </c>
      <c r="E61" s="79">
        <v>0</v>
      </c>
      <c r="F61" s="79">
        <v>0</v>
      </c>
      <c r="G61" s="79">
        <v>0</v>
      </c>
      <c r="H61" s="79">
        <v>0</v>
      </c>
      <c r="I61" s="79">
        <v>0</v>
      </c>
      <c r="J61" s="79">
        <v>0</v>
      </c>
      <c r="K61" s="79"/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0</v>
      </c>
      <c r="R61" s="79">
        <v>0</v>
      </c>
      <c r="S61" s="79">
        <v>0</v>
      </c>
      <c r="T61" s="79">
        <v>0</v>
      </c>
      <c r="U61" s="79">
        <v>0</v>
      </c>
      <c r="V61" s="79">
        <v>0</v>
      </c>
      <c r="W61" s="79">
        <v>0</v>
      </c>
      <c r="X61" s="79">
        <v>0</v>
      </c>
      <c r="Y61" s="79">
        <v>0</v>
      </c>
      <c r="Z61" s="79">
        <v>0</v>
      </c>
      <c r="AA61" s="79">
        <v>0</v>
      </c>
      <c r="AB61" s="79">
        <v>0</v>
      </c>
      <c r="AC61" s="79">
        <v>0</v>
      </c>
      <c r="AD61" s="79">
        <v>0</v>
      </c>
      <c r="AE61" s="79">
        <v>0</v>
      </c>
      <c r="AF61" s="79">
        <v>0</v>
      </c>
      <c r="AG61" s="78"/>
      <c r="AH61" s="51">
        <f t="shared" si="2"/>
        <v>0</v>
      </c>
      <c r="AI61" s="52">
        <f t="shared" si="3"/>
        <v>0</v>
      </c>
      <c r="AK61" s="53"/>
    </row>
    <row r="62" spans="1:37" x14ac:dyDescent="0.25">
      <c r="A62" s="57" t="s">
        <v>90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/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2</v>
      </c>
      <c r="T62" s="79">
        <v>2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2</v>
      </c>
      <c r="AI62" s="52">
        <f t="shared" si="3"/>
        <v>0</v>
      </c>
      <c r="AK62" s="53"/>
    </row>
    <row r="63" spans="1:37" x14ac:dyDescent="0.25">
      <c r="A63" s="81" t="s">
        <v>91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67"/>
      <c r="L63" s="79">
        <v>0</v>
      </c>
      <c r="M63" s="79">
        <v>0</v>
      </c>
      <c r="N63" s="79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92</v>
      </c>
      <c r="B64" s="79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79">
        <v>0</v>
      </c>
      <c r="I64" s="79">
        <v>0</v>
      </c>
      <c r="J64" s="79">
        <v>0</v>
      </c>
      <c r="K64" s="48"/>
      <c r="L64" s="79">
        <v>0</v>
      </c>
      <c r="M64" s="79">
        <v>0</v>
      </c>
      <c r="N64" s="79">
        <v>0</v>
      </c>
      <c r="O64" s="82">
        <v>0</v>
      </c>
      <c r="P64" s="82">
        <v>0</v>
      </c>
      <c r="Q64" s="82">
        <v>0</v>
      </c>
      <c r="R64" s="82">
        <v>0</v>
      </c>
      <c r="S64" s="82">
        <v>0</v>
      </c>
      <c r="T64" s="82">
        <v>0</v>
      </c>
      <c r="U64" s="82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-147</v>
      </c>
      <c r="C65" s="66">
        <f t="shared" ref="C65:AF65" si="8">SUM(C54:C64)</f>
        <v>-130</v>
      </c>
      <c r="D65" s="66">
        <f t="shared" si="8"/>
        <v>-183.2</v>
      </c>
      <c r="E65" s="66">
        <f t="shared" si="8"/>
        <v>-195</v>
      </c>
      <c r="F65" s="66">
        <f t="shared" si="8"/>
        <v>-152</v>
      </c>
      <c r="G65" s="66">
        <f t="shared" si="8"/>
        <v>-187</v>
      </c>
      <c r="H65" s="66">
        <f t="shared" si="8"/>
        <v>-190.20000000000002</v>
      </c>
      <c r="I65" s="66">
        <f t="shared" si="8"/>
        <v>-161</v>
      </c>
      <c r="J65" s="66">
        <f t="shared" si="8"/>
        <v>-167.6</v>
      </c>
      <c r="K65" s="66">
        <f t="shared" si="8"/>
        <v>0</v>
      </c>
      <c r="L65" s="66">
        <f t="shared" si="8"/>
        <v>-93.2</v>
      </c>
      <c r="M65" s="66">
        <f t="shared" si="8"/>
        <v>-101.2</v>
      </c>
      <c r="N65" s="66">
        <f t="shared" si="8"/>
        <v>-84.6</v>
      </c>
      <c r="O65" s="66">
        <f t="shared" si="8"/>
        <v>-78.911999999999992</v>
      </c>
      <c r="P65" s="66">
        <f t="shared" si="8"/>
        <v>-111.8</v>
      </c>
      <c r="Q65" s="66">
        <f t="shared" si="8"/>
        <v>-104.6</v>
      </c>
      <c r="R65" s="66">
        <f t="shared" si="8"/>
        <v>-90.100000000000009</v>
      </c>
      <c r="S65" s="66">
        <f t="shared" si="8"/>
        <v>-48.599999999999994</v>
      </c>
      <c r="T65" s="66">
        <f t="shared" si="8"/>
        <v>-145.80000000000001</v>
      </c>
      <c r="U65" s="66">
        <f t="shared" si="8"/>
        <v>-186.5</v>
      </c>
      <c r="V65" s="66">
        <f t="shared" si="8"/>
        <v>-131.30000000000001</v>
      </c>
      <c r="W65" s="66">
        <f t="shared" si="8"/>
        <v>-100.3</v>
      </c>
      <c r="X65" s="66">
        <f t="shared" si="8"/>
        <v>-122.9</v>
      </c>
      <c r="Y65" s="66">
        <f t="shared" si="8"/>
        <v>-123.02</v>
      </c>
      <c r="Z65" s="66">
        <f t="shared" si="8"/>
        <v>-145.46</v>
      </c>
      <c r="AA65" s="66">
        <f t="shared" si="8"/>
        <v>-206.70000000000002</v>
      </c>
      <c r="AB65" s="66">
        <f t="shared" si="8"/>
        <v>-233.8</v>
      </c>
      <c r="AC65" s="66">
        <f t="shared" si="8"/>
        <v>-257</v>
      </c>
      <c r="AD65" s="66">
        <f t="shared" si="8"/>
        <v>-313</v>
      </c>
      <c r="AE65" s="66">
        <f t="shared" si="8"/>
        <v>-331.6</v>
      </c>
      <c r="AF65" s="66">
        <f t="shared" si="8"/>
        <v>-292.5</v>
      </c>
      <c r="AG65" s="71">
        <f>SUM(AG54:AG64)</f>
        <v>0</v>
      </c>
      <c r="AH65" s="51">
        <f t="shared" si="2"/>
        <v>0</v>
      </c>
      <c r="AI65" s="52">
        <f t="shared" si="3"/>
        <v>-331.6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207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209</v>
      </c>
      <c r="B70" s="88">
        <f>B65+B53+B49+B35+B69</f>
        <v>953.83999999999992</v>
      </c>
      <c r="C70" s="88">
        <f t="shared" ref="C70:AG70" si="10">C65+C53+C49+C35+C69</f>
        <v>944.83999999999992</v>
      </c>
      <c r="D70" s="88">
        <f t="shared" si="10"/>
        <v>891.74</v>
      </c>
      <c r="E70" s="88">
        <f t="shared" si="10"/>
        <v>855.13999999999987</v>
      </c>
      <c r="F70" s="88">
        <f t="shared" si="10"/>
        <v>873.24</v>
      </c>
      <c r="G70" s="88">
        <f t="shared" si="10"/>
        <v>856.44</v>
      </c>
      <c r="H70" s="88">
        <f t="shared" si="10"/>
        <v>856.14</v>
      </c>
      <c r="I70" s="88">
        <f t="shared" si="10"/>
        <v>886.24</v>
      </c>
      <c r="J70" s="88">
        <f t="shared" si="10"/>
        <v>918.93999999999994</v>
      </c>
      <c r="K70" s="88">
        <f t="shared" si="10"/>
        <v>223.54</v>
      </c>
      <c r="L70" s="88">
        <f t="shared" si="10"/>
        <v>1013.64</v>
      </c>
      <c r="M70" s="88">
        <f t="shared" si="10"/>
        <v>1042.74</v>
      </c>
      <c r="N70" s="88">
        <f t="shared" si="10"/>
        <v>1048.74</v>
      </c>
      <c r="O70" s="88">
        <f t="shared" si="10"/>
        <v>1024.6279999999999</v>
      </c>
      <c r="P70" s="88">
        <f t="shared" si="10"/>
        <v>989.83999999999992</v>
      </c>
      <c r="Q70" s="88">
        <f t="shared" si="10"/>
        <v>994.54</v>
      </c>
      <c r="R70" s="88">
        <f t="shared" si="10"/>
        <v>962.04</v>
      </c>
      <c r="S70" s="88">
        <f t="shared" si="10"/>
        <v>1043.2399999999998</v>
      </c>
      <c r="T70" s="88">
        <f t="shared" si="10"/>
        <v>1041.8399999999999</v>
      </c>
      <c r="U70" s="88">
        <f t="shared" si="10"/>
        <v>1001.1399999999999</v>
      </c>
      <c r="V70" s="88">
        <f t="shared" si="10"/>
        <v>1056.3399999999999</v>
      </c>
      <c r="W70" s="88">
        <f t="shared" si="10"/>
        <v>1096.44</v>
      </c>
      <c r="X70" s="88">
        <f t="shared" si="10"/>
        <v>1113.8399999999999</v>
      </c>
      <c r="Y70" s="88">
        <f t="shared" si="10"/>
        <v>1215.42</v>
      </c>
      <c r="Z70" s="88">
        <f t="shared" si="10"/>
        <v>1209.3800000000001</v>
      </c>
      <c r="AA70" s="88">
        <f t="shared" si="10"/>
        <v>1170.1399999999999</v>
      </c>
      <c r="AB70" s="88">
        <f t="shared" si="10"/>
        <v>1177.04</v>
      </c>
      <c r="AC70" s="88">
        <f t="shared" si="10"/>
        <v>1156.6399999999999</v>
      </c>
      <c r="AD70" s="88">
        <f t="shared" si="10"/>
        <v>1042.04</v>
      </c>
      <c r="AE70" s="88">
        <f t="shared" si="10"/>
        <v>1031.74</v>
      </c>
      <c r="AF70" s="88">
        <f t="shared" si="10"/>
        <v>1015.04</v>
      </c>
      <c r="AG70" s="88">
        <f t="shared" si="10"/>
        <v>2068.14</v>
      </c>
      <c r="AH70" s="51">
        <f t="shared" si="2"/>
        <v>1215.42</v>
      </c>
      <c r="AI70" s="52">
        <f t="shared" si="3"/>
        <v>223.54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208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0</v>
      </c>
      <c r="AI71" s="52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210</v>
      </c>
      <c r="B72" s="88">
        <f>B70+B71</f>
        <v>953.83999999999992</v>
      </c>
      <c r="C72" s="88">
        <f t="shared" ref="C72:AF72" si="11">C69+C65+C53+C49+C35+C71</f>
        <v>944.83999999999992</v>
      </c>
      <c r="D72" s="88">
        <f t="shared" si="11"/>
        <v>891.74</v>
      </c>
      <c r="E72" s="88">
        <f t="shared" si="11"/>
        <v>855.13999999999987</v>
      </c>
      <c r="F72" s="88">
        <f t="shared" si="11"/>
        <v>873.24</v>
      </c>
      <c r="G72" s="88">
        <f t="shared" si="11"/>
        <v>856.44</v>
      </c>
      <c r="H72" s="88">
        <f t="shared" si="11"/>
        <v>856.14</v>
      </c>
      <c r="I72" s="88">
        <f t="shared" si="11"/>
        <v>886.24</v>
      </c>
      <c r="J72" s="88">
        <f t="shared" si="11"/>
        <v>918.93999999999994</v>
      </c>
      <c r="K72" s="88">
        <f t="shared" si="11"/>
        <v>223.54</v>
      </c>
      <c r="L72" s="88">
        <f t="shared" si="11"/>
        <v>1013.64</v>
      </c>
      <c r="M72" s="88">
        <f t="shared" si="11"/>
        <v>1042.74</v>
      </c>
      <c r="N72" s="88">
        <f t="shared" si="11"/>
        <v>1048.74</v>
      </c>
      <c r="O72" s="88">
        <f t="shared" si="11"/>
        <v>1024.6279999999999</v>
      </c>
      <c r="P72" s="88">
        <f t="shared" si="11"/>
        <v>989.83999999999992</v>
      </c>
      <c r="Q72" s="88">
        <f t="shared" si="11"/>
        <v>994.54</v>
      </c>
      <c r="R72" s="88">
        <f t="shared" si="11"/>
        <v>962.04</v>
      </c>
      <c r="S72" s="88">
        <f t="shared" si="11"/>
        <v>1043.2399999999998</v>
      </c>
      <c r="T72" s="88">
        <f t="shared" si="11"/>
        <v>1041.8399999999999</v>
      </c>
      <c r="U72" s="88">
        <f t="shared" si="11"/>
        <v>1001.1399999999999</v>
      </c>
      <c r="V72" s="88">
        <f t="shared" si="11"/>
        <v>1056.3399999999999</v>
      </c>
      <c r="W72" s="88">
        <f t="shared" si="11"/>
        <v>1096.44</v>
      </c>
      <c r="X72" s="88">
        <f t="shared" si="11"/>
        <v>1113.8399999999999</v>
      </c>
      <c r="Y72" s="88">
        <f t="shared" si="11"/>
        <v>1215.42</v>
      </c>
      <c r="Z72" s="88">
        <f t="shared" si="11"/>
        <v>1209.3800000000001</v>
      </c>
      <c r="AA72" s="88">
        <f t="shared" si="11"/>
        <v>1170.1399999999999</v>
      </c>
      <c r="AB72" s="88">
        <f t="shared" si="11"/>
        <v>1177.04</v>
      </c>
      <c r="AC72" s="88">
        <f t="shared" si="11"/>
        <v>1156.6399999999999</v>
      </c>
      <c r="AD72" s="88">
        <f t="shared" si="11"/>
        <v>1042.04</v>
      </c>
      <c r="AE72" s="88">
        <f t="shared" si="11"/>
        <v>1031.74</v>
      </c>
      <c r="AF72" s="88">
        <f t="shared" si="11"/>
        <v>1015.04</v>
      </c>
      <c r="AG72" s="71">
        <f>AG69+AG65+AG53+AG49+AG35+AG71</f>
        <v>2068.14</v>
      </c>
      <c r="AH72" s="51">
        <f t="shared" si="2"/>
        <v>1215.42</v>
      </c>
      <c r="AI72" s="52">
        <f t="shared" si="3"/>
        <v>223.54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Q73" si="12">IF(B57&lt;0,B57*-1,0)</f>
        <v>0</v>
      </c>
      <c r="C73" s="79">
        <f t="shared" si="12"/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Q74" si="14">IF(B55&lt;0,B55*-1,0)</f>
        <v>0</v>
      </c>
      <c r="C74" s="79">
        <f t="shared" si="14"/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13.5</v>
      </c>
      <c r="AB74" s="79">
        <f t="shared" si="15"/>
        <v>12.8</v>
      </c>
      <c r="AC74" s="79">
        <f t="shared" si="15"/>
        <v>46.8</v>
      </c>
      <c r="AD74" s="79">
        <f t="shared" si="15"/>
        <v>56.4</v>
      </c>
      <c r="AE74" s="79">
        <f t="shared" si="15"/>
        <v>55.4</v>
      </c>
      <c r="AF74" s="79">
        <f t="shared" si="15"/>
        <v>50.9</v>
      </c>
      <c r="AG74" s="58"/>
      <c r="AH74" s="51">
        <f t="shared" si="2"/>
        <v>56.4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 t="shared" ref="B75:Q75" si="16">IF(B58&lt;0,B58*-1,0)</f>
        <v>0</v>
      </c>
      <c r="C75" s="79">
        <f t="shared" si="16"/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70.8</v>
      </c>
      <c r="AC75" s="79">
        <f t="shared" si="17"/>
        <v>71.5</v>
      </c>
      <c r="AD75" s="79">
        <f t="shared" si="17"/>
        <v>72.5</v>
      </c>
      <c r="AE75" s="79">
        <f t="shared" si="17"/>
        <v>72.599999999999994</v>
      </c>
      <c r="AF75" s="79">
        <f t="shared" si="17"/>
        <v>71.7</v>
      </c>
      <c r="AG75" s="89"/>
      <c r="AH75" s="51">
        <f t="shared" si="2"/>
        <v>72.599999999999994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>IF(B56&lt;0,B56*-1,0)</f>
        <v>160</v>
      </c>
      <c r="C76" s="79">
        <f t="shared" ref="C76:AF76" si="18">IF(C56&lt;0,C56*-1,0)</f>
        <v>150</v>
      </c>
      <c r="D76" s="79">
        <f t="shared" si="18"/>
        <v>185</v>
      </c>
      <c r="E76" s="79">
        <f t="shared" si="18"/>
        <v>195</v>
      </c>
      <c r="F76" s="79">
        <f t="shared" si="18"/>
        <v>152</v>
      </c>
      <c r="G76" s="79">
        <f t="shared" si="18"/>
        <v>187</v>
      </c>
      <c r="H76" s="79">
        <f t="shared" si="18"/>
        <v>188.9</v>
      </c>
      <c r="I76" s="79">
        <f t="shared" si="18"/>
        <v>158.5</v>
      </c>
      <c r="J76" s="79">
        <f t="shared" si="18"/>
        <v>162.6</v>
      </c>
      <c r="K76" s="79">
        <f t="shared" si="18"/>
        <v>0</v>
      </c>
      <c r="L76" s="79">
        <f t="shared" si="18"/>
        <v>105</v>
      </c>
      <c r="M76" s="79">
        <f t="shared" si="18"/>
        <v>105</v>
      </c>
      <c r="N76" s="79">
        <f t="shared" si="18"/>
        <v>89</v>
      </c>
      <c r="O76" s="79">
        <f t="shared" si="18"/>
        <v>83.3</v>
      </c>
      <c r="P76" s="79">
        <f t="shared" si="18"/>
        <v>113</v>
      </c>
      <c r="Q76" s="79">
        <f t="shared" si="18"/>
        <v>110</v>
      </c>
      <c r="R76" s="79">
        <f t="shared" si="18"/>
        <v>96.4</v>
      </c>
      <c r="S76" s="79">
        <f t="shared" si="18"/>
        <v>48.8</v>
      </c>
      <c r="T76" s="79">
        <f t="shared" si="18"/>
        <v>144.80000000000001</v>
      </c>
      <c r="U76" s="79">
        <f t="shared" si="18"/>
        <v>182.8</v>
      </c>
      <c r="V76" s="79">
        <f t="shared" si="18"/>
        <v>126.7</v>
      </c>
      <c r="W76" s="79">
        <f t="shared" si="18"/>
        <v>97</v>
      </c>
      <c r="X76" s="79">
        <f t="shared" si="18"/>
        <v>121.2</v>
      </c>
      <c r="Y76" s="79">
        <f t="shared" si="18"/>
        <v>125</v>
      </c>
      <c r="Z76" s="79">
        <f t="shared" si="18"/>
        <v>168.5</v>
      </c>
      <c r="AA76" s="79">
        <f t="shared" si="18"/>
        <v>212.9</v>
      </c>
      <c r="AB76" s="79">
        <f t="shared" si="18"/>
        <v>153.69999999999999</v>
      </c>
      <c r="AC76" s="79">
        <f t="shared" si="18"/>
        <v>142.1</v>
      </c>
      <c r="AD76" s="79">
        <f t="shared" si="18"/>
        <v>185.4</v>
      </c>
      <c r="AE76" s="79">
        <f t="shared" si="18"/>
        <v>202.6</v>
      </c>
      <c r="AF76" s="79">
        <f t="shared" si="18"/>
        <v>168</v>
      </c>
      <c r="AG76" s="89"/>
      <c r="AH76" s="51">
        <f t="shared" ref="AH76:AH88" si="19">MAX(B76:AF76)</f>
        <v>212.9</v>
      </c>
      <c r="AI76" s="52">
        <f t="shared" ref="AI76:AI88" si="20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205</v>
      </c>
      <c r="B77" s="79">
        <f>IF(B54&lt;0,B54*-1,0)</f>
        <v>0</v>
      </c>
      <c r="C77" s="79">
        <f t="shared" ref="C77:AF77" si="21">IF(C54&lt;0,C54*-1,0)</f>
        <v>0</v>
      </c>
      <c r="D77" s="79">
        <f t="shared" si="21"/>
        <v>0</v>
      </c>
      <c r="E77" s="79">
        <f t="shared" si="21"/>
        <v>0</v>
      </c>
      <c r="F77" s="79">
        <f t="shared" si="21"/>
        <v>0</v>
      </c>
      <c r="G77" s="79">
        <f t="shared" si="21"/>
        <v>0</v>
      </c>
      <c r="H77" s="79">
        <f t="shared" si="21"/>
        <v>1.3</v>
      </c>
      <c r="I77" s="79">
        <f t="shared" si="21"/>
        <v>2.5</v>
      </c>
      <c r="J77" s="79">
        <f t="shared" si="21"/>
        <v>5</v>
      </c>
      <c r="K77" s="79">
        <f t="shared" si="21"/>
        <v>0</v>
      </c>
      <c r="L77" s="79">
        <f t="shared" si="21"/>
        <v>0</v>
      </c>
      <c r="M77" s="79">
        <f t="shared" si="21"/>
        <v>0</v>
      </c>
      <c r="N77" s="79">
        <f t="shared" si="21"/>
        <v>0</v>
      </c>
      <c r="O77" s="79">
        <f t="shared" si="21"/>
        <v>0</v>
      </c>
      <c r="P77" s="79">
        <f t="shared" si="21"/>
        <v>0</v>
      </c>
      <c r="Q77" s="79">
        <f t="shared" si="21"/>
        <v>0</v>
      </c>
      <c r="R77" s="79">
        <f t="shared" si="21"/>
        <v>0</v>
      </c>
      <c r="S77" s="79">
        <f t="shared" si="21"/>
        <v>1.8</v>
      </c>
      <c r="T77" s="79">
        <f t="shared" si="21"/>
        <v>3</v>
      </c>
      <c r="U77" s="79">
        <f t="shared" si="21"/>
        <v>3.7</v>
      </c>
      <c r="V77" s="79">
        <f t="shared" si="21"/>
        <v>4.5999999999999996</v>
      </c>
      <c r="W77" s="79">
        <f t="shared" si="21"/>
        <v>3.3</v>
      </c>
      <c r="X77" s="79">
        <f t="shared" si="21"/>
        <v>1.7</v>
      </c>
      <c r="Y77" s="79">
        <f t="shared" si="21"/>
        <v>0</v>
      </c>
      <c r="Z77" s="79">
        <f t="shared" si="21"/>
        <v>0</v>
      </c>
      <c r="AA77" s="79">
        <f t="shared" si="21"/>
        <v>0</v>
      </c>
      <c r="AB77" s="79">
        <f t="shared" si="21"/>
        <v>0</v>
      </c>
      <c r="AC77" s="79">
        <f t="shared" si="21"/>
        <v>0</v>
      </c>
      <c r="AD77" s="79">
        <f t="shared" si="21"/>
        <v>0</v>
      </c>
      <c r="AE77" s="79">
        <f t="shared" si="21"/>
        <v>1</v>
      </c>
      <c r="AF77" s="79">
        <f t="shared" si="21"/>
        <v>1.9</v>
      </c>
      <c r="AG77" s="89"/>
      <c r="AH77" s="51">
        <f t="shared" si="19"/>
        <v>5</v>
      </c>
      <c r="AI77" s="52">
        <f t="shared" si="20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190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19"/>
        <v>0</v>
      </c>
      <c r="AI78" s="52">
        <f t="shared" si="20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2">SUM(B73:B78)</f>
        <v>160</v>
      </c>
      <c r="C79" s="66">
        <f t="shared" si="22"/>
        <v>150</v>
      </c>
      <c r="D79" s="66">
        <f t="shared" si="22"/>
        <v>185</v>
      </c>
      <c r="E79" s="66">
        <f t="shared" si="22"/>
        <v>195</v>
      </c>
      <c r="F79" s="66">
        <f t="shared" si="22"/>
        <v>152</v>
      </c>
      <c r="G79" s="66">
        <f t="shared" si="22"/>
        <v>187</v>
      </c>
      <c r="H79" s="66">
        <f t="shared" si="22"/>
        <v>190.20000000000002</v>
      </c>
      <c r="I79" s="66">
        <f t="shared" si="22"/>
        <v>161</v>
      </c>
      <c r="J79" s="66">
        <f t="shared" si="22"/>
        <v>167.6</v>
      </c>
      <c r="K79" s="66">
        <f t="shared" si="22"/>
        <v>0</v>
      </c>
      <c r="L79" s="66">
        <f t="shared" si="22"/>
        <v>105</v>
      </c>
      <c r="M79" s="66">
        <f t="shared" si="22"/>
        <v>105</v>
      </c>
      <c r="N79" s="66">
        <f t="shared" si="22"/>
        <v>89</v>
      </c>
      <c r="O79" s="66">
        <f t="shared" si="22"/>
        <v>83.3</v>
      </c>
      <c r="P79" s="66">
        <f t="shared" si="22"/>
        <v>113</v>
      </c>
      <c r="Q79" s="66">
        <f t="shared" si="22"/>
        <v>110</v>
      </c>
      <c r="R79" s="66">
        <f t="shared" si="22"/>
        <v>96.4</v>
      </c>
      <c r="S79" s="66">
        <f t="shared" si="22"/>
        <v>50.599999999999994</v>
      </c>
      <c r="T79" s="66">
        <f t="shared" si="22"/>
        <v>147.80000000000001</v>
      </c>
      <c r="U79" s="66">
        <f t="shared" si="22"/>
        <v>186.5</v>
      </c>
      <c r="V79" s="66">
        <f t="shared" si="22"/>
        <v>131.30000000000001</v>
      </c>
      <c r="W79" s="66">
        <f t="shared" si="22"/>
        <v>100.3</v>
      </c>
      <c r="X79" s="66">
        <f t="shared" si="22"/>
        <v>122.9</v>
      </c>
      <c r="Y79" s="66">
        <f t="shared" si="22"/>
        <v>125</v>
      </c>
      <c r="Z79" s="66">
        <f t="shared" si="22"/>
        <v>168.5</v>
      </c>
      <c r="AA79" s="66">
        <f t="shared" si="22"/>
        <v>226.4</v>
      </c>
      <c r="AB79" s="66">
        <f t="shared" si="22"/>
        <v>237.29999999999998</v>
      </c>
      <c r="AC79" s="66">
        <f t="shared" si="22"/>
        <v>260.39999999999998</v>
      </c>
      <c r="AD79" s="66">
        <f t="shared" si="22"/>
        <v>314.3</v>
      </c>
      <c r="AE79" s="66">
        <f t="shared" si="22"/>
        <v>331.6</v>
      </c>
      <c r="AF79" s="66">
        <f t="shared" si="22"/>
        <v>292.5</v>
      </c>
      <c r="AG79" s="71">
        <f t="shared" si="22"/>
        <v>0</v>
      </c>
      <c r="AH79" s="51">
        <f t="shared" si="19"/>
        <v>331.6</v>
      </c>
      <c r="AI79" s="52">
        <f t="shared" si="20"/>
        <v>0</v>
      </c>
      <c r="AK79" s="53"/>
    </row>
    <row r="80" spans="1:88" s="1" customFormat="1" ht="15.75" thickBot="1" x14ac:dyDescent="0.3">
      <c r="A80" s="65" t="s">
        <v>86</v>
      </c>
      <c r="B80" s="66">
        <f t="shared" ref="B80:AG80" si="23">SUM(B67:B79)</f>
        <v>2227.6799999999998</v>
      </c>
      <c r="C80" s="66">
        <f t="shared" si="23"/>
        <v>2189.6799999999998</v>
      </c>
      <c r="D80" s="66">
        <f t="shared" si="23"/>
        <v>2153.48</v>
      </c>
      <c r="E80" s="66">
        <f t="shared" si="23"/>
        <v>2100.2799999999997</v>
      </c>
      <c r="F80" s="66">
        <f t="shared" si="23"/>
        <v>2050.48</v>
      </c>
      <c r="G80" s="66">
        <f t="shared" si="23"/>
        <v>2086.88</v>
      </c>
      <c r="H80" s="66">
        <f t="shared" si="23"/>
        <v>2092.6799999999998</v>
      </c>
      <c r="I80" s="66">
        <f t="shared" si="23"/>
        <v>2094.48</v>
      </c>
      <c r="J80" s="66">
        <f t="shared" si="23"/>
        <v>2173.08</v>
      </c>
      <c r="K80" s="66">
        <f t="shared" si="23"/>
        <v>447.08</v>
      </c>
      <c r="L80" s="66">
        <f t="shared" si="23"/>
        <v>2237.2799999999997</v>
      </c>
      <c r="M80" s="66">
        <f t="shared" si="23"/>
        <v>2295.48</v>
      </c>
      <c r="N80" s="66">
        <f t="shared" si="23"/>
        <v>2275.48</v>
      </c>
      <c r="O80" s="66">
        <f t="shared" si="23"/>
        <v>2215.8560000000002</v>
      </c>
      <c r="P80" s="66">
        <f t="shared" si="23"/>
        <v>2205.6799999999998</v>
      </c>
      <c r="Q80" s="66">
        <f t="shared" si="23"/>
        <v>2209.08</v>
      </c>
      <c r="R80" s="66">
        <f t="shared" si="23"/>
        <v>2116.88</v>
      </c>
      <c r="S80" s="66">
        <f t="shared" si="23"/>
        <v>2187.6799999999998</v>
      </c>
      <c r="T80" s="66">
        <f t="shared" si="23"/>
        <v>2379.2800000000002</v>
      </c>
      <c r="U80" s="66">
        <f t="shared" si="23"/>
        <v>2375.2799999999997</v>
      </c>
      <c r="V80" s="66">
        <f t="shared" si="23"/>
        <v>2375.2799999999997</v>
      </c>
      <c r="W80" s="66">
        <f t="shared" si="23"/>
        <v>2393.4800000000005</v>
      </c>
      <c r="X80" s="66">
        <f t="shared" si="23"/>
        <v>2473.4799999999996</v>
      </c>
      <c r="Y80" s="66">
        <f t="shared" si="23"/>
        <v>2680.84</v>
      </c>
      <c r="Z80" s="66">
        <f t="shared" si="23"/>
        <v>2755.76</v>
      </c>
      <c r="AA80" s="66">
        <f t="shared" si="23"/>
        <v>2793.08</v>
      </c>
      <c r="AB80" s="66">
        <f t="shared" si="23"/>
        <v>2828.6800000000003</v>
      </c>
      <c r="AC80" s="66">
        <f t="shared" si="23"/>
        <v>2834.08</v>
      </c>
      <c r="AD80" s="66">
        <f t="shared" si="23"/>
        <v>2712.6800000000003</v>
      </c>
      <c r="AE80" s="66">
        <f t="shared" si="23"/>
        <v>2726.68</v>
      </c>
      <c r="AF80" s="66">
        <f t="shared" si="23"/>
        <v>2615.08</v>
      </c>
      <c r="AG80" s="71">
        <f t="shared" si="23"/>
        <v>4208.08</v>
      </c>
      <c r="AH80" s="51">
        <f t="shared" si="19"/>
        <v>2834.08</v>
      </c>
      <c r="AI80" s="52">
        <f t="shared" si="20"/>
        <v>447.08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49.98</v>
      </c>
      <c r="C81" s="91">
        <v>49.95</v>
      </c>
      <c r="D81" s="91">
        <v>49.994</v>
      </c>
      <c r="E81" s="91">
        <v>50</v>
      </c>
      <c r="F81" s="91">
        <v>49.987000000000002</v>
      </c>
      <c r="G81" s="91">
        <v>49.878999999999998</v>
      </c>
      <c r="H81" s="91">
        <v>49.976999999999997</v>
      </c>
      <c r="I81" s="91">
        <v>49.838999999999999</v>
      </c>
      <c r="J81" s="91">
        <v>49.884</v>
      </c>
      <c r="K81" s="91"/>
      <c r="L81" s="91">
        <v>49.99</v>
      </c>
      <c r="M81" s="91">
        <v>49.99</v>
      </c>
      <c r="N81" s="91">
        <v>50.04</v>
      </c>
      <c r="O81" s="91">
        <v>50.012999999999998</v>
      </c>
      <c r="P81" s="91">
        <v>50.04</v>
      </c>
      <c r="Q81" s="91">
        <v>50.03</v>
      </c>
      <c r="R81" s="91">
        <v>49.923999999999999</v>
      </c>
      <c r="S81" s="91">
        <v>49.875</v>
      </c>
      <c r="T81" s="91">
        <v>49.866999999999997</v>
      </c>
      <c r="U81" s="91">
        <v>49.825000000000003</v>
      </c>
      <c r="V81" s="91">
        <v>49.860999999999997</v>
      </c>
      <c r="W81" s="91">
        <v>49.819000000000003</v>
      </c>
      <c r="X81" s="91">
        <v>49.828000000000003</v>
      </c>
      <c r="Y81" s="91">
        <v>49.765000000000001</v>
      </c>
      <c r="Z81" s="91">
        <v>49.802</v>
      </c>
      <c r="AA81" s="91">
        <v>50.021999999999998</v>
      </c>
      <c r="AB81" s="91">
        <v>49.911999999999999</v>
      </c>
      <c r="AC81" s="91">
        <v>49.908000000000001</v>
      </c>
      <c r="AD81" s="91">
        <v>50.012999999999998</v>
      </c>
      <c r="AE81" s="91">
        <v>49.948</v>
      </c>
      <c r="AF81" s="91">
        <v>50.017000000000003</v>
      </c>
      <c r="AG81" s="93"/>
      <c r="AH81" s="51">
        <f t="shared" si="19"/>
        <v>50.04</v>
      </c>
      <c r="AI81" s="52">
        <f t="shared" si="20"/>
        <v>49.765000000000001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127</v>
      </c>
      <c r="C82" s="67">
        <v>127</v>
      </c>
      <c r="D82" s="67">
        <v>127.1</v>
      </c>
      <c r="E82" s="67">
        <v>126.6</v>
      </c>
      <c r="F82" s="67">
        <v>127.9</v>
      </c>
      <c r="G82" s="67">
        <v>128</v>
      </c>
      <c r="H82" s="67">
        <v>124.9</v>
      </c>
      <c r="I82" s="67">
        <v>126.3</v>
      </c>
      <c r="J82" s="67">
        <v>124</v>
      </c>
      <c r="K82" s="67"/>
      <c r="L82" s="67">
        <v>126</v>
      </c>
      <c r="M82" s="67">
        <v>124</v>
      </c>
      <c r="N82" s="67">
        <v>123.7</v>
      </c>
      <c r="O82" s="67">
        <v>126</v>
      </c>
      <c r="P82" s="67">
        <v>125.4</v>
      </c>
      <c r="Q82" s="67">
        <v>124.8</v>
      </c>
      <c r="R82" s="67">
        <v>125.2</v>
      </c>
      <c r="S82" s="95">
        <v>126.6</v>
      </c>
      <c r="T82" s="95">
        <v>125.2</v>
      </c>
      <c r="U82" s="95">
        <v>126.2</v>
      </c>
      <c r="V82" s="95">
        <v>126.1</v>
      </c>
      <c r="W82" s="95">
        <v>125.3</v>
      </c>
      <c r="X82" s="95">
        <v>124.5</v>
      </c>
      <c r="Y82" s="95">
        <v>126</v>
      </c>
      <c r="Z82" s="95">
        <v>127.1</v>
      </c>
      <c r="AA82" s="95">
        <v>127.9</v>
      </c>
      <c r="AB82" s="67">
        <v>125.8</v>
      </c>
      <c r="AC82" s="67">
        <v>126.1</v>
      </c>
      <c r="AD82" s="67">
        <v>124.7</v>
      </c>
      <c r="AE82" s="67">
        <v>124.4</v>
      </c>
      <c r="AF82" s="67">
        <v>124.7</v>
      </c>
      <c r="AG82" s="97"/>
      <c r="AH82" s="51">
        <f t="shared" si="19"/>
        <v>128</v>
      </c>
      <c r="AI82" s="52">
        <f t="shared" si="20"/>
        <v>123.7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130</v>
      </c>
      <c r="C83" s="67">
        <v>130</v>
      </c>
      <c r="D83" s="67">
        <v>130.4</v>
      </c>
      <c r="E83" s="67">
        <v>130.1</v>
      </c>
      <c r="F83" s="67">
        <v>131</v>
      </c>
      <c r="G83" s="67">
        <v>130.9</v>
      </c>
      <c r="H83" s="67">
        <v>128.19999999999999</v>
      </c>
      <c r="I83" s="67">
        <v>129.4</v>
      </c>
      <c r="J83" s="67">
        <v>126.9</v>
      </c>
      <c r="K83" s="67"/>
      <c r="L83" s="67">
        <v>128.19999999999999</v>
      </c>
      <c r="M83" s="67">
        <v>128.30000000000001</v>
      </c>
      <c r="N83" s="67">
        <v>126.2</v>
      </c>
      <c r="O83" s="67">
        <v>128</v>
      </c>
      <c r="P83" s="67">
        <v>127.5</v>
      </c>
      <c r="Q83" s="67">
        <v>126.8</v>
      </c>
      <c r="R83" s="67">
        <v>127.7</v>
      </c>
      <c r="S83" s="95">
        <v>128.80000000000001</v>
      </c>
      <c r="T83" s="95">
        <v>127.9</v>
      </c>
      <c r="U83" s="95">
        <v>128.69999999999999</v>
      </c>
      <c r="V83" s="95">
        <v>128.69999999999999</v>
      </c>
      <c r="W83" s="95">
        <v>127.8</v>
      </c>
      <c r="X83" s="95">
        <v>126.5</v>
      </c>
      <c r="Y83" s="95">
        <v>128</v>
      </c>
      <c r="Z83" s="95">
        <v>129.1</v>
      </c>
      <c r="AA83" s="95">
        <v>130.1</v>
      </c>
      <c r="AB83" s="67">
        <v>129</v>
      </c>
      <c r="AC83" s="67">
        <v>129.5</v>
      </c>
      <c r="AD83" s="67">
        <v>129</v>
      </c>
      <c r="AE83" s="67">
        <v>128.80000000000001</v>
      </c>
      <c r="AF83" s="67">
        <v>128.80000000000001</v>
      </c>
      <c r="AG83" s="97"/>
      <c r="AH83" s="51">
        <f t="shared" si="19"/>
        <v>131</v>
      </c>
      <c r="AI83" s="52">
        <f t="shared" si="20"/>
        <v>126.2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130</v>
      </c>
      <c r="C84" s="67">
        <v>132</v>
      </c>
      <c r="D84" s="67">
        <v>130.4</v>
      </c>
      <c r="E84" s="67">
        <v>128.5</v>
      </c>
      <c r="F84" s="67">
        <v>129.19999999999999</v>
      </c>
      <c r="G84" s="67">
        <v>129.30000000000001</v>
      </c>
      <c r="H84" s="67">
        <v>130.9</v>
      </c>
      <c r="I84" s="67">
        <v>128.6</v>
      </c>
      <c r="J84" s="67">
        <v>129.6</v>
      </c>
      <c r="K84" s="67"/>
      <c r="L84" s="67">
        <v>126.6</v>
      </c>
      <c r="M84" s="67">
        <v>126.6</v>
      </c>
      <c r="N84" s="67">
        <v>127.6</v>
      </c>
      <c r="O84" s="67">
        <v>129.5</v>
      </c>
      <c r="P84" s="67">
        <v>129.5</v>
      </c>
      <c r="Q84" s="67">
        <v>128.6</v>
      </c>
      <c r="R84" s="67">
        <v>127.1</v>
      </c>
      <c r="S84" s="67">
        <v>128.1</v>
      </c>
      <c r="T84" s="67">
        <v>126.5</v>
      </c>
      <c r="U84" s="67">
        <v>127.1</v>
      </c>
      <c r="V84" s="67">
        <v>129.69999999999999</v>
      </c>
      <c r="W84" s="95">
        <v>130</v>
      </c>
      <c r="X84" s="95">
        <v>128.30000000000001</v>
      </c>
      <c r="Y84" s="95">
        <v>129.4</v>
      </c>
      <c r="Z84" s="95">
        <v>128.30000000000001</v>
      </c>
      <c r="AA84" s="95">
        <v>130.4</v>
      </c>
      <c r="AB84" s="67">
        <v>128.1</v>
      </c>
      <c r="AC84" s="67">
        <v>124.7</v>
      </c>
      <c r="AD84" s="67">
        <v>129.19999999999999</v>
      </c>
      <c r="AE84" s="67">
        <v>128.6</v>
      </c>
      <c r="AF84" s="67">
        <v>128.69999999999999</v>
      </c>
      <c r="AG84" s="97"/>
      <c r="AH84" s="51">
        <f t="shared" si="19"/>
        <v>132</v>
      </c>
      <c r="AI84" s="52">
        <f t="shared" si="20"/>
        <v>124.7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133</v>
      </c>
      <c r="C85" s="67">
        <v>135</v>
      </c>
      <c r="D85" s="67">
        <v>133.6</v>
      </c>
      <c r="E85" s="67">
        <v>132.80000000000001</v>
      </c>
      <c r="F85" s="67">
        <v>132.9</v>
      </c>
      <c r="G85" s="67">
        <v>132.9</v>
      </c>
      <c r="H85" s="67">
        <v>134.1</v>
      </c>
      <c r="I85" s="67">
        <v>132.1</v>
      </c>
      <c r="J85" s="67">
        <v>132.4</v>
      </c>
      <c r="K85" s="67"/>
      <c r="L85" s="67">
        <v>129.4</v>
      </c>
      <c r="M85" s="67">
        <v>129.19999999999999</v>
      </c>
      <c r="N85" s="67">
        <v>129.5</v>
      </c>
      <c r="O85" s="67">
        <v>132.30000000000001</v>
      </c>
      <c r="P85" s="67">
        <v>131.30000000000001</v>
      </c>
      <c r="Q85" s="67">
        <v>131.1</v>
      </c>
      <c r="R85" s="67">
        <v>129.69999999999999</v>
      </c>
      <c r="S85" s="67">
        <v>129.9</v>
      </c>
      <c r="T85" s="67">
        <v>128.1</v>
      </c>
      <c r="U85" s="67">
        <v>129.1</v>
      </c>
      <c r="V85" s="67">
        <v>133</v>
      </c>
      <c r="W85" s="95">
        <v>133.30000000000001</v>
      </c>
      <c r="X85" s="95">
        <v>132.1</v>
      </c>
      <c r="Y85" s="95">
        <v>132.5</v>
      </c>
      <c r="Z85" s="95">
        <v>131.6</v>
      </c>
      <c r="AA85" s="95">
        <v>133.80000000000001</v>
      </c>
      <c r="AB85" s="67">
        <v>132.19999999999999</v>
      </c>
      <c r="AC85" s="67">
        <v>127.3</v>
      </c>
      <c r="AD85" s="67">
        <v>131.5</v>
      </c>
      <c r="AE85" s="67">
        <v>131.30000000000001</v>
      </c>
      <c r="AF85" s="67">
        <v>131.5</v>
      </c>
      <c r="AG85" s="97"/>
      <c r="AH85" s="51">
        <f t="shared" si="19"/>
        <v>135</v>
      </c>
      <c r="AI85" s="52">
        <f t="shared" si="20"/>
        <v>127.3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133</v>
      </c>
      <c r="C86" s="99">
        <v>134</v>
      </c>
      <c r="D86" s="99">
        <v>135.30000000000001</v>
      </c>
      <c r="E86" s="99">
        <v>132.4</v>
      </c>
      <c r="F86" s="99">
        <v>133.6</v>
      </c>
      <c r="G86" s="99">
        <v>134.1</v>
      </c>
      <c r="H86" s="99">
        <v>133.9</v>
      </c>
      <c r="I86" s="99">
        <v>132.5</v>
      </c>
      <c r="J86" s="99">
        <v>133.19999999999999</v>
      </c>
      <c r="K86" s="99"/>
      <c r="L86" s="99">
        <v>130.80000000000001</v>
      </c>
      <c r="M86" s="99">
        <v>132</v>
      </c>
      <c r="N86" s="99">
        <v>134</v>
      </c>
      <c r="O86" s="99">
        <v>133.30000000000001</v>
      </c>
      <c r="P86" s="99">
        <v>134.1</v>
      </c>
      <c r="Q86" s="99">
        <v>131.6</v>
      </c>
      <c r="R86" s="99">
        <v>131.30000000000001</v>
      </c>
      <c r="S86" s="99">
        <v>136</v>
      </c>
      <c r="T86" s="99">
        <v>133.19999999999999</v>
      </c>
      <c r="U86" s="99">
        <v>133.69999999999999</v>
      </c>
      <c r="V86" s="99">
        <v>132.4</v>
      </c>
      <c r="W86" s="95">
        <v>134</v>
      </c>
      <c r="X86" s="95">
        <v>134</v>
      </c>
      <c r="Y86" s="95">
        <v>132.19999999999999</v>
      </c>
      <c r="Z86" s="95">
        <v>131.69999999999999</v>
      </c>
      <c r="AA86" s="95">
        <v>134.30000000000001</v>
      </c>
      <c r="AB86" s="99">
        <v>133.9</v>
      </c>
      <c r="AC86" s="99">
        <v>135</v>
      </c>
      <c r="AD86" s="99">
        <v>132.9</v>
      </c>
      <c r="AE86" s="99">
        <v>134.19999999999999</v>
      </c>
      <c r="AF86" s="99">
        <v>131.1</v>
      </c>
      <c r="AG86" s="101"/>
      <c r="AH86" s="51">
        <f t="shared" si="19"/>
        <v>136</v>
      </c>
      <c r="AI86" s="52">
        <f t="shared" si="20"/>
        <v>130.80000000000001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131</v>
      </c>
      <c r="C87" s="67">
        <v>133</v>
      </c>
      <c r="D87" s="67">
        <v>137.69999999999999</v>
      </c>
      <c r="E87" s="67">
        <v>133.4</v>
      </c>
      <c r="F87" s="67">
        <v>134.5</v>
      </c>
      <c r="G87" s="67">
        <v>134.9</v>
      </c>
      <c r="H87" s="67">
        <v>134.5</v>
      </c>
      <c r="I87" s="67">
        <v>132.80000000000001</v>
      </c>
      <c r="J87" s="67">
        <v>131.6</v>
      </c>
      <c r="K87" s="67"/>
      <c r="L87" s="67">
        <v>126.1</v>
      </c>
      <c r="M87" s="67">
        <v>127</v>
      </c>
      <c r="N87" s="67">
        <v>133.4</v>
      </c>
      <c r="O87" s="67">
        <v>130.1</v>
      </c>
      <c r="P87" s="67">
        <v>132.9</v>
      </c>
      <c r="Q87" s="67">
        <v>127.2</v>
      </c>
      <c r="R87" s="67">
        <v>126.4</v>
      </c>
      <c r="S87" s="67">
        <v>133.4</v>
      </c>
      <c r="T87" s="67">
        <v>130.30000000000001</v>
      </c>
      <c r="U87" s="67">
        <v>131.1</v>
      </c>
      <c r="V87" s="67">
        <v>131.30000000000001</v>
      </c>
      <c r="W87" s="95">
        <v>132.80000000000001</v>
      </c>
      <c r="X87" s="95">
        <v>135.19999999999999</v>
      </c>
      <c r="Y87" s="95">
        <v>128.9</v>
      </c>
      <c r="Z87" s="95">
        <v>129.6</v>
      </c>
      <c r="AA87" s="95">
        <v>133.4</v>
      </c>
      <c r="AB87" s="67">
        <v>129.5</v>
      </c>
      <c r="AC87" s="67">
        <v>131.69999999999999</v>
      </c>
      <c r="AD87" s="67">
        <v>130.4</v>
      </c>
      <c r="AE87" s="67">
        <v>132.30000000000001</v>
      </c>
      <c r="AF87" s="67">
        <v>128.80000000000001</v>
      </c>
      <c r="AG87" s="97"/>
      <c r="AH87" s="51">
        <f t="shared" si="19"/>
        <v>137.69999999999999</v>
      </c>
      <c r="AI87" s="52">
        <f t="shared" si="20"/>
        <v>126.1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66</v>
      </c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3"/>
      <c r="AG88" s="104"/>
      <c r="AH88" s="51">
        <f t="shared" si="19"/>
        <v>66</v>
      </c>
      <c r="AI88" s="52">
        <f t="shared" si="20"/>
        <v>66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SUM(B14,B17,B20:B21,B39,B41:B42,B44,B46,B91:B94,B98,B104,B110,B119,B121,B133,B140,B143:B144,B151,B153,B155,B159:B161,B163:B165,B170,B176:B177,B179:B181,B189,B194)</f>
        <v>143.83999999999997</v>
      </c>
      <c r="C90" s="109">
        <f t="shared" ref="C90:AF90" si="24">SUM(C14,C17,C20:C21,C39,C41:C42,C44,C46,C91:C94,C98,C104,C110,C119,C121,C133,C140,C143:C144,C151,C153,C155,C159:C161,C163:C165,C170,C176:C177,C179:C181,C189,C194)</f>
        <v>136.83999999999997</v>
      </c>
      <c r="D90" s="109">
        <f t="shared" si="24"/>
        <v>126.44000000000001</v>
      </c>
      <c r="E90" s="109">
        <f t="shared" si="24"/>
        <v>128.04</v>
      </c>
      <c r="F90" s="109">
        <f t="shared" si="24"/>
        <v>153.34</v>
      </c>
      <c r="G90" s="109">
        <f t="shared" si="24"/>
        <v>150.34</v>
      </c>
      <c r="H90" s="109">
        <f t="shared" si="24"/>
        <v>174.14</v>
      </c>
      <c r="I90" s="109">
        <f t="shared" si="24"/>
        <v>209.23999999999998</v>
      </c>
      <c r="J90" s="109">
        <f t="shared" si="24"/>
        <v>238.34</v>
      </c>
      <c r="K90" s="109">
        <f t="shared" si="24"/>
        <v>34.840000000000003</v>
      </c>
      <c r="L90" s="109">
        <f t="shared" si="24"/>
        <v>245.74</v>
      </c>
      <c r="M90" s="109">
        <f t="shared" si="24"/>
        <v>246.84</v>
      </c>
      <c r="N90" s="109">
        <f t="shared" si="24"/>
        <v>227.34</v>
      </c>
      <c r="O90" s="109">
        <f t="shared" si="24"/>
        <v>257.54000000000008</v>
      </c>
      <c r="P90" s="109">
        <f t="shared" si="24"/>
        <v>265.44000000000005</v>
      </c>
      <c r="Q90" s="109">
        <f t="shared" si="24"/>
        <v>265.64000000000004</v>
      </c>
      <c r="R90" s="109">
        <f t="shared" si="24"/>
        <v>258.34000000000009</v>
      </c>
      <c r="S90" s="109">
        <f t="shared" si="24"/>
        <v>269.34000000000003</v>
      </c>
      <c r="T90" s="109">
        <f t="shared" si="24"/>
        <v>257.54000000000002</v>
      </c>
      <c r="U90" s="109">
        <f t="shared" si="24"/>
        <v>254.64</v>
      </c>
      <c r="V90" s="109">
        <f t="shared" si="24"/>
        <v>267.94000000000005</v>
      </c>
      <c r="W90" s="109">
        <f t="shared" si="24"/>
        <v>263.54000000000002</v>
      </c>
      <c r="X90" s="109">
        <f t="shared" si="24"/>
        <v>297.34000000000003</v>
      </c>
      <c r="Y90" s="109">
        <f t="shared" si="24"/>
        <v>303.24</v>
      </c>
      <c r="Z90" s="109">
        <f t="shared" si="24"/>
        <v>286.74</v>
      </c>
      <c r="AA90" s="109">
        <f t="shared" si="24"/>
        <v>249.14</v>
      </c>
      <c r="AB90" s="109">
        <f t="shared" si="24"/>
        <v>274.14000000000004</v>
      </c>
      <c r="AC90" s="109">
        <f t="shared" si="24"/>
        <v>267.44000000000005</v>
      </c>
      <c r="AD90" s="109">
        <f t="shared" si="24"/>
        <v>196.74</v>
      </c>
      <c r="AE90" s="109">
        <f t="shared" si="24"/>
        <v>186.64</v>
      </c>
      <c r="AF90" s="109">
        <f t="shared" si="24"/>
        <v>164.24</v>
      </c>
      <c r="AG90" s="110"/>
      <c r="AH90" s="51">
        <f>MAX(B90:AF90)</f>
        <v>303.24</v>
      </c>
      <c r="AI90" s="52">
        <f>MIN(B90:AF90)</f>
        <v>34.840000000000003</v>
      </c>
    </row>
    <row r="91" spans="1:88" x14ac:dyDescent="0.25">
      <c r="A91" s="111" t="s">
        <v>58</v>
      </c>
      <c r="B91" s="79">
        <v>40</v>
      </c>
      <c r="C91" s="79">
        <v>48</v>
      </c>
      <c r="D91" s="79">
        <v>40.4</v>
      </c>
      <c r="E91" s="79">
        <v>43.9</v>
      </c>
      <c r="F91" s="112">
        <v>33.5</v>
      </c>
      <c r="G91" s="112">
        <v>40.4</v>
      </c>
      <c r="H91" s="112">
        <v>42.5</v>
      </c>
      <c r="I91" s="112">
        <v>42.3</v>
      </c>
      <c r="J91" s="112">
        <v>60.4</v>
      </c>
      <c r="K91" s="112"/>
      <c r="L91" s="112">
        <v>15.9</v>
      </c>
      <c r="M91" s="112">
        <v>16.899999999999999</v>
      </c>
      <c r="N91" s="112">
        <v>53.8</v>
      </c>
      <c r="O91" s="112">
        <v>49</v>
      </c>
      <c r="P91" s="112">
        <v>51.2</v>
      </c>
      <c r="Q91" s="112">
        <v>51.6</v>
      </c>
      <c r="R91" s="112">
        <v>52.7</v>
      </c>
      <c r="S91" s="49">
        <v>41.1</v>
      </c>
      <c r="T91" s="49">
        <v>36.1</v>
      </c>
      <c r="U91" s="112">
        <v>41</v>
      </c>
      <c r="V91" s="112">
        <v>28.3</v>
      </c>
      <c r="W91" s="112">
        <v>25.9</v>
      </c>
      <c r="X91" s="112">
        <v>26.8</v>
      </c>
      <c r="Y91" s="112">
        <v>12.3</v>
      </c>
      <c r="Z91" s="112">
        <v>19.899999999999999</v>
      </c>
      <c r="AA91" s="112">
        <v>26.3</v>
      </c>
      <c r="AB91" s="49">
        <v>15.2</v>
      </c>
      <c r="AC91" s="49">
        <v>25.4</v>
      </c>
      <c r="AD91" s="49">
        <v>38.6</v>
      </c>
      <c r="AE91" s="49">
        <v>41.1</v>
      </c>
      <c r="AF91" s="49">
        <v>28.6</v>
      </c>
      <c r="AG91" s="114">
        <v>75</v>
      </c>
      <c r="AH91" s="51">
        <f>IF(ABS(MAX(B91:AF91))&gt;ABS(MIN(B91:AF91)),MAX(B91:AF91),MIN(B91:AF91))</f>
        <v>60.4</v>
      </c>
      <c r="AI91" s="115">
        <f>INDEX($B$9:$AF$9,1,MATCH(AH91,B91:AF91,0))</f>
        <v>0.29166666666666669</v>
      </c>
    </row>
    <row r="92" spans="1:88" x14ac:dyDescent="0.25">
      <c r="A92" s="116" t="s">
        <v>59</v>
      </c>
      <c r="B92" s="80">
        <v>-80</v>
      </c>
      <c r="C92" s="80">
        <v>-90</v>
      </c>
      <c r="D92" s="80">
        <v>-92</v>
      </c>
      <c r="E92" s="80">
        <v>-94</v>
      </c>
      <c r="F92" s="80">
        <v>-62</v>
      </c>
      <c r="G92" s="80">
        <v>-75</v>
      </c>
      <c r="H92" s="80">
        <v>-54</v>
      </c>
      <c r="I92" s="80">
        <v>-28</v>
      </c>
      <c r="J92" s="80">
        <v>-18</v>
      </c>
      <c r="K92" s="80"/>
      <c r="L92" s="80">
        <f>1.7-3.8</f>
        <v>-2.0999999999999996</v>
      </c>
      <c r="M92" s="80">
        <f>1.7-3.8</f>
        <v>-2.0999999999999996</v>
      </c>
      <c r="N92" s="80">
        <f>-10.2-12.3</f>
        <v>-22.5</v>
      </c>
      <c r="O92" s="80">
        <v>-24.9</v>
      </c>
      <c r="P92" s="80">
        <f>-11-13</f>
        <v>-24</v>
      </c>
      <c r="Q92" s="80">
        <f>-11-13</f>
        <v>-24</v>
      </c>
      <c r="R92" s="80">
        <v>-28.5</v>
      </c>
      <c r="S92" s="80">
        <v>-28.5</v>
      </c>
      <c r="T92" s="80">
        <v>-34.6</v>
      </c>
      <c r="U92" s="80">
        <v>-33</v>
      </c>
      <c r="V92" s="80">
        <v>-28</v>
      </c>
      <c r="W92" s="80">
        <v>-14</v>
      </c>
      <c r="X92" s="80">
        <v>-2.5</v>
      </c>
      <c r="Y92" s="80">
        <v>-2.6</v>
      </c>
      <c r="Z92" s="80">
        <v>-7.5</v>
      </c>
      <c r="AA92" s="80">
        <v>-33.9</v>
      </c>
      <c r="AB92" s="67">
        <v>-43.6</v>
      </c>
      <c r="AC92" s="67">
        <v>-51.5</v>
      </c>
      <c r="AD92" s="67">
        <v>-82.3</v>
      </c>
      <c r="AE92" s="67">
        <v>-90.1</v>
      </c>
      <c r="AF92" s="67">
        <v>-97</v>
      </c>
      <c r="AG92" s="114">
        <v>240</v>
      </c>
      <c r="AH92" s="51">
        <f>IF(ABS(MAX(B92:AF92))&gt;ABS(MIN(B92:AF92)),MAX(B92:AF92),MIN(B92:AF92))</f>
        <v>-97</v>
      </c>
      <c r="AI92" s="115">
        <f>INDEX($B$9:$AF$9,1,MATCH(AH92,B92:AF92,0))</f>
        <v>1</v>
      </c>
    </row>
    <row r="93" spans="1:88" x14ac:dyDescent="0.25">
      <c r="A93" s="116" t="s">
        <v>60</v>
      </c>
      <c r="B93" s="80">
        <v>-8</v>
      </c>
      <c r="C93" s="80">
        <v>-13</v>
      </c>
      <c r="D93" s="80">
        <v>-14.5</v>
      </c>
      <c r="E93" s="80">
        <v>-14.4</v>
      </c>
      <c r="F93" s="80">
        <v>-10.7</v>
      </c>
      <c r="G93" s="80">
        <v>-7.6</v>
      </c>
      <c r="H93" s="80">
        <v>-6.9</v>
      </c>
      <c r="I93" s="80">
        <v>2.4</v>
      </c>
      <c r="J93" s="80">
        <v>3.4</v>
      </c>
      <c r="K93" s="80"/>
      <c r="L93" s="80">
        <v>39.4</v>
      </c>
      <c r="M93" s="80">
        <v>39.4</v>
      </c>
      <c r="N93" s="80">
        <v>3.4</v>
      </c>
      <c r="O93" s="80">
        <v>6.9</v>
      </c>
      <c r="P93" s="80">
        <v>2.1</v>
      </c>
      <c r="Q93" s="80">
        <v>2.1</v>
      </c>
      <c r="R93" s="80">
        <v>4.5</v>
      </c>
      <c r="S93" s="80">
        <v>13.5</v>
      </c>
      <c r="T93" s="80">
        <v>12</v>
      </c>
      <c r="U93" s="80">
        <v>15.1</v>
      </c>
      <c r="V93" s="80">
        <v>16.600000000000001</v>
      </c>
      <c r="W93" s="80">
        <v>19.2</v>
      </c>
      <c r="X93" s="80">
        <v>22</v>
      </c>
      <c r="Y93" s="80">
        <v>44.5</v>
      </c>
      <c r="Z93" s="80">
        <v>44.8</v>
      </c>
      <c r="AA93" s="80">
        <v>27.8</v>
      </c>
      <c r="AB93" s="67">
        <v>27.6</v>
      </c>
      <c r="AC93" s="67">
        <v>21.9</v>
      </c>
      <c r="AD93" s="67">
        <v>-5.3</v>
      </c>
      <c r="AE93" s="67">
        <v>-10.3</v>
      </c>
      <c r="AF93" s="67">
        <v>-8.1</v>
      </c>
      <c r="AG93" s="114">
        <v>60</v>
      </c>
      <c r="AH93" s="51">
        <f>IF(ABS(MAX(B93:AF93))&gt;ABS(MIN(B93:AF93)),MAX(B93:AF93),MIN(B93:AF93))</f>
        <v>44.8</v>
      </c>
      <c r="AI93" s="115">
        <f>INDEX($B$9:$AF$9,1,MATCH(AH93,B93:AF93,0))</f>
        <v>0.8125</v>
      </c>
    </row>
    <row r="94" spans="1:88" x14ac:dyDescent="0.25">
      <c r="A94" s="118" t="s">
        <v>213</v>
      </c>
      <c r="B94" s="82">
        <v>0</v>
      </c>
      <c r="C94" s="82">
        <v>0</v>
      </c>
      <c r="D94" s="82">
        <v>0</v>
      </c>
      <c r="E94" s="82">
        <v>0</v>
      </c>
      <c r="F94" s="82">
        <v>0</v>
      </c>
      <c r="G94" s="82">
        <v>0</v>
      </c>
      <c r="H94" s="82">
        <v>0</v>
      </c>
      <c r="I94" s="82">
        <v>0</v>
      </c>
      <c r="J94" s="82">
        <v>0</v>
      </c>
      <c r="K94" s="82"/>
      <c r="L94" s="82">
        <v>0</v>
      </c>
      <c r="M94" s="82">
        <v>0</v>
      </c>
      <c r="N94" s="82">
        <v>0</v>
      </c>
      <c r="O94" s="82">
        <v>33.799999999999997</v>
      </c>
      <c r="P94" s="82">
        <v>43.4</v>
      </c>
      <c r="Q94" s="82">
        <v>43.4</v>
      </c>
      <c r="R94" s="82">
        <v>37.1</v>
      </c>
      <c r="S94" s="82">
        <v>50.7</v>
      </c>
      <c r="T94" s="82">
        <v>51.5</v>
      </c>
      <c r="U94" s="82">
        <v>39</v>
      </c>
      <c r="V94" s="82">
        <v>58.5</v>
      </c>
      <c r="W94" s="82">
        <v>69.900000000000006</v>
      </c>
      <c r="X94" s="82">
        <v>88.5</v>
      </c>
      <c r="Y94" s="82">
        <v>86.5</v>
      </c>
      <c r="Z94" s="82">
        <v>67</v>
      </c>
      <c r="AA94" s="82">
        <v>66.5</v>
      </c>
      <c r="AB94" s="119">
        <v>82</v>
      </c>
      <c r="AC94" s="119">
        <v>78.7</v>
      </c>
      <c r="AD94" s="119">
        <v>52.7</v>
      </c>
      <c r="AE94" s="119">
        <v>52.9</v>
      </c>
      <c r="AF94" s="119">
        <v>47.7</v>
      </c>
      <c r="AG94" s="121">
        <v>120</v>
      </c>
      <c r="AH94" s="51">
        <f>IF(ABS(MAX(B94:AF94))&gt;ABS(MIN(B94:AF94)),MAX(B94:AF94),MIN(B94:AF94))</f>
        <v>88.5</v>
      </c>
      <c r="AI94" s="115">
        <f>INDEX($B$9:$AF$9,1,MATCH(AH94,B94:AF94,0))</f>
        <v>0.77083333333333337</v>
      </c>
    </row>
    <row r="95" spans="1:88" ht="15.75" thickBot="1" x14ac:dyDescent="0.3">
      <c r="A95" s="118" t="s">
        <v>61</v>
      </c>
      <c r="B95" s="82">
        <v>19</v>
      </c>
      <c r="C95" s="82">
        <v>5</v>
      </c>
      <c r="D95" s="82">
        <v>6.9</v>
      </c>
      <c r="E95" s="82">
        <v>2.9</v>
      </c>
      <c r="F95" s="82">
        <v>30.6</v>
      </c>
      <c r="G95" s="82">
        <v>15.8</v>
      </c>
      <c r="H95" s="82">
        <v>20.9</v>
      </c>
      <c r="I95" s="82">
        <v>37.4</v>
      </c>
      <c r="J95" s="82">
        <v>34.799999999999997</v>
      </c>
      <c r="K95" s="82"/>
      <c r="L95" s="82">
        <v>34.6</v>
      </c>
      <c r="M95" s="82">
        <v>34.6</v>
      </c>
      <c r="N95" s="82">
        <v>42.7</v>
      </c>
      <c r="O95" s="82">
        <v>34.200000000000003</v>
      </c>
      <c r="P95" s="82">
        <v>41.2</v>
      </c>
      <c r="Q95" s="82">
        <v>41.2</v>
      </c>
      <c r="R95" s="82">
        <v>36.1</v>
      </c>
      <c r="S95" s="82">
        <v>45.1</v>
      </c>
      <c r="T95" s="82">
        <v>43.3</v>
      </c>
      <c r="U95" s="82">
        <v>30.6</v>
      </c>
      <c r="V95" s="82">
        <v>45.4</v>
      </c>
      <c r="W95" s="82">
        <v>56.3</v>
      </c>
      <c r="X95" s="82">
        <v>68.599999999999994</v>
      </c>
      <c r="Y95" s="82">
        <v>64</v>
      </c>
      <c r="Z95" s="82">
        <v>45.4</v>
      </c>
      <c r="AA95" s="82">
        <v>48.5</v>
      </c>
      <c r="AB95" s="119">
        <v>69.099999999999994</v>
      </c>
      <c r="AC95" s="119">
        <v>61.7</v>
      </c>
      <c r="AD95" s="119">
        <v>51.9</v>
      </c>
      <c r="AE95" s="119">
        <v>50.1</v>
      </c>
      <c r="AF95" s="119">
        <v>50.4</v>
      </c>
      <c r="AG95" s="121"/>
      <c r="AH95" s="51">
        <f>IF(ABS(MAX(B95:AF95))&gt;ABS(MIN(B95:AF95)),MAX(B95:AF95),MIN(B95:AF95))</f>
        <v>69.099999999999994</v>
      </c>
      <c r="AI95" s="115">
        <f>INDEX($B$9:$AF$9,1,MATCH(AH95,B95:AF95,0))</f>
        <v>0.85416666666666663</v>
      </c>
    </row>
    <row r="96" spans="1:88" ht="15.75" thickBot="1" x14ac:dyDescent="0.3">
      <c r="A96" s="122" t="s">
        <v>62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101</v>
      </c>
      <c r="B97" s="50">
        <v>9.9</v>
      </c>
      <c r="C97" s="127">
        <f t="shared" ref="C97:R102" si="25">B97</f>
        <v>9.9</v>
      </c>
      <c r="D97" s="127">
        <f t="shared" si="25"/>
        <v>9.9</v>
      </c>
      <c r="E97" s="127">
        <f t="shared" si="25"/>
        <v>9.9</v>
      </c>
      <c r="F97" s="127">
        <f t="shared" si="25"/>
        <v>9.9</v>
      </c>
      <c r="G97" s="127">
        <f t="shared" si="25"/>
        <v>9.9</v>
      </c>
      <c r="H97" s="127">
        <f t="shared" si="25"/>
        <v>9.9</v>
      </c>
      <c r="I97" s="127">
        <f t="shared" si="25"/>
        <v>9.9</v>
      </c>
      <c r="J97" s="127">
        <f t="shared" si="25"/>
        <v>9.9</v>
      </c>
      <c r="K97" s="127">
        <f t="shared" si="25"/>
        <v>9.9</v>
      </c>
      <c r="L97" s="127">
        <f t="shared" si="25"/>
        <v>9.9</v>
      </c>
      <c r="M97" s="127">
        <f t="shared" si="25"/>
        <v>9.9</v>
      </c>
      <c r="N97" s="127">
        <f t="shared" si="25"/>
        <v>9.9</v>
      </c>
      <c r="O97" s="127">
        <f t="shared" si="25"/>
        <v>9.9</v>
      </c>
      <c r="P97" s="127">
        <f t="shared" si="25"/>
        <v>9.9</v>
      </c>
      <c r="Q97" s="127">
        <f t="shared" si="25"/>
        <v>9.9</v>
      </c>
      <c r="R97" s="127">
        <f t="shared" si="25"/>
        <v>9.9</v>
      </c>
      <c r="S97" s="127">
        <f t="shared" ref="S97:AF102" si="26">R97</f>
        <v>9.9</v>
      </c>
      <c r="T97" s="127">
        <f t="shared" si="26"/>
        <v>9.9</v>
      </c>
      <c r="U97" s="127">
        <f t="shared" si="26"/>
        <v>9.9</v>
      </c>
      <c r="V97" s="127">
        <f t="shared" si="26"/>
        <v>9.9</v>
      </c>
      <c r="W97" s="127">
        <f t="shared" si="26"/>
        <v>9.9</v>
      </c>
      <c r="X97" s="127">
        <f t="shared" si="26"/>
        <v>9.9</v>
      </c>
      <c r="Y97" s="127">
        <f t="shared" si="26"/>
        <v>9.9</v>
      </c>
      <c r="Z97" s="127">
        <f t="shared" si="26"/>
        <v>9.9</v>
      </c>
      <c r="AA97" s="127">
        <f t="shared" si="26"/>
        <v>9.9</v>
      </c>
      <c r="AB97" s="127">
        <f t="shared" si="26"/>
        <v>9.9</v>
      </c>
      <c r="AC97" s="127">
        <f t="shared" si="26"/>
        <v>9.9</v>
      </c>
      <c r="AD97" s="127">
        <f t="shared" si="26"/>
        <v>9.9</v>
      </c>
      <c r="AE97" s="127">
        <f t="shared" si="26"/>
        <v>9.9</v>
      </c>
      <c r="AF97" s="127">
        <f t="shared" si="26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102</v>
      </c>
      <c r="B98" s="128">
        <v>9.6</v>
      </c>
      <c r="C98" s="129">
        <f t="shared" si="25"/>
        <v>9.6</v>
      </c>
      <c r="D98" s="129">
        <f t="shared" si="25"/>
        <v>9.6</v>
      </c>
      <c r="E98" s="129">
        <f t="shared" si="25"/>
        <v>9.6</v>
      </c>
      <c r="F98" s="129">
        <f t="shared" si="25"/>
        <v>9.6</v>
      </c>
      <c r="G98" s="129">
        <f t="shared" si="25"/>
        <v>9.6</v>
      </c>
      <c r="H98" s="129">
        <f t="shared" si="25"/>
        <v>9.6</v>
      </c>
      <c r="I98" s="129">
        <f t="shared" si="25"/>
        <v>9.6</v>
      </c>
      <c r="J98" s="129">
        <f t="shared" si="25"/>
        <v>9.6</v>
      </c>
      <c r="K98" s="129">
        <f t="shared" si="25"/>
        <v>9.6</v>
      </c>
      <c r="L98" s="129">
        <f t="shared" si="25"/>
        <v>9.6</v>
      </c>
      <c r="M98" s="129">
        <f t="shared" si="25"/>
        <v>9.6</v>
      </c>
      <c r="N98" s="129">
        <f t="shared" si="25"/>
        <v>9.6</v>
      </c>
      <c r="O98" s="129">
        <f t="shared" si="25"/>
        <v>9.6</v>
      </c>
      <c r="P98" s="129">
        <f t="shared" si="25"/>
        <v>9.6</v>
      </c>
      <c r="Q98" s="129">
        <f t="shared" si="25"/>
        <v>9.6</v>
      </c>
      <c r="R98" s="129">
        <f t="shared" si="25"/>
        <v>9.6</v>
      </c>
      <c r="S98" s="129">
        <f t="shared" si="26"/>
        <v>9.6</v>
      </c>
      <c r="T98" s="129">
        <f t="shared" si="26"/>
        <v>9.6</v>
      </c>
      <c r="U98" s="129">
        <f t="shared" si="26"/>
        <v>9.6</v>
      </c>
      <c r="V98" s="129">
        <f t="shared" si="26"/>
        <v>9.6</v>
      </c>
      <c r="W98" s="129">
        <f t="shared" si="26"/>
        <v>9.6</v>
      </c>
      <c r="X98" s="129">
        <f t="shared" si="26"/>
        <v>9.6</v>
      </c>
      <c r="Y98" s="129">
        <f t="shared" si="26"/>
        <v>9.6</v>
      </c>
      <c r="Z98" s="129">
        <f t="shared" si="26"/>
        <v>9.6</v>
      </c>
      <c r="AA98" s="129">
        <f t="shared" si="26"/>
        <v>9.6</v>
      </c>
      <c r="AB98" s="129">
        <f t="shared" si="26"/>
        <v>9.6</v>
      </c>
      <c r="AC98" s="129">
        <f t="shared" si="26"/>
        <v>9.6</v>
      </c>
      <c r="AD98" s="129">
        <f t="shared" si="26"/>
        <v>9.6</v>
      </c>
      <c r="AE98" s="129">
        <f t="shared" si="26"/>
        <v>9.6</v>
      </c>
      <c r="AF98" s="129">
        <f t="shared" si="26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103</v>
      </c>
      <c r="B99" s="128">
        <v>9.98</v>
      </c>
      <c r="C99" s="129">
        <f t="shared" si="25"/>
        <v>9.98</v>
      </c>
      <c r="D99" s="129">
        <f t="shared" si="25"/>
        <v>9.98</v>
      </c>
      <c r="E99" s="129">
        <f t="shared" si="25"/>
        <v>9.98</v>
      </c>
      <c r="F99" s="129">
        <f t="shared" si="25"/>
        <v>9.98</v>
      </c>
      <c r="G99" s="129">
        <f t="shared" si="25"/>
        <v>9.98</v>
      </c>
      <c r="H99" s="129">
        <f t="shared" si="25"/>
        <v>9.98</v>
      </c>
      <c r="I99" s="129">
        <f t="shared" si="25"/>
        <v>9.98</v>
      </c>
      <c r="J99" s="129">
        <f t="shared" si="25"/>
        <v>9.98</v>
      </c>
      <c r="K99" s="129">
        <f t="shared" si="25"/>
        <v>9.98</v>
      </c>
      <c r="L99" s="129">
        <f t="shared" si="25"/>
        <v>9.98</v>
      </c>
      <c r="M99" s="129">
        <f t="shared" si="25"/>
        <v>9.98</v>
      </c>
      <c r="N99" s="129">
        <f t="shared" si="25"/>
        <v>9.98</v>
      </c>
      <c r="O99" s="129">
        <f t="shared" si="25"/>
        <v>9.98</v>
      </c>
      <c r="P99" s="129">
        <f t="shared" si="25"/>
        <v>9.98</v>
      </c>
      <c r="Q99" s="129">
        <f t="shared" si="25"/>
        <v>9.98</v>
      </c>
      <c r="R99" s="129">
        <f t="shared" si="25"/>
        <v>9.98</v>
      </c>
      <c r="S99" s="129">
        <f t="shared" si="26"/>
        <v>9.98</v>
      </c>
      <c r="T99" s="129">
        <f t="shared" si="26"/>
        <v>9.98</v>
      </c>
      <c r="U99" s="129">
        <f t="shared" si="26"/>
        <v>9.98</v>
      </c>
      <c r="V99" s="129">
        <f t="shared" si="26"/>
        <v>9.98</v>
      </c>
      <c r="W99" s="129">
        <f t="shared" si="26"/>
        <v>9.98</v>
      </c>
      <c r="X99" s="129">
        <f t="shared" si="26"/>
        <v>9.98</v>
      </c>
      <c r="Y99" s="129">
        <f t="shared" si="26"/>
        <v>9.98</v>
      </c>
      <c r="Z99" s="129">
        <f t="shared" si="26"/>
        <v>9.98</v>
      </c>
      <c r="AA99" s="129">
        <f t="shared" si="26"/>
        <v>9.98</v>
      </c>
      <c r="AB99" s="129">
        <f t="shared" si="26"/>
        <v>9.98</v>
      </c>
      <c r="AC99" s="129">
        <f t="shared" si="26"/>
        <v>9.98</v>
      </c>
      <c r="AD99" s="129">
        <f t="shared" si="26"/>
        <v>9.98</v>
      </c>
      <c r="AE99" s="129">
        <f t="shared" si="26"/>
        <v>9.98</v>
      </c>
      <c r="AF99" s="129">
        <f t="shared" si="26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104</v>
      </c>
      <c r="B100" s="128">
        <v>9.1</v>
      </c>
      <c r="C100" s="129">
        <f t="shared" si="25"/>
        <v>9.1</v>
      </c>
      <c r="D100" s="129">
        <f t="shared" si="25"/>
        <v>9.1</v>
      </c>
      <c r="E100" s="129">
        <f t="shared" si="25"/>
        <v>9.1</v>
      </c>
      <c r="F100" s="129">
        <f t="shared" si="25"/>
        <v>9.1</v>
      </c>
      <c r="G100" s="129">
        <f t="shared" si="25"/>
        <v>9.1</v>
      </c>
      <c r="H100" s="129">
        <f t="shared" si="25"/>
        <v>9.1</v>
      </c>
      <c r="I100" s="129">
        <f t="shared" si="25"/>
        <v>9.1</v>
      </c>
      <c r="J100" s="129">
        <f t="shared" si="25"/>
        <v>9.1</v>
      </c>
      <c r="K100" s="129">
        <f t="shared" si="25"/>
        <v>9.1</v>
      </c>
      <c r="L100" s="129">
        <f t="shared" si="25"/>
        <v>9.1</v>
      </c>
      <c r="M100" s="129">
        <f t="shared" si="25"/>
        <v>9.1</v>
      </c>
      <c r="N100" s="129">
        <f t="shared" si="25"/>
        <v>9.1</v>
      </c>
      <c r="O100" s="129">
        <f t="shared" si="25"/>
        <v>9.1</v>
      </c>
      <c r="P100" s="129">
        <f t="shared" si="25"/>
        <v>9.1</v>
      </c>
      <c r="Q100" s="129">
        <f t="shared" si="25"/>
        <v>9.1</v>
      </c>
      <c r="R100" s="129">
        <f t="shared" si="25"/>
        <v>9.1</v>
      </c>
      <c r="S100" s="129">
        <f t="shared" si="26"/>
        <v>9.1</v>
      </c>
      <c r="T100" s="129">
        <f t="shared" si="26"/>
        <v>9.1</v>
      </c>
      <c r="U100" s="129">
        <f t="shared" si="26"/>
        <v>9.1</v>
      </c>
      <c r="V100" s="129">
        <f t="shared" si="26"/>
        <v>9.1</v>
      </c>
      <c r="W100" s="129">
        <f t="shared" si="26"/>
        <v>9.1</v>
      </c>
      <c r="X100" s="129">
        <f t="shared" si="26"/>
        <v>9.1</v>
      </c>
      <c r="Y100" s="129">
        <f t="shared" si="26"/>
        <v>9.1</v>
      </c>
      <c r="Z100" s="129">
        <f t="shared" si="26"/>
        <v>9.1</v>
      </c>
      <c r="AA100" s="129">
        <f t="shared" si="26"/>
        <v>9.1</v>
      </c>
      <c r="AB100" s="129">
        <f t="shared" si="26"/>
        <v>9.1</v>
      </c>
      <c r="AC100" s="129">
        <f t="shared" si="26"/>
        <v>9.1</v>
      </c>
      <c r="AD100" s="129">
        <f t="shared" si="26"/>
        <v>9.1</v>
      </c>
      <c r="AE100" s="129">
        <f t="shared" si="26"/>
        <v>9.1</v>
      </c>
      <c r="AF100" s="129">
        <f t="shared" si="26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105</v>
      </c>
      <c r="B101" s="128">
        <v>9.18</v>
      </c>
      <c r="C101" s="129">
        <f t="shared" si="25"/>
        <v>9.18</v>
      </c>
      <c r="D101" s="129">
        <f t="shared" si="25"/>
        <v>9.18</v>
      </c>
      <c r="E101" s="129">
        <f t="shared" si="25"/>
        <v>9.18</v>
      </c>
      <c r="F101" s="129">
        <f t="shared" si="25"/>
        <v>9.18</v>
      </c>
      <c r="G101" s="129">
        <f t="shared" si="25"/>
        <v>9.18</v>
      </c>
      <c r="H101" s="129">
        <f t="shared" si="25"/>
        <v>9.18</v>
      </c>
      <c r="I101" s="129">
        <f t="shared" si="25"/>
        <v>9.18</v>
      </c>
      <c r="J101" s="129">
        <f t="shared" si="25"/>
        <v>9.18</v>
      </c>
      <c r="K101" s="129">
        <f t="shared" si="25"/>
        <v>9.18</v>
      </c>
      <c r="L101" s="129">
        <f t="shared" si="25"/>
        <v>9.18</v>
      </c>
      <c r="M101" s="129">
        <f t="shared" si="25"/>
        <v>9.18</v>
      </c>
      <c r="N101" s="129">
        <f t="shared" si="25"/>
        <v>9.18</v>
      </c>
      <c r="O101" s="129">
        <f t="shared" si="25"/>
        <v>9.18</v>
      </c>
      <c r="P101" s="129">
        <f t="shared" si="25"/>
        <v>9.18</v>
      </c>
      <c r="Q101" s="129">
        <f t="shared" si="25"/>
        <v>9.18</v>
      </c>
      <c r="R101" s="129">
        <f t="shared" si="25"/>
        <v>9.18</v>
      </c>
      <c r="S101" s="129">
        <f t="shared" si="26"/>
        <v>9.18</v>
      </c>
      <c r="T101" s="129">
        <f t="shared" si="26"/>
        <v>9.18</v>
      </c>
      <c r="U101" s="129">
        <f t="shared" si="26"/>
        <v>9.18</v>
      </c>
      <c r="V101" s="129">
        <f t="shared" si="26"/>
        <v>9.18</v>
      </c>
      <c r="W101" s="129">
        <f t="shared" si="26"/>
        <v>9.18</v>
      </c>
      <c r="X101" s="129">
        <f t="shared" si="26"/>
        <v>9.18</v>
      </c>
      <c r="Y101" s="129">
        <f t="shared" si="26"/>
        <v>9.18</v>
      </c>
      <c r="Z101" s="129">
        <f t="shared" si="26"/>
        <v>9.18</v>
      </c>
      <c r="AA101" s="129">
        <f t="shared" si="26"/>
        <v>9.18</v>
      </c>
      <c r="AB101" s="129">
        <f t="shared" si="26"/>
        <v>9.18</v>
      </c>
      <c r="AC101" s="129">
        <f t="shared" si="26"/>
        <v>9.18</v>
      </c>
      <c r="AD101" s="129">
        <f t="shared" si="26"/>
        <v>9.18</v>
      </c>
      <c r="AE101" s="129">
        <f t="shared" si="26"/>
        <v>9.18</v>
      </c>
      <c r="AF101" s="129">
        <f t="shared" si="26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106</v>
      </c>
      <c r="B102" s="128">
        <v>7</v>
      </c>
      <c r="C102" s="129">
        <f t="shared" si="25"/>
        <v>7</v>
      </c>
      <c r="D102" s="129">
        <f t="shared" si="25"/>
        <v>7</v>
      </c>
      <c r="E102" s="129">
        <f t="shared" si="25"/>
        <v>7</v>
      </c>
      <c r="F102" s="129">
        <f t="shared" si="25"/>
        <v>7</v>
      </c>
      <c r="G102" s="129">
        <f t="shared" si="25"/>
        <v>7</v>
      </c>
      <c r="H102" s="129">
        <f t="shared" si="25"/>
        <v>7</v>
      </c>
      <c r="I102" s="129">
        <f t="shared" si="25"/>
        <v>7</v>
      </c>
      <c r="J102" s="129">
        <f t="shared" si="25"/>
        <v>7</v>
      </c>
      <c r="K102" s="129">
        <f t="shared" si="25"/>
        <v>7</v>
      </c>
      <c r="L102" s="129">
        <f t="shared" si="25"/>
        <v>7</v>
      </c>
      <c r="M102" s="129">
        <f t="shared" si="25"/>
        <v>7</v>
      </c>
      <c r="N102" s="129">
        <f t="shared" si="25"/>
        <v>7</v>
      </c>
      <c r="O102" s="129">
        <f t="shared" si="25"/>
        <v>7</v>
      </c>
      <c r="P102" s="129">
        <f t="shared" si="25"/>
        <v>7</v>
      </c>
      <c r="Q102" s="129">
        <f t="shared" si="25"/>
        <v>7</v>
      </c>
      <c r="R102" s="129">
        <f t="shared" si="25"/>
        <v>7</v>
      </c>
      <c r="S102" s="129">
        <f t="shared" si="26"/>
        <v>7</v>
      </c>
      <c r="T102" s="129">
        <f t="shared" si="26"/>
        <v>7</v>
      </c>
      <c r="U102" s="129">
        <f t="shared" si="26"/>
        <v>7</v>
      </c>
      <c r="V102" s="129">
        <f t="shared" si="26"/>
        <v>7</v>
      </c>
      <c r="W102" s="129">
        <f t="shared" si="26"/>
        <v>7</v>
      </c>
      <c r="X102" s="129">
        <f t="shared" si="26"/>
        <v>7</v>
      </c>
      <c r="Y102" s="129">
        <f t="shared" si="26"/>
        <v>7</v>
      </c>
      <c r="Z102" s="129">
        <f t="shared" si="26"/>
        <v>7</v>
      </c>
      <c r="AA102" s="129">
        <f t="shared" si="26"/>
        <v>7</v>
      </c>
      <c r="AB102" s="129">
        <f t="shared" si="26"/>
        <v>7</v>
      </c>
      <c r="AC102" s="129">
        <f t="shared" si="26"/>
        <v>7</v>
      </c>
      <c r="AD102" s="129">
        <f t="shared" si="26"/>
        <v>7</v>
      </c>
      <c r="AE102" s="129">
        <f t="shared" si="26"/>
        <v>7</v>
      </c>
      <c r="AF102" s="129">
        <f t="shared" si="26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107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108</v>
      </c>
      <c r="B104" s="128">
        <v>2.25</v>
      </c>
      <c r="C104" s="129">
        <f t="shared" ref="C104:R105" si="27">B104</f>
        <v>2.25</v>
      </c>
      <c r="D104" s="129">
        <f t="shared" si="27"/>
        <v>2.25</v>
      </c>
      <c r="E104" s="129">
        <f t="shared" si="27"/>
        <v>2.25</v>
      </c>
      <c r="F104" s="129">
        <f t="shared" si="27"/>
        <v>2.25</v>
      </c>
      <c r="G104" s="129">
        <f t="shared" si="27"/>
        <v>2.25</v>
      </c>
      <c r="H104" s="129">
        <f t="shared" si="27"/>
        <v>2.25</v>
      </c>
      <c r="I104" s="129">
        <f t="shared" si="27"/>
        <v>2.25</v>
      </c>
      <c r="J104" s="129">
        <f t="shared" si="27"/>
        <v>2.25</v>
      </c>
      <c r="K104" s="129">
        <f t="shared" si="27"/>
        <v>2.25</v>
      </c>
      <c r="L104" s="129">
        <f t="shared" si="27"/>
        <v>2.25</v>
      </c>
      <c r="M104" s="129">
        <f t="shared" si="27"/>
        <v>2.25</v>
      </c>
      <c r="N104" s="129">
        <f t="shared" si="27"/>
        <v>2.25</v>
      </c>
      <c r="O104" s="129">
        <f t="shared" si="27"/>
        <v>2.25</v>
      </c>
      <c r="P104" s="129">
        <f t="shared" si="27"/>
        <v>2.25</v>
      </c>
      <c r="Q104" s="129">
        <f t="shared" si="27"/>
        <v>2.25</v>
      </c>
      <c r="R104" s="129">
        <f t="shared" si="27"/>
        <v>2.25</v>
      </c>
      <c r="S104" s="129">
        <f t="shared" ref="S104:AF105" si="28">R104</f>
        <v>2.25</v>
      </c>
      <c r="T104" s="129">
        <f t="shared" si="28"/>
        <v>2.25</v>
      </c>
      <c r="U104" s="129">
        <f t="shared" si="28"/>
        <v>2.25</v>
      </c>
      <c r="V104" s="129">
        <f t="shared" si="28"/>
        <v>2.25</v>
      </c>
      <c r="W104" s="129">
        <f t="shared" si="28"/>
        <v>2.25</v>
      </c>
      <c r="X104" s="129">
        <f t="shared" si="28"/>
        <v>2.25</v>
      </c>
      <c r="Y104" s="129">
        <f t="shared" si="28"/>
        <v>2.25</v>
      </c>
      <c r="Z104" s="129">
        <f t="shared" si="28"/>
        <v>2.25</v>
      </c>
      <c r="AA104" s="129">
        <f t="shared" si="28"/>
        <v>2.25</v>
      </c>
      <c r="AB104" s="129">
        <f t="shared" si="28"/>
        <v>2.25</v>
      </c>
      <c r="AC104" s="129">
        <f t="shared" si="28"/>
        <v>2.25</v>
      </c>
      <c r="AD104" s="129">
        <f t="shared" si="28"/>
        <v>2.25</v>
      </c>
      <c r="AE104" s="129">
        <f t="shared" si="28"/>
        <v>2.25</v>
      </c>
      <c r="AF104" s="129">
        <f t="shared" si="28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109</v>
      </c>
      <c r="B105" s="128">
        <v>1.64</v>
      </c>
      <c r="C105" s="129">
        <f t="shared" si="27"/>
        <v>1.64</v>
      </c>
      <c r="D105" s="129">
        <f t="shared" si="27"/>
        <v>1.64</v>
      </c>
      <c r="E105" s="129">
        <f t="shared" si="27"/>
        <v>1.64</v>
      </c>
      <c r="F105" s="129">
        <f t="shared" si="27"/>
        <v>1.64</v>
      </c>
      <c r="G105" s="129">
        <f t="shared" si="27"/>
        <v>1.64</v>
      </c>
      <c r="H105" s="129">
        <f t="shared" si="27"/>
        <v>1.64</v>
      </c>
      <c r="I105" s="129">
        <f t="shared" si="27"/>
        <v>1.64</v>
      </c>
      <c r="J105" s="129">
        <f t="shared" si="27"/>
        <v>1.64</v>
      </c>
      <c r="K105" s="129">
        <f t="shared" si="27"/>
        <v>1.64</v>
      </c>
      <c r="L105" s="129">
        <f t="shared" si="27"/>
        <v>1.64</v>
      </c>
      <c r="M105" s="129">
        <f t="shared" si="27"/>
        <v>1.64</v>
      </c>
      <c r="N105" s="129">
        <f t="shared" si="27"/>
        <v>1.64</v>
      </c>
      <c r="O105" s="129">
        <f t="shared" si="27"/>
        <v>1.64</v>
      </c>
      <c r="P105" s="129">
        <f t="shared" si="27"/>
        <v>1.64</v>
      </c>
      <c r="Q105" s="129">
        <f t="shared" si="27"/>
        <v>1.64</v>
      </c>
      <c r="R105" s="129">
        <f t="shared" si="27"/>
        <v>1.64</v>
      </c>
      <c r="S105" s="129">
        <f t="shared" si="28"/>
        <v>1.64</v>
      </c>
      <c r="T105" s="129">
        <f t="shared" si="28"/>
        <v>1.64</v>
      </c>
      <c r="U105" s="129">
        <f t="shared" si="28"/>
        <v>1.64</v>
      </c>
      <c r="V105" s="129">
        <f t="shared" si="28"/>
        <v>1.64</v>
      </c>
      <c r="W105" s="129">
        <f t="shared" si="28"/>
        <v>1.64</v>
      </c>
      <c r="X105" s="129">
        <f t="shared" si="28"/>
        <v>1.64</v>
      </c>
      <c r="Y105" s="129">
        <f t="shared" si="28"/>
        <v>1.64</v>
      </c>
      <c r="Z105" s="129">
        <f t="shared" si="28"/>
        <v>1.64</v>
      </c>
      <c r="AA105" s="129">
        <f t="shared" si="28"/>
        <v>1.64</v>
      </c>
      <c r="AB105" s="129">
        <f t="shared" si="28"/>
        <v>1.64</v>
      </c>
      <c r="AC105" s="129">
        <f t="shared" si="28"/>
        <v>1.64</v>
      </c>
      <c r="AD105" s="129">
        <f t="shared" si="28"/>
        <v>1.64</v>
      </c>
      <c r="AE105" s="129">
        <f t="shared" si="28"/>
        <v>1.64</v>
      </c>
      <c r="AF105" s="129">
        <f t="shared" si="28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110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111</v>
      </c>
      <c r="B107" s="128">
        <v>1.62</v>
      </c>
      <c r="C107" s="129">
        <f t="shared" ref="C107:R114" si="29">B107</f>
        <v>1.62</v>
      </c>
      <c r="D107" s="129">
        <f t="shared" si="29"/>
        <v>1.62</v>
      </c>
      <c r="E107" s="129">
        <f t="shared" si="29"/>
        <v>1.62</v>
      </c>
      <c r="F107" s="129">
        <f t="shared" si="29"/>
        <v>1.62</v>
      </c>
      <c r="G107" s="129">
        <f t="shared" si="29"/>
        <v>1.62</v>
      </c>
      <c r="H107" s="129">
        <f t="shared" si="29"/>
        <v>1.62</v>
      </c>
      <c r="I107" s="129">
        <f t="shared" si="29"/>
        <v>1.62</v>
      </c>
      <c r="J107" s="129">
        <f t="shared" si="29"/>
        <v>1.62</v>
      </c>
      <c r="K107" s="129">
        <f t="shared" si="29"/>
        <v>1.62</v>
      </c>
      <c r="L107" s="129">
        <f t="shared" si="29"/>
        <v>1.62</v>
      </c>
      <c r="M107" s="129">
        <f t="shared" si="29"/>
        <v>1.62</v>
      </c>
      <c r="N107" s="129">
        <f t="shared" si="29"/>
        <v>1.62</v>
      </c>
      <c r="O107" s="129">
        <f t="shared" si="29"/>
        <v>1.62</v>
      </c>
      <c r="P107" s="129">
        <f t="shared" si="29"/>
        <v>1.62</v>
      </c>
      <c r="Q107" s="129">
        <f t="shared" si="29"/>
        <v>1.62</v>
      </c>
      <c r="R107" s="129">
        <f t="shared" si="29"/>
        <v>1.62</v>
      </c>
      <c r="S107" s="129">
        <f t="shared" ref="S107:AF122" si="30">R107</f>
        <v>1.62</v>
      </c>
      <c r="T107" s="129">
        <f t="shared" si="30"/>
        <v>1.62</v>
      </c>
      <c r="U107" s="129">
        <f t="shared" si="30"/>
        <v>1.62</v>
      </c>
      <c r="V107" s="129">
        <f t="shared" si="30"/>
        <v>1.62</v>
      </c>
      <c r="W107" s="129">
        <f t="shared" si="30"/>
        <v>1.62</v>
      </c>
      <c r="X107" s="129">
        <f t="shared" si="30"/>
        <v>1.62</v>
      </c>
      <c r="Y107" s="129">
        <f t="shared" si="30"/>
        <v>1.62</v>
      </c>
      <c r="Z107" s="129">
        <f t="shared" si="30"/>
        <v>1.62</v>
      </c>
      <c r="AA107" s="129">
        <f t="shared" si="30"/>
        <v>1.62</v>
      </c>
      <c r="AB107" s="129">
        <f t="shared" si="30"/>
        <v>1.62</v>
      </c>
      <c r="AC107" s="129">
        <f t="shared" si="30"/>
        <v>1.62</v>
      </c>
      <c r="AD107" s="129">
        <f t="shared" si="30"/>
        <v>1.62</v>
      </c>
      <c r="AE107" s="129">
        <f t="shared" si="30"/>
        <v>1.62</v>
      </c>
      <c r="AF107" s="129">
        <f t="shared" si="30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112</v>
      </c>
      <c r="B108" s="128">
        <v>8.36</v>
      </c>
      <c r="C108" s="129">
        <f t="shared" si="29"/>
        <v>8.36</v>
      </c>
      <c r="D108" s="129">
        <f t="shared" si="29"/>
        <v>8.36</v>
      </c>
      <c r="E108" s="129">
        <f t="shared" si="29"/>
        <v>8.36</v>
      </c>
      <c r="F108" s="129">
        <f t="shared" si="29"/>
        <v>8.36</v>
      </c>
      <c r="G108" s="129">
        <f t="shared" si="29"/>
        <v>8.36</v>
      </c>
      <c r="H108" s="129">
        <f t="shared" si="29"/>
        <v>8.36</v>
      </c>
      <c r="I108" s="129">
        <f t="shared" si="29"/>
        <v>8.36</v>
      </c>
      <c r="J108" s="129">
        <f t="shared" si="29"/>
        <v>8.36</v>
      </c>
      <c r="K108" s="129">
        <f t="shared" si="29"/>
        <v>8.36</v>
      </c>
      <c r="L108" s="129">
        <f t="shared" si="29"/>
        <v>8.36</v>
      </c>
      <c r="M108" s="129">
        <f t="shared" si="29"/>
        <v>8.36</v>
      </c>
      <c r="N108" s="129">
        <f t="shared" si="29"/>
        <v>8.36</v>
      </c>
      <c r="O108" s="129">
        <f t="shared" si="29"/>
        <v>8.36</v>
      </c>
      <c r="P108" s="129">
        <f t="shared" si="29"/>
        <v>8.36</v>
      </c>
      <c r="Q108" s="129">
        <f t="shared" si="29"/>
        <v>8.36</v>
      </c>
      <c r="R108" s="129">
        <f t="shared" si="29"/>
        <v>8.36</v>
      </c>
      <c r="S108" s="129">
        <f t="shared" si="30"/>
        <v>8.36</v>
      </c>
      <c r="T108" s="129">
        <f t="shared" si="30"/>
        <v>8.36</v>
      </c>
      <c r="U108" s="129">
        <f t="shared" si="30"/>
        <v>8.36</v>
      </c>
      <c r="V108" s="129">
        <f t="shared" si="30"/>
        <v>8.36</v>
      </c>
      <c r="W108" s="129">
        <f t="shared" si="30"/>
        <v>8.36</v>
      </c>
      <c r="X108" s="129">
        <f t="shared" si="30"/>
        <v>8.36</v>
      </c>
      <c r="Y108" s="129">
        <f t="shared" si="30"/>
        <v>8.36</v>
      </c>
      <c r="Z108" s="129">
        <f t="shared" si="30"/>
        <v>8.36</v>
      </c>
      <c r="AA108" s="129">
        <f t="shared" si="30"/>
        <v>8.36</v>
      </c>
      <c r="AB108" s="129">
        <f t="shared" si="30"/>
        <v>8.36</v>
      </c>
      <c r="AC108" s="129">
        <f t="shared" si="30"/>
        <v>8.36</v>
      </c>
      <c r="AD108" s="129">
        <f t="shared" si="30"/>
        <v>8.36</v>
      </c>
      <c r="AE108" s="129">
        <f t="shared" si="30"/>
        <v>8.36</v>
      </c>
      <c r="AF108" s="129">
        <f t="shared" si="30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113</v>
      </c>
      <c r="B109" s="128">
        <v>8</v>
      </c>
      <c r="C109" s="129">
        <f t="shared" si="29"/>
        <v>8</v>
      </c>
      <c r="D109" s="129">
        <f t="shared" si="29"/>
        <v>8</v>
      </c>
      <c r="E109" s="129">
        <f t="shared" si="29"/>
        <v>8</v>
      </c>
      <c r="F109" s="129">
        <f t="shared" si="29"/>
        <v>8</v>
      </c>
      <c r="G109" s="129">
        <f t="shared" si="29"/>
        <v>8</v>
      </c>
      <c r="H109" s="129">
        <f t="shared" si="29"/>
        <v>8</v>
      </c>
      <c r="I109" s="129">
        <v>5.4</v>
      </c>
      <c r="J109" s="129">
        <f t="shared" si="29"/>
        <v>5.4</v>
      </c>
      <c r="K109" s="129">
        <f t="shared" si="29"/>
        <v>5.4</v>
      </c>
      <c r="L109" s="129">
        <f t="shared" si="29"/>
        <v>5.4</v>
      </c>
      <c r="M109" s="129">
        <f t="shared" si="29"/>
        <v>5.4</v>
      </c>
      <c r="N109" s="129">
        <f t="shared" si="29"/>
        <v>5.4</v>
      </c>
      <c r="O109" s="129">
        <f t="shared" si="29"/>
        <v>5.4</v>
      </c>
      <c r="P109" s="129">
        <f t="shared" si="29"/>
        <v>5.4</v>
      </c>
      <c r="Q109" s="129">
        <f t="shared" si="29"/>
        <v>5.4</v>
      </c>
      <c r="R109" s="129">
        <f t="shared" si="29"/>
        <v>5.4</v>
      </c>
      <c r="S109" s="129">
        <f t="shared" si="30"/>
        <v>5.4</v>
      </c>
      <c r="T109" s="129">
        <f t="shared" si="30"/>
        <v>5.4</v>
      </c>
      <c r="U109" s="129">
        <f t="shared" si="30"/>
        <v>5.4</v>
      </c>
      <c r="V109" s="129">
        <f t="shared" si="30"/>
        <v>5.4</v>
      </c>
      <c r="W109" s="129">
        <f t="shared" si="30"/>
        <v>5.4</v>
      </c>
      <c r="X109" s="129">
        <f t="shared" si="30"/>
        <v>5.4</v>
      </c>
      <c r="Y109" s="129">
        <f t="shared" si="30"/>
        <v>5.4</v>
      </c>
      <c r="Z109" s="129">
        <f t="shared" si="30"/>
        <v>5.4</v>
      </c>
      <c r="AA109" s="129">
        <f t="shared" si="30"/>
        <v>5.4</v>
      </c>
      <c r="AB109" s="129">
        <f t="shared" si="30"/>
        <v>5.4</v>
      </c>
      <c r="AC109" s="129">
        <f t="shared" si="30"/>
        <v>5.4</v>
      </c>
      <c r="AD109" s="129">
        <f t="shared" si="30"/>
        <v>5.4</v>
      </c>
      <c r="AE109" s="129">
        <f t="shared" si="30"/>
        <v>5.4</v>
      </c>
      <c r="AF109" s="129">
        <f t="shared" si="30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114</v>
      </c>
      <c r="B110" s="128">
        <v>6.57</v>
      </c>
      <c r="C110" s="129">
        <f t="shared" si="29"/>
        <v>6.57</v>
      </c>
      <c r="D110" s="129">
        <f t="shared" si="29"/>
        <v>6.57</v>
      </c>
      <c r="E110" s="129">
        <f t="shared" si="29"/>
        <v>6.57</v>
      </c>
      <c r="F110" s="129">
        <f t="shared" si="29"/>
        <v>6.57</v>
      </c>
      <c r="G110" s="129">
        <f t="shared" si="29"/>
        <v>6.57</v>
      </c>
      <c r="H110" s="129">
        <f t="shared" si="29"/>
        <v>6.57</v>
      </c>
      <c r="I110" s="129">
        <f t="shared" si="29"/>
        <v>6.57</v>
      </c>
      <c r="J110" s="129">
        <f t="shared" si="29"/>
        <v>6.57</v>
      </c>
      <c r="K110" s="129">
        <f t="shared" si="29"/>
        <v>6.57</v>
      </c>
      <c r="L110" s="129">
        <f t="shared" si="29"/>
        <v>6.57</v>
      </c>
      <c r="M110" s="129">
        <f t="shared" si="29"/>
        <v>6.57</v>
      </c>
      <c r="N110" s="129">
        <f t="shared" si="29"/>
        <v>6.57</v>
      </c>
      <c r="O110" s="129">
        <f t="shared" si="29"/>
        <v>6.57</v>
      </c>
      <c r="P110" s="129">
        <f t="shared" si="29"/>
        <v>6.57</v>
      </c>
      <c r="Q110" s="129">
        <f t="shared" si="29"/>
        <v>6.57</v>
      </c>
      <c r="R110" s="129">
        <f t="shared" si="29"/>
        <v>6.57</v>
      </c>
      <c r="S110" s="129">
        <f t="shared" si="30"/>
        <v>6.57</v>
      </c>
      <c r="T110" s="129">
        <f t="shared" si="30"/>
        <v>6.57</v>
      </c>
      <c r="U110" s="129">
        <f t="shared" si="30"/>
        <v>6.57</v>
      </c>
      <c r="V110" s="129">
        <f t="shared" si="30"/>
        <v>6.57</v>
      </c>
      <c r="W110" s="129">
        <f t="shared" si="30"/>
        <v>6.57</v>
      </c>
      <c r="X110" s="129">
        <f t="shared" si="30"/>
        <v>6.57</v>
      </c>
      <c r="Y110" s="129">
        <f t="shared" si="30"/>
        <v>6.57</v>
      </c>
      <c r="Z110" s="129">
        <f t="shared" si="30"/>
        <v>6.57</v>
      </c>
      <c r="AA110" s="129">
        <f t="shared" si="30"/>
        <v>6.57</v>
      </c>
      <c r="AB110" s="129">
        <f t="shared" si="30"/>
        <v>6.57</v>
      </c>
      <c r="AC110" s="129">
        <f t="shared" si="30"/>
        <v>6.57</v>
      </c>
      <c r="AD110" s="129">
        <f t="shared" si="30"/>
        <v>6.57</v>
      </c>
      <c r="AE110" s="129">
        <f t="shared" si="30"/>
        <v>6.57</v>
      </c>
      <c r="AF110" s="129">
        <f t="shared" si="30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115</v>
      </c>
      <c r="B111" s="128">
        <v>3.43</v>
      </c>
      <c r="C111" s="129">
        <f t="shared" si="29"/>
        <v>3.43</v>
      </c>
      <c r="D111" s="129">
        <f t="shared" si="29"/>
        <v>3.43</v>
      </c>
      <c r="E111" s="129">
        <f t="shared" si="29"/>
        <v>3.43</v>
      </c>
      <c r="F111" s="129">
        <f t="shared" si="29"/>
        <v>3.43</v>
      </c>
      <c r="G111" s="129">
        <f t="shared" si="29"/>
        <v>3.43</v>
      </c>
      <c r="H111" s="129">
        <f t="shared" si="29"/>
        <v>3.43</v>
      </c>
      <c r="I111" s="129">
        <f t="shared" si="29"/>
        <v>3.43</v>
      </c>
      <c r="J111" s="129">
        <f t="shared" si="29"/>
        <v>3.43</v>
      </c>
      <c r="K111" s="129">
        <f t="shared" si="29"/>
        <v>3.43</v>
      </c>
      <c r="L111" s="129">
        <f t="shared" si="29"/>
        <v>3.43</v>
      </c>
      <c r="M111" s="129">
        <f t="shared" si="29"/>
        <v>3.43</v>
      </c>
      <c r="N111" s="129">
        <f t="shared" si="29"/>
        <v>3.43</v>
      </c>
      <c r="O111" s="129">
        <f t="shared" si="29"/>
        <v>3.43</v>
      </c>
      <c r="P111" s="129">
        <f t="shared" si="29"/>
        <v>3.43</v>
      </c>
      <c r="Q111" s="129">
        <f t="shared" si="29"/>
        <v>3.43</v>
      </c>
      <c r="R111" s="129">
        <f t="shared" si="29"/>
        <v>3.43</v>
      </c>
      <c r="S111" s="129">
        <f t="shared" si="30"/>
        <v>3.43</v>
      </c>
      <c r="T111" s="129">
        <f t="shared" si="30"/>
        <v>3.43</v>
      </c>
      <c r="U111" s="129">
        <f t="shared" si="30"/>
        <v>3.43</v>
      </c>
      <c r="V111" s="129">
        <f t="shared" si="30"/>
        <v>3.43</v>
      </c>
      <c r="W111" s="129">
        <f t="shared" si="30"/>
        <v>3.43</v>
      </c>
      <c r="X111" s="129">
        <f t="shared" si="30"/>
        <v>3.43</v>
      </c>
      <c r="Y111" s="129">
        <f t="shared" si="30"/>
        <v>3.43</v>
      </c>
      <c r="Z111" s="129">
        <f t="shared" si="30"/>
        <v>3.43</v>
      </c>
      <c r="AA111" s="129">
        <f t="shared" si="30"/>
        <v>3.43</v>
      </c>
      <c r="AB111" s="129">
        <f t="shared" si="30"/>
        <v>3.43</v>
      </c>
      <c r="AC111" s="129">
        <f t="shared" si="30"/>
        <v>3.43</v>
      </c>
      <c r="AD111" s="129">
        <f t="shared" si="30"/>
        <v>3.43</v>
      </c>
      <c r="AE111" s="129">
        <f t="shared" si="30"/>
        <v>3.43</v>
      </c>
      <c r="AF111" s="129">
        <f t="shared" si="30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116</v>
      </c>
      <c r="B112" s="128">
        <v>2.96</v>
      </c>
      <c r="C112" s="129">
        <f t="shared" si="29"/>
        <v>2.96</v>
      </c>
      <c r="D112" s="129">
        <f t="shared" si="29"/>
        <v>2.96</v>
      </c>
      <c r="E112" s="129">
        <f t="shared" si="29"/>
        <v>2.96</v>
      </c>
      <c r="F112" s="129">
        <f t="shared" si="29"/>
        <v>2.96</v>
      </c>
      <c r="G112" s="129">
        <f t="shared" si="29"/>
        <v>2.96</v>
      </c>
      <c r="H112" s="129">
        <f t="shared" si="29"/>
        <v>2.96</v>
      </c>
      <c r="I112" s="129">
        <f t="shared" si="29"/>
        <v>2.96</v>
      </c>
      <c r="J112" s="129">
        <f t="shared" si="29"/>
        <v>2.96</v>
      </c>
      <c r="K112" s="129">
        <f t="shared" si="29"/>
        <v>2.96</v>
      </c>
      <c r="L112" s="129">
        <f t="shared" si="29"/>
        <v>2.96</v>
      </c>
      <c r="M112" s="129">
        <f t="shared" si="29"/>
        <v>2.96</v>
      </c>
      <c r="N112" s="129">
        <f t="shared" si="29"/>
        <v>2.96</v>
      </c>
      <c r="O112" s="129">
        <f t="shared" si="29"/>
        <v>2.96</v>
      </c>
      <c r="P112" s="129">
        <f t="shared" si="29"/>
        <v>2.96</v>
      </c>
      <c r="Q112" s="129">
        <f t="shared" si="29"/>
        <v>2.96</v>
      </c>
      <c r="R112" s="129">
        <f t="shared" si="29"/>
        <v>2.96</v>
      </c>
      <c r="S112" s="129">
        <f t="shared" si="30"/>
        <v>2.96</v>
      </c>
      <c r="T112" s="129">
        <f t="shared" si="30"/>
        <v>2.96</v>
      </c>
      <c r="U112" s="129">
        <f t="shared" si="30"/>
        <v>2.96</v>
      </c>
      <c r="V112" s="129">
        <f t="shared" si="30"/>
        <v>2.96</v>
      </c>
      <c r="W112" s="129">
        <f t="shared" si="30"/>
        <v>2.96</v>
      </c>
      <c r="X112" s="129">
        <f t="shared" si="30"/>
        <v>2.96</v>
      </c>
      <c r="Y112" s="129">
        <f t="shared" si="30"/>
        <v>2.96</v>
      </c>
      <c r="Z112" s="129">
        <f t="shared" si="30"/>
        <v>2.96</v>
      </c>
      <c r="AA112" s="129">
        <f t="shared" si="30"/>
        <v>2.96</v>
      </c>
      <c r="AB112" s="129">
        <f t="shared" si="30"/>
        <v>2.96</v>
      </c>
      <c r="AC112" s="129">
        <f t="shared" si="30"/>
        <v>2.96</v>
      </c>
      <c r="AD112" s="129">
        <f t="shared" si="30"/>
        <v>2.96</v>
      </c>
      <c r="AE112" s="129">
        <f t="shared" si="30"/>
        <v>2.96</v>
      </c>
      <c r="AF112" s="129">
        <f t="shared" si="30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117</v>
      </c>
      <c r="B113" s="128">
        <v>8</v>
      </c>
      <c r="C113" s="129">
        <f t="shared" si="29"/>
        <v>8</v>
      </c>
      <c r="D113" s="129">
        <f t="shared" si="29"/>
        <v>8</v>
      </c>
      <c r="E113" s="129">
        <f t="shared" si="29"/>
        <v>8</v>
      </c>
      <c r="F113" s="129">
        <f t="shared" si="29"/>
        <v>8</v>
      </c>
      <c r="G113" s="129">
        <f t="shared" si="29"/>
        <v>8</v>
      </c>
      <c r="H113" s="129">
        <f t="shared" si="29"/>
        <v>8</v>
      </c>
      <c r="I113" s="129">
        <f t="shared" si="29"/>
        <v>8</v>
      </c>
      <c r="J113" s="129">
        <f t="shared" si="29"/>
        <v>8</v>
      </c>
      <c r="K113" s="129">
        <f t="shared" si="29"/>
        <v>8</v>
      </c>
      <c r="L113" s="129">
        <f t="shared" si="29"/>
        <v>8</v>
      </c>
      <c r="M113" s="129">
        <f t="shared" si="29"/>
        <v>8</v>
      </c>
      <c r="N113" s="129">
        <f t="shared" si="29"/>
        <v>8</v>
      </c>
      <c r="O113" s="129">
        <f t="shared" si="29"/>
        <v>8</v>
      </c>
      <c r="P113" s="129">
        <f t="shared" si="29"/>
        <v>8</v>
      </c>
      <c r="Q113" s="129">
        <f t="shared" si="29"/>
        <v>8</v>
      </c>
      <c r="R113" s="129">
        <f t="shared" si="29"/>
        <v>8</v>
      </c>
      <c r="S113" s="129">
        <f t="shared" si="30"/>
        <v>8</v>
      </c>
      <c r="T113" s="129">
        <f t="shared" si="30"/>
        <v>8</v>
      </c>
      <c r="U113" s="129">
        <f t="shared" si="30"/>
        <v>8</v>
      </c>
      <c r="V113" s="129">
        <f t="shared" si="30"/>
        <v>8</v>
      </c>
      <c r="W113" s="129">
        <f t="shared" si="30"/>
        <v>8</v>
      </c>
      <c r="X113" s="129">
        <f t="shared" si="30"/>
        <v>8</v>
      </c>
      <c r="Y113" s="129">
        <f t="shared" si="30"/>
        <v>8</v>
      </c>
      <c r="Z113" s="129">
        <f t="shared" si="30"/>
        <v>8</v>
      </c>
      <c r="AA113" s="129">
        <f t="shared" si="30"/>
        <v>8</v>
      </c>
      <c r="AB113" s="129">
        <f t="shared" si="30"/>
        <v>8</v>
      </c>
      <c r="AC113" s="129">
        <f t="shared" si="30"/>
        <v>8</v>
      </c>
      <c r="AD113" s="129">
        <f t="shared" si="30"/>
        <v>8</v>
      </c>
      <c r="AE113" s="129">
        <f t="shared" si="30"/>
        <v>8</v>
      </c>
      <c r="AF113" s="129">
        <f t="shared" si="30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118</v>
      </c>
      <c r="B114" s="128">
        <v>7</v>
      </c>
      <c r="C114" s="129">
        <f>B114</f>
        <v>7</v>
      </c>
      <c r="D114" s="129">
        <f t="shared" si="29"/>
        <v>7</v>
      </c>
      <c r="E114" s="129">
        <f t="shared" si="29"/>
        <v>7</v>
      </c>
      <c r="F114" s="129">
        <f t="shared" si="29"/>
        <v>7</v>
      </c>
      <c r="G114" s="129">
        <f t="shared" si="29"/>
        <v>7</v>
      </c>
      <c r="H114" s="129">
        <f t="shared" si="29"/>
        <v>7</v>
      </c>
      <c r="I114" s="129">
        <f t="shared" si="29"/>
        <v>7</v>
      </c>
      <c r="J114" s="129">
        <f t="shared" si="29"/>
        <v>7</v>
      </c>
      <c r="K114" s="129">
        <f t="shared" si="29"/>
        <v>7</v>
      </c>
      <c r="L114" s="129">
        <f t="shared" si="29"/>
        <v>7</v>
      </c>
      <c r="M114" s="129">
        <f t="shared" si="29"/>
        <v>7</v>
      </c>
      <c r="N114" s="129">
        <f t="shared" si="29"/>
        <v>7</v>
      </c>
      <c r="O114" s="129">
        <f t="shared" si="29"/>
        <v>7</v>
      </c>
      <c r="P114" s="129">
        <f t="shared" si="29"/>
        <v>7</v>
      </c>
      <c r="Q114" s="129">
        <f t="shared" si="29"/>
        <v>7</v>
      </c>
      <c r="R114" s="129">
        <f t="shared" si="29"/>
        <v>7</v>
      </c>
      <c r="S114" s="129">
        <f t="shared" si="30"/>
        <v>7</v>
      </c>
      <c r="T114" s="129">
        <f t="shared" si="30"/>
        <v>7</v>
      </c>
      <c r="U114" s="129">
        <f t="shared" si="30"/>
        <v>7</v>
      </c>
      <c r="V114" s="129">
        <f t="shared" si="30"/>
        <v>7</v>
      </c>
      <c r="W114" s="129">
        <f t="shared" si="30"/>
        <v>7</v>
      </c>
      <c r="X114" s="129">
        <f t="shared" si="30"/>
        <v>7</v>
      </c>
      <c r="Y114" s="129">
        <f t="shared" si="30"/>
        <v>7</v>
      </c>
      <c r="Z114" s="129">
        <f t="shared" si="30"/>
        <v>7</v>
      </c>
      <c r="AA114" s="129">
        <f t="shared" si="30"/>
        <v>7</v>
      </c>
      <c r="AB114" s="129">
        <f t="shared" si="30"/>
        <v>7</v>
      </c>
      <c r="AC114" s="129">
        <f t="shared" si="30"/>
        <v>7</v>
      </c>
      <c r="AD114" s="129">
        <f t="shared" si="30"/>
        <v>7</v>
      </c>
      <c r="AE114" s="129">
        <f t="shared" si="30"/>
        <v>7</v>
      </c>
      <c r="AF114" s="129">
        <f t="shared" si="30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119</v>
      </c>
      <c r="B115" s="128">
        <v>3.47</v>
      </c>
      <c r="C115" s="129">
        <f t="shared" ref="C115:R124" si="31">B115</f>
        <v>3.47</v>
      </c>
      <c r="D115" s="129">
        <f t="shared" si="31"/>
        <v>3.47</v>
      </c>
      <c r="E115" s="129">
        <f t="shared" si="31"/>
        <v>3.47</v>
      </c>
      <c r="F115" s="129">
        <f t="shared" si="31"/>
        <v>3.47</v>
      </c>
      <c r="G115" s="129">
        <f t="shared" si="31"/>
        <v>3.47</v>
      </c>
      <c r="H115" s="129">
        <f t="shared" si="31"/>
        <v>3.47</v>
      </c>
      <c r="I115" s="129">
        <f t="shared" si="31"/>
        <v>3.47</v>
      </c>
      <c r="J115" s="129">
        <f t="shared" si="31"/>
        <v>3.47</v>
      </c>
      <c r="K115" s="129">
        <f t="shared" si="31"/>
        <v>3.47</v>
      </c>
      <c r="L115" s="129">
        <f t="shared" si="31"/>
        <v>3.47</v>
      </c>
      <c r="M115" s="129">
        <f t="shared" si="31"/>
        <v>3.47</v>
      </c>
      <c r="N115" s="129">
        <f t="shared" si="31"/>
        <v>3.47</v>
      </c>
      <c r="O115" s="129">
        <f t="shared" si="31"/>
        <v>3.47</v>
      </c>
      <c r="P115" s="129">
        <f t="shared" si="31"/>
        <v>3.47</v>
      </c>
      <c r="Q115" s="129">
        <f t="shared" si="31"/>
        <v>3.47</v>
      </c>
      <c r="R115" s="129">
        <f t="shared" si="31"/>
        <v>3.47</v>
      </c>
      <c r="S115" s="129">
        <f t="shared" si="30"/>
        <v>3.47</v>
      </c>
      <c r="T115" s="129">
        <f t="shared" si="30"/>
        <v>3.47</v>
      </c>
      <c r="U115" s="129">
        <f t="shared" si="30"/>
        <v>3.47</v>
      </c>
      <c r="V115" s="129">
        <f t="shared" si="30"/>
        <v>3.47</v>
      </c>
      <c r="W115" s="129">
        <f t="shared" si="30"/>
        <v>3.47</v>
      </c>
      <c r="X115" s="129">
        <f t="shared" si="30"/>
        <v>3.47</v>
      </c>
      <c r="Y115" s="129">
        <f t="shared" si="30"/>
        <v>3.47</v>
      </c>
      <c r="Z115" s="129">
        <f t="shared" si="30"/>
        <v>3.47</v>
      </c>
      <c r="AA115" s="129">
        <f t="shared" si="30"/>
        <v>3.47</v>
      </c>
      <c r="AB115" s="129">
        <f t="shared" si="30"/>
        <v>3.47</v>
      </c>
      <c r="AC115" s="129">
        <f t="shared" si="30"/>
        <v>3.47</v>
      </c>
      <c r="AD115" s="129">
        <f t="shared" si="30"/>
        <v>3.47</v>
      </c>
      <c r="AE115" s="129">
        <f t="shared" si="30"/>
        <v>3.47</v>
      </c>
      <c r="AF115" s="129">
        <f t="shared" si="30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120</v>
      </c>
      <c r="B116" s="128">
        <v>2.1</v>
      </c>
      <c r="C116" s="129">
        <f t="shared" si="31"/>
        <v>2.1</v>
      </c>
      <c r="D116" s="129">
        <f t="shared" si="31"/>
        <v>2.1</v>
      </c>
      <c r="E116" s="129">
        <f t="shared" si="31"/>
        <v>2.1</v>
      </c>
      <c r="F116" s="129">
        <f t="shared" si="31"/>
        <v>2.1</v>
      </c>
      <c r="G116" s="129">
        <f t="shared" si="31"/>
        <v>2.1</v>
      </c>
      <c r="H116" s="129">
        <f t="shared" si="31"/>
        <v>2.1</v>
      </c>
      <c r="I116" s="129">
        <f t="shared" si="31"/>
        <v>2.1</v>
      </c>
      <c r="J116" s="129">
        <f t="shared" si="31"/>
        <v>2.1</v>
      </c>
      <c r="K116" s="129">
        <f t="shared" si="31"/>
        <v>2.1</v>
      </c>
      <c r="L116" s="129">
        <f t="shared" si="31"/>
        <v>2.1</v>
      </c>
      <c r="M116" s="129">
        <f t="shared" si="31"/>
        <v>2.1</v>
      </c>
      <c r="N116" s="129">
        <f t="shared" si="31"/>
        <v>2.1</v>
      </c>
      <c r="O116" s="129">
        <f t="shared" si="31"/>
        <v>2.1</v>
      </c>
      <c r="P116" s="129">
        <f t="shared" si="31"/>
        <v>2.1</v>
      </c>
      <c r="Q116" s="129">
        <f t="shared" si="31"/>
        <v>2.1</v>
      </c>
      <c r="R116" s="129">
        <f t="shared" si="31"/>
        <v>2.1</v>
      </c>
      <c r="S116" s="129">
        <f t="shared" si="30"/>
        <v>2.1</v>
      </c>
      <c r="T116" s="129">
        <f t="shared" si="30"/>
        <v>2.1</v>
      </c>
      <c r="U116" s="129">
        <f t="shared" si="30"/>
        <v>2.1</v>
      </c>
      <c r="V116" s="129">
        <f t="shared" si="30"/>
        <v>2.1</v>
      </c>
      <c r="W116" s="129">
        <f t="shared" si="30"/>
        <v>2.1</v>
      </c>
      <c r="X116" s="129">
        <f t="shared" si="30"/>
        <v>2.1</v>
      </c>
      <c r="Y116" s="129">
        <f t="shared" si="30"/>
        <v>2.1</v>
      </c>
      <c r="Z116" s="129">
        <f t="shared" si="30"/>
        <v>2.1</v>
      </c>
      <c r="AA116" s="129">
        <f t="shared" si="30"/>
        <v>2.1</v>
      </c>
      <c r="AB116" s="129">
        <f t="shared" si="30"/>
        <v>2.1</v>
      </c>
      <c r="AC116" s="129">
        <f t="shared" si="30"/>
        <v>2.1</v>
      </c>
      <c r="AD116" s="129">
        <f t="shared" si="30"/>
        <v>2.1</v>
      </c>
      <c r="AE116" s="129">
        <f t="shared" si="30"/>
        <v>2.1</v>
      </c>
      <c r="AF116" s="129">
        <f t="shared" si="30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121</v>
      </c>
      <c r="B117" s="128">
        <v>9.3000000000000007</v>
      </c>
      <c r="C117" s="129">
        <f t="shared" si="31"/>
        <v>9.3000000000000007</v>
      </c>
      <c r="D117" s="129">
        <f t="shared" si="31"/>
        <v>9.3000000000000007</v>
      </c>
      <c r="E117" s="129">
        <f t="shared" si="31"/>
        <v>9.3000000000000007</v>
      </c>
      <c r="F117" s="129">
        <f t="shared" si="31"/>
        <v>9.3000000000000007</v>
      </c>
      <c r="G117" s="129">
        <f t="shared" si="31"/>
        <v>9.3000000000000007</v>
      </c>
      <c r="H117" s="129">
        <f t="shared" si="31"/>
        <v>9.3000000000000007</v>
      </c>
      <c r="I117" s="129">
        <f t="shared" si="31"/>
        <v>9.3000000000000007</v>
      </c>
      <c r="J117" s="129">
        <f t="shared" si="31"/>
        <v>9.3000000000000007</v>
      </c>
      <c r="K117" s="129">
        <f t="shared" si="31"/>
        <v>9.3000000000000007</v>
      </c>
      <c r="L117" s="129">
        <f t="shared" si="31"/>
        <v>9.3000000000000007</v>
      </c>
      <c r="M117" s="129">
        <f t="shared" si="31"/>
        <v>9.3000000000000007</v>
      </c>
      <c r="N117" s="129">
        <f t="shared" si="31"/>
        <v>9.3000000000000007</v>
      </c>
      <c r="O117" s="129">
        <f t="shared" si="31"/>
        <v>9.3000000000000007</v>
      </c>
      <c r="P117" s="129">
        <f t="shared" si="31"/>
        <v>9.3000000000000007</v>
      </c>
      <c r="Q117" s="129">
        <f t="shared" si="31"/>
        <v>9.3000000000000007</v>
      </c>
      <c r="R117" s="129">
        <f t="shared" si="31"/>
        <v>9.3000000000000007</v>
      </c>
      <c r="S117" s="129">
        <f t="shared" si="30"/>
        <v>9.3000000000000007</v>
      </c>
      <c r="T117" s="129">
        <f t="shared" si="30"/>
        <v>9.3000000000000007</v>
      </c>
      <c r="U117" s="129">
        <f t="shared" si="30"/>
        <v>9.3000000000000007</v>
      </c>
      <c r="V117" s="129">
        <f t="shared" si="30"/>
        <v>9.3000000000000007</v>
      </c>
      <c r="W117" s="129">
        <f t="shared" si="30"/>
        <v>9.3000000000000007</v>
      </c>
      <c r="X117" s="129">
        <f t="shared" si="30"/>
        <v>9.3000000000000007</v>
      </c>
      <c r="Y117" s="129">
        <f t="shared" si="30"/>
        <v>9.3000000000000007</v>
      </c>
      <c r="Z117" s="129">
        <f t="shared" si="30"/>
        <v>9.3000000000000007</v>
      </c>
      <c r="AA117" s="129">
        <f t="shared" si="30"/>
        <v>9.3000000000000007</v>
      </c>
      <c r="AB117" s="129">
        <f t="shared" si="30"/>
        <v>9.3000000000000007</v>
      </c>
      <c r="AC117" s="129">
        <f t="shared" si="30"/>
        <v>9.3000000000000007</v>
      </c>
      <c r="AD117" s="129">
        <f t="shared" si="30"/>
        <v>9.3000000000000007</v>
      </c>
      <c r="AE117" s="129">
        <f t="shared" si="30"/>
        <v>9.3000000000000007</v>
      </c>
      <c r="AF117" s="129">
        <f t="shared" si="30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122</v>
      </c>
      <c r="B118" s="128">
        <v>0</v>
      </c>
      <c r="C118" s="129">
        <f t="shared" si="31"/>
        <v>0</v>
      </c>
      <c r="D118" s="129">
        <f t="shared" si="31"/>
        <v>0</v>
      </c>
      <c r="E118" s="129">
        <f t="shared" si="31"/>
        <v>0</v>
      </c>
      <c r="F118" s="129">
        <f t="shared" si="31"/>
        <v>0</v>
      </c>
      <c r="G118" s="129">
        <f t="shared" si="31"/>
        <v>0</v>
      </c>
      <c r="H118" s="129">
        <f t="shared" si="31"/>
        <v>0</v>
      </c>
      <c r="I118" s="129">
        <f t="shared" si="31"/>
        <v>0</v>
      </c>
      <c r="J118" s="129">
        <f t="shared" si="31"/>
        <v>0</v>
      </c>
      <c r="K118" s="129">
        <f t="shared" si="31"/>
        <v>0</v>
      </c>
      <c r="L118" s="129">
        <f t="shared" si="31"/>
        <v>0</v>
      </c>
      <c r="M118" s="129">
        <f t="shared" si="31"/>
        <v>0</v>
      </c>
      <c r="N118" s="129">
        <f t="shared" si="31"/>
        <v>0</v>
      </c>
      <c r="O118" s="129">
        <f t="shared" si="31"/>
        <v>0</v>
      </c>
      <c r="P118" s="129">
        <f t="shared" si="31"/>
        <v>0</v>
      </c>
      <c r="Q118" s="129">
        <f t="shared" si="31"/>
        <v>0</v>
      </c>
      <c r="R118" s="129">
        <f t="shared" si="31"/>
        <v>0</v>
      </c>
      <c r="S118" s="129">
        <f t="shared" si="30"/>
        <v>0</v>
      </c>
      <c r="T118" s="129">
        <f t="shared" si="30"/>
        <v>0</v>
      </c>
      <c r="U118" s="129">
        <f t="shared" si="30"/>
        <v>0</v>
      </c>
      <c r="V118" s="129">
        <f t="shared" si="30"/>
        <v>0</v>
      </c>
      <c r="W118" s="129">
        <f t="shared" si="30"/>
        <v>0</v>
      </c>
      <c r="X118" s="129">
        <f t="shared" si="30"/>
        <v>0</v>
      </c>
      <c r="Y118" s="129">
        <f t="shared" si="30"/>
        <v>0</v>
      </c>
      <c r="Z118" s="129">
        <f t="shared" si="30"/>
        <v>0</v>
      </c>
      <c r="AA118" s="129">
        <f t="shared" si="30"/>
        <v>0</v>
      </c>
      <c r="AB118" s="129">
        <f t="shared" si="30"/>
        <v>0</v>
      </c>
      <c r="AC118" s="129">
        <f t="shared" si="30"/>
        <v>0</v>
      </c>
      <c r="AD118" s="129">
        <f t="shared" si="30"/>
        <v>0</v>
      </c>
      <c r="AE118" s="129">
        <f t="shared" si="30"/>
        <v>0</v>
      </c>
      <c r="AF118" s="129">
        <f t="shared" si="30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123</v>
      </c>
      <c r="B119" s="128">
        <v>0</v>
      </c>
      <c r="C119" s="129">
        <f t="shared" si="31"/>
        <v>0</v>
      </c>
      <c r="D119" s="129">
        <f t="shared" si="31"/>
        <v>0</v>
      </c>
      <c r="E119" s="129">
        <f t="shared" si="31"/>
        <v>0</v>
      </c>
      <c r="F119" s="129">
        <f t="shared" si="31"/>
        <v>0</v>
      </c>
      <c r="G119" s="129">
        <f t="shared" si="31"/>
        <v>0</v>
      </c>
      <c r="H119" s="129">
        <f t="shared" si="31"/>
        <v>0</v>
      </c>
      <c r="I119" s="129">
        <f t="shared" si="31"/>
        <v>0</v>
      </c>
      <c r="J119" s="129">
        <f t="shared" si="31"/>
        <v>0</v>
      </c>
      <c r="K119" s="129">
        <f t="shared" si="31"/>
        <v>0</v>
      </c>
      <c r="L119" s="129">
        <f t="shared" si="31"/>
        <v>0</v>
      </c>
      <c r="M119" s="129">
        <f t="shared" si="31"/>
        <v>0</v>
      </c>
      <c r="N119" s="129">
        <f t="shared" si="31"/>
        <v>0</v>
      </c>
      <c r="O119" s="129">
        <f t="shared" si="31"/>
        <v>0</v>
      </c>
      <c r="P119" s="129">
        <f t="shared" si="31"/>
        <v>0</v>
      </c>
      <c r="Q119" s="129">
        <f t="shared" si="31"/>
        <v>0</v>
      </c>
      <c r="R119" s="129">
        <f t="shared" si="31"/>
        <v>0</v>
      </c>
      <c r="S119" s="129">
        <f t="shared" si="30"/>
        <v>0</v>
      </c>
      <c r="T119" s="129">
        <f t="shared" si="30"/>
        <v>0</v>
      </c>
      <c r="U119" s="129">
        <f t="shared" si="30"/>
        <v>0</v>
      </c>
      <c r="V119" s="129">
        <f t="shared" si="30"/>
        <v>0</v>
      </c>
      <c r="W119" s="129">
        <f t="shared" si="30"/>
        <v>0</v>
      </c>
      <c r="X119" s="129">
        <f t="shared" si="30"/>
        <v>0</v>
      </c>
      <c r="Y119" s="129">
        <f t="shared" si="30"/>
        <v>0</v>
      </c>
      <c r="Z119" s="129">
        <f t="shared" si="30"/>
        <v>0</v>
      </c>
      <c r="AA119" s="129">
        <f t="shared" si="30"/>
        <v>0</v>
      </c>
      <c r="AB119" s="129">
        <f t="shared" si="30"/>
        <v>0</v>
      </c>
      <c r="AC119" s="129">
        <f t="shared" si="30"/>
        <v>0</v>
      </c>
      <c r="AD119" s="129">
        <f t="shared" si="30"/>
        <v>0</v>
      </c>
      <c r="AE119" s="129">
        <f t="shared" si="30"/>
        <v>0</v>
      </c>
      <c r="AF119" s="129">
        <f t="shared" si="30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124</v>
      </c>
      <c r="B120" s="128">
        <v>5</v>
      </c>
      <c r="C120" s="129">
        <f t="shared" si="31"/>
        <v>5</v>
      </c>
      <c r="D120" s="129">
        <f t="shared" si="31"/>
        <v>5</v>
      </c>
      <c r="E120" s="129">
        <f t="shared" si="31"/>
        <v>5</v>
      </c>
      <c r="F120" s="129">
        <f t="shared" si="31"/>
        <v>5</v>
      </c>
      <c r="G120" s="129">
        <f t="shared" si="31"/>
        <v>5</v>
      </c>
      <c r="H120" s="129">
        <f t="shared" si="31"/>
        <v>5</v>
      </c>
      <c r="I120" s="129">
        <f t="shared" si="31"/>
        <v>5</v>
      </c>
      <c r="J120" s="129">
        <f t="shared" si="31"/>
        <v>5</v>
      </c>
      <c r="K120" s="129">
        <f t="shared" si="31"/>
        <v>5</v>
      </c>
      <c r="L120" s="129">
        <f t="shared" si="31"/>
        <v>5</v>
      </c>
      <c r="M120" s="129">
        <f t="shared" si="31"/>
        <v>5</v>
      </c>
      <c r="N120" s="129">
        <f t="shared" si="31"/>
        <v>5</v>
      </c>
      <c r="O120" s="129">
        <f t="shared" si="31"/>
        <v>5</v>
      </c>
      <c r="P120" s="129">
        <f t="shared" si="31"/>
        <v>5</v>
      </c>
      <c r="Q120" s="129">
        <f t="shared" si="31"/>
        <v>5</v>
      </c>
      <c r="R120" s="129">
        <f t="shared" si="31"/>
        <v>5</v>
      </c>
      <c r="S120" s="129">
        <f t="shared" si="30"/>
        <v>5</v>
      </c>
      <c r="T120" s="129">
        <f t="shared" si="30"/>
        <v>5</v>
      </c>
      <c r="U120" s="129">
        <f t="shared" si="30"/>
        <v>5</v>
      </c>
      <c r="V120" s="129">
        <f t="shared" si="30"/>
        <v>5</v>
      </c>
      <c r="W120" s="129">
        <f t="shared" si="30"/>
        <v>5</v>
      </c>
      <c r="X120" s="129">
        <f t="shared" si="30"/>
        <v>5</v>
      </c>
      <c r="Y120" s="129">
        <f t="shared" si="30"/>
        <v>5</v>
      </c>
      <c r="Z120" s="129">
        <f t="shared" si="30"/>
        <v>5</v>
      </c>
      <c r="AA120" s="129">
        <f t="shared" si="30"/>
        <v>5</v>
      </c>
      <c r="AB120" s="129">
        <f t="shared" si="30"/>
        <v>5</v>
      </c>
      <c r="AC120" s="129">
        <f t="shared" si="30"/>
        <v>5</v>
      </c>
      <c r="AD120" s="129">
        <f t="shared" si="30"/>
        <v>5</v>
      </c>
      <c r="AE120" s="129">
        <f t="shared" si="30"/>
        <v>5</v>
      </c>
      <c r="AF120" s="129">
        <f t="shared" si="30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125</v>
      </c>
      <c r="B121" s="128">
        <v>1</v>
      </c>
      <c r="C121" s="129">
        <f t="shared" si="31"/>
        <v>1</v>
      </c>
      <c r="D121" s="129">
        <f t="shared" si="31"/>
        <v>1</v>
      </c>
      <c r="E121" s="129">
        <f t="shared" si="31"/>
        <v>1</v>
      </c>
      <c r="F121" s="129">
        <f t="shared" si="31"/>
        <v>1</v>
      </c>
      <c r="G121" s="129">
        <f t="shared" si="31"/>
        <v>1</v>
      </c>
      <c r="H121" s="129">
        <f t="shared" si="31"/>
        <v>1</v>
      </c>
      <c r="I121" s="129">
        <f t="shared" si="31"/>
        <v>1</v>
      </c>
      <c r="J121" s="129">
        <f t="shared" si="31"/>
        <v>1</v>
      </c>
      <c r="K121" s="129">
        <f t="shared" si="31"/>
        <v>1</v>
      </c>
      <c r="L121" s="129">
        <f t="shared" si="31"/>
        <v>1</v>
      </c>
      <c r="M121" s="129">
        <f t="shared" si="31"/>
        <v>1</v>
      </c>
      <c r="N121" s="129">
        <f t="shared" si="31"/>
        <v>1</v>
      </c>
      <c r="O121" s="129">
        <f t="shared" si="31"/>
        <v>1</v>
      </c>
      <c r="P121" s="129">
        <f t="shared" si="31"/>
        <v>1</v>
      </c>
      <c r="Q121" s="129">
        <f t="shared" si="31"/>
        <v>1</v>
      </c>
      <c r="R121" s="129">
        <f t="shared" si="31"/>
        <v>1</v>
      </c>
      <c r="S121" s="129">
        <f t="shared" si="30"/>
        <v>1</v>
      </c>
      <c r="T121" s="129">
        <f t="shared" si="30"/>
        <v>1</v>
      </c>
      <c r="U121" s="129">
        <f t="shared" si="30"/>
        <v>1</v>
      </c>
      <c r="V121" s="129">
        <f t="shared" si="30"/>
        <v>1</v>
      </c>
      <c r="W121" s="129">
        <f t="shared" si="30"/>
        <v>1</v>
      </c>
      <c r="X121" s="129">
        <f t="shared" si="30"/>
        <v>1</v>
      </c>
      <c r="Y121" s="129">
        <f t="shared" si="30"/>
        <v>1</v>
      </c>
      <c r="Z121" s="129">
        <f t="shared" si="30"/>
        <v>1</v>
      </c>
      <c r="AA121" s="129">
        <f t="shared" si="30"/>
        <v>1</v>
      </c>
      <c r="AB121" s="129">
        <f t="shared" si="30"/>
        <v>1</v>
      </c>
      <c r="AC121" s="129">
        <f t="shared" si="30"/>
        <v>1</v>
      </c>
      <c r="AD121" s="129">
        <f t="shared" si="30"/>
        <v>1</v>
      </c>
      <c r="AE121" s="129">
        <f t="shared" si="30"/>
        <v>1</v>
      </c>
      <c r="AF121" s="129">
        <f t="shared" si="30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126</v>
      </c>
      <c r="B122" s="128">
        <v>1.58</v>
      </c>
      <c r="C122" s="129">
        <f t="shared" si="31"/>
        <v>1.58</v>
      </c>
      <c r="D122" s="129">
        <f t="shared" si="31"/>
        <v>1.58</v>
      </c>
      <c r="E122" s="129">
        <f t="shared" si="31"/>
        <v>1.58</v>
      </c>
      <c r="F122" s="129">
        <f t="shared" si="31"/>
        <v>1.58</v>
      </c>
      <c r="G122" s="129">
        <f t="shared" si="31"/>
        <v>1.58</v>
      </c>
      <c r="H122" s="129">
        <f t="shared" si="31"/>
        <v>1.58</v>
      </c>
      <c r="I122" s="129">
        <f t="shared" si="31"/>
        <v>1.58</v>
      </c>
      <c r="J122" s="129">
        <f t="shared" si="31"/>
        <v>1.58</v>
      </c>
      <c r="K122" s="129">
        <f t="shared" si="31"/>
        <v>1.58</v>
      </c>
      <c r="L122" s="129">
        <f t="shared" si="31"/>
        <v>1.58</v>
      </c>
      <c r="M122" s="129">
        <f t="shared" si="31"/>
        <v>1.58</v>
      </c>
      <c r="N122" s="129">
        <f t="shared" si="31"/>
        <v>1.58</v>
      </c>
      <c r="O122" s="129">
        <f t="shared" si="31"/>
        <v>1.58</v>
      </c>
      <c r="P122" s="129">
        <f t="shared" si="31"/>
        <v>1.58</v>
      </c>
      <c r="Q122" s="129">
        <f t="shared" si="31"/>
        <v>1.58</v>
      </c>
      <c r="R122" s="129">
        <f t="shared" si="31"/>
        <v>1.58</v>
      </c>
      <c r="S122" s="129">
        <f t="shared" si="30"/>
        <v>1.58</v>
      </c>
      <c r="T122" s="129">
        <f t="shared" si="30"/>
        <v>1.58</v>
      </c>
      <c r="U122" s="129">
        <f t="shared" si="30"/>
        <v>1.58</v>
      </c>
      <c r="V122" s="129">
        <f t="shared" si="30"/>
        <v>1.58</v>
      </c>
      <c r="W122" s="129">
        <f t="shared" si="30"/>
        <v>1.58</v>
      </c>
      <c r="X122" s="129">
        <f t="shared" si="30"/>
        <v>1.58</v>
      </c>
      <c r="Y122" s="129">
        <f t="shared" si="30"/>
        <v>1.58</v>
      </c>
      <c r="Z122" s="129">
        <f t="shared" si="30"/>
        <v>1.58</v>
      </c>
      <c r="AA122" s="129">
        <f t="shared" si="30"/>
        <v>1.58</v>
      </c>
      <c r="AB122" s="129">
        <f t="shared" si="30"/>
        <v>1.58</v>
      </c>
      <c r="AC122" s="129">
        <f t="shared" si="30"/>
        <v>1.58</v>
      </c>
      <c r="AD122" s="129">
        <f t="shared" si="30"/>
        <v>1.58</v>
      </c>
      <c r="AE122" s="129">
        <f t="shared" si="30"/>
        <v>1.58</v>
      </c>
      <c r="AF122" s="129">
        <f t="shared" si="30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127</v>
      </c>
      <c r="B123" s="128">
        <v>1.46</v>
      </c>
      <c r="C123" s="129">
        <f t="shared" si="31"/>
        <v>1.46</v>
      </c>
      <c r="D123" s="129">
        <f t="shared" si="31"/>
        <v>1.46</v>
      </c>
      <c r="E123" s="129">
        <f t="shared" si="31"/>
        <v>1.46</v>
      </c>
      <c r="F123" s="129">
        <f t="shared" si="31"/>
        <v>1.46</v>
      </c>
      <c r="G123" s="129">
        <f t="shared" si="31"/>
        <v>1.46</v>
      </c>
      <c r="H123" s="129">
        <f t="shared" si="31"/>
        <v>1.46</v>
      </c>
      <c r="I123" s="129">
        <f t="shared" si="31"/>
        <v>1.46</v>
      </c>
      <c r="J123" s="129">
        <f t="shared" si="31"/>
        <v>1.46</v>
      </c>
      <c r="K123" s="129">
        <f t="shared" si="31"/>
        <v>1.46</v>
      </c>
      <c r="L123" s="129">
        <f t="shared" si="31"/>
        <v>1.46</v>
      </c>
      <c r="M123" s="129">
        <f t="shared" si="31"/>
        <v>1.46</v>
      </c>
      <c r="N123" s="129">
        <f t="shared" si="31"/>
        <v>1.46</v>
      </c>
      <c r="O123" s="129">
        <f t="shared" si="31"/>
        <v>1.46</v>
      </c>
      <c r="P123" s="129">
        <f t="shared" si="31"/>
        <v>1.46</v>
      </c>
      <c r="Q123" s="129">
        <f t="shared" si="31"/>
        <v>1.46</v>
      </c>
      <c r="R123" s="129">
        <f t="shared" si="31"/>
        <v>1.46</v>
      </c>
      <c r="S123" s="129">
        <f t="shared" ref="S123:AF124" si="32">R123</f>
        <v>1.46</v>
      </c>
      <c r="T123" s="129">
        <f t="shared" si="32"/>
        <v>1.46</v>
      </c>
      <c r="U123" s="129">
        <f t="shared" si="32"/>
        <v>1.46</v>
      </c>
      <c r="V123" s="129">
        <f t="shared" si="32"/>
        <v>1.46</v>
      </c>
      <c r="W123" s="129">
        <f t="shared" si="32"/>
        <v>1.46</v>
      </c>
      <c r="X123" s="129">
        <f t="shared" si="32"/>
        <v>1.46</v>
      </c>
      <c r="Y123" s="129">
        <f t="shared" si="32"/>
        <v>1.46</v>
      </c>
      <c r="Z123" s="129">
        <f t="shared" si="32"/>
        <v>1.46</v>
      </c>
      <c r="AA123" s="129">
        <f t="shared" si="32"/>
        <v>1.46</v>
      </c>
      <c r="AB123" s="129">
        <f t="shared" si="32"/>
        <v>1.46</v>
      </c>
      <c r="AC123" s="129">
        <f t="shared" si="32"/>
        <v>1.46</v>
      </c>
      <c r="AD123" s="129">
        <f t="shared" si="32"/>
        <v>1.46</v>
      </c>
      <c r="AE123" s="129">
        <f t="shared" si="32"/>
        <v>1.46</v>
      </c>
      <c r="AF123" s="129">
        <f t="shared" si="32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128</v>
      </c>
      <c r="B124" s="128">
        <v>1.48</v>
      </c>
      <c r="C124" s="129">
        <f t="shared" si="31"/>
        <v>1.48</v>
      </c>
      <c r="D124" s="129">
        <f t="shared" si="31"/>
        <v>1.48</v>
      </c>
      <c r="E124" s="129">
        <f t="shared" si="31"/>
        <v>1.48</v>
      </c>
      <c r="F124" s="129">
        <f t="shared" si="31"/>
        <v>1.48</v>
      </c>
      <c r="G124" s="129">
        <f t="shared" si="31"/>
        <v>1.48</v>
      </c>
      <c r="H124" s="129">
        <f t="shared" si="31"/>
        <v>1.48</v>
      </c>
      <c r="I124" s="129">
        <f t="shared" si="31"/>
        <v>1.48</v>
      </c>
      <c r="J124" s="129">
        <f t="shared" si="31"/>
        <v>1.48</v>
      </c>
      <c r="K124" s="129">
        <f t="shared" si="31"/>
        <v>1.48</v>
      </c>
      <c r="L124" s="129">
        <f t="shared" si="31"/>
        <v>1.48</v>
      </c>
      <c r="M124" s="129">
        <f t="shared" si="31"/>
        <v>1.48</v>
      </c>
      <c r="N124" s="129">
        <f t="shared" si="31"/>
        <v>1.48</v>
      </c>
      <c r="O124" s="129">
        <f t="shared" si="31"/>
        <v>1.48</v>
      </c>
      <c r="P124" s="129">
        <f t="shared" si="31"/>
        <v>1.48</v>
      </c>
      <c r="Q124" s="129">
        <f t="shared" si="31"/>
        <v>1.48</v>
      </c>
      <c r="R124" s="129">
        <f t="shared" si="31"/>
        <v>1.48</v>
      </c>
      <c r="S124" s="129">
        <f t="shared" si="32"/>
        <v>1.48</v>
      </c>
      <c r="T124" s="129">
        <f t="shared" si="32"/>
        <v>1.48</v>
      </c>
      <c r="U124" s="129">
        <f t="shared" si="32"/>
        <v>1.48</v>
      </c>
      <c r="V124" s="129">
        <f t="shared" si="32"/>
        <v>1.48</v>
      </c>
      <c r="W124" s="129">
        <f t="shared" si="32"/>
        <v>1.48</v>
      </c>
      <c r="X124" s="129">
        <f t="shared" si="32"/>
        <v>1.48</v>
      </c>
      <c r="Y124" s="129">
        <f t="shared" si="32"/>
        <v>1.48</v>
      </c>
      <c r="Z124" s="129">
        <f t="shared" si="32"/>
        <v>1.48</v>
      </c>
      <c r="AA124" s="129">
        <f t="shared" si="32"/>
        <v>1.48</v>
      </c>
      <c r="AB124" s="129">
        <f t="shared" si="32"/>
        <v>1.48</v>
      </c>
      <c r="AC124" s="129">
        <f t="shared" si="32"/>
        <v>1.48</v>
      </c>
      <c r="AD124" s="129">
        <f t="shared" si="32"/>
        <v>1.48</v>
      </c>
      <c r="AE124" s="129">
        <f t="shared" si="32"/>
        <v>1.48</v>
      </c>
      <c r="AF124" s="129">
        <f t="shared" si="32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129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130</v>
      </c>
      <c r="B126" s="128">
        <v>2.2000000000000002</v>
      </c>
      <c r="C126" s="129">
        <f t="shared" ref="C126:R133" si="33">B126</f>
        <v>2.2000000000000002</v>
      </c>
      <c r="D126" s="129">
        <f t="shared" si="33"/>
        <v>2.2000000000000002</v>
      </c>
      <c r="E126" s="129">
        <f t="shared" si="33"/>
        <v>2.2000000000000002</v>
      </c>
      <c r="F126" s="129">
        <f t="shared" si="33"/>
        <v>2.2000000000000002</v>
      </c>
      <c r="G126" s="129">
        <f t="shared" si="33"/>
        <v>2.2000000000000002</v>
      </c>
      <c r="H126" s="129">
        <f t="shared" si="33"/>
        <v>2.2000000000000002</v>
      </c>
      <c r="I126" s="129">
        <f t="shared" si="33"/>
        <v>2.2000000000000002</v>
      </c>
      <c r="J126" s="129">
        <f t="shared" si="33"/>
        <v>2.2000000000000002</v>
      </c>
      <c r="K126" s="129">
        <f t="shared" si="33"/>
        <v>2.2000000000000002</v>
      </c>
      <c r="L126" s="129">
        <f t="shared" si="33"/>
        <v>2.2000000000000002</v>
      </c>
      <c r="M126" s="129">
        <f t="shared" si="33"/>
        <v>2.2000000000000002</v>
      </c>
      <c r="N126" s="129">
        <f t="shared" si="33"/>
        <v>2.2000000000000002</v>
      </c>
      <c r="O126" s="129">
        <f t="shared" si="33"/>
        <v>2.2000000000000002</v>
      </c>
      <c r="P126" s="129">
        <f t="shared" si="33"/>
        <v>2.2000000000000002</v>
      </c>
      <c r="Q126" s="129">
        <f t="shared" si="33"/>
        <v>2.2000000000000002</v>
      </c>
      <c r="R126" s="129">
        <f t="shared" si="33"/>
        <v>2.2000000000000002</v>
      </c>
      <c r="S126" s="129">
        <f t="shared" ref="S126:AF133" si="34">R126</f>
        <v>2.2000000000000002</v>
      </c>
      <c r="T126" s="129">
        <f t="shared" si="34"/>
        <v>2.2000000000000002</v>
      </c>
      <c r="U126" s="129">
        <f t="shared" si="34"/>
        <v>2.2000000000000002</v>
      </c>
      <c r="V126" s="129">
        <f t="shared" si="34"/>
        <v>2.2000000000000002</v>
      </c>
      <c r="W126" s="129">
        <f t="shared" si="34"/>
        <v>2.2000000000000002</v>
      </c>
      <c r="X126" s="129">
        <f t="shared" si="34"/>
        <v>2.2000000000000002</v>
      </c>
      <c r="Y126" s="129">
        <f t="shared" si="34"/>
        <v>2.2000000000000002</v>
      </c>
      <c r="Z126" s="129">
        <f t="shared" si="34"/>
        <v>2.2000000000000002</v>
      </c>
      <c r="AA126" s="129">
        <f t="shared" si="34"/>
        <v>2.2000000000000002</v>
      </c>
      <c r="AB126" s="129">
        <f t="shared" si="34"/>
        <v>2.2000000000000002</v>
      </c>
      <c r="AC126" s="129">
        <f t="shared" si="34"/>
        <v>2.2000000000000002</v>
      </c>
      <c r="AD126" s="129">
        <f t="shared" si="34"/>
        <v>2.2000000000000002</v>
      </c>
      <c r="AE126" s="129">
        <f t="shared" si="34"/>
        <v>2.2000000000000002</v>
      </c>
      <c r="AF126" s="129">
        <f t="shared" si="34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131</v>
      </c>
      <c r="B127" s="128">
        <v>2</v>
      </c>
      <c r="C127" s="129">
        <f t="shared" si="33"/>
        <v>2</v>
      </c>
      <c r="D127" s="129">
        <f t="shared" si="33"/>
        <v>2</v>
      </c>
      <c r="E127" s="129">
        <f t="shared" si="33"/>
        <v>2</v>
      </c>
      <c r="F127" s="129">
        <f t="shared" si="33"/>
        <v>2</v>
      </c>
      <c r="G127" s="129">
        <f t="shared" si="33"/>
        <v>2</v>
      </c>
      <c r="H127" s="129">
        <f t="shared" si="33"/>
        <v>2</v>
      </c>
      <c r="I127" s="129">
        <f t="shared" si="33"/>
        <v>2</v>
      </c>
      <c r="J127" s="129">
        <f t="shared" si="33"/>
        <v>2</v>
      </c>
      <c r="K127" s="129">
        <f t="shared" si="33"/>
        <v>2</v>
      </c>
      <c r="L127" s="129">
        <f t="shared" si="33"/>
        <v>2</v>
      </c>
      <c r="M127" s="129">
        <f t="shared" si="33"/>
        <v>2</v>
      </c>
      <c r="N127" s="129">
        <f t="shared" si="33"/>
        <v>2</v>
      </c>
      <c r="O127" s="129">
        <f t="shared" si="33"/>
        <v>2</v>
      </c>
      <c r="P127" s="129">
        <f t="shared" si="33"/>
        <v>2</v>
      </c>
      <c r="Q127" s="129">
        <f t="shared" si="33"/>
        <v>2</v>
      </c>
      <c r="R127" s="129">
        <f t="shared" si="33"/>
        <v>2</v>
      </c>
      <c r="S127" s="129">
        <f t="shared" si="34"/>
        <v>2</v>
      </c>
      <c r="T127" s="129">
        <f t="shared" si="34"/>
        <v>2</v>
      </c>
      <c r="U127" s="129">
        <f t="shared" si="34"/>
        <v>2</v>
      </c>
      <c r="V127" s="129">
        <f t="shared" si="34"/>
        <v>2</v>
      </c>
      <c r="W127" s="129">
        <f t="shared" si="34"/>
        <v>2</v>
      </c>
      <c r="X127" s="129">
        <f t="shared" si="34"/>
        <v>2</v>
      </c>
      <c r="Y127" s="129">
        <f t="shared" si="34"/>
        <v>2</v>
      </c>
      <c r="Z127" s="129">
        <f t="shared" si="34"/>
        <v>2</v>
      </c>
      <c r="AA127" s="129">
        <f t="shared" si="34"/>
        <v>2</v>
      </c>
      <c r="AB127" s="129">
        <f t="shared" si="34"/>
        <v>2</v>
      </c>
      <c r="AC127" s="129">
        <f t="shared" si="34"/>
        <v>2</v>
      </c>
      <c r="AD127" s="129">
        <f t="shared" si="34"/>
        <v>2</v>
      </c>
      <c r="AE127" s="129">
        <f t="shared" si="34"/>
        <v>2</v>
      </c>
      <c r="AF127" s="129">
        <f t="shared" si="34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132</v>
      </c>
      <c r="B128" s="128">
        <v>1.25</v>
      </c>
      <c r="C128" s="129">
        <f t="shared" si="33"/>
        <v>1.25</v>
      </c>
      <c r="D128" s="129">
        <f t="shared" si="33"/>
        <v>1.25</v>
      </c>
      <c r="E128" s="129">
        <f t="shared" si="33"/>
        <v>1.25</v>
      </c>
      <c r="F128" s="129">
        <f t="shared" si="33"/>
        <v>1.25</v>
      </c>
      <c r="G128" s="129">
        <f t="shared" si="33"/>
        <v>1.25</v>
      </c>
      <c r="H128" s="129">
        <f t="shared" si="33"/>
        <v>1.25</v>
      </c>
      <c r="I128" s="129">
        <f t="shared" si="33"/>
        <v>1.25</v>
      </c>
      <c r="J128" s="129">
        <f t="shared" si="33"/>
        <v>1.25</v>
      </c>
      <c r="K128" s="129">
        <f t="shared" si="33"/>
        <v>1.25</v>
      </c>
      <c r="L128" s="129">
        <f t="shared" si="33"/>
        <v>1.25</v>
      </c>
      <c r="M128" s="129">
        <f t="shared" si="33"/>
        <v>1.25</v>
      </c>
      <c r="N128" s="129">
        <f t="shared" si="33"/>
        <v>1.25</v>
      </c>
      <c r="O128" s="129">
        <f t="shared" si="33"/>
        <v>1.25</v>
      </c>
      <c r="P128" s="129">
        <f t="shared" si="33"/>
        <v>1.25</v>
      </c>
      <c r="Q128" s="129">
        <f t="shared" si="33"/>
        <v>1.25</v>
      </c>
      <c r="R128" s="129">
        <f t="shared" si="33"/>
        <v>1.25</v>
      </c>
      <c r="S128" s="129">
        <f t="shared" si="34"/>
        <v>1.25</v>
      </c>
      <c r="T128" s="129">
        <f t="shared" si="34"/>
        <v>1.25</v>
      </c>
      <c r="U128" s="129">
        <f t="shared" si="34"/>
        <v>1.25</v>
      </c>
      <c r="V128" s="129">
        <f t="shared" si="34"/>
        <v>1.25</v>
      </c>
      <c r="W128" s="129">
        <f t="shared" si="34"/>
        <v>1.25</v>
      </c>
      <c r="X128" s="129">
        <f t="shared" si="34"/>
        <v>1.25</v>
      </c>
      <c r="Y128" s="129">
        <f t="shared" si="34"/>
        <v>1.25</v>
      </c>
      <c r="Z128" s="129">
        <f t="shared" si="34"/>
        <v>1.25</v>
      </c>
      <c r="AA128" s="129">
        <f t="shared" si="34"/>
        <v>1.25</v>
      </c>
      <c r="AB128" s="129">
        <f t="shared" si="34"/>
        <v>1.25</v>
      </c>
      <c r="AC128" s="129">
        <f t="shared" si="34"/>
        <v>1.25</v>
      </c>
      <c r="AD128" s="129">
        <f t="shared" si="34"/>
        <v>1.25</v>
      </c>
      <c r="AE128" s="129">
        <f t="shared" si="34"/>
        <v>1.25</v>
      </c>
      <c r="AF128" s="129">
        <f t="shared" si="34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133</v>
      </c>
      <c r="B129" s="128">
        <v>1.1499999999999999</v>
      </c>
      <c r="C129" s="129">
        <f t="shared" si="33"/>
        <v>1.1499999999999999</v>
      </c>
      <c r="D129" s="129">
        <f t="shared" si="33"/>
        <v>1.1499999999999999</v>
      </c>
      <c r="E129" s="129">
        <f t="shared" si="33"/>
        <v>1.1499999999999999</v>
      </c>
      <c r="F129" s="129">
        <f t="shared" si="33"/>
        <v>1.1499999999999999</v>
      </c>
      <c r="G129" s="129">
        <f t="shared" si="33"/>
        <v>1.1499999999999999</v>
      </c>
      <c r="H129" s="129">
        <f t="shared" si="33"/>
        <v>1.1499999999999999</v>
      </c>
      <c r="I129" s="129">
        <f t="shared" si="33"/>
        <v>1.1499999999999999</v>
      </c>
      <c r="J129" s="129">
        <f t="shared" si="33"/>
        <v>1.1499999999999999</v>
      </c>
      <c r="K129" s="129">
        <f t="shared" si="33"/>
        <v>1.1499999999999999</v>
      </c>
      <c r="L129" s="129">
        <f t="shared" si="33"/>
        <v>1.1499999999999999</v>
      </c>
      <c r="M129" s="129">
        <f t="shared" si="33"/>
        <v>1.1499999999999999</v>
      </c>
      <c r="N129" s="129">
        <f t="shared" si="33"/>
        <v>1.1499999999999999</v>
      </c>
      <c r="O129" s="129">
        <f t="shared" si="33"/>
        <v>1.1499999999999999</v>
      </c>
      <c r="P129" s="129">
        <f t="shared" si="33"/>
        <v>1.1499999999999999</v>
      </c>
      <c r="Q129" s="129">
        <f t="shared" si="33"/>
        <v>1.1499999999999999</v>
      </c>
      <c r="R129" s="129">
        <f t="shared" si="33"/>
        <v>1.1499999999999999</v>
      </c>
      <c r="S129" s="129">
        <f t="shared" si="34"/>
        <v>1.1499999999999999</v>
      </c>
      <c r="T129" s="129">
        <f t="shared" si="34"/>
        <v>1.1499999999999999</v>
      </c>
      <c r="U129" s="129">
        <f t="shared" si="34"/>
        <v>1.1499999999999999</v>
      </c>
      <c r="V129" s="129">
        <f t="shared" si="34"/>
        <v>1.1499999999999999</v>
      </c>
      <c r="W129" s="129">
        <f t="shared" si="34"/>
        <v>1.1499999999999999</v>
      </c>
      <c r="X129" s="129">
        <f t="shared" si="34"/>
        <v>1.1499999999999999</v>
      </c>
      <c r="Y129" s="129">
        <f t="shared" si="34"/>
        <v>1.1499999999999999</v>
      </c>
      <c r="Z129" s="129">
        <f t="shared" si="34"/>
        <v>1.1499999999999999</v>
      </c>
      <c r="AA129" s="129">
        <f t="shared" si="34"/>
        <v>1.1499999999999999</v>
      </c>
      <c r="AB129" s="129">
        <f t="shared" si="34"/>
        <v>1.1499999999999999</v>
      </c>
      <c r="AC129" s="129">
        <f t="shared" si="34"/>
        <v>1.1499999999999999</v>
      </c>
      <c r="AD129" s="129">
        <f t="shared" si="34"/>
        <v>1.1499999999999999</v>
      </c>
      <c r="AE129" s="129">
        <f t="shared" si="34"/>
        <v>1.1499999999999999</v>
      </c>
      <c r="AF129" s="129">
        <f t="shared" si="34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134</v>
      </c>
      <c r="B130" s="128">
        <v>2.133</v>
      </c>
      <c r="C130" s="129">
        <f t="shared" si="33"/>
        <v>2.133</v>
      </c>
      <c r="D130" s="129">
        <f t="shared" si="33"/>
        <v>2.133</v>
      </c>
      <c r="E130" s="129">
        <f t="shared" si="33"/>
        <v>2.133</v>
      </c>
      <c r="F130" s="129">
        <f t="shared" si="33"/>
        <v>2.133</v>
      </c>
      <c r="G130" s="129">
        <f t="shared" si="33"/>
        <v>2.133</v>
      </c>
      <c r="H130" s="129">
        <f t="shared" si="33"/>
        <v>2.133</v>
      </c>
      <c r="I130" s="129">
        <f t="shared" si="33"/>
        <v>2.133</v>
      </c>
      <c r="J130" s="129">
        <f t="shared" si="33"/>
        <v>2.133</v>
      </c>
      <c r="K130" s="129">
        <f t="shared" si="33"/>
        <v>2.133</v>
      </c>
      <c r="L130" s="129">
        <f t="shared" si="33"/>
        <v>2.133</v>
      </c>
      <c r="M130" s="129">
        <f t="shared" si="33"/>
        <v>2.133</v>
      </c>
      <c r="N130" s="129">
        <f t="shared" si="33"/>
        <v>2.133</v>
      </c>
      <c r="O130" s="129">
        <f t="shared" si="33"/>
        <v>2.133</v>
      </c>
      <c r="P130" s="129">
        <f t="shared" si="33"/>
        <v>2.133</v>
      </c>
      <c r="Q130" s="129">
        <f t="shared" si="33"/>
        <v>2.133</v>
      </c>
      <c r="R130" s="129">
        <f t="shared" si="33"/>
        <v>2.133</v>
      </c>
      <c r="S130" s="129">
        <f t="shared" si="34"/>
        <v>2.133</v>
      </c>
      <c r="T130" s="129">
        <f t="shared" si="34"/>
        <v>2.133</v>
      </c>
      <c r="U130" s="129">
        <f t="shared" si="34"/>
        <v>2.133</v>
      </c>
      <c r="V130" s="129">
        <f t="shared" si="34"/>
        <v>2.133</v>
      </c>
      <c r="W130" s="129">
        <f t="shared" si="34"/>
        <v>2.133</v>
      </c>
      <c r="X130" s="129">
        <f t="shared" si="34"/>
        <v>2.133</v>
      </c>
      <c r="Y130" s="129">
        <f t="shared" si="34"/>
        <v>2.133</v>
      </c>
      <c r="Z130" s="129">
        <f t="shared" si="34"/>
        <v>2.133</v>
      </c>
      <c r="AA130" s="129">
        <f t="shared" si="34"/>
        <v>2.133</v>
      </c>
      <c r="AB130" s="129">
        <f t="shared" si="34"/>
        <v>2.133</v>
      </c>
      <c r="AC130" s="129">
        <f t="shared" si="34"/>
        <v>2.133</v>
      </c>
      <c r="AD130" s="129">
        <f t="shared" si="34"/>
        <v>2.133</v>
      </c>
      <c r="AE130" s="129">
        <f t="shared" si="34"/>
        <v>2.133</v>
      </c>
      <c r="AF130" s="129">
        <f t="shared" si="34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135</v>
      </c>
      <c r="B131" s="128">
        <v>2.09</v>
      </c>
      <c r="C131" s="129">
        <f t="shared" si="33"/>
        <v>2.09</v>
      </c>
      <c r="D131" s="129">
        <f t="shared" si="33"/>
        <v>2.09</v>
      </c>
      <c r="E131" s="129">
        <f t="shared" si="33"/>
        <v>2.09</v>
      </c>
      <c r="F131" s="129">
        <f t="shared" si="33"/>
        <v>2.09</v>
      </c>
      <c r="G131" s="129">
        <f t="shared" si="33"/>
        <v>2.09</v>
      </c>
      <c r="H131" s="129">
        <f t="shared" si="33"/>
        <v>2.09</v>
      </c>
      <c r="I131" s="129">
        <f t="shared" si="33"/>
        <v>2.09</v>
      </c>
      <c r="J131" s="129">
        <f t="shared" si="33"/>
        <v>2.09</v>
      </c>
      <c r="K131" s="129">
        <f t="shared" si="33"/>
        <v>2.09</v>
      </c>
      <c r="L131" s="129">
        <f t="shared" si="33"/>
        <v>2.09</v>
      </c>
      <c r="M131" s="129">
        <f t="shared" si="33"/>
        <v>2.09</v>
      </c>
      <c r="N131" s="129">
        <f t="shared" si="33"/>
        <v>2.09</v>
      </c>
      <c r="O131" s="129">
        <f t="shared" si="33"/>
        <v>2.09</v>
      </c>
      <c r="P131" s="129">
        <f t="shared" si="33"/>
        <v>2.09</v>
      </c>
      <c r="Q131" s="129">
        <f t="shared" si="33"/>
        <v>2.09</v>
      </c>
      <c r="R131" s="129">
        <f t="shared" si="33"/>
        <v>2.09</v>
      </c>
      <c r="S131" s="129">
        <f t="shared" si="34"/>
        <v>2.09</v>
      </c>
      <c r="T131" s="129">
        <f t="shared" si="34"/>
        <v>2.09</v>
      </c>
      <c r="U131" s="129">
        <f t="shared" si="34"/>
        <v>2.09</v>
      </c>
      <c r="V131" s="129">
        <f t="shared" si="34"/>
        <v>2.09</v>
      </c>
      <c r="W131" s="129">
        <f t="shared" si="34"/>
        <v>2.09</v>
      </c>
      <c r="X131" s="129">
        <f t="shared" si="34"/>
        <v>2.09</v>
      </c>
      <c r="Y131" s="129">
        <f t="shared" si="34"/>
        <v>2.09</v>
      </c>
      <c r="Z131" s="129">
        <f t="shared" si="34"/>
        <v>2.09</v>
      </c>
      <c r="AA131" s="129">
        <f t="shared" si="34"/>
        <v>2.09</v>
      </c>
      <c r="AB131" s="129">
        <f t="shared" si="34"/>
        <v>2.09</v>
      </c>
      <c r="AC131" s="129">
        <f t="shared" si="34"/>
        <v>2.09</v>
      </c>
      <c r="AD131" s="129">
        <f t="shared" si="34"/>
        <v>2.09</v>
      </c>
      <c r="AE131" s="129">
        <f t="shared" si="34"/>
        <v>2.09</v>
      </c>
      <c r="AF131" s="129">
        <f t="shared" si="34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136</v>
      </c>
      <c r="B132" s="128">
        <v>1.1399999999999999</v>
      </c>
      <c r="C132" s="129">
        <f t="shared" si="33"/>
        <v>1.1399999999999999</v>
      </c>
      <c r="D132" s="129">
        <f t="shared" si="33"/>
        <v>1.1399999999999999</v>
      </c>
      <c r="E132" s="129">
        <f t="shared" si="33"/>
        <v>1.1399999999999999</v>
      </c>
      <c r="F132" s="129">
        <f t="shared" si="33"/>
        <v>1.1399999999999999</v>
      </c>
      <c r="G132" s="129">
        <f t="shared" si="33"/>
        <v>1.1399999999999999</v>
      </c>
      <c r="H132" s="129">
        <f t="shared" si="33"/>
        <v>1.1399999999999999</v>
      </c>
      <c r="I132" s="129">
        <f t="shared" si="33"/>
        <v>1.1399999999999999</v>
      </c>
      <c r="J132" s="129">
        <f t="shared" si="33"/>
        <v>1.1399999999999999</v>
      </c>
      <c r="K132" s="129">
        <f t="shared" si="33"/>
        <v>1.1399999999999999</v>
      </c>
      <c r="L132" s="129">
        <f t="shared" si="33"/>
        <v>1.1399999999999999</v>
      </c>
      <c r="M132" s="129">
        <f t="shared" si="33"/>
        <v>1.1399999999999999</v>
      </c>
      <c r="N132" s="129">
        <f t="shared" si="33"/>
        <v>1.1399999999999999</v>
      </c>
      <c r="O132" s="129">
        <f t="shared" si="33"/>
        <v>1.1399999999999999</v>
      </c>
      <c r="P132" s="129">
        <f t="shared" si="33"/>
        <v>1.1399999999999999</v>
      </c>
      <c r="Q132" s="129">
        <f t="shared" si="33"/>
        <v>1.1399999999999999</v>
      </c>
      <c r="R132" s="129">
        <f t="shared" si="33"/>
        <v>1.1399999999999999</v>
      </c>
      <c r="S132" s="129">
        <f t="shared" si="34"/>
        <v>1.1399999999999999</v>
      </c>
      <c r="T132" s="129">
        <f t="shared" si="34"/>
        <v>1.1399999999999999</v>
      </c>
      <c r="U132" s="129">
        <f t="shared" si="34"/>
        <v>1.1399999999999999</v>
      </c>
      <c r="V132" s="129">
        <f t="shared" si="34"/>
        <v>1.1399999999999999</v>
      </c>
      <c r="W132" s="129">
        <f t="shared" si="34"/>
        <v>1.1399999999999999</v>
      </c>
      <c r="X132" s="129">
        <f t="shared" si="34"/>
        <v>1.1399999999999999</v>
      </c>
      <c r="Y132" s="129">
        <f t="shared" si="34"/>
        <v>1.1399999999999999</v>
      </c>
      <c r="Z132" s="129">
        <f t="shared" si="34"/>
        <v>1.1399999999999999</v>
      </c>
      <c r="AA132" s="129">
        <f t="shared" si="34"/>
        <v>1.1399999999999999</v>
      </c>
      <c r="AB132" s="129">
        <f t="shared" si="34"/>
        <v>1.1399999999999999</v>
      </c>
      <c r="AC132" s="129">
        <f t="shared" si="34"/>
        <v>1.1399999999999999</v>
      </c>
      <c r="AD132" s="129">
        <f t="shared" si="34"/>
        <v>1.1399999999999999</v>
      </c>
      <c r="AE132" s="129">
        <f t="shared" si="34"/>
        <v>1.1399999999999999</v>
      </c>
      <c r="AF132" s="129">
        <f t="shared" si="34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137</v>
      </c>
      <c r="B133" s="128">
        <v>0.82</v>
      </c>
      <c r="C133" s="129">
        <f t="shared" si="33"/>
        <v>0.82</v>
      </c>
      <c r="D133" s="129">
        <f t="shared" si="33"/>
        <v>0.82</v>
      </c>
      <c r="E133" s="129">
        <f t="shared" si="33"/>
        <v>0.82</v>
      </c>
      <c r="F133" s="129">
        <f t="shared" si="33"/>
        <v>0.82</v>
      </c>
      <c r="G133" s="129">
        <f t="shared" si="33"/>
        <v>0.82</v>
      </c>
      <c r="H133" s="129">
        <f t="shared" si="33"/>
        <v>0.82</v>
      </c>
      <c r="I133" s="129">
        <f t="shared" si="33"/>
        <v>0.82</v>
      </c>
      <c r="J133" s="129">
        <f t="shared" si="33"/>
        <v>0.82</v>
      </c>
      <c r="K133" s="129">
        <f t="shared" si="33"/>
        <v>0.82</v>
      </c>
      <c r="L133" s="129">
        <f t="shared" si="33"/>
        <v>0.82</v>
      </c>
      <c r="M133" s="129">
        <f t="shared" si="33"/>
        <v>0.82</v>
      </c>
      <c r="N133" s="129">
        <f t="shared" si="33"/>
        <v>0.82</v>
      </c>
      <c r="O133" s="129">
        <f t="shared" si="33"/>
        <v>0.82</v>
      </c>
      <c r="P133" s="129">
        <f t="shared" si="33"/>
        <v>0.82</v>
      </c>
      <c r="Q133" s="129">
        <f t="shared" si="33"/>
        <v>0.82</v>
      </c>
      <c r="R133" s="129">
        <f t="shared" si="33"/>
        <v>0.82</v>
      </c>
      <c r="S133" s="129">
        <f t="shared" si="34"/>
        <v>0.82</v>
      </c>
      <c r="T133" s="129">
        <f t="shared" si="34"/>
        <v>0.82</v>
      </c>
      <c r="U133" s="129">
        <f t="shared" si="34"/>
        <v>0.82</v>
      </c>
      <c r="V133" s="129">
        <f t="shared" si="34"/>
        <v>0.82</v>
      </c>
      <c r="W133" s="129">
        <f t="shared" si="34"/>
        <v>0.82</v>
      </c>
      <c r="X133" s="129">
        <f t="shared" si="34"/>
        <v>0.82</v>
      </c>
      <c r="Y133" s="129">
        <f t="shared" si="34"/>
        <v>0.82</v>
      </c>
      <c r="Z133" s="129">
        <f t="shared" si="34"/>
        <v>0.82</v>
      </c>
      <c r="AA133" s="129">
        <f t="shared" si="34"/>
        <v>0.82</v>
      </c>
      <c r="AB133" s="129">
        <f t="shared" si="34"/>
        <v>0.82</v>
      </c>
      <c r="AC133" s="129">
        <f t="shared" si="34"/>
        <v>0.82</v>
      </c>
      <c r="AD133" s="129">
        <f t="shared" si="34"/>
        <v>0.82</v>
      </c>
      <c r="AE133" s="129">
        <f t="shared" si="34"/>
        <v>0.82</v>
      </c>
      <c r="AF133" s="129">
        <f t="shared" si="34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138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139</v>
      </c>
      <c r="B135" s="128">
        <v>2</v>
      </c>
      <c r="C135" s="129">
        <f t="shared" ref="C135:R141" si="35">B135</f>
        <v>2</v>
      </c>
      <c r="D135" s="129">
        <f t="shared" si="35"/>
        <v>2</v>
      </c>
      <c r="E135" s="129">
        <f t="shared" si="35"/>
        <v>2</v>
      </c>
      <c r="F135" s="129">
        <f t="shared" si="35"/>
        <v>2</v>
      </c>
      <c r="G135" s="129">
        <f t="shared" si="35"/>
        <v>2</v>
      </c>
      <c r="H135" s="129">
        <f t="shared" si="35"/>
        <v>2</v>
      </c>
      <c r="I135" s="129">
        <f t="shared" si="35"/>
        <v>2</v>
      </c>
      <c r="J135" s="129">
        <f t="shared" si="35"/>
        <v>2</v>
      </c>
      <c r="K135" s="129">
        <f t="shared" si="35"/>
        <v>2</v>
      </c>
      <c r="L135" s="129">
        <f t="shared" si="35"/>
        <v>2</v>
      </c>
      <c r="M135" s="129">
        <f t="shared" si="35"/>
        <v>2</v>
      </c>
      <c r="N135" s="129">
        <f t="shared" si="35"/>
        <v>2</v>
      </c>
      <c r="O135" s="129">
        <f t="shared" si="35"/>
        <v>2</v>
      </c>
      <c r="P135" s="129">
        <f t="shared" si="35"/>
        <v>2</v>
      </c>
      <c r="Q135" s="129">
        <f t="shared" si="35"/>
        <v>2</v>
      </c>
      <c r="R135" s="129">
        <f t="shared" si="35"/>
        <v>2</v>
      </c>
      <c r="S135" s="129">
        <f t="shared" ref="S135:AF141" si="36">R135</f>
        <v>2</v>
      </c>
      <c r="T135" s="129">
        <f t="shared" si="36"/>
        <v>2</v>
      </c>
      <c r="U135" s="129">
        <f t="shared" si="36"/>
        <v>2</v>
      </c>
      <c r="V135" s="129">
        <f t="shared" si="36"/>
        <v>2</v>
      </c>
      <c r="W135" s="129">
        <f t="shared" si="36"/>
        <v>2</v>
      </c>
      <c r="X135" s="129">
        <f t="shared" si="36"/>
        <v>2</v>
      </c>
      <c r="Y135" s="129">
        <f t="shared" si="36"/>
        <v>2</v>
      </c>
      <c r="Z135" s="129">
        <f t="shared" si="36"/>
        <v>2</v>
      </c>
      <c r="AA135" s="129">
        <f t="shared" si="36"/>
        <v>2</v>
      </c>
      <c r="AB135" s="129">
        <f t="shared" si="36"/>
        <v>2</v>
      </c>
      <c r="AC135" s="129">
        <f t="shared" si="36"/>
        <v>2</v>
      </c>
      <c r="AD135" s="129">
        <f t="shared" si="36"/>
        <v>2</v>
      </c>
      <c r="AE135" s="129">
        <f t="shared" si="36"/>
        <v>2</v>
      </c>
      <c r="AF135" s="129">
        <f t="shared" si="36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140</v>
      </c>
      <c r="B136" s="128">
        <v>5.61</v>
      </c>
      <c r="C136" s="129">
        <f t="shared" si="35"/>
        <v>5.61</v>
      </c>
      <c r="D136" s="129">
        <f t="shared" si="35"/>
        <v>5.61</v>
      </c>
      <c r="E136" s="129">
        <f t="shared" si="35"/>
        <v>5.61</v>
      </c>
      <c r="F136" s="129">
        <f t="shared" si="35"/>
        <v>5.61</v>
      </c>
      <c r="G136" s="129">
        <f t="shared" si="35"/>
        <v>5.61</v>
      </c>
      <c r="H136" s="129">
        <f t="shared" si="35"/>
        <v>5.61</v>
      </c>
      <c r="I136" s="129">
        <f t="shared" si="35"/>
        <v>5.61</v>
      </c>
      <c r="J136" s="129">
        <f t="shared" si="35"/>
        <v>5.61</v>
      </c>
      <c r="K136" s="129">
        <f t="shared" si="35"/>
        <v>5.61</v>
      </c>
      <c r="L136" s="129">
        <f t="shared" si="35"/>
        <v>5.61</v>
      </c>
      <c r="M136" s="129">
        <f t="shared" si="35"/>
        <v>5.61</v>
      </c>
      <c r="N136" s="129">
        <f t="shared" si="35"/>
        <v>5.61</v>
      </c>
      <c r="O136" s="129">
        <f t="shared" si="35"/>
        <v>5.61</v>
      </c>
      <c r="P136" s="129">
        <f t="shared" si="35"/>
        <v>5.61</v>
      </c>
      <c r="Q136" s="129">
        <f t="shared" si="35"/>
        <v>5.61</v>
      </c>
      <c r="R136" s="129">
        <f t="shared" si="35"/>
        <v>5.61</v>
      </c>
      <c r="S136" s="129">
        <f t="shared" si="36"/>
        <v>5.61</v>
      </c>
      <c r="T136" s="129">
        <f t="shared" si="36"/>
        <v>5.61</v>
      </c>
      <c r="U136" s="129">
        <f t="shared" si="36"/>
        <v>5.61</v>
      </c>
      <c r="V136" s="129">
        <f t="shared" si="36"/>
        <v>5.61</v>
      </c>
      <c r="W136" s="129">
        <f t="shared" si="36"/>
        <v>5.61</v>
      </c>
      <c r="X136" s="129">
        <f t="shared" si="36"/>
        <v>5.61</v>
      </c>
      <c r="Y136" s="129">
        <f t="shared" si="36"/>
        <v>5.61</v>
      </c>
      <c r="Z136" s="129">
        <f t="shared" si="36"/>
        <v>5.61</v>
      </c>
      <c r="AA136" s="129">
        <f t="shared" si="36"/>
        <v>5.61</v>
      </c>
      <c r="AB136" s="129">
        <f t="shared" si="36"/>
        <v>5.61</v>
      </c>
      <c r="AC136" s="129">
        <f t="shared" si="36"/>
        <v>5.61</v>
      </c>
      <c r="AD136" s="129">
        <f t="shared" si="36"/>
        <v>5.61</v>
      </c>
      <c r="AE136" s="129">
        <f t="shared" si="36"/>
        <v>5.61</v>
      </c>
      <c r="AF136" s="129">
        <f t="shared" si="36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141</v>
      </c>
      <c r="B137" s="128">
        <v>1.25</v>
      </c>
      <c r="C137" s="129">
        <f t="shared" si="35"/>
        <v>1.25</v>
      </c>
      <c r="D137" s="129">
        <f t="shared" si="35"/>
        <v>1.25</v>
      </c>
      <c r="E137" s="129">
        <f t="shared" si="35"/>
        <v>1.25</v>
      </c>
      <c r="F137" s="129">
        <f t="shared" si="35"/>
        <v>1.25</v>
      </c>
      <c r="G137" s="129">
        <f t="shared" si="35"/>
        <v>1.25</v>
      </c>
      <c r="H137" s="129">
        <f t="shared" si="35"/>
        <v>1.25</v>
      </c>
      <c r="I137" s="129">
        <f t="shared" si="35"/>
        <v>1.25</v>
      </c>
      <c r="J137" s="129">
        <f t="shared" si="35"/>
        <v>1.25</v>
      </c>
      <c r="K137" s="129">
        <f t="shared" si="35"/>
        <v>1.25</v>
      </c>
      <c r="L137" s="129">
        <f t="shared" si="35"/>
        <v>1.25</v>
      </c>
      <c r="M137" s="129">
        <f t="shared" si="35"/>
        <v>1.25</v>
      </c>
      <c r="N137" s="129">
        <f t="shared" si="35"/>
        <v>1.25</v>
      </c>
      <c r="O137" s="129">
        <f t="shared" si="35"/>
        <v>1.25</v>
      </c>
      <c r="P137" s="129">
        <f t="shared" si="35"/>
        <v>1.25</v>
      </c>
      <c r="Q137" s="129">
        <f t="shared" si="35"/>
        <v>1.25</v>
      </c>
      <c r="R137" s="129">
        <f t="shared" si="35"/>
        <v>1.25</v>
      </c>
      <c r="S137" s="129">
        <f t="shared" si="36"/>
        <v>1.25</v>
      </c>
      <c r="T137" s="129">
        <f t="shared" si="36"/>
        <v>1.25</v>
      </c>
      <c r="U137" s="129">
        <f t="shared" si="36"/>
        <v>1.25</v>
      </c>
      <c r="V137" s="129">
        <f t="shared" si="36"/>
        <v>1.25</v>
      </c>
      <c r="W137" s="129">
        <f t="shared" si="36"/>
        <v>1.25</v>
      </c>
      <c r="X137" s="129">
        <f t="shared" si="36"/>
        <v>1.25</v>
      </c>
      <c r="Y137" s="129">
        <f t="shared" si="36"/>
        <v>1.25</v>
      </c>
      <c r="Z137" s="129">
        <f t="shared" si="36"/>
        <v>1.25</v>
      </c>
      <c r="AA137" s="129">
        <f t="shared" si="36"/>
        <v>1.25</v>
      </c>
      <c r="AB137" s="129">
        <f t="shared" si="36"/>
        <v>1.25</v>
      </c>
      <c r="AC137" s="129">
        <f t="shared" si="36"/>
        <v>1.25</v>
      </c>
      <c r="AD137" s="129">
        <f t="shared" si="36"/>
        <v>1.25</v>
      </c>
      <c r="AE137" s="129">
        <f t="shared" si="36"/>
        <v>1.25</v>
      </c>
      <c r="AF137" s="129">
        <f t="shared" si="36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142</v>
      </c>
      <c r="B138" s="128">
        <v>1.25</v>
      </c>
      <c r="C138" s="129">
        <f t="shared" si="35"/>
        <v>1.25</v>
      </c>
      <c r="D138" s="129">
        <f t="shared" si="35"/>
        <v>1.25</v>
      </c>
      <c r="E138" s="129">
        <f t="shared" si="35"/>
        <v>1.25</v>
      </c>
      <c r="F138" s="129">
        <f t="shared" si="35"/>
        <v>1.25</v>
      </c>
      <c r="G138" s="129">
        <f t="shared" si="35"/>
        <v>1.25</v>
      </c>
      <c r="H138" s="129">
        <f t="shared" si="35"/>
        <v>1.25</v>
      </c>
      <c r="I138" s="129">
        <f t="shared" si="35"/>
        <v>1.25</v>
      </c>
      <c r="J138" s="129">
        <f t="shared" si="35"/>
        <v>1.25</v>
      </c>
      <c r="K138" s="129">
        <f t="shared" si="35"/>
        <v>1.25</v>
      </c>
      <c r="L138" s="129">
        <f t="shared" si="35"/>
        <v>1.25</v>
      </c>
      <c r="M138" s="129">
        <f t="shared" si="35"/>
        <v>1.25</v>
      </c>
      <c r="N138" s="129">
        <f t="shared" si="35"/>
        <v>1.25</v>
      </c>
      <c r="O138" s="129">
        <f t="shared" si="35"/>
        <v>1.25</v>
      </c>
      <c r="P138" s="129">
        <f t="shared" si="35"/>
        <v>1.25</v>
      </c>
      <c r="Q138" s="129">
        <f t="shared" si="35"/>
        <v>1.25</v>
      </c>
      <c r="R138" s="129">
        <f t="shared" si="35"/>
        <v>1.25</v>
      </c>
      <c r="S138" s="129">
        <f t="shared" si="36"/>
        <v>1.25</v>
      </c>
      <c r="T138" s="129">
        <f t="shared" si="36"/>
        <v>1.25</v>
      </c>
      <c r="U138" s="129">
        <f t="shared" si="36"/>
        <v>1.25</v>
      </c>
      <c r="V138" s="129">
        <f t="shared" si="36"/>
        <v>1.25</v>
      </c>
      <c r="W138" s="129">
        <f t="shared" si="36"/>
        <v>1.25</v>
      </c>
      <c r="X138" s="129">
        <f t="shared" si="36"/>
        <v>1.25</v>
      </c>
      <c r="Y138" s="129">
        <f t="shared" si="36"/>
        <v>1.25</v>
      </c>
      <c r="Z138" s="129">
        <f t="shared" si="36"/>
        <v>1.25</v>
      </c>
      <c r="AA138" s="129">
        <f t="shared" si="36"/>
        <v>1.25</v>
      </c>
      <c r="AB138" s="129">
        <f t="shared" si="36"/>
        <v>1.25</v>
      </c>
      <c r="AC138" s="129">
        <f t="shared" si="36"/>
        <v>1.25</v>
      </c>
      <c r="AD138" s="129">
        <f t="shared" si="36"/>
        <v>1.25</v>
      </c>
      <c r="AE138" s="129">
        <f t="shared" si="36"/>
        <v>1.25</v>
      </c>
      <c r="AF138" s="129">
        <f t="shared" si="36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143</v>
      </c>
      <c r="B139" s="128">
        <v>1.46</v>
      </c>
      <c r="C139" s="129">
        <f t="shared" si="35"/>
        <v>1.46</v>
      </c>
      <c r="D139" s="129">
        <f t="shared" si="35"/>
        <v>1.46</v>
      </c>
      <c r="E139" s="129">
        <f t="shared" si="35"/>
        <v>1.46</v>
      </c>
      <c r="F139" s="129">
        <f t="shared" si="35"/>
        <v>1.46</v>
      </c>
      <c r="G139" s="129">
        <f t="shared" si="35"/>
        <v>1.46</v>
      </c>
      <c r="H139" s="129">
        <f t="shared" si="35"/>
        <v>1.46</v>
      </c>
      <c r="I139" s="129">
        <f t="shared" si="35"/>
        <v>1.46</v>
      </c>
      <c r="J139" s="129">
        <f t="shared" si="35"/>
        <v>1.46</v>
      </c>
      <c r="K139" s="129">
        <f t="shared" si="35"/>
        <v>1.46</v>
      </c>
      <c r="L139" s="129">
        <f t="shared" si="35"/>
        <v>1.46</v>
      </c>
      <c r="M139" s="129">
        <f t="shared" si="35"/>
        <v>1.46</v>
      </c>
      <c r="N139" s="129">
        <f t="shared" si="35"/>
        <v>1.46</v>
      </c>
      <c r="O139" s="129">
        <f t="shared" si="35"/>
        <v>1.46</v>
      </c>
      <c r="P139" s="129">
        <f t="shared" si="35"/>
        <v>1.46</v>
      </c>
      <c r="Q139" s="129">
        <f t="shared" si="35"/>
        <v>1.46</v>
      </c>
      <c r="R139" s="129">
        <f t="shared" si="35"/>
        <v>1.46</v>
      </c>
      <c r="S139" s="129">
        <f t="shared" si="36"/>
        <v>1.46</v>
      </c>
      <c r="T139" s="129">
        <f t="shared" si="36"/>
        <v>1.46</v>
      </c>
      <c r="U139" s="129">
        <f t="shared" si="36"/>
        <v>1.46</v>
      </c>
      <c r="V139" s="129">
        <f t="shared" si="36"/>
        <v>1.46</v>
      </c>
      <c r="W139" s="129">
        <f t="shared" si="36"/>
        <v>1.46</v>
      </c>
      <c r="X139" s="129">
        <f t="shared" si="36"/>
        <v>1.46</v>
      </c>
      <c r="Y139" s="129">
        <f t="shared" si="36"/>
        <v>1.46</v>
      </c>
      <c r="Z139" s="129">
        <f t="shared" si="36"/>
        <v>1.46</v>
      </c>
      <c r="AA139" s="129">
        <f t="shared" si="36"/>
        <v>1.46</v>
      </c>
      <c r="AB139" s="129">
        <f t="shared" si="36"/>
        <v>1.46</v>
      </c>
      <c r="AC139" s="129">
        <f t="shared" si="36"/>
        <v>1.46</v>
      </c>
      <c r="AD139" s="129">
        <f t="shared" si="36"/>
        <v>1.46</v>
      </c>
      <c r="AE139" s="129">
        <f t="shared" si="36"/>
        <v>1.46</v>
      </c>
      <c r="AF139" s="129">
        <f t="shared" si="36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144</v>
      </c>
      <c r="B140" s="128">
        <v>3</v>
      </c>
      <c r="C140" s="129">
        <f t="shared" si="35"/>
        <v>3</v>
      </c>
      <c r="D140" s="129">
        <f t="shared" si="35"/>
        <v>3</v>
      </c>
      <c r="E140" s="129">
        <f t="shared" si="35"/>
        <v>3</v>
      </c>
      <c r="F140" s="129">
        <f t="shared" si="35"/>
        <v>3</v>
      </c>
      <c r="G140" s="129">
        <f t="shared" si="35"/>
        <v>3</v>
      </c>
      <c r="H140" s="129">
        <f t="shared" si="35"/>
        <v>3</v>
      </c>
      <c r="I140" s="129">
        <f t="shared" si="35"/>
        <v>3</v>
      </c>
      <c r="J140" s="129">
        <f t="shared" si="35"/>
        <v>3</v>
      </c>
      <c r="K140" s="129">
        <f t="shared" si="35"/>
        <v>3</v>
      </c>
      <c r="L140" s="129">
        <f t="shared" si="35"/>
        <v>3</v>
      </c>
      <c r="M140" s="129">
        <f t="shared" si="35"/>
        <v>3</v>
      </c>
      <c r="N140" s="129">
        <f t="shared" si="35"/>
        <v>3</v>
      </c>
      <c r="O140" s="129">
        <f t="shared" si="35"/>
        <v>3</v>
      </c>
      <c r="P140" s="129">
        <f t="shared" si="35"/>
        <v>3</v>
      </c>
      <c r="Q140" s="129">
        <f t="shared" si="35"/>
        <v>3</v>
      </c>
      <c r="R140" s="129">
        <f t="shared" si="35"/>
        <v>3</v>
      </c>
      <c r="S140" s="129">
        <f t="shared" si="36"/>
        <v>3</v>
      </c>
      <c r="T140" s="129">
        <f t="shared" si="36"/>
        <v>3</v>
      </c>
      <c r="U140" s="129">
        <f t="shared" si="36"/>
        <v>3</v>
      </c>
      <c r="V140" s="129">
        <f t="shared" si="36"/>
        <v>3</v>
      </c>
      <c r="W140" s="129">
        <f t="shared" si="36"/>
        <v>3</v>
      </c>
      <c r="X140" s="129">
        <f t="shared" si="36"/>
        <v>3</v>
      </c>
      <c r="Y140" s="129">
        <f t="shared" si="36"/>
        <v>3</v>
      </c>
      <c r="Z140" s="129">
        <f t="shared" si="36"/>
        <v>3</v>
      </c>
      <c r="AA140" s="129">
        <f t="shared" si="36"/>
        <v>3</v>
      </c>
      <c r="AB140" s="129">
        <f t="shared" si="36"/>
        <v>3</v>
      </c>
      <c r="AC140" s="129">
        <f t="shared" si="36"/>
        <v>3</v>
      </c>
      <c r="AD140" s="129">
        <f t="shared" si="36"/>
        <v>3</v>
      </c>
      <c r="AE140" s="129">
        <f t="shared" si="36"/>
        <v>3</v>
      </c>
      <c r="AF140" s="129">
        <f t="shared" si="36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145</v>
      </c>
      <c r="B141" s="128">
        <v>3.3</v>
      </c>
      <c r="C141" s="129">
        <f t="shared" si="35"/>
        <v>3.3</v>
      </c>
      <c r="D141" s="129">
        <f t="shared" si="35"/>
        <v>3.3</v>
      </c>
      <c r="E141" s="129">
        <f t="shared" si="35"/>
        <v>3.3</v>
      </c>
      <c r="F141" s="129">
        <f t="shared" si="35"/>
        <v>3.3</v>
      </c>
      <c r="G141" s="129">
        <f t="shared" si="35"/>
        <v>3.3</v>
      </c>
      <c r="H141" s="129">
        <f t="shared" si="35"/>
        <v>3.3</v>
      </c>
      <c r="I141" s="129">
        <f t="shared" si="35"/>
        <v>3.3</v>
      </c>
      <c r="J141" s="129">
        <f t="shared" si="35"/>
        <v>3.3</v>
      </c>
      <c r="K141" s="129">
        <f t="shared" si="35"/>
        <v>3.3</v>
      </c>
      <c r="L141" s="129">
        <f t="shared" si="35"/>
        <v>3.3</v>
      </c>
      <c r="M141" s="129">
        <f t="shared" si="35"/>
        <v>3.3</v>
      </c>
      <c r="N141" s="129">
        <f t="shared" si="35"/>
        <v>3.3</v>
      </c>
      <c r="O141" s="129">
        <f t="shared" si="35"/>
        <v>3.3</v>
      </c>
      <c r="P141" s="129">
        <f t="shared" si="35"/>
        <v>3.3</v>
      </c>
      <c r="Q141" s="129">
        <f t="shared" si="35"/>
        <v>3.3</v>
      </c>
      <c r="R141" s="129">
        <f t="shared" si="35"/>
        <v>3.3</v>
      </c>
      <c r="S141" s="129">
        <f t="shared" si="36"/>
        <v>3.3</v>
      </c>
      <c r="T141" s="129">
        <f t="shared" si="36"/>
        <v>3.3</v>
      </c>
      <c r="U141" s="129">
        <f t="shared" si="36"/>
        <v>3.3</v>
      </c>
      <c r="V141" s="129">
        <f t="shared" si="36"/>
        <v>3.3</v>
      </c>
      <c r="W141" s="129">
        <f t="shared" si="36"/>
        <v>3.3</v>
      </c>
      <c r="X141" s="129">
        <f t="shared" si="36"/>
        <v>3.3</v>
      </c>
      <c r="Y141" s="129">
        <f t="shared" si="36"/>
        <v>3.3</v>
      </c>
      <c r="Z141" s="129">
        <f t="shared" si="36"/>
        <v>3.3</v>
      </c>
      <c r="AA141" s="129">
        <f t="shared" si="36"/>
        <v>3.3</v>
      </c>
      <c r="AB141" s="129">
        <f t="shared" si="36"/>
        <v>3.3</v>
      </c>
      <c r="AC141" s="129">
        <f t="shared" si="36"/>
        <v>3.3</v>
      </c>
      <c r="AD141" s="129">
        <f t="shared" si="36"/>
        <v>3.3</v>
      </c>
      <c r="AE141" s="129">
        <f t="shared" si="36"/>
        <v>3.3</v>
      </c>
      <c r="AF141" s="129">
        <f t="shared" si="36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146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147</v>
      </c>
      <c r="B143" s="128">
        <v>1.76</v>
      </c>
      <c r="C143" s="129">
        <f t="shared" ref="C143:R144" si="37">B143</f>
        <v>1.76</v>
      </c>
      <c r="D143" s="129">
        <f t="shared" si="37"/>
        <v>1.76</v>
      </c>
      <c r="E143" s="129">
        <f t="shared" si="37"/>
        <v>1.76</v>
      </c>
      <c r="F143" s="129">
        <f t="shared" si="37"/>
        <v>1.76</v>
      </c>
      <c r="G143" s="129">
        <f t="shared" si="37"/>
        <v>1.76</v>
      </c>
      <c r="H143" s="129">
        <f t="shared" si="37"/>
        <v>1.76</v>
      </c>
      <c r="I143" s="129">
        <f t="shared" si="37"/>
        <v>1.76</v>
      </c>
      <c r="J143" s="129">
        <f t="shared" si="37"/>
        <v>1.76</v>
      </c>
      <c r="K143" s="129">
        <f t="shared" si="37"/>
        <v>1.76</v>
      </c>
      <c r="L143" s="129">
        <f t="shared" si="37"/>
        <v>1.76</v>
      </c>
      <c r="M143" s="129">
        <f t="shared" si="37"/>
        <v>1.76</v>
      </c>
      <c r="N143" s="129">
        <f t="shared" si="37"/>
        <v>1.76</v>
      </c>
      <c r="O143" s="129">
        <f t="shared" si="37"/>
        <v>1.76</v>
      </c>
      <c r="P143" s="129">
        <f t="shared" si="37"/>
        <v>1.76</v>
      </c>
      <c r="Q143" s="129">
        <f t="shared" si="37"/>
        <v>1.76</v>
      </c>
      <c r="R143" s="129">
        <f t="shared" si="37"/>
        <v>1.76</v>
      </c>
      <c r="S143" s="129">
        <f t="shared" ref="S143:AF144" si="38">R143</f>
        <v>1.76</v>
      </c>
      <c r="T143" s="129">
        <f t="shared" si="38"/>
        <v>1.76</v>
      </c>
      <c r="U143" s="129">
        <f t="shared" si="38"/>
        <v>1.76</v>
      </c>
      <c r="V143" s="129">
        <f t="shared" si="38"/>
        <v>1.76</v>
      </c>
      <c r="W143" s="129">
        <f t="shared" si="38"/>
        <v>1.76</v>
      </c>
      <c r="X143" s="129">
        <f t="shared" si="38"/>
        <v>1.76</v>
      </c>
      <c r="Y143" s="129">
        <f t="shared" si="38"/>
        <v>1.76</v>
      </c>
      <c r="Z143" s="129">
        <f t="shared" si="38"/>
        <v>1.76</v>
      </c>
      <c r="AA143" s="129">
        <f t="shared" si="38"/>
        <v>1.76</v>
      </c>
      <c r="AB143" s="129">
        <f t="shared" si="38"/>
        <v>1.76</v>
      </c>
      <c r="AC143" s="129">
        <f t="shared" si="38"/>
        <v>1.76</v>
      </c>
      <c r="AD143" s="129">
        <f t="shared" si="38"/>
        <v>1.76</v>
      </c>
      <c r="AE143" s="129">
        <f t="shared" si="38"/>
        <v>1.76</v>
      </c>
      <c r="AF143" s="129">
        <f t="shared" si="38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148</v>
      </c>
      <c r="B144" s="128">
        <v>0</v>
      </c>
      <c r="C144" s="129">
        <f t="shared" si="37"/>
        <v>0</v>
      </c>
      <c r="D144" s="129">
        <f t="shared" si="37"/>
        <v>0</v>
      </c>
      <c r="E144" s="129">
        <f t="shared" si="37"/>
        <v>0</v>
      </c>
      <c r="F144" s="129">
        <f t="shared" si="37"/>
        <v>0</v>
      </c>
      <c r="G144" s="129">
        <f t="shared" si="37"/>
        <v>0</v>
      </c>
      <c r="H144" s="129">
        <f t="shared" si="37"/>
        <v>0</v>
      </c>
      <c r="I144" s="129">
        <f t="shared" si="37"/>
        <v>0</v>
      </c>
      <c r="J144" s="129">
        <f t="shared" si="37"/>
        <v>0</v>
      </c>
      <c r="K144" s="129">
        <f t="shared" si="37"/>
        <v>0</v>
      </c>
      <c r="L144" s="129">
        <f t="shared" si="37"/>
        <v>0</v>
      </c>
      <c r="M144" s="129">
        <f t="shared" si="37"/>
        <v>0</v>
      </c>
      <c r="N144" s="129">
        <f t="shared" si="37"/>
        <v>0</v>
      </c>
      <c r="O144" s="129">
        <f t="shared" si="37"/>
        <v>0</v>
      </c>
      <c r="P144" s="129">
        <f t="shared" si="37"/>
        <v>0</v>
      </c>
      <c r="Q144" s="129">
        <f t="shared" si="37"/>
        <v>0</v>
      </c>
      <c r="R144" s="129">
        <f t="shared" si="37"/>
        <v>0</v>
      </c>
      <c r="S144" s="129">
        <f t="shared" si="38"/>
        <v>0</v>
      </c>
      <c r="T144" s="129">
        <f t="shared" si="38"/>
        <v>0</v>
      </c>
      <c r="U144" s="129">
        <f t="shared" si="38"/>
        <v>0</v>
      </c>
      <c r="V144" s="129">
        <f t="shared" si="38"/>
        <v>0</v>
      </c>
      <c r="W144" s="129">
        <f t="shared" si="38"/>
        <v>0</v>
      </c>
      <c r="X144" s="129">
        <f t="shared" si="38"/>
        <v>0</v>
      </c>
      <c r="Y144" s="129">
        <f t="shared" si="38"/>
        <v>0</v>
      </c>
      <c r="Z144" s="129">
        <f t="shared" si="38"/>
        <v>0</v>
      </c>
      <c r="AA144" s="129">
        <f t="shared" si="38"/>
        <v>0</v>
      </c>
      <c r="AB144" s="129">
        <f t="shared" si="38"/>
        <v>0</v>
      </c>
      <c r="AC144" s="129">
        <f t="shared" si="38"/>
        <v>0</v>
      </c>
      <c r="AD144" s="129">
        <f t="shared" si="38"/>
        <v>0</v>
      </c>
      <c r="AE144" s="129">
        <f t="shared" si="38"/>
        <v>0</v>
      </c>
      <c r="AF144" s="129">
        <f t="shared" si="38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149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150</v>
      </c>
      <c r="B146" s="128">
        <v>0.1</v>
      </c>
      <c r="C146" s="129">
        <f t="shared" ref="C146:R149" si="39">B146</f>
        <v>0.1</v>
      </c>
      <c r="D146" s="129">
        <f t="shared" si="39"/>
        <v>0.1</v>
      </c>
      <c r="E146" s="129">
        <f t="shared" si="39"/>
        <v>0.1</v>
      </c>
      <c r="F146" s="129">
        <f t="shared" si="39"/>
        <v>0.1</v>
      </c>
      <c r="G146" s="129">
        <f t="shared" si="39"/>
        <v>0.1</v>
      </c>
      <c r="H146" s="129">
        <f t="shared" si="39"/>
        <v>0.1</v>
      </c>
      <c r="I146" s="129">
        <f t="shared" si="39"/>
        <v>0.1</v>
      </c>
      <c r="J146" s="129">
        <f t="shared" si="39"/>
        <v>0.1</v>
      </c>
      <c r="K146" s="129">
        <f t="shared" si="39"/>
        <v>0.1</v>
      </c>
      <c r="L146" s="129">
        <f t="shared" si="39"/>
        <v>0.1</v>
      </c>
      <c r="M146" s="129">
        <f t="shared" si="39"/>
        <v>0.1</v>
      </c>
      <c r="N146" s="129">
        <f t="shared" si="39"/>
        <v>0.1</v>
      </c>
      <c r="O146" s="129">
        <f t="shared" si="39"/>
        <v>0.1</v>
      </c>
      <c r="P146" s="129">
        <f t="shared" si="39"/>
        <v>0.1</v>
      </c>
      <c r="Q146" s="129">
        <f t="shared" si="39"/>
        <v>0.1</v>
      </c>
      <c r="R146" s="129">
        <f t="shared" si="39"/>
        <v>0.1</v>
      </c>
      <c r="S146" s="129">
        <f t="shared" ref="S146:AF149" si="40">R146</f>
        <v>0.1</v>
      </c>
      <c r="T146" s="129">
        <f t="shared" si="40"/>
        <v>0.1</v>
      </c>
      <c r="U146" s="129">
        <f t="shared" si="40"/>
        <v>0.1</v>
      </c>
      <c r="V146" s="129">
        <f t="shared" si="40"/>
        <v>0.1</v>
      </c>
      <c r="W146" s="129">
        <f t="shared" si="40"/>
        <v>0.1</v>
      </c>
      <c r="X146" s="129">
        <f t="shared" si="40"/>
        <v>0.1</v>
      </c>
      <c r="Y146" s="129">
        <f t="shared" si="40"/>
        <v>0.1</v>
      </c>
      <c r="Z146" s="129">
        <f t="shared" si="40"/>
        <v>0.1</v>
      </c>
      <c r="AA146" s="129">
        <f t="shared" si="40"/>
        <v>0.1</v>
      </c>
      <c r="AB146" s="129">
        <f t="shared" si="40"/>
        <v>0.1</v>
      </c>
      <c r="AC146" s="129">
        <f t="shared" si="40"/>
        <v>0.1</v>
      </c>
      <c r="AD146" s="129">
        <f t="shared" si="40"/>
        <v>0.1</v>
      </c>
      <c r="AE146" s="129">
        <f t="shared" si="40"/>
        <v>0.1</v>
      </c>
      <c r="AF146" s="129">
        <f t="shared" si="40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151</v>
      </c>
      <c r="B147" s="128">
        <v>2.0499999999999998</v>
      </c>
      <c r="C147" s="129">
        <f t="shared" si="39"/>
        <v>2.0499999999999998</v>
      </c>
      <c r="D147" s="129">
        <f t="shared" si="39"/>
        <v>2.0499999999999998</v>
      </c>
      <c r="E147" s="129">
        <f t="shared" si="39"/>
        <v>2.0499999999999998</v>
      </c>
      <c r="F147" s="129">
        <f t="shared" si="39"/>
        <v>2.0499999999999998</v>
      </c>
      <c r="G147" s="129">
        <f t="shared" si="39"/>
        <v>2.0499999999999998</v>
      </c>
      <c r="H147" s="129">
        <f t="shared" si="39"/>
        <v>2.0499999999999998</v>
      </c>
      <c r="I147" s="129">
        <f t="shared" si="39"/>
        <v>2.0499999999999998</v>
      </c>
      <c r="J147" s="129">
        <f t="shared" si="39"/>
        <v>2.0499999999999998</v>
      </c>
      <c r="K147" s="129">
        <f t="shared" si="39"/>
        <v>2.0499999999999998</v>
      </c>
      <c r="L147" s="129">
        <f t="shared" si="39"/>
        <v>2.0499999999999998</v>
      </c>
      <c r="M147" s="129">
        <f t="shared" si="39"/>
        <v>2.0499999999999998</v>
      </c>
      <c r="N147" s="129">
        <f t="shared" si="39"/>
        <v>2.0499999999999998</v>
      </c>
      <c r="O147" s="129">
        <f t="shared" si="39"/>
        <v>2.0499999999999998</v>
      </c>
      <c r="P147" s="129">
        <f t="shared" si="39"/>
        <v>2.0499999999999998</v>
      </c>
      <c r="Q147" s="129">
        <f t="shared" si="39"/>
        <v>2.0499999999999998</v>
      </c>
      <c r="R147" s="129">
        <f t="shared" si="39"/>
        <v>2.0499999999999998</v>
      </c>
      <c r="S147" s="129">
        <f t="shared" si="40"/>
        <v>2.0499999999999998</v>
      </c>
      <c r="T147" s="129">
        <f t="shared" si="40"/>
        <v>2.0499999999999998</v>
      </c>
      <c r="U147" s="129">
        <f t="shared" si="40"/>
        <v>2.0499999999999998</v>
      </c>
      <c r="V147" s="129">
        <f t="shared" si="40"/>
        <v>2.0499999999999998</v>
      </c>
      <c r="W147" s="129">
        <f t="shared" si="40"/>
        <v>2.0499999999999998</v>
      </c>
      <c r="X147" s="129">
        <f t="shared" si="40"/>
        <v>2.0499999999999998</v>
      </c>
      <c r="Y147" s="129">
        <f t="shared" si="40"/>
        <v>2.0499999999999998</v>
      </c>
      <c r="Z147" s="129">
        <f t="shared" si="40"/>
        <v>2.0499999999999998</v>
      </c>
      <c r="AA147" s="129">
        <f t="shared" si="40"/>
        <v>2.0499999999999998</v>
      </c>
      <c r="AB147" s="129">
        <f t="shared" si="40"/>
        <v>2.0499999999999998</v>
      </c>
      <c r="AC147" s="129">
        <f t="shared" si="40"/>
        <v>2.0499999999999998</v>
      </c>
      <c r="AD147" s="129">
        <f t="shared" si="40"/>
        <v>2.0499999999999998</v>
      </c>
      <c r="AE147" s="129">
        <f t="shared" si="40"/>
        <v>2.0499999999999998</v>
      </c>
      <c r="AF147" s="129">
        <f t="shared" si="40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152</v>
      </c>
      <c r="B148" s="128">
        <v>2.7</v>
      </c>
      <c r="C148" s="129">
        <f t="shared" si="39"/>
        <v>2.7</v>
      </c>
      <c r="D148" s="129">
        <f t="shared" si="39"/>
        <v>2.7</v>
      </c>
      <c r="E148" s="129">
        <f t="shared" si="39"/>
        <v>2.7</v>
      </c>
      <c r="F148" s="129">
        <f t="shared" si="39"/>
        <v>2.7</v>
      </c>
      <c r="G148" s="129">
        <f t="shared" si="39"/>
        <v>2.7</v>
      </c>
      <c r="H148" s="129">
        <f t="shared" si="39"/>
        <v>2.7</v>
      </c>
      <c r="I148" s="129">
        <f t="shared" si="39"/>
        <v>2.7</v>
      </c>
      <c r="J148" s="129">
        <f t="shared" si="39"/>
        <v>2.7</v>
      </c>
      <c r="K148" s="129">
        <f t="shared" si="39"/>
        <v>2.7</v>
      </c>
      <c r="L148" s="129">
        <f t="shared" si="39"/>
        <v>2.7</v>
      </c>
      <c r="M148" s="129">
        <f t="shared" si="39"/>
        <v>2.7</v>
      </c>
      <c r="N148" s="129">
        <f t="shared" si="39"/>
        <v>2.7</v>
      </c>
      <c r="O148" s="129">
        <f t="shared" si="39"/>
        <v>2.7</v>
      </c>
      <c r="P148" s="129">
        <f t="shared" si="39"/>
        <v>2.7</v>
      </c>
      <c r="Q148" s="129">
        <f t="shared" si="39"/>
        <v>2.7</v>
      </c>
      <c r="R148" s="129">
        <f t="shared" si="39"/>
        <v>2.7</v>
      </c>
      <c r="S148" s="129">
        <f t="shared" si="40"/>
        <v>2.7</v>
      </c>
      <c r="T148" s="129">
        <f t="shared" si="40"/>
        <v>2.7</v>
      </c>
      <c r="U148" s="129">
        <f t="shared" si="40"/>
        <v>2.7</v>
      </c>
      <c r="V148" s="129">
        <f t="shared" si="40"/>
        <v>2.7</v>
      </c>
      <c r="W148" s="129">
        <f t="shared" si="40"/>
        <v>2.7</v>
      </c>
      <c r="X148" s="129">
        <f t="shared" si="40"/>
        <v>2.7</v>
      </c>
      <c r="Y148" s="129">
        <f t="shared" si="40"/>
        <v>2.7</v>
      </c>
      <c r="Z148" s="129">
        <f t="shared" si="40"/>
        <v>2.7</v>
      </c>
      <c r="AA148" s="129">
        <f t="shared" si="40"/>
        <v>2.7</v>
      </c>
      <c r="AB148" s="129">
        <f t="shared" si="40"/>
        <v>2.7</v>
      </c>
      <c r="AC148" s="129">
        <f t="shared" si="40"/>
        <v>2.7</v>
      </c>
      <c r="AD148" s="129">
        <f t="shared" si="40"/>
        <v>2.7</v>
      </c>
      <c r="AE148" s="129">
        <f t="shared" si="40"/>
        <v>2.7</v>
      </c>
      <c r="AF148" s="129">
        <f t="shared" si="40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153</v>
      </c>
      <c r="B149" s="128">
        <v>2.15</v>
      </c>
      <c r="C149" s="129">
        <f t="shared" si="39"/>
        <v>2.15</v>
      </c>
      <c r="D149" s="129">
        <f t="shared" si="39"/>
        <v>2.15</v>
      </c>
      <c r="E149" s="129">
        <f t="shared" si="39"/>
        <v>2.15</v>
      </c>
      <c r="F149" s="129">
        <f t="shared" si="39"/>
        <v>2.15</v>
      </c>
      <c r="G149" s="129">
        <f t="shared" si="39"/>
        <v>2.15</v>
      </c>
      <c r="H149" s="129">
        <f t="shared" si="39"/>
        <v>2.15</v>
      </c>
      <c r="I149" s="129">
        <f t="shared" si="39"/>
        <v>2.15</v>
      </c>
      <c r="J149" s="129">
        <f t="shared" si="39"/>
        <v>2.15</v>
      </c>
      <c r="K149" s="129">
        <f t="shared" si="39"/>
        <v>2.15</v>
      </c>
      <c r="L149" s="129">
        <f t="shared" si="39"/>
        <v>2.15</v>
      </c>
      <c r="M149" s="129">
        <f t="shared" si="39"/>
        <v>2.15</v>
      </c>
      <c r="N149" s="129">
        <f t="shared" si="39"/>
        <v>2.15</v>
      </c>
      <c r="O149" s="129">
        <f t="shared" si="39"/>
        <v>2.15</v>
      </c>
      <c r="P149" s="129">
        <f t="shared" si="39"/>
        <v>2.15</v>
      </c>
      <c r="Q149" s="129">
        <f t="shared" si="39"/>
        <v>2.15</v>
      </c>
      <c r="R149" s="129">
        <f t="shared" si="39"/>
        <v>2.15</v>
      </c>
      <c r="S149" s="129">
        <f t="shared" si="40"/>
        <v>2.15</v>
      </c>
      <c r="T149" s="129">
        <f t="shared" si="40"/>
        <v>2.15</v>
      </c>
      <c r="U149" s="129">
        <f t="shared" si="40"/>
        <v>2.15</v>
      </c>
      <c r="V149" s="129">
        <f t="shared" si="40"/>
        <v>2.15</v>
      </c>
      <c r="W149" s="129">
        <f t="shared" si="40"/>
        <v>2.15</v>
      </c>
      <c r="X149" s="129">
        <f t="shared" si="40"/>
        <v>2.15</v>
      </c>
      <c r="Y149" s="129">
        <f t="shared" si="40"/>
        <v>2.15</v>
      </c>
      <c r="Z149" s="129">
        <f t="shared" si="40"/>
        <v>2.15</v>
      </c>
      <c r="AA149" s="129">
        <f t="shared" si="40"/>
        <v>2.15</v>
      </c>
      <c r="AB149" s="129">
        <f t="shared" si="40"/>
        <v>2.15</v>
      </c>
      <c r="AC149" s="129">
        <f t="shared" si="40"/>
        <v>2.15</v>
      </c>
      <c r="AD149" s="129">
        <f t="shared" si="40"/>
        <v>2.15</v>
      </c>
      <c r="AE149" s="129">
        <f t="shared" si="40"/>
        <v>2.15</v>
      </c>
      <c r="AF149" s="129">
        <f t="shared" si="40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154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155</v>
      </c>
      <c r="B151" s="128">
        <v>0.9</v>
      </c>
      <c r="C151" s="129">
        <f t="shared" ref="C151:R163" si="41">B151</f>
        <v>0.9</v>
      </c>
      <c r="D151" s="129">
        <f t="shared" si="41"/>
        <v>0.9</v>
      </c>
      <c r="E151" s="129">
        <f t="shared" si="41"/>
        <v>0.9</v>
      </c>
      <c r="F151" s="129">
        <f t="shared" si="41"/>
        <v>0.9</v>
      </c>
      <c r="G151" s="129">
        <f t="shared" si="41"/>
        <v>0.9</v>
      </c>
      <c r="H151" s="129">
        <f t="shared" si="41"/>
        <v>0.9</v>
      </c>
      <c r="I151" s="129">
        <f t="shared" si="41"/>
        <v>0.9</v>
      </c>
      <c r="J151" s="129">
        <f t="shared" si="41"/>
        <v>0.9</v>
      </c>
      <c r="K151" s="129">
        <f t="shared" si="41"/>
        <v>0.9</v>
      </c>
      <c r="L151" s="129">
        <f t="shared" si="41"/>
        <v>0.9</v>
      </c>
      <c r="M151" s="129">
        <f t="shared" si="41"/>
        <v>0.9</v>
      </c>
      <c r="N151" s="129">
        <f t="shared" si="41"/>
        <v>0.9</v>
      </c>
      <c r="O151" s="129">
        <f t="shared" si="41"/>
        <v>0.9</v>
      </c>
      <c r="P151" s="129">
        <f t="shared" si="41"/>
        <v>0.9</v>
      </c>
      <c r="Q151" s="129">
        <f t="shared" si="41"/>
        <v>0.9</v>
      </c>
      <c r="R151" s="129">
        <f t="shared" si="41"/>
        <v>0.9</v>
      </c>
      <c r="S151" s="129">
        <f t="shared" ref="R151:AF163" si="42">R151</f>
        <v>0.9</v>
      </c>
      <c r="T151" s="129">
        <f t="shared" si="42"/>
        <v>0.9</v>
      </c>
      <c r="U151" s="129">
        <f t="shared" si="42"/>
        <v>0.9</v>
      </c>
      <c r="V151" s="129">
        <f t="shared" si="42"/>
        <v>0.9</v>
      </c>
      <c r="W151" s="129">
        <f t="shared" si="42"/>
        <v>0.9</v>
      </c>
      <c r="X151" s="129">
        <f t="shared" si="42"/>
        <v>0.9</v>
      </c>
      <c r="Y151" s="129">
        <f t="shared" si="42"/>
        <v>0.9</v>
      </c>
      <c r="Z151" s="129">
        <f t="shared" si="42"/>
        <v>0.9</v>
      </c>
      <c r="AA151" s="129">
        <f t="shared" si="42"/>
        <v>0.9</v>
      </c>
      <c r="AB151" s="129">
        <f t="shared" si="42"/>
        <v>0.9</v>
      </c>
      <c r="AC151" s="129">
        <f t="shared" si="42"/>
        <v>0.9</v>
      </c>
      <c r="AD151" s="129">
        <f t="shared" si="42"/>
        <v>0.9</v>
      </c>
      <c r="AE151" s="129">
        <f t="shared" si="42"/>
        <v>0.9</v>
      </c>
      <c r="AF151" s="129">
        <f t="shared" si="42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156</v>
      </c>
      <c r="B152" s="128">
        <v>1.08</v>
      </c>
      <c r="C152" s="129">
        <f t="shared" si="41"/>
        <v>1.08</v>
      </c>
      <c r="D152" s="129">
        <f t="shared" si="41"/>
        <v>1.08</v>
      </c>
      <c r="E152" s="129">
        <f t="shared" si="41"/>
        <v>1.08</v>
      </c>
      <c r="F152" s="129">
        <f t="shared" si="41"/>
        <v>1.08</v>
      </c>
      <c r="G152" s="129">
        <f t="shared" si="41"/>
        <v>1.08</v>
      </c>
      <c r="H152" s="129">
        <f t="shared" si="41"/>
        <v>1.08</v>
      </c>
      <c r="I152" s="129">
        <f t="shared" si="41"/>
        <v>1.08</v>
      </c>
      <c r="J152" s="129">
        <f t="shared" si="41"/>
        <v>1.08</v>
      </c>
      <c r="K152" s="129">
        <f t="shared" si="41"/>
        <v>1.08</v>
      </c>
      <c r="L152" s="129">
        <f t="shared" si="41"/>
        <v>1.08</v>
      </c>
      <c r="M152" s="129">
        <f t="shared" si="41"/>
        <v>1.08</v>
      </c>
      <c r="N152" s="129">
        <f t="shared" si="41"/>
        <v>1.08</v>
      </c>
      <c r="O152" s="129">
        <f t="shared" si="41"/>
        <v>1.08</v>
      </c>
      <c r="P152" s="129">
        <f t="shared" si="41"/>
        <v>1.08</v>
      </c>
      <c r="Q152" s="129">
        <f t="shared" si="41"/>
        <v>1.08</v>
      </c>
      <c r="R152" s="129">
        <f t="shared" si="41"/>
        <v>1.08</v>
      </c>
      <c r="S152" s="129">
        <f t="shared" si="42"/>
        <v>1.08</v>
      </c>
      <c r="T152" s="129">
        <f t="shared" si="42"/>
        <v>1.08</v>
      </c>
      <c r="U152" s="129">
        <f t="shared" si="42"/>
        <v>1.08</v>
      </c>
      <c r="V152" s="129">
        <f t="shared" si="42"/>
        <v>1.08</v>
      </c>
      <c r="W152" s="129">
        <f t="shared" si="42"/>
        <v>1.08</v>
      </c>
      <c r="X152" s="129">
        <f t="shared" si="42"/>
        <v>1.08</v>
      </c>
      <c r="Y152" s="129">
        <f t="shared" si="42"/>
        <v>1.08</v>
      </c>
      <c r="Z152" s="129">
        <f t="shared" si="42"/>
        <v>1.08</v>
      </c>
      <c r="AA152" s="129">
        <f t="shared" si="42"/>
        <v>1.08</v>
      </c>
      <c r="AB152" s="129">
        <f t="shared" si="42"/>
        <v>1.08</v>
      </c>
      <c r="AC152" s="129">
        <f t="shared" si="42"/>
        <v>1.08</v>
      </c>
      <c r="AD152" s="129">
        <f t="shared" si="42"/>
        <v>1.08</v>
      </c>
      <c r="AE152" s="129">
        <f t="shared" si="42"/>
        <v>1.08</v>
      </c>
      <c r="AF152" s="129">
        <f t="shared" si="42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157</v>
      </c>
      <c r="B153" s="128">
        <v>2.37</v>
      </c>
      <c r="C153" s="129">
        <f t="shared" si="41"/>
        <v>2.37</v>
      </c>
      <c r="D153" s="129">
        <f t="shared" si="41"/>
        <v>2.37</v>
      </c>
      <c r="E153" s="129">
        <f t="shared" si="41"/>
        <v>2.37</v>
      </c>
      <c r="F153" s="129">
        <f t="shared" si="41"/>
        <v>2.37</v>
      </c>
      <c r="G153" s="129">
        <f t="shared" si="41"/>
        <v>2.37</v>
      </c>
      <c r="H153" s="129">
        <f t="shared" si="41"/>
        <v>2.37</v>
      </c>
      <c r="I153" s="129">
        <f t="shared" si="41"/>
        <v>2.37</v>
      </c>
      <c r="J153" s="129">
        <f t="shared" si="41"/>
        <v>2.37</v>
      </c>
      <c r="K153" s="129">
        <f t="shared" si="41"/>
        <v>2.37</v>
      </c>
      <c r="L153" s="129">
        <f t="shared" si="41"/>
        <v>2.37</v>
      </c>
      <c r="M153" s="129">
        <f t="shared" si="41"/>
        <v>2.37</v>
      </c>
      <c r="N153" s="129">
        <f t="shared" si="41"/>
        <v>2.37</v>
      </c>
      <c r="O153" s="129">
        <f t="shared" si="41"/>
        <v>2.37</v>
      </c>
      <c r="P153" s="129">
        <f t="shared" si="41"/>
        <v>2.37</v>
      </c>
      <c r="Q153" s="129">
        <f t="shared" si="41"/>
        <v>2.37</v>
      </c>
      <c r="R153" s="129">
        <f t="shared" si="41"/>
        <v>2.37</v>
      </c>
      <c r="S153" s="129">
        <f t="shared" si="42"/>
        <v>2.37</v>
      </c>
      <c r="T153" s="129">
        <f t="shared" si="42"/>
        <v>2.37</v>
      </c>
      <c r="U153" s="129">
        <f t="shared" si="42"/>
        <v>2.37</v>
      </c>
      <c r="V153" s="129">
        <f t="shared" si="42"/>
        <v>2.37</v>
      </c>
      <c r="W153" s="129">
        <f t="shared" si="42"/>
        <v>2.37</v>
      </c>
      <c r="X153" s="129">
        <f t="shared" si="42"/>
        <v>2.37</v>
      </c>
      <c r="Y153" s="129">
        <f t="shared" si="42"/>
        <v>2.37</v>
      </c>
      <c r="Z153" s="129">
        <f t="shared" si="42"/>
        <v>2.37</v>
      </c>
      <c r="AA153" s="129">
        <f t="shared" si="42"/>
        <v>2.37</v>
      </c>
      <c r="AB153" s="129">
        <f t="shared" si="42"/>
        <v>2.37</v>
      </c>
      <c r="AC153" s="129">
        <f t="shared" si="42"/>
        <v>2.37</v>
      </c>
      <c r="AD153" s="129">
        <f t="shared" si="42"/>
        <v>2.37</v>
      </c>
      <c r="AE153" s="129">
        <f t="shared" si="42"/>
        <v>2.37</v>
      </c>
      <c r="AF153" s="129">
        <f t="shared" si="42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158</v>
      </c>
      <c r="B154" s="128">
        <v>1.81</v>
      </c>
      <c r="C154" s="129">
        <f t="shared" si="41"/>
        <v>1.81</v>
      </c>
      <c r="D154" s="129">
        <f t="shared" si="41"/>
        <v>1.81</v>
      </c>
      <c r="E154" s="129">
        <f t="shared" si="41"/>
        <v>1.81</v>
      </c>
      <c r="F154" s="129">
        <f t="shared" si="41"/>
        <v>1.81</v>
      </c>
      <c r="G154" s="129">
        <f t="shared" si="41"/>
        <v>1.81</v>
      </c>
      <c r="H154" s="129">
        <f t="shared" si="41"/>
        <v>1.81</v>
      </c>
      <c r="I154" s="129">
        <f t="shared" si="41"/>
        <v>1.81</v>
      </c>
      <c r="J154" s="129">
        <f t="shared" si="41"/>
        <v>1.81</v>
      </c>
      <c r="K154" s="129">
        <f t="shared" si="41"/>
        <v>1.81</v>
      </c>
      <c r="L154" s="129">
        <f t="shared" si="41"/>
        <v>1.81</v>
      </c>
      <c r="M154" s="129">
        <f t="shared" si="41"/>
        <v>1.81</v>
      </c>
      <c r="N154" s="129">
        <f t="shared" si="41"/>
        <v>1.81</v>
      </c>
      <c r="O154" s="129">
        <f t="shared" si="41"/>
        <v>1.81</v>
      </c>
      <c r="P154" s="129">
        <f t="shared" si="41"/>
        <v>1.81</v>
      </c>
      <c r="Q154" s="129">
        <f t="shared" si="41"/>
        <v>1.81</v>
      </c>
      <c r="R154" s="129">
        <f t="shared" si="41"/>
        <v>1.81</v>
      </c>
      <c r="S154" s="129">
        <f t="shared" si="42"/>
        <v>1.81</v>
      </c>
      <c r="T154" s="129">
        <f t="shared" si="42"/>
        <v>1.81</v>
      </c>
      <c r="U154" s="129">
        <f t="shared" si="42"/>
        <v>1.81</v>
      </c>
      <c r="V154" s="129">
        <f t="shared" si="42"/>
        <v>1.81</v>
      </c>
      <c r="W154" s="129">
        <f t="shared" si="42"/>
        <v>1.81</v>
      </c>
      <c r="X154" s="129">
        <f t="shared" si="42"/>
        <v>1.81</v>
      </c>
      <c r="Y154" s="129">
        <f t="shared" si="42"/>
        <v>1.81</v>
      </c>
      <c r="Z154" s="129">
        <f t="shared" si="42"/>
        <v>1.81</v>
      </c>
      <c r="AA154" s="129">
        <f t="shared" si="42"/>
        <v>1.81</v>
      </c>
      <c r="AB154" s="129">
        <f t="shared" si="42"/>
        <v>1.81</v>
      </c>
      <c r="AC154" s="129">
        <f t="shared" si="42"/>
        <v>1.81</v>
      </c>
      <c r="AD154" s="129">
        <f t="shared" si="42"/>
        <v>1.81</v>
      </c>
      <c r="AE154" s="129">
        <f t="shared" si="42"/>
        <v>1.81</v>
      </c>
      <c r="AF154" s="129">
        <f t="shared" si="42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159</v>
      </c>
      <c r="B155" s="128">
        <v>1.0900000000000001</v>
      </c>
      <c r="C155" s="129">
        <f t="shared" si="41"/>
        <v>1.0900000000000001</v>
      </c>
      <c r="D155" s="129">
        <f t="shared" si="41"/>
        <v>1.0900000000000001</v>
      </c>
      <c r="E155" s="129">
        <f t="shared" si="41"/>
        <v>1.0900000000000001</v>
      </c>
      <c r="F155" s="129">
        <f t="shared" si="41"/>
        <v>1.0900000000000001</v>
      </c>
      <c r="G155" s="129">
        <f t="shared" si="41"/>
        <v>1.0900000000000001</v>
      </c>
      <c r="H155" s="129">
        <f t="shared" si="41"/>
        <v>1.0900000000000001</v>
      </c>
      <c r="I155" s="129">
        <f t="shared" si="41"/>
        <v>1.0900000000000001</v>
      </c>
      <c r="J155" s="129">
        <f t="shared" si="41"/>
        <v>1.0900000000000001</v>
      </c>
      <c r="K155" s="129">
        <f t="shared" si="41"/>
        <v>1.0900000000000001</v>
      </c>
      <c r="L155" s="129">
        <f t="shared" si="41"/>
        <v>1.0900000000000001</v>
      </c>
      <c r="M155" s="129">
        <f t="shared" si="41"/>
        <v>1.0900000000000001</v>
      </c>
      <c r="N155" s="129">
        <f t="shared" si="41"/>
        <v>1.0900000000000001</v>
      </c>
      <c r="O155" s="129">
        <f t="shared" si="41"/>
        <v>1.0900000000000001</v>
      </c>
      <c r="P155" s="129">
        <f t="shared" si="41"/>
        <v>1.0900000000000001</v>
      </c>
      <c r="Q155" s="129">
        <f t="shared" si="41"/>
        <v>1.0900000000000001</v>
      </c>
      <c r="R155" s="129">
        <f t="shared" si="41"/>
        <v>1.0900000000000001</v>
      </c>
      <c r="S155" s="129">
        <f t="shared" si="42"/>
        <v>1.0900000000000001</v>
      </c>
      <c r="T155" s="129">
        <f t="shared" si="42"/>
        <v>1.0900000000000001</v>
      </c>
      <c r="U155" s="129">
        <f t="shared" si="42"/>
        <v>1.0900000000000001</v>
      </c>
      <c r="V155" s="129">
        <f t="shared" si="42"/>
        <v>1.0900000000000001</v>
      </c>
      <c r="W155" s="129">
        <f t="shared" si="42"/>
        <v>1.0900000000000001</v>
      </c>
      <c r="X155" s="129">
        <f t="shared" si="42"/>
        <v>1.0900000000000001</v>
      </c>
      <c r="Y155" s="129">
        <f t="shared" si="42"/>
        <v>1.0900000000000001</v>
      </c>
      <c r="Z155" s="129">
        <f t="shared" si="42"/>
        <v>1.0900000000000001</v>
      </c>
      <c r="AA155" s="129">
        <f t="shared" si="42"/>
        <v>1.0900000000000001</v>
      </c>
      <c r="AB155" s="129">
        <f t="shared" si="42"/>
        <v>1.0900000000000001</v>
      </c>
      <c r="AC155" s="129">
        <f t="shared" si="42"/>
        <v>1.0900000000000001</v>
      </c>
      <c r="AD155" s="129">
        <f t="shared" si="42"/>
        <v>1.0900000000000001</v>
      </c>
      <c r="AE155" s="129">
        <f t="shared" si="42"/>
        <v>1.0900000000000001</v>
      </c>
      <c r="AF155" s="129">
        <f t="shared" si="42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160</v>
      </c>
      <c r="B156" s="128">
        <v>1.58</v>
      </c>
      <c r="C156" s="129">
        <f t="shared" si="41"/>
        <v>1.58</v>
      </c>
      <c r="D156" s="129">
        <f t="shared" si="41"/>
        <v>1.58</v>
      </c>
      <c r="E156" s="129">
        <f t="shared" si="41"/>
        <v>1.58</v>
      </c>
      <c r="F156" s="129">
        <f t="shared" si="41"/>
        <v>1.58</v>
      </c>
      <c r="G156" s="129">
        <f t="shared" si="41"/>
        <v>1.58</v>
      </c>
      <c r="H156" s="129">
        <f t="shared" si="41"/>
        <v>1.58</v>
      </c>
      <c r="I156" s="129">
        <f t="shared" si="41"/>
        <v>1.58</v>
      </c>
      <c r="J156" s="129">
        <f t="shared" si="41"/>
        <v>1.58</v>
      </c>
      <c r="K156" s="129">
        <f t="shared" si="41"/>
        <v>1.58</v>
      </c>
      <c r="L156" s="129">
        <f t="shared" si="41"/>
        <v>1.58</v>
      </c>
      <c r="M156" s="129">
        <f t="shared" si="41"/>
        <v>1.58</v>
      </c>
      <c r="N156" s="129">
        <f t="shared" si="41"/>
        <v>1.58</v>
      </c>
      <c r="O156" s="129">
        <f t="shared" si="41"/>
        <v>1.58</v>
      </c>
      <c r="P156" s="129">
        <f t="shared" si="41"/>
        <v>1.58</v>
      </c>
      <c r="Q156" s="129">
        <f t="shared" si="41"/>
        <v>1.58</v>
      </c>
      <c r="R156" s="129">
        <f t="shared" si="41"/>
        <v>1.58</v>
      </c>
      <c r="S156" s="129">
        <f t="shared" si="42"/>
        <v>1.58</v>
      </c>
      <c r="T156" s="129">
        <f t="shared" si="42"/>
        <v>1.58</v>
      </c>
      <c r="U156" s="129">
        <f t="shared" si="42"/>
        <v>1.58</v>
      </c>
      <c r="V156" s="129">
        <f t="shared" si="42"/>
        <v>1.58</v>
      </c>
      <c r="W156" s="129">
        <f t="shared" si="42"/>
        <v>1.58</v>
      </c>
      <c r="X156" s="129">
        <f t="shared" si="42"/>
        <v>1.58</v>
      </c>
      <c r="Y156" s="129">
        <f t="shared" si="42"/>
        <v>1.58</v>
      </c>
      <c r="Z156" s="129">
        <f t="shared" si="42"/>
        <v>1.58</v>
      </c>
      <c r="AA156" s="129">
        <f t="shared" si="42"/>
        <v>1.58</v>
      </c>
      <c r="AB156" s="129">
        <f t="shared" si="42"/>
        <v>1.58</v>
      </c>
      <c r="AC156" s="129">
        <f t="shared" si="42"/>
        <v>1.58</v>
      </c>
      <c r="AD156" s="129">
        <f t="shared" si="42"/>
        <v>1.58</v>
      </c>
      <c r="AE156" s="129">
        <f t="shared" si="42"/>
        <v>1.58</v>
      </c>
      <c r="AF156" s="129">
        <f t="shared" si="42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161</v>
      </c>
      <c r="B157" s="128">
        <v>2</v>
      </c>
      <c r="C157" s="129">
        <f t="shared" si="41"/>
        <v>2</v>
      </c>
      <c r="D157" s="129">
        <f t="shared" si="41"/>
        <v>2</v>
      </c>
      <c r="E157" s="129">
        <f t="shared" si="41"/>
        <v>2</v>
      </c>
      <c r="F157" s="129">
        <f t="shared" si="41"/>
        <v>2</v>
      </c>
      <c r="G157" s="129">
        <f t="shared" si="41"/>
        <v>2</v>
      </c>
      <c r="H157" s="129">
        <f t="shared" si="41"/>
        <v>2</v>
      </c>
      <c r="I157" s="129">
        <f t="shared" si="41"/>
        <v>2</v>
      </c>
      <c r="J157" s="129">
        <f t="shared" si="41"/>
        <v>2</v>
      </c>
      <c r="K157" s="129">
        <f t="shared" si="41"/>
        <v>2</v>
      </c>
      <c r="L157" s="129">
        <f t="shared" si="41"/>
        <v>2</v>
      </c>
      <c r="M157" s="129">
        <f t="shared" si="41"/>
        <v>2</v>
      </c>
      <c r="N157" s="129">
        <f t="shared" si="41"/>
        <v>2</v>
      </c>
      <c r="O157" s="129">
        <f t="shared" si="41"/>
        <v>2</v>
      </c>
      <c r="P157" s="129">
        <f t="shared" si="41"/>
        <v>2</v>
      </c>
      <c r="Q157" s="129">
        <f t="shared" si="41"/>
        <v>2</v>
      </c>
      <c r="R157" s="129">
        <f t="shared" si="41"/>
        <v>2</v>
      </c>
      <c r="S157" s="129">
        <f t="shared" si="42"/>
        <v>2</v>
      </c>
      <c r="T157" s="129">
        <f t="shared" si="42"/>
        <v>2</v>
      </c>
      <c r="U157" s="129">
        <f t="shared" si="42"/>
        <v>2</v>
      </c>
      <c r="V157" s="129">
        <f t="shared" si="42"/>
        <v>2</v>
      </c>
      <c r="W157" s="129">
        <f t="shared" si="42"/>
        <v>2</v>
      </c>
      <c r="X157" s="129">
        <f t="shared" si="42"/>
        <v>2</v>
      </c>
      <c r="Y157" s="129">
        <f t="shared" si="42"/>
        <v>2</v>
      </c>
      <c r="Z157" s="129">
        <f t="shared" si="42"/>
        <v>2</v>
      </c>
      <c r="AA157" s="129">
        <f t="shared" si="42"/>
        <v>2</v>
      </c>
      <c r="AB157" s="129">
        <f t="shared" si="42"/>
        <v>2</v>
      </c>
      <c r="AC157" s="129">
        <f t="shared" si="42"/>
        <v>2</v>
      </c>
      <c r="AD157" s="129">
        <f t="shared" si="42"/>
        <v>2</v>
      </c>
      <c r="AE157" s="129">
        <f t="shared" si="42"/>
        <v>2</v>
      </c>
      <c r="AF157" s="129">
        <f t="shared" si="42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162</v>
      </c>
      <c r="B158" s="128">
        <v>0.47</v>
      </c>
      <c r="C158" s="129">
        <f t="shared" si="41"/>
        <v>0.47</v>
      </c>
      <c r="D158" s="129">
        <f t="shared" si="41"/>
        <v>0.47</v>
      </c>
      <c r="E158" s="129">
        <f t="shared" si="41"/>
        <v>0.47</v>
      </c>
      <c r="F158" s="129">
        <f t="shared" si="41"/>
        <v>0.47</v>
      </c>
      <c r="G158" s="129">
        <f t="shared" si="41"/>
        <v>0.47</v>
      </c>
      <c r="H158" s="129">
        <f t="shared" si="41"/>
        <v>0.47</v>
      </c>
      <c r="I158" s="129">
        <f t="shared" si="41"/>
        <v>0.47</v>
      </c>
      <c r="J158" s="129">
        <f t="shared" si="41"/>
        <v>0.47</v>
      </c>
      <c r="K158" s="129">
        <f t="shared" si="41"/>
        <v>0.47</v>
      </c>
      <c r="L158" s="129">
        <f t="shared" si="41"/>
        <v>0.47</v>
      </c>
      <c r="M158" s="129">
        <f t="shared" si="41"/>
        <v>0.47</v>
      </c>
      <c r="N158" s="129">
        <f t="shared" si="41"/>
        <v>0.47</v>
      </c>
      <c r="O158" s="129">
        <f t="shared" si="41"/>
        <v>0.47</v>
      </c>
      <c r="P158" s="129">
        <f t="shared" si="41"/>
        <v>0.47</v>
      </c>
      <c r="Q158" s="129">
        <f t="shared" si="41"/>
        <v>0.47</v>
      </c>
      <c r="R158" s="129">
        <f t="shared" si="41"/>
        <v>0.47</v>
      </c>
      <c r="S158" s="129">
        <f t="shared" si="42"/>
        <v>0.47</v>
      </c>
      <c r="T158" s="129">
        <f t="shared" si="42"/>
        <v>0.47</v>
      </c>
      <c r="U158" s="129">
        <f t="shared" si="42"/>
        <v>0.47</v>
      </c>
      <c r="V158" s="129">
        <f t="shared" si="42"/>
        <v>0.47</v>
      </c>
      <c r="W158" s="129">
        <f t="shared" si="42"/>
        <v>0.47</v>
      </c>
      <c r="X158" s="129">
        <f t="shared" si="42"/>
        <v>0.47</v>
      </c>
      <c r="Y158" s="129">
        <f t="shared" si="42"/>
        <v>0.47</v>
      </c>
      <c r="Z158" s="129">
        <f t="shared" si="42"/>
        <v>0.47</v>
      </c>
      <c r="AA158" s="129">
        <f t="shared" si="42"/>
        <v>0.47</v>
      </c>
      <c r="AB158" s="129">
        <f t="shared" si="42"/>
        <v>0.47</v>
      </c>
      <c r="AC158" s="129">
        <f t="shared" si="42"/>
        <v>0.47</v>
      </c>
      <c r="AD158" s="129">
        <f t="shared" si="42"/>
        <v>0.47</v>
      </c>
      <c r="AE158" s="129">
        <f t="shared" si="42"/>
        <v>0.47</v>
      </c>
      <c r="AF158" s="129">
        <f t="shared" si="42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163</v>
      </c>
      <c r="B159" s="128">
        <v>0</v>
      </c>
      <c r="C159" s="129">
        <f t="shared" si="41"/>
        <v>0</v>
      </c>
      <c r="D159" s="129">
        <f t="shared" si="41"/>
        <v>0</v>
      </c>
      <c r="E159" s="129">
        <f t="shared" si="41"/>
        <v>0</v>
      </c>
      <c r="F159" s="129">
        <f t="shared" si="41"/>
        <v>0</v>
      </c>
      <c r="G159" s="129">
        <f t="shared" si="41"/>
        <v>0</v>
      </c>
      <c r="H159" s="129">
        <f t="shared" si="41"/>
        <v>0</v>
      </c>
      <c r="I159" s="129">
        <f t="shared" si="41"/>
        <v>0</v>
      </c>
      <c r="J159" s="129">
        <f t="shared" si="41"/>
        <v>0</v>
      </c>
      <c r="K159" s="129">
        <f t="shared" si="41"/>
        <v>0</v>
      </c>
      <c r="L159" s="129">
        <f t="shared" si="41"/>
        <v>0</v>
      </c>
      <c r="M159" s="129">
        <f t="shared" si="41"/>
        <v>0</v>
      </c>
      <c r="N159" s="129">
        <f t="shared" si="41"/>
        <v>0</v>
      </c>
      <c r="O159" s="129">
        <f t="shared" si="41"/>
        <v>0</v>
      </c>
      <c r="P159" s="129">
        <f t="shared" si="41"/>
        <v>0</v>
      </c>
      <c r="Q159" s="129">
        <f t="shared" si="41"/>
        <v>0</v>
      </c>
      <c r="R159" s="129">
        <f t="shared" si="41"/>
        <v>0</v>
      </c>
      <c r="S159" s="129">
        <f t="shared" si="42"/>
        <v>0</v>
      </c>
      <c r="T159" s="129">
        <f t="shared" si="42"/>
        <v>0</v>
      </c>
      <c r="U159" s="129">
        <f t="shared" si="42"/>
        <v>0</v>
      </c>
      <c r="V159" s="129">
        <f t="shared" si="42"/>
        <v>0</v>
      </c>
      <c r="W159" s="129">
        <f t="shared" si="42"/>
        <v>0</v>
      </c>
      <c r="X159" s="129">
        <f t="shared" si="42"/>
        <v>0</v>
      </c>
      <c r="Y159" s="129">
        <f t="shared" si="42"/>
        <v>0</v>
      </c>
      <c r="Z159" s="129">
        <f t="shared" si="42"/>
        <v>0</v>
      </c>
      <c r="AA159" s="129">
        <f t="shared" si="42"/>
        <v>0</v>
      </c>
      <c r="AB159" s="129">
        <f t="shared" si="42"/>
        <v>0</v>
      </c>
      <c r="AC159" s="129">
        <f t="shared" si="42"/>
        <v>0</v>
      </c>
      <c r="AD159" s="129">
        <f t="shared" si="42"/>
        <v>0</v>
      </c>
      <c r="AE159" s="129">
        <f t="shared" si="42"/>
        <v>0</v>
      </c>
      <c r="AF159" s="129">
        <f t="shared" si="42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164</v>
      </c>
      <c r="B160" s="128">
        <v>0</v>
      </c>
      <c r="C160" s="129">
        <f t="shared" si="41"/>
        <v>0</v>
      </c>
      <c r="D160" s="129">
        <f t="shared" si="41"/>
        <v>0</v>
      </c>
      <c r="E160" s="129">
        <f t="shared" si="41"/>
        <v>0</v>
      </c>
      <c r="F160" s="129">
        <f t="shared" si="41"/>
        <v>0</v>
      </c>
      <c r="G160" s="129">
        <f t="shared" si="41"/>
        <v>0</v>
      </c>
      <c r="H160" s="129">
        <f t="shared" si="41"/>
        <v>0</v>
      </c>
      <c r="I160" s="129">
        <f t="shared" si="41"/>
        <v>0</v>
      </c>
      <c r="J160" s="129">
        <f t="shared" si="41"/>
        <v>0</v>
      </c>
      <c r="K160" s="129">
        <f t="shared" si="41"/>
        <v>0</v>
      </c>
      <c r="L160" s="129">
        <f t="shared" si="41"/>
        <v>0</v>
      </c>
      <c r="M160" s="129">
        <f t="shared" si="41"/>
        <v>0</v>
      </c>
      <c r="N160" s="129">
        <f t="shared" si="41"/>
        <v>0</v>
      </c>
      <c r="O160" s="129">
        <f t="shared" si="41"/>
        <v>0</v>
      </c>
      <c r="P160" s="129">
        <f t="shared" si="41"/>
        <v>0</v>
      </c>
      <c r="Q160" s="129">
        <f t="shared" si="41"/>
        <v>0</v>
      </c>
      <c r="R160" s="129">
        <f t="shared" si="42"/>
        <v>0</v>
      </c>
      <c r="S160" s="129">
        <f t="shared" si="42"/>
        <v>0</v>
      </c>
      <c r="T160" s="129">
        <f t="shared" si="42"/>
        <v>0</v>
      </c>
      <c r="U160" s="129">
        <f t="shared" si="42"/>
        <v>0</v>
      </c>
      <c r="V160" s="129">
        <f t="shared" si="42"/>
        <v>0</v>
      </c>
      <c r="W160" s="129">
        <f t="shared" si="42"/>
        <v>0</v>
      </c>
      <c r="X160" s="129">
        <f t="shared" si="42"/>
        <v>0</v>
      </c>
      <c r="Y160" s="129">
        <f t="shared" si="42"/>
        <v>0</v>
      </c>
      <c r="Z160" s="129">
        <f t="shared" si="42"/>
        <v>0</v>
      </c>
      <c r="AA160" s="129">
        <f t="shared" si="42"/>
        <v>0</v>
      </c>
      <c r="AB160" s="129">
        <f t="shared" si="42"/>
        <v>0</v>
      </c>
      <c r="AC160" s="129">
        <f t="shared" si="42"/>
        <v>0</v>
      </c>
      <c r="AD160" s="129">
        <f t="shared" si="42"/>
        <v>0</v>
      </c>
      <c r="AE160" s="129">
        <f t="shared" si="42"/>
        <v>0</v>
      </c>
      <c r="AF160" s="129">
        <f t="shared" si="42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165</v>
      </c>
      <c r="B161" s="128">
        <v>0.8</v>
      </c>
      <c r="C161" s="129">
        <f t="shared" si="41"/>
        <v>0.8</v>
      </c>
      <c r="D161" s="129">
        <f t="shared" si="41"/>
        <v>0.8</v>
      </c>
      <c r="E161" s="129">
        <f t="shared" si="41"/>
        <v>0.8</v>
      </c>
      <c r="F161" s="129">
        <f t="shared" si="41"/>
        <v>0.8</v>
      </c>
      <c r="G161" s="129">
        <f t="shared" si="41"/>
        <v>0.8</v>
      </c>
      <c r="H161" s="129">
        <f t="shared" si="41"/>
        <v>0.8</v>
      </c>
      <c r="I161" s="129">
        <f t="shared" si="41"/>
        <v>0.8</v>
      </c>
      <c r="J161" s="129">
        <f t="shared" si="41"/>
        <v>0.8</v>
      </c>
      <c r="K161" s="129">
        <f t="shared" si="41"/>
        <v>0.8</v>
      </c>
      <c r="L161" s="129">
        <f t="shared" si="41"/>
        <v>0.8</v>
      </c>
      <c r="M161" s="129">
        <f t="shared" si="41"/>
        <v>0.8</v>
      </c>
      <c r="N161" s="129">
        <f t="shared" si="41"/>
        <v>0.8</v>
      </c>
      <c r="O161" s="129">
        <f t="shared" si="41"/>
        <v>0.8</v>
      </c>
      <c r="P161" s="129">
        <f t="shared" si="41"/>
        <v>0.8</v>
      </c>
      <c r="Q161" s="129">
        <f t="shared" si="41"/>
        <v>0.8</v>
      </c>
      <c r="R161" s="129">
        <f t="shared" si="42"/>
        <v>0.8</v>
      </c>
      <c r="S161" s="129">
        <f t="shared" si="42"/>
        <v>0.8</v>
      </c>
      <c r="T161" s="129">
        <f t="shared" si="42"/>
        <v>0.8</v>
      </c>
      <c r="U161" s="129">
        <f t="shared" si="42"/>
        <v>0.8</v>
      </c>
      <c r="V161" s="129">
        <f t="shared" si="42"/>
        <v>0.8</v>
      </c>
      <c r="W161" s="129">
        <f t="shared" si="42"/>
        <v>0.8</v>
      </c>
      <c r="X161" s="129">
        <f t="shared" si="42"/>
        <v>0.8</v>
      </c>
      <c r="Y161" s="129">
        <f t="shared" si="42"/>
        <v>0.8</v>
      </c>
      <c r="Z161" s="129">
        <f t="shared" si="42"/>
        <v>0.8</v>
      </c>
      <c r="AA161" s="129">
        <f t="shared" si="42"/>
        <v>0.8</v>
      </c>
      <c r="AB161" s="129">
        <f t="shared" si="42"/>
        <v>0.8</v>
      </c>
      <c r="AC161" s="129">
        <f t="shared" si="42"/>
        <v>0.8</v>
      </c>
      <c r="AD161" s="129">
        <f t="shared" si="42"/>
        <v>0.8</v>
      </c>
      <c r="AE161" s="129">
        <f t="shared" si="42"/>
        <v>0.8</v>
      </c>
      <c r="AF161" s="129">
        <f t="shared" si="42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166</v>
      </c>
      <c r="B162" s="128">
        <v>1.5</v>
      </c>
      <c r="C162" s="129">
        <f t="shared" si="41"/>
        <v>1.5</v>
      </c>
      <c r="D162" s="129">
        <f t="shared" si="41"/>
        <v>1.5</v>
      </c>
      <c r="E162" s="129">
        <f t="shared" si="41"/>
        <v>1.5</v>
      </c>
      <c r="F162" s="129">
        <f t="shared" si="41"/>
        <v>1.5</v>
      </c>
      <c r="G162" s="129">
        <f t="shared" si="41"/>
        <v>1.5</v>
      </c>
      <c r="H162" s="129">
        <f t="shared" si="41"/>
        <v>1.5</v>
      </c>
      <c r="I162" s="129">
        <f t="shared" si="41"/>
        <v>1.5</v>
      </c>
      <c r="J162" s="129">
        <f t="shared" si="41"/>
        <v>1.5</v>
      </c>
      <c r="K162" s="129">
        <f t="shared" si="41"/>
        <v>1.5</v>
      </c>
      <c r="L162" s="129">
        <f t="shared" si="41"/>
        <v>1.5</v>
      </c>
      <c r="M162" s="129">
        <f t="shared" si="41"/>
        <v>1.5</v>
      </c>
      <c r="N162" s="129">
        <f t="shared" si="41"/>
        <v>1.5</v>
      </c>
      <c r="O162" s="129">
        <f t="shared" si="41"/>
        <v>1.5</v>
      </c>
      <c r="P162" s="129">
        <f t="shared" si="41"/>
        <v>1.5</v>
      </c>
      <c r="Q162" s="129">
        <f t="shared" si="41"/>
        <v>1.5</v>
      </c>
      <c r="R162" s="129">
        <f t="shared" si="42"/>
        <v>1.5</v>
      </c>
      <c r="S162" s="129">
        <f t="shared" si="42"/>
        <v>1.5</v>
      </c>
      <c r="T162" s="129">
        <f t="shared" si="42"/>
        <v>1.5</v>
      </c>
      <c r="U162" s="129">
        <f t="shared" si="42"/>
        <v>1.5</v>
      </c>
      <c r="V162" s="129">
        <f t="shared" si="42"/>
        <v>1.5</v>
      </c>
      <c r="W162" s="129">
        <f t="shared" si="42"/>
        <v>1.5</v>
      </c>
      <c r="X162" s="129">
        <f t="shared" si="42"/>
        <v>1.5</v>
      </c>
      <c r="Y162" s="129">
        <f t="shared" si="42"/>
        <v>1.5</v>
      </c>
      <c r="Z162" s="129">
        <f t="shared" si="42"/>
        <v>1.5</v>
      </c>
      <c r="AA162" s="129">
        <f t="shared" si="42"/>
        <v>1.5</v>
      </c>
      <c r="AB162" s="129">
        <f t="shared" si="42"/>
        <v>1.5</v>
      </c>
      <c r="AC162" s="129">
        <f t="shared" si="42"/>
        <v>1.5</v>
      </c>
      <c r="AD162" s="129">
        <f t="shared" si="42"/>
        <v>1.5</v>
      </c>
      <c r="AE162" s="129">
        <f t="shared" si="42"/>
        <v>1.5</v>
      </c>
      <c r="AF162" s="129">
        <f t="shared" si="42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167</v>
      </c>
      <c r="B163" s="128">
        <v>1</v>
      </c>
      <c r="C163" s="129">
        <f t="shared" si="41"/>
        <v>1</v>
      </c>
      <c r="D163" s="129">
        <f t="shared" si="41"/>
        <v>1</v>
      </c>
      <c r="E163" s="129">
        <f t="shared" si="41"/>
        <v>1</v>
      </c>
      <c r="F163" s="129">
        <f t="shared" si="41"/>
        <v>1</v>
      </c>
      <c r="G163" s="129">
        <f t="shared" si="41"/>
        <v>1</v>
      </c>
      <c r="H163" s="129">
        <f t="shared" si="41"/>
        <v>1</v>
      </c>
      <c r="I163" s="129">
        <f t="shared" si="41"/>
        <v>1</v>
      </c>
      <c r="J163" s="129">
        <f t="shared" si="41"/>
        <v>1</v>
      </c>
      <c r="K163" s="129">
        <f t="shared" si="41"/>
        <v>1</v>
      </c>
      <c r="L163" s="129">
        <f t="shared" si="41"/>
        <v>1</v>
      </c>
      <c r="M163" s="129">
        <f t="shared" si="41"/>
        <v>1</v>
      </c>
      <c r="N163" s="129">
        <f t="shared" si="41"/>
        <v>1</v>
      </c>
      <c r="O163" s="129">
        <f t="shared" si="41"/>
        <v>1</v>
      </c>
      <c r="P163" s="129">
        <f t="shared" si="41"/>
        <v>1</v>
      </c>
      <c r="Q163" s="129">
        <f t="shared" si="41"/>
        <v>1</v>
      </c>
      <c r="R163" s="129">
        <f t="shared" si="42"/>
        <v>1</v>
      </c>
      <c r="S163" s="129">
        <f t="shared" si="42"/>
        <v>1</v>
      </c>
      <c r="T163" s="129">
        <f t="shared" si="42"/>
        <v>1</v>
      </c>
      <c r="U163" s="129">
        <f t="shared" si="42"/>
        <v>1</v>
      </c>
      <c r="V163" s="129">
        <f t="shared" si="42"/>
        <v>1</v>
      </c>
      <c r="W163" s="129">
        <f t="shared" si="42"/>
        <v>1</v>
      </c>
      <c r="X163" s="129">
        <f t="shared" si="42"/>
        <v>1</v>
      </c>
      <c r="Y163" s="129">
        <f t="shared" si="42"/>
        <v>1</v>
      </c>
      <c r="Z163" s="129">
        <f t="shared" si="42"/>
        <v>1</v>
      </c>
      <c r="AA163" s="129">
        <f t="shared" si="42"/>
        <v>1</v>
      </c>
      <c r="AB163" s="129">
        <f t="shared" si="42"/>
        <v>1</v>
      </c>
      <c r="AC163" s="129">
        <f t="shared" si="42"/>
        <v>1</v>
      </c>
      <c r="AD163" s="129">
        <f t="shared" si="42"/>
        <v>1</v>
      </c>
      <c r="AE163" s="129">
        <f t="shared" si="42"/>
        <v>1</v>
      </c>
      <c r="AF163" s="129">
        <f t="shared" si="42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168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169</v>
      </c>
      <c r="B165" s="128">
        <v>1</v>
      </c>
      <c r="C165" s="129">
        <f t="shared" ref="C165:R172" si="43">B165</f>
        <v>1</v>
      </c>
      <c r="D165" s="129">
        <f t="shared" si="43"/>
        <v>1</v>
      </c>
      <c r="E165" s="129">
        <f t="shared" si="43"/>
        <v>1</v>
      </c>
      <c r="F165" s="129">
        <f t="shared" si="43"/>
        <v>1</v>
      </c>
      <c r="G165" s="129">
        <f t="shared" si="43"/>
        <v>1</v>
      </c>
      <c r="H165" s="129">
        <f t="shared" si="43"/>
        <v>1</v>
      </c>
      <c r="I165" s="129">
        <f t="shared" si="43"/>
        <v>1</v>
      </c>
      <c r="J165" s="129">
        <f t="shared" si="43"/>
        <v>1</v>
      </c>
      <c r="K165" s="129">
        <f t="shared" si="43"/>
        <v>1</v>
      </c>
      <c r="L165" s="129">
        <f t="shared" si="43"/>
        <v>1</v>
      </c>
      <c r="M165" s="129">
        <f t="shared" si="43"/>
        <v>1</v>
      </c>
      <c r="N165" s="129">
        <f t="shared" si="43"/>
        <v>1</v>
      </c>
      <c r="O165" s="129">
        <f t="shared" si="43"/>
        <v>1</v>
      </c>
      <c r="P165" s="129">
        <f t="shared" si="43"/>
        <v>1</v>
      </c>
      <c r="Q165" s="129">
        <f t="shared" si="43"/>
        <v>1</v>
      </c>
      <c r="R165" s="129">
        <f t="shared" si="43"/>
        <v>1</v>
      </c>
      <c r="S165" s="129">
        <f t="shared" ref="R165:AF172" si="44">R165</f>
        <v>1</v>
      </c>
      <c r="T165" s="129">
        <f t="shared" si="44"/>
        <v>1</v>
      </c>
      <c r="U165" s="129">
        <f t="shared" si="44"/>
        <v>1</v>
      </c>
      <c r="V165" s="129">
        <f t="shared" si="44"/>
        <v>1</v>
      </c>
      <c r="W165" s="129">
        <f t="shared" si="44"/>
        <v>1</v>
      </c>
      <c r="X165" s="129">
        <f t="shared" si="44"/>
        <v>1</v>
      </c>
      <c r="Y165" s="129">
        <f t="shared" si="44"/>
        <v>1</v>
      </c>
      <c r="Z165" s="129">
        <f t="shared" si="44"/>
        <v>1</v>
      </c>
      <c r="AA165" s="129">
        <f t="shared" si="44"/>
        <v>1</v>
      </c>
      <c r="AB165" s="129">
        <f t="shared" si="44"/>
        <v>1</v>
      </c>
      <c r="AC165" s="129">
        <f t="shared" si="44"/>
        <v>1</v>
      </c>
      <c r="AD165" s="129">
        <f t="shared" si="44"/>
        <v>1</v>
      </c>
      <c r="AE165" s="129">
        <f t="shared" si="44"/>
        <v>1</v>
      </c>
      <c r="AF165" s="129">
        <f t="shared" si="44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170</v>
      </c>
      <c r="B166" s="128">
        <v>0.42</v>
      </c>
      <c r="C166" s="129">
        <f t="shared" si="43"/>
        <v>0.42</v>
      </c>
      <c r="D166" s="129">
        <f t="shared" si="43"/>
        <v>0.42</v>
      </c>
      <c r="E166" s="129">
        <f t="shared" si="43"/>
        <v>0.42</v>
      </c>
      <c r="F166" s="129">
        <f t="shared" si="43"/>
        <v>0.42</v>
      </c>
      <c r="G166" s="129">
        <f t="shared" si="43"/>
        <v>0.42</v>
      </c>
      <c r="H166" s="129">
        <f t="shared" si="43"/>
        <v>0.42</v>
      </c>
      <c r="I166" s="129">
        <f t="shared" si="43"/>
        <v>0.42</v>
      </c>
      <c r="J166" s="129">
        <f t="shared" si="43"/>
        <v>0.42</v>
      </c>
      <c r="K166" s="129">
        <f t="shared" si="43"/>
        <v>0.42</v>
      </c>
      <c r="L166" s="129">
        <f t="shared" si="43"/>
        <v>0.42</v>
      </c>
      <c r="M166" s="129">
        <f t="shared" si="43"/>
        <v>0.42</v>
      </c>
      <c r="N166" s="129">
        <f t="shared" si="43"/>
        <v>0.42</v>
      </c>
      <c r="O166" s="129">
        <f t="shared" si="43"/>
        <v>0.42</v>
      </c>
      <c r="P166" s="129">
        <f t="shared" si="43"/>
        <v>0.42</v>
      </c>
      <c r="Q166" s="129">
        <f t="shared" si="43"/>
        <v>0.42</v>
      </c>
      <c r="R166" s="129">
        <f t="shared" si="44"/>
        <v>0.42</v>
      </c>
      <c r="S166" s="129">
        <f t="shared" si="44"/>
        <v>0.42</v>
      </c>
      <c r="T166" s="129">
        <f t="shared" si="44"/>
        <v>0.42</v>
      </c>
      <c r="U166" s="129">
        <f t="shared" si="44"/>
        <v>0.42</v>
      </c>
      <c r="V166" s="129">
        <f t="shared" si="44"/>
        <v>0.42</v>
      </c>
      <c r="W166" s="129">
        <f t="shared" si="44"/>
        <v>0.42</v>
      </c>
      <c r="X166" s="129">
        <f t="shared" si="44"/>
        <v>0.42</v>
      </c>
      <c r="Y166" s="129">
        <f t="shared" si="44"/>
        <v>0.42</v>
      </c>
      <c r="Z166" s="129">
        <f t="shared" si="44"/>
        <v>0.42</v>
      </c>
      <c r="AA166" s="129">
        <f t="shared" si="44"/>
        <v>0.42</v>
      </c>
      <c r="AB166" s="129">
        <f t="shared" si="44"/>
        <v>0.42</v>
      </c>
      <c r="AC166" s="129">
        <f t="shared" si="44"/>
        <v>0.42</v>
      </c>
      <c r="AD166" s="129">
        <f t="shared" si="44"/>
        <v>0.42</v>
      </c>
      <c r="AE166" s="129">
        <f t="shared" si="44"/>
        <v>0.42</v>
      </c>
      <c r="AF166" s="129">
        <f t="shared" si="44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171</v>
      </c>
      <c r="B167" s="128">
        <v>0.46</v>
      </c>
      <c r="C167" s="129">
        <f t="shared" si="43"/>
        <v>0.46</v>
      </c>
      <c r="D167" s="129">
        <f t="shared" si="43"/>
        <v>0.46</v>
      </c>
      <c r="E167" s="129">
        <f t="shared" si="43"/>
        <v>0.46</v>
      </c>
      <c r="F167" s="129">
        <f t="shared" si="43"/>
        <v>0.46</v>
      </c>
      <c r="G167" s="129">
        <f t="shared" si="43"/>
        <v>0.46</v>
      </c>
      <c r="H167" s="129">
        <f t="shared" si="43"/>
        <v>0.46</v>
      </c>
      <c r="I167" s="129">
        <f t="shared" si="43"/>
        <v>0.46</v>
      </c>
      <c r="J167" s="129">
        <f t="shared" si="43"/>
        <v>0.46</v>
      </c>
      <c r="K167" s="129">
        <f t="shared" si="43"/>
        <v>0.46</v>
      </c>
      <c r="L167" s="129">
        <f t="shared" si="43"/>
        <v>0.46</v>
      </c>
      <c r="M167" s="129">
        <f t="shared" si="43"/>
        <v>0.46</v>
      </c>
      <c r="N167" s="129">
        <f t="shared" si="43"/>
        <v>0.46</v>
      </c>
      <c r="O167" s="129">
        <f t="shared" si="43"/>
        <v>0.46</v>
      </c>
      <c r="P167" s="129">
        <f t="shared" si="43"/>
        <v>0.46</v>
      </c>
      <c r="Q167" s="129">
        <f t="shared" si="43"/>
        <v>0.46</v>
      </c>
      <c r="R167" s="129">
        <f t="shared" si="44"/>
        <v>0.46</v>
      </c>
      <c r="S167" s="129">
        <f t="shared" si="44"/>
        <v>0.46</v>
      </c>
      <c r="T167" s="129">
        <f t="shared" si="44"/>
        <v>0.46</v>
      </c>
      <c r="U167" s="129">
        <f t="shared" si="44"/>
        <v>0.46</v>
      </c>
      <c r="V167" s="129">
        <f t="shared" si="44"/>
        <v>0.46</v>
      </c>
      <c r="W167" s="129">
        <f t="shared" si="44"/>
        <v>0.46</v>
      </c>
      <c r="X167" s="129">
        <f t="shared" si="44"/>
        <v>0.46</v>
      </c>
      <c r="Y167" s="129">
        <f t="shared" si="44"/>
        <v>0.46</v>
      </c>
      <c r="Z167" s="129">
        <f t="shared" si="44"/>
        <v>0.46</v>
      </c>
      <c r="AA167" s="129">
        <f t="shared" si="44"/>
        <v>0.46</v>
      </c>
      <c r="AB167" s="129">
        <f t="shared" si="44"/>
        <v>0.46</v>
      </c>
      <c r="AC167" s="129">
        <f t="shared" si="44"/>
        <v>0.46</v>
      </c>
      <c r="AD167" s="129">
        <f t="shared" si="44"/>
        <v>0.46</v>
      </c>
      <c r="AE167" s="129">
        <f t="shared" si="44"/>
        <v>0.46</v>
      </c>
      <c r="AF167" s="129">
        <f t="shared" si="44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172</v>
      </c>
      <c r="B168" s="128">
        <v>0.85</v>
      </c>
      <c r="C168" s="129">
        <f t="shared" si="43"/>
        <v>0.85</v>
      </c>
      <c r="D168" s="129">
        <f t="shared" si="43"/>
        <v>0.85</v>
      </c>
      <c r="E168" s="129">
        <f t="shared" si="43"/>
        <v>0.85</v>
      </c>
      <c r="F168" s="129">
        <f t="shared" si="43"/>
        <v>0.85</v>
      </c>
      <c r="G168" s="129">
        <f t="shared" si="43"/>
        <v>0.85</v>
      </c>
      <c r="H168" s="129">
        <f t="shared" si="43"/>
        <v>0.85</v>
      </c>
      <c r="I168" s="129">
        <f t="shared" si="43"/>
        <v>0.85</v>
      </c>
      <c r="J168" s="129">
        <f t="shared" si="43"/>
        <v>0.85</v>
      </c>
      <c r="K168" s="129">
        <f t="shared" si="43"/>
        <v>0.85</v>
      </c>
      <c r="L168" s="129">
        <f t="shared" si="43"/>
        <v>0.85</v>
      </c>
      <c r="M168" s="129">
        <f t="shared" si="43"/>
        <v>0.85</v>
      </c>
      <c r="N168" s="129">
        <f t="shared" si="43"/>
        <v>0.85</v>
      </c>
      <c r="O168" s="129">
        <f t="shared" si="43"/>
        <v>0.85</v>
      </c>
      <c r="P168" s="129">
        <f t="shared" si="43"/>
        <v>0.85</v>
      </c>
      <c r="Q168" s="129">
        <f t="shared" si="43"/>
        <v>0.85</v>
      </c>
      <c r="R168" s="129">
        <f t="shared" si="44"/>
        <v>0.85</v>
      </c>
      <c r="S168" s="129">
        <f t="shared" si="44"/>
        <v>0.85</v>
      </c>
      <c r="T168" s="129">
        <f t="shared" si="44"/>
        <v>0.85</v>
      </c>
      <c r="U168" s="129">
        <f t="shared" si="44"/>
        <v>0.85</v>
      </c>
      <c r="V168" s="129">
        <f t="shared" si="44"/>
        <v>0.85</v>
      </c>
      <c r="W168" s="129">
        <f t="shared" si="44"/>
        <v>0.85</v>
      </c>
      <c r="X168" s="129">
        <f t="shared" si="44"/>
        <v>0.85</v>
      </c>
      <c r="Y168" s="129">
        <f t="shared" si="44"/>
        <v>0.85</v>
      </c>
      <c r="Z168" s="129">
        <f t="shared" si="44"/>
        <v>0.85</v>
      </c>
      <c r="AA168" s="129">
        <f t="shared" si="44"/>
        <v>0.85</v>
      </c>
      <c r="AB168" s="129">
        <f t="shared" si="44"/>
        <v>0.85</v>
      </c>
      <c r="AC168" s="129">
        <f t="shared" si="44"/>
        <v>0.85</v>
      </c>
      <c r="AD168" s="129">
        <f t="shared" si="44"/>
        <v>0.85</v>
      </c>
      <c r="AE168" s="129">
        <f t="shared" si="44"/>
        <v>0.85</v>
      </c>
      <c r="AF168" s="129">
        <f t="shared" si="44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173</v>
      </c>
      <c r="B169" s="128">
        <v>0.9</v>
      </c>
      <c r="C169" s="129">
        <f t="shared" si="43"/>
        <v>0.9</v>
      </c>
      <c r="D169" s="129">
        <f t="shared" si="43"/>
        <v>0.9</v>
      </c>
      <c r="E169" s="129">
        <f t="shared" si="43"/>
        <v>0.9</v>
      </c>
      <c r="F169" s="129">
        <f t="shared" si="43"/>
        <v>0.9</v>
      </c>
      <c r="G169" s="129">
        <f t="shared" si="43"/>
        <v>0.9</v>
      </c>
      <c r="H169" s="129">
        <f t="shared" si="43"/>
        <v>0.9</v>
      </c>
      <c r="I169" s="129">
        <f t="shared" si="43"/>
        <v>0.9</v>
      </c>
      <c r="J169" s="129">
        <f t="shared" si="43"/>
        <v>0.9</v>
      </c>
      <c r="K169" s="129">
        <f t="shared" si="43"/>
        <v>0.9</v>
      </c>
      <c r="L169" s="129">
        <f t="shared" si="43"/>
        <v>0.9</v>
      </c>
      <c r="M169" s="129">
        <f t="shared" si="43"/>
        <v>0.9</v>
      </c>
      <c r="N169" s="129">
        <f t="shared" si="43"/>
        <v>0.9</v>
      </c>
      <c r="O169" s="129">
        <f t="shared" si="43"/>
        <v>0.9</v>
      </c>
      <c r="P169" s="129">
        <f t="shared" si="43"/>
        <v>0.9</v>
      </c>
      <c r="Q169" s="129">
        <f t="shared" si="43"/>
        <v>0.9</v>
      </c>
      <c r="R169" s="129">
        <f t="shared" si="44"/>
        <v>0.9</v>
      </c>
      <c r="S169" s="129">
        <f t="shared" si="44"/>
        <v>0.9</v>
      </c>
      <c r="T169" s="129">
        <f t="shared" si="44"/>
        <v>0.9</v>
      </c>
      <c r="U169" s="129">
        <f t="shared" si="44"/>
        <v>0.9</v>
      </c>
      <c r="V169" s="129">
        <f t="shared" si="44"/>
        <v>0.9</v>
      </c>
      <c r="W169" s="129">
        <f t="shared" si="44"/>
        <v>0.9</v>
      </c>
      <c r="X169" s="129">
        <f t="shared" si="44"/>
        <v>0.9</v>
      </c>
      <c r="Y169" s="129">
        <f t="shared" si="44"/>
        <v>0.9</v>
      </c>
      <c r="Z169" s="129">
        <f t="shared" si="44"/>
        <v>0.9</v>
      </c>
      <c r="AA169" s="129">
        <f t="shared" si="44"/>
        <v>0.9</v>
      </c>
      <c r="AB169" s="129">
        <f t="shared" si="44"/>
        <v>0.9</v>
      </c>
      <c r="AC169" s="129">
        <f t="shared" si="44"/>
        <v>0.9</v>
      </c>
      <c r="AD169" s="129">
        <f t="shared" si="44"/>
        <v>0.9</v>
      </c>
      <c r="AE169" s="129">
        <f t="shared" si="44"/>
        <v>0.9</v>
      </c>
      <c r="AF169" s="129">
        <f t="shared" si="44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174</v>
      </c>
      <c r="B170" s="128">
        <v>0.44</v>
      </c>
      <c r="C170" s="129">
        <f t="shared" si="43"/>
        <v>0.44</v>
      </c>
      <c r="D170" s="129">
        <f t="shared" si="43"/>
        <v>0.44</v>
      </c>
      <c r="E170" s="129">
        <f t="shared" si="43"/>
        <v>0.44</v>
      </c>
      <c r="F170" s="129">
        <f t="shared" si="43"/>
        <v>0.44</v>
      </c>
      <c r="G170" s="129">
        <f t="shared" si="43"/>
        <v>0.44</v>
      </c>
      <c r="H170" s="129">
        <f t="shared" si="43"/>
        <v>0.44</v>
      </c>
      <c r="I170" s="129">
        <f t="shared" si="43"/>
        <v>0.44</v>
      </c>
      <c r="J170" s="129">
        <f t="shared" si="43"/>
        <v>0.44</v>
      </c>
      <c r="K170" s="129">
        <f t="shared" si="43"/>
        <v>0.44</v>
      </c>
      <c r="L170" s="129">
        <f t="shared" si="43"/>
        <v>0.44</v>
      </c>
      <c r="M170" s="129">
        <f t="shared" si="43"/>
        <v>0.44</v>
      </c>
      <c r="N170" s="129">
        <f t="shared" si="43"/>
        <v>0.44</v>
      </c>
      <c r="O170" s="129">
        <f t="shared" si="43"/>
        <v>0.44</v>
      </c>
      <c r="P170" s="129">
        <f t="shared" si="43"/>
        <v>0.44</v>
      </c>
      <c r="Q170" s="129">
        <f t="shared" si="43"/>
        <v>0.44</v>
      </c>
      <c r="R170" s="129">
        <f t="shared" si="44"/>
        <v>0.44</v>
      </c>
      <c r="S170" s="129">
        <f t="shared" si="44"/>
        <v>0.44</v>
      </c>
      <c r="T170" s="129">
        <f t="shared" si="44"/>
        <v>0.44</v>
      </c>
      <c r="U170" s="129">
        <f t="shared" si="44"/>
        <v>0.44</v>
      </c>
      <c r="V170" s="129">
        <f t="shared" si="44"/>
        <v>0.44</v>
      </c>
      <c r="W170" s="129">
        <f t="shared" si="44"/>
        <v>0.44</v>
      </c>
      <c r="X170" s="129">
        <f t="shared" si="44"/>
        <v>0.44</v>
      </c>
      <c r="Y170" s="129">
        <f t="shared" si="44"/>
        <v>0.44</v>
      </c>
      <c r="Z170" s="129">
        <f t="shared" si="44"/>
        <v>0.44</v>
      </c>
      <c r="AA170" s="129">
        <f t="shared" si="44"/>
        <v>0.44</v>
      </c>
      <c r="AB170" s="129">
        <f t="shared" si="44"/>
        <v>0.44</v>
      </c>
      <c r="AC170" s="129">
        <f t="shared" si="44"/>
        <v>0.44</v>
      </c>
      <c r="AD170" s="129">
        <f t="shared" si="44"/>
        <v>0.44</v>
      </c>
      <c r="AE170" s="129">
        <f t="shared" si="44"/>
        <v>0.44</v>
      </c>
      <c r="AF170" s="129">
        <f t="shared" si="44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175</v>
      </c>
      <c r="B171" s="128">
        <v>2.1</v>
      </c>
      <c r="C171" s="129">
        <f t="shared" si="43"/>
        <v>2.1</v>
      </c>
      <c r="D171" s="129">
        <f t="shared" si="43"/>
        <v>2.1</v>
      </c>
      <c r="E171" s="129">
        <f t="shared" si="43"/>
        <v>2.1</v>
      </c>
      <c r="F171" s="129">
        <f t="shared" si="43"/>
        <v>2.1</v>
      </c>
      <c r="G171" s="129">
        <f t="shared" si="43"/>
        <v>2.1</v>
      </c>
      <c r="H171" s="129">
        <f t="shared" si="43"/>
        <v>2.1</v>
      </c>
      <c r="I171" s="129">
        <f t="shared" si="43"/>
        <v>2.1</v>
      </c>
      <c r="J171" s="129">
        <f t="shared" si="43"/>
        <v>2.1</v>
      </c>
      <c r="K171" s="129">
        <f t="shared" si="43"/>
        <v>2.1</v>
      </c>
      <c r="L171" s="129">
        <f t="shared" si="43"/>
        <v>2.1</v>
      </c>
      <c r="M171" s="129">
        <f t="shared" si="43"/>
        <v>2.1</v>
      </c>
      <c r="N171" s="129">
        <f t="shared" si="43"/>
        <v>2.1</v>
      </c>
      <c r="O171" s="129">
        <f t="shared" si="43"/>
        <v>2.1</v>
      </c>
      <c r="P171" s="129">
        <f t="shared" si="43"/>
        <v>2.1</v>
      </c>
      <c r="Q171" s="129">
        <f t="shared" si="43"/>
        <v>2.1</v>
      </c>
      <c r="R171" s="129">
        <f t="shared" si="44"/>
        <v>2.1</v>
      </c>
      <c r="S171" s="129">
        <f t="shared" si="44"/>
        <v>2.1</v>
      </c>
      <c r="T171" s="129">
        <f t="shared" si="44"/>
        <v>2.1</v>
      </c>
      <c r="U171" s="129">
        <f t="shared" si="44"/>
        <v>2.1</v>
      </c>
      <c r="V171" s="129">
        <f t="shared" si="44"/>
        <v>2.1</v>
      </c>
      <c r="W171" s="129">
        <f t="shared" si="44"/>
        <v>2.1</v>
      </c>
      <c r="X171" s="129">
        <f t="shared" si="44"/>
        <v>2.1</v>
      </c>
      <c r="Y171" s="129">
        <f t="shared" si="44"/>
        <v>2.1</v>
      </c>
      <c r="Z171" s="129">
        <f t="shared" si="44"/>
        <v>2.1</v>
      </c>
      <c r="AA171" s="129">
        <f t="shared" si="44"/>
        <v>2.1</v>
      </c>
      <c r="AB171" s="129">
        <f t="shared" si="44"/>
        <v>2.1</v>
      </c>
      <c r="AC171" s="129">
        <f t="shared" si="44"/>
        <v>2.1</v>
      </c>
      <c r="AD171" s="129">
        <f t="shared" si="44"/>
        <v>2.1</v>
      </c>
      <c r="AE171" s="129">
        <f t="shared" si="44"/>
        <v>2.1</v>
      </c>
      <c r="AF171" s="129">
        <f t="shared" si="44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176</v>
      </c>
      <c r="B172" s="128">
        <v>0.9</v>
      </c>
      <c r="C172" s="129">
        <f t="shared" si="43"/>
        <v>0.9</v>
      </c>
      <c r="D172" s="129">
        <f t="shared" si="43"/>
        <v>0.9</v>
      </c>
      <c r="E172" s="129">
        <f t="shared" si="43"/>
        <v>0.9</v>
      </c>
      <c r="F172" s="129">
        <f t="shared" si="43"/>
        <v>0.9</v>
      </c>
      <c r="G172" s="129">
        <f t="shared" si="43"/>
        <v>0.9</v>
      </c>
      <c r="H172" s="129">
        <f t="shared" si="43"/>
        <v>0.9</v>
      </c>
      <c r="I172" s="129">
        <f t="shared" si="43"/>
        <v>0.9</v>
      </c>
      <c r="J172" s="129">
        <f t="shared" si="43"/>
        <v>0.9</v>
      </c>
      <c r="K172" s="129">
        <f t="shared" si="43"/>
        <v>0.9</v>
      </c>
      <c r="L172" s="129">
        <f t="shared" si="43"/>
        <v>0.9</v>
      </c>
      <c r="M172" s="129">
        <f t="shared" si="43"/>
        <v>0.9</v>
      </c>
      <c r="N172" s="129">
        <f t="shared" si="43"/>
        <v>0.9</v>
      </c>
      <c r="O172" s="129">
        <f t="shared" si="43"/>
        <v>0.9</v>
      </c>
      <c r="P172" s="129">
        <f t="shared" si="43"/>
        <v>0.9</v>
      </c>
      <c r="Q172" s="129">
        <f t="shared" si="43"/>
        <v>0.9</v>
      </c>
      <c r="R172" s="129">
        <f t="shared" si="44"/>
        <v>0.9</v>
      </c>
      <c r="S172" s="129">
        <f t="shared" si="44"/>
        <v>0.9</v>
      </c>
      <c r="T172" s="129">
        <f t="shared" si="44"/>
        <v>0.9</v>
      </c>
      <c r="U172" s="129">
        <f t="shared" si="44"/>
        <v>0.9</v>
      </c>
      <c r="V172" s="129">
        <f t="shared" si="44"/>
        <v>0.9</v>
      </c>
      <c r="W172" s="129">
        <f t="shared" si="44"/>
        <v>0.9</v>
      </c>
      <c r="X172" s="129">
        <f t="shared" si="44"/>
        <v>0.9</v>
      </c>
      <c r="Y172" s="129">
        <f t="shared" si="44"/>
        <v>0.9</v>
      </c>
      <c r="Z172" s="129">
        <f t="shared" si="44"/>
        <v>0.9</v>
      </c>
      <c r="AA172" s="129">
        <f t="shared" si="44"/>
        <v>0.9</v>
      </c>
      <c r="AB172" s="129">
        <f t="shared" si="44"/>
        <v>0.9</v>
      </c>
      <c r="AC172" s="129">
        <f t="shared" si="44"/>
        <v>0.9</v>
      </c>
      <c r="AD172" s="129">
        <f t="shared" si="44"/>
        <v>0.9</v>
      </c>
      <c r="AE172" s="129">
        <f t="shared" si="44"/>
        <v>0.9</v>
      </c>
      <c r="AF172" s="129">
        <f t="shared" si="44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177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178</v>
      </c>
      <c r="B174" s="128">
        <v>0.57999999999999996</v>
      </c>
      <c r="C174" s="129">
        <f t="shared" ref="C174:R186" si="45">B174</f>
        <v>0.57999999999999996</v>
      </c>
      <c r="D174" s="129">
        <f t="shared" si="45"/>
        <v>0.57999999999999996</v>
      </c>
      <c r="E174" s="129">
        <f t="shared" si="45"/>
        <v>0.57999999999999996</v>
      </c>
      <c r="F174" s="129">
        <f t="shared" si="45"/>
        <v>0.57999999999999996</v>
      </c>
      <c r="G174" s="129">
        <f t="shared" si="45"/>
        <v>0.57999999999999996</v>
      </c>
      <c r="H174" s="129">
        <f t="shared" si="45"/>
        <v>0.57999999999999996</v>
      </c>
      <c r="I174" s="129">
        <f t="shared" si="45"/>
        <v>0.57999999999999996</v>
      </c>
      <c r="J174" s="129">
        <f t="shared" si="45"/>
        <v>0.57999999999999996</v>
      </c>
      <c r="K174" s="129">
        <f t="shared" si="45"/>
        <v>0.57999999999999996</v>
      </c>
      <c r="L174" s="129">
        <f t="shared" si="45"/>
        <v>0.57999999999999996</v>
      </c>
      <c r="M174" s="129">
        <f t="shared" si="45"/>
        <v>0.57999999999999996</v>
      </c>
      <c r="N174" s="129">
        <f t="shared" si="45"/>
        <v>0.57999999999999996</v>
      </c>
      <c r="O174" s="129">
        <f t="shared" si="45"/>
        <v>0.57999999999999996</v>
      </c>
      <c r="P174" s="129">
        <f t="shared" si="45"/>
        <v>0.57999999999999996</v>
      </c>
      <c r="Q174" s="129">
        <f t="shared" si="45"/>
        <v>0.57999999999999996</v>
      </c>
      <c r="R174" s="129">
        <f t="shared" si="45"/>
        <v>0.57999999999999996</v>
      </c>
      <c r="S174" s="129">
        <f t="shared" ref="R174:AF186" si="46">R174</f>
        <v>0.57999999999999996</v>
      </c>
      <c r="T174" s="129">
        <f t="shared" si="46"/>
        <v>0.57999999999999996</v>
      </c>
      <c r="U174" s="129">
        <f t="shared" si="46"/>
        <v>0.57999999999999996</v>
      </c>
      <c r="V174" s="129">
        <f t="shared" si="46"/>
        <v>0.57999999999999996</v>
      </c>
      <c r="W174" s="129">
        <f t="shared" si="46"/>
        <v>0.57999999999999996</v>
      </c>
      <c r="X174" s="129">
        <f t="shared" si="46"/>
        <v>0.57999999999999996</v>
      </c>
      <c r="Y174" s="129">
        <f t="shared" si="46"/>
        <v>0.57999999999999996</v>
      </c>
      <c r="Z174" s="129">
        <f t="shared" si="46"/>
        <v>0.57999999999999996</v>
      </c>
      <c r="AA174" s="129">
        <f t="shared" si="46"/>
        <v>0.57999999999999996</v>
      </c>
      <c r="AB174" s="129">
        <f t="shared" si="46"/>
        <v>0.57999999999999996</v>
      </c>
      <c r="AC174" s="129">
        <f t="shared" si="46"/>
        <v>0.57999999999999996</v>
      </c>
      <c r="AD174" s="129">
        <f t="shared" si="46"/>
        <v>0.57999999999999996</v>
      </c>
      <c r="AE174" s="129">
        <f t="shared" si="46"/>
        <v>0.57999999999999996</v>
      </c>
      <c r="AF174" s="129">
        <f t="shared" si="46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179</v>
      </c>
      <c r="B175" s="128">
        <v>0.8</v>
      </c>
      <c r="C175" s="129">
        <f t="shared" si="45"/>
        <v>0.8</v>
      </c>
      <c r="D175" s="129">
        <f t="shared" si="45"/>
        <v>0.8</v>
      </c>
      <c r="E175" s="129">
        <f t="shared" si="45"/>
        <v>0.8</v>
      </c>
      <c r="F175" s="129">
        <f t="shared" si="45"/>
        <v>0.8</v>
      </c>
      <c r="G175" s="129">
        <f t="shared" si="45"/>
        <v>0.8</v>
      </c>
      <c r="H175" s="129">
        <f t="shared" si="45"/>
        <v>0.8</v>
      </c>
      <c r="I175" s="129">
        <f t="shared" si="45"/>
        <v>0.8</v>
      </c>
      <c r="J175" s="129">
        <f t="shared" si="45"/>
        <v>0.8</v>
      </c>
      <c r="K175" s="129">
        <f t="shared" si="45"/>
        <v>0.8</v>
      </c>
      <c r="L175" s="129">
        <f t="shared" si="45"/>
        <v>0.8</v>
      </c>
      <c r="M175" s="129">
        <f t="shared" si="45"/>
        <v>0.8</v>
      </c>
      <c r="N175" s="129">
        <f t="shared" si="45"/>
        <v>0.8</v>
      </c>
      <c r="O175" s="129">
        <f t="shared" si="45"/>
        <v>0.8</v>
      </c>
      <c r="P175" s="129">
        <f t="shared" si="45"/>
        <v>0.8</v>
      </c>
      <c r="Q175" s="129">
        <f t="shared" si="45"/>
        <v>0.8</v>
      </c>
      <c r="R175" s="129">
        <f t="shared" si="45"/>
        <v>0.8</v>
      </c>
      <c r="S175" s="129">
        <f t="shared" si="46"/>
        <v>0.8</v>
      </c>
      <c r="T175" s="129">
        <f t="shared" si="46"/>
        <v>0.8</v>
      </c>
      <c r="U175" s="129">
        <f t="shared" si="46"/>
        <v>0.8</v>
      </c>
      <c r="V175" s="129">
        <f t="shared" si="46"/>
        <v>0.8</v>
      </c>
      <c r="W175" s="129">
        <f t="shared" si="46"/>
        <v>0.8</v>
      </c>
      <c r="X175" s="129">
        <f t="shared" si="46"/>
        <v>0.8</v>
      </c>
      <c r="Y175" s="129">
        <f t="shared" si="46"/>
        <v>0.8</v>
      </c>
      <c r="Z175" s="129">
        <f t="shared" si="46"/>
        <v>0.8</v>
      </c>
      <c r="AA175" s="129">
        <f t="shared" si="46"/>
        <v>0.8</v>
      </c>
      <c r="AB175" s="129">
        <f t="shared" si="46"/>
        <v>0.8</v>
      </c>
      <c r="AC175" s="129">
        <f t="shared" si="46"/>
        <v>0.8</v>
      </c>
      <c r="AD175" s="129">
        <f t="shared" si="46"/>
        <v>0.8</v>
      </c>
      <c r="AE175" s="129">
        <f t="shared" si="46"/>
        <v>0.8</v>
      </c>
      <c r="AF175" s="129">
        <f t="shared" si="46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211</v>
      </c>
      <c r="B176" s="128">
        <v>0</v>
      </c>
      <c r="C176" s="129">
        <f t="shared" si="45"/>
        <v>0</v>
      </c>
      <c r="D176" s="129">
        <f t="shared" si="45"/>
        <v>0</v>
      </c>
      <c r="E176" s="129">
        <f t="shared" si="45"/>
        <v>0</v>
      </c>
      <c r="F176" s="129">
        <f t="shared" si="45"/>
        <v>0</v>
      </c>
      <c r="G176" s="129">
        <f t="shared" si="45"/>
        <v>0</v>
      </c>
      <c r="H176" s="129">
        <f t="shared" si="45"/>
        <v>0</v>
      </c>
      <c r="I176" s="129">
        <f t="shared" si="45"/>
        <v>0</v>
      </c>
      <c r="J176" s="129">
        <f t="shared" si="45"/>
        <v>0</v>
      </c>
      <c r="K176" s="129">
        <f t="shared" si="45"/>
        <v>0</v>
      </c>
      <c r="L176" s="129">
        <f t="shared" si="45"/>
        <v>0</v>
      </c>
      <c r="M176" s="129">
        <f t="shared" si="45"/>
        <v>0</v>
      </c>
      <c r="N176" s="129">
        <f t="shared" si="45"/>
        <v>0</v>
      </c>
      <c r="O176" s="129">
        <f t="shared" si="45"/>
        <v>0</v>
      </c>
      <c r="P176" s="129">
        <f t="shared" si="45"/>
        <v>0</v>
      </c>
      <c r="Q176" s="129">
        <f t="shared" si="45"/>
        <v>0</v>
      </c>
      <c r="R176" s="129">
        <f t="shared" si="45"/>
        <v>0</v>
      </c>
      <c r="S176" s="129">
        <f t="shared" si="46"/>
        <v>0</v>
      </c>
      <c r="T176" s="129">
        <f t="shared" si="46"/>
        <v>0</v>
      </c>
      <c r="U176" s="129">
        <f t="shared" si="46"/>
        <v>0</v>
      </c>
      <c r="V176" s="129">
        <f t="shared" si="46"/>
        <v>0</v>
      </c>
      <c r="W176" s="129">
        <f t="shared" si="46"/>
        <v>0</v>
      </c>
      <c r="X176" s="129">
        <f t="shared" si="46"/>
        <v>0</v>
      </c>
      <c r="Y176" s="129">
        <f t="shared" si="46"/>
        <v>0</v>
      </c>
      <c r="Z176" s="129">
        <f t="shared" si="46"/>
        <v>0</v>
      </c>
      <c r="AA176" s="129">
        <f t="shared" si="46"/>
        <v>0</v>
      </c>
      <c r="AB176" s="129">
        <f t="shared" si="46"/>
        <v>0</v>
      </c>
      <c r="AC176" s="129">
        <f t="shared" si="46"/>
        <v>0</v>
      </c>
      <c r="AD176" s="129">
        <f t="shared" si="46"/>
        <v>0</v>
      </c>
      <c r="AE176" s="129">
        <f t="shared" si="46"/>
        <v>0</v>
      </c>
      <c r="AF176" s="129">
        <f t="shared" si="46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180</v>
      </c>
      <c r="B177" s="128">
        <v>0.6</v>
      </c>
      <c r="C177" s="129">
        <f t="shared" si="45"/>
        <v>0.6</v>
      </c>
      <c r="D177" s="129">
        <f t="shared" si="45"/>
        <v>0.6</v>
      </c>
      <c r="E177" s="129">
        <f t="shared" si="45"/>
        <v>0.6</v>
      </c>
      <c r="F177" s="129">
        <f t="shared" si="45"/>
        <v>0.6</v>
      </c>
      <c r="G177" s="129">
        <f t="shared" si="45"/>
        <v>0.6</v>
      </c>
      <c r="H177" s="129">
        <f t="shared" si="45"/>
        <v>0.6</v>
      </c>
      <c r="I177" s="129">
        <f t="shared" si="45"/>
        <v>0.6</v>
      </c>
      <c r="J177" s="129">
        <f t="shared" si="45"/>
        <v>0.6</v>
      </c>
      <c r="K177" s="129">
        <f t="shared" si="45"/>
        <v>0.6</v>
      </c>
      <c r="L177" s="129">
        <f t="shared" si="45"/>
        <v>0.6</v>
      </c>
      <c r="M177" s="129">
        <f t="shared" si="45"/>
        <v>0.6</v>
      </c>
      <c r="N177" s="129">
        <f t="shared" si="45"/>
        <v>0.6</v>
      </c>
      <c r="O177" s="129">
        <f t="shared" si="45"/>
        <v>0.6</v>
      </c>
      <c r="P177" s="129">
        <f t="shared" si="45"/>
        <v>0.6</v>
      </c>
      <c r="Q177" s="129">
        <f t="shared" si="45"/>
        <v>0.6</v>
      </c>
      <c r="R177" s="129">
        <f t="shared" si="45"/>
        <v>0.6</v>
      </c>
      <c r="S177" s="129">
        <f t="shared" si="46"/>
        <v>0.6</v>
      </c>
      <c r="T177" s="129">
        <f t="shared" si="46"/>
        <v>0.6</v>
      </c>
      <c r="U177" s="129">
        <f t="shared" si="46"/>
        <v>0.6</v>
      </c>
      <c r="V177" s="129">
        <f t="shared" si="46"/>
        <v>0.6</v>
      </c>
      <c r="W177" s="129">
        <f t="shared" si="46"/>
        <v>0.6</v>
      </c>
      <c r="X177" s="129">
        <f t="shared" si="46"/>
        <v>0.6</v>
      </c>
      <c r="Y177" s="129">
        <f t="shared" si="46"/>
        <v>0.6</v>
      </c>
      <c r="Z177" s="129">
        <f t="shared" si="46"/>
        <v>0.6</v>
      </c>
      <c r="AA177" s="129">
        <f t="shared" si="46"/>
        <v>0.6</v>
      </c>
      <c r="AB177" s="129">
        <f t="shared" si="46"/>
        <v>0.6</v>
      </c>
      <c r="AC177" s="129">
        <f t="shared" si="46"/>
        <v>0.6</v>
      </c>
      <c r="AD177" s="129">
        <f t="shared" si="46"/>
        <v>0.6</v>
      </c>
      <c r="AE177" s="129">
        <f t="shared" si="46"/>
        <v>0.6</v>
      </c>
      <c r="AF177" s="129">
        <f t="shared" si="46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181</v>
      </c>
      <c r="B178" s="128">
        <v>0.6</v>
      </c>
      <c r="C178" s="129">
        <f t="shared" si="45"/>
        <v>0.6</v>
      </c>
      <c r="D178" s="129">
        <f t="shared" si="45"/>
        <v>0.6</v>
      </c>
      <c r="E178" s="129">
        <f t="shared" si="45"/>
        <v>0.6</v>
      </c>
      <c r="F178" s="129">
        <f t="shared" si="45"/>
        <v>0.6</v>
      </c>
      <c r="G178" s="129">
        <f t="shared" si="45"/>
        <v>0.6</v>
      </c>
      <c r="H178" s="129">
        <f t="shared" si="45"/>
        <v>0.6</v>
      </c>
      <c r="I178" s="129">
        <f t="shared" si="45"/>
        <v>0.6</v>
      </c>
      <c r="J178" s="129">
        <f t="shared" si="45"/>
        <v>0.6</v>
      </c>
      <c r="K178" s="129">
        <f t="shared" si="45"/>
        <v>0.6</v>
      </c>
      <c r="L178" s="129">
        <f t="shared" si="45"/>
        <v>0.6</v>
      </c>
      <c r="M178" s="129">
        <f t="shared" si="45"/>
        <v>0.6</v>
      </c>
      <c r="N178" s="129">
        <f t="shared" si="45"/>
        <v>0.6</v>
      </c>
      <c r="O178" s="129">
        <f t="shared" si="45"/>
        <v>0.6</v>
      </c>
      <c r="P178" s="129">
        <f t="shared" si="45"/>
        <v>0.6</v>
      </c>
      <c r="Q178" s="129">
        <f t="shared" si="45"/>
        <v>0.6</v>
      </c>
      <c r="R178" s="129">
        <f t="shared" si="45"/>
        <v>0.6</v>
      </c>
      <c r="S178" s="129">
        <f t="shared" si="46"/>
        <v>0.6</v>
      </c>
      <c r="T178" s="129">
        <f t="shared" si="46"/>
        <v>0.6</v>
      </c>
      <c r="U178" s="129">
        <f t="shared" si="46"/>
        <v>0.6</v>
      </c>
      <c r="V178" s="129">
        <f t="shared" si="46"/>
        <v>0.6</v>
      </c>
      <c r="W178" s="129">
        <f t="shared" si="46"/>
        <v>0.6</v>
      </c>
      <c r="X178" s="129">
        <f t="shared" si="46"/>
        <v>0.6</v>
      </c>
      <c r="Y178" s="129">
        <f t="shared" si="46"/>
        <v>0.6</v>
      </c>
      <c r="Z178" s="129">
        <f t="shared" si="46"/>
        <v>0.6</v>
      </c>
      <c r="AA178" s="129">
        <f t="shared" si="46"/>
        <v>0.6</v>
      </c>
      <c r="AB178" s="129">
        <f t="shared" si="46"/>
        <v>0.6</v>
      </c>
      <c r="AC178" s="129">
        <f t="shared" si="46"/>
        <v>0.6</v>
      </c>
      <c r="AD178" s="129">
        <f t="shared" si="46"/>
        <v>0.6</v>
      </c>
      <c r="AE178" s="129">
        <f t="shared" si="46"/>
        <v>0.6</v>
      </c>
      <c r="AF178" s="129">
        <f t="shared" si="46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182</v>
      </c>
      <c r="B179" s="128">
        <v>0.35</v>
      </c>
      <c r="C179" s="129">
        <f t="shared" si="45"/>
        <v>0.35</v>
      </c>
      <c r="D179" s="129">
        <f t="shared" si="45"/>
        <v>0.35</v>
      </c>
      <c r="E179" s="129">
        <f t="shared" si="45"/>
        <v>0.35</v>
      </c>
      <c r="F179" s="129">
        <f t="shared" si="45"/>
        <v>0.35</v>
      </c>
      <c r="G179" s="129">
        <f t="shared" si="45"/>
        <v>0.35</v>
      </c>
      <c r="H179" s="129">
        <f t="shared" si="45"/>
        <v>0.35</v>
      </c>
      <c r="I179" s="129">
        <f t="shared" si="45"/>
        <v>0.35</v>
      </c>
      <c r="J179" s="129">
        <f t="shared" si="45"/>
        <v>0.35</v>
      </c>
      <c r="K179" s="129">
        <f t="shared" si="45"/>
        <v>0.35</v>
      </c>
      <c r="L179" s="129">
        <f t="shared" si="45"/>
        <v>0.35</v>
      </c>
      <c r="M179" s="129">
        <f t="shared" si="45"/>
        <v>0.35</v>
      </c>
      <c r="N179" s="129">
        <f t="shared" si="45"/>
        <v>0.35</v>
      </c>
      <c r="O179" s="129">
        <f t="shared" si="45"/>
        <v>0.35</v>
      </c>
      <c r="P179" s="129">
        <f t="shared" si="45"/>
        <v>0.35</v>
      </c>
      <c r="Q179" s="129">
        <f t="shared" si="45"/>
        <v>0.35</v>
      </c>
      <c r="R179" s="129">
        <f t="shared" si="45"/>
        <v>0.35</v>
      </c>
      <c r="S179" s="129">
        <f t="shared" si="46"/>
        <v>0.35</v>
      </c>
      <c r="T179" s="129">
        <f t="shared" si="46"/>
        <v>0.35</v>
      </c>
      <c r="U179" s="129">
        <f t="shared" si="46"/>
        <v>0.35</v>
      </c>
      <c r="V179" s="129">
        <f t="shared" si="46"/>
        <v>0.35</v>
      </c>
      <c r="W179" s="129">
        <f t="shared" si="46"/>
        <v>0.35</v>
      </c>
      <c r="X179" s="129">
        <f t="shared" si="46"/>
        <v>0.35</v>
      </c>
      <c r="Y179" s="129">
        <f t="shared" si="46"/>
        <v>0.35</v>
      </c>
      <c r="Z179" s="129">
        <f t="shared" si="46"/>
        <v>0.35</v>
      </c>
      <c r="AA179" s="129">
        <f t="shared" si="46"/>
        <v>0.35</v>
      </c>
      <c r="AB179" s="129">
        <f t="shared" si="46"/>
        <v>0.35</v>
      </c>
      <c r="AC179" s="129">
        <f t="shared" si="46"/>
        <v>0.35</v>
      </c>
      <c r="AD179" s="129">
        <f t="shared" si="46"/>
        <v>0.35</v>
      </c>
      <c r="AE179" s="129">
        <f t="shared" si="46"/>
        <v>0.35</v>
      </c>
      <c r="AF179" s="129">
        <f t="shared" si="46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183</v>
      </c>
      <c r="B180" s="128">
        <v>0.28999999999999998</v>
      </c>
      <c r="C180" s="129">
        <f t="shared" si="45"/>
        <v>0.28999999999999998</v>
      </c>
      <c r="D180" s="129">
        <f t="shared" si="45"/>
        <v>0.28999999999999998</v>
      </c>
      <c r="E180" s="129">
        <f t="shared" si="45"/>
        <v>0.28999999999999998</v>
      </c>
      <c r="F180" s="129">
        <f t="shared" si="45"/>
        <v>0.28999999999999998</v>
      </c>
      <c r="G180" s="129">
        <f t="shared" si="45"/>
        <v>0.28999999999999998</v>
      </c>
      <c r="H180" s="129">
        <f t="shared" si="45"/>
        <v>0.28999999999999998</v>
      </c>
      <c r="I180" s="129">
        <f t="shared" si="45"/>
        <v>0.28999999999999998</v>
      </c>
      <c r="J180" s="129">
        <f t="shared" si="45"/>
        <v>0.28999999999999998</v>
      </c>
      <c r="K180" s="129">
        <f t="shared" si="45"/>
        <v>0.28999999999999998</v>
      </c>
      <c r="L180" s="129">
        <f t="shared" si="45"/>
        <v>0.28999999999999998</v>
      </c>
      <c r="M180" s="129">
        <f t="shared" si="45"/>
        <v>0.28999999999999998</v>
      </c>
      <c r="N180" s="129">
        <f t="shared" si="45"/>
        <v>0.28999999999999998</v>
      </c>
      <c r="O180" s="129">
        <f t="shared" si="45"/>
        <v>0.28999999999999998</v>
      </c>
      <c r="P180" s="129">
        <f t="shared" si="45"/>
        <v>0.28999999999999998</v>
      </c>
      <c r="Q180" s="129">
        <f t="shared" si="45"/>
        <v>0.28999999999999998</v>
      </c>
      <c r="R180" s="129">
        <f t="shared" si="45"/>
        <v>0.28999999999999998</v>
      </c>
      <c r="S180" s="129">
        <f t="shared" si="46"/>
        <v>0.28999999999999998</v>
      </c>
      <c r="T180" s="129">
        <f t="shared" si="46"/>
        <v>0.28999999999999998</v>
      </c>
      <c r="U180" s="129">
        <f t="shared" si="46"/>
        <v>0.28999999999999998</v>
      </c>
      <c r="V180" s="129">
        <f t="shared" si="46"/>
        <v>0.28999999999999998</v>
      </c>
      <c r="W180" s="129">
        <f t="shared" si="46"/>
        <v>0.28999999999999998</v>
      </c>
      <c r="X180" s="129">
        <f t="shared" si="46"/>
        <v>0.28999999999999998</v>
      </c>
      <c r="Y180" s="129">
        <f t="shared" si="46"/>
        <v>0.28999999999999998</v>
      </c>
      <c r="Z180" s="129">
        <f t="shared" si="46"/>
        <v>0.28999999999999998</v>
      </c>
      <c r="AA180" s="129">
        <f t="shared" si="46"/>
        <v>0.28999999999999998</v>
      </c>
      <c r="AB180" s="129">
        <f t="shared" si="46"/>
        <v>0.28999999999999998</v>
      </c>
      <c r="AC180" s="129">
        <f t="shared" si="46"/>
        <v>0.28999999999999998</v>
      </c>
      <c r="AD180" s="129">
        <f t="shared" si="46"/>
        <v>0.28999999999999998</v>
      </c>
      <c r="AE180" s="129">
        <f t="shared" si="46"/>
        <v>0.28999999999999998</v>
      </c>
      <c r="AF180" s="129">
        <f t="shared" si="46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184</v>
      </c>
      <c r="B181" s="128">
        <v>0.06</v>
      </c>
      <c r="C181" s="129">
        <f t="shared" si="45"/>
        <v>0.06</v>
      </c>
      <c r="D181" s="129">
        <f t="shared" si="45"/>
        <v>0.06</v>
      </c>
      <c r="E181" s="129">
        <f t="shared" si="45"/>
        <v>0.06</v>
      </c>
      <c r="F181" s="129">
        <f t="shared" si="45"/>
        <v>0.06</v>
      </c>
      <c r="G181" s="129">
        <f t="shared" si="45"/>
        <v>0.06</v>
      </c>
      <c r="H181" s="129">
        <f t="shared" si="45"/>
        <v>0.06</v>
      </c>
      <c r="I181" s="129">
        <f t="shared" si="45"/>
        <v>0.06</v>
      </c>
      <c r="J181" s="129">
        <f t="shared" si="45"/>
        <v>0.06</v>
      </c>
      <c r="K181" s="129">
        <f t="shared" si="45"/>
        <v>0.06</v>
      </c>
      <c r="L181" s="129">
        <f t="shared" si="45"/>
        <v>0.06</v>
      </c>
      <c r="M181" s="129">
        <f t="shared" si="45"/>
        <v>0.06</v>
      </c>
      <c r="N181" s="129">
        <f t="shared" si="45"/>
        <v>0.06</v>
      </c>
      <c r="O181" s="129">
        <f t="shared" si="45"/>
        <v>0.06</v>
      </c>
      <c r="P181" s="129">
        <f t="shared" si="45"/>
        <v>0.06</v>
      </c>
      <c r="Q181" s="129">
        <f t="shared" si="45"/>
        <v>0.06</v>
      </c>
      <c r="R181" s="129">
        <f t="shared" si="45"/>
        <v>0.06</v>
      </c>
      <c r="S181" s="129">
        <f t="shared" si="46"/>
        <v>0.06</v>
      </c>
      <c r="T181" s="129">
        <f t="shared" si="46"/>
        <v>0.06</v>
      </c>
      <c r="U181" s="129">
        <f t="shared" si="46"/>
        <v>0.06</v>
      </c>
      <c r="V181" s="129">
        <f t="shared" si="46"/>
        <v>0.06</v>
      </c>
      <c r="W181" s="129">
        <f t="shared" si="46"/>
        <v>0.06</v>
      </c>
      <c r="X181" s="129">
        <f t="shared" si="46"/>
        <v>0.06</v>
      </c>
      <c r="Y181" s="129">
        <f t="shared" si="46"/>
        <v>0.06</v>
      </c>
      <c r="Z181" s="129">
        <f t="shared" si="46"/>
        <v>0.06</v>
      </c>
      <c r="AA181" s="129">
        <f t="shared" si="46"/>
        <v>0.06</v>
      </c>
      <c r="AB181" s="129">
        <f t="shared" si="46"/>
        <v>0.06</v>
      </c>
      <c r="AC181" s="129">
        <f t="shared" si="46"/>
        <v>0.06</v>
      </c>
      <c r="AD181" s="129">
        <f t="shared" si="46"/>
        <v>0.06</v>
      </c>
      <c r="AE181" s="129">
        <f t="shared" si="46"/>
        <v>0.06</v>
      </c>
      <c r="AF181" s="129">
        <f t="shared" si="46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185</v>
      </c>
      <c r="B182" s="128">
        <v>0.11</v>
      </c>
      <c r="C182" s="129">
        <f t="shared" si="45"/>
        <v>0.11</v>
      </c>
      <c r="D182" s="129">
        <f t="shared" si="45"/>
        <v>0.11</v>
      </c>
      <c r="E182" s="129">
        <f t="shared" si="45"/>
        <v>0.11</v>
      </c>
      <c r="F182" s="129">
        <f t="shared" si="45"/>
        <v>0.11</v>
      </c>
      <c r="G182" s="129">
        <f t="shared" si="45"/>
        <v>0.11</v>
      </c>
      <c r="H182" s="129">
        <f t="shared" si="45"/>
        <v>0.11</v>
      </c>
      <c r="I182" s="129">
        <f t="shared" si="45"/>
        <v>0.11</v>
      </c>
      <c r="J182" s="129">
        <f t="shared" si="45"/>
        <v>0.11</v>
      </c>
      <c r="K182" s="129">
        <f t="shared" si="45"/>
        <v>0.11</v>
      </c>
      <c r="L182" s="129">
        <f t="shared" si="45"/>
        <v>0.11</v>
      </c>
      <c r="M182" s="129">
        <f t="shared" si="45"/>
        <v>0.11</v>
      </c>
      <c r="N182" s="129">
        <f t="shared" si="45"/>
        <v>0.11</v>
      </c>
      <c r="O182" s="129">
        <f t="shared" si="45"/>
        <v>0.11</v>
      </c>
      <c r="P182" s="129">
        <f t="shared" si="45"/>
        <v>0.11</v>
      </c>
      <c r="Q182" s="129">
        <f t="shared" si="45"/>
        <v>0.11</v>
      </c>
      <c r="R182" s="129">
        <f t="shared" si="45"/>
        <v>0.11</v>
      </c>
      <c r="S182" s="129">
        <f t="shared" si="46"/>
        <v>0.11</v>
      </c>
      <c r="T182" s="129">
        <f t="shared" si="46"/>
        <v>0.11</v>
      </c>
      <c r="U182" s="129">
        <f t="shared" si="46"/>
        <v>0.11</v>
      </c>
      <c r="V182" s="129">
        <f t="shared" si="46"/>
        <v>0.11</v>
      </c>
      <c r="W182" s="129">
        <f t="shared" si="46"/>
        <v>0.11</v>
      </c>
      <c r="X182" s="129">
        <f t="shared" si="46"/>
        <v>0.11</v>
      </c>
      <c r="Y182" s="129">
        <f t="shared" si="46"/>
        <v>0.11</v>
      </c>
      <c r="Z182" s="129">
        <f t="shared" si="46"/>
        <v>0.11</v>
      </c>
      <c r="AA182" s="129">
        <f t="shared" si="46"/>
        <v>0.11</v>
      </c>
      <c r="AB182" s="129">
        <f t="shared" si="46"/>
        <v>0.11</v>
      </c>
      <c r="AC182" s="129">
        <f t="shared" si="46"/>
        <v>0.11</v>
      </c>
      <c r="AD182" s="129">
        <f t="shared" si="46"/>
        <v>0.11</v>
      </c>
      <c r="AE182" s="129">
        <f t="shared" si="46"/>
        <v>0.11</v>
      </c>
      <c r="AF182" s="129">
        <f t="shared" si="46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186</v>
      </c>
      <c r="B183" s="128">
        <v>0.1</v>
      </c>
      <c r="C183" s="129">
        <f t="shared" si="45"/>
        <v>0.1</v>
      </c>
      <c r="D183" s="129">
        <f t="shared" si="45"/>
        <v>0.1</v>
      </c>
      <c r="E183" s="129">
        <f t="shared" si="45"/>
        <v>0.1</v>
      </c>
      <c r="F183" s="129">
        <f t="shared" si="45"/>
        <v>0.1</v>
      </c>
      <c r="G183" s="129">
        <f t="shared" si="45"/>
        <v>0.1</v>
      </c>
      <c r="H183" s="129">
        <f t="shared" si="45"/>
        <v>0.1</v>
      </c>
      <c r="I183" s="129">
        <f t="shared" si="45"/>
        <v>0.1</v>
      </c>
      <c r="J183" s="129">
        <f t="shared" si="45"/>
        <v>0.1</v>
      </c>
      <c r="K183" s="129">
        <f t="shared" si="45"/>
        <v>0.1</v>
      </c>
      <c r="L183" s="129">
        <f t="shared" si="45"/>
        <v>0.1</v>
      </c>
      <c r="M183" s="129">
        <f t="shared" si="45"/>
        <v>0.1</v>
      </c>
      <c r="N183" s="129">
        <f t="shared" si="45"/>
        <v>0.1</v>
      </c>
      <c r="O183" s="129">
        <f t="shared" si="45"/>
        <v>0.1</v>
      </c>
      <c r="P183" s="129">
        <f t="shared" si="45"/>
        <v>0.1</v>
      </c>
      <c r="Q183" s="129">
        <f t="shared" si="45"/>
        <v>0.1</v>
      </c>
      <c r="R183" s="129">
        <f t="shared" si="46"/>
        <v>0.1</v>
      </c>
      <c r="S183" s="129">
        <f t="shared" si="46"/>
        <v>0.1</v>
      </c>
      <c r="T183" s="129">
        <f t="shared" si="46"/>
        <v>0.1</v>
      </c>
      <c r="U183" s="129">
        <f t="shared" si="46"/>
        <v>0.1</v>
      </c>
      <c r="V183" s="129">
        <f t="shared" si="46"/>
        <v>0.1</v>
      </c>
      <c r="W183" s="129">
        <f t="shared" si="46"/>
        <v>0.1</v>
      </c>
      <c r="X183" s="129">
        <f t="shared" si="46"/>
        <v>0.1</v>
      </c>
      <c r="Y183" s="129">
        <f t="shared" si="46"/>
        <v>0.1</v>
      </c>
      <c r="Z183" s="129">
        <f t="shared" si="46"/>
        <v>0.1</v>
      </c>
      <c r="AA183" s="129">
        <f t="shared" si="46"/>
        <v>0.1</v>
      </c>
      <c r="AB183" s="129">
        <f t="shared" si="46"/>
        <v>0.1</v>
      </c>
      <c r="AC183" s="129">
        <f t="shared" si="46"/>
        <v>0.1</v>
      </c>
      <c r="AD183" s="129">
        <f t="shared" si="46"/>
        <v>0.1</v>
      </c>
      <c r="AE183" s="129">
        <f t="shared" si="46"/>
        <v>0.1</v>
      </c>
      <c r="AF183" s="129">
        <f t="shared" si="46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187</v>
      </c>
      <c r="B184" s="128">
        <v>0.09</v>
      </c>
      <c r="C184" s="129">
        <f t="shared" si="45"/>
        <v>0.09</v>
      </c>
      <c r="D184" s="129">
        <f t="shared" si="45"/>
        <v>0.09</v>
      </c>
      <c r="E184" s="129">
        <f t="shared" si="45"/>
        <v>0.09</v>
      </c>
      <c r="F184" s="129">
        <f t="shared" si="45"/>
        <v>0.09</v>
      </c>
      <c r="G184" s="129">
        <f t="shared" si="45"/>
        <v>0.09</v>
      </c>
      <c r="H184" s="129">
        <f t="shared" si="45"/>
        <v>0.09</v>
      </c>
      <c r="I184" s="129">
        <f t="shared" si="45"/>
        <v>0.09</v>
      </c>
      <c r="J184" s="129">
        <f t="shared" si="45"/>
        <v>0.09</v>
      </c>
      <c r="K184" s="129">
        <f t="shared" si="45"/>
        <v>0.09</v>
      </c>
      <c r="L184" s="129">
        <f t="shared" si="45"/>
        <v>0.09</v>
      </c>
      <c r="M184" s="129">
        <f t="shared" si="45"/>
        <v>0.09</v>
      </c>
      <c r="N184" s="129">
        <f t="shared" si="45"/>
        <v>0.09</v>
      </c>
      <c r="O184" s="129">
        <f t="shared" si="45"/>
        <v>0.09</v>
      </c>
      <c r="P184" s="129">
        <f t="shared" si="45"/>
        <v>0.09</v>
      </c>
      <c r="Q184" s="129">
        <f t="shared" si="45"/>
        <v>0.09</v>
      </c>
      <c r="R184" s="129">
        <f t="shared" si="46"/>
        <v>0.09</v>
      </c>
      <c r="S184" s="129">
        <f t="shared" si="46"/>
        <v>0.09</v>
      </c>
      <c r="T184" s="129">
        <f t="shared" si="46"/>
        <v>0.09</v>
      </c>
      <c r="U184" s="129">
        <f t="shared" si="46"/>
        <v>0.09</v>
      </c>
      <c r="V184" s="129">
        <f t="shared" si="46"/>
        <v>0.09</v>
      </c>
      <c r="W184" s="129">
        <f t="shared" si="46"/>
        <v>0.09</v>
      </c>
      <c r="X184" s="129">
        <f t="shared" si="46"/>
        <v>0.09</v>
      </c>
      <c r="Y184" s="129">
        <f t="shared" si="46"/>
        <v>0.09</v>
      </c>
      <c r="Z184" s="129">
        <f t="shared" si="46"/>
        <v>0.09</v>
      </c>
      <c r="AA184" s="129">
        <f t="shared" si="46"/>
        <v>0.09</v>
      </c>
      <c r="AB184" s="129">
        <f t="shared" si="46"/>
        <v>0.09</v>
      </c>
      <c r="AC184" s="129">
        <f t="shared" si="46"/>
        <v>0.09</v>
      </c>
      <c r="AD184" s="129">
        <f t="shared" si="46"/>
        <v>0.09</v>
      </c>
      <c r="AE184" s="129">
        <f t="shared" si="46"/>
        <v>0.09</v>
      </c>
      <c r="AF184" s="129">
        <f t="shared" si="46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188</v>
      </c>
      <c r="B185" s="50">
        <v>0.04</v>
      </c>
      <c r="C185" s="129">
        <f t="shared" si="45"/>
        <v>0.04</v>
      </c>
      <c r="D185" s="129">
        <f t="shared" si="45"/>
        <v>0.04</v>
      </c>
      <c r="E185" s="129">
        <f t="shared" si="45"/>
        <v>0.04</v>
      </c>
      <c r="F185" s="129">
        <f t="shared" si="45"/>
        <v>0.04</v>
      </c>
      <c r="G185" s="129">
        <f t="shared" si="45"/>
        <v>0.04</v>
      </c>
      <c r="H185" s="129">
        <f t="shared" si="45"/>
        <v>0.04</v>
      </c>
      <c r="I185" s="129">
        <f t="shared" si="45"/>
        <v>0.04</v>
      </c>
      <c r="J185" s="129">
        <f t="shared" si="45"/>
        <v>0.04</v>
      </c>
      <c r="K185" s="129">
        <f t="shared" si="45"/>
        <v>0.04</v>
      </c>
      <c r="L185" s="129">
        <f t="shared" si="45"/>
        <v>0.04</v>
      </c>
      <c r="M185" s="129">
        <f t="shared" si="45"/>
        <v>0.04</v>
      </c>
      <c r="N185" s="129">
        <f t="shared" si="45"/>
        <v>0.04</v>
      </c>
      <c r="O185" s="129">
        <f t="shared" si="45"/>
        <v>0.04</v>
      </c>
      <c r="P185" s="129">
        <f t="shared" si="45"/>
        <v>0.04</v>
      </c>
      <c r="Q185" s="129">
        <f t="shared" si="45"/>
        <v>0.04</v>
      </c>
      <c r="R185" s="129">
        <f t="shared" si="46"/>
        <v>0.04</v>
      </c>
      <c r="S185" s="129">
        <f t="shared" si="46"/>
        <v>0.04</v>
      </c>
      <c r="T185" s="129">
        <f t="shared" si="46"/>
        <v>0.04</v>
      </c>
      <c r="U185" s="129">
        <f t="shared" si="46"/>
        <v>0.04</v>
      </c>
      <c r="V185" s="129">
        <f t="shared" si="46"/>
        <v>0.04</v>
      </c>
      <c r="W185" s="129">
        <f t="shared" si="46"/>
        <v>0.04</v>
      </c>
      <c r="X185" s="129">
        <f t="shared" si="46"/>
        <v>0.04</v>
      </c>
      <c r="Y185" s="129">
        <f t="shared" si="46"/>
        <v>0.04</v>
      </c>
      <c r="Z185" s="129">
        <f t="shared" si="46"/>
        <v>0.04</v>
      </c>
      <c r="AA185" s="129">
        <f t="shared" si="46"/>
        <v>0.04</v>
      </c>
      <c r="AB185" s="129">
        <f t="shared" si="46"/>
        <v>0.04</v>
      </c>
      <c r="AC185" s="129">
        <f t="shared" si="46"/>
        <v>0.04</v>
      </c>
      <c r="AD185" s="129">
        <f t="shared" si="46"/>
        <v>0.04</v>
      </c>
      <c r="AE185" s="129">
        <f t="shared" si="46"/>
        <v>0.04</v>
      </c>
      <c r="AF185" s="129">
        <f t="shared" si="46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189</v>
      </c>
      <c r="B186" s="50">
        <v>2.3E-2</v>
      </c>
      <c r="C186" s="129">
        <f>B186</f>
        <v>2.3E-2</v>
      </c>
      <c r="D186" s="129">
        <f t="shared" si="45"/>
        <v>2.3E-2</v>
      </c>
      <c r="E186" s="129">
        <f t="shared" si="45"/>
        <v>2.3E-2</v>
      </c>
      <c r="F186" s="129">
        <f t="shared" si="45"/>
        <v>2.3E-2</v>
      </c>
      <c r="G186" s="129">
        <f t="shared" si="45"/>
        <v>2.3E-2</v>
      </c>
      <c r="H186" s="129">
        <f t="shared" si="45"/>
        <v>2.3E-2</v>
      </c>
      <c r="I186" s="129">
        <f t="shared" si="45"/>
        <v>2.3E-2</v>
      </c>
      <c r="J186" s="129">
        <f t="shared" si="45"/>
        <v>2.3E-2</v>
      </c>
      <c r="K186" s="129">
        <f t="shared" si="45"/>
        <v>2.3E-2</v>
      </c>
      <c r="L186" s="129">
        <f t="shared" si="45"/>
        <v>2.3E-2</v>
      </c>
      <c r="M186" s="129">
        <f t="shared" si="45"/>
        <v>2.3E-2</v>
      </c>
      <c r="N186" s="129">
        <f t="shared" si="45"/>
        <v>2.3E-2</v>
      </c>
      <c r="O186" s="129">
        <f t="shared" si="45"/>
        <v>2.3E-2</v>
      </c>
      <c r="P186" s="129">
        <f t="shared" si="45"/>
        <v>2.3E-2</v>
      </c>
      <c r="Q186" s="129">
        <f t="shared" si="45"/>
        <v>2.3E-2</v>
      </c>
      <c r="R186" s="129">
        <f t="shared" si="46"/>
        <v>2.3E-2</v>
      </c>
      <c r="S186" s="129">
        <f t="shared" si="46"/>
        <v>2.3E-2</v>
      </c>
      <c r="T186" s="129">
        <f t="shared" si="46"/>
        <v>2.3E-2</v>
      </c>
      <c r="U186" s="129">
        <f t="shared" si="46"/>
        <v>2.3E-2</v>
      </c>
      <c r="V186" s="129">
        <f t="shared" si="46"/>
        <v>2.3E-2</v>
      </c>
      <c r="W186" s="129">
        <f t="shared" si="46"/>
        <v>2.3E-2</v>
      </c>
      <c r="X186" s="129">
        <f t="shared" si="46"/>
        <v>2.3E-2</v>
      </c>
      <c r="Y186" s="129">
        <f t="shared" si="46"/>
        <v>2.3E-2</v>
      </c>
      <c r="Z186" s="129">
        <f t="shared" si="46"/>
        <v>2.3E-2</v>
      </c>
      <c r="AA186" s="129">
        <f t="shared" si="46"/>
        <v>2.3E-2</v>
      </c>
      <c r="AB186" s="129">
        <f t="shared" si="46"/>
        <v>2.3E-2</v>
      </c>
      <c r="AC186" s="129">
        <f t="shared" si="46"/>
        <v>2.3E-2</v>
      </c>
      <c r="AD186" s="129">
        <f t="shared" si="46"/>
        <v>2.3E-2</v>
      </c>
      <c r="AE186" s="129">
        <f t="shared" si="46"/>
        <v>2.3E-2</v>
      </c>
      <c r="AF186" s="129">
        <f t="shared" si="46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206</v>
      </c>
      <c r="B187" s="131">
        <f t="shared" ref="B187:AG187" si="47">SUM(B97:B186)</f>
        <v>194.70600000000002</v>
      </c>
      <c r="C187" s="131">
        <f t="shared" si="47"/>
        <v>194.70600000000002</v>
      </c>
      <c r="D187" s="131">
        <f t="shared" si="47"/>
        <v>194.70600000000002</v>
      </c>
      <c r="E187" s="131">
        <f t="shared" si="47"/>
        <v>194.70600000000002</v>
      </c>
      <c r="F187" s="131">
        <f t="shared" si="47"/>
        <v>194.70600000000002</v>
      </c>
      <c r="G187" s="131">
        <f t="shared" si="47"/>
        <v>194.70600000000002</v>
      </c>
      <c r="H187" s="131">
        <f t="shared" si="47"/>
        <v>194.70600000000002</v>
      </c>
      <c r="I187" s="131">
        <f t="shared" si="47"/>
        <v>192.10600000000005</v>
      </c>
      <c r="J187" s="131">
        <f t="shared" si="47"/>
        <v>192.10600000000005</v>
      </c>
      <c r="K187" s="131">
        <f t="shared" si="47"/>
        <v>192.10600000000005</v>
      </c>
      <c r="L187" s="131">
        <f t="shared" si="47"/>
        <v>192.10600000000005</v>
      </c>
      <c r="M187" s="131">
        <f t="shared" si="47"/>
        <v>192.10600000000005</v>
      </c>
      <c r="N187" s="131">
        <f t="shared" si="47"/>
        <v>192.10600000000005</v>
      </c>
      <c r="O187" s="131">
        <f t="shared" si="47"/>
        <v>192.10600000000005</v>
      </c>
      <c r="P187" s="131">
        <f t="shared" si="47"/>
        <v>192.10600000000005</v>
      </c>
      <c r="Q187" s="131">
        <f t="shared" si="47"/>
        <v>192.10600000000005</v>
      </c>
      <c r="R187" s="131">
        <f t="shared" si="47"/>
        <v>192.10600000000005</v>
      </c>
      <c r="S187" s="131">
        <f t="shared" si="47"/>
        <v>192.10600000000005</v>
      </c>
      <c r="T187" s="131">
        <f t="shared" si="47"/>
        <v>192.10600000000005</v>
      </c>
      <c r="U187" s="131">
        <f t="shared" si="47"/>
        <v>192.10600000000005</v>
      </c>
      <c r="V187" s="131">
        <f t="shared" si="47"/>
        <v>192.10600000000005</v>
      </c>
      <c r="W187" s="131">
        <f t="shared" si="47"/>
        <v>192.10600000000005</v>
      </c>
      <c r="X187" s="131">
        <f t="shared" si="47"/>
        <v>192.10600000000005</v>
      </c>
      <c r="Y187" s="131">
        <f t="shared" si="47"/>
        <v>192.10600000000005</v>
      </c>
      <c r="Z187" s="131">
        <f t="shared" si="47"/>
        <v>192.10600000000005</v>
      </c>
      <c r="AA187" s="131">
        <f t="shared" si="47"/>
        <v>192.10600000000005</v>
      </c>
      <c r="AB187" s="131">
        <f t="shared" si="47"/>
        <v>192.10600000000005</v>
      </c>
      <c r="AC187" s="131">
        <f t="shared" si="47"/>
        <v>192.10600000000005</v>
      </c>
      <c r="AD187" s="131">
        <f t="shared" si="47"/>
        <v>192.10600000000005</v>
      </c>
      <c r="AE187" s="131">
        <f t="shared" si="47"/>
        <v>192.10600000000005</v>
      </c>
      <c r="AF187" s="131">
        <f t="shared" si="47"/>
        <v>192.10600000000005</v>
      </c>
      <c r="AG187" s="132">
        <f t="shared" si="47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63</v>
      </c>
      <c r="B189" s="133">
        <v>0.3</v>
      </c>
      <c r="C189" s="133">
        <f t="shared" ref="C189:R194" si="48">B189</f>
        <v>0.3</v>
      </c>
      <c r="D189" s="133">
        <f t="shared" si="48"/>
        <v>0.3</v>
      </c>
      <c r="E189" s="133">
        <f t="shared" si="48"/>
        <v>0.3</v>
      </c>
      <c r="F189" s="133">
        <f t="shared" si="48"/>
        <v>0.3</v>
      </c>
      <c r="G189" s="133">
        <f t="shared" si="48"/>
        <v>0.3</v>
      </c>
      <c r="H189" s="133">
        <f t="shared" si="48"/>
        <v>0.3</v>
      </c>
      <c r="I189" s="133">
        <f t="shared" si="48"/>
        <v>0.3</v>
      </c>
      <c r="J189" s="133">
        <f t="shared" si="48"/>
        <v>0.3</v>
      </c>
      <c r="K189" s="133">
        <f t="shared" si="48"/>
        <v>0.3</v>
      </c>
      <c r="L189" s="133">
        <f t="shared" si="48"/>
        <v>0.3</v>
      </c>
      <c r="M189" s="133">
        <f t="shared" si="48"/>
        <v>0.3</v>
      </c>
      <c r="N189" s="133">
        <f t="shared" si="48"/>
        <v>0.3</v>
      </c>
      <c r="O189" s="133">
        <f t="shared" si="48"/>
        <v>0.3</v>
      </c>
      <c r="P189" s="133">
        <f t="shared" si="48"/>
        <v>0.3</v>
      </c>
      <c r="Q189" s="133">
        <f t="shared" si="48"/>
        <v>0.3</v>
      </c>
      <c r="R189" s="133">
        <f t="shared" si="48"/>
        <v>0.3</v>
      </c>
      <c r="S189" s="133">
        <f t="shared" ref="S189:AF194" si="49">R189</f>
        <v>0.3</v>
      </c>
      <c r="T189" s="133">
        <f t="shared" si="49"/>
        <v>0.3</v>
      </c>
      <c r="U189" s="133">
        <f t="shared" si="49"/>
        <v>0.3</v>
      </c>
      <c r="V189" s="133">
        <f t="shared" si="49"/>
        <v>0.3</v>
      </c>
      <c r="W189" s="133">
        <f t="shared" si="49"/>
        <v>0.3</v>
      </c>
      <c r="X189" s="133">
        <f t="shared" si="49"/>
        <v>0.3</v>
      </c>
      <c r="Y189" s="133">
        <f t="shared" si="49"/>
        <v>0.3</v>
      </c>
      <c r="Z189" s="133">
        <f t="shared" si="49"/>
        <v>0.3</v>
      </c>
      <c r="AA189" s="133">
        <f t="shared" si="49"/>
        <v>0.3</v>
      </c>
      <c r="AB189" s="133">
        <f t="shared" si="49"/>
        <v>0.3</v>
      </c>
      <c r="AC189" s="133">
        <f t="shared" si="49"/>
        <v>0.3</v>
      </c>
      <c r="AD189" s="133">
        <f t="shared" si="49"/>
        <v>0.3</v>
      </c>
      <c r="AE189" s="133">
        <f t="shared" si="49"/>
        <v>0.3</v>
      </c>
      <c r="AF189" s="133">
        <f t="shared" si="49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64</v>
      </c>
      <c r="B190" s="129">
        <v>0.4</v>
      </c>
      <c r="C190" s="129">
        <f t="shared" si="48"/>
        <v>0.4</v>
      </c>
      <c r="D190" s="129">
        <f t="shared" si="48"/>
        <v>0.4</v>
      </c>
      <c r="E190" s="129">
        <f t="shared" si="48"/>
        <v>0.4</v>
      </c>
      <c r="F190" s="129">
        <f t="shared" si="48"/>
        <v>0.4</v>
      </c>
      <c r="G190" s="129">
        <f t="shared" si="48"/>
        <v>0.4</v>
      </c>
      <c r="H190" s="129">
        <f t="shared" si="48"/>
        <v>0.4</v>
      </c>
      <c r="I190" s="129">
        <f t="shared" si="48"/>
        <v>0.4</v>
      </c>
      <c r="J190" s="129">
        <f t="shared" si="48"/>
        <v>0.4</v>
      </c>
      <c r="K190" s="129">
        <f t="shared" si="48"/>
        <v>0.4</v>
      </c>
      <c r="L190" s="129">
        <f t="shared" si="48"/>
        <v>0.4</v>
      </c>
      <c r="M190" s="129">
        <f t="shared" si="48"/>
        <v>0.4</v>
      </c>
      <c r="N190" s="129">
        <f t="shared" si="48"/>
        <v>0.4</v>
      </c>
      <c r="O190" s="129">
        <f t="shared" si="48"/>
        <v>0.4</v>
      </c>
      <c r="P190" s="129">
        <f t="shared" si="48"/>
        <v>0.4</v>
      </c>
      <c r="Q190" s="129">
        <f t="shared" si="48"/>
        <v>0.4</v>
      </c>
      <c r="R190" s="129">
        <f t="shared" si="48"/>
        <v>0.4</v>
      </c>
      <c r="S190" s="129">
        <f t="shared" si="49"/>
        <v>0.4</v>
      </c>
      <c r="T190" s="129">
        <f t="shared" si="49"/>
        <v>0.4</v>
      </c>
      <c r="U190" s="129">
        <f t="shared" si="49"/>
        <v>0.4</v>
      </c>
      <c r="V190" s="129">
        <f>U190</f>
        <v>0.4</v>
      </c>
      <c r="W190" s="129">
        <f>V190</f>
        <v>0.4</v>
      </c>
      <c r="X190" s="129">
        <f t="shared" si="49"/>
        <v>0.4</v>
      </c>
      <c r="Y190" s="129">
        <f t="shared" si="49"/>
        <v>0.4</v>
      </c>
      <c r="Z190" s="129">
        <f t="shared" si="49"/>
        <v>0.4</v>
      </c>
      <c r="AA190" s="129">
        <f t="shared" si="49"/>
        <v>0.4</v>
      </c>
      <c r="AB190" s="129">
        <f t="shared" si="49"/>
        <v>0.4</v>
      </c>
      <c r="AC190" s="129">
        <f t="shared" si="49"/>
        <v>0.4</v>
      </c>
      <c r="AD190" s="129">
        <f t="shared" si="49"/>
        <v>0.4</v>
      </c>
      <c r="AE190" s="129">
        <f t="shared" si="49"/>
        <v>0.4</v>
      </c>
      <c r="AF190" s="129">
        <f t="shared" si="49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65</v>
      </c>
      <c r="B191" s="129">
        <v>1.5</v>
      </c>
      <c r="C191" s="129">
        <f t="shared" si="48"/>
        <v>1.5</v>
      </c>
      <c r="D191" s="129">
        <f t="shared" si="48"/>
        <v>1.5</v>
      </c>
      <c r="E191" s="129">
        <f t="shared" si="48"/>
        <v>1.5</v>
      </c>
      <c r="F191" s="129">
        <f t="shared" si="48"/>
        <v>1.5</v>
      </c>
      <c r="G191" s="129">
        <f t="shared" si="48"/>
        <v>1.5</v>
      </c>
      <c r="H191" s="129">
        <f t="shared" si="48"/>
        <v>1.5</v>
      </c>
      <c r="I191" s="129">
        <f t="shared" si="48"/>
        <v>1.5</v>
      </c>
      <c r="J191" s="129">
        <f t="shared" si="48"/>
        <v>1.5</v>
      </c>
      <c r="K191" s="129">
        <f t="shared" si="48"/>
        <v>1.5</v>
      </c>
      <c r="L191" s="129">
        <f t="shared" si="48"/>
        <v>1.5</v>
      </c>
      <c r="M191" s="129">
        <f t="shared" si="48"/>
        <v>1.5</v>
      </c>
      <c r="N191" s="129">
        <f t="shared" si="48"/>
        <v>1.5</v>
      </c>
      <c r="O191" s="129">
        <f t="shared" si="48"/>
        <v>1.5</v>
      </c>
      <c r="P191" s="129">
        <f t="shared" si="48"/>
        <v>1.5</v>
      </c>
      <c r="Q191" s="129">
        <f t="shared" si="48"/>
        <v>1.5</v>
      </c>
      <c r="R191" s="129">
        <f t="shared" si="48"/>
        <v>1.5</v>
      </c>
      <c r="S191" s="129">
        <f t="shared" si="49"/>
        <v>1.5</v>
      </c>
      <c r="T191" s="129">
        <f t="shared" si="49"/>
        <v>1.5</v>
      </c>
      <c r="U191" s="129">
        <f t="shared" si="49"/>
        <v>1.5</v>
      </c>
      <c r="V191" s="129">
        <f t="shared" si="49"/>
        <v>1.5</v>
      </c>
      <c r="W191" s="129">
        <f t="shared" si="49"/>
        <v>1.5</v>
      </c>
      <c r="X191" s="129">
        <f t="shared" si="49"/>
        <v>1.5</v>
      </c>
      <c r="Y191" s="129">
        <f t="shared" si="49"/>
        <v>1.5</v>
      </c>
      <c r="Z191" s="129">
        <f t="shared" si="49"/>
        <v>1.5</v>
      </c>
      <c r="AA191" s="129">
        <f t="shared" si="49"/>
        <v>1.5</v>
      </c>
      <c r="AB191" s="129">
        <f t="shared" si="49"/>
        <v>1.5</v>
      </c>
      <c r="AC191" s="129">
        <f t="shared" si="49"/>
        <v>1.5</v>
      </c>
      <c r="AD191" s="129">
        <f t="shared" si="49"/>
        <v>1.5</v>
      </c>
      <c r="AE191" s="129">
        <f t="shared" si="49"/>
        <v>1.5</v>
      </c>
      <c r="AF191" s="129">
        <f t="shared" si="49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66</v>
      </c>
      <c r="B192" s="129">
        <v>0.3</v>
      </c>
      <c r="C192" s="129">
        <f t="shared" si="48"/>
        <v>0.3</v>
      </c>
      <c r="D192" s="129">
        <f t="shared" si="48"/>
        <v>0.3</v>
      </c>
      <c r="E192" s="129">
        <f t="shared" si="48"/>
        <v>0.3</v>
      </c>
      <c r="F192" s="129">
        <f t="shared" si="48"/>
        <v>0.3</v>
      </c>
      <c r="G192" s="129">
        <f t="shared" si="48"/>
        <v>0.3</v>
      </c>
      <c r="H192" s="129">
        <f t="shared" si="48"/>
        <v>0.3</v>
      </c>
      <c r="I192" s="129">
        <f t="shared" si="48"/>
        <v>0.3</v>
      </c>
      <c r="J192" s="129">
        <f t="shared" si="48"/>
        <v>0.3</v>
      </c>
      <c r="K192" s="129">
        <f t="shared" si="48"/>
        <v>0.3</v>
      </c>
      <c r="L192" s="129">
        <f t="shared" si="48"/>
        <v>0.3</v>
      </c>
      <c r="M192" s="129">
        <f t="shared" si="48"/>
        <v>0.3</v>
      </c>
      <c r="N192" s="129">
        <f t="shared" si="48"/>
        <v>0.3</v>
      </c>
      <c r="O192" s="129">
        <f t="shared" si="48"/>
        <v>0.3</v>
      </c>
      <c r="P192" s="129">
        <f t="shared" si="48"/>
        <v>0.3</v>
      </c>
      <c r="Q192" s="129">
        <f t="shared" si="48"/>
        <v>0.3</v>
      </c>
      <c r="R192" s="129">
        <f t="shared" si="48"/>
        <v>0.3</v>
      </c>
      <c r="S192" s="129">
        <f t="shared" si="49"/>
        <v>0.3</v>
      </c>
      <c r="T192" s="129">
        <f t="shared" si="49"/>
        <v>0.3</v>
      </c>
      <c r="U192" s="129">
        <f t="shared" si="49"/>
        <v>0.3</v>
      </c>
      <c r="V192" s="129">
        <f t="shared" si="49"/>
        <v>0.3</v>
      </c>
      <c r="W192" s="129">
        <f t="shared" si="49"/>
        <v>0.3</v>
      </c>
      <c r="X192" s="129">
        <f t="shared" si="49"/>
        <v>0.3</v>
      </c>
      <c r="Y192" s="129">
        <f t="shared" si="49"/>
        <v>0.3</v>
      </c>
      <c r="Z192" s="129">
        <f t="shared" si="49"/>
        <v>0.3</v>
      </c>
      <c r="AA192" s="129">
        <f t="shared" si="49"/>
        <v>0.3</v>
      </c>
      <c r="AB192" s="129">
        <f t="shared" si="49"/>
        <v>0.3</v>
      </c>
      <c r="AC192" s="129">
        <f t="shared" si="49"/>
        <v>0.3</v>
      </c>
      <c r="AD192" s="129">
        <f t="shared" si="49"/>
        <v>0.3</v>
      </c>
      <c r="AE192" s="129">
        <f t="shared" si="49"/>
        <v>0.3</v>
      </c>
      <c r="AF192" s="129">
        <f t="shared" si="49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67</v>
      </c>
      <c r="B193" s="129">
        <v>0.4</v>
      </c>
      <c r="C193" s="129">
        <f t="shared" si="48"/>
        <v>0.4</v>
      </c>
      <c r="D193" s="129">
        <f t="shared" si="48"/>
        <v>0.4</v>
      </c>
      <c r="E193" s="129">
        <f t="shared" si="48"/>
        <v>0.4</v>
      </c>
      <c r="F193" s="129">
        <f t="shared" si="48"/>
        <v>0.4</v>
      </c>
      <c r="G193" s="129">
        <f t="shared" si="48"/>
        <v>0.4</v>
      </c>
      <c r="H193" s="129">
        <f t="shared" si="48"/>
        <v>0.4</v>
      </c>
      <c r="I193" s="129">
        <f t="shared" si="48"/>
        <v>0.4</v>
      </c>
      <c r="J193" s="129">
        <f t="shared" si="48"/>
        <v>0.4</v>
      </c>
      <c r="K193" s="129">
        <f t="shared" si="48"/>
        <v>0.4</v>
      </c>
      <c r="L193" s="129">
        <f t="shared" si="48"/>
        <v>0.4</v>
      </c>
      <c r="M193" s="129">
        <f t="shared" si="48"/>
        <v>0.4</v>
      </c>
      <c r="N193" s="129">
        <f t="shared" si="48"/>
        <v>0.4</v>
      </c>
      <c r="O193" s="129">
        <f t="shared" si="48"/>
        <v>0.4</v>
      </c>
      <c r="P193" s="129">
        <f t="shared" si="48"/>
        <v>0.4</v>
      </c>
      <c r="Q193" s="129">
        <f t="shared" si="48"/>
        <v>0.4</v>
      </c>
      <c r="R193" s="129">
        <f t="shared" si="48"/>
        <v>0.4</v>
      </c>
      <c r="S193" s="129">
        <f t="shared" si="49"/>
        <v>0.4</v>
      </c>
      <c r="T193" s="129">
        <f t="shared" si="49"/>
        <v>0.4</v>
      </c>
      <c r="U193" s="129">
        <f t="shared" si="49"/>
        <v>0.4</v>
      </c>
      <c r="V193" s="129">
        <f t="shared" si="49"/>
        <v>0.4</v>
      </c>
      <c r="W193" s="129">
        <f t="shared" si="49"/>
        <v>0.4</v>
      </c>
      <c r="X193" s="129">
        <f t="shared" si="49"/>
        <v>0.4</v>
      </c>
      <c r="Y193" s="129">
        <f t="shared" si="49"/>
        <v>0.4</v>
      </c>
      <c r="Z193" s="129">
        <f t="shared" si="49"/>
        <v>0.4</v>
      </c>
      <c r="AA193" s="129">
        <f t="shared" si="49"/>
        <v>0.4</v>
      </c>
      <c r="AB193" s="129">
        <f t="shared" si="49"/>
        <v>0.4</v>
      </c>
      <c r="AC193" s="129">
        <f t="shared" si="49"/>
        <v>0.4</v>
      </c>
      <c r="AD193" s="129">
        <f t="shared" si="49"/>
        <v>0.4</v>
      </c>
      <c r="AE193" s="129">
        <f t="shared" si="49"/>
        <v>0.4</v>
      </c>
      <c r="AF193" s="129">
        <f t="shared" si="49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68</v>
      </c>
      <c r="B194" s="136">
        <v>0.64</v>
      </c>
      <c r="C194" s="136">
        <f t="shared" si="48"/>
        <v>0.64</v>
      </c>
      <c r="D194" s="136">
        <f t="shared" si="48"/>
        <v>0.64</v>
      </c>
      <c r="E194" s="136">
        <f t="shared" si="48"/>
        <v>0.64</v>
      </c>
      <c r="F194" s="136">
        <f t="shared" si="48"/>
        <v>0.64</v>
      </c>
      <c r="G194" s="136">
        <f t="shared" si="48"/>
        <v>0.64</v>
      </c>
      <c r="H194" s="136">
        <f t="shared" si="48"/>
        <v>0.64</v>
      </c>
      <c r="I194" s="136">
        <f t="shared" si="48"/>
        <v>0.64</v>
      </c>
      <c r="J194" s="136">
        <f t="shared" si="48"/>
        <v>0.64</v>
      </c>
      <c r="K194" s="136">
        <f t="shared" si="48"/>
        <v>0.64</v>
      </c>
      <c r="L194" s="136">
        <f t="shared" si="48"/>
        <v>0.64</v>
      </c>
      <c r="M194" s="136">
        <f t="shared" si="48"/>
        <v>0.64</v>
      </c>
      <c r="N194" s="136">
        <f t="shared" si="48"/>
        <v>0.64</v>
      </c>
      <c r="O194" s="136">
        <f t="shared" si="48"/>
        <v>0.64</v>
      </c>
      <c r="P194" s="136">
        <f t="shared" si="48"/>
        <v>0.64</v>
      </c>
      <c r="Q194" s="136">
        <f t="shared" si="48"/>
        <v>0.64</v>
      </c>
      <c r="R194" s="136">
        <f t="shared" si="48"/>
        <v>0.64</v>
      </c>
      <c r="S194" s="136">
        <f t="shared" si="49"/>
        <v>0.64</v>
      </c>
      <c r="T194" s="136">
        <f t="shared" si="49"/>
        <v>0.64</v>
      </c>
      <c r="U194" s="136">
        <f t="shared" si="49"/>
        <v>0.64</v>
      </c>
      <c r="V194" s="136">
        <f t="shared" si="49"/>
        <v>0.64</v>
      </c>
      <c r="W194" s="136">
        <f t="shared" si="49"/>
        <v>0.64</v>
      </c>
      <c r="X194" s="136">
        <f t="shared" si="49"/>
        <v>0.64</v>
      </c>
      <c r="Y194" s="136">
        <f t="shared" si="49"/>
        <v>0.64</v>
      </c>
      <c r="Z194" s="136">
        <f t="shared" si="49"/>
        <v>0.64</v>
      </c>
      <c r="AA194" s="136">
        <f t="shared" si="49"/>
        <v>0.64</v>
      </c>
      <c r="AB194" s="136">
        <f t="shared" si="49"/>
        <v>0.64</v>
      </c>
      <c r="AC194" s="136">
        <f t="shared" si="49"/>
        <v>0.64</v>
      </c>
      <c r="AD194" s="136">
        <f t="shared" si="49"/>
        <v>0.64</v>
      </c>
      <c r="AE194" s="136">
        <f t="shared" si="49"/>
        <v>0.64</v>
      </c>
      <c r="AF194" s="136">
        <f t="shared" si="49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0">SUM(C189:C194)</f>
        <v>3.54</v>
      </c>
      <c r="D195" s="139">
        <f t="shared" si="50"/>
        <v>3.54</v>
      </c>
      <c r="E195" s="139">
        <f t="shared" si="50"/>
        <v>3.54</v>
      </c>
      <c r="F195" s="139">
        <f t="shared" si="50"/>
        <v>3.54</v>
      </c>
      <c r="G195" s="139">
        <f t="shared" si="50"/>
        <v>3.54</v>
      </c>
      <c r="H195" s="139">
        <f t="shared" si="50"/>
        <v>3.54</v>
      </c>
      <c r="I195" s="139">
        <f t="shared" si="50"/>
        <v>3.54</v>
      </c>
      <c r="J195" s="139">
        <f t="shared" si="50"/>
        <v>3.54</v>
      </c>
      <c r="K195" s="139">
        <f t="shared" si="50"/>
        <v>3.54</v>
      </c>
      <c r="L195" s="139">
        <f>SUM(L189:L194)</f>
        <v>3.54</v>
      </c>
      <c r="M195" s="139">
        <f t="shared" ref="M195:R195" si="51">SUM(M189:M194)</f>
        <v>3.54</v>
      </c>
      <c r="N195" s="139">
        <f t="shared" si="51"/>
        <v>3.54</v>
      </c>
      <c r="O195" s="139">
        <f t="shared" si="51"/>
        <v>3.54</v>
      </c>
      <c r="P195" s="139">
        <f t="shared" si="51"/>
        <v>3.54</v>
      </c>
      <c r="Q195" s="139">
        <f t="shared" si="51"/>
        <v>3.54</v>
      </c>
      <c r="R195" s="139">
        <f t="shared" si="51"/>
        <v>3.54</v>
      </c>
      <c r="S195" s="139">
        <f>SUM(S189:S194)</f>
        <v>3.54</v>
      </c>
      <c r="T195" s="139">
        <f t="shared" ref="T195:AG195" si="52">SUM(T189:T194)</f>
        <v>3.54</v>
      </c>
      <c r="U195" s="139">
        <f t="shared" si="52"/>
        <v>3.54</v>
      </c>
      <c r="V195" s="139">
        <f t="shared" si="52"/>
        <v>3.54</v>
      </c>
      <c r="W195" s="139">
        <f t="shared" si="52"/>
        <v>3.54</v>
      </c>
      <c r="X195" s="139">
        <f t="shared" si="52"/>
        <v>3.54</v>
      </c>
      <c r="Y195" s="139">
        <f t="shared" si="52"/>
        <v>3.54</v>
      </c>
      <c r="Z195" s="139">
        <f t="shared" si="52"/>
        <v>3.54</v>
      </c>
      <c r="AA195" s="139">
        <f t="shared" si="52"/>
        <v>3.54</v>
      </c>
      <c r="AB195" s="139">
        <f t="shared" si="52"/>
        <v>3.54</v>
      </c>
      <c r="AC195" s="139">
        <f t="shared" si="52"/>
        <v>3.54</v>
      </c>
      <c r="AD195" s="139">
        <f t="shared" si="52"/>
        <v>3.54</v>
      </c>
      <c r="AE195" s="139">
        <f t="shared" si="52"/>
        <v>3.54</v>
      </c>
      <c r="AF195" s="139">
        <f t="shared" si="52"/>
        <v>3.54</v>
      </c>
      <c r="AG195" s="140">
        <f t="shared" si="52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69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70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71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72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73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74</v>
      </c>
      <c r="B204" s="153">
        <f>MAX(F72:M72)</f>
        <v>1042.74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11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213" t="s">
        <v>75</v>
      </c>
      <c r="B206" s="213"/>
      <c r="C206" s="45"/>
      <c r="D206" s="155" t="str">
        <f ca="1">"Pie Chart of Daily Peak Demand(Inclusive of Export) of Nepal ("&amp;A4&amp;" "&amp;B4&amp;")"</f>
        <v>Pie Chart of Daily Peak Demand(Inclusive of Export) of Nepal (Nepali Date: 2078/04/11)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2078/04/11)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76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77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78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79</v>
      </c>
      <c r="T209" s="163">
        <f t="shared" ref="T209:AX209" si="53">B72</f>
        <v>953.83999999999992</v>
      </c>
      <c r="U209" s="163">
        <f t="shared" si="53"/>
        <v>944.83999999999992</v>
      </c>
      <c r="V209" s="163">
        <f t="shared" si="53"/>
        <v>891.74</v>
      </c>
      <c r="W209" s="163">
        <f t="shared" si="53"/>
        <v>855.13999999999987</v>
      </c>
      <c r="X209" s="163">
        <f t="shared" si="53"/>
        <v>873.24</v>
      </c>
      <c r="Y209" s="163">
        <f t="shared" si="53"/>
        <v>856.44</v>
      </c>
      <c r="Z209" s="163">
        <f t="shared" si="53"/>
        <v>856.14</v>
      </c>
      <c r="AA209" s="163">
        <f t="shared" si="53"/>
        <v>886.24</v>
      </c>
      <c r="AB209" s="163">
        <f t="shared" si="53"/>
        <v>918.93999999999994</v>
      </c>
      <c r="AC209" s="163">
        <f t="shared" si="53"/>
        <v>223.54</v>
      </c>
      <c r="AD209" s="163">
        <f t="shared" si="53"/>
        <v>1013.64</v>
      </c>
      <c r="AE209" s="163">
        <f t="shared" si="53"/>
        <v>1042.74</v>
      </c>
      <c r="AF209" s="163">
        <f t="shared" si="53"/>
        <v>1048.74</v>
      </c>
      <c r="AG209" s="163">
        <f t="shared" si="53"/>
        <v>1024.6279999999999</v>
      </c>
      <c r="AH209" s="163">
        <f t="shared" si="53"/>
        <v>989.83999999999992</v>
      </c>
      <c r="AI209" s="163">
        <f t="shared" si="53"/>
        <v>994.54</v>
      </c>
      <c r="AJ209" s="163">
        <f t="shared" si="53"/>
        <v>962.04</v>
      </c>
      <c r="AK209" s="163">
        <f t="shared" si="53"/>
        <v>1043.2399999999998</v>
      </c>
      <c r="AL209" s="163">
        <f t="shared" si="53"/>
        <v>1041.8399999999999</v>
      </c>
      <c r="AM209" s="163">
        <f t="shared" si="53"/>
        <v>1001.1399999999999</v>
      </c>
      <c r="AN209" s="163">
        <f t="shared" si="53"/>
        <v>1056.3399999999999</v>
      </c>
      <c r="AO209" s="163">
        <f t="shared" si="53"/>
        <v>1096.44</v>
      </c>
      <c r="AP209" s="163">
        <f t="shared" si="53"/>
        <v>1113.8399999999999</v>
      </c>
      <c r="AQ209" s="163">
        <f t="shared" si="53"/>
        <v>1215.42</v>
      </c>
      <c r="AR209" s="163">
        <f t="shared" si="53"/>
        <v>1209.3800000000001</v>
      </c>
      <c r="AS209" s="163">
        <f t="shared" si="53"/>
        <v>1170.1399999999999</v>
      </c>
      <c r="AT209" s="163">
        <f t="shared" si="53"/>
        <v>1177.04</v>
      </c>
      <c r="AU209" s="163">
        <f t="shared" si="53"/>
        <v>1156.6399999999999</v>
      </c>
      <c r="AV209" s="163">
        <f t="shared" si="53"/>
        <v>1042.04</v>
      </c>
      <c r="AW209" s="163">
        <f t="shared" si="53"/>
        <v>1031.74</v>
      </c>
      <c r="AX209" s="163">
        <f t="shared" si="53"/>
        <v>1015.04</v>
      </c>
    </row>
    <row r="210" spans="1:50" x14ac:dyDescent="0.25">
      <c r="A210" s="156" t="s">
        <v>80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81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82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83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84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69</v>
      </c>
      <c r="B230" s="166">
        <f t="shared" ref="B230:AF230" si="54">B194</f>
        <v>0.64</v>
      </c>
      <c r="C230" s="166">
        <f t="shared" si="54"/>
        <v>0.64</v>
      </c>
      <c r="D230" s="166">
        <f t="shared" si="54"/>
        <v>0.64</v>
      </c>
      <c r="E230" s="166">
        <f t="shared" si="54"/>
        <v>0.64</v>
      </c>
      <c r="F230" s="166">
        <f t="shared" si="54"/>
        <v>0.64</v>
      </c>
      <c r="G230" s="166">
        <f t="shared" si="54"/>
        <v>0.64</v>
      </c>
      <c r="H230" s="166">
        <f t="shared" si="54"/>
        <v>0.64</v>
      </c>
      <c r="I230" s="166">
        <f t="shared" si="54"/>
        <v>0.64</v>
      </c>
      <c r="J230" s="166">
        <f t="shared" si="54"/>
        <v>0.64</v>
      </c>
      <c r="K230" s="166">
        <f t="shared" si="54"/>
        <v>0.64</v>
      </c>
      <c r="L230" s="166">
        <f t="shared" si="54"/>
        <v>0.64</v>
      </c>
      <c r="M230" s="166">
        <f t="shared" si="54"/>
        <v>0.64</v>
      </c>
      <c r="N230" s="166">
        <f t="shared" si="54"/>
        <v>0.64</v>
      </c>
      <c r="O230" s="166">
        <f t="shared" si="54"/>
        <v>0.64</v>
      </c>
      <c r="P230" s="166">
        <f t="shared" si="54"/>
        <v>0.64</v>
      </c>
      <c r="Q230" s="166">
        <f t="shared" si="54"/>
        <v>0.64</v>
      </c>
      <c r="R230" s="166">
        <f t="shared" si="54"/>
        <v>0.64</v>
      </c>
      <c r="S230" s="166">
        <f t="shared" si="54"/>
        <v>0.64</v>
      </c>
      <c r="T230" s="166">
        <f t="shared" si="54"/>
        <v>0.64</v>
      </c>
      <c r="U230" s="166">
        <f t="shared" si="54"/>
        <v>0.64</v>
      </c>
      <c r="V230" s="166">
        <f t="shared" si="54"/>
        <v>0.64</v>
      </c>
      <c r="W230" s="166">
        <f t="shared" si="54"/>
        <v>0.64</v>
      </c>
      <c r="X230" s="166">
        <f t="shared" si="54"/>
        <v>0.64</v>
      </c>
      <c r="Y230" s="166">
        <f t="shared" si="54"/>
        <v>0.64</v>
      </c>
      <c r="Z230" s="166">
        <f t="shared" si="54"/>
        <v>0.64</v>
      </c>
      <c r="AA230" s="166">
        <f t="shared" si="54"/>
        <v>0.64</v>
      </c>
      <c r="AB230" s="166">
        <f t="shared" si="54"/>
        <v>0.64</v>
      </c>
      <c r="AC230" s="166">
        <f t="shared" si="54"/>
        <v>0.64</v>
      </c>
      <c r="AD230" s="166">
        <f t="shared" si="54"/>
        <v>0.64</v>
      </c>
      <c r="AE230" s="166">
        <f t="shared" si="54"/>
        <v>0.64</v>
      </c>
      <c r="AF230" s="166">
        <f t="shared" si="54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5">IF(C198&lt;100,"",C198-520)</f>
        <v/>
      </c>
      <c r="D231" s="114" t="str">
        <f t="shared" si="55"/>
        <v/>
      </c>
      <c r="E231" s="114" t="str">
        <f t="shared" si="55"/>
        <v/>
      </c>
      <c r="F231" s="114" t="str">
        <f t="shared" si="55"/>
        <v/>
      </c>
      <c r="G231" s="114" t="str">
        <f t="shared" si="55"/>
        <v/>
      </c>
      <c r="H231" s="114" t="str">
        <f t="shared" si="55"/>
        <v/>
      </c>
      <c r="I231" s="114" t="str">
        <f t="shared" si="55"/>
        <v/>
      </c>
      <c r="J231" s="114" t="str">
        <f t="shared" si="55"/>
        <v/>
      </c>
      <c r="K231" s="114" t="str">
        <f t="shared" si="55"/>
        <v/>
      </c>
      <c r="L231" s="114" t="str">
        <f t="shared" si="55"/>
        <v/>
      </c>
      <c r="M231" s="114" t="str">
        <f t="shared" si="55"/>
        <v/>
      </c>
      <c r="N231" s="114" t="str">
        <f t="shared" si="55"/>
        <v/>
      </c>
      <c r="O231" s="114" t="str">
        <f t="shared" si="55"/>
        <v/>
      </c>
      <c r="P231" s="114" t="str">
        <f t="shared" si="55"/>
        <v/>
      </c>
      <c r="Q231" s="114" t="str">
        <f t="shared" si="55"/>
        <v/>
      </c>
      <c r="R231" s="114" t="str">
        <f t="shared" si="55"/>
        <v/>
      </c>
      <c r="S231" s="114" t="str">
        <f t="shared" si="55"/>
        <v/>
      </c>
      <c r="T231" s="114" t="str">
        <f t="shared" si="55"/>
        <v/>
      </c>
      <c r="U231" s="114" t="str">
        <f t="shared" si="55"/>
        <v/>
      </c>
      <c r="V231" s="114" t="str">
        <f t="shared" si="55"/>
        <v/>
      </c>
      <c r="W231" s="114" t="str">
        <f t="shared" si="55"/>
        <v/>
      </c>
      <c r="X231" s="114" t="str">
        <f t="shared" si="55"/>
        <v/>
      </c>
      <c r="Y231" s="114" t="str">
        <f t="shared" si="55"/>
        <v/>
      </c>
      <c r="Z231" s="114" t="str">
        <f t="shared" si="55"/>
        <v/>
      </c>
      <c r="AA231" s="114" t="str">
        <f t="shared" si="55"/>
        <v/>
      </c>
      <c r="AB231" s="114" t="str">
        <f t="shared" si="55"/>
        <v/>
      </c>
      <c r="AC231" s="114" t="str">
        <f t="shared" si="55"/>
        <v/>
      </c>
      <c r="AD231" s="114" t="str">
        <f t="shared" si="55"/>
        <v/>
      </c>
      <c r="AE231" s="114" t="str">
        <f t="shared" si="55"/>
        <v/>
      </c>
      <c r="AF231" s="114" t="str">
        <f t="shared" si="55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6">IF(B199&lt;100,"",B199-620)</f>
        <v/>
      </c>
      <c r="C232" s="114" t="str">
        <f t="shared" si="56"/>
        <v/>
      </c>
      <c r="D232" s="114" t="str">
        <f t="shared" si="56"/>
        <v/>
      </c>
      <c r="E232" s="114" t="str">
        <f t="shared" si="56"/>
        <v/>
      </c>
      <c r="F232" s="114" t="str">
        <f t="shared" si="56"/>
        <v/>
      </c>
      <c r="G232" s="114" t="str">
        <f t="shared" si="56"/>
        <v/>
      </c>
      <c r="H232" s="114" t="str">
        <f t="shared" si="56"/>
        <v/>
      </c>
      <c r="I232" s="114" t="str">
        <f t="shared" si="56"/>
        <v/>
      </c>
      <c r="J232" s="114" t="str">
        <f t="shared" si="56"/>
        <v/>
      </c>
      <c r="K232" s="114" t="str">
        <f t="shared" si="56"/>
        <v/>
      </c>
      <c r="L232" s="114" t="str">
        <f t="shared" si="56"/>
        <v/>
      </c>
      <c r="M232" s="114" t="str">
        <f t="shared" si="56"/>
        <v/>
      </c>
      <c r="N232" s="114" t="str">
        <f t="shared" si="56"/>
        <v/>
      </c>
      <c r="O232" s="114" t="str">
        <f t="shared" si="56"/>
        <v/>
      </c>
      <c r="P232" s="114" t="str">
        <f t="shared" si="56"/>
        <v/>
      </c>
      <c r="Q232" s="114" t="str">
        <f t="shared" si="56"/>
        <v/>
      </c>
      <c r="R232" s="114" t="str">
        <f t="shared" si="56"/>
        <v/>
      </c>
      <c r="S232" s="114" t="str">
        <f t="shared" si="56"/>
        <v/>
      </c>
      <c r="T232" s="114" t="str">
        <f t="shared" si="56"/>
        <v/>
      </c>
      <c r="U232" s="114" t="str">
        <f t="shared" si="56"/>
        <v/>
      </c>
      <c r="V232" s="114" t="str">
        <f t="shared" si="56"/>
        <v/>
      </c>
      <c r="W232" s="114" t="str">
        <f t="shared" si="56"/>
        <v/>
      </c>
      <c r="X232" s="114" t="str">
        <f t="shared" si="56"/>
        <v/>
      </c>
      <c r="Y232" s="114" t="str">
        <f t="shared" si="56"/>
        <v/>
      </c>
      <c r="Z232" s="114" t="str">
        <f t="shared" si="56"/>
        <v/>
      </c>
      <c r="AA232" s="114" t="str">
        <f t="shared" si="56"/>
        <v/>
      </c>
      <c r="AB232" s="114" t="str">
        <f t="shared" si="56"/>
        <v/>
      </c>
      <c r="AC232" s="114" t="str">
        <f t="shared" si="56"/>
        <v/>
      </c>
      <c r="AD232" s="114" t="str">
        <f t="shared" si="56"/>
        <v/>
      </c>
      <c r="AE232" s="114" t="str">
        <f t="shared" si="56"/>
        <v/>
      </c>
      <c r="AF232" s="114" t="str">
        <f t="shared" si="56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7">IF(B200&lt;100,"",B200-330)</f>
        <v/>
      </c>
      <c r="C233" s="114" t="str">
        <f t="shared" si="57"/>
        <v/>
      </c>
      <c r="D233" s="114" t="str">
        <f t="shared" si="57"/>
        <v/>
      </c>
      <c r="E233" s="114" t="str">
        <f t="shared" si="57"/>
        <v/>
      </c>
      <c r="F233" s="114" t="str">
        <f t="shared" si="57"/>
        <v/>
      </c>
      <c r="G233" s="114" t="str">
        <f t="shared" si="57"/>
        <v/>
      </c>
      <c r="H233" s="114" t="str">
        <f t="shared" si="57"/>
        <v/>
      </c>
      <c r="I233" s="114" t="str">
        <f t="shared" si="57"/>
        <v/>
      </c>
      <c r="J233" s="114" t="str">
        <f t="shared" si="57"/>
        <v/>
      </c>
      <c r="K233" s="114" t="str">
        <f t="shared" si="57"/>
        <v/>
      </c>
      <c r="L233" s="114" t="str">
        <f t="shared" si="57"/>
        <v/>
      </c>
      <c r="M233" s="114" t="str">
        <f t="shared" si="57"/>
        <v/>
      </c>
      <c r="N233" s="114" t="str">
        <f t="shared" si="57"/>
        <v/>
      </c>
      <c r="O233" s="114" t="str">
        <f t="shared" si="57"/>
        <v/>
      </c>
      <c r="P233" s="114" t="str">
        <f t="shared" si="57"/>
        <v/>
      </c>
      <c r="Q233" s="114" t="str">
        <f t="shared" si="57"/>
        <v/>
      </c>
      <c r="R233" s="114" t="str">
        <f t="shared" si="57"/>
        <v/>
      </c>
      <c r="S233" s="114" t="str">
        <f t="shared" si="57"/>
        <v/>
      </c>
      <c r="T233" s="114" t="str">
        <f t="shared" si="57"/>
        <v/>
      </c>
      <c r="U233" s="114" t="str">
        <f t="shared" si="57"/>
        <v/>
      </c>
      <c r="V233" s="114" t="str">
        <f t="shared" si="57"/>
        <v/>
      </c>
      <c r="W233" s="114" t="str">
        <f t="shared" si="57"/>
        <v/>
      </c>
      <c r="X233" s="114" t="str">
        <f t="shared" si="57"/>
        <v/>
      </c>
      <c r="Y233" s="114" t="str">
        <f t="shared" si="57"/>
        <v/>
      </c>
      <c r="Z233" s="114" t="str">
        <f t="shared" si="57"/>
        <v/>
      </c>
      <c r="AA233" s="114" t="str">
        <f t="shared" si="57"/>
        <v/>
      </c>
      <c r="AB233" s="114" t="str">
        <f t="shared" si="57"/>
        <v/>
      </c>
      <c r="AC233" s="114" t="str">
        <f t="shared" si="57"/>
        <v/>
      </c>
      <c r="AD233" s="114" t="str">
        <f t="shared" si="57"/>
        <v/>
      </c>
      <c r="AE233" s="114" t="str">
        <f t="shared" si="57"/>
        <v/>
      </c>
      <c r="AF233" s="114" t="str">
        <f t="shared" si="57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58">IF(C201&lt;100,"",C201-1500)</f>
        <v/>
      </c>
      <c r="D234" s="114" t="str">
        <f t="shared" si="58"/>
        <v/>
      </c>
      <c r="E234" s="114" t="str">
        <f t="shared" si="58"/>
        <v/>
      </c>
      <c r="F234" s="114" t="str">
        <f t="shared" si="58"/>
        <v/>
      </c>
      <c r="G234" s="114" t="str">
        <f t="shared" si="58"/>
        <v/>
      </c>
      <c r="H234" s="114" t="str">
        <f t="shared" si="58"/>
        <v/>
      </c>
      <c r="I234" s="114" t="str">
        <f t="shared" si="58"/>
        <v/>
      </c>
      <c r="J234" s="114" t="str">
        <f t="shared" si="58"/>
        <v/>
      </c>
      <c r="K234" s="114" t="str">
        <f t="shared" si="58"/>
        <v/>
      </c>
      <c r="L234" s="114" t="str">
        <f t="shared" si="58"/>
        <v/>
      </c>
      <c r="M234" s="114" t="str">
        <f t="shared" si="58"/>
        <v/>
      </c>
      <c r="N234" s="114" t="str">
        <f t="shared" si="58"/>
        <v/>
      </c>
      <c r="O234" s="114" t="str">
        <f t="shared" si="58"/>
        <v/>
      </c>
      <c r="P234" s="114" t="str">
        <f t="shared" si="58"/>
        <v/>
      </c>
      <c r="Q234" s="114" t="str">
        <f t="shared" si="58"/>
        <v/>
      </c>
      <c r="R234" s="114" t="str">
        <f t="shared" si="58"/>
        <v/>
      </c>
      <c r="S234" s="114" t="str">
        <f t="shared" si="58"/>
        <v/>
      </c>
      <c r="T234" s="114" t="str">
        <f t="shared" si="58"/>
        <v/>
      </c>
      <c r="U234" s="114" t="str">
        <f t="shared" si="58"/>
        <v/>
      </c>
      <c r="V234" s="114" t="str">
        <f t="shared" si="58"/>
        <v/>
      </c>
      <c r="W234" s="114" t="str">
        <f t="shared" si="58"/>
        <v/>
      </c>
      <c r="X234" s="114" t="str">
        <f t="shared" si="58"/>
        <v/>
      </c>
      <c r="Y234" s="114" t="str">
        <f t="shared" si="58"/>
        <v/>
      </c>
      <c r="Z234" s="114" t="str">
        <f t="shared" si="58"/>
        <v/>
      </c>
      <c r="AA234" s="114" t="str">
        <f t="shared" si="58"/>
        <v/>
      </c>
      <c r="AB234" s="114" t="str">
        <f t="shared" si="58"/>
        <v/>
      </c>
      <c r="AC234" s="114" t="str">
        <f t="shared" si="58"/>
        <v/>
      </c>
      <c r="AD234" s="114" t="str">
        <f t="shared" si="58"/>
        <v/>
      </c>
      <c r="AE234" s="114" t="str">
        <f t="shared" si="58"/>
        <v/>
      </c>
      <c r="AF234" s="114" t="str">
        <f t="shared" si="58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1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1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6935" priority="309">
      <formula>S$9&gt;=20/24</formula>
    </cfRule>
    <cfRule type="expression" dxfId="6934" priority="310">
      <formula>AND(S$9&gt;=14/24,S$9&lt;20/24)</formula>
    </cfRule>
    <cfRule type="expression" dxfId="6933" priority="311">
      <formula>AND(S$9&gt;=8/24,S$9&lt;14/24)</formula>
    </cfRule>
    <cfRule type="expression" dxfId="6932" priority="312">
      <formula>S$9&lt;8/24</formula>
    </cfRule>
  </conditionalFormatting>
  <conditionalFormatting sqref="B8:AF10 AA78:AF78 B78:Q78 B53:AF53 B79:AF79 C189:AF195 B65:AF69 B54:K56 T208:AX208 B71:AF75 T55:T56 Z37:Z40 U82:V83 Z15:Z28 B77:AF77 B57:C64 D57:K58 M11:N12 M36:N37 O34:Q34 O36:R40 O55:R64 S57:T64 S37:V40 U57:V61 U63:V64 O15:Y24 O11:Z13 W37:Y39 O42:Y45 O26:Y28 W82:AA88 L50:AF52 AB54:AF57 AB81:AF88 O30:Y30 T43:AF43">
    <cfRule type="expression" dxfId="6931" priority="305">
      <formula>B$9&gt;=20/24</formula>
    </cfRule>
    <cfRule type="expression" dxfId="6930" priority="306">
      <formula>AND(B$9&gt;=14/24,B$9&lt;20/24)</formula>
    </cfRule>
    <cfRule type="expression" dxfId="6929" priority="307">
      <formula>AND(B$9&gt;=8/24,B$9&lt;14/24)</formula>
    </cfRule>
    <cfRule type="expression" dxfId="6928" priority="308">
      <formula>B$9&lt;8/24</formula>
    </cfRule>
  </conditionalFormatting>
  <conditionalFormatting sqref="B187:AF187">
    <cfRule type="expression" dxfId="6927" priority="301">
      <formula>B$9&gt;=20/24</formula>
    </cfRule>
    <cfRule type="expression" dxfId="6926" priority="302">
      <formula>AND(B$9&gt;=14/24,B$9&lt;20/24)</formula>
    </cfRule>
    <cfRule type="expression" dxfId="6925" priority="303">
      <formula>AND(B$9&gt;=8/24,B$9&lt;14/24)</formula>
    </cfRule>
    <cfRule type="expression" dxfId="6924" priority="304">
      <formula>B$9&lt;8/24</formula>
    </cfRule>
  </conditionalFormatting>
  <conditionalFormatting sqref="AL4:AL6">
    <cfRule type="iconSet" priority="300">
      <iconSet iconSet="3TrafficLights2" reverse="1">
        <cfvo type="percent" val="0"/>
        <cfvo type="num" val="1"/>
        <cfvo type="num" val="1"/>
      </iconSet>
    </cfRule>
  </conditionalFormatting>
  <conditionalFormatting sqref="O54:Q54">
    <cfRule type="expression" dxfId="6923" priority="296">
      <formula>O$9&gt;=20/24</formula>
    </cfRule>
    <cfRule type="expression" dxfId="6922" priority="297">
      <formula>AND(O$9&gt;=14/24,O$9&lt;20/24)</formula>
    </cfRule>
    <cfRule type="expression" dxfId="6921" priority="298">
      <formula>AND(O$9&gt;=8/24,O$9&lt;14/24)</formula>
    </cfRule>
    <cfRule type="expression" dxfId="6920" priority="299">
      <formula>O$9&lt;8/24</formula>
    </cfRule>
  </conditionalFormatting>
  <conditionalFormatting sqref="Z30">
    <cfRule type="expression" dxfId="6919" priority="288">
      <formula>Z$9&gt;=20/24</formula>
    </cfRule>
    <cfRule type="expression" dxfId="6918" priority="289">
      <formula>AND(Z$9&gt;=14/24,Z$9&lt;20/24)</formula>
    </cfRule>
    <cfRule type="expression" dxfId="6917" priority="290">
      <formula>AND(Z$9&gt;=8/24,Z$9&lt;14/24)</formula>
    </cfRule>
    <cfRule type="expression" dxfId="6916" priority="291">
      <formula>Z$9&lt;8/24</formula>
    </cfRule>
  </conditionalFormatting>
  <conditionalFormatting sqref="S36:Z36">
    <cfRule type="expression" dxfId="6915" priority="284">
      <formula>S$9&gt;=20/24</formula>
    </cfRule>
    <cfRule type="expression" dxfId="6914" priority="285">
      <formula>AND(S$9&gt;=14/24,S$9&lt;20/24)</formula>
    </cfRule>
    <cfRule type="expression" dxfId="6913" priority="286">
      <formula>AND(S$9&gt;=8/24,S$9&lt;14/24)</formula>
    </cfRule>
    <cfRule type="expression" dxfId="6912" priority="287">
      <formula>S$9&lt;8/24</formula>
    </cfRule>
  </conditionalFormatting>
  <conditionalFormatting sqref="R54 T54:AA54">
    <cfRule type="expression" dxfId="6911" priority="280">
      <formula>R$9&gt;=20/24</formula>
    </cfRule>
    <cfRule type="expression" dxfId="6910" priority="281">
      <formula>AND(R$9&gt;=14/24,R$9&lt;20/24)</formula>
    </cfRule>
    <cfRule type="expression" dxfId="6909" priority="282">
      <formula>AND(R$9&gt;=8/24,R$9&lt;14/24)</formula>
    </cfRule>
    <cfRule type="expression" dxfId="6908" priority="283">
      <formula>R$9&lt;8/24</formula>
    </cfRule>
  </conditionalFormatting>
  <conditionalFormatting sqref="R78:Z78">
    <cfRule type="expression" dxfId="6907" priority="276">
      <formula>R$9&gt;=20/24</formula>
    </cfRule>
    <cfRule type="expression" dxfId="6906" priority="277">
      <formula>AND(R$9&gt;=14/24,R$9&lt;20/24)</formula>
    </cfRule>
    <cfRule type="expression" dxfId="6905" priority="278">
      <formula>AND(R$9&gt;=8/24,R$9&lt;14/24)</formula>
    </cfRule>
    <cfRule type="expression" dxfId="6904" priority="279">
      <formula>R$9&lt;8/24</formula>
    </cfRule>
  </conditionalFormatting>
  <conditionalFormatting sqref="T81:AA81">
    <cfRule type="expression" dxfId="6903" priority="272">
      <formula>T$9&gt;=20/24</formula>
    </cfRule>
    <cfRule type="expression" dxfId="6902" priority="273">
      <formula>AND(T$9&gt;=14/24,T$9&lt;20/24)</formula>
    </cfRule>
    <cfRule type="expression" dxfId="6901" priority="274">
      <formula>AND(T$9&gt;=8/24,T$9&lt;14/24)</formula>
    </cfRule>
    <cfRule type="expression" dxfId="6900" priority="275">
      <formula>T$9&lt;8/24</formula>
    </cfRule>
  </conditionalFormatting>
  <conditionalFormatting sqref="O32:Y32">
    <cfRule type="expression" dxfId="6899" priority="268">
      <formula>O$9&gt;=20/24</formula>
    </cfRule>
    <cfRule type="expression" dxfId="6898" priority="269">
      <formula>AND(O$9&gt;=14/24,O$9&lt;20/24)</formula>
    </cfRule>
    <cfRule type="expression" dxfId="6897" priority="270">
      <formula>AND(O$9&gt;=8/24,O$9&lt;14/24)</formula>
    </cfRule>
    <cfRule type="expression" dxfId="6896" priority="271">
      <formula>O$9&lt;8/24</formula>
    </cfRule>
  </conditionalFormatting>
  <conditionalFormatting sqref="O46:Y46">
    <cfRule type="expression" dxfId="6895" priority="264">
      <formula>O$9&gt;=20/24</formula>
    </cfRule>
    <cfRule type="expression" dxfId="6894" priority="265">
      <formula>AND(O$9&gt;=14/24,O$9&lt;20/24)</formula>
    </cfRule>
    <cfRule type="expression" dxfId="6893" priority="266">
      <formula>AND(O$9&gt;=8/24,O$9&lt;14/24)</formula>
    </cfRule>
    <cfRule type="expression" dxfId="6892" priority="267">
      <formula>O$9&lt;8/24</formula>
    </cfRule>
  </conditionalFormatting>
  <conditionalFormatting sqref="O47:Y47">
    <cfRule type="expression" dxfId="6891" priority="260">
      <formula>O$9&gt;=20/24</formula>
    </cfRule>
    <cfRule type="expression" dxfId="6890" priority="261">
      <formula>AND(O$9&gt;=14/24,O$9&lt;20/24)</formula>
    </cfRule>
    <cfRule type="expression" dxfId="6889" priority="262">
      <formula>AND(O$9&gt;=8/24,O$9&lt;14/24)</formula>
    </cfRule>
    <cfRule type="expression" dxfId="6888" priority="263">
      <formula>O$9&lt;8/24</formula>
    </cfRule>
  </conditionalFormatting>
  <conditionalFormatting sqref="R34:AD34">
    <cfRule type="expression" dxfId="6887" priority="252">
      <formula>R$9&gt;=20/24</formula>
    </cfRule>
    <cfRule type="expression" dxfId="6886" priority="253">
      <formula>AND(R$9&gt;=14/24,R$9&lt;20/24)</formula>
    </cfRule>
    <cfRule type="expression" dxfId="6885" priority="254">
      <formula>AND(R$9&gt;=8/24,R$9&lt;14/24)</formula>
    </cfRule>
    <cfRule type="expression" dxfId="6884" priority="255">
      <formula>R$9&lt;8/24</formula>
    </cfRule>
  </conditionalFormatting>
  <conditionalFormatting sqref="Z32">
    <cfRule type="expression" dxfId="6883" priority="248">
      <formula>Z$9&gt;=20/24</formula>
    </cfRule>
    <cfRule type="expression" dxfId="6882" priority="249">
      <formula>AND(Z$9&gt;=14/24,Z$9&lt;20/24)</formula>
    </cfRule>
    <cfRule type="expression" dxfId="6881" priority="250">
      <formula>AND(Z$9&gt;=8/24,Z$9&lt;14/24)</formula>
    </cfRule>
    <cfRule type="expression" dxfId="6880" priority="251">
      <formula>Z$9&lt;8/24</formula>
    </cfRule>
  </conditionalFormatting>
  <conditionalFormatting sqref="Z42:Z45 W40:Y40">
    <cfRule type="expression" dxfId="6879" priority="244">
      <formula>W$9&gt;=20/24</formula>
    </cfRule>
    <cfRule type="expression" dxfId="6878" priority="245">
      <formula>AND(W$9&gt;=14/24,W$9&lt;20/24)</formula>
    </cfRule>
    <cfRule type="expression" dxfId="6877" priority="246">
      <formula>AND(W$9&gt;=8/24,W$9&lt;14/24)</formula>
    </cfRule>
    <cfRule type="expression" dxfId="6876" priority="247">
      <formula>W$9&lt;8/24</formula>
    </cfRule>
  </conditionalFormatting>
  <conditionalFormatting sqref="Z46">
    <cfRule type="expression" dxfId="6875" priority="240">
      <formula>Z$9&gt;=20/24</formula>
    </cfRule>
    <cfRule type="expression" dxfId="6874" priority="241">
      <formula>AND(Z$9&gt;=14/24,Z$9&lt;20/24)</formula>
    </cfRule>
    <cfRule type="expression" dxfId="6873" priority="242">
      <formula>AND(Z$9&gt;=8/24,Z$9&lt;14/24)</formula>
    </cfRule>
    <cfRule type="expression" dxfId="6872" priority="243">
      <formula>Z$9&lt;8/24</formula>
    </cfRule>
  </conditionalFormatting>
  <conditionalFormatting sqref="Z47">
    <cfRule type="expression" dxfId="6871" priority="236">
      <formula>Z$9&gt;=20/24</formula>
    </cfRule>
    <cfRule type="expression" dxfId="6870" priority="237">
      <formula>AND(Z$9&gt;=14/24,Z$9&lt;20/24)</formula>
    </cfRule>
    <cfRule type="expression" dxfId="6869" priority="238">
      <formula>AND(Z$9&gt;=8/24,Z$9&lt;14/24)</formula>
    </cfRule>
    <cfRule type="expression" dxfId="6868" priority="239">
      <formula>Z$9&lt;8/24</formula>
    </cfRule>
  </conditionalFormatting>
  <conditionalFormatting sqref="U62:V62 W57:AA64 AB58:AF64">
    <cfRule type="expression" dxfId="6867" priority="232">
      <formula>U$9&gt;=20/24</formula>
    </cfRule>
    <cfRule type="expression" dxfId="6866" priority="233">
      <formula>AND(U$9&gt;=14/24,U$9&lt;20/24)</formula>
    </cfRule>
    <cfRule type="expression" dxfId="6865" priority="234">
      <formula>AND(U$9&gt;=8/24,U$9&lt;14/24)</formula>
    </cfRule>
    <cfRule type="expression" dxfId="6864" priority="235">
      <formula>U$9&lt;8/24</formula>
    </cfRule>
  </conditionalFormatting>
  <conditionalFormatting sqref="AB91:AF94">
    <cfRule type="expression" dxfId="6863" priority="228">
      <formula>AB$9&gt;=20/24</formula>
    </cfRule>
    <cfRule type="expression" dxfId="6862" priority="229">
      <formula>AND(AB$9&gt;=14/24,AB$9&lt;20/24)</formula>
    </cfRule>
    <cfRule type="expression" dxfId="6861" priority="230">
      <formula>AND(AB$9&gt;=8/24,AB$9&lt;14/24)</formula>
    </cfRule>
    <cfRule type="expression" dxfId="6860" priority="231">
      <formula>AB$9&lt;8/24</formula>
    </cfRule>
  </conditionalFormatting>
  <conditionalFormatting sqref="K59:K64 D59:J59">
    <cfRule type="expression" dxfId="6859" priority="224">
      <formula>D$9&gt;=20/24</formula>
    </cfRule>
    <cfRule type="expression" dxfId="6858" priority="225">
      <formula>AND(D$9&gt;=14/24,D$9&lt;20/24)</formula>
    </cfRule>
    <cfRule type="expression" dxfId="6857" priority="226">
      <formula>AND(D$9&gt;=8/24,D$9&lt;14/24)</formula>
    </cfRule>
    <cfRule type="expression" dxfId="6856" priority="227">
      <formula>D$9&lt;8/24</formula>
    </cfRule>
  </conditionalFormatting>
  <conditionalFormatting sqref="T91:AA94">
    <cfRule type="expression" dxfId="6855" priority="220">
      <formula>T$9&gt;=20/24</formula>
    </cfRule>
    <cfRule type="expression" dxfId="6854" priority="221">
      <formula>AND(T$9&gt;=14/24,T$9&lt;20/24)</formula>
    </cfRule>
    <cfRule type="expression" dxfId="6853" priority="222">
      <formula>AND(T$9&gt;=8/24,T$9&lt;14/24)</formula>
    </cfRule>
    <cfRule type="expression" dxfId="6852" priority="223">
      <formula>T$9&lt;8/24</formula>
    </cfRule>
  </conditionalFormatting>
  <conditionalFormatting sqref="B11:K13 B35:AF35 B32:K34 B42:K48 O48:AG48 B36:K40 M11:N12 M36:N37 O15:AA24 B15:K28 O26:AA28 Z25:AA25 B49:AF53 O11:AF13 AB15:AF28 O32:AF34 O36:AF40 O30:AF30 O42:AF47 B30:K30 B29:AF29">
    <cfRule type="expression" dxfId="6851" priority="219">
      <formula>B11&gt;$AG11</formula>
    </cfRule>
  </conditionalFormatting>
  <conditionalFormatting sqref="A96:A152 A81:A94 A11:A13 A15:A30 A42:A69 A77:A79 A71:A75 A32:A40 A165:A196">
    <cfRule type="expression" dxfId="6850" priority="218">
      <formula>$AH11=0</formula>
    </cfRule>
  </conditionalFormatting>
  <conditionalFormatting sqref="AB95:AF95">
    <cfRule type="expression" dxfId="6849" priority="214">
      <formula>AB$9&gt;=20/24</formula>
    </cfRule>
    <cfRule type="expression" dxfId="6848" priority="215">
      <formula>AND(AB$9&gt;=14/24,AB$9&lt;20/24)</formula>
    </cfRule>
    <cfRule type="expression" dxfId="6847" priority="216">
      <formula>AND(AB$9&gt;=8/24,AB$9&lt;14/24)</formula>
    </cfRule>
    <cfRule type="expression" dxfId="6846" priority="217">
      <formula>AB$9&lt;8/24</formula>
    </cfRule>
  </conditionalFormatting>
  <conditionalFormatting sqref="T95:AA95">
    <cfRule type="expression" dxfId="6845" priority="210">
      <formula>T$9&gt;=20/24</formula>
    </cfRule>
    <cfRule type="expression" dxfId="6844" priority="211">
      <formula>AND(T$9&gt;=14/24,T$9&lt;20/24)</formula>
    </cfRule>
    <cfRule type="expression" dxfId="6843" priority="212">
      <formula>AND(T$9&gt;=8/24,T$9&lt;14/24)</formula>
    </cfRule>
    <cfRule type="expression" dxfId="6842" priority="213">
      <formula>T$9&lt;8/24</formula>
    </cfRule>
  </conditionalFormatting>
  <conditionalFormatting sqref="A95">
    <cfRule type="expression" dxfId="6841" priority="209">
      <formula>$AH95=0</formula>
    </cfRule>
  </conditionalFormatting>
  <conditionalFormatting sqref="C33:K33 O33:AF33">
    <cfRule type="expression" dxfId="6840" priority="205">
      <formula>C$9&gt;=20/24</formula>
    </cfRule>
    <cfRule type="expression" dxfId="6839" priority="206">
      <formula>AND(C$9&gt;=14/24,C$9&lt;20/24)</formula>
    </cfRule>
    <cfRule type="expression" dxfId="6838" priority="207">
      <formula>AND(C$9&gt;=8/24,C$9&lt;14/24)</formula>
    </cfRule>
    <cfRule type="expression" dxfId="6837" priority="208">
      <formula>C$9&lt;8/24</formula>
    </cfRule>
  </conditionalFormatting>
  <conditionalFormatting sqref="R33:AF33">
    <cfRule type="expression" dxfId="6836" priority="201">
      <formula>R$9&gt;=20/24</formula>
    </cfRule>
    <cfRule type="expression" dxfId="6835" priority="202">
      <formula>AND(R$9&gt;=14/24,R$9&lt;20/24)</formula>
    </cfRule>
    <cfRule type="expression" dxfId="6834" priority="203">
      <formula>AND(R$9&gt;=8/24,R$9&lt;14/24)</formula>
    </cfRule>
    <cfRule type="expression" dxfId="6833" priority="204">
      <formula>R$9&lt;8/24</formula>
    </cfRule>
  </conditionalFormatting>
  <conditionalFormatting sqref="B33">
    <cfRule type="expression" dxfId="6832" priority="197">
      <formula>B$9&gt;=20/24</formula>
    </cfRule>
    <cfRule type="expression" dxfId="6831" priority="198">
      <formula>AND(B$9&gt;=14/24,B$9&lt;20/24)</formula>
    </cfRule>
    <cfRule type="expression" dxfId="6830" priority="199">
      <formula>AND(B$9&gt;=8/24,B$9&lt;14/24)</formula>
    </cfRule>
    <cfRule type="expression" dxfId="6829" priority="200">
      <formula>B$9&lt;8/24</formula>
    </cfRule>
  </conditionalFormatting>
  <conditionalFormatting sqref="D60:J64">
    <cfRule type="expression" dxfId="6828" priority="193">
      <formula>D$9&gt;=20/24</formula>
    </cfRule>
    <cfRule type="expression" dxfId="6827" priority="194">
      <formula>AND(D$9&gt;=14/24,D$9&lt;20/24)</formula>
    </cfRule>
    <cfRule type="expression" dxfId="6826" priority="195">
      <formula>AND(D$9&gt;=8/24,D$9&lt;14/24)</formula>
    </cfRule>
    <cfRule type="expression" dxfId="6825" priority="196">
      <formula>D$9&lt;8/24</formula>
    </cfRule>
  </conditionalFormatting>
  <conditionalFormatting sqref="AL30">
    <cfRule type="iconSet" priority="188">
      <iconSet iconSet="3TrafficLights2" reverse="1">
        <cfvo type="percent" val="0"/>
        <cfvo type="num" val="1"/>
        <cfvo type="num" val="1"/>
      </iconSet>
    </cfRule>
  </conditionalFormatting>
  <conditionalFormatting sqref="Z31">
    <cfRule type="expression" dxfId="6824" priority="184">
      <formula>Z$9&gt;=20/24</formula>
    </cfRule>
    <cfRule type="expression" dxfId="6823" priority="185">
      <formula>AND(Z$9&gt;=14/24,Z$9&lt;20/24)</formula>
    </cfRule>
    <cfRule type="expression" dxfId="6822" priority="186">
      <formula>AND(Z$9&gt;=8/24,Z$9&lt;14/24)</formula>
    </cfRule>
    <cfRule type="expression" dxfId="6821" priority="187">
      <formula>Z$9&lt;8/24</formula>
    </cfRule>
  </conditionalFormatting>
  <conditionalFormatting sqref="O31:AF31">
    <cfRule type="expression" dxfId="6820" priority="180">
      <formula>O$9&gt;=20/24</formula>
    </cfRule>
    <cfRule type="expression" dxfId="6819" priority="181">
      <formula>AND(O$9&gt;=14/24,O$9&lt;20/24)</formula>
    </cfRule>
    <cfRule type="expression" dxfId="6818" priority="182">
      <formula>AND(O$9&gt;=8/24,O$9&lt;14/24)</formula>
    </cfRule>
    <cfRule type="expression" dxfId="6817" priority="183">
      <formula>O$9&lt;8/24</formula>
    </cfRule>
  </conditionalFormatting>
  <conditionalFormatting sqref="B31:K31 O31:AF31">
    <cfRule type="expression" dxfId="6816" priority="175">
      <formula>B31&gt;$AG31</formula>
    </cfRule>
  </conditionalFormatting>
  <conditionalFormatting sqref="A31">
    <cfRule type="expression" dxfId="6815" priority="174">
      <formula>$AH31=0</formula>
    </cfRule>
  </conditionalFormatting>
  <conditionalFormatting sqref="B80:AF80">
    <cfRule type="expression" dxfId="6814" priority="170">
      <formula>B$9&gt;=20/24</formula>
    </cfRule>
    <cfRule type="expression" dxfId="6813" priority="171">
      <formula>AND(B$9&gt;=14/24,B$9&lt;20/24)</formula>
    </cfRule>
    <cfRule type="expression" dxfId="6812" priority="172">
      <formula>AND(B$9&gt;=8/24,B$9&lt;14/24)</formula>
    </cfRule>
    <cfRule type="expression" dxfId="6811" priority="173">
      <formula>B$9&lt;8/24</formula>
    </cfRule>
  </conditionalFormatting>
  <conditionalFormatting sqref="A80">
    <cfRule type="expression" dxfId="6810" priority="169">
      <formula>$AH80=0</formula>
    </cfRule>
  </conditionalFormatting>
  <conditionalFormatting sqref="Z14">
    <cfRule type="expression" dxfId="6809" priority="165">
      <formula>Z$9&gt;=20/24</formula>
    </cfRule>
    <cfRule type="expression" dxfId="6808" priority="166">
      <formula>AND(Z$9&gt;=14/24,Z$9&lt;20/24)</formula>
    </cfRule>
    <cfRule type="expression" dxfId="6807" priority="167">
      <formula>AND(Z$9&gt;=8/24,Z$9&lt;14/24)</formula>
    </cfRule>
    <cfRule type="expression" dxfId="6806" priority="168">
      <formula>Z$9&lt;8/24</formula>
    </cfRule>
  </conditionalFormatting>
  <conditionalFormatting sqref="O14:Y14">
    <cfRule type="expression" dxfId="6805" priority="161">
      <formula>O$9&gt;=20/24</formula>
    </cfRule>
    <cfRule type="expression" dxfId="6804" priority="162">
      <formula>AND(O$9&gt;=14/24,O$9&lt;20/24)</formula>
    </cfRule>
    <cfRule type="expression" dxfId="6803" priority="163">
      <formula>AND(O$9&gt;=8/24,O$9&lt;14/24)</formula>
    </cfRule>
    <cfRule type="expression" dxfId="6802" priority="164">
      <formula>O$9&lt;8/24</formula>
    </cfRule>
  </conditionalFormatting>
  <conditionalFormatting sqref="B14:K14 O14:AF14">
    <cfRule type="expression" dxfId="6801" priority="156">
      <formula>B14&gt;$AG14</formula>
    </cfRule>
  </conditionalFormatting>
  <conditionalFormatting sqref="A14">
    <cfRule type="expression" dxfId="6800" priority="155">
      <formula>$AH14=0</formula>
    </cfRule>
  </conditionalFormatting>
  <conditionalFormatting sqref="A159:A164">
    <cfRule type="expression" dxfId="6799" priority="154">
      <formula>$AH159=0</formula>
    </cfRule>
  </conditionalFormatting>
  <conditionalFormatting sqref="A153:A158">
    <cfRule type="expression" dxfId="6798" priority="153">
      <formula>$AH153=0</formula>
    </cfRule>
  </conditionalFormatting>
  <conditionalFormatting sqref="O41:Z41">
    <cfRule type="expression" dxfId="6797" priority="149">
      <formula>O$9&gt;=20/24</formula>
    </cfRule>
    <cfRule type="expression" dxfId="6796" priority="150">
      <formula>AND(O$9&gt;=14/24,O$9&lt;20/24)</formula>
    </cfRule>
    <cfRule type="expression" dxfId="6795" priority="151">
      <formula>AND(O$9&gt;=8/24,O$9&lt;14/24)</formula>
    </cfRule>
    <cfRule type="expression" dxfId="6794" priority="152">
      <formula>O$9&lt;8/24</formula>
    </cfRule>
  </conditionalFormatting>
  <conditionalFormatting sqref="B41:K41 O41:AF41">
    <cfRule type="expression" dxfId="6793" priority="140">
      <formula>B41&gt;$AG41</formula>
    </cfRule>
  </conditionalFormatting>
  <conditionalFormatting sqref="A41">
    <cfRule type="expression" dxfId="6792" priority="139">
      <formula>$AH41=0</formula>
    </cfRule>
  </conditionalFormatting>
  <conditionalFormatting sqref="B76:AF76">
    <cfRule type="expression" dxfId="6791" priority="135">
      <formula>B$9&gt;=20/24</formula>
    </cfRule>
    <cfRule type="expression" dxfId="6790" priority="136">
      <formula>AND(B$9&gt;=14/24,B$9&lt;20/24)</formula>
    </cfRule>
    <cfRule type="expression" dxfId="6789" priority="137">
      <formula>AND(B$9&gt;=8/24,B$9&lt;14/24)</formula>
    </cfRule>
    <cfRule type="expression" dxfId="6788" priority="138">
      <formula>B$9&lt;8/24</formula>
    </cfRule>
  </conditionalFormatting>
  <conditionalFormatting sqref="A76">
    <cfRule type="expression" dxfId="6787" priority="134">
      <formula>$AH76=0</formula>
    </cfRule>
  </conditionalFormatting>
  <conditionalFormatting sqref="B70:AG70">
    <cfRule type="expression" dxfId="6786" priority="130">
      <formula>B$9&gt;=20/24</formula>
    </cfRule>
    <cfRule type="expression" dxfId="6785" priority="131">
      <formula>AND(B$9&gt;=14/24,B$9&lt;20/24)</formula>
    </cfRule>
    <cfRule type="expression" dxfId="6784" priority="132">
      <formula>AND(B$9&gt;=8/24,B$9&lt;14/24)</formula>
    </cfRule>
    <cfRule type="expression" dxfId="6783" priority="133">
      <formula>B$9&lt;8/24</formula>
    </cfRule>
  </conditionalFormatting>
  <conditionalFormatting sqref="A70">
    <cfRule type="expression" dxfId="6782" priority="129">
      <formula>$AH70=0</formula>
    </cfRule>
  </conditionalFormatting>
  <conditionalFormatting sqref="AL31:AL32 AL7:AL29">
    <cfRule type="iconSet" priority="315">
      <iconSet iconSet="3TrafficLights2" reverse="1">
        <cfvo type="percent" val="0"/>
        <cfvo type="num" val="1"/>
        <cfvo type="num" val="1"/>
      </iconSet>
    </cfRule>
  </conditionalFormatting>
  <conditionalFormatting sqref="S55:S56">
    <cfRule type="expression" dxfId="6781" priority="125">
      <formula>S$9&gt;=20/24</formula>
    </cfRule>
    <cfRule type="expression" dxfId="6780" priority="126">
      <formula>AND(S$9&gt;=14/24,S$9&lt;20/24)</formula>
    </cfRule>
    <cfRule type="expression" dxfId="6779" priority="127">
      <formula>AND(S$9&gt;=8/24,S$9&lt;14/24)</formula>
    </cfRule>
    <cfRule type="expression" dxfId="6778" priority="128">
      <formula>S$9&lt;8/24</formula>
    </cfRule>
  </conditionalFormatting>
  <conditionalFormatting sqref="S54">
    <cfRule type="expression" dxfId="6777" priority="121">
      <formula>S$9&gt;=20/24</formula>
    </cfRule>
    <cfRule type="expression" dxfId="6776" priority="122">
      <formula>AND(S$9&gt;=14/24,S$9&lt;20/24)</formula>
    </cfRule>
    <cfRule type="expression" dxfId="6775" priority="123">
      <formula>AND(S$9&gt;=8/24,S$9&lt;14/24)</formula>
    </cfRule>
    <cfRule type="expression" dxfId="6774" priority="124">
      <formula>S$9&lt;8/24</formula>
    </cfRule>
  </conditionalFormatting>
  <conditionalFormatting sqref="S82:T88 U84:V88">
    <cfRule type="expression" dxfId="6773" priority="113">
      <formula>S$9&gt;=20/24</formula>
    </cfRule>
    <cfRule type="expression" dxfId="6772" priority="114">
      <formula>AND(S$9&gt;=14/24,S$9&lt;20/24)</formula>
    </cfRule>
    <cfRule type="expression" dxfId="6771" priority="115">
      <formula>AND(S$9&gt;=8/24,S$9&lt;14/24)</formula>
    </cfRule>
    <cfRule type="expression" dxfId="6770" priority="116">
      <formula>S$9&lt;8/24</formula>
    </cfRule>
  </conditionalFormatting>
  <conditionalFormatting sqref="S81">
    <cfRule type="expression" dxfId="6769" priority="109">
      <formula>S$9&gt;=20/24</formula>
    </cfRule>
    <cfRule type="expression" dxfId="6768" priority="110">
      <formula>AND(S$9&gt;=14/24,S$9&lt;20/24)</formula>
    </cfRule>
    <cfRule type="expression" dxfId="6767" priority="111">
      <formula>AND(S$9&gt;=8/24,S$9&lt;14/24)</formula>
    </cfRule>
    <cfRule type="expression" dxfId="6766" priority="112">
      <formula>S$9&lt;8/24</formula>
    </cfRule>
  </conditionalFormatting>
  <conditionalFormatting sqref="R82:R88 B81:Q88">
    <cfRule type="expression" dxfId="6765" priority="105">
      <formula>B$9&gt;=20/24</formula>
    </cfRule>
    <cfRule type="expression" dxfId="6764" priority="106">
      <formula>AND(B$9&gt;=14/24,B$9&lt;20/24)</formula>
    </cfRule>
    <cfRule type="expression" dxfId="6763" priority="107">
      <formula>AND(B$9&gt;=8/24,B$9&lt;14/24)</formula>
    </cfRule>
    <cfRule type="expression" dxfId="6762" priority="108">
      <formula>B$9&lt;8/24</formula>
    </cfRule>
  </conditionalFormatting>
  <conditionalFormatting sqref="R81">
    <cfRule type="expression" dxfId="6761" priority="101">
      <formula>R$9&gt;=20/24</formula>
    </cfRule>
    <cfRule type="expression" dxfId="6760" priority="102">
      <formula>AND(R$9&gt;=14/24,R$9&lt;20/24)</formula>
    </cfRule>
    <cfRule type="expression" dxfId="6759" priority="103">
      <formula>AND(R$9&gt;=8/24,R$9&lt;14/24)</formula>
    </cfRule>
    <cfRule type="expression" dxfId="6758" priority="104">
      <formula>R$9&lt;8/24</formula>
    </cfRule>
  </conditionalFormatting>
  <conditionalFormatting sqref="S91:S94">
    <cfRule type="expression" dxfId="6757" priority="97">
      <formula>S$9&gt;=20/24</formula>
    </cfRule>
    <cfRule type="expression" dxfId="6756" priority="98">
      <formula>AND(S$9&gt;=14/24,S$9&lt;20/24)</formula>
    </cfRule>
    <cfRule type="expression" dxfId="6755" priority="99">
      <formula>AND(S$9&gt;=8/24,S$9&lt;14/24)</formula>
    </cfRule>
    <cfRule type="expression" dxfId="6754" priority="100">
      <formula>S$9&lt;8/24</formula>
    </cfRule>
  </conditionalFormatting>
  <conditionalFormatting sqref="S95">
    <cfRule type="expression" dxfId="6753" priority="93">
      <formula>S$9&gt;=20/24</formula>
    </cfRule>
    <cfRule type="expression" dxfId="6752" priority="94">
      <formula>AND(S$9&gt;=14/24,S$9&lt;20/24)</formula>
    </cfRule>
    <cfRule type="expression" dxfId="6751" priority="95">
      <formula>AND(S$9&gt;=8/24,S$9&lt;14/24)</formula>
    </cfRule>
    <cfRule type="expression" dxfId="6750" priority="96">
      <formula>S$9&lt;8/24</formula>
    </cfRule>
  </conditionalFormatting>
  <conditionalFormatting sqref="B92:K94 B91:E91">
    <cfRule type="expression" dxfId="6749" priority="89">
      <formula>B$9&gt;=20/24</formula>
    </cfRule>
    <cfRule type="expression" dxfId="6748" priority="90">
      <formula>AND(B$9&gt;=14/24,B$9&lt;20/24)</formula>
    </cfRule>
    <cfRule type="expression" dxfId="6747" priority="91">
      <formula>AND(B$9&gt;=8/24,B$9&lt;14/24)</formula>
    </cfRule>
    <cfRule type="expression" dxfId="6746" priority="92">
      <formula>B$9&lt;8/24</formula>
    </cfRule>
  </conditionalFormatting>
  <conditionalFormatting sqref="O91:Q94">
    <cfRule type="expression" dxfId="6745" priority="85">
      <formula>O$9&gt;=20/24</formula>
    </cfRule>
    <cfRule type="expression" dxfId="6744" priority="86">
      <formula>AND(O$9&gt;=14/24,O$9&lt;20/24)</formula>
    </cfRule>
    <cfRule type="expression" dxfId="6743" priority="87">
      <formula>AND(O$9&gt;=8/24,O$9&lt;14/24)</formula>
    </cfRule>
    <cfRule type="expression" dxfId="6742" priority="88">
      <formula>O$9&lt;8/24</formula>
    </cfRule>
  </conditionalFormatting>
  <conditionalFormatting sqref="R91:R94">
    <cfRule type="expression" dxfId="6741" priority="81">
      <formula>R$9&gt;=20/24</formula>
    </cfRule>
    <cfRule type="expression" dxfId="6740" priority="82">
      <formula>AND(R$9&gt;=14/24,R$9&lt;20/24)</formula>
    </cfRule>
    <cfRule type="expression" dxfId="6739" priority="83">
      <formula>AND(R$9&gt;=8/24,R$9&lt;14/24)</formula>
    </cfRule>
    <cfRule type="expression" dxfId="6738" priority="84">
      <formula>R$9&lt;8/24</formula>
    </cfRule>
  </conditionalFormatting>
  <conditionalFormatting sqref="B95:K95">
    <cfRule type="expression" dxfId="6737" priority="77">
      <formula>B$9&gt;=20/24</formula>
    </cfRule>
    <cfRule type="expression" dxfId="6736" priority="78">
      <formula>AND(B$9&gt;=14/24,B$9&lt;20/24)</formula>
    </cfRule>
    <cfRule type="expression" dxfId="6735" priority="79">
      <formula>AND(B$9&gt;=8/24,B$9&lt;14/24)</formula>
    </cfRule>
    <cfRule type="expression" dxfId="6734" priority="80">
      <formula>B$9&lt;8/24</formula>
    </cfRule>
  </conditionalFormatting>
  <conditionalFormatting sqref="O95:Q95">
    <cfRule type="expression" dxfId="6733" priority="73">
      <formula>O$9&gt;=20/24</formula>
    </cfRule>
    <cfRule type="expression" dxfId="6732" priority="74">
      <formula>AND(O$9&gt;=14/24,O$9&lt;20/24)</formula>
    </cfRule>
    <cfRule type="expression" dxfId="6731" priority="75">
      <formula>AND(O$9&gt;=8/24,O$9&lt;14/24)</formula>
    </cfRule>
    <cfRule type="expression" dxfId="6730" priority="76">
      <formula>O$9&lt;8/24</formula>
    </cfRule>
  </conditionalFormatting>
  <conditionalFormatting sqref="R95">
    <cfRule type="expression" dxfId="6729" priority="69">
      <formula>R$9&gt;=20/24</formula>
    </cfRule>
    <cfRule type="expression" dxfId="6728" priority="70">
      <formula>AND(R$9&gt;=14/24,R$9&lt;20/24)</formula>
    </cfRule>
    <cfRule type="expression" dxfId="6727" priority="71">
      <formula>AND(R$9&gt;=8/24,R$9&lt;14/24)</formula>
    </cfRule>
    <cfRule type="expression" dxfId="6726" priority="72">
      <formula>R$9&lt;8/24</formula>
    </cfRule>
  </conditionalFormatting>
  <conditionalFormatting sqref="F91:K91">
    <cfRule type="expression" dxfId="6725" priority="61">
      <formula>F$9&gt;=20/24</formula>
    </cfRule>
    <cfRule type="expression" dxfId="6724" priority="62">
      <formula>AND(F$9&gt;=14/24,F$9&lt;20/24)</formula>
    </cfRule>
    <cfRule type="expression" dxfId="6723" priority="63">
      <formula>AND(F$9&gt;=8/24,F$9&lt;14/24)</formula>
    </cfRule>
    <cfRule type="expression" dxfId="6722" priority="64">
      <formula>F$9&lt;8/24</formula>
    </cfRule>
  </conditionalFormatting>
  <conditionalFormatting sqref="S91:T91">
    <cfRule type="expression" dxfId="6721" priority="57">
      <formula>S$9&gt;=20/24</formula>
    </cfRule>
    <cfRule type="expression" dxfId="6720" priority="58">
      <formula>AND(S$9&gt;=14/24,S$9&lt;20/24)</formula>
    </cfRule>
    <cfRule type="expression" dxfId="6719" priority="59">
      <formula>AND(S$9&gt;=8/24,S$9&lt;14/24)</formula>
    </cfRule>
    <cfRule type="expression" dxfId="6718" priority="60">
      <formula>S$9&lt;8/24</formula>
    </cfRule>
  </conditionalFormatting>
  <conditionalFormatting sqref="O91:R91">
    <cfRule type="expression" dxfId="6717" priority="53">
      <formula>O$9&gt;=20/24</formula>
    </cfRule>
    <cfRule type="expression" dxfId="6716" priority="54">
      <formula>AND(O$9&gt;=14/24,O$9&lt;20/24)</formula>
    </cfRule>
    <cfRule type="expression" dxfId="6715" priority="55">
      <formula>AND(O$9&gt;=8/24,O$9&lt;14/24)</formula>
    </cfRule>
    <cfRule type="expression" dxfId="6714" priority="56">
      <formula>O$9&lt;8/24</formula>
    </cfRule>
  </conditionalFormatting>
  <conditionalFormatting sqref="AA55:AA56">
    <cfRule type="expression" dxfId="6713" priority="1">
      <formula>AA$9&gt;=20/24</formula>
    </cfRule>
    <cfRule type="expression" dxfId="6712" priority="2">
      <formula>AND(AA$9&gt;=14/24,AA$9&lt;20/24)</formula>
    </cfRule>
    <cfRule type="expression" dxfId="6711" priority="3">
      <formula>AND(AA$9&gt;=8/24,AA$9&lt;14/24)</formula>
    </cfRule>
    <cfRule type="expression" dxfId="6710" priority="4">
      <formula>AA$9&lt;8/24</formula>
    </cfRule>
  </conditionalFormatting>
  <conditionalFormatting sqref="L48:N48">
    <cfRule type="expression" dxfId="6709" priority="45">
      <formula>L48&gt;$AG48</formula>
    </cfRule>
  </conditionalFormatting>
  <conditionalFormatting sqref="L54:N58">
    <cfRule type="expression" dxfId="6708" priority="40">
      <formula>L$9&gt;=20/24</formula>
    </cfRule>
    <cfRule type="expression" dxfId="6707" priority="41">
      <formula>AND(L$9&gt;=14/24,L$9&lt;20/24)</formula>
    </cfRule>
    <cfRule type="expression" dxfId="6706" priority="42">
      <formula>AND(L$9&gt;=8/24,L$9&lt;14/24)</formula>
    </cfRule>
    <cfRule type="expression" dxfId="6705" priority="43">
      <formula>L$9&lt;8/24</formula>
    </cfRule>
  </conditionalFormatting>
  <conditionalFormatting sqref="L59:N59">
    <cfRule type="expression" dxfId="6704" priority="36">
      <formula>L$9&gt;=20/24</formula>
    </cfRule>
    <cfRule type="expression" dxfId="6703" priority="37">
      <formula>AND(L$9&gt;=14/24,L$9&lt;20/24)</formula>
    </cfRule>
    <cfRule type="expression" dxfId="6702" priority="38">
      <formula>AND(L$9&gt;=8/24,L$9&lt;14/24)</formula>
    </cfRule>
    <cfRule type="expression" dxfId="6701" priority="39">
      <formula>L$9&lt;8/24</formula>
    </cfRule>
  </conditionalFormatting>
  <conditionalFormatting sqref="L60:N64">
    <cfRule type="expression" dxfId="6700" priority="32">
      <formula>L$9&gt;=20/24</formula>
    </cfRule>
    <cfRule type="expression" dxfId="6699" priority="33">
      <formula>AND(L$9&gt;=14/24,L$9&lt;20/24)</formula>
    </cfRule>
    <cfRule type="expression" dxfId="6698" priority="34">
      <formula>AND(L$9&gt;=8/24,L$9&lt;14/24)</formula>
    </cfRule>
    <cfRule type="expression" dxfId="6697" priority="35">
      <formula>L$9&lt;8/24</formula>
    </cfRule>
  </conditionalFormatting>
  <conditionalFormatting sqref="L92:N94">
    <cfRule type="expression" dxfId="6696" priority="28">
      <formula>L$9&gt;=20/24</formula>
    </cfRule>
    <cfRule type="expression" dxfId="6695" priority="29">
      <formula>AND(L$9&gt;=14/24,L$9&lt;20/24)</formula>
    </cfRule>
    <cfRule type="expression" dxfId="6694" priority="30">
      <formula>AND(L$9&gt;=8/24,L$9&lt;14/24)</formula>
    </cfRule>
    <cfRule type="expression" dxfId="6693" priority="31">
      <formula>L$9&lt;8/24</formula>
    </cfRule>
  </conditionalFormatting>
  <conditionalFormatting sqref="L95:N95">
    <cfRule type="expression" dxfId="6692" priority="24">
      <formula>L$9&gt;=20/24</formula>
    </cfRule>
    <cfRule type="expression" dxfId="6691" priority="25">
      <formula>AND(L$9&gt;=14/24,L$9&lt;20/24)</formula>
    </cfRule>
    <cfRule type="expression" dxfId="6690" priority="26">
      <formula>AND(L$9&gt;=8/24,L$9&lt;14/24)</formula>
    </cfRule>
    <cfRule type="expression" dxfId="6689" priority="27">
      <formula>L$9&lt;8/24</formula>
    </cfRule>
  </conditionalFormatting>
  <conditionalFormatting sqref="L91:N91">
    <cfRule type="expression" dxfId="6688" priority="20">
      <formula>L$9&gt;=20/24</formula>
    </cfRule>
    <cfRule type="expression" dxfId="6687" priority="21">
      <formula>AND(L$9&gt;=14/24,L$9&lt;20/24)</formula>
    </cfRule>
    <cfRule type="expression" dxfId="6686" priority="22">
      <formula>AND(L$9&gt;=8/24,L$9&lt;14/24)</formula>
    </cfRule>
    <cfRule type="expression" dxfId="6685" priority="23">
      <formula>L$9&lt;8/24</formula>
    </cfRule>
  </conditionalFormatting>
  <conditionalFormatting sqref="L38:N47">
    <cfRule type="expression" dxfId="6684" priority="16">
      <formula>L$9&gt;=20/24</formula>
    </cfRule>
    <cfRule type="expression" dxfId="6683" priority="17">
      <formula>AND(L$9&gt;=14/24,L$9&lt;20/24)</formula>
    </cfRule>
    <cfRule type="expression" dxfId="6682" priority="18">
      <formula>AND(L$9&gt;=8/24,L$9&lt;14/24)</formula>
    </cfRule>
    <cfRule type="expression" dxfId="6681" priority="19">
      <formula>L$9&lt;8/24</formula>
    </cfRule>
  </conditionalFormatting>
  <conditionalFormatting sqref="L38:N47">
    <cfRule type="expression" dxfId="6680" priority="15">
      <formula>L38&gt;$AG38</formula>
    </cfRule>
  </conditionalFormatting>
  <conditionalFormatting sqref="L11:L28 M13:N24 M26:N28 M25:Y25 L30:N34">
    <cfRule type="expression" dxfId="6679" priority="11">
      <formula>L$9&gt;=20/24</formula>
    </cfRule>
    <cfRule type="expression" dxfId="6678" priority="12">
      <formula>AND(L$9&gt;=14/24,L$9&lt;20/24)</formula>
    </cfRule>
    <cfRule type="expression" dxfId="6677" priority="13">
      <formula>AND(L$9&gt;=8/24,L$9&lt;14/24)</formula>
    </cfRule>
    <cfRule type="expression" dxfId="6676" priority="14">
      <formula>L$9&lt;8/24</formula>
    </cfRule>
  </conditionalFormatting>
  <conditionalFormatting sqref="L11:L28 M13:N24 M26:N28 M25:Y25 L30:N34">
    <cfRule type="expression" dxfId="6675" priority="10">
      <formula>L11&gt;$AG11</formula>
    </cfRule>
  </conditionalFormatting>
  <conditionalFormatting sqref="L36:L37">
    <cfRule type="expression" dxfId="6674" priority="6">
      <formula>L$9&gt;=20/24</formula>
    </cfRule>
    <cfRule type="expression" dxfId="6673" priority="7">
      <formula>AND(L$9&gt;=14/24,L$9&lt;20/24)</formula>
    </cfRule>
    <cfRule type="expression" dxfId="6672" priority="8">
      <formula>AND(L$9&gt;=8/24,L$9&lt;14/24)</formula>
    </cfRule>
    <cfRule type="expression" dxfId="6671" priority="9">
      <formula>L$9&lt;8/24</formula>
    </cfRule>
  </conditionalFormatting>
  <conditionalFormatting sqref="L36:L37">
    <cfRule type="expression" dxfId="6670" priority="5">
      <formula>L36&gt;$AG36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L30" sqref="AL3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 t="s">
        <v>1</v>
      </c>
      <c r="AH1" s="188"/>
      <c r="AI1" s="188"/>
      <c r="AL1" s="2"/>
      <c r="AM1" s="3"/>
    </row>
    <row r="2" spans="1:88" ht="20.25" x14ac:dyDescent="0.25">
      <c r="A2" s="4"/>
      <c r="B2" s="189" t="s">
        <v>2</v>
      </c>
      <c r="C2" s="5"/>
      <c r="D2" s="191" t="s">
        <v>3</v>
      </c>
      <c r="E2" s="5"/>
      <c r="F2" s="191" t="s">
        <v>4</v>
      </c>
      <c r="G2" s="5"/>
      <c r="H2" s="191" t="s">
        <v>5</v>
      </c>
      <c r="I2" s="6"/>
      <c r="J2" s="19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0"/>
      <c r="C3" s="18"/>
      <c r="D3" s="192"/>
      <c r="E3" s="18"/>
      <c r="F3" s="192"/>
      <c r="G3" s="18"/>
      <c r="H3" s="192"/>
      <c r="I3" s="19"/>
      <c r="J3" s="19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3" t="s">
        <v>212</v>
      </c>
      <c r="B4" s="194" t="str">
        <f ca="1">"2078/"&amp;"04/"&amp;INT(MID(CELL("filename",D6),FIND("]",CELL("filename",D6))+1,200))</f>
        <v>2078/04/12</v>
      </c>
      <c r="C4" s="194"/>
      <c r="D4" s="194"/>
      <c r="E4" s="195" t="str">
        <f ca="1">IFERROR([1]!DateBStoAD(B4),"")</f>
        <v/>
      </c>
      <c r="F4" s="196"/>
      <c r="G4" s="196"/>
      <c r="H4" s="196" t="str">
        <f ca="1">TEXT(E4,"dddd")</f>
        <v/>
      </c>
      <c r="I4" s="196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-300.60000000000002</v>
      </c>
      <c r="C5" s="32">
        <f t="shared" ref="C5:AF5" si="0">C65</f>
        <v>-345.1</v>
      </c>
      <c r="D5" s="32">
        <f t="shared" si="0"/>
        <v>-354.6</v>
      </c>
      <c r="E5" s="32">
        <f t="shared" si="0"/>
        <v>-365.59999999999997</v>
      </c>
      <c r="F5" s="32">
        <f t="shared" si="0"/>
        <v>-350.6</v>
      </c>
      <c r="G5" s="32">
        <f t="shared" si="0"/>
        <v>-339.1</v>
      </c>
      <c r="H5" s="32">
        <f t="shared" si="0"/>
        <v>-319.8</v>
      </c>
      <c r="I5" s="32">
        <f t="shared" si="0"/>
        <v>-331.4</v>
      </c>
      <c r="J5" s="32">
        <f t="shared" si="0"/>
        <v>-336.9</v>
      </c>
      <c r="K5" s="32">
        <f t="shared" si="0"/>
        <v>-302.39999999999998</v>
      </c>
      <c r="L5" s="32">
        <f t="shared" si="0"/>
        <v>-284.90000000000003</v>
      </c>
      <c r="M5" s="32">
        <f t="shared" si="0"/>
        <v>-318.59999999999997</v>
      </c>
      <c r="N5" s="32">
        <f t="shared" si="0"/>
        <v>-285.7</v>
      </c>
      <c r="O5" s="32">
        <f t="shared" si="0"/>
        <v>-154.19999999999999</v>
      </c>
      <c r="P5" s="32">
        <f t="shared" si="0"/>
        <v>-216.10000000000002</v>
      </c>
      <c r="Q5" s="32">
        <f t="shared" si="0"/>
        <v>-191.39999999999998</v>
      </c>
      <c r="R5" s="32">
        <f t="shared" si="0"/>
        <v>-187.77</v>
      </c>
      <c r="S5" s="32">
        <f t="shared" si="0"/>
        <v>-210.5</v>
      </c>
      <c r="T5" s="32">
        <f t="shared" si="0"/>
        <v>-238.81</v>
      </c>
      <c r="U5" s="32">
        <f t="shared" si="0"/>
        <v>-263.2</v>
      </c>
      <c r="V5" s="32">
        <f t="shared" si="0"/>
        <v>-267.16500000000002</v>
      </c>
      <c r="W5" s="32">
        <f t="shared" si="0"/>
        <v>-167.35999999999999</v>
      </c>
      <c r="X5" s="32">
        <f t="shared" si="0"/>
        <v>-159.20599999999999</v>
      </c>
      <c r="Y5" s="32">
        <f t="shared" si="0"/>
        <v>-179.13</v>
      </c>
      <c r="Z5" s="32">
        <f t="shared" si="0"/>
        <v>-174.2</v>
      </c>
      <c r="AA5" s="32">
        <f t="shared" si="0"/>
        <v>-163.22999999999999</v>
      </c>
      <c r="AB5" s="32">
        <f t="shared" si="0"/>
        <v>-171.73000000000002</v>
      </c>
      <c r="AC5" s="32">
        <f t="shared" si="0"/>
        <v>-199</v>
      </c>
      <c r="AD5" s="32">
        <f t="shared" si="0"/>
        <v>-243.5</v>
      </c>
      <c r="AE5" s="32">
        <f t="shared" si="0"/>
        <v>-257.89999999999998</v>
      </c>
      <c r="AF5" s="32">
        <f t="shared" si="0"/>
        <v>-327.3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2"/>
      <c r="E6" s="172"/>
      <c r="F6" s="172"/>
      <c r="G6" s="172"/>
      <c r="H6" s="172"/>
      <c r="I6" s="172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1025MW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Load=934</v>
      </c>
      <c r="B7" s="35">
        <f t="shared" ref="B7:AF7" si="1">B72</f>
        <v>1007.74</v>
      </c>
      <c r="C7" s="35">
        <f t="shared" si="1"/>
        <v>956.44</v>
      </c>
      <c r="D7" s="35">
        <f t="shared" si="1"/>
        <v>941.84</v>
      </c>
      <c r="E7" s="35">
        <f t="shared" si="1"/>
        <v>934.74000000000024</v>
      </c>
      <c r="F7" s="35">
        <f t="shared" si="1"/>
        <v>934.44</v>
      </c>
      <c r="G7" s="35">
        <f t="shared" si="1"/>
        <v>950.84000000000015</v>
      </c>
      <c r="H7" s="35">
        <f t="shared" si="1"/>
        <v>971.54000000000008</v>
      </c>
      <c r="I7" s="35">
        <f t="shared" si="1"/>
        <v>967.54000000000019</v>
      </c>
      <c r="J7" s="35">
        <f t="shared" si="1"/>
        <v>963.04000000000019</v>
      </c>
      <c r="K7" s="35">
        <f t="shared" si="1"/>
        <v>999.74000000000024</v>
      </c>
      <c r="L7" s="35">
        <f>L72</f>
        <v>1024.94</v>
      </c>
      <c r="M7" s="35">
        <f t="shared" si="1"/>
        <v>992.54000000000019</v>
      </c>
      <c r="N7" s="35">
        <f t="shared" si="1"/>
        <v>1027.8400000000001</v>
      </c>
      <c r="O7" s="35">
        <f t="shared" si="1"/>
        <v>1041.6400000000001</v>
      </c>
      <c r="P7" s="35">
        <f t="shared" si="1"/>
        <v>1006.5400000000001</v>
      </c>
      <c r="Q7" s="35">
        <f t="shared" si="1"/>
        <v>1008.6400000000001</v>
      </c>
      <c r="R7" s="35">
        <f t="shared" si="1"/>
        <v>1002.57</v>
      </c>
      <c r="S7" s="35">
        <f t="shared" si="1"/>
        <v>990.84000000000015</v>
      </c>
      <c r="T7" s="35">
        <f t="shared" si="1"/>
        <v>966.53000000000009</v>
      </c>
      <c r="U7" s="35">
        <f t="shared" si="1"/>
        <v>942.1400000000001</v>
      </c>
      <c r="V7" s="35">
        <f t="shared" si="1"/>
        <v>938.17500000000007</v>
      </c>
      <c r="W7" s="35">
        <f t="shared" si="1"/>
        <v>1033.98</v>
      </c>
      <c r="X7" s="35">
        <f t="shared" si="1"/>
        <v>1135.5340000000001</v>
      </c>
      <c r="Y7" s="35">
        <f t="shared" si="1"/>
        <v>1239.8100000000002</v>
      </c>
      <c r="Z7" s="35">
        <f t="shared" si="1"/>
        <v>1249.6400000000001</v>
      </c>
      <c r="AA7" s="35">
        <f t="shared" si="1"/>
        <v>1263.1100000000001</v>
      </c>
      <c r="AB7" s="35">
        <f t="shared" si="1"/>
        <v>1197.21</v>
      </c>
      <c r="AC7" s="35">
        <f t="shared" si="1"/>
        <v>1125.24</v>
      </c>
      <c r="AD7" s="35">
        <f t="shared" si="1"/>
        <v>1073.8400000000001</v>
      </c>
      <c r="AE7" s="35">
        <f t="shared" si="1"/>
        <v>1053.44</v>
      </c>
      <c r="AF7" s="35">
        <f t="shared" si="1"/>
        <v>998.54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197" t="s">
        <v>13</v>
      </c>
      <c r="C8" s="198"/>
      <c r="D8" s="198"/>
      <c r="E8" s="198"/>
      <c r="F8" s="198"/>
      <c r="G8" s="198"/>
      <c r="H8" s="198"/>
      <c r="I8" s="198"/>
      <c r="J8" s="198"/>
      <c r="K8" s="199"/>
      <c r="L8" s="200" t="s">
        <v>14</v>
      </c>
      <c r="M8" s="201"/>
      <c r="N8" s="201"/>
      <c r="O8" s="201"/>
      <c r="P8" s="201"/>
      <c r="Q8" s="201"/>
      <c r="R8" s="200" t="s">
        <v>15</v>
      </c>
      <c r="S8" s="201"/>
      <c r="T8" s="201"/>
      <c r="U8" s="201"/>
      <c r="V8" s="201"/>
      <c r="W8" s="201"/>
      <c r="X8" s="201"/>
      <c r="Y8" s="201"/>
      <c r="Z8" s="201"/>
      <c r="AA8" s="204" t="s">
        <v>16</v>
      </c>
      <c r="AB8" s="205"/>
      <c r="AC8" s="205"/>
      <c r="AD8" s="205"/>
      <c r="AE8" s="205"/>
      <c r="AF8" s="206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17</v>
      </c>
      <c r="B9" s="209">
        <v>4.1666666666666664E-2</v>
      </c>
      <c r="C9" s="209">
        <v>8.3333333333333301E-2</v>
      </c>
      <c r="D9" s="209">
        <v>0.125</v>
      </c>
      <c r="E9" s="209">
        <v>0.16666666666666699</v>
      </c>
      <c r="F9" s="209">
        <v>0.20833333333333301</v>
      </c>
      <c r="G9" s="209">
        <v>0.22916666666666666</v>
      </c>
      <c r="H9" s="209">
        <v>0.25</v>
      </c>
      <c r="I9" s="209">
        <v>0.27083333333333331</v>
      </c>
      <c r="J9" s="209">
        <v>0.29166666666666669</v>
      </c>
      <c r="K9" s="209">
        <v>0.3125</v>
      </c>
      <c r="L9" s="202">
        <v>0.33333333333333331</v>
      </c>
      <c r="M9" s="202">
        <v>0.375</v>
      </c>
      <c r="N9" s="202">
        <v>0.41666666666666702</v>
      </c>
      <c r="O9" s="202">
        <v>0.45833333333333298</v>
      </c>
      <c r="P9" s="202">
        <v>0.5</v>
      </c>
      <c r="Q9" s="202">
        <v>0.54166666666666696</v>
      </c>
      <c r="R9" s="202">
        <v>0.58333333333333304</v>
      </c>
      <c r="S9" s="202">
        <v>0.625</v>
      </c>
      <c r="T9" s="202">
        <v>0.66666666666666696</v>
      </c>
      <c r="U9" s="202">
        <v>0.70833333333333304</v>
      </c>
      <c r="V9" s="202">
        <v>0.72916666666666663</v>
      </c>
      <c r="W9" s="202">
        <v>0.75</v>
      </c>
      <c r="X9" s="202">
        <v>0.77083333333333337</v>
      </c>
      <c r="Y9" s="202">
        <v>0.79166666666666663</v>
      </c>
      <c r="Z9" s="202">
        <v>0.8125</v>
      </c>
      <c r="AA9" s="209">
        <v>0.83333333333333337</v>
      </c>
      <c r="AB9" s="209">
        <v>0.85416666666666663</v>
      </c>
      <c r="AC9" s="209">
        <v>0.875</v>
      </c>
      <c r="AD9" s="209">
        <v>0.91666666666666696</v>
      </c>
      <c r="AE9" s="209">
        <v>0.95833333333333304</v>
      </c>
      <c r="AF9" s="209">
        <v>1</v>
      </c>
      <c r="AG9" s="210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12"/>
      <c r="S10" s="212"/>
      <c r="T10" s="212"/>
      <c r="U10" s="212"/>
      <c r="V10" s="212"/>
      <c r="W10" s="212"/>
      <c r="X10" s="212"/>
      <c r="Y10" s="212"/>
      <c r="Z10" s="212"/>
      <c r="AA10" s="203"/>
      <c r="AB10" s="203"/>
      <c r="AC10" s="203"/>
      <c r="AD10" s="203"/>
      <c r="AE10" s="203"/>
      <c r="AF10" s="203"/>
      <c r="AG10" s="211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191</v>
      </c>
      <c r="B11" s="47">
        <v>420.5</v>
      </c>
      <c r="C11" s="47">
        <v>417.8</v>
      </c>
      <c r="D11" s="47">
        <v>417.5</v>
      </c>
      <c r="E11" s="47">
        <v>417.5</v>
      </c>
      <c r="F11" s="47">
        <v>420</v>
      </c>
      <c r="G11" s="47">
        <v>420</v>
      </c>
      <c r="H11" s="47">
        <v>421</v>
      </c>
      <c r="I11" s="47">
        <v>450</v>
      </c>
      <c r="J11" s="47">
        <v>451</v>
      </c>
      <c r="K11" s="47">
        <v>452</v>
      </c>
      <c r="L11" s="48">
        <v>456</v>
      </c>
      <c r="M11" s="48">
        <v>456</v>
      </c>
      <c r="N11" s="48">
        <v>456</v>
      </c>
      <c r="O11" s="48">
        <v>338</v>
      </c>
      <c r="P11" s="48">
        <v>370</v>
      </c>
      <c r="Q11" s="48">
        <v>348</v>
      </c>
      <c r="R11" s="48">
        <v>348</v>
      </c>
      <c r="S11" s="48">
        <v>348</v>
      </c>
      <c r="T11" s="48">
        <v>348</v>
      </c>
      <c r="U11" s="48">
        <v>348</v>
      </c>
      <c r="V11" s="48">
        <v>348</v>
      </c>
      <c r="W11" s="48">
        <v>348</v>
      </c>
      <c r="X11" s="49">
        <v>400</v>
      </c>
      <c r="Y11" s="49">
        <v>456</v>
      </c>
      <c r="Z11" s="49">
        <v>456</v>
      </c>
      <c r="AA11" s="47">
        <v>456</v>
      </c>
      <c r="AB11" s="47">
        <v>456</v>
      </c>
      <c r="AC11" s="47">
        <v>456</v>
      </c>
      <c r="AD11" s="47">
        <v>456</v>
      </c>
      <c r="AE11" s="47">
        <v>456</v>
      </c>
      <c r="AF11" s="47">
        <v>456</v>
      </c>
      <c r="AG11" s="50">
        <v>456</v>
      </c>
      <c r="AH11" s="51">
        <f>MAX(B11:AF11)</f>
        <v>456</v>
      </c>
      <c r="AI11" s="52">
        <f>MIN(B11:AF11)</f>
        <v>338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192</v>
      </c>
      <c r="B12" s="47">
        <v>60</v>
      </c>
      <c r="C12" s="47">
        <v>60</v>
      </c>
      <c r="D12" s="47">
        <v>60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>
        <v>60</v>
      </c>
      <c r="L12" s="48">
        <v>60</v>
      </c>
      <c r="M12" s="48">
        <v>60</v>
      </c>
      <c r="N12" s="48">
        <v>60</v>
      </c>
      <c r="O12" s="48">
        <v>60</v>
      </c>
      <c r="P12" s="48">
        <v>60</v>
      </c>
      <c r="Q12" s="48">
        <v>60</v>
      </c>
      <c r="R12" s="48">
        <v>60</v>
      </c>
      <c r="S12" s="48">
        <v>60</v>
      </c>
      <c r="T12" s="48">
        <v>60</v>
      </c>
      <c r="U12" s="48">
        <v>60</v>
      </c>
      <c r="V12" s="48">
        <v>60</v>
      </c>
      <c r="W12" s="48">
        <v>60</v>
      </c>
      <c r="X12" s="48">
        <v>60</v>
      </c>
      <c r="Y12" s="48">
        <v>60</v>
      </c>
      <c r="Z12" s="48">
        <v>60</v>
      </c>
      <c r="AA12" s="47">
        <v>60</v>
      </c>
      <c r="AB12" s="47">
        <v>60</v>
      </c>
      <c r="AC12" s="47">
        <v>60</v>
      </c>
      <c r="AD12" s="47">
        <v>60</v>
      </c>
      <c r="AE12" s="47">
        <v>60</v>
      </c>
      <c r="AF12" s="47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193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194</v>
      </c>
      <c r="B14" s="55">
        <v>45.8</v>
      </c>
      <c r="C14" s="55">
        <v>45.7</v>
      </c>
      <c r="D14" s="55">
        <v>45.6</v>
      </c>
      <c r="E14" s="55">
        <v>45.6</v>
      </c>
      <c r="F14" s="55">
        <v>45.6</v>
      </c>
      <c r="G14" s="55">
        <v>45.6</v>
      </c>
      <c r="H14" s="55">
        <v>45.6</v>
      </c>
      <c r="I14" s="55">
        <v>24.2</v>
      </c>
      <c r="J14" s="55">
        <v>24.2</v>
      </c>
      <c r="K14" s="55">
        <v>24.2</v>
      </c>
      <c r="L14" s="48">
        <v>24.2</v>
      </c>
      <c r="M14" s="48">
        <v>24.2</v>
      </c>
      <c r="N14" s="48">
        <v>24</v>
      </c>
      <c r="O14" s="48">
        <v>24</v>
      </c>
      <c r="P14" s="48">
        <v>24</v>
      </c>
      <c r="Q14" s="48">
        <v>24</v>
      </c>
      <c r="R14" s="48">
        <v>24</v>
      </c>
      <c r="S14" s="48">
        <v>24</v>
      </c>
      <c r="T14" s="48">
        <v>24</v>
      </c>
      <c r="U14" s="48">
        <v>24</v>
      </c>
      <c r="V14" s="48">
        <v>24</v>
      </c>
      <c r="W14" s="48">
        <v>24</v>
      </c>
      <c r="X14" s="48">
        <v>24</v>
      </c>
      <c r="Y14" s="48">
        <v>24</v>
      </c>
      <c r="Z14" s="48">
        <v>24</v>
      </c>
      <c r="AA14" s="55">
        <v>23.8</v>
      </c>
      <c r="AB14" s="55">
        <v>23.8</v>
      </c>
      <c r="AC14" s="55">
        <v>23.8</v>
      </c>
      <c r="AD14" s="55">
        <v>23.8</v>
      </c>
      <c r="AE14" s="55">
        <v>23.8</v>
      </c>
      <c r="AF14" s="55">
        <v>23.8</v>
      </c>
      <c r="AG14" s="56">
        <v>50</v>
      </c>
      <c r="AH14" s="51">
        <f t="shared" si="2"/>
        <v>45.8</v>
      </c>
      <c r="AI14" s="52">
        <f t="shared" si="3"/>
        <v>23.8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195</v>
      </c>
      <c r="B15" s="47">
        <v>26</v>
      </c>
      <c r="C15" s="47">
        <v>26</v>
      </c>
      <c r="D15" s="47">
        <v>26</v>
      </c>
      <c r="E15" s="47">
        <v>26</v>
      </c>
      <c r="F15" s="47">
        <v>26</v>
      </c>
      <c r="G15" s="47">
        <v>26</v>
      </c>
      <c r="H15" s="47">
        <v>26</v>
      </c>
      <c r="I15" s="47">
        <v>26</v>
      </c>
      <c r="J15" s="47">
        <v>26</v>
      </c>
      <c r="K15" s="47">
        <v>26</v>
      </c>
      <c r="L15" s="48">
        <v>26</v>
      </c>
      <c r="M15" s="48">
        <v>26</v>
      </c>
      <c r="N15" s="48">
        <v>26</v>
      </c>
      <c r="O15" s="48">
        <v>26</v>
      </c>
      <c r="P15" s="48">
        <v>26</v>
      </c>
      <c r="Q15" s="48">
        <v>26</v>
      </c>
      <c r="R15" s="48">
        <v>26</v>
      </c>
      <c r="S15" s="48">
        <v>26</v>
      </c>
      <c r="T15" s="48">
        <v>26</v>
      </c>
      <c r="U15" s="48">
        <v>26</v>
      </c>
      <c r="V15" s="48">
        <v>26</v>
      </c>
      <c r="W15" s="48">
        <v>26</v>
      </c>
      <c r="X15" s="48">
        <v>26</v>
      </c>
      <c r="Y15" s="48">
        <v>26</v>
      </c>
      <c r="Z15" s="48">
        <v>26</v>
      </c>
      <c r="AA15" s="47">
        <v>26</v>
      </c>
      <c r="AB15" s="47">
        <v>26</v>
      </c>
      <c r="AC15" s="47">
        <v>26</v>
      </c>
      <c r="AD15" s="47">
        <v>26</v>
      </c>
      <c r="AE15" s="47">
        <v>26</v>
      </c>
      <c r="AF15" s="47">
        <v>26</v>
      </c>
      <c r="AG15" s="168">
        <v>45</v>
      </c>
      <c r="AH15" s="51">
        <f t="shared" si="2"/>
        <v>26</v>
      </c>
      <c r="AI15" s="52">
        <f t="shared" si="3"/>
        <v>26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196</v>
      </c>
      <c r="B16" s="47">
        <v>25</v>
      </c>
      <c r="C16" s="47">
        <v>25</v>
      </c>
      <c r="D16" s="47">
        <v>23</v>
      </c>
      <c r="E16" s="47">
        <v>23</v>
      </c>
      <c r="F16" s="47">
        <v>23</v>
      </c>
      <c r="G16" s="47">
        <v>23</v>
      </c>
      <c r="H16" s="47">
        <v>23</v>
      </c>
      <c r="I16" s="47">
        <v>23</v>
      </c>
      <c r="J16" s="47">
        <v>23</v>
      </c>
      <c r="K16" s="47">
        <v>23</v>
      </c>
      <c r="L16" s="48">
        <v>23</v>
      </c>
      <c r="M16" s="48">
        <v>23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8">
        <v>25</v>
      </c>
      <c r="AB16" s="48">
        <v>25</v>
      </c>
      <c r="AC16" s="48">
        <v>25</v>
      </c>
      <c r="AD16" s="48">
        <v>25</v>
      </c>
      <c r="AE16" s="48">
        <v>23</v>
      </c>
      <c r="AF16" s="48">
        <v>23</v>
      </c>
      <c r="AG16" s="168">
        <v>42</v>
      </c>
      <c r="AH16" s="51">
        <f t="shared" si="2"/>
        <v>25</v>
      </c>
      <c r="AI16" s="52">
        <f t="shared" si="3"/>
        <v>23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197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8">
        <v>25</v>
      </c>
      <c r="AB17" s="48">
        <v>25</v>
      </c>
      <c r="AC17" s="48">
        <v>25</v>
      </c>
      <c r="AD17" s="48">
        <v>25</v>
      </c>
      <c r="AE17" s="48">
        <v>25</v>
      </c>
      <c r="AF17" s="48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198</v>
      </c>
      <c r="B18" s="47">
        <v>0</v>
      </c>
      <c r="C18" s="47">
        <v>0</v>
      </c>
      <c r="D18" s="47">
        <v>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8">
        <v>0</v>
      </c>
      <c r="M18" s="48">
        <v>0</v>
      </c>
      <c r="N18" s="48">
        <v>0</v>
      </c>
      <c r="O18" s="48">
        <v>0</v>
      </c>
      <c r="P18" s="48">
        <v>0</v>
      </c>
      <c r="Q18" s="48">
        <v>0</v>
      </c>
      <c r="R18" s="48">
        <v>0</v>
      </c>
      <c r="S18" s="48">
        <v>0</v>
      </c>
      <c r="T18" s="48">
        <v>0</v>
      </c>
      <c r="U18" s="48">
        <v>0</v>
      </c>
      <c r="V18" s="48">
        <v>0</v>
      </c>
      <c r="W18" s="48">
        <v>0</v>
      </c>
      <c r="X18" s="48">
        <v>25.2</v>
      </c>
      <c r="Y18" s="48">
        <v>25.2</v>
      </c>
      <c r="Z18" s="48">
        <v>12</v>
      </c>
      <c r="AA18" s="48">
        <v>12</v>
      </c>
      <c r="AB18" s="48">
        <v>0</v>
      </c>
      <c r="AC18" s="48">
        <v>0</v>
      </c>
      <c r="AD18" s="48">
        <v>0</v>
      </c>
      <c r="AE18" s="48">
        <v>0</v>
      </c>
      <c r="AF18" s="48">
        <v>0</v>
      </c>
      <c r="AG18" s="168">
        <v>30</v>
      </c>
      <c r="AH18" s="51">
        <f t="shared" si="2"/>
        <v>25.2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199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8">
        <v>6.2</v>
      </c>
      <c r="AB19" s="48">
        <v>6.2</v>
      </c>
      <c r="AC19" s="48">
        <v>6.2</v>
      </c>
      <c r="AD19" s="48">
        <v>6.2</v>
      </c>
      <c r="AE19" s="48">
        <v>6.2</v>
      </c>
      <c r="AF19" s="48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200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201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8">
        <v>22</v>
      </c>
      <c r="AB21" s="48">
        <v>22</v>
      </c>
      <c r="AC21" s="48">
        <v>22</v>
      </c>
      <c r="AD21" s="48">
        <v>22</v>
      </c>
      <c r="AE21" s="48">
        <v>22</v>
      </c>
      <c r="AF21" s="48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202</v>
      </c>
      <c r="B22" s="47">
        <v>22</v>
      </c>
      <c r="C22" s="47">
        <v>22</v>
      </c>
      <c r="D22" s="47">
        <v>22</v>
      </c>
      <c r="E22" s="47">
        <v>22</v>
      </c>
      <c r="F22" s="47">
        <v>22</v>
      </c>
      <c r="G22" s="47">
        <v>22</v>
      </c>
      <c r="H22" s="47">
        <v>22</v>
      </c>
      <c r="I22" s="47">
        <v>22</v>
      </c>
      <c r="J22" s="47">
        <v>22</v>
      </c>
      <c r="K22" s="47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8">
        <v>22</v>
      </c>
      <c r="AB22" s="48">
        <v>22</v>
      </c>
      <c r="AC22" s="48">
        <v>22</v>
      </c>
      <c r="AD22" s="48">
        <v>22</v>
      </c>
      <c r="AE22" s="48">
        <v>21</v>
      </c>
      <c r="AF22" s="48">
        <v>21</v>
      </c>
      <c r="AG22" s="168">
        <v>25</v>
      </c>
      <c r="AH22" s="51">
        <f t="shared" si="2"/>
        <v>22</v>
      </c>
      <c r="AI22" s="52">
        <f t="shared" si="3"/>
        <v>21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203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18</v>
      </c>
      <c r="S23" s="48">
        <v>18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8">
        <v>22</v>
      </c>
      <c r="AB23" s="48">
        <v>22</v>
      </c>
      <c r="AC23" s="48">
        <v>22</v>
      </c>
      <c r="AD23" s="48">
        <v>22</v>
      </c>
      <c r="AE23" s="48">
        <v>22</v>
      </c>
      <c r="AF23" s="48">
        <v>22</v>
      </c>
      <c r="AG23" s="168">
        <v>25</v>
      </c>
      <c r="AH23" s="51">
        <f t="shared" si="2"/>
        <v>22</v>
      </c>
      <c r="AI23" s="52">
        <f t="shared" si="3"/>
        <v>18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204</v>
      </c>
      <c r="B24" s="47">
        <v>22</v>
      </c>
      <c r="C24" s="47">
        <v>22</v>
      </c>
      <c r="D24" s="47">
        <v>20</v>
      </c>
      <c r="E24" s="47">
        <v>20</v>
      </c>
      <c r="F24" s="47">
        <v>20</v>
      </c>
      <c r="G24" s="47">
        <v>20</v>
      </c>
      <c r="H24" s="47">
        <v>20</v>
      </c>
      <c r="I24" s="47">
        <v>20</v>
      </c>
      <c r="J24" s="47">
        <v>20</v>
      </c>
      <c r="K24" s="47">
        <v>20</v>
      </c>
      <c r="L24" s="48">
        <v>20</v>
      </c>
      <c r="M24" s="48">
        <v>20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8">
        <v>22</v>
      </c>
      <c r="AB24" s="48">
        <v>22</v>
      </c>
      <c r="AC24" s="48">
        <v>22</v>
      </c>
      <c r="AD24" s="48">
        <v>22</v>
      </c>
      <c r="AE24" s="48">
        <v>20</v>
      </c>
      <c r="AF24" s="48">
        <v>20</v>
      </c>
      <c r="AG24" s="168">
        <v>24.2</v>
      </c>
      <c r="AH24" s="51">
        <f t="shared" si="2"/>
        <v>22</v>
      </c>
      <c r="AI24" s="52">
        <f t="shared" si="3"/>
        <v>20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93</v>
      </c>
      <c r="B25" s="47">
        <v>15</v>
      </c>
      <c r="C25" s="47">
        <v>15</v>
      </c>
      <c r="D25" s="47">
        <v>15</v>
      </c>
      <c r="E25" s="47">
        <v>15</v>
      </c>
      <c r="F25" s="47">
        <v>15</v>
      </c>
      <c r="G25" s="47">
        <v>15</v>
      </c>
      <c r="H25" s="47">
        <v>15</v>
      </c>
      <c r="I25" s="47">
        <v>15</v>
      </c>
      <c r="J25" s="47">
        <v>15</v>
      </c>
      <c r="K25" s="47">
        <v>15</v>
      </c>
      <c r="L25" s="48">
        <v>15</v>
      </c>
      <c r="M25" s="48">
        <v>15</v>
      </c>
      <c r="N25" s="48">
        <v>15</v>
      </c>
      <c r="O25" s="48">
        <v>15</v>
      </c>
      <c r="P25" s="48">
        <v>15</v>
      </c>
      <c r="Q25" s="48">
        <v>15</v>
      </c>
      <c r="R25" s="48">
        <v>15</v>
      </c>
      <c r="S25" s="48">
        <v>15</v>
      </c>
      <c r="T25" s="48">
        <v>15</v>
      </c>
      <c r="U25" s="48">
        <v>15</v>
      </c>
      <c r="V25" s="48">
        <v>15</v>
      </c>
      <c r="W25" s="48">
        <v>15</v>
      </c>
      <c r="X25" s="48">
        <v>15</v>
      </c>
      <c r="Y25" s="48">
        <v>15</v>
      </c>
      <c r="Z25" s="48">
        <v>15</v>
      </c>
      <c r="AA25" s="48">
        <v>15</v>
      </c>
      <c r="AB25" s="48">
        <v>15</v>
      </c>
      <c r="AC25" s="48">
        <v>15</v>
      </c>
      <c r="AD25" s="48">
        <v>15</v>
      </c>
      <c r="AE25" s="48">
        <v>14</v>
      </c>
      <c r="AF25" s="48">
        <v>14</v>
      </c>
      <c r="AG25" s="168">
        <v>23.5</v>
      </c>
      <c r="AH25" s="51">
        <f t="shared" si="2"/>
        <v>15</v>
      </c>
      <c r="AI25" s="52">
        <f t="shared" si="3"/>
        <v>14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94</v>
      </c>
      <c r="B26" s="47">
        <v>0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0</v>
      </c>
      <c r="X26" s="48">
        <v>0</v>
      </c>
      <c r="Y26" s="48">
        <v>0</v>
      </c>
      <c r="Z26" s="48">
        <v>0</v>
      </c>
      <c r="AA26" s="48">
        <v>0</v>
      </c>
      <c r="AB26" s="48">
        <v>0</v>
      </c>
      <c r="AC26" s="48">
        <v>0</v>
      </c>
      <c r="AD26" s="48">
        <v>0</v>
      </c>
      <c r="AE26" s="48">
        <v>0</v>
      </c>
      <c r="AF26" s="48">
        <v>0</v>
      </c>
      <c r="AG26" s="168">
        <v>22.2</v>
      </c>
      <c r="AH26" s="51">
        <f t="shared" si="2"/>
        <v>0</v>
      </c>
      <c r="AI26" s="52">
        <f t="shared" si="3"/>
        <v>0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95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48">
        <v>0</v>
      </c>
      <c r="AC27" s="48">
        <v>0</v>
      </c>
      <c r="AD27" s="48">
        <v>0</v>
      </c>
      <c r="AE27" s="48">
        <v>0</v>
      </c>
      <c r="AF27" s="48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96</v>
      </c>
      <c r="B28" s="47">
        <v>0</v>
      </c>
      <c r="C28" s="47">
        <v>0</v>
      </c>
      <c r="D28" s="47">
        <v>0</v>
      </c>
      <c r="E28" s="47">
        <v>0</v>
      </c>
      <c r="F28" s="47">
        <v>0</v>
      </c>
      <c r="G28" s="47">
        <v>4</v>
      </c>
      <c r="H28" s="47">
        <v>4</v>
      </c>
      <c r="I28" s="47">
        <v>4</v>
      </c>
      <c r="J28" s="47">
        <v>4</v>
      </c>
      <c r="K28" s="47">
        <v>4</v>
      </c>
      <c r="L28" s="48">
        <v>4</v>
      </c>
      <c r="M28" s="48">
        <v>4</v>
      </c>
      <c r="N28" s="48">
        <v>4</v>
      </c>
      <c r="O28" s="48">
        <v>4</v>
      </c>
      <c r="P28" s="48">
        <v>4</v>
      </c>
      <c r="Q28" s="48">
        <v>4</v>
      </c>
      <c r="R28" s="48">
        <v>4</v>
      </c>
      <c r="S28" s="48">
        <v>4</v>
      </c>
      <c r="T28" s="48">
        <v>4</v>
      </c>
      <c r="U28" s="48">
        <v>4</v>
      </c>
      <c r="V28" s="48">
        <v>4</v>
      </c>
      <c r="W28" s="48">
        <v>0</v>
      </c>
      <c r="X28" s="48">
        <v>0</v>
      </c>
      <c r="Y28" s="48">
        <v>0</v>
      </c>
      <c r="Z28" s="48">
        <v>0</v>
      </c>
      <c r="AA28" s="48">
        <v>0</v>
      </c>
      <c r="AB28" s="48">
        <v>0</v>
      </c>
      <c r="AC28" s="48">
        <v>0</v>
      </c>
      <c r="AD28" s="48">
        <v>0</v>
      </c>
      <c r="AE28" s="48">
        <v>0</v>
      </c>
      <c r="AF28" s="48">
        <v>0</v>
      </c>
      <c r="AG28" s="168">
        <v>22.1</v>
      </c>
      <c r="AH28" s="51">
        <f t="shared" si="2"/>
        <v>4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97</v>
      </c>
      <c r="B29" s="55">
        <v>6</v>
      </c>
      <c r="C29" s="55">
        <v>6</v>
      </c>
      <c r="D29" s="55">
        <v>6</v>
      </c>
      <c r="E29" s="55">
        <v>6</v>
      </c>
      <c r="F29" s="55">
        <v>6</v>
      </c>
      <c r="G29" s="55">
        <v>6</v>
      </c>
      <c r="H29" s="55">
        <v>6</v>
      </c>
      <c r="I29" s="55">
        <v>6</v>
      </c>
      <c r="J29" s="55">
        <v>6</v>
      </c>
      <c r="K29" s="55">
        <v>6</v>
      </c>
      <c r="L29" s="55">
        <v>6</v>
      </c>
      <c r="M29" s="55">
        <v>6</v>
      </c>
      <c r="N29" s="55">
        <v>6</v>
      </c>
      <c r="O29" s="55">
        <v>6</v>
      </c>
      <c r="P29" s="55">
        <v>6</v>
      </c>
      <c r="Q29" s="55">
        <v>6</v>
      </c>
      <c r="R29" s="55">
        <v>6</v>
      </c>
      <c r="S29" s="55">
        <v>6</v>
      </c>
      <c r="T29" s="55">
        <v>6</v>
      </c>
      <c r="U29" s="55">
        <v>6</v>
      </c>
      <c r="V29" s="55">
        <v>6</v>
      </c>
      <c r="W29" s="55">
        <v>6</v>
      </c>
      <c r="X29" s="55">
        <v>6</v>
      </c>
      <c r="Y29" s="55">
        <v>6</v>
      </c>
      <c r="Z29" s="55">
        <v>6</v>
      </c>
      <c r="AA29" s="55">
        <v>6</v>
      </c>
      <c r="AB29" s="55">
        <v>6</v>
      </c>
      <c r="AC29" s="55">
        <v>6</v>
      </c>
      <c r="AD29" s="55">
        <v>6</v>
      </c>
      <c r="AE29" s="55">
        <v>6</v>
      </c>
      <c r="AF29" s="55">
        <v>6</v>
      </c>
      <c r="AG29" s="56">
        <v>22</v>
      </c>
      <c r="AH29" s="51">
        <f t="shared" si="2"/>
        <v>6</v>
      </c>
      <c r="AI29" s="52">
        <f t="shared" si="3"/>
        <v>6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98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99</v>
      </c>
      <c r="B31" s="55">
        <v>0</v>
      </c>
      <c r="C31" s="55">
        <v>0</v>
      </c>
      <c r="D31" s="55">
        <v>0</v>
      </c>
      <c r="E31" s="55">
        <v>0</v>
      </c>
      <c r="F31" s="55">
        <v>0</v>
      </c>
      <c r="G31" s="55">
        <v>0</v>
      </c>
      <c r="H31" s="55">
        <v>0</v>
      </c>
      <c r="I31" s="55">
        <v>0</v>
      </c>
      <c r="J31" s="55">
        <v>0</v>
      </c>
      <c r="K31" s="55">
        <v>0</v>
      </c>
      <c r="L31" s="48">
        <v>4</v>
      </c>
      <c r="M31" s="48">
        <v>4</v>
      </c>
      <c r="N31" s="48">
        <v>4</v>
      </c>
      <c r="O31" s="48">
        <v>4</v>
      </c>
      <c r="P31" s="48">
        <v>4</v>
      </c>
      <c r="Q31" s="48">
        <v>4</v>
      </c>
      <c r="R31" s="48">
        <v>4</v>
      </c>
      <c r="S31" s="48">
        <v>4</v>
      </c>
      <c r="T31" s="48">
        <v>4</v>
      </c>
      <c r="U31" s="48">
        <v>4</v>
      </c>
      <c r="V31" s="48">
        <v>4</v>
      </c>
      <c r="W31" s="48">
        <v>4</v>
      </c>
      <c r="X31" s="48">
        <v>4</v>
      </c>
      <c r="Y31" s="48">
        <v>4</v>
      </c>
      <c r="Z31" s="48">
        <v>4</v>
      </c>
      <c r="AA31" s="48">
        <v>4</v>
      </c>
      <c r="AB31" s="48">
        <v>4</v>
      </c>
      <c r="AC31" s="48">
        <v>4</v>
      </c>
      <c r="AD31" s="48">
        <v>4</v>
      </c>
      <c r="AE31" s="48">
        <v>4</v>
      </c>
      <c r="AF31" s="48">
        <v>4</v>
      </c>
      <c r="AG31" s="58">
        <v>20</v>
      </c>
      <c r="AH31" s="51">
        <f t="shared" si="2"/>
        <v>4</v>
      </c>
      <c r="AI31" s="52">
        <f t="shared" si="3"/>
        <v>0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100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48">
        <v>0</v>
      </c>
      <c r="AF32" s="48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220</v>
      </c>
      <c r="AK33" s="53"/>
    </row>
    <row r="34" spans="1:41" ht="15.75" thickBot="1" x14ac:dyDescent="0.3">
      <c r="A34" s="63" t="s">
        <v>19</v>
      </c>
      <c r="B34" s="55">
        <v>161.1</v>
      </c>
      <c r="C34" s="55">
        <v>159</v>
      </c>
      <c r="D34" s="55">
        <v>157.4</v>
      </c>
      <c r="E34" s="55">
        <v>156</v>
      </c>
      <c r="F34" s="55">
        <v>154</v>
      </c>
      <c r="G34" s="55">
        <v>154.19999999999999</v>
      </c>
      <c r="H34" s="55">
        <v>152.9</v>
      </c>
      <c r="I34" s="55">
        <v>156</v>
      </c>
      <c r="J34" s="55">
        <v>157</v>
      </c>
      <c r="K34" s="55">
        <v>135.6</v>
      </c>
      <c r="L34" s="64">
        <v>149</v>
      </c>
      <c r="M34" s="64">
        <v>155.5</v>
      </c>
      <c r="N34" s="64">
        <v>157</v>
      </c>
      <c r="O34" s="64">
        <v>157</v>
      </c>
      <c r="P34" s="64">
        <v>155</v>
      </c>
      <c r="Q34" s="64">
        <v>157</v>
      </c>
      <c r="R34" s="64">
        <v>158</v>
      </c>
      <c r="S34" s="64">
        <v>151</v>
      </c>
      <c r="T34" s="64">
        <v>157.9</v>
      </c>
      <c r="U34" s="64">
        <v>157.80000000000001</v>
      </c>
      <c r="V34" s="64">
        <v>157.4</v>
      </c>
      <c r="W34" s="64">
        <v>147.5</v>
      </c>
      <c r="X34" s="64">
        <v>147</v>
      </c>
      <c r="Y34" s="64">
        <v>145.6</v>
      </c>
      <c r="Z34" s="64">
        <v>154.6</v>
      </c>
      <c r="AA34" s="64">
        <f>73.7+81</f>
        <v>154.69999999999999</v>
      </c>
      <c r="AB34" s="64">
        <f>73.7+81</f>
        <v>154.69999999999999</v>
      </c>
      <c r="AC34" s="64">
        <f>82+75</f>
        <v>157</v>
      </c>
      <c r="AD34" s="64">
        <f>82+75</f>
        <v>157</v>
      </c>
      <c r="AE34" s="55">
        <f>72+84</f>
        <v>156</v>
      </c>
      <c r="AF34" s="55">
        <f>84.4+72.3</f>
        <v>156.69999999999999</v>
      </c>
      <c r="AG34" s="58">
        <v>240</v>
      </c>
      <c r="AH34" s="51">
        <f t="shared" si="2"/>
        <v>161.1</v>
      </c>
      <c r="AI34" s="52">
        <f t="shared" si="3"/>
        <v>135.6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937.5</v>
      </c>
      <c r="C35" s="66">
        <f t="shared" si="4"/>
        <v>934.7</v>
      </c>
      <c r="D35" s="66">
        <f t="shared" si="4"/>
        <v>930.30000000000007</v>
      </c>
      <c r="E35" s="66">
        <f t="shared" si="4"/>
        <v>930.30000000000007</v>
      </c>
      <c r="F35" s="66">
        <f t="shared" si="4"/>
        <v>932.80000000000007</v>
      </c>
      <c r="G35" s="66">
        <f t="shared" si="4"/>
        <v>936.80000000000007</v>
      </c>
      <c r="H35" s="66">
        <f t="shared" si="4"/>
        <v>937.80000000000007</v>
      </c>
      <c r="I35" s="66">
        <f t="shared" si="4"/>
        <v>945.40000000000009</v>
      </c>
      <c r="J35" s="66">
        <f t="shared" si="4"/>
        <v>946.40000000000009</v>
      </c>
      <c r="K35" s="66">
        <f t="shared" si="4"/>
        <v>947.40000000000009</v>
      </c>
      <c r="L35" s="66">
        <f t="shared" si="4"/>
        <v>955.40000000000009</v>
      </c>
      <c r="M35" s="66">
        <f t="shared" si="4"/>
        <v>955.40000000000009</v>
      </c>
      <c r="N35" s="66">
        <f t="shared" si="4"/>
        <v>959.2</v>
      </c>
      <c r="O35" s="66">
        <f t="shared" si="4"/>
        <v>841.2</v>
      </c>
      <c r="P35" s="66">
        <f t="shared" si="4"/>
        <v>873.2</v>
      </c>
      <c r="Q35" s="66">
        <f t="shared" si="4"/>
        <v>851.2</v>
      </c>
      <c r="R35" s="66">
        <f t="shared" si="4"/>
        <v>847.2</v>
      </c>
      <c r="S35" s="66">
        <f t="shared" si="4"/>
        <v>847.2</v>
      </c>
      <c r="T35" s="66">
        <f t="shared" si="4"/>
        <v>851.2</v>
      </c>
      <c r="U35" s="66">
        <f t="shared" si="4"/>
        <v>851.2</v>
      </c>
      <c r="V35" s="66">
        <f t="shared" si="4"/>
        <v>851.2</v>
      </c>
      <c r="W35" s="66">
        <f t="shared" si="4"/>
        <v>847.2</v>
      </c>
      <c r="X35" s="66">
        <f t="shared" si="4"/>
        <v>924.40000000000009</v>
      </c>
      <c r="Y35" s="66">
        <f t="shared" si="4"/>
        <v>980.40000000000009</v>
      </c>
      <c r="Z35" s="66">
        <f t="shared" si="4"/>
        <v>967.2</v>
      </c>
      <c r="AA35" s="66">
        <f t="shared" si="4"/>
        <v>967</v>
      </c>
      <c r="AB35" s="66">
        <f t="shared" si="4"/>
        <v>955</v>
      </c>
      <c r="AC35" s="66">
        <f t="shared" si="4"/>
        <v>955</v>
      </c>
      <c r="AD35" s="66">
        <f t="shared" si="4"/>
        <v>955</v>
      </c>
      <c r="AE35" s="66">
        <f t="shared" si="4"/>
        <v>949</v>
      </c>
      <c r="AF35" s="66">
        <f t="shared" si="4"/>
        <v>949</v>
      </c>
      <c r="AG35" s="58">
        <f>SUM(AG11:AG34)</f>
        <v>1416.83</v>
      </c>
      <c r="AH35" s="51">
        <f t="shared" si="2"/>
        <v>980.40000000000009</v>
      </c>
      <c r="AI35" s="52">
        <f t="shared" si="3"/>
        <v>841.2</v>
      </c>
      <c r="AK35" s="53"/>
    </row>
    <row r="36" spans="1:41" x14ac:dyDescent="0.25">
      <c r="A36" s="54" t="s">
        <v>21</v>
      </c>
      <c r="B36" s="55">
        <v>133.5</v>
      </c>
      <c r="C36" s="55">
        <v>133.80000000000001</v>
      </c>
      <c r="D36" s="55">
        <v>133.6</v>
      </c>
      <c r="E36" s="55">
        <v>133.9</v>
      </c>
      <c r="F36" s="55">
        <v>134</v>
      </c>
      <c r="G36" s="55">
        <v>134.30000000000001</v>
      </c>
      <c r="H36" s="55">
        <v>135.1</v>
      </c>
      <c r="I36" s="55">
        <v>135.1</v>
      </c>
      <c r="J36" s="55">
        <v>135.1</v>
      </c>
      <c r="K36" s="55">
        <v>135.5</v>
      </c>
      <c r="L36" s="48">
        <v>134.69999999999999</v>
      </c>
      <c r="M36" s="48">
        <v>135.4</v>
      </c>
      <c r="N36" s="48">
        <v>135.19999999999999</v>
      </c>
      <c r="O36" s="48">
        <v>135.6</v>
      </c>
      <c r="P36" s="48">
        <v>130.9</v>
      </c>
      <c r="Q36" s="48">
        <v>130.9</v>
      </c>
      <c r="R36" s="48">
        <v>136.4</v>
      </c>
      <c r="S36" s="48">
        <v>136.4</v>
      </c>
      <c r="T36" s="48">
        <v>136.4</v>
      </c>
      <c r="U36" s="48">
        <v>136.4</v>
      </c>
      <c r="V36" s="48">
        <v>136.4</v>
      </c>
      <c r="W36" s="48">
        <v>136.4</v>
      </c>
      <c r="X36" s="48">
        <v>136.4</v>
      </c>
      <c r="Y36" s="48">
        <v>136.4</v>
      </c>
      <c r="Z36" s="48">
        <v>138.1</v>
      </c>
      <c r="AA36" s="47">
        <v>139</v>
      </c>
      <c r="AB36" s="47">
        <v>137</v>
      </c>
      <c r="AC36" s="47">
        <v>137</v>
      </c>
      <c r="AD36" s="47">
        <v>137</v>
      </c>
      <c r="AE36" s="47">
        <v>137</v>
      </c>
      <c r="AF36" s="47">
        <v>136.4</v>
      </c>
      <c r="AG36" s="56">
        <v>144</v>
      </c>
      <c r="AH36" s="51">
        <f t="shared" si="2"/>
        <v>139</v>
      </c>
      <c r="AI36" s="52">
        <f t="shared" si="3"/>
        <v>130.9</v>
      </c>
      <c r="AK36" s="53"/>
    </row>
    <row r="37" spans="1:41" x14ac:dyDescent="0.25">
      <c r="A37" s="57" t="s">
        <v>22</v>
      </c>
      <c r="B37" s="55">
        <v>70.7</v>
      </c>
      <c r="C37" s="55">
        <v>70.3</v>
      </c>
      <c r="D37" s="55">
        <v>69.8</v>
      </c>
      <c r="E37" s="55">
        <v>69.900000000000006</v>
      </c>
      <c r="F37" s="55">
        <v>70</v>
      </c>
      <c r="G37" s="55">
        <v>70</v>
      </c>
      <c r="H37" s="55">
        <v>70</v>
      </c>
      <c r="I37" s="55">
        <v>70</v>
      </c>
      <c r="J37" s="55">
        <v>70</v>
      </c>
      <c r="K37" s="55">
        <v>70</v>
      </c>
      <c r="L37" s="67">
        <v>70.900000000000006</v>
      </c>
      <c r="M37" s="67">
        <v>71.5</v>
      </c>
      <c r="N37" s="67">
        <v>70.900000000000006</v>
      </c>
      <c r="O37" s="67">
        <v>70.900000000000006</v>
      </c>
      <c r="P37" s="67">
        <v>70.400000000000006</v>
      </c>
      <c r="Q37" s="67">
        <v>70.2</v>
      </c>
      <c r="R37" s="67">
        <v>70</v>
      </c>
      <c r="S37" s="67">
        <v>70</v>
      </c>
      <c r="T37" s="67">
        <v>70</v>
      </c>
      <c r="U37" s="67">
        <v>70</v>
      </c>
      <c r="V37" s="67">
        <v>70</v>
      </c>
      <c r="W37" s="67">
        <v>70</v>
      </c>
      <c r="X37" s="67">
        <v>70</v>
      </c>
      <c r="Y37" s="67">
        <v>70</v>
      </c>
      <c r="Z37" s="67">
        <v>70.400000000000006</v>
      </c>
      <c r="AA37" s="55">
        <v>73.099999999999994</v>
      </c>
      <c r="AB37" s="55">
        <v>71.900000000000006</v>
      </c>
      <c r="AC37" s="55">
        <v>71.900000000000006</v>
      </c>
      <c r="AD37" s="55">
        <v>70.3</v>
      </c>
      <c r="AE37" s="55">
        <v>70.3</v>
      </c>
      <c r="AF37" s="55">
        <v>70.7</v>
      </c>
      <c r="AG37" s="58">
        <v>70</v>
      </c>
      <c r="AH37" s="51">
        <f t="shared" si="2"/>
        <v>73.099999999999994</v>
      </c>
      <c r="AI37" s="52">
        <f t="shared" si="3"/>
        <v>69.8</v>
      </c>
      <c r="AK37" s="53"/>
    </row>
    <row r="38" spans="1:41" x14ac:dyDescent="0.25">
      <c r="A38" s="57" t="s">
        <v>23</v>
      </c>
      <c r="B38" s="55">
        <v>62.6</v>
      </c>
      <c r="C38" s="55">
        <v>62.7</v>
      </c>
      <c r="D38" s="55">
        <v>62.7</v>
      </c>
      <c r="E38" s="55">
        <v>62</v>
      </c>
      <c r="F38" s="55">
        <v>44</v>
      </c>
      <c r="G38" s="55">
        <v>44.6</v>
      </c>
      <c r="H38" s="55">
        <v>44.6</v>
      </c>
      <c r="I38" s="55">
        <v>44.6</v>
      </c>
      <c r="J38" s="55">
        <v>44.6</v>
      </c>
      <c r="K38" s="55">
        <v>44.8</v>
      </c>
      <c r="L38" s="67">
        <v>44.7</v>
      </c>
      <c r="M38" s="67">
        <v>44.7</v>
      </c>
      <c r="N38" s="67">
        <v>44.7</v>
      </c>
      <c r="O38" s="67">
        <v>44.6</v>
      </c>
      <c r="P38" s="67">
        <v>44.6</v>
      </c>
      <c r="Q38" s="67">
        <v>44.2</v>
      </c>
      <c r="R38" s="67">
        <v>44.2</v>
      </c>
      <c r="S38" s="67">
        <v>44.2</v>
      </c>
      <c r="T38" s="67">
        <v>44.2</v>
      </c>
      <c r="U38" s="67">
        <v>44.2</v>
      </c>
      <c r="V38" s="67">
        <v>44.2</v>
      </c>
      <c r="W38" s="67">
        <v>44.2</v>
      </c>
      <c r="X38" s="67">
        <v>44.2</v>
      </c>
      <c r="Y38" s="67">
        <v>44.2</v>
      </c>
      <c r="Z38" s="67">
        <v>44</v>
      </c>
      <c r="AA38" s="55">
        <v>44</v>
      </c>
      <c r="AB38" s="55">
        <v>44</v>
      </c>
      <c r="AC38" s="55">
        <v>44</v>
      </c>
      <c r="AD38" s="55">
        <v>58.7</v>
      </c>
      <c r="AE38" s="55">
        <v>58.7</v>
      </c>
      <c r="AF38" s="55">
        <v>59.4</v>
      </c>
      <c r="AG38" s="58">
        <v>69</v>
      </c>
      <c r="AH38" s="51">
        <f t="shared" si="2"/>
        <v>62.7</v>
      </c>
      <c r="AI38" s="52">
        <f t="shared" si="3"/>
        <v>44</v>
      </c>
      <c r="AK38" s="53"/>
    </row>
    <row r="39" spans="1:41" x14ac:dyDescent="0.25">
      <c r="A39" s="57" t="s">
        <v>24</v>
      </c>
      <c r="B39" s="55">
        <v>30.5</v>
      </c>
      <c r="C39" s="55">
        <v>30.5</v>
      </c>
      <c r="D39" s="55">
        <v>30.5</v>
      </c>
      <c r="E39" s="55">
        <v>30.6</v>
      </c>
      <c r="F39" s="55">
        <v>30.6</v>
      </c>
      <c r="G39" s="55">
        <v>30.6</v>
      </c>
      <c r="H39" s="55">
        <v>30.2</v>
      </c>
      <c r="I39" s="55">
        <v>30.2</v>
      </c>
      <c r="J39" s="55">
        <v>30.2</v>
      </c>
      <c r="K39" s="55">
        <v>30.5</v>
      </c>
      <c r="L39" s="67">
        <v>30.2</v>
      </c>
      <c r="M39" s="67">
        <v>30.2</v>
      </c>
      <c r="N39" s="67">
        <v>30.2</v>
      </c>
      <c r="O39" s="67">
        <v>30.2</v>
      </c>
      <c r="P39" s="67">
        <v>30.2</v>
      </c>
      <c r="Q39" s="67">
        <v>30.2</v>
      </c>
      <c r="R39" s="67">
        <v>30.2</v>
      </c>
      <c r="S39" s="67">
        <v>30.2</v>
      </c>
      <c r="T39" s="67">
        <v>30.2</v>
      </c>
      <c r="U39" s="67">
        <v>30.2</v>
      </c>
      <c r="V39" s="67">
        <v>30.2</v>
      </c>
      <c r="W39" s="67">
        <v>30.2</v>
      </c>
      <c r="X39" s="67">
        <v>30.2</v>
      </c>
      <c r="Y39" s="67">
        <v>30.2</v>
      </c>
      <c r="Z39" s="67">
        <v>30.2</v>
      </c>
      <c r="AA39" s="67">
        <v>30.2</v>
      </c>
      <c r="AB39" s="67">
        <v>0</v>
      </c>
      <c r="AC39" s="67">
        <v>0</v>
      </c>
      <c r="AD39" s="55">
        <v>30</v>
      </c>
      <c r="AE39" s="55">
        <v>30</v>
      </c>
      <c r="AF39" s="55">
        <v>30</v>
      </c>
      <c r="AG39" s="58">
        <v>60</v>
      </c>
      <c r="AH39" s="51">
        <f t="shared" si="2"/>
        <v>30.6</v>
      </c>
      <c r="AI39" s="52">
        <f t="shared" si="3"/>
        <v>0</v>
      </c>
      <c r="AK39" s="53"/>
    </row>
    <row r="40" spans="1:41" x14ac:dyDescent="0.25">
      <c r="A40" s="57" t="s">
        <v>25</v>
      </c>
      <c r="B40" s="55">
        <v>15.2</v>
      </c>
      <c r="C40" s="55">
        <v>15.2</v>
      </c>
      <c r="D40" s="55">
        <v>15.2</v>
      </c>
      <c r="E40" s="55">
        <v>15.3</v>
      </c>
      <c r="F40" s="55">
        <v>15.3</v>
      </c>
      <c r="G40" s="55">
        <v>15.3</v>
      </c>
      <c r="H40" s="55">
        <v>15.3</v>
      </c>
      <c r="I40" s="55">
        <v>15.3</v>
      </c>
      <c r="J40" s="55">
        <v>15.3</v>
      </c>
      <c r="K40" s="55">
        <v>15.6</v>
      </c>
      <c r="L40" s="48">
        <v>15.6</v>
      </c>
      <c r="M40" s="48">
        <v>15.6</v>
      </c>
      <c r="N40" s="48">
        <v>15</v>
      </c>
      <c r="O40" s="48">
        <v>15</v>
      </c>
      <c r="P40" s="48">
        <v>15</v>
      </c>
      <c r="Q40" s="48">
        <v>15</v>
      </c>
      <c r="R40" s="48">
        <v>15</v>
      </c>
      <c r="S40" s="48">
        <v>15</v>
      </c>
      <c r="T40" s="48">
        <v>15</v>
      </c>
      <c r="U40" s="48">
        <v>15</v>
      </c>
      <c r="V40" s="48">
        <v>15</v>
      </c>
      <c r="W40" s="48">
        <v>15</v>
      </c>
      <c r="X40" s="48">
        <v>15</v>
      </c>
      <c r="Y40" s="67">
        <v>15</v>
      </c>
      <c r="Z40" s="67">
        <v>15</v>
      </c>
      <c r="AA40" s="67">
        <v>15</v>
      </c>
      <c r="AB40" s="67">
        <v>15</v>
      </c>
      <c r="AC40" s="67">
        <v>15</v>
      </c>
      <c r="AD40" s="55">
        <v>15</v>
      </c>
      <c r="AE40" s="55">
        <v>15</v>
      </c>
      <c r="AF40" s="55">
        <v>15</v>
      </c>
      <c r="AG40" s="58">
        <v>30</v>
      </c>
      <c r="AH40" s="51">
        <f t="shared" si="2"/>
        <v>15.6</v>
      </c>
      <c r="AI40" s="52">
        <f t="shared" si="3"/>
        <v>15</v>
      </c>
      <c r="AK40" s="53"/>
    </row>
    <row r="41" spans="1:41" x14ac:dyDescent="0.25">
      <c r="A41" s="57" t="s">
        <v>85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48">
        <v>0</v>
      </c>
      <c r="AB41" s="48">
        <v>0</v>
      </c>
      <c r="AC41" s="48">
        <v>0</v>
      </c>
      <c r="AD41" s="48">
        <v>0</v>
      </c>
      <c r="AE41" s="48">
        <v>0</v>
      </c>
      <c r="AF41" s="48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68">
        <v>16</v>
      </c>
      <c r="C42" s="68">
        <v>16</v>
      </c>
      <c r="D42" s="68">
        <v>16</v>
      </c>
      <c r="E42" s="68">
        <v>16</v>
      </c>
      <c r="F42" s="68">
        <v>16</v>
      </c>
      <c r="G42" s="68">
        <v>16</v>
      </c>
      <c r="H42" s="68">
        <v>16</v>
      </c>
      <c r="I42" s="68">
        <v>16</v>
      </c>
      <c r="J42" s="68">
        <v>16</v>
      </c>
      <c r="K42" s="68">
        <v>16</v>
      </c>
      <c r="L42" s="48">
        <v>16</v>
      </c>
      <c r="M42" s="48">
        <v>16</v>
      </c>
      <c r="N42" s="48">
        <v>16</v>
      </c>
      <c r="O42" s="48">
        <v>16</v>
      </c>
      <c r="P42" s="48">
        <v>16</v>
      </c>
      <c r="Q42" s="48">
        <v>16</v>
      </c>
      <c r="R42" s="48">
        <v>16</v>
      </c>
      <c r="S42" s="48">
        <v>16</v>
      </c>
      <c r="T42" s="48">
        <v>16</v>
      </c>
      <c r="U42" s="48">
        <v>16</v>
      </c>
      <c r="V42" s="48">
        <v>16</v>
      </c>
      <c r="W42" s="48">
        <v>16</v>
      </c>
      <c r="X42" s="48">
        <v>16</v>
      </c>
      <c r="Y42" s="48">
        <v>16</v>
      </c>
      <c r="Z42" s="48">
        <v>16</v>
      </c>
      <c r="AA42" s="48">
        <v>16</v>
      </c>
      <c r="AB42" s="48">
        <v>16</v>
      </c>
      <c r="AC42" s="48">
        <v>16</v>
      </c>
      <c r="AD42" s="48">
        <v>16</v>
      </c>
      <c r="AE42" s="48">
        <v>16</v>
      </c>
      <c r="AF42" s="48">
        <v>16</v>
      </c>
      <c r="AG42" s="58">
        <v>24</v>
      </c>
      <c r="AH42" s="51">
        <f t="shared" si="2"/>
        <v>16</v>
      </c>
      <c r="AI42" s="52">
        <f t="shared" si="3"/>
        <v>16</v>
      </c>
      <c r="AK42" s="53"/>
    </row>
    <row r="43" spans="1:41" x14ac:dyDescent="0.25">
      <c r="A43" s="57" t="s">
        <v>27</v>
      </c>
      <c r="B43" s="55">
        <v>0</v>
      </c>
      <c r="C43" s="55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48">
        <v>0</v>
      </c>
      <c r="M43" s="48">
        <v>0</v>
      </c>
      <c r="N43" s="48">
        <v>0</v>
      </c>
      <c r="O43" s="48">
        <v>0</v>
      </c>
      <c r="P43" s="48">
        <v>0</v>
      </c>
      <c r="Q43" s="48">
        <v>0</v>
      </c>
      <c r="R43" s="48">
        <v>0</v>
      </c>
      <c r="S43" s="48">
        <v>0</v>
      </c>
      <c r="T43" s="48">
        <v>0</v>
      </c>
      <c r="U43" s="48">
        <v>0</v>
      </c>
      <c r="V43" s="48">
        <v>0</v>
      </c>
      <c r="W43" s="48">
        <v>0</v>
      </c>
      <c r="X43" s="48">
        <v>0</v>
      </c>
      <c r="Y43" s="48">
        <v>0</v>
      </c>
      <c r="Z43" s="48">
        <v>0</v>
      </c>
      <c r="AA43" s="48">
        <v>0</v>
      </c>
      <c r="AB43" s="48">
        <v>0</v>
      </c>
      <c r="AC43" s="48">
        <v>0</v>
      </c>
      <c r="AD43" s="48">
        <v>0</v>
      </c>
      <c r="AE43" s="48">
        <v>0</v>
      </c>
      <c r="AF43" s="48">
        <v>0</v>
      </c>
      <c r="AG43" s="58">
        <v>15</v>
      </c>
      <c r="AH43" s="51">
        <f t="shared" si="2"/>
        <v>0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12</v>
      </c>
      <c r="C44" s="55">
        <v>12</v>
      </c>
      <c r="D44" s="55">
        <v>12</v>
      </c>
      <c r="E44" s="55">
        <v>12</v>
      </c>
      <c r="F44" s="55">
        <v>12</v>
      </c>
      <c r="G44" s="55">
        <v>12</v>
      </c>
      <c r="H44" s="55">
        <v>12</v>
      </c>
      <c r="I44" s="55">
        <v>12</v>
      </c>
      <c r="J44" s="55">
        <v>12</v>
      </c>
      <c r="K44" s="55">
        <v>12</v>
      </c>
      <c r="L44" s="48">
        <v>12</v>
      </c>
      <c r="M44" s="48">
        <v>12</v>
      </c>
      <c r="N44" s="48">
        <v>12</v>
      </c>
      <c r="O44" s="48">
        <v>12</v>
      </c>
      <c r="P44" s="48">
        <v>12</v>
      </c>
      <c r="Q44" s="48">
        <v>12</v>
      </c>
      <c r="R44" s="48">
        <v>12</v>
      </c>
      <c r="S44" s="48">
        <v>12</v>
      </c>
      <c r="T44" s="48">
        <v>12</v>
      </c>
      <c r="U44" s="48">
        <v>12</v>
      </c>
      <c r="V44" s="48">
        <v>12</v>
      </c>
      <c r="W44" s="48">
        <v>12</v>
      </c>
      <c r="X44" s="48">
        <v>12</v>
      </c>
      <c r="Y44" s="48">
        <v>12</v>
      </c>
      <c r="Z44" s="48">
        <v>12</v>
      </c>
      <c r="AA44" s="48">
        <v>12</v>
      </c>
      <c r="AB44" s="48">
        <v>12</v>
      </c>
      <c r="AC44" s="48">
        <v>12</v>
      </c>
      <c r="AD44" s="48">
        <v>12</v>
      </c>
      <c r="AE44" s="48">
        <v>12</v>
      </c>
      <c r="AF44" s="48">
        <v>12</v>
      </c>
      <c r="AG44" s="58">
        <v>14.1</v>
      </c>
      <c r="AH44" s="51">
        <f t="shared" si="2"/>
        <v>12</v>
      </c>
      <c r="AI44" s="52">
        <f t="shared" si="3"/>
        <v>12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68">
        <v>14</v>
      </c>
      <c r="C45" s="68">
        <v>10</v>
      </c>
      <c r="D45" s="68">
        <v>10</v>
      </c>
      <c r="E45" s="68">
        <v>14</v>
      </c>
      <c r="F45" s="68">
        <v>14</v>
      </c>
      <c r="G45" s="68">
        <v>14</v>
      </c>
      <c r="H45" s="68">
        <v>14</v>
      </c>
      <c r="I45" s="68">
        <v>14</v>
      </c>
      <c r="J45" s="68">
        <v>14</v>
      </c>
      <c r="K45" s="68">
        <v>14</v>
      </c>
      <c r="L45" s="48">
        <v>14</v>
      </c>
      <c r="M45" s="48">
        <v>14</v>
      </c>
      <c r="N45" s="48">
        <v>14</v>
      </c>
      <c r="O45" s="48">
        <v>14</v>
      </c>
      <c r="P45" s="48">
        <v>14</v>
      </c>
      <c r="Q45" s="48">
        <v>14</v>
      </c>
      <c r="R45" s="48">
        <v>3</v>
      </c>
      <c r="S45" s="48">
        <v>14</v>
      </c>
      <c r="T45" s="48">
        <v>14</v>
      </c>
      <c r="U45" s="48">
        <v>14</v>
      </c>
      <c r="V45" s="48">
        <v>14</v>
      </c>
      <c r="W45" s="48">
        <v>14</v>
      </c>
      <c r="X45" s="48">
        <v>14</v>
      </c>
      <c r="Y45" s="48">
        <v>14</v>
      </c>
      <c r="Z45" s="48">
        <v>14</v>
      </c>
      <c r="AA45" s="48">
        <v>14</v>
      </c>
      <c r="AB45" s="48">
        <v>2</v>
      </c>
      <c r="AC45" s="48">
        <v>7</v>
      </c>
      <c r="AD45" s="48">
        <v>7</v>
      </c>
      <c r="AE45" s="48">
        <v>7</v>
      </c>
      <c r="AF45" s="48">
        <v>7</v>
      </c>
      <c r="AG45" s="58">
        <v>14</v>
      </c>
      <c r="AH45" s="51">
        <f t="shared" si="2"/>
        <v>14</v>
      </c>
      <c r="AI45" s="52">
        <f t="shared" si="3"/>
        <v>2</v>
      </c>
      <c r="AK45" s="53"/>
    </row>
    <row r="46" spans="1:41" x14ac:dyDescent="0.25">
      <c r="A46" s="57" t="s">
        <v>30</v>
      </c>
      <c r="B46" s="55">
        <v>6.6</v>
      </c>
      <c r="C46" s="55">
        <v>6.6</v>
      </c>
      <c r="D46" s="55">
        <v>6.6</v>
      </c>
      <c r="E46" s="55">
        <v>6.6</v>
      </c>
      <c r="F46" s="55">
        <v>6.6</v>
      </c>
      <c r="G46" s="55">
        <v>6.6</v>
      </c>
      <c r="H46" s="55">
        <v>6.6</v>
      </c>
      <c r="I46" s="55">
        <v>6.6</v>
      </c>
      <c r="J46" s="55">
        <v>6.6</v>
      </c>
      <c r="K46" s="55">
        <v>6.6</v>
      </c>
      <c r="L46" s="48">
        <v>6.6</v>
      </c>
      <c r="M46" s="48">
        <v>6.6</v>
      </c>
      <c r="N46" s="48">
        <v>6.6</v>
      </c>
      <c r="O46" s="48">
        <v>6.6</v>
      </c>
      <c r="P46" s="48">
        <v>6.6</v>
      </c>
      <c r="Q46" s="48">
        <v>6.6</v>
      </c>
      <c r="R46" s="48">
        <v>6.6</v>
      </c>
      <c r="S46" s="48">
        <v>6.6</v>
      </c>
      <c r="T46" s="48">
        <v>6.6</v>
      </c>
      <c r="U46" s="48">
        <v>6.6</v>
      </c>
      <c r="V46" s="48">
        <v>6.6</v>
      </c>
      <c r="W46" s="48">
        <v>6.6</v>
      </c>
      <c r="X46" s="48">
        <v>6.6</v>
      </c>
      <c r="Y46" s="48">
        <v>6.6</v>
      </c>
      <c r="Z46" s="48">
        <v>6.6</v>
      </c>
      <c r="AA46" s="48">
        <v>6.6</v>
      </c>
      <c r="AB46" s="48">
        <v>6.6</v>
      </c>
      <c r="AC46" s="48">
        <v>6.6</v>
      </c>
      <c r="AD46" s="48">
        <v>6.6</v>
      </c>
      <c r="AE46" s="48">
        <v>6.6</v>
      </c>
      <c r="AF46" s="48">
        <v>6.6</v>
      </c>
      <c r="AG46" s="58">
        <v>10.050000000000001</v>
      </c>
      <c r="AH46" s="51">
        <f t="shared" si="2"/>
        <v>6.6</v>
      </c>
      <c r="AI46" s="52">
        <f t="shared" si="3"/>
        <v>6.6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48">
        <v>6.2</v>
      </c>
      <c r="AB47" s="48">
        <v>6.2</v>
      </c>
      <c r="AC47" s="48">
        <v>6.2</v>
      </c>
      <c r="AD47" s="48">
        <v>6.2</v>
      </c>
      <c r="AE47" s="48">
        <v>6.2</v>
      </c>
      <c r="AF47" s="48">
        <v>6.2</v>
      </c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v>3.54</v>
      </c>
      <c r="Z48" s="70"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370.84000000000003</v>
      </c>
      <c r="C49" s="66">
        <f t="shared" si="6"/>
        <v>366.84000000000003</v>
      </c>
      <c r="D49" s="66">
        <f t="shared" si="6"/>
        <v>366.14</v>
      </c>
      <c r="E49" s="66">
        <f t="shared" si="6"/>
        <v>370.04000000000008</v>
      </c>
      <c r="F49" s="66">
        <f t="shared" si="6"/>
        <v>352.24000000000007</v>
      </c>
      <c r="G49" s="66">
        <f t="shared" si="6"/>
        <v>353.14000000000004</v>
      </c>
      <c r="H49" s="66">
        <f t="shared" si="6"/>
        <v>353.54</v>
      </c>
      <c r="I49" s="66">
        <f t="shared" si="6"/>
        <v>353.54</v>
      </c>
      <c r="J49" s="66">
        <f t="shared" si="6"/>
        <v>353.54</v>
      </c>
      <c r="K49" s="66">
        <f t="shared" si="6"/>
        <v>354.74000000000007</v>
      </c>
      <c r="L49" s="66">
        <f t="shared" si="6"/>
        <v>354.44000000000005</v>
      </c>
      <c r="M49" s="66">
        <f t="shared" si="6"/>
        <v>355.74000000000007</v>
      </c>
      <c r="N49" s="66">
        <f t="shared" si="6"/>
        <v>354.34000000000003</v>
      </c>
      <c r="O49" s="66">
        <f t="shared" si="6"/>
        <v>354.64000000000004</v>
      </c>
      <c r="P49" s="66">
        <f t="shared" si="6"/>
        <v>349.44000000000005</v>
      </c>
      <c r="Q49" s="66">
        <f t="shared" si="6"/>
        <v>348.84000000000003</v>
      </c>
      <c r="R49" s="66">
        <f t="shared" si="6"/>
        <v>343.14000000000004</v>
      </c>
      <c r="S49" s="66">
        <f t="shared" si="6"/>
        <v>354.14000000000004</v>
      </c>
      <c r="T49" s="66">
        <f t="shared" si="6"/>
        <v>354.14000000000004</v>
      </c>
      <c r="U49" s="66">
        <f t="shared" si="6"/>
        <v>354.14000000000004</v>
      </c>
      <c r="V49" s="66">
        <f t="shared" si="6"/>
        <v>354.14000000000004</v>
      </c>
      <c r="W49" s="66">
        <f t="shared" si="6"/>
        <v>354.14000000000004</v>
      </c>
      <c r="X49" s="66">
        <f t="shared" si="6"/>
        <v>354.14000000000004</v>
      </c>
      <c r="Y49" s="66">
        <f t="shared" si="6"/>
        <v>354.14000000000004</v>
      </c>
      <c r="Z49" s="66">
        <f t="shared" si="6"/>
        <v>356.04</v>
      </c>
      <c r="AA49" s="66">
        <f t="shared" si="6"/>
        <v>359.64000000000004</v>
      </c>
      <c r="AB49" s="66">
        <f t="shared" si="6"/>
        <v>314.24</v>
      </c>
      <c r="AC49" s="66">
        <f t="shared" si="6"/>
        <v>319.24</v>
      </c>
      <c r="AD49" s="66">
        <f t="shared" si="6"/>
        <v>362.34000000000003</v>
      </c>
      <c r="AE49" s="66">
        <f t="shared" si="6"/>
        <v>362.34000000000003</v>
      </c>
      <c r="AF49" s="66">
        <f t="shared" si="6"/>
        <v>362.84000000000003</v>
      </c>
      <c r="AG49" s="71">
        <f>SUM(AG36:AG48)</f>
        <v>489.91</v>
      </c>
      <c r="AH49" s="51">
        <f t="shared" si="2"/>
        <v>370.84000000000003</v>
      </c>
      <c r="AI49" s="52">
        <f t="shared" si="3"/>
        <v>314.24</v>
      </c>
      <c r="AK49" s="53"/>
    </row>
    <row r="50" spans="1:37" x14ac:dyDescent="0.25">
      <c r="A50" s="54" t="s">
        <v>34</v>
      </c>
      <c r="B50" s="55">
        <v>0</v>
      </c>
      <c r="C50" s="55">
        <v>0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0</v>
      </c>
      <c r="X50" s="48">
        <v>16.2</v>
      </c>
      <c r="Y50" s="48">
        <v>51</v>
      </c>
      <c r="Z50" s="48">
        <v>60.1</v>
      </c>
      <c r="AA50" s="48">
        <v>60.3</v>
      </c>
      <c r="AB50" s="48">
        <v>60.3</v>
      </c>
      <c r="AC50" s="48">
        <v>30</v>
      </c>
      <c r="AD50" s="48">
        <v>0</v>
      </c>
      <c r="AE50" s="48">
        <v>0</v>
      </c>
      <c r="AF50" s="48">
        <v>9.9</v>
      </c>
      <c r="AG50" s="56">
        <v>60</v>
      </c>
      <c r="AH50" s="51">
        <f t="shared" si="2"/>
        <v>60.3</v>
      </c>
      <c r="AI50" s="52">
        <f t="shared" si="3"/>
        <v>0</v>
      </c>
      <c r="AK50" s="53"/>
    </row>
    <row r="51" spans="1:37" x14ac:dyDescent="0.25">
      <c r="A51" s="57" t="s">
        <v>35</v>
      </c>
      <c r="B51" s="55">
        <v>0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72">
        <v>0</v>
      </c>
      <c r="M51" s="72">
        <v>0</v>
      </c>
      <c r="N51" s="72">
        <v>0</v>
      </c>
      <c r="O51" s="72">
        <v>0</v>
      </c>
      <c r="P51" s="72">
        <v>0</v>
      </c>
      <c r="Q51" s="72">
        <v>0</v>
      </c>
      <c r="R51" s="72">
        <v>0</v>
      </c>
      <c r="S51" s="72">
        <v>0</v>
      </c>
      <c r="T51" s="72">
        <v>0</v>
      </c>
      <c r="U51" s="72">
        <v>0</v>
      </c>
      <c r="V51" s="72">
        <v>0</v>
      </c>
      <c r="W51" s="72">
        <v>0</v>
      </c>
      <c r="X51" s="67">
        <v>0</v>
      </c>
      <c r="Y51" s="67">
        <v>24.5</v>
      </c>
      <c r="Z51" s="67">
        <v>29.7</v>
      </c>
      <c r="AA51" s="67">
        <v>28.9</v>
      </c>
      <c r="AB51" s="67">
        <v>28.9</v>
      </c>
      <c r="AC51" s="67">
        <v>15</v>
      </c>
      <c r="AD51" s="48">
        <v>0</v>
      </c>
      <c r="AE51" s="48">
        <v>0</v>
      </c>
      <c r="AF51" s="67">
        <v>3</v>
      </c>
      <c r="AG51" s="58">
        <v>32</v>
      </c>
      <c r="AH51" s="51">
        <f t="shared" si="2"/>
        <v>29.7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>
        <v>0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73">
        <v>0</v>
      </c>
      <c r="M52" s="73">
        <v>0</v>
      </c>
      <c r="N52" s="73">
        <v>0</v>
      </c>
      <c r="O52" s="73">
        <v>0</v>
      </c>
      <c r="P52" s="73">
        <v>0</v>
      </c>
      <c r="Q52" s="73">
        <v>0</v>
      </c>
      <c r="R52" s="73">
        <v>0</v>
      </c>
      <c r="S52" s="73">
        <v>0</v>
      </c>
      <c r="T52" s="73">
        <v>0</v>
      </c>
      <c r="U52" s="73">
        <v>0</v>
      </c>
      <c r="V52" s="73">
        <v>0</v>
      </c>
      <c r="W52" s="73">
        <v>0</v>
      </c>
      <c r="X52" s="74">
        <v>0</v>
      </c>
      <c r="Y52" s="74">
        <v>8.9</v>
      </c>
      <c r="Z52" s="74">
        <v>10.8</v>
      </c>
      <c r="AA52" s="74">
        <v>10.5</v>
      </c>
      <c r="AB52" s="74">
        <v>10.5</v>
      </c>
      <c r="AC52" s="74">
        <v>5</v>
      </c>
      <c r="AD52" s="48">
        <v>0</v>
      </c>
      <c r="AE52" s="48">
        <v>0</v>
      </c>
      <c r="AF52" s="74">
        <v>1.1000000000000001</v>
      </c>
      <c r="AG52" s="75">
        <v>14</v>
      </c>
      <c r="AH52" s="51">
        <f t="shared" si="2"/>
        <v>10.8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0</v>
      </c>
      <c r="N53" s="66">
        <f t="shared" si="7"/>
        <v>0</v>
      </c>
      <c r="O53" s="66">
        <f t="shared" si="7"/>
        <v>0</v>
      </c>
      <c r="P53" s="66">
        <f t="shared" si="7"/>
        <v>0</v>
      </c>
      <c r="Q53" s="66">
        <f t="shared" si="7"/>
        <v>0</v>
      </c>
      <c r="R53" s="66">
        <f t="shared" si="7"/>
        <v>0</v>
      </c>
      <c r="S53" s="66">
        <f t="shared" si="7"/>
        <v>0</v>
      </c>
      <c r="T53" s="66">
        <f t="shared" si="7"/>
        <v>0</v>
      </c>
      <c r="U53" s="66">
        <f t="shared" si="7"/>
        <v>0</v>
      </c>
      <c r="V53" s="66">
        <f t="shared" si="7"/>
        <v>0</v>
      </c>
      <c r="W53" s="66">
        <f t="shared" si="7"/>
        <v>0</v>
      </c>
      <c r="X53" s="66">
        <f t="shared" si="7"/>
        <v>16.2</v>
      </c>
      <c r="Y53" s="66">
        <f t="shared" si="7"/>
        <v>84.4</v>
      </c>
      <c r="Z53" s="66">
        <f t="shared" si="7"/>
        <v>100.6</v>
      </c>
      <c r="AA53" s="66">
        <f t="shared" si="7"/>
        <v>99.699999999999989</v>
      </c>
      <c r="AB53" s="66">
        <f t="shared" si="7"/>
        <v>99.699999999999989</v>
      </c>
      <c r="AC53" s="66">
        <f t="shared" si="7"/>
        <v>50</v>
      </c>
      <c r="AD53" s="66">
        <f t="shared" si="7"/>
        <v>0</v>
      </c>
      <c r="AE53" s="66">
        <f t="shared" si="7"/>
        <v>0</v>
      </c>
      <c r="AF53" s="66">
        <f t="shared" si="7"/>
        <v>14</v>
      </c>
      <c r="AG53" s="71">
        <f>SUM(AG50:AG52)</f>
        <v>106</v>
      </c>
      <c r="AH53" s="51">
        <f t="shared" si="2"/>
        <v>100.6</v>
      </c>
      <c r="AI53" s="52">
        <f t="shared" si="3"/>
        <v>0</v>
      </c>
      <c r="AK53" s="53"/>
    </row>
    <row r="54" spans="1:37" x14ac:dyDescent="0.25">
      <c r="A54" s="54" t="s">
        <v>205</v>
      </c>
      <c r="B54" s="48">
        <v>0</v>
      </c>
      <c r="C54" s="48">
        <v>-3.9</v>
      </c>
      <c r="D54" s="48">
        <v>-4.3</v>
      </c>
      <c r="E54" s="48">
        <v>-5</v>
      </c>
      <c r="F54" s="48">
        <v>-6</v>
      </c>
      <c r="G54" s="48">
        <v>-3</v>
      </c>
      <c r="H54" s="48">
        <v>-6</v>
      </c>
      <c r="I54" s="48">
        <v>-5.4</v>
      </c>
      <c r="J54" s="48">
        <v>-6</v>
      </c>
      <c r="K54" s="48">
        <v>-2</v>
      </c>
      <c r="L54" s="48">
        <v>-1.8</v>
      </c>
      <c r="M54" s="48">
        <v>-9.1999999999999993</v>
      </c>
      <c r="N54" s="48">
        <v>3.2</v>
      </c>
      <c r="O54" s="48">
        <v>8.5</v>
      </c>
      <c r="P54" s="48">
        <v>-3</v>
      </c>
      <c r="Q54" s="48">
        <v>-3.6</v>
      </c>
      <c r="R54" s="48">
        <v>5.23</v>
      </c>
      <c r="S54" s="48">
        <v>4.3</v>
      </c>
      <c r="T54" s="48">
        <v>2.39</v>
      </c>
      <c r="U54" s="48">
        <v>-7.2</v>
      </c>
      <c r="V54" s="48">
        <v>-7.0650000000000004</v>
      </c>
      <c r="W54" s="48">
        <v>3.04</v>
      </c>
      <c r="X54" s="48">
        <v>-5.9059999999999997</v>
      </c>
      <c r="Y54" s="48">
        <v>12.87</v>
      </c>
      <c r="Z54" s="48">
        <v>25.1</v>
      </c>
      <c r="AA54" s="48">
        <v>36.67</v>
      </c>
      <c r="AB54" s="48">
        <v>35.97</v>
      </c>
      <c r="AC54" s="48">
        <v>3</v>
      </c>
      <c r="AD54" s="48">
        <v>4.2</v>
      </c>
      <c r="AE54" s="48">
        <v>2.1</v>
      </c>
      <c r="AF54" s="48">
        <v>8</v>
      </c>
      <c r="AG54" s="56"/>
      <c r="AH54" s="51">
        <f t="shared" si="2"/>
        <v>36.67</v>
      </c>
      <c r="AI54" s="52">
        <f t="shared" si="3"/>
        <v>-9.1999999999999993</v>
      </c>
      <c r="AK54" s="53"/>
    </row>
    <row r="55" spans="1:37" x14ac:dyDescent="0.25">
      <c r="A55" s="57" t="s">
        <v>45</v>
      </c>
      <c r="B55" s="67">
        <v>-49</v>
      </c>
      <c r="C55" s="67">
        <v>-47.7</v>
      </c>
      <c r="D55" s="67">
        <v>-50.3</v>
      </c>
      <c r="E55" s="67">
        <v>-52.7</v>
      </c>
      <c r="F55" s="67">
        <v>-50</v>
      </c>
      <c r="G55" s="67">
        <v>-43.5</v>
      </c>
      <c r="H55" s="67">
        <v>-35.5</v>
      </c>
      <c r="I55" s="67">
        <v>-30</v>
      </c>
      <c r="J55" s="67">
        <v>-30.5</v>
      </c>
      <c r="K55" s="67">
        <v>-22</v>
      </c>
      <c r="L55" s="48">
        <v>-22</v>
      </c>
      <c r="M55" s="48">
        <v>-25.2</v>
      </c>
      <c r="N55" s="48">
        <f>-24.6-1.2</f>
        <v>-25.8</v>
      </c>
      <c r="O55" s="48">
        <v>-23.8</v>
      </c>
      <c r="P55" s="48">
        <v>-26.4</v>
      </c>
      <c r="Q55" s="48">
        <v>-24.2</v>
      </c>
      <c r="R55" s="48">
        <v>-26.5</v>
      </c>
      <c r="S55" s="48">
        <v>-29</v>
      </c>
      <c r="T55" s="48">
        <v>-33.200000000000003</v>
      </c>
      <c r="U55" s="76">
        <v>-32.9</v>
      </c>
      <c r="V55" s="76">
        <v>-38.700000000000003</v>
      </c>
      <c r="W55" s="76">
        <v>-29.8</v>
      </c>
      <c r="X55" s="76">
        <v>-34.9</v>
      </c>
      <c r="Y55" s="76">
        <v>-46.7</v>
      </c>
      <c r="Z55" s="76">
        <v>-32.6</v>
      </c>
      <c r="AA55" s="67">
        <v>-29.9</v>
      </c>
      <c r="AB55" s="67">
        <v>-46</v>
      </c>
      <c r="AC55" s="67">
        <v>-40</v>
      </c>
      <c r="AD55" s="67">
        <v>-37.700000000000003</v>
      </c>
      <c r="AE55" s="67">
        <v>-48</v>
      </c>
      <c r="AF55" s="67">
        <v>-56.3</v>
      </c>
      <c r="AG55" s="58"/>
      <c r="AH55" s="51">
        <f t="shared" si="2"/>
        <v>-22</v>
      </c>
      <c r="AI55" s="52">
        <f t="shared" si="3"/>
        <v>-56.3</v>
      </c>
      <c r="AK55" s="53"/>
    </row>
    <row r="56" spans="1:37" x14ac:dyDescent="0.25">
      <c r="A56" s="57" t="s">
        <v>38</v>
      </c>
      <c r="B56" s="67">
        <v>-182.8</v>
      </c>
      <c r="C56" s="67">
        <v>-227.4</v>
      </c>
      <c r="D56" s="67">
        <v>-236.4</v>
      </c>
      <c r="E56" s="67">
        <v>-245</v>
      </c>
      <c r="F56" s="67">
        <v>-233</v>
      </c>
      <c r="G56" s="48">
        <v>-240</v>
      </c>
      <c r="H56" s="48">
        <v>-230</v>
      </c>
      <c r="I56" s="48">
        <v>-250</v>
      </c>
      <c r="J56" s="48">
        <v>-258</v>
      </c>
      <c r="K56" s="48">
        <v>-240</v>
      </c>
      <c r="L56" s="67">
        <v>-221</v>
      </c>
      <c r="M56" s="67">
        <v>-244</v>
      </c>
      <c r="N56" s="67">
        <v>-221.1</v>
      </c>
      <c r="O56" s="67">
        <v>-92.6</v>
      </c>
      <c r="P56" s="67">
        <v>-139</v>
      </c>
      <c r="Q56" s="67">
        <v>-127.8</v>
      </c>
      <c r="R56" s="67">
        <v>-121.5</v>
      </c>
      <c r="S56" s="67">
        <v>-185.8</v>
      </c>
      <c r="T56" s="67">
        <v>-208</v>
      </c>
      <c r="U56" s="77">
        <v>-223.1</v>
      </c>
      <c r="V56" s="77">
        <v>-221.4</v>
      </c>
      <c r="W56" s="77">
        <v>-130.6</v>
      </c>
      <c r="X56" s="77">
        <v>-56.4</v>
      </c>
      <c r="Y56" s="77">
        <v>-88.3</v>
      </c>
      <c r="Z56" s="77">
        <v>-101.5</v>
      </c>
      <c r="AA56" s="67">
        <v>-104</v>
      </c>
      <c r="AB56" s="67">
        <v>-94.7</v>
      </c>
      <c r="AC56" s="67">
        <v>-100</v>
      </c>
      <c r="AD56" s="67">
        <v>-148</v>
      </c>
      <c r="AE56" s="67">
        <v>-148</v>
      </c>
      <c r="AF56" s="67">
        <v>-220</v>
      </c>
      <c r="AG56" s="78"/>
      <c r="AH56" s="51">
        <f t="shared" si="2"/>
        <v>-56.4</v>
      </c>
      <c r="AI56" s="52">
        <f t="shared" si="3"/>
        <v>-258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67">
        <v>0</v>
      </c>
      <c r="M57" s="67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0</v>
      </c>
      <c r="AA57" s="79">
        <v>0</v>
      </c>
      <c r="AB57" s="79">
        <v>0</v>
      </c>
      <c r="AC57" s="79">
        <v>0</v>
      </c>
      <c r="AD57" s="79">
        <v>0</v>
      </c>
      <c r="AE57" s="79">
        <v>0</v>
      </c>
      <c r="AF57" s="79">
        <v>0</v>
      </c>
      <c r="AG57" s="78"/>
      <c r="AH57" s="51">
        <f t="shared" si="2"/>
        <v>0</v>
      </c>
      <c r="AI57" s="52">
        <f t="shared" si="3"/>
        <v>0</v>
      </c>
      <c r="AK57" s="53"/>
    </row>
    <row r="58" spans="1:37" x14ac:dyDescent="0.25">
      <c r="A58" s="57" t="s">
        <v>40</v>
      </c>
      <c r="B58" s="79">
        <v>-68.8</v>
      </c>
      <c r="C58" s="79">
        <v>-66.099999999999994</v>
      </c>
      <c r="D58" s="79">
        <v>-63.6</v>
      </c>
      <c r="E58" s="79">
        <v>-62.9</v>
      </c>
      <c r="F58" s="79">
        <v>-61.6</v>
      </c>
      <c r="G58" s="79">
        <v>-52.6</v>
      </c>
      <c r="H58" s="79">
        <v>-48.3</v>
      </c>
      <c r="I58" s="79">
        <v>-46</v>
      </c>
      <c r="J58" s="79">
        <v>-42.4</v>
      </c>
      <c r="K58" s="79">
        <v>-38.4</v>
      </c>
      <c r="L58" s="48">
        <v>-40.1</v>
      </c>
      <c r="M58" s="48">
        <v>-40.200000000000003</v>
      </c>
      <c r="N58" s="48">
        <v>-42</v>
      </c>
      <c r="O58" s="48">
        <v>-46.3</v>
      </c>
      <c r="P58" s="48">
        <v>-47.7</v>
      </c>
      <c r="Q58" s="48">
        <v>-35.799999999999997</v>
      </c>
      <c r="R58" s="48">
        <v>-45</v>
      </c>
      <c r="S58" s="48">
        <v>0</v>
      </c>
      <c r="T58" s="48">
        <v>0</v>
      </c>
      <c r="U58" s="48">
        <v>0</v>
      </c>
      <c r="V58" s="48">
        <v>0</v>
      </c>
      <c r="W58" s="48">
        <v>-10</v>
      </c>
      <c r="X58" s="48">
        <v>-62</v>
      </c>
      <c r="Y58" s="48">
        <v>-57</v>
      </c>
      <c r="Z58" s="48">
        <v>-73.2</v>
      </c>
      <c r="AA58" s="48">
        <v>-74</v>
      </c>
      <c r="AB58" s="48">
        <v>-75</v>
      </c>
      <c r="AC58" s="48">
        <v>-70</v>
      </c>
      <c r="AD58" s="48">
        <v>-70</v>
      </c>
      <c r="AE58" s="48">
        <v>-72</v>
      </c>
      <c r="AF58" s="48">
        <v>-67</v>
      </c>
      <c r="AG58" s="78"/>
      <c r="AH58" s="51">
        <f t="shared" si="2"/>
        <v>0</v>
      </c>
      <c r="AI58" s="52">
        <f t="shared" si="3"/>
        <v>-75</v>
      </c>
      <c r="AK58" s="53"/>
    </row>
    <row r="59" spans="1:37" x14ac:dyDescent="0.25">
      <c r="A59" s="57" t="s">
        <v>87</v>
      </c>
      <c r="B59" s="67">
        <v>0</v>
      </c>
      <c r="C59" s="67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67">
        <v>0</v>
      </c>
      <c r="O59" s="67">
        <v>0</v>
      </c>
      <c r="P59" s="67">
        <v>0</v>
      </c>
      <c r="Q59" s="67">
        <v>0</v>
      </c>
      <c r="R59" s="67">
        <v>0</v>
      </c>
      <c r="S59" s="67">
        <v>0</v>
      </c>
      <c r="T59" s="67">
        <v>0</v>
      </c>
      <c r="U59" s="67">
        <v>0</v>
      </c>
      <c r="V59" s="67">
        <v>0</v>
      </c>
      <c r="W59" s="67">
        <v>0</v>
      </c>
      <c r="X59" s="67">
        <v>0</v>
      </c>
      <c r="Y59" s="80">
        <v>0</v>
      </c>
      <c r="Z59" s="80">
        <v>0</v>
      </c>
      <c r="AA59" s="80">
        <v>0</v>
      </c>
      <c r="AB59" s="80">
        <v>0</v>
      </c>
      <c r="AC59" s="80">
        <v>0</v>
      </c>
      <c r="AD59" s="80">
        <v>0</v>
      </c>
      <c r="AE59" s="80">
        <v>0</v>
      </c>
      <c r="AF59" s="80">
        <v>0</v>
      </c>
      <c r="AG59" s="78"/>
      <c r="AH59" s="51">
        <f t="shared" si="2"/>
        <v>0</v>
      </c>
      <c r="AI59" s="52">
        <f t="shared" si="3"/>
        <v>0</v>
      </c>
      <c r="AK59" s="53"/>
    </row>
    <row r="60" spans="1:37" x14ac:dyDescent="0.25">
      <c r="A60" s="57" t="s">
        <v>88</v>
      </c>
      <c r="B60" s="79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48">
        <v>0</v>
      </c>
      <c r="I60" s="48">
        <v>0</v>
      </c>
      <c r="J60" s="48">
        <v>0</v>
      </c>
      <c r="K60" s="48">
        <v>0</v>
      </c>
      <c r="L60" s="48">
        <v>0</v>
      </c>
      <c r="M60" s="48">
        <v>0</v>
      </c>
      <c r="N60" s="48">
        <v>0</v>
      </c>
      <c r="O60" s="48">
        <v>0</v>
      </c>
      <c r="P60" s="48">
        <v>0</v>
      </c>
      <c r="Q60" s="48">
        <v>0</v>
      </c>
      <c r="R60" s="48">
        <v>0</v>
      </c>
      <c r="S60" s="48">
        <v>0</v>
      </c>
      <c r="T60" s="48">
        <v>0</v>
      </c>
      <c r="U60" s="48">
        <v>0</v>
      </c>
      <c r="V60" s="48">
        <v>0</v>
      </c>
      <c r="W60" s="48">
        <v>0</v>
      </c>
      <c r="X60" s="48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89</v>
      </c>
      <c r="B61" s="79">
        <v>0</v>
      </c>
      <c r="C61" s="79">
        <v>0</v>
      </c>
      <c r="D61" s="79">
        <v>0</v>
      </c>
      <c r="E61" s="79">
        <v>0</v>
      </c>
      <c r="F61" s="79">
        <v>0</v>
      </c>
      <c r="G61" s="79">
        <v>0</v>
      </c>
      <c r="H61" s="79">
        <v>0</v>
      </c>
      <c r="I61" s="79">
        <v>0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0</v>
      </c>
      <c r="R61" s="79">
        <v>0</v>
      </c>
      <c r="S61" s="79">
        <v>0</v>
      </c>
      <c r="T61" s="79">
        <v>0</v>
      </c>
      <c r="U61" s="79">
        <v>0</v>
      </c>
      <c r="V61" s="79">
        <v>0</v>
      </c>
      <c r="W61" s="79">
        <v>0</v>
      </c>
      <c r="X61" s="79">
        <v>0</v>
      </c>
      <c r="Y61" s="79">
        <v>0</v>
      </c>
      <c r="Z61" s="79">
        <v>8</v>
      </c>
      <c r="AA61" s="79">
        <v>8</v>
      </c>
      <c r="AB61" s="79">
        <v>8</v>
      </c>
      <c r="AC61" s="79">
        <v>8</v>
      </c>
      <c r="AD61" s="79">
        <v>8</v>
      </c>
      <c r="AE61" s="79">
        <v>8</v>
      </c>
      <c r="AF61" s="79">
        <v>8</v>
      </c>
      <c r="AG61" s="78"/>
      <c r="AH61" s="51">
        <f t="shared" si="2"/>
        <v>8</v>
      </c>
      <c r="AI61" s="52">
        <f t="shared" si="3"/>
        <v>0</v>
      </c>
      <c r="AK61" s="53"/>
    </row>
    <row r="62" spans="1:37" x14ac:dyDescent="0.25">
      <c r="A62" s="57" t="s">
        <v>90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67">
        <v>0</v>
      </c>
      <c r="N63" s="67">
        <v>0</v>
      </c>
      <c r="O63" s="67">
        <v>0</v>
      </c>
      <c r="P63" s="67">
        <v>0</v>
      </c>
      <c r="Q63" s="67">
        <v>0</v>
      </c>
      <c r="R63" s="67">
        <v>0</v>
      </c>
      <c r="S63" s="67">
        <v>0</v>
      </c>
      <c r="T63" s="67">
        <v>0</v>
      </c>
      <c r="U63" s="67">
        <v>0</v>
      </c>
      <c r="V63" s="67">
        <v>0</v>
      </c>
      <c r="W63" s="67">
        <v>0</v>
      </c>
      <c r="X63" s="67">
        <v>0</v>
      </c>
      <c r="Y63" s="82">
        <v>0</v>
      </c>
      <c r="Z63" s="82">
        <v>0</v>
      </c>
      <c r="AA63" s="82">
        <v>0</v>
      </c>
      <c r="AB63" s="82">
        <v>0</v>
      </c>
      <c r="AC63" s="79">
        <v>0</v>
      </c>
      <c r="AD63" s="79">
        <v>0</v>
      </c>
      <c r="AE63" s="79">
        <v>0</v>
      </c>
      <c r="AF63" s="79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92</v>
      </c>
      <c r="B64" s="79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48">
        <v>0</v>
      </c>
      <c r="I64" s="48">
        <v>0</v>
      </c>
      <c r="J64" s="48">
        <v>0</v>
      </c>
      <c r="K64" s="48">
        <v>0</v>
      </c>
      <c r="L64" s="48">
        <v>0</v>
      </c>
      <c r="M64" s="48">
        <v>0</v>
      </c>
      <c r="N64" s="48">
        <v>0</v>
      </c>
      <c r="O64" s="48">
        <v>0</v>
      </c>
      <c r="P64" s="48">
        <v>0</v>
      </c>
      <c r="Q64" s="48">
        <v>0</v>
      </c>
      <c r="R64" s="48">
        <v>0</v>
      </c>
      <c r="S64" s="48">
        <v>0</v>
      </c>
      <c r="T64" s="48">
        <v>0</v>
      </c>
      <c r="U64" s="48">
        <v>0</v>
      </c>
      <c r="V64" s="48">
        <v>0</v>
      </c>
      <c r="W64" s="48">
        <v>0</v>
      </c>
      <c r="X64" s="48">
        <v>0</v>
      </c>
      <c r="Y64" s="82">
        <v>0</v>
      </c>
      <c r="Z64" s="82">
        <v>0</v>
      </c>
      <c r="AA64" s="82">
        <v>0</v>
      </c>
      <c r="AB64" s="82">
        <v>0</v>
      </c>
      <c r="AC64" s="79">
        <v>0</v>
      </c>
      <c r="AD64" s="79">
        <v>0</v>
      </c>
      <c r="AE64" s="79">
        <v>0</v>
      </c>
      <c r="AF64" s="79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-300.60000000000002</v>
      </c>
      <c r="C65" s="66">
        <f t="shared" ref="C65:AF65" si="8">SUM(C54:C64)</f>
        <v>-345.1</v>
      </c>
      <c r="D65" s="66">
        <f t="shared" si="8"/>
        <v>-354.6</v>
      </c>
      <c r="E65" s="66">
        <f t="shared" si="8"/>
        <v>-365.59999999999997</v>
      </c>
      <c r="F65" s="66">
        <f t="shared" si="8"/>
        <v>-350.6</v>
      </c>
      <c r="G65" s="66">
        <f t="shared" si="8"/>
        <v>-339.1</v>
      </c>
      <c r="H65" s="66">
        <f t="shared" si="8"/>
        <v>-319.8</v>
      </c>
      <c r="I65" s="66">
        <f t="shared" si="8"/>
        <v>-331.4</v>
      </c>
      <c r="J65" s="66">
        <f t="shared" si="8"/>
        <v>-336.9</v>
      </c>
      <c r="K65" s="66">
        <f t="shared" si="8"/>
        <v>-302.39999999999998</v>
      </c>
      <c r="L65" s="66">
        <f t="shared" si="8"/>
        <v>-284.90000000000003</v>
      </c>
      <c r="M65" s="66">
        <f t="shared" si="8"/>
        <v>-318.59999999999997</v>
      </c>
      <c r="N65" s="66">
        <f t="shared" si="8"/>
        <v>-285.7</v>
      </c>
      <c r="O65" s="66">
        <f t="shared" si="8"/>
        <v>-154.19999999999999</v>
      </c>
      <c r="P65" s="66">
        <f t="shared" si="8"/>
        <v>-216.10000000000002</v>
      </c>
      <c r="Q65" s="66">
        <f t="shared" si="8"/>
        <v>-191.39999999999998</v>
      </c>
      <c r="R65" s="66">
        <f t="shared" si="8"/>
        <v>-187.77</v>
      </c>
      <c r="S65" s="66">
        <f t="shared" si="8"/>
        <v>-210.5</v>
      </c>
      <c r="T65" s="66">
        <f t="shared" si="8"/>
        <v>-238.81</v>
      </c>
      <c r="U65" s="66">
        <f t="shared" si="8"/>
        <v>-263.2</v>
      </c>
      <c r="V65" s="66">
        <f t="shared" si="8"/>
        <v>-267.16500000000002</v>
      </c>
      <c r="W65" s="66">
        <f t="shared" si="8"/>
        <v>-167.35999999999999</v>
      </c>
      <c r="X65" s="66">
        <f t="shared" si="8"/>
        <v>-159.20599999999999</v>
      </c>
      <c r="Y65" s="66">
        <f t="shared" si="8"/>
        <v>-179.13</v>
      </c>
      <c r="Z65" s="66">
        <f t="shared" si="8"/>
        <v>-174.2</v>
      </c>
      <c r="AA65" s="66">
        <f t="shared" si="8"/>
        <v>-163.22999999999999</v>
      </c>
      <c r="AB65" s="66">
        <f t="shared" si="8"/>
        <v>-171.73000000000002</v>
      </c>
      <c r="AC65" s="66">
        <f t="shared" si="8"/>
        <v>-199</v>
      </c>
      <c r="AD65" s="66">
        <f t="shared" si="8"/>
        <v>-243.5</v>
      </c>
      <c r="AE65" s="66">
        <f t="shared" si="8"/>
        <v>-257.89999999999998</v>
      </c>
      <c r="AF65" s="66">
        <f t="shared" si="8"/>
        <v>-327.3</v>
      </c>
      <c r="AG65" s="71">
        <f>SUM(AG54:AG64)</f>
        <v>0</v>
      </c>
      <c r="AH65" s="51">
        <f t="shared" si="2"/>
        <v>-154.19999999999999</v>
      </c>
      <c r="AI65" s="52">
        <f t="shared" si="3"/>
        <v>-365.59999999999997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207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209</v>
      </c>
      <c r="B70" s="88">
        <f>B65+B53+B49+B35+B69</f>
        <v>1007.74</v>
      </c>
      <c r="C70" s="88">
        <f t="shared" ref="C70:AG70" si="10">C65+C53+C49+C35+C69</f>
        <v>956.44</v>
      </c>
      <c r="D70" s="88">
        <f t="shared" si="10"/>
        <v>941.84</v>
      </c>
      <c r="E70" s="88">
        <f t="shared" si="10"/>
        <v>934.74000000000024</v>
      </c>
      <c r="F70" s="88">
        <f t="shared" si="10"/>
        <v>934.44</v>
      </c>
      <c r="G70" s="88">
        <f t="shared" si="10"/>
        <v>950.84000000000015</v>
      </c>
      <c r="H70" s="88">
        <f t="shared" si="10"/>
        <v>971.54000000000008</v>
      </c>
      <c r="I70" s="88">
        <f t="shared" si="10"/>
        <v>967.54000000000019</v>
      </c>
      <c r="J70" s="88">
        <f t="shared" si="10"/>
        <v>963.04000000000019</v>
      </c>
      <c r="K70" s="88">
        <f t="shared" si="10"/>
        <v>999.74000000000024</v>
      </c>
      <c r="L70" s="88">
        <f t="shared" si="10"/>
        <v>1024.94</v>
      </c>
      <c r="M70" s="88">
        <f t="shared" si="10"/>
        <v>992.54000000000019</v>
      </c>
      <c r="N70" s="88">
        <f t="shared" si="10"/>
        <v>1027.8400000000001</v>
      </c>
      <c r="O70" s="88">
        <f t="shared" si="10"/>
        <v>1041.6400000000001</v>
      </c>
      <c r="P70" s="88">
        <f t="shared" si="10"/>
        <v>1006.5400000000001</v>
      </c>
      <c r="Q70" s="88">
        <f t="shared" si="10"/>
        <v>1008.6400000000001</v>
      </c>
      <c r="R70" s="88">
        <f t="shared" si="10"/>
        <v>1002.57</v>
      </c>
      <c r="S70" s="88">
        <f t="shared" si="10"/>
        <v>990.84000000000015</v>
      </c>
      <c r="T70" s="88">
        <f t="shared" si="10"/>
        <v>966.53000000000009</v>
      </c>
      <c r="U70" s="88">
        <f t="shared" si="10"/>
        <v>942.1400000000001</v>
      </c>
      <c r="V70" s="88">
        <f t="shared" si="10"/>
        <v>938.17500000000007</v>
      </c>
      <c r="W70" s="88">
        <f t="shared" si="10"/>
        <v>1033.98</v>
      </c>
      <c r="X70" s="88">
        <f t="shared" si="10"/>
        <v>1135.5340000000001</v>
      </c>
      <c r="Y70" s="88">
        <f t="shared" si="10"/>
        <v>1239.8100000000002</v>
      </c>
      <c r="Z70" s="88">
        <f t="shared" si="10"/>
        <v>1249.6400000000001</v>
      </c>
      <c r="AA70" s="88">
        <f t="shared" si="10"/>
        <v>1263.1100000000001</v>
      </c>
      <c r="AB70" s="88">
        <f t="shared" si="10"/>
        <v>1197.21</v>
      </c>
      <c r="AC70" s="88">
        <f t="shared" si="10"/>
        <v>1125.24</v>
      </c>
      <c r="AD70" s="88">
        <f t="shared" si="10"/>
        <v>1073.8400000000001</v>
      </c>
      <c r="AE70" s="88">
        <f t="shared" si="10"/>
        <v>1053.44</v>
      </c>
      <c r="AF70" s="88">
        <f t="shared" si="10"/>
        <v>998.54</v>
      </c>
      <c r="AG70" s="88">
        <f t="shared" si="10"/>
        <v>2068.14</v>
      </c>
      <c r="AH70" s="51">
        <f t="shared" si="2"/>
        <v>1263.1100000000001</v>
      </c>
      <c r="AI70" s="52">
        <f t="shared" si="3"/>
        <v>934.44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208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0</v>
      </c>
      <c r="AI71" s="52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210</v>
      </c>
      <c r="B72" s="88">
        <f>B70+B71</f>
        <v>1007.74</v>
      </c>
      <c r="C72" s="88">
        <f t="shared" ref="C72:AF72" si="11">C69+C65+C53+C49+C35+C71</f>
        <v>956.44</v>
      </c>
      <c r="D72" s="88">
        <f t="shared" si="11"/>
        <v>941.84</v>
      </c>
      <c r="E72" s="88">
        <f t="shared" si="11"/>
        <v>934.74000000000024</v>
      </c>
      <c r="F72" s="88">
        <f t="shared" si="11"/>
        <v>934.44</v>
      </c>
      <c r="G72" s="88">
        <f t="shared" si="11"/>
        <v>950.84000000000015</v>
      </c>
      <c r="H72" s="88">
        <f t="shared" si="11"/>
        <v>971.54000000000008</v>
      </c>
      <c r="I72" s="88">
        <f t="shared" si="11"/>
        <v>967.54000000000019</v>
      </c>
      <c r="J72" s="88">
        <f t="shared" si="11"/>
        <v>963.04000000000019</v>
      </c>
      <c r="K72" s="88">
        <f t="shared" si="11"/>
        <v>999.74000000000024</v>
      </c>
      <c r="L72" s="88">
        <f t="shared" si="11"/>
        <v>1024.94</v>
      </c>
      <c r="M72" s="88">
        <f t="shared" si="11"/>
        <v>992.54000000000019</v>
      </c>
      <c r="N72" s="88">
        <f t="shared" si="11"/>
        <v>1027.8400000000001</v>
      </c>
      <c r="O72" s="88">
        <f t="shared" si="11"/>
        <v>1041.6400000000001</v>
      </c>
      <c r="P72" s="88">
        <f t="shared" si="11"/>
        <v>1006.5400000000001</v>
      </c>
      <c r="Q72" s="88">
        <f t="shared" si="11"/>
        <v>1008.6400000000001</v>
      </c>
      <c r="R72" s="88">
        <f t="shared" si="11"/>
        <v>1002.57</v>
      </c>
      <c r="S72" s="88">
        <f t="shared" si="11"/>
        <v>990.84000000000015</v>
      </c>
      <c r="T72" s="88">
        <f t="shared" si="11"/>
        <v>966.53000000000009</v>
      </c>
      <c r="U72" s="88">
        <f t="shared" si="11"/>
        <v>942.1400000000001</v>
      </c>
      <c r="V72" s="88">
        <f t="shared" si="11"/>
        <v>938.17500000000007</v>
      </c>
      <c r="W72" s="88">
        <f t="shared" si="11"/>
        <v>1033.98</v>
      </c>
      <c r="X72" s="88">
        <f t="shared" si="11"/>
        <v>1135.5340000000001</v>
      </c>
      <c r="Y72" s="88">
        <f t="shared" si="11"/>
        <v>1239.8100000000002</v>
      </c>
      <c r="Z72" s="88">
        <f t="shared" si="11"/>
        <v>1249.6400000000001</v>
      </c>
      <c r="AA72" s="88">
        <f t="shared" si="11"/>
        <v>1263.1100000000001</v>
      </c>
      <c r="AB72" s="88">
        <f t="shared" si="11"/>
        <v>1197.21</v>
      </c>
      <c r="AC72" s="88">
        <f t="shared" si="11"/>
        <v>1125.24</v>
      </c>
      <c r="AD72" s="88">
        <f t="shared" si="11"/>
        <v>1073.8400000000001</v>
      </c>
      <c r="AE72" s="88">
        <f t="shared" si="11"/>
        <v>1053.44</v>
      </c>
      <c r="AF72" s="88">
        <f t="shared" si="11"/>
        <v>998.54</v>
      </c>
      <c r="AG72" s="71">
        <f>AG69+AG65+AG53+AG49+AG35+AG71</f>
        <v>2068.14</v>
      </c>
      <c r="AH72" s="51">
        <f t="shared" si="2"/>
        <v>1263.1100000000001</v>
      </c>
      <c r="AI72" s="52">
        <f t="shared" si="3"/>
        <v>934.44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Q73" si="12">IF(B57&lt;0,B57*-1,0)</f>
        <v>0</v>
      </c>
      <c r="C73" s="79">
        <f t="shared" si="12"/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Q74" si="14">IF(B55&lt;0,B55*-1,0)</f>
        <v>49</v>
      </c>
      <c r="C74" s="79">
        <f t="shared" si="14"/>
        <v>47.7</v>
      </c>
      <c r="D74" s="79">
        <f t="shared" si="14"/>
        <v>50.3</v>
      </c>
      <c r="E74" s="79">
        <f t="shared" si="14"/>
        <v>52.7</v>
      </c>
      <c r="F74" s="79">
        <f t="shared" si="14"/>
        <v>50</v>
      </c>
      <c r="G74" s="79">
        <f t="shared" si="14"/>
        <v>43.5</v>
      </c>
      <c r="H74" s="79">
        <f t="shared" si="14"/>
        <v>35.5</v>
      </c>
      <c r="I74" s="79">
        <f t="shared" si="14"/>
        <v>30</v>
      </c>
      <c r="J74" s="79">
        <f t="shared" si="14"/>
        <v>30.5</v>
      </c>
      <c r="K74" s="79">
        <f t="shared" si="14"/>
        <v>22</v>
      </c>
      <c r="L74" s="79">
        <f t="shared" si="14"/>
        <v>22</v>
      </c>
      <c r="M74" s="79">
        <f t="shared" si="14"/>
        <v>25.2</v>
      </c>
      <c r="N74" s="79">
        <f t="shared" si="14"/>
        <v>25.8</v>
      </c>
      <c r="O74" s="79">
        <f t="shared" si="14"/>
        <v>23.8</v>
      </c>
      <c r="P74" s="79">
        <f t="shared" si="14"/>
        <v>26.4</v>
      </c>
      <c r="Q74" s="79">
        <f t="shared" si="14"/>
        <v>24.2</v>
      </c>
      <c r="R74" s="79">
        <f>IF(R55&lt;0,R55*-1,0)</f>
        <v>26.5</v>
      </c>
      <c r="S74" s="79">
        <f t="shared" ref="S74:AF74" si="15">IF(S55&lt;0,S55*-1,0)</f>
        <v>29</v>
      </c>
      <c r="T74" s="79">
        <f t="shared" si="15"/>
        <v>33.200000000000003</v>
      </c>
      <c r="U74" s="79">
        <f t="shared" si="15"/>
        <v>32.9</v>
      </c>
      <c r="V74" s="79">
        <f t="shared" si="15"/>
        <v>38.700000000000003</v>
      </c>
      <c r="W74" s="79">
        <f t="shared" si="15"/>
        <v>29.8</v>
      </c>
      <c r="X74" s="79">
        <f t="shared" si="15"/>
        <v>34.9</v>
      </c>
      <c r="Y74" s="79">
        <f t="shared" si="15"/>
        <v>46.7</v>
      </c>
      <c r="Z74" s="79">
        <f t="shared" si="15"/>
        <v>32.6</v>
      </c>
      <c r="AA74" s="79">
        <f t="shared" si="15"/>
        <v>29.9</v>
      </c>
      <c r="AB74" s="79">
        <f t="shared" si="15"/>
        <v>46</v>
      </c>
      <c r="AC74" s="79">
        <f t="shared" si="15"/>
        <v>40</v>
      </c>
      <c r="AD74" s="79">
        <f t="shared" si="15"/>
        <v>37.700000000000003</v>
      </c>
      <c r="AE74" s="79">
        <f t="shared" si="15"/>
        <v>48</v>
      </c>
      <c r="AF74" s="79">
        <f t="shared" si="15"/>
        <v>56.3</v>
      </c>
      <c r="AG74" s="58"/>
      <c r="AH74" s="51">
        <f t="shared" si="2"/>
        <v>56.3</v>
      </c>
      <c r="AI74" s="52">
        <f t="shared" si="3"/>
        <v>22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 t="shared" ref="B75:Q75" si="16">IF(B58&lt;0,B58*-1,0)</f>
        <v>68.8</v>
      </c>
      <c r="C75" s="79">
        <f t="shared" si="16"/>
        <v>66.099999999999994</v>
      </c>
      <c r="D75" s="79">
        <f t="shared" si="16"/>
        <v>63.6</v>
      </c>
      <c r="E75" s="79">
        <f t="shared" si="16"/>
        <v>62.9</v>
      </c>
      <c r="F75" s="79">
        <f t="shared" si="16"/>
        <v>61.6</v>
      </c>
      <c r="G75" s="79">
        <f t="shared" si="16"/>
        <v>52.6</v>
      </c>
      <c r="H75" s="79">
        <f t="shared" si="16"/>
        <v>48.3</v>
      </c>
      <c r="I75" s="79">
        <f t="shared" si="16"/>
        <v>46</v>
      </c>
      <c r="J75" s="79">
        <f t="shared" si="16"/>
        <v>42.4</v>
      </c>
      <c r="K75" s="79">
        <f t="shared" si="16"/>
        <v>38.4</v>
      </c>
      <c r="L75" s="79">
        <f t="shared" si="16"/>
        <v>40.1</v>
      </c>
      <c r="M75" s="79">
        <f t="shared" si="16"/>
        <v>40.200000000000003</v>
      </c>
      <c r="N75" s="79">
        <f t="shared" si="16"/>
        <v>42</v>
      </c>
      <c r="O75" s="79">
        <f t="shared" si="16"/>
        <v>46.3</v>
      </c>
      <c r="P75" s="79">
        <f t="shared" si="16"/>
        <v>47.7</v>
      </c>
      <c r="Q75" s="79">
        <f t="shared" si="16"/>
        <v>35.799999999999997</v>
      </c>
      <c r="R75" s="79">
        <f>IF(R58&lt;0,R58*-1,0)</f>
        <v>45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10</v>
      </c>
      <c r="X75" s="79">
        <f t="shared" si="17"/>
        <v>62</v>
      </c>
      <c r="Y75" s="79">
        <f t="shared" si="17"/>
        <v>57</v>
      </c>
      <c r="Z75" s="79">
        <f t="shared" si="17"/>
        <v>73.2</v>
      </c>
      <c r="AA75" s="79">
        <f t="shared" si="17"/>
        <v>74</v>
      </c>
      <c r="AB75" s="79">
        <f t="shared" si="17"/>
        <v>75</v>
      </c>
      <c r="AC75" s="79">
        <f t="shared" si="17"/>
        <v>70</v>
      </c>
      <c r="AD75" s="79">
        <f t="shared" si="17"/>
        <v>70</v>
      </c>
      <c r="AE75" s="79">
        <f t="shared" si="17"/>
        <v>72</v>
      </c>
      <c r="AF75" s="79">
        <f t="shared" si="17"/>
        <v>67</v>
      </c>
      <c r="AG75" s="89"/>
      <c r="AH75" s="51">
        <f t="shared" si="2"/>
        <v>75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>IF(B56&lt;0,B56*-1,0)</f>
        <v>182.8</v>
      </c>
      <c r="C76" s="79">
        <f t="shared" ref="C76:AF76" si="18">IF(C56&lt;0,C56*-1,0)</f>
        <v>227.4</v>
      </c>
      <c r="D76" s="79">
        <f t="shared" si="18"/>
        <v>236.4</v>
      </c>
      <c r="E76" s="79">
        <f t="shared" si="18"/>
        <v>245</v>
      </c>
      <c r="F76" s="79">
        <f t="shared" si="18"/>
        <v>233</v>
      </c>
      <c r="G76" s="79">
        <f t="shared" si="18"/>
        <v>240</v>
      </c>
      <c r="H76" s="79">
        <f t="shared" si="18"/>
        <v>230</v>
      </c>
      <c r="I76" s="79">
        <f t="shared" si="18"/>
        <v>250</v>
      </c>
      <c r="J76" s="79">
        <f t="shared" si="18"/>
        <v>258</v>
      </c>
      <c r="K76" s="79">
        <f t="shared" si="18"/>
        <v>240</v>
      </c>
      <c r="L76" s="79">
        <f t="shared" si="18"/>
        <v>221</v>
      </c>
      <c r="M76" s="79">
        <f t="shared" si="18"/>
        <v>244</v>
      </c>
      <c r="N76" s="79">
        <f t="shared" si="18"/>
        <v>221.1</v>
      </c>
      <c r="O76" s="79">
        <f t="shared" si="18"/>
        <v>92.6</v>
      </c>
      <c r="P76" s="79">
        <f t="shared" si="18"/>
        <v>139</v>
      </c>
      <c r="Q76" s="79">
        <f t="shared" si="18"/>
        <v>127.8</v>
      </c>
      <c r="R76" s="79">
        <f t="shared" si="18"/>
        <v>121.5</v>
      </c>
      <c r="S76" s="79">
        <f t="shared" si="18"/>
        <v>185.8</v>
      </c>
      <c r="T76" s="79">
        <f t="shared" si="18"/>
        <v>208</v>
      </c>
      <c r="U76" s="79">
        <f t="shared" si="18"/>
        <v>223.1</v>
      </c>
      <c r="V76" s="79">
        <f t="shared" si="18"/>
        <v>221.4</v>
      </c>
      <c r="W76" s="79">
        <f t="shared" si="18"/>
        <v>130.6</v>
      </c>
      <c r="X76" s="79">
        <f t="shared" si="18"/>
        <v>56.4</v>
      </c>
      <c r="Y76" s="79">
        <f t="shared" si="18"/>
        <v>88.3</v>
      </c>
      <c r="Z76" s="79">
        <f t="shared" si="18"/>
        <v>101.5</v>
      </c>
      <c r="AA76" s="79">
        <f t="shared" si="18"/>
        <v>104</v>
      </c>
      <c r="AB76" s="79">
        <f t="shared" si="18"/>
        <v>94.7</v>
      </c>
      <c r="AC76" s="79">
        <f t="shared" si="18"/>
        <v>100</v>
      </c>
      <c r="AD76" s="79">
        <f t="shared" si="18"/>
        <v>148</v>
      </c>
      <c r="AE76" s="79">
        <f t="shared" si="18"/>
        <v>148</v>
      </c>
      <c r="AF76" s="79">
        <f t="shared" si="18"/>
        <v>220</v>
      </c>
      <c r="AG76" s="89"/>
      <c r="AH76" s="51">
        <f t="shared" ref="AH76:AH88" si="19">MAX(B76:AF76)</f>
        <v>258</v>
      </c>
      <c r="AI76" s="52">
        <f t="shared" ref="AI76:AI88" si="20">MIN(B76:AF76)</f>
        <v>56.4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205</v>
      </c>
      <c r="B77" s="79">
        <f>IF(B54&lt;0,B54*-1,0)</f>
        <v>0</v>
      </c>
      <c r="C77" s="79">
        <f t="shared" ref="C77:AF77" si="21">IF(C54&lt;0,C54*-1,0)</f>
        <v>3.9</v>
      </c>
      <c r="D77" s="79">
        <f t="shared" si="21"/>
        <v>4.3</v>
      </c>
      <c r="E77" s="79">
        <f t="shared" si="21"/>
        <v>5</v>
      </c>
      <c r="F77" s="79">
        <f t="shared" si="21"/>
        <v>6</v>
      </c>
      <c r="G77" s="79">
        <f t="shared" si="21"/>
        <v>3</v>
      </c>
      <c r="H77" s="79">
        <f t="shared" si="21"/>
        <v>6</v>
      </c>
      <c r="I77" s="79">
        <f t="shared" si="21"/>
        <v>5.4</v>
      </c>
      <c r="J77" s="79">
        <f t="shared" si="21"/>
        <v>6</v>
      </c>
      <c r="K77" s="79">
        <f t="shared" si="21"/>
        <v>2</v>
      </c>
      <c r="L77" s="79">
        <f t="shared" si="21"/>
        <v>1.8</v>
      </c>
      <c r="M77" s="79">
        <f t="shared" si="21"/>
        <v>9.1999999999999993</v>
      </c>
      <c r="N77" s="79">
        <f t="shared" si="21"/>
        <v>0</v>
      </c>
      <c r="O77" s="79">
        <f t="shared" si="21"/>
        <v>0</v>
      </c>
      <c r="P77" s="79">
        <f t="shared" si="21"/>
        <v>3</v>
      </c>
      <c r="Q77" s="79">
        <f t="shared" si="21"/>
        <v>3.6</v>
      </c>
      <c r="R77" s="79">
        <f t="shared" si="21"/>
        <v>0</v>
      </c>
      <c r="S77" s="79">
        <f t="shared" si="21"/>
        <v>0</v>
      </c>
      <c r="T77" s="79">
        <f t="shared" si="21"/>
        <v>0</v>
      </c>
      <c r="U77" s="79">
        <f t="shared" si="21"/>
        <v>7.2</v>
      </c>
      <c r="V77" s="79">
        <f t="shared" si="21"/>
        <v>7.0650000000000004</v>
      </c>
      <c r="W77" s="79">
        <f t="shared" si="21"/>
        <v>0</v>
      </c>
      <c r="X77" s="79">
        <f t="shared" si="21"/>
        <v>5.9059999999999997</v>
      </c>
      <c r="Y77" s="79">
        <f t="shared" si="21"/>
        <v>0</v>
      </c>
      <c r="Z77" s="79">
        <f t="shared" si="21"/>
        <v>0</v>
      </c>
      <c r="AA77" s="79">
        <f t="shared" si="21"/>
        <v>0</v>
      </c>
      <c r="AB77" s="79">
        <f t="shared" si="21"/>
        <v>0</v>
      </c>
      <c r="AC77" s="79">
        <f t="shared" si="21"/>
        <v>0</v>
      </c>
      <c r="AD77" s="79">
        <f t="shared" si="21"/>
        <v>0</v>
      </c>
      <c r="AE77" s="79">
        <f t="shared" si="21"/>
        <v>0</v>
      </c>
      <c r="AF77" s="79">
        <f t="shared" si="21"/>
        <v>0</v>
      </c>
      <c r="AG77" s="89"/>
      <c r="AH77" s="51">
        <f t="shared" si="19"/>
        <v>9.1999999999999993</v>
      </c>
      <c r="AI77" s="52">
        <f t="shared" si="20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190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19"/>
        <v>0</v>
      </c>
      <c r="AI78" s="52">
        <f t="shared" si="20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2">SUM(B73:B78)</f>
        <v>300.60000000000002</v>
      </c>
      <c r="C79" s="66">
        <f t="shared" si="22"/>
        <v>345.09999999999997</v>
      </c>
      <c r="D79" s="66">
        <f t="shared" si="22"/>
        <v>354.6</v>
      </c>
      <c r="E79" s="66">
        <f t="shared" si="22"/>
        <v>365.6</v>
      </c>
      <c r="F79" s="66">
        <f t="shared" si="22"/>
        <v>350.6</v>
      </c>
      <c r="G79" s="66">
        <f t="shared" si="22"/>
        <v>339.1</v>
      </c>
      <c r="H79" s="66">
        <f t="shared" si="22"/>
        <v>319.8</v>
      </c>
      <c r="I79" s="66">
        <f t="shared" si="22"/>
        <v>331.4</v>
      </c>
      <c r="J79" s="66">
        <f t="shared" si="22"/>
        <v>336.9</v>
      </c>
      <c r="K79" s="66">
        <f t="shared" si="22"/>
        <v>302.39999999999998</v>
      </c>
      <c r="L79" s="66">
        <f t="shared" si="22"/>
        <v>284.90000000000003</v>
      </c>
      <c r="M79" s="66">
        <f t="shared" si="22"/>
        <v>318.59999999999997</v>
      </c>
      <c r="N79" s="66">
        <f t="shared" si="22"/>
        <v>288.89999999999998</v>
      </c>
      <c r="O79" s="66">
        <f t="shared" si="22"/>
        <v>162.69999999999999</v>
      </c>
      <c r="P79" s="66">
        <f t="shared" si="22"/>
        <v>216.1</v>
      </c>
      <c r="Q79" s="66">
        <f t="shared" si="22"/>
        <v>191.4</v>
      </c>
      <c r="R79" s="66">
        <f t="shared" si="22"/>
        <v>193</v>
      </c>
      <c r="S79" s="66">
        <f t="shared" si="22"/>
        <v>214.8</v>
      </c>
      <c r="T79" s="66">
        <f t="shared" si="22"/>
        <v>241.2</v>
      </c>
      <c r="U79" s="66">
        <f t="shared" si="22"/>
        <v>263.2</v>
      </c>
      <c r="V79" s="66">
        <f t="shared" si="22"/>
        <v>267.16500000000002</v>
      </c>
      <c r="W79" s="66">
        <f t="shared" si="22"/>
        <v>170.39999999999998</v>
      </c>
      <c r="X79" s="66">
        <f t="shared" si="22"/>
        <v>159.20600000000002</v>
      </c>
      <c r="Y79" s="66">
        <f t="shared" si="22"/>
        <v>192</v>
      </c>
      <c r="Z79" s="66">
        <f t="shared" si="22"/>
        <v>207.3</v>
      </c>
      <c r="AA79" s="66">
        <f t="shared" si="22"/>
        <v>207.9</v>
      </c>
      <c r="AB79" s="66">
        <f t="shared" si="22"/>
        <v>215.7</v>
      </c>
      <c r="AC79" s="66">
        <f t="shared" si="22"/>
        <v>210</v>
      </c>
      <c r="AD79" s="66">
        <f t="shared" si="22"/>
        <v>255.7</v>
      </c>
      <c r="AE79" s="66">
        <f t="shared" si="22"/>
        <v>268</v>
      </c>
      <c r="AF79" s="66">
        <f t="shared" si="22"/>
        <v>343.3</v>
      </c>
      <c r="AG79" s="71">
        <f t="shared" si="22"/>
        <v>0</v>
      </c>
      <c r="AH79" s="51">
        <f t="shared" si="19"/>
        <v>365.6</v>
      </c>
      <c r="AI79" s="52">
        <f t="shared" si="20"/>
        <v>159.20600000000002</v>
      </c>
      <c r="AK79" s="53"/>
    </row>
    <row r="80" spans="1:88" s="1" customFormat="1" ht="15.75" thickBot="1" x14ac:dyDescent="0.3">
      <c r="A80" s="65" t="s">
        <v>86</v>
      </c>
      <c r="B80" s="66">
        <f t="shared" ref="B80:AG80" si="23">SUM(B67:B79)</f>
        <v>2616.6800000000003</v>
      </c>
      <c r="C80" s="66">
        <f t="shared" si="23"/>
        <v>2603.08</v>
      </c>
      <c r="D80" s="66">
        <f t="shared" si="23"/>
        <v>2592.88</v>
      </c>
      <c r="E80" s="66">
        <f t="shared" si="23"/>
        <v>2600.6800000000007</v>
      </c>
      <c r="F80" s="66">
        <f t="shared" si="23"/>
        <v>2570.08</v>
      </c>
      <c r="G80" s="66">
        <f t="shared" si="23"/>
        <v>2579.88</v>
      </c>
      <c r="H80" s="66">
        <f t="shared" si="23"/>
        <v>2582.6800000000003</v>
      </c>
      <c r="I80" s="66">
        <f t="shared" si="23"/>
        <v>2597.8800000000006</v>
      </c>
      <c r="J80" s="66">
        <f t="shared" si="23"/>
        <v>2599.8800000000006</v>
      </c>
      <c r="K80" s="66">
        <f t="shared" si="23"/>
        <v>2604.2800000000007</v>
      </c>
      <c r="L80" s="66">
        <f t="shared" si="23"/>
        <v>2619.6800000000003</v>
      </c>
      <c r="M80" s="66">
        <f t="shared" si="23"/>
        <v>2622.28</v>
      </c>
      <c r="N80" s="66">
        <f t="shared" si="23"/>
        <v>2633.4800000000005</v>
      </c>
      <c r="O80" s="66">
        <f t="shared" si="23"/>
        <v>2408.6800000000003</v>
      </c>
      <c r="P80" s="66">
        <f t="shared" si="23"/>
        <v>2445.2800000000002</v>
      </c>
      <c r="Q80" s="66">
        <f t="shared" si="23"/>
        <v>2400.0800000000004</v>
      </c>
      <c r="R80" s="66">
        <f t="shared" si="23"/>
        <v>2391.1400000000003</v>
      </c>
      <c r="S80" s="66">
        <f t="shared" si="23"/>
        <v>2411.2800000000007</v>
      </c>
      <c r="T80" s="66">
        <f t="shared" si="23"/>
        <v>2415.46</v>
      </c>
      <c r="U80" s="66">
        <f t="shared" si="23"/>
        <v>2410.6799999999998</v>
      </c>
      <c r="V80" s="66">
        <f t="shared" si="23"/>
        <v>2410.6800000000003</v>
      </c>
      <c r="W80" s="66">
        <f t="shared" si="23"/>
        <v>2408.7600000000002</v>
      </c>
      <c r="X80" s="66">
        <f t="shared" si="23"/>
        <v>2589.4800000000005</v>
      </c>
      <c r="Y80" s="66">
        <f t="shared" si="23"/>
        <v>2863.6200000000003</v>
      </c>
      <c r="Z80" s="66">
        <f t="shared" si="23"/>
        <v>2913.88</v>
      </c>
      <c r="AA80" s="66">
        <f t="shared" si="23"/>
        <v>2942.0200000000004</v>
      </c>
      <c r="AB80" s="66">
        <f t="shared" si="23"/>
        <v>2825.8199999999997</v>
      </c>
      <c r="AC80" s="66">
        <f t="shared" si="23"/>
        <v>2670.48</v>
      </c>
      <c r="AD80" s="66">
        <f t="shared" si="23"/>
        <v>2659.08</v>
      </c>
      <c r="AE80" s="66">
        <f t="shared" si="23"/>
        <v>2642.88</v>
      </c>
      <c r="AF80" s="66">
        <f t="shared" si="23"/>
        <v>2683.6800000000003</v>
      </c>
      <c r="AG80" s="71">
        <f t="shared" si="23"/>
        <v>4208.08</v>
      </c>
      <c r="AH80" s="51">
        <f t="shared" si="19"/>
        <v>2942.0200000000004</v>
      </c>
      <c r="AI80" s="52">
        <f t="shared" si="20"/>
        <v>2391.1400000000003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50.012</v>
      </c>
      <c r="C81" s="91">
        <v>50.021000000000001</v>
      </c>
      <c r="D81" s="91">
        <v>49.996000000000002</v>
      </c>
      <c r="E81" s="91">
        <v>50</v>
      </c>
      <c r="F81" s="91">
        <v>49.988999999999997</v>
      </c>
      <c r="G81" s="91">
        <v>50.024000000000001</v>
      </c>
      <c r="H81" s="91">
        <v>49.89</v>
      </c>
      <c r="I81" s="91">
        <v>49.89</v>
      </c>
      <c r="J81" s="91">
        <v>50.048999999999999</v>
      </c>
      <c r="K81" s="91">
        <v>49.965000000000003</v>
      </c>
      <c r="L81" s="91">
        <v>50.027000000000001</v>
      </c>
      <c r="M81" s="91">
        <v>49.98</v>
      </c>
      <c r="N81" s="91">
        <v>49.94</v>
      </c>
      <c r="O81" s="91">
        <v>50.03</v>
      </c>
      <c r="P81" s="91">
        <v>50.06</v>
      </c>
      <c r="Q81" s="91">
        <v>50.1</v>
      </c>
      <c r="R81" s="91">
        <v>50.002000000000002</v>
      </c>
      <c r="S81" s="91">
        <v>49.954999999999998</v>
      </c>
      <c r="T81" s="91">
        <v>50.07</v>
      </c>
      <c r="U81" s="91">
        <v>50.000999999999998</v>
      </c>
      <c r="V81" s="91">
        <v>49.997</v>
      </c>
      <c r="W81" s="91">
        <v>50.012999999999998</v>
      </c>
      <c r="X81" s="91">
        <v>50.04</v>
      </c>
      <c r="Y81" s="91">
        <v>50.000999999999998</v>
      </c>
      <c r="Z81" s="91">
        <v>49.805</v>
      </c>
      <c r="AA81" s="91">
        <v>49.9</v>
      </c>
      <c r="AB81" s="91">
        <v>49.878</v>
      </c>
      <c r="AC81" s="91">
        <v>49.878</v>
      </c>
      <c r="AD81" s="91">
        <v>50.030999999999999</v>
      </c>
      <c r="AE81" s="91">
        <v>50.018000000000001</v>
      </c>
      <c r="AF81" s="92">
        <v>49.99</v>
      </c>
      <c r="AG81" s="93"/>
      <c r="AH81" s="51">
        <f t="shared" si="19"/>
        <v>50.1</v>
      </c>
      <c r="AI81" s="52">
        <f t="shared" si="20"/>
        <v>49.805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125.3</v>
      </c>
      <c r="C82" s="67">
        <v>126.5</v>
      </c>
      <c r="D82" s="67">
        <v>127.1</v>
      </c>
      <c r="E82" s="67">
        <v>127.6</v>
      </c>
      <c r="F82" s="67">
        <v>127.6</v>
      </c>
      <c r="G82" s="67">
        <v>127.2</v>
      </c>
      <c r="H82" s="67">
        <v>126.5</v>
      </c>
      <c r="I82" s="67">
        <v>126.5</v>
      </c>
      <c r="J82" s="67">
        <v>126.8</v>
      </c>
      <c r="K82" s="67">
        <v>125.1</v>
      </c>
      <c r="L82" s="67">
        <v>124</v>
      </c>
      <c r="M82" s="67">
        <v>123.6</v>
      </c>
      <c r="N82" s="67">
        <v>123.3</v>
      </c>
      <c r="O82" s="67">
        <v>125</v>
      </c>
      <c r="P82" s="67">
        <v>124</v>
      </c>
      <c r="Q82" s="67">
        <v>126.3</v>
      </c>
      <c r="R82" s="67">
        <v>124.5</v>
      </c>
      <c r="S82" s="95">
        <v>126.6</v>
      </c>
      <c r="T82" s="95">
        <v>126.9</v>
      </c>
      <c r="U82" s="95">
        <v>126.7</v>
      </c>
      <c r="V82" s="95">
        <v>126.5</v>
      </c>
      <c r="W82" s="95">
        <v>125.9</v>
      </c>
      <c r="X82" s="95">
        <v>122.5</v>
      </c>
      <c r="Y82" s="95">
        <v>126.7</v>
      </c>
      <c r="Z82" s="95">
        <v>125.2</v>
      </c>
      <c r="AA82" s="67">
        <v>126.8</v>
      </c>
      <c r="AB82" s="67">
        <v>126.1</v>
      </c>
      <c r="AC82" s="67">
        <v>126.1</v>
      </c>
      <c r="AD82" s="67">
        <v>125.4</v>
      </c>
      <c r="AE82" s="67">
        <v>125</v>
      </c>
      <c r="AF82" s="96">
        <v>126.8</v>
      </c>
      <c r="AG82" s="97"/>
      <c r="AH82" s="51">
        <f t="shared" si="19"/>
        <v>127.6</v>
      </c>
      <c r="AI82" s="52">
        <f t="shared" si="20"/>
        <v>122.5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129.5</v>
      </c>
      <c r="C83" s="67">
        <v>130.4</v>
      </c>
      <c r="D83" s="67">
        <v>130.80000000000001</v>
      </c>
      <c r="E83" s="67">
        <v>131.1</v>
      </c>
      <c r="F83" s="67">
        <v>130.9</v>
      </c>
      <c r="G83" s="67">
        <v>130.69999999999999</v>
      </c>
      <c r="H83" s="67">
        <v>129.4</v>
      </c>
      <c r="I83" s="67">
        <v>129.4</v>
      </c>
      <c r="J83" s="67">
        <v>129.78</v>
      </c>
      <c r="K83" s="67">
        <v>128.1</v>
      </c>
      <c r="L83" s="67">
        <v>127.1</v>
      </c>
      <c r="M83" s="67">
        <v>126</v>
      </c>
      <c r="N83" s="67">
        <v>126.1</v>
      </c>
      <c r="O83" s="67">
        <v>128</v>
      </c>
      <c r="P83" s="67">
        <v>127.2</v>
      </c>
      <c r="Q83" s="67">
        <v>128.4</v>
      </c>
      <c r="R83" s="67">
        <v>128.1</v>
      </c>
      <c r="S83" s="95">
        <v>129.19999999999999</v>
      </c>
      <c r="T83" s="95">
        <v>129.69999999999999</v>
      </c>
      <c r="U83" s="95">
        <v>129.69999999999999</v>
      </c>
      <c r="V83" s="95">
        <v>129</v>
      </c>
      <c r="W83" s="95">
        <v>128.19999999999999</v>
      </c>
      <c r="X83" s="95">
        <v>125.8</v>
      </c>
      <c r="Y83" s="95">
        <v>129.69999999999999</v>
      </c>
      <c r="Z83" s="95">
        <v>128.19999999999999</v>
      </c>
      <c r="AA83" s="67">
        <v>129.30000000000001</v>
      </c>
      <c r="AB83" s="67">
        <v>128.80000000000001</v>
      </c>
      <c r="AC83" s="67">
        <v>128.80000000000001</v>
      </c>
      <c r="AD83" s="67">
        <v>129.30000000000001</v>
      </c>
      <c r="AE83" s="67">
        <v>129.1</v>
      </c>
      <c r="AF83" s="96">
        <v>130.5</v>
      </c>
      <c r="AG83" s="97"/>
      <c r="AH83" s="51">
        <f t="shared" si="19"/>
        <v>131.1</v>
      </c>
      <c r="AI83" s="52">
        <f t="shared" si="20"/>
        <v>125.8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128.19999999999999</v>
      </c>
      <c r="C84" s="67">
        <v>129.4</v>
      </c>
      <c r="D84" s="67">
        <v>131</v>
      </c>
      <c r="E84" s="67">
        <v>130.9</v>
      </c>
      <c r="F84" s="67">
        <v>130.30000000000001</v>
      </c>
      <c r="G84" s="67">
        <v>131.4</v>
      </c>
      <c r="H84" s="67">
        <v>129.5</v>
      </c>
      <c r="I84" s="67">
        <v>129.5</v>
      </c>
      <c r="J84" s="67">
        <v>131.80000000000001</v>
      </c>
      <c r="K84" s="67">
        <v>128.80000000000001</v>
      </c>
      <c r="L84" s="67">
        <v>129.6</v>
      </c>
      <c r="M84" s="67">
        <v>127.1</v>
      </c>
      <c r="N84" s="67">
        <v>128.69999999999999</v>
      </c>
      <c r="O84" s="67">
        <v>129.9</v>
      </c>
      <c r="P84" s="67">
        <v>128</v>
      </c>
      <c r="Q84" s="67">
        <v>129.1</v>
      </c>
      <c r="R84" s="67">
        <v>127.9</v>
      </c>
      <c r="S84" s="67">
        <v>127.7</v>
      </c>
      <c r="T84" s="67">
        <v>130</v>
      </c>
      <c r="U84" s="67">
        <v>129.9</v>
      </c>
      <c r="V84" s="67">
        <v>130.5</v>
      </c>
      <c r="W84" s="95">
        <v>130.9</v>
      </c>
      <c r="X84" s="95">
        <v>126.1</v>
      </c>
      <c r="Y84" s="67">
        <v>129.9</v>
      </c>
      <c r="Z84" s="95">
        <v>130.69999999999999</v>
      </c>
      <c r="AA84" s="67">
        <v>130.5</v>
      </c>
      <c r="AB84" s="67">
        <v>128.19999999999999</v>
      </c>
      <c r="AC84" s="67">
        <v>128.19999999999999</v>
      </c>
      <c r="AD84" s="67">
        <v>129.69999999999999</v>
      </c>
      <c r="AE84" s="67">
        <v>128.6</v>
      </c>
      <c r="AF84" s="96">
        <v>129.6</v>
      </c>
      <c r="AG84" s="97"/>
      <c r="AH84" s="51">
        <f t="shared" si="19"/>
        <v>131.80000000000001</v>
      </c>
      <c r="AI84" s="52">
        <f t="shared" si="20"/>
        <v>126.1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131.19999999999999</v>
      </c>
      <c r="C85" s="67">
        <v>132.19999999999999</v>
      </c>
      <c r="D85" s="67">
        <v>133.80000000000001</v>
      </c>
      <c r="E85" s="67">
        <v>133.5</v>
      </c>
      <c r="F85" s="67">
        <v>133.69999999999999</v>
      </c>
      <c r="G85" s="67">
        <v>134.5</v>
      </c>
      <c r="H85" s="67">
        <v>133.30000000000001</v>
      </c>
      <c r="I85" s="67">
        <v>133.30000000000001</v>
      </c>
      <c r="J85" s="67">
        <v>135</v>
      </c>
      <c r="K85" s="67">
        <v>132</v>
      </c>
      <c r="L85" s="67">
        <v>132.6</v>
      </c>
      <c r="M85" s="67">
        <v>130.69999999999999</v>
      </c>
      <c r="N85" s="67">
        <v>132</v>
      </c>
      <c r="O85" s="67">
        <v>133</v>
      </c>
      <c r="P85" s="67">
        <v>131.6</v>
      </c>
      <c r="Q85" s="67">
        <v>132.5</v>
      </c>
      <c r="R85" s="67">
        <v>131.6</v>
      </c>
      <c r="S85" s="67">
        <v>130.9</v>
      </c>
      <c r="T85" s="67">
        <v>132.6</v>
      </c>
      <c r="U85" s="67">
        <v>132.80000000000001</v>
      </c>
      <c r="V85" s="67">
        <v>133.80000000000001</v>
      </c>
      <c r="W85" s="95">
        <v>133.80000000000001</v>
      </c>
      <c r="X85" s="95">
        <v>129.30000000000001</v>
      </c>
      <c r="Y85" s="67">
        <v>132.80000000000001</v>
      </c>
      <c r="Z85" s="95">
        <v>133.19999999999999</v>
      </c>
      <c r="AA85" s="67">
        <v>132.9</v>
      </c>
      <c r="AB85" s="67">
        <v>131.1</v>
      </c>
      <c r="AC85" s="67">
        <v>131.1</v>
      </c>
      <c r="AD85" s="67">
        <v>131.19999999999999</v>
      </c>
      <c r="AE85" s="67">
        <v>130.69999999999999</v>
      </c>
      <c r="AF85" s="96">
        <v>131.5</v>
      </c>
      <c r="AG85" s="97"/>
      <c r="AH85" s="51">
        <f t="shared" si="19"/>
        <v>135</v>
      </c>
      <c r="AI85" s="52">
        <f t="shared" si="20"/>
        <v>129.30000000000001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133.69999999999999</v>
      </c>
      <c r="C86" s="99">
        <v>135</v>
      </c>
      <c r="D86" s="99">
        <v>134.80000000000001</v>
      </c>
      <c r="E86" s="99">
        <v>1333.5</v>
      </c>
      <c r="F86" s="99">
        <v>132.6</v>
      </c>
      <c r="G86" s="99">
        <v>132.19999999999999</v>
      </c>
      <c r="H86" s="99">
        <v>130.69999999999999</v>
      </c>
      <c r="I86" s="99">
        <v>130.69999999999999</v>
      </c>
      <c r="J86" s="99">
        <v>135</v>
      </c>
      <c r="K86" s="99">
        <v>132.9</v>
      </c>
      <c r="L86" s="99">
        <v>132.4</v>
      </c>
      <c r="M86" s="99">
        <v>133.4</v>
      </c>
      <c r="N86" s="99">
        <v>131</v>
      </c>
      <c r="O86" s="99">
        <v>135</v>
      </c>
      <c r="P86" s="99">
        <v>130.80000000000001</v>
      </c>
      <c r="Q86" s="99">
        <v>133.69999999999999</v>
      </c>
      <c r="R86" s="99">
        <v>131.19999999999999</v>
      </c>
      <c r="S86" s="99">
        <v>134.69999999999999</v>
      </c>
      <c r="T86" s="99">
        <v>133.9</v>
      </c>
      <c r="U86" s="99">
        <v>135.1</v>
      </c>
      <c r="V86" s="99">
        <v>131.9</v>
      </c>
      <c r="W86" s="95">
        <v>130</v>
      </c>
      <c r="X86" s="95">
        <v>131.1</v>
      </c>
      <c r="Y86" s="99">
        <v>135.1</v>
      </c>
      <c r="Z86" s="95">
        <v>133.80000000000001</v>
      </c>
      <c r="AA86" s="99">
        <v>138.80000000000001</v>
      </c>
      <c r="AB86" s="99">
        <v>133.5</v>
      </c>
      <c r="AC86" s="99">
        <v>133.5</v>
      </c>
      <c r="AD86" s="99">
        <v>133.19999999999999</v>
      </c>
      <c r="AE86" s="99">
        <v>133.19999999999999</v>
      </c>
      <c r="AF86" s="100">
        <v>137.19999999999999</v>
      </c>
      <c r="AG86" s="101"/>
      <c r="AH86" s="51">
        <f t="shared" si="19"/>
        <v>1333.5</v>
      </c>
      <c r="AI86" s="52">
        <f t="shared" si="20"/>
        <v>130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133.80000000000001</v>
      </c>
      <c r="C87" s="67">
        <v>134.4</v>
      </c>
      <c r="D87" s="67">
        <v>134.80000000000001</v>
      </c>
      <c r="E87" s="67">
        <v>134.5</v>
      </c>
      <c r="F87" s="67">
        <v>132.30000000000001</v>
      </c>
      <c r="G87" s="67">
        <v>133.19999999999999</v>
      </c>
      <c r="H87" s="67">
        <v>127.8</v>
      </c>
      <c r="I87" s="67">
        <v>127.8</v>
      </c>
      <c r="J87" s="67">
        <v>124.2</v>
      </c>
      <c r="K87" s="67">
        <v>131.19999999999999</v>
      </c>
      <c r="L87" s="67">
        <v>128.30000000000001</v>
      </c>
      <c r="M87" s="67">
        <v>132.9</v>
      </c>
      <c r="N87" s="67">
        <v>127.9</v>
      </c>
      <c r="O87" s="67">
        <v>133.69999999999999</v>
      </c>
      <c r="P87" s="67">
        <v>126.3</v>
      </c>
      <c r="Q87" s="67">
        <v>132.19999999999999</v>
      </c>
      <c r="R87" s="67">
        <v>126.2</v>
      </c>
      <c r="S87" s="67">
        <v>129.19999999999999</v>
      </c>
      <c r="T87" s="67">
        <v>131.5</v>
      </c>
      <c r="U87" s="67">
        <v>135.30000000000001</v>
      </c>
      <c r="V87" s="67">
        <v>127</v>
      </c>
      <c r="W87" s="95">
        <v>123.2</v>
      </c>
      <c r="X87" s="95">
        <v>125.6</v>
      </c>
      <c r="Y87" s="67">
        <v>135.30000000000001</v>
      </c>
      <c r="Z87" s="95">
        <v>130.30000000000001</v>
      </c>
      <c r="AA87" s="67">
        <v>135.19999999999999</v>
      </c>
      <c r="AB87" s="67">
        <v>132.6</v>
      </c>
      <c r="AC87" s="67">
        <v>132.6</v>
      </c>
      <c r="AD87" s="67">
        <v>132.4</v>
      </c>
      <c r="AE87" s="67">
        <v>132.6</v>
      </c>
      <c r="AF87" s="96">
        <v>138.6</v>
      </c>
      <c r="AG87" s="97"/>
      <c r="AH87" s="51">
        <f t="shared" si="19"/>
        <v>138.6</v>
      </c>
      <c r="AI87" s="52">
        <f t="shared" si="20"/>
        <v>123.2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3"/>
      <c r="AG88" s="104"/>
      <c r="AH88" s="51">
        <f t="shared" si="19"/>
        <v>0</v>
      </c>
      <c r="AI88" s="52">
        <f t="shared" si="20"/>
        <v>0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SUM(B14,B17,B20:B21,B39,B41:B42,B44,B46,B91:B94,B98,B104,B110,B119,B121,B133,B140,B143:B144,B151,B153,B155,B159:B161,B163:B165,B170,B176:B177,B179:B181,B189,B194)</f>
        <v>159.63999999999999</v>
      </c>
      <c r="C90" s="109">
        <f t="shared" ref="C90:AF90" si="24">SUM(C14,C17,C20:C21,C39,C41:C42,C44,C46,C91:C94,C98,C104,C110,C119,C121,C133,C140,C143:C144,C151,C153,C155,C159:C161,C163:C165,C170,C176:C177,C179:C181,C189,C194)</f>
        <v>152.63999999999996</v>
      </c>
      <c r="D90" s="109">
        <f t="shared" si="24"/>
        <v>152.23999999999995</v>
      </c>
      <c r="E90" s="109">
        <f t="shared" si="24"/>
        <v>152.73999999999995</v>
      </c>
      <c r="F90" s="109">
        <f t="shared" si="24"/>
        <v>165.03999999999996</v>
      </c>
      <c r="G90" s="109">
        <f t="shared" si="24"/>
        <v>203.33999999999995</v>
      </c>
      <c r="H90" s="109">
        <f t="shared" si="24"/>
        <v>223.83999999999997</v>
      </c>
      <c r="I90" s="109">
        <f t="shared" si="24"/>
        <v>223.83999999999997</v>
      </c>
      <c r="J90" s="109">
        <f t="shared" si="24"/>
        <v>235.33999999999997</v>
      </c>
      <c r="K90" s="109">
        <f t="shared" si="24"/>
        <v>250.23999999999995</v>
      </c>
      <c r="L90" s="109">
        <f t="shared" si="24"/>
        <v>274.54000000000002</v>
      </c>
      <c r="M90" s="109">
        <f t="shared" si="24"/>
        <v>278.64000000000004</v>
      </c>
      <c r="N90" s="109">
        <f t="shared" si="24"/>
        <v>259.74</v>
      </c>
      <c r="O90" s="109">
        <f t="shared" si="24"/>
        <v>249.93999999999997</v>
      </c>
      <c r="P90" s="109">
        <f t="shared" si="24"/>
        <v>248.63999999999996</v>
      </c>
      <c r="Q90" s="109">
        <f t="shared" si="24"/>
        <v>230.93999999999997</v>
      </c>
      <c r="R90" s="109">
        <f t="shared" si="24"/>
        <v>230.13999999999996</v>
      </c>
      <c r="S90" s="109">
        <f t="shared" si="24"/>
        <v>228.83999999999995</v>
      </c>
      <c r="T90" s="109">
        <f t="shared" si="24"/>
        <v>219.73999999999995</v>
      </c>
      <c r="U90" s="109">
        <f t="shared" si="24"/>
        <v>219.14</v>
      </c>
      <c r="V90" s="109">
        <f t="shared" si="24"/>
        <v>236.63999999999996</v>
      </c>
      <c r="W90" s="109">
        <f t="shared" si="24"/>
        <v>268.53999999999996</v>
      </c>
      <c r="X90" s="109">
        <f t="shared" si="24"/>
        <v>288.94000000000005</v>
      </c>
      <c r="Y90" s="109">
        <f t="shared" si="24"/>
        <v>310.24</v>
      </c>
      <c r="Z90" s="109">
        <f t="shared" si="24"/>
        <v>292.94000000000005</v>
      </c>
      <c r="AA90" s="109">
        <f t="shared" si="24"/>
        <v>270.74</v>
      </c>
      <c r="AB90" s="109">
        <f t="shared" si="24"/>
        <v>257.03999999999996</v>
      </c>
      <c r="AC90" s="109">
        <f t="shared" si="24"/>
        <v>257.03999999999996</v>
      </c>
      <c r="AD90" s="109">
        <f t="shared" si="24"/>
        <v>177.84</v>
      </c>
      <c r="AE90" s="109">
        <f t="shared" si="24"/>
        <v>159.34</v>
      </c>
      <c r="AF90" s="109">
        <f t="shared" si="24"/>
        <v>143.04</v>
      </c>
      <c r="AG90" s="110"/>
      <c r="AH90" s="51">
        <f>MAX(B90:AF90)</f>
        <v>310.24</v>
      </c>
      <c r="AI90" s="52">
        <f>MIN(B90:AF90)</f>
        <v>143.04</v>
      </c>
    </row>
    <row r="91" spans="1:88" x14ac:dyDescent="0.25">
      <c r="A91" s="111" t="s">
        <v>58</v>
      </c>
      <c r="B91" s="79">
        <v>29.5</v>
      </c>
      <c r="C91" s="79">
        <v>43.3</v>
      </c>
      <c r="D91" s="79">
        <v>40.200000000000003</v>
      </c>
      <c r="E91" s="79">
        <v>35.299999999999997</v>
      </c>
      <c r="F91" s="112">
        <v>27.1</v>
      </c>
      <c r="G91" s="112">
        <v>26</v>
      </c>
      <c r="H91" s="112">
        <v>30.1</v>
      </c>
      <c r="I91" s="112">
        <v>30</v>
      </c>
      <c r="J91" s="112">
        <v>29.7</v>
      </c>
      <c r="K91" s="112">
        <v>39.799999999999997</v>
      </c>
      <c r="L91" s="49">
        <v>39.299999999999997</v>
      </c>
      <c r="M91" s="49">
        <v>40.700000000000003</v>
      </c>
      <c r="N91" s="49">
        <v>27</v>
      </c>
      <c r="O91" s="49">
        <v>28</v>
      </c>
      <c r="P91" s="49">
        <v>26.7</v>
      </c>
      <c r="Q91" s="49">
        <v>30.4</v>
      </c>
      <c r="R91" s="112">
        <v>29.2</v>
      </c>
      <c r="S91" s="49">
        <v>28.6</v>
      </c>
      <c r="T91" s="49">
        <v>32.799999999999997</v>
      </c>
      <c r="U91" s="112">
        <v>34.700000000000003</v>
      </c>
      <c r="V91" s="112">
        <v>36.6</v>
      </c>
      <c r="W91" s="112">
        <v>30.2</v>
      </c>
      <c r="X91" s="112">
        <v>23.8</v>
      </c>
      <c r="Y91" s="112">
        <v>16.8</v>
      </c>
      <c r="Z91" s="112">
        <v>10</v>
      </c>
      <c r="AA91" s="49">
        <v>10.8</v>
      </c>
      <c r="AB91" s="49">
        <v>10</v>
      </c>
      <c r="AC91" s="49">
        <v>10</v>
      </c>
      <c r="AD91" s="49">
        <v>17.8</v>
      </c>
      <c r="AE91" s="49">
        <v>19.899999999999999</v>
      </c>
      <c r="AF91" s="113">
        <v>27.4</v>
      </c>
      <c r="AG91" s="114">
        <v>75</v>
      </c>
      <c r="AH91" s="51">
        <f>IF(ABS(MAX(B91:AF91))&gt;ABS(MIN(B91:AF91)),MAX(B91:AF91),MIN(B91:AF91))</f>
        <v>43.3</v>
      </c>
      <c r="AI91" s="115">
        <f>INDEX($B$9:$AF$9,1,MATCH(AH91,B91:AF91,0))</f>
        <v>8.3333333333333301E-2</v>
      </c>
    </row>
    <row r="92" spans="1:88" x14ac:dyDescent="0.25">
      <c r="A92" s="116" t="s">
        <v>59</v>
      </c>
      <c r="B92" s="80">
        <v>-98.1</v>
      </c>
      <c r="C92" s="80">
        <v>-100.3</v>
      </c>
      <c r="D92" s="80">
        <v>-99.2</v>
      </c>
      <c r="E92" s="80">
        <v>-96</v>
      </c>
      <c r="F92" s="80">
        <v>-90</v>
      </c>
      <c r="G92" s="80">
        <v>-68</v>
      </c>
      <c r="H92" s="80">
        <v>-60.3</v>
      </c>
      <c r="I92" s="80">
        <v>-45</v>
      </c>
      <c r="J92" s="80">
        <v>-42.8</v>
      </c>
      <c r="K92" s="80">
        <v>-38.6</v>
      </c>
      <c r="L92" s="80">
        <v>-30</v>
      </c>
      <c r="M92" s="80">
        <f>-13.1-14.6</f>
        <v>-27.7</v>
      </c>
      <c r="N92" s="80">
        <f>-15-17.9</f>
        <v>-32.9</v>
      </c>
      <c r="O92" s="80">
        <f>-17.9-20.4</f>
        <v>-38.299999999999997</v>
      </c>
      <c r="P92" s="80">
        <f>-17.9-20.4</f>
        <v>-38.299999999999997</v>
      </c>
      <c r="Q92" s="80">
        <f>-21.2-23.9</f>
        <v>-45.099999999999994</v>
      </c>
      <c r="R92" s="80">
        <v>-49</v>
      </c>
      <c r="S92" s="80">
        <v>-37.4</v>
      </c>
      <c r="T92" s="80">
        <v>-40</v>
      </c>
      <c r="U92" s="80">
        <v>-43</v>
      </c>
      <c r="V92" s="80">
        <v>-32.4</v>
      </c>
      <c r="W92" s="80">
        <v>-20.399999999999999</v>
      </c>
      <c r="X92" s="80">
        <v>-31.8</v>
      </c>
      <c r="Y92" s="80">
        <v>-18.399999999999999</v>
      </c>
      <c r="Z92" s="80">
        <v>-23.6</v>
      </c>
      <c r="AA92" s="67">
        <v>-33.1</v>
      </c>
      <c r="AB92" s="67">
        <v>-25</v>
      </c>
      <c r="AC92" s="67">
        <v>-25</v>
      </c>
      <c r="AD92" s="67">
        <v>-78</v>
      </c>
      <c r="AE92" s="67">
        <v>-88</v>
      </c>
      <c r="AF92" s="117">
        <v>-95</v>
      </c>
      <c r="AG92" s="114">
        <v>240</v>
      </c>
      <c r="AH92" s="51">
        <f>IF(ABS(MAX(B92:AF92))&gt;ABS(MIN(B92:AF92)),MAX(B92:AF92),MIN(B92:AF92))</f>
        <v>-100.3</v>
      </c>
      <c r="AI92" s="115">
        <f>INDEX($B$9:$AF$9,1,MATCH(AH92,B92:AF92,0))</f>
        <v>8.3333333333333301E-2</v>
      </c>
    </row>
    <row r="93" spans="1:88" x14ac:dyDescent="0.25">
      <c r="A93" s="116" t="s">
        <v>60</v>
      </c>
      <c r="B93" s="80">
        <v>-9.3000000000000007</v>
      </c>
      <c r="C93" s="80">
        <v>-10.3</v>
      </c>
      <c r="D93" s="80">
        <v>-10.3</v>
      </c>
      <c r="E93" s="80">
        <v>-11.1</v>
      </c>
      <c r="F93" s="80">
        <v>-7.7</v>
      </c>
      <c r="G93" s="80">
        <v>-3.2</v>
      </c>
      <c r="H93" s="80">
        <v>0</v>
      </c>
      <c r="I93" s="80">
        <v>3</v>
      </c>
      <c r="J93" s="80">
        <v>5.4</v>
      </c>
      <c r="K93" s="80">
        <v>6.2</v>
      </c>
      <c r="L93" s="80">
        <v>5.3</v>
      </c>
      <c r="M93" s="80">
        <v>5.3</v>
      </c>
      <c r="N93" s="80">
        <v>4.9000000000000004</v>
      </c>
      <c r="O93" s="80">
        <v>6.5</v>
      </c>
      <c r="P93" s="80">
        <v>6.5</v>
      </c>
      <c r="Q93" s="80">
        <v>0.8</v>
      </c>
      <c r="R93" s="80">
        <v>-1.1000000000000001</v>
      </c>
      <c r="S93" s="80">
        <v>3</v>
      </c>
      <c r="T93" s="80">
        <v>0</v>
      </c>
      <c r="U93" s="80">
        <v>2.4</v>
      </c>
      <c r="V93" s="80">
        <v>4.3</v>
      </c>
      <c r="W93" s="80">
        <v>6</v>
      </c>
      <c r="X93" s="80">
        <v>20</v>
      </c>
      <c r="Y93" s="80">
        <v>40.5</v>
      </c>
      <c r="Z93" s="80">
        <v>39.299999999999997</v>
      </c>
      <c r="AA93" s="67">
        <v>34</v>
      </c>
      <c r="AB93" s="67">
        <v>34.4</v>
      </c>
      <c r="AC93" s="67">
        <v>34.4</v>
      </c>
      <c r="AD93" s="67">
        <v>-3.1</v>
      </c>
      <c r="AE93" s="67">
        <v>-9.5</v>
      </c>
      <c r="AF93" s="117">
        <v>-3.9</v>
      </c>
      <c r="AG93" s="114">
        <v>60</v>
      </c>
      <c r="AH93" s="51">
        <f>IF(ABS(MAX(B93:AF93))&gt;ABS(MIN(B93:AF93)),MAX(B93:AF93),MIN(B93:AF93))</f>
        <v>40.5</v>
      </c>
      <c r="AI93" s="115">
        <f>INDEX($B$9:$AF$9,1,MATCH(AH93,B93:AF93,0))</f>
        <v>0.79166666666666663</v>
      </c>
    </row>
    <row r="94" spans="1:88" x14ac:dyDescent="0.25">
      <c r="A94" s="118" t="s">
        <v>213</v>
      </c>
      <c r="B94" s="82">
        <v>44.8</v>
      </c>
      <c r="C94" s="82">
        <v>27.3</v>
      </c>
      <c r="D94" s="82">
        <v>29</v>
      </c>
      <c r="E94" s="82">
        <v>31.9</v>
      </c>
      <c r="F94" s="82">
        <v>43</v>
      </c>
      <c r="G94" s="82">
        <v>55.9</v>
      </c>
      <c r="H94" s="82">
        <v>61.8</v>
      </c>
      <c r="I94" s="82">
        <v>65</v>
      </c>
      <c r="J94" s="82">
        <v>72.2</v>
      </c>
      <c r="K94" s="82">
        <v>71.7</v>
      </c>
      <c r="L94" s="82">
        <v>89.1</v>
      </c>
      <c r="M94" s="82">
        <v>89.5</v>
      </c>
      <c r="N94" s="82">
        <v>90.1</v>
      </c>
      <c r="O94" s="82">
        <v>83.1</v>
      </c>
      <c r="P94" s="82">
        <v>83.1</v>
      </c>
      <c r="Q94" s="82">
        <v>74.2</v>
      </c>
      <c r="R94" s="82">
        <v>80.400000000000006</v>
      </c>
      <c r="S94" s="82">
        <v>64</v>
      </c>
      <c r="T94" s="82">
        <v>56.3</v>
      </c>
      <c r="U94" s="82">
        <v>54.4</v>
      </c>
      <c r="V94" s="82">
        <v>57.5</v>
      </c>
      <c r="W94" s="82">
        <v>82.1</v>
      </c>
      <c r="X94" s="82">
        <v>106.3</v>
      </c>
      <c r="Y94" s="82">
        <v>100.7</v>
      </c>
      <c r="Z94" s="82">
        <v>96.6</v>
      </c>
      <c r="AA94" s="119">
        <v>88.6</v>
      </c>
      <c r="AB94" s="119">
        <v>97.4</v>
      </c>
      <c r="AC94" s="119">
        <v>97.4</v>
      </c>
      <c r="AD94" s="119">
        <v>70.900000000000006</v>
      </c>
      <c r="AE94" s="119">
        <v>66.7</v>
      </c>
      <c r="AF94" s="120">
        <v>44.3</v>
      </c>
      <c r="AG94" s="121">
        <v>120</v>
      </c>
      <c r="AH94" s="51">
        <f>IF(ABS(MAX(B94:AF94))&gt;ABS(MIN(B94:AF94)),MAX(B94:AF94),MIN(B94:AF94))</f>
        <v>106.3</v>
      </c>
      <c r="AI94" s="115">
        <f>INDEX($B$9:$AF$9,1,MATCH(AH94,B94:AF94,0))</f>
        <v>0.77083333333333337</v>
      </c>
    </row>
    <row r="95" spans="1:88" ht="15.75" thickBot="1" x14ac:dyDescent="0.3">
      <c r="A95" s="118" t="s">
        <v>61</v>
      </c>
      <c r="B95" s="82">
        <v>46.8</v>
      </c>
      <c r="C95" s="82">
        <v>30.6</v>
      </c>
      <c r="D95" s="82">
        <v>29.6</v>
      </c>
      <c r="E95" s="82">
        <v>31.2</v>
      </c>
      <c r="F95" s="82">
        <v>44.5</v>
      </c>
      <c r="G95" s="82">
        <v>47.5</v>
      </c>
      <c r="H95" s="82">
        <v>44.6</v>
      </c>
      <c r="I95" s="82">
        <v>50</v>
      </c>
      <c r="J95" s="82">
        <v>51.2</v>
      </c>
      <c r="K95" s="82">
        <v>48</v>
      </c>
      <c r="L95" s="82">
        <v>60.2</v>
      </c>
      <c r="M95" s="82">
        <v>61</v>
      </c>
      <c r="N95" s="82">
        <v>65.8</v>
      </c>
      <c r="O95" s="82">
        <v>70.400000000000006</v>
      </c>
      <c r="P95" s="82">
        <v>70.400000000000006</v>
      </c>
      <c r="Q95" s="82">
        <v>58.1</v>
      </c>
      <c r="R95" s="82">
        <v>66.8</v>
      </c>
      <c r="S95" s="82">
        <v>44.9</v>
      </c>
      <c r="T95" s="82">
        <v>38.9</v>
      </c>
      <c r="U95" s="82">
        <v>36.4</v>
      </c>
      <c r="V95" s="82">
        <v>38.200000000000003</v>
      </c>
      <c r="W95" s="82">
        <v>57.9</v>
      </c>
      <c r="X95" s="82">
        <v>86.9</v>
      </c>
      <c r="Y95" s="82">
        <v>73.5</v>
      </c>
      <c r="Z95" s="82">
        <v>76.8</v>
      </c>
      <c r="AA95" s="119">
        <v>71.7</v>
      </c>
      <c r="AB95" s="119">
        <v>79.5</v>
      </c>
      <c r="AC95" s="119">
        <v>79.5</v>
      </c>
      <c r="AD95" s="119">
        <v>65.3</v>
      </c>
      <c r="AE95" s="119">
        <v>63.2</v>
      </c>
      <c r="AF95" s="120">
        <v>41.2</v>
      </c>
      <c r="AG95" s="121"/>
      <c r="AH95" s="51">
        <f>IF(ABS(MAX(B95:AF95))&gt;ABS(MIN(B95:AF95)),MAX(B95:AF95),MIN(B95:AF95))</f>
        <v>86.9</v>
      </c>
      <c r="AI95" s="115">
        <f>INDEX($B$9:$AF$9,1,MATCH(AH95,B95:AF95,0))</f>
        <v>0.77083333333333337</v>
      </c>
    </row>
    <row r="96" spans="1:88" ht="15.75" thickBot="1" x14ac:dyDescent="0.3">
      <c r="A96" s="122" t="s">
        <v>62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101</v>
      </c>
      <c r="B97" s="50">
        <v>9.9</v>
      </c>
      <c r="C97" s="127">
        <f t="shared" ref="C97:R102" si="25">B97</f>
        <v>9.9</v>
      </c>
      <c r="D97" s="127">
        <f t="shared" si="25"/>
        <v>9.9</v>
      </c>
      <c r="E97" s="127">
        <f t="shared" si="25"/>
        <v>9.9</v>
      </c>
      <c r="F97" s="127">
        <f t="shared" si="25"/>
        <v>9.9</v>
      </c>
      <c r="G97" s="127">
        <f t="shared" si="25"/>
        <v>9.9</v>
      </c>
      <c r="H97" s="127">
        <f t="shared" si="25"/>
        <v>9.9</v>
      </c>
      <c r="I97" s="127">
        <f t="shared" si="25"/>
        <v>9.9</v>
      </c>
      <c r="J97" s="127">
        <f t="shared" si="25"/>
        <v>9.9</v>
      </c>
      <c r="K97" s="127">
        <f t="shared" si="25"/>
        <v>9.9</v>
      </c>
      <c r="L97" s="127">
        <f t="shared" si="25"/>
        <v>9.9</v>
      </c>
      <c r="M97" s="127">
        <f t="shared" si="25"/>
        <v>9.9</v>
      </c>
      <c r="N97" s="127">
        <f t="shared" si="25"/>
        <v>9.9</v>
      </c>
      <c r="O97" s="127">
        <f t="shared" si="25"/>
        <v>9.9</v>
      </c>
      <c r="P97" s="127">
        <f t="shared" si="25"/>
        <v>9.9</v>
      </c>
      <c r="Q97" s="127">
        <f t="shared" si="25"/>
        <v>9.9</v>
      </c>
      <c r="R97" s="127">
        <f t="shared" si="25"/>
        <v>9.9</v>
      </c>
      <c r="S97" s="127">
        <f t="shared" ref="S97:AF102" si="26">R97</f>
        <v>9.9</v>
      </c>
      <c r="T97" s="127">
        <f t="shared" si="26"/>
        <v>9.9</v>
      </c>
      <c r="U97" s="127">
        <f t="shared" si="26"/>
        <v>9.9</v>
      </c>
      <c r="V97" s="127">
        <f t="shared" si="26"/>
        <v>9.9</v>
      </c>
      <c r="W97" s="127">
        <f t="shared" si="26"/>
        <v>9.9</v>
      </c>
      <c r="X97" s="127">
        <f t="shared" si="26"/>
        <v>9.9</v>
      </c>
      <c r="Y97" s="127">
        <f t="shared" si="26"/>
        <v>9.9</v>
      </c>
      <c r="Z97" s="127">
        <f t="shared" si="26"/>
        <v>9.9</v>
      </c>
      <c r="AA97" s="127">
        <f t="shared" si="26"/>
        <v>9.9</v>
      </c>
      <c r="AB97" s="127">
        <f t="shared" si="26"/>
        <v>9.9</v>
      </c>
      <c r="AC97" s="127">
        <f t="shared" si="26"/>
        <v>9.9</v>
      </c>
      <c r="AD97" s="127">
        <f t="shared" si="26"/>
        <v>9.9</v>
      </c>
      <c r="AE97" s="127">
        <f t="shared" si="26"/>
        <v>9.9</v>
      </c>
      <c r="AF97" s="127">
        <f t="shared" si="26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102</v>
      </c>
      <c r="B98" s="128">
        <v>9.6</v>
      </c>
      <c r="C98" s="129">
        <f t="shared" si="25"/>
        <v>9.6</v>
      </c>
      <c r="D98" s="129">
        <f t="shared" si="25"/>
        <v>9.6</v>
      </c>
      <c r="E98" s="129">
        <f t="shared" si="25"/>
        <v>9.6</v>
      </c>
      <c r="F98" s="129">
        <f t="shared" si="25"/>
        <v>9.6</v>
      </c>
      <c r="G98" s="129">
        <f t="shared" si="25"/>
        <v>9.6</v>
      </c>
      <c r="H98" s="129">
        <f t="shared" si="25"/>
        <v>9.6</v>
      </c>
      <c r="I98" s="129">
        <f t="shared" si="25"/>
        <v>9.6</v>
      </c>
      <c r="J98" s="129">
        <f t="shared" si="25"/>
        <v>9.6</v>
      </c>
      <c r="K98" s="129">
        <f t="shared" si="25"/>
        <v>9.6</v>
      </c>
      <c r="L98" s="129">
        <f t="shared" si="25"/>
        <v>9.6</v>
      </c>
      <c r="M98" s="129">
        <f t="shared" si="25"/>
        <v>9.6</v>
      </c>
      <c r="N98" s="129">
        <f t="shared" si="25"/>
        <v>9.6</v>
      </c>
      <c r="O98" s="129">
        <f t="shared" si="25"/>
        <v>9.6</v>
      </c>
      <c r="P98" s="129">
        <f t="shared" si="25"/>
        <v>9.6</v>
      </c>
      <c r="Q98" s="129">
        <f t="shared" si="25"/>
        <v>9.6</v>
      </c>
      <c r="R98" s="129">
        <f t="shared" si="25"/>
        <v>9.6</v>
      </c>
      <c r="S98" s="129">
        <f t="shared" si="26"/>
        <v>9.6</v>
      </c>
      <c r="T98" s="129">
        <f t="shared" si="26"/>
        <v>9.6</v>
      </c>
      <c r="U98" s="129">
        <f t="shared" si="26"/>
        <v>9.6</v>
      </c>
      <c r="V98" s="129">
        <f t="shared" si="26"/>
        <v>9.6</v>
      </c>
      <c r="W98" s="129">
        <f t="shared" si="26"/>
        <v>9.6</v>
      </c>
      <c r="X98" s="129">
        <f t="shared" si="26"/>
        <v>9.6</v>
      </c>
      <c r="Y98" s="129">
        <f t="shared" si="26"/>
        <v>9.6</v>
      </c>
      <c r="Z98" s="129">
        <f t="shared" si="26"/>
        <v>9.6</v>
      </c>
      <c r="AA98" s="129">
        <f t="shared" si="26"/>
        <v>9.6</v>
      </c>
      <c r="AB98" s="129">
        <f t="shared" si="26"/>
        <v>9.6</v>
      </c>
      <c r="AC98" s="129">
        <f t="shared" si="26"/>
        <v>9.6</v>
      </c>
      <c r="AD98" s="129">
        <f t="shared" si="26"/>
        <v>9.6</v>
      </c>
      <c r="AE98" s="129">
        <f t="shared" si="26"/>
        <v>9.6</v>
      </c>
      <c r="AF98" s="129">
        <f t="shared" si="26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103</v>
      </c>
      <c r="B99" s="128">
        <v>9.98</v>
      </c>
      <c r="C99" s="129">
        <f t="shared" si="25"/>
        <v>9.98</v>
      </c>
      <c r="D99" s="129">
        <f t="shared" si="25"/>
        <v>9.98</v>
      </c>
      <c r="E99" s="129">
        <f t="shared" si="25"/>
        <v>9.98</v>
      </c>
      <c r="F99" s="129">
        <f t="shared" si="25"/>
        <v>9.98</v>
      </c>
      <c r="G99" s="129">
        <f t="shared" si="25"/>
        <v>9.98</v>
      </c>
      <c r="H99" s="129">
        <f t="shared" si="25"/>
        <v>9.98</v>
      </c>
      <c r="I99" s="129">
        <f t="shared" si="25"/>
        <v>9.98</v>
      </c>
      <c r="J99" s="129">
        <f t="shared" si="25"/>
        <v>9.98</v>
      </c>
      <c r="K99" s="129">
        <f t="shared" si="25"/>
        <v>9.98</v>
      </c>
      <c r="L99" s="129">
        <f t="shared" si="25"/>
        <v>9.98</v>
      </c>
      <c r="M99" s="129">
        <f t="shared" si="25"/>
        <v>9.98</v>
      </c>
      <c r="N99" s="129">
        <f t="shared" si="25"/>
        <v>9.98</v>
      </c>
      <c r="O99" s="129">
        <f t="shared" si="25"/>
        <v>9.98</v>
      </c>
      <c r="P99" s="129">
        <f t="shared" si="25"/>
        <v>9.98</v>
      </c>
      <c r="Q99" s="129">
        <f t="shared" si="25"/>
        <v>9.98</v>
      </c>
      <c r="R99" s="129">
        <f t="shared" si="25"/>
        <v>9.98</v>
      </c>
      <c r="S99" s="129">
        <f t="shared" si="26"/>
        <v>9.98</v>
      </c>
      <c r="T99" s="129">
        <f t="shared" si="26"/>
        <v>9.98</v>
      </c>
      <c r="U99" s="129">
        <f t="shared" si="26"/>
        <v>9.98</v>
      </c>
      <c r="V99" s="129">
        <f t="shared" si="26"/>
        <v>9.98</v>
      </c>
      <c r="W99" s="129">
        <f t="shared" si="26"/>
        <v>9.98</v>
      </c>
      <c r="X99" s="129">
        <f t="shared" si="26"/>
        <v>9.98</v>
      </c>
      <c r="Y99" s="129">
        <f t="shared" si="26"/>
        <v>9.98</v>
      </c>
      <c r="Z99" s="129">
        <f t="shared" si="26"/>
        <v>9.98</v>
      </c>
      <c r="AA99" s="129">
        <f t="shared" si="26"/>
        <v>9.98</v>
      </c>
      <c r="AB99" s="129">
        <f t="shared" si="26"/>
        <v>9.98</v>
      </c>
      <c r="AC99" s="129">
        <f t="shared" si="26"/>
        <v>9.98</v>
      </c>
      <c r="AD99" s="129">
        <f t="shared" si="26"/>
        <v>9.98</v>
      </c>
      <c r="AE99" s="129">
        <f t="shared" si="26"/>
        <v>9.98</v>
      </c>
      <c r="AF99" s="129">
        <f t="shared" si="26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104</v>
      </c>
      <c r="B100" s="128">
        <v>9.1</v>
      </c>
      <c r="C100" s="129">
        <f t="shared" si="25"/>
        <v>9.1</v>
      </c>
      <c r="D100" s="129">
        <f t="shared" si="25"/>
        <v>9.1</v>
      </c>
      <c r="E100" s="129">
        <f t="shared" si="25"/>
        <v>9.1</v>
      </c>
      <c r="F100" s="129">
        <f t="shared" si="25"/>
        <v>9.1</v>
      </c>
      <c r="G100" s="129">
        <f t="shared" si="25"/>
        <v>9.1</v>
      </c>
      <c r="H100" s="129">
        <f t="shared" si="25"/>
        <v>9.1</v>
      </c>
      <c r="I100" s="129">
        <f t="shared" si="25"/>
        <v>9.1</v>
      </c>
      <c r="J100" s="129">
        <f t="shared" si="25"/>
        <v>9.1</v>
      </c>
      <c r="K100" s="129">
        <f t="shared" si="25"/>
        <v>9.1</v>
      </c>
      <c r="L100" s="129">
        <f t="shared" si="25"/>
        <v>9.1</v>
      </c>
      <c r="M100" s="129">
        <f t="shared" si="25"/>
        <v>9.1</v>
      </c>
      <c r="N100" s="129">
        <f t="shared" si="25"/>
        <v>9.1</v>
      </c>
      <c r="O100" s="129">
        <f t="shared" si="25"/>
        <v>9.1</v>
      </c>
      <c r="P100" s="129">
        <f t="shared" si="25"/>
        <v>9.1</v>
      </c>
      <c r="Q100" s="129">
        <f t="shared" si="25"/>
        <v>9.1</v>
      </c>
      <c r="R100" s="129">
        <f t="shared" si="25"/>
        <v>9.1</v>
      </c>
      <c r="S100" s="129">
        <f t="shared" si="26"/>
        <v>9.1</v>
      </c>
      <c r="T100" s="129">
        <f t="shared" si="26"/>
        <v>9.1</v>
      </c>
      <c r="U100" s="129">
        <f t="shared" si="26"/>
        <v>9.1</v>
      </c>
      <c r="V100" s="129">
        <f t="shared" si="26"/>
        <v>9.1</v>
      </c>
      <c r="W100" s="129">
        <f t="shared" si="26"/>
        <v>9.1</v>
      </c>
      <c r="X100" s="129">
        <f t="shared" si="26"/>
        <v>9.1</v>
      </c>
      <c r="Y100" s="129">
        <f t="shared" si="26"/>
        <v>9.1</v>
      </c>
      <c r="Z100" s="129">
        <f t="shared" si="26"/>
        <v>9.1</v>
      </c>
      <c r="AA100" s="129">
        <f t="shared" si="26"/>
        <v>9.1</v>
      </c>
      <c r="AB100" s="129">
        <f t="shared" si="26"/>
        <v>9.1</v>
      </c>
      <c r="AC100" s="129">
        <f t="shared" si="26"/>
        <v>9.1</v>
      </c>
      <c r="AD100" s="129">
        <f t="shared" si="26"/>
        <v>9.1</v>
      </c>
      <c r="AE100" s="129">
        <f t="shared" si="26"/>
        <v>9.1</v>
      </c>
      <c r="AF100" s="129">
        <f t="shared" si="26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105</v>
      </c>
      <c r="B101" s="128">
        <v>9.18</v>
      </c>
      <c r="C101" s="129">
        <f t="shared" si="25"/>
        <v>9.18</v>
      </c>
      <c r="D101" s="129">
        <f t="shared" si="25"/>
        <v>9.18</v>
      </c>
      <c r="E101" s="129">
        <f t="shared" si="25"/>
        <v>9.18</v>
      </c>
      <c r="F101" s="129">
        <f t="shared" si="25"/>
        <v>9.18</v>
      </c>
      <c r="G101" s="129">
        <f t="shared" si="25"/>
        <v>9.18</v>
      </c>
      <c r="H101" s="129">
        <f t="shared" si="25"/>
        <v>9.18</v>
      </c>
      <c r="I101" s="129">
        <f t="shared" si="25"/>
        <v>9.18</v>
      </c>
      <c r="J101" s="129">
        <f t="shared" si="25"/>
        <v>9.18</v>
      </c>
      <c r="K101" s="129">
        <f t="shared" si="25"/>
        <v>9.18</v>
      </c>
      <c r="L101" s="129">
        <f t="shared" si="25"/>
        <v>9.18</v>
      </c>
      <c r="M101" s="129">
        <f t="shared" si="25"/>
        <v>9.18</v>
      </c>
      <c r="N101" s="129">
        <f t="shared" si="25"/>
        <v>9.18</v>
      </c>
      <c r="O101" s="129">
        <f t="shared" si="25"/>
        <v>9.18</v>
      </c>
      <c r="P101" s="129">
        <f t="shared" si="25"/>
        <v>9.18</v>
      </c>
      <c r="Q101" s="129">
        <f t="shared" si="25"/>
        <v>9.18</v>
      </c>
      <c r="R101" s="129">
        <f t="shared" si="25"/>
        <v>9.18</v>
      </c>
      <c r="S101" s="129">
        <f t="shared" si="26"/>
        <v>9.18</v>
      </c>
      <c r="T101" s="129">
        <f t="shared" si="26"/>
        <v>9.18</v>
      </c>
      <c r="U101" s="129">
        <f t="shared" si="26"/>
        <v>9.18</v>
      </c>
      <c r="V101" s="129">
        <f t="shared" si="26"/>
        <v>9.18</v>
      </c>
      <c r="W101" s="129">
        <f t="shared" si="26"/>
        <v>9.18</v>
      </c>
      <c r="X101" s="129">
        <f t="shared" si="26"/>
        <v>9.18</v>
      </c>
      <c r="Y101" s="129">
        <f t="shared" si="26"/>
        <v>9.18</v>
      </c>
      <c r="Z101" s="129">
        <f t="shared" si="26"/>
        <v>9.18</v>
      </c>
      <c r="AA101" s="129">
        <f t="shared" si="26"/>
        <v>9.18</v>
      </c>
      <c r="AB101" s="129">
        <f t="shared" si="26"/>
        <v>9.18</v>
      </c>
      <c r="AC101" s="129">
        <f t="shared" si="26"/>
        <v>9.18</v>
      </c>
      <c r="AD101" s="129">
        <f t="shared" si="26"/>
        <v>9.18</v>
      </c>
      <c r="AE101" s="129">
        <f t="shared" si="26"/>
        <v>9.18</v>
      </c>
      <c r="AF101" s="129">
        <f t="shared" si="26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106</v>
      </c>
      <c r="B102" s="128">
        <v>7</v>
      </c>
      <c r="C102" s="129">
        <f t="shared" si="25"/>
        <v>7</v>
      </c>
      <c r="D102" s="129">
        <f t="shared" si="25"/>
        <v>7</v>
      </c>
      <c r="E102" s="129">
        <f t="shared" si="25"/>
        <v>7</v>
      </c>
      <c r="F102" s="129">
        <f t="shared" si="25"/>
        <v>7</v>
      </c>
      <c r="G102" s="129">
        <f t="shared" si="25"/>
        <v>7</v>
      </c>
      <c r="H102" s="129">
        <f t="shared" si="25"/>
        <v>7</v>
      </c>
      <c r="I102" s="129">
        <f t="shared" si="25"/>
        <v>7</v>
      </c>
      <c r="J102" s="129">
        <f t="shared" si="25"/>
        <v>7</v>
      </c>
      <c r="K102" s="129">
        <f t="shared" si="25"/>
        <v>7</v>
      </c>
      <c r="L102" s="129">
        <f t="shared" si="25"/>
        <v>7</v>
      </c>
      <c r="M102" s="129">
        <f t="shared" si="25"/>
        <v>7</v>
      </c>
      <c r="N102" s="129">
        <f t="shared" si="25"/>
        <v>7</v>
      </c>
      <c r="O102" s="129">
        <f t="shared" si="25"/>
        <v>7</v>
      </c>
      <c r="P102" s="129">
        <f t="shared" si="25"/>
        <v>7</v>
      </c>
      <c r="Q102" s="129">
        <f t="shared" si="25"/>
        <v>7</v>
      </c>
      <c r="R102" s="129">
        <f t="shared" si="25"/>
        <v>7</v>
      </c>
      <c r="S102" s="129">
        <f t="shared" si="26"/>
        <v>7</v>
      </c>
      <c r="T102" s="129">
        <f t="shared" si="26"/>
        <v>7</v>
      </c>
      <c r="U102" s="129">
        <f t="shared" si="26"/>
        <v>7</v>
      </c>
      <c r="V102" s="129">
        <f t="shared" si="26"/>
        <v>7</v>
      </c>
      <c r="W102" s="129">
        <f t="shared" si="26"/>
        <v>7</v>
      </c>
      <c r="X102" s="129">
        <f t="shared" si="26"/>
        <v>7</v>
      </c>
      <c r="Y102" s="129">
        <f t="shared" si="26"/>
        <v>7</v>
      </c>
      <c r="Z102" s="129">
        <f t="shared" si="26"/>
        <v>7</v>
      </c>
      <c r="AA102" s="129">
        <f t="shared" si="26"/>
        <v>7</v>
      </c>
      <c r="AB102" s="129">
        <f t="shared" si="26"/>
        <v>7</v>
      </c>
      <c r="AC102" s="129">
        <f t="shared" si="26"/>
        <v>7</v>
      </c>
      <c r="AD102" s="129">
        <f t="shared" si="26"/>
        <v>7</v>
      </c>
      <c r="AE102" s="129">
        <f t="shared" si="26"/>
        <v>7</v>
      </c>
      <c r="AF102" s="129">
        <f t="shared" si="26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107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108</v>
      </c>
      <c r="B104" s="128">
        <v>2.25</v>
      </c>
      <c r="C104" s="129">
        <f t="shared" ref="C104:R105" si="27">B104</f>
        <v>2.25</v>
      </c>
      <c r="D104" s="129">
        <f t="shared" si="27"/>
        <v>2.25</v>
      </c>
      <c r="E104" s="129">
        <f t="shared" si="27"/>
        <v>2.25</v>
      </c>
      <c r="F104" s="129">
        <f t="shared" si="27"/>
        <v>2.25</v>
      </c>
      <c r="G104" s="129">
        <f t="shared" si="27"/>
        <v>2.25</v>
      </c>
      <c r="H104" s="129">
        <f t="shared" si="27"/>
        <v>2.25</v>
      </c>
      <c r="I104" s="129">
        <f t="shared" si="27"/>
        <v>2.25</v>
      </c>
      <c r="J104" s="129">
        <f t="shared" si="27"/>
        <v>2.25</v>
      </c>
      <c r="K104" s="129">
        <f t="shared" si="27"/>
        <v>2.25</v>
      </c>
      <c r="L104" s="129">
        <f t="shared" si="27"/>
        <v>2.25</v>
      </c>
      <c r="M104" s="129">
        <f t="shared" si="27"/>
        <v>2.25</v>
      </c>
      <c r="N104" s="129">
        <f t="shared" si="27"/>
        <v>2.25</v>
      </c>
      <c r="O104" s="129">
        <f t="shared" si="27"/>
        <v>2.25</v>
      </c>
      <c r="P104" s="129">
        <f t="shared" si="27"/>
        <v>2.25</v>
      </c>
      <c r="Q104" s="129">
        <f t="shared" si="27"/>
        <v>2.25</v>
      </c>
      <c r="R104" s="129">
        <f t="shared" si="27"/>
        <v>2.25</v>
      </c>
      <c r="S104" s="129">
        <f t="shared" ref="S104:AF105" si="28">R104</f>
        <v>2.25</v>
      </c>
      <c r="T104" s="129">
        <f t="shared" si="28"/>
        <v>2.25</v>
      </c>
      <c r="U104" s="129">
        <f t="shared" si="28"/>
        <v>2.25</v>
      </c>
      <c r="V104" s="129">
        <f t="shared" si="28"/>
        <v>2.25</v>
      </c>
      <c r="W104" s="129">
        <f t="shared" si="28"/>
        <v>2.25</v>
      </c>
      <c r="X104" s="129">
        <f t="shared" si="28"/>
        <v>2.25</v>
      </c>
      <c r="Y104" s="129">
        <f t="shared" si="28"/>
        <v>2.25</v>
      </c>
      <c r="Z104" s="129">
        <f t="shared" si="28"/>
        <v>2.25</v>
      </c>
      <c r="AA104" s="129">
        <f t="shared" si="28"/>
        <v>2.25</v>
      </c>
      <c r="AB104" s="129">
        <f t="shared" si="28"/>
        <v>2.25</v>
      </c>
      <c r="AC104" s="129">
        <f t="shared" si="28"/>
        <v>2.25</v>
      </c>
      <c r="AD104" s="129">
        <f t="shared" si="28"/>
        <v>2.25</v>
      </c>
      <c r="AE104" s="129">
        <f t="shared" si="28"/>
        <v>2.25</v>
      </c>
      <c r="AF104" s="129">
        <f t="shared" si="28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109</v>
      </c>
      <c r="B105" s="128">
        <v>1.64</v>
      </c>
      <c r="C105" s="129">
        <f t="shared" si="27"/>
        <v>1.64</v>
      </c>
      <c r="D105" s="129">
        <f t="shared" si="27"/>
        <v>1.64</v>
      </c>
      <c r="E105" s="129">
        <f t="shared" si="27"/>
        <v>1.64</v>
      </c>
      <c r="F105" s="129">
        <f t="shared" si="27"/>
        <v>1.64</v>
      </c>
      <c r="G105" s="129">
        <f t="shared" si="27"/>
        <v>1.64</v>
      </c>
      <c r="H105" s="129">
        <f t="shared" si="27"/>
        <v>1.64</v>
      </c>
      <c r="I105" s="129">
        <f t="shared" si="27"/>
        <v>1.64</v>
      </c>
      <c r="J105" s="129">
        <f t="shared" si="27"/>
        <v>1.64</v>
      </c>
      <c r="K105" s="129">
        <f t="shared" si="27"/>
        <v>1.64</v>
      </c>
      <c r="L105" s="129">
        <f t="shared" si="27"/>
        <v>1.64</v>
      </c>
      <c r="M105" s="129">
        <f t="shared" si="27"/>
        <v>1.64</v>
      </c>
      <c r="N105" s="129">
        <f t="shared" si="27"/>
        <v>1.64</v>
      </c>
      <c r="O105" s="129">
        <f t="shared" si="27"/>
        <v>1.64</v>
      </c>
      <c r="P105" s="129">
        <f t="shared" si="27"/>
        <v>1.64</v>
      </c>
      <c r="Q105" s="129">
        <f t="shared" si="27"/>
        <v>1.64</v>
      </c>
      <c r="R105" s="129">
        <f t="shared" si="27"/>
        <v>1.64</v>
      </c>
      <c r="S105" s="129">
        <f t="shared" si="28"/>
        <v>1.64</v>
      </c>
      <c r="T105" s="129">
        <f t="shared" si="28"/>
        <v>1.64</v>
      </c>
      <c r="U105" s="129">
        <f t="shared" si="28"/>
        <v>1.64</v>
      </c>
      <c r="V105" s="129">
        <f t="shared" si="28"/>
        <v>1.64</v>
      </c>
      <c r="W105" s="129">
        <f t="shared" si="28"/>
        <v>1.64</v>
      </c>
      <c r="X105" s="129">
        <f t="shared" si="28"/>
        <v>1.64</v>
      </c>
      <c r="Y105" s="129">
        <f t="shared" si="28"/>
        <v>1.64</v>
      </c>
      <c r="Z105" s="129">
        <f t="shared" si="28"/>
        <v>1.64</v>
      </c>
      <c r="AA105" s="129">
        <f t="shared" si="28"/>
        <v>1.64</v>
      </c>
      <c r="AB105" s="129">
        <f t="shared" si="28"/>
        <v>1.64</v>
      </c>
      <c r="AC105" s="129">
        <f t="shared" si="28"/>
        <v>1.64</v>
      </c>
      <c r="AD105" s="129">
        <f t="shared" si="28"/>
        <v>1.64</v>
      </c>
      <c r="AE105" s="129">
        <f t="shared" si="28"/>
        <v>1.64</v>
      </c>
      <c r="AF105" s="129">
        <f t="shared" si="28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110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111</v>
      </c>
      <c r="B107" s="128">
        <v>1.62</v>
      </c>
      <c r="C107" s="129">
        <f t="shared" ref="C107:R114" si="29">B107</f>
        <v>1.62</v>
      </c>
      <c r="D107" s="129">
        <f t="shared" si="29"/>
        <v>1.62</v>
      </c>
      <c r="E107" s="129">
        <f t="shared" si="29"/>
        <v>1.62</v>
      </c>
      <c r="F107" s="129">
        <f t="shared" si="29"/>
        <v>1.62</v>
      </c>
      <c r="G107" s="129">
        <f t="shared" si="29"/>
        <v>1.62</v>
      </c>
      <c r="H107" s="129">
        <f t="shared" si="29"/>
        <v>1.62</v>
      </c>
      <c r="I107" s="129">
        <f t="shared" si="29"/>
        <v>1.62</v>
      </c>
      <c r="J107" s="129">
        <f t="shared" si="29"/>
        <v>1.62</v>
      </c>
      <c r="K107" s="129">
        <f t="shared" si="29"/>
        <v>1.62</v>
      </c>
      <c r="L107" s="129">
        <f t="shared" si="29"/>
        <v>1.62</v>
      </c>
      <c r="M107" s="129">
        <f t="shared" si="29"/>
        <v>1.62</v>
      </c>
      <c r="N107" s="129">
        <f t="shared" si="29"/>
        <v>1.62</v>
      </c>
      <c r="O107" s="129">
        <f t="shared" si="29"/>
        <v>1.62</v>
      </c>
      <c r="P107" s="129">
        <f t="shared" si="29"/>
        <v>1.62</v>
      </c>
      <c r="Q107" s="129">
        <f t="shared" si="29"/>
        <v>1.62</v>
      </c>
      <c r="R107" s="129">
        <f t="shared" si="29"/>
        <v>1.62</v>
      </c>
      <c r="S107" s="129">
        <f t="shared" ref="S107:AF122" si="30">R107</f>
        <v>1.62</v>
      </c>
      <c r="T107" s="129">
        <f t="shared" si="30"/>
        <v>1.62</v>
      </c>
      <c r="U107" s="129">
        <f t="shared" si="30"/>
        <v>1.62</v>
      </c>
      <c r="V107" s="129">
        <f t="shared" si="30"/>
        <v>1.62</v>
      </c>
      <c r="W107" s="129">
        <f t="shared" si="30"/>
        <v>1.62</v>
      </c>
      <c r="X107" s="129">
        <f t="shared" si="30"/>
        <v>1.62</v>
      </c>
      <c r="Y107" s="129">
        <f t="shared" si="30"/>
        <v>1.62</v>
      </c>
      <c r="Z107" s="129">
        <f t="shared" si="30"/>
        <v>1.62</v>
      </c>
      <c r="AA107" s="129">
        <f t="shared" si="30"/>
        <v>1.62</v>
      </c>
      <c r="AB107" s="129">
        <f t="shared" si="30"/>
        <v>1.62</v>
      </c>
      <c r="AC107" s="129">
        <f t="shared" si="30"/>
        <v>1.62</v>
      </c>
      <c r="AD107" s="129">
        <f t="shared" si="30"/>
        <v>1.62</v>
      </c>
      <c r="AE107" s="129">
        <f t="shared" si="30"/>
        <v>1.62</v>
      </c>
      <c r="AF107" s="129">
        <f t="shared" si="30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112</v>
      </c>
      <c r="B108" s="128">
        <v>8.36</v>
      </c>
      <c r="C108" s="129">
        <f t="shared" si="29"/>
        <v>8.36</v>
      </c>
      <c r="D108" s="129">
        <f t="shared" si="29"/>
        <v>8.36</v>
      </c>
      <c r="E108" s="129">
        <f t="shared" si="29"/>
        <v>8.36</v>
      </c>
      <c r="F108" s="129">
        <f t="shared" si="29"/>
        <v>8.36</v>
      </c>
      <c r="G108" s="129">
        <f t="shared" si="29"/>
        <v>8.36</v>
      </c>
      <c r="H108" s="129">
        <f t="shared" si="29"/>
        <v>8.36</v>
      </c>
      <c r="I108" s="129">
        <f t="shared" si="29"/>
        <v>8.36</v>
      </c>
      <c r="J108" s="129">
        <f t="shared" si="29"/>
        <v>8.36</v>
      </c>
      <c r="K108" s="129">
        <f t="shared" si="29"/>
        <v>8.36</v>
      </c>
      <c r="L108" s="129">
        <f t="shared" si="29"/>
        <v>8.36</v>
      </c>
      <c r="M108" s="129">
        <f t="shared" si="29"/>
        <v>8.36</v>
      </c>
      <c r="N108" s="129">
        <f t="shared" si="29"/>
        <v>8.36</v>
      </c>
      <c r="O108" s="129">
        <f t="shared" si="29"/>
        <v>8.36</v>
      </c>
      <c r="P108" s="129">
        <f t="shared" si="29"/>
        <v>8.36</v>
      </c>
      <c r="Q108" s="129">
        <f t="shared" si="29"/>
        <v>8.36</v>
      </c>
      <c r="R108" s="129">
        <f t="shared" si="29"/>
        <v>8.36</v>
      </c>
      <c r="S108" s="129">
        <f t="shared" si="30"/>
        <v>8.36</v>
      </c>
      <c r="T108" s="129">
        <f t="shared" si="30"/>
        <v>8.36</v>
      </c>
      <c r="U108" s="129">
        <f t="shared" si="30"/>
        <v>8.36</v>
      </c>
      <c r="V108" s="129">
        <f t="shared" si="30"/>
        <v>8.36</v>
      </c>
      <c r="W108" s="129">
        <f t="shared" si="30"/>
        <v>8.36</v>
      </c>
      <c r="X108" s="129">
        <f t="shared" si="30"/>
        <v>8.36</v>
      </c>
      <c r="Y108" s="129">
        <f t="shared" si="30"/>
        <v>8.36</v>
      </c>
      <c r="Z108" s="129">
        <f t="shared" si="30"/>
        <v>8.36</v>
      </c>
      <c r="AA108" s="129">
        <f t="shared" si="30"/>
        <v>8.36</v>
      </c>
      <c r="AB108" s="129">
        <f t="shared" si="30"/>
        <v>8.36</v>
      </c>
      <c r="AC108" s="129">
        <f t="shared" si="30"/>
        <v>8.36</v>
      </c>
      <c r="AD108" s="129">
        <f t="shared" si="30"/>
        <v>8.36</v>
      </c>
      <c r="AE108" s="129">
        <f t="shared" si="30"/>
        <v>8.36</v>
      </c>
      <c r="AF108" s="129">
        <f t="shared" si="30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113</v>
      </c>
      <c r="B109" s="128">
        <v>8</v>
      </c>
      <c r="C109" s="129">
        <f t="shared" si="29"/>
        <v>8</v>
      </c>
      <c r="D109" s="129">
        <f t="shared" si="29"/>
        <v>8</v>
      </c>
      <c r="E109" s="129">
        <f t="shared" si="29"/>
        <v>8</v>
      </c>
      <c r="F109" s="129">
        <f t="shared" si="29"/>
        <v>8</v>
      </c>
      <c r="G109" s="129">
        <f t="shared" si="29"/>
        <v>8</v>
      </c>
      <c r="H109" s="129">
        <f t="shared" si="29"/>
        <v>8</v>
      </c>
      <c r="I109" s="129">
        <v>5.4</v>
      </c>
      <c r="J109" s="129">
        <f t="shared" si="29"/>
        <v>5.4</v>
      </c>
      <c r="K109" s="129">
        <f t="shared" si="29"/>
        <v>5.4</v>
      </c>
      <c r="L109" s="129">
        <f t="shared" si="29"/>
        <v>5.4</v>
      </c>
      <c r="M109" s="129">
        <f t="shared" si="29"/>
        <v>5.4</v>
      </c>
      <c r="N109" s="129">
        <f t="shared" si="29"/>
        <v>5.4</v>
      </c>
      <c r="O109" s="129">
        <f t="shared" si="29"/>
        <v>5.4</v>
      </c>
      <c r="P109" s="129">
        <f t="shared" si="29"/>
        <v>5.4</v>
      </c>
      <c r="Q109" s="129">
        <f t="shared" si="29"/>
        <v>5.4</v>
      </c>
      <c r="R109" s="129">
        <f t="shared" si="29"/>
        <v>5.4</v>
      </c>
      <c r="S109" s="129">
        <f t="shared" si="30"/>
        <v>5.4</v>
      </c>
      <c r="T109" s="129">
        <f t="shared" si="30"/>
        <v>5.4</v>
      </c>
      <c r="U109" s="129">
        <f t="shared" si="30"/>
        <v>5.4</v>
      </c>
      <c r="V109" s="129">
        <f t="shared" si="30"/>
        <v>5.4</v>
      </c>
      <c r="W109" s="129">
        <f t="shared" si="30"/>
        <v>5.4</v>
      </c>
      <c r="X109" s="129">
        <f t="shared" si="30"/>
        <v>5.4</v>
      </c>
      <c r="Y109" s="129">
        <f t="shared" si="30"/>
        <v>5.4</v>
      </c>
      <c r="Z109" s="129">
        <f t="shared" si="30"/>
        <v>5.4</v>
      </c>
      <c r="AA109" s="129">
        <f t="shared" si="30"/>
        <v>5.4</v>
      </c>
      <c r="AB109" s="129">
        <f t="shared" si="30"/>
        <v>5.4</v>
      </c>
      <c r="AC109" s="129">
        <f t="shared" si="30"/>
        <v>5.4</v>
      </c>
      <c r="AD109" s="129">
        <f t="shared" si="30"/>
        <v>5.4</v>
      </c>
      <c r="AE109" s="129">
        <f t="shared" si="30"/>
        <v>5.4</v>
      </c>
      <c r="AF109" s="129">
        <f t="shared" si="30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114</v>
      </c>
      <c r="B110" s="128">
        <v>6.57</v>
      </c>
      <c r="C110" s="129">
        <f t="shared" si="29"/>
        <v>6.57</v>
      </c>
      <c r="D110" s="129">
        <f t="shared" si="29"/>
        <v>6.57</v>
      </c>
      <c r="E110" s="129">
        <f t="shared" si="29"/>
        <v>6.57</v>
      </c>
      <c r="F110" s="129">
        <f t="shared" si="29"/>
        <v>6.57</v>
      </c>
      <c r="G110" s="129">
        <f t="shared" si="29"/>
        <v>6.57</v>
      </c>
      <c r="H110" s="129">
        <f t="shared" si="29"/>
        <v>6.57</v>
      </c>
      <c r="I110" s="129">
        <f t="shared" si="29"/>
        <v>6.57</v>
      </c>
      <c r="J110" s="129">
        <f t="shared" si="29"/>
        <v>6.57</v>
      </c>
      <c r="K110" s="129">
        <f t="shared" si="29"/>
        <v>6.57</v>
      </c>
      <c r="L110" s="129">
        <f t="shared" si="29"/>
        <v>6.57</v>
      </c>
      <c r="M110" s="129">
        <f t="shared" si="29"/>
        <v>6.57</v>
      </c>
      <c r="N110" s="129">
        <f t="shared" si="29"/>
        <v>6.57</v>
      </c>
      <c r="O110" s="129">
        <f t="shared" si="29"/>
        <v>6.57</v>
      </c>
      <c r="P110" s="129">
        <f t="shared" si="29"/>
        <v>6.57</v>
      </c>
      <c r="Q110" s="129">
        <f t="shared" si="29"/>
        <v>6.57</v>
      </c>
      <c r="R110" s="129">
        <f t="shared" si="29"/>
        <v>6.57</v>
      </c>
      <c r="S110" s="129">
        <f t="shared" si="30"/>
        <v>6.57</v>
      </c>
      <c r="T110" s="129">
        <f t="shared" si="30"/>
        <v>6.57</v>
      </c>
      <c r="U110" s="129">
        <f t="shared" si="30"/>
        <v>6.57</v>
      </c>
      <c r="V110" s="129">
        <f t="shared" si="30"/>
        <v>6.57</v>
      </c>
      <c r="W110" s="129">
        <f t="shared" si="30"/>
        <v>6.57</v>
      </c>
      <c r="X110" s="129">
        <f t="shared" si="30"/>
        <v>6.57</v>
      </c>
      <c r="Y110" s="129">
        <f t="shared" si="30"/>
        <v>6.57</v>
      </c>
      <c r="Z110" s="129">
        <f t="shared" si="30"/>
        <v>6.57</v>
      </c>
      <c r="AA110" s="129">
        <f t="shared" si="30"/>
        <v>6.57</v>
      </c>
      <c r="AB110" s="129">
        <f t="shared" si="30"/>
        <v>6.57</v>
      </c>
      <c r="AC110" s="129">
        <f t="shared" si="30"/>
        <v>6.57</v>
      </c>
      <c r="AD110" s="129">
        <f t="shared" si="30"/>
        <v>6.57</v>
      </c>
      <c r="AE110" s="129">
        <f t="shared" si="30"/>
        <v>6.57</v>
      </c>
      <c r="AF110" s="129">
        <f t="shared" si="30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115</v>
      </c>
      <c r="B111" s="128">
        <v>3.43</v>
      </c>
      <c r="C111" s="129">
        <f t="shared" si="29"/>
        <v>3.43</v>
      </c>
      <c r="D111" s="129">
        <f t="shared" si="29"/>
        <v>3.43</v>
      </c>
      <c r="E111" s="129">
        <f t="shared" si="29"/>
        <v>3.43</v>
      </c>
      <c r="F111" s="129">
        <f t="shared" si="29"/>
        <v>3.43</v>
      </c>
      <c r="G111" s="129">
        <f t="shared" si="29"/>
        <v>3.43</v>
      </c>
      <c r="H111" s="129">
        <f t="shared" si="29"/>
        <v>3.43</v>
      </c>
      <c r="I111" s="129">
        <f t="shared" si="29"/>
        <v>3.43</v>
      </c>
      <c r="J111" s="129">
        <f t="shared" si="29"/>
        <v>3.43</v>
      </c>
      <c r="K111" s="129">
        <f t="shared" si="29"/>
        <v>3.43</v>
      </c>
      <c r="L111" s="129">
        <f t="shared" si="29"/>
        <v>3.43</v>
      </c>
      <c r="M111" s="129">
        <f t="shared" si="29"/>
        <v>3.43</v>
      </c>
      <c r="N111" s="129">
        <f t="shared" si="29"/>
        <v>3.43</v>
      </c>
      <c r="O111" s="129">
        <f t="shared" si="29"/>
        <v>3.43</v>
      </c>
      <c r="P111" s="129">
        <f t="shared" si="29"/>
        <v>3.43</v>
      </c>
      <c r="Q111" s="129">
        <f t="shared" si="29"/>
        <v>3.43</v>
      </c>
      <c r="R111" s="129">
        <f t="shared" si="29"/>
        <v>3.43</v>
      </c>
      <c r="S111" s="129">
        <f t="shared" si="30"/>
        <v>3.43</v>
      </c>
      <c r="T111" s="129">
        <f t="shared" si="30"/>
        <v>3.43</v>
      </c>
      <c r="U111" s="129">
        <f t="shared" si="30"/>
        <v>3.43</v>
      </c>
      <c r="V111" s="129">
        <f t="shared" si="30"/>
        <v>3.43</v>
      </c>
      <c r="W111" s="129">
        <f t="shared" si="30"/>
        <v>3.43</v>
      </c>
      <c r="X111" s="129">
        <f t="shared" si="30"/>
        <v>3.43</v>
      </c>
      <c r="Y111" s="129">
        <f t="shared" si="30"/>
        <v>3.43</v>
      </c>
      <c r="Z111" s="129">
        <f t="shared" si="30"/>
        <v>3.43</v>
      </c>
      <c r="AA111" s="129">
        <f t="shared" si="30"/>
        <v>3.43</v>
      </c>
      <c r="AB111" s="129">
        <f t="shared" si="30"/>
        <v>3.43</v>
      </c>
      <c r="AC111" s="129">
        <f t="shared" si="30"/>
        <v>3.43</v>
      </c>
      <c r="AD111" s="129">
        <f t="shared" si="30"/>
        <v>3.43</v>
      </c>
      <c r="AE111" s="129">
        <f t="shared" si="30"/>
        <v>3.43</v>
      </c>
      <c r="AF111" s="129">
        <f t="shared" si="30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116</v>
      </c>
      <c r="B112" s="128">
        <v>2.96</v>
      </c>
      <c r="C112" s="129">
        <f t="shared" si="29"/>
        <v>2.96</v>
      </c>
      <c r="D112" s="129">
        <f t="shared" si="29"/>
        <v>2.96</v>
      </c>
      <c r="E112" s="129">
        <f t="shared" si="29"/>
        <v>2.96</v>
      </c>
      <c r="F112" s="129">
        <f t="shared" si="29"/>
        <v>2.96</v>
      </c>
      <c r="G112" s="129">
        <f t="shared" si="29"/>
        <v>2.96</v>
      </c>
      <c r="H112" s="129">
        <f t="shared" si="29"/>
        <v>2.96</v>
      </c>
      <c r="I112" s="129">
        <f t="shared" si="29"/>
        <v>2.96</v>
      </c>
      <c r="J112" s="129">
        <f t="shared" si="29"/>
        <v>2.96</v>
      </c>
      <c r="K112" s="129">
        <f t="shared" si="29"/>
        <v>2.96</v>
      </c>
      <c r="L112" s="129">
        <f t="shared" si="29"/>
        <v>2.96</v>
      </c>
      <c r="M112" s="129">
        <f t="shared" si="29"/>
        <v>2.96</v>
      </c>
      <c r="N112" s="129">
        <f t="shared" si="29"/>
        <v>2.96</v>
      </c>
      <c r="O112" s="129">
        <f t="shared" si="29"/>
        <v>2.96</v>
      </c>
      <c r="P112" s="129">
        <f t="shared" si="29"/>
        <v>2.96</v>
      </c>
      <c r="Q112" s="129">
        <f t="shared" si="29"/>
        <v>2.96</v>
      </c>
      <c r="R112" s="129">
        <f t="shared" si="29"/>
        <v>2.96</v>
      </c>
      <c r="S112" s="129">
        <f t="shared" si="30"/>
        <v>2.96</v>
      </c>
      <c r="T112" s="129">
        <f t="shared" si="30"/>
        <v>2.96</v>
      </c>
      <c r="U112" s="129">
        <f t="shared" si="30"/>
        <v>2.96</v>
      </c>
      <c r="V112" s="129">
        <f t="shared" si="30"/>
        <v>2.96</v>
      </c>
      <c r="W112" s="129">
        <f t="shared" si="30"/>
        <v>2.96</v>
      </c>
      <c r="X112" s="129">
        <f t="shared" si="30"/>
        <v>2.96</v>
      </c>
      <c r="Y112" s="129">
        <f t="shared" si="30"/>
        <v>2.96</v>
      </c>
      <c r="Z112" s="129">
        <f t="shared" si="30"/>
        <v>2.96</v>
      </c>
      <c r="AA112" s="129">
        <f t="shared" si="30"/>
        <v>2.96</v>
      </c>
      <c r="AB112" s="129">
        <f t="shared" si="30"/>
        <v>2.96</v>
      </c>
      <c r="AC112" s="129">
        <f t="shared" si="30"/>
        <v>2.96</v>
      </c>
      <c r="AD112" s="129">
        <f t="shared" si="30"/>
        <v>2.96</v>
      </c>
      <c r="AE112" s="129">
        <f t="shared" si="30"/>
        <v>2.96</v>
      </c>
      <c r="AF112" s="129">
        <f t="shared" si="30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117</v>
      </c>
      <c r="B113" s="128">
        <v>8</v>
      </c>
      <c r="C113" s="129">
        <f t="shared" si="29"/>
        <v>8</v>
      </c>
      <c r="D113" s="129">
        <f t="shared" si="29"/>
        <v>8</v>
      </c>
      <c r="E113" s="129">
        <f t="shared" si="29"/>
        <v>8</v>
      </c>
      <c r="F113" s="129">
        <f t="shared" si="29"/>
        <v>8</v>
      </c>
      <c r="G113" s="129">
        <f t="shared" si="29"/>
        <v>8</v>
      </c>
      <c r="H113" s="129">
        <f t="shared" si="29"/>
        <v>8</v>
      </c>
      <c r="I113" s="129">
        <f t="shared" si="29"/>
        <v>8</v>
      </c>
      <c r="J113" s="129">
        <f t="shared" si="29"/>
        <v>8</v>
      </c>
      <c r="K113" s="129">
        <f t="shared" si="29"/>
        <v>8</v>
      </c>
      <c r="L113" s="129">
        <f t="shared" si="29"/>
        <v>8</v>
      </c>
      <c r="M113" s="129">
        <f t="shared" si="29"/>
        <v>8</v>
      </c>
      <c r="N113" s="129">
        <f t="shared" si="29"/>
        <v>8</v>
      </c>
      <c r="O113" s="129">
        <f t="shared" si="29"/>
        <v>8</v>
      </c>
      <c r="P113" s="129">
        <f t="shared" si="29"/>
        <v>8</v>
      </c>
      <c r="Q113" s="129">
        <f t="shared" si="29"/>
        <v>8</v>
      </c>
      <c r="R113" s="129">
        <f t="shared" si="29"/>
        <v>8</v>
      </c>
      <c r="S113" s="129">
        <f t="shared" si="30"/>
        <v>8</v>
      </c>
      <c r="T113" s="129">
        <f t="shared" si="30"/>
        <v>8</v>
      </c>
      <c r="U113" s="129">
        <f t="shared" si="30"/>
        <v>8</v>
      </c>
      <c r="V113" s="129">
        <f t="shared" si="30"/>
        <v>8</v>
      </c>
      <c r="W113" s="129">
        <f t="shared" si="30"/>
        <v>8</v>
      </c>
      <c r="X113" s="129">
        <f t="shared" si="30"/>
        <v>8</v>
      </c>
      <c r="Y113" s="129">
        <f t="shared" si="30"/>
        <v>8</v>
      </c>
      <c r="Z113" s="129">
        <f t="shared" si="30"/>
        <v>8</v>
      </c>
      <c r="AA113" s="129">
        <f t="shared" si="30"/>
        <v>8</v>
      </c>
      <c r="AB113" s="129">
        <f t="shared" si="30"/>
        <v>8</v>
      </c>
      <c r="AC113" s="129">
        <f t="shared" si="30"/>
        <v>8</v>
      </c>
      <c r="AD113" s="129">
        <f t="shared" si="30"/>
        <v>8</v>
      </c>
      <c r="AE113" s="129">
        <f t="shared" si="30"/>
        <v>8</v>
      </c>
      <c r="AF113" s="129">
        <f t="shared" si="30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118</v>
      </c>
      <c r="B114" s="128">
        <v>7</v>
      </c>
      <c r="C114" s="129">
        <f>B114</f>
        <v>7</v>
      </c>
      <c r="D114" s="129">
        <f t="shared" si="29"/>
        <v>7</v>
      </c>
      <c r="E114" s="129">
        <f t="shared" si="29"/>
        <v>7</v>
      </c>
      <c r="F114" s="129">
        <f t="shared" si="29"/>
        <v>7</v>
      </c>
      <c r="G114" s="129">
        <f t="shared" si="29"/>
        <v>7</v>
      </c>
      <c r="H114" s="129">
        <f t="shared" si="29"/>
        <v>7</v>
      </c>
      <c r="I114" s="129">
        <f t="shared" si="29"/>
        <v>7</v>
      </c>
      <c r="J114" s="129">
        <f t="shared" si="29"/>
        <v>7</v>
      </c>
      <c r="K114" s="129">
        <f t="shared" si="29"/>
        <v>7</v>
      </c>
      <c r="L114" s="129">
        <f t="shared" si="29"/>
        <v>7</v>
      </c>
      <c r="M114" s="129">
        <f t="shared" si="29"/>
        <v>7</v>
      </c>
      <c r="N114" s="129">
        <f t="shared" si="29"/>
        <v>7</v>
      </c>
      <c r="O114" s="129">
        <f t="shared" si="29"/>
        <v>7</v>
      </c>
      <c r="P114" s="129">
        <f t="shared" si="29"/>
        <v>7</v>
      </c>
      <c r="Q114" s="129">
        <f t="shared" si="29"/>
        <v>7</v>
      </c>
      <c r="R114" s="129">
        <f t="shared" si="29"/>
        <v>7</v>
      </c>
      <c r="S114" s="129">
        <f t="shared" si="30"/>
        <v>7</v>
      </c>
      <c r="T114" s="129">
        <f t="shared" si="30"/>
        <v>7</v>
      </c>
      <c r="U114" s="129">
        <f t="shared" si="30"/>
        <v>7</v>
      </c>
      <c r="V114" s="129">
        <f t="shared" si="30"/>
        <v>7</v>
      </c>
      <c r="W114" s="129">
        <f t="shared" si="30"/>
        <v>7</v>
      </c>
      <c r="X114" s="129">
        <f t="shared" si="30"/>
        <v>7</v>
      </c>
      <c r="Y114" s="129">
        <f t="shared" si="30"/>
        <v>7</v>
      </c>
      <c r="Z114" s="129">
        <f t="shared" si="30"/>
        <v>7</v>
      </c>
      <c r="AA114" s="129">
        <f t="shared" si="30"/>
        <v>7</v>
      </c>
      <c r="AB114" s="129">
        <f t="shared" si="30"/>
        <v>7</v>
      </c>
      <c r="AC114" s="129">
        <f t="shared" si="30"/>
        <v>7</v>
      </c>
      <c r="AD114" s="129">
        <f t="shared" si="30"/>
        <v>7</v>
      </c>
      <c r="AE114" s="129">
        <f t="shared" si="30"/>
        <v>7</v>
      </c>
      <c r="AF114" s="129">
        <f t="shared" si="30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119</v>
      </c>
      <c r="B115" s="128">
        <v>3.47</v>
      </c>
      <c r="C115" s="129">
        <f t="shared" ref="C115:R124" si="31">B115</f>
        <v>3.47</v>
      </c>
      <c r="D115" s="129">
        <f t="shared" si="31"/>
        <v>3.47</v>
      </c>
      <c r="E115" s="129">
        <f t="shared" si="31"/>
        <v>3.47</v>
      </c>
      <c r="F115" s="129">
        <f t="shared" si="31"/>
        <v>3.47</v>
      </c>
      <c r="G115" s="129">
        <f t="shared" si="31"/>
        <v>3.47</v>
      </c>
      <c r="H115" s="129">
        <f t="shared" si="31"/>
        <v>3.47</v>
      </c>
      <c r="I115" s="129">
        <f t="shared" si="31"/>
        <v>3.47</v>
      </c>
      <c r="J115" s="129">
        <f t="shared" si="31"/>
        <v>3.47</v>
      </c>
      <c r="K115" s="129">
        <f t="shared" si="31"/>
        <v>3.47</v>
      </c>
      <c r="L115" s="129">
        <f t="shared" si="31"/>
        <v>3.47</v>
      </c>
      <c r="M115" s="129">
        <f t="shared" si="31"/>
        <v>3.47</v>
      </c>
      <c r="N115" s="129">
        <f t="shared" si="31"/>
        <v>3.47</v>
      </c>
      <c r="O115" s="129">
        <f t="shared" si="31"/>
        <v>3.47</v>
      </c>
      <c r="P115" s="129">
        <f t="shared" si="31"/>
        <v>3.47</v>
      </c>
      <c r="Q115" s="129">
        <f t="shared" si="31"/>
        <v>3.47</v>
      </c>
      <c r="R115" s="129">
        <f t="shared" si="31"/>
        <v>3.47</v>
      </c>
      <c r="S115" s="129">
        <f t="shared" si="30"/>
        <v>3.47</v>
      </c>
      <c r="T115" s="129">
        <f t="shared" si="30"/>
        <v>3.47</v>
      </c>
      <c r="U115" s="129">
        <f t="shared" si="30"/>
        <v>3.47</v>
      </c>
      <c r="V115" s="129">
        <f t="shared" si="30"/>
        <v>3.47</v>
      </c>
      <c r="W115" s="129">
        <f t="shared" si="30"/>
        <v>3.47</v>
      </c>
      <c r="X115" s="129">
        <f t="shared" si="30"/>
        <v>3.47</v>
      </c>
      <c r="Y115" s="129">
        <f t="shared" si="30"/>
        <v>3.47</v>
      </c>
      <c r="Z115" s="129">
        <f t="shared" si="30"/>
        <v>3.47</v>
      </c>
      <c r="AA115" s="129">
        <f t="shared" si="30"/>
        <v>3.47</v>
      </c>
      <c r="AB115" s="129">
        <f t="shared" si="30"/>
        <v>3.47</v>
      </c>
      <c r="AC115" s="129">
        <f t="shared" si="30"/>
        <v>3.47</v>
      </c>
      <c r="AD115" s="129">
        <f t="shared" si="30"/>
        <v>3.47</v>
      </c>
      <c r="AE115" s="129">
        <f t="shared" si="30"/>
        <v>3.47</v>
      </c>
      <c r="AF115" s="129">
        <f t="shared" si="30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120</v>
      </c>
      <c r="B116" s="128">
        <v>2.1</v>
      </c>
      <c r="C116" s="129">
        <f t="shared" si="31"/>
        <v>2.1</v>
      </c>
      <c r="D116" s="129">
        <f t="shared" si="31"/>
        <v>2.1</v>
      </c>
      <c r="E116" s="129">
        <f t="shared" si="31"/>
        <v>2.1</v>
      </c>
      <c r="F116" s="129">
        <f t="shared" si="31"/>
        <v>2.1</v>
      </c>
      <c r="G116" s="129">
        <f t="shared" si="31"/>
        <v>2.1</v>
      </c>
      <c r="H116" s="129">
        <f t="shared" si="31"/>
        <v>2.1</v>
      </c>
      <c r="I116" s="129">
        <f t="shared" si="31"/>
        <v>2.1</v>
      </c>
      <c r="J116" s="129">
        <f t="shared" si="31"/>
        <v>2.1</v>
      </c>
      <c r="K116" s="129">
        <f t="shared" si="31"/>
        <v>2.1</v>
      </c>
      <c r="L116" s="129">
        <f t="shared" si="31"/>
        <v>2.1</v>
      </c>
      <c r="M116" s="129">
        <f t="shared" si="31"/>
        <v>2.1</v>
      </c>
      <c r="N116" s="129">
        <f t="shared" si="31"/>
        <v>2.1</v>
      </c>
      <c r="O116" s="129">
        <f t="shared" si="31"/>
        <v>2.1</v>
      </c>
      <c r="P116" s="129">
        <f t="shared" si="31"/>
        <v>2.1</v>
      </c>
      <c r="Q116" s="129">
        <f t="shared" si="31"/>
        <v>2.1</v>
      </c>
      <c r="R116" s="129">
        <f t="shared" si="31"/>
        <v>2.1</v>
      </c>
      <c r="S116" s="129">
        <f t="shared" si="30"/>
        <v>2.1</v>
      </c>
      <c r="T116" s="129">
        <f t="shared" si="30"/>
        <v>2.1</v>
      </c>
      <c r="U116" s="129">
        <f t="shared" si="30"/>
        <v>2.1</v>
      </c>
      <c r="V116" s="129">
        <f t="shared" si="30"/>
        <v>2.1</v>
      </c>
      <c r="W116" s="129">
        <f t="shared" si="30"/>
        <v>2.1</v>
      </c>
      <c r="X116" s="129">
        <f t="shared" si="30"/>
        <v>2.1</v>
      </c>
      <c r="Y116" s="129">
        <f t="shared" si="30"/>
        <v>2.1</v>
      </c>
      <c r="Z116" s="129">
        <f t="shared" si="30"/>
        <v>2.1</v>
      </c>
      <c r="AA116" s="129">
        <f t="shared" si="30"/>
        <v>2.1</v>
      </c>
      <c r="AB116" s="129">
        <f t="shared" si="30"/>
        <v>2.1</v>
      </c>
      <c r="AC116" s="129">
        <f t="shared" si="30"/>
        <v>2.1</v>
      </c>
      <c r="AD116" s="129">
        <f t="shared" si="30"/>
        <v>2.1</v>
      </c>
      <c r="AE116" s="129">
        <f t="shared" si="30"/>
        <v>2.1</v>
      </c>
      <c r="AF116" s="129">
        <f t="shared" si="30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121</v>
      </c>
      <c r="B117" s="128">
        <v>9.3000000000000007</v>
      </c>
      <c r="C117" s="129">
        <f t="shared" si="31"/>
        <v>9.3000000000000007</v>
      </c>
      <c r="D117" s="129">
        <f t="shared" si="31"/>
        <v>9.3000000000000007</v>
      </c>
      <c r="E117" s="129">
        <f t="shared" si="31"/>
        <v>9.3000000000000007</v>
      </c>
      <c r="F117" s="129">
        <f t="shared" si="31"/>
        <v>9.3000000000000007</v>
      </c>
      <c r="G117" s="129">
        <f t="shared" si="31"/>
        <v>9.3000000000000007</v>
      </c>
      <c r="H117" s="129">
        <f t="shared" si="31"/>
        <v>9.3000000000000007</v>
      </c>
      <c r="I117" s="129">
        <f t="shared" si="31"/>
        <v>9.3000000000000007</v>
      </c>
      <c r="J117" s="129">
        <f t="shared" si="31"/>
        <v>9.3000000000000007</v>
      </c>
      <c r="K117" s="129">
        <f t="shared" si="31"/>
        <v>9.3000000000000007</v>
      </c>
      <c r="L117" s="129">
        <f t="shared" si="31"/>
        <v>9.3000000000000007</v>
      </c>
      <c r="M117" s="129">
        <f t="shared" si="31"/>
        <v>9.3000000000000007</v>
      </c>
      <c r="N117" s="129">
        <f t="shared" si="31"/>
        <v>9.3000000000000007</v>
      </c>
      <c r="O117" s="129">
        <f t="shared" si="31"/>
        <v>9.3000000000000007</v>
      </c>
      <c r="P117" s="129">
        <f t="shared" si="31"/>
        <v>9.3000000000000007</v>
      </c>
      <c r="Q117" s="129">
        <f t="shared" si="31"/>
        <v>9.3000000000000007</v>
      </c>
      <c r="R117" s="129">
        <f t="shared" si="31"/>
        <v>9.3000000000000007</v>
      </c>
      <c r="S117" s="129">
        <f t="shared" si="30"/>
        <v>9.3000000000000007</v>
      </c>
      <c r="T117" s="129">
        <f t="shared" si="30"/>
        <v>9.3000000000000007</v>
      </c>
      <c r="U117" s="129">
        <f t="shared" si="30"/>
        <v>9.3000000000000007</v>
      </c>
      <c r="V117" s="129">
        <f t="shared" si="30"/>
        <v>9.3000000000000007</v>
      </c>
      <c r="W117" s="129">
        <f t="shared" si="30"/>
        <v>9.3000000000000007</v>
      </c>
      <c r="X117" s="129">
        <f t="shared" si="30"/>
        <v>9.3000000000000007</v>
      </c>
      <c r="Y117" s="129">
        <f t="shared" si="30"/>
        <v>9.3000000000000007</v>
      </c>
      <c r="Z117" s="129">
        <f t="shared" si="30"/>
        <v>9.3000000000000007</v>
      </c>
      <c r="AA117" s="129">
        <f t="shared" si="30"/>
        <v>9.3000000000000007</v>
      </c>
      <c r="AB117" s="129">
        <f t="shared" si="30"/>
        <v>9.3000000000000007</v>
      </c>
      <c r="AC117" s="129">
        <f t="shared" si="30"/>
        <v>9.3000000000000007</v>
      </c>
      <c r="AD117" s="129">
        <f t="shared" si="30"/>
        <v>9.3000000000000007</v>
      </c>
      <c r="AE117" s="129">
        <f t="shared" si="30"/>
        <v>9.3000000000000007</v>
      </c>
      <c r="AF117" s="129">
        <f t="shared" si="30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122</v>
      </c>
      <c r="B118" s="128">
        <v>0</v>
      </c>
      <c r="C118" s="129">
        <f t="shared" si="31"/>
        <v>0</v>
      </c>
      <c r="D118" s="129">
        <f t="shared" si="31"/>
        <v>0</v>
      </c>
      <c r="E118" s="129">
        <f t="shared" si="31"/>
        <v>0</v>
      </c>
      <c r="F118" s="129">
        <f t="shared" si="31"/>
        <v>0</v>
      </c>
      <c r="G118" s="129">
        <f t="shared" si="31"/>
        <v>0</v>
      </c>
      <c r="H118" s="129">
        <f t="shared" si="31"/>
        <v>0</v>
      </c>
      <c r="I118" s="129">
        <f t="shared" si="31"/>
        <v>0</v>
      </c>
      <c r="J118" s="129">
        <f t="shared" si="31"/>
        <v>0</v>
      </c>
      <c r="K118" s="129">
        <f t="shared" si="31"/>
        <v>0</v>
      </c>
      <c r="L118" s="129">
        <f t="shared" si="31"/>
        <v>0</v>
      </c>
      <c r="M118" s="129">
        <f t="shared" si="31"/>
        <v>0</v>
      </c>
      <c r="N118" s="129">
        <f t="shared" si="31"/>
        <v>0</v>
      </c>
      <c r="O118" s="129">
        <f t="shared" si="31"/>
        <v>0</v>
      </c>
      <c r="P118" s="129">
        <f t="shared" si="31"/>
        <v>0</v>
      </c>
      <c r="Q118" s="129">
        <f t="shared" si="31"/>
        <v>0</v>
      </c>
      <c r="R118" s="129">
        <f t="shared" si="31"/>
        <v>0</v>
      </c>
      <c r="S118" s="129">
        <f t="shared" si="30"/>
        <v>0</v>
      </c>
      <c r="T118" s="129">
        <f t="shared" si="30"/>
        <v>0</v>
      </c>
      <c r="U118" s="129">
        <f t="shared" si="30"/>
        <v>0</v>
      </c>
      <c r="V118" s="129">
        <f t="shared" si="30"/>
        <v>0</v>
      </c>
      <c r="W118" s="129">
        <f t="shared" si="30"/>
        <v>0</v>
      </c>
      <c r="X118" s="129">
        <f t="shared" si="30"/>
        <v>0</v>
      </c>
      <c r="Y118" s="129">
        <f t="shared" si="30"/>
        <v>0</v>
      </c>
      <c r="Z118" s="129">
        <f t="shared" si="30"/>
        <v>0</v>
      </c>
      <c r="AA118" s="129">
        <f t="shared" si="30"/>
        <v>0</v>
      </c>
      <c r="AB118" s="129">
        <f t="shared" si="30"/>
        <v>0</v>
      </c>
      <c r="AC118" s="129">
        <f t="shared" si="30"/>
        <v>0</v>
      </c>
      <c r="AD118" s="129">
        <f t="shared" si="30"/>
        <v>0</v>
      </c>
      <c r="AE118" s="129">
        <f t="shared" si="30"/>
        <v>0</v>
      </c>
      <c r="AF118" s="129">
        <f t="shared" si="30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123</v>
      </c>
      <c r="B119" s="128">
        <v>0</v>
      </c>
      <c r="C119" s="129">
        <f t="shared" si="31"/>
        <v>0</v>
      </c>
      <c r="D119" s="129">
        <f t="shared" si="31"/>
        <v>0</v>
      </c>
      <c r="E119" s="129">
        <f t="shared" si="31"/>
        <v>0</v>
      </c>
      <c r="F119" s="129">
        <f t="shared" si="31"/>
        <v>0</v>
      </c>
      <c r="G119" s="129">
        <f t="shared" si="31"/>
        <v>0</v>
      </c>
      <c r="H119" s="129">
        <f t="shared" si="31"/>
        <v>0</v>
      </c>
      <c r="I119" s="129">
        <f t="shared" si="31"/>
        <v>0</v>
      </c>
      <c r="J119" s="129">
        <f t="shared" si="31"/>
        <v>0</v>
      </c>
      <c r="K119" s="129">
        <f t="shared" si="31"/>
        <v>0</v>
      </c>
      <c r="L119" s="129">
        <f t="shared" si="31"/>
        <v>0</v>
      </c>
      <c r="M119" s="129">
        <f t="shared" si="31"/>
        <v>0</v>
      </c>
      <c r="N119" s="129">
        <f t="shared" si="31"/>
        <v>0</v>
      </c>
      <c r="O119" s="129">
        <f t="shared" si="31"/>
        <v>0</v>
      </c>
      <c r="P119" s="129">
        <f t="shared" si="31"/>
        <v>0</v>
      </c>
      <c r="Q119" s="129">
        <f t="shared" si="31"/>
        <v>0</v>
      </c>
      <c r="R119" s="129">
        <f t="shared" si="31"/>
        <v>0</v>
      </c>
      <c r="S119" s="129">
        <f t="shared" si="30"/>
        <v>0</v>
      </c>
      <c r="T119" s="129">
        <f t="shared" si="30"/>
        <v>0</v>
      </c>
      <c r="U119" s="129">
        <f t="shared" si="30"/>
        <v>0</v>
      </c>
      <c r="V119" s="129">
        <f t="shared" si="30"/>
        <v>0</v>
      </c>
      <c r="W119" s="129">
        <f t="shared" si="30"/>
        <v>0</v>
      </c>
      <c r="X119" s="129">
        <f t="shared" si="30"/>
        <v>0</v>
      </c>
      <c r="Y119" s="129">
        <f t="shared" si="30"/>
        <v>0</v>
      </c>
      <c r="Z119" s="129">
        <f t="shared" si="30"/>
        <v>0</v>
      </c>
      <c r="AA119" s="129">
        <f t="shared" si="30"/>
        <v>0</v>
      </c>
      <c r="AB119" s="129">
        <f t="shared" si="30"/>
        <v>0</v>
      </c>
      <c r="AC119" s="129">
        <f t="shared" si="30"/>
        <v>0</v>
      </c>
      <c r="AD119" s="129">
        <f t="shared" si="30"/>
        <v>0</v>
      </c>
      <c r="AE119" s="129">
        <f t="shared" si="30"/>
        <v>0</v>
      </c>
      <c r="AF119" s="129">
        <f t="shared" si="30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124</v>
      </c>
      <c r="B120" s="128">
        <v>5</v>
      </c>
      <c r="C120" s="129">
        <f t="shared" si="31"/>
        <v>5</v>
      </c>
      <c r="D120" s="129">
        <f t="shared" si="31"/>
        <v>5</v>
      </c>
      <c r="E120" s="129">
        <f t="shared" si="31"/>
        <v>5</v>
      </c>
      <c r="F120" s="129">
        <f t="shared" si="31"/>
        <v>5</v>
      </c>
      <c r="G120" s="129">
        <f t="shared" si="31"/>
        <v>5</v>
      </c>
      <c r="H120" s="129">
        <f t="shared" si="31"/>
        <v>5</v>
      </c>
      <c r="I120" s="129">
        <f t="shared" si="31"/>
        <v>5</v>
      </c>
      <c r="J120" s="129">
        <f t="shared" si="31"/>
        <v>5</v>
      </c>
      <c r="K120" s="129">
        <f t="shared" si="31"/>
        <v>5</v>
      </c>
      <c r="L120" s="129">
        <f t="shared" si="31"/>
        <v>5</v>
      </c>
      <c r="M120" s="129">
        <f t="shared" si="31"/>
        <v>5</v>
      </c>
      <c r="N120" s="129">
        <f t="shared" si="31"/>
        <v>5</v>
      </c>
      <c r="O120" s="129">
        <f t="shared" si="31"/>
        <v>5</v>
      </c>
      <c r="P120" s="129">
        <f t="shared" si="31"/>
        <v>5</v>
      </c>
      <c r="Q120" s="129">
        <f t="shared" si="31"/>
        <v>5</v>
      </c>
      <c r="R120" s="129">
        <f t="shared" si="31"/>
        <v>5</v>
      </c>
      <c r="S120" s="129">
        <f t="shared" si="30"/>
        <v>5</v>
      </c>
      <c r="T120" s="129">
        <f t="shared" si="30"/>
        <v>5</v>
      </c>
      <c r="U120" s="129">
        <f t="shared" si="30"/>
        <v>5</v>
      </c>
      <c r="V120" s="129">
        <f t="shared" si="30"/>
        <v>5</v>
      </c>
      <c r="W120" s="129">
        <f t="shared" si="30"/>
        <v>5</v>
      </c>
      <c r="X120" s="129">
        <f t="shared" si="30"/>
        <v>5</v>
      </c>
      <c r="Y120" s="129">
        <f t="shared" si="30"/>
        <v>5</v>
      </c>
      <c r="Z120" s="129">
        <f t="shared" si="30"/>
        <v>5</v>
      </c>
      <c r="AA120" s="129">
        <f t="shared" si="30"/>
        <v>5</v>
      </c>
      <c r="AB120" s="129">
        <f t="shared" si="30"/>
        <v>5</v>
      </c>
      <c r="AC120" s="129">
        <f t="shared" si="30"/>
        <v>5</v>
      </c>
      <c r="AD120" s="129">
        <f t="shared" si="30"/>
        <v>5</v>
      </c>
      <c r="AE120" s="129">
        <f t="shared" si="30"/>
        <v>5</v>
      </c>
      <c r="AF120" s="129">
        <f t="shared" si="30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125</v>
      </c>
      <c r="B121" s="128">
        <v>1</v>
      </c>
      <c r="C121" s="129">
        <f t="shared" si="31"/>
        <v>1</v>
      </c>
      <c r="D121" s="129">
        <f t="shared" si="31"/>
        <v>1</v>
      </c>
      <c r="E121" s="129">
        <f t="shared" si="31"/>
        <v>1</v>
      </c>
      <c r="F121" s="129">
        <f t="shared" si="31"/>
        <v>1</v>
      </c>
      <c r="G121" s="129">
        <f t="shared" si="31"/>
        <v>1</v>
      </c>
      <c r="H121" s="129">
        <f t="shared" si="31"/>
        <v>1</v>
      </c>
      <c r="I121" s="129">
        <f t="shared" si="31"/>
        <v>1</v>
      </c>
      <c r="J121" s="129">
        <f t="shared" si="31"/>
        <v>1</v>
      </c>
      <c r="K121" s="129">
        <f t="shared" si="31"/>
        <v>1</v>
      </c>
      <c r="L121" s="129">
        <f t="shared" si="31"/>
        <v>1</v>
      </c>
      <c r="M121" s="129">
        <f t="shared" si="31"/>
        <v>1</v>
      </c>
      <c r="N121" s="129">
        <f t="shared" si="31"/>
        <v>1</v>
      </c>
      <c r="O121" s="129">
        <f t="shared" si="31"/>
        <v>1</v>
      </c>
      <c r="P121" s="129">
        <f t="shared" si="31"/>
        <v>1</v>
      </c>
      <c r="Q121" s="129">
        <f t="shared" si="31"/>
        <v>1</v>
      </c>
      <c r="R121" s="129">
        <f t="shared" si="31"/>
        <v>1</v>
      </c>
      <c r="S121" s="129">
        <f t="shared" si="30"/>
        <v>1</v>
      </c>
      <c r="T121" s="129">
        <f t="shared" si="30"/>
        <v>1</v>
      </c>
      <c r="U121" s="129">
        <f t="shared" si="30"/>
        <v>1</v>
      </c>
      <c r="V121" s="129">
        <f t="shared" si="30"/>
        <v>1</v>
      </c>
      <c r="W121" s="129">
        <f t="shared" si="30"/>
        <v>1</v>
      </c>
      <c r="X121" s="129">
        <f t="shared" si="30"/>
        <v>1</v>
      </c>
      <c r="Y121" s="129">
        <f t="shared" si="30"/>
        <v>1</v>
      </c>
      <c r="Z121" s="129">
        <f t="shared" si="30"/>
        <v>1</v>
      </c>
      <c r="AA121" s="129">
        <f t="shared" si="30"/>
        <v>1</v>
      </c>
      <c r="AB121" s="129">
        <f t="shared" si="30"/>
        <v>1</v>
      </c>
      <c r="AC121" s="129">
        <f t="shared" si="30"/>
        <v>1</v>
      </c>
      <c r="AD121" s="129">
        <f t="shared" si="30"/>
        <v>1</v>
      </c>
      <c r="AE121" s="129">
        <f t="shared" si="30"/>
        <v>1</v>
      </c>
      <c r="AF121" s="129">
        <f t="shared" si="30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126</v>
      </c>
      <c r="B122" s="128">
        <v>1.58</v>
      </c>
      <c r="C122" s="129">
        <f t="shared" si="31"/>
        <v>1.58</v>
      </c>
      <c r="D122" s="129">
        <f t="shared" si="31"/>
        <v>1.58</v>
      </c>
      <c r="E122" s="129">
        <f t="shared" si="31"/>
        <v>1.58</v>
      </c>
      <c r="F122" s="129">
        <f t="shared" si="31"/>
        <v>1.58</v>
      </c>
      <c r="G122" s="129">
        <f t="shared" si="31"/>
        <v>1.58</v>
      </c>
      <c r="H122" s="129">
        <f t="shared" si="31"/>
        <v>1.58</v>
      </c>
      <c r="I122" s="129">
        <f t="shared" si="31"/>
        <v>1.58</v>
      </c>
      <c r="J122" s="129">
        <f t="shared" si="31"/>
        <v>1.58</v>
      </c>
      <c r="K122" s="129">
        <f t="shared" si="31"/>
        <v>1.58</v>
      </c>
      <c r="L122" s="129">
        <f t="shared" si="31"/>
        <v>1.58</v>
      </c>
      <c r="M122" s="129">
        <f t="shared" si="31"/>
        <v>1.58</v>
      </c>
      <c r="N122" s="129">
        <f t="shared" si="31"/>
        <v>1.58</v>
      </c>
      <c r="O122" s="129">
        <f t="shared" si="31"/>
        <v>1.58</v>
      </c>
      <c r="P122" s="129">
        <f t="shared" si="31"/>
        <v>1.58</v>
      </c>
      <c r="Q122" s="129">
        <f t="shared" si="31"/>
        <v>1.58</v>
      </c>
      <c r="R122" s="129">
        <f t="shared" si="31"/>
        <v>1.58</v>
      </c>
      <c r="S122" s="129">
        <f t="shared" si="30"/>
        <v>1.58</v>
      </c>
      <c r="T122" s="129">
        <f t="shared" si="30"/>
        <v>1.58</v>
      </c>
      <c r="U122" s="129">
        <f t="shared" si="30"/>
        <v>1.58</v>
      </c>
      <c r="V122" s="129">
        <f t="shared" si="30"/>
        <v>1.58</v>
      </c>
      <c r="W122" s="129">
        <f t="shared" si="30"/>
        <v>1.58</v>
      </c>
      <c r="X122" s="129">
        <f t="shared" si="30"/>
        <v>1.58</v>
      </c>
      <c r="Y122" s="129">
        <f t="shared" si="30"/>
        <v>1.58</v>
      </c>
      <c r="Z122" s="129">
        <f t="shared" si="30"/>
        <v>1.58</v>
      </c>
      <c r="AA122" s="129">
        <f t="shared" si="30"/>
        <v>1.58</v>
      </c>
      <c r="AB122" s="129">
        <f t="shared" si="30"/>
        <v>1.58</v>
      </c>
      <c r="AC122" s="129">
        <f t="shared" si="30"/>
        <v>1.58</v>
      </c>
      <c r="AD122" s="129">
        <f t="shared" si="30"/>
        <v>1.58</v>
      </c>
      <c r="AE122" s="129">
        <f t="shared" si="30"/>
        <v>1.58</v>
      </c>
      <c r="AF122" s="129">
        <f t="shared" si="30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127</v>
      </c>
      <c r="B123" s="128">
        <v>1.46</v>
      </c>
      <c r="C123" s="129">
        <f t="shared" si="31"/>
        <v>1.46</v>
      </c>
      <c r="D123" s="129">
        <f t="shared" si="31"/>
        <v>1.46</v>
      </c>
      <c r="E123" s="129">
        <f t="shared" si="31"/>
        <v>1.46</v>
      </c>
      <c r="F123" s="129">
        <f t="shared" si="31"/>
        <v>1.46</v>
      </c>
      <c r="G123" s="129">
        <f t="shared" si="31"/>
        <v>1.46</v>
      </c>
      <c r="H123" s="129">
        <f t="shared" si="31"/>
        <v>1.46</v>
      </c>
      <c r="I123" s="129">
        <f t="shared" si="31"/>
        <v>1.46</v>
      </c>
      <c r="J123" s="129">
        <f t="shared" si="31"/>
        <v>1.46</v>
      </c>
      <c r="K123" s="129">
        <f t="shared" si="31"/>
        <v>1.46</v>
      </c>
      <c r="L123" s="129">
        <f t="shared" si="31"/>
        <v>1.46</v>
      </c>
      <c r="M123" s="129">
        <f t="shared" si="31"/>
        <v>1.46</v>
      </c>
      <c r="N123" s="129">
        <f t="shared" si="31"/>
        <v>1.46</v>
      </c>
      <c r="O123" s="129">
        <f t="shared" si="31"/>
        <v>1.46</v>
      </c>
      <c r="P123" s="129">
        <f t="shared" si="31"/>
        <v>1.46</v>
      </c>
      <c r="Q123" s="129">
        <f t="shared" si="31"/>
        <v>1.46</v>
      </c>
      <c r="R123" s="129">
        <f t="shared" si="31"/>
        <v>1.46</v>
      </c>
      <c r="S123" s="129">
        <f t="shared" ref="S123:AF124" si="32">R123</f>
        <v>1.46</v>
      </c>
      <c r="T123" s="129">
        <f t="shared" si="32"/>
        <v>1.46</v>
      </c>
      <c r="U123" s="129">
        <f t="shared" si="32"/>
        <v>1.46</v>
      </c>
      <c r="V123" s="129">
        <f t="shared" si="32"/>
        <v>1.46</v>
      </c>
      <c r="W123" s="129">
        <f t="shared" si="32"/>
        <v>1.46</v>
      </c>
      <c r="X123" s="129">
        <f t="shared" si="32"/>
        <v>1.46</v>
      </c>
      <c r="Y123" s="129">
        <f t="shared" si="32"/>
        <v>1.46</v>
      </c>
      <c r="Z123" s="129">
        <f t="shared" si="32"/>
        <v>1.46</v>
      </c>
      <c r="AA123" s="129">
        <f t="shared" si="32"/>
        <v>1.46</v>
      </c>
      <c r="AB123" s="129">
        <f t="shared" si="32"/>
        <v>1.46</v>
      </c>
      <c r="AC123" s="129">
        <f t="shared" si="32"/>
        <v>1.46</v>
      </c>
      <c r="AD123" s="129">
        <f t="shared" si="32"/>
        <v>1.46</v>
      </c>
      <c r="AE123" s="129">
        <f t="shared" si="32"/>
        <v>1.46</v>
      </c>
      <c r="AF123" s="129">
        <f t="shared" si="32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128</v>
      </c>
      <c r="B124" s="128">
        <v>1.48</v>
      </c>
      <c r="C124" s="129">
        <f t="shared" si="31"/>
        <v>1.48</v>
      </c>
      <c r="D124" s="129">
        <f t="shared" si="31"/>
        <v>1.48</v>
      </c>
      <c r="E124" s="129">
        <f t="shared" si="31"/>
        <v>1.48</v>
      </c>
      <c r="F124" s="129">
        <f t="shared" si="31"/>
        <v>1.48</v>
      </c>
      <c r="G124" s="129">
        <f t="shared" si="31"/>
        <v>1.48</v>
      </c>
      <c r="H124" s="129">
        <f t="shared" si="31"/>
        <v>1.48</v>
      </c>
      <c r="I124" s="129">
        <f t="shared" si="31"/>
        <v>1.48</v>
      </c>
      <c r="J124" s="129">
        <f t="shared" si="31"/>
        <v>1.48</v>
      </c>
      <c r="K124" s="129">
        <f t="shared" si="31"/>
        <v>1.48</v>
      </c>
      <c r="L124" s="129">
        <f t="shared" si="31"/>
        <v>1.48</v>
      </c>
      <c r="M124" s="129">
        <f t="shared" si="31"/>
        <v>1.48</v>
      </c>
      <c r="N124" s="129">
        <f t="shared" si="31"/>
        <v>1.48</v>
      </c>
      <c r="O124" s="129">
        <f t="shared" si="31"/>
        <v>1.48</v>
      </c>
      <c r="P124" s="129">
        <f t="shared" si="31"/>
        <v>1.48</v>
      </c>
      <c r="Q124" s="129">
        <f t="shared" si="31"/>
        <v>1.48</v>
      </c>
      <c r="R124" s="129">
        <f t="shared" si="31"/>
        <v>1.48</v>
      </c>
      <c r="S124" s="129">
        <f t="shared" si="32"/>
        <v>1.48</v>
      </c>
      <c r="T124" s="129">
        <f t="shared" si="32"/>
        <v>1.48</v>
      </c>
      <c r="U124" s="129">
        <f t="shared" si="32"/>
        <v>1.48</v>
      </c>
      <c r="V124" s="129">
        <f t="shared" si="32"/>
        <v>1.48</v>
      </c>
      <c r="W124" s="129">
        <f t="shared" si="32"/>
        <v>1.48</v>
      </c>
      <c r="X124" s="129">
        <f t="shared" si="32"/>
        <v>1.48</v>
      </c>
      <c r="Y124" s="129">
        <f t="shared" si="32"/>
        <v>1.48</v>
      </c>
      <c r="Z124" s="129">
        <f t="shared" si="32"/>
        <v>1.48</v>
      </c>
      <c r="AA124" s="129">
        <f t="shared" si="32"/>
        <v>1.48</v>
      </c>
      <c r="AB124" s="129">
        <f t="shared" si="32"/>
        <v>1.48</v>
      </c>
      <c r="AC124" s="129">
        <f t="shared" si="32"/>
        <v>1.48</v>
      </c>
      <c r="AD124" s="129">
        <f t="shared" si="32"/>
        <v>1.48</v>
      </c>
      <c r="AE124" s="129">
        <f t="shared" si="32"/>
        <v>1.48</v>
      </c>
      <c r="AF124" s="129">
        <f t="shared" si="32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129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130</v>
      </c>
      <c r="B126" s="128">
        <v>2.2000000000000002</v>
      </c>
      <c r="C126" s="129">
        <f t="shared" ref="C126:R133" si="33">B126</f>
        <v>2.2000000000000002</v>
      </c>
      <c r="D126" s="129">
        <f t="shared" si="33"/>
        <v>2.2000000000000002</v>
      </c>
      <c r="E126" s="129">
        <f t="shared" si="33"/>
        <v>2.2000000000000002</v>
      </c>
      <c r="F126" s="129">
        <f t="shared" si="33"/>
        <v>2.2000000000000002</v>
      </c>
      <c r="G126" s="129">
        <f t="shared" si="33"/>
        <v>2.2000000000000002</v>
      </c>
      <c r="H126" s="129">
        <f t="shared" si="33"/>
        <v>2.2000000000000002</v>
      </c>
      <c r="I126" s="129">
        <f t="shared" si="33"/>
        <v>2.2000000000000002</v>
      </c>
      <c r="J126" s="129">
        <f t="shared" si="33"/>
        <v>2.2000000000000002</v>
      </c>
      <c r="K126" s="129">
        <f t="shared" si="33"/>
        <v>2.2000000000000002</v>
      </c>
      <c r="L126" s="129">
        <f t="shared" si="33"/>
        <v>2.2000000000000002</v>
      </c>
      <c r="M126" s="129">
        <f t="shared" si="33"/>
        <v>2.2000000000000002</v>
      </c>
      <c r="N126" s="129">
        <f t="shared" si="33"/>
        <v>2.2000000000000002</v>
      </c>
      <c r="O126" s="129">
        <f t="shared" si="33"/>
        <v>2.2000000000000002</v>
      </c>
      <c r="P126" s="129">
        <f t="shared" si="33"/>
        <v>2.2000000000000002</v>
      </c>
      <c r="Q126" s="129">
        <f t="shared" si="33"/>
        <v>2.2000000000000002</v>
      </c>
      <c r="R126" s="129">
        <f t="shared" si="33"/>
        <v>2.2000000000000002</v>
      </c>
      <c r="S126" s="129">
        <f t="shared" ref="S126:AF133" si="34">R126</f>
        <v>2.2000000000000002</v>
      </c>
      <c r="T126" s="129">
        <f t="shared" si="34"/>
        <v>2.2000000000000002</v>
      </c>
      <c r="U126" s="129">
        <f t="shared" si="34"/>
        <v>2.2000000000000002</v>
      </c>
      <c r="V126" s="129">
        <f t="shared" si="34"/>
        <v>2.2000000000000002</v>
      </c>
      <c r="W126" s="129">
        <f t="shared" si="34"/>
        <v>2.2000000000000002</v>
      </c>
      <c r="X126" s="129">
        <f t="shared" si="34"/>
        <v>2.2000000000000002</v>
      </c>
      <c r="Y126" s="129">
        <f t="shared" si="34"/>
        <v>2.2000000000000002</v>
      </c>
      <c r="Z126" s="129">
        <f t="shared" si="34"/>
        <v>2.2000000000000002</v>
      </c>
      <c r="AA126" s="129">
        <f t="shared" si="34"/>
        <v>2.2000000000000002</v>
      </c>
      <c r="AB126" s="129">
        <f t="shared" si="34"/>
        <v>2.2000000000000002</v>
      </c>
      <c r="AC126" s="129">
        <f t="shared" si="34"/>
        <v>2.2000000000000002</v>
      </c>
      <c r="AD126" s="129">
        <f t="shared" si="34"/>
        <v>2.2000000000000002</v>
      </c>
      <c r="AE126" s="129">
        <f t="shared" si="34"/>
        <v>2.2000000000000002</v>
      </c>
      <c r="AF126" s="129">
        <f t="shared" si="34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131</v>
      </c>
      <c r="B127" s="128">
        <v>2</v>
      </c>
      <c r="C127" s="129">
        <f t="shared" si="33"/>
        <v>2</v>
      </c>
      <c r="D127" s="129">
        <f t="shared" si="33"/>
        <v>2</v>
      </c>
      <c r="E127" s="129">
        <f t="shared" si="33"/>
        <v>2</v>
      </c>
      <c r="F127" s="129">
        <f t="shared" si="33"/>
        <v>2</v>
      </c>
      <c r="G127" s="129">
        <f t="shared" si="33"/>
        <v>2</v>
      </c>
      <c r="H127" s="129">
        <f t="shared" si="33"/>
        <v>2</v>
      </c>
      <c r="I127" s="129">
        <f t="shared" si="33"/>
        <v>2</v>
      </c>
      <c r="J127" s="129">
        <f t="shared" si="33"/>
        <v>2</v>
      </c>
      <c r="K127" s="129">
        <f t="shared" si="33"/>
        <v>2</v>
      </c>
      <c r="L127" s="129">
        <f t="shared" si="33"/>
        <v>2</v>
      </c>
      <c r="M127" s="129">
        <f t="shared" si="33"/>
        <v>2</v>
      </c>
      <c r="N127" s="129">
        <f t="shared" si="33"/>
        <v>2</v>
      </c>
      <c r="O127" s="129">
        <f t="shared" si="33"/>
        <v>2</v>
      </c>
      <c r="P127" s="129">
        <f t="shared" si="33"/>
        <v>2</v>
      </c>
      <c r="Q127" s="129">
        <f t="shared" si="33"/>
        <v>2</v>
      </c>
      <c r="R127" s="129">
        <f t="shared" si="33"/>
        <v>2</v>
      </c>
      <c r="S127" s="129">
        <f t="shared" si="34"/>
        <v>2</v>
      </c>
      <c r="T127" s="129">
        <f t="shared" si="34"/>
        <v>2</v>
      </c>
      <c r="U127" s="129">
        <f t="shared" si="34"/>
        <v>2</v>
      </c>
      <c r="V127" s="129">
        <f t="shared" si="34"/>
        <v>2</v>
      </c>
      <c r="W127" s="129">
        <f t="shared" si="34"/>
        <v>2</v>
      </c>
      <c r="X127" s="129">
        <f t="shared" si="34"/>
        <v>2</v>
      </c>
      <c r="Y127" s="129">
        <f t="shared" si="34"/>
        <v>2</v>
      </c>
      <c r="Z127" s="129">
        <f t="shared" si="34"/>
        <v>2</v>
      </c>
      <c r="AA127" s="129">
        <f t="shared" si="34"/>
        <v>2</v>
      </c>
      <c r="AB127" s="129">
        <f t="shared" si="34"/>
        <v>2</v>
      </c>
      <c r="AC127" s="129">
        <f t="shared" si="34"/>
        <v>2</v>
      </c>
      <c r="AD127" s="129">
        <f t="shared" si="34"/>
        <v>2</v>
      </c>
      <c r="AE127" s="129">
        <f t="shared" si="34"/>
        <v>2</v>
      </c>
      <c r="AF127" s="129">
        <f t="shared" si="34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132</v>
      </c>
      <c r="B128" s="128">
        <v>1.25</v>
      </c>
      <c r="C128" s="129">
        <f t="shared" si="33"/>
        <v>1.25</v>
      </c>
      <c r="D128" s="129">
        <f t="shared" si="33"/>
        <v>1.25</v>
      </c>
      <c r="E128" s="129">
        <f t="shared" si="33"/>
        <v>1.25</v>
      </c>
      <c r="F128" s="129">
        <f t="shared" si="33"/>
        <v>1.25</v>
      </c>
      <c r="G128" s="129">
        <f t="shared" si="33"/>
        <v>1.25</v>
      </c>
      <c r="H128" s="129">
        <f t="shared" si="33"/>
        <v>1.25</v>
      </c>
      <c r="I128" s="129">
        <f t="shared" si="33"/>
        <v>1.25</v>
      </c>
      <c r="J128" s="129">
        <f t="shared" si="33"/>
        <v>1.25</v>
      </c>
      <c r="K128" s="129">
        <f t="shared" si="33"/>
        <v>1.25</v>
      </c>
      <c r="L128" s="129">
        <f t="shared" si="33"/>
        <v>1.25</v>
      </c>
      <c r="M128" s="129">
        <f t="shared" si="33"/>
        <v>1.25</v>
      </c>
      <c r="N128" s="129">
        <f t="shared" si="33"/>
        <v>1.25</v>
      </c>
      <c r="O128" s="129">
        <f t="shared" si="33"/>
        <v>1.25</v>
      </c>
      <c r="P128" s="129">
        <f t="shared" si="33"/>
        <v>1.25</v>
      </c>
      <c r="Q128" s="129">
        <f t="shared" si="33"/>
        <v>1.25</v>
      </c>
      <c r="R128" s="129">
        <f t="shared" si="33"/>
        <v>1.25</v>
      </c>
      <c r="S128" s="129">
        <f t="shared" si="34"/>
        <v>1.25</v>
      </c>
      <c r="T128" s="129">
        <f t="shared" si="34"/>
        <v>1.25</v>
      </c>
      <c r="U128" s="129">
        <f t="shared" si="34"/>
        <v>1.25</v>
      </c>
      <c r="V128" s="129">
        <f t="shared" si="34"/>
        <v>1.25</v>
      </c>
      <c r="W128" s="129">
        <f t="shared" si="34"/>
        <v>1.25</v>
      </c>
      <c r="X128" s="129">
        <f t="shared" si="34"/>
        <v>1.25</v>
      </c>
      <c r="Y128" s="129">
        <f t="shared" si="34"/>
        <v>1.25</v>
      </c>
      <c r="Z128" s="129">
        <f t="shared" si="34"/>
        <v>1.25</v>
      </c>
      <c r="AA128" s="129">
        <f t="shared" si="34"/>
        <v>1.25</v>
      </c>
      <c r="AB128" s="129">
        <f t="shared" si="34"/>
        <v>1.25</v>
      </c>
      <c r="AC128" s="129">
        <f t="shared" si="34"/>
        <v>1.25</v>
      </c>
      <c r="AD128" s="129">
        <f t="shared" si="34"/>
        <v>1.25</v>
      </c>
      <c r="AE128" s="129">
        <f t="shared" si="34"/>
        <v>1.25</v>
      </c>
      <c r="AF128" s="129">
        <f t="shared" si="34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133</v>
      </c>
      <c r="B129" s="128">
        <v>1.1499999999999999</v>
      </c>
      <c r="C129" s="129">
        <f t="shared" si="33"/>
        <v>1.1499999999999999</v>
      </c>
      <c r="D129" s="129">
        <f t="shared" si="33"/>
        <v>1.1499999999999999</v>
      </c>
      <c r="E129" s="129">
        <f t="shared" si="33"/>
        <v>1.1499999999999999</v>
      </c>
      <c r="F129" s="129">
        <f t="shared" si="33"/>
        <v>1.1499999999999999</v>
      </c>
      <c r="G129" s="129">
        <f t="shared" si="33"/>
        <v>1.1499999999999999</v>
      </c>
      <c r="H129" s="129">
        <f t="shared" si="33"/>
        <v>1.1499999999999999</v>
      </c>
      <c r="I129" s="129">
        <f t="shared" si="33"/>
        <v>1.1499999999999999</v>
      </c>
      <c r="J129" s="129">
        <f t="shared" si="33"/>
        <v>1.1499999999999999</v>
      </c>
      <c r="K129" s="129">
        <f t="shared" si="33"/>
        <v>1.1499999999999999</v>
      </c>
      <c r="L129" s="129">
        <f t="shared" si="33"/>
        <v>1.1499999999999999</v>
      </c>
      <c r="M129" s="129">
        <f t="shared" si="33"/>
        <v>1.1499999999999999</v>
      </c>
      <c r="N129" s="129">
        <f t="shared" si="33"/>
        <v>1.1499999999999999</v>
      </c>
      <c r="O129" s="129">
        <f t="shared" si="33"/>
        <v>1.1499999999999999</v>
      </c>
      <c r="P129" s="129">
        <f t="shared" si="33"/>
        <v>1.1499999999999999</v>
      </c>
      <c r="Q129" s="129">
        <f t="shared" si="33"/>
        <v>1.1499999999999999</v>
      </c>
      <c r="R129" s="129">
        <f t="shared" si="33"/>
        <v>1.1499999999999999</v>
      </c>
      <c r="S129" s="129">
        <f t="shared" si="34"/>
        <v>1.1499999999999999</v>
      </c>
      <c r="T129" s="129">
        <f t="shared" si="34"/>
        <v>1.1499999999999999</v>
      </c>
      <c r="U129" s="129">
        <f t="shared" si="34"/>
        <v>1.1499999999999999</v>
      </c>
      <c r="V129" s="129">
        <f t="shared" si="34"/>
        <v>1.1499999999999999</v>
      </c>
      <c r="W129" s="129">
        <f t="shared" si="34"/>
        <v>1.1499999999999999</v>
      </c>
      <c r="X129" s="129">
        <f t="shared" si="34"/>
        <v>1.1499999999999999</v>
      </c>
      <c r="Y129" s="129">
        <f t="shared" si="34"/>
        <v>1.1499999999999999</v>
      </c>
      <c r="Z129" s="129">
        <f t="shared" si="34"/>
        <v>1.1499999999999999</v>
      </c>
      <c r="AA129" s="129">
        <f t="shared" si="34"/>
        <v>1.1499999999999999</v>
      </c>
      <c r="AB129" s="129">
        <f t="shared" si="34"/>
        <v>1.1499999999999999</v>
      </c>
      <c r="AC129" s="129">
        <f t="shared" si="34"/>
        <v>1.1499999999999999</v>
      </c>
      <c r="AD129" s="129">
        <f t="shared" si="34"/>
        <v>1.1499999999999999</v>
      </c>
      <c r="AE129" s="129">
        <f t="shared" si="34"/>
        <v>1.1499999999999999</v>
      </c>
      <c r="AF129" s="129">
        <f t="shared" si="34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134</v>
      </c>
      <c r="B130" s="128">
        <v>2.133</v>
      </c>
      <c r="C130" s="129">
        <f t="shared" si="33"/>
        <v>2.133</v>
      </c>
      <c r="D130" s="129">
        <f t="shared" si="33"/>
        <v>2.133</v>
      </c>
      <c r="E130" s="129">
        <f t="shared" si="33"/>
        <v>2.133</v>
      </c>
      <c r="F130" s="129">
        <f t="shared" si="33"/>
        <v>2.133</v>
      </c>
      <c r="G130" s="129">
        <f t="shared" si="33"/>
        <v>2.133</v>
      </c>
      <c r="H130" s="129">
        <f t="shared" si="33"/>
        <v>2.133</v>
      </c>
      <c r="I130" s="129">
        <f t="shared" si="33"/>
        <v>2.133</v>
      </c>
      <c r="J130" s="129">
        <f t="shared" si="33"/>
        <v>2.133</v>
      </c>
      <c r="K130" s="129">
        <f t="shared" si="33"/>
        <v>2.133</v>
      </c>
      <c r="L130" s="129">
        <f t="shared" si="33"/>
        <v>2.133</v>
      </c>
      <c r="M130" s="129">
        <f t="shared" si="33"/>
        <v>2.133</v>
      </c>
      <c r="N130" s="129">
        <f t="shared" si="33"/>
        <v>2.133</v>
      </c>
      <c r="O130" s="129">
        <f t="shared" si="33"/>
        <v>2.133</v>
      </c>
      <c r="P130" s="129">
        <f t="shared" si="33"/>
        <v>2.133</v>
      </c>
      <c r="Q130" s="129">
        <f t="shared" si="33"/>
        <v>2.133</v>
      </c>
      <c r="R130" s="129">
        <f t="shared" si="33"/>
        <v>2.133</v>
      </c>
      <c r="S130" s="129">
        <f t="shared" si="34"/>
        <v>2.133</v>
      </c>
      <c r="T130" s="129">
        <f t="shared" si="34"/>
        <v>2.133</v>
      </c>
      <c r="U130" s="129">
        <f t="shared" si="34"/>
        <v>2.133</v>
      </c>
      <c r="V130" s="129">
        <f t="shared" si="34"/>
        <v>2.133</v>
      </c>
      <c r="W130" s="129">
        <f t="shared" si="34"/>
        <v>2.133</v>
      </c>
      <c r="X130" s="129">
        <f t="shared" si="34"/>
        <v>2.133</v>
      </c>
      <c r="Y130" s="129">
        <f t="shared" si="34"/>
        <v>2.133</v>
      </c>
      <c r="Z130" s="129">
        <f t="shared" si="34"/>
        <v>2.133</v>
      </c>
      <c r="AA130" s="129">
        <f t="shared" si="34"/>
        <v>2.133</v>
      </c>
      <c r="AB130" s="129">
        <f t="shared" si="34"/>
        <v>2.133</v>
      </c>
      <c r="AC130" s="129">
        <f t="shared" si="34"/>
        <v>2.133</v>
      </c>
      <c r="AD130" s="129">
        <f t="shared" si="34"/>
        <v>2.133</v>
      </c>
      <c r="AE130" s="129">
        <f t="shared" si="34"/>
        <v>2.133</v>
      </c>
      <c r="AF130" s="129">
        <f t="shared" si="34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135</v>
      </c>
      <c r="B131" s="128">
        <v>2.09</v>
      </c>
      <c r="C131" s="129">
        <f t="shared" si="33"/>
        <v>2.09</v>
      </c>
      <c r="D131" s="129">
        <f t="shared" si="33"/>
        <v>2.09</v>
      </c>
      <c r="E131" s="129">
        <f t="shared" si="33"/>
        <v>2.09</v>
      </c>
      <c r="F131" s="129">
        <f t="shared" si="33"/>
        <v>2.09</v>
      </c>
      <c r="G131" s="129">
        <f t="shared" si="33"/>
        <v>2.09</v>
      </c>
      <c r="H131" s="129">
        <f t="shared" si="33"/>
        <v>2.09</v>
      </c>
      <c r="I131" s="129">
        <f t="shared" si="33"/>
        <v>2.09</v>
      </c>
      <c r="J131" s="129">
        <f t="shared" si="33"/>
        <v>2.09</v>
      </c>
      <c r="K131" s="129">
        <f t="shared" si="33"/>
        <v>2.09</v>
      </c>
      <c r="L131" s="129">
        <f t="shared" si="33"/>
        <v>2.09</v>
      </c>
      <c r="M131" s="129">
        <f t="shared" si="33"/>
        <v>2.09</v>
      </c>
      <c r="N131" s="129">
        <f t="shared" si="33"/>
        <v>2.09</v>
      </c>
      <c r="O131" s="129">
        <f t="shared" si="33"/>
        <v>2.09</v>
      </c>
      <c r="P131" s="129">
        <f t="shared" si="33"/>
        <v>2.09</v>
      </c>
      <c r="Q131" s="129">
        <f t="shared" si="33"/>
        <v>2.09</v>
      </c>
      <c r="R131" s="129">
        <f t="shared" si="33"/>
        <v>2.09</v>
      </c>
      <c r="S131" s="129">
        <f t="shared" si="34"/>
        <v>2.09</v>
      </c>
      <c r="T131" s="129">
        <f t="shared" si="34"/>
        <v>2.09</v>
      </c>
      <c r="U131" s="129">
        <f t="shared" si="34"/>
        <v>2.09</v>
      </c>
      <c r="V131" s="129">
        <f t="shared" si="34"/>
        <v>2.09</v>
      </c>
      <c r="W131" s="129">
        <f t="shared" si="34"/>
        <v>2.09</v>
      </c>
      <c r="X131" s="129">
        <f t="shared" si="34"/>
        <v>2.09</v>
      </c>
      <c r="Y131" s="129">
        <f t="shared" si="34"/>
        <v>2.09</v>
      </c>
      <c r="Z131" s="129">
        <f t="shared" si="34"/>
        <v>2.09</v>
      </c>
      <c r="AA131" s="129">
        <f t="shared" si="34"/>
        <v>2.09</v>
      </c>
      <c r="AB131" s="129">
        <f t="shared" si="34"/>
        <v>2.09</v>
      </c>
      <c r="AC131" s="129">
        <f t="shared" si="34"/>
        <v>2.09</v>
      </c>
      <c r="AD131" s="129">
        <f t="shared" si="34"/>
        <v>2.09</v>
      </c>
      <c r="AE131" s="129">
        <f t="shared" si="34"/>
        <v>2.09</v>
      </c>
      <c r="AF131" s="129">
        <f t="shared" si="34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136</v>
      </c>
      <c r="B132" s="128">
        <v>1.1399999999999999</v>
      </c>
      <c r="C132" s="129">
        <f t="shared" si="33"/>
        <v>1.1399999999999999</v>
      </c>
      <c r="D132" s="129">
        <f t="shared" si="33"/>
        <v>1.1399999999999999</v>
      </c>
      <c r="E132" s="129">
        <f t="shared" si="33"/>
        <v>1.1399999999999999</v>
      </c>
      <c r="F132" s="129">
        <f t="shared" si="33"/>
        <v>1.1399999999999999</v>
      </c>
      <c r="G132" s="129">
        <f t="shared" si="33"/>
        <v>1.1399999999999999</v>
      </c>
      <c r="H132" s="129">
        <f t="shared" si="33"/>
        <v>1.1399999999999999</v>
      </c>
      <c r="I132" s="129">
        <f t="shared" si="33"/>
        <v>1.1399999999999999</v>
      </c>
      <c r="J132" s="129">
        <f t="shared" si="33"/>
        <v>1.1399999999999999</v>
      </c>
      <c r="K132" s="129">
        <f t="shared" si="33"/>
        <v>1.1399999999999999</v>
      </c>
      <c r="L132" s="129">
        <f t="shared" si="33"/>
        <v>1.1399999999999999</v>
      </c>
      <c r="M132" s="129">
        <f t="shared" si="33"/>
        <v>1.1399999999999999</v>
      </c>
      <c r="N132" s="129">
        <f t="shared" si="33"/>
        <v>1.1399999999999999</v>
      </c>
      <c r="O132" s="129">
        <f t="shared" si="33"/>
        <v>1.1399999999999999</v>
      </c>
      <c r="P132" s="129">
        <f t="shared" si="33"/>
        <v>1.1399999999999999</v>
      </c>
      <c r="Q132" s="129">
        <f t="shared" si="33"/>
        <v>1.1399999999999999</v>
      </c>
      <c r="R132" s="129">
        <f t="shared" si="33"/>
        <v>1.1399999999999999</v>
      </c>
      <c r="S132" s="129">
        <f t="shared" si="34"/>
        <v>1.1399999999999999</v>
      </c>
      <c r="T132" s="129">
        <f t="shared" si="34"/>
        <v>1.1399999999999999</v>
      </c>
      <c r="U132" s="129">
        <f t="shared" si="34"/>
        <v>1.1399999999999999</v>
      </c>
      <c r="V132" s="129">
        <f t="shared" si="34"/>
        <v>1.1399999999999999</v>
      </c>
      <c r="W132" s="129">
        <f t="shared" si="34"/>
        <v>1.1399999999999999</v>
      </c>
      <c r="X132" s="129">
        <f t="shared" si="34"/>
        <v>1.1399999999999999</v>
      </c>
      <c r="Y132" s="129">
        <f t="shared" si="34"/>
        <v>1.1399999999999999</v>
      </c>
      <c r="Z132" s="129">
        <f t="shared" si="34"/>
        <v>1.1399999999999999</v>
      </c>
      <c r="AA132" s="129">
        <f t="shared" si="34"/>
        <v>1.1399999999999999</v>
      </c>
      <c r="AB132" s="129">
        <f t="shared" si="34"/>
        <v>1.1399999999999999</v>
      </c>
      <c r="AC132" s="129">
        <f t="shared" si="34"/>
        <v>1.1399999999999999</v>
      </c>
      <c r="AD132" s="129">
        <f t="shared" si="34"/>
        <v>1.1399999999999999</v>
      </c>
      <c r="AE132" s="129">
        <f t="shared" si="34"/>
        <v>1.1399999999999999</v>
      </c>
      <c r="AF132" s="129">
        <f t="shared" si="34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137</v>
      </c>
      <c r="B133" s="128">
        <v>0.82</v>
      </c>
      <c r="C133" s="129">
        <f t="shared" si="33"/>
        <v>0.82</v>
      </c>
      <c r="D133" s="129">
        <f t="shared" si="33"/>
        <v>0.82</v>
      </c>
      <c r="E133" s="129">
        <f t="shared" si="33"/>
        <v>0.82</v>
      </c>
      <c r="F133" s="129">
        <f t="shared" si="33"/>
        <v>0.82</v>
      </c>
      <c r="G133" s="129">
        <f t="shared" si="33"/>
        <v>0.82</v>
      </c>
      <c r="H133" s="129">
        <f t="shared" si="33"/>
        <v>0.82</v>
      </c>
      <c r="I133" s="129">
        <f t="shared" si="33"/>
        <v>0.82</v>
      </c>
      <c r="J133" s="129">
        <f t="shared" si="33"/>
        <v>0.82</v>
      </c>
      <c r="K133" s="129">
        <f t="shared" si="33"/>
        <v>0.82</v>
      </c>
      <c r="L133" s="129">
        <f t="shared" si="33"/>
        <v>0.82</v>
      </c>
      <c r="M133" s="129">
        <f t="shared" si="33"/>
        <v>0.82</v>
      </c>
      <c r="N133" s="129">
        <f t="shared" si="33"/>
        <v>0.82</v>
      </c>
      <c r="O133" s="129">
        <f t="shared" si="33"/>
        <v>0.82</v>
      </c>
      <c r="P133" s="129">
        <f t="shared" si="33"/>
        <v>0.82</v>
      </c>
      <c r="Q133" s="129">
        <f t="shared" si="33"/>
        <v>0.82</v>
      </c>
      <c r="R133" s="129">
        <f t="shared" si="33"/>
        <v>0.82</v>
      </c>
      <c r="S133" s="129">
        <f t="shared" si="34"/>
        <v>0.82</v>
      </c>
      <c r="T133" s="129">
        <f t="shared" si="34"/>
        <v>0.82</v>
      </c>
      <c r="U133" s="129">
        <f t="shared" si="34"/>
        <v>0.82</v>
      </c>
      <c r="V133" s="129">
        <f t="shared" si="34"/>
        <v>0.82</v>
      </c>
      <c r="W133" s="129">
        <f t="shared" si="34"/>
        <v>0.82</v>
      </c>
      <c r="X133" s="129">
        <f t="shared" si="34"/>
        <v>0.82</v>
      </c>
      <c r="Y133" s="129">
        <f t="shared" si="34"/>
        <v>0.82</v>
      </c>
      <c r="Z133" s="129">
        <f t="shared" si="34"/>
        <v>0.82</v>
      </c>
      <c r="AA133" s="129">
        <f t="shared" si="34"/>
        <v>0.82</v>
      </c>
      <c r="AB133" s="129">
        <f t="shared" si="34"/>
        <v>0.82</v>
      </c>
      <c r="AC133" s="129">
        <f t="shared" si="34"/>
        <v>0.82</v>
      </c>
      <c r="AD133" s="129">
        <f t="shared" si="34"/>
        <v>0.82</v>
      </c>
      <c r="AE133" s="129">
        <f t="shared" si="34"/>
        <v>0.82</v>
      </c>
      <c r="AF133" s="129">
        <f t="shared" si="34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138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139</v>
      </c>
      <c r="B135" s="128">
        <v>2</v>
      </c>
      <c r="C135" s="129">
        <f t="shared" ref="C135:R141" si="35">B135</f>
        <v>2</v>
      </c>
      <c r="D135" s="129">
        <f t="shared" si="35"/>
        <v>2</v>
      </c>
      <c r="E135" s="129">
        <f t="shared" si="35"/>
        <v>2</v>
      </c>
      <c r="F135" s="129">
        <f t="shared" si="35"/>
        <v>2</v>
      </c>
      <c r="G135" s="129">
        <f t="shared" si="35"/>
        <v>2</v>
      </c>
      <c r="H135" s="129">
        <f t="shared" si="35"/>
        <v>2</v>
      </c>
      <c r="I135" s="129">
        <f t="shared" si="35"/>
        <v>2</v>
      </c>
      <c r="J135" s="129">
        <f t="shared" si="35"/>
        <v>2</v>
      </c>
      <c r="K135" s="129">
        <f t="shared" si="35"/>
        <v>2</v>
      </c>
      <c r="L135" s="129">
        <f t="shared" si="35"/>
        <v>2</v>
      </c>
      <c r="M135" s="129">
        <f t="shared" si="35"/>
        <v>2</v>
      </c>
      <c r="N135" s="129">
        <f t="shared" si="35"/>
        <v>2</v>
      </c>
      <c r="O135" s="129">
        <f t="shared" si="35"/>
        <v>2</v>
      </c>
      <c r="P135" s="129">
        <f t="shared" si="35"/>
        <v>2</v>
      </c>
      <c r="Q135" s="129">
        <f t="shared" si="35"/>
        <v>2</v>
      </c>
      <c r="R135" s="129">
        <f t="shared" si="35"/>
        <v>2</v>
      </c>
      <c r="S135" s="129">
        <f t="shared" ref="S135:AF141" si="36">R135</f>
        <v>2</v>
      </c>
      <c r="T135" s="129">
        <f t="shared" si="36"/>
        <v>2</v>
      </c>
      <c r="U135" s="129">
        <f t="shared" si="36"/>
        <v>2</v>
      </c>
      <c r="V135" s="129">
        <f t="shared" si="36"/>
        <v>2</v>
      </c>
      <c r="W135" s="129">
        <f t="shared" si="36"/>
        <v>2</v>
      </c>
      <c r="X135" s="129">
        <f t="shared" si="36"/>
        <v>2</v>
      </c>
      <c r="Y135" s="129">
        <f t="shared" si="36"/>
        <v>2</v>
      </c>
      <c r="Z135" s="129">
        <f t="shared" si="36"/>
        <v>2</v>
      </c>
      <c r="AA135" s="129">
        <f t="shared" si="36"/>
        <v>2</v>
      </c>
      <c r="AB135" s="129">
        <f t="shared" si="36"/>
        <v>2</v>
      </c>
      <c r="AC135" s="129">
        <f t="shared" si="36"/>
        <v>2</v>
      </c>
      <c r="AD135" s="129">
        <f t="shared" si="36"/>
        <v>2</v>
      </c>
      <c r="AE135" s="129">
        <f t="shared" si="36"/>
        <v>2</v>
      </c>
      <c r="AF135" s="129">
        <f t="shared" si="36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140</v>
      </c>
      <c r="B136" s="128">
        <v>5.61</v>
      </c>
      <c r="C136" s="129">
        <f t="shared" si="35"/>
        <v>5.61</v>
      </c>
      <c r="D136" s="129">
        <f t="shared" si="35"/>
        <v>5.61</v>
      </c>
      <c r="E136" s="129">
        <f t="shared" si="35"/>
        <v>5.61</v>
      </c>
      <c r="F136" s="129">
        <f t="shared" si="35"/>
        <v>5.61</v>
      </c>
      <c r="G136" s="129">
        <f t="shared" si="35"/>
        <v>5.61</v>
      </c>
      <c r="H136" s="129">
        <f t="shared" si="35"/>
        <v>5.61</v>
      </c>
      <c r="I136" s="129">
        <f t="shared" si="35"/>
        <v>5.61</v>
      </c>
      <c r="J136" s="129">
        <f t="shared" si="35"/>
        <v>5.61</v>
      </c>
      <c r="K136" s="129">
        <f t="shared" si="35"/>
        <v>5.61</v>
      </c>
      <c r="L136" s="129">
        <f t="shared" si="35"/>
        <v>5.61</v>
      </c>
      <c r="M136" s="129">
        <f t="shared" si="35"/>
        <v>5.61</v>
      </c>
      <c r="N136" s="129">
        <f t="shared" si="35"/>
        <v>5.61</v>
      </c>
      <c r="O136" s="129">
        <f t="shared" si="35"/>
        <v>5.61</v>
      </c>
      <c r="P136" s="129">
        <f t="shared" si="35"/>
        <v>5.61</v>
      </c>
      <c r="Q136" s="129">
        <f t="shared" si="35"/>
        <v>5.61</v>
      </c>
      <c r="R136" s="129">
        <f t="shared" si="35"/>
        <v>5.61</v>
      </c>
      <c r="S136" s="129">
        <f t="shared" si="36"/>
        <v>5.61</v>
      </c>
      <c r="T136" s="129">
        <f t="shared" si="36"/>
        <v>5.61</v>
      </c>
      <c r="U136" s="129">
        <f t="shared" si="36"/>
        <v>5.61</v>
      </c>
      <c r="V136" s="129">
        <f t="shared" si="36"/>
        <v>5.61</v>
      </c>
      <c r="W136" s="129">
        <f t="shared" si="36"/>
        <v>5.61</v>
      </c>
      <c r="X136" s="129">
        <f t="shared" si="36"/>
        <v>5.61</v>
      </c>
      <c r="Y136" s="129">
        <f t="shared" si="36"/>
        <v>5.61</v>
      </c>
      <c r="Z136" s="129">
        <f t="shared" si="36"/>
        <v>5.61</v>
      </c>
      <c r="AA136" s="129">
        <f t="shared" si="36"/>
        <v>5.61</v>
      </c>
      <c r="AB136" s="129">
        <f t="shared" si="36"/>
        <v>5.61</v>
      </c>
      <c r="AC136" s="129">
        <f t="shared" si="36"/>
        <v>5.61</v>
      </c>
      <c r="AD136" s="129">
        <f t="shared" si="36"/>
        <v>5.61</v>
      </c>
      <c r="AE136" s="129">
        <f t="shared" si="36"/>
        <v>5.61</v>
      </c>
      <c r="AF136" s="129">
        <f t="shared" si="36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141</v>
      </c>
      <c r="B137" s="128">
        <v>1.25</v>
      </c>
      <c r="C137" s="129">
        <f t="shared" si="35"/>
        <v>1.25</v>
      </c>
      <c r="D137" s="129">
        <f t="shared" si="35"/>
        <v>1.25</v>
      </c>
      <c r="E137" s="129">
        <f t="shared" si="35"/>
        <v>1.25</v>
      </c>
      <c r="F137" s="129">
        <f t="shared" si="35"/>
        <v>1.25</v>
      </c>
      <c r="G137" s="129">
        <f t="shared" si="35"/>
        <v>1.25</v>
      </c>
      <c r="H137" s="129">
        <f t="shared" si="35"/>
        <v>1.25</v>
      </c>
      <c r="I137" s="129">
        <f t="shared" si="35"/>
        <v>1.25</v>
      </c>
      <c r="J137" s="129">
        <f t="shared" si="35"/>
        <v>1.25</v>
      </c>
      <c r="K137" s="129">
        <f t="shared" si="35"/>
        <v>1.25</v>
      </c>
      <c r="L137" s="129">
        <f t="shared" si="35"/>
        <v>1.25</v>
      </c>
      <c r="M137" s="129">
        <f t="shared" si="35"/>
        <v>1.25</v>
      </c>
      <c r="N137" s="129">
        <f t="shared" si="35"/>
        <v>1.25</v>
      </c>
      <c r="O137" s="129">
        <f t="shared" si="35"/>
        <v>1.25</v>
      </c>
      <c r="P137" s="129">
        <f t="shared" si="35"/>
        <v>1.25</v>
      </c>
      <c r="Q137" s="129">
        <f t="shared" si="35"/>
        <v>1.25</v>
      </c>
      <c r="R137" s="129">
        <f t="shared" si="35"/>
        <v>1.25</v>
      </c>
      <c r="S137" s="129">
        <f t="shared" si="36"/>
        <v>1.25</v>
      </c>
      <c r="T137" s="129">
        <f t="shared" si="36"/>
        <v>1.25</v>
      </c>
      <c r="U137" s="129">
        <f t="shared" si="36"/>
        <v>1.25</v>
      </c>
      <c r="V137" s="129">
        <f t="shared" si="36"/>
        <v>1.25</v>
      </c>
      <c r="W137" s="129">
        <f t="shared" si="36"/>
        <v>1.25</v>
      </c>
      <c r="X137" s="129">
        <f t="shared" si="36"/>
        <v>1.25</v>
      </c>
      <c r="Y137" s="129">
        <f t="shared" si="36"/>
        <v>1.25</v>
      </c>
      <c r="Z137" s="129">
        <f t="shared" si="36"/>
        <v>1.25</v>
      </c>
      <c r="AA137" s="129">
        <f t="shared" si="36"/>
        <v>1.25</v>
      </c>
      <c r="AB137" s="129">
        <f t="shared" si="36"/>
        <v>1.25</v>
      </c>
      <c r="AC137" s="129">
        <f t="shared" si="36"/>
        <v>1.25</v>
      </c>
      <c r="AD137" s="129">
        <f t="shared" si="36"/>
        <v>1.25</v>
      </c>
      <c r="AE137" s="129">
        <f t="shared" si="36"/>
        <v>1.25</v>
      </c>
      <c r="AF137" s="129">
        <f t="shared" si="36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142</v>
      </c>
      <c r="B138" s="128">
        <v>1.25</v>
      </c>
      <c r="C138" s="129">
        <f t="shared" si="35"/>
        <v>1.25</v>
      </c>
      <c r="D138" s="129">
        <f t="shared" si="35"/>
        <v>1.25</v>
      </c>
      <c r="E138" s="129">
        <f t="shared" si="35"/>
        <v>1.25</v>
      </c>
      <c r="F138" s="129">
        <f t="shared" si="35"/>
        <v>1.25</v>
      </c>
      <c r="G138" s="129">
        <f t="shared" si="35"/>
        <v>1.25</v>
      </c>
      <c r="H138" s="129">
        <f t="shared" si="35"/>
        <v>1.25</v>
      </c>
      <c r="I138" s="129">
        <f t="shared" si="35"/>
        <v>1.25</v>
      </c>
      <c r="J138" s="129">
        <f t="shared" si="35"/>
        <v>1.25</v>
      </c>
      <c r="K138" s="129">
        <f t="shared" si="35"/>
        <v>1.25</v>
      </c>
      <c r="L138" s="129">
        <f t="shared" si="35"/>
        <v>1.25</v>
      </c>
      <c r="M138" s="129">
        <f t="shared" si="35"/>
        <v>1.25</v>
      </c>
      <c r="N138" s="129">
        <f t="shared" si="35"/>
        <v>1.25</v>
      </c>
      <c r="O138" s="129">
        <f t="shared" si="35"/>
        <v>1.25</v>
      </c>
      <c r="P138" s="129">
        <f t="shared" si="35"/>
        <v>1.25</v>
      </c>
      <c r="Q138" s="129">
        <f t="shared" si="35"/>
        <v>1.25</v>
      </c>
      <c r="R138" s="129">
        <f t="shared" si="35"/>
        <v>1.25</v>
      </c>
      <c r="S138" s="129">
        <f t="shared" si="36"/>
        <v>1.25</v>
      </c>
      <c r="T138" s="129">
        <f t="shared" si="36"/>
        <v>1.25</v>
      </c>
      <c r="U138" s="129">
        <f t="shared" si="36"/>
        <v>1.25</v>
      </c>
      <c r="V138" s="129">
        <f t="shared" si="36"/>
        <v>1.25</v>
      </c>
      <c r="W138" s="129">
        <f t="shared" si="36"/>
        <v>1.25</v>
      </c>
      <c r="X138" s="129">
        <f t="shared" si="36"/>
        <v>1.25</v>
      </c>
      <c r="Y138" s="129">
        <f t="shared" si="36"/>
        <v>1.25</v>
      </c>
      <c r="Z138" s="129">
        <f t="shared" si="36"/>
        <v>1.25</v>
      </c>
      <c r="AA138" s="129">
        <f t="shared" si="36"/>
        <v>1.25</v>
      </c>
      <c r="AB138" s="129">
        <f t="shared" si="36"/>
        <v>1.25</v>
      </c>
      <c r="AC138" s="129">
        <f t="shared" si="36"/>
        <v>1.25</v>
      </c>
      <c r="AD138" s="129">
        <f t="shared" si="36"/>
        <v>1.25</v>
      </c>
      <c r="AE138" s="129">
        <f t="shared" si="36"/>
        <v>1.25</v>
      </c>
      <c r="AF138" s="129">
        <f t="shared" si="36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143</v>
      </c>
      <c r="B139" s="128">
        <v>1.46</v>
      </c>
      <c r="C139" s="129">
        <f t="shared" si="35"/>
        <v>1.46</v>
      </c>
      <c r="D139" s="129">
        <f t="shared" si="35"/>
        <v>1.46</v>
      </c>
      <c r="E139" s="129">
        <f t="shared" si="35"/>
        <v>1.46</v>
      </c>
      <c r="F139" s="129">
        <f t="shared" si="35"/>
        <v>1.46</v>
      </c>
      <c r="G139" s="129">
        <f t="shared" si="35"/>
        <v>1.46</v>
      </c>
      <c r="H139" s="129">
        <f t="shared" si="35"/>
        <v>1.46</v>
      </c>
      <c r="I139" s="129">
        <f t="shared" si="35"/>
        <v>1.46</v>
      </c>
      <c r="J139" s="129">
        <f t="shared" si="35"/>
        <v>1.46</v>
      </c>
      <c r="K139" s="129">
        <f t="shared" si="35"/>
        <v>1.46</v>
      </c>
      <c r="L139" s="129">
        <f t="shared" si="35"/>
        <v>1.46</v>
      </c>
      <c r="M139" s="129">
        <f t="shared" si="35"/>
        <v>1.46</v>
      </c>
      <c r="N139" s="129">
        <f t="shared" si="35"/>
        <v>1.46</v>
      </c>
      <c r="O139" s="129">
        <f t="shared" si="35"/>
        <v>1.46</v>
      </c>
      <c r="P139" s="129">
        <f t="shared" si="35"/>
        <v>1.46</v>
      </c>
      <c r="Q139" s="129">
        <f t="shared" si="35"/>
        <v>1.46</v>
      </c>
      <c r="R139" s="129">
        <f t="shared" si="35"/>
        <v>1.46</v>
      </c>
      <c r="S139" s="129">
        <f t="shared" si="36"/>
        <v>1.46</v>
      </c>
      <c r="T139" s="129">
        <f t="shared" si="36"/>
        <v>1.46</v>
      </c>
      <c r="U139" s="129">
        <f t="shared" si="36"/>
        <v>1.46</v>
      </c>
      <c r="V139" s="129">
        <f t="shared" si="36"/>
        <v>1.46</v>
      </c>
      <c r="W139" s="129">
        <f t="shared" si="36"/>
        <v>1.46</v>
      </c>
      <c r="X139" s="129">
        <f t="shared" si="36"/>
        <v>1.46</v>
      </c>
      <c r="Y139" s="129">
        <f t="shared" si="36"/>
        <v>1.46</v>
      </c>
      <c r="Z139" s="129">
        <f t="shared" si="36"/>
        <v>1.46</v>
      </c>
      <c r="AA139" s="129">
        <f t="shared" si="36"/>
        <v>1.46</v>
      </c>
      <c r="AB139" s="129">
        <f t="shared" si="36"/>
        <v>1.46</v>
      </c>
      <c r="AC139" s="129">
        <f t="shared" si="36"/>
        <v>1.46</v>
      </c>
      <c r="AD139" s="129">
        <f t="shared" si="36"/>
        <v>1.46</v>
      </c>
      <c r="AE139" s="129">
        <f t="shared" si="36"/>
        <v>1.46</v>
      </c>
      <c r="AF139" s="129">
        <f t="shared" si="36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144</v>
      </c>
      <c r="B140" s="128">
        <v>3</v>
      </c>
      <c r="C140" s="129">
        <f t="shared" si="35"/>
        <v>3</v>
      </c>
      <c r="D140" s="129">
        <f t="shared" si="35"/>
        <v>3</v>
      </c>
      <c r="E140" s="129">
        <f t="shared" si="35"/>
        <v>3</v>
      </c>
      <c r="F140" s="129">
        <f t="shared" si="35"/>
        <v>3</v>
      </c>
      <c r="G140" s="129">
        <f t="shared" si="35"/>
        <v>3</v>
      </c>
      <c r="H140" s="129">
        <f t="shared" si="35"/>
        <v>3</v>
      </c>
      <c r="I140" s="129">
        <f t="shared" si="35"/>
        <v>3</v>
      </c>
      <c r="J140" s="129">
        <f t="shared" si="35"/>
        <v>3</v>
      </c>
      <c r="K140" s="129">
        <f t="shared" si="35"/>
        <v>3</v>
      </c>
      <c r="L140" s="129">
        <f t="shared" si="35"/>
        <v>3</v>
      </c>
      <c r="M140" s="129">
        <f t="shared" si="35"/>
        <v>3</v>
      </c>
      <c r="N140" s="129">
        <f t="shared" si="35"/>
        <v>3</v>
      </c>
      <c r="O140" s="129">
        <f t="shared" si="35"/>
        <v>3</v>
      </c>
      <c r="P140" s="129">
        <f t="shared" si="35"/>
        <v>3</v>
      </c>
      <c r="Q140" s="129">
        <f t="shared" si="35"/>
        <v>3</v>
      </c>
      <c r="R140" s="129">
        <f t="shared" si="35"/>
        <v>3</v>
      </c>
      <c r="S140" s="129">
        <f t="shared" si="36"/>
        <v>3</v>
      </c>
      <c r="T140" s="129">
        <f t="shared" si="36"/>
        <v>3</v>
      </c>
      <c r="U140" s="129">
        <f t="shared" si="36"/>
        <v>3</v>
      </c>
      <c r="V140" s="129">
        <f t="shared" si="36"/>
        <v>3</v>
      </c>
      <c r="W140" s="129">
        <f t="shared" si="36"/>
        <v>3</v>
      </c>
      <c r="X140" s="129">
        <f t="shared" si="36"/>
        <v>3</v>
      </c>
      <c r="Y140" s="129">
        <f t="shared" si="36"/>
        <v>3</v>
      </c>
      <c r="Z140" s="129">
        <f t="shared" si="36"/>
        <v>3</v>
      </c>
      <c r="AA140" s="129">
        <f t="shared" si="36"/>
        <v>3</v>
      </c>
      <c r="AB140" s="129">
        <f t="shared" si="36"/>
        <v>3</v>
      </c>
      <c r="AC140" s="129">
        <f t="shared" si="36"/>
        <v>3</v>
      </c>
      <c r="AD140" s="129">
        <f t="shared" si="36"/>
        <v>3</v>
      </c>
      <c r="AE140" s="129">
        <f t="shared" si="36"/>
        <v>3</v>
      </c>
      <c r="AF140" s="129">
        <f t="shared" si="36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145</v>
      </c>
      <c r="B141" s="128">
        <v>3.3</v>
      </c>
      <c r="C141" s="129">
        <f t="shared" si="35"/>
        <v>3.3</v>
      </c>
      <c r="D141" s="129">
        <f t="shared" si="35"/>
        <v>3.3</v>
      </c>
      <c r="E141" s="129">
        <f t="shared" si="35"/>
        <v>3.3</v>
      </c>
      <c r="F141" s="129">
        <f t="shared" si="35"/>
        <v>3.3</v>
      </c>
      <c r="G141" s="129">
        <f t="shared" si="35"/>
        <v>3.3</v>
      </c>
      <c r="H141" s="129">
        <f t="shared" si="35"/>
        <v>3.3</v>
      </c>
      <c r="I141" s="129">
        <f t="shared" si="35"/>
        <v>3.3</v>
      </c>
      <c r="J141" s="129">
        <f t="shared" si="35"/>
        <v>3.3</v>
      </c>
      <c r="K141" s="129">
        <f t="shared" si="35"/>
        <v>3.3</v>
      </c>
      <c r="L141" s="129">
        <f t="shared" si="35"/>
        <v>3.3</v>
      </c>
      <c r="M141" s="129">
        <f t="shared" si="35"/>
        <v>3.3</v>
      </c>
      <c r="N141" s="129">
        <f t="shared" si="35"/>
        <v>3.3</v>
      </c>
      <c r="O141" s="129">
        <f t="shared" si="35"/>
        <v>3.3</v>
      </c>
      <c r="P141" s="129">
        <f t="shared" si="35"/>
        <v>3.3</v>
      </c>
      <c r="Q141" s="129">
        <f t="shared" si="35"/>
        <v>3.3</v>
      </c>
      <c r="R141" s="129">
        <f t="shared" si="35"/>
        <v>3.3</v>
      </c>
      <c r="S141" s="129">
        <f t="shared" si="36"/>
        <v>3.3</v>
      </c>
      <c r="T141" s="129">
        <f t="shared" si="36"/>
        <v>3.3</v>
      </c>
      <c r="U141" s="129">
        <f t="shared" si="36"/>
        <v>3.3</v>
      </c>
      <c r="V141" s="129">
        <f t="shared" si="36"/>
        <v>3.3</v>
      </c>
      <c r="W141" s="129">
        <f t="shared" si="36"/>
        <v>3.3</v>
      </c>
      <c r="X141" s="129">
        <f t="shared" si="36"/>
        <v>3.3</v>
      </c>
      <c r="Y141" s="129">
        <f t="shared" si="36"/>
        <v>3.3</v>
      </c>
      <c r="Z141" s="129">
        <f t="shared" si="36"/>
        <v>3.3</v>
      </c>
      <c r="AA141" s="129">
        <f t="shared" si="36"/>
        <v>3.3</v>
      </c>
      <c r="AB141" s="129">
        <f t="shared" si="36"/>
        <v>3.3</v>
      </c>
      <c r="AC141" s="129">
        <f t="shared" si="36"/>
        <v>3.3</v>
      </c>
      <c r="AD141" s="129">
        <f t="shared" si="36"/>
        <v>3.3</v>
      </c>
      <c r="AE141" s="129">
        <f t="shared" si="36"/>
        <v>3.3</v>
      </c>
      <c r="AF141" s="129">
        <f t="shared" si="36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146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147</v>
      </c>
      <c r="B143" s="128">
        <v>1.76</v>
      </c>
      <c r="C143" s="129">
        <f t="shared" ref="C143:R144" si="37">B143</f>
        <v>1.76</v>
      </c>
      <c r="D143" s="129">
        <f t="shared" si="37"/>
        <v>1.76</v>
      </c>
      <c r="E143" s="129">
        <f t="shared" si="37"/>
        <v>1.76</v>
      </c>
      <c r="F143" s="129">
        <f t="shared" si="37"/>
        <v>1.76</v>
      </c>
      <c r="G143" s="129">
        <f t="shared" si="37"/>
        <v>1.76</v>
      </c>
      <c r="H143" s="129">
        <f t="shared" si="37"/>
        <v>1.76</v>
      </c>
      <c r="I143" s="129">
        <f t="shared" si="37"/>
        <v>1.76</v>
      </c>
      <c r="J143" s="129">
        <f t="shared" si="37"/>
        <v>1.76</v>
      </c>
      <c r="K143" s="129">
        <f t="shared" si="37"/>
        <v>1.76</v>
      </c>
      <c r="L143" s="129">
        <f t="shared" si="37"/>
        <v>1.76</v>
      </c>
      <c r="M143" s="129">
        <f t="shared" si="37"/>
        <v>1.76</v>
      </c>
      <c r="N143" s="129">
        <f t="shared" si="37"/>
        <v>1.76</v>
      </c>
      <c r="O143" s="129">
        <f t="shared" si="37"/>
        <v>1.76</v>
      </c>
      <c r="P143" s="129">
        <f t="shared" si="37"/>
        <v>1.76</v>
      </c>
      <c r="Q143" s="129">
        <f t="shared" si="37"/>
        <v>1.76</v>
      </c>
      <c r="R143" s="129">
        <f t="shared" si="37"/>
        <v>1.76</v>
      </c>
      <c r="S143" s="129">
        <f t="shared" ref="S143:AF144" si="38">R143</f>
        <v>1.76</v>
      </c>
      <c r="T143" s="129">
        <f t="shared" si="38"/>
        <v>1.76</v>
      </c>
      <c r="U143" s="129">
        <f t="shared" si="38"/>
        <v>1.76</v>
      </c>
      <c r="V143" s="129">
        <f t="shared" si="38"/>
        <v>1.76</v>
      </c>
      <c r="W143" s="129">
        <f t="shared" si="38"/>
        <v>1.76</v>
      </c>
      <c r="X143" s="129">
        <f t="shared" si="38"/>
        <v>1.76</v>
      </c>
      <c r="Y143" s="129">
        <f t="shared" si="38"/>
        <v>1.76</v>
      </c>
      <c r="Z143" s="129">
        <f t="shared" si="38"/>
        <v>1.76</v>
      </c>
      <c r="AA143" s="129">
        <f t="shared" si="38"/>
        <v>1.76</v>
      </c>
      <c r="AB143" s="129">
        <f t="shared" si="38"/>
        <v>1.76</v>
      </c>
      <c r="AC143" s="129">
        <f t="shared" si="38"/>
        <v>1.76</v>
      </c>
      <c r="AD143" s="129">
        <f t="shared" si="38"/>
        <v>1.76</v>
      </c>
      <c r="AE143" s="129">
        <f t="shared" si="38"/>
        <v>1.76</v>
      </c>
      <c r="AF143" s="129">
        <f t="shared" si="38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148</v>
      </c>
      <c r="B144" s="128">
        <v>0</v>
      </c>
      <c r="C144" s="129">
        <f t="shared" si="37"/>
        <v>0</v>
      </c>
      <c r="D144" s="129">
        <f t="shared" si="37"/>
        <v>0</v>
      </c>
      <c r="E144" s="129">
        <f t="shared" si="37"/>
        <v>0</v>
      </c>
      <c r="F144" s="129">
        <f t="shared" si="37"/>
        <v>0</v>
      </c>
      <c r="G144" s="129">
        <f t="shared" si="37"/>
        <v>0</v>
      </c>
      <c r="H144" s="129">
        <f t="shared" si="37"/>
        <v>0</v>
      </c>
      <c r="I144" s="129">
        <f t="shared" si="37"/>
        <v>0</v>
      </c>
      <c r="J144" s="129">
        <f t="shared" si="37"/>
        <v>0</v>
      </c>
      <c r="K144" s="129">
        <f t="shared" si="37"/>
        <v>0</v>
      </c>
      <c r="L144" s="129">
        <f t="shared" si="37"/>
        <v>0</v>
      </c>
      <c r="M144" s="129">
        <f t="shared" si="37"/>
        <v>0</v>
      </c>
      <c r="N144" s="129">
        <f t="shared" si="37"/>
        <v>0</v>
      </c>
      <c r="O144" s="129">
        <f t="shared" si="37"/>
        <v>0</v>
      </c>
      <c r="P144" s="129">
        <f t="shared" si="37"/>
        <v>0</v>
      </c>
      <c r="Q144" s="129">
        <f t="shared" si="37"/>
        <v>0</v>
      </c>
      <c r="R144" s="129">
        <f t="shared" si="37"/>
        <v>0</v>
      </c>
      <c r="S144" s="129">
        <f t="shared" si="38"/>
        <v>0</v>
      </c>
      <c r="T144" s="129">
        <f t="shared" si="38"/>
        <v>0</v>
      </c>
      <c r="U144" s="129">
        <f t="shared" si="38"/>
        <v>0</v>
      </c>
      <c r="V144" s="129">
        <f t="shared" si="38"/>
        <v>0</v>
      </c>
      <c r="W144" s="129">
        <f t="shared" si="38"/>
        <v>0</v>
      </c>
      <c r="X144" s="129">
        <f t="shared" si="38"/>
        <v>0</v>
      </c>
      <c r="Y144" s="129">
        <f t="shared" si="38"/>
        <v>0</v>
      </c>
      <c r="Z144" s="129">
        <f t="shared" si="38"/>
        <v>0</v>
      </c>
      <c r="AA144" s="129">
        <f t="shared" si="38"/>
        <v>0</v>
      </c>
      <c r="AB144" s="129">
        <f t="shared" si="38"/>
        <v>0</v>
      </c>
      <c r="AC144" s="129">
        <f t="shared" si="38"/>
        <v>0</v>
      </c>
      <c r="AD144" s="129">
        <f t="shared" si="38"/>
        <v>0</v>
      </c>
      <c r="AE144" s="129">
        <f t="shared" si="38"/>
        <v>0</v>
      </c>
      <c r="AF144" s="129">
        <f t="shared" si="38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149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150</v>
      </c>
      <c r="B146" s="128">
        <v>0.1</v>
      </c>
      <c r="C146" s="129">
        <f t="shared" ref="C146:R149" si="39">B146</f>
        <v>0.1</v>
      </c>
      <c r="D146" s="129">
        <f t="shared" si="39"/>
        <v>0.1</v>
      </c>
      <c r="E146" s="129">
        <f t="shared" si="39"/>
        <v>0.1</v>
      </c>
      <c r="F146" s="129">
        <f t="shared" si="39"/>
        <v>0.1</v>
      </c>
      <c r="G146" s="129">
        <f t="shared" si="39"/>
        <v>0.1</v>
      </c>
      <c r="H146" s="129">
        <f t="shared" si="39"/>
        <v>0.1</v>
      </c>
      <c r="I146" s="129">
        <f t="shared" si="39"/>
        <v>0.1</v>
      </c>
      <c r="J146" s="129">
        <f t="shared" si="39"/>
        <v>0.1</v>
      </c>
      <c r="K146" s="129">
        <f t="shared" si="39"/>
        <v>0.1</v>
      </c>
      <c r="L146" s="129">
        <f t="shared" si="39"/>
        <v>0.1</v>
      </c>
      <c r="M146" s="129">
        <f t="shared" si="39"/>
        <v>0.1</v>
      </c>
      <c r="N146" s="129">
        <f t="shared" si="39"/>
        <v>0.1</v>
      </c>
      <c r="O146" s="129">
        <f t="shared" si="39"/>
        <v>0.1</v>
      </c>
      <c r="P146" s="129">
        <f t="shared" si="39"/>
        <v>0.1</v>
      </c>
      <c r="Q146" s="129">
        <f t="shared" si="39"/>
        <v>0.1</v>
      </c>
      <c r="R146" s="129">
        <f t="shared" si="39"/>
        <v>0.1</v>
      </c>
      <c r="S146" s="129">
        <f t="shared" ref="S146:AF149" si="40">R146</f>
        <v>0.1</v>
      </c>
      <c r="T146" s="129">
        <f t="shared" si="40"/>
        <v>0.1</v>
      </c>
      <c r="U146" s="129">
        <f t="shared" si="40"/>
        <v>0.1</v>
      </c>
      <c r="V146" s="129">
        <f t="shared" si="40"/>
        <v>0.1</v>
      </c>
      <c r="W146" s="129">
        <f t="shared" si="40"/>
        <v>0.1</v>
      </c>
      <c r="X146" s="129">
        <f t="shared" si="40"/>
        <v>0.1</v>
      </c>
      <c r="Y146" s="129">
        <f t="shared" si="40"/>
        <v>0.1</v>
      </c>
      <c r="Z146" s="129">
        <f t="shared" si="40"/>
        <v>0.1</v>
      </c>
      <c r="AA146" s="129">
        <f t="shared" si="40"/>
        <v>0.1</v>
      </c>
      <c r="AB146" s="129">
        <f t="shared" si="40"/>
        <v>0.1</v>
      </c>
      <c r="AC146" s="129">
        <f t="shared" si="40"/>
        <v>0.1</v>
      </c>
      <c r="AD146" s="129">
        <f t="shared" si="40"/>
        <v>0.1</v>
      </c>
      <c r="AE146" s="129">
        <f t="shared" si="40"/>
        <v>0.1</v>
      </c>
      <c r="AF146" s="129">
        <f t="shared" si="40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151</v>
      </c>
      <c r="B147" s="128">
        <v>2.0499999999999998</v>
      </c>
      <c r="C147" s="129">
        <f t="shared" si="39"/>
        <v>2.0499999999999998</v>
      </c>
      <c r="D147" s="129">
        <f t="shared" si="39"/>
        <v>2.0499999999999998</v>
      </c>
      <c r="E147" s="129">
        <f t="shared" si="39"/>
        <v>2.0499999999999998</v>
      </c>
      <c r="F147" s="129">
        <f t="shared" si="39"/>
        <v>2.0499999999999998</v>
      </c>
      <c r="G147" s="129">
        <f t="shared" si="39"/>
        <v>2.0499999999999998</v>
      </c>
      <c r="H147" s="129">
        <f t="shared" si="39"/>
        <v>2.0499999999999998</v>
      </c>
      <c r="I147" s="129">
        <f t="shared" si="39"/>
        <v>2.0499999999999998</v>
      </c>
      <c r="J147" s="129">
        <f t="shared" si="39"/>
        <v>2.0499999999999998</v>
      </c>
      <c r="K147" s="129">
        <f t="shared" si="39"/>
        <v>2.0499999999999998</v>
      </c>
      <c r="L147" s="129">
        <f t="shared" si="39"/>
        <v>2.0499999999999998</v>
      </c>
      <c r="M147" s="129">
        <f t="shared" si="39"/>
        <v>2.0499999999999998</v>
      </c>
      <c r="N147" s="129">
        <f t="shared" si="39"/>
        <v>2.0499999999999998</v>
      </c>
      <c r="O147" s="129">
        <f t="shared" si="39"/>
        <v>2.0499999999999998</v>
      </c>
      <c r="P147" s="129">
        <f t="shared" si="39"/>
        <v>2.0499999999999998</v>
      </c>
      <c r="Q147" s="129">
        <f t="shared" si="39"/>
        <v>2.0499999999999998</v>
      </c>
      <c r="R147" s="129">
        <f t="shared" si="39"/>
        <v>2.0499999999999998</v>
      </c>
      <c r="S147" s="129">
        <f t="shared" si="40"/>
        <v>2.0499999999999998</v>
      </c>
      <c r="T147" s="129">
        <f t="shared" si="40"/>
        <v>2.0499999999999998</v>
      </c>
      <c r="U147" s="129">
        <f t="shared" si="40"/>
        <v>2.0499999999999998</v>
      </c>
      <c r="V147" s="129">
        <f t="shared" si="40"/>
        <v>2.0499999999999998</v>
      </c>
      <c r="W147" s="129">
        <f t="shared" si="40"/>
        <v>2.0499999999999998</v>
      </c>
      <c r="X147" s="129">
        <f t="shared" si="40"/>
        <v>2.0499999999999998</v>
      </c>
      <c r="Y147" s="129">
        <f t="shared" si="40"/>
        <v>2.0499999999999998</v>
      </c>
      <c r="Z147" s="129">
        <f t="shared" si="40"/>
        <v>2.0499999999999998</v>
      </c>
      <c r="AA147" s="129">
        <f t="shared" si="40"/>
        <v>2.0499999999999998</v>
      </c>
      <c r="AB147" s="129">
        <f t="shared" si="40"/>
        <v>2.0499999999999998</v>
      </c>
      <c r="AC147" s="129">
        <f t="shared" si="40"/>
        <v>2.0499999999999998</v>
      </c>
      <c r="AD147" s="129">
        <f t="shared" si="40"/>
        <v>2.0499999999999998</v>
      </c>
      <c r="AE147" s="129">
        <f t="shared" si="40"/>
        <v>2.0499999999999998</v>
      </c>
      <c r="AF147" s="129">
        <f t="shared" si="40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152</v>
      </c>
      <c r="B148" s="128">
        <v>2.7</v>
      </c>
      <c r="C148" s="129">
        <f t="shared" si="39"/>
        <v>2.7</v>
      </c>
      <c r="D148" s="129">
        <f t="shared" si="39"/>
        <v>2.7</v>
      </c>
      <c r="E148" s="129">
        <f t="shared" si="39"/>
        <v>2.7</v>
      </c>
      <c r="F148" s="129">
        <f t="shared" si="39"/>
        <v>2.7</v>
      </c>
      <c r="G148" s="129">
        <f t="shared" si="39"/>
        <v>2.7</v>
      </c>
      <c r="H148" s="129">
        <f t="shared" si="39"/>
        <v>2.7</v>
      </c>
      <c r="I148" s="129">
        <f t="shared" si="39"/>
        <v>2.7</v>
      </c>
      <c r="J148" s="129">
        <f t="shared" si="39"/>
        <v>2.7</v>
      </c>
      <c r="K148" s="129">
        <f t="shared" si="39"/>
        <v>2.7</v>
      </c>
      <c r="L148" s="129">
        <f t="shared" si="39"/>
        <v>2.7</v>
      </c>
      <c r="M148" s="129">
        <f t="shared" si="39"/>
        <v>2.7</v>
      </c>
      <c r="N148" s="129">
        <f t="shared" si="39"/>
        <v>2.7</v>
      </c>
      <c r="O148" s="129">
        <f t="shared" si="39"/>
        <v>2.7</v>
      </c>
      <c r="P148" s="129">
        <f t="shared" si="39"/>
        <v>2.7</v>
      </c>
      <c r="Q148" s="129">
        <f t="shared" si="39"/>
        <v>2.7</v>
      </c>
      <c r="R148" s="129">
        <f t="shared" si="39"/>
        <v>2.7</v>
      </c>
      <c r="S148" s="129">
        <f t="shared" si="40"/>
        <v>2.7</v>
      </c>
      <c r="T148" s="129">
        <f t="shared" si="40"/>
        <v>2.7</v>
      </c>
      <c r="U148" s="129">
        <f t="shared" si="40"/>
        <v>2.7</v>
      </c>
      <c r="V148" s="129">
        <f t="shared" si="40"/>
        <v>2.7</v>
      </c>
      <c r="W148" s="129">
        <f t="shared" si="40"/>
        <v>2.7</v>
      </c>
      <c r="X148" s="129">
        <f t="shared" si="40"/>
        <v>2.7</v>
      </c>
      <c r="Y148" s="129">
        <f t="shared" si="40"/>
        <v>2.7</v>
      </c>
      <c r="Z148" s="129">
        <f t="shared" si="40"/>
        <v>2.7</v>
      </c>
      <c r="AA148" s="129">
        <f t="shared" si="40"/>
        <v>2.7</v>
      </c>
      <c r="AB148" s="129">
        <f t="shared" si="40"/>
        <v>2.7</v>
      </c>
      <c r="AC148" s="129">
        <f t="shared" si="40"/>
        <v>2.7</v>
      </c>
      <c r="AD148" s="129">
        <f t="shared" si="40"/>
        <v>2.7</v>
      </c>
      <c r="AE148" s="129">
        <f t="shared" si="40"/>
        <v>2.7</v>
      </c>
      <c r="AF148" s="129">
        <f t="shared" si="40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153</v>
      </c>
      <c r="B149" s="128">
        <v>2.15</v>
      </c>
      <c r="C149" s="129">
        <f t="shared" si="39"/>
        <v>2.15</v>
      </c>
      <c r="D149" s="129">
        <f t="shared" si="39"/>
        <v>2.15</v>
      </c>
      <c r="E149" s="129">
        <f t="shared" si="39"/>
        <v>2.15</v>
      </c>
      <c r="F149" s="129">
        <f t="shared" si="39"/>
        <v>2.15</v>
      </c>
      <c r="G149" s="129">
        <f t="shared" si="39"/>
        <v>2.15</v>
      </c>
      <c r="H149" s="129">
        <f t="shared" si="39"/>
        <v>2.15</v>
      </c>
      <c r="I149" s="129">
        <f t="shared" si="39"/>
        <v>2.15</v>
      </c>
      <c r="J149" s="129">
        <f t="shared" si="39"/>
        <v>2.15</v>
      </c>
      <c r="K149" s="129">
        <f t="shared" si="39"/>
        <v>2.15</v>
      </c>
      <c r="L149" s="129">
        <f t="shared" si="39"/>
        <v>2.15</v>
      </c>
      <c r="M149" s="129">
        <f t="shared" si="39"/>
        <v>2.15</v>
      </c>
      <c r="N149" s="129">
        <f t="shared" si="39"/>
        <v>2.15</v>
      </c>
      <c r="O149" s="129">
        <f t="shared" si="39"/>
        <v>2.15</v>
      </c>
      <c r="P149" s="129">
        <f t="shared" si="39"/>
        <v>2.15</v>
      </c>
      <c r="Q149" s="129">
        <f t="shared" si="39"/>
        <v>2.15</v>
      </c>
      <c r="R149" s="129">
        <f t="shared" si="39"/>
        <v>2.15</v>
      </c>
      <c r="S149" s="129">
        <f t="shared" si="40"/>
        <v>2.15</v>
      </c>
      <c r="T149" s="129">
        <f t="shared" si="40"/>
        <v>2.15</v>
      </c>
      <c r="U149" s="129">
        <f t="shared" si="40"/>
        <v>2.15</v>
      </c>
      <c r="V149" s="129">
        <f t="shared" si="40"/>
        <v>2.15</v>
      </c>
      <c r="W149" s="129">
        <f t="shared" si="40"/>
        <v>2.15</v>
      </c>
      <c r="X149" s="129">
        <f t="shared" si="40"/>
        <v>2.15</v>
      </c>
      <c r="Y149" s="129">
        <f t="shared" si="40"/>
        <v>2.15</v>
      </c>
      <c r="Z149" s="129">
        <f t="shared" si="40"/>
        <v>2.15</v>
      </c>
      <c r="AA149" s="129">
        <f t="shared" si="40"/>
        <v>2.15</v>
      </c>
      <c r="AB149" s="129">
        <f t="shared" si="40"/>
        <v>2.15</v>
      </c>
      <c r="AC149" s="129">
        <f t="shared" si="40"/>
        <v>2.15</v>
      </c>
      <c r="AD149" s="129">
        <f t="shared" si="40"/>
        <v>2.15</v>
      </c>
      <c r="AE149" s="129">
        <f t="shared" si="40"/>
        <v>2.15</v>
      </c>
      <c r="AF149" s="129">
        <f t="shared" si="40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154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155</v>
      </c>
      <c r="B151" s="128">
        <v>0.9</v>
      </c>
      <c r="C151" s="129">
        <f t="shared" ref="C151:R163" si="41">B151</f>
        <v>0.9</v>
      </c>
      <c r="D151" s="129">
        <f t="shared" si="41"/>
        <v>0.9</v>
      </c>
      <c r="E151" s="129">
        <f t="shared" si="41"/>
        <v>0.9</v>
      </c>
      <c r="F151" s="129">
        <f t="shared" si="41"/>
        <v>0.9</v>
      </c>
      <c r="G151" s="129">
        <f t="shared" si="41"/>
        <v>0.9</v>
      </c>
      <c r="H151" s="129">
        <f t="shared" si="41"/>
        <v>0.9</v>
      </c>
      <c r="I151" s="129">
        <f t="shared" si="41"/>
        <v>0.9</v>
      </c>
      <c r="J151" s="129">
        <f t="shared" si="41"/>
        <v>0.9</v>
      </c>
      <c r="K151" s="129">
        <f t="shared" si="41"/>
        <v>0.9</v>
      </c>
      <c r="L151" s="129">
        <f t="shared" si="41"/>
        <v>0.9</v>
      </c>
      <c r="M151" s="129">
        <f t="shared" si="41"/>
        <v>0.9</v>
      </c>
      <c r="N151" s="129">
        <f t="shared" si="41"/>
        <v>0.9</v>
      </c>
      <c r="O151" s="129">
        <f t="shared" si="41"/>
        <v>0.9</v>
      </c>
      <c r="P151" s="129">
        <f t="shared" si="41"/>
        <v>0.9</v>
      </c>
      <c r="Q151" s="129">
        <f t="shared" si="41"/>
        <v>0.9</v>
      </c>
      <c r="R151" s="129">
        <f t="shared" si="41"/>
        <v>0.9</v>
      </c>
      <c r="S151" s="129">
        <f t="shared" ref="R151:AF163" si="42">R151</f>
        <v>0.9</v>
      </c>
      <c r="T151" s="129">
        <f t="shared" si="42"/>
        <v>0.9</v>
      </c>
      <c r="U151" s="129">
        <f t="shared" si="42"/>
        <v>0.9</v>
      </c>
      <c r="V151" s="129">
        <f t="shared" si="42"/>
        <v>0.9</v>
      </c>
      <c r="W151" s="129">
        <f t="shared" si="42"/>
        <v>0.9</v>
      </c>
      <c r="X151" s="129">
        <f t="shared" si="42"/>
        <v>0.9</v>
      </c>
      <c r="Y151" s="129">
        <f t="shared" si="42"/>
        <v>0.9</v>
      </c>
      <c r="Z151" s="129">
        <f t="shared" si="42"/>
        <v>0.9</v>
      </c>
      <c r="AA151" s="129">
        <f t="shared" si="42"/>
        <v>0.9</v>
      </c>
      <c r="AB151" s="129">
        <f t="shared" si="42"/>
        <v>0.9</v>
      </c>
      <c r="AC151" s="129">
        <f t="shared" si="42"/>
        <v>0.9</v>
      </c>
      <c r="AD151" s="129">
        <f t="shared" si="42"/>
        <v>0.9</v>
      </c>
      <c r="AE151" s="129">
        <f t="shared" si="42"/>
        <v>0.9</v>
      </c>
      <c r="AF151" s="129">
        <f t="shared" si="42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156</v>
      </c>
      <c r="B152" s="128">
        <v>1.08</v>
      </c>
      <c r="C152" s="129">
        <f t="shared" si="41"/>
        <v>1.08</v>
      </c>
      <c r="D152" s="129">
        <f t="shared" si="41"/>
        <v>1.08</v>
      </c>
      <c r="E152" s="129">
        <f t="shared" si="41"/>
        <v>1.08</v>
      </c>
      <c r="F152" s="129">
        <f t="shared" si="41"/>
        <v>1.08</v>
      </c>
      <c r="G152" s="129">
        <f t="shared" si="41"/>
        <v>1.08</v>
      </c>
      <c r="H152" s="129">
        <f t="shared" si="41"/>
        <v>1.08</v>
      </c>
      <c r="I152" s="129">
        <f t="shared" si="41"/>
        <v>1.08</v>
      </c>
      <c r="J152" s="129">
        <f t="shared" si="41"/>
        <v>1.08</v>
      </c>
      <c r="K152" s="129">
        <f t="shared" si="41"/>
        <v>1.08</v>
      </c>
      <c r="L152" s="129">
        <f t="shared" si="41"/>
        <v>1.08</v>
      </c>
      <c r="M152" s="129">
        <f t="shared" si="41"/>
        <v>1.08</v>
      </c>
      <c r="N152" s="129">
        <f t="shared" si="41"/>
        <v>1.08</v>
      </c>
      <c r="O152" s="129">
        <f t="shared" si="41"/>
        <v>1.08</v>
      </c>
      <c r="P152" s="129">
        <f t="shared" si="41"/>
        <v>1.08</v>
      </c>
      <c r="Q152" s="129">
        <f t="shared" si="41"/>
        <v>1.08</v>
      </c>
      <c r="R152" s="129">
        <f t="shared" si="41"/>
        <v>1.08</v>
      </c>
      <c r="S152" s="129">
        <f t="shared" si="42"/>
        <v>1.08</v>
      </c>
      <c r="T152" s="129">
        <f t="shared" si="42"/>
        <v>1.08</v>
      </c>
      <c r="U152" s="129">
        <f t="shared" si="42"/>
        <v>1.08</v>
      </c>
      <c r="V152" s="129">
        <f t="shared" si="42"/>
        <v>1.08</v>
      </c>
      <c r="W152" s="129">
        <f t="shared" si="42"/>
        <v>1.08</v>
      </c>
      <c r="X152" s="129">
        <f t="shared" si="42"/>
        <v>1.08</v>
      </c>
      <c r="Y152" s="129">
        <f t="shared" si="42"/>
        <v>1.08</v>
      </c>
      <c r="Z152" s="129">
        <f t="shared" si="42"/>
        <v>1.08</v>
      </c>
      <c r="AA152" s="129">
        <f t="shared" si="42"/>
        <v>1.08</v>
      </c>
      <c r="AB152" s="129">
        <f t="shared" si="42"/>
        <v>1.08</v>
      </c>
      <c r="AC152" s="129">
        <f t="shared" si="42"/>
        <v>1.08</v>
      </c>
      <c r="AD152" s="129">
        <f t="shared" si="42"/>
        <v>1.08</v>
      </c>
      <c r="AE152" s="129">
        <f t="shared" si="42"/>
        <v>1.08</v>
      </c>
      <c r="AF152" s="129">
        <f t="shared" si="42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157</v>
      </c>
      <c r="B153" s="128">
        <v>2.37</v>
      </c>
      <c r="C153" s="129">
        <f t="shared" si="41"/>
        <v>2.37</v>
      </c>
      <c r="D153" s="129">
        <f t="shared" si="41"/>
        <v>2.37</v>
      </c>
      <c r="E153" s="129">
        <f t="shared" si="41"/>
        <v>2.37</v>
      </c>
      <c r="F153" s="129">
        <f t="shared" si="41"/>
        <v>2.37</v>
      </c>
      <c r="G153" s="129">
        <f t="shared" si="41"/>
        <v>2.37</v>
      </c>
      <c r="H153" s="129">
        <f t="shared" si="41"/>
        <v>2.37</v>
      </c>
      <c r="I153" s="129">
        <f t="shared" si="41"/>
        <v>2.37</v>
      </c>
      <c r="J153" s="129">
        <f t="shared" si="41"/>
        <v>2.37</v>
      </c>
      <c r="K153" s="129">
        <f t="shared" si="41"/>
        <v>2.37</v>
      </c>
      <c r="L153" s="129">
        <f t="shared" si="41"/>
        <v>2.37</v>
      </c>
      <c r="M153" s="129">
        <f t="shared" si="41"/>
        <v>2.37</v>
      </c>
      <c r="N153" s="129">
        <f t="shared" si="41"/>
        <v>2.37</v>
      </c>
      <c r="O153" s="129">
        <f t="shared" si="41"/>
        <v>2.37</v>
      </c>
      <c r="P153" s="129">
        <f t="shared" si="41"/>
        <v>2.37</v>
      </c>
      <c r="Q153" s="129">
        <f t="shared" si="41"/>
        <v>2.37</v>
      </c>
      <c r="R153" s="129">
        <f t="shared" si="41"/>
        <v>2.37</v>
      </c>
      <c r="S153" s="129">
        <f t="shared" si="42"/>
        <v>2.37</v>
      </c>
      <c r="T153" s="129">
        <f t="shared" si="42"/>
        <v>2.37</v>
      </c>
      <c r="U153" s="129">
        <f t="shared" si="42"/>
        <v>2.37</v>
      </c>
      <c r="V153" s="129">
        <f t="shared" si="42"/>
        <v>2.37</v>
      </c>
      <c r="W153" s="129">
        <f t="shared" si="42"/>
        <v>2.37</v>
      </c>
      <c r="X153" s="129">
        <f t="shared" si="42"/>
        <v>2.37</v>
      </c>
      <c r="Y153" s="129">
        <f t="shared" si="42"/>
        <v>2.37</v>
      </c>
      <c r="Z153" s="129">
        <f t="shared" si="42"/>
        <v>2.37</v>
      </c>
      <c r="AA153" s="129">
        <f t="shared" si="42"/>
        <v>2.37</v>
      </c>
      <c r="AB153" s="129">
        <f t="shared" si="42"/>
        <v>2.37</v>
      </c>
      <c r="AC153" s="129">
        <f t="shared" si="42"/>
        <v>2.37</v>
      </c>
      <c r="AD153" s="129">
        <f t="shared" si="42"/>
        <v>2.37</v>
      </c>
      <c r="AE153" s="129">
        <f t="shared" si="42"/>
        <v>2.37</v>
      </c>
      <c r="AF153" s="129">
        <f t="shared" si="42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158</v>
      </c>
      <c r="B154" s="128">
        <v>1.81</v>
      </c>
      <c r="C154" s="129">
        <f t="shared" si="41"/>
        <v>1.81</v>
      </c>
      <c r="D154" s="129">
        <f t="shared" si="41"/>
        <v>1.81</v>
      </c>
      <c r="E154" s="129">
        <f t="shared" si="41"/>
        <v>1.81</v>
      </c>
      <c r="F154" s="129">
        <f t="shared" si="41"/>
        <v>1.81</v>
      </c>
      <c r="G154" s="129">
        <f t="shared" si="41"/>
        <v>1.81</v>
      </c>
      <c r="H154" s="129">
        <f t="shared" si="41"/>
        <v>1.81</v>
      </c>
      <c r="I154" s="129">
        <f t="shared" si="41"/>
        <v>1.81</v>
      </c>
      <c r="J154" s="129">
        <f t="shared" si="41"/>
        <v>1.81</v>
      </c>
      <c r="K154" s="129">
        <f t="shared" si="41"/>
        <v>1.81</v>
      </c>
      <c r="L154" s="129">
        <f t="shared" si="41"/>
        <v>1.81</v>
      </c>
      <c r="M154" s="129">
        <f t="shared" si="41"/>
        <v>1.81</v>
      </c>
      <c r="N154" s="129">
        <f t="shared" si="41"/>
        <v>1.81</v>
      </c>
      <c r="O154" s="129">
        <f t="shared" si="41"/>
        <v>1.81</v>
      </c>
      <c r="P154" s="129">
        <f t="shared" si="41"/>
        <v>1.81</v>
      </c>
      <c r="Q154" s="129">
        <f t="shared" si="41"/>
        <v>1.81</v>
      </c>
      <c r="R154" s="129">
        <f t="shared" si="41"/>
        <v>1.81</v>
      </c>
      <c r="S154" s="129">
        <f t="shared" si="42"/>
        <v>1.81</v>
      </c>
      <c r="T154" s="129">
        <f t="shared" si="42"/>
        <v>1.81</v>
      </c>
      <c r="U154" s="129">
        <f t="shared" si="42"/>
        <v>1.81</v>
      </c>
      <c r="V154" s="129">
        <f t="shared" si="42"/>
        <v>1.81</v>
      </c>
      <c r="W154" s="129">
        <f t="shared" si="42"/>
        <v>1.81</v>
      </c>
      <c r="X154" s="129">
        <f t="shared" si="42"/>
        <v>1.81</v>
      </c>
      <c r="Y154" s="129">
        <f t="shared" si="42"/>
        <v>1.81</v>
      </c>
      <c r="Z154" s="129">
        <f t="shared" si="42"/>
        <v>1.81</v>
      </c>
      <c r="AA154" s="129">
        <f t="shared" si="42"/>
        <v>1.81</v>
      </c>
      <c r="AB154" s="129">
        <f t="shared" si="42"/>
        <v>1.81</v>
      </c>
      <c r="AC154" s="129">
        <f t="shared" si="42"/>
        <v>1.81</v>
      </c>
      <c r="AD154" s="129">
        <f t="shared" si="42"/>
        <v>1.81</v>
      </c>
      <c r="AE154" s="129">
        <f t="shared" si="42"/>
        <v>1.81</v>
      </c>
      <c r="AF154" s="129">
        <f t="shared" si="42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159</v>
      </c>
      <c r="B155" s="128">
        <v>1.0900000000000001</v>
      </c>
      <c r="C155" s="129">
        <f t="shared" si="41"/>
        <v>1.0900000000000001</v>
      </c>
      <c r="D155" s="129">
        <f t="shared" si="41"/>
        <v>1.0900000000000001</v>
      </c>
      <c r="E155" s="129">
        <f t="shared" si="41"/>
        <v>1.0900000000000001</v>
      </c>
      <c r="F155" s="129">
        <f t="shared" si="41"/>
        <v>1.0900000000000001</v>
      </c>
      <c r="G155" s="129">
        <f t="shared" si="41"/>
        <v>1.0900000000000001</v>
      </c>
      <c r="H155" s="129">
        <f t="shared" si="41"/>
        <v>1.0900000000000001</v>
      </c>
      <c r="I155" s="129">
        <f t="shared" si="41"/>
        <v>1.0900000000000001</v>
      </c>
      <c r="J155" s="129">
        <f t="shared" si="41"/>
        <v>1.0900000000000001</v>
      </c>
      <c r="K155" s="129">
        <f t="shared" si="41"/>
        <v>1.0900000000000001</v>
      </c>
      <c r="L155" s="129">
        <f t="shared" si="41"/>
        <v>1.0900000000000001</v>
      </c>
      <c r="M155" s="129">
        <f t="shared" si="41"/>
        <v>1.0900000000000001</v>
      </c>
      <c r="N155" s="129">
        <f t="shared" si="41"/>
        <v>1.0900000000000001</v>
      </c>
      <c r="O155" s="129">
        <f t="shared" si="41"/>
        <v>1.0900000000000001</v>
      </c>
      <c r="P155" s="129">
        <f t="shared" si="41"/>
        <v>1.0900000000000001</v>
      </c>
      <c r="Q155" s="129">
        <f t="shared" si="41"/>
        <v>1.0900000000000001</v>
      </c>
      <c r="R155" s="129">
        <f t="shared" si="41"/>
        <v>1.0900000000000001</v>
      </c>
      <c r="S155" s="129">
        <f t="shared" si="42"/>
        <v>1.0900000000000001</v>
      </c>
      <c r="T155" s="129">
        <f t="shared" si="42"/>
        <v>1.0900000000000001</v>
      </c>
      <c r="U155" s="129">
        <f t="shared" si="42"/>
        <v>1.0900000000000001</v>
      </c>
      <c r="V155" s="129">
        <f t="shared" si="42"/>
        <v>1.0900000000000001</v>
      </c>
      <c r="W155" s="129">
        <f t="shared" si="42"/>
        <v>1.0900000000000001</v>
      </c>
      <c r="X155" s="129">
        <f t="shared" si="42"/>
        <v>1.0900000000000001</v>
      </c>
      <c r="Y155" s="129">
        <f t="shared" si="42"/>
        <v>1.0900000000000001</v>
      </c>
      <c r="Z155" s="129">
        <f t="shared" si="42"/>
        <v>1.0900000000000001</v>
      </c>
      <c r="AA155" s="129">
        <f t="shared" si="42"/>
        <v>1.0900000000000001</v>
      </c>
      <c r="AB155" s="129">
        <f t="shared" si="42"/>
        <v>1.0900000000000001</v>
      </c>
      <c r="AC155" s="129">
        <f t="shared" si="42"/>
        <v>1.0900000000000001</v>
      </c>
      <c r="AD155" s="129">
        <f t="shared" si="42"/>
        <v>1.0900000000000001</v>
      </c>
      <c r="AE155" s="129">
        <f t="shared" si="42"/>
        <v>1.0900000000000001</v>
      </c>
      <c r="AF155" s="129">
        <f t="shared" si="42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160</v>
      </c>
      <c r="B156" s="128">
        <v>1.58</v>
      </c>
      <c r="C156" s="129">
        <f t="shared" si="41"/>
        <v>1.58</v>
      </c>
      <c r="D156" s="129">
        <f t="shared" si="41"/>
        <v>1.58</v>
      </c>
      <c r="E156" s="129">
        <f t="shared" si="41"/>
        <v>1.58</v>
      </c>
      <c r="F156" s="129">
        <f t="shared" si="41"/>
        <v>1.58</v>
      </c>
      <c r="G156" s="129">
        <f t="shared" si="41"/>
        <v>1.58</v>
      </c>
      <c r="H156" s="129">
        <f t="shared" si="41"/>
        <v>1.58</v>
      </c>
      <c r="I156" s="129">
        <f t="shared" si="41"/>
        <v>1.58</v>
      </c>
      <c r="J156" s="129">
        <f t="shared" si="41"/>
        <v>1.58</v>
      </c>
      <c r="K156" s="129">
        <f t="shared" si="41"/>
        <v>1.58</v>
      </c>
      <c r="L156" s="129">
        <f t="shared" si="41"/>
        <v>1.58</v>
      </c>
      <c r="M156" s="129">
        <f t="shared" si="41"/>
        <v>1.58</v>
      </c>
      <c r="N156" s="129">
        <f t="shared" si="41"/>
        <v>1.58</v>
      </c>
      <c r="O156" s="129">
        <f t="shared" si="41"/>
        <v>1.58</v>
      </c>
      <c r="P156" s="129">
        <f t="shared" si="41"/>
        <v>1.58</v>
      </c>
      <c r="Q156" s="129">
        <f t="shared" si="41"/>
        <v>1.58</v>
      </c>
      <c r="R156" s="129">
        <f t="shared" si="41"/>
        <v>1.58</v>
      </c>
      <c r="S156" s="129">
        <f t="shared" si="42"/>
        <v>1.58</v>
      </c>
      <c r="T156" s="129">
        <f t="shared" si="42"/>
        <v>1.58</v>
      </c>
      <c r="U156" s="129">
        <f t="shared" si="42"/>
        <v>1.58</v>
      </c>
      <c r="V156" s="129">
        <f t="shared" si="42"/>
        <v>1.58</v>
      </c>
      <c r="W156" s="129">
        <f t="shared" si="42"/>
        <v>1.58</v>
      </c>
      <c r="X156" s="129">
        <f t="shared" si="42"/>
        <v>1.58</v>
      </c>
      <c r="Y156" s="129">
        <f t="shared" si="42"/>
        <v>1.58</v>
      </c>
      <c r="Z156" s="129">
        <f t="shared" si="42"/>
        <v>1.58</v>
      </c>
      <c r="AA156" s="129">
        <f t="shared" si="42"/>
        <v>1.58</v>
      </c>
      <c r="AB156" s="129">
        <f t="shared" si="42"/>
        <v>1.58</v>
      </c>
      <c r="AC156" s="129">
        <f t="shared" si="42"/>
        <v>1.58</v>
      </c>
      <c r="AD156" s="129">
        <f t="shared" si="42"/>
        <v>1.58</v>
      </c>
      <c r="AE156" s="129">
        <f t="shared" si="42"/>
        <v>1.58</v>
      </c>
      <c r="AF156" s="129">
        <f t="shared" si="42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161</v>
      </c>
      <c r="B157" s="128">
        <v>2</v>
      </c>
      <c r="C157" s="129">
        <f t="shared" si="41"/>
        <v>2</v>
      </c>
      <c r="D157" s="129">
        <f t="shared" si="41"/>
        <v>2</v>
      </c>
      <c r="E157" s="129">
        <f t="shared" si="41"/>
        <v>2</v>
      </c>
      <c r="F157" s="129">
        <f t="shared" si="41"/>
        <v>2</v>
      </c>
      <c r="G157" s="129">
        <f t="shared" si="41"/>
        <v>2</v>
      </c>
      <c r="H157" s="129">
        <f t="shared" si="41"/>
        <v>2</v>
      </c>
      <c r="I157" s="129">
        <f t="shared" si="41"/>
        <v>2</v>
      </c>
      <c r="J157" s="129">
        <f t="shared" si="41"/>
        <v>2</v>
      </c>
      <c r="K157" s="129">
        <f t="shared" si="41"/>
        <v>2</v>
      </c>
      <c r="L157" s="129">
        <f t="shared" si="41"/>
        <v>2</v>
      </c>
      <c r="M157" s="129">
        <f t="shared" si="41"/>
        <v>2</v>
      </c>
      <c r="N157" s="129">
        <f t="shared" si="41"/>
        <v>2</v>
      </c>
      <c r="O157" s="129">
        <f t="shared" si="41"/>
        <v>2</v>
      </c>
      <c r="P157" s="129">
        <f t="shared" si="41"/>
        <v>2</v>
      </c>
      <c r="Q157" s="129">
        <f t="shared" si="41"/>
        <v>2</v>
      </c>
      <c r="R157" s="129">
        <f t="shared" si="41"/>
        <v>2</v>
      </c>
      <c r="S157" s="129">
        <f t="shared" si="42"/>
        <v>2</v>
      </c>
      <c r="T157" s="129">
        <f t="shared" si="42"/>
        <v>2</v>
      </c>
      <c r="U157" s="129">
        <f t="shared" si="42"/>
        <v>2</v>
      </c>
      <c r="V157" s="129">
        <f t="shared" si="42"/>
        <v>2</v>
      </c>
      <c r="W157" s="129">
        <f t="shared" si="42"/>
        <v>2</v>
      </c>
      <c r="X157" s="129">
        <f t="shared" si="42"/>
        <v>2</v>
      </c>
      <c r="Y157" s="129">
        <f t="shared" si="42"/>
        <v>2</v>
      </c>
      <c r="Z157" s="129">
        <f t="shared" si="42"/>
        <v>2</v>
      </c>
      <c r="AA157" s="129">
        <f t="shared" si="42"/>
        <v>2</v>
      </c>
      <c r="AB157" s="129">
        <f t="shared" si="42"/>
        <v>2</v>
      </c>
      <c r="AC157" s="129">
        <f t="shared" si="42"/>
        <v>2</v>
      </c>
      <c r="AD157" s="129">
        <f t="shared" si="42"/>
        <v>2</v>
      </c>
      <c r="AE157" s="129">
        <f t="shared" si="42"/>
        <v>2</v>
      </c>
      <c r="AF157" s="129">
        <f t="shared" si="42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162</v>
      </c>
      <c r="B158" s="128">
        <v>0.47</v>
      </c>
      <c r="C158" s="129">
        <f t="shared" si="41"/>
        <v>0.47</v>
      </c>
      <c r="D158" s="129">
        <f t="shared" si="41"/>
        <v>0.47</v>
      </c>
      <c r="E158" s="129">
        <f t="shared" si="41"/>
        <v>0.47</v>
      </c>
      <c r="F158" s="129">
        <f t="shared" si="41"/>
        <v>0.47</v>
      </c>
      <c r="G158" s="129">
        <f t="shared" si="41"/>
        <v>0.47</v>
      </c>
      <c r="H158" s="129">
        <f t="shared" si="41"/>
        <v>0.47</v>
      </c>
      <c r="I158" s="129">
        <f t="shared" si="41"/>
        <v>0.47</v>
      </c>
      <c r="J158" s="129">
        <f t="shared" si="41"/>
        <v>0.47</v>
      </c>
      <c r="K158" s="129">
        <f t="shared" si="41"/>
        <v>0.47</v>
      </c>
      <c r="L158" s="129">
        <f t="shared" si="41"/>
        <v>0.47</v>
      </c>
      <c r="M158" s="129">
        <f t="shared" si="41"/>
        <v>0.47</v>
      </c>
      <c r="N158" s="129">
        <f t="shared" si="41"/>
        <v>0.47</v>
      </c>
      <c r="O158" s="129">
        <f t="shared" si="41"/>
        <v>0.47</v>
      </c>
      <c r="P158" s="129">
        <f t="shared" si="41"/>
        <v>0.47</v>
      </c>
      <c r="Q158" s="129">
        <f t="shared" si="41"/>
        <v>0.47</v>
      </c>
      <c r="R158" s="129">
        <f t="shared" si="41"/>
        <v>0.47</v>
      </c>
      <c r="S158" s="129">
        <f t="shared" si="42"/>
        <v>0.47</v>
      </c>
      <c r="T158" s="129">
        <f t="shared" si="42"/>
        <v>0.47</v>
      </c>
      <c r="U158" s="129">
        <f t="shared" si="42"/>
        <v>0.47</v>
      </c>
      <c r="V158" s="129">
        <f t="shared" si="42"/>
        <v>0.47</v>
      </c>
      <c r="W158" s="129">
        <f t="shared" si="42"/>
        <v>0.47</v>
      </c>
      <c r="X158" s="129">
        <f t="shared" si="42"/>
        <v>0.47</v>
      </c>
      <c r="Y158" s="129">
        <f t="shared" si="42"/>
        <v>0.47</v>
      </c>
      <c r="Z158" s="129">
        <f t="shared" si="42"/>
        <v>0.47</v>
      </c>
      <c r="AA158" s="129">
        <f t="shared" si="42"/>
        <v>0.47</v>
      </c>
      <c r="AB158" s="129">
        <f t="shared" si="42"/>
        <v>0.47</v>
      </c>
      <c r="AC158" s="129">
        <f t="shared" si="42"/>
        <v>0.47</v>
      </c>
      <c r="AD158" s="129">
        <f t="shared" si="42"/>
        <v>0.47</v>
      </c>
      <c r="AE158" s="129">
        <f t="shared" si="42"/>
        <v>0.47</v>
      </c>
      <c r="AF158" s="129">
        <f t="shared" si="42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163</v>
      </c>
      <c r="B159" s="128">
        <v>0</v>
      </c>
      <c r="C159" s="129">
        <f t="shared" si="41"/>
        <v>0</v>
      </c>
      <c r="D159" s="129">
        <f t="shared" si="41"/>
        <v>0</v>
      </c>
      <c r="E159" s="129">
        <f t="shared" si="41"/>
        <v>0</v>
      </c>
      <c r="F159" s="129">
        <f t="shared" si="41"/>
        <v>0</v>
      </c>
      <c r="G159" s="129">
        <f t="shared" si="41"/>
        <v>0</v>
      </c>
      <c r="H159" s="129">
        <f t="shared" si="41"/>
        <v>0</v>
      </c>
      <c r="I159" s="129">
        <f t="shared" si="41"/>
        <v>0</v>
      </c>
      <c r="J159" s="129">
        <f t="shared" si="41"/>
        <v>0</v>
      </c>
      <c r="K159" s="129">
        <f t="shared" si="41"/>
        <v>0</v>
      </c>
      <c r="L159" s="129">
        <f t="shared" si="41"/>
        <v>0</v>
      </c>
      <c r="M159" s="129">
        <f t="shared" si="41"/>
        <v>0</v>
      </c>
      <c r="N159" s="129">
        <f t="shared" si="41"/>
        <v>0</v>
      </c>
      <c r="O159" s="129">
        <f t="shared" si="41"/>
        <v>0</v>
      </c>
      <c r="P159" s="129">
        <f t="shared" si="41"/>
        <v>0</v>
      </c>
      <c r="Q159" s="129">
        <f t="shared" si="41"/>
        <v>0</v>
      </c>
      <c r="R159" s="129">
        <f t="shared" si="41"/>
        <v>0</v>
      </c>
      <c r="S159" s="129">
        <f t="shared" si="42"/>
        <v>0</v>
      </c>
      <c r="T159" s="129">
        <f t="shared" si="42"/>
        <v>0</v>
      </c>
      <c r="U159" s="129">
        <f t="shared" si="42"/>
        <v>0</v>
      </c>
      <c r="V159" s="129">
        <f t="shared" si="42"/>
        <v>0</v>
      </c>
      <c r="W159" s="129">
        <f t="shared" si="42"/>
        <v>0</v>
      </c>
      <c r="X159" s="129">
        <f t="shared" si="42"/>
        <v>0</v>
      </c>
      <c r="Y159" s="129">
        <f t="shared" si="42"/>
        <v>0</v>
      </c>
      <c r="Z159" s="129">
        <f t="shared" si="42"/>
        <v>0</v>
      </c>
      <c r="AA159" s="129">
        <f t="shared" si="42"/>
        <v>0</v>
      </c>
      <c r="AB159" s="129">
        <f t="shared" si="42"/>
        <v>0</v>
      </c>
      <c r="AC159" s="129">
        <f t="shared" si="42"/>
        <v>0</v>
      </c>
      <c r="AD159" s="129">
        <f t="shared" si="42"/>
        <v>0</v>
      </c>
      <c r="AE159" s="129">
        <f t="shared" si="42"/>
        <v>0</v>
      </c>
      <c r="AF159" s="129">
        <f t="shared" si="42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164</v>
      </c>
      <c r="B160" s="128">
        <v>0</v>
      </c>
      <c r="C160" s="129">
        <f t="shared" si="41"/>
        <v>0</v>
      </c>
      <c r="D160" s="129">
        <f t="shared" si="41"/>
        <v>0</v>
      </c>
      <c r="E160" s="129">
        <f t="shared" si="41"/>
        <v>0</v>
      </c>
      <c r="F160" s="129">
        <f t="shared" si="41"/>
        <v>0</v>
      </c>
      <c r="G160" s="129">
        <f t="shared" si="41"/>
        <v>0</v>
      </c>
      <c r="H160" s="129">
        <f t="shared" si="41"/>
        <v>0</v>
      </c>
      <c r="I160" s="129">
        <f t="shared" si="41"/>
        <v>0</v>
      </c>
      <c r="J160" s="129">
        <f t="shared" si="41"/>
        <v>0</v>
      </c>
      <c r="K160" s="129">
        <f t="shared" si="41"/>
        <v>0</v>
      </c>
      <c r="L160" s="129">
        <f t="shared" si="41"/>
        <v>0</v>
      </c>
      <c r="M160" s="129">
        <f t="shared" si="41"/>
        <v>0</v>
      </c>
      <c r="N160" s="129">
        <f t="shared" si="41"/>
        <v>0</v>
      </c>
      <c r="O160" s="129">
        <f t="shared" si="41"/>
        <v>0</v>
      </c>
      <c r="P160" s="129">
        <f t="shared" si="41"/>
        <v>0</v>
      </c>
      <c r="Q160" s="129">
        <f t="shared" si="41"/>
        <v>0</v>
      </c>
      <c r="R160" s="129">
        <f t="shared" si="42"/>
        <v>0</v>
      </c>
      <c r="S160" s="129">
        <f t="shared" si="42"/>
        <v>0</v>
      </c>
      <c r="T160" s="129">
        <f t="shared" si="42"/>
        <v>0</v>
      </c>
      <c r="U160" s="129">
        <f t="shared" si="42"/>
        <v>0</v>
      </c>
      <c r="V160" s="129">
        <f t="shared" si="42"/>
        <v>0</v>
      </c>
      <c r="W160" s="129">
        <f t="shared" si="42"/>
        <v>0</v>
      </c>
      <c r="X160" s="129">
        <f t="shared" si="42"/>
        <v>0</v>
      </c>
      <c r="Y160" s="129">
        <f t="shared" si="42"/>
        <v>0</v>
      </c>
      <c r="Z160" s="129">
        <f t="shared" si="42"/>
        <v>0</v>
      </c>
      <c r="AA160" s="129">
        <f t="shared" si="42"/>
        <v>0</v>
      </c>
      <c r="AB160" s="129">
        <f t="shared" si="42"/>
        <v>0</v>
      </c>
      <c r="AC160" s="129">
        <f t="shared" si="42"/>
        <v>0</v>
      </c>
      <c r="AD160" s="129">
        <f t="shared" si="42"/>
        <v>0</v>
      </c>
      <c r="AE160" s="129">
        <f t="shared" si="42"/>
        <v>0</v>
      </c>
      <c r="AF160" s="129">
        <f t="shared" si="42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165</v>
      </c>
      <c r="B161" s="128">
        <v>0.8</v>
      </c>
      <c r="C161" s="129">
        <f t="shared" si="41"/>
        <v>0.8</v>
      </c>
      <c r="D161" s="129">
        <f t="shared" si="41"/>
        <v>0.8</v>
      </c>
      <c r="E161" s="129">
        <f t="shared" si="41"/>
        <v>0.8</v>
      </c>
      <c r="F161" s="129">
        <f t="shared" si="41"/>
        <v>0.8</v>
      </c>
      <c r="G161" s="129">
        <f t="shared" si="41"/>
        <v>0.8</v>
      </c>
      <c r="H161" s="129">
        <f t="shared" si="41"/>
        <v>0.8</v>
      </c>
      <c r="I161" s="129">
        <f t="shared" si="41"/>
        <v>0.8</v>
      </c>
      <c r="J161" s="129">
        <f t="shared" si="41"/>
        <v>0.8</v>
      </c>
      <c r="K161" s="129">
        <f t="shared" si="41"/>
        <v>0.8</v>
      </c>
      <c r="L161" s="129">
        <f t="shared" si="41"/>
        <v>0.8</v>
      </c>
      <c r="M161" s="129">
        <f t="shared" si="41"/>
        <v>0.8</v>
      </c>
      <c r="N161" s="129">
        <f t="shared" si="41"/>
        <v>0.8</v>
      </c>
      <c r="O161" s="129">
        <f t="shared" si="41"/>
        <v>0.8</v>
      </c>
      <c r="P161" s="129">
        <f t="shared" si="41"/>
        <v>0.8</v>
      </c>
      <c r="Q161" s="129">
        <f t="shared" si="41"/>
        <v>0.8</v>
      </c>
      <c r="R161" s="129">
        <f t="shared" si="42"/>
        <v>0.8</v>
      </c>
      <c r="S161" s="129">
        <f t="shared" si="42"/>
        <v>0.8</v>
      </c>
      <c r="T161" s="129">
        <f t="shared" si="42"/>
        <v>0.8</v>
      </c>
      <c r="U161" s="129">
        <f t="shared" si="42"/>
        <v>0.8</v>
      </c>
      <c r="V161" s="129">
        <f t="shared" si="42"/>
        <v>0.8</v>
      </c>
      <c r="W161" s="129">
        <f t="shared" si="42"/>
        <v>0.8</v>
      </c>
      <c r="X161" s="129">
        <f t="shared" si="42"/>
        <v>0.8</v>
      </c>
      <c r="Y161" s="129">
        <f t="shared" si="42"/>
        <v>0.8</v>
      </c>
      <c r="Z161" s="129">
        <f t="shared" si="42"/>
        <v>0.8</v>
      </c>
      <c r="AA161" s="129">
        <f t="shared" si="42"/>
        <v>0.8</v>
      </c>
      <c r="AB161" s="129">
        <f t="shared" si="42"/>
        <v>0.8</v>
      </c>
      <c r="AC161" s="129">
        <f t="shared" si="42"/>
        <v>0.8</v>
      </c>
      <c r="AD161" s="129">
        <f t="shared" si="42"/>
        <v>0.8</v>
      </c>
      <c r="AE161" s="129">
        <f t="shared" si="42"/>
        <v>0.8</v>
      </c>
      <c r="AF161" s="129">
        <f t="shared" si="42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166</v>
      </c>
      <c r="B162" s="128">
        <v>1.5</v>
      </c>
      <c r="C162" s="129">
        <f t="shared" si="41"/>
        <v>1.5</v>
      </c>
      <c r="D162" s="129">
        <f t="shared" si="41"/>
        <v>1.5</v>
      </c>
      <c r="E162" s="129">
        <f t="shared" si="41"/>
        <v>1.5</v>
      </c>
      <c r="F162" s="129">
        <f t="shared" si="41"/>
        <v>1.5</v>
      </c>
      <c r="G162" s="129">
        <f t="shared" si="41"/>
        <v>1.5</v>
      </c>
      <c r="H162" s="129">
        <f t="shared" si="41"/>
        <v>1.5</v>
      </c>
      <c r="I162" s="129">
        <f t="shared" si="41"/>
        <v>1.5</v>
      </c>
      <c r="J162" s="129">
        <f t="shared" si="41"/>
        <v>1.5</v>
      </c>
      <c r="K162" s="129">
        <f t="shared" si="41"/>
        <v>1.5</v>
      </c>
      <c r="L162" s="129">
        <f t="shared" si="41"/>
        <v>1.5</v>
      </c>
      <c r="M162" s="129">
        <f t="shared" si="41"/>
        <v>1.5</v>
      </c>
      <c r="N162" s="129">
        <f t="shared" si="41"/>
        <v>1.5</v>
      </c>
      <c r="O162" s="129">
        <f t="shared" si="41"/>
        <v>1.5</v>
      </c>
      <c r="P162" s="129">
        <f t="shared" si="41"/>
        <v>1.5</v>
      </c>
      <c r="Q162" s="129">
        <f t="shared" si="41"/>
        <v>1.5</v>
      </c>
      <c r="R162" s="129">
        <f t="shared" si="42"/>
        <v>1.5</v>
      </c>
      <c r="S162" s="129">
        <f t="shared" si="42"/>
        <v>1.5</v>
      </c>
      <c r="T162" s="129">
        <f t="shared" si="42"/>
        <v>1.5</v>
      </c>
      <c r="U162" s="129">
        <f t="shared" si="42"/>
        <v>1.5</v>
      </c>
      <c r="V162" s="129">
        <f t="shared" si="42"/>
        <v>1.5</v>
      </c>
      <c r="W162" s="129">
        <f t="shared" si="42"/>
        <v>1.5</v>
      </c>
      <c r="X162" s="129">
        <f t="shared" si="42"/>
        <v>1.5</v>
      </c>
      <c r="Y162" s="129">
        <f t="shared" si="42"/>
        <v>1.5</v>
      </c>
      <c r="Z162" s="129">
        <f t="shared" si="42"/>
        <v>1.5</v>
      </c>
      <c r="AA162" s="129">
        <f t="shared" si="42"/>
        <v>1.5</v>
      </c>
      <c r="AB162" s="129">
        <f t="shared" si="42"/>
        <v>1.5</v>
      </c>
      <c r="AC162" s="129">
        <f t="shared" si="42"/>
        <v>1.5</v>
      </c>
      <c r="AD162" s="129">
        <f t="shared" si="42"/>
        <v>1.5</v>
      </c>
      <c r="AE162" s="129">
        <f t="shared" si="42"/>
        <v>1.5</v>
      </c>
      <c r="AF162" s="129">
        <f t="shared" si="42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167</v>
      </c>
      <c r="B163" s="128">
        <v>1</v>
      </c>
      <c r="C163" s="129">
        <f t="shared" si="41"/>
        <v>1</v>
      </c>
      <c r="D163" s="129">
        <f t="shared" si="41"/>
        <v>1</v>
      </c>
      <c r="E163" s="129">
        <f t="shared" si="41"/>
        <v>1</v>
      </c>
      <c r="F163" s="129">
        <f t="shared" si="41"/>
        <v>1</v>
      </c>
      <c r="G163" s="129">
        <f t="shared" si="41"/>
        <v>1</v>
      </c>
      <c r="H163" s="129">
        <f t="shared" si="41"/>
        <v>1</v>
      </c>
      <c r="I163" s="129">
        <f t="shared" si="41"/>
        <v>1</v>
      </c>
      <c r="J163" s="129">
        <f t="shared" si="41"/>
        <v>1</v>
      </c>
      <c r="K163" s="129">
        <f t="shared" si="41"/>
        <v>1</v>
      </c>
      <c r="L163" s="129">
        <f t="shared" si="41"/>
        <v>1</v>
      </c>
      <c r="M163" s="129">
        <f t="shared" si="41"/>
        <v>1</v>
      </c>
      <c r="N163" s="129">
        <f t="shared" si="41"/>
        <v>1</v>
      </c>
      <c r="O163" s="129">
        <f t="shared" si="41"/>
        <v>1</v>
      </c>
      <c r="P163" s="129">
        <f t="shared" si="41"/>
        <v>1</v>
      </c>
      <c r="Q163" s="129">
        <f t="shared" si="41"/>
        <v>1</v>
      </c>
      <c r="R163" s="129">
        <f t="shared" si="42"/>
        <v>1</v>
      </c>
      <c r="S163" s="129">
        <f t="shared" si="42"/>
        <v>1</v>
      </c>
      <c r="T163" s="129">
        <f t="shared" si="42"/>
        <v>1</v>
      </c>
      <c r="U163" s="129">
        <f t="shared" si="42"/>
        <v>1</v>
      </c>
      <c r="V163" s="129">
        <f t="shared" si="42"/>
        <v>1</v>
      </c>
      <c r="W163" s="129">
        <f t="shared" si="42"/>
        <v>1</v>
      </c>
      <c r="X163" s="129">
        <f t="shared" si="42"/>
        <v>1</v>
      </c>
      <c r="Y163" s="129">
        <f t="shared" si="42"/>
        <v>1</v>
      </c>
      <c r="Z163" s="129">
        <f t="shared" si="42"/>
        <v>1</v>
      </c>
      <c r="AA163" s="129">
        <f t="shared" si="42"/>
        <v>1</v>
      </c>
      <c r="AB163" s="129">
        <f t="shared" si="42"/>
        <v>1</v>
      </c>
      <c r="AC163" s="129">
        <f t="shared" si="42"/>
        <v>1</v>
      </c>
      <c r="AD163" s="129">
        <f t="shared" si="42"/>
        <v>1</v>
      </c>
      <c r="AE163" s="129">
        <f t="shared" si="42"/>
        <v>1</v>
      </c>
      <c r="AF163" s="129">
        <f t="shared" si="42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168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169</v>
      </c>
      <c r="B165" s="128">
        <v>1</v>
      </c>
      <c r="C165" s="129">
        <f t="shared" ref="C165:R172" si="43">B165</f>
        <v>1</v>
      </c>
      <c r="D165" s="129">
        <f t="shared" si="43"/>
        <v>1</v>
      </c>
      <c r="E165" s="129">
        <f t="shared" si="43"/>
        <v>1</v>
      </c>
      <c r="F165" s="129">
        <f t="shared" si="43"/>
        <v>1</v>
      </c>
      <c r="G165" s="129">
        <f t="shared" si="43"/>
        <v>1</v>
      </c>
      <c r="H165" s="129">
        <f t="shared" si="43"/>
        <v>1</v>
      </c>
      <c r="I165" s="129">
        <f t="shared" si="43"/>
        <v>1</v>
      </c>
      <c r="J165" s="129">
        <f t="shared" si="43"/>
        <v>1</v>
      </c>
      <c r="K165" s="129">
        <f t="shared" si="43"/>
        <v>1</v>
      </c>
      <c r="L165" s="129">
        <f t="shared" si="43"/>
        <v>1</v>
      </c>
      <c r="M165" s="129">
        <f t="shared" si="43"/>
        <v>1</v>
      </c>
      <c r="N165" s="129">
        <f t="shared" si="43"/>
        <v>1</v>
      </c>
      <c r="O165" s="129">
        <f t="shared" si="43"/>
        <v>1</v>
      </c>
      <c r="P165" s="129">
        <f t="shared" si="43"/>
        <v>1</v>
      </c>
      <c r="Q165" s="129">
        <f t="shared" si="43"/>
        <v>1</v>
      </c>
      <c r="R165" s="129">
        <f t="shared" si="43"/>
        <v>1</v>
      </c>
      <c r="S165" s="129">
        <f t="shared" ref="R165:AF172" si="44">R165</f>
        <v>1</v>
      </c>
      <c r="T165" s="129">
        <f t="shared" si="44"/>
        <v>1</v>
      </c>
      <c r="U165" s="129">
        <f t="shared" si="44"/>
        <v>1</v>
      </c>
      <c r="V165" s="129">
        <f t="shared" si="44"/>
        <v>1</v>
      </c>
      <c r="W165" s="129">
        <f t="shared" si="44"/>
        <v>1</v>
      </c>
      <c r="X165" s="129">
        <f t="shared" si="44"/>
        <v>1</v>
      </c>
      <c r="Y165" s="129">
        <f t="shared" si="44"/>
        <v>1</v>
      </c>
      <c r="Z165" s="129">
        <f t="shared" si="44"/>
        <v>1</v>
      </c>
      <c r="AA165" s="129">
        <f t="shared" si="44"/>
        <v>1</v>
      </c>
      <c r="AB165" s="129">
        <f t="shared" si="44"/>
        <v>1</v>
      </c>
      <c r="AC165" s="129">
        <f t="shared" si="44"/>
        <v>1</v>
      </c>
      <c r="AD165" s="129">
        <f t="shared" si="44"/>
        <v>1</v>
      </c>
      <c r="AE165" s="129">
        <f t="shared" si="44"/>
        <v>1</v>
      </c>
      <c r="AF165" s="129">
        <f t="shared" si="44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170</v>
      </c>
      <c r="B166" s="128">
        <v>0.42</v>
      </c>
      <c r="C166" s="129">
        <f t="shared" si="43"/>
        <v>0.42</v>
      </c>
      <c r="D166" s="129">
        <f t="shared" si="43"/>
        <v>0.42</v>
      </c>
      <c r="E166" s="129">
        <f t="shared" si="43"/>
        <v>0.42</v>
      </c>
      <c r="F166" s="129">
        <f t="shared" si="43"/>
        <v>0.42</v>
      </c>
      <c r="G166" s="129">
        <f t="shared" si="43"/>
        <v>0.42</v>
      </c>
      <c r="H166" s="129">
        <f t="shared" si="43"/>
        <v>0.42</v>
      </c>
      <c r="I166" s="129">
        <f t="shared" si="43"/>
        <v>0.42</v>
      </c>
      <c r="J166" s="129">
        <f t="shared" si="43"/>
        <v>0.42</v>
      </c>
      <c r="K166" s="129">
        <f t="shared" si="43"/>
        <v>0.42</v>
      </c>
      <c r="L166" s="129">
        <f t="shared" si="43"/>
        <v>0.42</v>
      </c>
      <c r="M166" s="129">
        <f t="shared" si="43"/>
        <v>0.42</v>
      </c>
      <c r="N166" s="129">
        <f t="shared" si="43"/>
        <v>0.42</v>
      </c>
      <c r="O166" s="129">
        <f t="shared" si="43"/>
        <v>0.42</v>
      </c>
      <c r="P166" s="129">
        <f t="shared" si="43"/>
        <v>0.42</v>
      </c>
      <c r="Q166" s="129">
        <f t="shared" si="43"/>
        <v>0.42</v>
      </c>
      <c r="R166" s="129">
        <f t="shared" si="44"/>
        <v>0.42</v>
      </c>
      <c r="S166" s="129">
        <f t="shared" si="44"/>
        <v>0.42</v>
      </c>
      <c r="T166" s="129">
        <f t="shared" si="44"/>
        <v>0.42</v>
      </c>
      <c r="U166" s="129">
        <f t="shared" si="44"/>
        <v>0.42</v>
      </c>
      <c r="V166" s="129">
        <f t="shared" si="44"/>
        <v>0.42</v>
      </c>
      <c r="W166" s="129">
        <f t="shared" si="44"/>
        <v>0.42</v>
      </c>
      <c r="X166" s="129">
        <f t="shared" si="44"/>
        <v>0.42</v>
      </c>
      <c r="Y166" s="129">
        <f t="shared" si="44"/>
        <v>0.42</v>
      </c>
      <c r="Z166" s="129">
        <f t="shared" si="44"/>
        <v>0.42</v>
      </c>
      <c r="AA166" s="129">
        <f t="shared" si="44"/>
        <v>0.42</v>
      </c>
      <c r="AB166" s="129">
        <f t="shared" si="44"/>
        <v>0.42</v>
      </c>
      <c r="AC166" s="129">
        <f t="shared" si="44"/>
        <v>0.42</v>
      </c>
      <c r="AD166" s="129">
        <f t="shared" si="44"/>
        <v>0.42</v>
      </c>
      <c r="AE166" s="129">
        <f t="shared" si="44"/>
        <v>0.42</v>
      </c>
      <c r="AF166" s="129">
        <f t="shared" si="44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171</v>
      </c>
      <c r="B167" s="128">
        <v>0.46</v>
      </c>
      <c r="C167" s="129">
        <f t="shared" si="43"/>
        <v>0.46</v>
      </c>
      <c r="D167" s="129">
        <f t="shared" si="43"/>
        <v>0.46</v>
      </c>
      <c r="E167" s="129">
        <f t="shared" si="43"/>
        <v>0.46</v>
      </c>
      <c r="F167" s="129">
        <f t="shared" si="43"/>
        <v>0.46</v>
      </c>
      <c r="G167" s="129">
        <f t="shared" si="43"/>
        <v>0.46</v>
      </c>
      <c r="H167" s="129">
        <f t="shared" si="43"/>
        <v>0.46</v>
      </c>
      <c r="I167" s="129">
        <f t="shared" si="43"/>
        <v>0.46</v>
      </c>
      <c r="J167" s="129">
        <f t="shared" si="43"/>
        <v>0.46</v>
      </c>
      <c r="K167" s="129">
        <f t="shared" si="43"/>
        <v>0.46</v>
      </c>
      <c r="L167" s="129">
        <f t="shared" si="43"/>
        <v>0.46</v>
      </c>
      <c r="M167" s="129">
        <f t="shared" si="43"/>
        <v>0.46</v>
      </c>
      <c r="N167" s="129">
        <f t="shared" si="43"/>
        <v>0.46</v>
      </c>
      <c r="O167" s="129">
        <f t="shared" si="43"/>
        <v>0.46</v>
      </c>
      <c r="P167" s="129">
        <f t="shared" si="43"/>
        <v>0.46</v>
      </c>
      <c r="Q167" s="129">
        <f t="shared" si="43"/>
        <v>0.46</v>
      </c>
      <c r="R167" s="129">
        <f t="shared" si="44"/>
        <v>0.46</v>
      </c>
      <c r="S167" s="129">
        <f t="shared" si="44"/>
        <v>0.46</v>
      </c>
      <c r="T167" s="129">
        <f t="shared" si="44"/>
        <v>0.46</v>
      </c>
      <c r="U167" s="129">
        <f t="shared" si="44"/>
        <v>0.46</v>
      </c>
      <c r="V167" s="129">
        <f t="shared" si="44"/>
        <v>0.46</v>
      </c>
      <c r="W167" s="129">
        <f t="shared" si="44"/>
        <v>0.46</v>
      </c>
      <c r="X167" s="129">
        <f t="shared" si="44"/>
        <v>0.46</v>
      </c>
      <c r="Y167" s="129">
        <f t="shared" si="44"/>
        <v>0.46</v>
      </c>
      <c r="Z167" s="129">
        <f t="shared" si="44"/>
        <v>0.46</v>
      </c>
      <c r="AA167" s="129">
        <f t="shared" si="44"/>
        <v>0.46</v>
      </c>
      <c r="AB167" s="129">
        <f t="shared" si="44"/>
        <v>0.46</v>
      </c>
      <c r="AC167" s="129">
        <f t="shared" si="44"/>
        <v>0.46</v>
      </c>
      <c r="AD167" s="129">
        <f t="shared" si="44"/>
        <v>0.46</v>
      </c>
      <c r="AE167" s="129">
        <f t="shared" si="44"/>
        <v>0.46</v>
      </c>
      <c r="AF167" s="129">
        <f t="shared" si="44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172</v>
      </c>
      <c r="B168" s="128">
        <v>0.85</v>
      </c>
      <c r="C168" s="129">
        <f t="shared" si="43"/>
        <v>0.85</v>
      </c>
      <c r="D168" s="129">
        <f t="shared" si="43"/>
        <v>0.85</v>
      </c>
      <c r="E168" s="129">
        <f t="shared" si="43"/>
        <v>0.85</v>
      </c>
      <c r="F168" s="129">
        <f t="shared" si="43"/>
        <v>0.85</v>
      </c>
      <c r="G168" s="129">
        <f t="shared" si="43"/>
        <v>0.85</v>
      </c>
      <c r="H168" s="129">
        <f t="shared" si="43"/>
        <v>0.85</v>
      </c>
      <c r="I168" s="129">
        <f t="shared" si="43"/>
        <v>0.85</v>
      </c>
      <c r="J168" s="129">
        <f t="shared" si="43"/>
        <v>0.85</v>
      </c>
      <c r="K168" s="129">
        <f t="shared" si="43"/>
        <v>0.85</v>
      </c>
      <c r="L168" s="129">
        <f t="shared" si="43"/>
        <v>0.85</v>
      </c>
      <c r="M168" s="129">
        <f t="shared" si="43"/>
        <v>0.85</v>
      </c>
      <c r="N168" s="129">
        <f t="shared" si="43"/>
        <v>0.85</v>
      </c>
      <c r="O168" s="129">
        <f t="shared" si="43"/>
        <v>0.85</v>
      </c>
      <c r="P168" s="129">
        <f t="shared" si="43"/>
        <v>0.85</v>
      </c>
      <c r="Q168" s="129">
        <f t="shared" si="43"/>
        <v>0.85</v>
      </c>
      <c r="R168" s="129">
        <f t="shared" si="44"/>
        <v>0.85</v>
      </c>
      <c r="S168" s="129">
        <f t="shared" si="44"/>
        <v>0.85</v>
      </c>
      <c r="T168" s="129">
        <f t="shared" si="44"/>
        <v>0.85</v>
      </c>
      <c r="U168" s="129">
        <f t="shared" si="44"/>
        <v>0.85</v>
      </c>
      <c r="V168" s="129">
        <f t="shared" si="44"/>
        <v>0.85</v>
      </c>
      <c r="W168" s="129">
        <f t="shared" si="44"/>
        <v>0.85</v>
      </c>
      <c r="X168" s="129">
        <f t="shared" si="44"/>
        <v>0.85</v>
      </c>
      <c r="Y168" s="129">
        <f t="shared" si="44"/>
        <v>0.85</v>
      </c>
      <c r="Z168" s="129">
        <f t="shared" si="44"/>
        <v>0.85</v>
      </c>
      <c r="AA168" s="129">
        <f t="shared" si="44"/>
        <v>0.85</v>
      </c>
      <c r="AB168" s="129">
        <f t="shared" si="44"/>
        <v>0.85</v>
      </c>
      <c r="AC168" s="129">
        <f t="shared" si="44"/>
        <v>0.85</v>
      </c>
      <c r="AD168" s="129">
        <f t="shared" si="44"/>
        <v>0.85</v>
      </c>
      <c r="AE168" s="129">
        <f t="shared" si="44"/>
        <v>0.85</v>
      </c>
      <c r="AF168" s="129">
        <f t="shared" si="44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173</v>
      </c>
      <c r="B169" s="128">
        <v>0.9</v>
      </c>
      <c r="C169" s="129">
        <f t="shared" si="43"/>
        <v>0.9</v>
      </c>
      <c r="D169" s="129">
        <f t="shared" si="43"/>
        <v>0.9</v>
      </c>
      <c r="E169" s="129">
        <f t="shared" si="43"/>
        <v>0.9</v>
      </c>
      <c r="F169" s="129">
        <f t="shared" si="43"/>
        <v>0.9</v>
      </c>
      <c r="G169" s="129">
        <f t="shared" si="43"/>
        <v>0.9</v>
      </c>
      <c r="H169" s="129">
        <f t="shared" si="43"/>
        <v>0.9</v>
      </c>
      <c r="I169" s="129">
        <f t="shared" si="43"/>
        <v>0.9</v>
      </c>
      <c r="J169" s="129">
        <f t="shared" si="43"/>
        <v>0.9</v>
      </c>
      <c r="K169" s="129">
        <f t="shared" si="43"/>
        <v>0.9</v>
      </c>
      <c r="L169" s="129">
        <f t="shared" si="43"/>
        <v>0.9</v>
      </c>
      <c r="M169" s="129">
        <f t="shared" si="43"/>
        <v>0.9</v>
      </c>
      <c r="N169" s="129">
        <f t="shared" si="43"/>
        <v>0.9</v>
      </c>
      <c r="O169" s="129">
        <f t="shared" si="43"/>
        <v>0.9</v>
      </c>
      <c r="P169" s="129">
        <f t="shared" si="43"/>
        <v>0.9</v>
      </c>
      <c r="Q169" s="129">
        <f t="shared" si="43"/>
        <v>0.9</v>
      </c>
      <c r="R169" s="129">
        <f t="shared" si="44"/>
        <v>0.9</v>
      </c>
      <c r="S169" s="129">
        <f t="shared" si="44"/>
        <v>0.9</v>
      </c>
      <c r="T169" s="129">
        <f t="shared" si="44"/>
        <v>0.9</v>
      </c>
      <c r="U169" s="129">
        <f t="shared" si="44"/>
        <v>0.9</v>
      </c>
      <c r="V169" s="129">
        <f t="shared" si="44"/>
        <v>0.9</v>
      </c>
      <c r="W169" s="129">
        <f t="shared" si="44"/>
        <v>0.9</v>
      </c>
      <c r="X169" s="129">
        <f t="shared" si="44"/>
        <v>0.9</v>
      </c>
      <c r="Y169" s="129">
        <f t="shared" si="44"/>
        <v>0.9</v>
      </c>
      <c r="Z169" s="129">
        <f t="shared" si="44"/>
        <v>0.9</v>
      </c>
      <c r="AA169" s="129">
        <f t="shared" si="44"/>
        <v>0.9</v>
      </c>
      <c r="AB169" s="129">
        <f t="shared" si="44"/>
        <v>0.9</v>
      </c>
      <c r="AC169" s="129">
        <f t="shared" si="44"/>
        <v>0.9</v>
      </c>
      <c r="AD169" s="129">
        <f t="shared" si="44"/>
        <v>0.9</v>
      </c>
      <c r="AE169" s="129">
        <f t="shared" si="44"/>
        <v>0.9</v>
      </c>
      <c r="AF169" s="129">
        <f t="shared" si="44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174</v>
      </c>
      <c r="B170" s="128">
        <v>0.44</v>
      </c>
      <c r="C170" s="129">
        <f t="shared" si="43"/>
        <v>0.44</v>
      </c>
      <c r="D170" s="129">
        <f t="shared" si="43"/>
        <v>0.44</v>
      </c>
      <c r="E170" s="129">
        <f t="shared" si="43"/>
        <v>0.44</v>
      </c>
      <c r="F170" s="129">
        <f t="shared" si="43"/>
        <v>0.44</v>
      </c>
      <c r="G170" s="129">
        <f t="shared" si="43"/>
        <v>0.44</v>
      </c>
      <c r="H170" s="129">
        <f t="shared" si="43"/>
        <v>0.44</v>
      </c>
      <c r="I170" s="129">
        <f t="shared" si="43"/>
        <v>0.44</v>
      </c>
      <c r="J170" s="129">
        <f t="shared" si="43"/>
        <v>0.44</v>
      </c>
      <c r="K170" s="129">
        <f t="shared" si="43"/>
        <v>0.44</v>
      </c>
      <c r="L170" s="129">
        <f t="shared" si="43"/>
        <v>0.44</v>
      </c>
      <c r="M170" s="129">
        <f t="shared" si="43"/>
        <v>0.44</v>
      </c>
      <c r="N170" s="129">
        <f t="shared" si="43"/>
        <v>0.44</v>
      </c>
      <c r="O170" s="129">
        <f t="shared" si="43"/>
        <v>0.44</v>
      </c>
      <c r="P170" s="129">
        <f t="shared" si="43"/>
        <v>0.44</v>
      </c>
      <c r="Q170" s="129">
        <f t="shared" si="43"/>
        <v>0.44</v>
      </c>
      <c r="R170" s="129">
        <f t="shared" si="44"/>
        <v>0.44</v>
      </c>
      <c r="S170" s="129">
        <f t="shared" si="44"/>
        <v>0.44</v>
      </c>
      <c r="T170" s="129">
        <f t="shared" si="44"/>
        <v>0.44</v>
      </c>
      <c r="U170" s="129">
        <f t="shared" si="44"/>
        <v>0.44</v>
      </c>
      <c r="V170" s="129">
        <f t="shared" si="44"/>
        <v>0.44</v>
      </c>
      <c r="W170" s="129">
        <f t="shared" si="44"/>
        <v>0.44</v>
      </c>
      <c r="X170" s="129">
        <f t="shared" si="44"/>
        <v>0.44</v>
      </c>
      <c r="Y170" s="129">
        <f t="shared" si="44"/>
        <v>0.44</v>
      </c>
      <c r="Z170" s="129">
        <f t="shared" si="44"/>
        <v>0.44</v>
      </c>
      <c r="AA170" s="129">
        <f t="shared" si="44"/>
        <v>0.44</v>
      </c>
      <c r="AB170" s="129">
        <f t="shared" si="44"/>
        <v>0.44</v>
      </c>
      <c r="AC170" s="129">
        <f t="shared" si="44"/>
        <v>0.44</v>
      </c>
      <c r="AD170" s="129">
        <f t="shared" si="44"/>
        <v>0.44</v>
      </c>
      <c r="AE170" s="129">
        <f t="shared" si="44"/>
        <v>0.44</v>
      </c>
      <c r="AF170" s="129">
        <f t="shared" si="44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175</v>
      </c>
      <c r="B171" s="128">
        <v>2.1</v>
      </c>
      <c r="C171" s="129">
        <f t="shared" si="43"/>
        <v>2.1</v>
      </c>
      <c r="D171" s="129">
        <f t="shared" si="43"/>
        <v>2.1</v>
      </c>
      <c r="E171" s="129">
        <f t="shared" si="43"/>
        <v>2.1</v>
      </c>
      <c r="F171" s="129">
        <f t="shared" si="43"/>
        <v>2.1</v>
      </c>
      <c r="G171" s="129">
        <f t="shared" si="43"/>
        <v>2.1</v>
      </c>
      <c r="H171" s="129">
        <f t="shared" si="43"/>
        <v>2.1</v>
      </c>
      <c r="I171" s="129">
        <f t="shared" si="43"/>
        <v>2.1</v>
      </c>
      <c r="J171" s="129">
        <f t="shared" si="43"/>
        <v>2.1</v>
      </c>
      <c r="K171" s="129">
        <f t="shared" si="43"/>
        <v>2.1</v>
      </c>
      <c r="L171" s="129">
        <f t="shared" si="43"/>
        <v>2.1</v>
      </c>
      <c r="M171" s="129">
        <f t="shared" si="43"/>
        <v>2.1</v>
      </c>
      <c r="N171" s="129">
        <f t="shared" si="43"/>
        <v>2.1</v>
      </c>
      <c r="O171" s="129">
        <f t="shared" si="43"/>
        <v>2.1</v>
      </c>
      <c r="P171" s="129">
        <f t="shared" si="43"/>
        <v>2.1</v>
      </c>
      <c r="Q171" s="129">
        <f t="shared" si="43"/>
        <v>2.1</v>
      </c>
      <c r="R171" s="129">
        <f t="shared" si="44"/>
        <v>2.1</v>
      </c>
      <c r="S171" s="129">
        <f t="shared" si="44"/>
        <v>2.1</v>
      </c>
      <c r="T171" s="129">
        <f t="shared" si="44"/>
        <v>2.1</v>
      </c>
      <c r="U171" s="129">
        <f t="shared" si="44"/>
        <v>2.1</v>
      </c>
      <c r="V171" s="129">
        <f t="shared" si="44"/>
        <v>2.1</v>
      </c>
      <c r="W171" s="129">
        <f t="shared" si="44"/>
        <v>2.1</v>
      </c>
      <c r="X171" s="129">
        <f t="shared" si="44"/>
        <v>2.1</v>
      </c>
      <c r="Y171" s="129">
        <f t="shared" si="44"/>
        <v>2.1</v>
      </c>
      <c r="Z171" s="129">
        <f t="shared" si="44"/>
        <v>2.1</v>
      </c>
      <c r="AA171" s="129">
        <f t="shared" si="44"/>
        <v>2.1</v>
      </c>
      <c r="AB171" s="129">
        <f t="shared" si="44"/>
        <v>2.1</v>
      </c>
      <c r="AC171" s="129">
        <f t="shared" si="44"/>
        <v>2.1</v>
      </c>
      <c r="AD171" s="129">
        <f t="shared" si="44"/>
        <v>2.1</v>
      </c>
      <c r="AE171" s="129">
        <f t="shared" si="44"/>
        <v>2.1</v>
      </c>
      <c r="AF171" s="129">
        <f t="shared" si="44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176</v>
      </c>
      <c r="B172" s="128">
        <v>0.9</v>
      </c>
      <c r="C172" s="129">
        <f t="shared" si="43"/>
        <v>0.9</v>
      </c>
      <c r="D172" s="129">
        <f t="shared" si="43"/>
        <v>0.9</v>
      </c>
      <c r="E172" s="129">
        <f t="shared" si="43"/>
        <v>0.9</v>
      </c>
      <c r="F172" s="129">
        <f t="shared" si="43"/>
        <v>0.9</v>
      </c>
      <c r="G172" s="129">
        <f t="shared" si="43"/>
        <v>0.9</v>
      </c>
      <c r="H172" s="129">
        <f t="shared" si="43"/>
        <v>0.9</v>
      </c>
      <c r="I172" s="129">
        <f t="shared" si="43"/>
        <v>0.9</v>
      </c>
      <c r="J172" s="129">
        <f t="shared" si="43"/>
        <v>0.9</v>
      </c>
      <c r="K172" s="129">
        <f t="shared" si="43"/>
        <v>0.9</v>
      </c>
      <c r="L172" s="129">
        <f t="shared" si="43"/>
        <v>0.9</v>
      </c>
      <c r="M172" s="129">
        <f t="shared" si="43"/>
        <v>0.9</v>
      </c>
      <c r="N172" s="129">
        <f t="shared" si="43"/>
        <v>0.9</v>
      </c>
      <c r="O172" s="129">
        <f t="shared" si="43"/>
        <v>0.9</v>
      </c>
      <c r="P172" s="129">
        <f t="shared" si="43"/>
        <v>0.9</v>
      </c>
      <c r="Q172" s="129">
        <f t="shared" si="43"/>
        <v>0.9</v>
      </c>
      <c r="R172" s="129">
        <f t="shared" si="44"/>
        <v>0.9</v>
      </c>
      <c r="S172" s="129">
        <f t="shared" si="44"/>
        <v>0.9</v>
      </c>
      <c r="T172" s="129">
        <f t="shared" si="44"/>
        <v>0.9</v>
      </c>
      <c r="U172" s="129">
        <f t="shared" si="44"/>
        <v>0.9</v>
      </c>
      <c r="V172" s="129">
        <f t="shared" si="44"/>
        <v>0.9</v>
      </c>
      <c r="W172" s="129">
        <f t="shared" si="44"/>
        <v>0.9</v>
      </c>
      <c r="X172" s="129">
        <f t="shared" si="44"/>
        <v>0.9</v>
      </c>
      <c r="Y172" s="129">
        <f t="shared" si="44"/>
        <v>0.9</v>
      </c>
      <c r="Z172" s="129">
        <f t="shared" si="44"/>
        <v>0.9</v>
      </c>
      <c r="AA172" s="129">
        <f t="shared" si="44"/>
        <v>0.9</v>
      </c>
      <c r="AB172" s="129">
        <f t="shared" si="44"/>
        <v>0.9</v>
      </c>
      <c r="AC172" s="129">
        <f t="shared" si="44"/>
        <v>0.9</v>
      </c>
      <c r="AD172" s="129">
        <f t="shared" si="44"/>
        <v>0.9</v>
      </c>
      <c r="AE172" s="129">
        <f t="shared" si="44"/>
        <v>0.9</v>
      </c>
      <c r="AF172" s="129">
        <f t="shared" si="44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177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178</v>
      </c>
      <c r="B174" s="128">
        <v>0.57999999999999996</v>
      </c>
      <c r="C174" s="129">
        <f t="shared" ref="C174:R186" si="45">B174</f>
        <v>0.57999999999999996</v>
      </c>
      <c r="D174" s="129">
        <f t="shared" si="45"/>
        <v>0.57999999999999996</v>
      </c>
      <c r="E174" s="129">
        <f t="shared" si="45"/>
        <v>0.57999999999999996</v>
      </c>
      <c r="F174" s="129">
        <f t="shared" si="45"/>
        <v>0.57999999999999996</v>
      </c>
      <c r="G174" s="129">
        <f t="shared" si="45"/>
        <v>0.57999999999999996</v>
      </c>
      <c r="H174" s="129">
        <f t="shared" si="45"/>
        <v>0.57999999999999996</v>
      </c>
      <c r="I174" s="129">
        <f t="shared" si="45"/>
        <v>0.57999999999999996</v>
      </c>
      <c r="J174" s="129">
        <f t="shared" si="45"/>
        <v>0.57999999999999996</v>
      </c>
      <c r="K174" s="129">
        <f t="shared" si="45"/>
        <v>0.57999999999999996</v>
      </c>
      <c r="L174" s="129">
        <f t="shared" si="45"/>
        <v>0.57999999999999996</v>
      </c>
      <c r="M174" s="129">
        <f t="shared" si="45"/>
        <v>0.57999999999999996</v>
      </c>
      <c r="N174" s="129">
        <f t="shared" si="45"/>
        <v>0.57999999999999996</v>
      </c>
      <c r="O174" s="129">
        <f t="shared" si="45"/>
        <v>0.57999999999999996</v>
      </c>
      <c r="P174" s="129">
        <f t="shared" si="45"/>
        <v>0.57999999999999996</v>
      </c>
      <c r="Q174" s="129">
        <f t="shared" si="45"/>
        <v>0.57999999999999996</v>
      </c>
      <c r="R174" s="129">
        <f t="shared" si="45"/>
        <v>0.57999999999999996</v>
      </c>
      <c r="S174" s="129">
        <f t="shared" ref="R174:AF186" si="46">R174</f>
        <v>0.57999999999999996</v>
      </c>
      <c r="T174" s="129">
        <f t="shared" si="46"/>
        <v>0.57999999999999996</v>
      </c>
      <c r="U174" s="129">
        <f t="shared" si="46"/>
        <v>0.57999999999999996</v>
      </c>
      <c r="V174" s="129">
        <f t="shared" si="46"/>
        <v>0.57999999999999996</v>
      </c>
      <c r="W174" s="129">
        <f t="shared" si="46"/>
        <v>0.57999999999999996</v>
      </c>
      <c r="X174" s="129">
        <f t="shared" si="46"/>
        <v>0.57999999999999996</v>
      </c>
      <c r="Y174" s="129">
        <f t="shared" si="46"/>
        <v>0.57999999999999996</v>
      </c>
      <c r="Z174" s="129">
        <f t="shared" si="46"/>
        <v>0.57999999999999996</v>
      </c>
      <c r="AA174" s="129">
        <f t="shared" si="46"/>
        <v>0.57999999999999996</v>
      </c>
      <c r="AB174" s="129">
        <f t="shared" si="46"/>
        <v>0.57999999999999996</v>
      </c>
      <c r="AC174" s="129">
        <f t="shared" si="46"/>
        <v>0.57999999999999996</v>
      </c>
      <c r="AD174" s="129">
        <f t="shared" si="46"/>
        <v>0.57999999999999996</v>
      </c>
      <c r="AE174" s="129">
        <f t="shared" si="46"/>
        <v>0.57999999999999996</v>
      </c>
      <c r="AF174" s="129">
        <f t="shared" si="46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179</v>
      </c>
      <c r="B175" s="128">
        <v>0.8</v>
      </c>
      <c r="C175" s="129">
        <f t="shared" si="45"/>
        <v>0.8</v>
      </c>
      <c r="D175" s="129">
        <f t="shared" si="45"/>
        <v>0.8</v>
      </c>
      <c r="E175" s="129">
        <f t="shared" si="45"/>
        <v>0.8</v>
      </c>
      <c r="F175" s="129">
        <f t="shared" si="45"/>
        <v>0.8</v>
      </c>
      <c r="G175" s="129">
        <f t="shared" si="45"/>
        <v>0.8</v>
      </c>
      <c r="H175" s="129">
        <f t="shared" si="45"/>
        <v>0.8</v>
      </c>
      <c r="I175" s="129">
        <f t="shared" si="45"/>
        <v>0.8</v>
      </c>
      <c r="J175" s="129">
        <f t="shared" si="45"/>
        <v>0.8</v>
      </c>
      <c r="K175" s="129">
        <f t="shared" si="45"/>
        <v>0.8</v>
      </c>
      <c r="L175" s="129">
        <f t="shared" si="45"/>
        <v>0.8</v>
      </c>
      <c r="M175" s="129">
        <f t="shared" si="45"/>
        <v>0.8</v>
      </c>
      <c r="N175" s="129">
        <f t="shared" si="45"/>
        <v>0.8</v>
      </c>
      <c r="O175" s="129">
        <f t="shared" si="45"/>
        <v>0.8</v>
      </c>
      <c r="P175" s="129">
        <f t="shared" si="45"/>
        <v>0.8</v>
      </c>
      <c r="Q175" s="129">
        <f t="shared" si="45"/>
        <v>0.8</v>
      </c>
      <c r="R175" s="129">
        <f t="shared" si="45"/>
        <v>0.8</v>
      </c>
      <c r="S175" s="129">
        <f t="shared" si="46"/>
        <v>0.8</v>
      </c>
      <c r="T175" s="129">
        <f t="shared" si="46"/>
        <v>0.8</v>
      </c>
      <c r="U175" s="129">
        <f t="shared" si="46"/>
        <v>0.8</v>
      </c>
      <c r="V175" s="129">
        <f t="shared" si="46"/>
        <v>0.8</v>
      </c>
      <c r="W175" s="129">
        <f t="shared" si="46"/>
        <v>0.8</v>
      </c>
      <c r="X175" s="129">
        <f t="shared" si="46"/>
        <v>0.8</v>
      </c>
      <c r="Y175" s="129">
        <f t="shared" si="46"/>
        <v>0.8</v>
      </c>
      <c r="Z175" s="129">
        <f t="shared" si="46"/>
        <v>0.8</v>
      </c>
      <c r="AA175" s="129">
        <f t="shared" si="46"/>
        <v>0.8</v>
      </c>
      <c r="AB175" s="129">
        <f t="shared" si="46"/>
        <v>0.8</v>
      </c>
      <c r="AC175" s="129">
        <f t="shared" si="46"/>
        <v>0.8</v>
      </c>
      <c r="AD175" s="129">
        <f t="shared" si="46"/>
        <v>0.8</v>
      </c>
      <c r="AE175" s="129">
        <f t="shared" si="46"/>
        <v>0.8</v>
      </c>
      <c r="AF175" s="129">
        <f t="shared" si="46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211</v>
      </c>
      <c r="B176" s="128">
        <v>0</v>
      </c>
      <c r="C176" s="129">
        <f t="shared" si="45"/>
        <v>0</v>
      </c>
      <c r="D176" s="129">
        <f t="shared" si="45"/>
        <v>0</v>
      </c>
      <c r="E176" s="129">
        <f t="shared" si="45"/>
        <v>0</v>
      </c>
      <c r="F176" s="129">
        <f t="shared" si="45"/>
        <v>0</v>
      </c>
      <c r="G176" s="129">
        <f t="shared" si="45"/>
        <v>0</v>
      </c>
      <c r="H176" s="129">
        <f t="shared" si="45"/>
        <v>0</v>
      </c>
      <c r="I176" s="129">
        <f t="shared" si="45"/>
        <v>0</v>
      </c>
      <c r="J176" s="129">
        <f t="shared" si="45"/>
        <v>0</v>
      </c>
      <c r="K176" s="129">
        <f t="shared" si="45"/>
        <v>0</v>
      </c>
      <c r="L176" s="129">
        <f t="shared" si="45"/>
        <v>0</v>
      </c>
      <c r="M176" s="129">
        <f t="shared" si="45"/>
        <v>0</v>
      </c>
      <c r="N176" s="129">
        <f t="shared" si="45"/>
        <v>0</v>
      </c>
      <c r="O176" s="129">
        <f t="shared" si="45"/>
        <v>0</v>
      </c>
      <c r="P176" s="129">
        <f t="shared" si="45"/>
        <v>0</v>
      </c>
      <c r="Q176" s="129">
        <f t="shared" si="45"/>
        <v>0</v>
      </c>
      <c r="R176" s="129">
        <f t="shared" si="45"/>
        <v>0</v>
      </c>
      <c r="S176" s="129">
        <f t="shared" si="46"/>
        <v>0</v>
      </c>
      <c r="T176" s="129">
        <f t="shared" si="46"/>
        <v>0</v>
      </c>
      <c r="U176" s="129">
        <f t="shared" si="46"/>
        <v>0</v>
      </c>
      <c r="V176" s="129">
        <f t="shared" si="46"/>
        <v>0</v>
      </c>
      <c r="W176" s="129">
        <f t="shared" si="46"/>
        <v>0</v>
      </c>
      <c r="X176" s="129">
        <f t="shared" si="46"/>
        <v>0</v>
      </c>
      <c r="Y176" s="129">
        <f t="shared" si="46"/>
        <v>0</v>
      </c>
      <c r="Z176" s="129">
        <f t="shared" si="46"/>
        <v>0</v>
      </c>
      <c r="AA176" s="129">
        <f t="shared" si="46"/>
        <v>0</v>
      </c>
      <c r="AB176" s="129">
        <f t="shared" si="46"/>
        <v>0</v>
      </c>
      <c r="AC176" s="129">
        <f t="shared" si="46"/>
        <v>0</v>
      </c>
      <c r="AD176" s="129">
        <f t="shared" si="46"/>
        <v>0</v>
      </c>
      <c r="AE176" s="129">
        <f t="shared" si="46"/>
        <v>0</v>
      </c>
      <c r="AF176" s="129">
        <f t="shared" si="46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180</v>
      </c>
      <c r="B177" s="128">
        <v>0.6</v>
      </c>
      <c r="C177" s="129">
        <f t="shared" si="45"/>
        <v>0.6</v>
      </c>
      <c r="D177" s="129">
        <f t="shared" si="45"/>
        <v>0.6</v>
      </c>
      <c r="E177" s="129">
        <f t="shared" si="45"/>
        <v>0.6</v>
      </c>
      <c r="F177" s="129">
        <f t="shared" si="45"/>
        <v>0.6</v>
      </c>
      <c r="G177" s="129">
        <f t="shared" si="45"/>
        <v>0.6</v>
      </c>
      <c r="H177" s="129">
        <f t="shared" si="45"/>
        <v>0.6</v>
      </c>
      <c r="I177" s="129">
        <f t="shared" si="45"/>
        <v>0.6</v>
      </c>
      <c r="J177" s="129">
        <f t="shared" si="45"/>
        <v>0.6</v>
      </c>
      <c r="K177" s="129">
        <f t="shared" si="45"/>
        <v>0.6</v>
      </c>
      <c r="L177" s="129">
        <f t="shared" si="45"/>
        <v>0.6</v>
      </c>
      <c r="M177" s="129">
        <f t="shared" si="45"/>
        <v>0.6</v>
      </c>
      <c r="N177" s="129">
        <f t="shared" si="45"/>
        <v>0.6</v>
      </c>
      <c r="O177" s="129">
        <f t="shared" si="45"/>
        <v>0.6</v>
      </c>
      <c r="P177" s="129">
        <f t="shared" si="45"/>
        <v>0.6</v>
      </c>
      <c r="Q177" s="129">
        <f t="shared" si="45"/>
        <v>0.6</v>
      </c>
      <c r="R177" s="129">
        <f t="shared" si="45"/>
        <v>0.6</v>
      </c>
      <c r="S177" s="129">
        <f t="shared" si="46"/>
        <v>0.6</v>
      </c>
      <c r="T177" s="129">
        <f t="shared" si="46"/>
        <v>0.6</v>
      </c>
      <c r="U177" s="129">
        <f t="shared" si="46"/>
        <v>0.6</v>
      </c>
      <c r="V177" s="129">
        <f t="shared" si="46"/>
        <v>0.6</v>
      </c>
      <c r="W177" s="129">
        <f t="shared" si="46"/>
        <v>0.6</v>
      </c>
      <c r="X177" s="129">
        <f t="shared" si="46"/>
        <v>0.6</v>
      </c>
      <c r="Y177" s="129">
        <f t="shared" si="46"/>
        <v>0.6</v>
      </c>
      <c r="Z177" s="129">
        <f t="shared" si="46"/>
        <v>0.6</v>
      </c>
      <c r="AA177" s="129">
        <f t="shared" si="46"/>
        <v>0.6</v>
      </c>
      <c r="AB177" s="129">
        <f t="shared" si="46"/>
        <v>0.6</v>
      </c>
      <c r="AC177" s="129">
        <f t="shared" si="46"/>
        <v>0.6</v>
      </c>
      <c r="AD177" s="129">
        <f t="shared" si="46"/>
        <v>0.6</v>
      </c>
      <c r="AE177" s="129">
        <f t="shared" si="46"/>
        <v>0.6</v>
      </c>
      <c r="AF177" s="129">
        <f t="shared" si="46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181</v>
      </c>
      <c r="B178" s="128">
        <v>0.6</v>
      </c>
      <c r="C178" s="129">
        <f t="shared" si="45"/>
        <v>0.6</v>
      </c>
      <c r="D178" s="129">
        <f t="shared" si="45"/>
        <v>0.6</v>
      </c>
      <c r="E178" s="129">
        <f t="shared" si="45"/>
        <v>0.6</v>
      </c>
      <c r="F178" s="129">
        <f t="shared" si="45"/>
        <v>0.6</v>
      </c>
      <c r="G178" s="129">
        <f t="shared" si="45"/>
        <v>0.6</v>
      </c>
      <c r="H178" s="129">
        <f t="shared" si="45"/>
        <v>0.6</v>
      </c>
      <c r="I178" s="129">
        <f t="shared" si="45"/>
        <v>0.6</v>
      </c>
      <c r="J178" s="129">
        <f t="shared" si="45"/>
        <v>0.6</v>
      </c>
      <c r="K178" s="129">
        <f t="shared" si="45"/>
        <v>0.6</v>
      </c>
      <c r="L178" s="129">
        <f t="shared" si="45"/>
        <v>0.6</v>
      </c>
      <c r="M178" s="129">
        <f t="shared" si="45"/>
        <v>0.6</v>
      </c>
      <c r="N178" s="129">
        <f t="shared" si="45"/>
        <v>0.6</v>
      </c>
      <c r="O178" s="129">
        <f t="shared" si="45"/>
        <v>0.6</v>
      </c>
      <c r="P178" s="129">
        <f t="shared" si="45"/>
        <v>0.6</v>
      </c>
      <c r="Q178" s="129">
        <f t="shared" si="45"/>
        <v>0.6</v>
      </c>
      <c r="R178" s="129">
        <f t="shared" si="45"/>
        <v>0.6</v>
      </c>
      <c r="S178" s="129">
        <f t="shared" si="46"/>
        <v>0.6</v>
      </c>
      <c r="T178" s="129">
        <f t="shared" si="46"/>
        <v>0.6</v>
      </c>
      <c r="U178" s="129">
        <f t="shared" si="46"/>
        <v>0.6</v>
      </c>
      <c r="V178" s="129">
        <f t="shared" si="46"/>
        <v>0.6</v>
      </c>
      <c r="W178" s="129">
        <f t="shared" si="46"/>
        <v>0.6</v>
      </c>
      <c r="X178" s="129">
        <f t="shared" si="46"/>
        <v>0.6</v>
      </c>
      <c r="Y178" s="129">
        <f t="shared" si="46"/>
        <v>0.6</v>
      </c>
      <c r="Z178" s="129">
        <f t="shared" si="46"/>
        <v>0.6</v>
      </c>
      <c r="AA178" s="129">
        <f t="shared" si="46"/>
        <v>0.6</v>
      </c>
      <c r="AB178" s="129">
        <f t="shared" si="46"/>
        <v>0.6</v>
      </c>
      <c r="AC178" s="129">
        <f t="shared" si="46"/>
        <v>0.6</v>
      </c>
      <c r="AD178" s="129">
        <f t="shared" si="46"/>
        <v>0.6</v>
      </c>
      <c r="AE178" s="129">
        <f t="shared" si="46"/>
        <v>0.6</v>
      </c>
      <c r="AF178" s="129">
        <f t="shared" si="46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182</v>
      </c>
      <c r="B179" s="128">
        <v>0.35</v>
      </c>
      <c r="C179" s="129">
        <f t="shared" si="45"/>
        <v>0.35</v>
      </c>
      <c r="D179" s="129">
        <f t="shared" si="45"/>
        <v>0.35</v>
      </c>
      <c r="E179" s="129">
        <f t="shared" si="45"/>
        <v>0.35</v>
      </c>
      <c r="F179" s="129">
        <f t="shared" si="45"/>
        <v>0.35</v>
      </c>
      <c r="G179" s="129">
        <f t="shared" si="45"/>
        <v>0.35</v>
      </c>
      <c r="H179" s="129">
        <f t="shared" si="45"/>
        <v>0.35</v>
      </c>
      <c r="I179" s="129">
        <f t="shared" si="45"/>
        <v>0.35</v>
      </c>
      <c r="J179" s="129">
        <f t="shared" si="45"/>
        <v>0.35</v>
      </c>
      <c r="K179" s="129">
        <f t="shared" si="45"/>
        <v>0.35</v>
      </c>
      <c r="L179" s="129">
        <f t="shared" si="45"/>
        <v>0.35</v>
      </c>
      <c r="M179" s="129">
        <f t="shared" si="45"/>
        <v>0.35</v>
      </c>
      <c r="N179" s="129">
        <f t="shared" si="45"/>
        <v>0.35</v>
      </c>
      <c r="O179" s="129">
        <f t="shared" si="45"/>
        <v>0.35</v>
      </c>
      <c r="P179" s="129">
        <f t="shared" si="45"/>
        <v>0.35</v>
      </c>
      <c r="Q179" s="129">
        <f t="shared" si="45"/>
        <v>0.35</v>
      </c>
      <c r="R179" s="129">
        <f t="shared" si="45"/>
        <v>0.35</v>
      </c>
      <c r="S179" s="129">
        <f t="shared" si="46"/>
        <v>0.35</v>
      </c>
      <c r="T179" s="129">
        <f t="shared" si="46"/>
        <v>0.35</v>
      </c>
      <c r="U179" s="129">
        <f t="shared" si="46"/>
        <v>0.35</v>
      </c>
      <c r="V179" s="129">
        <f t="shared" si="46"/>
        <v>0.35</v>
      </c>
      <c r="W179" s="129">
        <f t="shared" si="46"/>
        <v>0.35</v>
      </c>
      <c r="X179" s="129">
        <f t="shared" si="46"/>
        <v>0.35</v>
      </c>
      <c r="Y179" s="129">
        <f t="shared" si="46"/>
        <v>0.35</v>
      </c>
      <c r="Z179" s="129">
        <f t="shared" si="46"/>
        <v>0.35</v>
      </c>
      <c r="AA179" s="129">
        <f t="shared" si="46"/>
        <v>0.35</v>
      </c>
      <c r="AB179" s="129">
        <f t="shared" si="46"/>
        <v>0.35</v>
      </c>
      <c r="AC179" s="129">
        <f t="shared" si="46"/>
        <v>0.35</v>
      </c>
      <c r="AD179" s="129">
        <f t="shared" si="46"/>
        <v>0.35</v>
      </c>
      <c r="AE179" s="129">
        <f t="shared" si="46"/>
        <v>0.35</v>
      </c>
      <c r="AF179" s="129">
        <f t="shared" si="46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183</v>
      </c>
      <c r="B180" s="128">
        <v>0.28999999999999998</v>
      </c>
      <c r="C180" s="129">
        <f t="shared" si="45"/>
        <v>0.28999999999999998</v>
      </c>
      <c r="D180" s="129">
        <f t="shared" si="45"/>
        <v>0.28999999999999998</v>
      </c>
      <c r="E180" s="129">
        <f t="shared" si="45"/>
        <v>0.28999999999999998</v>
      </c>
      <c r="F180" s="129">
        <f t="shared" si="45"/>
        <v>0.28999999999999998</v>
      </c>
      <c r="G180" s="129">
        <f t="shared" si="45"/>
        <v>0.28999999999999998</v>
      </c>
      <c r="H180" s="129">
        <f t="shared" si="45"/>
        <v>0.28999999999999998</v>
      </c>
      <c r="I180" s="129">
        <f t="shared" si="45"/>
        <v>0.28999999999999998</v>
      </c>
      <c r="J180" s="129">
        <f t="shared" si="45"/>
        <v>0.28999999999999998</v>
      </c>
      <c r="K180" s="129">
        <f t="shared" si="45"/>
        <v>0.28999999999999998</v>
      </c>
      <c r="L180" s="129">
        <f t="shared" si="45"/>
        <v>0.28999999999999998</v>
      </c>
      <c r="M180" s="129">
        <f t="shared" si="45"/>
        <v>0.28999999999999998</v>
      </c>
      <c r="N180" s="129">
        <f t="shared" si="45"/>
        <v>0.28999999999999998</v>
      </c>
      <c r="O180" s="129">
        <f t="shared" si="45"/>
        <v>0.28999999999999998</v>
      </c>
      <c r="P180" s="129">
        <f t="shared" si="45"/>
        <v>0.28999999999999998</v>
      </c>
      <c r="Q180" s="129">
        <f t="shared" si="45"/>
        <v>0.28999999999999998</v>
      </c>
      <c r="R180" s="129">
        <f t="shared" si="45"/>
        <v>0.28999999999999998</v>
      </c>
      <c r="S180" s="129">
        <f t="shared" si="46"/>
        <v>0.28999999999999998</v>
      </c>
      <c r="T180" s="129">
        <f t="shared" si="46"/>
        <v>0.28999999999999998</v>
      </c>
      <c r="U180" s="129">
        <f t="shared" si="46"/>
        <v>0.28999999999999998</v>
      </c>
      <c r="V180" s="129">
        <f t="shared" si="46"/>
        <v>0.28999999999999998</v>
      </c>
      <c r="W180" s="129">
        <f t="shared" si="46"/>
        <v>0.28999999999999998</v>
      </c>
      <c r="X180" s="129">
        <f t="shared" si="46"/>
        <v>0.28999999999999998</v>
      </c>
      <c r="Y180" s="129">
        <f t="shared" si="46"/>
        <v>0.28999999999999998</v>
      </c>
      <c r="Z180" s="129">
        <f t="shared" si="46"/>
        <v>0.28999999999999998</v>
      </c>
      <c r="AA180" s="129">
        <f t="shared" si="46"/>
        <v>0.28999999999999998</v>
      </c>
      <c r="AB180" s="129">
        <f t="shared" si="46"/>
        <v>0.28999999999999998</v>
      </c>
      <c r="AC180" s="129">
        <f t="shared" si="46"/>
        <v>0.28999999999999998</v>
      </c>
      <c r="AD180" s="129">
        <f t="shared" si="46"/>
        <v>0.28999999999999998</v>
      </c>
      <c r="AE180" s="129">
        <f t="shared" si="46"/>
        <v>0.28999999999999998</v>
      </c>
      <c r="AF180" s="129">
        <f t="shared" si="46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184</v>
      </c>
      <c r="B181" s="128">
        <v>0.06</v>
      </c>
      <c r="C181" s="129">
        <f t="shared" si="45"/>
        <v>0.06</v>
      </c>
      <c r="D181" s="129">
        <f t="shared" si="45"/>
        <v>0.06</v>
      </c>
      <c r="E181" s="129">
        <f t="shared" si="45"/>
        <v>0.06</v>
      </c>
      <c r="F181" s="129">
        <f t="shared" si="45"/>
        <v>0.06</v>
      </c>
      <c r="G181" s="129">
        <f t="shared" si="45"/>
        <v>0.06</v>
      </c>
      <c r="H181" s="129">
        <f t="shared" si="45"/>
        <v>0.06</v>
      </c>
      <c r="I181" s="129">
        <f t="shared" si="45"/>
        <v>0.06</v>
      </c>
      <c r="J181" s="129">
        <f t="shared" si="45"/>
        <v>0.06</v>
      </c>
      <c r="K181" s="129">
        <f t="shared" si="45"/>
        <v>0.06</v>
      </c>
      <c r="L181" s="129">
        <f t="shared" si="45"/>
        <v>0.06</v>
      </c>
      <c r="M181" s="129">
        <f t="shared" si="45"/>
        <v>0.06</v>
      </c>
      <c r="N181" s="129">
        <f t="shared" si="45"/>
        <v>0.06</v>
      </c>
      <c r="O181" s="129">
        <f t="shared" si="45"/>
        <v>0.06</v>
      </c>
      <c r="P181" s="129">
        <f t="shared" si="45"/>
        <v>0.06</v>
      </c>
      <c r="Q181" s="129">
        <f t="shared" si="45"/>
        <v>0.06</v>
      </c>
      <c r="R181" s="129">
        <f t="shared" si="45"/>
        <v>0.06</v>
      </c>
      <c r="S181" s="129">
        <f t="shared" si="46"/>
        <v>0.06</v>
      </c>
      <c r="T181" s="129">
        <f t="shared" si="46"/>
        <v>0.06</v>
      </c>
      <c r="U181" s="129">
        <f t="shared" si="46"/>
        <v>0.06</v>
      </c>
      <c r="V181" s="129">
        <f t="shared" si="46"/>
        <v>0.06</v>
      </c>
      <c r="W181" s="129">
        <f t="shared" si="46"/>
        <v>0.06</v>
      </c>
      <c r="X181" s="129">
        <f t="shared" si="46"/>
        <v>0.06</v>
      </c>
      <c r="Y181" s="129">
        <f t="shared" si="46"/>
        <v>0.06</v>
      </c>
      <c r="Z181" s="129">
        <f t="shared" si="46"/>
        <v>0.06</v>
      </c>
      <c r="AA181" s="129">
        <f t="shared" si="46"/>
        <v>0.06</v>
      </c>
      <c r="AB181" s="129">
        <f t="shared" si="46"/>
        <v>0.06</v>
      </c>
      <c r="AC181" s="129">
        <f t="shared" si="46"/>
        <v>0.06</v>
      </c>
      <c r="AD181" s="129">
        <f t="shared" si="46"/>
        <v>0.06</v>
      </c>
      <c r="AE181" s="129">
        <f t="shared" si="46"/>
        <v>0.06</v>
      </c>
      <c r="AF181" s="129">
        <f t="shared" si="46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185</v>
      </c>
      <c r="B182" s="128">
        <v>0.11</v>
      </c>
      <c r="C182" s="129">
        <f t="shared" si="45"/>
        <v>0.11</v>
      </c>
      <c r="D182" s="129">
        <f t="shared" si="45"/>
        <v>0.11</v>
      </c>
      <c r="E182" s="129">
        <f t="shared" si="45"/>
        <v>0.11</v>
      </c>
      <c r="F182" s="129">
        <f t="shared" si="45"/>
        <v>0.11</v>
      </c>
      <c r="G182" s="129">
        <f t="shared" si="45"/>
        <v>0.11</v>
      </c>
      <c r="H182" s="129">
        <f t="shared" si="45"/>
        <v>0.11</v>
      </c>
      <c r="I182" s="129">
        <f t="shared" si="45"/>
        <v>0.11</v>
      </c>
      <c r="J182" s="129">
        <f t="shared" si="45"/>
        <v>0.11</v>
      </c>
      <c r="K182" s="129">
        <f t="shared" si="45"/>
        <v>0.11</v>
      </c>
      <c r="L182" s="129">
        <f t="shared" si="45"/>
        <v>0.11</v>
      </c>
      <c r="M182" s="129">
        <f t="shared" si="45"/>
        <v>0.11</v>
      </c>
      <c r="N182" s="129">
        <f t="shared" si="45"/>
        <v>0.11</v>
      </c>
      <c r="O182" s="129">
        <f t="shared" si="45"/>
        <v>0.11</v>
      </c>
      <c r="P182" s="129">
        <f t="shared" si="45"/>
        <v>0.11</v>
      </c>
      <c r="Q182" s="129">
        <f t="shared" si="45"/>
        <v>0.11</v>
      </c>
      <c r="R182" s="129">
        <f t="shared" si="45"/>
        <v>0.11</v>
      </c>
      <c r="S182" s="129">
        <f t="shared" si="46"/>
        <v>0.11</v>
      </c>
      <c r="T182" s="129">
        <f t="shared" si="46"/>
        <v>0.11</v>
      </c>
      <c r="U182" s="129">
        <f t="shared" si="46"/>
        <v>0.11</v>
      </c>
      <c r="V182" s="129">
        <f t="shared" si="46"/>
        <v>0.11</v>
      </c>
      <c r="W182" s="129">
        <f t="shared" si="46"/>
        <v>0.11</v>
      </c>
      <c r="X182" s="129">
        <f t="shared" si="46"/>
        <v>0.11</v>
      </c>
      <c r="Y182" s="129">
        <f t="shared" si="46"/>
        <v>0.11</v>
      </c>
      <c r="Z182" s="129">
        <f t="shared" si="46"/>
        <v>0.11</v>
      </c>
      <c r="AA182" s="129">
        <f t="shared" si="46"/>
        <v>0.11</v>
      </c>
      <c r="AB182" s="129">
        <f t="shared" si="46"/>
        <v>0.11</v>
      </c>
      <c r="AC182" s="129">
        <f t="shared" si="46"/>
        <v>0.11</v>
      </c>
      <c r="AD182" s="129">
        <f t="shared" si="46"/>
        <v>0.11</v>
      </c>
      <c r="AE182" s="129">
        <f t="shared" si="46"/>
        <v>0.11</v>
      </c>
      <c r="AF182" s="129">
        <f t="shared" si="46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186</v>
      </c>
      <c r="B183" s="128">
        <v>0.1</v>
      </c>
      <c r="C183" s="129">
        <f t="shared" si="45"/>
        <v>0.1</v>
      </c>
      <c r="D183" s="129">
        <f t="shared" si="45"/>
        <v>0.1</v>
      </c>
      <c r="E183" s="129">
        <f t="shared" si="45"/>
        <v>0.1</v>
      </c>
      <c r="F183" s="129">
        <f t="shared" si="45"/>
        <v>0.1</v>
      </c>
      <c r="G183" s="129">
        <f t="shared" si="45"/>
        <v>0.1</v>
      </c>
      <c r="H183" s="129">
        <f t="shared" si="45"/>
        <v>0.1</v>
      </c>
      <c r="I183" s="129">
        <f t="shared" si="45"/>
        <v>0.1</v>
      </c>
      <c r="J183" s="129">
        <f t="shared" si="45"/>
        <v>0.1</v>
      </c>
      <c r="K183" s="129">
        <f t="shared" si="45"/>
        <v>0.1</v>
      </c>
      <c r="L183" s="129">
        <f t="shared" si="45"/>
        <v>0.1</v>
      </c>
      <c r="M183" s="129">
        <f t="shared" si="45"/>
        <v>0.1</v>
      </c>
      <c r="N183" s="129">
        <f t="shared" si="45"/>
        <v>0.1</v>
      </c>
      <c r="O183" s="129">
        <f t="shared" si="45"/>
        <v>0.1</v>
      </c>
      <c r="P183" s="129">
        <f t="shared" si="45"/>
        <v>0.1</v>
      </c>
      <c r="Q183" s="129">
        <f t="shared" si="45"/>
        <v>0.1</v>
      </c>
      <c r="R183" s="129">
        <f t="shared" si="46"/>
        <v>0.1</v>
      </c>
      <c r="S183" s="129">
        <f t="shared" si="46"/>
        <v>0.1</v>
      </c>
      <c r="T183" s="129">
        <f t="shared" si="46"/>
        <v>0.1</v>
      </c>
      <c r="U183" s="129">
        <f t="shared" si="46"/>
        <v>0.1</v>
      </c>
      <c r="V183" s="129">
        <f t="shared" si="46"/>
        <v>0.1</v>
      </c>
      <c r="W183" s="129">
        <f t="shared" si="46"/>
        <v>0.1</v>
      </c>
      <c r="X183" s="129">
        <f t="shared" si="46"/>
        <v>0.1</v>
      </c>
      <c r="Y183" s="129">
        <f t="shared" si="46"/>
        <v>0.1</v>
      </c>
      <c r="Z183" s="129">
        <f t="shared" si="46"/>
        <v>0.1</v>
      </c>
      <c r="AA183" s="129">
        <f t="shared" si="46"/>
        <v>0.1</v>
      </c>
      <c r="AB183" s="129">
        <f t="shared" si="46"/>
        <v>0.1</v>
      </c>
      <c r="AC183" s="129">
        <f t="shared" si="46"/>
        <v>0.1</v>
      </c>
      <c r="AD183" s="129">
        <f t="shared" si="46"/>
        <v>0.1</v>
      </c>
      <c r="AE183" s="129">
        <f t="shared" si="46"/>
        <v>0.1</v>
      </c>
      <c r="AF183" s="129">
        <f t="shared" si="46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187</v>
      </c>
      <c r="B184" s="128">
        <v>0.09</v>
      </c>
      <c r="C184" s="129">
        <f t="shared" si="45"/>
        <v>0.09</v>
      </c>
      <c r="D184" s="129">
        <f t="shared" si="45"/>
        <v>0.09</v>
      </c>
      <c r="E184" s="129">
        <f t="shared" si="45"/>
        <v>0.09</v>
      </c>
      <c r="F184" s="129">
        <f t="shared" si="45"/>
        <v>0.09</v>
      </c>
      <c r="G184" s="129">
        <f t="shared" si="45"/>
        <v>0.09</v>
      </c>
      <c r="H184" s="129">
        <f t="shared" si="45"/>
        <v>0.09</v>
      </c>
      <c r="I184" s="129">
        <f t="shared" si="45"/>
        <v>0.09</v>
      </c>
      <c r="J184" s="129">
        <f t="shared" si="45"/>
        <v>0.09</v>
      </c>
      <c r="K184" s="129">
        <f t="shared" si="45"/>
        <v>0.09</v>
      </c>
      <c r="L184" s="129">
        <f t="shared" si="45"/>
        <v>0.09</v>
      </c>
      <c r="M184" s="129">
        <f t="shared" si="45"/>
        <v>0.09</v>
      </c>
      <c r="N184" s="129">
        <f t="shared" si="45"/>
        <v>0.09</v>
      </c>
      <c r="O184" s="129">
        <f t="shared" si="45"/>
        <v>0.09</v>
      </c>
      <c r="P184" s="129">
        <f t="shared" si="45"/>
        <v>0.09</v>
      </c>
      <c r="Q184" s="129">
        <f t="shared" si="45"/>
        <v>0.09</v>
      </c>
      <c r="R184" s="129">
        <f t="shared" si="46"/>
        <v>0.09</v>
      </c>
      <c r="S184" s="129">
        <f t="shared" si="46"/>
        <v>0.09</v>
      </c>
      <c r="T184" s="129">
        <f t="shared" si="46"/>
        <v>0.09</v>
      </c>
      <c r="U184" s="129">
        <f t="shared" si="46"/>
        <v>0.09</v>
      </c>
      <c r="V184" s="129">
        <f t="shared" si="46"/>
        <v>0.09</v>
      </c>
      <c r="W184" s="129">
        <f t="shared" si="46"/>
        <v>0.09</v>
      </c>
      <c r="X184" s="129">
        <f t="shared" si="46"/>
        <v>0.09</v>
      </c>
      <c r="Y184" s="129">
        <f t="shared" si="46"/>
        <v>0.09</v>
      </c>
      <c r="Z184" s="129">
        <f t="shared" si="46"/>
        <v>0.09</v>
      </c>
      <c r="AA184" s="129">
        <f t="shared" si="46"/>
        <v>0.09</v>
      </c>
      <c r="AB184" s="129">
        <f t="shared" si="46"/>
        <v>0.09</v>
      </c>
      <c r="AC184" s="129">
        <f t="shared" si="46"/>
        <v>0.09</v>
      </c>
      <c r="AD184" s="129">
        <f t="shared" si="46"/>
        <v>0.09</v>
      </c>
      <c r="AE184" s="129">
        <f t="shared" si="46"/>
        <v>0.09</v>
      </c>
      <c r="AF184" s="129">
        <f t="shared" si="46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188</v>
      </c>
      <c r="B185" s="50">
        <v>0.04</v>
      </c>
      <c r="C185" s="129">
        <f t="shared" si="45"/>
        <v>0.04</v>
      </c>
      <c r="D185" s="129">
        <f t="shared" si="45"/>
        <v>0.04</v>
      </c>
      <c r="E185" s="129">
        <f t="shared" si="45"/>
        <v>0.04</v>
      </c>
      <c r="F185" s="129">
        <f t="shared" si="45"/>
        <v>0.04</v>
      </c>
      <c r="G185" s="129">
        <f t="shared" si="45"/>
        <v>0.04</v>
      </c>
      <c r="H185" s="129">
        <f t="shared" si="45"/>
        <v>0.04</v>
      </c>
      <c r="I185" s="129">
        <f t="shared" si="45"/>
        <v>0.04</v>
      </c>
      <c r="J185" s="129">
        <f t="shared" si="45"/>
        <v>0.04</v>
      </c>
      <c r="K185" s="129">
        <f t="shared" si="45"/>
        <v>0.04</v>
      </c>
      <c r="L185" s="129">
        <f t="shared" si="45"/>
        <v>0.04</v>
      </c>
      <c r="M185" s="129">
        <f t="shared" si="45"/>
        <v>0.04</v>
      </c>
      <c r="N185" s="129">
        <f t="shared" si="45"/>
        <v>0.04</v>
      </c>
      <c r="O185" s="129">
        <f t="shared" si="45"/>
        <v>0.04</v>
      </c>
      <c r="P185" s="129">
        <f t="shared" si="45"/>
        <v>0.04</v>
      </c>
      <c r="Q185" s="129">
        <f t="shared" si="45"/>
        <v>0.04</v>
      </c>
      <c r="R185" s="129">
        <f t="shared" si="46"/>
        <v>0.04</v>
      </c>
      <c r="S185" s="129">
        <f t="shared" si="46"/>
        <v>0.04</v>
      </c>
      <c r="T185" s="129">
        <f t="shared" si="46"/>
        <v>0.04</v>
      </c>
      <c r="U185" s="129">
        <f t="shared" si="46"/>
        <v>0.04</v>
      </c>
      <c r="V185" s="129">
        <f t="shared" si="46"/>
        <v>0.04</v>
      </c>
      <c r="W185" s="129">
        <f t="shared" si="46"/>
        <v>0.04</v>
      </c>
      <c r="X185" s="129">
        <f t="shared" si="46"/>
        <v>0.04</v>
      </c>
      <c r="Y185" s="129">
        <f t="shared" si="46"/>
        <v>0.04</v>
      </c>
      <c r="Z185" s="129">
        <f t="shared" si="46"/>
        <v>0.04</v>
      </c>
      <c r="AA185" s="129">
        <f t="shared" si="46"/>
        <v>0.04</v>
      </c>
      <c r="AB185" s="129">
        <f t="shared" si="46"/>
        <v>0.04</v>
      </c>
      <c r="AC185" s="129">
        <f t="shared" si="46"/>
        <v>0.04</v>
      </c>
      <c r="AD185" s="129">
        <f t="shared" si="46"/>
        <v>0.04</v>
      </c>
      <c r="AE185" s="129">
        <f t="shared" si="46"/>
        <v>0.04</v>
      </c>
      <c r="AF185" s="129">
        <f t="shared" si="46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189</v>
      </c>
      <c r="B186" s="50">
        <v>2.3E-2</v>
      </c>
      <c r="C186" s="129">
        <f>B186</f>
        <v>2.3E-2</v>
      </c>
      <c r="D186" s="129">
        <f t="shared" si="45"/>
        <v>2.3E-2</v>
      </c>
      <c r="E186" s="129">
        <f t="shared" si="45"/>
        <v>2.3E-2</v>
      </c>
      <c r="F186" s="129">
        <f t="shared" si="45"/>
        <v>2.3E-2</v>
      </c>
      <c r="G186" s="129">
        <f t="shared" si="45"/>
        <v>2.3E-2</v>
      </c>
      <c r="H186" s="129">
        <f t="shared" si="45"/>
        <v>2.3E-2</v>
      </c>
      <c r="I186" s="129">
        <f t="shared" si="45"/>
        <v>2.3E-2</v>
      </c>
      <c r="J186" s="129">
        <f t="shared" si="45"/>
        <v>2.3E-2</v>
      </c>
      <c r="K186" s="129">
        <f t="shared" si="45"/>
        <v>2.3E-2</v>
      </c>
      <c r="L186" s="129">
        <f t="shared" si="45"/>
        <v>2.3E-2</v>
      </c>
      <c r="M186" s="129">
        <f t="shared" si="45"/>
        <v>2.3E-2</v>
      </c>
      <c r="N186" s="129">
        <f t="shared" si="45"/>
        <v>2.3E-2</v>
      </c>
      <c r="O186" s="129">
        <f t="shared" si="45"/>
        <v>2.3E-2</v>
      </c>
      <c r="P186" s="129">
        <f t="shared" si="45"/>
        <v>2.3E-2</v>
      </c>
      <c r="Q186" s="129">
        <f t="shared" si="45"/>
        <v>2.3E-2</v>
      </c>
      <c r="R186" s="129">
        <f t="shared" si="46"/>
        <v>2.3E-2</v>
      </c>
      <c r="S186" s="129">
        <f t="shared" si="46"/>
        <v>2.3E-2</v>
      </c>
      <c r="T186" s="129">
        <f t="shared" si="46"/>
        <v>2.3E-2</v>
      </c>
      <c r="U186" s="129">
        <f t="shared" si="46"/>
        <v>2.3E-2</v>
      </c>
      <c r="V186" s="129">
        <f t="shared" si="46"/>
        <v>2.3E-2</v>
      </c>
      <c r="W186" s="129">
        <f t="shared" si="46"/>
        <v>2.3E-2</v>
      </c>
      <c r="X186" s="129">
        <f t="shared" si="46"/>
        <v>2.3E-2</v>
      </c>
      <c r="Y186" s="129">
        <f t="shared" si="46"/>
        <v>2.3E-2</v>
      </c>
      <c r="Z186" s="129">
        <f t="shared" si="46"/>
        <v>2.3E-2</v>
      </c>
      <c r="AA186" s="129">
        <f t="shared" si="46"/>
        <v>2.3E-2</v>
      </c>
      <c r="AB186" s="129">
        <f t="shared" si="46"/>
        <v>2.3E-2</v>
      </c>
      <c r="AC186" s="129">
        <f t="shared" si="46"/>
        <v>2.3E-2</v>
      </c>
      <c r="AD186" s="129">
        <f t="shared" si="46"/>
        <v>2.3E-2</v>
      </c>
      <c r="AE186" s="129">
        <f t="shared" si="46"/>
        <v>2.3E-2</v>
      </c>
      <c r="AF186" s="129">
        <f t="shared" si="46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206</v>
      </c>
      <c r="B187" s="131">
        <f t="shared" ref="B187:AG187" si="47">SUM(B97:B186)</f>
        <v>194.70600000000002</v>
      </c>
      <c r="C187" s="131">
        <f t="shared" si="47"/>
        <v>194.70600000000002</v>
      </c>
      <c r="D187" s="131">
        <f t="shared" si="47"/>
        <v>194.70600000000002</v>
      </c>
      <c r="E187" s="131">
        <f t="shared" si="47"/>
        <v>194.70600000000002</v>
      </c>
      <c r="F187" s="131">
        <f t="shared" si="47"/>
        <v>194.70600000000002</v>
      </c>
      <c r="G187" s="131">
        <f t="shared" si="47"/>
        <v>194.70600000000002</v>
      </c>
      <c r="H187" s="131">
        <f t="shared" si="47"/>
        <v>194.70600000000002</v>
      </c>
      <c r="I187" s="131">
        <f t="shared" si="47"/>
        <v>192.10600000000005</v>
      </c>
      <c r="J187" s="131">
        <f t="shared" si="47"/>
        <v>192.10600000000005</v>
      </c>
      <c r="K187" s="131">
        <f t="shared" si="47"/>
        <v>192.10600000000005</v>
      </c>
      <c r="L187" s="131">
        <f t="shared" si="47"/>
        <v>192.10600000000005</v>
      </c>
      <c r="M187" s="131">
        <f t="shared" si="47"/>
        <v>192.10600000000005</v>
      </c>
      <c r="N187" s="131">
        <f t="shared" si="47"/>
        <v>192.10600000000005</v>
      </c>
      <c r="O187" s="131">
        <f t="shared" si="47"/>
        <v>192.10600000000005</v>
      </c>
      <c r="P187" s="131">
        <f t="shared" si="47"/>
        <v>192.10600000000005</v>
      </c>
      <c r="Q187" s="131">
        <f t="shared" si="47"/>
        <v>192.10600000000005</v>
      </c>
      <c r="R187" s="131">
        <f t="shared" si="47"/>
        <v>192.10600000000005</v>
      </c>
      <c r="S187" s="131">
        <f t="shared" si="47"/>
        <v>192.10600000000005</v>
      </c>
      <c r="T187" s="131">
        <f t="shared" si="47"/>
        <v>192.10600000000005</v>
      </c>
      <c r="U187" s="131">
        <f t="shared" si="47"/>
        <v>192.10600000000005</v>
      </c>
      <c r="V187" s="131">
        <f t="shared" si="47"/>
        <v>192.10600000000005</v>
      </c>
      <c r="W187" s="131">
        <f t="shared" si="47"/>
        <v>192.10600000000005</v>
      </c>
      <c r="X187" s="131">
        <f t="shared" si="47"/>
        <v>192.10600000000005</v>
      </c>
      <c r="Y187" s="131">
        <f t="shared" si="47"/>
        <v>192.10600000000005</v>
      </c>
      <c r="Z187" s="131">
        <f t="shared" si="47"/>
        <v>192.10600000000005</v>
      </c>
      <c r="AA187" s="131">
        <f t="shared" si="47"/>
        <v>192.10600000000005</v>
      </c>
      <c r="AB187" s="131">
        <f t="shared" si="47"/>
        <v>192.10600000000005</v>
      </c>
      <c r="AC187" s="131">
        <f t="shared" si="47"/>
        <v>192.10600000000005</v>
      </c>
      <c r="AD187" s="131">
        <f t="shared" si="47"/>
        <v>192.10600000000005</v>
      </c>
      <c r="AE187" s="131">
        <f t="shared" si="47"/>
        <v>192.10600000000005</v>
      </c>
      <c r="AF187" s="131">
        <f t="shared" si="47"/>
        <v>192.10600000000005</v>
      </c>
      <c r="AG187" s="132">
        <f t="shared" si="47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63</v>
      </c>
      <c r="B189" s="133">
        <v>0.3</v>
      </c>
      <c r="C189" s="133">
        <f t="shared" ref="C189:R194" si="48">B189</f>
        <v>0.3</v>
      </c>
      <c r="D189" s="133">
        <f t="shared" si="48"/>
        <v>0.3</v>
      </c>
      <c r="E189" s="133">
        <f t="shared" si="48"/>
        <v>0.3</v>
      </c>
      <c r="F189" s="133">
        <f t="shared" si="48"/>
        <v>0.3</v>
      </c>
      <c r="G189" s="133">
        <f t="shared" si="48"/>
        <v>0.3</v>
      </c>
      <c r="H189" s="133">
        <f t="shared" si="48"/>
        <v>0.3</v>
      </c>
      <c r="I189" s="133">
        <f t="shared" si="48"/>
        <v>0.3</v>
      </c>
      <c r="J189" s="133">
        <f t="shared" si="48"/>
        <v>0.3</v>
      </c>
      <c r="K189" s="133">
        <f t="shared" si="48"/>
        <v>0.3</v>
      </c>
      <c r="L189" s="133">
        <f t="shared" si="48"/>
        <v>0.3</v>
      </c>
      <c r="M189" s="133">
        <f t="shared" si="48"/>
        <v>0.3</v>
      </c>
      <c r="N189" s="133">
        <f t="shared" si="48"/>
        <v>0.3</v>
      </c>
      <c r="O189" s="133">
        <f t="shared" si="48"/>
        <v>0.3</v>
      </c>
      <c r="P189" s="133">
        <f t="shared" si="48"/>
        <v>0.3</v>
      </c>
      <c r="Q189" s="133">
        <f t="shared" si="48"/>
        <v>0.3</v>
      </c>
      <c r="R189" s="133">
        <f t="shared" si="48"/>
        <v>0.3</v>
      </c>
      <c r="S189" s="133">
        <f t="shared" ref="S189:AF194" si="49">R189</f>
        <v>0.3</v>
      </c>
      <c r="T189" s="133">
        <f t="shared" si="49"/>
        <v>0.3</v>
      </c>
      <c r="U189" s="133">
        <f t="shared" si="49"/>
        <v>0.3</v>
      </c>
      <c r="V189" s="133">
        <f t="shared" si="49"/>
        <v>0.3</v>
      </c>
      <c r="W189" s="133">
        <f t="shared" si="49"/>
        <v>0.3</v>
      </c>
      <c r="X189" s="133">
        <f t="shared" si="49"/>
        <v>0.3</v>
      </c>
      <c r="Y189" s="133">
        <f t="shared" si="49"/>
        <v>0.3</v>
      </c>
      <c r="Z189" s="133">
        <f t="shared" si="49"/>
        <v>0.3</v>
      </c>
      <c r="AA189" s="133">
        <f t="shared" si="49"/>
        <v>0.3</v>
      </c>
      <c r="AB189" s="133">
        <f t="shared" si="49"/>
        <v>0.3</v>
      </c>
      <c r="AC189" s="133">
        <f t="shared" si="49"/>
        <v>0.3</v>
      </c>
      <c r="AD189" s="133">
        <f t="shared" si="49"/>
        <v>0.3</v>
      </c>
      <c r="AE189" s="133">
        <f t="shared" si="49"/>
        <v>0.3</v>
      </c>
      <c r="AF189" s="133">
        <f t="shared" si="49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64</v>
      </c>
      <c r="B190" s="129">
        <v>0.4</v>
      </c>
      <c r="C190" s="129">
        <f t="shared" si="48"/>
        <v>0.4</v>
      </c>
      <c r="D190" s="129">
        <f t="shared" si="48"/>
        <v>0.4</v>
      </c>
      <c r="E190" s="129">
        <f t="shared" si="48"/>
        <v>0.4</v>
      </c>
      <c r="F190" s="129">
        <f t="shared" si="48"/>
        <v>0.4</v>
      </c>
      <c r="G190" s="129">
        <f t="shared" si="48"/>
        <v>0.4</v>
      </c>
      <c r="H190" s="129">
        <f t="shared" si="48"/>
        <v>0.4</v>
      </c>
      <c r="I190" s="129">
        <f t="shared" si="48"/>
        <v>0.4</v>
      </c>
      <c r="J190" s="129">
        <f t="shared" si="48"/>
        <v>0.4</v>
      </c>
      <c r="K190" s="129">
        <f t="shared" si="48"/>
        <v>0.4</v>
      </c>
      <c r="L190" s="129">
        <f t="shared" si="48"/>
        <v>0.4</v>
      </c>
      <c r="M190" s="129">
        <f t="shared" si="48"/>
        <v>0.4</v>
      </c>
      <c r="N190" s="129">
        <f t="shared" si="48"/>
        <v>0.4</v>
      </c>
      <c r="O190" s="129">
        <f t="shared" si="48"/>
        <v>0.4</v>
      </c>
      <c r="P190" s="129">
        <f t="shared" si="48"/>
        <v>0.4</v>
      </c>
      <c r="Q190" s="129">
        <f t="shared" si="48"/>
        <v>0.4</v>
      </c>
      <c r="R190" s="129">
        <f t="shared" si="48"/>
        <v>0.4</v>
      </c>
      <c r="S190" s="129">
        <f t="shared" si="49"/>
        <v>0.4</v>
      </c>
      <c r="T190" s="129">
        <f t="shared" si="49"/>
        <v>0.4</v>
      </c>
      <c r="U190" s="129">
        <f t="shared" si="49"/>
        <v>0.4</v>
      </c>
      <c r="V190" s="129">
        <f>U190</f>
        <v>0.4</v>
      </c>
      <c r="W190" s="129">
        <f>V190</f>
        <v>0.4</v>
      </c>
      <c r="X190" s="129">
        <f t="shared" si="49"/>
        <v>0.4</v>
      </c>
      <c r="Y190" s="129">
        <f t="shared" si="49"/>
        <v>0.4</v>
      </c>
      <c r="Z190" s="129">
        <f t="shared" si="49"/>
        <v>0.4</v>
      </c>
      <c r="AA190" s="129">
        <f t="shared" si="49"/>
        <v>0.4</v>
      </c>
      <c r="AB190" s="129">
        <f t="shared" si="49"/>
        <v>0.4</v>
      </c>
      <c r="AC190" s="129">
        <f t="shared" si="49"/>
        <v>0.4</v>
      </c>
      <c r="AD190" s="129">
        <f t="shared" si="49"/>
        <v>0.4</v>
      </c>
      <c r="AE190" s="129">
        <f t="shared" si="49"/>
        <v>0.4</v>
      </c>
      <c r="AF190" s="129">
        <f t="shared" si="49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65</v>
      </c>
      <c r="B191" s="129">
        <v>1.5</v>
      </c>
      <c r="C191" s="129">
        <f t="shared" si="48"/>
        <v>1.5</v>
      </c>
      <c r="D191" s="129">
        <f t="shared" si="48"/>
        <v>1.5</v>
      </c>
      <c r="E191" s="129">
        <f t="shared" si="48"/>
        <v>1.5</v>
      </c>
      <c r="F191" s="129">
        <f t="shared" si="48"/>
        <v>1.5</v>
      </c>
      <c r="G191" s="129">
        <f t="shared" si="48"/>
        <v>1.5</v>
      </c>
      <c r="H191" s="129">
        <f t="shared" si="48"/>
        <v>1.5</v>
      </c>
      <c r="I191" s="129">
        <f t="shared" si="48"/>
        <v>1.5</v>
      </c>
      <c r="J191" s="129">
        <f t="shared" si="48"/>
        <v>1.5</v>
      </c>
      <c r="K191" s="129">
        <f t="shared" si="48"/>
        <v>1.5</v>
      </c>
      <c r="L191" s="129">
        <f t="shared" si="48"/>
        <v>1.5</v>
      </c>
      <c r="M191" s="129">
        <f t="shared" si="48"/>
        <v>1.5</v>
      </c>
      <c r="N191" s="129">
        <f t="shared" si="48"/>
        <v>1.5</v>
      </c>
      <c r="O191" s="129">
        <f t="shared" si="48"/>
        <v>1.5</v>
      </c>
      <c r="P191" s="129">
        <f t="shared" si="48"/>
        <v>1.5</v>
      </c>
      <c r="Q191" s="129">
        <f t="shared" si="48"/>
        <v>1.5</v>
      </c>
      <c r="R191" s="129">
        <f t="shared" si="48"/>
        <v>1.5</v>
      </c>
      <c r="S191" s="129">
        <f t="shared" si="49"/>
        <v>1.5</v>
      </c>
      <c r="T191" s="129">
        <f t="shared" si="49"/>
        <v>1.5</v>
      </c>
      <c r="U191" s="129">
        <f t="shared" si="49"/>
        <v>1.5</v>
      </c>
      <c r="V191" s="129">
        <f t="shared" si="49"/>
        <v>1.5</v>
      </c>
      <c r="W191" s="129">
        <f t="shared" si="49"/>
        <v>1.5</v>
      </c>
      <c r="X191" s="129">
        <f t="shared" si="49"/>
        <v>1.5</v>
      </c>
      <c r="Y191" s="129">
        <f t="shared" si="49"/>
        <v>1.5</v>
      </c>
      <c r="Z191" s="129">
        <f t="shared" si="49"/>
        <v>1.5</v>
      </c>
      <c r="AA191" s="129">
        <f t="shared" si="49"/>
        <v>1.5</v>
      </c>
      <c r="AB191" s="129">
        <f t="shared" si="49"/>
        <v>1.5</v>
      </c>
      <c r="AC191" s="129">
        <f t="shared" si="49"/>
        <v>1.5</v>
      </c>
      <c r="AD191" s="129">
        <f t="shared" si="49"/>
        <v>1.5</v>
      </c>
      <c r="AE191" s="129">
        <f t="shared" si="49"/>
        <v>1.5</v>
      </c>
      <c r="AF191" s="129">
        <f t="shared" si="49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66</v>
      </c>
      <c r="B192" s="129">
        <v>0.3</v>
      </c>
      <c r="C192" s="129">
        <f t="shared" si="48"/>
        <v>0.3</v>
      </c>
      <c r="D192" s="129">
        <f t="shared" si="48"/>
        <v>0.3</v>
      </c>
      <c r="E192" s="129">
        <f t="shared" si="48"/>
        <v>0.3</v>
      </c>
      <c r="F192" s="129">
        <f t="shared" si="48"/>
        <v>0.3</v>
      </c>
      <c r="G192" s="129">
        <f t="shared" si="48"/>
        <v>0.3</v>
      </c>
      <c r="H192" s="129">
        <f t="shared" si="48"/>
        <v>0.3</v>
      </c>
      <c r="I192" s="129">
        <f t="shared" si="48"/>
        <v>0.3</v>
      </c>
      <c r="J192" s="129">
        <f t="shared" si="48"/>
        <v>0.3</v>
      </c>
      <c r="K192" s="129">
        <f t="shared" si="48"/>
        <v>0.3</v>
      </c>
      <c r="L192" s="129">
        <f t="shared" si="48"/>
        <v>0.3</v>
      </c>
      <c r="M192" s="129">
        <f t="shared" si="48"/>
        <v>0.3</v>
      </c>
      <c r="N192" s="129">
        <f t="shared" si="48"/>
        <v>0.3</v>
      </c>
      <c r="O192" s="129">
        <f t="shared" si="48"/>
        <v>0.3</v>
      </c>
      <c r="P192" s="129">
        <f t="shared" si="48"/>
        <v>0.3</v>
      </c>
      <c r="Q192" s="129">
        <f t="shared" si="48"/>
        <v>0.3</v>
      </c>
      <c r="R192" s="129">
        <f t="shared" si="48"/>
        <v>0.3</v>
      </c>
      <c r="S192" s="129">
        <f t="shared" si="49"/>
        <v>0.3</v>
      </c>
      <c r="T192" s="129">
        <f t="shared" si="49"/>
        <v>0.3</v>
      </c>
      <c r="U192" s="129">
        <f t="shared" si="49"/>
        <v>0.3</v>
      </c>
      <c r="V192" s="129">
        <f t="shared" si="49"/>
        <v>0.3</v>
      </c>
      <c r="W192" s="129">
        <f t="shared" si="49"/>
        <v>0.3</v>
      </c>
      <c r="X192" s="129">
        <f t="shared" si="49"/>
        <v>0.3</v>
      </c>
      <c r="Y192" s="129">
        <f t="shared" si="49"/>
        <v>0.3</v>
      </c>
      <c r="Z192" s="129">
        <f t="shared" si="49"/>
        <v>0.3</v>
      </c>
      <c r="AA192" s="129">
        <f t="shared" si="49"/>
        <v>0.3</v>
      </c>
      <c r="AB192" s="129">
        <f t="shared" si="49"/>
        <v>0.3</v>
      </c>
      <c r="AC192" s="129">
        <f t="shared" si="49"/>
        <v>0.3</v>
      </c>
      <c r="AD192" s="129">
        <f t="shared" si="49"/>
        <v>0.3</v>
      </c>
      <c r="AE192" s="129">
        <f t="shared" si="49"/>
        <v>0.3</v>
      </c>
      <c r="AF192" s="129">
        <f t="shared" si="49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67</v>
      </c>
      <c r="B193" s="129">
        <v>0.4</v>
      </c>
      <c r="C193" s="129">
        <f t="shared" si="48"/>
        <v>0.4</v>
      </c>
      <c r="D193" s="129">
        <f t="shared" si="48"/>
        <v>0.4</v>
      </c>
      <c r="E193" s="129">
        <f t="shared" si="48"/>
        <v>0.4</v>
      </c>
      <c r="F193" s="129">
        <f t="shared" si="48"/>
        <v>0.4</v>
      </c>
      <c r="G193" s="129">
        <f t="shared" si="48"/>
        <v>0.4</v>
      </c>
      <c r="H193" s="129">
        <f t="shared" si="48"/>
        <v>0.4</v>
      </c>
      <c r="I193" s="129">
        <f t="shared" si="48"/>
        <v>0.4</v>
      </c>
      <c r="J193" s="129">
        <f t="shared" si="48"/>
        <v>0.4</v>
      </c>
      <c r="K193" s="129">
        <f t="shared" si="48"/>
        <v>0.4</v>
      </c>
      <c r="L193" s="129">
        <f t="shared" si="48"/>
        <v>0.4</v>
      </c>
      <c r="M193" s="129">
        <f t="shared" si="48"/>
        <v>0.4</v>
      </c>
      <c r="N193" s="129">
        <f t="shared" si="48"/>
        <v>0.4</v>
      </c>
      <c r="O193" s="129">
        <f t="shared" si="48"/>
        <v>0.4</v>
      </c>
      <c r="P193" s="129">
        <f t="shared" si="48"/>
        <v>0.4</v>
      </c>
      <c r="Q193" s="129">
        <f t="shared" si="48"/>
        <v>0.4</v>
      </c>
      <c r="R193" s="129">
        <f t="shared" si="48"/>
        <v>0.4</v>
      </c>
      <c r="S193" s="129">
        <f t="shared" si="49"/>
        <v>0.4</v>
      </c>
      <c r="T193" s="129">
        <f t="shared" si="49"/>
        <v>0.4</v>
      </c>
      <c r="U193" s="129">
        <f t="shared" si="49"/>
        <v>0.4</v>
      </c>
      <c r="V193" s="129">
        <f t="shared" si="49"/>
        <v>0.4</v>
      </c>
      <c r="W193" s="129">
        <f t="shared" si="49"/>
        <v>0.4</v>
      </c>
      <c r="X193" s="129">
        <f t="shared" si="49"/>
        <v>0.4</v>
      </c>
      <c r="Y193" s="129">
        <f t="shared" si="49"/>
        <v>0.4</v>
      </c>
      <c r="Z193" s="129">
        <f t="shared" si="49"/>
        <v>0.4</v>
      </c>
      <c r="AA193" s="129">
        <f t="shared" si="49"/>
        <v>0.4</v>
      </c>
      <c r="AB193" s="129">
        <f t="shared" si="49"/>
        <v>0.4</v>
      </c>
      <c r="AC193" s="129">
        <f t="shared" si="49"/>
        <v>0.4</v>
      </c>
      <c r="AD193" s="129">
        <f t="shared" si="49"/>
        <v>0.4</v>
      </c>
      <c r="AE193" s="129">
        <f t="shared" si="49"/>
        <v>0.4</v>
      </c>
      <c r="AF193" s="129">
        <f t="shared" si="49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68</v>
      </c>
      <c r="B194" s="136">
        <v>0.64</v>
      </c>
      <c r="C194" s="136">
        <f t="shared" si="48"/>
        <v>0.64</v>
      </c>
      <c r="D194" s="136">
        <f t="shared" si="48"/>
        <v>0.64</v>
      </c>
      <c r="E194" s="136">
        <f t="shared" si="48"/>
        <v>0.64</v>
      </c>
      <c r="F194" s="136">
        <f t="shared" si="48"/>
        <v>0.64</v>
      </c>
      <c r="G194" s="136">
        <f t="shared" si="48"/>
        <v>0.64</v>
      </c>
      <c r="H194" s="136">
        <f t="shared" si="48"/>
        <v>0.64</v>
      </c>
      <c r="I194" s="136">
        <f t="shared" si="48"/>
        <v>0.64</v>
      </c>
      <c r="J194" s="136">
        <f t="shared" si="48"/>
        <v>0.64</v>
      </c>
      <c r="K194" s="136">
        <f t="shared" si="48"/>
        <v>0.64</v>
      </c>
      <c r="L194" s="136">
        <f t="shared" si="48"/>
        <v>0.64</v>
      </c>
      <c r="M194" s="136">
        <f t="shared" si="48"/>
        <v>0.64</v>
      </c>
      <c r="N194" s="136">
        <f t="shared" si="48"/>
        <v>0.64</v>
      </c>
      <c r="O194" s="136">
        <f t="shared" si="48"/>
        <v>0.64</v>
      </c>
      <c r="P194" s="136">
        <f t="shared" si="48"/>
        <v>0.64</v>
      </c>
      <c r="Q194" s="136">
        <f t="shared" si="48"/>
        <v>0.64</v>
      </c>
      <c r="R194" s="136">
        <f t="shared" si="48"/>
        <v>0.64</v>
      </c>
      <c r="S194" s="136">
        <f t="shared" si="49"/>
        <v>0.64</v>
      </c>
      <c r="T194" s="136">
        <f t="shared" si="49"/>
        <v>0.64</v>
      </c>
      <c r="U194" s="136">
        <f t="shared" si="49"/>
        <v>0.64</v>
      </c>
      <c r="V194" s="136">
        <f t="shared" si="49"/>
        <v>0.64</v>
      </c>
      <c r="W194" s="136">
        <f t="shared" si="49"/>
        <v>0.64</v>
      </c>
      <c r="X194" s="136">
        <f t="shared" si="49"/>
        <v>0.64</v>
      </c>
      <c r="Y194" s="136">
        <f t="shared" si="49"/>
        <v>0.64</v>
      </c>
      <c r="Z194" s="136">
        <f t="shared" si="49"/>
        <v>0.64</v>
      </c>
      <c r="AA194" s="136">
        <f t="shared" si="49"/>
        <v>0.64</v>
      </c>
      <c r="AB194" s="136">
        <f t="shared" si="49"/>
        <v>0.64</v>
      </c>
      <c r="AC194" s="136">
        <f t="shared" si="49"/>
        <v>0.64</v>
      </c>
      <c r="AD194" s="136">
        <f t="shared" si="49"/>
        <v>0.64</v>
      </c>
      <c r="AE194" s="136">
        <f t="shared" si="49"/>
        <v>0.64</v>
      </c>
      <c r="AF194" s="136">
        <f t="shared" si="49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0">SUM(C189:C194)</f>
        <v>3.54</v>
      </c>
      <c r="D195" s="139">
        <f t="shared" si="50"/>
        <v>3.54</v>
      </c>
      <c r="E195" s="139">
        <f t="shared" si="50"/>
        <v>3.54</v>
      </c>
      <c r="F195" s="139">
        <f t="shared" si="50"/>
        <v>3.54</v>
      </c>
      <c r="G195" s="139">
        <f t="shared" si="50"/>
        <v>3.54</v>
      </c>
      <c r="H195" s="139">
        <f t="shared" si="50"/>
        <v>3.54</v>
      </c>
      <c r="I195" s="139">
        <f t="shared" si="50"/>
        <v>3.54</v>
      </c>
      <c r="J195" s="139">
        <f t="shared" si="50"/>
        <v>3.54</v>
      </c>
      <c r="K195" s="139">
        <f t="shared" si="50"/>
        <v>3.54</v>
      </c>
      <c r="L195" s="139">
        <f>SUM(L189:L194)</f>
        <v>3.54</v>
      </c>
      <c r="M195" s="139">
        <f t="shared" ref="M195:R195" si="51">SUM(M189:M194)</f>
        <v>3.54</v>
      </c>
      <c r="N195" s="139">
        <f t="shared" si="51"/>
        <v>3.54</v>
      </c>
      <c r="O195" s="139">
        <f t="shared" si="51"/>
        <v>3.54</v>
      </c>
      <c r="P195" s="139">
        <f t="shared" si="51"/>
        <v>3.54</v>
      </c>
      <c r="Q195" s="139">
        <f t="shared" si="51"/>
        <v>3.54</v>
      </c>
      <c r="R195" s="139">
        <f t="shared" si="51"/>
        <v>3.54</v>
      </c>
      <c r="S195" s="139">
        <f>SUM(S189:S194)</f>
        <v>3.54</v>
      </c>
      <c r="T195" s="139">
        <f t="shared" ref="T195:AG195" si="52">SUM(T189:T194)</f>
        <v>3.54</v>
      </c>
      <c r="U195" s="139">
        <f t="shared" si="52"/>
        <v>3.54</v>
      </c>
      <c r="V195" s="139">
        <f t="shared" si="52"/>
        <v>3.54</v>
      </c>
      <c r="W195" s="139">
        <f t="shared" si="52"/>
        <v>3.54</v>
      </c>
      <c r="X195" s="139">
        <f t="shared" si="52"/>
        <v>3.54</v>
      </c>
      <c r="Y195" s="139">
        <f t="shared" si="52"/>
        <v>3.54</v>
      </c>
      <c r="Z195" s="139">
        <f t="shared" si="52"/>
        <v>3.54</v>
      </c>
      <c r="AA195" s="139">
        <f t="shared" si="52"/>
        <v>3.54</v>
      </c>
      <c r="AB195" s="139">
        <f t="shared" si="52"/>
        <v>3.54</v>
      </c>
      <c r="AC195" s="139">
        <f t="shared" si="52"/>
        <v>3.54</v>
      </c>
      <c r="AD195" s="139">
        <f t="shared" si="52"/>
        <v>3.54</v>
      </c>
      <c r="AE195" s="139">
        <f t="shared" si="52"/>
        <v>3.54</v>
      </c>
      <c r="AF195" s="139">
        <f t="shared" si="52"/>
        <v>3.54</v>
      </c>
      <c r="AG195" s="140">
        <f t="shared" si="52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69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70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71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72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73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74</v>
      </c>
      <c r="B204" s="153">
        <f>MAX(F72:M72)</f>
        <v>1024.94</v>
      </c>
      <c r="C204" s="154">
        <f>INDEX(F9:M9,1,MATCH(MAX(F72:M72),F72:M72,0))</f>
        <v>0.33333333333333331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12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213" t="s">
        <v>75</v>
      </c>
      <c r="B206" s="213"/>
      <c r="C206" s="45"/>
      <c r="D206" s="155" t="str">
        <f ca="1">"Pie Chart of Daily Peak Demand(Inclusive of Export) of Nepal ("&amp;A4&amp;" "&amp;B4&amp;")"</f>
        <v>Pie Chart of Daily Peak Demand(Inclusive of Export) of Nepal (Nepali Date: 2078/04/12)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2078/04/12)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76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77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78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79</v>
      </c>
      <c r="T209" s="163">
        <f t="shared" ref="T209:AX209" si="53">B72</f>
        <v>1007.74</v>
      </c>
      <c r="U209" s="163">
        <f t="shared" si="53"/>
        <v>956.44</v>
      </c>
      <c r="V209" s="163">
        <f t="shared" si="53"/>
        <v>941.84</v>
      </c>
      <c r="W209" s="163">
        <f t="shared" si="53"/>
        <v>934.74000000000024</v>
      </c>
      <c r="X209" s="163">
        <f t="shared" si="53"/>
        <v>934.44</v>
      </c>
      <c r="Y209" s="163">
        <f t="shared" si="53"/>
        <v>950.84000000000015</v>
      </c>
      <c r="Z209" s="163">
        <f t="shared" si="53"/>
        <v>971.54000000000008</v>
      </c>
      <c r="AA209" s="163">
        <f t="shared" si="53"/>
        <v>967.54000000000019</v>
      </c>
      <c r="AB209" s="163">
        <f t="shared" si="53"/>
        <v>963.04000000000019</v>
      </c>
      <c r="AC209" s="163">
        <f t="shared" si="53"/>
        <v>999.74000000000024</v>
      </c>
      <c r="AD209" s="163">
        <f t="shared" si="53"/>
        <v>1024.94</v>
      </c>
      <c r="AE209" s="163">
        <f t="shared" si="53"/>
        <v>992.54000000000019</v>
      </c>
      <c r="AF209" s="163">
        <f t="shared" si="53"/>
        <v>1027.8400000000001</v>
      </c>
      <c r="AG209" s="163">
        <f t="shared" si="53"/>
        <v>1041.6400000000001</v>
      </c>
      <c r="AH209" s="163">
        <f t="shared" si="53"/>
        <v>1006.5400000000001</v>
      </c>
      <c r="AI209" s="163">
        <f t="shared" si="53"/>
        <v>1008.6400000000001</v>
      </c>
      <c r="AJ209" s="163">
        <f t="shared" si="53"/>
        <v>1002.57</v>
      </c>
      <c r="AK209" s="163">
        <f t="shared" si="53"/>
        <v>990.84000000000015</v>
      </c>
      <c r="AL209" s="163">
        <f t="shared" si="53"/>
        <v>966.53000000000009</v>
      </c>
      <c r="AM209" s="163">
        <f t="shared" si="53"/>
        <v>942.1400000000001</v>
      </c>
      <c r="AN209" s="163">
        <f t="shared" si="53"/>
        <v>938.17500000000007</v>
      </c>
      <c r="AO209" s="163">
        <f t="shared" si="53"/>
        <v>1033.98</v>
      </c>
      <c r="AP209" s="163">
        <f t="shared" si="53"/>
        <v>1135.5340000000001</v>
      </c>
      <c r="AQ209" s="163">
        <f t="shared" si="53"/>
        <v>1239.8100000000002</v>
      </c>
      <c r="AR209" s="163">
        <f t="shared" si="53"/>
        <v>1249.6400000000001</v>
      </c>
      <c r="AS209" s="163">
        <f t="shared" si="53"/>
        <v>1263.1100000000001</v>
      </c>
      <c r="AT209" s="163">
        <f t="shared" si="53"/>
        <v>1197.21</v>
      </c>
      <c r="AU209" s="163">
        <f t="shared" si="53"/>
        <v>1125.24</v>
      </c>
      <c r="AV209" s="163">
        <f t="shared" si="53"/>
        <v>1073.8400000000001</v>
      </c>
      <c r="AW209" s="163">
        <f t="shared" si="53"/>
        <v>1053.44</v>
      </c>
      <c r="AX209" s="163">
        <f t="shared" si="53"/>
        <v>998.54</v>
      </c>
    </row>
    <row r="210" spans="1:50" x14ac:dyDescent="0.25">
      <c r="A210" s="156" t="s">
        <v>80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81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82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83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84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69</v>
      </c>
      <c r="B230" s="166">
        <f t="shared" ref="B230:AF230" si="54">B194</f>
        <v>0.64</v>
      </c>
      <c r="C230" s="166">
        <f t="shared" si="54"/>
        <v>0.64</v>
      </c>
      <c r="D230" s="166">
        <f t="shared" si="54"/>
        <v>0.64</v>
      </c>
      <c r="E230" s="166">
        <f t="shared" si="54"/>
        <v>0.64</v>
      </c>
      <c r="F230" s="166">
        <f t="shared" si="54"/>
        <v>0.64</v>
      </c>
      <c r="G230" s="166">
        <f t="shared" si="54"/>
        <v>0.64</v>
      </c>
      <c r="H230" s="166">
        <f t="shared" si="54"/>
        <v>0.64</v>
      </c>
      <c r="I230" s="166">
        <f t="shared" si="54"/>
        <v>0.64</v>
      </c>
      <c r="J230" s="166">
        <f t="shared" si="54"/>
        <v>0.64</v>
      </c>
      <c r="K230" s="166">
        <f t="shared" si="54"/>
        <v>0.64</v>
      </c>
      <c r="L230" s="166">
        <f t="shared" si="54"/>
        <v>0.64</v>
      </c>
      <c r="M230" s="166">
        <f t="shared" si="54"/>
        <v>0.64</v>
      </c>
      <c r="N230" s="166">
        <f t="shared" si="54"/>
        <v>0.64</v>
      </c>
      <c r="O230" s="166">
        <f t="shared" si="54"/>
        <v>0.64</v>
      </c>
      <c r="P230" s="166">
        <f t="shared" si="54"/>
        <v>0.64</v>
      </c>
      <c r="Q230" s="166">
        <f t="shared" si="54"/>
        <v>0.64</v>
      </c>
      <c r="R230" s="166">
        <f t="shared" si="54"/>
        <v>0.64</v>
      </c>
      <c r="S230" s="166">
        <f t="shared" si="54"/>
        <v>0.64</v>
      </c>
      <c r="T230" s="166">
        <f t="shared" si="54"/>
        <v>0.64</v>
      </c>
      <c r="U230" s="166">
        <f t="shared" si="54"/>
        <v>0.64</v>
      </c>
      <c r="V230" s="166">
        <f t="shared" si="54"/>
        <v>0.64</v>
      </c>
      <c r="W230" s="166">
        <f t="shared" si="54"/>
        <v>0.64</v>
      </c>
      <c r="X230" s="166">
        <f t="shared" si="54"/>
        <v>0.64</v>
      </c>
      <c r="Y230" s="166">
        <f t="shared" si="54"/>
        <v>0.64</v>
      </c>
      <c r="Z230" s="166">
        <f t="shared" si="54"/>
        <v>0.64</v>
      </c>
      <c r="AA230" s="166">
        <f t="shared" si="54"/>
        <v>0.64</v>
      </c>
      <c r="AB230" s="166">
        <f t="shared" si="54"/>
        <v>0.64</v>
      </c>
      <c r="AC230" s="166">
        <f t="shared" si="54"/>
        <v>0.64</v>
      </c>
      <c r="AD230" s="166">
        <f t="shared" si="54"/>
        <v>0.64</v>
      </c>
      <c r="AE230" s="166">
        <f t="shared" si="54"/>
        <v>0.64</v>
      </c>
      <c r="AF230" s="166">
        <f t="shared" si="54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5">IF(C198&lt;100,"",C198-520)</f>
        <v/>
      </c>
      <c r="D231" s="114" t="str">
        <f t="shared" si="55"/>
        <v/>
      </c>
      <c r="E231" s="114" t="str">
        <f t="shared" si="55"/>
        <v/>
      </c>
      <c r="F231" s="114" t="str">
        <f t="shared" si="55"/>
        <v/>
      </c>
      <c r="G231" s="114" t="str">
        <f t="shared" si="55"/>
        <v/>
      </c>
      <c r="H231" s="114" t="str">
        <f t="shared" si="55"/>
        <v/>
      </c>
      <c r="I231" s="114" t="str">
        <f t="shared" si="55"/>
        <v/>
      </c>
      <c r="J231" s="114" t="str">
        <f t="shared" si="55"/>
        <v/>
      </c>
      <c r="K231" s="114" t="str">
        <f t="shared" si="55"/>
        <v/>
      </c>
      <c r="L231" s="114" t="str">
        <f t="shared" si="55"/>
        <v/>
      </c>
      <c r="M231" s="114" t="str">
        <f t="shared" si="55"/>
        <v/>
      </c>
      <c r="N231" s="114" t="str">
        <f t="shared" si="55"/>
        <v/>
      </c>
      <c r="O231" s="114" t="str">
        <f t="shared" si="55"/>
        <v/>
      </c>
      <c r="P231" s="114" t="str">
        <f t="shared" si="55"/>
        <v/>
      </c>
      <c r="Q231" s="114" t="str">
        <f t="shared" si="55"/>
        <v/>
      </c>
      <c r="R231" s="114" t="str">
        <f t="shared" si="55"/>
        <v/>
      </c>
      <c r="S231" s="114" t="str">
        <f t="shared" si="55"/>
        <v/>
      </c>
      <c r="T231" s="114" t="str">
        <f t="shared" si="55"/>
        <v/>
      </c>
      <c r="U231" s="114" t="str">
        <f t="shared" si="55"/>
        <v/>
      </c>
      <c r="V231" s="114" t="str">
        <f t="shared" si="55"/>
        <v/>
      </c>
      <c r="W231" s="114" t="str">
        <f t="shared" si="55"/>
        <v/>
      </c>
      <c r="X231" s="114" t="str">
        <f t="shared" si="55"/>
        <v/>
      </c>
      <c r="Y231" s="114" t="str">
        <f t="shared" si="55"/>
        <v/>
      </c>
      <c r="Z231" s="114" t="str">
        <f t="shared" si="55"/>
        <v/>
      </c>
      <c r="AA231" s="114" t="str">
        <f t="shared" si="55"/>
        <v/>
      </c>
      <c r="AB231" s="114" t="str">
        <f t="shared" si="55"/>
        <v/>
      </c>
      <c r="AC231" s="114" t="str">
        <f t="shared" si="55"/>
        <v/>
      </c>
      <c r="AD231" s="114" t="str">
        <f t="shared" si="55"/>
        <v/>
      </c>
      <c r="AE231" s="114" t="str">
        <f t="shared" si="55"/>
        <v/>
      </c>
      <c r="AF231" s="114" t="str">
        <f t="shared" si="55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6">IF(B199&lt;100,"",B199-620)</f>
        <v/>
      </c>
      <c r="C232" s="114" t="str">
        <f t="shared" si="56"/>
        <v/>
      </c>
      <c r="D232" s="114" t="str">
        <f t="shared" si="56"/>
        <v/>
      </c>
      <c r="E232" s="114" t="str">
        <f t="shared" si="56"/>
        <v/>
      </c>
      <c r="F232" s="114" t="str">
        <f t="shared" si="56"/>
        <v/>
      </c>
      <c r="G232" s="114" t="str">
        <f t="shared" si="56"/>
        <v/>
      </c>
      <c r="H232" s="114" t="str">
        <f t="shared" si="56"/>
        <v/>
      </c>
      <c r="I232" s="114" t="str">
        <f t="shared" si="56"/>
        <v/>
      </c>
      <c r="J232" s="114" t="str">
        <f t="shared" si="56"/>
        <v/>
      </c>
      <c r="K232" s="114" t="str">
        <f t="shared" si="56"/>
        <v/>
      </c>
      <c r="L232" s="114" t="str">
        <f t="shared" si="56"/>
        <v/>
      </c>
      <c r="M232" s="114" t="str">
        <f t="shared" si="56"/>
        <v/>
      </c>
      <c r="N232" s="114" t="str">
        <f t="shared" si="56"/>
        <v/>
      </c>
      <c r="O232" s="114" t="str">
        <f t="shared" si="56"/>
        <v/>
      </c>
      <c r="P232" s="114" t="str">
        <f t="shared" si="56"/>
        <v/>
      </c>
      <c r="Q232" s="114" t="str">
        <f t="shared" si="56"/>
        <v/>
      </c>
      <c r="R232" s="114" t="str">
        <f t="shared" si="56"/>
        <v/>
      </c>
      <c r="S232" s="114" t="str">
        <f t="shared" si="56"/>
        <v/>
      </c>
      <c r="T232" s="114" t="str">
        <f t="shared" si="56"/>
        <v/>
      </c>
      <c r="U232" s="114" t="str">
        <f t="shared" si="56"/>
        <v/>
      </c>
      <c r="V232" s="114" t="str">
        <f t="shared" si="56"/>
        <v/>
      </c>
      <c r="W232" s="114" t="str">
        <f t="shared" si="56"/>
        <v/>
      </c>
      <c r="X232" s="114" t="str">
        <f t="shared" si="56"/>
        <v/>
      </c>
      <c r="Y232" s="114" t="str">
        <f t="shared" si="56"/>
        <v/>
      </c>
      <c r="Z232" s="114" t="str">
        <f t="shared" si="56"/>
        <v/>
      </c>
      <c r="AA232" s="114" t="str">
        <f t="shared" si="56"/>
        <v/>
      </c>
      <c r="AB232" s="114" t="str">
        <f t="shared" si="56"/>
        <v/>
      </c>
      <c r="AC232" s="114" t="str">
        <f t="shared" si="56"/>
        <v/>
      </c>
      <c r="AD232" s="114" t="str">
        <f t="shared" si="56"/>
        <v/>
      </c>
      <c r="AE232" s="114" t="str">
        <f t="shared" si="56"/>
        <v/>
      </c>
      <c r="AF232" s="114" t="str">
        <f t="shared" si="56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7">IF(B200&lt;100,"",B200-330)</f>
        <v/>
      </c>
      <c r="C233" s="114" t="str">
        <f t="shared" si="57"/>
        <v/>
      </c>
      <c r="D233" s="114" t="str">
        <f t="shared" si="57"/>
        <v/>
      </c>
      <c r="E233" s="114" t="str">
        <f t="shared" si="57"/>
        <v/>
      </c>
      <c r="F233" s="114" t="str">
        <f t="shared" si="57"/>
        <v/>
      </c>
      <c r="G233" s="114" t="str">
        <f t="shared" si="57"/>
        <v/>
      </c>
      <c r="H233" s="114" t="str">
        <f t="shared" si="57"/>
        <v/>
      </c>
      <c r="I233" s="114" t="str">
        <f t="shared" si="57"/>
        <v/>
      </c>
      <c r="J233" s="114" t="str">
        <f t="shared" si="57"/>
        <v/>
      </c>
      <c r="K233" s="114" t="str">
        <f t="shared" si="57"/>
        <v/>
      </c>
      <c r="L233" s="114" t="str">
        <f t="shared" si="57"/>
        <v/>
      </c>
      <c r="M233" s="114" t="str">
        <f t="shared" si="57"/>
        <v/>
      </c>
      <c r="N233" s="114" t="str">
        <f t="shared" si="57"/>
        <v/>
      </c>
      <c r="O233" s="114" t="str">
        <f t="shared" si="57"/>
        <v/>
      </c>
      <c r="P233" s="114" t="str">
        <f t="shared" si="57"/>
        <v/>
      </c>
      <c r="Q233" s="114" t="str">
        <f t="shared" si="57"/>
        <v/>
      </c>
      <c r="R233" s="114" t="str">
        <f t="shared" si="57"/>
        <v/>
      </c>
      <c r="S233" s="114" t="str">
        <f t="shared" si="57"/>
        <v/>
      </c>
      <c r="T233" s="114" t="str">
        <f t="shared" si="57"/>
        <v/>
      </c>
      <c r="U233" s="114" t="str">
        <f t="shared" si="57"/>
        <v/>
      </c>
      <c r="V233" s="114" t="str">
        <f t="shared" si="57"/>
        <v/>
      </c>
      <c r="W233" s="114" t="str">
        <f t="shared" si="57"/>
        <v/>
      </c>
      <c r="X233" s="114" t="str">
        <f t="shared" si="57"/>
        <v/>
      </c>
      <c r="Y233" s="114" t="str">
        <f t="shared" si="57"/>
        <v/>
      </c>
      <c r="Z233" s="114" t="str">
        <f t="shared" si="57"/>
        <v/>
      </c>
      <c r="AA233" s="114" t="str">
        <f t="shared" si="57"/>
        <v/>
      </c>
      <c r="AB233" s="114" t="str">
        <f t="shared" si="57"/>
        <v/>
      </c>
      <c r="AC233" s="114" t="str">
        <f t="shared" si="57"/>
        <v/>
      </c>
      <c r="AD233" s="114" t="str">
        <f t="shared" si="57"/>
        <v/>
      </c>
      <c r="AE233" s="114" t="str">
        <f t="shared" si="57"/>
        <v/>
      </c>
      <c r="AF233" s="114" t="str">
        <f t="shared" si="57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58">IF(C201&lt;100,"",C201-1500)</f>
        <v/>
      </c>
      <c r="D234" s="114" t="str">
        <f t="shared" si="58"/>
        <v/>
      </c>
      <c r="E234" s="114" t="str">
        <f t="shared" si="58"/>
        <v/>
      </c>
      <c r="F234" s="114" t="str">
        <f t="shared" si="58"/>
        <v/>
      </c>
      <c r="G234" s="114" t="str">
        <f t="shared" si="58"/>
        <v/>
      </c>
      <c r="H234" s="114" t="str">
        <f t="shared" si="58"/>
        <v/>
      </c>
      <c r="I234" s="114" t="str">
        <f t="shared" si="58"/>
        <v/>
      </c>
      <c r="J234" s="114" t="str">
        <f t="shared" si="58"/>
        <v/>
      </c>
      <c r="K234" s="114" t="str">
        <f t="shared" si="58"/>
        <v/>
      </c>
      <c r="L234" s="114" t="str">
        <f t="shared" si="58"/>
        <v/>
      </c>
      <c r="M234" s="114" t="str">
        <f t="shared" si="58"/>
        <v/>
      </c>
      <c r="N234" s="114" t="str">
        <f t="shared" si="58"/>
        <v/>
      </c>
      <c r="O234" s="114" t="str">
        <f t="shared" si="58"/>
        <v/>
      </c>
      <c r="P234" s="114" t="str">
        <f t="shared" si="58"/>
        <v/>
      </c>
      <c r="Q234" s="114" t="str">
        <f t="shared" si="58"/>
        <v/>
      </c>
      <c r="R234" s="114" t="str">
        <f t="shared" si="58"/>
        <v/>
      </c>
      <c r="S234" s="114" t="str">
        <f t="shared" si="58"/>
        <v/>
      </c>
      <c r="T234" s="114" t="str">
        <f t="shared" si="58"/>
        <v/>
      </c>
      <c r="U234" s="114" t="str">
        <f t="shared" si="58"/>
        <v/>
      </c>
      <c r="V234" s="114" t="str">
        <f t="shared" si="58"/>
        <v/>
      </c>
      <c r="W234" s="114" t="str">
        <f t="shared" si="58"/>
        <v/>
      </c>
      <c r="X234" s="114" t="str">
        <f t="shared" si="58"/>
        <v/>
      </c>
      <c r="Y234" s="114" t="str">
        <f t="shared" si="58"/>
        <v/>
      </c>
      <c r="Z234" s="114" t="str">
        <f t="shared" si="58"/>
        <v/>
      </c>
      <c r="AA234" s="114" t="str">
        <f t="shared" si="58"/>
        <v/>
      </c>
      <c r="AB234" s="114" t="str">
        <f t="shared" si="58"/>
        <v/>
      </c>
      <c r="AC234" s="114" t="str">
        <f t="shared" si="58"/>
        <v/>
      </c>
      <c r="AD234" s="114" t="str">
        <f t="shared" si="58"/>
        <v/>
      </c>
      <c r="AE234" s="114" t="str">
        <f t="shared" si="58"/>
        <v/>
      </c>
      <c r="AF234" s="114" t="str">
        <f t="shared" si="58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1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15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6669" priority="311">
      <formula>S$9&gt;=20/24</formula>
    </cfRule>
    <cfRule type="expression" dxfId="6668" priority="312">
      <formula>AND(S$9&gt;=14/24,S$9&lt;20/24)</formula>
    </cfRule>
    <cfRule type="expression" dxfId="6667" priority="313">
      <formula>AND(S$9&gt;=8/24,S$9&lt;14/24)</formula>
    </cfRule>
    <cfRule type="expression" dxfId="6666" priority="314">
      <formula>S$9&lt;8/24</formula>
    </cfRule>
  </conditionalFormatting>
  <conditionalFormatting sqref="B8:AF10 AA78:AF78 B78:Q78 B53:AF53 B79:AF79 C189:AF195 L55:L56 AA54:AF57 B65:AF69 T208:AX208 B71:AF75 T55:T56 Y37:Z40 W88:Z88 U82:V83 B77:AF77 B60:D64 B54:K56 B57:L58 L36:M39 R55:R56 L34:Q34 N42:Q45 M55:Q58 N11:Z13 N15:Z28 R42:X44 N36:X40 W82:X87 Z82:Z87 AA39:AC40 AA81:AF88 L50:AF52 AA16:AF28 N30:X30">
    <cfRule type="expression" dxfId="6665" priority="307">
      <formula>B$9&gt;=20/24</formula>
    </cfRule>
    <cfRule type="expression" dxfId="6664" priority="308">
      <formula>AND(B$9&gt;=14/24,B$9&lt;20/24)</formula>
    </cfRule>
    <cfRule type="expression" dxfId="6663" priority="309">
      <formula>AND(B$9&gt;=8/24,B$9&lt;14/24)</formula>
    </cfRule>
    <cfRule type="expression" dxfId="6662" priority="310">
      <formula>B$9&lt;8/24</formula>
    </cfRule>
  </conditionalFormatting>
  <conditionalFormatting sqref="B187:AF187">
    <cfRule type="expression" dxfId="6661" priority="303">
      <formula>B$9&gt;=20/24</formula>
    </cfRule>
    <cfRule type="expression" dxfId="6660" priority="304">
      <formula>AND(B$9&gt;=14/24,B$9&lt;20/24)</formula>
    </cfRule>
    <cfRule type="expression" dxfId="6659" priority="305">
      <formula>AND(B$9&gt;=8/24,B$9&lt;14/24)</formula>
    </cfRule>
    <cfRule type="expression" dxfId="6658" priority="306">
      <formula>B$9&lt;8/24</formula>
    </cfRule>
  </conditionalFormatting>
  <conditionalFormatting sqref="AL4:AL6">
    <cfRule type="iconSet" priority="302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6657" priority="298">
      <formula>L$9&gt;=20/24</formula>
    </cfRule>
    <cfRule type="expression" dxfId="6656" priority="299">
      <formula>AND(L$9&gt;=14/24,L$9&lt;20/24)</formula>
    </cfRule>
    <cfRule type="expression" dxfId="6655" priority="300">
      <formula>AND(L$9&gt;=8/24,L$9&lt;14/24)</formula>
    </cfRule>
    <cfRule type="expression" dxfId="6654" priority="301">
      <formula>L$9&lt;8/24</formula>
    </cfRule>
  </conditionalFormatting>
  <conditionalFormatting sqref="Y30:AF30">
    <cfRule type="expression" dxfId="6653" priority="290">
      <formula>Y$9&gt;=20/24</formula>
    </cfRule>
    <cfRule type="expression" dxfId="6652" priority="291">
      <formula>AND(Y$9&gt;=14/24,Y$9&lt;20/24)</formula>
    </cfRule>
    <cfRule type="expression" dxfId="6651" priority="292">
      <formula>AND(Y$9&gt;=8/24,Y$9&lt;14/24)</formula>
    </cfRule>
    <cfRule type="expression" dxfId="6650" priority="293">
      <formula>Y$9&lt;8/24</formula>
    </cfRule>
  </conditionalFormatting>
  <conditionalFormatting sqref="Y36:Z36">
    <cfRule type="expression" dxfId="6649" priority="286">
      <formula>Y$9&gt;=20/24</formula>
    </cfRule>
    <cfRule type="expression" dxfId="6648" priority="287">
      <formula>AND(Y$9&gt;=14/24,Y$9&lt;20/24)</formula>
    </cfRule>
    <cfRule type="expression" dxfId="6647" priority="288">
      <formula>AND(Y$9&gt;=8/24,Y$9&lt;14/24)</formula>
    </cfRule>
    <cfRule type="expression" dxfId="6646" priority="289">
      <formula>Y$9&lt;8/24</formula>
    </cfRule>
  </conditionalFormatting>
  <conditionalFormatting sqref="R54 T54:Z54">
    <cfRule type="expression" dxfId="6645" priority="282">
      <formula>R$9&gt;=20/24</formula>
    </cfRule>
    <cfRule type="expression" dxfId="6644" priority="283">
      <formula>AND(R$9&gt;=14/24,R$9&lt;20/24)</formula>
    </cfRule>
    <cfRule type="expression" dxfId="6643" priority="284">
      <formula>AND(R$9&gt;=8/24,R$9&lt;14/24)</formula>
    </cfRule>
    <cfRule type="expression" dxfId="6642" priority="285">
      <formula>R$9&lt;8/24</formula>
    </cfRule>
  </conditionalFormatting>
  <conditionalFormatting sqref="R78:Z78">
    <cfRule type="expression" dxfId="6641" priority="278">
      <formula>R$9&gt;=20/24</formula>
    </cfRule>
    <cfRule type="expression" dxfId="6640" priority="279">
      <formula>AND(R$9&gt;=14/24,R$9&lt;20/24)</formula>
    </cfRule>
    <cfRule type="expression" dxfId="6639" priority="280">
      <formula>AND(R$9&gt;=8/24,R$9&lt;14/24)</formula>
    </cfRule>
    <cfRule type="expression" dxfId="6638" priority="281">
      <formula>R$9&lt;8/24</formula>
    </cfRule>
  </conditionalFormatting>
  <conditionalFormatting sqref="T81:X81 Z81">
    <cfRule type="expression" dxfId="6637" priority="274">
      <formula>T$9&gt;=20/24</formula>
    </cfRule>
    <cfRule type="expression" dxfId="6636" priority="275">
      <formula>AND(T$9&gt;=14/24,T$9&lt;20/24)</formula>
    </cfRule>
    <cfRule type="expression" dxfId="6635" priority="276">
      <formula>AND(T$9&gt;=8/24,T$9&lt;14/24)</formula>
    </cfRule>
    <cfRule type="expression" dxfId="6634" priority="277">
      <formula>T$9&lt;8/24</formula>
    </cfRule>
  </conditionalFormatting>
  <conditionalFormatting sqref="L32:X32">
    <cfRule type="expression" dxfId="6633" priority="270">
      <formula>L$9&gt;=20/24</formula>
    </cfRule>
    <cfRule type="expression" dxfId="6632" priority="271">
      <formula>AND(L$9&gt;=14/24,L$9&lt;20/24)</formula>
    </cfRule>
    <cfRule type="expression" dxfId="6631" priority="272">
      <formula>AND(L$9&gt;=8/24,L$9&lt;14/24)</formula>
    </cfRule>
    <cfRule type="expression" dxfId="6630" priority="273">
      <formula>L$9&lt;8/24</formula>
    </cfRule>
  </conditionalFormatting>
  <conditionalFormatting sqref="N46:X46">
    <cfRule type="expression" dxfId="6629" priority="266">
      <formula>N$9&gt;=20/24</formula>
    </cfRule>
    <cfRule type="expression" dxfId="6628" priority="267">
      <formula>AND(N$9&gt;=14/24,N$9&lt;20/24)</formula>
    </cfRule>
    <cfRule type="expression" dxfId="6627" priority="268">
      <formula>AND(N$9&gt;=8/24,N$9&lt;14/24)</formula>
    </cfRule>
    <cfRule type="expression" dxfId="6626" priority="269">
      <formula>N$9&lt;8/24</formula>
    </cfRule>
  </conditionalFormatting>
  <conditionalFormatting sqref="N47:X47">
    <cfRule type="expression" dxfId="6625" priority="262">
      <formula>N$9&gt;=20/24</formula>
    </cfRule>
    <cfRule type="expression" dxfId="6624" priority="263">
      <formula>AND(N$9&gt;=14/24,N$9&lt;20/24)</formula>
    </cfRule>
    <cfRule type="expression" dxfId="6623" priority="264">
      <formula>AND(N$9&gt;=8/24,N$9&lt;14/24)</formula>
    </cfRule>
    <cfRule type="expression" dxfId="6622" priority="265">
      <formula>N$9&lt;8/24</formula>
    </cfRule>
  </conditionalFormatting>
  <conditionalFormatting sqref="R34:AD34">
    <cfRule type="expression" dxfId="6621" priority="254">
      <formula>R$9&gt;=20/24</formula>
    </cfRule>
    <cfRule type="expression" dxfId="6620" priority="255">
      <formula>AND(R$9&gt;=14/24,R$9&lt;20/24)</formula>
    </cfRule>
    <cfRule type="expression" dxfId="6619" priority="256">
      <formula>AND(R$9&gt;=8/24,R$9&lt;14/24)</formula>
    </cfRule>
    <cfRule type="expression" dxfId="6618" priority="257">
      <formula>R$9&lt;8/24</formula>
    </cfRule>
  </conditionalFormatting>
  <conditionalFormatting sqref="Y32:AF32">
    <cfRule type="expression" dxfId="6617" priority="250">
      <formula>Y$9&gt;=20/24</formula>
    </cfRule>
    <cfRule type="expression" dxfId="6616" priority="251">
      <formula>AND(Y$9&gt;=14/24,Y$9&lt;20/24)</formula>
    </cfRule>
    <cfRule type="expression" dxfId="6615" priority="252">
      <formula>AND(Y$9&gt;=8/24,Y$9&lt;14/24)</formula>
    </cfRule>
    <cfRule type="expression" dxfId="6614" priority="253">
      <formula>Y$9&lt;8/24</formula>
    </cfRule>
  </conditionalFormatting>
  <conditionalFormatting sqref="R45:X45 Y42:AF45">
    <cfRule type="expression" dxfId="6613" priority="246">
      <formula>R$9&gt;=20/24</formula>
    </cfRule>
    <cfRule type="expression" dxfId="6612" priority="247">
      <formula>AND(R$9&gt;=14/24,R$9&lt;20/24)</formula>
    </cfRule>
    <cfRule type="expression" dxfId="6611" priority="248">
      <formula>AND(R$9&gt;=8/24,R$9&lt;14/24)</formula>
    </cfRule>
    <cfRule type="expression" dxfId="6610" priority="249">
      <formula>R$9&lt;8/24</formula>
    </cfRule>
  </conditionalFormatting>
  <conditionalFormatting sqref="R46:AF46">
    <cfRule type="expression" dxfId="6609" priority="242">
      <formula>R$9&gt;=20/24</formula>
    </cfRule>
    <cfRule type="expression" dxfId="6608" priority="243">
      <formula>AND(R$9&gt;=14/24,R$9&lt;20/24)</formula>
    </cfRule>
    <cfRule type="expression" dxfId="6607" priority="244">
      <formula>AND(R$9&gt;=8/24,R$9&lt;14/24)</formula>
    </cfRule>
    <cfRule type="expression" dxfId="6606" priority="245">
      <formula>R$9&lt;8/24</formula>
    </cfRule>
  </conditionalFormatting>
  <conditionalFormatting sqref="R47:AF47">
    <cfRule type="expression" dxfId="6605" priority="238">
      <formula>R$9&gt;=20/24</formula>
    </cfRule>
    <cfRule type="expression" dxfId="6604" priority="239">
      <formula>AND(R$9&gt;=14/24,R$9&lt;20/24)</formula>
    </cfRule>
    <cfRule type="expression" dxfId="6603" priority="240">
      <formula>AND(R$9&gt;=8/24,R$9&lt;14/24)</formula>
    </cfRule>
    <cfRule type="expression" dxfId="6602" priority="241">
      <formula>R$9&lt;8/24</formula>
    </cfRule>
  </conditionalFormatting>
  <conditionalFormatting sqref="R57:R58 W57:Z58 Y59:Z64 AA58:AF64">
    <cfRule type="expression" dxfId="6601" priority="234">
      <formula>R$9&gt;=20/24</formula>
    </cfRule>
    <cfRule type="expression" dxfId="6600" priority="235">
      <formula>AND(R$9&gt;=14/24,R$9&lt;20/24)</formula>
    </cfRule>
    <cfRule type="expression" dxfId="6599" priority="236">
      <formula>AND(R$9&gt;=8/24,R$9&lt;14/24)</formula>
    </cfRule>
    <cfRule type="expression" dxfId="6598" priority="237">
      <formula>R$9&lt;8/24</formula>
    </cfRule>
  </conditionalFormatting>
  <conditionalFormatting sqref="AA91:AF94">
    <cfRule type="expression" dxfId="6597" priority="230">
      <formula>AA$9&gt;=20/24</formula>
    </cfRule>
    <cfRule type="expression" dxfId="6596" priority="231">
      <formula>AND(AA$9&gt;=14/24,AA$9&lt;20/24)</formula>
    </cfRule>
    <cfRule type="expression" dxfId="6595" priority="232">
      <formula>AND(AA$9&gt;=8/24,AA$9&lt;14/24)</formula>
    </cfRule>
    <cfRule type="expression" dxfId="6594" priority="233">
      <formula>AA$9&lt;8/24</formula>
    </cfRule>
  </conditionalFormatting>
  <conditionalFormatting sqref="B59:G59 H59:K64">
    <cfRule type="expression" dxfId="6593" priority="226">
      <formula>B$9&gt;=20/24</formula>
    </cfRule>
    <cfRule type="expression" dxfId="6592" priority="227">
      <formula>AND(B$9&gt;=14/24,B$9&lt;20/24)</formula>
    </cfRule>
    <cfRule type="expression" dxfId="6591" priority="228">
      <formula>AND(B$9&gt;=8/24,B$9&lt;14/24)</formula>
    </cfRule>
    <cfRule type="expression" dxfId="6590" priority="229">
      <formula>B$9&lt;8/24</formula>
    </cfRule>
  </conditionalFormatting>
  <conditionalFormatting sqref="T91:Z94">
    <cfRule type="expression" dxfId="6589" priority="222">
      <formula>T$9&gt;=20/24</formula>
    </cfRule>
    <cfRule type="expression" dxfId="6588" priority="223">
      <formula>AND(T$9&gt;=14/24,T$9&lt;20/24)</formula>
    </cfRule>
    <cfRule type="expression" dxfId="6587" priority="224">
      <formula>AND(T$9&gt;=8/24,T$9&lt;14/24)</formula>
    </cfRule>
    <cfRule type="expression" dxfId="6586" priority="225">
      <formula>T$9&lt;8/24</formula>
    </cfRule>
  </conditionalFormatting>
  <conditionalFormatting sqref="AG48 B15:K28 B11:K13 B40:K40 B42:K47 B36:M39 B48:AF53 N11:AF13 N15:AF28 B32:AF35 N42:AF47 N36:AF40 N30:AF30 B30:K30 B29:AF29">
    <cfRule type="expression" dxfId="6585" priority="221">
      <formula>B11&gt;$AG11</formula>
    </cfRule>
  </conditionalFormatting>
  <conditionalFormatting sqref="A96:A152 A81:A94 A11:A13 A15:A30 A42:A69 A77:A79 A71:A75 A32:A40 A165:A196">
    <cfRule type="expression" dxfId="6584" priority="220">
      <formula>$AH11=0</formula>
    </cfRule>
  </conditionalFormatting>
  <conditionalFormatting sqref="AA95:AF95">
    <cfRule type="expression" dxfId="6583" priority="216">
      <formula>AA$9&gt;=20/24</formula>
    </cfRule>
    <cfRule type="expression" dxfId="6582" priority="217">
      <formula>AND(AA$9&gt;=14/24,AA$9&lt;20/24)</formula>
    </cfRule>
    <cfRule type="expression" dxfId="6581" priority="218">
      <formula>AND(AA$9&gt;=8/24,AA$9&lt;14/24)</formula>
    </cfRule>
    <cfRule type="expression" dxfId="6580" priority="219">
      <formula>AA$9&lt;8/24</formula>
    </cfRule>
  </conditionalFormatting>
  <conditionalFormatting sqref="T95:Z95">
    <cfRule type="expression" dxfId="6579" priority="212">
      <formula>T$9&gt;=20/24</formula>
    </cfRule>
    <cfRule type="expression" dxfId="6578" priority="213">
      <formula>AND(T$9&gt;=14/24,T$9&lt;20/24)</formula>
    </cfRule>
    <cfRule type="expression" dxfId="6577" priority="214">
      <formula>AND(T$9&gt;=8/24,T$9&lt;14/24)</formula>
    </cfRule>
    <cfRule type="expression" dxfId="6576" priority="215">
      <formula>T$9&lt;8/24</formula>
    </cfRule>
  </conditionalFormatting>
  <conditionalFormatting sqref="A95">
    <cfRule type="expression" dxfId="6575" priority="211">
      <formula>$AH95=0</formula>
    </cfRule>
  </conditionalFormatting>
  <conditionalFormatting sqref="C33:AF33">
    <cfRule type="expression" dxfId="6574" priority="207">
      <formula>C$9&gt;=20/24</formula>
    </cfRule>
    <cfRule type="expression" dxfId="6573" priority="208">
      <formula>AND(C$9&gt;=14/24,C$9&lt;20/24)</formula>
    </cfRule>
    <cfRule type="expression" dxfId="6572" priority="209">
      <formula>AND(C$9&gt;=8/24,C$9&lt;14/24)</formula>
    </cfRule>
    <cfRule type="expression" dxfId="6571" priority="210">
      <formula>C$9&lt;8/24</formula>
    </cfRule>
  </conditionalFormatting>
  <conditionalFormatting sqref="R33:AF33">
    <cfRule type="expression" dxfId="6570" priority="203">
      <formula>R$9&gt;=20/24</formula>
    </cfRule>
    <cfRule type="expression" dxfId="6569" priority="204">
      <formula>AND(R$9&gt;=14/24,R$9&lt;20/24)</formula>
    </cfRule>
    <cfRule type="expression" dxfId="6568" priority="205">
      <formula>AND(R$9&gt;=8/24,R$9&lt;14/24)</formula>
    </cfRule>
    <cfRule type="expression" dxfId="6567" priority="206">
      <formula>R$9&lt;8/24</formula>
    </cfRule>
  </conditionalFormatting>
  <conditionalFormatting sqref="B33">
    <cfRule type="expression" dxfId="6566" priority="199">
      <formula>B$9&gt;=20/24</formula>
    </cfRule>
    <cfRule type="expression" dxfId="6565" priority="200">
      <formula>AND(B$9&gt;=14/24,B$9&lt;20/24)</formula>
    </cfRule>
    <cfRule type="expression" dxfId="6564" priority="201">
      <formula>AND(B$9&gt;=8/24,B$9&lt;14/24)</formula>
    </cfRule>
    <cfRule type="expression" dxfId="6563" priority="202">
      <formula>B$9&lt;8/24</formula>
    </cfRule>
  </conditionalFormatting>
  <conditionalFormatting sqref="E60:G64">
    <cfRule type="expression" dxfId="6562" priority="195">
      <formula>E$9&gt;=20/24</formula>
    </cfRule>
    <cfRule type="expression" dxfId="6561" priority="196">
      <formula>AND(E$9&gt;=14/24,E$9&lt;20/24)</formula>
    </cfRule>
    <cfRule type="expression" dxfId="6560" priority="197">
      <formula>AND(E$9&gt;=8/24,E$9&lt;14/24)</formula>
    </cfRule>
    <cfRule type="expression" dxfId="6559" priority="198">
      <formula>E$9&lt;8/24</formula>
    </cfRule>
  </conditionalFormatting>
  <conditionalFormatting sqref="L59:X64">
    <cfRule type="expression" dxfId="6558" priority="191">
      <formula>L$9&gt;=20/24</formula>
    </cfRule>
    <cfRule type="expression" dxfId="6557" priority="192">
      <formula>AND(L$9&gt;=14/24,L$9&lt;20/24)</formula>
    </cfRule>
    <cfRule type="expression" dxfId="6556" priority="193">
      <formula>AND(L$9&gt;=8/24,L$9&lt;14/24)</formula>
    </cfRule>
    <cfRule type="expression" dxfId="6555" priority="194">
      <formula>L$9&lt;8/24</formula>
    </cfRule>
  </conditionalFormatting>
  <conditionalFormatting sqref="AL30">
    <cfRule type="iconSet" priority="190">
      <iconSet iconSet="3TrafficLights2" reverse="1">
        <cfvo type="percent" val="0"/>
        <cfvo type="num" val="1"/>
        <cfvo type="num" val="1"/>
      </iconSet>
    </cfRule>
  </conditionalFormatting>
  <conditionalFormatting sqref="Y31:AF31">
    <cfRule type="expression" dxfId="6554" priority="186">
      <formula>Y$9&gt;=20/24</formula>
    </cfRule>
    <cfRule type="expression" dxfId="6553" priority="187">
      <formula>AND(Y$9&gt;=14/24,Y$9&lt;20/24)</formula>
    </cfRule>
    <cfRule type="expression" dxfId="6552" priority="188">
      <formula>AND(Y$9&gt;=8/24,Y$9&lt;14/24)</formula>
    </cfRule>
    <cfRule type="expression" dxfId="6551" priority="189">
      <formula>Y$9&lt;8/24</formula>
    </cfRule>
  </conditionalFormatting>
  <conditionalFormatting sqref="N31:X31">
    <cfRule type="expression" dxfId="6550" priority="182">
      <formula>N$9&gt;=20/24</formula>
    </cfRule>
    <cfRule type="expression" dxfId="6549" priority="183">
      <formula>AND(N$9&gt;=14/24,N$9&lt;20/24)</formula>
    </cfRule>
    <cfRule type="expression" dxfId="6548" priority="184">
      <formula>AND(N$9&gt;=8/24,N$9&lt;14/24)</formula>
    </cfRule>
    <cfRule type="expression" dxfId="6547" priority="185">
      <formula>N$9&lt;8/24</formula>
    </cfRule>
  </conditionalFormatting>
  <conditionalFormatting sqref="B31:K31 N31:AF31">
    <cfRule type="expression" dxfId="6546" priority="177">
      <formula>B31&gt;$AG31</formula>
    </cfRule>
  </conditionalFormatting>
  <conditionalFormatting sqref="A31">
    <cfRule type="expression" dxfId="6545" priority="176">
      <formula>$AH31=0</formula>
    </cfRule>
  </conditionalFormatting>
  <conditionalFormatting sqref="B80:AF80">
    <cfRule type="expression" dxfId="6544" priority="172">
      <formula>B$9&gt;=20/24</formula>
    </cfRule>
    <cfRule type="expression" dxfId="6543" priority="173">
      <formula>AND(B$9&gt;=14/24,B$9&lt;20/24)</formula>
    </cfRule>
    <cfRule type="expression" dxfId="6542" priority="174">
      <formula>AND(B$9&gt;=8/24,B$9&lt;14/24)</formula>
    </cfRule>
    <cfRule type="expression" dxfId="6541" priority="175">
      <formula>B$9&lt;8/24</formula>
    </cfRule>
  </conditionalFormatting>
  <conditionalFormatting sqref="A80">
    <cfRule type="expression" dxfId="6540" priority="171">
      <formula>$AH80=0</formula>
    </cfRule>
  </conditionalFormatting>
  <conditionalFormatting sqref="Y14:Z14">
    <cfRule type="expression" dxfId="6539" priority="167">
      <formula>Y$9&gt;=20/24</formula>
    </cfRule>
    <cfRule type="expression" dxfId="6538" priority="168">
      <formula>AND(Y$9&gt;=14/24,Y$9&lt;20/24)</formula>
    </cfRule>
    <cfRule type="expression" dxfId="6537" priority="169">
      <formula>AND(Y$9&gt;=8/24,Y$9&lt;14/24)</formula>
    </cfRule>
    <cfRule type="expression" dxfId="6536" priority="170">
      <formula>Y$9&lt;8/24</formula>
    </cfRule>
  </conditionalFormatting>
  <conditionalFormatting sqref="N14:X14">
    <cfRule type="expression" dxfId="6535" priority="163">
      <formula>N$9&gt;=20/24</formula>
    </cfRule>
    <cfRule type="expression" dxfId="6534" priority="164">
      <formula>AND(N$9&gt;=14/24,N$9&lt;20/24)</formula>
    </cfRule>
    <cfRule type="expression" dxfId="6533" priority="165">
      <formula>AND(N$9&gt;=8/24,N$9&lt;14/24)</formula>
    </cfRule>
    <cfRule type="expression" dxfId="6532" priority="166">
      <formula>N$9&lt;8/24</formula>
    </cfRule>
  </conditionalFormatting>
  <conditionalFormatting sqref="B14:K14 N14:AF14">
    <cfRule type="expression" dxfId="6531" priority="158">
      <formula>B14&gt;$AG14</formula>
    </cfRule>
  </conditionalFormatting>
  <conditionalFormatting sqref="A14">
    <cfRule type="expression" dxfId="6530" priority="157">
      <formula>$AH14=0</formula>
    </cfRule>
  </conditionalFormatting>
  <conditionalFormatting sqref="A159:A164">
    <cfRule type="expression" dxfId="6529" priority="156">
      <formula>$AH159=0</formula>
    </cfRule>
  </conditionalFormatting>
  <conditionalFormatting sqref="A153:A158">
    <cfRule type="expression" dxfId="6528" priority="155">
      <formula>$AH153=0</formula>
    </cfRule>
  </conditionalFormatting>
  <conditionalFormatting sqref="N41:AF41">
    <cfRule type="expression" dxfId="6527" priority="151">
      <formula>N$9&gt;=20/24</formula>
    </cfRule>
    <cfRule type="expression" dxfId="6526" priority="152">
      <formula>AND(N$9&gt;=14/24,N$9&lt;20/24)</formula>
    </cfRule>
    <cfRule type="expression" dxfId="6525" priority="153">
      <formula>AND(N$9&gt;=8/24,N$9&lt;14/24)</formula>
    </cfRule>
    <cfRule type="expression" dxfId="6524" priority="154">
      <formula>N$9&lt;8/24</formula>
    </cfRule>
  </conditionalFormatting>
  <conditionalFormatting sqref="B41:K41 N41:AF41">
    <cfRule type="expression" dxfId="6523" priority="142">
      <formula>B41&gt;$AG41</formula>
    </cfRule>
  </conditionalFormatting>
  <conditionalFormatting sqref="A41">
    <cfRule type="expression" dxfId="6522" priority="141">
      <formula>$AH41=0</formula>
    </cfRule>
  </conditionalFormatting>
  <conditionalFormatting sqref="B76:AF76">
    <cfRule type="expression" dxfId="6521" priority="137">
      <formula>B$9&gt;=20/24</formula>
    </cfRule>
    <cfRule type="expression" dxfId="6520" priority="138">
      <formula>AND(B$9&gt;=14/24,B$9&lt;20/24)</formula>
    </cfRule>
    <cfRule type="expression" dxfId="6519" priority="139">
      <formula>AND(B$9&gt;=8/24,B$9&lt;14/24)</formula>
    </cfRule>
    <cfRule type="expression" dxfId="6518" priority="140">
      <formula>B$9&lt;8/24</formula>
    </cfRule>
  </conditionalFormatting>
  <conditionalFormatting sqref="A76">
    <cfRule type="expression" dxfId="6517" priority="136">
      <formula>$AH76=0</formula>
    </cfRule>
  </conditionalFormatting>
  <conditionalFormatting sqref="B70:AG70">
    <cfRule type="expression" dxfId="6516" priority="132">
      <formula>B$9&gt;=20/24</formula>
    </cfRule>
    <cfRule type="expression" dxfId="6515" priority="133">
      <formula>AND(B$9&gt;=14/24,B$9&lt;20/24)</formula>
    </cfRule>
    <cfRule type="expression" dxfId="6514" priority="134">
      <formula>AND(B$9&gt;=8/24,B$9&lt;14/24)</formula>
    </cfRule>
    <cfRule type="expression" dxfId="6513" priority="135">
      <formula>B$9&lt;8/24</formula>
    </cfRule>
  </conditionalFormatting>
  <conditionalFormatting sqref="A70">
    <cfRule type="expression" dxfId="6512" priority="131">
      <formula>$AH70=0</formula>
    </cfRule>
  </conditionalFormatting>
  <conditionalFormatting sqref="AL31:AL32 AL7:AL29">
    <cfRule type="iconSet" priority="317">
      <iconSet iconSet="3TrafficLights2" reverse="1">
        <cfvo type="percent" val="0"/>
        <cfvo type="num" val="1"/>
        <cfvo type="num" val="1"/>
      </iconSet>
    </cfRule>
  </conditionalFormatting>
  <conditionalFormatting sqref="S55:S56">
    <cfRule type="expression" dxfId="6511" priority="127">
      <formula>S$9&gt;=20/24</formula>
    </cfRule>
    <cfRule type="expression" dxfId="6510" priority="128">
      <formula>AND(S$9&gt;=14/24,S$9&lt;20/24)</formula>
    </cfRule>
    <cfRule type="expression" dxfId="6509" priority="129">
      <formula>AND(S$9&gt;=8/24,S$9&lt;14/24)</formula>
    </cfRule>
    <cfRule type="expression" dxfId="6508" priority="130">
      <formula>S$9&lt;8/24</formula>
    </cfRule>
  </conditionalFormatting>
  <conditionalFormatting sqref="S54">
    <cfRule type="expression" dxfId="6507" priority="123">
      <formula>S$9&gt;=20/24</formula>
    </cfRule>
    <cfRule type="expression" dxfId="6506" priority="124">
      <formula>AND(S$9&gt;=14/24,S$9&lt;20/24)</formula>
    </cfRule>
    <cfRule type="expression" dxfId="6505" priority="125">
      <formula>AND(S$9&gt;=8/24,S$9&lt;14/24)</formula>
    </cfRule>
    <cfRule type="expression" dxfId="6504" priority="126">
      <formula>S$9&lt;8/24</formula>
    </cfRule>
  </conditionalFormatting>
  <conditionalFormatting sqref="S57:V58">
    <cfRule type="expression" dxfId="6503" priority="119">
      <formula>S$9&gt;=20/24</formula>
    </cfRule>
    <cfRule type="expression" dxfId="6502" priority="120">
      <formula>AND(S$9&gt;=14/24,S$9&lt;20/24)</formula>
    </cfRule>
    <cfRule type="expression" dxfId="6501" priority="121">
      <formula>AND(S$9&gt;=8/24,S$9&lt;14/24)</formula>
    </cfRule>
    <cfRule type="expression" dxfId="6500" priority="122">
      <formula>S$9&lt;8/24</formula>
    </cfRule>
  </conditionalFormatting>
  <conditionalFormatting sqref="S82:T88 U84:V88">
    <cfRule type="expression" dxfId="6499" priority="115">
      <formula>S$9&gt;=20/24</formula>
    </cfRule>
    <cfRule type="expression" dxfId="6498" priority="116">
      <formula>AND(S$9&gt;=14/24,S$9&lt;20/24)</formula>
    </cfRule>
    <cfRule type="expression" dxfId="6497" priority="117">
      <formula>AND(S$9&gt;=8/24,S$9&lt;14/24)</formula>
    </cfRule>
    <cfRule type="expression" dxfId="6496" priority="118">
      <formula>S$9&lt;8/24</formula>
    </cfRule>
  </conditionalFormatting>
  <conditionalFormatting sqref="S81">
    <cfRule type="expression" dxfId="6495" priority="111">
      <formula>S$9&gt;=20/24</formula>
    </cfRule>
    <cfRule type="expression" dxfId="6494" priority="112">
      <formula>AND(S$9&gt;=14/24,S$9&lt;20/24)</formula>
    </cfRule>
    <cfRule type="expression" dxfId="6493" priority="113">
      <formula>AND(S$9&gt;=8/24,S$9&lt;14/24)</formula>
    </cfRule>
    <cfRule type="expression" dxfId="6492" priority="114">
      <formula>S$9&lt;8/24</formula>
    </cfRule>
  </conditionalFormatting>
  <conditionalFormatting sqref="R82:R88 B81:Q88">
    <cfRule type="expression" dxfId="6491" priority="107">
      <formula>B$9&gt;=20/24</formula>
    </cfRule>
    <cfRule type="expression" dxfId="6490" priority="108">
      <formula>AND(B$9&gt;=14/24,B$9&lt;20/24)</formula>
    </cfRule>
    <cfRule type="expression" dxfId="6489" priority="109">
      <formula>AND(B$9&gt;=8/24,B$9&lt;14/24)</formula>
    </cfRule>
    <cfRule type="expression" dxfId="6488" priority="110">
      <formula>B$9&lt;8/24</formula>
    </cfRule>
  </conditionalFormatting>
  <conditionalFormatting sqref="R81">
    <cfRule type="expression" dxfId="6487" priority="103">
      <formula>R$9&gt;=20/24</formula>
    </cfRule>
    <cfRule type="expression" dxfId="6486" priority="104">
      <formula>AND(R$9&gt;=14/24,R$9&lt;20/24)</formula>
    </cfRule>
    <cfRule type="expression" dxfId="6485" priority="105">
      <formula>AND(R$9&gt;=8/24,R$9&lt;14/24)</formula>
    </cfRule>
    <cfRule type="expression" dxfId="6484" priority="106">
      <formula>R$9&lt;8/24</formula>
    </cfRule>
  </conditionalFormatting>
  <conditionalFormatting sqref="S91:S94">
    <cfRule type="expression" dxfId="6483" priority="99">
      <formula>S$9&gt;=20/24</formula>
    </cfRule>
    <cfRule type="expression" dxfId="6482" priority="100">
      <formula>AND(S$9&gt;=14/24,S$9&lt;20/24)</formula>
    </cfRule>
    <cfRule type="expression" dxfId="6481" priority="101">
      <formula>AND(S$9&gt;=8/24,S$9&lt;14/24)</formula>
    </cfRule>
    <cfRule type="expression" dxfId="6480" priority="102">
      <formula>S$9&lt;8/24</formula>
    </cfRule>
  </conditionalFormatting>
  <conditionalFormatting sqref="S95">
    <cfRule type="expression" dxfId="6479" priority="95">
      <formula>S$9&gt;=20/24</formula>
    </cfRule>
    <cfRule type="expression" dxfId="6478" priority="96">
      <formula>AND(S$9&gt;=14/24,S$9&lt;20/24)</formula>
    </cfRule>
    <cfRule type="expression" dxfId="6477" priority="97">
      <formula>AND(S$9&gt;=8/24,S$9&lt;14/24)</formula>
    </cfRule>
    <cfRule type="expression" dxfId="6476" priority="98">
      <formula>S$9&lt;8/24</formula>
    </cfRule>
  </conditionalFormatting>
  <conditionalFormatting sqref="E91 B91:D94 E92:Q94">
    <cfRule type="expression" dxfId="6475" priority="91">
      <formula>B$9&gt;=20/24</formula>
    </cfRule>
    <cfRule type="expression" dxfId="6474" priority="92">
      <formula>AND(B$9&gt;=14/24,B$9&lt;20/24)</formula>
    </cfRule>
    <cfRule type="expression" dxfId="6473" priority="93">
      <formula>AND(B$9&gt;=8/24,B$9&lt;14/24)</formula>
    </cfRule>
    <cfRule type="expression" dxfId="6472" priority="94">
      <formula>B$9&lt;8/24</formula>
    </cfRule>
  </conditionalFormatting>
  <conditionalFormatting sqref="R91:R94">
    <cfRule type="expression" dxfId="6471" priority="83">
      <formula>R$9&gt;=20/24</formula>
    </cfRule>
    <cfRule type="expression" dxfId="6470" priority="84">
      <formula>AND(R$9&gt;=14/24,R$9&lt;20/24)</formula>
    </cfRule>
    <cfRule type="expression" dxfId="6469" priority="85">
      <formula>AND(R$9&gt;=8/24,R$9&lt;14/24)</formula>
    </cfRule>
    <cfRule type="expression" dxfId="6468" priority="86">
      <formula>R$9&lt;8/24</formula>
    </cfRule>
  </conditionalFormatting>
  <conditionalFormatting sqref="B95:Q95">
    <cfRule type="expression" dxfId="6467" priority="79">
      <formula>B$9&gt;=20/24</formula>
    </cfRule>
    <cfRule type="expression" dxfId="6466" priority="80">
      <formula>AND(B$9&gt;=14/24,B$9&lt;20/24)</formula>
    </cfRule>
    <cfRule type="expression" dxfId="6465" priority="81">
      <formula>AND(B$9&gt;=8/24,B$9&lt;14/24)</formula>
    </cfRule>
    <cfRule type="expression" dxfId="6464" priority="82">
      <formula>B$9&lt;8/24</formula>
    </cfRule>
  </conditionalFormatting>
  <conditionalFormatting sqref="F91:K91">
    <cfRule type="expression" dxfId="6463" priority="63">
      <formula>F$9&gt;=20/24</formula>
    </cfRule>
    <cfRule type="expression" dxfId="6462" priority="64">
      <formula>AND(F$9&gt;=14/24,F$9&lt;20/24)</formula>
    </cfRule>
    <cfRule type="expression" dxfId="6461" priority="65">
      <formula>AND(F$9&gt;=8/24,F$9&lt;14/24)</formula>
    </cfRule>
    <cfRule type="expression" dxfId="6460" priority="66">
      <formula>F$9&lt;8/24</formula>
    </cfRule>
  </conditionalFormatting>
  <conditionalFormatting sqref="R95">
    <cfRule type="expression" dxfId="6459" priority="71">
      <formula>R$9&gt;=20/24</formula>
    </cfRule>
    <cfRule type="expression" dxfId="6458" priority="72">
      <formula>AND(R$9&gt;=14/24,R$9&lt;20/24)</formula>
    </cfRule>
    <cfRule type="expression" dxfId="6457" priority="73">
      <formula>AND(R$9&gt;=8/24,R$9&lt;14/24)</formula>
    </cfRule>
    <cfRule type="expression" dxfId="6456" priority="74">
      <formula>R$9&lt;8/24</formula>
    </cfRule>
  </conditionalFormatting>
  <conditionalFormatting sqref="L91:Q91">
    <cfRule type="expression" dxfId="6455" priority="67">
      <formula>L$9&gt;=20/24</formula>
    </cfRule>
    <cfRule type="expression" dxfId="6454" priority="68">
      <formula>AND(L$9&gt;=14/24,L$9&lt;20/24)</formula>
    </cfRule>
    <cfRule type="expression" dxfId="6453" priority="69">
      <formula>AND(L$9&gt;=8/24,L$9&lt;14/24)</formula>
    </cfRule>
    <cfRule type="expression" dxfId="6452" priority="70">
      <formula>L$9&lt;8/24</formula>
    </cfRule>
  </conditionalFormatting>
  <conditionalFormatting sqref="S91:T91">
    <cfRule type="expression" dxfId="6451" priority="59">
      <formula>S$9&gt;=20/24</formula>
    </cfRule>
    <cfRule type="expression" dxfId="6450" priority="60">
      <formula>AND(S$9&gt;=14/24,S$9&lt;20/24)</formula>
    </cfRule>
    <cfRule type="expression" dxfId="6449" priority="61">
      <formula>AND(S$9&gt;=8/24,S$9&lt;14/24)</formula>
    </cfRule>
    <cfRule type="expression" dxfId="6448" priority="62">
      <formula>S$9&lt;8/24</formula>
    </cfRule>
  </conditionalFormatting>
  <conditionalFormatting sqref="R91">
    <cfRule type="expression" dxfId="6447" priority="55">
      <formula>R$9&gt;=20/24</formula>
    </cfRule>
    <cfRule type="expression" dxfId="6446" priority="56">
      <formula>AND(R$9&gt;=14/24,R$9&lt;20/24)</formula>
    </cfRule>
    <cfRule type="expression" dxfId="6445" priority="57">
      <formula>AND(R$9&gt;=8/24,R$9&lt;14/24)</formula>
    </cfRule>
    <cfRule type="expression" dxfId="6444" priority="58">
      <formula>R$9&lt;8/24</formula>
    </cfRule>
  </conditionalFormatting>
  <conditionalFormatting sqref="L15:M28 L11:M13 L30:M30">
    <cfRule type="expression" dxfId="6443" priority="51">
      <formula>L$9&gt;=20/24</formula>
    </cfRule>
    <cfRule type="expression" dxfId="6442" priority="52">
      <formula>AND(L$9&gt;=14/24,L$9&lt;20/24)</formula>
    </cfRule>
    <cfRule type="expression" dxfId="6441" priority="53">
      <formula>AND(L$9&gt;=8/24,L$9&lt;14/24)</formula>
    </cfRule>
    <cfRule type="expression" dxfId="6440" priority="54">
      <formula>L$9&lt;8/24</formula>
    </cfRule>
  </conditionalFormatting>
  <conditionalFormatting sqref="L11:M13 L15:M28 L30:M30">
    <cfRule type="expression" dxfId="6439" priority="50">
      <formula>L11&gt;$AG11</formula>
    </cfRule>
  </conditionalFormatting>
  <conditionalFormatting sqref="L31:M31">
    <cfRule type="expression" dxfId="6438" priority="46">
      <formula>L$9&gt;=20/24</formula>
    </cfRule>
    <cfRule type="expression" dxfId="6437" priority="47">
      <formula>AND(L$9&gt;=14/24,L$9&lt;20/24)</formula>
    </cfRule>
    <cfRule type="expression" dxfId="6436" priority="48">
      <formula>AND(L$9&gt;=8/24,L$9&lt;14/24)</formula>
    </cfRule>
    <cfRule type="expression" dxfId="6435" priority="49">
      <formula>L$9&lt;8/24</formula>
    </cfRule>
  </conditionalFormatting>
  <conditionalFormatting sqref="L31:M31">
    <cfRule type="expression" dxfId="6434" priority="45">
      <formula>L31&gt;$AG31</formula>
    </cfRule>
  </conditionalFormatting>
  <conditionalFormatting sqref="L14:M14">
    <cfRule type="expression" dxfId="6433" priority="41">
      <formula>L$9&gt;=20/24</formula>
    </cfRule>
    <cfRule type="expression" dxfId="6432" priority="42">
      <formula>AND(L$9&gt;=14/24,L$9&lt;20/24)</formula>
    </cfRule>
    <cfRule type="expression" dxfId="6431" priority="43">
      <formula>AND(L$9&gt;=8/24,L$9&lt;14/24)</formula>
    </cfRule>
    <cfRule type="expression" dxfId="6430" priority="44">
      <formula>L$9&lt;8/24</formula>
    </cfRule>
  </conditionalFormatting>
  <conditionalFormatting sqref="L14:M14">
    <cfRule type="expression" dxfId="6429" priority="40">
      <formula>L14&gt;$AG14</formula>
    </cfRule>
  </conditionalFormatting>
  <conditionalFormatting sqref="L42:M42 L44:M45">
    <cfRule type="expression" dxfId="6428" priority="36">
      <formula>L$9&gt;=20/24</formula>
    </cfRule>
    <cfRule type="expression" dxfId="6427" priority="37">
      <formula>AND(L$9&gt;=14/24,L$9&lt;20/24)</formula>
    </cfRule>
    <cfRule type="expression" dxfId="6426" priority="38">
      <formula>AND(L$9&gt;=8/24,L$9&lt;14/24)</formula>
    </cfRule>
    <cfRule type="expression" dxfId="6425" priority="39">
      <formula>L$9&lt;8/24</formula>
    </cfRule>
  </conditionalFormatting>
  <conditionalFormatting sqref="L40:M40">
    <cfRule type="expression" dxfId="6424" priority="32">
      <formula>L$9&gt;=20/24</formula>
    </cfRule>
    <cfRule type="expression" dxfId="6423" priority="33">
      <formula>AND(L$9&gt;=14/24,L$9&lt;20/24)</formula>
    </cfRule>
    <cfRule type="expression" dxfId="6422" priority="34">
      <formula>AND(L$9&gt;=8/24,L$9&lt;14/24)</formula>
    </cfRule>
    <cfRule type="expression" dxfId="6421" priority="35">
      <formula>L$9&lt;8/24</formula>
    </cfRule>
  </conditionalFormatting>
  <conditionalFormatting sqref="L46:M46">
    <cfRule type="expression" dxfId="6420" priority="28">
      <formula>L$9&gt;=20/24</formula>
    </cfRule>
    <cfRule type="expression" dxfId="6419" priority="29">
      <formula>AND(L$9&gt;=14/24,L$9&lt;20/24)</formula>
    </cfRule>
    <cfRule type="expression" dxfId="6418" priority="30">
      <formula>AND(L$9&gt;=8/24,L$9&lt;14/24)</formula>
    </cfRule>
    <cfRule type="expression" dxfId="6417" priority="31">
      <formula>L$9&lt;8/24</formula>
    </cfRule>
  </conditionalFormatting>
  <conditionalFormatting sqref="L47:M47">
    <cfRule type="expression" dxfId="6416" priority="24">
      <formula>L$9&gt;=20/24</formula>
    </cfRule>
    <cfRule type="expression" dxfId="6415" priority="25">
      <formula>AND(L$9&gt;=14/24,L$9&lt;20/24)</formula>
    </cfRule>
    <cfRule type="expression" dxfId="6414" priority="26">
      <formula>AND(L$9&gt;=8/24,L$9&lt;14/24)</formula>
    </cfRule>
    <cfRule type="expression" dxfId="6413" priority="27">
      <formula>L$9&lt;8/24</formula>
    </cfRule>
  </conditionalFormatting>
  <conditionalFormatting sqref="L40:M40 L42:M42 L44:M47">
    <cfRule type="expression" dxfId="6412" priority="23">
      <formula>L40&gt;$AG40</formula>
    </cfRule>
  </conditionalFormatting>
  <conditionalFormatting sqref="L41:M41">
    <cfRule type="expression" dxfId="6411" priority="19">
      <formula>L$9&gt;=20/24</formula>
    </cfRule>
    <cfRule type="expression" dxfId="6410" priority="20">
      <formula>AND(L$9&gt;=14/24,L$9&lt;20/24)</formula>
    </cfRule>
    <cfRule type="expression" dxfId="6409" priority="21">
      <formula>AND(L$9&gt;=8/24,L$9&lt;14/24)</formula>
    </cfRule>
    <cfRule type="expression" dxfId="6408" priority="22">
      <formula>L$9&lt;8/24</formula>
    </cfRule>
  </conditionalFormatting>
  <conditionalFormatting sqref="L41:M41">
    <cfRule type="expression" dxfId="6407" priority="18">
      <formula>L41&gt;$AG41</formula>
    </cfRule>
  </conditionalFormatting>
  <conditionalFormatting sqref="L43:M43">
    <cfRule type="expression" dxfId="6406" priority="14">
      <formula>L$9&gt;=20/24</formula>
    </cfRule>
    <cfRule type="expression" dxfId="6405" priority="15">
      <formula>AND(L$9&gt;=14/24,L$9&lt;20/24)</formula>
    </cfRule>
    <cfRule type="expression" dxfId="6404" priority="16">
      <formula>AND(L$9&gt;=8/24,L$9&lt;14/24)</formula>
    </cfRule>
    <cfRule type="expression" dxfId="6403" priority="17">
      <formula>L$9&lt;8/24</formula>
    </cfRule>
  </conditionalFormatting>
  <conditionalFormatting sqref="L43:M43">
    <cfRule type="expression" dxfId="6402" priority="13">
      <formula>L43&gt;$AG43</formula>
    </cfRule>
  </conditionalFormatting>
  <conditionalFormatting sqref="Y82:Y83">
    <cfRule type="expression" dxfId="6401" priority="9">
      <formula>Y$9&gt;=20/24</formula>
    </cfRule>
    <cfRule type="expression" dxfId="6400" priority="10">
      <formula>AND(Y$9&gt;=14/24,Y$9&lt;20/24)</formula>
    </cfRule>
    <cfRule type="expression" dxfId="6399" priority="11">
      <formula>AND(Y$9&gt;=8/24,Y$9&lt;14/24)</formula>
    </cfRule>
    <cfRule type="expression" dxfId="6398" priority="12">
      <formula>Y$9&lt;8/24</formula>
    </cfRule>
  </conditionalFormatting>
  <conditionalFormatting sqref="Y81">
    <cfRule type="expression" dxfId="6397" priority="5">
      <formula>Y$9&gt;=20/24</formula>
    </cfRule>
    <cfRule type="expression" dxfId="6396" priority="6">
      <formula>AND(Y$9&gt;=14/24,Y$9&lt;20/24)</formula>
    </cfRule>
    <cfRule type="expression" dxfId="6395" priority="7">
      <formula>AND(Y$9&gt;=8/24,Y$9&lt;14/24)</formula>
    </cfRule>
    <cfRule type="expression" dxfId="6394" priority="8">
      <formula>Y$9&lt;8/24</formula>
    </cfRule>
  </conditionalFormatting>
  <conditionalFormatting sqref="Y84:Y87">
    <cfRule type="expression" dxfId="6393" priority="1">
      <formula>Y$9&gt;=20/24</formula>
    </cfRule>
    <cfRule type="expression" dxfId="6392" priority="2">
      <formula>AND(Y$9&gt;=14/24,Y$9&lt;20/24)</formula>
    </cfRule>
    <cfRule type="expression" dxfId="6391" priority="3">
      <formula>AND(Y$9&gt;=8/24,Y$9&lt;14/24)</formula>
    </cfRule>
    <cfRule type="expression" dxfId="6390" priority="4">
      <formula>Y$9&lt;8/24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L28" sqref="AL28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 t="s">
        <v>1</v>
      </c>
      <c r="AH1" s="188"/>
      <c r="AI1" s="188"/>
      <c r="AL1" s="2"/>
      <c r="AM1" s="3"/>
    </row>
    <row r="2" spans="1:88" ht="20.25" x14ac:dyDescent="0.25">
      <c r="A2" s="4"/>
      <c r="B2" s="189" t="s">
        <v>2</v>
      </c>
      <c r="C2" s="5"/>
      <c r="D2" s="191" t="s">
        <v>3</v>
      </c>
      <c r="E2" s="5"/>
      <c r="F2" s="191" t="s">
        <v>4</v>
      </c>
      <c r="G2" s="5"/>
      <c r="H2" s="191" t="s">
        <v>5</v>
      </c>
      <c r="I2" s="6"/>
      <c r="J2" s="19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0"/>
      <c r="C3" s="18"/>
      <c r="D3" s="192"/>
      <c r="E3" s="18"/>
      <c r="F3" s="192"/>
      <c r="G3" s="18"/>
      <c r="H3" s="192"/>
      <c r="I3" s="19"/>
      <c r="J3" s="19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3" t="s">
        <v>212</v>
      </c>
      <c r="B4" s="194" t="str">
        <f ca="1">"2078/"&amp;"04/"&amp;INT(MID(CELL("filename",D6),FIND("]",CELL("filename",D6))+1,200))</f>
        <v>2078/04/13</v>
      </c>
      <c r="C4" s="194"/>
      <c r="D4" s="194"/>
      <c r="E4" s="195" t="str">
        <f ca="1">IFERROR([1]!DateBStoAD(B4),"")</f>
        <v/>
      </c>
      <c r="F4" s="196"/>
      <c r="G4" s="196"/>
      <c r="H4" s="196" t="str">
        <f ca="1">TEXT(E4,"dddd")</f>
        <v/>
      </c>
      <c r="I4" s="196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-278.5</v>
      </c>
      <c r="C5" s="32">
        <f t="shared" ref="C5:AF5" si="0">C65</f>
        <v>-268.10000000000002</v>
      </c>
      <c r="D5" s="32">
        <f t="shared" si="0"/>
        <v>-407.6</v>
      </c>
      <c r="E5" s="32">
        <f t="shared" si="0"/>
        <v>-350</v>
      </c>
      <c r="F5" s="32">
        <f t="shared" si="0"/>
        <v>-366</v>
      </c>
      <c r="G5" s="32">
        <f t="shared" si="0"/>
        <v>-390</v>
      </c>
      <c r="H5" s="32">
        <f t="shared" si="0"/>
        <v>-394.8</v>
      </c>
      <c r="I5" s="32">
        <f t="shared" si="0"/>
        <v>-201</v>
      </c>
      <c r="J5" s="32">
        <f t="shared" si="0"/>
        <v>-158.6</v>
      </c>
      <c r="K5" s="32">
        <f t="shared" si="0"/>
        <v>-22.5</v>
      </c>
      <c r="L5" s="32">
        <f t="shared" si="0"/>
        <v>-13.3</v>
      </c>
      <c r="M5" s="32">
        <f t="shared" si="0"/>
        <v>-16.5</v>
      </c>
      <c r="N5" s="32">
        <f t="shared" si="0"/>
        <v>-65.5</v>
      </c>
      <c r="O5" s="32">
        <f t="shared" si="0"/>
        <v>-43.2</v>
      </c>
      <c r="P5" s="32">
        <f t="shared" si="0"/>
        <v>-96.899999999999991</v>
      </c>
      <c r="Q5" s="32">
        <f t="shared" si="0"/>
        <v>-100</v>
      </c>
      <c r="R5" s="32">
        <f t="shared" si="0"/>
        <v>-62</v>
      </c>
      <c r="S5" s="32">
        <f t="shared" si="0"/>
        <v>-50</v>
      </c>
      <c r="T5" s="32">
        <f t="shared" si="0"/>
        <v>-30</v>
      </c>
      <c r="U5" s="32">
        <f t="shared" si="0"/>
        <v>-40</v>
      </c>
      <c r="V5" s="32">
        <f t="shared" si="0"/>
        <v>-34</v>
      </c>
      <c r="W5" s="32">
        <f t="shared" si="0"/>
        <v>-33</v>
      </c>
      <c r="X5" s="32">
        <f t="shared" si="0"/>
        <v>-14</v>
      </c>
      <c r="Y5" s="32">
        <f t="shared" si="0"/>
        <v>-33</v>
      </c>
      <c r="Z5" s="32">
        <f t="shared" si="0"/>
        <v>-43.4</v>
      </c>
      <c r="AA5" s="32">
        <f t="shared" si="0"/>
        <v>-74.699999999999989</v>
      </c>
      <c r="AB5" s="32">
        <f t="shared" si="0"/>
        <v>-172.1</v>
      </c>
      <c r="AC5" s="32">
        <f t="shared" si="0"/>
        <v>-157.80000000000001</v>
      </c>
      <c r="AD5" s="32">
        <f t="shared" si="0"/>
        <v>-172.3</v>
      </c>
      <c r="AE5" s="32">
        <f t="shared" si="0"/>
        <v>-158.19999999999999</v>
      </c>
      <c r="AF5" s="32">
        <f t="shared" si="0"/>
        <v>-137.1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2"/>
      <c r="E6" s="172"/>
      <c r="F6" s="172"/>
      <c r="G6" s="172"/>
      <c r="H6" s="172"/>
      <c r="I6" s="172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1046MW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Load=794</v>
      </c>
      <c r="B7" s="35">
        <f t="shared" ref="B7:AF7" si="1">B72</f>
        <v>1041.3400000000001</v>
      </c>
      <c r="C7" s="35">
        <f t="shared" si="1"/>
        <v>934.44</v>
      </c>
      <c r="D7" s="35">
        <f t="shared" si="1"/>
        <v>793.54</v>
      </c>
      <c r="E7" s="35">
        <f t="shared" si="1"/>
        <v>879.04000000000008</v>
      </c>
      <c r="F7" s="35">
        <f t="shared" si="1"/>
        <v>890.04000000000008</v>
      </c>
      <c r="G7" s="35">
        <f t="shared" si="1"/>
        <v>871.04000000000008</v>
      </c>
      <c r="H7" s="35">
        <f t="shared" si="1"/>
        <v>864.44</v>
      </c>
      <c r="I7" s="35">
        <f t="shared" si="1"/>
        <v>987.24</v>
      </c>
      <c r="J7" s="35">
        <f t="shared" si="1"/>
        <v>1027.1400000000001</v>
      </c>
      <c r="K7" s="35">
        <f t="shared" si="1"/>
        <v>987.24</v>
      </c>
      <c r="L7" s="35">
        <f>L72</f>
        <v>999.24</v>
      </c>
      <c r="M7" s="35">
        <f t="shared" si="1"/>
        <v>1046.44</v>
      </c>
      <c r="N7" s="35">
        <f t="shared" si="1"/>
        <v>996.34</v>
      </c>
      <c r="O7" s="35">
        <f t="shared" si="1"/>
        <v>993.44</v>
      </c>
      <c r="P7" s="35">
        <f t="shared" si="1"/>
        <v>977.34</v>
      </c>
      <c r="Q7" s="35">
        <f t="shared" si="1"/>
        <v>995.64</v>
      </c>
      <c r="R7" s="35">
        <f t="shared" si="1"/>
        <v>1005.44</v>
      </c>
      <c r="S7" s="35">
        <f t="shared" si="1"/>
        <v>1017.44</v>
      </c>
      <c r="T7" s="35">
        <f t="shared" si="1"/>
        <v>1037.44</v>
      </c>
      <c r="U7" s="35">
        <f t="shared" si="1"/>
        <v>1027.6399999999999</v>
      </c>
      <c r="V7" s="35">
        <f t="shared" si="1"/>
        <v>1034.6399999999999</v>
      </c>
      <c r="W7" s="35">
        <f t="shared" si="1"/>
        <v>1068.6399999999999</v>
      </c>
      <c r="X7" s="35">
        <f t="shared" si="1"/>
        <v>1153.3399999999999</v>
      </c>
      <c r="Y7" s="35">
        <f t="shared" si="1"/>
        <v>1222.44</v>
      </c>
      <c r="Z7" s="35">
        <f t="shared" si="1"/>
        <v>1252.44</v>
      </c>
      <c r="AA7" s="35">
        <f t="shared" si="1"/>
        <v>1214.6400000000001</v>
      </c>
      <c r="AB7" s="35">
        <f t="shared" si="1"/>
        <v>1158.2400000000002</v>
      </c>
      <c r="AC7" s="35">
        <f t="shared" si="1"/>
        <v>1145.54</v>
      </c>
      <c r="AD7" s="35">
        <f t="shared" si="1"/>
        <v>1086.24</v>
      </c>
      <c r="AE7" s="35">
        <f t="shared" si="1"/>
        <v>968.94</v>
      </c>
      <c r="AF7" s="35">
        <f t="shared" si="1"/>
        <v>990.54000000000008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197" t="s">
        <v>13</v>
      </c>
      <c r="C8" s="198"/>
      <c r="D8" s="198"/>
      <c r="E8" s="198"/>
      <c r="F8" s="198"/>
      <c r="G8" s="198"/>
      <c r="H8" s="198"/>
      <c r="I8" s="198"/>
      <c r="J8" s="198"/>
      <c r="K8" s="199"/>
      <c r="L8" s="200" t="s">
        <v>14</v>
      </c>
      <c r="M8" s="201"/>
      <c r="N8" s="201"/>
      <c r="O8" s="201"/>
      <c r="P8" s="201"/>
      <c r="Q8" s="201"/>
      <c r="R8" s="200" t="s">
        <v>15</v>
      </c>
      <c r="S8" s="201"/>
      <c r="T8" s="201"/>
      <c r="U8" s="201"/>
      <c r="V8" s="201"/>
      <c r="W8" s="201"/>
      <c r="X8" s="201"/>
      <c r="Y8" s="201"/>
      <c r="Z8" s="201"/>
      <c r="AA8" s="204" t="s">
        <v>16</v>
      </c>
      <c r="AB8" s="205"/>
      <c r="AC8" s="205"/>
      <c r="AD8" s="205"/>
      <c r="AE8" s="205"/>
      <c r="AF8" s="206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17</v>
      </c>
      <c r="B9" s="209">
        <v>4.1666666666666664E-2</v>
      </c>
      <c r="C9" s="209">
        <v>8.3333333333333301E-2</v>
      </c>
      <c r="D9" s="209">
        <v>0.125</v>
      </c>
      <c r="E9" s="209">
        <v>0.16666666666666699</v>
      </c>
      <c r="F9" s="209">
        <v>0.20833333333333301</v>
      </c>
      <c r="G9" s="209">
        <v>0.22916666666666666</v>
      </c>
      <c r="H9" s="209">
        <v>0.25</v>
      </c>
      <c r="I9" s="209">
        <v>0.27083333333333331</v>
      </c>
      <c r="J9" s="209">
        <v>0.29166666666666669</v>
      </c>
      <c r="K9" s="209">
        <v>0.3125</v>
      </c>
      <c r="L9" s="202">
        <v>0.33333333333333331</v>
      </c>
      <c r="M9" s="202">
        <v>0.375</v>
      </c>
      <c r="N9" s="202">
        <v>0.41666666666666702</v>
      </c>
      <c r="O9" s="202">
        <v>0.45833333333333298</v>
      </c>
      <c r="P9" s="202">
        <v>0.5</v>
      </c>
      <c r="Q9" s="202">
        <v>0.54166666666666696</v>
      </c>
      <c r="R9" s="202">
        <v>0.58333333333333304</v>
      </c>
      <c r="S9" s="202">
        <v>0.625</v>
      </c>
      <c r="T9" s="202">
        <v>0.66666666666666696</v>
      </c>
      <c r="U9" s="202">
        <v>0.70833333333333304</v>
      </c>
      <c r="V9" s="202">
        <v>0.72916666666666663</v>
      </c>
      <c r="W9" s="202">
        <v>0.75</v>
      </c>
      <c r="X9" s="202">
        <v>0.77083333333333337</v>
      </c>
      <c r="Y9" s="202">
        <v>0.79166666666666663</v>
      </c>
      <c r="Z9" s="202">
        <v>0.8125</v>
      </c>
      <c r="AA9" s="209">
        <v>0.83333333333333337</v>
      </c>
      <c r="AB9" s="209">
        <v>0.85416666666666663</v>
      </c>
      <c r="AC9" s="209">
        <v>0.875</v>
      </c>
      <c r="AD9" s="209">
        <v>0.91666666666666696</v>
      </c>
      <c r="AE9" s="209">
        <v>0.95833333333333304</v>
      </c>
      <c r="AF9" s="209">
        <v>1</v>
      </c>
      <c r="AG9" s="210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12"/>
      <c r="S10" s="212"/>
      <c r="T10" s="212"/>
      <c r="U10" s="212"/>
      <c r="V10" s="212"/>
      <c r="W10" s="212"/>
      <c r="X10" s="212"/>
      <c r="Y10" s="212"/>
      <c r="Z10" s="212"/>
      <c r="AA10" s="203"/>
      <c r="AB10" s="203"/>
      <c r="AC10" s="203"/>
      <c r="AD10" s="203"/>
      <c r="AE10" s="203"/>
      <c r="AF10" s="203"/>
      <c r="AG10" s="211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191</v>
      </c>
      <c r="B11" s="47">
        <v>376</v>
      </c>
      <c r="C11" s="47">
        <v>376</v>
      </c>
      <c r="D11" s="47">
        <v>376</v>
      </c>
      <c r="E11" s="47">
        <v>376</v>
      </c>
      <c r="F11" s="47">
        <v>400</v>
      </c>
      <c r="G11" s="47">
        <v>405</v>
      </c>
      <c r="H11" s="47">
        <v>405</v>
      </c>
      <c r="I11" s="47">
        <v>390</v>
      </c>
      <c r="J11" s="47">
        <v>390</v>
      </c>
      <c r="K11" s="47">
        <v>240</v>
      </c>
      <c r="L11" s="48">
        <v>240</v>
      </c>
      <c r="M11" s="48">
        <v>240.1</v>
      </c>
      <c r="N11" s="48">
        <v>240</v>
      </c>
      <c r="O11" s="48">
        <v>218</v>
      </c>
      <c r="P11" s="48">
        <v>260</v>
      </c>
      <c r="Q11" s="48">
        <v>260</v>
      </c>
      <c r="R11" s="48">
        <v>260</v>
      </c>
      <c r="S11" s="48">
        <v>260</v>
      </c>
      <c r="T11" s="48">
        <v>260</v>
      </c>
      <c r="U11" s="49">
        <v>274</v>
      </c>
      <c r="V11" s="49">
        <v>274</v>
      </c>
      <c r="W11" s="49">
        <v>274</v>
      </c>
      <c r="X11" s="49">
        <v>300</v>
      </c>
      <c r="Y11" s="49">
        <v>350</v>
      </c>
      <c r="Z11" s="49">
        <v>360</v>
      </c>
      <c r="AA11" s="49">
        <v>360</v>
      </c>
      <c r="AB11" s="49">
        <v>400</v>
      </c>
      <c r="AC11" s="49">
        <v>400</v>
      </c>
      <c r="AD11" s="49">
        <v>410</v>
      </c>
      <c r="AE11" s="49">
        <v>290</v>
      </c>
      <c r="AF11" s="49">
        <v>290</v>
      </c>
      <c r="AG11" s="50">
        <v>456</v>
      </c>
      <c r="AH11" s="51">
        <f>MAX(B11:AF11)</f>
        <v>410</v>
      </c>
      <c r="AI11" s="52">
        <f>MIN(B11:AF11)</f>
        <v>218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192</v>
      </c>
      <c r="B12" s="47">
        <v>60</v>
      </c>
      <c r="C12" s="47">
        <v>60</v>
      </c>
      <c r="D12" s="47">
        <v>60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>
        <v>60</v>
      </c>
      <c r="L12" s="48">
        <v>60</v>
      </c>
      <c r="M12" s="48">
        <v>60</v>
      </c>
      <c r="N12" s="48">
        <v>60</v>
      </c>
      <c r="O12" s="48">
        <v>60</v>
      </c>
      <c r="P12" s="48">
        <v>60</v>
      </c>
      <c r="Q12" s="48">
        <v>60</v>
      </c>
      <c r="R12" s="48">
        <v>60</v>
      </c>
      <c r="S12" s="48">
        <v>60</v>
      </c>
      <c r="T12" s="48">
        <v>60</v>
      </c>
      <c r="U12" s="48">
        <v>60</v>
      </c>
      <c r="V12" s="48">
        <v>60</v>
      </c>
      <c r="W12" s="48">
        <v>60</v>
      </c>
      <c r="X12" s="48">
        <v>60</v>
      </c>
      <c r="Y12" s="48">
        <v>60</v>
      </c>
      <c r="Z12" s="48">
        <v>60</v>
      </c>
      <c r="AA12" s="48">
        <v>60</v>
      </c>
      <c r="AB12" s="48">
        <v>60</v>
      </c>
      <c r="AC12" s="48">
        <v>60</v>
      </c>
      <c r="AD12" s="48">
        <v>60</v>
      </c>
      <c r="AE12" s="48">
        <v>60</v>
      </c>
      <c r="AF12" s="48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193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194</v>
      </c>
      <c r="B14" s="55">
        <v>23.8</v>
      </c>
      <c r="C14" s="55">
        <v>23.8</v>
      </c>
      <c r="D14" s="55">
        <v>23.8</v>
      </c>
      <c r="E14" s="55">
        <v>23.8</v>
      </c>
      <c r="F14" s="55">
        <v>23.8</v>
      </c>
      <c r="G14" s="55">
        <v>23.8</v>
      </c>
      <c r="H14" s="55">
        <v>23.7</v>
      </c>
      <c r="I14" s="55">
        <v>23.9</v>
      </c>
      <c r="J14" s="55">
        <v>23.9</v>
      </c>
      <c r="K14" s="55">
        <v>23.9</v>
      </c>
      <c r="L14" s="48">
        <v>23.7</v>
      </c>
      <c r="M14" s="48">
        <v>23.7</v>
      </c>
      <c r="N14" s="48">
        <v>23.7</v>
      </c>
      <c r="O14" s="48">
        <v>23.7</v>
      </c>
      <c r="P14" s="48">
        <v>23.7</v>
      </c>
      <c r="Q14" s="48">
        <v>23.7</v>
      </c>
      <c r="R14" s="48">
        <v>23.7</v>
      </c>
      <c r="S14" s="48">
        <v>23.7</v>
      </c>
      <c r="T14" s="48">
        <v>23.7</v>
      </c>
      <c r="U14" s="48">
        <v>23.7</v>
      </c>
      <c r="V14" s="48">
        <v>23.7</v>
      </c>
      <c r="W14" s="48">
        <v>23.7</v>
      </c>
      <c r="X14" s="48">
        <v>23.7</v>
      </c>
      <c r="Y14" s="48">
        <v>23.7</v>
      </c>
      <c r="Z14" s="48">
        <v>23.7</v>
      </c>
      <c r="AA14" s="48">
        <v>23.7</v>
      </c>
      <c r="AB14" s="48">
        <v>23.7</v>
      </c>
      <c r="AC14" s="48">
        <v>23.7</v>
      </c>
      <c r="AD14" s="48">
        <v>23.7</v>
      </c>
      <c r="AE14" s="48">
        <v>45</v>
      </c>
      <c r="AF14" s="48">
        <v>45</v>
      </c>
      <c r="AG14" s="56">
        <v>50</v>
      </c>
      <c r="AH14" s="51">
        <f t="shared" si="2"/>
        <v>45</v>
      </c>
      <c r="AI14" s="52">
        <f t="shared" si="3"/>
        <v>23.7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195</v>
      </c>
      <c r="B15" s="47">
        <v>26</v>
      </c>
      <c r="C15" s="47">
        <v>0</v>
      </c>
      <c r="D15" s="47">
        <v>0</v>
      </c>
      <c r="E15" s="47">
        <v>25</v>
      </c>
      <c r="F15" s="47">
        <v>28</v>
      </c>
      <c r="G15" s="47">
        <v>28</v>
      </c>
      <c r="H15" s="47">
        <v>28</v>
      </c>
      <c r="I15" s="47">
        <v>26</v>
      </c>
      <c r="J15" s="47">
        <v>26</v>
      </c>
      <c r="K15" s="47">
        <v>26</v>
      </c>
      <c r="L15" s="48">
        <v>28</v>
      </c>
      <c r="M15" s="48">
        <v>28</v>
      </c>
      <c r="N15" s="48">
        <v>28</v>
      </c>
      <c r="O15" s="48">
        <v>28</v>
      </c>
      <c r="P15" s="48">
        <v>28</v>
      </c>
      <c r="Q15" s="48">
        <v>28</v>
      </c>
      <c r="R15" s="48">
        <v>28</v>
      </c>
      <c r="S15" s="48">
        <v>28</v>
      </c>
      <c r="T15" s="48">
        <v>28</v>
      </c>
      <c r="U15" s="48">
        <v>28</v>
      </c>
      <c r="V15" s="48">
        <v>28</v>
      </c>
      <c r="W15" s="48">
        <v>28</v>
      </c>
      <c r="X15" s="48">
        <v>40</v>
      </c>
      <c r="Y15" s="48">
        <v>40</v>
      </c>
      <c r="Z15" s="48">
        <v>40</v>
      </c>
      <c r="AA15" s="48">
        <v>40</v>
      </c>
      <c r="AB15" s="48">
        <v>40</v>
      </c>
      <c r="AC15" s="48">
        <v>40</v>
      </c>
      <c r="AD15" s="48">
        <v>26</v>
      </c>
      <c r="AE15" s="48">
        <v>26</v>
      </c>
      <c r="AF15" s="48">
        <v>26</v>
      </c>
      <c r="AG15" s="168">
        <v>45</v>
      </c>
      <c r="AH15" s="51">
        <f t="shared" si="2"/>
        <v>40</v>
      </c>
      <c r="AI15" s="52">
        <f t="shared" si="3"/>
        <v>0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196</v>
      </c>
      <c r="B16" s="47">
        <v>23</v>
      </c>
      <c r="C16" s="47">
        <v>23</v>
      </c>
      <c r="D16" s="47">
        <v>23</v>
      </c>
      <c r="E16" s="47">
        <v>23</v>
      </c>
      <c r="F16" s="47">
        <v>23</v>
      </c>
      <c r="G16" s="47">
        <v>23</v>
      </c>
      <c r="H16" s="47">
        <v>23</v>
      </c>
      <c r="I16" s="47">
        <v>23</v>
      </c>
      <c r="J16" s="47">
        <v>23</v>
      </c>
      <c r="K16" s="47">
        <v>23</v>
      </c>
      <c r="L16" s="48">
        <v>23</v>
      </c>
      <c r="M16" s="48">
        <v>23</v>
      </c>
      <c r="N16" s="48">
        <v>23</v>
      </c>
      <c r="O16" s="48">
        <v>23</v>
      </c>
      <c r="P16" s="48">
        <v>23</v>
      </c>
      <c r="Q16" s="48">
        <v>23</v>
      </c>
      <c r="R16" s="48">
        <v>23</v>
      </c>
      <c r="S16" s="48">
        <v>23</v>
      </c>
      <c r="T16" s="48">
        <v>23</v>
      </c>
      <c r="U16" s="48">
        <v>23</v>
      </c>
      <c r="V16" s="48">
        <v>23</v>
      </c>
      <c r="W16" s="48">
        <v>23</v>
      </c>
      <c r="X16" s="48">
        <v>23</v>
      </c>
      <c r="Y16" s="48">
        <v>23</v>
      </c>
      <c r="Z16" s="48">
        <v>23</v>
      </c>
      <c r="AA16" s="48">
        <v>23</v>
      </c>
      <c r="AB16" s="48">
        <v>23</v>
      </c>
      <c r="AC16" s="48">
        <v>23</v>
      </c>
      <c r="AD16" s="48">
        <v>23</v>
      </c>
      <c r="AE16" s="48">
        <v>23</v>
      </c>
      <c r="AF16" s="48">
        <v>23</v>
      </c>
      <c r="AG16" s="168">
        <v>42</v>
      </c>
      <c r="AH16" s="51">
        <f t="shared" si="2"/>
        <v>23</v>
      </c>
      <c r="AI16" s="52">
        <f t="shared" si="3"/>
        <v>23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197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8">
        <v>25</v>
      </c>
      <c r="AB17" s="48">
        <v>25</v>
      </c>
      <c r="AC17" s="48">
        <v>25</v>
      </c>
      <c r="AD17" s="48">
        <v>25</v>
      </c>
      <c r="AE17" s="48">
        <v>25</v>
      </c>
      <c r="AF17" s="48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198</v>
      </c>
      <c r="B18" s="47">
        <v>0</v>
      </c>
      <c r="C18" s="47">
        <v>0</v>
      </c>
      <c r="D18" s="47">
        <v>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8">
        <v>0</v>
      </c>
      <c r="M18" s="48">
        <v>25</v>
      </c>
      <c r="N18" s="48">
        <v>25</v>
      </c>
      <c r="O18" s="48">
        <v>25</v>
      </c>
      <c r="P18" s="48">
        <v>0</v>
      </c>
      <c r="Q18" s="48">
        <v>0</v>
      </c>
      <c r="R18" s="48">
        <v>0</v>
      </c>
      <c r="S18" s="48">
        <v>0</v>
      </c>
      <c r="T18" s="48">
        <v>0</v>
      </c>
      <c r="U18" s="48">
        <v>0</v>
      </c>
      <c r="V18" s="48">
        <v>0</v>
      </c>
      <c r="W18" s="48">
        <v>0</v>
      </c>
      <c r="X18" s="48">
        <v>0</v>
      </c>
      <c r="Y18" s="48">
        <v>24.8</v>
      </c>
      <c r="Z18" s="48">
        <v>24.8</v>
      </c>
      <c r="AA18" s="48">
        <v>24.8</v>
      </c>
      <c r="AB18" s="48">
        <v>0</v>
      </c>
      <c r="AC18" s="48">
        <v>0</v>
      </c>
      <c r="AD18" s="48">
        <v>0</v>
      </c>
      <c r="AE18" s="48">
        <v>0</v>
      </c>
      <c r="AF18" s="48">
        <v>0</v>
      </c>
      <c r="AG18" s="168">
        <v>30</v>
      </c>
      <c r="AH18" s="51">
        <f t="shared" si="2"/>
        <v>25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199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8">
        <v>6.2</v>
      </c>
      <c r="AB19" s="48">
        <v>6.2</v>
      </c>
      <c r="AC19" s="48">
        <v>6.2</v>
      </c>
      <c r="AD19" s="48">
        <v>6.2</v>
      </c>
      <c r="AE19" s="48">
        <v>6.2</v>
      </c>
      <c r="AF19" s="48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200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201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8">
        <v>22</v>
      </c>
      <c r="AB21" s="48">
        <v>22</v>
      </c>
      <c r="AC21" s="48">
        <v>22</v>
      </c>
      <c r="AD21" s="48">
        <v>22</v>
      </c>
      <c r="AE21" s="48">
        <v>22</v>
      </c>
      <c r="AF21" s="48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202</v>
      </c>
      <c r="B22" s="47">
        <v>21</v>
      </c>
      <c r="C22" s="47">
        <v>21</v>
      </c>
      <c r="D22" s="47">
        <v>21</v>
      </c>
      <c r="E22" s="47">
        <v>21</v>
      </c>
      <c r="F22" s="47">
        <v>21</v>
      </c>
      <c r="G22" s="47">
        <v>21</v>
      </c>
      <c r="H22" s="47">
        <v>21</v>
      </c>
      <c r="I22" s="47">
        <v>21</v>
      </c>
      <c r="J22" s="47">
        <v>21</v>
      </c>
      <c r="K22" s="47">
        <v>21</v>
      </c>
      <c r="L22" s="48">
        <v>21</v>
      </c>
      <c r="M22" s="48">
        <v>21</v>
      </c>
      <c r="N22" s="48">
        <v>21</v>
      </c>
      <c r="O22" s="48">
        <v>21</v>
      </c>
      <c r="P22" s="48">
        <v>21</v>
      </c>
      <c r="Q22" s="48">
        <v>21</v>
      </c>
      <c r="R22" s="48">
        <v>21</v>
      </c>
      <c r="S22" s="48">
        <v>21</v>
      </c>
      <c r="T22" s="48">
        <v>21</v>
      </c>
      <c r="U22" s="48">
        <v>21</v>
      </c>
      <c r="V22" s="48">
        <v>21</v>
      </c>
      <c r="W22" s="48">
        <v>21</v>
      </c>
      <c r="X22" s="48">
        <v>21</v>
      </c>
      <c r="Y22" s="48">
        <v>21</v>
      </c>
      <c r="Z22" s="48">
        <v>21</v>
      </c>
      <c r="AA22" s="48">
        <v>21</v>
      </c>
      <c r="AB22" s="48">
        <v>21</v>
      </c>
      <c r="AC22" s="48">
        <v>21</v>
      </c>
      <c r="AD22" s="48">
        <v>21</v>
      </c>
      <c r="AE22" s="48">
        <v>21</v>
      </c>
      <c r="AF22" s="48">
        <v>21</v>
      </c>
      <c r="AG22" s="168">
        <v>25</v>
      </c>
      <c r="AH22" s="51">
        <f t="shared" si="2"/>
        <v>21</v>
      </c>
      <c r="AI22" s="52">
        <f t="shared" si="3"/>
        <v>21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203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10</v>
      </c>
      <c r="O23" s="48">
        <v>0</v>
      </c>
      <c r="P23" s="48">
        <v>0</v>
      </c>
      <c r="Q23" s="48">
        <v>0</v>
      </c>
      <c r="R23" s="48">
        <v>0</v>
      </c>
      <c r="S23" s="48">
        <v>0</v>
      </c>
      <c r="T23" s="48">
        <v>0</v>
      </c>
      <c r="U23" s="48">
        <v>0</v>
      </c>
      <c r="V23" s="48">
        <v>0</v>
      </c>
      <c r="W23" s="48">
        <v>0</v>
      </c>
      <c r="X23" s="48">
        <v>0</v>
      </c>
      <c r="Y23" s="48">
        <v>0</v>
      </c>
      <c r="Z23" s="48">
        <v>0</v>
      </c>
      <c r="AA23" s="48">
        <v>0</v>
      </c>
      <c r="AB23" s="48">
        <v>0</v>
      </c>
      <c r="AC23" s="48">
        <v>0</v>
      </c>
      <c r="AD23" s="48">
        <v>0</v>
      </c>
      <c r="AE23" s="48">
        <v>0</v>
      </c>
      <c r="AF23" s="48">
        <v>0</v>
      </c>
      <c r="AG23" s="168">
        <v>25</v>
      </c>
      <c r="AH23" s="51">
        <f t="shared" si="2"/>
        <v>22</v>
      </c>
      <c r="AI23" s="52">
        <f t="shared" si="3"/>
        <v>0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204</v>
      </c>
      <c r="B24" s="47">
        <v>20</v>
      </c>
      <c r="C24" s="47">
        <v>20</v>
      </c>
      <c r="D24" s="47">
        <v>20</v>
      </c>
      <c r="E24" s="47">
        <v>20</v>
      </c>
      <c r="F24" s="47">
        <v>20</v>
      </c>
      <c r="G24" s="47">
        <v>20</v>
      </c>
      <c r="H24" s="47">
        <v>20</v>
      </c>
      <c r="I24" s="47">
        <v>20</v>
      </c>
      <c r="J24" s="47">
        <v>20</v>
      </c>
      <c r="K24" s="47">
        <v>20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8">
        <v>22</v>
      </c>
      <c r="AB24" s="48">
        <v>22</v>
      </c>
      <c r="AC24" s="48">
        <v>22</v>
      </c>
      <c r="AD24" s="48">
        <v>22</v>
      </c>
      <c r="AE24" s="48">
        <v>22</v>
      </c>
      <c r="AF24" s="48">
        <v>22</v>
      </c>
      <c r="AG24" s="168">
        <v>24.2</v>
      </c>
      <c r="AH24" s="51">
        <f t="shared" si="2"/>
        <v>22</v>
      </c>
      <c r="AI24" s="52">
        <f t="shared" si="3"/>
        <v>20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93</v>
      </c>
      <c r="B25" s="47">
        <v>14</v>
      </c>
      <c r="C25" s="47">
        <v>14</v>
      </c>
      <c r="D25" s="47">
        <v>14</v>
      </c>
      <c r="E25" s="47">
        <v>14</v>
      </c>
      <c r="F25" s="47">
        <v>14</v>
      </c>
      <c r="G25" s="47">
        <v>14</v>
      </c>
      <c r="H25" s="47">
        <v>14</v>
      </c>
      <c r="I25" s="47">
        <v>14</v>
      </c>
      <c r="J25" s="47">
        <v>14</v>
      </c>
      <c r="K25" s="47">
        <v>14</v>
      </c>
      <c r="L25" s="48">
        <v>14</v>
      </c>
      <c r="M25" s="48">
        <v>14</v>
      </c>
      <c r="N25" s="48">
        <v>14</v>
      </c>
      <c r="O25" s="48">
        <v>14</v>
      </c>
      <c r="P25" s="48">
        <v>14</v>
      </c>
      <c r="Q25" s="48">
        <v>14</v>
      </c>
      <c r="R25" s="48">
        <v>14</v>
      </c>
      <c r="S25" s="48">
        <v>14</v>
      </c>
      <c r="T25" s="48">
        <v>14</v>
      </c>
      <c r="U25" s="48">
        <v>14</v>
      </c>
      <c r="V25" s="48">
        <v>14</v>
      </c>
      <c r="W25" s="48">
        <v>14</v>
      </c>
      <c r="X25" s="48">
        <v>14</v>
      </c>
      <c r="Y25" s="48">
        <v>14</v>
      </c>
      <c r="Z25" s="48">
        <v>14</v>
      </c>
      <c r="AA25" s="48">
        <v>14</v>
      </c>
      <c r="AB25" s="48">
        <v>14</v>
      </c>
      <c r="AC25" s="48">
        <v>14</v>
      </c>
      <c r="AD25" s="48">
        <v>14</v>
      </c>
      <c r="AE25" s="48">
        <v>14</v>
      </c>
      <c r="AF25" s="48">
        <v>14</v>
      </c>
      <c r="AG25" s="168">
        <v>23.5</v>
      </c>
      <c r="AH25" s="51">
        <f t="shared" si="2"/>
        <v>14</v>
      </c>
      <c r="AI25" s="52">
        <f t="shared" si="3"/>
        <v>14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94</v>
      </c>
      <c r="B26" s="47">
        <v>0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0</v>
      </c>
      <c r="X26" s="48">
        <v>0</v>
      </c>
      <c r="Y26" s="48">
        <v>0</v>
      </c>
      <c r="Z26" s="48">
        <v>0</v>
      </c>
      <c r="AA26" s="48">
        <v>0</v>
      </c>
      <c r="AB26" s="48">
        <v>0</v>
      </c>
      <c r="AC26" s="48">
        <v>0</v>
      </c>
      <c r="AD26" s="48">
        <v>0</v>
      </c>
      <c r="AE26" s="48">
        <v>0</v>
      </c>
      <c r="AF26" s="48">
        <v>0</v>
      </c>
      <c r="AG26" s="168">
        <v>22.2</v>
      </c>
      <c r="AH26" s="51">
        <f t="shared" si="2"/>
        <v>0</v>
      </c>
      <c r="AI26" s="52">
        <f t="shared" si="3"/>
        <v>0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95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48">
        <v>0</v>
      </c>
      <c r="AC27" s="48">
        <v>0</v>
      </c>
      <c r="AD27" s="48">
        <v>0</v>
      </c>
      <c r="AE27" s="48">
        <v>0</v>
      </c>
      <c r="AF27" s="48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96</v>
      </c>
      <c r="B28" s="47">
        <v>0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8">
        <v>0</v>
      </c>
      <c r="M28" s="48">
        <v>0</v>
      </c>
      <c r="N28" s="48">
        <v>4</v>
      </c>
      <c r="O28" s="48">
        <v>4</v>
      </c>
      <c r="P28" s="48">
        <v>4</v>
      </c>
      <c r="Q28" s="48">
        <v>4</v>
      </c>
      <c r="R28" s="48">
        <v>4</v>
      </c>
      <c r="S28" s="48">
        <v>4</v>
      </c>
      <c r="T28" s="48">
        <v>4</v>
      </c>
      <c r="U28" s="48">
        <v>4</v>
      </c>
      <c r="V28" s="48">
        <v>4</v>
      </c>
      <c r="W28" s="48">
        <v>4</v>
      </c>
      <c r="X28" s="48">
        <v>4</v>
      </c>
      <c r="Y28" s="48">
        <v>4</v>
      </c>
      <c r="Z28" s="48">
        <v>4</v>
      </c>
      <c r="AA28" s="48">
        <v>4</v>
      </c>
      <c r="AB28" s="48">
        <v>4</v>
      </c>
      <c r="AC28" s="48">
        <v>4</v>
      </c>
      <c r="AD28" s="48">
        <v>4</v>
      </c>
      <c r="AE28" s="48">
        <v>4</v>
      </c>
      <c r="AF28" s="48">
        <v>4</v>
      </c>
      <c r="AG28" s="168">
        <v>22.1</v>
      </c>
      <c r="AH28" s="51">
        <f t="shared" si="2"/>
        <v>4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97</v>
      </c>
      <c r="B29" s="55">
        <v>6</v>
      </c>
      <c r="C29" s="55">
        <v>6</v>
      </c>
      <c r="D29" s="55">
        <v>6</v>
      </c>
      <c r="E29" s="55">
        <v>6</v>
      </c>
      <c r="F29" s="55">
        <v>6</v>
      </c>
      <c r="G29" s="55">
        <v>6</v>
      </c>
      <c r="H29" s="55">
        <v>6</v>
      </c>
      <c r="I29" s="55">
        <v>6</v>
      </c>
      <c r="J29" s="55">
        <v>6</v>
      </c>
      <c r="K29" s="55">
        <v>6</v>
      </c>
      <c r="L29" s="55">
        <v>6</v>
      </c>
      <c r="M29" s="55">
        <v>6</v>
      </c>
      <c r="N29" s="48">
        <v>6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48">
        <v>12</v>
      </c>
      <c r="AB29" s="48">
        <v>12</v>
      </c>
      <c r="AC29" s="48">
        <v>12</v>
      </c>
      <c r="AD29" s="48">
        <v>12</v>
      </c>
      <c r="AE29" s="48">
        <v>12</v>
      </c>
      <c r="AF29" s="48">
        <v>12</v>
      </c>
      <c r="AG29" s="56">
        <v>22</v>
      </c>
      <c r="AH29" s="51">
        <f t="shared" si="2"/>
        <v>12</v>
      </c>
      <c r="AI29" s="52">
        <f t="shared" si="3"/>
        <v>6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98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99</v>
      </c>
      <c r="B31" s="48">
        <v>0</v>
      </c>
      <c r="C31" s="48">
        <v>0</v>
      </c>
      <c r="D31" s="48">
        <v>0</v>
      </c>
      <c r="E31" s="48">
        <v>0</v>
      </c>
      <c r="F31" s="48">
        <v>0</v>
      </c>
      <c r="G31" s="48">
        <v>0</v>
      </c>
      <c r="H31" s="48">
        <v>0</v>
      </c>
      <c r="I31" s="48">
        <v>0</v>
      </c>
      <c r="J31" s="48">
        <v>0</v>
      </c>
      <c r="K31" s="48">
        <v>0</v>
      </c>
      <c r="L31" s="48">
        <v>0</v>
      </c>
      <c r="M31" s="48">
        <v>0</v>
      </c>
      <c r="N31" s="48">
        <v>0</v>
      </c>
      <c r="O31" s="48">
        <v>0</v>
      </c>
      <c r="P31" s="48">
        <v>0</v>
      </c>
      <c r="Q31" s="48">
        <v>0</v>
      </c>
      <c r="R31" s="48">
        <v>0</v>
      </c>
      <c r="S31" s="48">
        <v>0</v>
      </c>
      <c r="T31" s="48">
        <v>0</v>
      </c>
      <c r="U31" s="48">
        <v>0</v>
      </c>
      <c r="V31" s="48">
        <v>0</v>
      </c>
      <c r="W31" s="48">
        <v>4</v>
      </c>
      <c r="X31" s="48">
        <v>4</v>
      </c>
      <c r="Y31" s="48">
        <v>4</v>
      </c>
      <c r="Z31" s="48">
        <v>4</v>
      </c>
      <c r="AA31" s="48">
        <v>4</v>
      </c>
      <c r="AB31" s="48">
        <v>4</v>
      </c>
      <c r="AC31" s="48">
        <v>4</v>
      </c>
      <c r="AD31" s="48">
        <v>4</v>
      </c>
      <c r="AE31" s="48">
        <v>4</v>
      </c>
      <c r="AF31" s="48">
        <v>4</v>
      </c>
      <c r="AG31" s="58">
        <v>20</v>
      </c>
      <c r="AH31" s="51">
        <f t="shared" si="2"/>
        <v>4</v>
      </c>
      <c r="AI31" s="52">
        <f t="shared" si="3"/>
        <v>0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100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48">
        <v>0</v>
      </c>
      <c r="AF32" s="48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220</v>
      </c>
      <c r="AK33" s="53"/>
    </row>
    <row r="34" spans="1:41" ht="15.75" thickBot="1" x14ac:dyDescent="0.3">
      <c r="A34" s="63" t="s">
        <v>19</v>
      </c>
      <c r="B34" s="55">
        <v>156.4</v>
      </c>
      <c r="C34" s="55">
        <f>72+84.4</f>
        <v>156.4</v>
      </c>
      <c r="D34" s="55">
        <v>156</v>
      </c>
      <c r="E34" s="55">
        <v>155.19999999999999</v>
      </c>
      <c r="F34" s="55">
        <v>155</v>
      </c>
      <c r="G34" s="55">
        <v>157</v>
      </c>
      <c r="H34" s="55">
        <v>156.30000000000001</v>
      </c>
      <c r="I34" s="55">
        <v>155.30000000000001</v>
      </c>
      <c r="J34" s="55">
        <v>156</v>
      </c>
      <c r="K34" s="55">
        <v>158</v>
      </c>
      <c r="L34" s="64">
        <f>84.4+72.2</f>
        <v>156.60000000000002</v>
      </c>
      <c r="M34" s="64">
        <v>157.6</v>
      </c>
      <c r="N34" s="64">
        <v>159</v>
      </c>
      <c r="O34" s="64">
        <v>160</v>
      </c>
      <c r="P34" s="64">
        <v>160</v>
      </c>
      <c r="Q34" s="64">
        <f>88.7+74.7</f>
        <v>163.4</v>
      </c>
      <c r="R34" s="64">
        <v>151</v>
      </c>
      <c r="S34" s="64">
        <v>164</v>
      </c>
      <c r="T34" s="64">
        <v>164</v>
      </c>
      <c r="U34" s="64">
        <v>165</v>
      </c>
      <c r="V34" s="64">
        <v>166</v>
      </c>
      <c r="W34" s="64">
        <v>165</v>
      </c>
      <c r="X34" s="64">
        <v>164</v>
      </c>
      <c r="Y34" s="64">
        <v>163</v>
      </c>
      <c r="Z34" s="64">
        <v>162.19999999999999</v>
      </c>
      <c r="AA34" s="64">
        <v>162.19999999999999</v>
      </c>
      <c r="AB34" s="64">
        <v>163</v>
      </c>
      <c r="AC34" s="64">
        <v>163</v>
      </c>
      <c r="AD34" s="64">
        <v>165</v>
      </c>
      <c r="AE34" s="64">
        <v>165</v>
      </c>
      <c r="AF34" s="64">
        <v>165</v>
      </c>
      <c r="AG34" s="58">
        <v>240</v>
      </c>
      <c r="AH34" s="51">
        <f t="shared" si="2"/>
        <v>166</v>
      </c>
      <c r="AI34" s="52">
        <f t="shared" si="3"/>
        <v>151</v>
      </c>
      <c r="AK34" s="53"/>
    </row>
    <row r="35" spans="1:41" ht="15.75" thickBot="1" x14ac:dyDescent="0.3">
      <c r="A35" s="65" t="s">
        <v>20</v>
      </c>
      <c r="B35" s="66">
        <v>943</v>
      </c>
      <c r="C35" s="66">
        <f t="shared" ref="C35:AF35" si="4">SUM(C11:C33)</f>
        <v>839</v>
      </c>
      <c r="D35" s="66">
        <f t="shared" si="4"/>
        <v>839</v>
      </c>
      <c r="E35" s="66">
        <f t="shared" si="4"/>
        <v>864</v>
      </c>
      <c r="F35" s="66">
        <f t="shared" si="4"/>
        <v>891</v>
      </c>
      <c r="G35" s="66">
        <f t="shared" si="4"/>
        <v>896</v>
      </c>
      <c r="H35" s="66">
        <f t="shared" si="4"/>
        <v>895.90000000000009</v>
      </c>
      <c r="I35" s="66">
        <f t="shared" si="4"/>
        <v>879.1</v>
      </c>
      <c r="J35" s="66">
        <f t="shared" si="4"/>
        <v>879.1</v>
      </c>
      <c r="K35" s="66">
        <f t="shared" si="4"/>
        <v>729.09999999999991</v>
      </c>
      <c r="L35" s="66">
        <f t="shared" si="4"/>
        <v>732.9</v>
      </c>
      <c r="M35" s="66">
        <f t="shared" si="4"/>
        <v>758</v>
      </c>
      <c r="N35" s="66">
        <f t="shared" si="4"/>
        <v>749.9</v>
      </c>
      <c r="O35" s="66">
        <f t="shared" si="4"/>
        <v>723.9</v>
      </c>
      <c r="P35" s="66">
        <f t="shared" si="4"/>
        <v>740.9</v>
      </c>
      <c r="Q35" s="66">
        <f t="shared" si="4"/>
        <v>740.9</v>
      </c>
      <c r="R35" s="66">
        <f t="shared" si="4"/>
        <v>740.9</v>
      </c>
      <c r="S35" s="66">
        <f t="shared" si="4"/>
        <v>740.9</v>
      </c>
      <c r="T35" s="66">
        <f t="shared" si="4"/>
        <v>740.9</v>
      </c>
      <c r="U35" s="66">
        <f t="shared" si="4"/>
        <v>754.9</v>
      </c>
      <c r="V35" s="66">
        <f t="shared" si="4"/>
        <v>754.9</v>
      </c>
      <c r="W35" s="66">
        <f t="shared" si="4"/>
        <v>758.9</v>
      </c>
      <c r="X35" s="66">
        <f t="shared" si="4"/>
        <v>796.9</v>
      </c>
      <c r="Y35" s="66">
        <f t="shared" si="4"/>
        <v>871.7</v>
      </c>
      <c r="Z35" s="66">
        <f t="shared" si="4"/>
        <v>881.7</v>
      </c>
      <c r="AA35" s="66">
        <f t="shared" si="4"/>
        <v>881.7</v>
      </c>
      <c r="AB35" s="66">
        <f t="shared" si="4"/>
        <v>896.90000000000009</v>
      </c>
      <c r="AC35" s="66">
        <f t="shared" si="4"/>
        <v>896.90000000000009</v>
      </c>
      <c r="AD35" s="66">
        <f t="shared" si="4"/>
        <v>892.90000000000009</v>
      </c>
      <c r="AE35" s="66">
        <f t="shared" si="4"/>
        <v>794.2</v>
      </c>
      <c r="AF35" s="66">
        <f t="shared" si="4"/>
        <v>794.2</v>
      </c>
      <c r="AG35" s="58">
        <f>SUM(AG11:AG34)</f>
        <v>1416.83</v>
      </c>
      <c r="AH35" s="51">
        <f t="shared" si="2"/>
        <v>943</v>
      </c>
      <c r="AI35" s="52">
        <f t="shared" si="3"/>
        <v>723.9</v>
      </c>
      <c r="AK35" s="53"/>
    </row>
    <row r="36" spans="1:41" x14ac:dyDescent="0.25">
      <c r="A36" s="54" t="s">
        <v>21</v>
      </c>
      <c r="B36" s="55">
        <v>135.9</v>
      </c>
      <c r="C36" s="55">
        <v>135.9</v>
      </c>
      <c r="D36" s="55">
        <v>135.1</v>
      </c>
      <c r="E36" s="55">
        <v>136.30000000000001</v>
      </c>
      <c r="F36" s="55">
        <v>136.30000000000001</v>
      </c>
      <c r="G36" s="55">
        <v>136.30000000000001</v>
      </c>
      <c r="H36" s="55">
        <v>134.6</v>
      </c>
      <c r="I36" s="55">
        <v>110</v>
      </c>
      <c r="J36" s="55">
        <v>111.2</v>
      </c>
      <c r="K36" s="55">
        <v>90.9</v>
      </c>
      <c r="L36" s="48">
        <v>91</v>
      </c>
      <c r="M36" s="48">
        <v>111.4</v>
      </c>
      <c r="N36" s="48">
        <v>111.4</v>
      </c>
      <c r="O36" s="48">
        <v>111.3</v>
      </c>
      <c r="P36" s="48">
        <v>131.9</v>
      </c>
      <c r="Q36" s="48">
        <v>133.5</v>
      </c>
      <c r="R36" s="48">
        <v>121.5</v>
      </c>
      <c r="S36" s="48">
        <v>121.5</v>
      </c>
      <c r="T36" s="48">
        <v>121.5</v>
      </c>
      <c r="U36" s="48">
        <v>131</v>
      </c>
      <c r="V36" s="48">
        <v>131.1</v>
      </c>
      <c r="W36" s="48">
        <v>129.69999999999999</v>
      </c>
      <c r="X36" s="48">
        <v>130.19999999999999</v>
      </c>
      <c r="Y36" s="48">
        <v>130.1</v>
      </c>
      <c r="Z36" s="48">
        <v>129.80000000000001</v>
      </c>
      <c r="AA36" s="48">
        <v>130.4</v>
      </c>
      <c r="AB36" s="47">
        <v>129.9</v>
      </c>
      <c r="AC36" s="47">
        <v>129.80000000000001</v>
      </c>
      <c r="AD36" s="47">
        <v>130.4</v>
      </c>
      <c r="AE36" s="47">
        <v>106</v>
      </c>
      <c r="AF36" s="47">
        <v>106.5</v>
      </c>
      <c r="AG36" s="56">
        <v>144</v>
      </c>
      <c r="AH36" s="51">
        <f t="shared" si="2"/>
        <v>136.30000000000001</v>
      </c>
      <c r="AI36" s="52">
        <f t="shared" si="3"/>
        <v>90.9</v>
      </c>
      <c r="AK36" s="53"/>
    </row>
    <row r="37" spans="1:41" x14ac:dyDescent="0.25">
      <c r="A37" s="57" t="s">
        <v>22</v>
      </c>
      <c r="B37" s="55">
        <v>70.599999999999994</v>
      </c>
      <c r="C37" s="55">
        <v>70.599999999999994</v>
      </c>
      <c r="D37" s="55">
        <v>70.7</v>
      </c>
      <c r="E37" s="55">
        <v>70.3</v>
      </c>
      <c r="F37" s="55">
        <v>70.3</v>
      </c>
      <c r="G37" s="55">
        <v>70.3</v>
      </c>
      <c r="H37" s="55">
        <v>70.3</v>
      </c>
      <c r="I37" s="55">
        <v>55</v>
      </c>
      <c r="J37" s="55">
        <v>55</v>
      </c>
      <c r="K37" s="55">
        <v>50</v>
      </c>
      <c r="L37" s="67">
        <v>49</v>
      </c>
      <c r="M37" s="67">
        <v>49.7</v>
      </c>
      <c r="N37" s="67">
        <v>50.4</v>
      </c>
      <c r="O37" s="67">
        <v>50.2</v>
      </c>
      <c r="P37" s="67">
        <v>50.2</v>
      </c>
      <c r="Q37" s="67">
        <v>61</v>
      </c>
      <c r="R37" s="67">
        <v>60.9</v>
      </c>
      <c r="S37" s="67">
        <v>60.9</v>
      </c>
      <c r="T37" s="67">
        <v>60.9</v>
      </c>
      <c r="U37" s="67">
        <v>68</v>
      </c>
      <c r="V37" s="67">
        <v>68.5</v>
      </c>
      <c r="W37" s="67">
        <v>69.3</v>
      </c>
      <c r="X37" s="67">
        <v>70.599999999999994</v>
      </c>
      <c r="Y37" s="67">
        <v>69.7</v>
      </c>
      <c r="Z37" s="67">
        <v>70.599999999999994</v>
      </c>
      <c r="AA37" s="67">
        <v>69.900000000000006</v>
      </c>
      <c r="AB37" s="55">
        <v>70</v>
      </c>
      <c r="AC37" s="55">
        <v>70</v>
      </c>
      <c r="AD37" s="55">
        <v>69.3</v>
      </c>
      <c r="AE37" s="55">
        <v>60.7</v>
      </c>
      <c r="AF37" s="55">
        <v>60.7</v>
      </c>
      <c r="AG37" s="58">
        <v>70</v>
      </c>
      <c r="AH37" s="51">
        <f t="shared" si="2"/>
        <v>70.7</v>
      </c>
      <c r="AI37" s="52">
        <f t="shared" si="3"/>
        <v>49</v>
      </c>
      <c r="AK37" s="53"/>
    </row>
    <row r="38" spans="1:41" x14ac:dyDescent="0.25">
      <c r="A38" s="57" t="s">
        <v>23</v>
      </c>
      <c r="B38" s="55">
        <v>60.7</v>
      </c>
      <c r="C38" s="55">
        <v>60.7</v>
      </c>
      <c r="D38" s="55">
        <v>60</v>
      </c>
      <c r="E38" s="55">
        <v>62.1</v>
      </c>
      <c r="F38" s="55">
        <v>62.1</v>
      </c>
      <c r="G38" s="55">
        <v>62.1</v>
      </c>
      <c r="H38" s="55">
        <v>62.1</v>
      </c>
      <c r="I38" s="55">
        <v>53.8</v>
      </c>
      <c r="J38" s="55">
        <v>51.1</v>
      </c>
      <c r="K38" s="55">
        <v>50.4</v>
      </c>
      <c r="L38" s="67">
        <v>50.4</v>
      </c>
      <c r="M38" s="67">
        <v>52.4</v>
      </c>
      <c r="N38" s="67">
        <v>52.4</v>
      </c>
      <c r="O38" s="67">
        <v>53.5</v>
      </c>
      <c r="P38" s="67">
        <v>53.5</v>
      </c>
      <c r="Q38" s="67">
        <v>62</v>
      </c>
      <c r="R38" s="67">
        <v>61.4</v>
      </c>
      <c r="S38" s="67">
        <v>61.4</v>
      </c>
      <c r="T38" s="67">
        <v>61.4</v>
      </c>
      <c r="U38" s="67">
        <v>61</v>
      </c>
      <c r="V38" s="67">
        <v>61.4</v>
      </c>
      <c r="W38" s="67">
        <v>61</v>
      </c>
      <c r="X38" s="67">
        <v>61.2</v>
      </c>
      <c r="Y38" s="67">
        <v>61.2</v>
      </c>
      <c r="Z38" s="67">
        <v>61.1</v>
      </c>
      <c r="AA38" s="67">
        <v>61.1</v>
      </c>
      <c r="AB38" s="55">
        <v>61.8</v>
      </c>
      <c r="AC38" s="55">
        <v>61.9</v>
      </c>
      <c r="AD38" s="55">
        <v>61.2</v>
      </c>
      <c r="AE38" s="55">
        <v>61.5</v>
      </c>
      <c r="AF38" s="55">
        <v>61.5</v>
      </c>
      <c r="AG38" s="58">
        <v>69</v>
      </c>
      <c r="AH38" s="51">
        <f t="shared" si="2"/>
        <v>62.1</v>
      </c>
      <c r="AI38" s="52">
        <f t="shared" si="3"/>
        <v>50.4</v>
      </c>
      <c r="AK38" s="53"/>
    </row>
    <row r="39" spans="1:41" x14ac:dyDescent="0.25">
      <c r="A39" s="57" t="s">
        <v>24</v>
      </c>
      <c r="B39" s="55">
        <v>30</v>
      </c>
      <c r="C39" s="55">
        <v>30</v>
      </c>
      <c r="D39" s="55">
        <v>30</v>
      </c>
      <c r="E39" s="55">
        <v>30</v>
      </c>
      <c r="F39" s="55">
        <v>30</v>
      </c>
      <c r="G39" s="55">
        <v>30</v>
      </c>
      <c r="H39" s="55">
        <v>30</v>
      </c>
      <c r="I39" s="55">
        <v>24</v>
      </c>
      <c r="J39" s="55">
        <v>24</v>
      </c>
      <c r="K39" s="55">
        <v>24</v>
      </c>
      <c r="L39" s="67">
        <v>23.9</v>
      </c>
      <c r="M39" s="67">
        <v>23.7</v>
      </c>
      <c r="N39" s="67">
        <v>30</v>
      </c>
      <c r="O39" s="67">
        <v>30</v>
      </c>
      <c r="P39" s="67">
        <v>30</v>
      </c>
      <c r="Q39" s="67">
        <v>30.5</v>
      </c>
      <c r="R39" s="67">
        <v>30</v>
      </c>
      <c r="S39" s="67">
        <v>30</v>
      </c>
      <c r="T39" s="67">
        <v>30</v>
      </c>
      <c r="U39" s="67">
        <v>0</v>
      </c>
      <c r="V39" s="67">
        <v>0</v>
      </c>
      <c r="W39" s="67">
        <v>30</v>
      </c>
      <c r="X39" s="67">
        <v>30</v>
      </c>
      <c r="Y39" s="67">
        <v>30</v>
      </c>
      <c r="Z39" s="67">
        <v>30</v>
      </c>
      <c r="AA39" s="67">
        <v>30</v>
      </c>
      <c r="AB39" s="55">
        <v>30</v>
      </c>
      <c r="AC39" s="55">
        <v>30</v>
      </c>
      <c r="AD39" s="55">
        <v>30</v>
      </c>
      <c r="AE39" s="55">
        <v>30</v>
      </c>
      <c r="AF39" s="55">
        <v>30</v>
      </c>
      <c r="AG39" s="58">
        <v>60</v>
      </c>
      <c r="AH39" s="51">
        <f t="shared" si="2"/>
        <v>30.5</v>
      </c>
      <c r="AI39" s="52">
        <f t="shared" si="3"/>
        <v>0</v>
      </c>
      <c r="AK39" s="53"/>
    </row>
    <row r="40" spans="1:41" x14ac:dyDescent="0.25">
      <c r="A40" s="57" t="s">
        <v>25</v>
      </c>
      <c r="B40" s="55">
        <v>15</v>
      </c>
      <c r="C40" s="55">
        <v>15</v>
      </c>
      <c r="D40" s="55">
        <v>15</v>
      </c>
      <c r="E40" s="55">
        <v>15</v>
      </c>
      <c r="F40" s="55">
        <v>15</v>
      </c>
      <c r="G40" s="55">
        <v>15</v>
      </c>
      <c r="H40" s="55">
        <v>15</v>
      </c>
      <c r="I40" s="55">
        <v>15</v>
      </c>
      <c r="J40" s="55">
        <v>15</v>
      </c>
      <c r="K40" s="55">
        <v>15</v>
      </c>
      <c r="L40" s="48">
        <v>15</v>
      </c>
      <c r="M40" s="48">
        <v>15</v>
      </c>
      <c r="N40" s="48">
        <v>15</v>
      </c>
      <c r="O40" s="48">
        <v>15</v>
      </c>
      <c r="P40" s="48">
        <v>15</v>
      </c>
      <c r="Q40" s="48">
        <v>15</v>
      </c>
      <c r="R40" s="48">
        <v>0</v>
      </c>
      <c r="S40" s="48">
        <v>0</v>
      </c>
      <c r="T40" s="48">
        <v>0</v>
      </c>
      <c r="U40" s="48">
        <v>0</v>
      </c>
      <c r="V40" s="48">
        <v>0</v>
      </c>
      <c r="W40" s="48">
        <v>0</v>
      </c>
      <c r="X40" s="48">
        <v>15</v>
      </c>
      <c r="Y40" s="48">
        <v>15</v>
      </c>
      <c r="Z40" s="48">
        <v>15</v>
      </c>
      <c r="AA40" s="48">
        <v>0</v>
      </c>
      <c r="AB40" s="48">
        <v>15</v>
      </c>
      <c r="AC40" s="48">
        <v>15</v>
      </c>
      <c r="AD40" s="48">
        <v>15</v>
      </c>
      <c r="AE40" s="48">
        <v>15</v>
      </c>
      <c r="AF40" s="48">
        <v>15</v>
      </c>
      <c r="AG40" s="58">
        <v>30</v>
      </c>
      <c r="AH40" s="51">
        <f t="shared" si="2"/>
        <v>15</v>
      </c>
      <c r="AI40" s="52">
        <f t="shared" si="3"/>
        <v>0</v>
      </c>
      <c r="AK40" s="53"/>
    </row>
    <row r="41" spans="1:41" x14ac:dyDescent="0.25">
      <c r="A41" s="57" t="s">
        <v>85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48">
        <v>0</v>
      </c>
      <c r="AB41" s="48">
        <v>0</v>
      </c>
      <c r="AC41" s="48">
        <v>0</v>
      </c>
      <c r="AD41" s="48">
        <v>0</v>
      </c>
      <c r="AE41" s="48">
        <v>0</v>
      </c>
      <c r="AF41" s="48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68">
        <v>16</v>
      </c>
      <c r="C42" s="68">
        <v>16</v>
      </c>
      <c r="D42" s="68">
        <v>16</v>
      </c>
      <c r="E42" s="68">
        <v>16</v>
      </c>
      <c r="F42" s="68">
        <v>16</v>
      </c>
      <c r="G42" s="68">
        <v>16</v>
      </c>
      <c r="H42" s="68">
        <v>16</v>
      </c>
      <c r="I42" s="68">
        <v>16</v>
      </c>
      <c r="J42" s="68">
        <v>15</v>
      </c>
      <c r="K42" s="68">
        <v>15</v>
      </c>
      <c r="L42" s="48">
        <v>15</v>
      </c>
      <c r="M42" s="48">
        <v>15</v>
      </c>
      <c r="N42" s="48">
        <v>15</v>
      </c>
      <c r="O42" s="48">
        <v>15</v>
      </c>
      <c r="P42" s="48">
        <v>15</v>
      </c>
      <c r="Q42" s="48">
        <v>15</v>
      </c>
      <c r="R42" s="48">
        <v>15</v>
      </c>
      <c r="S42" s="48">
        <v>15</v>
      </c>
      <c r="T42" s="48">
        <v>15</v>
      </c>
      <c r="U42" s="48">
        <v>15</v>
      </c>
      <c r="V42" s="48">
        <v>15</v>
      </c>
      <c r="W42" s="48">
        <v>15</v>
      </c>
      <c r="X42" s="48">
        <v>15</v>
      </c>
      <c r="Y42" s="48">
        <v>15</v>
      </c>
      <c r="Z42" s="48">
        <v>15</v>
      </c>
      <c r="AA42" s="48">
        <v>15</v>
      </c>
      <c r="AB42" s="48">
        <v>15</v>
      </c>
      <c r="AC42" s="48">
        <v>15</v>
      </c>
      <c r="AD42" s="48">
        <v>15</v>
      </c>
      <c r="AE42" s="48">
        <v>15</v>
      </c>
      <c r="AF42" s="48">
        <v>15</v>
      </c>
      <c r="AG42" s="58">
        <v>24</v>
      </c>
      <c r="AH42" s="51">
        <f t="shared" si="2"/>
        <v>16</v>
      </c>
      <c r="AI42" s="52">
        <f t="shared" si="3"/>
        <v>15</v>
      </c>
      <c r="AK42" s="53"/>
    </row>
    <row r="43" spans="1:41" x14ac:dyDescent="0.25">
      <c r="A43" s="57" t="s">
        <v>27</v>
      </c>
      <c r="B43" s="55">
        <v>0</v>
      </c>
      <c r="C43" s="55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48">
        <v>0</v>
      </c>
      <c r="M43" s="48">
        <v>0</v>
      </c>
      <c r="N43" s="48">
        <v>0</v>
      </c>
      <c r="O43" s="48">
        <v>0</v>
      </c>
      <c r="P43" s="48">
        <v>0</v>
      </c>
      <c r="Q43" s="48">
        <v>0</v>
      </c>
      <c r="R43" s="48">
        <v>0</v>
      </c>
      <c r="S43" s="48">
        <v>0</v>
      </c>
      <c r="T43" s="48">
        <v>0</v>
      </c>
      <c r="U43" s="48">
        <v>0</v>
      </c>
      <c r="V43" s="48">
        <v>0</v>
      </c>
      <c r="W43" s="48">
        <v>0</v>
      </c>
      <c r="X43" s="48">
        <v>0</v>
      </c>
      <c r="Y43" s="48">
        <v>0</v>
      </c>
      <c r="Z43" s="48">
        <v>0</v>
      </c>
      <c r="AA43" s="48">
        <v>0</v>
      </c>
      <c r="AB43" s="48">
        <v>0</v>
      </c>
      <c r="AC43" s="48">
        <v>0</v>
      </c>
      <c r="AD43" s="48">
        <v>0</v>
      </c>
      <c r="AE43" s="48">
        <v>0</v>
      </c>
      <c r="AF43" s="48">
        <v>0</v>
      </c>
      <c r="AG43" s="58">
        <v>15</v>
      </c>
      <c r="AH43" s="51">
        <f t="shared" si="2"/>
        <v>0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12</v>
      </c>
      <c r="C44" s="55">
        <v>12</v>
      </c>
      <c r="D44" s="55">
        <v>12</v>
      </c>
      <c r="E44" s="55">
        <v>12</v>
      </c>
      <c r="F44" s="55">
        <v>12</v>
      </c>
      <c r="G44" s="55">
        <v>12</v>
      </c>
      <c r="H44" s="55">
        <v>12</v>
      </c>
      <c r="I44" s="55">
        <v>12</v>
      </c>
      <c r="J44" s="55">
        <v>12</v>
      </c>
      <c r="K44" s="55">
        <v>12</v>
      </c>
      <c r="L44" s="48">
        <v>12</v>
      </c>
      <c r="M44" s="48">
        <v>12</v>
      </c>
      <c r="N44" s="48">
        <v>12</v>
      </c>
      <c r="O44" s="48">
        <v>12</v>
      </c>
      <c r="P44" s="48">
        <v>12</v>
      </c>
      <c r="Q44" s="48">
        <v>12</v>
      </c>
      <c r="R44" s="48">
        <v>12</v>
      </c>
      <c r="S44" s="48">
        <v>12</v>
      </c>
      <c r="T44" s="48">
        <v>12</v>
      </c>
      <c r="U44" s="48">
        <v>12</v>
      </c>
      <c r="V44" s="48">
        <v>12</v>
      </c>
      <c r="W44" s="48">
        <v>12</v>
      </c>
      <c r="X44" s="48">
        <v>12</v>
      </c>
      <c r="Y44" s="48">
        <v>12</v>
      </c>
      <c r="Z44" s="48">
        <v>12</v>
      </c>
      <c r="AA44" s="48">
        <v>12</v>
      </c>
      <c r="AB44" s="48">
        <v>12</v>
      </c>
      <c r="AC44" s="48">
        <v>12</v>
      </c>
      <c r="AD44" s="48">
        <v>12</v>
      </c>
      <c r="AE44" s="48">
        <v>12</v>
      </c>
      <c r="AF44" s="48">
        <v>12</v>
      </c>
      <c r="AG44" s="58">
        <v>14.1</v>
      </c>
      <c r="AH44" s="51">
        <f t="shared" si="2"/>
        <v>12</v>
      </c>
      <c r="AI44" s="52">
        <f t="shared" si="3"/>
        <v>12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68">
        <v>7</v>
      </c>
      <c r="C45" s="68">
        <v>7</v>
      </c>
      <c r="D45" s="68">
        <v>7</v>
      </c>
      <c r="E45" s="68">
        <v>7</v>
      </c>
      <c r="F45" s="68">
        <v>7</v>
      </c>
      <c r="G45" s="68">
        <v>7</v>
      </c>
      <c r="H45" s="68">
        <v>7</v>
      </c>
      <c r="I45" s="68">
        <v>7</v>
      </c>
      <c r="J45" s="68">
        <v>7</v>
      </c>
      <c r="K45" s="68">
        <v>7</v>
      </c>
      <c r="L45" s="48">
        <v>7</v>
      </c>
      <c r="M45" s="48">
        <v>7</v>
      </c>
      <c r="N45" s="48">
        <v>7</v>
      </c>
      <c r="O45" s="48">
        <v>7</v>
      </c>
      <c r="P45" s="48">
        <v>7</v>
      </c>
      <c r="Q45" s="48">
        <v>7</v>
      </c>
      <c r="R45" s="48">
        <v>7</v>
      </c>
      <c r="S45" s="48">
        <v>7</v>
      </c>
      <c r="T45" s="48">
        <v>7</v>
      </c>
      <c r="U45" s="48">
        <v>7</v>
      </c>
      <c r="V45" s="48">
        <v>7</v>
      </c>
      <c r="W45" s="48">
        <v>7</v>
      </c>
      <c r="X45" s="48">
        <v>7</v>
      </c>
      <c r="Y45" s="48">
        <v>7</v>
      </c>
      <c r="Z45" s="48">
        <v>7</v>
      </c>
      <c r="AA45" s="48">
        <v>10</v>
      </c>
      <c r="AB45" s="48">
        <v>3</v>
      </c>
      <c r="AC45" s="48">
        <v>3</v>
      </c>
      <c r="AD45" s="48">
        <v>14</v>
      </c>
      <c r="AE45" s="48">
        <v>14</v>
      </c>
      <c r="AF45" s="48">
        <v>14</v>
      </c>
      <c r="AG45" s="58">
        <v>14</v>
      </c>
      <c r="AH45" s="51">
        <f t="shared" si="2"/>
        <v>14</v>
      </c>
      <c r="AI45" s="52">
        <f t="shared" si="3"/>
        <v>3</v>
      </c>
      <c r="AK45" s="53"/>
    </row>
    <row r="46" spans="1:41" x14ac:dyDescent="0.25">
      <c r="A46" s="57" t="s">
        <v>30</v>
      </c>
      <c r="B46" s="55">
        <v>6.6</v>
      </c>
      <c r="C46" s="55">
        <v>6.6</v>
      </c>
      <c r="D46" s="55">
        <v>6.6</v>
      </c>
      <c r="E46" s="55">
        <v>6.6</v>
      </c>
      <c r="F46" s="55">
        <v>6.6</v>
      </c>
      <c r="G46" s="55">
        <v>6.6</v>
      </c>
      <c r="H46" s="55">
        <v>6.6</v>
      </c>
      <c r="I46" s="55">
        <v>6.6</v>
      </c>
      <c r="J46" s="55">
        <v>6.6</v>
      </c>
      <c r="K46" s="55">
        <v>6.6</v>
      </c>
      <c r="L46" s="48">
        <v>6.6</v>
      </c>
      <c r="M46" s="48">
        <v>9</v>
      </c>
      <c r="N46" s="48">
        <v>9</v>
      </c>
      <c r="O46" s="48">
        <v>9</v>
      </c>
      <c r="P46" s="48">
        <v>9</v>
      </c>
      <c r="Q46" s="48">
        <v>9</v>
      </c>
      <c r="R46" s="48">
        <v>9</v>
      </c>
      <c r="S46" s="48">
        <v>9</v>
      </c>
      <c r="T46" s="48">
        <v>9</v>
      </c>
      <c r="U46" s="48">
        <v>9</v>
      </c>
      <c r="V46" s="48">
        <v>9</v>
      </c>
      <c r="W46" s="48">
        <v>9</v>
      </c>
      <c r="X46" s="48">
        <v>9</v>
      </c>
      <c r="Y46" s="48">
        <v>9</v>
      </c>
      <c r="Z46" s="48">
        <v>9</v>
      </c>
      <c r="AA46" s="48">
        <v>9</v>
      </c>
      <c r="AB46" s="48">
        <v>9</v>
      </c>
      <c r="AC46" s="48">
        <v>9</v>
      </c>
      <c r="AD46" s="48">
        <v>9</v>
      </c>
      <c r="AE46" s="48">
        <v>9</v>
      </c>
      <c r="AF46" s="48">
        <v>9</v>
      </c>
      <c r="AG46" s="58">
        <v>10.050000000000001</v>
      </c>
      <c r="AH46" s="51">
        <f t="shared" si="2"/>
        <v>9</v>
      </c>
      <c r="AI46" s="52">
        <f t="shared" si="3"/>
        <v>6.6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48">
        <v>6.2</v>
      </c>
      <c r="AB47" s="48">
        <v>6.2</v>
      </c>
      <c r="AC47" s="48">
        <v>6.2</v>
      </c>
      <c r="AD47" s="48">
        <v>6.2</v>
      </c>
      <c r="AE47" s="48">
        <v>6.2</v>
      </c>
      <c r="AF47" s="48">
        <v>6.2</v>
      </c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f t="shared" si="5"/>
        <v>3.54</v>
      </c>
      <c r="AA48" s="70">
        <f>AA195</f>
        <v>3.54</v>
      </c>
      <c r="AB48" s="70">
        <f t="shared" si="5"/>
        <v>3.54</v>
      </c>
      <c r="AC48" s="70">
        <f t="shared" si="5"/>
        <v>3.54</v>
      </c>
      <c r="AD48" s="70">
        <f>AD195</f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v>362.84000000000003</v>
      </c>
      <c r="C49" s="66">
        <f t="shared" ref="C49:AF49" si="6">SUM(C36:C48)</f>
        <v>363.54</v>
      </c>
      <c r="D49" s="66">
        <f t="shared" si="6"/>
        <v>362.14000000000004</v>
      </c>
      <c r="E49" s="66">
        <f t="shared" si="6"/>
        <v>365.04000000000008</v>
      </c>
      <c r="F49" s="66">
        <f t="shared" si="6"/>
        <v>365.04000000000008</v>
      </c>
      <c r="G49" s="66">
        <f t="shared" si="6"/>
        <v>365.04000000000008</v>
      </c>
      <c r="H49" s="66">
        <f t="shared" si="6"/>
        <v>363.34000000000003</v>
      </c>
      <c r="I49" s="66">
        <f t="shared" si="6"/>
        <v>309.14000000000004</v>
      </c>
      <c r="J49" s="66">
        <f t="shared" si="6"/>
        <v>306.64</v>
      </c>
      <c r="K49" s="66">
        <f t="shared" si="6"/>
        <v>280.64000000000004</v>
      </c>
      <c r="L49" s="66">
        <f t="shared" si="6"/>
        <v>279.64000000000004</v>
      </c>
      <c r="M49" s="66">
        <f t="shared" si="6"/>
        <v>304.94000000000005</v>
      </c>
      <c r="N49" s="66">
        <f t="shared" si="6"/>
        <v>311.94000000000005</v>
      </c>
      <c r="O49" s="66">
        <f t="shared" si="6"/>
        <v>312.74</v>
      </c>
      <c r="P49" s="66">
        <f t="shared" si="6"/>
        <v>333.34000000000003</v>
      </c>
      <c r="Q49" s="66">
        <f t="shared" si="6"/>
        <v>354.74</v>
      </c>
      <c r="R49" s="66">
        <f t="shared" si="6"/>
        <v>326.54000000000002</v>
      </c>
      <c r="S49" s="66">
        <f t="shared" si="6"/>
        <v>326.54000000000002</v>
      </c>
      <c r="T49" s="66">
        <f t="shared" si="6"/>
        <v>326.54000000000002</v>
      </c>
      <c r="U49" s="66">
        <f t="shared" si="6"/>
        <v>312.74</v>
      </c>
      <c r="V49" s="66">
        <f t="shared" si="6"/>
        <v>313.74</v>
      </c>
      <c r="W49" s="66">
        <f t="shared" si="6"/>
        <v>342.74</v>
      </c>
      <c r="X49" s="66">
        <f t="shared" si="6"/>
        <v>359.74</v>
      </c>
      <c r="Y49" s="66">
        <f t="shared" si="6"/>
        <v>358.74</v>
      </c>
      <c r="Z49" s="66">
        <f t="shared" si="6"/>
        <v>359.24</v>
      </c>
      <c r="AA49" s="66">
        <f t="shared" si="6"/>
        <v>347.14000000000004</v>
      </c>
      <c r="AB49" s="66">
        <f t="shared" si="6"/>
        <v>355.44</v>
      </c>
      <c r="AC49" s="66">
        <f t="shared" si="6"/>
        <v>355.44</v>
      </c>
      <c r="AD49" s="66">
        <f t="shared" si="6"/>
        <v>365.64</v>
      </c>
      <c r="AE49" s="66">
        <f t="shared" si="6"/>
        <v>332.94</v>
      </c>
      <c r="AF49" s="66">
        <f t="shared" si="6"/>
        <v>333.44</v>
      </c>
      <c r="AG49" s="71">
        <f>SUM(AG36:AG48)</f>
        <v>489.91</v>
      </c>
      <c r="AH49" s="51">
        <f t="shared" si="2"/>
        <v>365.64</v>
      </c>
      <c r="AI49" s="52">
        <f t="shared" si="3"/>
        <v>279.64000000000004</v>
      </c>
      <c r="AK49" s="53"/>
    </row>
    <row r="50" spans="1:37" x14ac:dyDescent="0.25">
      <c r="A50" s="54" t="s">
        <v>34</v>
      </c>
      <c r="B50" s="55">
        <v>0</v>
      </c>
      <c r="C50" s="55">
        <v>0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  <c r="Q50" s="48">
        <v>0</v>
      </c>
      <c r="R50" s="48">
        <v>0</v>
      </c>
      <c r="S50" s="48">
        <v>0</v>
      </c>
      <c r="T50" s="48">
        <v>0</v>
      </c>
      <c r="U50" s="48">
        <v>0</v>
      </c>
      <c r="V50" s="48">
        <v>0</v>
      </c>
      <c r="W50" s="48">
        <v>0</v>
      </c>
      <c r="X50" s="48">
        <v>10.7</v>
      </c>
      <c r="Y50" s="48">
        <v>20.399999999999999</v>
      </c>
      <c r="Z50" s="48">
        <v>34.4</v>
      </c>
      <c r="AA50" s="48">
        <v>39.5</v>
      </c>
      <c r="AB50" s="48">
        <v>50</v>
      </c>
      <c r="AC50" s="48">
        <v>29</v>
      </c>
      <c r="AD50" s="48">
        <v>0</v>
      </c>
      <c r="AE50" s="48">
        <v>0</v>
      </c>
      <c r="AF50" s="48">
        <v>0</v>
      </c>
      <c r="AG50" s="56">
        <v>60</v>
      </c>
      <c r="AH50" s="51">
        <f t="shared" si="2"/>
        <v>50</v>
      </c>
      <c r="AI50" s="52">
        <f t="shared" si="3"/>
        <v>0</v>
      </c>
      <c r="AK50" s="53"/>
    </row>
    <row r="51" spans="1:37" x14ac:dyDescent="0.25">
      <c r="A51" s="57" t="s">
        <v>35</v>
      </c>
      <c r="B51" s="55">
        <v>0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72">
        <v>0</v>
      </c>
      <c r="M51" s="72">
        <v>0</v>
      </c>
      <c r="N51" s="72">
        <v>0</v>
      </c>
      <c r="O51" s="72">
        <v>0</v>
      </c>
      <c r="P51" s="72">
        <v>0</v>
      </c>
      <c r="Q51" s="67">
        <v>0</v>
      </c>
      <c r="R51" s="67">
        <v>0</v>
      </c>
      <c r="S51" s="67">
        <v>0</v>
      </c>
      <c r="T51" s="67">
        <v>0</v>
      </c>
      <c r="U51" s="67">
        <v>0</v>
      </c>
      <c r="V51" s="67">
        <v>0</v>
      </c>
      <c r="W51" s="67">
        <v>0</v>
      </c>
      <c r="X51" s="67">
        <v>0</v>
      </c>
      <c r="Y51" s="67">
        <v>3.4</v>
      </c>
      <c r="Z51" s="67">
        <v>15</v>
      </c>
      <c r="AA51" s="67">
        <v>15.4</v>
      </c>
      <c r="AB51" s="67">
        <v>20</v>
      </c>
      <c r="AC51" s="67">
        <v>16.100000000000001</v>
      </c>
      <c r="AD51" s="67">
        <v>0</v>
      </c>
      <c r="AE51" s="67">
        <v>0</v>
      </c>
      <c r="AF51" s="67">
        <v>0</v>
      </c>
      <c r="AG51" s="58">
        <v>32</v>
      </c>
      <c r="AH51" s="51">
        <f t="shared" si="2"/>
        <v>20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>
        <v>0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73">
        <v>0</v>
      </c>
      <c r="M52" s="73">
        <v>0</v>
      </c>
      <c r="N52" s="73">
        <v>0</v>
      </c>
      <c r="O52" s="73">
        <v>0</v>
      </c>
      <c r="P52" s="73">
        <v>0</v>
      </c>
      <c r="Q52" s="74">
        <v>0</v>
      </c>
      <c r="R52" s="74">
        <v>0</v>
      </c>
      <c r="S52" s="74">
        <v>0</v>
      </c>
      <c r="T52" s="74">
        <v>0</v>
      </c>
      <c r="U52" s="74">
        <v>0</v>
      </c>
      <c r="V52" s="74">
        <v>0</v>
      </c>
      <c r="W52" s="74">
        <v>0</v>
      </c>
      <c r="X52" s="74">
        <v>0</v>
      </c>
      <c r="Y52" s="74">
        <v>1.2</v>
      </c>
      <c r="Z52" s="74">
        <v>5.5</v>
      </c>
      <c r="AA52" s="74">
        <v>5.6</v>
      </c>
      <c r="AB52" s="74">
        <v>8</v>
      </c>
      <c r="AC52" s="74">
        <v>5.9</v>
      </c>
      <c r="AD52" s="74">
        <v>0</v>
      </c>
      <c r="AE52" s="74">
        <v>0</v>
      </c>
      <c r="AF52" s="74">
        <v>0</v>
      </c>
      <c r="AG52" s="75">
        <v>14</v>
      </c>
      <c r="AH52" s="51">
        <f t="shared" si="2"/>
        <v>8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v>14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0</v>
      </c>
      <c r="N53" s="66">
        <f t="shared" si="7"/>
        <v>0</v>
      </c>
      <c r="O53" s="66">
        <f t="shared" si="7"/>
        <v>0</v>
      </c>
      <c r="P53" s="66">
        <f t="shared" si="7"/>
        <v>0</v>
      </c>
      <c r="Q53" s="66">
        <f t="shared" si="7"/>
        <v>0</v>
      </c>
      <c r="R53" s="66">
        <f t="shared" si="7"/>
        <v>0</v>
      </c>
      <c r="S53" s="66">
        <f t="shared" si="7"/>
        <v>0</v>
      </c>
      <c r="T53" s="66">
        <f t="shared" si="7"/>
        <v>0</v>
      </c>
      <c r="U53" s="66">
        <f t="shared" si="7"/>
        <v>0</v>
      </c>
      <c r="V53" s="66">
        <f t="shared" si="7"/>
        <v>0</v>
      </c>
      <c r="W53" s="66">
        <f t="shared" si="7"/>
        <v>0</v>
      </c>
      <c r="X53" s="66">
        <f t="shared" si="7"/>
        <v>10.7</v>
      </c>
      <c r="Y53" s="66">
        <f t="shared" si="7"/>
        <v>24.999999999999996</v>
      </c>
      <c r="Z53" s="66">
        <f t="shared" si="7"/>
        <v>54.9</v>
      </c>
      <c r="AA53" s="66">
        <f t="shared" si="7"/>
        <v>60.5</v>
      </c>
      <c r="AB53" s="66">
        <f t="shared" si="7"/>
        <v>78</v>
      </c>
      <c r="AC53" s="66">
        <f t="shared" si="7"/>
        <v>51</v>
      </c>
      <c r="AD53" s="66">
        <f t="shared" si="7"/>
        <v>0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78</v>
      </c>
      <c r="AI53" s="52">
        <f t="shared" si="3"/>
        <v>0</v>
      </c>
      <c r="AK53" s="53"/>
    </row>
    <row r="54" spans="1:37" x14ac:dyDescent="0.25">
      <c r="A54" s="54" t="s">
        <v>205</v>
      </c>
      <c r="B54" s="48">
        <v>19.8</v>
      </c>
      <c r="C54" s="48">
        <v>0</v>
      </c>
      <c r="D54" s="48">
        <v>2</v>
      </c>
      <c r="E54" s="48">
        <v>-13</v>
      </c>
      <c r="F54" s="48">
        <v>-16</v>
      </c>
      <c r="G54" s="48">
        <v>-20</v>
      </c>
      <c r="H54" s="48">
        <v>-19.8</v>
      </c>
      <c r="I54" s="48">
        <v>-1</v>
      </c>
      <c r="J54" s="48">
        <v>2</v>
      </c>
      <c r="K54" s="48">
        <v>-2.5</v>
      </c>
      <c r="L54" s="48">
        <v>-0.8</v>
      </c>
      <c r="M54" s="48">
        <v>-3.8</v>
      </c>
      <c r="N54" s="48">
        <v>-9.5</v>
      </c>
      <c r="O54" s="48">
        <v>-9.6</v>
      </c>
      <c r="P54" s="48">
        <v>-5.6</v>
      </c>
      <c r="Q54" s="48">
        <v>-1.2</v>
      </c>
      <c r="R54" s="48">
        <v>0</v>
      </c>
      <c r="S54" s="48">
        <v>0</v>
      </c>
      <c r="T54" s="48">
        <v>0</v>
      </c>
      <c r="U54" s="48">
        <v>0</v>
      </c>
      <c r="V54" s="48">
        <v>0</v>
      </c>
      <c r="W54" s="48">
        <v>0</v>
      </c>
      <c r="X54" s="48">
        <v>0</v>
      </c>
      <c r="Y54" s="48">
        <v>0</v>
      </c>
      <c r="Z54" s="48">
        <v>0</v>
      </c>
      <c r="AA54" s="48">
        <v>59.1</v>
      </c>
      <c r="AB54" s="48">
        <v>10</v>
      </c>
      <c r="AC54" s="48">
        <v>7.1</v>
      </c>
      <c r="AD54" s="48">
        <v>4.5</v>
      </c>
      <c r="AE54" s="48">
        <v>0</v>
      </c>
      <c r="AF54" s="48">
        <v>0</v>
      </c>
      <c r="AG54" s="56"/>
      <c r="AH54" s="51">
        <f t="shared" si="2"/>
        <v>59.1</v>
      </c>
      <c r="AI54" s="52">
        <f t="shared" si="3"/>
        <v>-20</v>
      </c>
      <c r="AK54" s="53"/>
    </row>
    <row r="55" spans="1:37" x14ac:dyDescent="0.25">
      <c r="A55" s="57" t="s">
        <v>45</v>
      </c>
      <c r="B55" s="67">
        <v>-55.3</v>
      </c>
      <c r="C55" s="67">
        <v>-50.5</v>
      </c>
      <c r="D55" s="67">
        <v>-33.6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48">
        <v>0</v>
      </c>
      <c r="M55" s="48">
        <v>0</v>
      </c>
      <c r="N55" s="48">
        <v>0</v>
      </c>
      <c r="O55" s="48">
        <v>0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48">
        <v>0</v>
      </c>
      <c r="V55" s="76">
        <v>0</v>
      </c>
      <c r="W55" s="76">
        <v>0</v>
      </c>
      <c r="X55" s="76">
        <v>0</v>
      </c>
      <c r="Y55" s="76">
        <v>0</v>
      </c>
      <c r="Z55" s="76">
        <v>-7.4</v>
      </c>
      <c r="AA55" s="76">
        <v>-64.8</v>
      </c>
      <c r="AB55" s="67">
        <v>-69.8</v>
      </c>
      <c r="AC55" s="67">
        <v>-70</v>
      </c>
      <c r="AD55" s="67">
        <v>-69</v>
      </c>
      <c r="AE55" s="67">
        <v>-78.8</v>
      </c>
      <c r="AF55" s="67">
        <v>-78.099999999999994</v>
      </c>
      <c r="AG55" s="58"/>
      <c r="AH55" s="51">
        <f t="shared" si="2"/>
        <v>0</v>
      </c>
      <c r="AI55" s="52">
        <f t="shared" si="3"/>
        <v>-78.8</v>
      </c>
      <c r="AK55" s="53"/>
    </row>
    <row r="56" spans="1:37" x14ac:dyDescent="0.25">
      <c r="A56" s="57" t="s">
        <v>38</v>
      </c>
      <c r="B56" s="67">
        <v>-180</v>
      </c>
      <c r="C56" s="67">
        <v>-154</v>
      </c>
      <c r="D56" s="67">
        <v>-300</v>
      </c>
      <c r="E56" s="67">
        <v>-337</v>
      </c>
      <c r="F56" s="67">
        <v>-350</v>
      </c>
      <c r="G56" s="48">
        <v>-370</v>
      </c>
      <c r="H56" s="48">
        <v>-375</v>
      </c>
      <c r="I56" s="48">
        <v>-200</v>
      </c>
      <c r="J56" s="48">
        <v>-160.6</v>
      </c>
      <c r="K56" s="48">
        <v>-20</v>
      </c>
      <c r="L56" s="67">
        <v>-12.5</v>
      </c>
      <c r="M56" s="67">
        <v>-12.7</v>
      </c>
      <c r="N56" s="67">
        <v>-56</v>
      </c>
      <c r="O56" s="67">
        <v>-33.6</v>
      </c>
      <c r="P56" s="67">
        <v>-91.3</v>
      </c>
      <c r="Q56" s="67">
        <v>-98.8</v>
      </c>
      <c r="R56" s="67">
        <v>-62</v>
      </c>
      <c r="S56" s="67">
        <v>-50</v>
      </c>
      <c r="T56" s="67">
        <v>-30</v>
      </c>
      <c r="U56" s="67">
        <v>-40</v>
      </c>
      <c r="V56" s="77">
        <v>-34</v>
      </c>
      <c r="W56" s="77">
        <v>-33</v>
      </c>
      <c r="X56" s="77">
        <v>-14</v>
      </c>
      <c r="Y56" s="77">
        <v>-33</v>
      </c>
      <c r="Z56" s="77">
        <v>-36</v>
      </c>
      <c r="AA56" s="77">
        <v>-5.0999999999999996</v>
      </c>
      <c r="AB56" s="67">
        <v>-40</v>
      </c>
      <c r="AC56" s="67">
        <v>-30.9</v>
      </c>
      <c r="AD56" s="67">
        <v>-45.4</v>
      </c>
      <c r="AE56" s="67">
        <v>-19</v>
      </c>
      <c r="AF56" s="67">
        <v>0</v>
      </c>
      <c r="AG56" s="78"/>
      <c r="AH56" s="51">
        <f t="shared" si="2"/>
        <v>0</v>
      </c>
      <c r="AI56" s="52">
        <f t="shared" si="3"/>
        <v>-375</v>
      </c>
      <c r="AJ56" s="1">
        <f>223.6*8</f>
        <v>1788.8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67">
        <v>0</v>
      </c>
      <c r="M57" s="67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0</v>
      </c>
      <c r="AA57" s="67">
        <v>0</v>
      </c>
      <c r="AB57" s="79">
        <v>0</v>
      </c>
      <c r="AC57" s="79">
        <v>0</v>
      </c>
      <c r="AD57" s="79">
        <v>0</v>
      </c>
      <c r="AE57" s="79">
        <v>0</v>
      </c>
      <c r="AF57" s="79">
        <v>0</v>
      </c>
      <c r="AG57" s="78"/>
      <c r="AH57" s="51">
        <f t="shared" si="2"/>
        <v>0</v>
      </c>
      <c r="AI57" s="52">
        <f t="shared" si="3"/>
        <v>0</v>
      </c>
      <c r="AK57" s="53"/>
    </row>
    <row r="58" spans="1:37" x14ac:dyDescent="0.25">
      <c r="A58" s="57" t="s">
        <v>40</v>
      </c>
      <c r="B58" s="79">
        <v>-71</v>
      </c>
      <c r="C58" s="79">
        <v>-71.599999999999994</v>
      </c>
      <c r="D58" s="79">
        <v>-76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-63.9</v>
      </c>
      <c r="AB58" s="48">
        <v>-72.3</v>
      </c>
      <c r="AC58" s="48">
        <v>-72</v>
      </c>
      <c r="AD58" s="48">
        <v>-70.400000000000006</v>
      </c>
      <c r="AE58" s="48">
        <v>-68.400000000000006</v>
      </c>
      <c r="AF58" s="48">
        <v>-67</v>
      </c>
      <c r="AG58" s="78"/>
      <c r="AH58" s="51">
        <f t="shared" si="2"/>
        <v>0</v>
      </c>
      <c r="AI58" s="52">
        <f t="shared" si="3"/>
        <v>-76</v>
      </c>
      <c r="AK58" s="53"/>
    </row>
    <row r="59" spans="1:37" x14ac:dyDescent="0.25">
      <c r="A59" s="57" t="s">
        <v>87</v>
      </c>
      <c r="B59" s="67">
        <v>0</v>
      </c>
      <c r="C59" s="67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67">
        <v>0</v>
      </c>
      <c r="O59" s="67">
        <v>0</v>
      </c>
      <c r="P59" s="67">
        <v>0</v>
      </c>
      <c r="Q59" s="80">
        <v>0</v>
      </c>
      <c r="R59" s="80">
        <v>0</v>
      </c>
      <c r="S59" s="80">
        <v>0</v>
      </c>
      <c r="T59" s="80">
        <v>0</v>
      </c>
      <c r="U59" s="80">
        <v>0</v>
      </c>
      <c r="V59" s="80">
        <v>0</v>
      </c>
      <c r="W59" s="80">
        <v>0</v>
      </c>
      <c r="X59" s="80">
        <v>0</v>
      </c>
      <c r="Y59" s="80">
        <v>0</v>
      </c>
      <c r="Z59" s="80">
        <v>0</v>
      </c>
      <c r="AA59" s="80">
        <v>0</v>
      </c>
      <c r="AB59" s="80">
        <v>0</v>
      </c>
      <c r="AC59" s="80">
        <v>0</v>
      </c>
      <c r="AD59" s="80">
        <v>0</v>
      </c>
      <c r="AE59" s="80">
        <v>0</v>
      </c>
      <c r="AF59" s="80">
        <v>0</v>
      </c>
      <c r="AG59" s="78"/>
      <c r="AH59" s="51">
        <f t="shared" si="2"/>
        <v>0</v>
      </c>
      <c r="AI59" s="52">
        <f t="shared" si="3"/>
        <v>0</v>
      </c>
      <c r="AK59" s="53"/>
    </row>
    <row r="60" spans="1:37" x14ac:dyDescent="0.25">
      <c r="A60" s="57" t="s">
        <v>88</v>
      </c>
      <c r="B60" s="79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48">
        <v>0</v>
      </c>
      <c r="I60" s="48">
        <v>0</v>
      </c>
      <c r="J60" s="48">
        <v>0</v>
      </c>
      <c r="K60" s="48">
        <v>0</v>
      </c>
      <c r="L60" s="48">
        <v>0</v>
      </c>
      <c r="M60" s="48">
        <v>0</v>
      </c>
      <c r="N60" s="48">
        <v>0</v>
      </c>
      <c r="O60" s="48">
        <v>0</v>
      </c>
      <c r="P60" s="48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89</v>
      </c>
      <c r="B61" s="79">
        <v>8</v>
      </c>
      <c r="C61" s="79">
        <v>8</v>
      </c>
      <c r="D61" s="79">
        <v>0</v>
      </c>
      <c r="E61" s="79">
        <v>0</v>
      </c>
      <c r="F61" s="79">
        <v>0</v>
      </c>
      <c r="G61" s="79">
        <v>0</v>
      </c>
      <c r="H61" s="79">
        <v>0</v>
      </c>
      <c r="I61" s="79">
        <v>0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0</v>
      </c>
      <c r="R61" s="79">
        <v>0</v>
      </c>
      <c r="S61" s="79">
        <v>0</v>
      </c>
      <c r="T61" s="79">
        <v>0</v>
      </c>
      <c r="U61" s="79">
        <v>0</v>
      </c>
      <c r="V61" s="79">
        <v>0</v>
      </c>
      <c r="W61" s="79">
        <v>0</v>
      </c>
      <c r="X61" s="79">
        <v>0</v>
      </c>
      <c r="Y61" s="79">
        <v>0</v>
      </c>
      <c r="Z61" s="79">
        <v>0</v>
      </c>
      <c r="AA61" s="79">
        <v>0</v>
      </c>
      <c r="AB61" s="79">
        <v>0</v>
      </c>
      <c r="AC61" s="79">
        <v>8</v>
      </c>
      <c r="AD61" s="79">
        <v>8</v>
      </c>
      <c r="AE61" s="79">
        <v>8</v>
      </c>
      <c r="AF61" s="79">
        <v>8</v>
      </c>
      <c r="AG61" s="78"/>
      <c r="AH61" s="51">
        <f t="shared" si="2"/>
        <v>8</v>
      </c>
      <c r="AI61" s="52">
        <f t="shared" si="3"/>
        <v>0</v>
      </c>
      <c r="AK61" s="53"/>
    </row>
    <row r="62" spans="1:37" x14ac:dyDescent="0.25">
      <c r="A62" s="57" t="s">
        <v>90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67">
        <v>0</v>
      </c>
      <c r="N63" s="67">
        <v>0</v>
      </c>
      <c r="O63" s="67">
        <v>0</v>
      </c>
      <c r="P63" s="67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92</v>
      </c>
      <c r="B64" s="79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48">
        <v>0</v>
      </c>
      <c r="I64" s="48">
        <v>0</v>
      </c>
      <c r="J64" s="48">
        <v>0</v>
      </c>
      <c r="K64" s="48">
        <v>0</v>
      </c>
      <c r="L64" s="48">
        <v>0</v>
      </c>
      <c r="M64" s="48">
        <v>0</v>
      </c>
      <c r="N64" s="48">
        <v>0</v>
      </c>
      <c r="O64" s="48">
        <v>0</v>
      </c>
      <c r="P64" s="48">
        <v>0</v>
      </c>
      <c r="Q64" s="82">
        <v>0</v>
      </c>
      <c r="R64" s="82">
        <v>0</v>
      </c>
      <c r="S64" s="82">
        <v>0</v>
      </c>
      <c r="T64" s="82">
        <v>0</v>
      </c>
      <c r="U64" s="82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-278.5</v>
      </c>
      <c r="C65" s="66">
        <f t="shared" ref="C65:AF65" si="8">SUM(C54:C64)</f>
        <v>-268.10000000000002</v>
      </c>
      <c r="D65" s="66">
        <f t="shared" si="8"/>
        <v>-407.6</v>
      </c>
      <c r="E65" s="66">
        <f t="shared" si="8"/>
        <v>-350</v>
      </c>
      <c r="F65" s="66">
        <f t="shared" si="8"/>
        <v>-366</v>
      </c>
      <c r="G65" s="66">
        <f t="shared" si="8"/>
        <v>-390</v>
      </c>
      <c r="H65" s="66">
        <f t="shared" si="8"/>
        <v>-394.8</v>
      </c>
      <c r="I65" s="66">
        <f t="shared" si="8"/>
        <v>-201</v>
      </c>
      <c r="J65" s="66">
        <f t="shared" si="8"/>
        <v>-158.6</v>
      </c>
      <c r="K65" s="66">
        <f t="shared" si="8"/>
        <v>-22.5</v>
      </c>
      <c r="L65" s="66">
        <f t="shared" si="8"/>
        <v>-13.3</v>
      </c>
      <c r="M65" s="66">
        <f t="shared" si="8"/>
        <v>-16.5</v>
      </c>
      <c r="N65" s="66">
        <f t="shared" si="8"/>
        <v>-65.5</v>
      </c>
      <c r="O65" s="66">
        <f t="shared" si="8"/>
        <v>-43.2</v>
      </c>
      <c r="P65" s="66">
        <f t="shared" si="8"/>
        <v>-96.899999999999991</v>
      </c>
      <c r="Q65" s="66">
        <f t="shared" si="8"/>
        <v>-100</v>
      </c>
      <c r="R65" s="66">
        <f t="shared" si="8"/>
        <v>-62</v>
      </c>
      <c r="S65" s="66">
        <f t="shared" si="8"/>
        <v>-50</v>
      </c>
      <c r="T65" s="66">
        <f t="shared" si="8"/>
        <v>-30</v>
      </c>
      <c r="U65" s="66">
        <f t="shared" si="8"/>
        <v>-40</v>
      </c>
      <c r="V65" s="66">
        <f t="shared" si="8"/>
        <v>-34</v>
      </c>
      <c r="W65" s="66">
        <f t="shared" si="8"/>
        <v>-33</v>
      </c>
      <c r="X65" s="66">
        <f t="shared" si="8"/>
        <v>-14</v>
      </c>
      <c r="Y65" s="66">
        <f t="shared" si="8"/>
        <v>-33</v>
      </c>
      <c r="Z65" s="66">
        <f t="shared" si="8"/>
        <v>-43.4</v>
      </c>
      <c r="AA65" s="66">
        <f t="shared" si="8"/>
        <v>-74.699999999999989</v>
      </c>
      <c r="AB65" s="66">
        <f t="shared" si="8"/>
        <v>-172.1</v>
      </c>
      <c r="AC65" s="66">
        <f t="shared" si="8"/>
        <v>-157.80000000000001</v>
      </c>
      <c r="AD65" s="66">
        <f t="shared" si="8"/>
        <v>-172.3</v>
      </c>
      <c r="AE65" s="66">
        <f t="shared" si="8"/>
        <v>-158.19999999999999</v>
      </c>
      <c r="AF65" s="66">
        <f t="shared" si="8"/>
        <v>-137.1</v>
      </c>
      <c r="AG65" s="71">
        <f>SUM(AG54:AG64)</f>
        <v>0</v>
      </c>
      <c r="AH65" s="51">
        <f t="shared" si="2"/>
        <v>-13.3</v>
      </c>
      <c r="AI65" s="52">
        <f t="shared" si="3"/>
        <v>-407.6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207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209</v>
      </c>
      <c r="B70" s="88">
        <f>B65+B53+B49+B35+B69</f>
        <v>1041.3400000000001</v>
      </c>
      <c r="C70" s="88">
        <f t="shared" ref="C70:AG70" si="10">C65+C53+C49+C35+C69</f>
        <v>934.44</v>
      </c>
      <c r="D70" s="88">
        <f t="shared" si="10"/>
        <v>793.54</v>
      </c>
      <c r="E70" s="88">
        <f t="shared" si="10"/>
        <v>879.04000000000008</v>
      </c>
      <c r="F70" s="88">
        <f t="shared" si="10"/>
        <v>890.04000000000008</v>
      </c>
      <c r="G70" s="88">
        <f t="shared" si="10"/>
        <v>871.04000000000008</v>
      </c>
      <c r="H70" s="88">
        <f t="shared" si="10"/>
        <v>864.44</v>
      </c>
      <c r="I70" s="88">
        <f t="shared" si="10"/>
        <v>987.24</v>
      </c>
      <c r="J70" s="88">
        <f t="shared" si="10"/>
        <v>1027.1400000000001</v>
      </c>
      <c r="K70" s="88">
        <f t="shared" si="10"/>
        <v>987.24</v>
      </c>
      <c r="L70" s="88">
        <f t="shared" si="10"/>
        <v>999.24</v>
      </c>
      <c r="M70" s="88">
        <f t="shared" si="10"/>
        <v>1046.44</v>
      </c>
      <c r="N70" s="88">
        <f t="shared" si="10"/>
        <v>996.34</v>
      </c>
      <c r="O70" s="88">
        <f t="shared" si="10"/>
        <v>993.44</v>
      </c>
      <c r="P70" s="88">
        <f t="shared" si="10"/>
        <v>977.34</v>
      </c>
      <c r="Q70" s="88">
        <f t="shared" si="10"/>
        <v>995.64</v>
      </c>
      <c r="R70" s="88">
        <f t="shared" si="10"/>
        <v>1005.44</v>
      </c>
      <c r="S70" s="88">
        <f t="shared" si="10"/>
        <v>1017.44</v>
      </c>
      <c r="T70" s="88">
        <f t="shared" si="10"/>
        <v>1037.44</v>
      </c>
      <c r="U70" s="88">
        <f t="shared" si="10"/>
        <v>1027.6399999999999</v>
      </c>
      <c r="V70" s="88">
        <f t="shared" si="10"/>
        <v>1034.6399999999999</v>
      </c>
      <c r="W70" s="88">
        <f t="shared" si="10"/>
        <v>1068.6399999999999</v>
      </c>
      <c r="X70" s="88">
        <f t="shared" si="10"/>
        <v>1153.3399999999999</v>
      </c>
      <c r="Y70" s="88">
        <f t="shared" si="10"/>
        <v>1222.44</v>
      </c>
      <c r="Z70" s="88">
        <f t="shared" si="10"/>
        <v>1252.44</v>
      </c>
      <c r="AA70" s="88">
        <f t="shared" si="10"/>
        <v>1214.6400000000001</v>
      </c>
      <c r="AB70" s="88">
        <f t="shared" si="10"/>
        <v>1158.2400000000002</v>
      </c>
      <c r="AC70" s="88">
        <f t="shared" si="10"/>
        <v>1145.54</v>
      </c>
      <c r="AD70" s="88">
        <f t="shared" si="10"/>
        <v>1086.24</v>
      </c>
      <c r="AE70" s="88">
        <f t="shared" si="10"/>
        <v>968.94</v>
      </c>
      <c r="AF70" s="88">
        <f t="shared" si="10"/>
        <v>990.54000000000008</v>
      </c>
      <c r="AG70" s="88">
        <f t="shared" si="10"/>
        <v>2068.14</v>
      </c>
      <c r="AH70" s="51">
        <f t="shared" si="2"/>
        <v>1252.44</v>
      </c>
      <c r="AI70" s="52">
        <f t="shared" si="3"/>
        <v>793.54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208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0</v>
      </c>
      <c r="AI71" s="52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210</v>
      </c>
      <c r="B72" s="88">
        <f>B70+B71</f>
        <v>1041.3400000000001</v>
      </c>
      <c r="C72" s="88">
        <f t="shared" ref="C72:AF72" si="11">C69+C65+C53+C49+C35+C71</f>
        <v>934.44</v>
      </c>
      <c r="D72" s="88">
        <f t="shared" si="11"/>
        <v>793.54</v>
      </c>
      <c r="E72" s="88">
        <f t="shared" si="11"/>
        <v>879.04000000000008</v>
      </c>
      <c r="F72" s="88">
        <f t="shared" si="11"/>
        <v>890.04000000000008</v>
      </c>
      <c r="G72" s="88">
        <f t="shared" si="11"/>
        <v>871.04000000000008</v>
      </c>
      <c r="H72" s="88">
        <f t="shared" si="11"/>
        <v>864.44</v>
      </c>
      <c r="I72" s="88">
        <f t="shared" si="11"/>
        <v>987.24</v>
      </c>
      <c r="J72" s="88">
        <f t="shared" si="11"/>
        <v>1027.1400000000001</v>
      </c>
      <c r="K72" s="88">
        <f t="shared" si="11"/>
        <v>987.24</v>
      </c>
      <c r="L72" s="88">
        <f t="shared" si="11"/>
        <v>999.24</v>
      </c>
      <c r="M72" s="88">
        <f t="shared" si="11"/>
        <v>1046.44</v>
      </c>
      <c r="N72" s="88">
        <f t="shared" si="11"/>
        <v>996.34</v>
      </c>
      <c r="O72" s="88">
        <f t="shared" si="11"/>
        <v>993.44</v>
      </c>
      <c r="P72" s="88">
        <f t="shared" si="11"/>
        <v>977.34</v>
      </c>
      <c r="Q72" s="88">
        <f t="shared" si="11"/>
        <v>995.64</v>
      </c>
      <c r="R72" s="88">
        <f t="shared" si="11"/>
        <v>1005.44</v>
      </c>
      <c r="S72" s="88">
        <f t="shared" si="11"/>
        <v>1017.44</v>
      </c>
      <c r="T72" s="88">
        <f t="shared" si="11"/>
        <v>1037.44</v>
      </c>
      <c r="U72" s="88">
        <f t="shared" si="11"/>
        <v>1027.6399999999999</v>
      </c>
      <c r="V72" s="88">
        <f t="shared" si="11"/>
        <v>1034.6399999999999</v>
      </c>
      <c r="W72" s="88">
        <f t="shared" si="11"/>
        <v>1068.6399999999999</v>
      </c>
      <c r="X72" s="88">
        <f t="shared" si="11"/>
        <v>1153.3399999999999</v>
      </c>
      <c r="Y72" s="88">
        <f t="shared" si="11"/>
        <v>1222.44</v>
      </c>
      <c r="Z72" s="88">
        <f t="shared" si="11"/>
        <v>1252.44</v>
      </c>
      <c r="AA72" s="88">
        <f t="shared" si="11"/>
        <v>1214.6400000000001</v>
      </c>
      <c r="AB72" s="88">
        <f t="shared" si="11"/>
        <v>1158.2400000000002</v>
      </c>
      <c r="AC72" s="88">
        <f t="shared" si="11"/>
        <v>1145.54</v>
      </c>
      <c r="AD72" s="88">
        <f t="shared" si="11"/>
        <v>1086.24</v>
      </c>
      <c r="AE72" s="88">
        <f t="shared" si="11"/>
        <v>968.94</v>
      </c>
      <c r="AF72" s="88">
        <f t="shared" si="11"/>
        <v>990.54000000000008</v>
      </c>
      <c r="AG72" s="71">
        <f>AG69+AG65+AG53+AG49+AG35+AG71</f>
        <v>2068.14</v>
      </c>
      <c r="AH72" s="51">
        <f t="shared" si="2"/>
        <v>1252.44</v>
      </c>
      <c r="AI72" s="52">
        <f t="shared" si="3"/>
        <v>793.54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Q73" si="12">IF(B57&lt;0,B57*-1,0)</f>
        <v>0</v>
      </c>
      <c r="C73" s="79">
        <f t="shared" si="12"/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Q74" si="14">IF(B55&lt;0,B55*-1,0)</f>
        <v>55.3</v>
      </c>
      <c r="C74" s="79">
        <f t="shared" si="14"/>
        <v>50.5</v>
      </c>
      <c r="D74" s="79">
        <f t="shared" si="14"/>
        <v>33.6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7.4</v>
      </c>
      <c r="AA74" s="79">
        <f t="shared" si="15"/>
        <v>64.8</v>
      </c>
      <c r="AB74" s="79">
        <f t="shared" si="15"/>
        <v>69.8</v>
      </c>
      <c r="AC74" s="79">
        <f t="shared" si="15"/>
        <v>70</v>
      </c>
      <c r="AD74" s="79">
        <f t="shared" si="15"/>
        <v>69</v>
      </c>
      <c r="AE74" s="79">
        <f t="shared" si="15"/>
        <v>78.8</v>
      </c>
      <c r="AF74" s="79">
        <f t="shared" si="15"/>
        <v>78.099999999999994</v>
      </c>
      <c r="AG74" s="58"/>
      <c r="AH74" s="51">
        <f t="shared" si="2"/>
        <v>78.8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 t="shared" ref="B75:Q75" si="16">IF(B58&lt;0,B58*-1,0)</f>
        <v>71</v>
      </c>
      <c r="C75" s="79">
        <f t="shared" si="16"/>
        <v>71.599999999999994</v>
      </c>
      <c r="D75" s="79">
        <f t="shared" si="16"/>
        <v>76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63.9</v>
      </c>
      <c r="AB75" s="79">
        <f t="shared" si="17"/>
        <v>72.3</v>
      </c>
      <c r="AC75" s="79">
        <f t="shared" si="17"/>
        <v>72</v>
      </c>
      <c r="AD75" s="79">
        <f t="shared" si="17"/>
        <v>70.400000000000006</v>
      </c>
      <c r="AE75" s="79">
        <f t="shared" si="17"/>
        <v>68.400000000000006</v>
      </c>
      <c r="AF75" s="79">
        <f t="shared" si="17"/>
        <v>67</v>
      </c>
      <c r="AG75" s="89"/>
      <c r="AH75" s="51">
        <f t="shared" si="2"/>
        <v>76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>IF(B56&lt;0,B56*-1,0)</f>
        <v>180</v>
      </c>
      <c r="C76" s="79">
        <f t="shared" ref="C76:AF76" si="18">IF(C56&lt;0,C56*-1,0)</f>
        <v>154</v>
      </c>
      <c r="D76" s="79">
        <f t="shared" si="18"/>
        <v>300</v>
      </c>
      <c r="E76" s="79">
        <f t="shared" si="18"/>
        <v>337</v>
      </c>
      <c r="F76" s="79">
        <f t="shared" si="18"/>
        <v>350</v>
      </c>
      <c r="G76" s="79">
        <f t="shared" si="18"/>
        <v>370</v>
      </c>
      <c r="H76" s="79">
        <f t="shared" si="18"/>
        <v>375</v>
      </c>
      <c r="I76" s="79">
        <f t="shared" si="18"/>
        <v>200</v>
      </c>
      <c r="J76" s="79">
        <f t="shared" si="18"/>
        <v>160.6</v>
      </c>
      <c r="K76" s="79">
        <f t="shared" si="18"/>
        <v>20</v>
      </c>
      <c r="L76" s="79">
        <f t="shared" si="18"/>
        <v>12.5</v>
      </c>
      <c r="M76" s="79">
        <f t="shared" si="18"/>
        <v>12.7</v>
      </c>
      <c r="N76" s="79">
        <f t="shared" si="18"/>
        <v>56</v>
      </c>
      <c r="O76" s="79">
        <f t="shared" si="18"/>
        <v>33.6</v>
      </c>
      <c r="P76" s="79">
        <f t="shared" si="18"/>
        <v>91.3</v>
      </c>
      <c r="Q76" s="79">
        <f t="shared" si="18"/>
        <v>98.8</v>
      </c>
      <c r="R76" s="79">
        <f t="shared" si="18"/>
        <v>62</v>
      </c>
      <c r="S76" s="79">
        <f t="shared" si="18"/>
        <v>50</v>
      </c>
      <c r="T76" s="79">
        <f t="shared" si="18"/>
        <v>30</v>
      </c>
      <c r="U76" s="79">
        <f t="shared" si="18"/>
        <v>40</v>
      </c>
      <c r="V76" s="79">
        <f t="shared" si="18"/>
        <v>34</v>
      </c>
      <c r="W76" s="79">
        <f t="shared" si="18"/>
        <v>33</v>
      </c>
      <c r="X76" s="79">
        <f t="shared" si="18"/>
        <v>14</v>
      </c>
      <c r="Y76" s="79">
        <f t="shared" si="18"/>
        <v>33</v>
      </c>
      <c r="Z76" s="79">
        <f t="shared" si="18"/>
        <v>36</v>
      </c>
      <c r="AA76" s="79">
        <f t="shared" si="18"/>
        <v>5.0999999999999996</v>
      </c>
      <c r="AB76" s="79">
        <f t="shared" si="18"/>
        <v>40</v>
      </c>
      <c r="AC76" s="79">
        <f t="shared" si="18"/>
        <v>30.9</v>
      </c>
      <c r="AD76" s="79">
        <f t="shared" si="18"/>
        <v>45.4</v>
      </c>
      <c r="AE76" s="79">
        <f t="shared" si="18"/>
        <v>19</v>
      </c>
      <c r="AF76" s="79">
        <f t="shared" si="18"/>
        <v>0</v>
      </c>
      <c r="AG76" s="89"/>
      <c r="AH76" s="51">
        <f t="shared" ref="AH76:AH88" si="19">MAX(B76:AF76)</f>
        <v>375</v>
      </c>
      <c r="AI76" s="52">
        <f t="shared" ref="AI76:AI88" si="20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205</v>
      </c>
      <c r="B77" s="79">
        <f>IF(B54&lt;0,B54*-1,0)</f>
        <v>0</v>
      </c>
      <c r="C77" s="79">
        <f t="shared" ref="C77:AF77" si="21">IF(C54&lt;0,C54*-1,0)</f>
        <v>0</v>
      </c>
      <c r="D77" s="79">
        <f t="shared" si="21"/>
        <v>0</v>
      </c>
      <c r="E77" s="79">
        <f t="shared" si="21"/>
        <v>13</v>
      </c>
      <c r="F77" s="79">
        <f t="shared" si="21"/>
        <v>16</v>
      </c>
      <c r="G77" s="79">
        <f t="shared" si="21"/>
        <v>20</v>
      </c>
      <c r="H77" s="79">
        <f t="shared" si="21"/>
        <v>19.8</v>
      </c>
      <c r="I77" s="79">
        <f t="shared" si="21"/>
        <v>1</v>
      </c>
      <c r="J77" s="79">
        <f t="shared" si="21"/>
        <v>0</v>
      </c>
      <c r="K77" s="79">
        <f t="shared" si="21"/>
        <v>2.5</v>
      </c>
      <c r="L77" s="79">
        <f t="shared" si="21"/>
        <v>0.8</v>
      </c>
      <c r="M77" s="79">
        <f t="shared" si="21"/>
        <v>3.8</v>
      </c>
      <c r="N77" s="79">
        <f t="shared" si="21"/>
        <v>9.5</v>
      </c>
      <c r="O77" s="79">
        <f t="shared" si="21"/>
        <v>9.6</v>
      </c>
      <c r="P77" s="79">
        <f t="shared" si="21"/>
        <v>5.6</v>
      </c>
      <c r="Q77" s="79">
        <f t="shared" si="21"/>
        <v>1.2</v>
      </c>
      <c r="R77" s="79">
        <f t="shared" si="21"/>
        <v>0</v>
      </c>
      <c r="S77" s="79">
        <f t="shared" si="21"/>
        <v>0</v>
      </c>
      <c r="T77" s="79">
        <f t="shared" si="21"/>
        <v>0</v>
      </c>
      <c r="U77" s="79">
        <f t="shared" si="21"/>
        <v>0</v>
      </c>
      <c r="V77" s="79">
        <f t="shared" si="21"/>
        <v>0</v>
      </c>
      <c r="W77" s="79">
        <f t="shared" si="21"/>
        <v>0</v>
      </c>
      <c r="X77" s="79">
        <f t="shared" si="21"/>
        <v>0</v>
      </c>
      <c r="Y77" s="79">
        <f t="shared" si="21"/>
        <v>0</v>
      </c>
      <c r="Z77" s="79">
        <f t="shared" si="21"/>
        <v>0</v>
      </c>
      <c r="AA77" s="79">
        <f t="shared" si="21"/>
        <v>0</v>
      </c>
      <c r="AB77" s="79">
        <f t="shared" si="21"/>
        <v>0</v>
      </c>
      <c r="AC77" s="79">
        <f t="shared" si="21"/>
        <v>0</v>
      </c>
      <c r="AD77" s="79">
        <f t="shared" si="21"/>
        <v>0</v>
      </c>
      <c r="AE77" s="79">
        <f t="shared" si="21"/>
        <v>0</v>
      </c>
      <c r="AF77" s="79">
        <f t="shared" si="21"/>
        <v>0</v>
      </c>
      <c r="AG77" s="89"/>
      <c r="AH77" s="51">
        <f t="shared" si="19"/>
        <v>20</v>
      </c>
      <c r="AI77" s="52">
        <f t="shared" si="20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190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19"/>
        <v>0</v>
      </c>
      <c r="AI78" s="52">
        <f t="shared" si="20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2">SUM(B73:B78)</f>
        <v>306.3</v>
      </c>
      <c r="C79" s="66">
        <f t="shared" si="22"/>
        <v>276.10000000000002</v>
      </c>
      <c r="D79" s="66">
        <f t="shared" si="22"/>
        <v>409.6</v>
      </c>
      <c r="E79" s="66">
        <f t="shared" si="22"/>
        <v>350</v>
      </c>
      <c r="F79" s="66">
        <f t="shared" si="22"/>
        <v>366</v>
      </c>
      <c r="G79" s="66">
        <f t="shared" si="22"/>
        <v>390</v>
      </c>
      <c r="H79" s="66">
        <f t="shared" si="22"/>
        <v>394.8</v>
      </c>
      <c r="I79" s="66">
        <f t="shared" si="22"/>
        <v>201</v>
      </c>
      <c r="J79" s="66">
        <f t="shared" si="22"/>
        <v>160.6</v>
      </c>
      <c r="K79" s="66">
        <f t="shared" si="22"/>
        <v>22.5</v>
      </c>
      <c r="L79" s="66">
        <f t="shared" si="22"/>
        <v>13.3</v>
      </c>
      <c r="M79" s="66">
        <f t="shared" si="22"/>
        <v>16.5</v>
      </c>
      <c r="N79" s="66">
        <f t="shared" si="22"/>
        <v>65.5</v>
      </c>
      <c r="O79" s="66">
        <f t="shared" si="22"/>
        <v>43.2</v>
      </c>
      <c r="P79" s="66">
        <f t="shared" si="22"/>
        <v>96.899999999999991</v>
      </c>
      <c r="Q79" s="66">
        <f t="shared" si="22"/>
        <v>100</v>
      </c>
      <c r="R79" s="66">
        <f t="shared" si="22"/>
        <v>62</v>
      </c>
      <c r="S79" s="66">
        <f t="shared" si="22"/>
        <v>50</v>
      </c>
      <c r="T79" s="66">
        <f t="shared" si="22"/>
        <v>30</v>
      </c>
      <c r="U79" s="66">
        <f t="shared" si="22"/>
        <v>40</v>
      </c>
      <c r="V79" s="66">
        <f t="shared" si="22"/>
        <v>34</v>
      </c>
      <c r="W79" s="66">
        <f t="shared" si="22"/>
        <v>33</v>
      </c>
      <c r="X79" s="66">
        <f t="shared" si="22"/>
        <v>14</v>
      </c>
      <c r="Y79" s="66">
        <f t="shared" si="22"/>
        <v>33</v>
      </c>
      <c r="Z79" s="66">
        <f t="shared" si="22"/>
        <v>43.4</v>
      </c>
      <c r="AA79" s="66">
        <f t="shared" si="22"/>
        <v>133.79999999999998</v>
      </c>
      <c r="AB79" s="66">
        <f t="shared" si="22"/>
        <v>182.1</v>
      </c>
      <c r="AC79" s="66">
        <f t="shared" si="22"/>
        <v>172.9</v>
      </c>
      <c r="AD79" s="66">
        <f t="shared" si="22"/>
        <v>184.8</v>
      </c>
      <c r="AE79" s="66">
        <f t="shared" si="22"/>
        <v>166.2</v>
      </c>
      <c r="AF79" s="66">
        <f t="shared" si="22"/>
        <v>145.1</v>
      </c>
      <c r="AG79" s="71">
        <f t="shared" si="22"/>
        <v>0</v>
      </c>
      <c r="AH79" s="51">
        <f t="shared" si="19"/>
        <v>409.6</v>
      </c>
      <c r="AI79" s="52">
        <f t="shared" si="20"/>
        <v>13.3</v>
      </c>
      <c r="AK79" s="53"/>
    </row>
    <row r="80" spans="1:88" s="1" customFormat="1" ht="15.75" thickBot="1" x14ac:dyDescent="0.3">
      <c r="A80" s="65" t="s">
        <v>86</v>
      </c>
      <c r="B80" s="66">
        <f t="shared" ref="B80:AG80" si="23">SUM(B67:B79)</f>
        <v>2695.2800000000007</v>
      </c>
      <c r="C80" s="66">
        <f t="shared" si="23"/>
        <v>2421.08</v>
      </c>
      <c r="D80" s="66">
        <f t="shared" si="23"/>
        <v>2406.2799999999997</v>
      </c>
      <c r="E80" s="66">
        <f t="shared" si="23"/>
        <v>2458.08</v>
      </c>
      <c r="F80" s="66">
        <f t="shared" si="23"/>
        <v>2512.08</v>
      </c>
      <c r="G80" s="66">
        <f t="shared" si="23"/>
        <v>2522.08</v>
      </c>
      <c r="H80" s="66">
        <f t="shared" si="23"/>
        <v>2518.4800000000005</v>
      </c>
      <c r="I80" s="66">
        <f t="shared" si="23"/>
        <v>2376.48</v>
      </c>
      <c r="J80" s="66">
        <f t="shared" si="23"/>
        <v>2375.48</v>
      </c>
      <c r="K80" s="66">
        <f t="shared" si="23"/>
        <v>2019.48</v>
      </c>
      <c r="L80" s="66">
        <f t="shared" si="23"/>
        <v>2025.08</v>
      </c>
      <c r="M80" s="66">
        <f t="shared" si="23"/>
        <v>2125.88</v>
      </c>
      <c r="N80" s="66">
        <f t="shared" si="23"/>
        <v>2123.6800000000003</v>
      </c>
      <c r="O80" s="66">
        <f t="shared" si="23"/>
        <v>2073.2799999999997</v>
      </c>
      <c r="P80" s="66">
        <f t="shared" si="23"/>
        <v>2148.48</v>
      </c>
      <c r="Q80" s="66">
        <f t="shared" si="23"/>
        <v>2191.2799999999997</v>
      </c>
      <c r="R80" s="66">
        <f t="shared" si="23"/>
        <v>2134.88</v>
      </c>
      <c r="S80" s="66">
        <f t="shared" si="23"/>
        <v>2134.88</v>
      </c>
      <c r="T80" s="66">
        <f t="shared" si="23"/>
        <v>2134.88</v>
      </c>
      <c r="U80" s="66">
        <f t="shared" si="23"/>
        <v>2135.2799999999997</v>
      </c>
      <c r="V80" s="66">
        <f t="shared" si="23"/>
        <v>2137.2799999999997</v>
      </c>
      <c r="W80" s="66">
        <f t="shared" si="23"/>
        <v>2203.2799999999997</v>
      </c>
      <c r="X80" s="66">
        <f t="shared" si="23"/>
        <v>2334.6799999999998</v>
      </c>
      <c r="Y80" s="66">
        <f t="shared" si="23"/>
        <v>2510.88</v>
      </c>
      <c r="Z80" s="66">
        <f t="shared" si="23"/>
        <v>2591.6800000000003</v>
      </c>
      <c r="AA80" s="66">
        <f t="shared" si="23"/>
        <v>2696.8800000000006</v>
      </c>
      <c r="AB80" s="66">
        <f t="shared" si="23"/>
        <v>2680.6800000000007</v>
      </c>
      <c r="AC80" s="66">
        <f t="shared" si="23"/>
        <v>2636.88</v>
      </c>
      <c r="AD80" s="66">
        <f t="shared" si="23"/>
        <v>2542.0800000000004</v>
      </c>
      <c r="AE80" s="66">
        <f t="shared" si="23"/>
        <v>2270.2799999999997</v>
      </c>
      <c r="AF80" s="66">
        <f t="shared" si="23"/>
        <v>2271.2800000000002</v>
      </c>
      <c r="AG80" s="71">
        <f t="shared" si="23"/>
        <v>4208.08</v>
      </c>
      <c r="AH80" s="51">
        <f t="shared" si="19"/>
        <v>2696.8800000000006</v>
      </c>
      <c r="AI80" s="52">
        <f t="shared" si="20"/>
        <v>2019.48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50.017000000000003</v>
      </c>
      <c r="C81" s="91">
        <v>50.030999999999999</v>
      </c>
      <c r="D81" s="91">
        <v>50.018000000000001</v>
      </c>
      <c r="E81" s="91">
        <v>50.021000000000001</v>
      </c>
      <c r="F81" s="91">
        <v>50.06</v>
      </c>
      <c r="G81" s="91">
        <v>50.06</v>
      </c>
      <c r="H81" s="91">
        <v>50</v>
      </c>
      <c r="I81" s="91">
        <v>49.912999999999997</v>
      </c>
      <c r="J81" s="91">
        <v>49.981999999999999</v>
      </c>
      <c r="K81" s="91">
        <v>50.006999999999998</v>
      </c>
      <c r="L81" s="91">
        <v>50.042000000000002</v>
      </c>
      <c r="M81" s="91">
        <v>50.02</v>
      </c>
      <c r="N81" s="91">
        <v>49.975999999999999</v>
      </c>
      <c r="O81" s="91">
        <v>49.975999999999999</v>
      </c>
      <c r="P81" s="91">
        <v>49.96</v>
      </c>
      <c r="Q81" s="91">
        <v>49.984000000000002</v>
      </c>
      <c r="R81" s="91">
        <v>49.999000000000002</v>
      </c>
      <c r="S81" s="91">
        <v>50.01</v>
      </c>
      <c r="T81" s="91">
        <v>50.024000000000001</v>
      </c>
      <c r="U81" s="91">
        <v>49.994</v>
      </c>
      <c r="V81" s="91">
        <v>50.055999999999997</v>
      </c>
      <c r="W81" s="91">
        <v>49.991</v>
      </c>
      <c r="X81" s="91">
        <v>50.031999999999996</v>
      </c>
      <c r="Y81" s="91">
        <v>50.021999999999998</v>
      </c>
      <c r="Z81" s="91">
        <v>49.991</v>
      </c>
      <c r="AA81" s="91">
        <v>50</v>
      </c>
      <c r="AB81" s="91">
        <v>49.976999999999997</v>
      </c>
      <c r="AC81" s="91">
        <v>50.04</v>
      </c>
      <c r="AD81" s="91">
        <v>50.08</v>
      </c>
      <c r="AE81" s="91">
        <v>50.02</v>
      </c>
      <c r="AF81" s="91">
        <v>50.02</v>
      </c>
      <c r="AG81" s="93"/>
      <c r="AH81" s="51">
        <f t="shared" si="19"/>
        <v>50.08</v>
      </c>
      <c r="AI81" s="52">
        <f t="shared" si="20"/>
        <v>49.912999999999997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126.1</v>
      </c>
      <c r="C82" s="67">
        <v>125.7</v>
      </c>
      <c r="D82" s="67">
        <v>128.69999999999999</v>
      </c>
      <c r="E82" s="67">
        <v>126.9</v>
      </c>
      <c r="F82" s="67">
        <v>127</v>
      </c>
      <c r="G82" s="67">
        <v>127.6</v>
      </c>
      <c r="H82" s="67">
        <v>126.7</v>
      </c>
      <c r="I82" s="67">
        <v>126.9</v>
      </c>
      <c r="J82" s="67">
        <v>126.5</v>
      </c>
      <c r="K82" s="67">
        <v>124.2</v>
      </c>
      <c r="L82" s="67">
        <v>124.4</v>
      </c>
      <c r="M82" s="67">
        <v>123.4</v>
      </c>
      <c r="N82" s="67">
        <v>124.7</v>
      </c>
      <c r="O82" s="67">
        <v>124.7</v>
      </c>
      <c r="P82" s="67">
        <v>123.7</v>
      </c>
      <c r="Q82" s="67">
        <v>123.7</v>
      </c>
      <c r="R82" s="67">
        <v>123.8</v>
      </c>
      <c r="S82" s="67">
        <v>123.8</v>
      </c>
      <c r="T82" s="67">
        <v>125.1</v>
      </c>
      <c r="U82" s="95">
        <v>125.8</v>
      </c>
      <c r="V82" s="95">
        <v>125.1</v>
      </c>
      <c r="W82" s="95">
        <v>125.2</v>
      </c>
      <c r="X82" s="95">
        <v>124.8</v>
      </c>
      <c r="Y82" s="95">
        <v>124.7</v>
      </c>
      <c r="Z82" s="95">
        <v>126.5</v>
      </c>
      <c r="AA82" s="95">
        <v>125</v>
      </c>
      <c r="AB82" s="67">
        <v>125.5</v>
      </c>
      <c r="AC82" s="67">
        <v>125.3</v>
      </c>
      <c r="AD82" s="67">
        <v>124.4</v>
      </c>
      <c r="AE82" s="67">
        <v>125.8</v>
      </c>
      <c r="AF82" s="67">
        <v>125.8</v>
      </c>
      <c r="AG82" s="97"/>
      <c r="AH82" s="51">
        <f t="shared" si="19"/>
        <v>128.69999999999999</v>
      </c>
      <c r="AI82" s="52">
        <f t="shared" si="20"/>
        <v>123.4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129.9</v>
      </c>
      <c r="C83" s="67">
        <v>129.5</v>
      </c>
      <c r="D83" s="67">
        <v>131.69999999999999</v>
      </c>
      <c r="E83" s="67">
        <v>130.6</v>
      </c>
      <c r="F83" s="67">
        <v>130.6</v>
      </c>
      <c r="G83" s="67">
        <v>131.1</v>
      </c>
      <c r="H83" s="67">
        <v>129.9</v>
      </c>
      <c r="I83" s="67">
        <v>129.9</v>
      </c>
      <c r="J83" s="67">
        <v>129.6</v>
      </c>
      <c r="K83" s="67">
        <v>127.2</v>
      </c>
      <c r="L83" s="67">
        <v>127</v>
      </c>
      <c r="M83" s="67">
        <v>126.6</v>
      </c>
      <c r="N83" s="67">
        <v>127.3</v>
      </c>
      <c r="O83" s="67">
        <v>127.3</v>
      </c>
      <c r="P83" s="67">
        <v>126.8</v>
      </c>
      <c r="Q83" s="67">
        <v>126.8</v>
      </c>
      <c r="R83" s="67">
        <v>126.6</v>
      </c>
      <c r="S83" s="67">
        <v>126.6</v>
      </c>
      <c r="T83" s="67">
        <v>127</v>
      </c>
      <c r="U83" s="95">
        <v>127.8</v>
      </c>
      <c r="V83" s="95">
        <v>127.3</v>
      </c>
      <c r="W83" s="95">
        <v>127.8</v>
      </c>
      <c r="X83" s="95">
        <v>127.1</v>
      </c>
      <c r="Y83" s="95">
        <v>126.5</v>
      </c>
      <c r="Z83" s="95">
        <v>128.30000000000001</v>
      </c>
      <c r="AA83" s="95">
        <v>128.19999999999999</v>
      </c>
      <c r="AB83" s="67">
        <v>128.69999999999999</v>
      </c>
      <c r="AC83" s="67">
        <v>128.69999999999999</v>
      </c>
      <c r="AD83" s="67">
        <v>128.5</v>
      </c>
      <c r="AE83" s="67">
        <v>129.4</v>
      </c>
      <c r="AF83" s="67">
        <v>129.4</v>
      </c>
      <c r="AG83" s="97"/>
      <c r="AH83" s="51">
        <f t="shared" si="19"/>
        <v>131.69999999999999</v>
      </c>
      <c r="AI83" s="52">
        <f t="shared" si="20"/>
        <v>126.5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130.9</v>
      </c>
      <c r="C84" s="67">
        <v>129.80000000000001</v>
      </c>
      <c r="D84" s="67">
        <v>131.69999999999999</v>
      </c>
      <c r="E84" s="67">
        <v>130.19999999999999</v>
      </c>
      <c r="F84" s="67">
        <v>130</v>
      </c>
      <c r="G84" s="67">
        <v>129.9</v>
      </c>
      <c r="H84" s="67">
        <v>130.19999999999999</v>
      </c>
      <c r="I84" s="67">
        <v>128.1</v>
      </c>
      <c r="J84" s="67">
        <v>127.6</v>
      </c>
      <c r="K84" s="67">
        <v>127.6</v>
      </c>
      <c r="L84" s="67">
        <v>126.7</v>
      </c>
      <c r="M84" s="67">
        <v>128.19999999999999</v>
      </c>
      <c r="N84" s="67">
        <v>128.30000000000001</v>
      </c>
      <c r="O84" s="67">
        <v>128.30000000000001</v>
      </c>
      <c r="P84" s="67">
        <v>128.69999999999999</v>
      </c>
      <c r="Q84" s="67">
        <v>127.4</v>
      </c>
      <c r="R84" s="67">
        <v>128.1</v>
      </c>
      <c r="S84" s="67">
        <v>128.1</v>
      </c>
      <c r="T84" s="67">
        <v>128.5</v>
      </c>
      <c r="U84" s="67">
        <v>135.69999999999999</v>
      </c>
      <c r="V84" s="67">
        <v>129.1</v>
      </c>
      <c r="W84" s="95">
        <v>129.9</v>
      </c>
      <c r="X84" s="95">
        <v>128.69999999999999</v>
      </c>
      <c r="Y84" s="95">
        <v>125.8</v>
      </c>
      <c r="Z84" s="95">
        <v>128</v>
      </c>
      <c r="AA84" s="95">
        <v>122.7</v>
      </c>
      <c r="AB84" s="67">
        <v>127.7</v>
      </c>
      <c r="AC84" s="67">
        <v>127.8</v>
      </c>
      <c r="AD84" s="67">
        <v>126.8</v>
      </c>
      <c r="AE84" s="67">
        <v>126.6</v>
      </c>
      <c r="AF84" s="67">
        <v>126.6</v>
      </c>
      <c r="AG84" s="97"/>
      <c r="AH84" s="51">
        <f t="shared" si="19"/>
        <v>135.69999999999999</v>
      </c>
      <c r="AI84" s="52">
        <f t="shared" si="20"/>
        <v>122.7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132.69999999999999</v>
      </c>
      <c r="C85" s="67">
        <v>132</v>
      </c>
      <c r="D85" s="67">
        <v>133.69999999999999</v>
      </c>
      <c r="E85" s="67">
        <v>133.9</v>
      </c>
      <c r="F85" s="67">
        <v>133.6</v>
      </c>
      <c r="G85" s="67">
        <v>132.6</v>
      </c>
      <c r="H85" s="67">
        <v>132.69999999999999</v>
      </c>
      <c r="I85" s="67">
        <v>130.9</v>
      </c>
      <c r="J85" s="67">
        <v>131.69999999999999</v>
      </c>
      <c r="K85" s="67">
        <v>131.1</v>
      </c>
      <c r="L85" s="67">
        <v>130</v>
      </c>
      <c r="M85" s="67">
        <v>130.30000000000001</v>
      </c>
      <c r="N85" s="67">
        <v>130.19999999999999</v>
      </c>
      <c r="O85" s="67">
        <v>130.19999999999999</v>
      </c>
      <c r="P85" s="67">
        <v>130.69999999999999</v>
      </c>
      <c r="Q85" s="67">
        <v>130.4</v>
      </c>
      <c r="R85" s="67">
        <v>129.80000000000001</v>
      </c>
      <c r="S85" s="67">
        <v>129.80000000000001</v>
      </c>
      <c r="T85" s="67">
        <v>130.4</v>
      </c>
      <c r="U85" s="67">
        <v>134.19999999999999</v>
      </c>
      <c r="V85" s="67">
        <v>131.1</v>
      </c>
      <c r="W85" s="95">
        <v>132</v>
      </c>
      <c r="X85" s="95">
        <v>130.9</v>
      </c>
      <c r="Y85" s="95">
        <v>127.8</v>
      </c>
      <c r="Z85" s="95">
        <v>129.69999999999999</v>
      </c>
      <c r="AA85" s="95">
        <v>127.1</v>
      </c>
      <c r="AB85" s="67">
        <v>131.9</v>
      </c>
      <c r="AC85" s="67">
        <v>132.30000000000001</v>
      </c>
      <c r="AD85" s="67">
        <v>131.6</v>
      </c>
      <c r="AE85" s="67">
        <v>130</v>
      </c>
      <c r="AF85" s="67">
        <v>130</v>
      </c>
      <c r="AG85" s="97"/>
      <c r="AH85" s="51">
        <f t="shared" si="19"/>
        <v>134.19999999999999</v>
      </c>
      <c r="AI85" s="52">
        <f t="shared" si="20"/>
        <v>127.1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136.1</v>
      </c>
      <c r="C86" s="99">
        <v>135.5</v>
      </c>
      <c r="D86" s="99">
        <v>136</v>
      </c>
      <c r="E86" s="99">
        <v>130.9</v>
      </c>
      <c r="F86" s="99">
        <v>130.6</v>
      </c>
      <c r="G86" s="99">
        <v>134.69999999999999</v>
      </c>
      <c r="H86" s="99">
        <v>134.1</v>
      </c>
      <c r="I86" s="99">
        <v>133.9</v>
      </c>
      <c r="J86" s="99">
        <v>134.1</v>
      </c>
      <c r="K86" s="99">
        <v>131.6</v>
      </c>
      <c r="L86" s="99">
        <v>131.30000000000001</v>
      </c>
      <c r="M86" s="99">
        <v>133.1</v>
      </c>
      <c r="N86" s="99">
        <v>133.69999999999999</v>
      </c>
      <c r="O86" s="99">
        <v>133.69999999999999</v>
      </c>
      <c r="P86" s="99">
        <v>135.1</v>
      </c>
      <c r="Q86" s="99">
        <v>131.1</v>
      </c>
      <c r="R86" s="99">
        <v>132.6</v>
      </c>
      <c r="S86" s="99">
        <v>132.6</v>
      </c>
      <c r="T86" s="99">
        <v>130.69999999999999</v>
      </c>
      <c r="U86" s="99">
        <v>128.5</v>
      </c>
      <c r="V86" s="99">
        <v>135.80000000000001</v>
      </c>
      <c r="W86" s="95">
        <v>135.30000000000001</v>
      </c>
      <c r="X86" s="95">
        <v>131.6</v>
      </c>
      <c r="Y86" s="95">
        <v>132.30000000000001</v>
      </c>
      <c r="Z86" s="95">
        <v>129.80000000000001</v>
      </c>
      <c r="AA86" s="95">
        <v>132.30000000000001</v>
      </c>
      <c r="AB86" s="99">
        <v>133.80000000000001</v>
      </c>
      <c r="AC86" s="99">
        <v>131.9</v>
      </c>
      <c r="AD86" s="99">
        <v>134</v>
      </c>
      <c r="AE86" s="99">
        <v>134.30000000000001</v>
      </c>
      <c r="AF86" s="99">
        <v>134.30000000000001</v>
      </c>
      <c r="AG86" s="101"/>
      <c r="AH86" s="51">
        <f t="shared" si="19"/>
        <v>136.1</v>
      </c>
      <c r="AI86" s="52">
        <f t="shared" si="20"/>
        <v>128.5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136.1</v>
      </c>
      <c r="C87" s="67">
        <v>134.6</v>
      </c>
      <c r="D87" s="67">
        <v>135.19999999999999</v>
      </c>
      <c r="E87" s="67">
        <v>129.4</v>
      </c>
      <c r="F87" s="67">
        <v>132</v>
      </c>
      <c r="G87" s="67">
        <v>134.19999999999999</v>
      </c>
      <c r="H87" s="67">
        <v>133.4</v>
      </c>
      <c r="I87" s="67">
        <v>134.80000000000001</v>
      </c>
      <c r="J87" s="67">
        <v>134.1</v>
      </c>
      <c r="K87" s="67">
        <v>128.6</v>
      </c>
      <c r="L87" s="67">
        <v>128.80000000000001</v>
      </c>
      <c r="M87" s="67">
        <v>134</v>
      </c>
      <c r="N87" s="67">
        <v>134.6</v>
      </c>
      <c r="O87" s="67">
        <v>134.6</v>
      </c>
      <c r="P87" s="67">
        <v>134.69999999999999</v>
      </c>
      <c r="Q87" s="67">
        <v>124.6</v>
      </c>
      <c r="R87" s="67">
        <v>130.30000000000001</v>
      </c>
      <c r="S87" s="67">
        <v>130.30000000000001</v>
      </c>
      <c r="T87" s="67">
        <v>127.5</v>
      </c>
      <c r="U87" s="67">
        <v>130.6</v>
      </c>
      <c r="V87" s="67">
        <v>134.9</v>
      </c>
      <c r="W87" s="95">
        <v>137.1</v>
      </c>
      <c r="X87" s="95">
        <v>129.6</v>
      </c>
      <c r="Y87" s="95">
        <v>128.80000000000001</v>
      </c>
      <c r="Z87" s="95">
        <v>127.2</v>
      </c>
      <c r="AA87" s="95">
        <v>128.5</v>
      </c>
      <c r="AB87" s="67">
        <v>129.6</v>
      </c>
      <c r="AC87" s="67">
        <v>126.7</v>
      </c>
      <c r="AD87" s="67">
        <v>127.7</v>
      </c>
      <c r="AE87" s="67">
        <v>133.80000000000001</v>
      </c>
      <c r="AF87" s="67">
        <v>133.80000000000001</v>
      </c>
      <c r="AG87" s="97"/>
      <c r="AH87" s="51">
        <f t="shared" si="19"/>
        <v>137.1</v>
      </c>
      <c r="AI87" s="52">
        <f t="shared" si="20"/>
        <v>124.6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3"/>
      <c r="AG88" s="104"/>
      <c r="AH88" s="51">
        <f t="shared" si="19"/>
        <v>0</v>
      </c>
      <c r="AI88" s="52">
        <f t="shared" si="20"/>
        <v>0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SUM(B14,B17,B20:B21,B39,B41:B42,B44,B46,B91:B94,B98,B104,B110,B119,B121,B133,B140,B143:B144,B151,B153,B155,B159:B161,B163:B165,B170,B176:B177,B179:B181,B189,B194)</f>
        <v>135.13999999999996</v>
      </c>
      <c r="C90" s="109">
        <f t="shared" ref="C90:AF90" si="24">SUM(C14,C17,C20:C21,C39,C41:C42,C44,C46,C91:C94,C98,C104,C110,C119,C121,C133,C140,C143:C144,C151,C153,C155,C159:C161,C163:C165,C170,C176:C177,C179:C181,C189,C194)</f>
        <v>130.93999999999997</v>
      </c>
      <c r="D90" s="109">
        <f t="shared" si="24"/>
        <v>128.83999999999997</v>
      </c>
      <c r="E90" s="109">
        <f t="shared" si="24"/>
        <v>125.43999999999998</v>
      </c>
      <c r="F90" s="109">
        <f t="shared" si="24"/>
        <v>143.23999999999998</v>
      </c>
      <c r="G90" s="109">
        <f t="shared" si="24"/>
        <v>155.54</v>
      </c>
      <c r="H90" s="109">
        <f t="shared" si="24"/>
        <v>179.93999999999994</v>
      </c>
      <c r="I90" s="109">
        <f t="shared" si="24"/>
        <v>201.33999999999997</v>
      </c>
      <c r="J90" s="109">
        <f t="shared" si="24"/>
        <v>240.83999999999997</v>
      </c>
      <c r="K90" s="109">
        <f t="shared" si="24"/>
        <v>253.53999999999996</v>
      </c>
      <c r="L90" s="109">
        <f t="shared" si="24"/>
        <v>262.84000000000003</v>
      </c>
      <c r="M90" s="109">
        <f t="shared" si="24"/>
        <v>264.04000000000002</v>
      </c>
      <c r="N90" s="109">
        <f t="shared" si="24"/>
        <v>263.14</v>
      </c>
      <c r="O90" s="109">
        <f t="shared" si="24"/>
        <v>263.14</v>
      </c>
      <c r="P90" s="109">
        <f t="shared" si="24"/>
        <v>234.63999999999996</v>
      </c>
      <c r="Q90" s="109">
        <f t="shared" si="24"/>
        <v>252.64</v>
      </c>
      <c r="R90" s="109">
        <f t="shared" si="24"/>
        <v>238.63999999999996</v>
      </c>
      <c r="S90" s="109">
        <f t="shared" si="24"/>
        <v>242.53999999999996</v>
      </c>
      <c r="T90" s="109">
        <f t="shared" si="24"/>
        <v>242.14</v>
      </c>
      <c r="U90" s="109">
        <f t="shared" si="24"/>
        <v>276.64000000000004</v>
      </c>
      <c r="V90" s="109">
        <f t="shared" si="24"/>
        <v>268.64</v>
      </c>
      <c r="W90" s="109">
        <f t="shared" si="24"/>
        <v>296.04000000000002</v>
      </c>
      <c r="X90" s="109">
        <f t="shared" si="24"/>
        <v>316.54000000000002</v>
      </c>
      <c r="Y90" s="109">
        <f t="shared" si="24"/>
        <v>328.64000000000004</v>
      </c>
      <c r="Z90" s="109">
        <f t="shared" si="24"/>
        <v>327.84000000000003</v>
      </c>
      <c r="AA90" s="109">
        <f t="shared" si="24"/>
        <v>278.54000000000002</v>
      </c>
      <c r="AB90" s="109">
        <f t="shared" si="24"/>
        <v>246.53999999999996</v>
      </c>
      <c r="AC90" s="109">
        <f t="shared" si="24"/>
        <v>236.13999999999996</v>
      </c>
      <c r="AD90" s="109">
        <f t="shared" si="24"/>
        <v>190.43999999999994</v>
      </c>
      <c r="AE90" s="109">
        <f t="shared" si="24"/>
        <v>148.13999999999999</v>
      </c>
      <c r="AF90" s="109">
        <f t="shared" si="24"/>
        <v>149.13999999999999</v>
      </c>
      <c r="AG90" s="110"/>
      <c r="AH90" s="51">
        <f>MAX(B90:AF90)</f>
        <v>328.64000000000004</v>
      </c>
      <c r="AI90" s="52">
        <f>MIN(B90:AF90)</f>
        <v>125.43999999999998</v>
      </c>
    </row>
    <row r="91" spans="1:88" x14ac:dyDescent="0.25">
      <c r="A91" s="111" t="s">
        <v>58</v>
      </c>
      <c r="B91" s="79">
        <v>40.799999999999997</v>
      </c>
      <c r="C91" s="79">
        <v>28.2</v>
      </c>
      <c r="D91" s="79">
        <v>40.6</v>
      </c>
      <c r="E91" s="79">
        <v>39.299999999999997</v>
      </c>
      <c r="F91" s="112">
        <v>39</v>
      </c>
      <c r="G91" s="112">
        <v>41.5</v>
      </c>
      <c r="H91" s="112">
        <v>47.3</v>
      </c>
      <c r="I91" s="112">
        <v>29.5</v>
      </c>
      <c r="J91" s="112">
        <v>32.1</v>
      </c>
      <c r="K91" s="112">
        <v>9.1999999999999993</v>
      </c>
      <c r="L91" s="49">
        <v>8.9</v>
      </c>
      <c r="M91" s="49">
        <v>18.7</v>
      </c>
      <c r="N91" s="49">
        <v>27.2</v>
      </c>
      <c r="O91" s="49">
        <v>27.2</v>
      </c>
      <c r="P91" s="49">
        <v>30.1</v>
      </c>
      <c r="Q91" s="112">
        <v>31.8</v>
      </c>
      <c r="R91" s="112">
        <v>22.6</v>
      </c>
      <c r="S91" s="49">
        <v>21</v>
      </c>
      <c r="T91" s="49">
        <v>20.3</v>
      </c>
      <c r="U91" s="112">
        <v>37.1</v>
      </c>
      <c r="V91" s="112">
        <v>25.3</v>
      </c>
      <c r="W91" s="112">
        <v>34.6</v>
      </c>
      <c r="X91" s="112">
        <v>35.9</v>
      </c>
      <c r="Y91" s="112">
        <v>33.9</v>
      </c>
      <c r="Z91" s="112">
        <v>26.6</v>
      </c>
      <c r="AA91" s="112">
        <v>40.700000000000003</v>
      </c>
      <c r="AB91" s="49">
        <v>24.7</v>
      </c>
      <c r="AC91" s="49">
        <v>22.9</v>
      </c>
      <c r="AD91" s="49">
        <v>42.1</v>
      </c>
      <c r="AE91" s="49">
        <v>27.9</v>
      </c>
      <c r="AF91" s="49">
        <v>28.9</v>
      </c>
      <c r="AG91" s="114">
        <v>75</v>
      </c>
      <c r="AH91" s="51">
        <f>IF(ABS(MAX(B91:AF91))&gt;ABS(MIN(B91:AF91)),MAX(B91:AF91),MIN(B91:AF91))</f>
        <v>47.3</v>
      </c>
      <c r="AI91" s="115">
        <f>INDEX($B$9:$AF$9,1,MATCH(AH91,B91:AF91,0))</f>
        <v>0.25</v>
      </c>
    </row>
    <row r="92" spans="1:88" x14ac:dyDescent="0.25">
      <c r="A92" s="116" t="s">
        <v>59</v>
      </c>
      <c r="B92" s="80">
        <v>-100</v>
      </c>
      <c r="C92" s="80">
        <v>-100</v>
      </c>
      <c r="D92" s="80">
        <v>-86</v>
      </c>
      <c r="E92" s="80">
        <v>-85.7</v>
      </c>
      <c r="F92" s="80">
        <v>-75</v>
      </c>
      <c r="G92" s="80">
        <v>-71.5</v>
      </c>
      <c r="H92" s="80">
        <v>-61.2</v>
      </c>
      <c r="I92" s="80">
        <v>-42.1</v>
      </c>
      <c r="J92" s="80">
        <v>-24</v>
      </c>
      <c r="K92" s="80">
        <v>-12.2</v>
      </c>
      <c r="L92" s="80">
        <v>-10</v>
      </c>
      <c r="M92" s="80">
        <f>-6.9-7.9</f>
        <v>-14.8</v>
      </c>
      <c r="N92" s="80">
        <v>-9.6999999999999993</v>
      </c>
      <c r="O92" s="80">
        <v>-9.6999999999999993</v>
      </c>
      <c r="P92" s="80">
        <f>-14.8-17.2</f>
        <v>-32</v>
      </c>
      <c r="Q92" s="80">
        <v>-27</v>
      </c>
      <c r="R92" s="80">
        <v>-28</v>
      </c>
      <c r="S92" s="80">
        <v>-26</v>
      </c>
      <c r="T92" s="80">
        <v>-28</v>
      </c>
      <c r="U92" s="80">
        <v>-4</v>
      </c>
      <c r="V92" s="80">
        <v>-1</v>
      </c>
      <c r="W92" s="80">
        <v>-11</v>
      </c>
      <c r="X92" s="80">
        <v>-4</v>
      </c>
      <c r="Y92" s="80">
        <v>-4</v>
      </c>
      <c r="Z92" s="80">
        <f>--6</f>
        <v>6</v>
      </c>
      <c r="AA92" s="80">
        <f>-17.1-24.3</f>
        <v>-41.400000000000006</v>
      </c>
      <c r="AB92" s="67">
        <v>-49</v>
      </c>
      <c r="AC92" s="67">
        <f>-23.1-31.3</f>
        <v>-54.400000000000006</v>
      </c>
      <c r="AD92" s="67">
        <f>-36.4-43</f>
        <v>-79.400000000000006</v>
      </c>
      <c r="AE92" s="67">
        <f>-32.6-35.9</f>
        <v>-68.5</v>
      </c>
      <c r="AF92" s="67">
        <f>-32.6-35.9</f>
        <v>-68.5</v>
      </c>
      <c r="AG92" s="114">
        <v>240</v>
      </c>
      <c r="AH92" s="51">
        <f>IF(ABS(MAX(B92:AF92))&gt;ABS(MIN(B92:AF92)),MAX(B92:AF92),MIN(B92:AF92))</f>
        <v>-100</v>
      </c>
      <c r="AI92" s="115">
        <f>INDEX($B$9:$AF$9,1,MATCH(AH92,B92:AF92,0))</f>
        <v>4.1666666666666664E-2</v>
      </c>
    </row>
    <row r="93" spans="1:88" x14ac:dyDescent="0.25">
      <c r="A93" s="116" t="s">
        <v>60</v>
      </c>
      <c r="B93" s="80">
        <v>-7.8</v>
      </c>
      <c r="C93" s="80">
        <v>-12.6</v>
      </c>
      <c r="D93" s="80">
        <v>-8.5</v>
      </c>
      <c r="E93" s="80">
        <v>-10.3</v>
      </c>
      <c r="F93" s="80">
        <v>-6</v>
      </c>
      <c r="G93" s="80">
        <v>-4.8</v>
      </c>
      <c r="H93" s="80">
        <v>0</v>
      </c>
      <c r="I93" s="80">
        <v>3.2</v>
      </c>
      <c r="J93" s="80">
        <v>5.7</v>
      </c>
      <c r="K93" s="80">
        <v>13.9</v>
      </c>
      <c r="L93" s="80">
        <v>15.8</v>
      </c>
      <c r="M93" s="80">
        <v>11.9</v>
      </c>
      <c r="N93" s="80">
        <v>8.1999999999999993</v>
      </c>
      <c r="O93" s="80">
        <v>8.1999999999999993</v>
      </c>
      <c r="P93" s="80">
        <v>-1.1000000000000001</v>
      </c>
      <c r="Q93" s="80">
        <v>5</v>
      </c>
      <c r="R93" s="80">
        <v>-6.8</v>
      </c>
      <c r="S93" s="80">
        <v>-5</v>
      </c>
      <c r="T93" s="80">
        <v>-4.8</v>
      </c>
      <c r="U93" s="80">
        <v>8.4</v>
      </c>
      <c r="V93" s="80">
        <v>9.9</v>
      </c>
      <c r="W93" s="80">
        <v>9.4</v>
      </c>
      <c r="X93" s="80">
        <v>14.9</v>
      </c>
      <c r="Y93" s="80">
        <v>22.5</v>
      </c>
      <c r="Z93" s="80">
        <v>26.5</v>
      </c>
      <c r="AA93" s="80">
        <v>26.5</v>
      </c>
      <c r="AB93" s="67">
        <v>18.899999999999999</v>
      </c>
      <c r="AC93" s="67">
        <v>15.6</v>
      </c>
      <c r="AD93" s="67">
        <v>-6.3</v>
      </c>
      <c r="AE93" s="67">
        <v>-4.0999999999999996</v>
      </c>
      <c r="AF93" s="67">
        <v>-4.0999999999999996</v>
      </c>
      <c r="AG93" s="114">
        <v>60</v>
      </c>
      <c r="AH93" s="51">
        <f>IF(ABS(MAX(B93:AF93))&gt;ABS(MIN(B93:AF93)),MAX(B93:AF93),MIN(B93:AF93))</f>
        <v>26.5</v>
      </c>
      <c r="AI93" s="115">
        <f>INDEX($B$9:$AF$9,1,MATCH(AH93,B93:AF93,0))</f>
        <v>0.8125</v>
      </c>
    </row>
    <row r="94" spans="1:88" x14ac:dyDescent="0.25">
      <c r="A94" s="118" t="s">
        <v>213</v>
      </c>
      <c r="B94" s="82">
        <v>31.9</v>
      </c>
      <c r="C94" s="82">
        <v>45.1</v>
      </c>
      <c r="D94" s="82">
        <v>12.5</v>
      </c>
      <c r="E94" s="82">
        <v>11.9</v>
      </c>
      <c r="F94" s="82">
        <v>15</v>
      </c>
      <c r="G94" s="82">
        <v>20.100000000000001</v>
      </c>
      <c r="H94" s="82">
        <v>23.7</v>
      </c>
      <c r="I94" s="82">
        <v>46.4</v>
      </c>
      <c r="J94" s="82">
        <v>63.7</v>
      </c>
      <c r="K94" s="82">
        <v>79.3</v>
      </c>
      <c r="L94" s="82">
        <v>85.1</v>
      </c>
      <c r="M94" s="82">
        <v>83</v>
      </c>
      <c r="N94" s="82">
        <v>65.900000000000006</v>
      </c>
      <c r="O94" s="82">
        <v>65.900000000000006</v>
      </c>
      <c r="P94" s="82">
        <v>66.099999999999994</v>
      </c>
      <c r="Q94" s="82">
        <v>70.8</v>
      </c>
      <c r="R94" s="82">
        <v>79.3</v>
      </c>
      <c r="S94" s="82">
        <v>81</v>
      </c>
      <c r="T94" s="82">
        <v>83.1</v>
      </c>
      <c r="U94" s="82">
        <v>93.6</v>
      </c>
      <c r="V94" s="82">
        <v>92.9</v>
      </c>
      <c r="W94" s="82">
        <v>91.5</v>
      </c>
      <c r="X94" s="82">
        <v>98.2</v>
      </c>
      <c r="Y94" s="82">
        <v>104.7</v>
      </c>
      <c r="Z94" s="82">
        <v>97.2</v>
      </c>
      <c r="AA94" s="82">
        <v>81.2</v>
      </c>
      <c r="AB94" s="119">
        <v>80.400000000000006</v>
      </c>
      <c r="AC94" s="119">
        <v>80.5</v>
      </c>
      <c r="AD94" s="119">
        <v>62.5</v>
      </c>
      <c r="AE94" s="119">
        <v>0</v>
      </c>
      <c r="AF94" s="119">
        <v>0</v>
      </c>
      <c r="AG94" s="121">
        <v>120</v>
      </c>
      <c r="AH94" s="51">
        <f>IF(ABS(MAX(B94:AF94))&gt;ABS(MIN(B94:AF94)),MAX(B94:AF94),MIN(B94:AF94))</f>
        <v>104.7</v>
      </c>
      <c r="AI94" s="115">
        <f>INDEX($B$9:$AF$9,1,MATCH(AH94,B94:AF94,0))</f>
        <v>0.79166666666666663</v>
      </c>
    </row>
    <row r="95" spans="1:88" ht="15.75" thickBot="1" x14ac:dyDescent="0.3">
      <c r="A95" s="118" t="s">
        <v>61</v>
      </c>
      <c r="B95" s="82">
        <v>38.299999999999997</v>
      </c>
      <c r="C95" s="82">
        <v>50.4</v>
      </c>
      <c r="D95" s="82">
        <v>6.2</v>
      </c>
      <c r="E95" s="82">
        <v>8</v>
      </c>
      <c r="F95" s="82">
        <v>9</v>
      </c>
      <c r="G95" s="82">
        <v>7.7</v>
      </c>
      <c r="H95" s="82">
        <v>7.7</v>
      </c>
      <c r="I95" s="82">
        <v>31.9</v>
      </c>
      <c r="J95" s="82">
        <v>42.8</v>
      </c>
      <c r="K95" s="82">
        <v>62.1</v>
      </c>
      <c r="L95" s="82">
        <v>66.8</v>
      </c>
      <c r="M95" s="82">
        <v>67.8</v>
      </c>
      <c r="N95" s="82">
        <v>47.4</v>
      </c>
      <c r="O95" s="82">
        <v>47.4</v>
      </c>
      <c r="P95" s="82">
        <v>54.6</v>
      </c>
      <c r="Q95" s="82">
        <v>59.4</v>
      </c>
      <c r="R95" s="82">
        <v>70.7</v>
      </c>
      <c r="S95" s="82">
        <v>71</v>
      </c>
      <c r="T95" s="82">
        <v>72.3</v>
      </c>
      <c r="U95" s="82">
        <v>69.3</v>
      </c>
      <c r="V95" s="82">
        <v>73.599999999999994</v>
      </c>
      <c r="W95" s="82">
        <v>72.900000000000006</v>
      </c>
      <c r="X95" s="82">
        <v>74.2</v>
      </c>
      <c r="Y95" s="82">
        <v>77.900000000000006</v>
      </c>
      <c r="Z95" s="82">
        <v>71.900000000000006</v>
      </c>
      <c r="AA95" s="82">
        <v>65.7</v>
      </c>
      <c r="AB95" s="119">
        <v>66.599999999999994</v>
      </c>
      <c r="AC95" s="119">
        <v>67.400000000000006</v>
      </c>
      <c r="AD95" s="119">
        <v>57.6</v>
      </c>
      <c r="AE95" s="119">
        <v>72.599999999999994</v>
      </c>
      <c r="AF95" s="119">
        <v>72.599999999999994</v>
      </c>
      <c r="AG95" s="121"/>
      <c r="AH95" s="51">
        <f>IF(ABS(MAX(B95:AF95))&gt;ABS(MIN(B95:AF95)),MAX(B95:AF95),MIN(B95:AF95))</f>
        <v>77.900000000000006</v>
      </c>
      <c r="AI95" s="115">
        <f>INDEX($B$9:$AF$9,1,MATCH(AH95,B95:AF95,0))</f>
        <v>0.79166666666666663</v>
      </c>
    </row>
    <row r="96" spans="1:88" ht="15.75" thickBot="1" x14ac:dyDescent="0.3">
      <c r="A96" s="122" t="s">
        <v>62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101</v>
      </c>
      <c r="B97" s="50">
        <v>9.9</v>
      </c>
      <c r="C97" s="127">
        <f t="shared" ref="C97:R102" si="25">B97</f>
        <v>9.9</v>
      </c>
      <c r="D97" s="127">
        <f t="shared" si="25"/>
        <v>9.9</v>
      </c>
      <c r="E97" s="127">
        <f t="shared" si="25"/>
        <v>9.9</v>
      </c>
      <c r="F97" s="127">
        <f t="shared" si="25"/>
        <v>9.9</v>
      </c>
      <c r="G97" s="127">
        <f t="shared" si="25"/>
        <v>9.9</v>
      </c>
      <c r="H97" s="127">
        <f t="shared" si="25"/>
        <v>9.9</v>
      </c>
      <c r="I97" s="127">
        <f t="shared" si="25"/>
        <v>9.9</v>
      </c>
      <c r="J97" s="127">
        <f t="shared" si="25"/>
        <v>9.9</v>
      </c>
      <c r="K97" s="127">
        <f t="shared" si="25"/>
        <v>9.9</v>
      </c>
      <c r="L97" s="127">
        <f t="shared" si="25"/>
        <v>9.9</v>
      </c>
      <c r="M97" s="127">
        <f t="shared" si="25"/>
        <v>9.9</v>
      </c>
      <c r="N97" s="127">
        <f t="shared" si="25"/>
        <v>9.9</v>
      </c>
      <c r="O97" s="127">
        <f t="shared" si="25"/>
        <v>9.9</v>
      </c>
      <c r="P97" s="127">
        <f t="shared" si="25"/>
        <v>9.9</v>
      </c>
      <c r="Q97" s="127">
        <f t="shared" si="25"/>
        <v>9.9</v>
      </c>
      <c r="R97" s="127">
        <f t="shared" si="25"/>
        <v>9.9</v>
      </c>
      <c r="S97" s="127">
        <f t="shared" ref="S97:AF102" si="26">R97</f>
        <v>9.9</v>
      </c>
      <c r="T97" s="127">
        <f t="shared" si="26"/>
        <v>9.9</v>
      </c>
      <c r="U97" s="127">
        <f t="shared" si="26"/>
        <v>9.9</v>
      </c>
      <c r="V97" s="127">
        <f t="shared" si="26"/>
        <v>9.9</v>
      </c>
      <c r="W97" s="127">
        <f t="shared" si="26"/>
        <v>9.9</v>
      </c>
      <c r="X97" s="127">
        <f t="shared" si="26"/>
        <v>9.9</v>
      </c>
      <c r="Y97" s="127">
        <f t="shared" si="26"/>
        <v>9.9</v>
      </c>
      <c r="Z97" s="127">
        <f t="shared" si="26"/>
        <v>9.9</v>
      </c>
      <c r="AA97" s="127">
        <f t="shared" si="26"/>
        <v>9.9</v>
      </c>
      <c r="AB97" s="127">
        <f t="shared" si="26"/>
        <v>9.9</v>
      </c>
      <c r="AC97" s="127">
        <f t="shared" si="26"/>
        <v>9.9</v>
      </c>
      <c r="AD97" s="127">
        <f t="shared" si="26"/>
        <v>9.9</v>
      </c>
      <c r="AE97" s="127">
        <f t="shared" si="26"/>
        <v>9.9</v>
      </c>
      <c r="AF97" s="127">
        <f t="shared" si="26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102</v>
      </c>
      <c r="B98" s="128">
        <v>9.6</v>
      </c>
      <c r="C98" s="129">
        <f t="shared" si="25"/>
        <v>9.6</v>
      </c>
      <c r="D98" s="129">
        <f t="shared" si="25"/>
        <v>9.6</v>
      </c>
      <c r="E98" s="129">
        <f t="shared" si="25"/>
        <v>9.6</v>
      </c>
      <c r="F98" s="129">
        <f t="shared" si="25"/>
        <v>9.6</v>
      </c>
      <c r="G98" s="129">
        <f t="shared" si="25"/>
        <v>9.6</v>
      </c>
      <c r="H98" s="129">
        <f t="shared" si="25"/>
        <v>9.6</v>
      </c>
      <c r="I98" s="129">
        <f t="shared" si="25"/>
        <v>9.6</v>
      </c>
      <c r="J98" s="129">
        <f t="shared" si="25"/>
        <v>9.6</v>
      </c>
      <c r="K98" s="129">
        <f t="shared" si="25"/>
        <v>9.6</v>
      </c>
      <c r="L98" s="129">
        <f t="shared" si="25"/>
        <v>9.6</v>
      </c>
      <c r="M98" s="129">
        <f t="shared" si="25"/>
        <v>9.6</v>
      </c>
      <c r="N98" s="129">
        <f t="shared" si="25"/>
        <v>9.6</v>
      </c>
      <c r="O98" s="129">
        <f t="shared" si="25"/>
        <v>9.6</v>
      </c>
      <c r="P98" s="129">
        <f t="shared" si="25"/>
        <v>9.6</v>
      </c>
      <c r="Q98" s="129">
        <f t="shared" si="25"/>
        <v>9.6</v>
      </c>
      <c r="R98" s="129">
        <f t="shared" si="25"/>
        <v>9.6</v>
      </c>
      <c r="S98" s="129">
        <f t="shared" si="26"/>
        <v>9.6</v>
      </c>
      <c r="T98" s="129">
        <f t="shared" si="26"/>
        <v>9.6</v>
      </c>
      <c r="U98" s="129">
        <f t="shared" si="26"/>
        <v>9.6</v>
      </c>
      <c r="V98" s="129">
        <f t="shared" si="26"/>
        <v>9.6</v>
      </c>
      <c r="W98" s="129">
        <f t="shared" si="26"/>
        <v>9.6</v>
      </c>
      <c r="X98" s="129">
        <f t="shared" si="26"/>
        <v>9.6</v>
      </c>
      <c r="Y98" s="129">
        <f t="shared" si="26"/>
        <v>9.6</v>
      </c>
      <c r="Z98" s="129">
        <f t="shared" si="26"/>
        <v>9.6</v>
      </c>
      <c r="AA98" s="129">
        <f t="shared" si="26"/>
        <v>9.6</v>
      </c>
      <c r="AB98" s="129">
        <f t="shared" si="26"/>
        <v>9.6</v>
      </c>
      <c r="AC98" s="129">
        <f t="shared" si="26"/>
        <v>9.6</v>
      </c>
      <c r="AD98" s="129">
        <f t="shared" si="26"/>
        <v>9.6</v>
      </c>
      <c r="AE98" s="129">
        <f t="shared" si="26"/>
        <v>9.6</v>
      </c>
      <c r="AF98" s="129">
        <f t="shared" si="26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103</v>
      </c>
      <c r="B99" s="128">
        <v>9.98</v>
      </c>
      <c r="C99" s="129">
        <f t="shared" si="25"/>
        <v>9.98</v>
      </c>
      <c r="D99" s="129">
        <f t="shared" si="25"/>
        <v>9.98</v>
      </c>
      <c r="E99" s="129">
        <f t="shared" si="25"/>
        <v>9.98</v>
      </c>
      <c r="F99" s="129">
        <f t="shared" si="25"/>
        <v>9.98</v>
      </c>
      <c r="G99" s="129">
        <f t="shared" si="25"/>
        <v>9.98</v>
      </c>
      <c r="H99" s="129">
        <f t="shared" si="25"/>
        <v>9.98</v>
      </c>
      <c r="I99" s="129">
        <f t="shared" si="25"/>
        <v>9.98</v>
      </c>
      <c r="J99" s="129">
        <f t="shared" si="25"/>
        <v>9.98</v>
      </c>
      <c r="K99" s="129">
        <f t="shared" si="25"/>
        <v>9.98</v>
      </c>
      <c r="L99" s="129">
        <f t="shared" si="25"/>
        <v>9.98</v>
      </c>
      <c r="M99" s="129">
        <f t="shared" si="25"/>
        <v>9.98</v>
      </c>
      <c r="N99" s="129">
        <f t="shared" si="25"/>
        <v>9.98</v>
      </c>
      <c r="O99" s="129">
        <f t="shared" si="25"/>
        <v>9.98</v>
      </c>
      <c r="P99" s="129">
        <f t="shared" si="25"/>
        <v>9.98</v>
      </c>
      <c r="Q99" s="129">
        <f t="shared" si="25"/>
        <v>9.98</v>
      </c>
      <c r="R99" s="129">
        <f t="shared" si="25"/>
        <v>9.98</v>
      </c>
      <c r="S99" s="129">
        <f t="shared" si="26"/>
        <v>9.98</v>
      </c>
      <c r="T99" s="129">
        <f t="shared" si="26"/>
        <v>9.98</v>
      </c>
      <c r="U99" s="129">
        <f t="shared" si="26"/>
        <v>9.98</v>
      </c>
      <c r="V99" s="129">
        <f t="shared" si="26"/>
        <v>9.98</v>
      </c>
      <c r="W99" s="129">
        <f t="shared" si="26"/>
        <v>9.98</v>
      </c>
      <c r="X99" s="129">
        <f t="shared" si="26"/>
        <v>9.98</v>
      </c>
      <c r="Y99" s="129">
        <f t="shared" si="26"/>
        <v>9.98</v>
      </c>
      <c r="Z99" s="129">
        <f t="shared" si="26"/>
        <v>9.98</v>
      </c>
      <c r="AA99" s="129">
        <f t="shared" si="26"/>
        <v>9.98</v>
      </c>
      <c r="AB99" s="129">
        <f t="shared" si="26"/>
        <v>9.98</v>
      </c>
      <c r="AC99" s="129">
        <f t="shared" si="26"/>
        <v>9.98</v>
      </c>
      <c r="AD99" s="129">
        <f t="shared" si="26"/>
        <v>9.98</v>
      </c>
      <c r="AE99" s="129">
        <f t="shared" si="26"/>
        <v>9.98</v>
      </c>
      <c r="AF99" s="129">
        <f t="shared" si="26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104</v>
      </c>
      <c r="B100" s="128">
        <v>9.1</v>
      </c>
      <c r="C100" s="129">
        <f t="shared" si="25"/>
        <v>9.1</v>
      </c>
      <c r="D100" s="129">
        <f t="shared" si="25"/>
        <v>9.1</v>
      </c>
      <c r="E100" s="129">
        <f t="shared" si="25"/>
        <v>9.1</v>
      </c>
      <c r="F100" s="129">
        <f t="shared" si="25"/>
        <v>9.1</v>
      </c>
      <c r="G100" s="129">
        <f t="shared" si="25"/>
        <v>9.1</v>
      </c>
      <c r="H100" s="129">
        <f t="shared" si="25"/>
        <v>9.1</v>
      </c>
      <c r="I100" s="129">
        <f t="shared" si="25"/>
        <v>9.1</v>
      </c>
      <c r="J100" s="129">
        <f t="shared" si="25"/>
        <v>9.1</v>
      </c>
      <c r="K100" s="129">
        <f t="shared" si="25"/>
        <v>9.1</v>
      </c>
      <c r="L100" s="129">
        <f t="shared" si="25"/>
        <v>9.1</v>
      </c>
      <c r="M100" s="129">
        <f t="shared" si="25"/>
        <v>9.1</v>
      </c>
      <c r="N100" s="129">
        <f t="shared" si="25"/>
        <v>9.1</v>
      </c>
      <c r="O100" s="129">
        <f t="shared" si="25"/>
        <v>9.1</v>
      </c>
      <c r="P100" s="129">
        <f t="shared" si="25"/>
        <v>9.1</v>
      </c>
      <c r="Q100" s="129">
        <f t="shared" si="25"/>
        <v>9.1</v>
      </c>
      <c r="R100" s="129">
        <f t="shared" si="25"/>
        <v>9.1</v>
      </c>
      <c r="S100" s="129">
        <f t="shared" si="26"/>
        <v>9.1</v>
      </c>
      <c r="T100" s="129">
        <f t="shared" si="26"/>
        <v>9.1</v>
      </c>
      <c r="U100" s="129">
        <f t="shared" si="26"/>
        <v>9.1</v>
      </c>
      <c r="V100" s="129">
        <f t="shared" si="26"/>
        <v>9.1</v>
      </c>
      <c r="W100" s="129">
        <f t="shared" si="26"/>
        <v>9.1</v>
      </c>
      <c r="X100" s="129">
        <f t="shared" si="26"/>
        <v>9.1</v>
      </c>
      <c r="Y100" s="129">
        <f t="shared" si="26"/>
        <v>9.1</v>
      </c>
      <c r="Z100" s="129">
        <f t="shared" si="26"/>
        <v>9.1</v>
      </c>
      <c r="AA100" s="129">
        <f t="shared" si="26"/>
        <v>9.1</v>
      </c>
      <c r="AB100" s="129">
        <f t="shared" si="26"/>
        <v>9.1</v>
      </c>
      <c r="AC100" s="129">
        <f t="shared" si="26"/>
        <v>9.1</v>
      </c>
      <c r="AD100" s="129">
        <f t="shared" si="26"/>
        <v>9.1</v>
      </c>
      <c r="AE100" s="129">
        <f t="shared" si="26"/>
        <v>9.1</v>
      </c>
      <c r="AF100" s="129">
        <f t="shared" si="26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105</v>
      </c>
      <c r="B101" s="128">
        <v>9.18</v>
      </c>
      <c r="C101" s="129">
        <f t="shared" si="25"/>
        <v>9.18</v>
      </c>
      <c r="D101" s="129">
        <f t="shared" si="25"/>
        <v>9.18</v>
      </c>
      <c r="E101" s="129">
        <f t="shared" si="25"/>
        <v>9.18</v>
      </c>
      <c r="F101" s="129">
        <f t="shared" si="25"/>
        <v>9.18</v>
      </c>
      <c r="G101" s="129">
        <f t="shared" si="25"/>
        <v>9.18</v>
      </c>
      <c r="H101" s="129">
        <f t="shared" si="25"/>
        <v>9.18</v>
      </c>
      <c r="I101" s="129">
        <f t="shared" si="25"/>
        <v>9.18</v>
      </c>
      <c r="J101" s="129">
        <f t="shared" si="25"/>
        <v>9.18</v>
      </c>
      <c r="K101" s="129">
        <f t="shared" si="25"/>
        <v>9.18</v>
      </c>
      <c r="L101" s="129">
        <f t="shared" si="25"/>
        <v>9.18</v>
      </c>
      <c r="M101" s="129">
        <f t="shared" si="25"/>
        <v>9.18</v>
      </c>
      <c r="N101" s="129">
        <f t="shared" si="25"/>
        <v>9.18</v>
      </c>
      <c r="O101" s="129">
        <f t="shared" si="25"/>
        <v>9.18</v>
      </c>
      <c r="P101" s="129">
        <f t="shared" si="25"/>
        <v>9.18</v>
      </c>
      <c r="Q101" s="129">
        <f t="shared" si="25"/>
        <v>9.18</v>
      </c>
      <c r="R101" s="129">
        <f t="shared" si="25"/>
        <v>9.18</v>
      </c>
      <c r="S101" s="129">
        <f t="shared" si="26"/>
        <v>9.18</v>
      </c>
      <c r="T101" s="129">
        <f t="shared" si="26"/>
        <v>9.18</v>
      </c>
      <c r="U101" s="129">
        <f t="shared" si="26"/>
        <v>9.18</v>
      </c>
      <c r="V101" s="129">
        <f t="shared" si="26"/>
        <v>9.18</v>
      </c>
      <c r="W101" s="129">
        <f t="shared" si="26"/>
        <v>9.18</v>
      </c>
      <c r="X101" s="129">
        <f t="shared" si="26"/>
        <v>9.18</v>
      </c>
      <c r="Y101" s="129">
        <f t="shared" si="26"/>
        <v>9.18</v>
      </c>
      <c r="Z101" s="129">
        <f t="shared" si="26"/>
        <v>9.18</v>
      </c>
      <c r="AA101" s="129">
        <f t="shared" si="26"/>
        <v>9.18</v>
      </c>
      <c r="AB101" s="129">
        <f t="shared" si="26"/>
        <v>9.18</v>
      </c>
      <c r="AC101" s="129">
        <f t="shared" si="26"/>
        <v>9.18</v>
      </c>
      <c r="AD101" s="129">
        <f t="shared" si="26"/>
        <v>9.18</v>
      </c>
      <c r="AE101" s="129">
        <f t="shared" si="26"/>
        <v>9.18</v>
      </c>
      <c r="AF101" s="129">
        <f t="shared" si="26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106</v>
      </c>
      <c r="B102" s="128">
        <v>7</v>
      </c>
      <c r="C102" s="129">
        <f t="shared" si="25"/>
        <v>7</v>
      </c>
      <c r="D102" s="129">
        <f t="shared" si="25"/>
        <v>7</v>
      </c>
      <c r="E102" s="129">
        <f t="shared" si="25"/>
        <v>7</v>
      </c>
      <c r="F102" s="129">
        <f t="shared" si="25"/>
        <v>7</v>
      </c>
      <c r="G102" s="129">
        <f t="shared" si="25"/>
        <v>7</v>
      </c>
      <c r="H102" s="129">
        <f t="shared" si="25"/>
        <v>7</v>
      </c>
      <c r="I102" s="129">
        <f t="shared" si="25"/>
        <v>7</v>
      </c>
      <c r="J102" s="129">
        <f t="shared" si="25"/>
        <v>7</v>
      </c>
      <c r="K102" s="129">
        <f t="shared" si="25"/>
        <v>7</v>
      </c>
      <c r="L102" s="129">
        <f t="shared" si="25"/>
        <v>7</v>
      </c>
      <c r="M102" s="129">
        <f t="shared" si="25"/>
        <v>7</v>
      </c>
      <c r="N102" s="129">
        <f t="shared" si="25"/>
        <v>7</v>
      </c>
      <c r="O102" s="129">
        <f t="shared" si="25"/>
        <v>7</v>
      </c>
      <c r="P102" s="129">
        <f t="shared" si="25"/>
        <v>7</v>
      </c>
      <c r="Q102" s="129">
        <f t="shared" si="25"/>
        <v>7</v>
      </c>
      <c r="R102" s="129">
        <f t="shared" si="25"/>
        <v>7</v>
      </c>
      <c r="S102" s="129">
        <f t="shared" si="26"/>
        <v>7</v>
      </c>
      <c r="T102" s="129">
        <f t="shared" si="26"/>
        <v>7</v>
      </c>
      <c r="U102" s="129">
        <f t="shared" si="26"/>
        <v>7</v>
      </c>
      <c r="V102" s="129">
        <f t="shared" si="26"/>
        <v>7</v>
      </c>
      <c r="W102" s="129">
        <f t="shared" si="26"/>
        <v>7</v>
      </c>
      <c r="X102" s="129">
        <f t="shared" si="26"/>
        <v>7</v>
      </c>
      <c r="Y102" s="129">
        <f t="shared" si="26"/>
        <v>7</v>
      </c>
      <c r="Z102" s="129">
        <f t="shared" si="26"/>
        <v>7</v>
      </c>
      <c r="AA102" s="129">
        <f t="shared" si="26"/>
        <v>7</v>
      </c>
      <c r="AB102" s="129">
        <f t="shared" si="26"/>
        <v>7</v>
      </c>
      <c r="AC102" s="129">
        <f t="shared" si="26"/>
        <v>7</v>
      </c>
      <c r="AD102" s="129">
        <f t="shared" si="26"/>
        <v>7</v>
      </c>
      <c r="AE102" s="129">
        <f t="shared" si="26"/>
        <v>7</v>
      </c>
      <c r="AF102" s="129">
        <f t="shared" si="26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107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108</v>
      </c>
      <c r="B104" s="128">
        <v>2.25</v>
      </c>
      <c r="C104" s="129">
        <f t="shared" ref="C104:R105" si="27">B104</f>
        <v>2.25</v>
      </c>
      <c r="D104" s="129">
        <f t="shared" si="27"/>
        <v>2.25</v>
      </c>
      <c r="E104" s="129">
        <f t="shared" si="27"/>
        <v>2.25</v>
      </c>
      <c r="F104" s="129">
        <f t="shared" si="27"/>
        <v>2.25</v>
      </c>
      <c r="G104" s="129">
        <f t="shared" si="27"/>
        <v>2.25</v>
      </c>
      <c r="H104" s="129">
        <f t="shared" si="27"/>
        <v>2.25</v>
      </c>
      <c r="I104" s="129">
        <f t="shared" si="27"/>
        <v>2.25</v>
      </c>
      <c r="J104" s="129">
        <f t="shared" si="27"/>
        <v>2.25</v>
      </c>
      <c r="K104" s="129">
        <f t="shared" si="27"/>
        <v>2.25</v>
      </c>
      <c r="L104" s="129">
        <f t="shared" si="27"/>
        <v>2.25</v>
      </c>
      <c r="M104" s="129">
        <f t="shared" si="27"/>
        <v>2.25</v>
      </c>
      <c r="N104" s="129">
        <f t="shared" si="27"/>
        <v>2.25</v>
      </c>
      <c r="O104" s="129">
        <f t="shared" si="27"/>
        <v>2.25</v>
      </c>
      <c r="P104" s="129">
        <f t="shared" si="27"/>
        <v>2.25</v>
      </c>
      <c r="Q104" s="129">
        <f t="shared" si="27"/>
        <v>2.25</v>
      </c>
      <c r="R104" s="129">
        <f t="shared" si="27"/>
        <v>2.25</v>
      </c>
      <c r="S104" s="129">
        <f t="shared" ref="S104:AF105" si="28">R104</f>
        <v>2.25</v>
      </c>
      <c r="T104" s="129">
        <f t="shared" si="28"/>
        <v>2.25</v>
      </c>
      <c r="U104" s="129">
        <f t="shared" si="28"/>
        <v>2.25</v>
      </c>
      <c r="V104" s="129">
        <f t="shared" si="28"/>
        <v>2.25</v>
      </c>
      <c r="W104" s="129">
        <f t="shared" si="28"/>
        <v>2.25</v>
      </c>
      <c r="X104" s="129">
        <f t="shared" si="28"/>
        <v>2.25</v>
      </c>
      <c r="Y104" s="129">
        <f t="shared" si="28"/>
        <v>2.25</v>
      </c>
      <c r="Z104" s="129">
        <f t="shared" si="28"/>
        <v>2.25</v>
      </c>
      <c r="AA104" s="129">
        <f t="shared" si="28"/>
        <v>2.25</v>
      </c>
      <c r="AB104" s="129">
        <f t="shared" si="28"/>
        <v>2.25</v>
      </c>
      <c r="AC104" s="129">
        <f t="shared" si="28"/>
        <v>2.25</v>
      </c>
      <c r="AD104" s="129">
        <f t="shared" si="28"/>
        <v>2.25</v>
      </c>
      <c r="AE104" s="129">
        <f t="shared" si="28"/>
        <v>2.25</v>
      </c>
      <c r="AF104" s="129">
        <f t="shared" si="28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109</v>
      </c>
      <c r="B105" s="128">
        <v>1.64</v>
      </c>
      <c r="C105" s="129">
        <f t="shared" si="27"/>
        <v>1.64</v>
      </c>
      <c r="D105" s="129">
        <f t="shared" si="27"/>
        <v>1.64</v>
      </c>
      <c r="E105" s="129">
        <f t="shared" si="27"/>
        <v>1.64</v>
      </c>
      <c r="F105" s="129">
        <f t="shared" si="27"/>
        <v>1.64</v>
      </c>
      <c r="G105" s="129">
        <f t="shared" si="27"/>
        <v>1.64</v>
      </c>
      <c r="H105" s="129">
        <f t="shared" si="27"/>
        <v>1.64</v>
      </c>
      <c r="I105" s="129">
        <f t="shared" si="27"/>
        <v>1.64</v>
      </c>
      <c r="J105" s="129">
        <f t="shared" si="27"/>
        <v>1.64</v>
      </c>
      <c r="K105" s="129">
        <f t="shared" si="27"/>
        <v>1.64</v>
      </c>
      <c r="L105" s="129">
        <f t="shared" si="27"/>
        <v>1.64</v>
      </c>
      <c r="M105" s="129">
        <f t="shared" si="27"/>
        <v>1.64</v>
      </c>
      <c r="N105" s="129">
        <f t="shared" si="27"/>
        <v>1.64</v>
      </c>
      <c r="O105" s="129">
        <f t="shared" si="27"/>
        <v>1.64</v>
      </c>
      <c r="P105" s="129">
        <f t="shared" si="27"/>
        <v>1.64</v>
      </c>
      <c r="Q105" s="129">
        <f t="shared" si="27"/>
        <v>1.64</v>
      </c>
      <c r="R105" s="129">
        <f t="shared" si="27"/>
        <v>1.64</v>
      </c>
      <c r="S105" s="129">
        <f t="shared" si="28"/>
        <v>1.64</v>
      </c>
      <c r="T105" s="129">
        <f t="shared" si="28"/>
        <v>1.64</v>
      </c>
      <c r="U105" s="129">
        <f t="shared" si="28"/>
        <v>1.64</v>
      </c>
      <c r="V105" s="129">
        <f t="shared" si="28"/>
        <v>1.64</v>
      </c>
      <c r="W105" s="129">
        <f t="shared" si="28"/>
        <v>1.64</v>
      </c>
      <c r="X105" s="129">
        <f t="shared" si="28"/>
        <v>1.64</v>
      </c>
      <c r="Y105" s="129">
        <f t="shared" si="28"/>
        <v>1.64</v>
      </c>
      <c r="Z105" s="129">
        <f t="shared" si="28"/>
        <v>1.64</v>
      </c>
      <c r="AA105" s="129">
        <f t="shared" si="28"/>
        <v>1.64</v>
      </c>
      <c r="AB105" s="129">
        <f t="shared" si="28"/>
        <v>1.64</v>
      </c>
      <c r="AC105" s="129">
        <f t="shared" si="28"/>
        <v>1.64</v>
      </c>
      <c r="AD105" s="129">
        <f t="shared" si="28"/>
        <v>1.64</v>
      </c>
      <c r="AE105" s="129">
        <f t="shared" si="28"/>
        <v>1.64</v>
      </c>
      <c r="AF105" s="129">
        <f t="shared" si="28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110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111</v>
      </c>
      <c r="B107" s="128">
        <v>1.62</v>
      </c>
      <c r="C107" s="129">
        <f t="shared" ref="C107:R114" si="29">B107</f>
        <v>1.62</v>
      </c>
      <c r="D107" s="129">
        <f t="shared" si="29"/>
        <v>1.62</v>
      </c>
      <c r="E107" s="129">
        <f t="shared" si="29"/>
        <v>1.62</v>
      </c>
      <c r="F107" s="129">
        <f t="shared" si="29"/>
        <v>1.62</v>
      </c>
      <c r="G107" s="129">
        <f t="shared" si="29"/>
        <v>1.62</v>
      </c>
      <c r="H107" s="129">
        <f t="shared" si="29"/>
        <v>1.62</v>
      </c>
      <c r="I107" s="129">
        <f t="shared" si="29"/>
        <v>1.62</v>
      </c>
      <c r="J107" s="129">
        <f t="shared" si="29"/>
        <v>1.62</v>
      </c>
      <c r="K107" s="129">
        <f t="shared" si="29"/>
        <v>1.62</v>
      </c>
      <c r="L107" s="129">
        <f t="shared" si="29"/>
        <v>1.62</v>
      </c>
      <c r="M107" s="129">
        <f t="shared" si="29"/>
        <v>1.62</v>
      </c>
      <c r="N107" s="129">
        <f t="shared" si="29"/>
        <v>1.62</v>
      </c>
      <c r="O107" s="129">
        <f t="shared" si="29"/>
        <v>1.62</v>
      </c>
      <c r="P107" s="129">
        <f t="shared" si="29"/>
        <v>1.62</v>
      </c>
      <c r="Q107" s="129">
        <f t="shared" si="29"/>
        <v>1.62</v>
      </c>
      <c r="R107" s="129">
        <f t="shared" si="29"/>
        <v>1.62</v>
      </c>
      <c r="S107" s="129">
        <f t="shared" ref="S107:AF122" si="30">R107</f>
        <v>1.62</v>
      </c>
      <c r="T107" s="129">
        <f t="shared" si="30"/>
        <v>1.62</v>
      </c>
      <c r="U107" s="129">
        <f t="shared" si="30"/>
        <v>1.62</v>
      </c>
      <c r="V107" s="129">
        <f t="shared" si="30"/>
        <v>1.62</v>
      </c>
      <c r="W107" s="129">
        <f t="shared" si="30"/>
        <v>1.62</v>
      </c>
      <c r="X107" s="129">
        <f t="shared" si="30"/>
        <v>1.62</v>
      </c>
      <c r="Y107" s="129">
        <f t="shared" si="30"/>
        <v>1.62</v>
      </c>
      <c r="Z107" s="129">
        <f t="shared" si="30"/>
        <v>1.62</v>
      </c>
      <c r="AA107" s="129">
        <f t="shared" si="30"/>
        <v>1.62</v>
      </c>
      <c r="AB107" s="129">
        <f t="shared" si="30"/>
        <v>1.62</v>
      </c>
      <c r="AC107" s="129">
        <f t="shared" si="30"/>
        <v>1.62</v>
      </c>
      <c r="AD107" s="129">
        <f t="shared" si="30"/>
        <v>1.62</v>
      </c>
      <c r="AE107" s="129">
        <f t="shared" si="30"/>
        <v>1.62</v>
      </c>
      <c r="AF107" s="129">
        <f t="shared" si="30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112</v>
      </c>
      <c r="B108" s="128">
        <v>8.36</v>
      </c>
      <c r="C108" s="129">
        <f t="shared" si="29"/>
        <v>8.36</v>
      </c>
      <c r="D108" s="129">
        <f t="shared" si="29"/>
        <v>8.36</v>
      </c>
      <c r="E108" s="129">
        <f t="shared" si="29"/>
        <v>8.36</v>
      </c>
      <c r="F108" s="129">
        <f t="shared" si="29"/>
        <v>8.36</v>
      </c>
      <c r="G108" s="129">
        <f t="shared" si="29"/>
        <v>8.36</v>
      </c>
      <c r="H108" s="129">
        <f t="shared" si="29"/>
        <v>8.36</v>
      </c>
      <c r="I108" s="129">
        <f t="shared" si="29"/>
        <v>8.36</v>
      </c>
      <c r="J108" s="129">
        <f t="shared" si="29"/>
        <v>8.36</v>
      </c>
      <c r="K108" s="129">
        <f t="shared" si="29"/>
        <v>8.36</v>
      </c>
      <c r="L108" s="129">
        <f t="shared" si="29"/>
        <v>8.36</v>
      </c>
      <c r="M108" s="129">
        <f t="shared" si="29"/>
        <v>8.36</v>
      </c>
      <c r="N108" s="129">
        <f t="shared" si="29"/>
        <v>8.36</v>
      </c>
      <c r="O108" s="129">
        <f t="shared" si="29"/>
        <v>8.36</v>
      </c>
      <c r="P108" s="129">
        <f t="shared" si="29"/>
        <v>8.36</v>
      </c>
      <c r="Q108" s="129">
        <f t="shared" si="29"/>
        <v>8.36</v>
      </c>
      <c r="R108" s="129">
        <f t="shared" si="29"/>
        <v>8.36</v>
      </c>
      <c r="S108" s="129">
        <f t="shared" si="30"/>
        <v>8.36</v>
      </c>
      <c r="T108" s="129">
        <f t="shared" si="30"/>
        <v>8.36</v>
      </c>
      <c r="U108" s="129">
        <f t="shared" si="30"/>
        <v>8.36</v>
      </c>
      <c r="V108" s="129">
        <f t="shared" si="30"/>
        <v>8.36</v>
      </c>
      <c r="W108" s="129">
        <f t="shared" si="30"/>
        <v>8.36</v>
      </c>
      <c r="X108" s="129">
        <f t="shared" si="30"/>
        <v>8.36</v>
      </c>
      <c r="Y108" s="129">
        <f t="shared" si="30"/>
        <v>8.36</v>
      </c>
      <c r="Z108" s="129">
        <f t="shared" si="30"/>
        <v>8.36</v>
      </c>
      <c r="AA108" s="129">
        <f t="shared" si="30"/>
        <v>8.36</v>
      </c>
      <c r="AB108" s="129">
        <f t="shared" si="30"/>
        <v>8.36</v>
      </c>
      <c r="AC108" s="129">
        <f t="shared" si="30"/>
        <v>8.36</v>
      </c>
      <c r="AD108" s="129">
        <f t="shared" si="30"/>
        <v>8.36</v>
      </c>
      <c r="AE108" s="129">
        <f t="shared" si="30"/>
        <v>8.36</v>
      </c>
      <c r="AF108" s="129">
        <f t="shared" si="30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113</v>
      </c>
      <c r="B109" s="128">
        <v>8</v>
      </c>
      <c r="C109" s="129">
        <f t="shared" si="29"/>
        <v>8</v>
      </c>
      <c r="D109" s="129">
        <f t="shared" si="29"/>
        <v>8</v>
      </c>
      <c r="E109" s="129">
        <f t="shared" si="29"/>
        <v>8</v>
      </c>
      <c r="F109" s="129">
        <f t="shared" si="29"/>
        <v>8</v>
      </c>
      <c r="G109" s="129">
        <f t="shared" si="29"/>
        <v>8</v>
      </c>
      <c r="H109" s="129">
        <f t="shared" si="29"/>
        <v>8</v>
      </c>
      <c r="I109" s="129">
        <v>5.4</v>
      </c>
      <c r="J109" s="129">
        <f t="shared" si="29"/>
        <v>5.4</v>
      </c>
      <c r="K109" s="129">
        <f t="shared" si="29"/>
        <v>5.4</v>
      </c>
      <c r="L109" s="129">
        <f t="shared" si="29"/>
        <v>5.4</v>
      </c>
      <c r="M109" s="129">
        <f t="shared" si="29"/>
        <v>5.4</v>
      </c>
      <c r="N109" s="129">
        <f t="shared" si="29"/>
        <v>5.4</v>
      </c>
      <c r="O109" s="129">
        <f t="shared" si="29"/>
        <v>5.4</v>
      </c>
      <c r="P109" s="129">
        <f t="shared" si="29"/>
        <v>5.4</v>
      </c>
      <c r="Q109" s="129">
        <f t="shared" si="29"/>
        <v>5.4</v>
      </c>
      <c r="R109" s="129">
        <f t="shared" si="29"/>
        <v>5.4</v>
      </c>
      <c r="S109" s="129">
        <f t="shared" si="30"/>
        <v>5.4</v>
      </c>
      <c r="T109" s="129">
        <f t="shared" si="30"/>
        <v>5.4</v>
      </c>
      <c r="U109" s="129">
        <f t="shared" si="30"/>
        <v>5.4</v>
      </c>
      <c r="V109" s="129">
        <f t="shared" si="30"/>
        <v>5.4</v>
      </c>
      <c r="W109" s="129">
        <f t="shared" si="30"/>
        <v>5.4</v>
      </c>
      <c r="X109" s="129">
        <f t="shared" si="30"/>
        <v>5.4</v>
      </c>
      <c r="Y109" s="129">
        <f t="shared" si="30"/>
        <v>5.4</v>
      </c>
      <c r="Z109" s="129">
        <f t="shared" si="30"/>
        <v>5.4</v>
      </c>
      <c r="AA109" s="129">
        <f t="shared" si="30"/>
        <v>5.4</v>
      </c>
      <c r="AB109" s="129">
        <f t="shared" si="30"/>
        <v>5.4</v>
      </c>
      <c r="AC109" s="129">
        <f t="shared" si="30"/>
        <v>5.4</v>
      </c>
      <c r="AD109" s="129">
        <f t="shared" si="30"/>
        <v>5.4</v>
      </c>
      <c r="AE109" s="129">
        <f t="shared" si="30"/>
        <v>5.4</v>
      </c>
      <c r="AF109" s="129">
        <f t="shared" si="30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114</v>
      </c>
      <c r="B110" s="128">
        <v>6.57</v>
      </c>
      <c r="C110" s="129">
        <f t="shared" si="29"/>
        <v>6.57</v>
      </c>
      <c r="D110" s="129">
        <f t="shared" si="29"/>
        <v>6.57</v>
      </c>
      <c r="E110" s="129">
        <f t="shared" si="29"/>
        <v>6.57</v>
      </c>
      <c r="F110" s="129">
        <f t="shared" si="29"/>
        <v>6.57</v>
      </c>
      <c r="G110" s="129">
        <f t="shared" si="29"/>
        <v>6.57</v>
      </c>
      <c r="H110" s="129">
        <f t="shared" si="29"/>
        <v>6.57</v>
      </c>
      <c r="I110" s="129">
        <f t="shared" si="29"/>
        <v>6.57</v>
      </c>
      <c r="J110" s="129">
        <f t="shared" si="29"/>
        <v>6.57</v>
      </c>
      <c r="K110" s="129">
        <f t="shared" si="29"/>
        <v>6.57</v>
      </c>
      <c r="L110" s="129">
        <f t="shared" si="29"/>
        <v>6.57</v>
      </c>
      <c r="M110" s="129">
        <f t="shared" si="29"/>
        <v>6.57</v>
      </c>
      <c r="N110" s="129">
        <f t="shared" si="29"/>
        <v>6.57</v>
      </c>
      <c r="O110" s="129">
        <f t="shared" si="29"/>
        <v>6.57</v>
      </c>
      <c r="P110" s="129">
        <f t="shared" si="29"/>
        <v>6.57</v>
      </c>
      <c r="Q110" s="129">
        <f t="shared" si="29"/>
        <v>6.57</v>
      </c>
      <c r="R110" s="129">
        <f t="shared" si="29"/>
        <v>6.57</v>
      </c>
      <c r="S110" s="129">
        <f t="shared" si="30"/>
        <v>6.57</v>
      </c>
      <c r="T110" s="129">
        <f t="shared" si="30"/>
        <v>6.57</v>
      </c>
      <c r="U110" s="129">
        <f t="shared" si="30"/>
        <v>6.57</v>
      </c>
      <c r="V110" s="129">
        <f t="shared" si="30"/>
        <v>6.57</v>
      </c>
      <c r="W110" s="129">
        <f t="shared" si="30"/>
        <v>6.57</v>
      </c>
      <c r="X110" s="129">
        <f t="shared" si="30"/>
        <v>6.57</v>
      </c>
      <c r="Y110" s="129">
        <f t="shared" si="30"/>
        <v>6.57</v>
      </c>
      <c r="Z110" s="129">
        <f t="shared" si="30"/>
        <v>6.57</v>
      </c>
      <c r="AA110" s="129">
        <f t="shared" si="30"/>
        <v>6.57</v>
      </c>
      <c r="AB110" s="129">
        <f t="shared" si="30"/>
        <v>6.57</v>
      </c>
      <c r="AC110" s="129">
        <f t="shared" si="30"/>
        <v>6.57</v>
      </c>
      <c r="AD110" s="129">
        <f t="shared" si="30"/>
        <v>6.57</v>
      </c>
      <c r="AE110" s="129">
        <f t="shared" si="30"/>
        <v>6.57</v>
      </c>
      <c r="AF110" s="129">
        <f t="shared" si="30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115</v>
      </c>
      <c r="B111" s="128">
        <v>3.43</v>
      </c>
      <c r="C111" s="129">
        <f t="shared" si="29"/>
        <v>3.43</v>
      </c>
      <c r="D111" s="129">
        <f t="shared" si="29"/>
        <v>3.43</v>
      </c>
      <c r="E111" s="129">
        <f t="shared" si="29"/>
        <v>3.43</v>
      </c>
      <c r="F111" s="129">
        <f t="shared" si="29"/>
        <v>3.43</v>
      </c>
      <c r="G111" s="129">
        <f t="shared" si="29"/>
        <v>3.43</v>
      </c>
      <c r="H111" s="129">
        <f t="shared" si="29"/>
        <v>3.43</v>
      </c>
      <c r="I111" s="129">
        <f t="shared" si="29"/>
        <v>3.43</v>
      </c>
      <c r="J111" s="129">
        <f t="shared" si="29"/>
        <v>3.43</v>
      </c>
      <c r="K111" s="129">
        <f t="shared" si="29"/>
        <v>3.43</v>
      </c>
      <c r="L111" s="129">
        <f t="shared" si="29"/>
        <v>3.43</v>
      </c>
      <c r="M111" s="129">
        <f t="shared" si="29"/>
        <v>3.43</v>
      </c>
      <c r="N111" s="129">
        <f t="shared" si="29"/>
        <v>3.43</v>
      </c>
      <c r="O111" s="129">
        <f t="shared" si="29"/>
        <v>3.43</v>
      </c>
      <c r="P111" s="129">
        <f t="shared" si="29"/>
        <v>3.43</v>
      </c>
      <c r="Q111" s="129">
        <f t="shared" si="29"/>
        <v>3.43</v>
      </c>
      <c r="R111" s="129">
        <f t="shared" si="29"/>
        <v>3.43</v>
      </c>
      <c r="S111" s="129">
        <f t="shared" si="30"/>
        <v>3.43</v>
      </c>
      <c r="T111" s="129">
        <f t="shared" si="30"/>
        <v>3.43</v>
      </c>
      <c r="U111" s="129">
        <f t="shared" si="30"/>
        <v>3.43</v>
      </c>
      <c r="V111" s="129">
        <f t="shared" si="30"/>
        <v>3.43</v>
      </c>
      <c r="W111" s="129">
        <f t="shared" si="30"/>
        <v>3.43</v>
      </c>
      <c r="X111" s="129">
        <f t="shared" si="30"/>
        <v>3.43</v>
      </c>
      <c r="Y111" s="129">
        <f t="shared" si="30"/>
        <v>3.43</v>
      </c>
      <c r="Z111" s="129">
        <f t="shared" si="30"/>
        <v>3.43</v>
      </c>
      <c r="AA111" s="129">
        <f t="shared" si="30"/>
        <v>3.43</v>
      </c>
      <c r="AB111" s="129">
        <f t="shared" si="30"/>
        <v>3.43</v>
      </c>
      <c r="AC111" s="129">
        <f t="shared" si="30"/>
        <v>3.43</v>
      </c>
      <c r="AD111" s="129">
        <f t="shared" si="30"/>
        <v>3.43</v>
      </c>
      <c r="AE111" s="129">
        <f t="shared" si="30"/>
        <v>3.43</v>
      </c>
      <c r="AF111" s="129">
        <f t="shared" si="30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116</v>
      </c>
      <c r="B112" s="128">
        <v>2.96</v>
      </c>
      <c r="C112" s="129">
        <f t="shared" si="29"/>
        <v>2.96</v>
      </c>
      <c r="D112" s="129">
        <f t="shared" si="29"/>
        <v>2.96</v>
      </c>
      <c r="E112" s="129">
        <f t="shared" si="29"/>
        <v>2.96</v>
      </c>
      <c r="F112" s="129">
        <f t="shared" si="29"/>
        <v>2.96</v>
      </c>
      <c r="G112" s="129">
        <f t="shared" si="29"/>
        <v>2.96</v>
      </c>
      <c r="H112" s="129">
        <f t="shared" si="29"/>
        <v>2.96</v>
      </c>
      <c r="I112" s="129">
        <f t="shared" si="29"/>
        <v>2.96</v>
      </c>
      <c r="J112" s="129">
        <f t="shared" si="29"/>
        <v>2.96</v>
      </c>
      <c r="K112" s="129">
        <f t="shared" si="29"/>
        <v>2.96</v>
      </c>
      <c r="L112" s="129">
        <f t="shared" si="29"/>
        <v>2.96</v>
      </c>
      <c r="M112" s="129">
        <f t="shared" si="29"/>
        <v>2.96</v>
      </c>
      <c r="N112" s="129">
        <f t="shared" si="29"/>
        <v>2.96</v>
      </c>
      <c r="O112" s="129">
        <f t="shared" si="29"/>
        <v>2.96</v>
      </c>
      <c r="P112" s="129">
        <f t="shared" si="29"/>
        <v>2.96</v>
      </c>
      <c r="Q112" s="129">
        <f t="shared" si="29"/>
        <v>2.96</v>
      </c>
      <c r="R112" s="129">
        <f t="shared" si="29"/>
        <v>2.96</v>
      </c>
      <c r="S112" s="129">
        <f t="shared" si="30"/>
        <v>2.96</v>
      </c>
      <c r="T112" s="129">
        <f t="shared" si="30"/>
        <v>2.96</v>
      </c>
      <c r="U112" s="129">
        <f t="shared" si="30"/>
        <v>2.96</v>
      </c>
      <c r="V112" s="129">
        <f t="shared" si="30"/>
        <v>2.96</v>
      </c>
      <c r="W112" s="129">
        <f t="shared" si="30"/>
        <v>2.96</v>
      </c>
      <c r="X112" s="129">
        <f t="shared" si="30"/>
        <v>2.96</v>
      </c>
      <c r="Y112" s="129">
        <f t="shared" si="30"/>
        <v>2.96</v>
      </c>
      <c r="Z112" s="129">
        <f t="shared" si="30"/>
        <v>2.96</v>
      </c>
      <c r="AA112" s="129">
        <f t="shared" si="30"/>
        <v>2.96</v>
      </c>
      <c r="AB112" s="129">
        <f t="shared" si="30"/>
        <v>2.96</v>
      </c>
      <c r="AC112" s="129">
        <f t="shared" si="30"/>
        <v>2.96</v>
      </c>
      <c r="AD112" s="129">
        <f t="shared" si="30"/>
        <v>2.96</v>
      </c>
      <c r="AE112" s="129">
        <f t="shared" si="30"/>
        <v>2.96</v>
      </c>
      <c r="AF112" s="129">
        <f t="shared" si="30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117</v>
      </c>
      <c r="B113" s="128">
        <v>8</v>
      </c>
      <c r="C113" s="129">
        <f t="shared" si="29"/>
        <v>8</v>
      </c>
      <c r="D113" s="129">
        <f t="shared" si="29"/>
        <v>8</v>
      </c>
      <c r="E113" s="129">
        <f t="shared" si="29"/>
        <v>8</v>
      </c>
      <c r="F113" s="129">
        <f t="shared" si="29"/>
        <v>8</v>
      </c>
      <c r="G113" s="129">
        <f t="shared" si="29"/>
        <v>8</v>
      </c>
      <c r="H113" s="129">
        <f t="shared" si="29"/>
        <v>8</v>
      </c>
      <c r="I113" s="129">
        <f t="shared" si="29"/>
        <v>8</v>
      </c>
      <c r="J113" s="129">
        <f t="shared" si="29"/>
        <v>8</v>
      </c>
      <c r="K113" s="129">
        <f t="shared" si="29"/>
        <v>8</v>
      </c>
      <c r="L113" s="129">
        <f t="shared" si="29"/>
        <v>8</v>
      </c>
      <c r="M113" s="129">
        <f t="shared" si="29"/>
        <v>8</v>
      </c>
      <c r="N113" s="129">
        <f t="shared" si="29"/>
        <v>8</v>
      </c>
      <c r="O113" s="129">
        <f t="shared" si="29"/>
        <v>8</v>
      </c>
      <c r="P113" s="129">
        <f t="shared" si="29"/>
        <v>8</v>
      </c>
      <c r="Q113" s="129">
        <f t="shared" si="29"/>
        <v>8</v>
      </c>
      <c r="R113" s="129">
        <f t="shared" si="29"/>
        <v>8</v>
      </c>
      <c r="S113" s="129">
        <f t="shared" si="30"/>
        <v>8</v>
      </c>
      <c r="T113" s="129">
        <f t="shared" si="30"/>
        <v>8</v>
      </c>
      <c r="U113" s="129">
        <f t="shared" si="30"/>
        <v>8</v>
      </c>
      <c r="V113" s="129">
        <f t="shared" si="30"/>
        <v>8</v>
      </c>
      <c r="W113" s="129">
        <f t="shared" si="30"/>
        <v>8</v>
      </c>
      <c r="X113" s="129">
        <f t="shared" si="30"/>
        <v>8</v>
      </c>
      <c r="Y113" s="129">
        <f t="shared" si="30"/>
        <v>8</v>
      </c>
      <c r="Z113" s="129">
        <f t="shared" si="30"/>
        <v>8</v>
      </c>
      <c r="AA113" s="129">
        <f t="shared" si="30"/>
        <v>8</v>
      </c>
      <c r="AB113" s="129">
        <f t="shared" si="30"/>
        <v>8</v>
      </c>
      <c r="AC113" s="129">
        <f t="shared" si="30"/>
        <v>8</v>
      </c>
      <c r="AD113" s="129">
        <f t="shared" si="30"/>
        <v>8</v>
      </c>
      <c r="AE113" s="129">
        <f t="shared" si="30"/>
        <v>8</v>
      </c>
      <c r="AF113" s="129">
        <f t="shared" si="30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118</v>
      </c>
      <c r="B114" s="128">
        <v>7</v>
      </c>
      <c r="C114" s="129">
        <f>B114</f>
        <v>7</v>
      </c>
      <c r="D114" s="129">
        <f t="shared" si="29"/>
        <v>7</v>
      </c>
      <c r="E114" s="129">
        <f t="shared" si="29"/>
        <v>7</v>
      </c>
      <c r="F114" s="129">
        <f t="shared" si="29"/>
        <v>7</v>
      </c>
      <c r="G114" s="129">
        <f t="shared" si="29"/>
        <v>7</v>
      </c>
      <c r="H114" s="129">
        <f t="shared" si="29"/>
        <v>7</v>
      </c>
      <c r="I114" s="129">
        <f t="shared" si="29"/>
        <v>7</v>
      </c>
      <c r="J114" s="129">
        <f t="shared" si="29"/>
        <v>7</v>
      </c>
      <c r="K114" s="129">
        <f t="shared" si="29"/>
        <v>7</v>
      </c>
      <c r="L114" s="129">
        <f t="shared" si="29"/>
        <v>7</v>
      </c>
      <c r="M114" s="129">
        <f t="shared" si="29"/>
        <v>7</v>
      </c>
      <c r="N114" s="129">
        <f t="shared" si="29"/>
        <v>7</v>
      </c>
      <c r="O114" s="129">
        <f t="shared" si="29"/>
        <v>7</v>
      </c>
      <c r="P114" s="129">
        <f t="shared" si="29"/>
        <v>7</v>
      </c>
      <c r="Q114" s="129">
        <f t="shared" si="29"/>
        <v>7</v>
      </c>
      <c r="R114" s="129">
        <f t="shared" si="29"/>
        <v>7</v>
      </c>
      <c r="S114" s="129">
        <f t="shared" si="30"/>
        <v>7</v>
      </c>
      <c r="T114" s="129">
        <f t="shared" si="30"/>
        <v>7</v>
      </c>
      <c r="U114" s="129">
        <f t="shared" si="30"/>
        <v>7</v>
      </c>
      <c r="V114" s="129">
        <f t="shared" si="30"/>
        <v>7</v>
      </c>
      <c r="W114" s="129">
        <f t="shared" si="30"/>
        <v>7</v>
      </c>
      <c r="X114" s="129">
        <f t="shared" si="30"/>
        <v>7</v>
      </c>
      <c r="Y114" s="129">
        <f t="shared" si="30"/>
        <v>7</v>
      </c>
      <c r="Z114" s="129">
        <f t="shared" si="30"/>
        <v>7</v>
      </c>
      <c r="AA114" s="129">
        <f t="shared" si="30"/>
        <v>7</v>
      </c>
      <c r="AB114" s="129">
        <f t="shared" si="30"/>
        <v>7</v>
      </c>
      <c r="AC114" s="129">
        <f t="shared" si="30"/>
        <v>7</v>
      </c>
      <c r="AD114" s="129">
        <f t="shared" si="30"/>
        <v>7</v>
      </c>
      <c r="AE114" s="129">
        <f t="shared" si="30"/>
        <v>7</v>
      </c>
      <c r="AF114" s="129">
        <f t="shared" si="30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119</v>
      </c>
      <c r="B115" s="128">
        <v>3.47</v>
      </c>
      <c r="C115" s="129">
        <f t="shared" ref="C115:R124" si="31">B115</f>
        <v>3.47</v>
      </c>
      <c r="D115" s="129">
        <f t="shared" si="31"/>
        <v>3.47</v>
      </c>
      <c r="E115" s="129">
        <f t="shared" si="31"/>
        <v>3.47</v>
      </c>
      <c r="F115" s="129">
        <f t="shared" si="31"/>
        <v>3.47</v>
      </c>
      <c r="G115" s="129">
        <f t="shared" si="31"/>
        <v>3.47</v>
      </c>
      <c r="H115" s="129">
        <f t="shared" si="31"/>
        <v>3.47</v>
      </c>
      <c r="I115" s="129">
        <f t="shared" si="31"/>
        <v>3.47</v>
      </c>
      <c r="J115" s="129">
        <f t="shared" si="31"/>
        <v>3.47</v>
      </c>
      <c r="K115" s="129">
        <f t="shared" si="31"/>
        <v>3.47</v>
      </c>
      <c r="L115" s="129">
        <f t="shared" si="31"/>
        <v>3.47</v>
      </c>
      <c r="M115" s="129">
        <f t="shared" si="31"/>
        <v>3.47</v>
      </c>
      <c r="N115" s="129">
        <f t="shared" si="31"/>
        <v>3.47</v>
      </c>
      <c r="O115" s="129">
        <f t="shared" si="31"/>
        <v>3.47</v>
      </c>
      <c r="P115" s="129">
        <f t="shared" si="31"/>
        <v>3.47</v>
      </c>
      <c r="Q115" s="129">
        <f t="shared" si="31"/>
        <v>3.47</v>
      </c>
      <c r="R115" s="129">
        <f t="shared" si="31"/>
        <v>3.47</v>
      </c>
      <c r="S115" s="129">
        <f t="shared" si="30"/>
        <v>3.47</v>
      </c>
      <c r="T115" s="129">
        <f t="shared" si="30"/>
        <v>3.47</v>
      </c>
      <c r="U115" s="129">
        <f t="shared" si="30"/>
        <v>3.47</v>
      </c>
      <c r="V115" s="129">
        <f t="shared" si="30"/>
        <v>3.47</v>
      </c>
      <c r="W115" s="129">
        <f t="shared" si="30"/>
        <v>3.47</v>
      </c>
      <c r="X115" s="129">
        <f t="shared" si="30"/>
        <v>3.47</v>
      </c>
      <c r="Y115" s="129">
        <f t="shared" si="30"/>
        <v>3.47</v>
      </c>
      <c r="Z115" s="129">
        <f t="shared" si="30"/>
        <v>3.47</v>
      </c>
      <c r="AA115" s="129">
        <f t="shared" si="30"/>
        <v>3.47</v>
      </c>
      <c r="AB115" s="129">
        <f t="shared" si="30"/>
        <v>3.47</v>
      </c>
      <c r="AC115" s="129">
        <f t="shared" si="30"/>
        <v>3.47</v>
      </c>
      <c r="AD115" s="129">
        <f t="shared" si="30"/>
        <v>3.47</v>
      </c>
      <c r="AE115" s="129">
        <f t="shared" si="30"/>
        <v>3.47</v>
      </c>
      <c r="AF115" s="129">
        <f t="shared" si="30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120</v>
      </c>
      <c r="B116" s="128">
        <v>2.1</v>
      </c>
      <c r="C116" s="129">
        <f t="shared" si="31"/>
        <v>2.1</v>
      </c>
      <c r="D116" s="129">
        <f t="shared" si="31"/>
        <v>2.1</v>
      </c>
      <c r="E116" s="129">
        <f t="shared" si="31"/>
        <v>2.1</v>
      </c>
      <c r="F116" s="129">
        <f t="shared" si="31"/>
        <v>2.1</v>
      </c>
      <c r="G116" s="129">
        <f t="shared" si="31"/>
        <v>2.1</v>
      </c>
      <c r="H116" s="129">
        <f t="shared" si="31"/>
        <v>2.1</v>
      </c>
      <c r="I116" s="129">
        <f t="shared" si="31"/>
        <v>2.1</v>
      </c>
      <c r="J116" s="129">
        <f t="shared" si="31"/>
        <v>2.1</v>
      </c>
      <c r="K116" s="129">
        <f t="shared" si="31"/>
        <v>2.1</v>
      </c>
      <c r="L116" s="129">
        <f t="shared" si="31"/>
        <v>2.1</v>
      </c>
      <c r="M116" s="129">
        <f t="shared" si="31"/>
        <v>2.1</v>
      </c>
      <c r="N116" s="129">
        <f t="shared" si="31"/>
        <v>2.1</v>
      </c>
      <c r="O116" s="129">
        <f t="shared" si="31"/>
        <v>2.1</v>
      </c>
      <c r="P116" s="129">
        <f t="shared" si="31"/>
        <v>2.1</v>
      </c>
      <c r="Q116" s="129">
        <f t="shared" si="31"/>
        <v>2.1</v>
      </c>
      <c r="R116" s="129">
        <f t="shared" si="31"/>
        <v>2.1</v>
      </c>
      <c r="S116" s="129">
        <f t="shared" si="30"/>
        <v>2.1</v>
      </c>
      <c r="T116" s="129">
        <f t="shared" si="30"/>
        <v>2.1</v>
      </c>
      <c r="U116" s="129">
        <f t="shared" si="30"/>
        <v>2.1</v>
      </c>
      <c r="V116" s="129">
        <f t="shared" si="30"/>
        <v>2.1</v>
      </c>
      <c r="W116" s="129">
        <f t="shared" si="30"/>
        <v>2.1</v>
      </c>
      <c r="X116" s="129">
        <f t="shared" si="30"/>
        <v>2.1</v>
      </c>
      <c r="Y116" s="129">
        <f t="shared" si="30"/>
        <v>2.1</v>
      </c>
      <c r="Z116" s="129">
        <f t="shared" si="30"/>
        <v>2.1</v>
      </c>
      <c r="AA116" s="129">
        <f t="shared" si="30"/>
        <v>2.1</v>
      </c>
      <c r="AB116" s="129">
        <f t="shared" si="30"/>
        <v>2.1</v>
      </c>
      <c r="AC116" s="129">
        <f t="shared" si="30"/>
        <v>2.1</v>
      </c>
      <c r="AD116" s="129">
        <f t="shared" si="30"/>
        <v>2.1</v>
      </c>
      <c r="AE116" s="129">
        <f t="shared" si="30"/>
        <v>2.1</v>
      </c>
      <c r="AF116" s="129">
        <f t="shared" si="30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121</v>
      </c>
      <c r="B117" s="128">
        <v>9.3000000000000007</v>
      </c>
      <c r="C117" s="129">
        <f t="shared" si="31"/>
        <v>9.3000000000000007</v>
      </c>
      <c r="D117" s="129">
        <f t="shared" si="31"/>
        <v>9.3000000000000007</v>
      </c>
      <c r="E117" s="129">
        <f t="shared" si="31"/>
        <v>9.3000000000000007</v>
      </c>
      <c r="F117" s="129">
        <f t="shared" si="31"/>
        <v>9.3000000000000007</v>
      </c>
      <c r="G117" s="129">
        <f t="shared" si="31"/>
        <v>9.3000000000000007</v>
      </c>
      <c r="H117" s="129">
        <f t="shared" si="31"/>
        <v>9.3000000000000007</v>
      </c>
      <c r="I117" s="129">
        <f t="shared" si="31"/>
        <v>9.3000000000000007</v>
      </c>
      <c r="J117" s="129">
        <f t="shared" si="31"/>
        <v>9.3000000000000007</v>
      </c>
      <c r="K117" s="129">
        <f t="shared" si="31"/>
        <v>9.3000000000000007</v>
      </c>
      <c r="L117" s="129">
        <f t="shared" si="31"/>
        <v>9.3000000000000007</v>
      </c>
      <c r="M117" s="129">
        <f t="shared" si="31"/>
        <v>9.3000000000000007</v>
      </c>
      <c r="N117" s="129">
        <f t="shared" si="31"/>
        <v>9.3000000000000007</v>
      </c>
      <c r="O117" s="129">
        <f t="shared" si="31"/>
        <v>9.3000000000000007</v>
      </c>
      <c r="P117" s="129">
        <f t="shared" si="31"/>
        <v>9.3000000000000007</v>
      </c>
      <c r="Q117" s="129">
        <f t="shared" si="31"/>
        <v>9.3000000000000007</v>
      </c>
      <c r="R117" s="129">
        <f t="shared" si="31"/>
        <v>9.3000000000000007</v>
      </c>
      <c r="S117" s="129">
        <f t="shared" si="30"/>
        <v>9.3000000000000007</v>
      </c>
      <c r="T117" s="129">
        <f t="shared" si="30"/>
        <v>9.3000000000000007</v>
      </c>
      <c r="U117" s="129">
        <f t="shared" si="30"/>
        <v>9.3000000000000007</v>
      </c>
      <c r="V117" s="129">
        <f t="shared" si="30"/>
        <v>9.3000000000000007</v>
      </c>
      <c r="W117" s="129">
        <f t="shared" si="30"/>
        <v>9.3000000000000007</v>
      </c>
      <c r="X117" s="129">
        <f t="shared" si="30"/>
        <v>9.3000000000000007</v>
      </c>
      <c r="Y117" s="129">
        <f t="shared" si="30"/>
        <v>9.3000000000000007</v>
      </c>
      <c r="Z117" s="129">
        <f t="shared" si="30"/>
        <v>9.3000000000000007</v>
      </c>
      <c r="AA117" s="129">
        <f t="shared" si="30"/>
        <v>9.3000000000000007</v>
      </c>
      <c r="AB117" s="129">
        <f t="shared" si="30"/>
        <v>9.3000000000000007</v>
      </c>
      <c r="AC117" s="129">
        <f t="shared" si="30"/>
        <v>9.3000000000000007</v>
      </c>
      <c r="AD117" s="129">
        <f t="shared" si="30"/>
        <v>9.3000000000000007</v>
      </c>
      <c r="AE117" s="129">
        <f t="shared" si="30"/>
        <v>9.3000000000000007</v>
      </c>
      <c r="AF117" s="129">
        <f t="shared" si="30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122</v>
      </c>
      <c r="B118" s="128">
        <v>0</v>
      </c>
      <c r="C118" s="129">
        <f t="shared" si="31"/>
        <v>0</v>
      </c>
      <c r="D118" s="129">
        <f t="shared" si="31"/>
        <v>0</v>
      </c>
      <c r="E118" s="129">
        <f t="shared" si="31"/>
        <v>0</v>
      </c>
      <c r="F118" s="129">
        <f t="shared" si="31"/>
        <v>0</v>
      </c>
      <c r="G118" s="129">
        <f t="shared" si="31"/>
        <v>0</v>
      </c>
      <c r="H118" s="129">
        <f t="shared" si="31"/>
        <v>0</v>
      </c>
      <c r="I118" s="129">
        <f t="shared" si="31"/>
        <v>0</v>
      </c>
      <c r="J118" s="129">
        <f t="shared" si="31"/>
        <v>0</v>
      </c>
      <c r="K118" s="129">
        <f t="shared" si="31"/>
        <v>0</v>
      </c>
      <c r="L118" s="129">
        <f t="shared" si="31"/>
        <v>0</v>
      </c>
      <c r="M118" s="129">
        <f t="shared" si="31"/>
        <v>0</v>
      </c>
      <c r="N118" s="129">
        <f t="shared" si="31"/>
        <v>0</v>
      </c>
      <c r="O118" s="129">
        <f t="shared" si="31"/>
        <v>0</v>
      </c>
      <c r="P118" s="129">
        <f t="shared" si="31"/>
        <v>0</v>
      </c>
      <c r="Q118" s="129">
        <f t="shared" si="31"/>
        <v>0</v>
      </c>
      <c r="R118" s="129">
        <f t="shared" si="31"/>
        <v>0</v>
      </c>
      <c r="S118" s="129">
        <f t="shared" si="30"/>
        <v>0</v>
      </c>
      <c r="T118" s="129">
        <f t="shared" si="30"/>
        <v>0</v>
      </c>
      <c r="U118" s="129">
        <f t="shared" si="30"/>
        <v>0</v>
      </c>
      <c r="V118" s="129">
        <f t="shared" si="30"/>
        <v>0</v>
      </c>
      <c r="W118" s="129">
        <f t="shared" si="30"/>
        <v>0</v>
      </c>
      <c r="X118" s="129">
        <f t="shared" si="30"/>
        <v>0</v>
      </c>
      <c r="Y118" s="129">
        <f t="shared" si="30"/>
        <v>0</v>
      </c>
      <c r="Z118" s="129">
        <f t="shared" si="30"/>
        <v>0</v>
      </c>
      <c r="AA118" s="129">
        <f t="shared" si="30"/>
        <v>0</v>
      </c>
      <c r="AB118" s="129">
        <f t="shared" si="30"/>
        <v>0</v>
      </c>
      <c r="AC118" s="129">
        <f t="shared" si="30"/>
        <v>0</v>
      </c>
      <c r="AD118" s="129">
        <f t="shared" si="30"/>
        <v>0</v>
      </c>
      <c r="AE118" s="129">
        <f t="shared" si="30"/>
        <v>0</v>
      </c>
      <c r="AF118" s="129">
        <f t="shared" si="30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123</v>
      </c>
      <c r="B119" s="128">
        <v>0</v>
      </c>
      <c r="C119" s="129">
        <f t="shared" si="31"/>
        <v>0</v>
      </c>
      <c r="D119" s="129">
        <f t="shared" si="31"/>
        <v>0</v>
      </c>
      <c r="E119" s="129">
        <f t="shared" si="31"/>
        <v>0</v>
      </c>
      <c r="F119" s="129">
        <f t="shared" si="31"/>
        <v>0</v>
      </c>
      <c r="G119" s="129">
        <f t="shared" si="31"/>
        <v>0</v>
      </c>
      <c r="H119" s="129">
        <f t="shared" si="31"/>
        <v>0</v>
      </c>
      <c r="I119" s="129">
        <f t="shared" si="31"/>
        <v>0</v>
      </c>
      <c r="J119" s="129">
        <f t="shared" si="31"/>
        <v>0</v>
      </c>
      <c r="K119" s="129">
        <f t="shared" si="31"/>
        <v>0</v>
      </c>
      <c r="L119" s="129">
        <f t="shared" si="31"/>
        <v>0</v>
      </c>
      <c r="M119" s="129">
        <f t="shared" si="31"/>
        <v>0</v>
      </c>
      <c r="N119" s="129">
        <f t="shared" si="31"/>
        <v>0</v>
      </c>
      <c r="O119" s="129">
        <f t="shared" si="31"/>
        <v>0</v>
      </c>
      <c r="P119" s="129">
        <f t="shared" si="31"/>
        <v>0</v>
      </c>
      <c r="Q119" s="129">
        <f t="shared" si="31"/>
        <v>0</v>
      </c>
      <c r="R119" s="129">
        <f t="shared" si="31"/>
        <v>0</v>
      </c>
      <c r="S119" s="129">
        <f t="shared" si="30"/>
        <v>0</v>
      </c>
      <c r="T119" s="129">
        <f t="shared" si="30"/>
        <v>0</v>
      </c>
      <c r="U119" s="129">
        <f t="shared" si="30"/>
        <v>0</v>
      </c>
      <c r="V119" s="129">
        <f t="shared" si="30"/>
        <v>0</v>
      </c>
      <c r="W119" s="129">
        <f t="shared" si="30"/>
        <v>0</v>
      </c>
      <c r="X119" s="129">
        <f t="shared" si="30"/>
        <v>0</v>
      </c>
      <c r="Y119" s="129">
        <f t="shared" si="30"/>
        <v>0</v>
      </c>
      <c r="Z119" s="129">
        <f t="shared" si="30"/>
        <v>0</v>
      </c>
      <c r="AA119" s="129">
        <f t="shared" si="30"/>
        <v>0</v>
      </c>
      <c r="AB119" s="129">
        <f t="shared" si="30"/>
        <v>0</v>
      </c>
      <c r="AC119" s="129">
        <f t="shared" si="30"/>
        <v>0</v>
      </c>
      <c r="AD119" s="129">
        <f t="shared" si="30"/>
        <v>0</v>
      </c>
      <c r="AE119" s="129">
        <f t="shared" si="30"/>
        <v>0</v>
      </c>
      <c r="AF119" s="129">
        <f t="shared" si="30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124</v>
      </c>
      <c r="B120" s="128">
        <v>5</v>
      </c>
      <c r="C120" s="129">
        <f t="shared" si="31"/>
        <v>5</v>
      </c>
      <c r="D120" s="129">
        <f t="shared" si="31"/>
        <v>5</v>
      </c>
      <c r="E120" s="129">
        <f t="shared" si="31"/>
        <v>5</v>
      </c>
      <c r="F120" s="129">
        <f t="shared" si="31"/>
        <v>5</v>
      </c>
      <c r="G120" s="129">
        <f t="shared" si="31"/>
        <v>5</v>
      </c>
      <c r="H120" s="129">
        <f t="shared" si="31"/>
        <v>5</v>
      </c>
      <c r="I120" s="129">
        <f t="shared" si="31"/>
        <v>5</v>
      </c>
      <c r="J120" s="129">
        <f t="shared" si="31"/>
        <v>5</v>
      </c>
      <c r="K120" s="129">
        <f t="shared" si="31"/>
        <v>5</v>
      </c>
      <c r="L120" s="129">
        <f t="shared" si="31"/>
        <v>5</v>
      </c>
      <c r="M120" s="129">
        <f t="shared" si="31"/>
        <v>5</v>
      </c>
      <c r="N120" s="129">
        <f t="shared" si="31"/>
        <v>5</v>
      </c>
      <c r="O120" s="129">
        <f t="shared" si="31"/>
        <v>5</v>
      </c>
      <c r="P120" s="129">
        <f t="shared" si="31"/>
        <v>5</v>
      </c>
      <c r="Q120" s="129">
        <f t="shared" si="31"/>
        <v>5</v>
      </c>
      <c r="R120" s="129">
        <f t="shared" si="31"/>
        <v>5</v>
      </c>
      <c r="S120" s="129">
        <f t="shared" si="30"/>
        <v>5</v>
      </c>
      <c r="T120" s="129">
        <f t="shared" si="30"/>
        <v>5</v>
      </c>
      <c r="U120" s="129">
        <f t="shared" si="30"/>
        <v>5</v>
      </c>
      <c r="V120" s="129">
        <f t="shared" si="30"/>
        <v>5</v>
      </c>
      <c r="W120" s="129">
        <f t="shared" si="30"/>
        <v>5</v>
      </c>
      <c r="X120" s="129">
        <f t="shared" si="30"/>
        <v>5</v>
      </c>
      <c r="Y120" s="129">
        <f t="shared" si="30"/>
        <v>5</v>
      </c>
      <c r="Z120" s="129">
        <f t="shared" si="30"/>
        <v>5</v>
      </c>
      <c r="AA120" s="129">
        <f t="shared" si="30"/>
        <v>5</v>
      </c>
      <c r="AB120" s="129">
        <f t="shared" si="30"/>
        <v>5</v>
      </c>
      <c r="AC120" s="129">
        <f t="shared" si="30"/>
        <v>5</v>
      </c>
      <c r="AD120" s="129">
        <f t="shared" si="30"/>
        <v>5</v>
      </c>
      <c r="AE120" s="129">
        <f t="shared" si="30"/>
        <v>5</v>
      </c>
      <c r="AF120" s="129">
        <f t="shared" si="30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125</v>
      </c>
      <c r="B121" s="128">
        <v>1</v>
      </c>
      <c r="C121" s="129">
        <f t="shared" si="31"/>
        <v>1</v>
      </c>
      <c r="D121" s="129">
        <f t="shared" si="31"/>
        <v>1</v>
      </c>
      <c r="E121" s="129">
        <f t="shared" si="31"/>
        <v>1</v>
      </c>
      <c r="F121" s="129">
        <f t="shared" si="31"/>
        <v>1</v>
      </c>
      <c r="G121" s="129">
        <f t="shared" si="31"/>
        <v>1</v>
      </c>
      <c r="H121" s="129">
        <f t="shared" si="31"/>
        <v>1</v>
      </c>
      <c r="I121" s="129">
        <f t="shared" si="31"/>
        <v>1</v>
      </c>
      <c r="J121" s="129">
        <f t="shared" si="31"/>
        <v>1</v>
      </c>
      <c r="K121" s="129">
        <f t="shared" si="31"/>
        <v>1</v>
      </c>
      <c r="L121" s="129">
        <f t="shared" si="31"/>
        <v>1</v>
      </c>
      <c r="M121" s="129">
        <f t="shared" si="31"/>
        <v>1</v>
      </c>
      <c r="N121" s="129">
        <f t="shared" si="31"/>
        <v>1</v>
      </c>
      <c r="O121" s="129">
        <f t="shared" si="31"/>
        <v>1</v>
      </c>
      <c r="P121" s="129">
        <f t="shared" si="31"/>
        <v>1</v>
      </c>
      <c r="Q121" s="129">
        <f t="shared" si="31"/>
        <v>1</v>
      </c>
      <c r="R121" s="129">
        <f t="shared" si="31"/>
        <v>1</v>
      </c>
      <c r="S121" s="129">
        <f t="shared" si="30"/>
        <v>1</v>
      </c>
      <c r="T121" s="129">
        <f t="shared" si="30"/>
        <v>1</v>
      </c>
      <c r="U121" s="129">
        <f t="shared" si="30"/>
        <v>1</v>
      </c>
      <c r="V121" s="129">
        <f t="shared" si="30"/>
        <v>1</v>
      </c>
      <c r="W121" s="129">
        <f t="shared" si="30"/>
        <v>1</v>
      </c>
      <c r="X121" s="129">
        <f t="shared" si="30"/>
        <v>1</v>
      </c>
      <c r="Y121" s="129">
        <f t="shared" si="30"/>
        <v>1</v>
      </c>
      <c r="Z121" s="129">
        <f t="shared" si="30"/>
        <v>1</v>
      </c>
      <c r="AA121" s="129">
        <f t="shared" si="30"/>
        <v>1</v>
      </c>
      <c r="AB121" s="129">
        <f t="shared" si="30"/>
        <v>1</v>
      </c>
      <c r="AC121" s="129">
        <f t="shared" si="30"/>
        <v>1</v>
      </c>
      <c r="AD121" s="129">
        <f t="shared" si="30"/>
        <v>1</v>
      </c>
      <c r="AE121" s="129">
        <f t="shared" si="30"/>
        <v>1</v>
      </c>
      <c r="AF121" s="129">
        <f t="shared" si="30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126</v>
      </c>
      <c r="B122" s="128">
        <v>1.58</v>
      </c>
      <c r="C122" s="129">
        <f t="shared" si="31"/>
        <v>1.58</v>
      </c>
      <c r="D122" s="129">
        <f t="shared" si="31"/>
        <v>1.58</v>
      </c>
      <c r="E122" s="129">
        <f t="shared" si="31"/>
        <v>1.58</v>
      </c>
      <c r="F122" s="129">
        <f t="shared" si="31"/>
        <v>1.58</v>
      </c>
      <c r="G122" s="129">
        <f t="shared" si="31"/>
        <v>1.58</v>
      </c>
      <c r="H122" s="129">
        <f t="shared" si="31"/>
        <v>1.58</v>
      </c>
      <c r="I122" s="129">
        <f t="shared" si="31"/>
        <v>1.58</v>
      </c>
      <c r="J122" s="129">
        <f t="shared" si="31"/>
        <v>1.58</v>
      </c>
      <c r="K122" s="129">
        <f t="shared" si="31"/>
        <v>1.58</v>
      </c>
      <c r="L122" s="129">
        <f t="shared" si="31"/>
        <v>1.58</v>
      </c>
      <c r="M122" s="129">
        <f t="shared" si="31"/>
        <v>1.58</v>
      </c>
      <c r="N122" s="129">
        <f t="shared" si="31"/>
        <v>1.58</v>
      </c>
      <c r="O122" s="129">
        <f t="shared" si="31"/>
        <v>1.58</v>
      </c>
      <c r="P122" s="129">
        <f t="shared" si="31"/>
        <v>1.58</v>
      </c>
      <c r="Q122" s="129">
        <f t="shared" si="31"/>
        <v>1.58</v>
      </c>
      <c r="R122" s="129">
        <f t="shared" si="31"/>
        <v>1.58</v>
      </c>
      <c r="S122" s="129">
        <f t="shared" si="30"/>
        <v>1.58</v>
      </c>
      <c r="T122" s="129">
        <f t="shared" si="30"/>
        <v>1.58</v>
      </c>
      <c r="U122" s="129">
        <f t="shared" si="30"/>
        <v>1.58</v>
      </c>
      <c r="V122" s="129">
        <f t="shared" si="30"/>
        <v>1.58</v>
      </c>
      <c r="W122" s="129">
        <f t="shared" si="30"/>
        <v>1.58</v>
      </c>
      <c r="X122" s="129">
        <f t="shared" si="30"/>
        <v>1.58</v>
      </c>
      <c r="Y122" s="129">
        <f t="shared" si="30"/>
        <v>1.58</v>
      </c>
      <c r="Z122" s="129">
        <f t="shared" si="30"/>
        <v>1.58</v>
      </c>
      <c r="AA122" s="129">
        <f t="shared" si="30"/>
        <v>1.58</v>
      </c>
      <c r="AB122" s="129">
        <f t="shared" si="30"/>
        <v>1.58</v>
      </c>
      <c r="AC122" s="129">
        <f t="shared" si="30"/>
        <v>1.58</v>
      </c>
      <c r="AD122" s="129">
        <f t="shared" si="30"/>
        <v>1.58</v>
      </c>
      <c r="AE122" s="129">
        <f t="shared" si="30"/>
        <v>1.58</v>
      </c>
      <c r="AF122" s="129">
        <f t="shared" si="30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127</v>
      </c>
      <c r="B123" s="128">
        <v>1.46</v>
      </c>
      <c r="C123" s="129">
        <f t="shared" si="31"/>
        <v>1.46</v>
      </c>
      <c r="D123" s="129">
        <f t="shared" si="31"/>
        <v>1.46</v>
      </c>
      <c r="E123" s="129">
        <f t="shared" si="31"/>
        <v>1.46</v>
      </c>
      <c r="F123" s="129">
        <f t="shared" si="31"/>
        <v>1.46</v>
      </c>
      <c r="G123" s="129">
        <f t="shared" si="31"/>
        <v>1.46</v>
      </c>
      <c r="H123" s="129">
        <f t="shared" si="31"/>
        <v>1.46</v>
      </c>
      <c r="I123" s="129">
        <f t="shared" si="31"/>
        <v>1.46</v>
      </c>
      <c r="J123" s="129">
        <f t="shared" si="31"/>
        <v>1.46</v>
      </c>
      <c r="K123" s="129">
        <f t="shared" si="31"/>
        <v>1.46</v>
      </c>
      <c r="L123" s="129">
        <f t="shared" si="31"/>
        <v>1.46</v>
      </c>
      <c r="M123" s="129">
        <f t="shared" si="31"/>
        <v>1.46</v>
      </c>
      <c r="N123" s="129">
        <f t="shared" si="31"/>
        <v>1.46</v>
      </c>
      <c r="O123" s="129">
        <f t="shared" si="31"/>
        <v>1.46</v>
      </c>
      <c r="P123" s="129">
        <f t="shared" si="31"/>
        <v>1.46</v>
      </c>
      <c r="Q123" s="129">
        <f t="shared" si="31"/>
        <v>1.46</v>
      </c>
      <c r="R123" s="129">
        <f t="shared" si="31"/>
        <v>1.46</v>
      </c>
      <c r="S123" s="129">
        <f t="shared" ref="S123:AF124" si="32">R123</f>
        <v>1.46</v>
      </c>
      <c r="T123" s="129">
        <f t="shared" si="32"/>
        <v>1.46</v>
      </c>
      <c r="U123" s="129">
        <f t="shared" si="32"/>
        <v>1.46</v>
      </c>
      <c r="V123" s="129">
        <f t="shared" si="32"/>
        <v>1.46</v>
      </c>
      <c r="W123" s="129">
        <f t="shared" si="32"/>
        <v>1.46</v>
      </c>
      <c r="X123" s="129">
        <f t="shared" si="32"/>
        <v>1.46</v>
      </c>
      <c r="Y123" s="129">
        <f t="shared" si="32"/>
        <v>1.46</v>
      </c>
      <c r="Z123" s="129">
        <f t="shared" si="32"/>
        <v>1.46</v>
      </c>
      <c r="AA123" s="129">
        <f t="shared" si="32"/>
        <v>1.46</v>
      </c>
      <c r="AB123" s="129">
        <f t="shared" si="32"/>
        <v>1.46</v>
      </c>
      <c r="AC123" s="129">
        <f t="shared" si="32"/>
        <v>1.46</v>
      </c>
      <c r="AD123" s="129">
        <f t="shared" si="32"/>
        <v>1.46</v>
      </c>
      <c r="AE123" s="129">
        <f t="shared" si="32"/>
        <v>1.46</v>
      </c>
      <c r="AF123" s="129">
        <f t="shared" si="32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128</v>
      </c>
      <c r="B124" s="128">
        <v>1.48</v>
      </c>
      <c r="C124" s="129">
        <f t="shared" si="31"/>
        <v>1.48</v>
      </c>
      <c r="D124" s="129">
        <f t="shared" si="31"/>
        <v>1.48</v>
      </c>
      <c r="E124" s="129">
        <f t="shared" si="31"/>
        <v>1.48</v>
      </c>
      <c r="F124" s="129">
        <f t="shared" si="31"/>
        <v>1.48</v>
      </c>
      <c r="G124" s="129">
        <f t="shared" si="31"/>
        <v>1.48</v>
      </c>
      <c r="H124" s="129">
        <f t="shared" si="31"/>
        <v>1.48</v>
      </c>
      <c r="I124" s="129">
        <f t="shared" si="31"/>
        <v>1.48</v>
      </c>
      <c r="J124" s="129">
        <f t="shared" si="31"/>
        <v>1.48</v>
      </c>
      <c r="K124" s="129">
        <f t="shared" si="31"/>
        <v>1.48</v>
      </c>
      <c r="L124" s="129">
        <f t="shared" si="31"/>
        <v>1.48</v>
      </c>
      <c r="M124" s="129">
        <f t="shared" si="31"/>
        <v>1.48</v>
      </c>
      <c r="N124" s="129">
        <f t="shared" si="31"/>
        <v>1.48</v>
      </c>
      <c r="O124" s="129">
        <f t="shared" si="31"/>
        <v>1.48</v>
      </c>
      <c r="P124" s="129">
        <f t="shared" si="31"/>
        <v>1.48</v>
      </c>
      <c r="Q124" s="129">
        <f t="shared" si="31"/>
        <v>1.48</v>
      </c>
      <c r="R124" s="129">
        <f t="shared" si="31"/>
        <v>1.48</v>
      </c>
      <c r="S124" s="129">
        <f t="shared" si="32"/>
        <v>1.48</v>
      </c>
      <c r="T124" s="129">
        <f t="shared" si="32"/>
        <v>1.48</v>
      </c>
      <c r="U124" s="129">
        <f t="shared" si="32"/>
        <v>1.48</v>
      </c>
      <c r="V124" s="129">
        <f t="shared" si="32"/>
        <v>1.48</v>
      </c>
      <c r="W124" s="129">
        <f t="shared" si="32"/>
        <v>1.48</v>
      </c>
      <c r="X124" s="129">
        <f t="shared" si="32"/>
        <v>1.48</v>
      </c>
      <c r="Y124" s="129">
        <f t="shared" si="32"/>
        <v>1.48</v>
      </c>
      <c r="Z124" s="129">
        <f t="shared" si="32"/>
        <v>1.48</v>
      </c>
      <c r="AA124" s="129">
        <f t="shared" si="32"/>
        <v>1.48</v>
      </c>
      <c r="AB124" s="129">
        <f t="shared" si="32"/>
        <v>1.48</v>
      </c>
      <c r="AC124" s="129">
        <f t="shared" si="32"/>
        <v>1.48</v>
      </c>
      <c r="AD124" s="129">
        <f t="shared" si="32"/>
        <v>1.48</v>
      </c>
      <c r="AE124" s="129">
        <f t="shared" si="32"/>
        <v>1.48</v>
      </c>
      <c r="AF124" s="129">
        <f t="shared" si="32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129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130</v>
      </c>
      <c r="B126" s="128">
        <v>2.2000000000000002</v>
      </c>
      <c r="C126" s="129">
        <f t="shared" ref="C126:R133" si="33">B126</f>
        <v>2.2000000000000002</v>
      </c>
      <c r="D126" s="129">
        <f t="shared" si="33"/>
        <v>2.2000000000000002</v>
      </c>
      <c r="E126" s="129">
        <f t="shared" si="33"/>
        <v>2.2000000000000002</v>
      </c>
      <c r="F126" s="129">
        <f t="shared" si="33"/>
        <v>2.2000000000000002</v>
      </c>
      <c r="G126" s="129">
        <f t="shared" si="33"/>
        <v>2.2000000000000002</v>
      </c>
      <c r="H126" s="129">
        <f t="shared" si="33"/>
        <v>2.2000000000000002</v>
      </c>
      <c r="I126" s="129">
        <f t="shared" si="33"/>
        <v>2.2000000000000002</v>
      </c>
      <c r="J126" s="129">
        <f t="shared" si="33"/>
        <v>2.2000000000000002</v>
      </c>
      <c r="K126" s="129">
        <f t="shared" si="33"/>
        <v>2.2000000000000002</v>
      </c>
      <c r="L126" s="129">
        <f t="shared" si="33"/>
        <v>2.2000000000000002</v>
      </c>
      <c r="M126" s="129">
        <f t="shared" si="33"/>
        <v>2.2000000000000002</v>
      </c>
      <c r="N126" s="129">
        <f t="shared" si="33"/>
        <v>2.2000000000000002</v>
      </c>
      <c r="O126" s="129">
        <f t="shared" si="33"/>
        <v>2.2000000000000002</v>
      </c>
      <c r="P126" s="129">
        <f t="shared" si="33"/>
        <v>2.2000000000000002</v>
      </c>
      <c r="Q126" s="129">
        <f t="shared" si="33"/>
        <v>2.2000000000000002</v>
      </c>
      <c r="R126" s="129">
        <f t="shared" si="33"/>
        <v>2.2000000000000002</v>
      </c>
      <c r="S126" s="129">
        <f t="shared" ref="S126:AF133" si="34">R126</f>
        <v>2.2000000000000002</v>
      </c>
      <c r="T126" s="129">
        <f t="shared" si="34"/>
        <v>2.2000000000000002</v>
      </c>
      <c r="U126" s="129">
        <f t="shared" si="34"/>
        <v>2.2000000000000002</v>
      </c>
      <c r="V126" s="129">
        <f t="shared" si="34"/>
        <v>2.2000000000000002</v>
      </c>
      <c r="W126" s="129">
        <f t="shared" si="34"/>
        <v>2.2000000000000002</v>
      </c>
      <c r="X126" s="129">
        <f t="shared" si="34"/>
        <v>2.2000000000000002</v>
      </c>
      <c r="Y126" s="129">
        <f t="shared" si="34"/>
        <v>2.2000000000000002</v>
      </c>
      <c r="Z126" s="129">
        <f t="shared" si="34"/>
        <v>2.2000000000000002</v>
      </c>
      <c r="AA126" s="129">
        <f t="shared" si="34"/>
        <v>2.2000000000000002</v>
      </c>
      <c r="AB126" s="129">
        <f t="shared" si="34"/>
        <v>2.2000000000000002</v>
      </c>
      <c r="AC126" s="129">
        <f t="shared" si="34"/>
        <v>2.2000000000000002</v>
      </c>
      <c r="AD126" s="129">
        <f t="shared" si="34"/>
        <v>2.2000000000000002</v>
      </c>
      <c r="AE126" s="129">
        <f t="shared" si="34"/>
        <v>2.2000000000000002</v>
      </c>
      <c r="AF126" s="129">
        <f t="shared" si="34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131</v>
      </c>
      <c r="B127" s="128">
        <v>2</v>
      </c>
      <c r="C127" s="129">
        <f t="shared" si="33"/>
        <v>2</v>
      </c>
      <c r="D127" s="129">
        <f t="shared" si="33"/>
        <v>2</v>
      </c>
      <c r="E127" s="129">
        <f t="shared" si="33"/>
        <v>2</v>
      </c>
      <c r="F127" s="129">
        <f t="shared" si="33"/>
        <v>2</v>
      </c>
      <c r="G127" s="129">
        <f t="shared" si="33"/>
        <v>2</v>
      </c>
      <c r="H127" s="129">
        <f t="shared" si="33"/>
        <v>2</v>
      </c>
      <c r="I127" s="129">
        <f t="shared" si="33"/>
        <v>2</v>
      </c>
      <c r="J127" s="129">
        <f t="shared" si="33"/>
        <v>2</v>
      </c>
      <c r="K127" s="129">
        <f t="shared" si="33"/>
        <v>2</v>
      </c>
      <c r="L127" s="129">
        <f t="shared" si="33"/>
        <v>2</v>
      </c>
      <c r="M127" s="129">
        <f t="shared" si="33"/>
        <v>2</v>
      </c>
      <c r="N127" s="129">
        <f t="shared" si="33"/>
        <v>2</v>
      </c>
      <c r="O127" s="129">
        <f t="shared" si="33"/>
        <v>2</v>
      </c>
      <c r="P127" s="129">
        <f t="shared" si="33"/>
        <v>2</v>
      </c>
      <c r="Q127" s="129">
        <f t="shared" si="33"/>
        <v>2</v>
      </c>
      <c r="R127" s="129">
        <f t="shared" si="33"/>
        <v>2</v>
      </c>
      <c r="S127" s="129">
        <f t="shared" si="34"/>
        <v>2</v>
      </c>
      <c r="T127" s="129">
        <f t="shared" si="34"/>
        <v>2</v>
      </c>
      <c r="U127" s="129">
        <f t="shared" si="34"/>
        <v>2</v>
      </c>
      <c r="V127" s="129">
        <f t="shared" si="34"/>
        <v>2</v>
      </c>
      <c r="W127" s="129">
        <f t="shared" si="34"/>
        <v>2</v>
      </c>
      <c r="X127" s="129">
        <f t="shared" si="34"/>
        <v>2</v>
      </c>
      <c r="Y127" s="129">
        <f t="shared" si="34"/>
        <v>2</v>
      </c>
      <c r="Z127" s="129">
        <f t="shared" si="34"/>
        <v>2</v>
      </c>
      <c r="AA127" s="129">
        <f t="shared" si="34"/>
        <v>2</v>
      </c>
      <c r="AB127" s="129">
        <f t="shared" si="34"/>
        <v>2</v>
      </c>
      <c r="AC127" s="129">
        <f t="shared" si="34"/>
        <v>2</v>
      </c>
      <c r="AD127" s="129">
        <f t="shared" si="34"/>
        <v>2</v>
      </c>
      <c r="AE127" s="129">
        <f t="shared" si="34"/>
        <v>2</v>
      </c>
      <c r="AF127" s="129">
        <f t="shared" si="34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132</v>
      </c>
      <c r="B128" s="128">
        <v>1.25</v>
      </c>
      <c r="C128" s="129">
        <f t="shared" si="33"/>
        <v>1.25</v>
      </c>
      <c r="D128" s="129">
        <f t="shared" si="33"/>
        <v>1.25</v>
      </c>
      <c r="E128" s="129">
        <f t="shared" si="33"/>
        <v>1.25</v>
      </c>
      <c r="F128" s="129">
        <f t="shared" si="33"/>
        <v>1.25</v>
      </c>
      <c r="G128" s="129">
        <f t="shared" si="33"/>
        <v>1.25</v>
      </c>
      <c r="H128" s="129">
        <f t="shared" si="33"/>
        <v>1.25</v>
      </c>
      <c r="I128" s="129">
        <f t="shared" si="33"/>
        <v>1.25</v>
      </c>
      <c r="J128" s="129">
        <f t="shared" si="33"/>
        <v>1.25</v>
      </c>
      <c r="K128" s="129">
        <f t="shared" si="33"/>
        <v>1.25</v>
      </c>
      <c r="L128" s="129">
        <f t="shared" si="33"/>
        <v>1.25</v>
      </c>
      <c r="M128" s="129">
        <f t="shared" si="33"/>
        <v>1.25</v>
      </c>
      <c r="N128" s="129">
        <f t="shared" si="33"/>
        <v>1.25</v>
      </c>
      <c r="O128" s="129">
        <f t="shared" si="33"/>
        <v>1.25</v>
      </c>
      <c r="P128" s="129">
        <f t="shared" si="33"/>
        <v>1.25</v>
      </c>
      <c r="Q128" s="129">
        <f t="shared" si="33"/>
        <v>1.25</v>
      </c>
      <c r="R128" s="129">
        <f t="shared" si="33"/>
        <v>1.25</v>
      </c>
      <c r="S128" s="129">
        <f t="shared" si="34"/>
        <v>1.25</v>
      </c>
      <c r="T128" s="129">
        <f t="shared" si="34"/>
        <v>1.25</v>
      </c>
      <c r="U128" s="129">
        <f t="shared" si="34"/>
        <v>1.25</v>
      </c>
      <c r="V128" s="129">
        <f t="shared" si="34"/>
        <v>1.25</v>
      </c>
      <c r="W128" s="129">
        <f t="shared" si="34"/>
        <v>1.25</v>
      </c>
      <c r="X128" s="129">
        <f t="shared" si="34"/>
        <v>1.25</v>
      </c>
      <c r="Y128" s="129">
        <f t="shared" si="34"/>
        <v>1.25</v>
      </c>
      <c r="Z128" s="129">
        <f t="shared" si="34"/>
        <v>1.25</v>
      </c>
      <c r="AA128" s="129">
        <f t="shared" si="34"/>
        <v>1.25</v>
      </c>
      <c r="AB128" s="129">
        <f t="shared" si="34"/>
        <v>1.25</v>
      </c>
      <c r="AC128" s="129">
        <f t="shared" si="34"/>
        <v>1.25</v>
      </c>
      <c r="AD128" s="129">
        <f t="shared" si="34"/>
        <v>1.25</v>
      </c>
      <c r="AE128" s="129">
        <f t="shared" si="34"/>
        <v>1.25</v>
      </c>
      <c r="AF128" s="129">
        <f t="shared" si="34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133</v>
      </c>
      <c r="B129" s="128">
        <v>1.1499999999999999</v>
      </c>
      <c r="C129" s="129">
        <f t="shared" si="33"/>
        <v>1.1499999999999999</v>
      </c>
      <c r="D129" s="129">
        <f t="shared" si="33"/>
        <v>1.1499999999999999</v>
      </c>
      <c r="E129" s="129">
        <f t="shared" si="33"/>
        <v>1.1499999999999999</v>
      </c>
      <c r="F129" s="129">
        <f t="shared" si="33"/>
        <v>1.1499999999999999</v>
      </c>
      <c r="G129" s="129">
        <f t="shared" si="33"/>
        <v>1.1499999999999999</v>
      </c>
      <c r="H129" s="129">
        <f t="shared" si="33"/>
        <v>1.1499999999999999</v>
      </c>
      <c r="I129" s="129">
        <f t="shared" si="33"/>
        <v>1.1499999999999999</v>
      </c>
      <c r="J129" s="129">
        <f t="shared" si="33"/>
        <v>1.1499999999999999</v>
      </c>
      <c r="K129" s="129">
        <f t="shared" si="33"/>
        <v>1.1499999999999999</v>
      </c>
      <c r="L129" s="129">
        <f t="shared" si="33"/>
        <v>1.1499999999999999</v>
      </c>
      <c r="M129" s="129">
        <f t="shared" si="33"/>
        <v>1.1499999999999999</v>
      </c>
      <c r="N129" s="129">
        <f t="shared" si="33"/>
        <v>1.1499999999999999</v>
      </c>
      <c r="O129" s="129">
        <f t="shared" si="33"/>
        <v>1.1499999999999999</v>
      </c>
      <c r="P129" s="129">
        <f t="shared" si="33"/>
        <v>1.1499999999999999</v>
      </c>
      <c r="Q129" s="129">
        <f t="shared" si="33"/>
        <v>1.1499999999999999</v>
      </c>
      <c r="R129" s="129">
        <f t="shared" si="33"/>
        <v>1.1499999999999999</v>
      </c>
      <c r="S129" s="129">
        <f t="shared" si="34"/>
        <v>1.1499999999999999</v>
      </c>
      <c r="T129" s="129">
        <f t="shared" si="34"/>
        <v>1.1499999999999999</v>
      </c>
      <c r="U129" s="129">
        <f t="shared" si="34"/>
        <v>1.1499999999999999</v>
      </c>
      <c r="V129" s="129">
        <f t="shared" si="34"/>
        <v>1.1499999999999999</v>
      </c>
      <c r="W129" s="129">
        <f t="shared" si="34"/>
        <v>1.1499999999999999</v>
      </c>
      <c r="X129" s="129">
        <f t="shared" si="34"/>
        <v>1.1499999999999999</v>
      </c>
      <c r="Y129" s="129">
        <f t="shared" si="34"/>
        <v>1.1499999999999999</v>
      </c>
      <c r="Z129" s="129">
        <f t="shared" si="34"/>
        <v>1.1499999999999999</v>
      </c>
      <c r="AA129" s="129">
        <f t="shared" si="34"/>
        <v>1.1499999999999999</v>
      </c>
      <c r="AB129" s="129">
        <f t="shared" si="34"/>
        <v>1.1499999999999999</v>
      </c>
      <c r="AC129" s="129">
        <f t="shared" si="34"/>
        <v>1.1499999999999999</v>
      </c>
      <c r="AD129" s="129">
        <f t="shared" si="34"/>
        <v>1.1499999999999999</v>
      </c>
      <c r="AE129" s="129">
        <f t="shared" si="34"/>
        <v>1.1499999999999999</v>
      </c>
      <c r="AF129" s="129">
        <f t="shared" si="34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134</v>
      </c>
      <c r="B130" s="128">
        <v>2.133</v>
      </c>
      <c r="C130" s="129">
        <f t="shared" si="33"/>
        <v>2.133</v>
      </c>
      <c r="D130" s="129">
        <f t="shared" si="33"/>
        <v>2.133</v>
      </c>
      <c r="E130" s="129">
        <f t="shared" si="33"/>
        <v>2.133</v>
      </c>
      <c r="F130" s="129">
        <f t="shared" si="33"/>
        <v>2.133</v>
      </c>
      <c r="G130" s="129">
        <f t="shared" si="33"/>
        <v>2.133</v>
      </c>
      <c r="H130" s="129">
        <f t="shared" si="33"/>
        <v>2.133</v>
      </c>
      <c r="I130" s="129">
        <f t="shared" si="33"/>
        <v>2.133</v>
      </c>
      <c r="J130" s="129">
        <f t="shared" si="33"/>
        <v>2.133</v>
      </c>
      <c r="K130" s="129">
        <f t="shared" si="33"/>
        <v>2.133</v>
      </c>
      <c r="L130" s="129">
        <f t="shared" si="33"/>
        <v>2.133</v>
      </c>
      <c r="M130" s="129">
        <f t="shared" si="33"/>
        <v>2.133</v>
      </c>
      <c r="N130" s="129">
        <f t="shared" si="33"/>
        <v>2.133</v>
      </c>
      <c r="O130" s="129">
        <f t="shared" si="33"/>
        <v>2.133</v>
      </c>
      <c r="P130" s="129">
        <f t="shared" si="33"/>
        <v>2.133</v>
      </c>
      <c r="Q130" s="129">
        <f t="shared" si="33"/>
        <v>2.133</v>
      </c>
      <c r="R130" s="129">
        <f t="shared" si="33"/>
        <v>2.133</v>
      </c>
      <c r="S130" s="129">
        <f t="shared" si="34"/>
        <v>2.133</v>
      </c>
      <c r="T130" s="129">
        <f t="shared" si="34"/>
        <v>2.133</v>
      </c>
      <c r="U130" s="129">
        <f t="shared" si="34"/>
        <v>2.133</v>
      </c>
      <c r="V130" s="129">
        <f t="shared" si="34"/>
        <v>2.133</v>
      </c>
      <c r="W130" s="129">
        <f t="shared" si="34"/>
        <v>2.133</v>
      </c>
      <c r="X130" s="129">
        <f t="shared" si="34"/>
        <v>2.133</v>
      </c>
      <c r="Y130" s="129">
        <f t="shared" si="34"/>
        <v>2.133</v>
      </c>
      <c r="Z130" s="129">
        <f t="shared" si="34"/>
        <v>2.133</v>
      </c>
      <c r="AA130" s="129">
        <f t="shared" si="34"/>
        <v>2.133</v>
      </c>
      <c r="AB130" s="129">
        <f t="shared" si="34"/>
        <v>2.133</v>
      </c>
      <c r="AC130" s="129">
        <f t="shared" si="34"/>
        <v>2.133</v>
      </c>
      <c r="AD130" s="129">
        <f t="shared" si="34"/>
        <v>2.133</v>
      </c>
      <c r="AE130" s="129">
        <f t="shared" si="34"/>
        <v>2.133</v>
      </c>
      <c r="AF130" s="129">
        <f t="shared" si="34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135</v>
      </c>
      <c r="B131" s="128">
        <v>2.09</v>
      </c>
      <c r="C131" s="129">
        <f t="shared" si="33"/>
        <v>2.09</v>
      </c>
      <c r="D131" s="129">
        <f t="shared" si="33"/>
        <v>2.09</v>
      </c>
      <c r="E131" s="129">
        <f t="shared" si="33"/>
        <v>2.09</v>
      </c>
      <c r="F131" s="129">
        <f t="shared" si="33"/>
        <v>2.09</v>
      </c>
      <c r="G131" s="129">
        <f t="shared" si="33"/>
        <v>2.09</v>
      </c>
      <c r="H131" s="129">
        <f t="shared" si="33"/>
        <v>2.09</v>
      </c>
      <c r="I131" s="129">
        <f t="shared" si="33"/>
        <v>2.09</v>
      </c>
      <c r="J131" s="129">
        <f t="shared" si="33"/>
        <v>2.09</v>
      </c>
      <c r="K131" s="129">
        <f t="shared" si="33"/>
        <v>2.09</v>
      </c>
      <c r="L131" s="129">
        <f t="shared" si="33"/>
        <v>2.09</v>
      </c>
      <c r="M131" s="129">
        <f t="shared" si="33"/>
        <v>2.09</v>
      </c>
      <c r="N131" s="129">
        <f t="shared" si="33"/>
        <v>2.09</v>
      </c>
      <c r="O131" s="129">
        <f t="shared" si="33"/>
        <v>2.09</v>
      </c>
      <c r="P131" s="129">
        <f t="shared" si="33"/>
        <v>2.09</v>
      </c>
      <c r="Q131" s="129">
        <f t="shared" si="33"/>
        <v>2.09</v>
      </c>
      <c r="R131" s="129">
        <f t="shared" si="33"/>
        <v>2.09</v>
      </c>
      <c r="S131" s="129">
        <f t="shared" si="34"/>
        <v>2.09</v>
      </c>
      <c r="T131" s="129">
        <f t="shared" si="34"/>
        <v>2.09</v>
      </c>
      <c r="U131" s="129">
        <f t="shared" si="34"/>
        <v>2.09</v>
      </c>
      <c r="V131" s="129">
        <f t="shared" si="34"/>
        <v>2.09</v>
      </c>
      <c r="W131" s="129">
        <f t="shared" si="34"/>
        <v>2.09</v>
      </c>
      <c r="X131" s="129">
        <f t="shared" si="34"/>
        <v>2.09</v>
      </c>
      <c r="Y131" s="129">
        <f t="shared" si="34"/>
        <v>2.09</v>
      </c>
      <c r="Z131" s="129">
        <f t="shared" si="34"/>
        <v>2.09</v>
      </c>
      <c r="AA131" s="129">
        <f t="shared" si="34"/>
        <v>2.09</v>
      </c>
      <c r="AB131" s="129">
        <f t="shared" si="34"/>
        <v>2.09</v>
      </c>
      <c r="AC131" s="129">
        <f t="shared" si="34"/>
        <v>2.09</v>
      </c>
      <c r="AD131" s="129">
        <f t="shared" si="34"/>
        <v>2.09</v>
      </c>
      <c r="AE131" s="129">
        <f t="shared" si="34"/>
        <v>2.09</v>
      </c>
      <c r="AF131" s="129">
        <f t="shared" si="34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136</v>
      </c>
      <c r="B132" s="128">
        <v>1.1399999999999999</v>
      </c>
      <c r="C132" s="129">
        <f t="shared" si="33"/>
        <v>1.1399999999999999</v>
      </c>
      <c r="D132" s="129">
        <f t="shared" si="33"/>
        <v>1.1399999999999999</v>
      </c>
      <c r="E132" s="129">
        <f t="shared" si="33"/>
        <v>1.1399999999999999</v>
      </c>
      <c r="F132" s="129">
        <f t="shared" si="33"/>
        <v>1.1399999999999999</v>
      </c>
      <c r="G132" s="129">
        <f t="shared" si="33"/>
        <v>1.1399999999999999</v>
      </c>
      <c r="H132" s="129">
        <f t="shared" si="33"/>
        <v>1.1399999999999999</v>
      </c>
      <c r="I132" s="129">
        <f t="shared" si="33"/>
        <v>1.1399999999999999</v>
      </c>
      <c r="J132" s="129">
        <f t="shared" si="33"/>
        <v>1.1399999999999999</v>
      </c>
      <c r="K132" s="129">
        <f t="shared" si="33"/>
        <v>1.1399999999999999</v>
      </c>
      <c r="L132" s="129">
        <f t="shared" si="33"/>
        <v>1.1399999999999999</v>
      </c>
      <c r="M132" s="129">
        <f t="shared" si="33"/>
        <v>1.1399999999999999</v>
      </c>
      <c r="N132" s="129">
        <f t="shared" si="33"/>
        <v>1.1399999999999999</v>
      </c>
      <c r="O132" s="129">
        <f t="shared" si="33"/>
        <v>1.1399999999999999</v>
      </c>
      <c r="P132" s="129">
        <f t="shared" si="33"/>
        <v>1.1399999999999999</v>
      </c>
      <c r="Q132" s="129">
        <f t="shared" si="33"/>
        <v>1.1399999999999999</v>
      </c>
      <c r="R132" s="129">
        <f t="shared" si="33"/>
        <v>1.1399999999999999</v>
      </c>
      <c r="S132" s="129">
        <f t="shared" si="34"/>
        <v>1.1399999999999999</v>
      </c>
      <c r="T132" s="129">
        <f t="shared" si="34"/>
        <v>1.1399999999999999</v>
      </c>
      <c r="U132" s="129">
        <f t="shared" si="34"/>
        <v>1.1399999999999999</v>
      </c>
      <c r="V132" s="129">
        <f t="shared" si="34"/>
        <v>1.1399999999999999</v>
      </c>
      <c r="W132" s="129">
        <f t="shared" si="34"/>
        <v>1.1399999999999999</v>
      </c>
      <c r="X132" s="129">
        <f t="shared" si="34"/>
        <v>1.1399999999999999</v>
      </c>
      <c r="Y132" s="129">
        <f t="shared" si="34"/>
        <v>1.1399999999999999</v>
      </c>
      <c r="Z132" s="129">
        <f t="shared" si="34"/>
        <v>1.1399999999999999</v>
      </c>
      <c r="AA132" s="129">
        <f t="shared" si="34"/>
        <v>1.1399999999999999</v>
      </c>
      <c r="AB132" s="129">
        <f t="shared" si="34"/>
        <v>1.1399999999999999</v>
      </c>
      <c r="AC132" s="129">
        <f t="shared" si="34"/>
        <v>1.1399999999999999</v>
      </c>
      <c r="AD132" s="129">
        <f t="shared" si="34"/>
        <v>1.1399999999999999</v>
      </c>
      <c r="AE132" s="129">
        <f t="shared" si="34"/>
        <v>1.1399999999999999</v>
      </c>
      <c r="AF132" s="129">
        <f t="shared" si="34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137</v>
      </c>
      <c r="B133" s="128">
        <v>0.82</v>
      </c>
      <c r="C133" s="129">
        <f t="shared" si="33"/>
        <v>0.82</v>
      </c>
      <c r="D133" s="129">
        <f t="shared" si="33"/>
        <v>0.82</v>
      </c>
      <c r="E133" s="129">
        <f t="shared" si="33"/>
        <v>0.82</v>
      </c>
      <c r="F133" s="129">
        <f t="shared" si="33"/>
        <v>0.82</v>
      </c>
      <c r="G133" s="129">
        <f t="shared" si="33"/>
        <v>0.82</v>
      </c>
      <c r="H133" s="129">
        <f t="shared" si="33"/>
        <v>0.82</v>
      </c>
      <c r="I133" s="129">
        <f t="shared" si="33"/>
        <v>0.82</v>
      </c>
      <c r="J133" s="129">
        <f t="shared" si="33"/>
        <v>0.82</v>
      </c>
      <c r="K133" s="129">
        <f t="shared" si="33"/>
        <v>0.82</v>
      </c>
      <c r="L133" s="129">
        <f t="shared" si="33"/>
        <v>0.82</v>
      </c>
      <c r="M133" s="129">
        <f t="shared" si="33"/>
        <v>0.82</v>
      </c>
      <c r="N133" s="129">
        <f t="shared" si="33"/>
        <v>0.82</v>
      </c>
      <c r="O133" s="129">
        <f t="shared" si="33"/>
        <v>0.82</v>
      </c>
      <c r="P133" s="129">
        <f t="shared" si="33"/>
        <v>0.82</v>
      </c>
      <c r="Q133" s="129">
        <f t="shared" si="33"/>
        <v>0.82</v>
      </c>
      <c r="R133" s="129">
        <f t="shared" si="33"/>
        <v>0.82</v>
      </c>
      <c r="S133" s="129">
        <f t="shared" si="34"/>
        <v>0.82</v>
      </c>
      <c r="T133" s="129">
        <f t="shared" si="34"/>
        <v>0.82</v>
      </c>
      <c r="U133" s="129">
        <f t="shared" si="34"/>
        <v>0.82</v>
      </c>
      <c r="V133" s="129">
        <f t="shared" si="34"/>
        <v>0.82</v>
      </c>
      <c r="W133" s="129">
        <f t="shared" si="34"/>
        <v>0.82</v>
      </c>
      <c r="X133" s="129">
        <f t="shared" si="34"/>
        <v>0.82</v>
      </c>
      <c r="Y133" s="129">
        <f t="shared" si="34"/>
        <v>0.82</v>
      </c>
      <c r="Z133" s="129">
        <f t="shared" si="34"/>
        <v>0.82</v>
      </c>
      <c r="AA133" s="129">
        <f t="shared" si="34"/>
        <v>0.82</v>
      </c>
      <c r="AB133" s="129">
        <f t="shared" si="34"/>
        <v>0.82</v>
      </c>
      <c r="AC133" s="129">
        <f t="shared" si="34"/>
        <v>0.82</v>
      </c>
      <c r="AD133" s="129">
        <f t="shared" si="34"/>
        <v>0.82</v>
      </c>
      <c r="AE133" s="129">
        <f t="shared" si="34"/>
        <v>0.82</v>
      </c>
      <c r="AF133" s="129">
        <f t="shared" si="34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138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139</v>
      </c>
      <c r="B135" s="128">
        <v>2</v>
      </c>
      <c r="C135" s="129">
        <f t="shared" ref="C135:R141" si="35">B135</f>
        <v>2</v>
      </c>
      <c r="D135" s="129">
        <f t="shared" si="35"/>
        <v>2</v>
      </c>
      <c r="E135" s="129">
        <f t="shared" si="35"/>
        <v>2</v>
      </c>
      <c r="F135" s="129">
        <f t="shared" si="35"/>
        <v>2</v>
      </c>
      <c r="G135" s="129">
        <f t="shared" si="35"/>
        <v>2</v>
      </c>
      <c r="H135" s="129">
        <f t="shared" si="35"/>
        <v>2</v>
      </c>
      <c r="I135" s="129">
        <f t="shared" si="35"/>
        <v>2</v>
      </c>
      <c r="J135" s="129">
        <f t="shared" si="35"/>
        <v>2</v>
      </c>
      <c r="K135" s="129">
        <f t="shared" si="35"/>
        <v>2</v>
      </c>
      <c r="L135" s="129">
        <f t="shared" si="35"/>
        <v>2</v>
      </c>
      <c r="M135" s="129">
        <f t="shared" si="35"/>
        <v>2</v>
      </c>
      <c r="N135" s="129">
        <f t="shared" si="35"/>
        <v>2</v>
      </c>
      <c r="O135" s="129">
        <f t="shared" si="35"/>
        <v>2</v>
      </c>
      <c r="P135" s="129">
        <f t="shared" si="35"/>
        <v>2</v>
      </c>
      <c r="Q135" s="129">
        <f t="shared" si="35"/>
        <v>2</v>
      </c>
      <c r="R135" s="129">
        <f t="shared" si="35"/>
        <v>2</v>
      </c>
      <c r="S135" s="129">
        <f t="shared" ref="S135:AF141" si="36">R135</f>
        <v>2</v>
      </c>
      <c r="T135" s="129">
        <f t="shared" si="36"/>
        <v>2</v>
      </c>
      <c r="U135" s="129">
        <f t="shared" si="36"/>
        <v>2</v>
      </c>
      <c r="V135" s="129">
        <f t="shared" si="36"/>
        <v>2</v>
      </c>
      <c r="W135" s="129">
        <f t="shared" si="36"/>
        <v>2</v>
      </c>
      <c r="X135" s="129">
        <f t="shared" si="36"/>
        <v>2</v>
      </c>
      <c r="Y135" s="129">
        <f t="shared" si="36"/>
        <v>2</v>
      </c>
      <c r="Z135" s="129">
        <f t="shared" si="36"/>
        <v>2</v>
      </c>
      <c r="AA135" s="129">
        <f t="shared" si="36"/>
        <v>2</v>
      </c>
      <c r="AB135" s="129">
        <f t="shared" si="36"/>
        <v>2</v>
      </c>
      <c r="AC135" s="129">
        <f t="shared" si="36"/>
        <v>2</v>
      </c>
      <c r="AD135" s="129">
        <f t="shared" si="36"/>
        <v>2</v>
      </c>
      <c r="AE135" s="129">
        <f t="shared" si="36"/>
        <v>2</v>
      </c>
      <c r="AF135" s="129">
        <f t="shared" si="36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140</v>
      </c>
      <c r="B136" s="128">
        <v>5.61</v>
      </c>
      <c r="C136" s="129">
        <f t="shared" si="35"/>
        <v>5.61</v>
      </c>
      <c r="D136" s="129">
        <f t="shared" si="35"/>
        <v>5.61</v>
      </c>
      <c r="E136" s="129">
        <f t="shared" si="35"/>
        <v>5.61</v>
      </c>
      <c r="F136" s="129">
        <f t="shared" si="35"/>
        <v>5.61</v>
      </c>
      <c r="G136" s="129">
        <f t="shared" si="35"/>
        <v>5.61</v>
      </c>
      <c r="H136" s="129">
        <f t="shared" si="35"/>
        <v>5.61</v>
      </c>
      <c r="I136" s="129">
        <f t="shared" si="35"/>
        <v>5.61</v>
      </c>
      <c r="J136" s="129">
        <f t="shared" si="35"/>
        <v>5.61</v>
      </c>
      <c r="K136" s="129">
        <f t="shared" si="35"/>
        <v>5.61</v>
      </c>
      <c r="L136" s="129">
        <f t="shared" si="35"/>
        <v>5.61</v>
      </c>
      <c r="M136" s="129">
        <f t="shared" si="35"/>
        <v>5.61</v>
      </c>
      <c r="N136" s="129">
        <f t="shared" si="35"/>
        <v>5.61</v>
      </c>
      <c r="O136" s="129">
        <f t="shared" si="35"/>
        <v>5.61</v>
      </c>
      <c r="P136" s="129">
        <f t="shared" si="35"/>
        <v>5.61</v>
      </c>
      <c r="Q136" s="129">
        <f t="shared" si="35"/>
        <v>5.61</v>
      </c>
      <c r="R136" s="129">
        <f t="shared" si="35"/>
        <v>5.61</v>
      </c>
      <c r="S136" s="129">
        <f t="shared" si="36"/>
        <v>5.61</v>
      </c>
      <c r="T136" s="129">
        <f t="shared" si="36"/>
        <v>5.61</v>
      </c>
      <c r="U136" s="129">
        <f t="shared" si="36"/>
        <v>5.61</v>
      </c>
      <c r="V136" s="129">
        <f t="shared" si="36"/>
        <v>5.61</v>
      </c>
      <c r="W136" s="129">
        <f t="shared" si="36"/>
        <v>5.61</v>
      </c>
      <c r="X136" s="129">
        <f t="shared" si="36"/>
        <v>5.61</v>
      </c>
      <c r="Y136" s="129">
        <f t="shared" si="36"/>
        <v>5.61</v>
      </c>
      <c r="Z136" s="129">
        <f t="shared" si="36"/>
        <v>5.61</v>
      </c>
      <c r="AA136" s="129">
        <f t="shared" si="36"/>
        <v>5.61</v>
      </c>
      <c r="AB136" s="129">
        <f t="shared" si="36"/>
        <v>5.61</v>
      </c>
      <c r="AC136" s="129">
        <f t="shared" si="36"/>
        <v>5.61</v>
      </c>
      <c r="AD136" s="129">
        <f t="shared" si="36"/>
        <v>5.61</v>
      </c>
      <c r="AE136" s="129">
        <f t="shared" si="36"/>
        <v>5.61</v>
      </c>
      <c r="AF136" s="129">
        <f t="shared" si="36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141</v>
      </c>
      <c r="B137" s="128">
        <v>1.25</v>
      </c>
      <c r="C137" s="129">
        <f t="shared" si="35"/>
        <v>1.25</v>
      </c>
      <c r="D137" s="129">
        <f t="shared" si="35"/>
        <v>1.25</v>
      </c>
      <c r="E137" s="129">
        <f t="shared" si="35"/>
        <v>1.25</v>
      </c>
      <c r="F137" s="129">
        <f t="shared" si="35"/>
        <v>1.25</v>
      </c>
      <c r="G137" s="129">
        <f t="shared" si="35"/>
        <v>1.25</v>
      </c>
      <c r="H137" s="129">
        <f t="shared" si="35"/>
        <v>1.25</v>
      </c>
      <c r="I137" s="129">
        <f t="shared" si="35"/>
        <v>1.25</v>
      </c>
      <c r="J137" s="129">
        <f t="shared" si="35"/>
        <v>1.25</v>
      </c>
      <c r="K137" s="129">
        <f t="shared" si="35"/>
        <v>1.25</v>
      </c>
      <c r="L137" s="129">
        <f t="shared" si="35"/>
        <v>1.25</v>
      </c>
      <c r="M137" s="129">
        <f t="shared" si="35"/>
        <v>1.25</v>
      </c>
      <c r="N137" s="129">
        <f t="shared" si="35"/>
        <v>1.25</v>
      </c>
      <c r="O137" s="129">
        <f t="shared" si="35"/>
        <v>1.25</v>
      </c>
      <c r="P137" s="129">
        <f t="shared" si="35"/>
        <v>1.25</v>
      </c>
      <c r="Q137" s="129">
        <f t="shared" si="35"/>
        <v>1.25</v>
      </c>
      <c r="R137" s="129">
        <f t="shared" si="35"/>
        <v>1.25</v>
      </c>
      <c r="S137" s="129">
        <f t="shared" si="36"/>
        <v>1.25</v>
      </c>
      <c r="T137" s="129">
        <f t="shared" si="36"/>
        <v>1.25</v>
      </c>
      <c r="U137" s="129">
        <f t="shared" si="36"/>
        <v>1.25</v>
      </c>
      <c r="V137" s="129">
        <f t="shared" si="36"/>
        <v>1.25</v>
      </c>
      <c r="W137" s="129">
        <f t="shared" si="36"/>
        <v>1.25</v>
      </c>
      <c r="X137" s="129">
        <f t="shared" si="36"/>
        <v>1.25</v>
      </c>
      <c r="Y137" s="129">
        <f t="shared" si="36"/>
        <v>1.25</v>
      </c>
      <c r="Z137" s="129">
        <f t="shared" si="36"/>
        <v>1.25</v>
      </c>
      <c r="AA137" s="129">
        <f t="shared" si="36"/>
        <v>1.25</v>
      </c>
      <c r="AB137" s="129">
        <f t="shared" si="36"/>
        <v>1.25</v>
      </c>
      <c r="AC137" s="129">
        <f t="shared" si="36"/>
        <v>1.25</v>
      </c>
      <c r="AD137" s="129">
        <f t="shared" si="36"/>
        <v>1.25</v>
      </c>
      <c r="AE137" s="129">
        <f t="shared" si="36"/>
        <v>1.25</v>
      </c>
      <c r="AF137" s="129">
        <f t="shared" si="36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142</v>
      </c>
      <c r="B138" s="128">
        <v>1.25</v>
      </c>
      <c r="C138" s="129">
        <f t="shared" si="35"/>
        <v>1.25</v>
      </c>
      <c r="D138" s="129">
        <f t="shared" si="35"/>
        <v>1.25</v>
      </c>
      <c r="E138" s="129">
        <f t="shared" si="35"/>
        <v>1.25</v>
      </c>
      <c r="F138" s="129">
        <f t="shared" si="35"/>
        <v>1.25</v>
      </c>
      <c r="G138" s="129">
        <f t="shared" si="35"/>
        <v>1.25</v>
      </c>
      <c r="H138" s="129">
        <f t="shared" si="35"/>
        <v>1.25</v>
      </c>
      <c r="I138" s="129">
        <f t="shared" si="35"/>
        <v>1.25</v>
      </c>
      <c r="J138" s="129">
        <f t="shared" si="35"/>
        <v>1.25</v>
      </c>
      <c r="K138" s="129">
        <f t="shared" si="35"/>
        <v>1.25</v>
      </c>
      <c r="L138" s="129">
        <f t="shared" si="35"/>
        <v>1.25</v>
      </c>
      <c r="M138" s="129">
        <f t="shared" si="35"/>
        <v>1.25</v>
      </c>
      <c r="N138" s="129">
        <f t="shared" si="35"/>
        <v>1.25</v>
      </c>
      <c r="O138" s="129">
        <f t="shared" si="35"/>
        <v>1.25</v>
      </c>
      <c r="P138" s="129">
        <f t="shared" si="35"/>
        <v>1.25</v>
      </c>
      <c r="Q138" s="129">
        <f t="shared" si="35"/>
        <v>1.25</v>
      </c>
      <c r="R138" s="129">
        <f t="shared" si="35"/>
        <v>1.25</v>
      </c>
      <c r="S138" s="129">
        <f t="shared" si="36"/>
        <v>1.25</v>
      </c>
      <c r="T138" s="129">
        <f t="shared" si="36"/>
        <v>1.25</v>
      </c>
      <c r="U138" s="129">
        <f t="shared" si="36"/>
        <v>1.25</v>
      </c>
      <c r="V138" s="129">
        <f t="shared" si="36"/>
        <v>1.25</v>
      </c>
      <c r="W138" s="129">
        <f t="shared" si="36"/>
        <v>1.25</v>
      </c>
      <c r="X138" s="129">
        <f t="shared" si="36"/>
        <v>1.25</v>
      </c>
      <c r="Y138" s="129">
        <f t="shared" si="36"/>
        <v>1.25</v>
      </c>
      <c r="Z138" s="129">
        <f t="shared" si="36"/>
        <v>1.25</v>
      </c>
      <c r="AA138" s="129">
        <f t="shared" si="36"/>
        <v>1.25</v>
      </c>
      <c r="AB138" s="129">
        <f t="shared" si="36"/>
        <v>1.25</v>
      </c>
      <c r="AC138" s="129">
        <f t="shared" si="36"/>
        <v>1.25</v>
      </c>
      <c r="AD138" s="129">
        <f t="shared" si="36"/>
        <v>1.25</v>
      </c>
      <c r="AE138" s="129">
        <f t="shared" si="36"/>
        <v>1.25</v>
      </c>
      <c r="AF138" s="129">
        <f t="shared" si="36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143</v>
      </c>
      <c r="B139" s="128">
        <v>1.46</v>
      </c>
      <c r="C139" s="129">
        <f t="shared" si="35"/>
        <v>1.46</v>
      </c>
      <c r="D139" s="129">
        <f t="shared" si="35"/>
        <v>1.46</v>
      </c>
      <c r="E139" s="129">
        <f t="shared" si="35"/>
        <v>1.46</v>
      </c>
      <c r="F139" s="129">
        <f t="shared" si="35"/>
        <v>1.46</v>
      </c>
      <c r="G139" s="129">
        <f t="shared" si="35"/>
        <v>1.46</v>
      </c>
      <c r="H139" s="129">
        <f t="shared" si="35"/>
        <v>1.46</v>
      </c>
      <c r="I139" s="129">
        <f t="shared" si="35"/>
        <v>1.46</v>
      </c>
      <c r="J139" s="129">
        <f t="shared" si="35"/>
        <v>1.46</v>
      </c>
      <c r="K139" s="129">
        <f t="shared" si="35"/>
        <v>1.46</v>
      </c>
      <c r="L139" s="129">
        <f t="shared" si="35"/>
        <v>1.46</v>
      </c>
      <c r="M139" s="129">
        <f t="shared" si="35"/>
        <v>1.46</v>
      </c>
      <c r="N139" s="129">
        <f t="shared" si="35"/>
        <v>1.46</v>
      </c>
      <c r="O139" s="129">
        <f t="shared" si="35"/>
        <v>1.46</v>
      </c>
      <c r="P139" s="129">
        <f t="shared" si="35"/>
        <v>1.46</v>
      </c>
      <c r="Q139" s="129">
        <f t="shared" si="35"/>
        <v>1.46</v>
      </c>
      <c r="R139" s="129">
        <f t="shared" si="35"/>
        <v>1.46</v>
      </c>
      <c r="S139" s="129">
        <f t="shared" si="36"/>
        <v>1.46</v>
      </c>
      <c r="T139" s="129">
        <f t="shared" si="36"/>
        <v>1.46</v>
      </c>
      <c r="U139" s="129">
        <f t="shared" si="36"/>
        <v>1.46</v>
      </c>
      <c r="V139" s="129">
        <f t="shared" si="36"/>
        <v>1.46</v>
      </c>
      <c r="W139" s="129">
        <f t="shared" si="36"/>
        <v>1.46</v>
      </c>
      <c r="X139" s="129">
        <f t="shared" si="36"/>
        <v>1.46</v>
      </c>
      <c r="Y139" s="129">
        <f t="shared" si="36"/>
        <v>1.46</v>
      </c>
      <c r="Z139" s="129">
        <f t="shared" si="36"/>
        <v>1.46</v>
      </c>
      <c r="AA139" s="129">
        <f t="shared" si="36"/>
        <v>1.46</v>
      </c>
      <c r="AB139" s="129">
        <f t="shared" si="36"/>
        <v>1.46</v>
      </c>
      <c r="AC139" s="129">
        <f t="shared" si="36"/>
        <v>1.46</v>
      </c>
      <c r="AD139" s="129">
        <f t="shared" si="36"/>
        <v>1.46</v>
      </c>
      <c r="AE139" s="129">
        <f t="shared" si="36"/>
        <v>1.46</v>
      </c>
      <c r="AF139" s="129">
        <f t="shared" si="36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144</v>
      </c>
      <c r="B140" s="128">
        <v>3</v>
      </c>
      <c r="C140" s="129">
        <f t="shared" si="35"/>
        <v>3</v>
      </c>
      <c r="D140" s="129">
        <f t="shared" si="35"/>
        <v>3</v>
      </c>
      <c r="E140" s="129">
        <f t="shared" si="35"/>
        <v>3</v>
      </c>
      <c r="F140" s="129">
        <f t="shared" si="35"/>
        <v>3</v>
      </c>
      <c r="G140" s="129">
        <f t="shared" si="35"/>
        <v>3</v>
      </c>
      <c r="H140" s="129">
        <f t="shared" si="35"/>
        <v>3</v>
      </c>
      <c r="I140" s="129">
        <f t="shared" si="35"/>
        <v>3</v>
      </c>
      <c r="J140" s="129">
        <f t="shared" si="35"/>
        <v>3</v>
      </c>
      <c r="K140" s="129">
        <f t="shared" si="35"/>
        <v>3</v>
      </c>
      <c r="L140" s="129">
        <f t="shared" si="35"/>
        <v>3</v>
      </c>
      <c r="M140" s="129">
        <f t="shared" si="35"/>
        <v>3</v>
      </c>
      <c r="N140" s="129">
        <f t="shared" si="35"/>
        <v>3</v>
      </c>
      <c r="O140" s="129">
        <f t="shared" si="35"/>
        <v>3</v>
      </c>
      <c r="P140" s="129">
        <f t="shared" si="35"/>
        <v>3</v>
      </c>
      <c r="Q140" s="129">
        <f t="shared" si="35"/>
        <v>3</v>
      </c>
      <c r="R140" s="129">
        <f t="shared" si="35"/>
        <v>3</v>
      </c>
      <c r="S140" s="129">
        <f t="shared" si="36"/>
        <v>3</v>
      </c>
      <c r="T140" s="129">
        <f t="shared" si="36"/>
        <v>3</v>
      </c>
      <c r="U140" s="129">
        <f t="shared" si="36"/>
        <v>3</v>
      </c>
      <c r="V140" s="129">
        <f t="shared" si="36"/>
        <v>3</v>
      </c>
      <c r="W140" s="129">
        <f t="shared" si="36"/>
        <v>3</v>
      </c>
      <c r="X140" s="129">
        <f t="shared" si="36"/>
        <v>3</v>
      </c>
      <c r="Y140" s="129">
        <f t="shared" si="36"/>
        <v>3</v>
      </c>
      <c r="Z140" s="129">
        <f t="shared" si="36"/>
        <v>3</v>
      </c>
      <c r="AA140" s="129">
        <f t="shared" si="36"/>
        <v>3</v>
      </c>
      <c r="AB140" s="129">
        <f t="shared" si="36"/>
        <v>3</v>
      </c>
      <c r="AC140" s="129">
        <f t="shared" si="36"/>
        <v>3</v>
      </c>
      <c r="AD140" s="129">
        <f t="shared" si="36"/>
        <v>3</v>
      </c>
      <c r="AE140" s="129">
        <f t="shared" si="36"/>
        <v>3</v>
      </c>
      <c r="AF140" s="129">
        <f t="shared" si="36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145</v>
      </c>
      <c r="B141" s="128">
        <v>3.3</v>
      </c>
      <c r="C141" s="129">
        <f t="shared" si="35"/>
        <v>3.3</v>
      </c>
      <c r="D141" s="129">
        <f t="shared" si="35"/>
        <v>3.3</v>
      </c>
      <c r="E141" s="129">
        <f t="shared" si="35"/>
        <v>3.3</v>
      </c>
      <c r="F141" s="129">
        <f t="shared" si="35"/>
        <v>3.3</v>
      </c>
      <c r="G141" s="129">
        <f t="shared" si="35"/>
        <v>3.3</v>
      </c>
      <c r="H141" s="129">
        <f t="shared" si="35"/>
        <v>3.3</v>
      </c>
      <c r="I141" s="129">
        <f t="shared" si="35"/>
        <v>3.3</v>
      </c>
      <c r="J141" s="129">
        <f t="shared" si="35"/>
        <v>3.3</v>
      </c>
      <c r="K141" s="129">
        <f t="shared" si="35"/>
        <v>3.3</v>
      </c>
      <c r="L141" s="129">
        <f t="shared" si="35"/>
        <v>3.3</v>
      </c>
      <c r="M141" s="129">
        <f t="shared" si="35"/>
        <v>3.3</v>
      </c>
      <c r="N141" s="129">
        <f t="shared" si="35"/>
        <v>3.3</v>
      </c>
      <c r="O141" s="129">
        <f t="shared" si="35"/>
        <v>3.3</v>
      </c>
      <c r="P141" s="129">
        <f t="shared" si="35"/>
        <v>3.3</v>
      </c>
      <c r="Q141" s="129">
        <f t="shared" si="35"/>
        <v>3.3</v>
      </c>
      <c r="R141" s="129">
        <f t="shared" si="35"/>
        <v>3.3</v>
      </c>
      <c r="S141" s="129">
        <f t="shared" si="36"/>
        <v>3.3</v>
      </c>
      <c r="T141" s="129">
        <f t="shared" si="36"/>
        <v>3.3</v>
      </c>
      <c r="U141" s="129">
        <f t="shared" si="36"/>
        <v>3.3</v>
      </c>
      <c r="V141" s="129">
        <f t="shared" si="36"/>
        <v>3.3</v>
      </c>
      <c r="W141" s="129">
        <f t="shared" si="36"/>
        <v>3.3</v>
      </c>
      <c r="X141" s="129">
        <f t="shared" si="36"/>
        <v>3.3</v>
      </c>
      <c r="Y141" s="129">
        <f t="shared" si="36"/>
        <v>3.3</v>
      </c>
      <c r="Z141" s="129">
        <f t="shared" si="36"/>
        <v>3.3</v>
      </c>
      <c r="AA141" s="129">
        <f t="shared" si="36"/>
        <v>3.3</v>
      </c>
      <c r="AB141" s="129">
        <f t="shared" si="36"/>
        <v>3.3</v>
      </c>
      <c r="AC141" s="129">
        <f t="shared" si="36"/>
        <v>3.3</v>
      </c>
      <c r="AD141" s="129">
        <f t="shared" si="36"/>
        <v>3.3</v>
      </c>
      <c r="AE141" s="129">
        <f t="shared" si="36"/>
        <v>3.3</v>
      </c>
      <c r="AF141" s="129">
        <f t="shared" si="36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146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147</v>
      </c>
      <c r="B143" s="128">
        <v>1.76</v>
      </c>
      <c r="C143" s="129">
        <f t="shared" ref="C143:R144" si="37">B143</f>
        <v>1.76</v>
      </c>
      <c r="D143" s="129">
        <f t="shared" si="37"/>
        <v>1.76</v>
      </c>
      <c r="E143" s="129">
        <f t="shared" si="37"/>
        <v>1.76</v>
      </c>
      <c r="F143" s="129">
        <f t="shared" si="37"/>
        <v>1.76</v>
      </c>
      <c r="G143" s="129">
        <f t="shared" si="37"/>
        <v>1.76</v>
      </c>
      <c r="H143" s="129">
        <f t="shared" si="37"/>
        <v>1.76</v>
      </c>
      <c r="I143" s="129">
        <f t="shared" si="37"/>
        <v>1.76</v>
      </c>
      <c r="J143" s="129">
        <f t="shared" si="37"/>
        <v>1.76</v>
      </c>
      <c r="K143" s="129">
        <f t="shared" si="37"/>
        <v>1.76</v>
      </c>
      <c r="L143" s="129">
        <f t="shared" si="37"/>
        <v>1.76</v>
      </c>
      <c r="M143" s="129">
        <f t="shared" si="37"/>
        <v>1.76</v>
      </c>
      <c r="N143" s="129">
        <f t="shared" si="37"/>
        <v>1.76</v>
      </c>
      <c r="O143" s="129">
        <f t="shared" si="37"/>
        <v>1.76</v>
      </c>
      <c r="P143" s="129">
        <f t="shared" si="37"/>
        <v>1.76</v>
      </c>
      <c r="Q143" s="129">
        <f t="shared" si="37"/>
        <v>1.76</v>
      </c>
      <c r="R143" s="129">
        <f t="shared" si="37"/>
        <v>1.76</v>
      </c>
      <c r="S143" s="129">
        <f t="shared" ref="S143:AF144" si="38">R143</f>
        <v>1.76</v>
      </c>
      <c r="T143" s="129">
        <f t="shared" si="38"/>
        <v>1.76</v>
      </c>
      <c r="U143" s="129">
        <f t="shared" si="38"/>
        <v>1.76</v>
      </c>
      <c r="V143" s="129">
        <f t="shared" si="38"/>
        <v>1.76</v>
      </c>
      <c r="W143" s="129">
        <f t="shared" si="38"/>
        <v>1.76</v>
      </c>
      <c r="X143" s="129">
        <f t="shared" si="38"/>
        <v>1.76</v>
      </c>
      <c r="Y143" s="129">
        <f t="shared" si="38"/>
        <v>1.76</v>
      </c>
      <c r="Z143" s="129">
        <f t="shared" si="38"/>
        <v>1.76</v>
      </c>
      <c r="AA143" s="129">
        <f t="shared" si="38"/>
        <v>1.76</v>
      </c>
      <c r="AB143" s="129">
        <f t="shared" si="38"/>
        <v>1.76</v>
      </c>
      <c r="AC143" s="129">
        <f t="shared" si="38"/>
        <v>1.76</v>
      </c>
      <c r="AD143" s="129">
        <f t="shared" si="38"/>
        <v>1.76</v>
      </c>
      <c r="AE143" s="129">
        <f t="shared" si="38"/>
        <v>1.76</v>
      </c>
      <c r="AF143" s="129">
        <f t="shared" si="38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148</v>
      </c>
      <c r="B144" s="128">
        <v>0</v>
      </c>
      <c r="C144" s="129">
        <f t="shared" si="37"/>
        <v>0</v>
      </c>
      <c r="D144" s="129">
        <f t="shared" si="37"/>
        <v>0</v>
      </c>
      <c r="E144" s="129">
        <f t="shared" si="37"/>
        <v>0</v>
      </c>
      <c r="F144" s="129">
        <f t="shared" si="37"/>
        <v>0</v>
      </c>
      <c r="G144" s="129">
        <f t="shared" si="37"/>
        <v>0</v>
      </c>
      <c r="H144" s="129">
        <f t="shared" si="37"/>
        <v>0</v>
      </c>
      <c r="I144" s="129">
        <f t="shared" si="37"/>
        <v>0</v>
      </c>
      <c r="J144" s="129">
        <f t="shared" si="37"/>
        <v>0</v>
      </c>
      <c r="K144" s="129">
        <f t="shared" si="37"/>
        <v>0</v>
      </c>
      <c r="L144" s="129">
        <f t="shared" si="37"/>
        <v>0</v>
      </c>
      <c r="M144" s="129">
        <f t="shared" si="37"/>
        <v>0</v>
      </c>
      <c r="N144" s="129">
        <f t="shared" si="37"/>
        <v>0</v>
      </c>
      <c r="O144" s="129">
        <f t="shared" si="37"/>
        <v>0</v>
      </c>
      <c r="P144" s="129">
        <f t="shared" si="37"/>
        <v>0</v>
      </c>
      <c r="Q144" s="129">
        <f t="shared" si="37"/>
        <v>0</v>
      </c>
      <c r="R144" s="129">
        <f t="shared" si="37"/>
        <v>0</v>
      </c>
      <c r="S144" s="129">
        <f t="shared" si="38"/>
        <v>0</v>
      </c>
      <c r="T144" s="129">
        <f t="shared" si="38"/>
        <v>0</v>
      </c>
      <c r="U144" s="129">
        <f t="shared" si="38"/>
        <v>0</v>
      </c>
      <c r="V144" s="129">
        <f t="shared" si="38"/>
        <v>0</v>
      </c>
      <c r="W144" s="129">
        <f t="shared" si="38"/>
        <v>0</v>
      </c>
      <c r="X144" s="129">
        <f t="shared" si="38"/>
        <v>0</v>
      </c>
      <c r="Y144" s="129">
        <f t="shared" si="38"/>
        <v>0</v>
      </c>
      <c r="Z144" s="129">
        <f t="shared" si="38"/>
        <v>0</v>
      </c>
      <c r="AA144" s="129">
        <f t="shared" si="38"/>
        <v>0</v>
      </c>
      <c r="AB144" s="129">
        <f t="shared" si="38"/>
        <v>0</v>
      </c>
      <c r="AC144" s="129">
        <f t="shared" si="38"/>
        <v>0</v>
      </c>
      <c r="AD144" s="129">
        <f t="shared" si="38"/>
        <v>0</v>
      </c>
      <c r="AE144" s="129">
        <f t="shared" si="38"/>
        <v>0</v>
      </c>
      <c r="AF144" s="129">
        <f t="shared" si="38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149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150</v>
      </c>
      <c r="B146" s="128">
        <v>0.1</v>
      </c>
      <c r="C146" s="129">
        <f t="shared" ref="C146:R149" si="39">B146</f>
        <v>0.1</v>
      </c>
      <c r="D146" s="129">
        <f t="shared" si="39"/>
        <v>0.1</v>
      </c>
      <c r="E146" s="129">
        <f t="shared" si="39"/>
        <v>0.1</v>
      </c>
      <c r="F146" s="129">
        <f t="shared" si="39"/>
        <v>0.1</v>
      </c>
      <c r="G146" s="129">
        <f t="shared" si="39"/>
        <v>0.1</v>
      </c>
      <c r="H146" s="129">
        <f t="shared" si="39"/>
        <v>0.1</v>
      </c>
      <c r="I146" s="129">
        <f t="shared" si="39"/>
        <v>0.1</v>
      </c>
      <c r="J146" s="129">
        <f t="shared" si="39"/>
        <v>0.1</v>
      </c>
      <c r="K146" s="129">
        <f t="shared" si="39"/>
        <v>0.1</v>
      </c>
      <c r="L146" s="129">
        <f t="shared" si="39"/>
        <v>0.1</v>
      </c>
      <c r="M146" s="129">
        <f t="shared" si="39"/>
        <v>0.1</v>
      </c>
      <c r="N146" s="129">
        <f t="shared" si="39"/>
        <v>0.1</v>
      </c>
      <c r="O146" s="129">
        <f t="shared" si="39"/>
        <v>0.1</v>
      </c>
      <c r="P146" s="129">
        <f t="shared" si="39"/>
        <v>0.1</v>
      </c>
      <c r="Q146" s="129">
        <f t="shared" si="39"/>
        <v>0.1</v>
      </c>
      <c r="R146" s="129">
        <f t="shared" si="39"/>
        <v>0.1</v>
      </c>
      <c r="S146" s="129">
        <f t="shared" ref="S146:AF149" si="40">R146</f>
        <v>0.1</v>
      </c>
      <c r="T146" s="129">
        <f t="shared" si="40"/>
        <v>0.1</v>
      </c>
      <c r="U146" s="129">
        <f t="shared" si="40"/>
        <v>0.1</v>
      </c>
      <c r="V146" s="129">
        <f t="shared" si="40"/>
        <v>0.1</v>
      </c>
      <c r="W146" s="129">
        <f t="shared" si="40"/>
        <v>0.1</v>
      </c>
      <c r="X146" s="129">
        <f t="shared" si="40"/>
        <v>0.1</v>
      </c>
      <c r="Y146" s="129">
        <f t="shared" si="40"/>
        <v>0.1</v>
      </c>
      <c r="Z146" s="129">
        <f t="shared" si="40"/>
        <v>0.1</v>
      </c>
      <c r="AA146" s="129">
        <f t="shared" si="40"/>
        <v>0.1</v>
      </c>
      <c r="AB146" s="129">
        <f t="shared" si="40"/>
        <v>0.1</v>
      </c>
      <c r="AC146" s="129">
        <f t="shared" si="40"/>
        <v>0.1</v>
      </c>
      <c r="AD146" s="129">
        <f t="shared" si="40"/>
        <v>0.1</v>
      </c>
      <c r="AE146" s="129">
        <f t="shared" si="40"/>
        <v>0.1</v>
      </c>
      <c r="AF146" s="129">
        <f t="shared" si="40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151</v>
      </c>
      <c r="B147" s="128">
        <v>2.0499999999999998</v>
      </c>
      <c r="C147" s="129">
        <f t="shared" si="39"/>
        <v>2.0499999999999998</v>
      </c>
      <c r="D147" s="129">
        <f t="shared" si="39"/>
        <v>2.0499999999999998</v>
      </c>
      <c r="E147" s="129">
        <f t="shared" si="39"/>
        <v>2.0499999999999998</v>
      </c>
      <c r="F147" s="129">
        <f t="shared" si="39"/>
        <v>2.0499999999999998</v>
      </c>
      <c r="G147" s="129">
        <f t="shared" si="39"/>
        <v>2.0499999999999998</v>
      </c>
      <c r="H147" s="129">
        <f t="shared" si="39"/>
        <v>2.0499999999999998</v>
      </c>
      <c r="I147" s="129">
        <f t="shared" si="39"/>
        <v>2.0499999999999998</v>
      </c>
      <c r="J147" s="129">
        <f t="shared" si="39"/>
        <v>2.0499999999999998</v>
      </c>
      <c r="K147" s="129">
        <f t="shared" si="39"/>
        <v>2.0499999999999998</v>
      </c>
      <c r="L147" s="129">
        <f t="shared" si="39"/>
        <v>2.0499999999999998</v>
      </c>
      <c r="M147" s="129">
        <f t="shared" si="39"/>
        <v>2.0499999999999998</v>
      </c>
      <c r="N147" s="129">
        <f t="shared" si="39"/>
        <v>2.0499999999999998</v>
      </c>
      <c r="O147" s="129">
        <f t="shared" si="39"/>
        <v>2.0499999999999998</v>
      </c>
      <c r="P147" s="129">
        <f t="shared" si="39"/>
        <v>2.0499999999999998</v>
      </c>
      <c r="Q147" s="129">
        <f t="shared" si="39"/>
        <v>2.0499999999999998</v>
      </c>
      <c r="R147" s="129">
        <f t="shared" si="39"/>
        <v>2.0499999999999998</v>
      </c>
      <c r="S147" s="129">
        <f t="shared" si="40"/>
        <v>2.0499999999999998</v>
      </c>
      <c r="T147" s="129">
        <f t="shared" si="40"/>
        <v>2.0499999999999998</v>
      </c>
      <c r="U147" s="129">
        <f t="shared" si="40"/>
        <v>2.0499999999999998</v>
      </c>
      <c r="V147" s="129">
        <f t="shared" si="40"/>
        <v>2.0499999999999998</v>
      </c>
      <c r="W147" s="129">
        <f t="shared" si="40"/>
        <v>2.0499999999999998</v>
      </c>
      <c r="X147" s="129">
        <f t="shared" si="40"/>
        <v>2.0499999999999998</v>
      </c>
      <c r="Y147" s="129">
        <f t="shared" si="40"/>
        <v>2.0499999999999998</v>
      </c>
      <c r="Z147" s="129">
        <f t="shared" si="40"/>
        <v>2.0499999999999998</v>
      </c>
      <c r="AA147" s="129">
        <f t="shared" si="40"/>
        <v>2.0499999999999998</v>
      </c>
      <c r="AB147" s="129">
        <f t="shared" si="40"/>
        <v>2.0499999999999998</v>
      </c>
      <c r="AC147" s="129">
        <f t="shared" si="40"/>
        <v>2.0499999999999998</v>
      </c>
      <c r="AD147" s="129">
        <f t="shared" si="40"/>
        <v>2.0499999999999998</v>
      </c>
      <c r="AE147" s="129">
        <f t="shared" si="40"/>
        <v>2.0499999999999998</v>
      </c>
      <c r="AF147" s="129">
        <f t="shared" si="40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152</v>
      </c>
      <c r="B148" s="128">
        <v>2.7</v>
      </c>
      <c r="C148" s="129">
        <f t="shared" si="39"/>
        <v>2.7</v>
      </c>
      <c r="D148" s="129">
        <f t="shared" si="39"/>
        <v>2.7</v>
      </c>
      <c r="E148" s="129">
        <f t="shared" si="39"/>
        <v>2.7</v>
      </c>
      <c r="F148" s="129">
        <f t="shared" si="39"/>
        <v>2.7</v>
      </c>
      <c r="G148" s="129">
        <f t="shared" si="39"/>
        <v>2.7</v>
      </c>
      <c r="H148" s="129">
        <f t="shared" si="39"/>
        <v>2.7</v>
      </c>
      <c r="I148" s="129">
        <f t="shared" si="39"/>
        <v>2.7</v>
      </c>
      <c r="J148" s="129">
        <f t="shared" si="39"/>
        <v>2.7</v>
      </c>
      <c r="K148" s="129">
        <f t="shared" si="39"/>
        <v>2.7</v>
      </c>
      <c r="L148" s="129">
        <f t="shared" si="39"/>
        <v>2.7</v>
      </c>
      <c r="M148" s="129">
        <f t="shared" si="39"/>
        <v>2.7</v>
      </c>
      <c r="N148" s="129">
        <f t="shared" si="39"/>
        <v>2.7</v>
      </c>
      <c r="O148" s="129">
        <f t="shared" si="39"/>
        <v>2.7</v>
      </c>
      <c r="P148" s="129">
        <f t="shared" si="39"/>
        <v>2.7</v>
      </c>
      <c r="Q148" s="129">
        <f t="shared" si="39"/>
        <v>2.7</v>
      </c>
      <c r="R148" s="129">
        <f t="shared" si="39"/>
        <v>2.7</v>
      </c>
      <c r="S148" s="129">
        <f t="shared" si="40"/>
        <v>2.7</v>
      </c>
      <c r="T148" s="129">
        <f t="shared" si="40"/>
        <v>2.7</v>
      </c>
      <c r="U148" s="129">
        <f t="shared" si="40"/>
        <v>2.7</v>
      </c>
      <c r="V148" s="129">
        <f t="shared" si="40"/>
        <v>2.7</v>
      </c>
      <c r="W148" s="129">
        <f t="shared" si="40"/>
        <v>2.7</v>
      </c>
      <c r="X148" s="129">
        <f t="shared" si="40"/>
        <v>2.7</v>
      </c>
      <c r="Y148" s="129">
        <f t="shared" si="40"/>
        <v>2.7</v>
      </c>
      <c r="Z148" s="129">
        <f t="shared" si="40"/>
        <v>2.7</v>
      </c>
      <c r="AA148" s="129">
        <f t="shared" si="40"/>
        <v>2.7</v>
      </c>
      <c r="AB148" s="129">
        <f t="shared" si="40"/>
        <v>2.7</v>
      </c>
      <c r="AC148" s="129">
        <f t="shared" si="40"/>
        <v>2.7</v>
      </c>
      <c r="AD148" s="129">
        <f t="shared" si="40"/>
        <v>2.7</v>
      </c>
      <c r="AE148" s="129">
        <f t="shared" si="40"/>
        <v>2.7</v>
      </c>
      <c r="AF148" s="129">
        <f t="shared" si="40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153</v>
      </c>
      <c r="B149" s="128">
        <v>2.15</v>
      </c>
      <c r="C149" s="129">
        <f t="shared" si="39"/>
        <v>2.15</v>
      </c>
      <c r="D149" s="129">
        <f t="shared" si="39"/>
        <v>2.15</v>
      </c>
      <c r="E149" s="129">
        <f t="shared" si="39"/>
        <v>2.15</v>
      </c>
      <c r="F149" s="129">
        <f t="shared" si="39"/>
        <v>2.15</v>
      </c>
      <c r="G149" s="129">
        <f t="shared" si="39"/>
        <v>2.15</v>
      </c>
      <c r="H149" s="129">
        <f t="shared" si="39"/>
        <v>2.15</v>
      </c>
      <c r="I149" s="129">
        <f t="shared" si="39"/>
        <v>2.15</v>
      </c>
      <c r="J149" s="129">
        <f t="shared" si="39"/>
        <v>2.15</v>
      </c>
      <c r="K149" s="129">
        <f t="shared" si="39"/>
        <v>2.15</v>
      </c>
      <c r="L149" s="129">
        <f t="shared" si="39"/>
        <v>2.15</v>
      </c>
      <c r="M149" s="129">
        <f t="shared" si="39"/>
        <v>2.15</v>
      </c>
      <c r="N149" s="129">
        <f t="shared" si="39"/>
        <v>2.15</v>
      </c>
      <c r="O149" s="129">
        <f t="shared" si="39"/>
        <v>2.15</v>
      </c>
      <c r="P149" s="129">
        <f t="shared" si="39"/>
        <v>2.15</v>
      </c>
      <c r="Q149" s="129">
        <f t="shared" si="39"/>
        <v>2.15</v>
      </c>
      <c r="R149" s="129">
        <f t="shared" si="39"/>
        <v>2.15</v>
      </c>
      <c r="S149" s="129">
        <f t="shared" si="40"/>
        <v>2.15</v>
      </c>
      <c r="T149" s="129">
        <f t="shared" si="40"/>
        <v>2.15</v>
      </c>
      <c r="U149" s="129">
        <f t="shared" si="40"/>
        <v>2.15</v>
      </c>
      <c r="V149" s="129">
        <f t="shared" si="40"/>
        <v>2.15</v>
      </c>
      <c r="W149" s="129">
        <f t="shared" si="40"/>
        <v>2.15</v>
      </c>
      <c r="X149" s="129">
        <f t="shared" si="40"/>
        <v>2.15</v>
      </c>
      <c r="Y149" s="129">
        <f t="shared" si="40"/>
        <v>2.15</v>
      </c>
      <c r="Z149" s="129">
        <f t="shared" si="40"/>
        <v>2.15</v>
      </c>
      <c r="AA149" s="129">
        <f t="shared" si="40"/>
        <v>2.15</v>
      </c>
      <c r="AB149" s="129">
        <f t="shared" si="40"/>
        <v>2.15</v>
      </c>
      <c r="AC149" s="129">
        <f t="shared" si="40"/>
        <v>2.15</v>
      </c>
      <c r="AD149" s="129">
        <f t="shared" si="40"/>
        <v>2.15</v>
      </c>
      <c r="AE149" s="129">
        <f t="shared" si="40"/>
        <v>2.15</v>
      </c>
      <c r="AF149" s="129">
        <f t="shared" si="40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154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155</v>
      </c>
      <c r="B151" s="128">
        <v>0.9</v>
      </c>
      <c r="C151" s="129">
        <f t="shared" ref="C151:R163" si="41">B151</f>
        <v>0.9</v>
      </c>
      <c r="D151" s="129">
        <f t="shared" si="41"/>
        <v>0.9</v>
      </c>
      <c r="E151" s="129">
        <f t="shared" si="41"/>
        <v>0.9</v>
      </c>
      <c r="F151" s="129">
        <f t="shared" si="41"/>
        <v>0.9</v>
      </c>
      <c r="G151" s="129">
        <f t="shared" si="41"/>
        <v>0.9</v>
      </c>
      <c r="H151" s="129">
        <f t="shared" si="41"/>
        <v>0.9</v>
      </c>
      <c r="I151" s="129">
        <f t="shared" si="41"/>
        <v>0.9</v>
      </c>
      <c r="J151" s="129">
        <f t="shared" si="41"/>
        <v>0.9</v>
      </c>
      <c r="K151" s="129">
        <f t="shared" si="41"/>
        <v>0.9</v>
      </c>
      <c r="L151" s="129">
        <f t="shared" si="41"/>
        <v>0.9</v>
      </c>
      <c r="M151" s="129">
        <f t="shared" si="41"/>
        <v>0.9</v>
      </c>
      <c r="N151" s="129">
        <f t="shared" si="41"/>
        <v>0.9</v>
      </c>
      <c r="O151" s="129">
        <f t="shared" si="41"/>
        <v>0.9</v>
      </c>
      <c r="P151" s="129">
        <f t="shared" si="41"/>
        <v>0.9</v>
      </c>
      <c r="Q151" s="129">
        <f t="shared" si="41"/>
        <v>0.9</v>
      </c>
      <c r="R151" s="129">
        <f t="shared" si="41"/>
        <v>0.9</v>
      </c>
      <c r="S151" s="129">
        <f t="shared" ref="R151:AF163" si="42">R151</f>
        <v>0.9</v>
      </c>
      <c r="T151" s="129">
        <f t="shared" si="42"/>
        <v>0.9</v>
      </c>
      <c r="U151" s="129">
        <f t="shared" si="42"/>
        <v>0.9</v>
      </c>
      <c r="V151" s="129">
        <f t="shared" si="42"/>
        <v>0.9</v>
      </c>
      <c r="W151" s="129">
        <f t="shared" si="42"/>
        <v>0.9</v>
      </c>
      <c r="X151" s="129">
        <f t="shared" si="42"/>
        <v>0.9</v>
      </c>
      <c r="Y151" s="129">
        <f t="shared" si="42"/>
        <v>0.9</v>
      </c>
      <c r="Z151" s="129">
        <f t="shared" si="42"/>
        <v>0.9</v>
      </c>
      <c r="AA151" s="129">
        <f t="shared" si="42"/>
        <v>0.9</v>
      </c>
      <c r="AB151" s="129">
        <f t="shared" si="42"/>
        <v>0.9</v>
      </c>
      <c r="AC151" s="129">
        <f t="shared" si="42"/>
        <v>0.9</v>
      </c>
      <c r="AD151" s="129">
        <f t="shared" si="42"/>
        <v>0.9</v>
      </c>
      <c r="AE151" s="129">
        <f t="shared" si="42"/>
        <v>0.9</v>
      </c>
      <c r="AF151" s="129">
        <f t="shared" si="42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156</v>
      </c>
      <c r="B152" s="128">
        <v>1.08</v>
      </c>
      <c r="C152" s="129">
        <f t="shared" si="41"/>
        <v>1.08</v>
      </c>
      <c r="D152" s="129">
        <f t="shared" si="41"/>
        <v>1.08</v>
      </c>
      <c r="E152" s="129">
        <f t="shared" si="41"/>
        <v>1.08</v>
      </c>
      <c r="F152" s="129">
        <f t="shared" si="41"/>
        <v>1.08</v>
      </c>
      <c r="G152" s="129">
        <f t="shared" si="41"/>
        <v>1.08</v>
      </c>
      <c r="H152" s="129">
        <f t="shared" si="41"/>
        <v>1.08</v>
      </c>
      <c r="I152" s="129">
        <f t="shared" si="41"/>
        <v>1.08</v>
      </c>
      <c r="J152" s="129">
        <f t="shared" si="41"/>
        <v>1.08</v>
      </c>
      <c r="K152" s="129">
        <f t="shared" si="41"/>
        <v>1.08</v>
      </c>
      <c r="L152" s="129">
        <f t="shared" si="41"/>
        <v>1.08</v>
      </c>
      <c r="M152" s="129">
        <f t="shared" si="41"/>
        <v>1.08</v>
      </c>
      <c r="N152" s="129">
        <f t="shared" si="41"/>
        <v>1.08</v>
      </c>
      <c r="O152" s="129">
        <f t="shared" si="41"/>
        <v>1.08</v>
      </c>
      <c r="P152" s="129">
        <f t="shared" si="41"/>
        <v>1.08</v>
      </c>
      <c r="Q152" s="129">
        <f t="shared" si="41"/>
        <v>1.08</v>
      </c>
      <c r="R152" s="129">
        <f t="shared" si="41"/>
        <v>1.08</v>
      </c>
      <c r="S152" s="129">
        <f t="shared" si="42"/>
        <v>1.08</v>
      </c>
      <c r="T152" s="129">
        <f t="shared" si="42"/>
        <v>1.08</v>
      </c>
      <c r="U152" s="129">
        <f t="shared" si="42"/>
        <v>1.08</v>
      </c>
      <c r="V152" s="129">
        <f t="shared" si="42"/>
        <v>1.08</v>
      </c>
      <c r="W152" s="129">
        <f t="shared" si="42"/>
        <v>1.08</v>
      </c>
      <c r="X152" s="129">
        <f t="shared" si="42"/>
        <v>1.08</v>
      </c>
      <c r="Y152" s="129">
        <f t="shared" si="42"/>
        <v>1.08</v>
      </c>
      <c r="Z152" s="129">
        <f t="shared" si="42"/>
        <v>1.08</v>
      </c>
      <c r="AA152" s="129">
        <f t="shared" si="42"/>
        <v>1.08</v>
      </c>
      <c r="AB152" s="129">
        <f t="shared" si="42"/>
        <v>1.08</v>
      </c>
      <c r="AC152" s="129">
        <f t="shared" si="42"/>
        <v>1.08</v>
      </c>
      <c r="AD152" s="129">
        <f t="shared" si="42"/>
        <v>1.08</v>
      </c>
      <c r="AE152" s="129">
        <f t="shared" si="42"/>
        <v>1.08</v>
      </c>
      <c r="AF152" s="129">
        <f t="shared" si="42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157</v>
      </c>
      <c r="B153" s="128">
        <v>2.37</v>
      </c>
      <c r="C153" s="129">
        <f t="shared" si="41"/>
        <v>2.37</v>
      </c>
      <c r="D153" s="129">
        <f t="shared" si="41"/>
        <v>2.37</v>
      </c>
      <c r="E153" s="129">
        <f t="shared" si="41"/>
        <v>2.37</v>
      </c>
      <c r="F153" s="129">
        <f t="shared" si="41"/>
        <v>2.37</v>
      </c>
      <c r="G153" s="129">
        <f t="shared" si="41"/>
        <v>2.37</v>
      </c>
      <c r="H153" s="129">
        <f t="shared" si="41"/>
        <v>2.37</v>
      </c>
      <c r="I153" s="129">
        <f t="shared" si="41"/>
        <v>2.37</v>
      </c>
      <c r="J153" s="129">
        <f t="shared" si="41"/>
        <v>2.37</v>
      </c>
      <c r="K153" s="129">
        <f t="shared" si="41"/>
        <v>2.37</v>
      </c>
      <c r="L153" s="129">
        <f t="shared" si="41"/>
        <v>2.37</v>
      </c>
      <c r="M153" s="129">
        <f t="shared" si="41"/>
        <v>2.37</v>
      </c>
      <c r="N153" s="129">
        <f t="shared" si="41"/>
        <v>2.37</v>
      </c>
      <c r="O153" s="129">
        <f t="shared" si="41"/>
        <v>2.37</v>
      </c>
      <c r="P153" s="129">
        <f t="shared" si="41"/>
        <v>2.37</v>
      </c>
      <c r="Q153" s="129">
        <f t="shared" si="41"/>
        <v>2.37</v>
      </c>
      <c r="R153" s="129">
        <f t="shared" si="41"/>
        <v>2.37</v>
      </c>
      <c r="S153" s="129">
        <f t="shared" si="42"/>
        <v>2.37</v>
      </c>
      <c r="T153" s="129">
        <f t="shared" si="42"/>
        <v>2.37</v>
      </c>
      <c r="U153" s="129">
        <f t="shared" si="42"/>
        <v>2.37</v>
      </c>
      <c r="V153" s="129">
        <f t="shared" si="42"/>
        <v>2.37</v>
      </c>
      <c r="W153" s="129">
        <f t="shared" si="42"/>
        <v>2.37</v>
      </c>
      <c r="X153" s="129">
        <f t="shared" si="42"/>
        <v>2.37</v>
      </c>
      <c r="Y153" s="129">
        <f t="shared" si="42"/>
        <v>2.37</v>
      </c>
      <c r="Z153" s="129">
        <f t="shared" si="42"/>
        <v>2.37</v>
      </c>
      <c r="AA153" s="129">
        <f t="shared" si="42"/>
        <v>2.37</v>
      </c>
      <c r="AB153" s="129">
        <f t="shared" si="42"/>
        <v>2.37</v>
      </c>
      <c r="AC153" s="129">
        <f t="shared" si="42"/>
        <v>2.37</v>
      </c>
      <c r="AD153" s="129">
        <f t="shared" si="42"/>
        <v>2.37</v>
      </c>
      <c r="AE153" s="129">
        <f t="shared" si="42"/>
        <v>2.37</v>
      </c>
      <c r="AF153" s="129">
        <f t="shared" si="42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158</v>
      </c>
      <c r="B154" s="128">
        <v>1.81</v>
      </c>
      <c r="C154" s="129">
        <f t="shared" si="41"/>
        <v>1.81</v>
      </c>
      <c r="D154" s="129">
        <f t="shared" si="41"/>
        <v>1.81</v>
      </c>
      <c r="E154" s="129">
        <f t="shared" si="41"/>
        <v>1.81</v>
      </c>
      <c r="F154" s="129">
        <f t="shared" si="41"/>
        <v>1.81</v>
      </c>
      <c r="G154" s="129">
        <f t="shared" si="41"/>
        <v>1.81</v>
      </c>
      <c r="H154" s="129">
        <f t="shared" si="41"/>
        <v>1.81</v>
      </c>
      <c r="I154" s="129">
        <f t="shared" si="41"/>
        <v>1.81</v>
      </c>
      <c r="J154" s="129">
        <f t="shared" si="41"/>
        <v>1.81</v>
      </c>
      <c r="K154" s="129">
        <f t="shared" si="41"/>
        <v>1.81</v>
      </c>
      <c r="L154" s="129">
        <f t="shared" si="41"/>
        <v>1.81</v>
      </c>
      <c r="M154" s="129">
        <f t="shared" si="41"/>
        <v>1.81</v>
      </c>
      <c r="N154" s="129">
        <f t="shared" si="41"/>
        <v>1.81</v>
      </c>
      <c r="O154" s="129">
        <f t="shared" si="41"/>
        <v>1.81</v>
      </c>
      <c r="P154" s="129">
        <f t="shared" si="41"/>
        <v>1.81</v>
      </c>
      <c r="Q154" s="129">
        <f t="shared" si="41"/>
        <v>1.81</v>
      </c>
      <c r="R154" s="129">
        <f t="shared" si="41"/>
        <v>1.81</v>
      </c>
      <c r="S154" s="129">
        <f t="shared" si="42"/>
        <v>1.81</v>
      </c>
      <c r="T154" s="129">
        <f t="shared" si="42"/>
        <v>1.81</v>
      </c>
      <c r="U154" s="129">
        <f t="shared" si="42"/>
        <v>1.81</v>
      </c>
      <c r="V154" s="129">
        <f t="shared" si="42"/>
        <v>1.81</v>
      </c>
      <c r="W154" s="129">
        <f t="shared" si="42"/>
        <v>1.81</v>
      </c>
      <c r="X154" s="129">
        <f t="shared" si="42"/>
        <v>1.81</v>
      </c>
      <c r="Y154" s="129">
        <f t="shared" si="42"/>
        <v>1.81</v>
      </c>
      <c r="Z154" s="129">
        <f t="shared" si="42"/>
        <v>1.81</v>
      </c>
      <c r="AA154" s="129">
        <f t="shared" si="42"/>
        <v>1.81</v>
      </c>
      <c r="AB154" s="129">
        <f t="shared" si="42"/>
        <v>1.81</v>
      </c>
      <c r="AC154" s="129">
        <f t="shared" si="42"/>
        <v>1.81</v>
      </c>
      <c r="AD154" s="129">
        <f t="shared" si="42"/>
        <v>1.81</v>
      </c>
      <c r="AE154" s="129">
        <f t="shared" si="42"/>
        <v>1.81</v>
      </c>
      <c r="AF154" s="129">
        <f t="shared" si="42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159</v>
      </c>
      <c r="B155" s="128">
        <v>1.0900000000000001</v>
      </c>
      <c r="C155" s="129">
        <f t="shared" si="41"/>
        <v>1.0900000000000001</v>
      </c>
      <c r="D155" s="129">
        <f t="shared" si="41"/>
        <v>1.0900000000000001</v>
      </c>
      <c r="E155" s="129">
        <f t="shared" si="41"/>
        <v>1.0900000000000001</v>
      </c>
      <c r="F155" s="129">
        <f t="shared" si="41"/>
        <v>1.0900000000000001</v>
      </c>
      <c r="G155" s="129">
        <f t="shared" si="41"/>
        <v>1.0900000000000001</v>
      </c>
      <c r="H155" s="129">
        <f t="shared" si="41"/>
        <v>1.0900000000000001</v>
      </c>
      <c r="I155" s="129">
        <f t="shared" si="41"/>
        <v>1.0900000000000001</v>
      </c>
      <c r="J155" s="129">
        <f t="shared" si="41"/>
        <v>1.0900000000000001</v>
      </c>
      <c r="K155" s="129">
        <f t="shared" si="41"/>
        <v>1.0900000000000001</v>
      </c>
      <c r="L155" s="129">
        <f t="shared" si="41"/>
        <v>1.0900000000000001</v>
      </c>
      <c r="M155" s="129">
        <f t="shared" si="41"/>
        <v>1.0900000000000001</v>
      </c>
      <c r="N155" s="129">
        <f t="shared" si="41"/>
        <v>1.0900000000000001</v>
      </c>
      <c r="O155" s="129">
        <f t="shared" si="41"/>
        <v>1.0900000000000001</v>
      </c>
      <c r="P155" s="129">
        <f t="shared" si="41"/>
        <v>1.0900000000000001</v>
      </c>
      <c r="Q155" s="129">
        <f t="shared" si="41"/>
        <v>1.0900000000000001</v>
      </c>
      <c r="R155" s="129">
        <f t="shared" si="41"/>
        <v>1.0900000000000001</v>
      </c>
      <c r="S155" s="129">
        <f t="shared" si="42"/>
        <v>1.0900000000000001</v>
      </c>
      <c r="T155" s="129">
        <f t="shared" si="42"/>
        <v>1.0900000000000001</v>
      </c>
      <c r="U155" s="129">
        <f t="shared" si="42"/>
        <v>1.0900000000000001</v>
      </c>
      <c r="V155" s="129">
        <f t="shared" si="42"/>
        <v>1.0900000000000001</v>
      </c>
      <c r="W155" s="129">
        <f t="shared" si="42"/>
        <v>1.0900000000000001</v>
      </c>
      <c r="X155" s="129">
        <f t="shared" si="42"/>
        <v>1.0900000000000001</v>
      </c>
      <c r="Y155" s="129">
        <f t="shared" si="42"/>
        <v>1.0900000000000001</v>
      </c>
      <c r="Z155" s="129">
        <f t="shared" si="42"/>
        <v>1.0900000000000001</v>
      </c>
      <c r="AA155" s="129">
        <f t="shared" si="42"/>
        <v>1.0900000000000001</v>
      </c>
      <c r="AB155" s="129">
        <f t="shared" si="42"/>
        <v>1.0900000000000001</v>
      </c>
      <c r="AC155" s="129">
        <f t="shared" si="42"/>
        <v>1.0900000000000001</v>
      </c>
      <c r="AD155" s="129">
        <f t="shared" si="42"/>
        <v>1.0900000000000001</v>
      </c>
      <c r="AE155" s="129">
        <f t="shared" si="42"/>
        <v>1.0900000000000001</v>
      </c>
      <c r="AF155" s="129">
        <f t="shared" si="42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160</v>
      </c>
      <c r="B156" s="128">
        <v>1.58</v>
      </c>
      <c r="C156" s="129">
        <f t="shared" si="41"/>
        <v>1.58</v>
      </c>
      <c r="D156" s="129">
        <f t="shared" si="41"/>
        <v>1.58</v>
      </c>
      <c r="E156" s="129">
        <f t="shared" si="41"/>
        <v>1.58</v>
      </c>
      <c r="F156" s="129">
        <f t="shared" si="41"/>
        <v>1.58</v>
      </c>
      <c r="G156" s="129">
        <f t="shared" si="41"/>
        <v>1.58</v>
      </c>
      <c r="H156" s="129">
        <f t="shared" si="41"/>
        <v>1.58</v>
      </c>
      <c r="I156" s="129">
        <f t="shared" si="41"/>
        <v>1.58</v>
      </c>
      <c r="J156" s="129">
        <f t="shared" si="41"/>
        <v>1.58</v>
      </c>
      <c r="K156" s="129">
        <f t="shared" si="41"/>
        <v>1.58</v>
      </c>
      <c r="L156" s="129">
        <f t="shared" si="41"/>
        <v>1.58</v>
      </c>
      <c r="M156" s="129">
        <f t="shared" si="41"/>
        <v>1.58</v>
      </c>
      <c r="N156" s="129">
        <f t="shared" si="41"/>
        <v>1.58</v>
      </c>
      <c r="O156" s="129">
        <f t="shared" si="41"/>
        <v>1.58</v>
      </c>
      <c r="P156" s="129">
        <f t="shared" si="41"/>
        <v>1.58</v>
      </c>
      <c r="Q156" s="129">
        <f t="shared" si="41"/>
        <v>1.58</v>
      </c>
      <c r="R156" s="129">
        <f t="shared" si="41"/>
        <v>1.58</v>
      </c>
      <c r="S156" s="129">
        <f t="shared" si="42"/>
        <v>1.58</v>
      </c>
      <c r="T156" s="129">
        <f t="shared" si="42"/>
        <v>1.58</v>
      </c>
      <c r="U156" s="129">
        <f t="shared" si="42"/>
        <v>1.58</v>
      </c>
      <c r="V156" s="129">
        <f t="shared" si="42"/>
        <v>1.58</v>
      </c>
      <c r="W156" s="129">
        <f t="shared" si="42"/>
        <v>1.58</v>
      </c>
      <c r="X156" s="129">
        <f t="shared" si="42"/>
        <v>1.58</v>
      </c>
      <c r="Y156" s="129">
        <f t="shared" si="42"/>
        <v>1.58</v>
      </c>
      <c r="Z156" s="129">
        <f t="shared" si="42"/>
        <v>1.58</v>
      </c>
      <c r="AA156" s="129">
        <f t="shared" si="42"/>
        <v>1.58</v>
      </c>
      <c r="AB156" s="129">
        <f t="shared" si="42"/>
        <v>1.58</v>
      </c>
      <c r="AC156" s="129">
        <f t="shared" si="42"/>
        <v>1.58</v>
      </c>
      <c r="AD156" s="129">
        <f t="shared" si="42"/>
        <v>1.58</v>
      </c>
      <c r="AE156" s="129">
        <f t="shared" si="42"/>
        <v>1.58</v>
      </c>
      <c r="AF156" s="129">
        <f t="shared" si="42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161</v>
      </c>
      <c r="B157" s="128">
        <v>2</v>
      </c>
      <c r="C157" s="129">
        <f t="shared" si="41"/>
        <v>2</v>
      </c>
      <c r="D157" s="129">
        <f t="shared" si="41"/>
        <v>2</v>
      </c>
      <c r="E157" s="129">
        <f t="shared" si="41"/>
        <v>2</v>
      </c>
      <c r="F157" s="129">
        <f t="shared" si="41"/>
        <v>2</v>
      </c>
      <c r="G157" s="129">
        <f t="shared" si="41"/>
        <v>2</v>
      </c>
      <c r="H157" s="129">
        <f t="shared" si="41"/>
        <v>2</v>
      </c>
      <c r="I157" s="129">
        <f t="shared" si="41"/>
        <v>2</v>
      </c>
      <c r="J157" s="129">
        <f t="shared" si="41"/>
        <v>2</v>
      </c>
      <c r="K157" s="129">
        <f t="shared" si="41"/>
        <v>2</v>
      </c>
      <c r="L157" s="129">
        <f t="shared" si="41"/>
        <v>2</v>
      </c>
      <c r="M157" s="129">
        <f t="shared" si="41"/>
        <v>2</v>
      </c>
      <c r="N157" s="129">
        <f t="shared" si="41"/>
        <v>2</v>
      </c>
      <c r="O157" s="129">
        <f t="shared" si="41"/>
        <v>2</v>
      </c>
      <c r="P157" s="129">
        <f t="shared" si="41"/>
        <v>2</v>
      </c>
      <c r="Q157" s="129">
        <f t="shared" si="41"/>
        <v>2</v>
      </c>
      <c r="R157" s="129">
        <f t="shared" si="41"/>
        <v>2</v>
      </c>
      <c r="S157" s="129">
        <f t="shared" si="42"/>
        <v>2</v>
      </c>
      <c r="T157" s="129">
        <f t="shared" si="42"/>
        <v>2</v>
      </c>
      <c r="U157" s="129">
        <f t="shared" si="42"/>
        <v>2</v>
      </c>
      <c r="V157" s="129">
        <f t="shared" si="42"/>
        <v>2</v>
      </c>
      <c r="W157" s="129">
        <f t="shared" si="42"/>
        <v>2</v>
      </c>
      <c r="X157" s="129">
        <f t="shared" si="42"/>
        <v>2</v>
      </c>
      <c r="Y157" s="129">
        <f t="shared" si="42"/>
        <v>2</v>
      </c>
      <c r="Z157" s="129">
        <f t="shared" si="42"/>
        <v>2</v>
      </c>
      <c r="AA157" s="129">
        <f t="shared" si="42"/>
        <v>2</v>
      </c>
      <c r="AB157" s="129">
        <f t="shared" si="42"/>
        <v>2</v>
      </c>
      <c r="AC157" s="129">
        <f t="shared" si="42"/>
        <v>2</v>
      </c>
      <c r="AD157" s="129">
        <f t="shared" si="42"/>
        <v>2</v>
      </c>
      <c r="AE157" s="129">
        <f t="shared" si="42"/>
        <v>2</v>
      </c>
      <c r="AF157" s="129">
        <f t="shared" si="42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162</v>
      </c>
      <c r="B158" s="128">
        <v>0.47</v>
      </c>
      <c r="C158" s="129">
        <f t="shared" si="41"/>
        <v>0.47</v>
      </c>
      <c r="D158" s="129">
        <f t="shared" si="41"/>
        <v>0.47</v>
      </c>
      <c r="E158" s="129">
        <f t="shared" si="41"/>
        <v>0.47</v>
      </c>
      <c r="F158" s="129">
        <f t="shared" si="41"/>
        <v>0.47</v>
      </c>
      <c r="G158" s="129">
        <f t="shared" si="41"/>
        <v>0.47</v>
      </c>
      <c r="H158" s="129">
        <f t="shared" si="41"/>
        <v>0.47</v>
      </c>
      <c r="I158" s="129">
        <f t="shared" si="41"/>
        <v>0.47</v>
      </c>
      <c r="J158" s="129">
        <f t="shared" si="41"/>
        <v>0.47</v>
      </c>
      <c r="K158" s="129">
        <f t="shared" si="41"/>
        <v>0.47</v>
      </c>
      <c r="L158" s="129">
        <f t="shared" si="41"/>
        <v>0.47</v>
      </c>
      <c r="M158" s="129">
        <f t="shared" si="41"/>
        <v>0.47</v>
      </c>
      <c r="N158" s="129">
        <f t="shared" si="41"/>
        <v>0.47</v>
      </c>
      <c r="O158" s="129">
        <f t="shared" si="41"/>
        <v>0.47</v>
      </c>
      <c r="P158" s="129">
        <f t="shared" si="41"/>
        <v>0.47</v>
      </c>
      <c r="Q158" s="129">
        <f t="shared" si="41"/>
        <v>0.47</v>
      </c>
      <c r="R158" s="129">
        <f t="shared" si="41"/>
        <v>0.47</v>
      </c>
      <c r="S158" s="129">
        <f t="shared" si="42"/>
        <v>0.47</v>
      </c>
      <c r="T158" s="129">
        <f t="shared" si="42"/>
        <v>0.47</v>
      </c>
      <c r="U158" s="129">
        <f t="shared" si="42"/>
        <v>0.47</v>
      </c>
      <c r="V158" s="129">
        <f t="shared" si="42"/>
        <v>0.47</v>
      </c>
      <c r="W158" s="129">
        <f t="shared" si="42"/>
        <v>0.47</v>
      </c>
      <c r="X158" s="129">
        <f t="shared" si="42"/>
        <v>0.47</v>
      </c>
      <c r="Y158" s="129">
        <f t="shared" si="42"/>
        <v>0.47</v>
      </c>
      <c r="Z158" s="129">
        <f t="shared" si="42"/>
        <v>0.47</v>
      </c>
      <c r="AA158" s="129">
        <f t="shared" si="42"/>
        <v>0.47</v>
      </c>
      <c r="AB158" s="129">
        <f t="shared" si="42"/>
        <v>0.47</v>
      </c>
      <c r="AC158" s="129">
        <f t="shared" si="42"/>
        <v>0.47</v>
      </c>
      <c r="AD158" s="129">
        <f t="shared" si="42"/>
        <v>0.47</v>
      </c>
      <c r="AE158" s="129">
        <f t="shared" si="42"/>
        <v>0.47</v>
      </c>
      <c r="AF158" s="129">
        <f t="shared" si="42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163</v>
      </c>
      <c r="B159" s="128">
        <v>0</v>
      </c>
      <c r="C159" s="129">
        <f t="shared" si="41"/>
        <v>0</v>
      </c>
      <c r="D159" s="129">
        <f t="shared" si="41"/>
        <v>0</v>
      </c>
      <c r="E159" s="129">
        <f t="shared" si="41"/>
        <v>0</v>
      </c>
      <c r="F159" s="129">
        <f t="shared" si="41"/>
        <v>0</v>
      </c>
      <c r="G159" s="129">
        <f t="shared" si="41"/>
        <v>0</v>
      </c>
      <c r="H159" s="129">
        <f t="shared" si="41"/>
        <v>0</v>
      </c>
      <c r="I159" s="129">
        <f t="shared" si="41"/>
        <v>0</v>
      </c>
      <c r="J159" s="129">
        <f t="shared" si="41"/>
        <v>0</v>
      </c>
      <c r="K159" s="129">
        <f t="shared" si="41"/>
        <v>0</v>
      </c>
      <c r="L159" s="129">
        <f t="shared" si="41"/>
        <v>0</v>
      </c>
      <c r="M159" s="129">
        <f t="shared" si="41"/>
        <v>0</v>
      </c>
      <c r="N159" s="129">
        <f t="shared" si="41"/>
        <v>0</v>
      </c>
      <c r="O159" s="129">
        <f t="shared" si="41"/>
        <v>0</v>
      </c>
      <c r="P159" s="129">
        <f t="shared" si="41"/>
        <v>0</v>
      </c>
      <c r="Q159" s="129">
        <f t="shared" si="41"/>
        <v>0</v>
      </c>
      <c r="R159" s="129">
        <f t="shared" si="41"/>
        <v>0</v>
      </c>
      <c r="S159" s="129">
        <f t="shared" si="42"/>
        <v>0</v>
      </c>
      <c r="T159" s="129">
        <f t="shared" si="42"/>
        <v>0</v>
      </c>
      <c r="U159" s="129">
        <f t="shared" si="42"/>
        <v>0</v>
      </c>
      <c r="V159" s="129">
        <f t="shared" si="42"/>
        <v>0</v>
      </c>
      <c r="W159" s="129">
        <f t="shared" si="42"/>
        <v>0</v>
      </c>
      <c r="X159" s="129">
        <f t="shared" si="42"/>
        <v>0</v>
      </c>
      <c r="Y159" s="129">
        <f t="shared" si="42"/>
        <v>0</v>
      </c>
      <c r="Z159" s="129">
        <f t="shared" si="42"/>
        <v>0</v>
      </c>
      <c r="AA159" s="129">
        <f t="shared" si="42"/>
        <v>0</v>
      </c>
      <c r="AB159" s="129">
        <f t="shared" si="42"/>
        <v>0</v>
      </c>
      <c r="AC159" s="129">
        <f t="shared" si="42"/>
        <v>0</v>
      </c>
      <c r="AD159" s="129">
        <f t="shared" si="42"/>
        <v>0</v>
      </c>
      <c r="AE159" s="129">
        <f t="shared" si="42"/>
        <v>0</v>
      </c>
      <c r="AF159" s="129">
        <f t="shared" si="42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164</v>
      </c>
      <c r="B160" s="128">
        <v>0</v>
      </c>
      <c r="C160" s="129">
        <f t="shared" si="41"/>
        <v>0</v>
      </c>
      <c r="D160" s="129">
        <f t="shared" si="41"/>
        <v>0</v>
      </c>
      <c r="E160" s="129">
        <f t="shared" si="41"/>
        <v>0</v>
      </c>
      <c r="F160" s="129">
        <f t="shared" si="41"/>
        <v>0</v>
      </c>
      <c r="G160" s="129">
        <f t="shared" si="41"/>
        <v>0</v>
      </c>
      <c r="H160" s="129">
        <f t="shared" si="41"/>
        <v>0</v>
      </c>
      <c r="I160" s="129">
        <f t="shared" si="41"/>
        <v>0</v>
      </c>
      <c r="J160" s="129">
        <f t="shared" si="41"/>
        <v>0</v>
      </c>
      <c r="K160" s="129">
        <f t="shared" si="41"/>
        <v>0</v>
      </c>
      <c r="L160" s="129">
        <f t="shared" si="41"/>
        <v>0</v>
      </c>
      <c r="M160" s="129">
        <f t="shared" si="41"/>
        <v>0</v>
      </c>
      <c r="N160" s="129">
        <f t="shared" si="41"/>
        <v>0</v>
      </c>
      <c r="O160" s="129">
        <f t="shared" si="41"/>
        <v>0</v>
      </c>
      <c r="P160" s="129">
        <f t="shared" si="41"/>
        <v>0</v>
      </c>
      <c r="Q160" s="129">
        <f t="shared" si="41"/>
        <v>0</v>
      </c>
      <c r="R160" s="129">
        <f t="shared" si="42"/>
        <v>0</v>
      </c>
      <c r="S160" s="129">
        <f t="shared" si="42"/>
        <v>0</v>
      </c>
      <c r="T160" s="129">
        <f t="shared" si="42"/>
        <v>0</v>
      </c>
      <c r="U160" s="129">
        <f t="shared" si="42"/>
        <v>0</v>
      </c>
      <c r="V160" s="129">
        <f t="shared" si="42"/>
        <v>0</v>
      </c>
      <c r="W160" s="129">
        <f t="shared" si="42"/>
        <v>0</v>
      </c>
      <c r="X160" s="129">
        <f t="shared" si="42"/>
        <v>0</v>
      </c>
      <c r="Y160" s="129">
        <f t="shared" si="42"/>
        <v>0</v>
      </c>
      <c r="Z160" s="129">
        <f t="shared" si="42"/>
        <v>0</v>
      </c>
      <c r="AA160" s="129">
        <f t="shared" si="42"/>
        <v>0</v>
      </c>
      <c r="AB160" s="129">
        <f t="shared" si="42"/>
        <v>0</v>
      </c>
      <c r="AC160" s="129">
        <f t="shared" si="42"/>
        <v>0</v>
      </c>
      <c r="AD160" s="129">
        <f t="shared" si="42"/>
        <v>0</v>
      </c>
      <c r="AE160" s="129">
        <f t="shared" si="42"/>
        <v>0</v>
      </c>
      <c r="AF160" s="129">
        <f t="shared" si="42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165</v>
      </c>
      <c r="B161" s="128">
        <v>0.8</v>
      </c>
      <c r="C161" s="129">
        <f t="shared" si="41"/>
        <v>0.8</v>
      </c>
      <c r="D161" s="129">
        <f t="shared" si="41"/>
        <v>0.8</v>
      </c>
      <c r="E161" s="129">
        <f t="shared" si="41"/>
        <v>0.8</v>
      </c>
      <c r="F161" s="129">
        <f t="shared" si="41"/>
        <v>0.8</v>
      </c>
      <c r="G161" s="129">
        <f t="shared" si="41"/>
        <v>0.8</v>
      </c>
      <c r="H161" s="129">
        <f t="shared" si="41"/>
        <v>0.8</v>
      </c>
      <c r="I161" s="129">
        <f t="shared" si="41"/>
        <v>0.8</v>
      </c>
      <c r="J161" s="129">
        <f t="shared" si="41"/>
        <v>0.8</v>
      </c>
      <c r="K161" s="129">
        <f t="shared" si="41"/>
        <v>0.8</v>
      </c>
      <c r="L161" s="129">
        <f t="shared" si="41"/>
        <v>0.8</v>
      </c>
      <c r="M161" s="129">
        <f t="shared" si="41"/>
        <v>0.8</v>
      </c>
      <c r="N161" s="129">
        <f t="shared" si="41"/>
        <v>0.8</v>
      </c>
      <c r="O161" s="129">
        <f t="shared" si="41"/>
        <v>0.8</v>
      </c>
      <c r="P161" s="129">
        <f t="shared" si="41"/>
        <v>0.8</v>
      </c>
      <c r="Q161" s="129">
        <f t="shared" si="41"/>
        <v>0.8</v>
      </c>
      <c r="R161" s="129">
        <f t="shared" si="42"/>
        <v>0.8</v>
      </c>
      <c r="S161" s="129">
        <f t="shared" si="42"/>
        <v>0.8</v>
      </c>
      <c r="T161" s="129">
        <f t="shared" si="42"/>
        <v>0.8</v>
      </c>
      <c r="U161" s="129">
        <f t="shared" si="42"/>
        <v>0.8</v>
      </c>
      <c r="V161" s="129">
        <f t="shared" si="42"/>
        <v>0.8</v>
      </c>
      <c r="W161" s="129">
        <f t="shared" si="42"/>
        <v>0.8</v>
      </c>
      <c r="X161" s="129">
        <f t="shared" si="42"/>
        <v>0.8</v>
      </c>
      <c r="Y161" s="129">
        <f t="shared" si="42"/>
        <v>0.8</v>
      </c>
      <c r="Z161" s="129">
        <f t="shared" si="42"/>
        <v>0.8</v>
      </c>
      <c r="AA161" s="129">
        <f t="shared" si="42"/>
        <v>0.8</v>
      </c>
      <c r="AB161" s="129">
        <f t="shared" si="42"/>
        <v>0.8</v>
      </c>
      <c r="AC161" s="129">
        <f t="shared" si="42"/>
        <v>0.8</v>
      </c>
      <c r="AD161" s="129">
        <f t="shared" si="42"/>
        <v>0.8</v>
      </c>
      <c r="AE161" s="129">
        <f t="shared" si="42"/>
        <v>0.8</v>
      </c>
      <c r="AF161" s="129">
        <f t="shared" si="42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166</v>
      </c>
      <c r="B162" s="128">
        <v>1.5</v>
      </c>
      <c r="C162" s="129">
        <f t="shared" si="41"/>
        <v>1.5</v>
      </c>
      <c r="D162" s="129">
        <f t="shared" si="41"/>
        <v>1.5</v>
      </c>
      <c r="E162" s="129">
        <f t="shared" si="41"/>
        <v>1.5</v>
      </c>
      <c r="F162" s="129">
        <f t="shared" si="41"/>
        <v>1.5</v>
      </c>
      <c r="G162" s="129">
        <f t="shared" si="41"/>
        <v>1.5</v>
      </c>
      <c r="H162" s="129">
        <f t="shared" si="41"/>
        <v>1.5</v>
      </c>
      <c r="I162" s="129">
        <f t="shared" si="41"/>
        <v>1.5</v>
      </c>
      <c r="J162" s="129">
        <f t="shared" si="41"/>
        <v>1.5</v>
      </c>
      <c r="K162" s="129">
        <f t="shared" si="41"/>
        <v>1.5</v>
      </c>
      <c r="L162" s="129">
        <f t="shared" si="41"/>
        <v>1.5</v>
      </c>
      <c r="M162" s="129">
        <f t="shared" si="41"/>
        <v>1.5</v>
      </c>
      <c r="N162" s="129">
        <f t="shared" si="41"/>
        <v>1.5</v>
      </c>
      <c r="O162" s="129">
        <f t="shared" si="41"/>
        <v>1.5</v>
      </c>
      <c r="P162" s="129">
        <f t="shared" si="41"/>
        <v>1.5</v>
      </c>
      <c r="Q162" s="129">
        <f t="shared" si="41"/>
        <v>1.5</v>
      </c>
      <c r="R162" s="129">
        <f t="shared" si="42"/>
        <v>1.5</v>
      </c>
      <c r="S162" s="129">
        <f t="shared" si="42"/>
        <v>1.5</v>
      </c>
      <c r="T162" s="129">
        <f t="shared" si="42"/>
        <v>1.5</v>
      </c>
      <c r="U162" s="129">
        <f t="shared" si="42"/>
        <v>1.5</v>
      </c>
      <c r="V162" s="129">
        <f t="shared" si="42"/>
        <v>1.5</v>
      </c>
      <c r="W162" s="129">
        <f t="shared" si="42"/>
        <v>1.5</v>
      </c>
      <c r="X162" s="129">
        <f t="shared" si="42"/>
        <v>1.5</v>
      </c>
      <c r="Y162" s="129">
        <f t="shared" si="42"/>
        <v>1.5</v>
      </c>
      <c r="Z162" s="129">
        <f t="shared" si="42"/>
        <v>1.5</v>
      </c>
      <c r="AA162" s="129">
        <f t="shared" si="42"/>
        <v>1.5</v>
      </c>
      <c r="AB162" s="129">
        <f t="shared" si="42"/>
        <v>1.5</v>
      </c>
      <c r="AC162" s="129">
        <f t="shared" si="42"/>
        <v>1.5</v>
      </c>
      <c r="AD162" s="129">
        <f t="shared" si="42"/>
        <v>1.5</v>
      </c>
      <c r="AE162" s="129">
        <f t="shared" si="42"/>
        <v>1.5</v>
      </c>
      <c r="AF162" s="129">
        <f t="shared" si="42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167</v>
      </c>
      <c r="B163" s="128">
        <v>1</v>
      </c>
      <c r="C163" s="129">
        <f t="shared" si="41"/>
        <v>1</v>
      </c>
      <c r="D163" s="129">
        <f t="shared" si="41"/>
        <v>1</v>
      </c>
      <c r="E163" s="129">
        <f t="shared" si="41"/>
        <v>1</v>
      </c>
      <c r="F163" s="129">
        <f t="shared" si="41"/>
        <v>1</v>
      </c>
      <c r="G163" s="129">
        <f t="shared" si="41"/>
        <v>1</v>
      </c>
      <c r="H163" s="129">
        <f t="shared" si="41"/>
        <v>1</v>
      </c>
      <c r="I163" s="129">
        <f t="shared" si="41"/>
        <v>1</v>
      </c>
      <c r="J163" s="129">
        <f t="shared" si="41"/>
        <v>1</v>
      </c>
      <c r="K163" s="129">
        <f t="shared" si="41"/>
        <v>1</v>
      </c>
      <c r="L163" s="129">
        <f t="shared" si="41"/>
        <v>1</v>
      </c>
      <c r="M163" s="129">
        <f t="shared" si="41"/>
        <v>1</v>
      </c>
      <c r="N163" s="129">
        <f t="shared" si="41"/>
        <v>1</v>
      </c>
      <c r="O163" s="129">
        <f t="shared" si="41"/>
        <v>1</v>
      </c>
      <c r="P163" s="129">
        <f t="shared" si="41"/>
        <v>1</v>
      </c>
      <c r="Q163" s="129">
        <f t="shared" si="41"/>
        <v>1</v>
      </c>
      <c r="R163" s="129">
        <f t="shared" si="42"/>
        <v>1</v>
      </c>
      <c r="S163" s="129">
        <f t="shared" si="42"/>
        <v>1</v>
      </c>
      <c r="T163" s="129">
        <f t="shared" si="42"/>
        <v>1</v>
      </c>
      <c r="U163" s="129">
        <f t="shared" si="42"/>
        <v>1</v>
      </c>
      <c r="V163" s="129">
        <f t="shared" si="42"/>
        <v>1</v>
      </c>
      <c r="W163" s="129">
        <f t="shared" si="42"/>
        <v>1</v>
      </c>
      <c r="X163" s="129">
        <f t="shared" si="42"/>
        <v>1</v>
      </c>
      <c r="Y163" s="129">
        <f t="shared" si="42"/>
        <v>1</v>
      </c>
      <c r="Z163" s="129">
        <f t="shared" si="42"/>
        <v>1</v>
      </c>
      <c r="AA163" s="129">
        <f t="shared" si="42"/>
        <v>1</v>
      </c>
      <c r="AB163" s="129">
        <f t="shared" si="42"/>
        <v>1</v>
      </c>
      <c r="AC163" s="129">
        <f t="shared" si="42"/>
        <v>1</v>
      </c>
      <c r="AD163" s="129">
        <f t="shared" si="42"/>
        <v>1</v>
      </c>
      <c r="AE163" s="129">
        <f t="shared" si="42"/>
        <v>1</v>
      </c>
      <c r="AF163" s="129">
        <f t="shared" si="42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168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169</v>
      </c>
      <c r="B165" s="128">
        <v>1</v>
      </c>
      <c r="C165" s="129">
        <f t="shared" ref="C165:R172" si="43">B165</f>
        <v>1</v>
      </c>
      <c r="D165" s="129">
        <f t="shared" si="43"/>
        <v>1</v>
      </c>
      <c r="E165" s="129">
        <f t="shared" si="43"/>
        <v>1</v>
      </c>
      <c r="F165" s="129">
        <f t="shared" si="43"/>
        <v>1</v>
      </c>
      <c r="G165" s="129">
        <f t="shared" si="43"/>
        <v>1</v>
      </c>
      <c r="H165" s="129">
        <f t="shared" si="43"/>
        <v>1</v>
      </c>
      <c r="I165" s="129">
        <f t="shared" si="43"/>
        <v>1</v>
      </c>
      <c r="J165" s="129">
        <f t="shared" si="43"/>
        <v>1</v>
      </c>
      <c r="K165" s="129">
        <f t="shared" si="43"/>
        <v>1</v>
      </c>
      <c r="L165" s="129">
        <f t="shared" si="43"/>
        <v>1</v>
      </c>
      <c r="M165" s="129">
        <f t="shared" si="43"/>
        <v>1</v>
      </c>
      <c r="N165" s="129">
        <f t="shared" si="43"/>
        <v>1</v>
      </c>
      <c r="O165" s="129">
        <f t="shared" si="43"/>
        <v>1</v>
      </c>
      <c r="P165" s="129">
        <f t="shared" si="43"/>
        <v>1</v>
      </c>
      <c r="Q165" s="129">
        <f t="shared" si="43"/>
        <v>1</v>
      </c>
      <c r="R165" s="129">
        <f t="shared" si="43"/>
        <v>1</v>
      </c>
      <c r="S165" s="129">
        <f t="shared" ref="R165:AF172" si="44">R165</f>
        <v>1</v>
      </c>
      <c r="T165" s="129">
        <f t="shared" si="44"/>
        <v>1</v>
      </c>
      <c r="U165" s="129">
        <f t="shared" si="44"/>
        <v>1</v>
      </c>
      <c r="V165" s="129">
        <f t="shared" si="44"/>
        <v>1</v>
      </c>
      <c r="W165" s="129">
        <f t="shared" si="44"/>
        <v>1</v>
      </c>
      <c r="X165" s="129">
        <f t="shared" si="44"/>
        <v>1</v>
      </c>
      <c r="Y165" s="129">
        <f t="shared" si="44"/>
        <v>1</v>
      </c>
      <c r="Z165" s="129">
        <f t="shared" si="44"/>
        <v>1</v>
      </c>
      <c r="AA165" s="129">
        <f t="shared" si="44"/>
        <v>1</v>
      </c>
      <c r="AB165" s="129">
        <f t="shared" si="44"/>
        <v>1</v>
      </c>
      <c r="AC165" s="129">
        <f t="shared" si="44"/>
        <v>1</v>
      </c>
      <c r="AD165" s="129">
        <f t="shared" si="44"/>
        <v>1</v>
      </c>
      <c r="AE165" s="129">
        <f t="shared" si="44"/>
        <v>1</v>
      </c>
      <c r="AF165" s="129">
        <f t="shared" si="44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170</v>
      </c>
      <c r="B166" s="128">
        <v>0.42</v>
      </c>
      <c r="C166" s="129">
        <f t="shared" si="43"/>
        <v>0.42</v>
      </c>
      <c r="D166" s="129">
        <f t="shared" si="43"/>
        <v>0.42</v>
      </c>
      <c r="E166" s="129">
        <f t="shared" si="43"/>
        <v>0.42</v>
      </c>
      <c r="F166" s="129">
        <f t="shared" si="43"/>
        <v>0.42</v>
      </c>
      <c r="G166" s="129">
        <f t="shared" si="43"/>
        <v>0.42</v>
      </c>
      <c r="H166" s="129">
        <f t="shared" si="43"/>
        <v>0.42</v>
      </c>
      <c r="I166" s="129">
        <f t="shared" si="43"/>
        <v>0.42</v>
      </c>
      <c r="J166" s="129">
        <f t="shared" si="43"/>
        <v>0.42</v>
      </c>
      <c r="K166" s="129">
        <f t="shared" si="43"/>
        <v>0.42</v>
      </c>
      <c r="L166" s="129">
        <f t="shared" si="43"/>
        <v>0.42</v>
      </c>
      <c r="M166" s="129">
        <f t="shared" si="43"/>
        <v>0.42</v>
      </c>
      <c r="N166" s="129">
        <f t="shared" si="43"/>
        <v>0.42</v>
      </c>
      <c r="O166" s="129">
        <f t="shared" si="43"/>
        <v>0.42</v>
      </c>
      <c r="P166" s="129">
        <f t="shared" si="43"/>
        <v>0.42</v>
      </c>
      <c r="Q166" s="129">
        <f t="shared" si="43"/>
        <v>0.42</v>
      </c>
      <c r="R166" s="129">
        <f t="shared" si="44"/>
        <v>0.42</v>
      </c>
      <c r="S166" s="129">
        <f t="shared" si="44"/>
        <v>0.42</v>
      </c>
      <c r="T166" s="129">
        <f t="shared" si="44"/>
        <v>0.42</v>
      </c>
      <c r="U166" s="129">
        <f t="shared" si="44"/>
        <v>0.42</v>
      </c>
      <c r="V166" s="129">
        <f t="shared" si="44"/>
        <v>0.42</v>
      </c>
      <c r="W166" s="129">
        <f t="shared" si="44"/>
        <v>0.42</v>
      </c>
      <c r="X166" s="129">
        <f t="shared" si="44"/>
        <v>0.42</v>
      </c>
      <c r="Y166" s="129">
        <f t="shared" si="44"/>
        <v>0.42</v>
      </c>
      <c r="Z166" s="129">
        <f t="shared" si="44"/>
        <v>0.42</v>
      </c>
      <c r="AA166" s="129">
        <f t="shared" si="44"/>
        <v>0.42</v>
      </c>
      <c r="AB166" s="129">
        <f t="shared" si="44"/>
        <v>0.42</v>
      </c>
      <c r="AC166" s="129">
        <f t="shared" si="44"/>
        <v>0.42</v>
      </c>
      <c r="AD166" s="129">
        <f t="shared" si="44"/>
        <v>0.42</v>
      </c>
      <c r="AE166" s="129">
        <f t="shared" si="44"/>
        <v>0.42</v>
      </c>
      <c r="AF166" s="129">
        <f t="shared" si="44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171</v>
      </c>
      <c r="B167" s="128">
        <v>0.46</v>
      </c>
      <c r="C167" s="129">
        <f t="shared" si="43"/>
        <v>0.46</v>
      </c>
      <c r="D167" s="129">
        <f t="shared" si="43"/>
        <v>0.46</v>
      </c>
      <c r="E167" s="129">
        <f t="shared" si="43"/>
        <v>0.46</v>
      </c>
      <c r="F167" s="129">
        <f t="shared" si="43"/>
        <v>0.46</v>
      </c>
      <c r="G167" s="129">
        <f t="shared" si="43"/>
        <v>0.46</v>
      </c>
      <c r="H167" s="129">
        <f t="shared" si="43"/>
        <v>0.46</v>
      </c>
      <c r="I167" s="129">
        <f t="shared" si="43"/>
        <v>0.46</v>
      </c>
      <c r="J167" s="129">
        <f t="shared" si="43"/>
        <v>0.46</v>
      </c>
      <c r="K167" s="129">
        <f t="shared" si="43"/>
        <v>0.46</v>
      </c>
      <c r="L167" s="129">
        <f t="shared" si="43"/>
        <v>0.46</v>
      </c>
      <c r="M167" s="129">
        <f t="shared" si="43"/>
        <v>0.46</v>
      </c>
      <c r="N167" s="129">
        <f t="shared" si="43"/>
        <v>0.46</v>
      </c>
      <c r="O167" s="129">
        <f t="shared" si="43"/>
        <v>0.46</v>
      </c>
      <c r="P167" s="129">
        <f t="shared" si="43"/>
        <v>0.46</v>
      </c>
      <c r="Q167" s="129">
        <f t="shared" si="43"/>
        <v>0.46</v>
      </c>
      <c r="R167" s="129">
        <f t="shared" si="44"/>
        <v>0.46</v>
      </c>
      <c r="S167" s="129">
        <f t="shared" si="44"/>
        <v>0.46</v>
      </c>
      <c r="T167" s="129">
        <f t="shared" si="44"/>
        <v>0.46</v>
      </c>
      <c r="U167" s="129">
        <f t="shared" si="44"/>
        <v>0.46</v>
      </c>
      <c r="V167" s="129">
        <f t="shared" si="44"/>
        <v>0.46</v>
      </c>
      <c r="W167" s="129">
        <f t="shared" si="44"/>
        <v>0.46</v>
      </c>
      <c r="X167" s="129">
        <f t="shared" si="44"/>
        <v>0.46</v>
      </c>
      <c r="Y167" s="129">
        <f t="shared" si="44"/>
        <v>0.46</v>
      </c>
      <c r="Z167" s="129">
        <f t="shared" si="44"/>
        <v>0.46</v>
      </c>
      <c r="AA167" s="129">
        <f t="shared" si="44"/>
        <v>0.46</v>
      </c>
      <c r="AB167" s="129">
        <f t="shared" si="44"/>
        <v>0.46</v>
      </c>
      <c r="AC167" s="129">
        <f t="shared" si="44"/>
        <v>0.46</v>
      </c>
      <c r="AD167" s="129">
        <f t="shared" si="44"/>
        <v>0.46</v>
      </c>
      <c r="AE167" s="129">
        <f t="shared" si="44"/>
        <v>0.46</v>
      </c>
      <c r="AF167" s="129">
        <f t="shared" si="44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172</v>
      </c>
      <c r="B168" s="128">
        <v>0.85</v>
      </c>
      <c r="C168" s="129">
        <f t="shared" si="43"/>
        <v>0.85</v>
      </c>
      <c r="D168" s="129">
        <f t="shared" si="43"/>
        <v>0.85</v>
      </c>
      <c r="E168" s="129">
        <f t="shared" si="43"/>
        <v>0.85</v>
      </c>
      <c r="F168" s="129">
        <f t="shared" si="43"/>
        <v>0.85</v>
      </c>
      <c r="G168" s="129">
        <f t="shared" si="43"/>
        <v>0.85</v>
      </c>
      <c r="H168" s="129">
        <f t="shared" si="43"/>
        <v>0.85</v>
      </c>
      <c r="I168" s="129">
        <f t="shared" si="43"/>
        <v>0.85</v>
      </c>
      <c r="J168" s="129">
        <f t="shared" si="43"/>
        <v>0.85</v>
      </c>
      <c r="K168" s="129">
        <f t="shared" si="43"/>
        <v>0.85</v>
      </c>
      <c r="L168" s="129">
        <f t="shared" si="43"/>
        <v>0.85</v>
      </c>
      <c r="M168" s="129">
        <f t="shared" si="43"/>
        <v>0.85</v>
      </c>
      <c r="N168" s="129">
        <f t="shared" si="43"/>
        <v>0.85</v>
      </c>
      <c r="O168" s="129">
        <f t="shared" si="43"/>
        <v>0.85</v>
      </c>
      <c r="P168" s="129">
        <f t="shared" si="43"/>
        <v>0.85</v>
      </c>
      <c r="Q168" s="129">
        <f t="shared" si="43"/>
        <v>0.85</v>
      </c>
      <c r="R168" s="129">
        <f t="shared" si="44"/>
        <v>0.85</v>
      </c>
      <c r="S168" s="129">
        <f t="shared" si="44"/>
        <v>0.85</v>
      </c>
      <c r="T168" s="129">
        <f t="shared" si="44"/>
        <v>0.85</v>
      </c>
      <c r="U168" s="129">
        <f t="shared" si="44"/>
        <v>0.85</v>
      </c>
      <c r="V168" s="129">
        <f t="shared" si="44"/>
        <v>0.85</v>
      </c>
      <c r="W168" s="129">
        <f t="shared" si="44"/>
        <v>0.85</v>
      </c>
      <c r="X168" s="129">
        <f t="shared" si="44"/>
        <v>0.85</v>
      </c>
      <c r="Y168" s="129">
        <f t="shared" si="44"/>
        <v>0.85</v>
      </c>
      <c r="Z168" s="129">
        <f t="shared" si="44"/>
        <v>0.85</v>
      </c>
      <c r="AA168" s="129">
        <f t="shared" si="44"/>
        <v>0.85</v>
      </c>
      <c r="AB168" s="129">
        <f t="shared" si="44"/>
        <v>0.85</v>
      </c>
      <c r="AC168" s="129">
        <f t="shared" si="44"/>
        <v>0.85</v>
      </c>
      <c r="AD168" s="129">
        <f t="shared" si="44"/>
        <v>0.85</v>
      </c>
      <c r="AE168" s="129">
        <f t="shared" si="44"/>
        <v>0.85</v>
      </c>
      <c r="AF168" s="129">
        <f t="shared" si="44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173</v>
      </c>
      <c r="B169" s="128">
        <v>0.9</v>
      </c>
      <c r="C169" s="129">
        <f t="shared" si="43"/>
        <v>0.9</v>
      </c>
      <c r="D169" s="129">
        <f t="shared" si="43"/>
        <v>0.9</v>
      </c>
      <c r="E169" s="129">
        <f t="shared" si="43"/>
        <v>0.9</v>
      </c>
      <c r="F169" s="129">
        <f t="shared" si="43"/>
        <v>0.9</v>
      </c>
      <c r="G169" s="129">
        <f t="shared" si="43"/>
        <v>0.9</v>
      </c>
      <c r="H169" s="129">
        <f t="shared" si="43"/>
        <v>0.9</v>
      </c>
      <c r="I169" s="129">
        <f t="shared" si="43"/>
        <v>0.9</v>
      </c>
      <c r="J169" s="129">
        <f t="shared" si="43"/>
        <v>0.9</v>
      </c>
      <c r="K169" s="129">
        <f t="shared" si="43"/>
        <v>0.9</v>
      </c>
      <c r="L169" s="129">
        <f t="shared" si="43"/>
        <v>0.9</v>
      </c>
      <c r="M169" s="129">
        <f t="shared" si="43"/>
        <v>0.9</v>
      </c>
      <c r="N169" s="129">
        <f t="shared" si="43"/>
        <v>0.9</v>
      </c>
      <c r="O169" s="129">
        <f t="shared" si="43"/>
        <v>0.9</v>
      </c>
      <c r="P169" s="129">
        <f t="shared" si="43"/>
        <v>0.9</v>
      </c>
      <c r="Q169" s="129">
        <f t="shared" si="43"/>
        <v>0.9</v>
      </c>
      <c r="R169" s="129">
        <f t="shared" si="44"/>
        <v>0.9</v>
      </c>
      <c r="S169" s="129">
        <f t="shared" si="44"/>
        <v>0.9</v>
      </c>
      <c r="T169" s="129">
        <f t="shared" si="44"/>
        <v>0.9</v>
      </c>
      <c r="U169" s="129">
        <f t="shared" si="44"/>
        <v>0.9</v>
      </c>
      <c r="V169" s="129">
        <f t="shared" si="44"/>
        <v>0.9</v>
      </c>
      <c r="W169" s="129">
        <f t="shared" si="44"/>
        <v>0.9</v>
      </c>
      <c r="X169" s="129">
        <f t="shared" si="44"/>
        <v>0.9</v>
      </c>
      <c r="Y169" s="129">
        <f t="shared" si="44"/>
        <v>0.9</v>
      </c>
      <c r="Z169" s="129">
        <f t="shared" si="44"/>
        <v>0.9</v>
      </c>
      <c r="AA169" s="129">
        <f t="shared" si="44"/>
        <v>0.9</v>
      </c>
      <c r="AB169" s="129">
        <f t="shared" si="44"/>
        <v>0.9</v>
      </c>
      <c r="AC169" s="129">
        <f t="shared" si="44"/>
        <v>0.9</v>
      </c>
      <c r="AD169" s="129">
        <f t="shared" si="44"/>
        <v>0.9</v>
      </c>
      <c r="AE169" s="129">
        <f t="shared" si="44"/>
        <v>0.9</v>
      </c>
      <c r="AF169" s="129">
        <f t="shared" si="44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174</v>
      </c>
      <c r="B170" s="128">
        <v>0.44</v>
      </c>
      <c r="C170" s="129">
        <f t="shared" si="43"/>
        <v>0.44</v>
      </c>
      <c r="D170" s="129">
        <f t="shared" si="43"/>
        <v>0.44</v>
      </c>
      <c r="E170" s="129">
        <f t="shared" si="43"/>
        <v>0.44</v>
      </c>
      <c r="F170" s="129">
        <f t="shared" si="43"/>
        <v>0.44</v>
      </c>
      <c r="G170" s="129">
        <f t="shared" si="43"/>
        <v>0.44</v>
      </c>
      <c r="H170" s="129">
        <f t="shared" si="43"/>
        <v>0.44</v>
      </c>
      <c r="I170" s="129">
        <f t="shared" si="43"/>
        <v>0.44</v>
      </c>
      <c r="J170" s="129">
        <f t="shared" si="43"/>
        <v>0.44</v>
      </c>
      <c r="K170" s="129">
        <f t="shared" si="43"/>
        <v>0.44</v>
      </c>
      <c r="L170" s="129">
        <f t="shared" si="43"/>
        <v>0.44</v>
      </c>
      <c r="M170" s="129">
        <f t="shared" si="43"/>
        <v>0.44</v>
      </c>
      <c r="N170" s="129">
        <f t="shared" si="43"/>
        <v>0.44</v>
      </c>
      <c r="O170" s="129">
        <f t="shared" si="43"/>
        <v>0.44</v>
      </c>
      <c r="P170" s="129">
        <f t="shared" si="43"/>
        <v>0.44</v>
      </c>
      <c r="Q170" s="129">
        <f t="shared" si="43"/>
        <v>0.44</v>
      </c>
      <c r="R170" s="129">
        <f t="shared" si="44"/>
        <v>0.44</v>
      </c>
      <c r="S170" s="129">
        <f t="shared" si="44"/>
        <v>0.44</v>
      </c>
      <c r="T170" s="129">
        <f t="shared" si="44"/>
        <v>0.44</v>
      </c>
      <c r="U170" s="129">
        <f t="shared" si="44"/>
        <v>0.44</v>
      </c>
      <c r="V170" s="129">
        <f t="shared" si="44"/>
        <v>0.44</v>
      </c>
      <c r="W170" s="129">
        <f t="shared" si="44"/>
        <v>0.44</v>
      </c>
      <c r="X170" s="129">
        <f t="shared" si="44"/>
        <v>0.44</v>
      </c>
      <c r="Y170" s="129">
        <f t="shared" si="44"/>
        <v>0.44</v>
      </c>
      <c r="Z170" s="129">
        <f t="shared" si="44"/>
        <v>0.44</v>
      </c>
      <c r="AA170" s="129">
        <f t="shared" si="44"/>
        <v>0.44</v>
      </c>
      <c r="AB170" s="129">
        <f t="shared" si="44"/>
        <v>0.44</v>
      </c>
      <c r="AC170" s="129">
        <f t="shared" si="44"/>
        <v>0.44</v>
      </c>
      <c r="AD170" s="129">
        <f t="shared" si="44"/>
        <v>0.44</v>
      </c>
      <c r="AE170" s="129">
        <f t="shared" si="44"/>
        <v>0.44</v>
      </c>
      <c r="AF170" s="129">
        <f t="shared" si="44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175</v>
      </c>
      <c r="B171" s="128">
        <v>2.1</v>
      </c>
      <c r="C171" s="129">
        <f t="shared" si="43"/>
        <v>2.1</v>
      </c>
      <c r="D171" s="129">
        <f t="shared" si="43"/>
        <v>2.1</v>
      </c>
      <c r="E171" s="129">
        <f t="shared" si="43"/>
        <v>2.1</v>
      </c>
      <c r="F171" s="129">
        <f t="shared" si="43"/>
        <v>2.1</v>
      </c>
      <c r="G171" s="129">
        <f t="shared" si="43"/>
        <v>2.1</v>
      </c>
      <c r="H171" s="129">
        <f t="shared" si="43"/>
        <v>2.1</v>
      </c>
      <c r="I171" s="129">
        <f t="shared" si="43"/>
        <v>2.1</v>
      </c>
      <c r="J171" s="129">
        <f t="shared" si="43"/>
        <v>2.1</v>
      </c>
      <c r="K171" s="129">
        <f t="shared" si="43"/>
        <v>2.1</v>
      </c>
      <c r="L171" s="129">
        <f t="shared" si="43"/>
        <v>2.1</v>
      </c>
      <c r="M171" s="129">
        <f t="shared" si="43"/>
        <v>2.1</v>
      </c>
      <c r="N171" s="129">
        <f t="shared" si="43"/>
        <v>2.1</v>
      </c>
      <c r="O171" s="129">
        <f t="shared" si="43"/>
        <v>2.1</v>
      </c>
      <c r="P171" s="129">
        <f t="shared" si="43"/>
        <v>2.1</v>
      </c>
      <c r="Q171" s="129">
        <f t="shared" si="43"/>
        <v>2.1</v>
      </c>
      <c r="R171" s="129">
        <f t="shared" si="44"/>
        <v>2.1</v>
      </c>
      <c r="S171" s="129">
        <f t="shared" si="44"/>
        <v>2.1</v>
      </c>
      <c r="T171" s="129">
        <f t="shared" si="44"/>
        <v>2.1</v>
      </c>
      <c r="U171" s="129">
        <f t="shared" si="44"/>
        <v>2.1</v>
      </c>
      <c r="V171" s="129">
        <f t="shared" si="44"/>
        <v>2.1</v>
      </c>
      <c r="W171" s="129">
        <f t="shared" si="44"/>
        <v>2.1</v>
      </c>
      <c r="X171" s="129">
        <f t="shared" si="44"/>
        <v>2.1</v>
      </c>
      <c r="Y171" s="129">
        <f t="shared" si="44"/>
        <v>2.1</v>
      </c>
      <c r="Z171" s="129">
        <f t="shared" si="44"/>
        <v>2.1</v>
      </c>
      <c r="AA171" s="129">
        <f t="shared" si="44"/>
        <v>2.1</v>
      </c>
      <c r="AB171" s="129">
        <f t="shared" si="44"/>
        <v>2.1</v>
      </c>
      <c r="AC171" s="129">
        <f t="shared" si="44"/>
        <v>2.1</v>
      </c>
      <c r="AD171" s="129">
        <f t="shared" si="44"/>
        <v>2.1</v>
      </c>
      <c r="AE171" s="129">
        <f t="shared" si="44"/>
        <v>2.1</v>
      </c>
      <c r="AF171" s="129">
        <f t="shared" si="44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176</v>
      </c>
      <c r="B172" s="128">
        <v>0.9</v>
      </c>
      <c r="C172" s="129">
        <f t="shared" si="43"/>
        <v>0.9</v>
      </c>
      <c r="D172" s="129">
        <f t="shared" si="43"/>
        <v>0.9</v>
      </c>
      <c r="E172" s="129">
        <f t="shared" si="43"/>
        <v>0.9</v>
      </c>
      <c r="F172" s="129">
        <f t="shared" si="43"/>
        <v>0.9</v>
      </c>
      <c r="G172" s="129">
        <f t="shared" si="43"/>
        <v>0.9</v>
      </c>
      <c r="H172" s="129">
        <f t="shared" si="43"/>
        <v>0.9</v>
      </c>
      <c r="I172" s="129">
        <f t="shared" si="43"/>
        <v>0.9</v>
      </c>
      <c r="J172" s="129">
        <f t="shared" si="43"/>
        <v>0.9</v>
      </c>
      <c r="K172" s="129">
        <f t="shared" si="43"/>
        <v>0.9</v>
      </c>
      <c r="L172" s="129">
        <f t="shared" si="43"/>
        <v>0.9</v>
      </c>
      <c r="M172" s="129">
        <f t="shared" si="43"/>
        <v>0.9</v>
      </c>
      <c r="N172" s="129">
        <f t="shared" si="43"/>
        <v>0.9</v>
      </c>
      <c r="O172" s="129">
        <f t="shared" si="43"/>
        <v>0.9</v>
      </c>
      <c r="P172" s="129">
        <f t="shared" si="43"/>
        <v>0.9</v>
      </c>
      <c r="Q172" s="129">
        <f t="shared" si="43"/>
        <v>0.9</v>
      </c>
      <c r="R172" s="129">
        <f t="shared" si="44"/>
        <v>0.9</v>
      </c>
      <c r="S172" s="129">
        <f t="shared" si="44"/>
        <v>0.9</v>
      </c>
      <c r="T172" s="129">
        <f t="shared" si="44"/>
        <v>0.9</v>
      </c>
      <c r="U172" s="129">
        <f t="shared" si="44"/>
        <v>0.9</v>
      </c>
      <c r="V172" s="129">
        <f t="shared" si="44"/>
        <v>0.9</v>
      </c>
      <c r="W172" s="129">
        <f t="shared" si="44"/>
        <v>0.9</v>
      </c>
      <c r="X172" s="129">
        <f t="shared" si="44"/>
        <v>0.9</v>
      </c>
      <c r="Y172" s="129">
        <f t="shared" si="44"/>
        <v>0.9</v>
      </c>
      <c r="Z172" s="129">
        <f t="shared" si="44"/>
        <v>0.9</v>
      </c>
      <c r="AA172" s="129">
        <f t="shared" si="44"/>
        <v>0.9</v>
      </c>
      <c r="AB172" s="129">
        <f t="shared" si="44"/>
        <v>0.9</v>
      </c>
      <c r="AC172" s="129">
        <f t="shared" si="44"/>
        <v>0.9</v>
      </c>
      <c r="AD172" s="129">
        <f t="shared" si="44"/>
        <v>0.9</v>
      </c>
      <c r="AE172" s="129">
        <f t="shared" si="44"/>
        <v>0.9</v>
      </c>
      <c r="AF172" s="129">
        <f t="shared" si="44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177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178</v>
      </c>
      <c r="B174" s="128">
        <v>0.57999999999999996</v>
      </c>
      <c r="C174" s="129">
        <f t="shared" ref="C174:R186" si="45">B174</f>
        <v>0.57999999999999996</v>
      </c>
      <c r="D174" s="129">
        <f t="shared" si="45"/>
        <v>0.57999999999999996</v>
      </c>
      <c r="E174" s="129">
        <f t="shared" si="45"/>
        <v>0.57999999999999996</v>
      </c>
      <c r="F174" s="129">
        <f t="shared" si="45"/>
        <v>0.57999999999999996</v>
      </c>
      <c r="G174" s="129">
        <f t="shared" si="45"/>
        <v>0.57999999999999996</v>
      </c>
      <c r="H174" s="129">
        <f t="shared" si="45"/>
        <v>0.57999999999999996</v>
      </c>
      <c r="I174" s="129">
        <f t="shared" si="45"/>
        <v>0.57999999999999996</v>
      </c>
      <c r="J174" s="129">
        <f t="shared" si="45"/>
        <v>0.57999999999999996</v>
      </c>
      <c r="K174" s="129">
        <f t="shared" si="45"/>
        <v>0.57999999999999996</v>
      </c>
      <c r="L174" s="129">
        <f t="shared" si="45"/>
        <v>0.57999999999999996</v>
      </c>
      <c r="M174" s="129">
        <f t="shared" si="45"/>
        <v>0.57999999999999996</v>
      </c>
      <c r="N174" s="129">
        <f t="shared" si="45"/>
        <v>0.57999999999999996</v>
      </c>
      <c r="O174" s="129">
        <f t="shared" si="45"/>
        <v>0.57999999999999996</v>
      </c>
      <c r="P174" s="129">
        <f t="shared" si="45"/>
        <v>0.57999999999999996</v>
      </c>
      <c r="Q174" s="129">
        <f t="shared" si="45"/>
        <v>0.57999999999999996</v>
      </c>
      <c r="R174" s="129">
        <f t="shared" si="45"/>
        <v>0.57999999999999996</v>
      </c>
      <c r="S174" s="129">
        <f t="shared" ref="R174:AF186" si="46">R174</f>
        <v>0.57999999999999996</v>
      </c>
      <c r="T174" s="129">
        <f t="shared" si="46"/>
        <v>0.57999999999999996</v>
      </c>
      <c r="U174" s="129">
        <f t="shared" si="46"/>
        <v>0.57999999999999996</v>
      </c>
      <c r="V174" s="129">
        <f t="shared" si="46"/>
        <v>0.57999999999999996</v>
      </c>
      <c r="W174" s="129">
        <f t="shared" si="46"/>
        <v>0.57999999999999996</v>
      </c>
      <c r="X174" s="129">
        <f t="shared" si="46"/>
        <v>0.57999999999999996</v>
      </c>
      <c r="Y174" s="129">
        <f t="shared" si="46"/>
        <v>0.57999999999999996</v>
      </c>
      <c r="Z174" s="129">
        <f t="shared" si="46"/>
        <v>0.57999999999999996</v>
      </c>
      <c r="AA174" s="129">
        <f t="shared" si="46"/>
        <v>0.57999999999999996</v>
      </c>
      <c r="AB174" s="129">
        <f t="shared" si="46"/>
        <v>0.57999999999999996</v>
      </c>
      <c r="AC174" s="129">
        <f t="shared" si="46"/>
        <v>0.57999999999999996</v>
      </c>
      <c r="AD174" s="129">
        <f t="shared" si="46"/>
        <v>0.57999999999999996</v>
      </c>
      <c r="AE174" s="129">
        <f t="shared" si="46"/>
        <v>0.57999999999999996</v>
      </c>
      <c r="AF174" s="129">
        <f t="shared" si="46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179</v>
      </c>
      <c r="B175" s="128">
        <v>0.8</v>
      </c>
      <c r="C175" s="129">
        <f t="shared" si="45"/>
        <v>0.8</v>
      </c>
      <c r="D175" s="129">
        <f t="shared" si="45"/>
        <v>0.8</v>
      </c>
      <c r="E175" s="129">
        <f t="shared" si="45"/>
        <v>0.8</v>
      </c>
      <c r="F175" s="129">
        <f t="shared" si="45"/>
        <v>0.8</v>
      </c>
      <c r="G175" s="129">
        <f t="shared" si="45"/>
        <v>0.8</v>
      </c>
      <c r="H175" s="129">
        <f t="shared" si="45"/>
        <v>0.8</v>
      </c>
      <c r="I175" s="129">
        <f t="shared" si="45"/>
        <v>0.8</v>
      </c>
      <c r="J175" s="129">
        <f t="shared" si="45"/>
        <v>0.8</v>
      </c>
      <c r="K175" s="129">
        <f t="shared" si="45"/>
        <v>0.8</v>
      </c>
      <c r="L175" s="129">
        <f t="shared" si="45"/>
        <v>0.8</v>
      </c>
      <c r="M175" s="129">
        <f t="shared" si="45"/>
        <v>0.8</v>
      </c>
      <c r="N175" s="129">
        <f t="shared" si="45"/>
        <v>0.8</v>
      </c>
      <c r="O175" s="129">
        <f t="shared" si="45"/>
        <v>0.8</v>
      </c>
      <c r="P175" s="129">
        <f t="shared" si="45"/>
        <v>0.8</v>
      </c>
      <c r="Q175" s="129">
        <f t="shared" si="45"/>
        <v>0.8</v>
      </c>
      <c r="R175" s="129">
        <f t="shared" si="45"/>
        <v>0.8</v>
      </c>
      <c r="S175" s="129">
        <f t="shared" si="46"/>
        <v>0.8</v>
      </c>
      <c r="T175" s="129">
        <f t="shared" si="46"/>
        <v>0.8</v>
      </c>
      <c r="U175" s="129">
        <f t="shared" si="46"/>
        <v>0.8</v>
      </c>
      <c r="V175" s="129">
        <f t="shared" si="46"/>
        <v>0.8</v>
      </c>
      <c r="W175" s="129">
        <f t="shared" si="46"/>
        <v>0.8</v>
      </c>
      <c r="X175" s="129">
        <f t="shared" si="46"/>
        <v>0.8</v>
      </c>
      <c r="Y175" s="129">
        <f t="shared" si="46"/>
        <v>0.8</v>
      </c>
      <c r="Z175" s="129">
        <f t="shared" si="46"/>
        <v>0.8</v>
      </c>
      <c r="AA175" s="129">
        <f t="shared" si="46"/>
        <v>0.8</v>
      </c>
      <c r="AB175" s="129">
        <f t="shared" si="46"/>
        <v>0.8</v>
      </c>
      <c r="AC175" s="129">
        <f t="shared" si="46"/>
        <v>0.8</v>
      </c>
      <c r="AD175" s="129">
        <f t="shared" si="46"/>
        <v>0.8</v>
      </c>
      <c r="AE175" s="129">
        <f t="shared" si="46"/>
        <v>0.8</v>
      </c>
      <c r="AF175" s="129">
        <f t="shared" si="46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211</v>
      </c>
      <c r="B176" s="128">
        <v>0</v>
      </c>
      <c r="C176" s="129">
        <f t="shared" si="45"/>
        <v>0</v>
      </c>
      <c r="D176" s="129">
        <f t="shared" si="45"/>
        <v>0</v>
      </c>
      <c r="E176" s="129">
        <f t="shared" si="45"/>
        <v>0</v>
      </c>
      <c r="F176" s="129">
        <f t="shared" si="45"/>
        <v>0</v>
      </c>
      <c r="G176" s="129">
        <f t="shared" si="45"/>
        <v>0</v>
      </c>
      <c r="H176" s="129">
        <f t="shared" si="45"/>
        <v>0</v>
      </c>
      <c r="I176" s="129">
        <f t="shared" si="45"/>
        <v>0</v>
      </c>
      <c r="J176" s="129">
        <f t="shared" si="45"/>
        <v>0</v>
      </c>
      <c r="K176" s="129">
        <f t="shared" si="45"/>
        <v>0</v>
      </c>
      <c r="L176" s="129">
        <f t="shared" si="45"/>
        <v>0</v>
      </c>
      <c r="M176" s="129">
        <f t="shared" si="45"/>
        <v>0</v>
      </c>
      <c r="N176" s="129">
        <f t="shared" si="45"/>
        <v>0</v>
      </c>
      <c r="O176" s="129">
        <f t="shared" si="45"/>
        <v>0</v>
      </c>
      <c r="P176" s="129">
        <f t="shared" si="45"/>
        <v>0</v>
      </c>
      <c r="Q176" s="129">
        <f t="shared" si="45"/>
        <v>0</v>
      </c>
      <c r="R176" s="129">
        <f t="shared" si="45"/>
        <v>0</v>
      </c>
      <c r="S176" s="129">
        <f t="shared" si="46"/>
        <v>0</v>
      </c>
      <c r="T176" s="129">
        <f t="shared" si="46"/>
        <v>0</v>
      </c>
      <c r="U176" s="129">
        <f t="shared" si="46"/>
        <v>0</v>
      </c>
      <c r="V176" s="129">
        <f t="shared" si="46"/>
        <v>0</v>
      </c>
      <c r="W176" s="129">
        <f t="shared" si="46"/>
        <v>0</v>
      </c>
      <c r="X176" s="129">
        <f t="shared" si="46"/>
        <v>0</v>
      </c>
      <c r="Y176" s="129">
        <f t="shared" si="46"/>
        <v>0</v>
      </c>
      <c r="Z176" s="129">
        <f t="shared" si="46"/>
        <v>0</v>
      </c>
      <c r="AA176" s="129">
        <f t="shared" si="46"/>
        <v>0</v>
      </c>
      <c r="AB176" s="129">
        <f t="shared" si="46"/>
        <v>0</v>
      </c>
      <c r="AC176" s="129">
        <f t="shared" si="46"/>
        <v>0</v>
      </c>
      <c r="AD176" s="129">
        <f t="shared" si="46"/>
        <v>0</v>
      </c>
      <c r="AE176" s="129">
        <f t="shared" si="46"/>
        <v>0</v>
      </c>
      <c r="AF176" s="129">
        <f t="shared" si="46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180</v>
      </c>
      <c r="B177" s="128">
        <v>0.6</v>
      </c>
      <c r="C177" s="129">
        <f t="shared" si="45"/>
        <v>0.6</v>
      </c>
      <c r="D177" s="129">
        <f t="shared" si="45"/>
        <v>0.6</v>
      </c>
      <c r="E177" s="129">
        <f t="shared" si="45"/>
        <v>0.6</v>
      </c>
      <c r="F177" s="129">
        <f t="shared" si="45"/>
        <v>0.6</v>
      </c>
      <c r="G177" s="129">
        <f t="shared" si="45"/>
        <v>0.6</v>
      </c>
      <c r="H177" s="129">
        <f t="shared" si="45"/>
        <v>0.6</v>
      </c>
      <c r="I177" s="129">
        <f t="shared" si="45"/>
        <v>0.6</v>
      </c>
      <c r="J177" s="129">
        <f t="shared" si="45"/>
        <v>0.6</v>
      </c>
      <c r="K177" s="129">
        <f t="shared" si="45"/>
        <v>0.6</v>
      </c>
      <c r="L177" s="129">
        <f t="shared" si="45"/>
        <v>0.6</v>
      </c>
      <c r="M177" s="129">
        <f t="shared" si="45"/>
        <v>0.6</v>
      </c>
      <c r="N177" s="129">
        <f t="shared" si="45"/>
        <v>0.6</v>
      </c>
      <c r="O177" s="129">
        <f t="shared" si="45"/>
        <v>0.6</v>
      </c>
      <c r="P177" s="129">
        <f t="shared" si="45"/>
        <v>0.6</v>
      </c>
      <c r="Q177" s="129">
        <f t="shared" si="45"/>
        <v>0.6</v>
      </c>
      <c r="R177" s="129">
        <f t="shared" si="45"/>
        <v>0.6</v>
      </c>
      <c r="S177" s="129">
        <f t="shared" si="46"/>
        <v>0.6</v>
      </c>
      <c r="T177" s="129">
        <f t="shared" si="46"/>
        <v>0.6</v>
      </c>
      <c r="U177" s="129">
        <f t="shared" si="46"/>
        <v>0.6</v>
      </c>
      <c r="V177" s="129">
        <f t="shared" si="46"/>
        <v>0.6</v>
      </c>
      <c r="W177" s="129">
        <f t="shared" si="46"/>
        <v>0.6</v>
      </c>
      <c r="X177" s="129">
        <f t="shared" si="46"/>
        <v>0.6</v>
      </c>
      <c r="Y177" s="129">
        <f t="shared" si="46"/>
        <v>0.6</v>
      </c>
      <c r="Z177" s="129">
        <f t="shared" si="46"/>
        <v>0.6</v>
      </c>
      <c r="AA177" s="129">
        <f t="shared" si="46"/>
        <v>0.6</v>
      </c>
      <c r="AB177" s="129">
        <f t="shared" si="46"/>
        <v>0.6</v>
      </c>
      <c r="AC177" s="129">
        <f t="shared" si="46"/>
        <v>0.6</v>
      </c>
      <c r="AD177" s="129">
        <f t="shared" si="46"/>
        <v>0.6</v>
      </c>
      <c r="AE177" s="129">
        <f t="shared" si="46"/>
        <v>0.6</v>
      </c>
      <c r="AF177" s="129">
        <f t="shared" si="46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181</v>
      </c>
      <c r="B178" s="128">
        <v>0.6</v>
      </c>
      <c r="C178" s="129">
        <f t="shared" si="45"/>
        <v>0.6</v>
      </c>
      <c r="D178" s="129">
        <f t="shared" si="45"/>
        <v>0.6</v>
      </c>
      <c r="E178" s="129">
        <f t="shared" si="45"/>
        <v>0.6</v>
      </c>
      <c r="F178" s="129">
        <f t="shared" si="45"/>
        <v>0.6</v>
      </c>
      <c r="G178" s="129">
        <f t="shared" si="45"/>
        <v>0.6</v>
      </c>
      <c r="H178" s="129">
        <f t="shared" si="45"/>
        <v>0.6</v>
      </c>
      <c r="I178" s="129">
        <f t="shared" si="45"/>
        <v>0.6</v>
      </c>
      <c r="J178" s="129">
        <f t="shared" si="45"/>
        <v>0.6</v>
      </c>
      <c r="K178" s="129">
        <f t="shared" si="45"/>
        <v>0.6</v>
      </c>
      <c r="L178" s="129">
        <f t="shared" si="45"/>
        <v>0.6</v>
      </c>
      <c r="M178" s="129">
        <f t="shared" si="45"/>
        <v>0.6</v>
      </c>
      <c r="N178" s="129">
        <f t="shared" si="45"/>
        <v>0.6</v>
      </c>
      <c r="O178" s="129">
        <f t="shared" si="45"/>
        <v>0.6</v>
      </c>
      <c r="P178" s="129">
        <f t="shared" si="45"/>
        <v>0.6</v>
      </c>
      <c r="Q178" s="129">
        <f t="shared" si="45"/>
        <v>0.6</v>
      </c>
      <c r="R178" s="129">
        <f t="shared" si="45"/>
        <v>0.6</v>
      </c>
      <c r="S178" s="129">
        <f t="shared" si="46"/>
        <v>0.6</v>
      </c>
      <c r="T178" s="129">
        <f t="shared" si="46"/>
        <v>0.6</v>
      </c>
      <c r="U178" s="129">
        <f t="shared" si="46"/>
        <v>0.6</v>
      </c>
      <c r="V178" s="129">
        <f t="shared" si="46"/>
        <v>0.6</v>
      </c>
      <c r="W178" s="129">
        <f t="shared" si="46"/>
        <v>0.6</v>
      </c>
      <c r="X178" s="129">
        <f t="shared" si="46"/>
        <v>0.6</v>
      </c>
      <c r="Y178" s="129">
        <f t="shared" si="46"/>
        <v>0.6</v>
      </c>
      <c r="Z178" s="129">
        <f t="shared" si="46"/>
        <v>0.6</v>
      </c>
      <c r="AA178" s="129">
        <f t="shared" si="46"/>
        <v>0.6</v>
      </c>
      <c r="AB178" s="129">
        <f t="shared" si="46"/>
        <v>0.6</v>
      </c>
      <c r="AC178" s="129">
        <f t="shared" si="46"/>
        <v>0.6</v>
      </c>
      <c r="AD178" s="129">
        <f t="shared" si="46"/>
        <v>0.6</v>
      </c>
      <c r="AE178" s="129">
        <f t="shared" si="46"/>
        <v>0.6</v>
      </c>
      <c r="AF178" s="129">
        <f t="shared" si="46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182</v>
      </c>
      <c r="B179" s="128">
        <v>0.35</v>
      </c>
      <c r="C179" s="129">
        <f t="shared" si="45"/>
        <v>0.35</v>
      </c>
      <c r="D179" s="129">
        <f t="shared" si="45"/>
        <v>0.35</v>
      </c>
      <c r="E179" s="129">
        <f t="shared" si="45"/>
        <v>0.35</v>
      </c>
      <c r="F179" s="129">
        <f t="shared" si="45"/>
        <v>0.35</v>
      </c>
      <c r="G179" s="129">
        <f t="shared" si="45"/>
        <v>0.35</v>
      </c>
      <c r="H179" s="129">
        <f t="shared" si="45"/>
        <v>0.35</v>
      </c>
      <c r="I179" s="129">
        <f t="shared" si="45"/>
        <v>0.35</v>
      </c>
      <c r="J179" s="129">
        <f t="shared" si="45"/>
        <v>0.35</v>
      </c>
      <c r="K179" s="129">
        <f t="shared" si="45"/>
        <v>0.35</v>
      </c>
      <c r="L179" s="129">
        <f t="shared" si="45"/>
        <v>0.35</v>
      </c>
      <c r="M179" s="129">
        <f t="shared" si="45"/>
        <v>0.35</v>
      </c>
      <c r="N179" s="129">
        <f t="shared" si="45"/>
        <v>0.35</v>
      </c>
      <c r="O179" s="129">
        <f t="shared" si="45"/>
        <v>0.35</v>
      </c>
      <c r="P179" s="129">
        <f t="shared" si="45"/>
        <v>0.35</v>
      </c>
      <c r="Q179" s="129">
        <f t="shared" si="45"/>
        <v>0.35</v>
      </c>
      <c r="R179" s="129">
        <f t="shared" si="45"/>
        <v>0.35</v>
      </c>
      <c r="S179" s="129">
        <f t="shared" si="46"/>
        <v>0.35</v>
      </c>
      <c r="T179" s="129">
        <f t="shared" si="46"/>
        <v>0.35</v>
      </c>
      <c r="U179" s="129">
        <f t="shared" si="46"/>
        <v>0.35</v>
      </c>
      <c r="V179" s="129">
        <f t="shared" si="46"/>
        <v>0.35</v>
      </c>
      <c r="W179" s="129">
        <f t="shared" si="46"/>
        <v>0.35</v>
      </c>
      <c r="X179" s="129">
        <f t="shared" si="46"/>
        <v>0.35</v>
      </c>
      <c r="Y179" s="129">
        <f t="shared" si="46"/>
        <v>0.35</v>
      </c>
      <c r="Z179" s="129">
        <f t="shared" si="46"/>
        <v>0.35</v>
      </c>
      <c r="AA179" s="129">
        <f t="shared" si="46"/>
        <v>0.35</v>
      </c>
      <c r="AB179" s="129">
        <f t="shared" si="46"/>
        <v>0.35</v>
      </c>
      <c r="AC179" s="129">
        <f t="shared" si="46"/>
        <v>0.35</v>
      </c>
      <c r="AD179" s="129">
        <f t="shared" si="46"/>
        <v>0.35</v>
      </c>
      <c r="AE179" s="129">
        <f t="shared" si="46"/>
        <v>0.35</v>
      </c>
      <c r="AF179" s="129">
        <f t="shared" si="46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183</v>
      </c>
      <c r="B180" s="128">
        <v>0.28999999999999998</v>
      </c>
      <c r="C180" s="129">
        <f t="shared" si="45"/>
        <v>0.28999999999999998</v>
      </c>
      <c r="D180" s="129">
        <f t="shared" si="45"/>
        <v>0.28999999999999998</v>
      </c>
      <c r="E180" s="129">
        <f t="shared" si="45"/>
        <v>0.28999999999999998</v>
      </c>
      <c r="F180" s="129">
        <f t="shared" si="45"/>
        <v>0.28999999999999998</v>
      </c>
      <c r="G180" s="129">
        <f t="shared" si="45"/>
        <v>0.28999999999999998</v>
      </c>
      <c r="H180" s="129">
        <f t="shared" si="45"/>
        <v>0.28999999999999998</v>
      </c>
      <c r="I180" s="129">
        <f t="shared" si="45"/>
        <v>0.28999999999999998</v>
      </c>
      <c r="J180" s="129">
        <f t="shared" si="45"/>
        <v>0.28999999999999998</v>
      </c>
      <c r="K180" s="129">
        <f t="shared" si="45"/>
        <v>0.28999999999999998</v>
      </c>
      <c r="L180" s="129">
        <f t="shared" si="45"/>
        <v>0.28999999999999998</v>
      </c>
      <c r="M180" s="129">
        <f t="shared" si="45"/>
        <v>0.28999999999999998</v>
      </c>
      <c r="N180" s="129">
        <f t="shared" si="45"/>
        <v>0.28999999999999998</v>
      </c>
      <c r="O180" s="129">
        <f t="shared" si="45"/>
        <v>0.28999999999999998</v>
      </c>
      <c r="P180" s="129">
        <f t="shared" si="45"/>
        <v>0.28999999999999998</v>
      </c>
      <c r="Q180" s="129">
        <f t="shared" si="45"/>
        <v>0.28999999999999998</v>
      </c>
      <c r="R180" s="129">
        <f t="shared" si="45"/>
        <v>0.28999999999999998</v>
      </c>
      <c r="S180" s="129">
        <f t="shared" si="46"/>
        <v>0.28999999999999998</v>
      </c>
      <c r="T180" s="129">
        <f t="shared" si="46"/>
        <v>0.28999999999999998</v>
      </c>
      <c r="U180" s="129">
        <f t="shared" si="46"/>
        <v>0.28999999999999998</v>
      </c>
      <c r="V180" s="129">
        <f t="shared" si="46"/>
        <v>0.28999999999999998</v>
      </c>
      <c r="W180" s="129">
        <f t="shared" si="46"/>
        <v>0.28999999999999998</v>
      </c>
      <c r="X180" s="129">
        <f t="shared" si="46"/>
        <v>0.28999999999999998</v>
      </c>
      <c r="Y180" s="129">
        <f t="shared" si="46"/>
        <v>0.28999999999999998</v>
      </c>
      <c r="Z180" s="129">
        <f t="shared" si="46"/>
        <v>0.28999999999999998</v>
      </c>
      <c r="AA180" s="129">
        <f t="shared" si="46"/>
        <v>0.28999999999999998</v>
      </c>
      <c r="AB180" s="129">
        <f t="shared" si="46"/>
        <v>0.28999999999999998</v>
      </c>
      <c r="AC180" s="129">
        <f t="shared" si="46"/>
        <v>0.28999999999999998</v>
      </c>
      <c r="AD180" s="129">
        <f t="shared" si="46"/>
        <v>0.28999999999999998</v>
      </c>
      <c r="AE180" s="129">
        <f t="shared" si="46"/>
        <v>0.28999999999999998</v>
      </c>
      <c r="AF180" s="129">
        <f t="shared" si="46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184</v>
      </c>
      <c r="B181" s="128">
        <v>0.06</v>
      </c>
      <c r="C181" s="129">
        <f t="shared" si="45"/>
        <v>0.06</v>
      </c>
      <c r="D181" s="129">
        <f t="shared" si="45"/>
        <v>0.06</v>
      </c>
      <c r="E181" s="129">
        <f t="shared" si="45"/>
        <v>0.06</v>
      </c>
      <c r="F181" s="129">
        <f t="shared" si="45"/>
        <v>0.06</v>
      </c>
      <c r="G181" s="129">
        <f t="shared" si="45"/>
        <v>0.06</v>
      </c>
      <c r="H181" s="129">
        <f t="shared" si="45"/>
        <v>0.06</v>
      </c>
      <c r="I181" s="129">
        <f t="shared" si="45"/>
        <v>0.06</v>
      </c>
      <c r="J181" s="129">
        <f t="shared" si="45"/>
        <v>0.06</v>
      </c>
      <c r="K181" s="129">
        <f t="shared" si="45"/>
        <v>0.06</v>
      </c>
      <c r="L181" s="129">
        <f t="shared" si="45"/>
        <v>0.06</v>
      </c>
      <c r="M181" s="129">
        <f t="shared" si="45"/>
        <v>0.06</v>
      </c>
      <c r="N181" s="129">
        <f t="shared" si="45"/>
        <v>0.06</v>
      </c>
      <c r="O181" s="129">
        <f t="shared" si="45"/>
        <v>0.06</v>
      </c>
      <c r="P181" s="129">
        <f t="shared" si="45"/>
        <v>0.06</v>
      </c>
      <c r="Q181" s="129">
        <f t="shared" si="45"/>
        <v>0.06</v>
      </c>
      <c r="R181" s="129">
        <f t="shared" si="45"/>
        <v>0.06</v>
      </c>
      <c r="S181" s="129">
        <f t="shared" si="46"/>
        <v>0.06</v>
      </c>
      <c r="T181" s="129">
        <f t="shared" si="46"/>
        <v>0.06</v>
      </c>
      <c r="U181" s="129">
        <f t="shared" si="46"/>
        <v>0.06</v>
      </c>
      <c r="V181" s="129">
        <f t="shared" si="46"/>
        <v>0.06</v>
      </c>
      <c r="W181" s="129">
        <f t="shared" si="46"/>
        <v>0.06</v>
      </c>
      <c r="X181" s="129">
        <f t="shared" si="46"/>
        <v>0.06</v>
      </c>
      <c r="Y181" s="129">
        <f t="shared" si="46"/>
        <v>0.06</v>
      </c>
      <c r="Z181" s="129">
        <f t="shared" si="46"/>
        <v>0.06</v>
      </c>
      <c r="AA181" s="129">
        <f t="shared" si="46"/>
        <v>0.06</v>
      </c>
      <c r="AB181" s="129">
        <f t="shared" si="46"/>
        <v>0.06</v>
      </c>
      <c r="AC181" s="129">
        <f t="shared" si="46"/>
        <v>0.06</v>
      </c>
      <c r="AD181" s="129">
        <f t="shared" si="46"/>
        <v>0.06</v>
      </c>
      <c r="AE181" s="129">
        <f t="shared" si="46"/>
        <v>0.06</v>
      </c>
      <c r="AF181" s="129">
        <f t="shared" si="46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185</v>
      </c>
      <c r="B182" s="128">
        <v>0.11</v>
      </c>
      <c r="C182" s="129">
        <f t="shared" si="45"/>
        <v>0.11</v>
      </c>
      <c r="D182" s="129">
        <f t="shared" si="45"/>
        <v>0.11</v>
      </c>
      <c r="E182" s="129">
        <f t="shared" si="45"/>
        <v>0.11</v>
      </c>
      <c r="F182" s="129">
        <f t="shared" si="45"/>
        <v>0.11</v>
      </c>
      <c r="G182" s="129">
        <f t="shared" si="45"/>
        <v>0.11</v>
      </c>
      <c r="H182" s="129">
        <f t="shared" si="45"/>
        <v>0.11</v>
      </c>
      <c r="I182" s="129">
        <f t="shared" si="45"/>
        <v>0.11</v>
      </c>
      <c r="J182" s="129">
        <f t="shared" si="45"/>
        <v>0.11</v>
      </c>
      <c r="K182" s="129">
        <f t="shared" si="45"/>
        <v>0.11</v>
      </c>
      <c r="L182" s="129">
        <f t="shared" si="45"/>
        <v>0.11</v>
      </c>
      <c r="M182" s="129">
        <f t="shared" si="45"/>
        <v>0.11</v>
      </c>
      <c r="N182" s="129">
        <f t="shared" si="45"/>
        <v>0.11</v>
      </c>
      <c r="O182" s="129">
        <f t="shared" si="45"/>
        <v>0.11</v>
      </c>
      <c r="P182" s="129">
        <f t="shared" si="45"/>
        <v>0.11</v>
      </c>
      <c r="Q182" s="129">
        <f t="shared" si="45"/>
        <v>0.11</v>
      </c>
      <c r="R182" s="129">
        <f t="shared" si="45"/>
        <v>0.11</v>
      </c>
      <c r="S182" s="129">
        <f t="shared" si="46"/>
        <v>0.11</v>
      </c>
      <c r="T182" s="129">
        <f t="shared" si="46"/>
        <v>0.11</v>
      </c>
      <c r="U182" s="129">
        <f t="shared" si="46"/>
        <v>0.11</v>
      </c>
      <c r="V182" s="129">
        <f t="shared" si="46"/>
        <v>0.11</v>
      </c>
      <c r="W182" s="129">
        <f t="shared" si="46"/>
        <v>0.11</v>
      </c>
      <c r="X182" s="129">
        <f t="shared" si="46"/>
        <v>0.11</v>
      </c>
      <c r="Y182" s="129">
        <f t="shared" si="46"/>
        <v>0.11</v>
      </c>
      <c r="Z182" s="129">
        <f t="shared" si="46"/>
        <v>0.11</v>
      </c>
      <c r="AA182" s="129">
        <f t="shared" si="46"/>
        <v>0.11</v>
      </c>
      <c r="AB182" s="129">
        <f t="shared" si="46"/>
        <v>0.11</v>
      </c>
      <c r="AC182" s="129">
        <f t="shared" si="46"/>
        <v>0.11</v>
      </c>
      <c r="AD182" s="129">
        <f t="shared" si="46"/>
        <v>0.11</v>
      </c>
      <c r="AE182" s="129">
        <f t="shared" si="46"/>
        <v>0.11</v>
      </c>
      <c r="AF182" s="129">
        <f t="shared" si="46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186</v>
      </c>
      <c r="B183" s="128">
        <v>0.1</v>
      </c>
      <c r="C183" s="129">
        <f t="shared" si="45"/>
        <v>0.1</v>
      </c>
      <c r="D183" s="129">
        <f t="shared" si="45"/>
        <v>0.1</v>
      </c>
      <c r="E183" s="129">
        <f t="shared" si="45"/>
        <v>0.1</v>
      </c>
      <c r="F183" s="129">
        <f t="shared" si="45"/>
        <v>0.1</v>
      </c>
      <c r="G183" s="129">
        <f t="shared" si="45"/>
        <v>0.1</v>
      </c>
      <c r="H183" s="129">
        <f t="shared" si="45"/>
        <v>0.1</v>
      </c>
      <c r="I183" s="129">
        <f t="shared" si="45"/>
        <v>0.1</v>
      </c>
      <c r="J183" s="129">
        <f t="shared" si="45"/>
        <v>0.1</v>
      </c>
      <c r="K183" s="129">
        <f t="shared" si="45"/>
        <v>0.1</v>
      </c>
      <c r="L183" s="129">
        <f t="shared" si="45"/>
        <v>0.1</v>
      </c>
      <c r="M183" s="129">
        <f t="shared" si="45"/>
        <v>0.1</v>
      </c>
      <c r="N183" s="129">
        <f t="shared" si="45"/>
        <v>0.1</v>
      </c>
      <c r="O183" s="129">
        <f t="shared" si="45"/>
        <v>0.1</v>
      </c>
      <c r="P183" s="129">
        <f t="shared" si="45"/>
        <v>0.1</v>
      </c>
      <c r="Q183" s="129">
        <f t="shared" si="45"/>
        <v>0.1</v>
      </c>
      <c r="R183" s="129">
        <f t="shared" si="46"/>
        <v>0.1</v>
      </c>
      <c r="S183" s="129">
        <f t="shared" si="46"/>
        <v>0.1</v>
      </c>
      <c r="T183" s="129">
        <f t="shared" si="46"/>
        <v>0.1</v>
      </c>
      <c r="U183" s="129">
        <f t="shared" si="46"/>
        <v>0.1</v>
      </c>
      <c r="V183" s="129">
        <f t="shared" si="46"/>
        <v>0.1</v>
      </c>
      <c r="W183" s="129">
        <f t="shared" si="46"/>
        <v>0.1</v>
      </c>
      <c r="X183" s="129">
        <f t="shared" si="46"/>
        <v>0.1</v>
      </c>
      <c r="Y183" s="129">
        <f t="shared" si="46"/>
        <v>0.1</v>
      </c>
      <c r="Z183" s="129">
        <f t="shared" si="46"/>
        <v>0.1</v>
      </c>
      <c r="AA183" s="129">
        <f t="shared" si="46"/>
        <v>0.1</v>
      </c>
      <c r="AB183" s="129">
        <f t="shared" si="46"/>
        <v>0.1</v>
      </c>
      <c r="AC183" s="129">
        <f t="shared" si="46"/>
        <v>0.1</v>
      </c>
      <c r="AD183" s="129">
        <f t="shared" si="46"/>
        <v>0.1</v>
      </c>
      <c r="AE183" s="129">
        <f t="shared" si="46"/>
        <v>0.1</v>
      </c>
      <c r="AF183" s="129">
        <f t="shared" si="46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187</v>
      </c>
      <c r="B184" s="128">
        <v>0.09</v>
      </c>
      <c r="C184" s="129">
        <f t="shared" si="45"/>
        <v>0.09</v>
      </c>
      <c r="D184" s="129">
        <f t="shared" si="45"/>
        <v>0.09</v>
      </c>
      <c r="E184" s="129">
        <f t="shared" si="45"/>
        <v>0.09</v>
      </c>
      <c r="F184" s="129">
        <f t="shared" si="45"/>
        <v>0.09</v>
      </c>
      <c r="G184" s="129">
        <f t="shared" si="45"/>
        <v>0.09</v>
      </c>
      <c r="H184" s="129">
        <f t="shared" si="45"/>
        <v>0.09</v>
      </c>
      <c r="I184" s="129">
        <f t="shared" si="45"/>
        <v>0.09</v>
      </c>
      <c r="J184" s="129">
        <f t="shared" si="45"/>
        <v>0.09</v>
      </c>
      <c r="K184" s="129">
        <f t="shared" si="45"/>
        <v>0.09</v>
      </c>
      <c r="L184" s="129">
        <f t="shared" si="45"/>
        <v>0.09</v>
      </c>
      <c r="M184" s="129">
        <f t="shared" si="45"/>
        <v>0.09</v>
      </c>
      <c r="N184" s="129">
        <f t="shared" si="45"/>
        <v>0.09</v>
      </c>
      <c r="O184" s="129">
        <f t="shared" si="45"/>
        <v>0.09</v>
      </c>
      <c r="P184" s="129">
        <f t="shared" si="45"/>
        <v>0.09</v>
      </c>
      <c r="Q184" s="129">
        <f t="shared" si="45"/>
        <v>0.09</v>
      </c>
      <c r="R184" s="129">
        <f t="shared" si="46"/>
        <v>0.09</v>
      </c>
      <c r="S184" s="129">
        <f t="shared" si="46"/>
        <v>0.09</v>
      </c>
      <c r="T184" s="129">
        <f t="shared" si="46"/>
        <v>0.09</v>
      </c>
      <c r="U184" s="129">
        <f t="shared" si="46"/>
        <v>0.09</v>
      </c>
      <c r="V184" s="129">
        <f t="shared" si="46"/>
        <v>0.09</v>
      </c>
      <c r="W184" s="129">
        <f t="shared" si="46"/>
        <v>0.09</v>
      </c>
      <c r="X184" s="129">
        <f t="shared" si="46"/>
        <v>0.09</v>
      </c>
      <c r="Y184" s="129">
        <f t="shared" si="46"/>
        <v>0.09</v>
      </c>
      <c r="Z184" s="129">
        <f t="shared" si="46"/>
        <v>0.09</v>
      </c>
      <c r="AA184" s="129">
        <f t="shared" si="46"/>
        <v>0.09</v>
      </c>
      <c r="AB184" s="129">
        <f t="shared" si="46"/>
        <v>0.09</v>
      </c>
      <c r="AC184" s="129">
        <f t="shared" si="46"/>
        <v>0.09</v>
      </c>
      <c r="AD184" s="129">
        <f t="shared" si="46"/>
        <v>0.09</v>
      </c>
      <c r="AE184" s="129">
        <f t="shared" si="46"/>
        <v>0.09</v>
      </c>
      <c r="AF184" s="129">
        <f t="shared" si="46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188</v>
      </c>
      <c r="B185" s="50">
        <v>0.04</v>
      </c>
      <c r="C185" s="129">
        <f t="shared" si="45"/>
        <v>0.04</v>
      </c>
      <c r="D185" s="129">
        <f t="shared" si="45"/>
        <v>0.04</v>
      </c>
      <c r="E185" s="129">
        <f t="shared" si="45"/>
        <v>0.04</v>
      </c>
      <c r="F185" s="129">
        <f t="shared" si="45"/>
        <v>0.04</v>
      </c>
      <c r="G185" s="129">
        <f t="shared" si="45"/>
        <v>0.04</v>
      </c>
      <c r="H185" s="129">
        <f t="shared" si="45"/>
        <v>0.04</v>
      </c>
      <c r="I185" s="129">
        <f t="shared" si="45"/>
        <v>0.04</v>
      </c>
      <c r="J185" s="129">
        <f t="shared" si="45"/>
        <v>0.04</v>
      </c>
      <c r="K185" s="129">
        <f t="shared" si="45"/>
        <v>0.04</v>
      </c>
      <c r="L185" s="129">
        <f t="shared" si="45"/>
        <v>0.04</v>
      </c>
      <c r="M185" s="129">
        <f t="shared" si="45"/>
        <v>0.04</v>
      </c>
      <c r="N185" s="129">
        <f t="shared" si="45"/>
        <v>0.04</v>
      </c>
      <c r="O185" s="129">
        <f t="shared" si="45"/>
        <v>0.04</v>
      </c>
      <c r="P185" s="129">
        <f t="shared" si="45"/>
        <v>0.04</v>
      </c>
      <c r="Q185" s="129">
        <f t="shared" si="45"/>
        <v>0.04</v>
      </c>
      <c r="R185" s="129">
        <f t="shared" si="46"/>
        <v>0.04</v>
      </c>
      <c r="S185" s="129">
        <f t="shared" si="46"/>
        <v>0.04</v>
      </c>
      <c r="T185" s="129">
        <f t="shared" si="46"/>
        <v>0.04</v>
      </c>
      <c r="U185" s="129">
        <f t="shared" si="46"/>
        <v>0.04</v>
      </c>
      <c r="V185" s="129">
        <f t="shared" si="46"/>
        <v>0.04</v>
      </c>
      <c r="W185" s="129">
        <f t="shared" si="46"/>
        <v>0.04</v>
      </c>
      <c r="X185" s="129">
        <f t="shared" si="46"/>
        <v>0.04</v>
      </c>
      <c r="Y185" s="129">
        <f t="shared" si="46"/>
        <v>0.04</v>
      </c>
      <c r="Z185" s="129">
        <f t="shared" si="46"/>
        <v>0.04</v>
      </c>
      <c r="AA185" s="129">
        <f t="shared" si="46"/>
        <v>0.04</v>
      </c>
      <c r="AB185" s="129">
        <f t="shared" si="46"/>
        <v>0.04</v>
      </c>
      <c r="AC185" s="129">
        <f t="shared" si="46"/>
        <v>0.04</v>
      </c>
      <c r="AD185" s="129">
        <f t="shared" si="46"/>
        <v>0.04</v>
      </c>
      <c r="AE185" s="129">
        <f t="shared" si="46"/>
        <v>0.04</v>
      </c>
      <c r="AF185" s="129">
        <f t="shared" si="46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189</v>
      </c>
      <c r="B186" s="50">
        <v>2.3E-2</v>
      </c>
      <c r="C186" s="129">
        <f>B186</f>
        <v>2.3E-2</v>
      </c>
      <c r="D186" s="129">
        <f t="shared" si="45"/>
        <v>2.3E-2</v>
      </c>
      <c r="E186" s="129">
        <f t="shared" si="45"/>
        <v>2.3E-2</v>
      </c>
      <c r="F186" s="129">
        <f t="shared" si="45"/>
        <v>2.3E-2</v>
      </c>
      <c r="G186" s="129">
        <f t="shared" si="45"/>
        <v>2.3E-2</v>
      </c>
      <c r="H186" s="129">
        <f t="shared" si="45"/>
        <v>2.3E-2</v>
      </c>
      <c r="I186" s="129">
        <f t="shared" si="45"/>
        <v>2.3E-2</v>
      </c>
      <c r="J186" s="129">
        <f t="shared" si="45"/>
        <v>2.3E-2</v>
      </c>
      <c r="K186" s="129">
        <f t="shared" si="45"/>
        <v>2.3E-2</v>
      </c>
      <c r="L186" s="129">
        <f t="shared" si="45"/>
        <v>2.3E-2</v>
      </c>
      <c r="M186" s="129">
        <f t="shared" si="45"/>
        <v>2.3E-2</v>
      </c>
      <c r="N186" s="129">
        <f t="shared" si="45"/>
        <v>2.3E-2</v>
      </c>
      <c r="O186" s="129">
        <f t="shared" si="45"/>
        <v>2.3E-2</v>
      </c>
      <c r="P186" s="129">
        <f t="shared" si="45"/>
        <v>2.3E-2</v>
      </c>
      <c r="Q186" s="129">
        <f t="shared" si="45"/>
        <v>2.3E-2</v>
      </c>
      <c r="R186" s="129">
        <f t="shared" si="46"/>
        <v>2.3E-2</v>
      </c>
      <c r="S186" s="129">
        <f t="shared" si="46"/>
        <v>2.3E-2</v>
      </c>
      <c r="T186" s="129">
        <f t="shared" si="46"/>
        <v>2.3E-2</v>
      </c>
      <c r="U186" s="129">
        <f t="shared" si="46"/>
        <v>2.3E-2</v>
      </c>
      <c r="V186" s="129">
        <f t="shared" si="46"/>
        <v>2.3E-2</v>
      </c>
      <c r="W186" s="129">
        <f t="shared" si="46"/>
        <v>2.3E-2</v>
      </c>
      <c r="X186" s="129">
        <f t="shared" si="46"/>
        <v>2.3E-2</v>
      </c>
      <c r="Y186" s="129">
        <f t="shared" si="46"/>
        <v>2.3E-2</v>
      </c>
      <c r="Z186" s="129">
        <f t="shared" si="46"/>
        <v>2.3E-2</v>
      </c>
      <c r="AA186" s="129">
        <f t="shared" si="46"/>
        <v>2.3E-2</v>
      </c>
      <c r="AB186" s="129">
        <f t="shared" si="46"/>
        <v>2.3E-2</v>
      </c>
      <c r="AC186" s="129">
        <f t="shared" si="46"/>
        <v>2.3E-2</v>
      </c>
      <c r="AD186" s="129">
        <f t="shared" si="46"/>
        <v>2.3E-2</v>
      </c>
      <c r="AE186" s="129">
        <f t="shared" si="46"/>
        <v>2.3E-2</v>
      </c>
      <c r="AF186" s="129">
        <f t="shared" si="46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206</v>
      </c>
      <c r="B187" s="131">
        <f t="shared" ref="B187:AG187" si="47">SUM(B97:B186)</f>
        <v>194.70600000000002</v>
      </c>
      <c r="C187" s="131">
        <f t="shared" si="47"/>
        <v>194.70600000000002</v>
      </c>
      <c r="D187" s="131">
        <f t="shared" si="47"/>
        <v>194.70600000000002</v>
      </c>
      <c r="E187" s="131">
        <f t="shared" si="47"/>
        <v>194.70600000000002</v>
      </c>
      <c r="F187" s="131">
        <f t="shared" si="47"/>
        <v>194.70600000000002</v>
      </c>
      <c r="G187" s="131">
        <f t="shared" si="47"/>
        <v>194.70600000000002</v>
      </c>
      <c r="H187" s="131">
        <f t="shared" si="47"/>
        <v>194.70600000000002</v>
      </c>
      <c r="I187" s="131">
        <f t="shared" si="47"/>
        <v>192.10600000000005</v>
      </c>
      <c r="J187" s="131">
        <f t="shared" si="47"/>
        <v>192.10600000000005</v>
      </c>
      <c r="K187" s="131">
        <f t="shared" si="47"/>
        <v>192.10600000000005</v>
      </c>
      <c r="L187" s="131">
        <f t="shared" si="47"/>
        <v>192.10600000000005</v>
      </c>
      <c r="M187" s="131">
        <f t="shared" si="47"/>
        <v>192.10600000000005</v>
      </c>
      <c r="N187" s="131">
        <f t="shared" si="47"/>
        <v>192.10600000000005</v>
      </c>
      <c r="O187" s="131">
        <f t="shared" si="47"/>
        <v>192.10600000000005</v>
      </c>
      <c r="P187" s="131">
        <f t="shared" si="47"/>
        <v>192.10600000000005</v>
      </c>
      <c r="Q187" s="131">
        <f t="shared" si="47"/>
        <v>192.10600000000005</v>
      </c>
      <c r="R187" s="131">
        <f t="shared" si="47"/>
        <v>192.10600000000005</v>
      </c>
      <c r="S187" s="131">
        <f t="shared" si="47"/>
        <v>192.10600000000005</v>
      </c>
      <c r="T187" s="131">
        <f t="shared" si="47"/>
        <v>192.10600000000005</v>
      </c>
      <c r="U187" s="131">
        <f t="shared" si="47"/>
        <v>192.10600000000005</v>
      </c>
      <c r="V187" s="131">
        <f t="shared" si="47"/>
        <v>192.10600000000005</v>
      </c>
      <c r="W187" s="131">
        <f t="shared" si="47"/>
        <v>192.10600000000005</v>
      </c>
      <c r="X187" s="131">
        <f t="shared" si="47"/>
        <v>192.10600000000005</v>
      </c>
      <c r="Y187" s="131">
        <f t="shared" si="47"/>
        <v>192.10600000000005</v>
      </c>
      <c r="Z187" s="131">
        <f t="shared" si="47"/>
        <v>192.10600000000005</v>
      </c>
      <c r="AA187" s="131">
        <f t="shared" si="47"/>
        <v>192.10600000000005</v>
      </c>
      <c r="AB187" s="131">
        <f t="shared" si="47"/>
        <v>192.10600000000005</v>
      </c>
      <c r="AC187" s="131">
        <f t="shared" si="47"/>
        <v>192.10600000000005</v>
      </c>
      <c r="AD187" s="131">
        <f t="shared" si="47"/>
        <v>192.10600000000005</v>
      </c>
      <c r="AE187" s="131">
        <f t="shared" si="47"/>
        <v>192.10600000000005</v>
      </c>
      <c r="AF187" s="131">
        <f t="shared" si="47"/>
        <v>192.10600000000005</v>
      </c>
      <c r="AG187" s="132">
        <f t="shared" si="47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63</v>
      </c>
      <c r="B189" s="133">
        <v>0.3</v>
      </c>
      <c r="C189" s="133">
        <f t="shared" ref="C189:R194" si="48">B189</f>
        <v>0.3</v>
      </c>
      <c r="D189" s="133">
        <f t="shared" si="48"/>
        <v>0.3</v>
      </c>
      <c r="E189" s="133">
        <f t="shared" si="48"/>
        <v>0.3</v>
      </c>
      <c r="F189" s="133">
        <f t="shared" si="48"/>
        <v>0.3</v>
      </c>
      <c r="G189" s="133">
        <f t="shared" si="48"/>
        <v>0.3</v>
      </c>
      <c r="H189" s="133">
        <f t="shared" si="48"/>
        <v>0.3</v>
      </c>
      <c r="I189" s="133">
        <f t="shared" si="48"/>
        <v>0.3</v>
      </c>
      <c r="J189" s="133">
        <f t="shared" si="48"/>
        <v>0.3</v>
      </c>
      <c r="K189" s="133">
        <f t="shared" si="48"/>
        <v>0.3</v>
      </c>
      <c r="L189" s="133">
        <f t="shared" si="48"/>
        <v>0.3</v>
      </c>
      <c r="M189" s="133">
        <f t="shared" si="48"/>
        <v>0.3</v>
      </c>
      <c r="N189" s="133">
        <f t="shared" si="48"/>
        <v>0.3</v>
      </c>
      <c r="O189" s="133">
        <f t="shared" si="48"/>
        <v>0.3</v>
      </c>
      <c r="P189" s="133">
        <f t="shared" si="48"/>
        <v>0.3</v>
      </c>
      <c r="Q189" s="133">
        <f t="shared" si="48"/>
        <v>0.3</v>
      </c>
      <c r="R189" s="133">
        <f t="shared" si="48"/>
        <v>0.3</v>
      </c>
      <c r="S189" s="133">
        <f t="shared" ref="S189:AF194" si="49">R189</f>
        <v>0.3</v>
      </c>
      <c r="T189" s="133">
        <f t="shared" si="49"/>
        <v>0.3</v>
      </c>
      <c r="U189" s="133">
        <f t="shared" si="49"/>
        <v>0.3</v>
      </c>
      <c r="V189" s="133">
        <f t="shared" si="49"/>
        <v>0.3</v>
      </c>
      <c r="W189" s="133">
        <f t="shared" si="49"/>
        <v>0.3</v>
      </c>
      <c r="X189" s="133">
        <f t="shared" si="49"/>
        <v>0.3</v>
      </c>
      <c r="Y189" s="133">
        <f t="shared" si="49"/>
        <v>0.3</v>
      </c>
      <c r="Z189" s="133">
        <f t="shared" si="49"/>
        <v>0.3</v>
      </c>
      <c r="AA189" s="133">
        <f t="shared" si="49"/>
        <v>0.3</v>
      </c>
      <c r="AB189" s="133">
        <f t="shared" si="49"/>
        <v>0.3</v>
      </c>
      <c r="AC189" s="133">
        <f t="shared" si="49"/>
        <v>0.3</v>
      </c>
      <c r="AD189" s="133">
        <f t="shared" si="49"/>
        <v>0.3</v>
      </c>
      <c r="AE189" s="133">
        <f t="shared" si="49"/>
        <v>0.3</v>
      </c>
      <c r="AF189" s="133">
        <f t="shared" si="49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64</v>
      </c>
      <c r="B190" s="129">
        <v>0.4</v>
      </c>
      <c r="C190" s="129">
        <f t="shared" si="48"/>
        <v>0.4</v>
      </c>
      <c r="D190" s="129">
        <f t="shared" si="48"/>
        <v>0.4</v>
      </c>
      <c r="E190" s="129">
        <f t="shared" si="48"/>
        <v>0.4</v>
      </c>
      <c r="F190" s="129">
        <f t="shared" si="48"/>
        <v>0.4</v>
      </c>
      <c r="G190" s="129">
        <f t="shared" si="48"/>
        <v>0.4</v>
      </c>
      <c r="H190" s="129">
        <f t="shared" si="48"/>
        <v>0.4</v>
      </c>
      <c r="I190" s="129">
        <f t="shared" si="48"/>
        <v>0.4</v>
      </c>
      <c r="J190" s="129">
        <f t="shared" si="48"/>
        <v>0.4</v>
      </c>
      <c r="K190" s="129">
        <f t="shared" si="48"/>
        <v>0.4</v>
      </c>
      <c r="L190" s="129">
        <f t="shared" si="48"/>
        <v>0.4</v>
      </c>
      <c r="M190" s="129">
        <f t="shared" si="48"/>
        <v>0.4</v>
      </c>
      <c r="N190" s="129">
        <f t="shared" si="48"/>
        <v>0.4</v>
      </c>
      <c r="O190" s="129">
        <f t="shared" si="48"/>
        <v>0.4</v>
      </c>
      <c r="P190" s="129">
        <f t="shared" si="48"/>
        <v>0.4</v>
      </c>
      <c r="Q190" s="129">
        <f t="shared" si="48"/>
        <v>0.4</v>
      </c>
      <c r="R190" s="129">
        <f t="shared" si="48"/>
        <v>0.4</v>
      </c>
      <c r="S190" s="129">
        <f t="shared" si="49"/>
        <v>0.4</v>
      </c>
      <c r="T190" s="129">
        <f t="shared" si="49"/>
        <v>0.4</v>
      </c>
      <c r="U190" s="129">
        <f t="shared" si="49"/>
        <v>0.4</v>
      </c>
      <c r="V190" s="129">
        <f>U190</f>
        <v>0.4</v>
      </c>
      <c r="W190" s="129">
        <f>V190</f>
        <v>0.4</v>
      </c>
      <c r="X190" s="129">
        <f t="shared" si="49"/>
        <v>0.4</v>
      </c>
      <c r="Y190" s="129">
        <f t="shared" si="49"/>
        <v>0.4</v>
      </c>
      <c r="Z190" s="129">
        <f t="shared" si="49"/>
        <v>0.4</v>
      </c>
      <c r="AA190" s="129">
        <f t="shared" si="49"/>
        <v>0.4</v>
      </c>
      <c r="AB190" s="129">
        <f t="shared" si="49"/>
        <v>0.4</v>
      </c>
      <c r="AC190" s="129">
        <f t="shared" si="49"/>
        <v>0.4</v>
      </c>
      <c r="AD190" s="129">
        <f t="shared" si="49"/>
        <v>0.4</v>
      </c>
      <c r="AE190" s="129">
        <f t="shared" si="49"/>
        <v>0.4</v>
      </c>
      <c r="AF190" s="129">
        <f t="shared" si="49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65</v>
      </c>
      <c r="B191" s="129">
        <v>1.5</v>
      </c>
      <c r="C191" s="129">
        <f t="shared" si="48"/>
        <v>1.5</v>
      </c>
      <c r="D191" s="129">
        <f t="shared" si="48"/>
        <v>1.5</v>
      </c>
      <c r="E191" s="129">
        <f t="shared" si="48"/>
        <v>1.5</v>
      </c>
      <c r="F191" s="129">
        <f t="shared" si="48"/>
        <v>1.5</v>
      </c>
      <c r="G191" s="129">
        <f t="shared" si="48"/>
        <v>1.5</v>
      </c>
      <c r="H191" s="129">
        <f t="shared" si="48"/>
        <v>1.5</v>
      </c>
      <c r="I191" s="129">
        <f t="shared" si="48"/>
        <v>1.5</v>
      </c>
      <c r="J191" s="129">
        <f t="shared" si="48"/>
        <v>1.5</v>
      </c>
      <c r="K191" s="129">
        <f t="shared" si="48"/>
        <v>1.5</v>
      </c>
      <c r="L191" s="129">
        <f t="shared" si="48"/>
        <v>1.5</v>
      </c>
      <c r="M191" s="129">
        <f t="shared" si="48"/>
        <v>1.5</v>
      </c>
      <c r="N191" s="129">
        <f t="shared" si="48"/>
        <v>1.5</v>
      </c>
      <c r="O191" s="129">
        <f t="shared" si="48"/>
        <v>1.5</v>
      </c>
      <c r="P191" s="129">
        <f t="shared" si="48"/>
        <v>1.5</v>
      </c>
      <c r="Q191" s="129">
        <f t="shared" si="48"/>
        <v>1.5</v>
      </c>
      <c r="R191" s="129">
        <f t="shared" si="48"/>
        <v>1.5</v>
      </c>
      <c r="S191" s="129">
        <f t="shared" si="49"/>
        <v>1.5</v>
      </c>
      <c r="T191" s="129">
        <f t="shared" si="49"/>
        <v>1.5</v>
      </c>
      <c r="U191" s="129">
        <f t="shared" si="49"/>
        <v>1.5</v>
      </c>
      <c r="V191" s="129">
        <f t="shared" si="49"/>
        <v>1.5</v>
      </c>
      <c r="W191" s="129">
        <f t="shared" si="49"/>
        <v>1.5</v>
      </c>
      <c r="X191" s="129">
        <f t="shared" si="49"/>
        <v>1.5</v>
      </c>
      <c r="Y191" s="129">
        <f t="shared" si="49"/>
        <v>1.5</v>
      </c>
      <c r="Z191" s="129">
        <f t="shared" si="49"/>
        <v>1.5</v>
      </c>
      <c r="AA191" s="129">
        <f t="shared" si="49"/>
        <v>1.5</v>
      </c>
      <c r="AB191" s="129">
        <f t="shared" si="49"/>
        <v>1.5</v>
      </c>
      <c r="AC191" s="129">
        <f t="shared" si="49"/>
        <v>1.5</v>
      </c>
      <c r="AD191" s="129">
        <f t="shared" si="49"/>
        <v>1.5</v>
      </c>
      <c r="AE191" s="129">
        <f t="shared" si="49"/>
        <v>1.5</v>
      </c>
      <c r="AF191" s="129">
        <f t="shared" si="49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66</v>
      </c>
      <c r="B192" s="129">
        <v>0.3</v>
      </c>
      <c r="C192" s="129">
        <f t="shared" si="48"/>
        <v>0.3</v>
      </c>
      <c r="D192" s="129">
        <f t="shared" si="48"/>
        <v>0.3</v>
      </c>
      <c r="E192" s="129">
        <f t="shared" si="48"/>
        <v>0.3</v>
      </c>
      <c r="F192" s="129">
        <f t="shared" si="48"/>
        <v>0.3</v>
      </c>
      <c r="G192" s="129">
        <f t="shared" si="48"/>
        <v>0.3</v>
      </c>
      <c r="H192" s="129">
        <f t="shared" si="48"/>
        <v>0.3</v>
      </c>
      <c r="I192" s="129">
        <f t="shared" si="48"/>
        <v>0.3</v>
      </c>
      <c r="J192" s="129">
        <f t="shared" si="48"/>
        <v>0.3</v>
      </c>
      <c r="K192" s="129">
        <f t="shared" si="48"/>
        <v>0.3</v>
      </c>
      <c r="L192" s="129">
        <f t="shared" si="48"/>
        <v>0.3</v>
      </c>
      <c r="M192" s="129">
        <f t="shared" si="48"/>
        <v>0.3</v>
      </c>
      <c r="N192" s="129">
        <f t="shared" si="48"/>
        <v>0.3</v>
      </c>
      <c r="O192" s="129">
        <f t="shared" si="48"/>
        <v>0.3</v>
      </c>
      <c r="P192" s="129">
        <f t="shared" si="48"/>
        <v>0.3</v>
      </c>
      <c r="Q192" s="129">
        <f t="shared" si="48"/>
        <v>0.3</v>
      </c>
      <c r="R192" s="129">
        <f t="shared" si="48"/>
        <v>0.3</v>
      </c>
      <c r="S192" s="129">
        <f t="shared" si="49"/>
        <v>0.3</v>
      </c>
      <c r="T192" s="129">
        <f t="shared" si="49"/>
        <v>0.3</v>
      </c>
      <c r="U192" s="129">
        <f t="shared" si="49"/>
        <v>0.3</v>
      </c>
      <c r="V192" s="129">
        <f t="shared" si="49"/>
        <v>0.3</v>
      </c>
      <c r="W192" s="129">
        <f t="shared" si="49"/>
        <v>0.3</v>
      </c>
      <c r="X192" s="129">
        <f t="shared" si="49"/>
        <v>0.3</v>
      </c>
      <c r="Y192" s="129">
        <f t="shared" si="49"/>
        <v>0.3</v>
      </c>
      <c r="Z192" s="129">
        <f t="shared" si="49"/>
        <v>0.3</v>
      </c>
      <c r="AA192" s="129">
        <f t="shared" si="49"/>
        <v>0.3</v>
      </c>
      <c r="AB192" s="129">
        <f t="shared" si="49"/>
        <v>0.3</v>
      </c>
      <c r="AC192" s="129">
        <f t="shared" si="49"/>
        <v>0.3</v>
      </c>
      <c r="AD192" s="129">
        <f t="shared" si="49"/>
        <v>0.3</v>
      </c>
      <c r="AE192" s="129">
        <f t="shared" si="49"/>
        <v>0.3</v>
      </c>
      <c r="AF192" s="129">
        <f t="shared" si="49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67</v>
      </c>
      <c r="B193" s="129">
        <v>0.4</v>
      </c>
      <c r="C193" s="129">
        <f t="shared" si="48"/>
        <v>0.4</v>
      </c>
      <c r="D193" s="129">
        <f t="shared" si="48"/>
        <v>0.4</v>
      </c>
      <c r="E193" s="129">
        <f t="shared" si="48"/>
        <v>0.4</v>
      </c>
      <c r="F193" s="129">
        <f t="shared" si="48"/>
        <v>0.4</v>
      </c>
      <c r="G193" s="129">
        <f t="shared" si="48"/>
        <v>0.4</v>
      </c>
      <c r="H193" s="129">
        <f t="shared" si="48"/>
        <v>0.4</v>
      </c>
      <c r="I193" s="129">
        <f t="shared" si="48"/>
        <v>0.4</v>
      </c>
      <c r="J193" s="129">
        <f t="shared" si="48"/>
        <v>0.4</v>
      </c>
      <c r="K193" s="129">
        <f t="shared" si="48"/>
        <v>0.4</v>
      </c>
      <c r="L193" s="129">
        <f t="shared" si="48"/>
        <v>0.4</v>
      </c>
      <c r="M193" s="129">
        <f t="shared" si="48"/>
        <v>0.4</v>
      </c>
      <c r="N193" s="129">
        <f t="shared" si="48"/>
        <v>0.4</v>
      </c>
      <c r="O193" s="129">
        <f t="shared" si="48"/>
        <v>0.4</v>
      </c>
      <c r="P193" s="129">
        <f t="shared" si="48"/>
        <v>0.4</v>
      </c>
      <c r="Q193" s="129">
        <f t="shared" si="48"/>
        <v>0.4</v>
      </c>
      <c r="R193" s="129">
        <f t="shared" si="48"/>
        <v>0.4</v>
      </c>
      <c r="S193" s="129">
        <f t="shared" si="49"/>
        <v>0.4</v>
      </c>
      <c r="T193" s="129">
        <f t="shared" si="49"/>
        <v>0.4</v>
      </c>
      <c r="U193" s="129">
        <f t="shared" si="49"/>
        <v>0.4</v>
      </c>
      <c r="V193" s="129">
        <f t="shared" si="49"/>
        <v>0.4</v>
      </c>
      <c r="W193" s="129">
        <f t="shared" si="49"/>
        <v>0.4</v>
      </c>
      <c r="X193" s="129">
        <f t="shared" si="49"/>
        <v>0.4</v>
      </c>
      <c r="Y193" s="129">
        <f t="shared" si="49"/>
        <v>0.4</v>
      </c>
      <c r="Z193" s="129">
        <f t="shared" si="49"/>
        <v>0.4</v>
      </c>
      <c r="AA193" s="129">
        <f t="shared" si="49"/>
        <v>0.4</v>
      </c>
      <c r="AB193" s="129">
        <f t="shared" si="49"/>
        <v>0.4</v>
      </c>
      <c r="AC193" s="129">
        <f t="shared" si="49"/>
        <v>0.4</v>
      </c>
      <c r="AD193" s="129">
        <f t="shared" si="49"/>
        <v>0.4</v>
      </c>
      <c r="AE193" s="129">
        <f t="shared" si="49"/>
        <v>0.4</v>
      </c>
      <c r="AF193" s="129">
        <f t="shared" si="49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68</v>
      </c>
      <c r="B194" s="136">
        <v>0.64</v>
      </c>
      <c r="C194" s="136">
        <f t="shared" si="48"/>
        <v>0.64</v>
      </c>
      <c r="D194" s="136">
        <f t="shared" si="48"/>
        <v>0.64</v>
      </c>
      <c r="E194" s="136">
        <f t="shared" si="48"/>
        <v>0.64</v>
      </c>
      <c r="F194" s="136">
        <f t="shared" si="48"/>
        <v>0.64</v>
      </c>
      <c r="G194" s="136">
        <f t="shared" si="48"/>
        <v>0.64</v>
      </c>
      <c r="H194" s="136">
        <f t="shared" si="48"/>
        <v>0.64</v>
      </c>
      <c r="I194" s="136">
        <f t="shared" si="48"/>
        <v>0.64</v>
      </c>
      <c r="J194" s="136">
        <f t="shared" si="48"/>
        <v>0.64</v>
      </c>
      <c r="K194" s="136">
        <f t="shared" si="48"/>
        <v>0.64</v>
      </c>
      <c r="L194" s="136">
        <f t="shared" si="48"/>
        <v>0.64</v>
      </c>
      <c r="M194" s="136">
        <f t="shared" si="48"/>
        <v>0.64</v>
      </c>
      <c r="N194" s="136">
        <f t="shared" si="48"/>
        <v>0.64</v>
      </c>
      <c r="O194" s="136">
        <f t="shared" si="48"/>
        <v>0.64</v>
      </c>
      <c r="P194" s="136">
        <f t="shared" si="48"/>
        <v>0.64</v>
      </c>
      <c r="Q194" s="136">
        <f t="shared" si="48"/>
        <v>0.64</v>
      </c>
      <c r="R194" s="136">
        <f t="shared" si="48"/>
        <v>0.64</v>
      </c>
      <c r="S194" s="136">
        <f t="shared" si="49"/>
        <v>0.64</v>
      </c>
      <c r="T194" s="136">
        <f t="shared" si="49"/>
        <v>0.64</v>
      </c>
      <c r="U194" s="136">
        <f t="shared" si="49"/>
        <v>0.64</v>
      </c>
      <c r="V194" s="136">
        <f t="shared" si="49"/>
        <v>0.64</v>
      </c>
      <c r="W194" s="136">
        <f t="shared" si="49"/>
        <v>0.64</v>
      </c>
      <c r="X194" s="136">
        <f t="shared" si="49"/>
        <v>0.64</v>
      </c>
      <c r="Y194" s="136">
        <f t="shared" si="49"/>
        <v>0.64</v>
      </c>
      <c r="Z194" s="136">
        <f t="shared" si="49"/>
        <v>0.64</v>
      </c>
      <c r="AA194" s="136">
        <f t="shared" si="49"/>
        <v>0.64</v>
      </c>
      <c r="AB194" s="136">
        <f t="shared" si="49"/>
        <v>0.64</v>
      </c>
      <c r="AC194" s="136">
        <f t="shared" si="49"/>
        <v>0.64</v>
      </c>
      <c r="AD194" s="136">
        <f t="shared" si="49"/>
        <v>0.64</v>
      </c>
      <c r="AE194" s="136">
        <f t="shared" si="49"/>
        <v>0.64</v>
      </c>
      <c r="AF194" s="136">
        <f t="shared" si="49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0">SUM(C189:C194)</f>
        <v>3.54</v>
      </c>
      <c r="D195" s="139">
        <f t="shared" si="50"/>
        <v>3.54</v>
      </c>
      <c r="E195" s="139">
        <f t="shared" si="50"/>
        <v>3.54</v>
      </c>
      <c r="F195" s="139">
        <f t="shared" si="50"/>
        <v>3.54</v>
      </c>
      <c r="G195" s="139">
        <f t="shared" si="50"/>
        <v>3.54</v>
      </c>
      <c r="H195" s="139">
        <f t="shared" si="50"/>
        <v>3.54</v>
      </c>
      <c r="I195" s="139">
        <f t="shared" si="50"/>
        <v>3.54</v>
      </c>
      <c r="J195" s="139">
        <f t="shared" si="50"/>
        <v>3.54</v>
      </c>
      <c r="K195" s="139">
        <f t="shared" si="50"/>
        <v>3.54</v>
      </c>
      <c r="L195" s="139">
        <f>SUM(L189:L194)</f>
        <v>3.54</v>
      </c>
      <c r="M195" s="139">
        <f t="shared" ref="M195:R195" si="51">SUM(M189:M194)</f>
        <v>3.54</v>
      </c>
      <c r="N195" s="139">
        <f t="shared" si="51"/>
        <v>3.54</v>
      </c>
      <c r="O195" s="139">
        <f t="shared" si="51"/>
        <v>3.54</v>
      </c>
      <c r="P195" s="139">
        <f t="shared" si="51"/>
        <v>3.54</v>
      </c>
      <c r="Q195" s="139">
        <f t="shared" si="51"/>
        <v>3.54</v>
      </c>
      <c r="R195" s="139">
        <f t="shared" si="51"/>
        <v>3.54</v>
      </c>
      <c r="S195" s="139">
        <f>SUM(S189:S194)</f>
        <v>3.54</v>
      </c>
      <c r="T195" s="139">
        <f t="shared" ref="T195:AG195" si="52">SUM(T189:T194)</f>
        <v>3.54</v>
      </c>
      <c r="U195" s="139">
        <f t="shared" si="52"/>
        <v>3.54</v>
      </c>
      <c r="V195" s="139">
        <f t="shared" si="52"/>
        <v>3.54</v>
      </c>
      <c r="W195" s="139">
        <f t="shared" si="52"/>
        <v>3.54</v>
      </c>
      <c r="X195" s="139">
        <f t="shared" si="52"/>
        <v>3.54</v>
      </c>
      <c r="Y195" s="139">
        <f t="shared" si="52"/>
        <v>3.54</v>
      </c>
      <c r="Z195" s="139">
        <f t="shared" si="52"/>
        <v>3.54</v>
      </c>
      <c r="AA195" s="139">
        <f t="shared" si="52"/>
        <v>3.54</v>
      </c>
      <c r="AB195" s="139">
        <f t="shared" si="52"/>
        <v>3.54</v>
      </c>
      <c r="AC195" s="139">
        <f t="shared" si="52"/>
        <v>3.54</v>
      </c>
      <c r="AD195" s="139">
        <f t="shared" si="52"/>
        <v>3.54</v>
      </c>
      <c r="AE195" s="139">
        <f t="shared" si="52"/>
        <v>3.54</v>
      </c>
      <c r="AF195" s="139">
        <f t="shared" si="52"/>
        <v>3.54</v>
      </c>
      <c r="AG195" s="140">
        <f t="shared" si="52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69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70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71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72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73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74</v>
      </c>
      <c r="B204" s="153">
        <f>MAX(F72:M72)</f>
        <v>1046.44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13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213" t="s">
        <v>75</v>
      </c>
      <c r="B206" s="213"/>
      <c r="C206" s="45"/>
      <c r="D206" s="155" t="str">
        <f ca="1">"Pie Chart of Daily Peak Demand(Inclusive of Export) of Nepal ("&amp;A4&amp;" "&amp;B4&amp;")"</f>
        <v>Pie Chart of Daily Peak Demand(Inclusive of Export) of Nepal (Nepali Date: 2078/04/13)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2078/04/13)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76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77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78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79</v>
      </c>
      <c r="T209" s="163">
        <f t="shared" ref="T209:AX209" si="53">B72</f>
        <v>1041.3400000000001</v>
      </c>
      <c r="U209" s="163">
        <f t="shared" si="53"/>
        <v>934.44</v>
      </c>
      <c r="V209" s="163">
        <f t="shared" si="53"/>
        <v>793.54</v>
      </c>
      <c r="W209" s="163">
        <f t="shared" si="53"/>
        <v>879.04000000000008</v>
      </c>
      <c r="X209" s="163">
        <f t="shared" si="53"/>
        <v>890.04000000000008</v>
      </c>
      <c r="Y209" s="163">
        <f t="shared" si="53"/>
        <v>871.04000000000008</v>
      </c>
      <c r="Z209" s="163">
        <f t="shared" si="53"/>
        <v>864.44</v>
      </c>
      <c r="AA209" s="163">
        <f t="shared" si="53"/>
        <v>987.24</v>
      </c>
      <c r="AB209" s="163">
        <f t="shared" si="53"/>
        <v>1027.1400000000001</v>
      </c>
      <c r="AC209" s="163">
        <f t="shared" si="53"/>
        <v>987.24</v>
      </c>
      <c r="AD209" s="163">
        <f t="shared" si="53"/>
        <v>999.24</v>
      </c>
      <c r="AE209" s="163">
        <f t="shared" si="53"/>
        <v>1046.44</v>
      </c>
      <c r="AF209" s="163">
        <f t="shared" si="53"/>
        <v>996.34</v>
      </c>
      <c r="AG209" s="163">
        <f t="shared" si="53"/>
        <v>993.44</v>
      </c>
      <c r="AH209" s="163">
        <f t="shared" si="53"/>
        <v>977.34</v>
      </c>
      <c r="AI209" s="163">
        <f t="shared" si="53"/>
        <v>995.64</v>
      </c>
      <c r="AJ209" s="163">
        <f t="shared" si="53"/>
        <v>1005.44</v>
      </c>
      <c r="AK209" s="163">
        <f t="shared" si="53"/>
        <v>1017.44</v>
      </c>
      <c r="AL209" s="163">
        <f t="shared" si="53"/>
        <v>1037.44</v>
      </c>
      <c r="AM209" s="163">
        <f t="shared" si="53"/>
        <v>1027.6399999999999</v>
      </c>
      <c r="AN209" s="163">
        <f t="shared" si="53"/>
        <v>1034.6399999999999</v>
      </c>
      <c r="AO209" s="163">
        <f t="shared" si="53"/>
        <v>1068.6399999999999</v>
      </c>
      <c r="AP209" s="163">
        <f t="shared" si="53"/>
        <v>1153.3399999999999</v>
      </c>
      <c r="AQ209" s="163">
        <f t="shared" si="53"/>
        <v>1222.44</v>
      </c>
      <c r="AR209" s="163">
        <f t="shared" si="53"/>
        <v>1252.44</v>
      </c>
      <c r="AS209" s="163">
        <f t="shared" si="53"/>
        <v>1214.6400000000001</v>
      </c>
      <c r="AT209" s="163">
        <f t="shared" si="53"/>
        <v>1158.2400000000002</v>
      </c>
      <c r="AU209" s="163">
        <f t="shared" si="53"/>
        <v>1145.54</v>
      </c>
      <c r="AV209" s="163">
        <f t="shared" si="53"/>
        <v>1086.24</v>
      </c>
      <c r="AW209" s="163">
        <f t="shared" si="53"/>
        <v>968.94</v>
      </c>
      <c r="AX209" s="163">
        <f t="shared" si="53"/>
        <v>990.54000000000008</v>
      </c>
    </row>
    <row r="210" spans="1:50" x14ac:dyDescent="0.25">
      <c r="A210" s="156" t="s">
        <v>80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81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82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83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84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69</v>
      </c>
      <c r="B230" s="166">
        <f t="shared" ref="B230:AF230" si="54">B194</f>
        <v>0.64</v>
      </c>
      <c r="C230" s="166">
        <f t="shared" si="54"/>
        <v>0.64</v>
      </c>
      <c r="D230" s="166">
        <f t="shared" si="54"/>
        <v>0.64</v>
      </c>
      <c r="E230" s="166">
        <f t="shared" si="54"/>
        <v>0.64</v>
      </c>
      <c r="F230" s="166">
        <f t="shared" si="54"/>
        <v>0.64</v>
      </c>
      <c r="G230" s="166">
        <f t="shared" si="54"/>
        <v>0.64</v>
      </c>
      <c r="H230" s="166">
        <f t="shared" si="54"/>
        <v>0.64</v>
      </c>
      <c r="I230" s="166">
        <f t="shared" si="54"/>
        <v>0.64</v>
      </c>
      <c r="J230" s="166">
        <f t="shared" si="54"/>
        <v>0.64</v>
      </c>
      <c r="K230" s="166">
        <f t="shared" si="54"/>
        <v>0.64</v>
      </c>
      <c r="L230" s="166">
        <f t="shared" si="54"/>
        <v>0.64</v>
      </c>
      <c r="M230" s="166">
        <f t="shared" si="54"/>
        <v>0.64</v>
      </c>
      <c r="N230" s="166">
        <f t="shared" si="54"/>
        <v>0.64</v>
      </c>
      <c r="O230" s="166">
        <f t="shared" si="54"/>
        <v>0.64</v>
      </c>
      <c r="P230" s="166">
        <f t="shared" si="54"/>
        <v>0.64</v>
      </c>
      <c r="Q230" s="166">
        <f t="shared" si="54"/>
        <v>0.64</v>
      </c>
      <c r="R230" s="166">
        <f t="shared" si="54"/>
        <v>0.64</v>
      </c>
      <c r="S230" s="166">
        <f t="shared" si="54"/>
        <v>0.64</v>
      </c>
      <c r="T230" s="166">
        <f t="shared" si="54"/>
        <v>0.64</v>
      </c>
      <c r="U230" s="166">
        <f t="shared" si="54"/>
        <v>0.64</v>
      </c>
      <c r="V230" s="166">
        <f t="shared" si="54"/>
        <v>0.64</v>
      </c>
      <c r="W230" s="166">
        <f t="shared" si="54"/>
        <v>0.64</v>
      </c>
      <c r="X230" s="166">
        <f t="shared" si="54"/>
        <v>0.64</v>
      </c>
      <c r="Y230" s="166">
        <f t="shared" si="54"/>
        <v>0.64</v>
      </c>
      <c r="Z230" s="166">
        <f t="shared" si="54"/>
        <v>0.64</v>
      </c>
      <c r="AA230" s="166">
        <f t="shared" si="54"/>
        <v>0.64</v>
      </c>
      <c r="AB230" s="166">
        <f t="shared" si="54"/>
        <v>0.64</v>
      </c>
      <c r="AC230" s="166">
        <f t="shared" si="54"/>
        <v>0.64</v>
      </c>
      <c r="AD230" s="166">
        <f t="shared" si="54"/>
        <v>0.64</v>
      </c>
      <c r="AE230" s="166">
        <f t="shared" si="54"/>
        <v>0.64</v>
      </c>
      <c r="AF230" s="166">
        <f t="shared" si="54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5">IF(C198&lt;100,"",C198-520)</f>
        <v/>
      </c>
      <c r="D231" s="114" t="str">
        <f t="shared" si="55"/>
        <v/>
      </c>
      <c r="E231" s="114" t="str">
        <f t="shared" si="55"/>
        <v/>
      </c>
      <c r="F231" s="114" t="str">
        <f t="shared" si="55"/>
        <v/>
      </c>
      <c r="G231" s="114" t="str">
        <f t="shared" si="55"/>
        <v/>
      </c>
      <c r="H231" s="114" t="str">
        <f t="shared" si="55"/>
        <v/>
      </c>
      <c r="I231" s="114" t="str">
        <f t="shared" si="55"/>
        <v/>
      </c>
      <c r="J231" s="114" t="str">
        <f t="shared" si="55"/>
        <v/>
      </c>
      <c r="K231" s="114" t="str">
        <f t="shared" si="55"/>
        <v/>
      </c>
      <c r="L231" s="114" t="str">
        <f t="shared" si="55"/>
        <v/>
      </c>
      <c r="M231" s="114" t="str">
        <f t="shared" si="55"/>
        <v/>
      </c>
      <c r="N231" s="114" t="str">
        <f t="shared" si="55"/>
        <v/>
      </c>
      <c r="O231" s="114" t="str">
        <f t="shared" si="55"/>
        <v/>
      </c>
      <c r="P231" s="114" t="str">
        <f t="shared" si="55"/>
        <v/>
      </c>
      <c r="Q231" s="114" t="str">
        <f t="shared" si="55"/>
        <v/>
      </c>
      <c r="R231" s="114" t="str">
        <f t="shared" si="55"/>
        <v/>
      </c>
      <c r="S231" s="114" t="str">
        <f t="shared" si="55"/>
        <v/>
      </c>
      <c r="T231" s="114" t="str">
        <f t="shared" si="55"/>
        <v/>
      </c>
      <c r="U231" s="114" t="str">
        <f t="shared" si="55"/>
        <v/>
      </c>
      <c r="V231" s="114" t="str">
        <f t="shared" si="55"/>
        <v/>
      </c>
      <c r="W231" s="114" t="str">
        <f t="shared" si="55"/>
        <v/>
      </c>
      <c r="X231" s="114" t="str">
        <f t="shared" si="55"/>
        <v/>
      </c>
      <c r="Y231" s="114" t="str">
        <f t="shared" si="55"/>
        <v/>
      </c>
      <c r="Z231" s="114" t="str">
        <f t="shared" si="55"/>
        <v/>
      </c>
      <c r="AA231" s="114" t="str">
        <f t="shared" si="55"/>
        <v/>
      </c>
      <c r="AB231" s="114" t="str">
        <f t="shared" si="55"/>
        <v/>
      </c>
      <c r="AC231" s="114" t="str">
        <f t="shared" si="55"/>
        <v/>
      </c>
      <c r="AD231" s="114" t="str">
        <f t="shared" si="55"/>
        <v/>
      </c>
      <c r="AE231" s="114" t="str">
        <f t="shared" si="55"/>
        <v/>
      </c>
      <c r="AF231" s="114" t="str">
        <f t="shared" si="55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6">IF(B199&lt;100,"",B199-620)</f>
        <v/>
      </c>
      <c r="C232" s="114" t="str">
        <f t="shared" si="56"/>
        <v/>
      </c>
      <c r="D232" s="114" t="str">
        <f t="shared" si="56"/>
        <v/>
      </c>
      <c r="E232" s="114" t="str">
        <f t="shared" si="56"/>
        <v/>
      </c>
      <c r="F232" s="114" t="str">
        <f t="shared" si="56"/>
        <v/>
      </c>
      <c r="G232" s="114" t="str">
        <f t="shared" si="56"/>
        <v/>
      </c>
      <c r="H232" s="114" t="str">
        <f t="shared" si="56"/>
        <v/>
      </c>
      <c r="I232" s="114" t="str">
        <f t="shared" si="56"/>
        <v/>
      </c>
      <c r="J232" s="114" t="str">
        <f t="shared" si="56"/>
        <v/>
      </c>
      <c r="K232" s="114" t="str">
        <f t="shared" si="56"/>
        <v/>
      </c>
      <c r="L232" s="114" t="str">
        <f t="shared" si="56"/>
        <v/>
      </c>
      <c r="M232" s="114" t="str">
        <f t="shared" si="56"/>
        <v/>
      </c>
      <c r="N232" s="114" t="str">
        <f t="shared" si="56"/>
        <v/>
      </c>
      <c r="O232" s="114" t="str">
        <f t="shared" si="56"/>
        <v/>
      </c>
      <c r="P232" s="114" t="str">
        <f t="shared" si="56"/>
        <v/>
      </c>
      <c r="Q232" s="114" t="str">
        <f t="shared" si="56"/>
        <v/>
      </c>
      <c r="R232" s="114" t="str">
        <f t="shared" si="56"/>
        <v/>
      </c>
      <c r="S232" s="114" t="str">
        <f t="shared" si="56"/>
        <v/>
      </c>
      <c r="T232" s="114" t="str">
        <f t="shared" si="56"/>
        <v/>
      </c>
      <c r="U232" s="114" t="str">
        <f t="shared" si="56"/>
        <v/>
      </c>
      <c r="V232" s="114" t="str">
        <f t="shared" si="56"/>
        <v/>
      </c>
      <c r="W232" s="114" t="str">
        <f t="shared" si="56"/>
        <v/>
      </c>
      <c r="X232" s="114" t="str">
        <f t="shared" si="56"/>
        <v/>
      </c>
      <c r="Y232" s="114" t="str">
        <f t="shared" si="56"/>
        <v/>
      </c>
      <c r="Z232" s="114" t="str">
        <f t="shared" si="56"/>
        <v/>
      </c>
      <c r="AA232" s="114" t="str">
        <f t="shared" si="56"/>
        <v/>
      </c>
      <c r="AB232" s="114" t="str">
        <f t="shared" si="56"/>
        <v/>
      </c>
      <c r="AC232" s="114" t="str">
        <f t="shared" si="56"/>
        <v/>
      </c>
      <c r="AD232" s="114" t="str">
        <f t="shared" si="56"/>
        <v/>
      </c>
      <c r="AE232" s="114" t="str">
        <f t="shared" si="56"/>
        <v/>
      </c>
      <c r="AF232" s="114" t="str">
        <f t="shared" si="56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7">IF(B200&lt;100,"",B200-330)</f>
        <v/>
      </c>
      <c r="C233" s="114" t="str">
        <f t="shared" si="57"/>
        <v/>
      </c>
      <c r="D233" s="114" t="str">
        <f t="shared" si="57"/>
        <v/>
      </c>
      <c r="E233" s="114" t="str">
        <f t="shared" si="57"/>
        <v/>
      </c>
      <c r="F233" s="114" t="str">
        <f t="shared" si="57"/>
        <v/>
      </c>
      <c r="G233" s="114" t="str">
        <f t="shared" si="57"/>
        <v/>
      </c>
      <c r="H233" s="114" t="str">
        <f t="shared" si="57"/>
        <v/>
      </c>
      <c r="I233" s="114" t="str">
        <f t="shared" si="57"/>
        <v/>
      </c>
      <c r="J233" s="114" t="str">
        <f t="shared" si="57"/>
        <v/>
      </c>
      <c r="K233" s="114" t="str">
        <f t="shared" si="57"/>
        <v/>
      </c>
      <c r="L233" s="114" t="str">
        <f t="shared" si="57"/>
        <v/>
      </c>
      <c r="M233" s="114" t="str">
        <f t="shared" si="57"/>
        <v/>
      </c>
      <c r="N233" s="114" t="str">
        <f t="shared" si="57"/>
        <v/>
      </c>
      <c r="O233" s="114" t="str">
        <f t="shared" si="57"/>
        <v/>
      </c>
      <c r="P233" s="114" t="str">
        <f t="shared" si="57"/>
        <v/>
      </c>
      <c r="Q233" s="114" t="str">
        <f t="shared" si="57"/>
        <v/>
      </c>
      <c r="R233" s="114" t="str">
        <f t="shared" si="57"/>
        <v/>
      </c>
      <c r="S233" s="114" t="str">
        <f t="shared" si="57"/>
        <v/>
      </c>
      <c r="T233" s="114" t="str">
        <f t="shared" si="57"/>
        <v/>
      </c>
      <c r="U233" s="114" t="str">
        <f t="shared" si="57"/>
        <v/>
      </c>
      <c r="V233" s="114" t="str">
        <f t="shared" si="57"/>
        <v/>
      </c>
      <c r="W233" s="114" t="str">
        <f t="shared" si="57"/>
        <v/>
      </c>
      <c r="X233" s="114" t="str">
        <f t="shared" si="57"/>
        <v/>
      </c>
      <c r="Y233" s="114" t="str">
        <f t="shared" si="57"/>
        <v/>
      </c>
      <c r="Z233" s="114" t="str">
        <f t="shared" si="57"/>
        <v/>
      </c>
      <c r="AA233" s="114" t="str">
        <f t="shared" si="57"/>
        <v/>
      </c>
      <c r="AB233" s="114" t="str">
        <f t="shared" si="57"/>
        <v/>
      </c>
      <c r="AC233" s="114" t="str">
        <f t="shared" si="57"/>
        <v/>
      </c>
      <c r="AD233" s="114" t="str">
        <f t="shared" si="57"/>
        <v/>
      </c>
      <c r="AE233" s="114" t="str">
        <f t="shared" si="57"/>
        <v/>
      </c>
      <c r="AF233" s="114" t="str">
        <f t="shared" si="57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58">IF(C201&lt;100,"",C201-1500)</f>
        <v/>
      </c>
      <c r="D234" s="114" t="str">
        <f t="shared" si="58"/>
        <v/>
      </c>
      <c r="E234" s="114" t="str">
        <f t="shared" si="58"/>
        <v/>
      </c>
      <c r="F234" s="114" t="str">
        <f t="shared" si="58"/>
        <v/>
      </c>
      <c r="G234" s="114" t="str">
        <f t="shared" si="58"/>
        <v/>
      </c>
      <c r="H234" s="114" t="str">
        <f t="shared" si="58"/>
        <v/>
      </c>
      <c r="I234" s="114" t="str">
        <f t="shared" si="58"/>
        <v/>
      </c>
      <c r="J234" s="114" t="str">
        <f t="shared" si="58"/>
        <v/>
      </c>
      <c r="K234" s="114" t="str">
        <f t="shared" si="58"/>
        <v/>
      </c>
      <c r="L234" s="114" t="str">
        <f t="shared" si="58"/>
        <v/>
      </c>
      <c r="M234" s="114" t="str">
        <f t="shared" si="58"/>
        <v/>
      </c>
      <c r="N234" s="114" t="str">
        <f t="shared" si="58"/>
        <v/>
      </c>
      <c r="O234" s="114" t="str">
        <f t="shared" si="58"/>
        <v/>
      </c>
      <c r="P234" s="114" t="str">
        <f t="shared" si="58"/>
        <v/>
      </c>
      <c r="Q234" s="114" t="str">
        <f t="shared" si="58"/>
        <v/>
      </c>
      <c r="R234" s="114" t="str">
        <f t="shared" si="58"/>
        <v/>
      </c>
      <c r="S234" s="114" t="str">
        <f t="shared" si="58"/>
        <v/>
      </c>
      <c r="T234" s="114" t="str">
        <f t="shared" si="58"/>
        <v/>
      </c>
      <c r="U234" s="114" t="str">
        <f t="shared" si="58"/>
        <v/>
      </c>
      <c r="V234" s="114" t="str">
        <f t="shared" si="58"/>
        <v/>
      </c>
      <c r="W234" s="114" t="str">
        <f t="shared" si="58"/>
        <v/>
      </c>
      <c r="X234" s="114" t="str">
        <f t="shared" si="58"/>
        <v/>
      </c>
      <c r="Y234" s="114" t="str">
        <f t="shared" si="58"/>
        <v/>
      </c>
      <c r="Z234" s="114" t="str">
        <f t="shared" si="58"/>
        <v/>
      </c>
      <c r="AA234" s="114" t="str">
        <f t="shared" si="58"/>
        <v/>
      </c>
      <c r="AB234" s="114" t="str">
        <f t="shared" si="58"/>
        <v/>
      </c>
      <c r="AC234" s="114" t="str">
        <f t="shared" si="58"/>
        <v/>
      </c>
      <c r="AD234" s="114" t="str">
        <f t="shared" si="58"/>
        <v/>
      </c>
      <c r="AE234" s="114" t="str">
        <f t="shared" si="58"/>
        <v/>
      </c>
      <c r="AF234" s="114" t="str">
        <f t="shared" si="58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61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6389" priority="257">
      <formula>S$9&gt;=20/24</formula>
    </cfRule>
    <cfRule type="expression" dxfId="6388" priority="258">
      <formula>AND(S$9&gt;=14/24,S$9&lt;20/24)</formula>
    </cfRule>
    <cfRule type="expression" dxfId="6387" priority="259">
      <formula>AND(S$9&gt;=8/24,S$9&lt;14/24)</formula>
    </cfRule>
    <cfRule type="expression" dxfId="6386" priority="260">
      <formula>S$9&lt;8/24</formula>
    </cfRule>
  </conditionalFormatting>
  <conditionalFormatting sqref="B8:AF10 AA78:AF78 B78:Q78 B53:AF53 B79:AF79 C189:AF195 L55:L56 AA88:AF88 B65:AF69 T208:AX208 B71:AF75 W82:Z88 U82:V83 B77:AF77 B60:C64 B54:K56 B57:L58 Q39:Q40 Q36 L34:Q34 L36:P39 M55:P58 Q37:Z38 Q55:U64 U39:Z39 AA37:AA39 V57:AA64 AA82:AA87 L11:AF13 L50:AF52 AB54:AF57 AB59:AF64 AB81:AF87 L15:AF30">
    <cfRule type="expression" dxfId="6385" priority="253">
      <formula>B$9&gt;=20/24</formula>
    </cfRule>
    <cfRule type="expression" dxfId="6384" priority="254">
      <formula>AND(B$9&gt;=14/24,B$9&lt;20/24)</formula>
    </cfRule>
    <cfRule type="expression" dxfId="6383" priority="255">
      <formula>AND(B$9&gt;=8/24,B$9&lt;14/24)</formula>
    </cfRule>
    <cfRule type="expression" dxfId="6382" priority="256">
      <formula>B$9&lt;8/24</formula>
    </cfRule>
  </conditionalFormatting>
  <conditionalFormatting sqref="B187:AF187">
    <cfRule type="expression" dxfId="6381" priority="249">
      <formula>B$9&gt;=20/24</formula>
    </cfRule>
    <cfRule type="expression" dxfId="6380" priority="250">
      <formula>AND(B$9&gt;=14/24,B$9&lt;20/24)</formula>
    </cfRule>
    <cfRule type="expression" dxfId="6379" priority="251">
      <formula>AND(B$9&gt;=8/24,B$9&lt;14/24)</formula>
    </cfRule>
    <cfRule type="expression" dxfId="6378" priority="252">
      <formula>B$9&lt;8/24</formula>
    </cfRule>
  </conditionalFormatting>
  <conditionalFormatting sqref="AL4:AL6">
    <cfRule type="iconSet" priority="248">
      <iconSet iconSet="3TrafficLights2" reverse="1">
        <cfvo type="percent" val="0"/>
        <cfvo type="num" val="1"/>
        <cfvo type="num" val="1"/>
      </iconSet>
    </cfRule>
  </conditionalFormatting>
  <conditionalFormatting sqref="L54:U54">
    <cfRule type="expression" dxfId="6377" priority="244">
      <formula>L$9&gt;=20/24</formula>
    </cfRule>
    <cfRule type="expression" dxfId="6376" priority="245">
      <formula>AND(L$9&gt;=14/24,L$9&lt;20/24)</formula>
    </cfRule>
    <cfRule type="expression" dxfId="6375" priority="246">
      <formula>AND(L$9&gt;=8/24,L$9&lt;14/24)</formula>
    </cfRule>
    <cfRule type="expression" dxfId="6374" priority="247">
      <formula>L$9&lt;8/24</formula>
    </cfRule>
  </conditionalFormatting>
  <conditionalFormatting sqref="L40:P40">
    <cfRule type="expression" dxfId="6373" priority="240">
      <formula>L$9&gt;=20/24</formula>
    </cfRule>
    <cfRule type="expression" dxfId="6372" priority="241">
      <formula>AND(L$9&gt;=14/24,L$9&lt;20/24)</formula>
    </cfRule>
    <cfRule type="expression" dxfId="6371" priority="242">
      <formula>AND(L$9&gt;=8/24,L$9&lt;14/24)</formula>
    </cfRule>
    <cfRule type="expression" dxfId="6370" priority="243">
      <formula>L$9&lt;8/24</formula>
    </cfRule>
  </conditionalFormatting>
  <conditionalFormatting sqref="R36:AA36">
    <cfRule type="expression" dxfId="6369" priority="232">
      <formula>R$9&gt;=20/24</formula>
    </cfRule>
    <cfRule type="expression" dxfId="6368" priority="233">
      <formula>AND(R$9&gt;=14/24,R$9&lt;20/24)</formula>
    </cfRule>
    <cfRule type="expression" dxfId="6367" priority="234">
      <formula>AND(R$9&gt;=8/24,R$9&lt;14/24)</formula>
    </cfRule>
    <cfRule type="expression" dxfId="6366" priority="235">
      <formula>R$9&lt;8/24</formula>
    </cfRule>
  </conditionalFormatting>
  <conditionalFormatting sqref="V54:AA54">
    <cfRule type="expression" dxfId="6365" priority="228">
      <formula>V$9&gt;=20/24</formula>
    </cfRule>
    <cfRule type="expression" dxfId="6364" priority="229">
      <formula>AND(V$9&gt;=14/24,V$9&lt;20/24)</formula>
    </cfRule>
    <cfRule type="expression" dxfId="6363" priority="230">
      <formula>AND(V$9&gt;=8/24,V$9&lt;14/24)</formula>
    </cfRule>
    <cfRule type="expression" dxfId="6362" priority="231">
      <formula>V$9&lt;8/24</formula>
    </cfRule>
  </conditionalFormatting>
  <conditionalFormatting sqref="R78:Z78">
    <cfRule type="expression" dxfId="6361" priority="224">
      <formula>R$9&gt;=20/24</formula>
    </cfRule>
    <cfRule type="expression" dxfId="6360" priority="225">
      <formula>AND(R$9&gt;=14/24,R$9&lt;20/24)</formula>
    </cfRule>
    <cfRule type="expression" dxfId="6359" priority="226">
      <formula>AND(R$9&gt;=8/24,R$9&lt;14/24)</formula>
    </cfRule>
    <cfRule type="expression" dxfId="6358" priority="227">
      <formula>R$9&lt;8/24</formula>
    </cfRule>
  </conditionalFormatting>
  <conditionalFormatting sqref="T81:AA81">
    <cfRule type="expression" dxfId="6357" priority="220">
      <formula>T$9&gt;=20/24</formula>
    </cfRule>
    <cfRule type="expression" dxfId="6356" priority="221">
      <formula>AND(T$9&gt;=14/24,T$9&lt;20/24)</formula>
    </cfRule>
    <cfRule type="expression" dxfId="6355" priority="222">
      <formula>AND(T$9&gt;=8/24,T$9&lt;14/24)</formula>
    </cfRule>
    <cfRule type="expression" dxfId="6354" priority="223">
      <formula>T$9&lt;8/24</formula>
    </cfRule>
  </conditionalFormatting>
  <conditionalFormatting sqref="L32:AF32">
    <cfRule type="expression" dxfId="6353" priority="216">
      <formula>L$9&gt;=20/24</formula>
    </cfRule>
    <cfRule type="expression" dxfId="6352" priority="217">
      <formula>AND(L$9&gt;=14/24,L$9&lt;20/24)</formula>
    </cfRule>
    <cfRule type="expression" dxfId="6351" priority="218">
      <formula>AND(L$9&gt;=8/24,L$9&lt;14/24)</formula>
    </cfRule>
    <cfRule type="expression" dxfId="6350" priority="219">
      <formula>L$9&lt;8/24</formula>
    </cfRule>
  </conditionalFormatting>
  <conditionalFormatting sqref="L46:AF46">
    <cfRule type="expression" dxfId="6349" priority="212">
      <formula>L$9&gt;=20/24</formula>
    </cfRule>
    <cfRule type="expression" dxfId="6348" priority="213">
      <formula>AND(L$9&gt;=14/24,L$9&lt;20/24)</formula>
    </cfRule>
    <cfRule type="expression" dxfId="6347" priority="214">
      <formula>AND(L$9&gt;=8/24,L$9&lt;14/24)</formula>
    </cfRule>
    <cfRule type="expression" dxfId="6346" priority="215">
      <formula>L$9&lt;8/24</formula>
    </cfRule>
  </conditionalFormatting>
  <conditionalFormatting sqref="L47:AF47">
    <cfRule type="expression" dxfId="6345" priority="208">
      <formula>L$9&gt;=20/24</formula>
    </cfRule>
    <cfRule type="expression" dxfId="6344" priority="209">
      <formula>AND(L$9&gt;=14/24,L$9&lt;20/24)</formula>
    </cfRule>
    <cfRule type="expression" dxfId="6343" priority="210">
      <formula>AND(L$9&gt;=8/24,L$9&lt;14/24)</formula>
    </cfRule>
    <cfRule type="expression" dxfId="6342" priority="211">
      <formula>L$9&lt;8/24</formula>
    </cfRule>
  </conditionalFormatting>
  <conditionalFormatting sqref="L42:W45 X43:AF45">
    <cfRule type="expression" dxfId="6341" priority="204">
      <formula>L$9&gt;=20/24</formula>
    </cfRule>
    <cfRule type="expression" dxfId="6340" priority="205">
      <formula>AND(L$9&gt;=14/24,L$9&lt;20/24)</formula>
    </cfRule>
    <cfRule type="expression" dxfId="6339" priority="206">
      <formula>AND(L$9&gt;=8/24,L$9&lt;14/24)</formula>
    </cfRule>
    <cfRule type="expression" dxfId="6338" priority="207">
      <formula>L$9&lt;8/24</formula>
    </cfRule>
  </conditionalFormatting>
  <conditionalFormatting sqref="R34:AF34">
    <cfRule type="expression" dxfId="6337" priority="200">
      <formula>R$9&gt;=20/24</formula>
    </cfRule>
    <cfRule type="expression" dxfId="6336" priority="201">
      <formula>AND(R$9&gt;=14/24,R$9&lt;20/24)</formula>
    </cfRule>
    <cfRule type="expression" dxfId="6335" priority="202">
      <formula>AND(R$9&gt;=8/24,R$9&lt;14/24)</formula>
    </cfRule>
    <cfRule type="expression" dxfId="6334" priority="203">
      <formula>R$9&lt;8/24</formula>
    </cfRule>
  </conditionalFormatting>
  <conditionalFormatting sqref="R39:T40 X42:AF45 U40:AF40">
    <cfRule type="expression" dxfId="6333" priority="192">
      <formula>R$9&gt;=20/24</formula>
    </cfRule>
    <cfRule type="expression" dxfId="6332" priority="193">
      <formula>AND(R$9&gt;=14/24,R$9&lt;20/24)</formula>
    </cfRule>
    <cfRule type="expression" dxfId="6331" priority="194">
      <formula>AND(R$9&gt;=8/24,R$9&lt;14/24)</formula>
    </cfRule>
    <cfRule type="expression" dxfId="6330" priority="195">
      <formula>R$9&lt;8/24</formula>
    </cfRule>
  </conditionalFormatting>
  <conditionalFormatting sqref="X46:AF46">
    <cfRule type="expression" dxfId="6329" priority="188">
      <formula>X$9&gt;=20/24</formula>
    </cfRule>
    <cfRule type="expression" dxfId="6328" priority="189">
      <formula>AND(X$9&gt;=14/24,X$9&lt;20/24)</formula>
    </cfRule>
    <cfRule type="expression" dxfId="6327" priority="190">
      <formula>AND(X$9&gt;=8/24,X$9&lt;14/24)</formula>
    </cfRule>
    <cfRule type="expression" dxfId="6326" priority="191">
      <formula>X$9&lt;8/24</formula>
    </cfRule>
  </conditionalFormatting>
  <conditionalFormatting sqref="X47:AF47">
    <cfRule type="expression" dxfId="6325" priority="184">
      <formula>X$9&gt;=20/24</formula>
    </cfRule>
    <cfRule type="expression" dxfId="6324" priority="185">
      <formula>AND(X$9&gt;=14/24,X$9&lt;20/24)</formula>
    </cfRule>
    <cfRule type="expression" dxfId="6323" priority="186">
      <formula>AND(X$9&gt;=8/24,X$9&lt;14/24)</formula>
    </cfRule>
    <cfRule type="expression" dxfId="6322" priority="187">
      <formula>X$9&lt;8/24</formula>
    </cfRule>
  </conditionalFormatting>
  <conditionalFormatting sqref="AB58:AF58">
    <cfRule type="expression" dxfId="6321" priority="180">
      <formula>AB$9&gt;=20/24</formula>
    </cfRule>
    <cfRule type="expression" dxfId="6320" priority="181">
      <formula>AND(AB$9&gt;=14/24,AB$9&lt;20/24)</formula>
    </cfRule>
    <cfRule type="expression" dxfId="6319" priority="182">
      <formula>AND(AB$9&gt;=8/24,AB$9&lt;14/24)</formula>
    </cfRule>
    <cfRule type="expression" dxfId="6318" priority="183">
      <formula>AB$9&lt;8/24</formula>
    </cfRule>
  </conditionalFormatting>
  <conditionalFormatting sqref="AB91:AF94">
    <cfRule type="expression" dxfId="6317" priority="176">
      <formula>AB$9&gt;=20/24</formula>
    </cfRule>
    <cfRule type="expression" dxfId="6316" priority="177">
      <formula>AND(AB$9&gt;=14/24,AB$9&lt;20/24)</formula>
    </cfRule>
    <cfRule type="expression" dxfId="6315" priority="178">
      <formula>AND(AB$9&gt;=8/24,AB$9&lt;14/24)</formula>
    </cfRule>
    <cfRule type="expression" dxfId="6314" priority="179">
      <formula>AB$9&lt;8/24</formula>
    </cfRule>
  </conditionalFormatting>
  <conditionalFormatting sqref="B59:G59 H59:K64">
    <cfRule type="expression" dxfId="6313" priority="172">
      <formula>B$9&gt;=20/24</formula>
    </cfRule>
    <cfRule type="expression" dxfId="6312" priority="173">
      <formula>AND(B$9&gt;=14/24,B$9&lt;20/24)</formula>
    </cfRule>
    <cfRule type="expression" dxfId="6311" priority="174">
      <formula>AND(B$9&gt;=8/24,B$9&lt;14/24)</formula>
    </cfRule>
    <cfRule type="expression" dxfId="6310" priority="175">
      <formula>B$9&lt;8/24</formula>
    </cfRule>
  </conditionalFormatting>
  <conditionalFormatting sqref="T91:AA94">
    <cfRule type="expression" dxfId="6309" priority="168">
      <formula>T$9&gt;=20/24</formula>
    </cfRule>
    <cfRule type="expression" dxfId="6308" priority="169">
      <formula>AND(T$9&gt;=14/24,T$9&lt;20/24)</formula>
    </cfRule>
    <cfRule type="expression" dxfId="6307" priority="170">
      <formula>AND(T$9&gt;=8/24,T$9&lt;14/24)</formula>
    </cfRule>
    <cfRule type="expression" dxfId="6306" priority="171">
      <formula>T$9&lt;8/24</formula>
    </cfRule>
  </conditionalFormatting>
  <conditionalFormatting sqref="AG48 B11:AF13 B32:AF40 B42:AF53 B15:AF30">
    <cfRule type="expression" dxfId="6305" priority="167">
      <formula>B11&gt;$AG11</formula>
    </cfRule>
  </conditionalFormatting>
  <conditionalFormatting sqref="A96:A152 A81:A94 A11:A13 A15:A30 A42:A69 A77:A79 A71:A75 A32:A40 A165:A196">
    <cfRule type="expression" dxfId="6304" priority="166">
      <formula>$AH11=0</formula>
    </cfRule>
  </conditionalFormatting>
  <conditionalFormatting sqref="AB95:AF95">
    <cfRule type="expression" dxfId="6303" priority="162">
      <formula>AB$9&gt;=20/24</formula>
    </cfRule>
    <cfRule type="expression" dxfId="6302" priority="163">
      <formula>AND(AB$9&gt;=14/24,AB$9&lt;20/24)</formula>
    </cfRule>
    <cfRule type="expression" dxfId="6301" priority="164">
      <formula>AND(AB$9&gt;=8/24,AB$9&lt;14/24)</formula>
    </cfRule>
    <cfRule type="expression" dxfId="6300" priority="165">
      <formula>AB$9&lt;8/24</formula>
    </cfRule>
  </conditionalFormatting>
  <conditionalFormatting sqref="T95:AA95">
    <cfRule type="expression" dxfId="6299" priority="158">
      <formula>T$9&gt;=20/24</formula>
    </cfRule>
    <cfRule type="expression" dxfId="6298" priority="159">
      <formula>AND(T$9&gt;=14/24,T$9&lt;20/24)</formula>
    </cfRule>
    <cfRule type="expression" dxfId="6297" priority="160">
      <formula>AND(T$9&gt;=8/24,T$9&lt;14/24)</formula>
    </cfRule>
    <cfRule type="expression" dxfId="6296" priority="161">
      <formula>T$9&lt;8/24</formula>
    </cfRule>
  </conditionalFormatting>
  <conditionalFormatting sqref="A95">
    <cfRule type="expression" dxfId="6295" priority="157">
      <formula>$AH95=0</formula>
    </cfRule>
  </conditionalFormatting>
  <conditionalFormatting sqref="C33:AF33">
    <cfRule type="expression" dxfId="6294" priority="153">
      <formula>C$9&gt;=20/24</formula>
    </cfRule>
    <cfRule type="expression" dxfId="6293" priority="154">
      <formula>AND(C$9&gt;=14/24,C$9&lt;20/24)</formula>
    </cfRule>
    <cfRule type="expression" dxfId="6292" priority="155">
      <formula>AND(C$9&gt;=8/24,C$9&lt;14/24)</formula>
    </cfRule>
    <cfRule type="expression" dxfId="6291" priority="156">
      <formula>C$9&lt;8/24</formula>
    </cfRule>
  </conditionalFormatting>
  <conditionalFormatting sqref="R33:AF33">
    <cfRule type="expression" dxfId="6290" priority="149">
      <formula>R$9&gt;=20/24</formula>
    </cfRule>
    <cfRule type="expression" dxfId="6289" priority="150">
      <formula>AND(R$9&gt;=14/24,R$9&lt;20/24)</formula>
    </cfRule>
    <cfRule type="expression" dxfId="6288" priority="151">
      <formula>AND(R$9&gt;=8/24,R$9&lt;14/24)</formula>
    </cfRule>
    <cfRule type="expression" dxfId="6287" priority="152">
      <formula>R$9&lt;8/24</formula>
    </cfRule>
  </conditionalFormatting>
  <conditionalFormatting sqref="B33">
    <cfRule type="expression" dxfId="6286" priority="145">
      <formula>B$9&gt;=20/24</formula>
    </cfRule>
    <cfRule type="expression" dxfId="6285" priority="146">
      <formula>AND(B$9&gt;=14/24,B$9&lt;20/24)</formula>
    </cfRule>
    <cfRule type="expression" dxfId="6284" priority="147">
      <formula>AND(B$9&gt;=8/24,B$9&lt;14/24)</formula>
    </cfRule>
    <cfRule type="expression" dxfId="6283" priority="148">
      <formula>B$9&lt;8/24</formula>
    </cfRule>
  </conditionalFormatting>
  <conditionalFormatting sqref="D60:G64">
    <cfRule type="expression" dxfId="6282" priority="141">
      <formula>D$9&gt;=20/24</formula>
    </cfRule>
    <cfRule type="expression" dxfId="6281" priority="142">
      <formula>AND(D$9&gt;=14/24,D$9&lt;20/24)</formula>
    </cfRule>
    <cfRule type="expression" dxfId="6280" priority="143">
      <formula>AND(D$9&gt;=8/24,D$9&lt;14/24)</formula>
    </cfRule>
    <cfRule type="expression" dxfId="6279" priority="144">
      <formula>D$9&lt;8/24</formula>
    </cfRule>
  </conditionalFormatting>
  <conditionalFormatting sqref="L59:P64">
    <cfRule type="expression" dxfId="6278" priority="137">
      <formula>L$9&gt;=20/24</formula>
    </cfRule>
    <cfRule type="expression" dxfId="6277" priority="138">
      <formula>AND(L$9&gt;=14/24,L$9&lt;20/24)</formula>
    </cfRule>
    <cfRule type="expression" dxfId="6276" priority="139">
      <formula>AND(L$9&gt;=8/24,L$9&lt;14/24)</formula>
    </cfRule>
    <cfRule type="expression" dxfId="6275" priority="140">
      <formula>L$9&lt;8/24</formula>
    </cfRule>
  </conditionalFormatting>
  <conditionalFormatting sqref="AL30">
    <cfRule type="iconSet" priority="136">
      <iconSet iconSet="3TrafficLights2" reverse="1">
        <cfvo type="percent" val="0"/>
        <cfvo type="num" val="1"/>
        <cfvo type="num" val="1"/>
      </iconSet>
    </cfRule>
  </conditionalFormatting>
  <conditionalFormatting sqref="B31:AF31">
    <cfRule type="expression" dxfId="6274" priority="128">
      <formula>B$9&gt;=20/24</formula>
    </cfRule>
    <cfRule type="expression" dxfId="6273" priority="129">
      <formula>AND(B$9&gt;=14/24,B$9&lt;20/24)</formula>
    </cfRule>
    <cfRule type="expression" dxfId="6272" priority="130">
      <formula>AND(B$9&gt;=8/24,B$9&lt;14/24)</formula>
    </cfRule>
    <cfRule type="expression" dxfId="6271" priority="131">
      <formula>B$9&lt;8/24</formula>
    </cfRule>
  </conditionalFormatting>
  <conditionalFormatting sqref="B31:AF31">
    <cfRule type="expression" dxfId="6270" priority="123">
      <formula>B31&gt;$AG31</formula>
    </cfRule>
  </conditionalFormatting>
  <conditionalFormatting sqref="A31">
    <cfRule type="expression" dxfId="6269" priority="122">
      <formula>$AH31=0</formula>
    </cfRule>
  </conditionalFormatting>
  <conditionalFormatting sqref="B80:AF80">
    <cfRule type="expression" dxfId="6268" priority="118">
      <formula>B$9&gt;=20/24</formula>
    </cfRule>
    <cfRule type="expression" dxfId="6267" priority="119">
      <formula>AND(B$9&gt;=14/24,B$9&lt;20/24)</formula>
    </cfRule>
    <cfRule type="expression" dxfId="6266" priority="120">
      <formula>AND(B$9&gt;=8/24,B$9&lt;14/24)</formula>
    </cfRule>
    <cfRule type="expression" dxfId="6265" priority="121">
      <formula>B$9&lt;8/24</formula>
    </cfRule>
  </conditionalFormatting>
  <conditionalFormatting sqref="A80">
    <cfRule type="expression" dxfId="6264" priority="117">
      <formula>$AH80=0</formula>
    </cfRule>
  </conditionalFormatting>
  <conditionalFormatting sqref="L14:W14">
    <cfRule type="expression" dxfId="6263" priority="109">
      <formula>L$9&gt;=20/24</formula>
    </cfRule>
    <cfRule type="expression" dxfId="6262" priority="110">
      <formula>AND(L$9&gt;=14/24,L$9&lt;20/24)</formula>
    </cfRule>
    <cfRule type="expression" dxfId="6261" priority="111">
      <formula>AND(L$9&gt;=8/24,L$9&lt;14/24)</formula>
    </cfRule>
    <cfRule type="expression" dxfId="6260" priority="112">
      <formula>L$9&lt;8/24</formula>
    </cfRule>
  </conditionalFormatting>
  <conditionalFormatting sqref="X14:AF14">
    <cfRule type="expression" dxfId="6259" priority="105">
      <formula>X$9&gt;=20/24</formula>
    </cfRule>
    <cfRule type="expression" dxfId="6258" priority="106">
      <formula>AND(X$9&gt;=14/24,X$9&lt;20/24)</formula>
    </cfRule>
    <cfRule type="expression" dxfId="6257" priority="107">
      <formula>AND(X$9&gt;=8/24,X$9&lt;14/24)</formula>
    </cfRule>
    <cfRule type="expression" dxfId="6256" priority="108">
      <formula>X$9&lt;8/24</formula>
    </cfRule>
  </conditionalFormatting>
  <conditionalFormatting sqref="B14:AF14">
    <cfRule type="expression" dxfId="6255" priority="104">
      <formula>B14&gt;$AG14</formula>
    </cfRule>
  </conditionalFormatting>
  <conditionalFormatting sqref="A14">
    <cfRule type="expression" dxfId="6254" priority="103">
      <formula>$AH14=0</formula>
    </cfRule>
  </conditionalFormatting>
  <conditionalFormatting sqref="A159:A164">
    <cfRule type="expression" dxfId="6253" priority="102">
      <formula>$AH159=0</formula>
    </cfRule>
  </conditionalFormatting>
  <conditionalFormatting sqref="A153:A158">
    <cfRule type="expression" dxfId="6252" priority="101">
      <formula>$AH153=0</formula>
    </cfRule>
  </conditionalFormatting>
  <conditionalFormatting sqref="L41:W41">
    <cfRule type="expression" dxfId="6251" priority="93">
      <formula>L$9&gt;=20/24</formula>
    </cfRule>
    <cfRule type="expression" dxfId="6250" priority="94">
      <formula>AND(L$9&gt;=14/24,L$9&lt;20/24)</formula>
    </cfRule>
    <cfRule type="expression" dxfId="6249" priority="95">
      <formula>AND(L$9&gt;=8/24,L$9&lt;14/24)</formula>
    </cfRule>
    <cfRule type="expression" dxfId="6248" priority="96">
      <formula>L$9&lt;8/24</formula>
    </cfRule>
  </conditionalFormatting>
  <conditionalFormatting sqref="X41:AF41">
    <cfRule type="expression" dxfId="6247" priority="89">
      <formula>X$9&gt;=20/24</formula>
    </cfRule>
    <cfRule type="expression" dxfId="6246" priority="90">
      <formula>AND(X$9&gt;=14/24,X$9&lt;20/24)</formula>
    </cfRule>
    <cfRule type="expression" dxfId="6245" priority="91">
      <formula>AND(X$9&gt;=8/24,X$9&lt;14/24)</formula>
    </cfRule>
    <cfRule type="expression" dxfId="6244" priority="92">
      <formula>X$9&lt;8/24</formula>
    </cfRule>
  </conditionalFormatting>
  <conditionalFormatting sqref="B41:AF41">
    <cfRule type="expression" dxfId="6243" priority="88">
      <formula>B41&gt;$AG41</formula>
    </cfRule>
  </conditionalFormatting>
  <conditionalFormatting sqref="A41">
    <cfRule type="expression" dxfId="6242" priority="87">
      <formula>$AH41=0</formula>
    </cfRule>
  </conditionalFormatting>
  <conditionalFormatting sqref="B76:AF76">
    <cfRule type="expression" dxfId="6241" priority="83">
      <formula>B$9&gt;=20/24</formula>
    </cfRule>
    <cfRule type="expression" dxfId="6240" priority="84">
      <formula>AND(B$9&gt;=14/24,B$9&lt;20/24)</formula>
    </cfRule>
    <cfRule type="expression" dxfId="6239" priority="85">
      <formula>AND(B$9&gt;=8/24,B$9&lt;14/24)</formula>
    </cfRule>
    <cfRule type="expression" dxfId="6238" priority="86">
      <formula>B$9&lt;8/24</formula>
    </cfRule>
  </conditionalFormatting>
  <conditionalFormatting sqref="A76">
    <cfRule type="expression" dxfId="6237" priority="82">
      <formula>$AH76=0</formula>
    </cfRule>
  </conditionalFormatting>
  <conditionalFormatting sqref="B70:AG70">
    <cfRule type="expression" dxfId="6236" priority="78">
      <formula>B$9&gt;=20/24</formula>
    </cfRule>
    <cfRule type="expression" dxfId="6235" priority="79">
      <formula>AND(B$9&gt;=14/24,B$9&lt;20/24)</formula>
    </cfRule>
    <cfRule type="expression" dxfId="6234" priority="80">
      <formula>AND(B$9&gt;=8/24,B$9&lt;14/24)</formula>
    </cfRule>
    <cfRule type="expression" dxfId="6233" priority="81">
      <formula>B$9&lt;8/24</formula>
    </cfRule>
  </conditionalFormatting>
  <conditionalFormatting sqref="A70">
    <cfRule type="expression" dxfId="6232" priority="77">
      <formula>$AH70=0</formula>
    </cfRule>
  </conditionalFormatting>
  <conditionalFormatting sqref="AL31:AL32 AL7:AL29">
    <cfRule type="iconSet" priority="263">
      <iconSet iconSet="3TrafficLights2" reverse="1">
        <cfvo type="percent" val="0"/>
        <cfvo type="num" val="1"/>
        <cfvo type="num" val="1"/>
      </iconSet>
    </cfRule>
  </conditionalFormatting>
  <conditionalFormatting sqref="S88:T88 U84:V88">
    <cfRule type="expression" dxfId="6231" priority="61">
      <formula>S$9&gt;=20/24</formula>
    </cfRule>
    <cfRule type="expression" dxfId="6230" priority="62">
      <formula>AND(S$9&gt;=14/24,S$9&lt;20/24)</formula>
    </cfRule>
    <cfRule type="expression" dxfId="6229" priority="63">
      <formula>AND(S$9&gt;=8/24,S$9&lt;14/24)</formula>
    </cfRule>
    <cfRule type="expression" dxfId="6228" priority="64">
      <formula>S$9&lt;8/24</formula>
    </cfRule>
  </conditionalFormatting>
  <conditionalFormatting sqref="S81">
    <cfRule type="expression" dxfId="6227" priority="57">
      <formula>S$9&gt;=20/24</formula>
    </cfRule>
    <cfRule type="expression" dxfId="6226" priority="58">
      <formula>AND(S$9&gt;=14/24,S$9&lt;20/24)</formula>
    </cfRule>
    <cfRule type="expression" dxfId="6225" priority="59">
      <formula>AND(S$9&gt;=8/24,S$9&lt;14/24)</formula>
    </cfRule>
    <cfRule type="expression" dxfId="6224" priority="60">
      <formula>S$9&lt;8/24</formula>
    </cfRule>
  </conditionalFormatting>
  <conditionalFormatting sqref="R82:R88 B81:Q88 S82:T87">
    <cfRule type="expression" dxfId="6223" priority="53">
      <formula>B$9&gt;=20/24</formula>
    </cfRule>
    <cfRule type="expression" dxfId="6222" priority="54">
      <formula>AND(B$9&gt;=14/24,B$9&lt;20/24)</formula>
    </cfRule>
    <cfRule type="expression" dxfId="6221" priority="55">
      <formula>AND(B$9&gt;=8/24,B$9&lt;14/24)</formula>
    </cfRule>
    <cfRule type="expression" dxfId="6220" priority="56">
      <formula>B$9&lt;8/24</formula>
    </cfRule>
  </conditionalFormatting>
  <conditionalFormatting sqref="R81">
    <cfRule type="expression" dxfId="6219" priority="49">
      <formula>R$9&gt;=20/24</formula>
    </cfRule>
    <cfRule type="expression" dxfId="6218" priority="50">
      <formula>AND(R$9&gt;=14/24,R$9&lt;20/24)</formula>
    </cfRule>
    <cfRule type="expression" dxfId="6217" priority="51">
      <formula>AND(R$9&gt;=8/24,R$9&lt;14/24)</formula>
    </cfRule>
    <cfRule type="expression" dxfId="6216" priority="52">
      <formula>R$9&lt;8/24</formula>
    </cfRule>
  </conditionalFormatting>
  <conditionalFormatting sqref="S91:S94">
    <cfRule type="expression" dxfId="6215" priority="45">
      <formula>S$9&gt;=20/24</formula>
    </cfRule>
    <cfRule type="expression" dxfId="6214" priority="46">
      <formula>AND(S$9&gt;=14/24,S$9&lt;20/24)</formula>
    </cfRule>
    <cfRule type="expression" dxfId="6213" priority="47">
      <formula>AND(S$9&gt;=8/24,S$9&lt;14/24)</formula>
    </cfRule>
    <cfRule type="expression" dxfId="6212" priority="48">
      <formula>S$9&lt;8/24</formula>
    </cfRule>
  </conditionalFormatting>
  <conditionalFormatting sqref="S95">
    <cfRule type="expression" dxfId="6211" priority="41">
      <formula>S$9&gt;=20/24</formula>
    </cfRule>
    <cfRule type="expression" dxfId="6210" priority="42">
      <formula>AND(S$9&gt;=14/24,S$9&lt;20/24)</formula>
    </cfRule>
    <cfRule type="expression" dxfId="6209" priority="43">
      <formula>AND(S$9&gt;=8/24,S$9&lt;14/24)</formula>
    </cfRule>
    <cfRule type="expression" dxfId="6208" priority="44">
      <formula>S$9&lt;8/24</formula>
    </cfRule>
  </conditionalFormatting>
  <conditionalFormatting sqref="B91:E91 B92:P94">
    <cfRule type="expression" dxfId="6207" priority="37">
      <formula>B$9&gt;=20/24</formula>
    </cfRule>
    <cfRule type="expression" dxfId="6206" priority="38">
      <formula>AND(B$9&gt;=14/24,B$9&lt;20/24)</formula>
    </cfRule>
    <cfRule type="expression" dxfId="6205" priority="39">
      <formula>AND(B$9&gt;=8/24,B$9&lt;14/24)</formula>
    </cfRule>
    <cfRule type="expression" dxfId="6204" priority="40">
      <formula>B$9&lt;8/24</formula>
    </cfRule>
  </conditionalFormatting>
  <conditionalFormatting sqref="Q91:Q94">
    <cfRule type="expression" dxfId="6203" priority="33">
      <formula>Q$9&gt;=20/24</formula>
    </cfRule>
    <cfRule type="expression" dxfId="6202" priority="34">
      <formula>AND(Q$9&gt;=14/24,Q$9&lt;20/24)</formula>
    </cfRule>
    <cfRule type="expression" dxfId="6201" priority="35">
      <formula>AND(Q$9&gt;=8/24,Q$9&lt;14/24)</formula>
    </cfRule>
    <cfRule type="expression" dxfId="6200" priority="36">
      <formula>Q$9&lt;8/24</formula>
    </cfRule>
  </conditionalFormatting>
  <conditionalFormatting sqref="R91:R94">
    <cfRule type="expression" dxfId="6199" priority="29">
      <formula>R$9&gt;=20/24</formula>
    </cfRule>
    <cfRule type="expression" dxfId="6198" priority="30">
      <formula>AND(R$9&gt;=14/24,R$9&lt;20/24)</formula>
    </cfRule>
    <cfRule type="expression" dxfId="6197" priority="31">
      <formula>AND(R$9&gt;=8/24,R$9&lt;14/24)</formula>
    </cfRule>
    <cfRule type="expression" dxfId="6196" priority="32">
      <formula>R$9&lt;8/24</formula>
    </cfRule>
  </conditionalFormatting>
  <conditionalFormatting sqref="B95:P95">
    <cfRule type="expression" dxfId="6195" priority="25">
      <formula>B$9&gt;=20/24</formula>
    </cfRule>
    <cfRule type="expression" dxfId="6194" priority="26">
      <formula>AND(B$9&gt;=14/24,B$9&lt;20/24)</formula>
    </cfRule>
    <cfRule type="expression" dxfId="6193" priority="27">
      <formula>AND(B$9&gt;=8/24,B$9&lt;14/24)</formula>
    </cfRule>
    <cfRule type="expression" dxfId="6192" priority="28">
      <formula>B$9&lt;8/24</formula>
    </cfRule>
  </conditionalFormatting>
  <conditionalFormatting sqref="Q95">
    <cfRule type="expression" dxfId="6191" priority="21">
      <formula>Q$9&gt;=20/24</formula>
    </cfRule>
    <cfRule type="expression" dxfId="6190" priority="22">
      <formula>AND(Q$9&gt;=14/24,Q$9&lt;20/24)</formula>
    </cfRule>
    <cfRule type="expression" dxfId="6189" priority="23">
      <formula>AND(Q$9&gt;=8/24,Q$9&lt;14/24)</formula>
    </cfRule>
    <cfRule type="expression" dxfId="6188" priority="24">
      <formula>Q$9&lt;8/24</formula>
    </cfRule>
  </conditionalFormatting>
  <conditionalFormatting sqref="R95">
    <cfRule type="expression" dxfId="6187" priority="17">
      <formula>R$9&gt;=20/24</formula>
    </cfRule>
    <cfRule type="expression" dxfId="6186" priority="18">
      <formula>AND(R$9&gt;=14/24,R$9&lt;20/24)</formula>
    </cfRule>
    <cfRule type="expression" dxfId="6185" priority="19">
      <formula>AND(R$9&gt;=8/24,R$9&lt;14/24)</formula>
    </cfRule>
    <cfRule type="expression" dxfId="6184" priority="20">
      <formula>R$9&lt;8/24</formula>
    </cfRule>
  </conditionalFormatting>
  <conditionalFormatting sqref="L91:P91">
    <cfRule type="expression" dxfId="6183" priority="13">
      <formula>L$9&gt;=20/24</formula>
    </cfRule>
    <cfRule type="expression" dxfId="6182" priority="14">
      <formula>AND(L$9&gt;=14/24,L$9&lt;20/24)</formula>
    </cfRule>
    <cfRule type="expression" dxfId="6181" priority="15">
      <formula>AND(L$9&gt;=8/24,L$9&lt;14/24)</formula>
    </cfRule>
    <cfRule type="expression" dxfId="6180" priority="16">
      <formula>L$9&lt;8/24</formula>
    </cfRule>
  </conditionalFormatting>
  <conditionalFormatting sqref="F91:K91">
    <cfRule type="expression" dxfId="6179" priority="9">
      <formula>F$9&gt;=20/24</formula>
    </cfRule>
    <cfRule type="expression" dxfId="6178" priority="10">
      <formula>AND(F$9&gt;=14/24,F$9&lt;20/24)</formula>
    </cfRule>
    <cfRule type="expression" dxfId="6177" priority="11">
      <formula>AND(F$9&gt;=8/24,F$9&lt;14/24)</formula>
    </cfRule>
    <cfRule type="expression" dxfId="6176" priority="12">
      <formula>F$9&lt;8/24</formula>
    </cfRule>
  </conditionalFormatting>
  <conditionalFormatting sqref="S91:T91">
    <cfRule type="expression" dxfId="6175" priority="5">
      <formula>S$9&gt;=20/24</formula>
    </cfRule>
    <cfRule type="expression" dxfId="6174" priority="6">
      <formula>AND(S$9&gt;=14/24,S$9&lt;20/24)</formula>
    </cfRule>
    <cfRule type="expression" dxfId="6173" priority="7">
      <formula>AND(S$9&gt;=8/24,S$9&lt;14/24)</formula>
    </cfRule>
    <cfRule type="expression" dxfId="6172" priority="8">
      <formula>S$9&lt;8/24</formula>
    </cfRule>
  </conditionalFormatting>
  <conditionalFormatting sqref="Q91:R91">
    <cfRule type="expression" dxfId="6171" priority="1">
      <formula>Q$9&gt;=20/24</formula>
    </cfRule>
    <cfRule type="expression" dxfId="6170" priority="2">
      <formula>AND(Q$9&gt;=14/24,Q$9&lt;20/24)</formula>
    </cfRule>
    <cfRule type="expression" dxfId="6169" priority="3">
      <formula>AND(Q$9&gt;=8/24,Q$9&lt;14/24)</formula>
    </cfRule>
    <cfRule type="expression" dxfId="6168" priority="4">
      <formula>Q$9&lt;8/24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K11" sqref="AK11:AL28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 t="s">
        <v>1</v>
      </c>
      <c r="AH1" s="188"/>
      <c r="AI1" s="188"/>
      <c r="AL1" s="2"/>
      <c r="AM1" s="3"/>
    </row>
    <row r="2" spans="1:88" ht="20.25" x14ac:dyDescent="0.25">
      <c r="A2" s="4"/>
      <c r="B2" s="189" t="s">
        <v>2</v>
      </c>
      <c r="C2" s="5"/>
      <c r="D2" s="191" t="s">
        <v>3</v>
      </c>
      <c r="E2" s="5"/>
      <c r="F2" s="191" t="s">
        <v>4</v>
      </c>
      <c r="G2" s="5"/>
      <c r="H2" s="191" t="s">
        <v>5</v>
      </c>
      <c r="I2" s="6"/>
      <c r="J2" s="19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0"/>
      <c r="C3" s="18"/>
      <c r="D3" s="192"/>
      <c r="E3" s="18"/>
      <c r="F3" s="192"/>
      <c r="G3" s="18"/>
      <c r="H3" s="192"/>
      <c r="I3" s="19"/>
      <c r="J3" s="19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3" t="s">
        <v>212</v>
      </c>
      <c r="B4" s="194" t="str">
        <f ca="1">"2078/"&amp;"04/"&amp;INT(MID(CELL("filename",D6),FIND("]",CELL("filename",D6))+1,200))</f>
        <v>2078/04/14</v>
      </c>
      <c r="C4" s="194"/>
      <c r="D4" s="194"/>
      <c r="E4" s="195" t="str">
        <f ca="1">IFERROR([1]!DateBStoAD(B4),"")</f>
        <v/>
      </c>
      <c r="F4" s="196"/>
      <c r="G4" s="196"/>
      <c r="H4" s="196" t="str">
        <f ca="1">TEXT(E4,"dddd")</f>
        <v/>
      </c>
      <c r="I4" s="196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-42.699999999999996</v>
      </c>
      <c r="C5" s="32">
        <f t="shared" ref="C5:AF5" si="0">C65</f>
        <v>-25</v>
      </c>
      <c r="D5" s="32">
        <f t="shared" si="0"/>
        <v>-52</v>
      </c>
      <c r="E5" s="32">
        <f t="shared" si="0"/>
        <v>-3</v>
      </c>
      <c r="F5" s="32">
        <f t="shared" si="0"/>
        <v>0</v>
      </c>
      <c r="G5" s="32">
        <f t="shared" si="0"/>
        <v>-54</v>
      </c>
      <c r="H5" s="32">
        <f t="shared" si="0"/>
        <v>-50</v>
      </c>
      <c r="I5" s="32">
        <f t="shared" si="0"/>
        <v>-33</v>
      </c>
      <c r="J5" s="32">
        <f t="shared" si="0"/>
        <v>-36</v>
      </c>
      <c r="K5" s="32">
        <f t="shared" si="0"/>
        <v>-25</v>
      </c>
      <c r="L5" s="32">
        <f t="shared" si="0"/>
        <v>0</v>
      </c>
      <c r="M5" s="32">
        <f t="shared" si="0"/>
        <v>-30</v>
      </c>
      <c r="N5" s="32">
        <f t="shared" si="0"/>
        <v>-4</v>
      </c>
      <c r="O5" s="32">
        <f t="shared" si="0"/>
        <v>-48</v>
      </c>
      <c r="P5" s="32">
        <f t="shared" si="0"/>
        <v>-30</v>
      </c>
      <c r="Q5" s="32">
        <f t="shared" si="0"/>
        <v>0</v>
      </c>
      <c r="R5" s="32">
        <f t="shared" si="0"/>
        <v>0</v>
      </c>
      <c r="S5" s="32">
        <f t="shared" si="0"/>
        <v>-35</v>
      </c>
      <c r="T5" s="32">
        <f t="shared" si="0"/>
        <v>-40</v>
      </c>
      <c r="U5" s="32">
        <f t="shared" si="0"/>
        <v>-76</v>
      </c>
      <c r="V5" s="32">
        <f t="shared" si="0"/>
        <v>22</v>
      </c>
      <c r="W5" s="32">
        <f t="shared" si="0"/>
        <v>26.299999999999997</v>
      </c>
      <c r="X5" s="32">
        <f t="shared" si="0"/>
        <v>16.699999999999996</v>
      </c>
      <c r="Y5" s="32">
        <f t="shared" si="0"/>
        <v>10.8</v>
      </c>
      <c r="Z5" s="32">
        <f t="shared" si="0"/>
        <v>24.1</v>
      </c>
      <c r="AA5" s="32">
        <f t="shared" si="0"/>
        <v>-38.9</v>
      </c>
      <c r="AB5" s="32">
        <f t="shared" si="0"/>
        <v>-93.600000000000009</v>
      </c>
      <c r="AC5" s="32">
        <f t="shared" si="0"/>
        <v>-137.5</v>
      </c>
      <c r="AD5" s="32">
        <f t="shared" si="0"/>
        <v>-166.2</v>
      </c>
      <c r="AE5" s="32">
        <f t="shared" si="0"/>
        <v>-198.7</v>
      </c>
      <c r="AF5" s="32">
        <f t="shared" si="0"/>
        <v>-116.6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2"/>
      <c r="E6" s="172"/>
      <c r="F6" s="172"/>
      <c r="G6" s="172"/>
      <c r="H6" s="172"/>
      <c r="I6" s="172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1102MW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Load=926</v>
      </c>
      <c r="B7" s="35">
        <f t="shared" ref="B7:AF7" si="1">B72</f>
        <v>979.54000000000008</v>
      </c>
      <c r="C7" s="35">
        <f t="shared" si="1"/>
        <v>974.24</v>
      </c>
      <c r="D7" s="35">
        <f t="shared" si="1"/>
        <v>925.94</v>
      </c>
      <c r="E7" s="35">
        <f t="shared" si="1"/>
        <v>943.6400000000001</v>
      </c>
      <c r="F7" s="35">
        <f t="shared" si="1"/>
        <v>967.04000000000008</v>
      </c>
      <c r="G7" s="35">
        <f t="shared" si="1"/>
        <v>948.24</v>
      </c>
      <c r="H7" s="35">
        <f t="shared" si="1"/>
        <v>948.84000000000015</v>
      </c>
      <c r="I7" s="35">
        <f t="shared" si="1"/>
        <v>999.1400000000001</v>
      </c>
      <c r="J7" s="35">
        <f t="shared" si="1"/>
        <v>996.44</v>
      </c>
      <c r="K7" s="35">
        <f t="shared" si="1"/>
        <v>1030.04</v>
      </c>
      <c r="L7" s="35">
        <f>L72</f>
        <v>1101.8399999999999</v>
      </c>
      <c r="M7" s="35">
        <f t="shared" si="1"/>
        <v>1097.1399999999999</v>
      </c>
      <c r="N7" s="35">
        <f t="shared" si="1"/>
        <v>1136.74</v>
      </c>
      <c r="O7" s="35">
        <f t="shared" si="1"/>
        <v>1134.44</v>
      </c>
      <c r="P7" s="35">
        <f t="shared" si="1"/>
        <v>1079.94</v>
      </c>
      <c r="Q7" s="35">
        <f t="shared" si="1"/>
        <v>1077.74</v>
      </c>
      <c r="R7" s="35">
        <f t="shared" si="1"/>
        <v>1089.94</v>
      </c>
      <c r="S7" s="35">
        <f t="shared" si="1"/>
        <v>1063.3399999999999</v>
      </c>
      <c r="T7" s="35">
        <f t="shared" si="1"/>
        <v>1099.3399999999999</v>
      </c>
      <c r="U7" s="35">
        <f t="shared" si="1"/>
        <v>1082.04</v>
      </c>
      <c r="V7" s="35">
        <f t="shared" si="1"/>
        <v>1088.24</v>
      </c>
      <c r="W7" s="35">
        <f t="shared" si="1"/>
        <v>1100.54</v>
      </c>
      <c r="X7" s="35">
        <f t="shared" si="1"/>
        <v>1214.3400000000001</v>
      </c>
      <c r="Y7" s="35">
        <f t="shared" si="1"/>
        <v>1349.94</v>
      </c>
      <c r="Z7" s="35">
        <f t="shared" si="1"/>
        <v>1315.2400000000002</v>
      </c>
      <c r="AA7" s="35">
        <f t="shared" si="1"/>
        <v>1231.8400000000001</v>
      </c>
      <c r="AB7" s="35">
        <f t="shared" si="1"/>
        <v>1197.24</v>
      </c>
      <c r="AC7" s="35">
        <f t="shared" si="1"/>
        <v>1186.94</v>
      </c>
      <c r="AD7" s="35">
        <f t="shared" si="1"/>
        <v>1117.1400000000001</v>
      </c>
      <c r="AE7" s="35">
        <f t="shared" si="1"/>
        <v>1030.04</v>
      </c>
      <c r="AF7" s="35">
        <f t="shared" si="1"/>
        <v>995.1400000000001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197" t="s">
        <v>13</v>
      </c>
      <c r="C8" s="198"/>
      <c r="D8" s="198"/>
      <c r="E8" s="198"/>
      <c r="F8" s="198"/>
      <c r="G8" s="198"/>
      <c r="H8" s="198"/>
      <c r="I8" s="198"/>
      <c r="J8" s="198"/>
      <c r="K8" s="199"/>
      <c r="L8" s="200" t="s">
        <v>14</v>
      </c>
      <c r="M8" s="201"/>
      <c r="N8" s="201"/>
      <c r="O8" s="201"/>
      <c r="P8" s="201"/>
      <c r="Q8" s="201"/>
      <c r="R8" s="200" t="s">
        <v>15</v>
      </c>
      <c r="S8" s="201"/>
      <c r="T8" s="201"/>
      <c r="U8" s="201"/>
      <c r="V8" s="201"/>
      <c r="W8" s="201"/>
      <c r="X8" s="201"/>
      <c r="Y8" s="201"/>
      <c r="Z8" s="201"/>
      <c r="AA8" s="204" t="s">
        <v>16</v>
      </c>
      <c r="AB8" s="205"/>
      <c r="AC8" s="205"/>
      <c r="AD8" s="205"/>
      <c r="AE8" s="205"/>
      <c r="AF8" s="206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17</v>
      </c>
      <c r="B9" s="209">
        <v>4.1666666666666664E-2</v>
      </c>
      <c r="C9" s="209">
        <v>8.3333333333333301E-2</v>
      </c>
      <c r="D9" s="209">
        <v>0.125</v>
      </c>
      <c r="E9" s="209">
        <v>0.16666666666666699</v>
      </c>
      <c r="F9" s="209">
        <v>0.20833333333333301</v>
      </c>
      <c r="G9" s="209">
        <v>0.22916666666666666</v>
      </c>
      <c r="H9" s="209">
        <v>0.25</v>
      </c>
      <c r="I9" s="209">
        <v>0.27083333333333331</v>
      </c>
      <c r="J9" s="209">
        <v>0.29166666666666669</v>
      </c>
      <c r="K9" s="209">
        <v>0.3125</v>
      </c>
      <c r="L9" s="202">
        <v>0.33333333333333331</v>
      </c>
      <c r="M9" s="202">
        <v>0.375</v>
      </c>
      <c r="N9" s="202">
        <v>0.41666666666666702</v>
      </c>
      <c r="O9" s="202">
        <v>0.45833333333333298</v>
      </c>
      <c r="P9" s="202">
        <v>0.5</v>
      </c>
      <c r="Q9" s="202">
        <v>0.54166666666666696</v>
      </c>
      <c r="R9" s="202">
        <v>0.58333333333333304</v>
      </c>
      <c r="S9" s="202">
        <v>0.625</v>
      </c>
      <c r="T9" s="202">
        <v>0.66666666666666696</v>
      </c>
      <c r="U9" s="202">
        <v>0.70833333333333304</v>
      </c>
      <c r="V9" s="202">
        <v>0.72916666666666663</v>
      </c>
      <c r="W9" s="202">
        <v>0.75</v>
      </c>
      <c r="X9" s="202">
        <v>0.77083333333333337</v>
      </c>
      <c r="Y9" s="202">
        <v>0.79166666666666663</v>
      </c>
      <c r="Z9" s="202">
        <v>0.8125</v>
      </c>
      <c r="AA9" s="209">
        <v>0.83333333333333337</v>
      </c>
      <c r="AB9" s="209">
        <v>0.85416666666666663</v>
      </c>
      <c r="AC9" s="209">
        <v>0.875</v>
      </c>
      <c r="AD9" s="209">
        <v>0.91666666666666696</v>
      </c>
      <c r="AE9" s="209">
        <v>0.95833333333333304</v>
      </c>
      <c r="AF9" s="209">
        <v>1</v>
      </c>
      <c r="AG9" s="210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12"/>
      <c r="S10" s="212"/>
      <c r="T10" s="212"/>
      <c r="U10" s="212"/>
      <c r="V10" s="212"/>
      <c r="W10" s="212"/>
      <c r="X10" s="212"/>
      <c r="Y10" s="212"/>
      <c r="Z10" s="212"/>
      <c r="AA10" s="203"/>
      <c r="AB10" s="203"/>
      <c r="AC10" s="203"/>
      <c r="AD10" s="203"/>
      <c r="AE10" s="203"/>
      <c r="AF10" s="203"/>
      <c r="AG10" s="211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191</v>
      </c>
      <c r="B11" s="49">
        <v>180</v>
      </c>
      <c r="C11" s="49">
        <v>180</v>
      </c>
      <c r="D11" s="49">
        <v>180</v>
      </c>
      <c r="E11" s="49">
        <v>180</v>
      </c>
      <c r="F11" s="49">
        <v>180</v>
      </c>
      <c r="G11" s="49">
        <v>180</v>
      </c>
      <c r="H11" s="49">
        <v>180</v>
      </c>
      <c r="I11" s="49">
        <v>180</v>
      </c>
      <c r="J11" s="49">
        <v>180</v>
      </c>
      <c r="K11" s="49">
        <v>180</v>
      </c>
      <c r="L11" s="48">
        <v>250</v>
      </c>
      <c r="M11" s="48">
        <v>276</v>
      </c>
      <c r="N11" s="48">
        <v>270</v>
      </c>
      <c r="O11" s="48">
        <v>260</v>
      </c>
      <c r="P11" s="48">
        <v>240</v>
      </c>
      <c r="Q11" s="48">
        <v>245</v>
      </c>
      <c r="R11" s="49">
        <v>246</v>
      </c>
      <c r="S11" s="49">
        <v>255</v>
      </c>
      <c r="T11" s="49">
        <v>281</v>
      </c>
      <c r="U11" s="49">
        <v>275</v>
      </c>
      <c r="V11" s="49">
        <v>275</v>
      </c>
      <c r="W11" s="49">
        <v>276</v>
      </c>
      <c r="X11" s="49">
        <v>276</v>
      </c>
      <c r="Y11" s="49">
        <v>358</v>
      </c>
      <c r="Z11" s="49">
        <v>310</v>
      </c>
      <c r="AA11" s="47">
        <v>310</v>
      </c>
      <c r="AB11" s="47">
        <v>310</v>
      </c>
      <c r="AC11" s="47">
        <v>380</v>
      </c>
      <c r="AD11" s="47">
        <v>350</v>
      </c>
      <c r="AE11" s="47">
        <v>350</v>
      </c>
      <c r="AF11" s="47">
        <v>250</v>
      </c>
      <c r="AG11" s="50">
        <v>456</v>
      </c>
      <c r="AH11" s="51">
        <f>MAX(B11:AF11)</f>
        <v>380</v>
      </c>
      <c r="AI11" s="52">
        <f>MIN(B11:AF11)</f>
        <v>180</v>
      </c>
      <c r="AK11" s="110">
        <f>AVERAGEIF(B11:K11,"&gt;0")</f>
        <v>180</v>
      </c>
      <c r="AL11" s="177" t="s">
        <v>220</v>
      </c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192</v>
      </c>
      <c r="B12" s="48">
        <v>60</v>
      </c>
      <c r="C12" s="48">
        <v>60</v>
      </c>
      <c r="D12" s="48">
        <v>60</v>
      </c>
      <c r="E12" s="48">
        <v>60</v>
      </c>
      <c r="F12" s="48">
        <v>60</v>
      </c>
      <c r="G12" s="48">
        <v>60</v>
      </c>
      <c r="H12" s="48">
        <v>60</v>
      </c>
      <c r="I12" s="48">
        <v>60</v>
      </c>
      <c r="J12" s="48">
        <v>60</v>
      </c>
      <c r="K12" s="48">
        <v>60</v>
      </c>
      <c r="L12" s="48">
        <v>60</v>
      </c>
      <c r="M12" s="48">
        <v>60</v>
      </c>
      <c r="N12" s="48">
        <v>60</v>
      </c>
      <c r="O12" s="48">
        <v>60</v>
      </c>
      <c r="P12" s="48">
        <v>60</v>
      </c>
      <c r="Q12" s="48">
        <v>60</v>
      </c>
      <c r="R12" s="48">
        <v>60</v>
      </c>
      <c r="S12" s="48">
        <v>60</v>
      </c>
      <c r="T12" s="48">
        <v>60</v>
      </c>
      <c r="U12" s="48">
        <v>60</v>
      </c>
      <c r="V12" s="48">
        <v>60</v>
      </c>
      <c r="W12" s="48">
        <v>60</v>
      </c>
      <c r="X12" s="48">
        <v>60</v>
      </c>
      <c r="Y12" s="48">
        <v>60</v>
      </c>
      <c r="Z12" s="48">
        <v>60</v>
      </c>
      <c r="AA12" s="48">
        <v>60</v>
      </c>
      <c r="AB12" s="48">
        <v>60</v>
      </c>
      <c r="AC12" s="48">
        <v>60</v>
      </c>
      <c r="AD12" s="48">
        <v>60</v>
      </c>
      <c r="AE12" s="48">
        <v>60</v>
      </c>
      <c r="AF12" s="48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K12" s="110">
        <f>AVERAGEIF(B36:K36,"&gt;0")</f>
        <v>121.60999999999999</v>
      </c>
      <c r="AL12" s="177" t="s">
        <v>70</v>
      </c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193</v>
      </c>
      <c r="B13" s="48">
        <v>0</v>
      </c>
      <c r="C13" s="48">
        <v>0</v>
      </c>
      <c r="D13" s="48">
        <v>0</v>
      </c>
      <c r="E13" s="48">
        <v>0</v>
      </c>
      <c r="F13" s="48">
        <v>0</v>
      </c>
      <c r="G13" s="48">
        <v>0</v>
      </c>
      <c r="H13" s="48">
        <v>0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110">
        <f>AVERAGEIF(B37:K37,"&gt;0")</f>
        <v>53.620000000000005</v>
      </c>
      <c r="AL13" s="177" t="s">
        <v>71</v>
      </c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194</v>
      </c>
      <c r="B14" s="48">
        <v>45</v>
      </c>
      <c r="C14" s="48">
        <v>45</v>
      </c>
      <c r="D14" s="48">
        <v>45</v>
      </c>
      <c r="E14" s="48">
        <v>45</v>
      </c>
      <c r="F14" s="48">
        <v>45</v>
      </c>
      <c r="G14" s="48">
        <v>45</v>
      </c>
      <c r="H14" s="48">
        <v>45</v>
      </c>
      <c r="I14" s="48">
        <v>45</v>
      </c>
      <c r="J14" s="48">
        <v>45</v>
      </c>
      <c r="K14" s="48">
        <v>45</v>
      </c>
      <c r="L14" s="48">
        <v>45</v>
      </c>
      <c r="M14" s="48">
        <v>45</v>
      </c>
      <c r="N14" s="48">
        <v>45</v>
      </c>
      <c r="O14" s="48">
        <v>45</v>
      </c>
      <c r="P14" s="48">
        <v>45</v>
      </c>
      <c r="Q14" s="48">
        <v>46.3</v>
      </c>
      <c r="R14" s="48">
        <v>46.3</v>
      </c>
      <c r="S14" s="48">
        <v>46.3</v>
      </c>
      <c r="T14" s="48">
        <v>46.3</v>
      </c>
      <c r="U14" s="48">
        <v>45</v>
      </c>
      <c r="V14" s="48">
        <v>45</v>
      </c>
      <c r="W14" s="48">
        <v>45</v>
      </c>
      <c r="X14" s="48">
        <v>45</v>
      </c>
      <c r="Y14" s="48">
        <v>45</v>
      </c>
      <c r="Z14" s="48">
        <v>45</v>
      </c>
      <c r="AA14" s="48">
        <v>45</v>
      </c>
      <c r="AB14" s="48">
        <v>45</v>
      </c>
      <c r="AC14" s="48">
        <v>45</v>
      </c>
      <c r="AD14" s="48">
        <v>45</v>
      </c>
      <c r="AE14" s="48">
        <v>45</v>
      </c>
      <c r="AF14" s="48">
        <v>45</v>
      </c>
      <c r="AG14" s="56">
        <v>50</v>
      </c>
      <c r="AH14" s="51">
        <f t="shared" si="2"/>
        <v>46.3</v>
      </c>
      <c r="AI14" s="52">
        <f t="shared" si="3"/>
        <v>45</v>
      </c>
      <c r="AK14" s="110">
        <f>AVERAGEIF(B38:K38,"&gt;0")</f>
        <v>43.53</v>
      </c>
      <c r="AL14" s="177" t="s">
        <v>72</v>
      </c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195</v>
      </c>
      <c r="B15" s="48">
        <v>20</v>
      </c>
      <c r="C15" s="48">
        <v>20</v>
      </c>
      <c r="D15" s="48">
        <v>26</v>
      </c>
      <c r="E15" s="48">
        <v>26</v>
      </c>
      <c r="F15" s="48">
        <v>26</v>
      </c>
      <c r="G15" s="48">
        <v>26</v>
      </c>
      <c r="H15" s="48">
        <v>26</v>
      </c>
      <c r="I15" s="48">
        <v>26</v>
      </c>
      <c r="J15" s="48">
        <v>26</v>
      </c>
      <c r="K15" s="48">
        <v>26</v>
      </c>
      <c r="L15" s="48">
        <v>26</v>
      </c>
      <c r="M15" s="48">
        <v>26</v>
      </c>
      <c r="N15" s="48">
        <v>26</v>
      </c>
      <c r="O15" s="48">
        <v>26</v>
      </c>
      <c r="P15" s="48">
        <v>26</v>
      </c>
      <c r="Q15" s="48">
        <v>26</v>
      </c>
      <c r="R15" s="48">
        <v>26</v>
      </c>
      <c r="S15" s="48">
        <v>26</v>
      </c>
      <c r="T15" s="48">
        <v>28</v>
      </c>
      <c r="U15" s="48">
        <v>28</v>
      </c>
      <c r="V15" s="48">
        <v>28</v>
      </c>
      <c r="W15" s="48">
        <v>28</v>
      </c>
      <c r="X15" s="48">
        <v>36</v>
      </c>
      <c r="Y15" s="48">
        <v>40</v>
      </c>
      <c r="Z15" s="48">
        <v>40</v>
      </c>
      <c r="AA15" s="48">
        <v>40</v>
      </c>
      <c r="AB15" s="48">
        <v>40</v>
      </c>
      <c r="AC15" s="48">
        <v>40</v>
      </c>
      <c r="AD15" s="48">
        <v>40</v>
      </c>
      <c r="AE15" s="48">
        <v>26</v>
      </c>
      <c r="AF15" s="48">
        <v>26</v>
      </c>
      <c r="AG15" s="168">
        <v>45</v>
      </c>
      <c r="AH15" s="51">
        <f t="shared" si="2"/>
        <v>40</v>
      </c>
      <c r="AI15" s="52">
        <f t="shared" si="3"/>
        <v>20</v>
      </c>
      <c r="AK15" s="110" t="s">
        <v>219</v>
      </c>
      <c r="AL15" s="177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196</v>
      </c>
      <c r="B16" s="48">
        <v>25</v>
      </c>
      <c r="C16" s="48">
        <v>25</v>
      </c>
      <c r="D16" s="48">
        <v>25</v>
      </c>
      <c r="E16" s="48">
        <v>25</v>
      </c>
      <c r="F16" s="48">
        <v>25</v>
      </c>
      <c r="G16" s="48">
        <v>25</v>
      </c>
      <c r="H16" s="48">
        <v>25</v>
      </c>
      <c r="I16" s="48">
        <v>25</v>
      </c>
      <c r="J16" s="48">
        <v>25</v>
      </c>
      <c r="K16" s="48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8">
        <v>25</v>
      </c>
      <c r="AB16" s="48">
        <v>25</v>
      </c>
      <c r="AC16" s="48">
        <v>25</v>
      </c>
      <c r="AD16" s="48">
        <v>25</v>
      </c>
      <c r="AE16" s="48">
        <v>25</v>
      </c>
      <c r="AF16" s="48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110">
        <v>6.5</v>
      </c>
      <c r="AL16" s="177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197</v>
      </c>
      <c r="B17" s="48">
        <v>25</v>
      </c>
      <c r="C17" s="48">
        <v>25</v>
      </c>
      <c r="D17" s="48">
        <v>25</v>
      </c>
      <c r="E17" s="48">
        <v>25</v>
      </c>
      <c r="F17" s="48">
        <v>25</v>
      </c>
      <c r="G17" s="48">
        <v>25</v>
      </c>
      <c r="H17" s="48">
        <v>25</v>
      </c>
      <c r="I17" s="48">
        <v>25</v>
      </c>
      <c r="J17" s="48">
        <v>25</v>
      </c>
      <c r="K17" s="48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8">
        <v>25</v>
      </c>
      <c r="AB17" s="48">
        <v>25</v>
      </c>
      <c r="AC17" s="48">
        <v>25</v>
      </c>
      <c r="AD17" s="48">
        <v>25</v>
      </c>
      <c r="AE17" s="48">
        <v>25</v>
      </c>
      <c r="AF17" s="48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110"/>
      <c r="AL17" s="177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198</v>
      </c>
      <c r="B18" s="48">
        <v>0</v>
      </c>
      <c r="C18" s="48">
        <v>0</v>
      </c>
      <c r="D18" s="48">
        <v>0</v>
      </c>
      <c r="E18" s="48">
        <v>0</v>
      </c>
      <c r="F18" s="48">
        <v>0</v>
      </c>
      <c r="G18" s="48">
        <v>0</v>
      </c>
      <c r="H18" s="48">
        <v>0</v>
      </c>
      <c r="I18" s="48">
        <v>0</v>
      </c>
      <c r="J18" s="48">
        <v>0</v>
      </c>
      <c r="K18" s="48">
        <v>19.3</v>
      </c>
      <c r="L18" s="48">
        <v>25.4</v>
      </c>
      <c r="M18" s="48">
        <v>25.4</v>
      </c>
      <c r="N18" s="48">
        <v>25.4</v>
      </c>
      <c r="O18" s="48">
        <v>25.4</v>
      </c>
      <c r="P18" s="48">
        <v>25.4</v>
      </c>
      <c r="Q18" s="48">
        <v>25.4</v>
      </c>
      <c r="R18" s="48">
        <v>25.4</v>
      </c>
      <c r="S18" s="48">
        <v>25.4</v>
      </c>
      <c r="T18" s="48">
        <v>25.4</v>
      </c>
      <c r="U18" s="48">
        <v>25.4</v>
      </c>
      <c r="V18" s="48">
        <v>19</v>
      </c>
      <c r="W18" s="48">
        <v>19</v>
      </c>
      <c r="X18" s="48">
        <v>0</v>
      </c>
      <c r="Y18" s="48">
        <v>0</v>
      </c>
      <c r="Z18" s="48">
        <v>0</v>
      </c>
      <c r="AA18" s="48">
        <v>0</v>
      </c>
      <c r="AB18" s="48">
        <v>0</v>
      </c>
      <c r="AC18" s="48">
        <v>0</v>
      </c>
      <c r="AD18" s="48">
        <v>0</v>
      </c>
      <c r="AE18" s="48">
        <v>0</v>
      </c>
      <c r="AF18" s="48">
        <v>0</v>
      </c>
      <c r="AG18" s="168">
        <v>30</v>
      </c>
      <c r="AH18" s="51">
        <f t="shared" si="2"/>
        <v>25.4</v>
      </c>
      <c r="AI18" s="52">
        <f t="shared" si="3"/>
        <v>0</v>
      </c>
      <c r="AK18" s="110">
        <f>(456-AK11)*$AK$16</f>
        <v>1794</v>
      </c>
      <c r="AL18" s="177" t="s">
        <v>220</v>
      </c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199</v>
      </c>
      <c r="B19" s="48">
        <v>6.2</v>
      </c>
      <c r="C19" s="48">
        <v>6.2</v>
      </c>
      <c r="D19" s="48">
        <v>6.2</v>
      </c>
      <c r="E19" s="48">
        <v>6.2</v>
      </c>
      <c r="F19" s="48">
        <v>6.2</v>
      </c>
      <c r="G19" s="48">
        <v>6.2</v>
      </c>
      <c r="H19" s="48">
        <v>6.2</v>
      </c>
      <c r="I19" s="48">
        <v>6.2</v>
      </c>
      <c r="J19" s="48">
        <v>6.2</v>
      </c>
      <c r="K19" s="48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8">
        <v>6.2</v>
      </c>
      <c r="AB19" s="48">
        <v>6.2</v>
      </c>
      <c r="AC19" s="48">
        <v>6.2</v>
      </c>
      <c r="AD19" s="48">
        <v>6.2</v>
      </c>
      <c r="AE19" s="48">
        <v>6.2</v>
      </c>
      <c r="AF19" s="48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110">
        <f>(130-AK12)*$AK$16</f>
        <v>54.535000000000096</v>
      </c>
      <c r="AL19" s="31" t="s">
        <v>70</v>
      </c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200</v>
      </c>
      <c r="B20" s="48">
        <v>0</v>
      </c>
      <c r="C20" s="48">
        <v>0</v>
      </c>
      <c r="D20" s="48">
        <v>0</v>
      </c>
      <c r="E20" s="48">
        <v>0</v>
      </c>
      <c r="F20" s="48">
        <v>0</v>
      </c>
      <c r="G20" s="48">
        <v>0</v>
      </c>
      <c r="H20" s="48">
        <v>0</v>
      </c>
      <c r="I20" s="48">
        <v>0</v>
      </c>
      <c r="J20" s="48">
        <v>0</v>
      </c>
      <c r="K20" s="48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168">
        <v>25</v>
      </c>
      <c r="AH20" s="51">
        <f t="shared" si="2"/>
        <v>0</v>
      </c>
      <c r="AI20" s="52">
        <f t="shared" si="3"/>
        <v>0</v>
      </c>
      <c r="AK20" s="110">
        <f>(70-AK13)*$AK$16</f>
        <v>106.46999999999997</v>
      </c>
      <c r="AL20" s="31" t="s">
        <v>71</v>
      </c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201</v>
      </c>
      <c r="B21" s="48">
        <v>22</v>
      </c>
      <c r="C21" s="48">
        <v>22</v>
      </c>
      <c r="D21" s="48">
        <v>22</v>
      </c>
      <c r="E21" s="48">
        <v>22</v>
      </c>
      <c r="F21" s="48">
        <v>22</v>
      </c>
      <c r="G21" s="48">
        <v>22</v>
      </c>
      <c r="H21" s="48">
        <v>22</v>
      </c>
      <c r="I21" s="48">
        <v>22</v>
      </c>
      <c r="J21" s="48">
        <v>22</v>
      </c>
      <c r="K21" s="48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8">
        <v>22</v>
      </c>
      <c r="AB21" s="48">
        <v>22</v>
      </c>
      <c r="AC21" s="48">
        <v>22</v>
      </c>
      <c r="AD21" s="48">
        <v>22</v>
      </c>
      <c r="AE21" s="48">
        <v>22</v>
      </c>
      <c r="AF21" s="48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110">
        <f>(60-AK14)*$AK$16</f>
        <v>107.05499999999999</v>
      </c>
      <c r="AL21" s="31" t="s">
        <v>72</v>
      </c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202</v>
      </c>
      <c r="B22" s="48">
        <v>21</v>
      </c>
      <c r="C22" s="48">
        <v>21</v>
      </c>
      <c r="D22" s="48">
        <v>21</v>
      </c>
      <c r="E22" s="48">
        <v>21</v>
      </c>
      <c r="F22" s="48">
        <v>21</v>
      </c>
      <c r="G22" s="48">
        <v>21</v>
      </c>
      <c r="H22" s="48">
        <v>21</v>
      </c>
      <c r="I22" s="48">
        <v>21</v>
      </c>
      <c r="J22" s="48">
        <v>21</v>
      </c>
      <c r="K22" s="48">
        <v>21</v>
      </c>
      <c r="L22" s="48">
        <v>21</v>
      </c>
      <c r="M22" s="48">
        <v>21</v>
      </c>
      <c r="N22" s="48">
        <v>21</v>
      </c>
      <c r="O22" s="48">
        <v>21</v>
      </c>
      <c r="P22" s="48">
        <v>21</v>
      </c>
      <c r="Q22" s="48">
        <v>21</v>
      </c>
      <c r="R22" s="48">
        <v>21</v>
      </c>
      <c r="S22" s="48">
        <v>21</v>
      </c>
      <c r="T22" s="48">
        <v>21</v>
      </c>
      <c r="U22" s="48">
        <v>21</v>
      </c>
      <c r="V22" s="48">
        <v>21</v>
      </c>
      <c r="W22" s="48">
        <v>21</v>
      </c>
      <c r="X22" s="48">
        <v>21</v>
      </c>
      <c r="Y22" s="48">
        <v>21</v>
      </c>
      <c r="Z22" s="48">
        <v>21</v>
      </c>
      <c r="AA22" s="48">
        <v>21</v>
      </c>
      <c r="AB22" s="48">
        <v>21</v>
      </c>
      <c r="AC22" s="48">
        <v>21</v>
      </c>
      <c r="AD22" s="48">
        <v>21</v>
      </c>
      <c r="AE22" s="48">
        <v>21</v>
      </c>
      <c r="AF22" s="48">
        <v>21</v>
      </c>
      <c r="AG22" s="168">
        <v>25</v>
      </c>
      <c r="AH22" s="51">
        <f t="shared" si="2"/>
        <v>21</v>
      </c>
      <c r="AI22" s="52">
        <f t="shared" si="3"/>
        <v>21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203</v>
      </c>
      <c r="B23" s="48">
        <v>22</v>
      </c>
      <c r="C23" s="48">
        <v>22</v>
      </c>
      <c r="D23" s="48">
        <v>22</v>
      </c>
      <c r="E23" s="48">
        <v>22</v>
      </c>
      <c r="F23" s="48">
        <v>22</v>
      </c>
      <c r="G23" s="48">
        <v>22</v>
      </c>
      <c r="H23" s="48">
        <v>22</v>
      </c>
      <c r="I23" s="48">
        <v>22</v>
      </c>
      <c r="J23" s="48">
        <v>22</v>
      </c>
      <c r="K23" s="48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8">
        <v>22</v>
      </c>
      <c r="AB23" s="48">
        <v>22</v>
      </c>
      <c r="AC23" s="48">
        <v>22</v>
      </c>
      <c r="AD23" s="48">
        <v>22</v>
      </c>
      <c r="AE23" s="48">
        <v>22</v>
      </c>
      <c r="AF23" s="48">
        <v>22</v>
      </c>
      <c r="AG23" s="168">
        <v>25</v>
      </c>
      <c r="AH23" s="51">
        <f t="shared" si="2"/>
        <v>22</v>
      </c>
      <c r="AI23" s="52">
        <f t="shared" si="3"/>
        <v>22</v>
      </c>
      <c r="AK23" s="1">
        <f>SUM(AK18:AK21)</f>
        <v>2062.06</v>
      </c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204</v>
      </c>
      <c r="B24" s="48">
        <v>22</v>
      </c>
      <c r="C24" s="48">
        <v>22</v>
      </c>
      <c r="D24" s="48">
        <v>22</v>
      </c>
      <c r="E24" s="48">
        <v>22</v>
      </c>
      <c r="F24" s="48">
        <v>22</v>
      </c>
      <c r="G24" s="48">
        <v>22</v>
      </c>
      <c r="H24" s="48">
        <v>22</v>
      </c>
      <c r="I24" s="48">
        <v>22</v>
      </c>
      <c r="J24" s="48">
        <v>22</v>
      </c>
      <c r="K24" s="48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8">
        <v>22</v>
      </c>
      <c r="AB24" s="48">
        <v>22</v>
      </c>
      <c r="AC24" s="48">
        <v>22</v>
      </c>
      <c r="AD24" s="48">
        <v>22</v>
      </c>
      <c r="AE24" s="48">
        <v>22</v>
      </c>
      <c r="AF24" s="48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93</v>
      </c>
      <c r="B25" s="48">
        <v>14</v>
      </c>
      <c r="C25" s="48">
        <v>14</v>
      </c>
      <c r="D25" s="48">
        <v>14</v>
      </c>
      <c r="E25" s="48">
        <v>14</v>
      </c>
      <c r="F25" s="48">
        <v>14</v>
      </c>
      <c r="G25" s="48">
        <v>14</v>
      </c>
      <c r="H25" s="48">
        <v>14</v>
      </c>
      <c r="I25" s="48">
        <v>14</v>
      </c>
      <c r="J25" s="48">
        <v>14</v>
      </c>
      <c r="K25" s="48">
        <v>14</v>
      </c>
      <c r="L25" s="48">
        <v>14</v>
      </c>
      <c r="M25" s="48">
        <v>14</v>
      </c>
      <c r="N25" s="48">
        <v>14</v>
      </c>
      <c r="O25" s="48">
        <v>14</v>
      </c>
      <c r="P25" s="48">
        <v>14</v>
      </c>
      <c r="Q25" s="48">
        <v>14</v>
      </c>
      <c r="R25" s="48">
        <v>14</v>
      </c>
      <c r="S25" s="48">
        <v>14</v>
      </c>
      <c r="T25" s="48">
        <v>14</v>
      </c>
      <c r="U25" s="48">
        <v>14</v>
      </c>
      <c r="V25" s="48">
        <v>14</v>
      </c>
      <c r="W25" s="48">
        <v>14</v>
      </c>
      <c r="X25" s="48">
        <v>14</v>
      </c>
      <c r="Y25" s="48">
        <v>14</v>
      </c>
      <c r="Z25" s="48">
        <v>14</v>
      </c>
      <c r="AA25" s="48">
        <v>14</v>
      </c>
      <c r="AB25" s="48">
        <v>14</v>
      </c>
      <c r="AC25" s="48">
        <v>14</v>
      </c>
      <c r="AD25" s="48">
        <v>14</v>
      </c>
      <c r="AE25" s="48">
        <v>14</v>
      </c>
      <c r="AF25" s="48">
        <v>14</v>
      </c>
      <c r="AG25" s="168">
        <v>23.5</v>
      </c>
      <c r="AH25" s="51">
        <f t="shared" si="2"/>
        <v>14</v>
      </c>
      <c r="AI25" s="52">
        <f t="shared" si="3"/>
        <v>14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94</v>
      </c>
      <c r="B26" s="48">
        <v>0</v>
      </c>
      <c r="C26" s="48">
        <v>0</v>
      </c>
      <c r="D26" s="48">
        <v>0</v>
      </c>
      <c r="E26" s="48">
        <v>0</v>
      </c>
      <c r="F26" s="48">
        <v>0</v>
      </c>
      <c r="G26" s="48">
        <v>0</v>
      </c>
      <c r="H26" s="48">
        <v>0</v>
      </c>
      <c r="I26" s="48">
        <v>0</v>
      </c>
      <c r="J26" s="48">
        <v>0</v>
      </c>
      <c r="K26" s="48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0</v>
      </c>
      <c r="X26" s="48">
        <v>0</v>
      </c>
      <c r="Y26" s="48">
        <v>0</v>
      </c>
      <c r="Z26" s="48">
        <v>0</v>
      </c>
      <c r="AA26" s="48">
        <v>0</v>
      </c>
      <c r="AB26" s="48">
        <v>0</v>
      </c>
      <c r="AC26" s="48">
        <v>0</v>
      </c>
      <c r="AD26" s="48">
        <v>0</v>
      </c>
      <c r="AE26" s="48">
        <v>0</v>
      </c>
      <c r="AF26" s="48">
        <v>0</v>
      </c>
      <c r="AG26" s="168">
        <v>22.2</v>
      </c>
      <c r="AH26" s="51">
        <f t="shared" si="2"/>
        <v>0</v>
      </c>
      <c r="AI26" s="52">
        <f t="shared" si="3"/>
        <v>0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95</v>
      </c>
      <c r="B27" s="48">
        <v>0</v>
      </c>
      <c r="C27" s="48">
        <v>0</v>
      </c>
      <c r="D27" s="48">
        <v>0</v>
      </c>
      <c r="E27" s="48">
        <v>0</v>
      </c>
      <c r="F27" s="48">
        <v>0</v>
      </c>
      <c r="G27" s="48">
        <v>0</v>
      </c>
      <c r="H27" s="48">
        <v>0</v>
      </c>
      <c r="I27" s="48">
        <v>0</v>
      </c>
      <c r="J27" s="48">
        <v>0</v>
      </c>
      <c r="K27" s="48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48">
        <v>0</v>
      </c>
      <c r="AC27" s="48">
        <v>0</v>
      </c>
      <c r="AD27" s="48">
        <v>0</v>
      </c>
      <c r="AE27" s="48">
        <v>0</v>
      </c>
      <c r="AF27" s="48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96</v>
      </c>
      <c r="B28" s="48">
        <v>4</v>
      </c>
      <c r="C28" s="48">
        <v>4</v>
      </c>
      <c r="D28" s="48">
        <v>4</v>
      </c>
      <c r="E28" s="48">
        <v>4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8">
        <v>0</v>
      </c>
      <c r="M28" s="48">
        <v>0</v>
      </c>
      <c r="N28" s="48">
        <v>0</v>
      </c>
      <c r="O28" s="48">
        <v>0</v>
      </c>
      <c r="P28" s="48">
        <v>0</v>
      </c>
      <c r="Q28" s="48">
        <v>0</v>
      </c>
      <c r="R28" s="48">
        <v>0</v>
      </c>
      <c r="S28" s="48">
        <v>0</v>
      </c>
      <c r="T28" s="48">
        <v>0</v>
      </c>
      <c r="U28" s="48">
        <v>0</v>
      </c>
      <c r="V28" s="48">
        <v>0</v>
      </c>
      <c r="W28" s="48">
        <v>0</v>
      </c>
      <c r="X28" s="48">
        <v>0</v>
      </c>
      <c r="Y28" s="48">
        <v>0</v>
      </c>
      <c r="Z28" s="48">
        <v>0</v>
      </c>
      <c r="AA28" s="48">
        <v>0</v>
      </c>
      <c r="AB28" s="48">
        <v>0</v>
      </c>
      <c r="AC28" s="48">
        <v>0</v>
      </c>
      <c r="AD28" s="48">
        <v>0</v>
      </c>
      <c r="AE28" s="48">
        <v>0</v>
      </c>
      <c r="AF28" s="48">
        <v>0</v>
      </c>
      <c r="AG28" s="168">
        <v>22.1</v>
      </c>
      <c r="AH28" s="51">
        <f t="shared" si="2"/>
        <v>4</v>
      </c>
      <c r="AI28" s="52">
        <f t="shared" si="3"/>
        <v>0</v>
      </c>
      <c r="AK28" s="1">
        <f>6000/24</f>
        <v>250</v>
      </c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97</v>
      </c>
      <c r="B29" s="48">
        <v>12</v>
      </c>
      <c r="C29" s="48">
        <v>12</v>
      </c>
      <c r="D29" s="48">
        <v>12</v>
      </c>
      <c r="E29" s="48">
        <v>12</v>
      </c>
      <c r="F29" s="48">
        <v>12</v>
      </c>
      <c r="G29" s="48">
        <v>12</v>
      </c>
      <c r="H29" s="48">
        <v>12</v>
      </c>
      <c r="I29" s="48">
        <v>12</v>
      </c>
      <c r="J29" s="48">
        <v>12</v>
      </c>
      <c r="K29" s="48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48">
        <v>12</v>
      </c>
      <c r="AB29" s="48">
        <v>12</v>
      </c>
      <c r="AC29" s="48">
        <v>12</v>
      </c>
      <c r="AD29" s="48">
        <v>12</v>
      </c>
      <c r="AE29" s="48">
        <v>12</v>
      </c>
      <c r="AF29" s="48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98</v>
      </c>
      <c r="B30" s="48">
        <v>0</v>
      </c>
      <c r="C30" s="48">
        <v>0</v>
      </c>
      <c r="D30" s="48">
        <v>0</v>
      </c>
      <c r="E30" s="48">
        <v>0</v>
      </c>
      <c r="F30" s="48">
        <v>0</v>
      </c>
      <c r="G30" s="48">
        <v>0</v>
      </c>
      <c r="H30" s="48">
        <v>0</v>
      </c>
      <c r="I30" s="48">
        <v>0</v>
      </c>
      <c r="J30" s="48">
        <v>0</v>
      </c>
      <c r="K30" s="48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99</v>
      </c>
      <c r="B31" s="48">
        <v>4</v>
      </c>
      <c r="C31" s="48">
        <v>4</v>
      </c>
      <c r="D31" s="48">
        <v>4</v>
      </c>
      <c r="E31" s="48">
        <v>4</v>
      </c>
      <c r="F31" s="48">
        <v>4</v>
      </c>
      <c r="G31" s="48">
        <v>4</v>
      </c>
      <c r="H31" s="48">
        <v>4</v>
      </c>
      <c r="I31" s="48">
        <v>4</v>
      </c>
      <c r="J31" s="48">
        <v>4</v>
      </c>
      <c r="K31" s="48">
        <v>4</v>
      </c>
      <c r="L31" s="48">
        <v>4</v>
      </c>
      <c r="M31" s="48">
        <v>4</v>
      </c>
      <c r="N31" s="48">
        <v>4</v>
      </c>
      <c r="O31" s="48">
        <v>4</v>
      </c>
      <c r="P31" s="48">
        <v>4</v>
      </c>
      <c r="Q31" s="48">
        <v>4</v>
      </c>
      <c r="R31" s="48">
        <v>4</v>
      </c>
      <c r="S31" s="48">
        <v>4</v>
      </c>
      <c r="T31" s="48">
        <v>4</v>
      </c>
      <c r="U31" s="48">
        <v>4</v>
      </c>
      <c r="V31" s="48">
        <v>4</v>
      </c>
      <c r="W31" s="48">
        <v>4</v>
      </c>
      <c r="X31" s="48">
        <v>4</v>
      </c>
      <c r="Y31" s="48">
        <v>4</v>
      </c>
      <c r="Z31" s="48">
        <v>4</v>
      </c>
      <c r="AA31" s="48">
        <v>4</v>
      </c>
      <c r="AB31" s="48">
        <v>4</v>
      </c>
      <c r="AC31" s="48">
        <v>4</v>
      </c>
      <c r="AD31" s="48">
        <v>4</v>
      </c>
      <c r="AE31" s="48">
        <v>4</v>
      </c>
      <c r="AF31" s="48">
        <v>4</v>
      </c>
      <c r="AG31" s="58">
        <v>20</v>
      </c>
      <c r="AH31" s="51">
        <f t="shared" si="2"/>
        <v>4</v>
      </c>
      <c r="AI31" s="52">
        <f t="shared" si="3"/>
        <v>4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100</v>
      </c>
      <c r="B32" s="48">
        <v>0</v>
      </c>
      <c r="C32" s="48">
        <v>0</v>
      </c>
      <c r="D32" s="48">
        <v>0</v>
      </c>
      <c r="E32" s="48">
        <v>0</v>
      </c>
      <c r="F32" s="48">
        <v>0</v>
      </c>
      <c r="G32" s="48">
        <v>0</v>
      </c>
      <c r="H32" s="48">
        <v>0</v>
      </c>
      <c r="I32" s="48">
        <v>0</v>
      </c>
      <c r="J32" s="48">
        <v>0</v>
      </c>
      <c r="K32" s="48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48">
        <v>0</v>
      </c>
      <c r="AF32" s="48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220</v>
      </c>
      <c r="AK33" s="53"/>
    </row>
    <row r="34" spans="1:41" ht="15.75" thickBot="1" x14ac:dyDescent="0.3">
      <c r="A34" s="63" t="s">
        <v>19</v>
      </c>
      <c r="B34" s="64">
        <v>165</v>
      </c>
      <c r="C34" s="64">
        <v>167</v>
      </c>
      <c r="D34" s="55">
        <v>167</v>
      </c>
      <c r="E34" s="55">
        <v>165</v>
      </c>
      <c r="F34" s="55">
        <v>165</v>
      </c>
      <c r="G34" s="55">
        <v>165</v>
      </c>
      <c r="H34" s="55">
        <v>160</v>
      </c>
      <c r="I34" s="55">
        <v>161</v>
      </c>
      <c r="J34" s="55">
        <v>162</v>
      </c>
      <c r="K34" s="55">
        <v>165</v>
      </c>
      <c r="L34" s="64">
        <f>90.8+73.5</f>
        <v>164.3</v>
      </c>
      <c r="M34" s="64">
        <v>163</v>
      </c>
      <c r="N34" s="64">
        <v>164</v>
      </c>
      <c r="O34" s="64">
        <v>165</v>
      </c>
      <c r="P34" s="64">
        <v>165</v>
      </c>
      <c r="Q34" s="64">
        <f>92.5+73.8</f>
        <v>166.3</v>
      </c>
      <c r="R34" s="64">
        <f>92+72.8</f>
        <v>164.8</v>
      </c>
      <c r="S34" s="64">
        <f>90+73</f>
        <v>163</v>
      </c>
      <c r="T34" s="64">
        <f>90+73</f>
        <v>163</v>
      </c>
      <c r="U34" s="64">
        <f>90+73.7</f>
        <v>163.69999999999999</v>
      </c>
      <c r="V34" s="64">
        <f>90+73.7</f>
        <v>163.69999999999999</v>
      </c>
      <c r="W34" s="64">
        <f>73+90.6</f>
        <v>163.6</v>
      </c>
      <c r="X34" s="64">
        <f>73+90.6</f>
        <v>163.6</v>
      </c>
      <c r="Y34" s="64">
        <f>88+73</f>
        <v>161</v>
      </c>
      <c r="Z34" s="64">
        <f>73+88.6</f>
        <v>161.6</v>
      </c>
      <c r="AA34" s="64">
        <v>163</v>
      </c>
      <c r="AB34" s="64">
        <v>164.2</v>
      </c>
      <c r="AC34" s="64">
        <v>164.2</v>
      </c>
      <c r="AD34" s="64">
        <v>165</v>
      </c>
      <c r="AE34" s="55">
        <v>165</v>
      </c>
      <c r="AF34" s="55">
        <v>165</v>
      </c>
      <c r="AG34" s="58">
        <v>240</v>
      </c>
      <c r="AH34" s="51">
        <f t="shared" si="2"/>
        <v>167</v>
      </c>
      <c r="AI34" s="52">
        <f t="shared" si="3"/>
        <v>160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702.2</v>
      </c>
      <c r="C35" s="66">
        <f t="shared" si="4"/>
        <v>702.2</v>
      </c>
      <c r="D35" s="66">
        <f t="shared" si="4"/>
        <v>708.2</v>
      </c>
      <c r="E35" s="66">
        <f t="shared" si="4"/>
        <v>708.2</v>
      </c>
      <c r="F35" s="66">
        <f t="shared" si="4"/>
        <v>704.2</v>
      </c>
      <c r="G35" s="66">
        <f t="shared" si="4"/>
        <v>704.2</v>
      </c>
      <c r="H35" s="66">
        <f t="shared" si="4"/>
        <v>704.2</v>
      </c>
      <c r="I35" s="66">
        <f t="shared" si="4"/>
        <v>704.2</v>
      </c>
      <c r="J35" s="66">
        <f t="shared" si="4"/>
        <v>704.2</v>
      </c>
      <c r="K35" s="66">
        <f t="shared" si="4"/>
        <v>723.5</v>
      </c>
      <c r="L35" s="66">
        <f t="shared" si="4"/>
        <v>799.59999999999991</v>
      </c>
      <c r="M35" s="66">
        <f t="shared" si="4"/>
        <v>825.59999999999991</v>
      </c>
      <c r="N35" s="66">
        <f t="shared" si="4"/>
        <v>819.59999999999991</v>
      </c>
      <c r="O35" s="66">
        <f t="shared" si="4"/>
        <v>809.59999999999991</v>
      </c>
      <c r="P35" s="66">
        <f t="shared" si="4"/>
        <v>789.59999999999991</v>
      </c>
      <c r="Q35" s="66">
        <f t="shared" si="4"/>
        <v>795.9</v>
      </c>
      <c r="R35" s="66">
        <f t="shared" si="4"/>
        <v>796.9</v>
      </c>
      <c r="S35" s="66">
        <f t="shared" si="4"/>
        <v>805.9</v>
      </c>
      <c r="T35" s="66">
        <f t="shared" si="4"/>
        <v>833.9</v>
      </c>
      <c r="U35" s="66">
        <f t="shared" si="4"/>
        <v>826.59999999999991</v>
      </c>
      <c r="V35" s="66">
        <f t="shared" si="4"/>
        <v>820.2</v>
      </c>
      <c r="W35" s="66">
        <f t="shared" si="4"/>
        <v>821.2</v>
      </c>
      <c r="X35" s="66">
        <f t="shared" si="4"/>
        <v>810.2</v>
      </c>
      <c r="Y35" s="66">
        <f t="shared" si="4"/>
        <v>896.2</v>
      </c>
      <c r="Z35" s="66">
        <f t="shared" si="4"/>
        <v>848.2</v>
      </c>
      <c r="AA35" s="66">
        <f t="shared" si="4"/>
        <v>848.2</v>
      </c>
      <c r="AB35" s="66">
        <f t="shared" si="4"/>
        <v>848.2</v>
      </c>
      <c r="AC35" s="66">
        <f t="shared" si="4"/>
        <v>918.2</v>
      </c>
      <c r="AD35" s="66">
        <f t="shared" si="4"/>
        <v>888.2</v>
      </c>
      <c r="AE35" s="66">
        <f t="shared" si="4"/>
        <v>874.2</v>
      </c>
      <c r="AF35" s="66">
        <f t="shared" si="4"/>
        <v>774.2</v>
      </c>
      <c r="AG35" s="58">
        <f>SUM(AG11:AG34)</f>
        <v>1416.83</v>
      </c>
      <c r="AH35" s="51">
        <f t="shared" si="2"/>
        <v>918.2</v>
      </c>
      <c r="AI35" s="52">
        <f t="shared" si="3"/>
        <v>702.2</v>
      </c>
      <c r="AK35" s="53"/>
    </row>
    <row r="36" spans="1:41" x14ac:dyDescent="0.25">
      <c r="A36" s="54" t="s">
        <v>21</v>
      </c>
      <c r="B36" s="47">
        <v>106.5</v>
      </c>
      <c r="C36" s="47">
        <v>106.5</v>
      </c>
      <c r="D36" s="55">
        <v>121.3</v>
      </c>
      <c r="E36" s="55">
        <v>101.2</v>
      </c>
      <c r="F36" s="55">
        <v>130</v>
      </c>
      <c r="G36" s="55">
        <v>130.5</v>
      </c>
      <c r="H36" s="55">
        <v>130</v>
      </c>
      <c r="I36" s="55">
        <v>130</v>
      </c>
      <c r="J36" s="55">
        <v>130</v>
      </c>
      <c r="K36" s="55">
        <v>130.1</v>
      </c>
      <c r="L36" s="48">
        <v>106</v>
      </c>
      <c r="M36" s="48">
        <v>106</v>
      </c>
      <c r="N36" s="48">
        <v>111</v>
      </c>
      <c r="O36" s="48">
        <v>111</v>
      </c>
      <c r="P36" s="48">
        <v>111</v>
      </c>
      <c r="Q36" s="48">
        <v>85.3</v>
      </c>
      <c r="R36" s="48">
        <v>96.6</v>
      </c>
      <c r="S36" s="48">
        <v>96</v>
      </c>
      <c r="T36" s="48">
        <v>109</v>
      </c>
      <c r="U36" s="48">
        <v>32</v>
      </c>
      <c r="V36" s="48">
        <v>0</v>
      </c>
      <c r="W36" s="48">
        <v>0</v>
      </c>
      <c r="X36" s="48">
        <v>116</v>
      </c>
      <c r="Y36" s="48">
        <v>131.80000000000001</v>
      </c>
      <c r="Z36" s="48">
        <v>131.80000000000001</v>
      </c>
      <c r="AA36" s="47">
        <v>129.6</v>
      </c>
      <c r="AB36" s="47">
        <v>129.80000000000001</v>
      </c>
      <c r="AC36" s="47">
        <v>130</v>
      </c>
      <c r="AD36" s="47">
        <v>131</v>
      </c>
      <c r="AE36" s="47">
        <v>130.9</v>
      </c>
      <c r="AF36" s="47">
        <v>131.80000000000001</v>
      </c>
      <c r="AG36" s="56">
        <v>144</v>
      </c>
      <c r="AH36" s="51">
        <f t="shared" si="2"/>
        <v>131.80000000000001</v>
      </c>
      <c r="AI36" s="52">
        <f t="shared" si="3"/>
        <v>0</v>
      </c>
      <c r="AK36" s="53"/>
    </row>
    <row r="37" spans="1:41" x14ac:dyDescent="0.25">
      <c r="A37" s="57" t="s">
        <v>22</v>
      </c>
      <c r="B37" s="55">
        <v>61.1</v>
      </c>
      <c r="C37" s="55">
        <v>61.1</v>
      </c>
      <c r="D37" s="55">
        <v>34.1</v>
      </c>
      <c r="E37" s="55">
        <v>22.9</v>
      </c>
      <c r="F37" s="55">
        <v>34.700000000000003</v>
      </c>
      <c r="G37" s="55">
        <v>52.8</v>
      </c>
      <c r="H37" s="55">
        <v>59.4</v>
      </c>
      <c r="I37" s="55">
        <v>69.8</v>
      </c>
      <c r="J37" s="55">
        <v>70</v>
      </c>
      <c r="K37" s="55">
        <v>70.3</v>
      </c>
      <c r="L37" s="67">
        <v>69.400000000000006</v>
      </c>
      <c r="M37" s="67">
        <v>70</v>
      </c>
      <c r="N37" s="67">
        <v>70</v>
      </c>
      <c r="O37" s="67">
        <v>70</v>
      </c>
      <c r="P37" s="67">
        <v>70</v>
      </c>
      <c r="Q37" s="67">
        <v>71.2</v>
      </c>
      <c r="R37" s="67">
        <v>71.400000000000006</v>
      </c>
      <c r="S37" s="67">
        <v>71.400000000000006</v>
      </c>
      <c r="T37" s="67">
        <v>71.400000000000006</v>
      </c>
      <c r="U37" s="67">
        <v>71.400000000000006</v>
      </c>
      <c r="V37" s="67">
        <v>71</v>
      </c>
      <c r="W37" s="67">
        <v>70.900000000000006</v>
      </c>
      <c r="X37" s="67">
        <v>71.599999999999994</v>
      </c>
      <c r="Y37" s="67">
        <v>71.3</v>
      </c>
      <c r="Z37" s="67">
        <v>71.3</v>
      </c>
      <c r="AA37" s="55">
        <v>71.7</v>
      </c>
      <c r="AB37" s="55">
        <v>71.7</v>
      </c>
      <c r="AC37" s="55">
        <v>70.099999999999994</v>
      </c>
      <c r="AD37" s="55">
        <v>70.2</v>
      </c>
      <c r="AE37" s="55">
        <v>71.099999999999994</v>
      </c>
      <c r="AF37" s="55">
        <v>60.9</v>
      </c>
      <c r="AG37" s="58">
        <v>70</v>
      </c>
      <c r="AH37" s="51">
        <f t="shared" si="2"/>
        <v>71.7</v>
      </c>
      <c r="AI37" s="52">
        <f t="shared" si="3"/>
        <v>22.9</v>
      </c>
      <c r="AK37" s="53"/>
    </row>
    <row r="38" spans="1:41" x14ac:dyDescent="0.25">
      <c r="A38" s="57" t="s">
        <v>23</v>
      </c>
      <c r="B38" s="55">
        <v>51.8</v>
      </c>
      <c r="C38" s="55">
        <v>51.8</v>
      </c>
      <c r="D38" s="55">
        <v>36.4</v>
      </c>
      <c r="E38" s="55">
        <v>36.4</v>
      </c>
      <c r="F38" s="55">
        <v>38.299999999999997</v>
      </c>
      <c r="G38" s="55">
        <v>38.4</v>
      </c>
      <c r="H38" s="55">
        <v>45.4</v>
      </c>
      <c r="I38" s="55">
        <v>45.6</v>
      </c>
      <c r="J38" s="55">
        <v>45.7</v>
      </c>
      <c r="K38" s="55">
        <v>45.5</v>
      </c>
      <c r="L38" s="67">
        <v>45.5</v>
      </c>
      <c r="M38" s="67">
        <v>45.2</v>
      </c>
      <c r="N38" s="67">
        <v>45</v>
      </c>
      <c r="O38" s="67">
        <v>45</v>
      </c>
      <c r="P38" s="67">
        <v>45</v>
      </c>
      <c r="Q38" s="67">
        <v>45.5</v>
      </c>
      <c r="R38" s="67">
        <v>45.2</v>
      </c>
      <c r="S38" s="67">
        <v>45.2</v>
      </c>
      <c r="T38" s="67">
        <v>45.2</v>
      </c>
      <c r="U38" s="67">
        <v>45.2</v>
      </c>
      <c r="V38" s="67">
        <v>45.2</v>
      </c>
      <c r="W38" s="67">
        <v>45.2</v>
      </c>
      <c r="X38" s="67">
        <v>45.2</v>
      </c>
      <c r="Y38" s="67">
        <v>45.9</v>
      </c>
      <c r="Z38" s="67">
        <v>45.9</v>
      </c>
      <c r="AA38" s="55">
        <v>45.3</v>
      </c>
      <c r="AB38" s="55">
        <v>45.3</v>
      </c>
      <c r="AC38" s="55">
        <v>45.9</v>
      </c>
      <c r="AD38" s="55">
        <v>45.4</v>
      </c>
      <c r="AE38" s="55">
        <v>45.7</v>
      </c>
      <c r="AF38" s="55">
        <v>45.8</v>
      </c>
      <c r="AG38" s="58">
        <v>69</v>
      </c>
      <c r="AH38" s="51">
        <f t="shared" si="2"/>
        <v>51.8</v>
      </c>
      <c r="AI38" s="52">
        <f t="shared" si="3"/>
        <v>36.4</v>
      </c>
      <c r="AK38" s="53"/>
    </row>
    <row r="39" spans="1:41" x14ac:dyDescent="0.25">
      <c r="A39" s="57" t="s">
        <v>24</v>
      </c>
      <c r="B39" s="55">
        <v>30</v>
      </c>
      <c r="C39" s="55">
        <v>12</v>
      </c>
      <c r="D39" s="55">
        <v>12.3</v>
      </c>
      <c r="E39" s="55">
        <v>12.3</v>
      </c>
      <c r="F39" s="55">
        <v>12.3</v>
      </c>
      <c r="G39" s="55">
        <v>28.8</v>
      </c>
      <c r="H39" s="55">
        <v>12.3</v>
      </c>
      <c r="I39" s="55">
        <v>30</v>
      </c>
      <c r="J39" s="55">
        <v>30</v>
      </c>
      <c r="K39" s="55">
        <v>30</v>
      </c>
      <c r="L39" s="67">
        <v>30</v>
      </c>
      <c r="M39" s="67">
        <v>29</v>
      </c>
      <c r="N39" s="67">
        <v>29</v>
      </c>
      <c r="O39" s="67">
        <v>29</v>
      </c>
      <c r="P39" s="67">
        <v>29</v>
      </c>
      <c r="Q39" s="67">
        <v>30.2</v>
      </c>
      <c r="R39" s="67">
        <v>30.2</v>
      </c>
      <c r="S39" s="67">
        <v>30.2</v>
      </c>
      <c r="T39" s="67">
        <v>30.2</v>
      </c>
      <c r="U39" s="67">
        <v>30.2</v>
      </c>
      <c r="V39" s="67">
        <v>30.2</v>
      </c>
      <c r="W39" s="67">
        <v>30.2</v>
      </c>
      <c r="X39" s="67">
        <v>30.2</v>
      </c>
      <c r="Y39" s="67">
        <v>30.2</v>
      </c>
      <c r="Z39" s="67">
        <v>30.2</v>
      </c>
      <c r="AA39" s="55">
        <v>30</v>
      </c>
      <c r="AB39" s="55">
        <v>30</v>
      </c>
      <c r="AC39" s="55">
        <v>30</v>
      </c>
      <c r="AD39" s="55">
        <v>30</v>
      </c>
      <c r="AE39" s="55">
        <v>30</v>
      </c>
      <c r="AF39" s="55">
        <v>30</v>
      </c>
      <c r="AG39" s="58">
        <v>60</v>
      </c>
      <c r="AH39" s="51">
        <f t="shared" si="2"/>
        <v>30.2</v>
      </c>
      <c r="AI39" s="52">
        <f t="shared" si="3"/>
        <v>12</v>
      </c>
      <c r="AK39" s="53"/>
    </row>
    <row r="40" spans="1:41" x14ac:dyDescent="0.25">
      <c r="A40" s="57" t="s">
        <v>25</v>
      </c>
      <c r="B40" s="48">
        <v>15</v>
      </c>
      <c r="C40" s="48">
        <v>15</v>
      </c>
      <c r="D40" s="48">
        <v>15</v>
      </c>
      <c r="E40" s="48">
        <v>15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48">
        <v>0</v>
      </c>
      <c r="M40" s="48">
        <v>0</v>
      </c>
      <c r="N40" s="48">
        <v>0</v>
      </c>
      <c r="O40" s="48">
        <v>0</v>
      </c>
      <c r="P40" s="48">
        <v>0</v>
      </c>
      <c r="Q40" s="48">
        <v>0</v>
      </c>
      <c r="R40" s="48">
        <v>0</v>
      </c>
      <c r="S40" s="48">
        <v>0</v>
      </c>
      <c r="T40" s="48">
        <v>0</v>
      </c>
      <c r="U40" s="48">
        <v>30</v>
      </c>
      <c r="V40" s="48">
        <v>30</v>
      </c>
      <c r="W40" s="48">
        <v>30</v>
      </c>
      <c r="X40" s="48">
        <v>30</v>
      </c>
      <c r="Y40" s="48">
        <v>28.8</v>
      </c>
      <c r="Z40" s="48">
        <v>28.8</v>
      </c>
      <c r="AA40" s="48">
        <v>28.8</v>
      </c>
      <c r="AB40" s="48">
        <v>28.8</v>
      </c>
      <c r="AC40" s="48">
        <v>14.8</v>
      </c>
      <c r="AD40" s="48">
        <v>14.8</v>
      </c>
      <c r="AE40" s="55">
        <v>14.7</v>
      </c>
      <c r="AF40" s="55">
        <v>14.8</v>
      </c>
      <c r="AG40" s="58">
        <v>30</v>
      </c>
      <c r="AH40" s="51">
        <f t="shared" si="2"/>
        <v>30</v>
      </c>
      <c r="AI40" s="52">
        <f t="shared" si="3"/>
        <v>0</v>
      </c>
      <c r="AK40" s="53"/>
    </row>
    <row r="41" spans="1:41" x14ac:dyDescent="0.25">
      <c r="A41" s="57" t="s">
        <v>85</v>
      </c>
      <c r="B41" s="48">
        <v>0</v>
      </c>
      <c r="C41" s="48">
        <v>0</v>
      </c>
      <c r="D41" s="48">
        <v>0</v>
      </c>
      <c r="E41" s="48">
        <v>0</v>
      </c>
      <c r="F41" s="48">
        <v>0</v>
      </c>
      <c r="G41" s="48">
        <v>0</v>
      </c>
      <c r="H41" s="48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48">
        <v>0</v>
      </c>
      <c r="AB41" s="48">
        <v>0</v>
      </c>
      <c r="AC41" s="48">
        <v>0</v>
      </c>
      <c r="AD41" s="48">
        <v>0</v>
      </c>
      <c r="AE41" s="48">
        <v>0</v>
      </c>
      <c r="AF41" s="55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48">
        <v>15</v>
      </c>
      <c r="C42" s="48">
        <v>10</v>
      </c>
      <c r="D42" s="48">
        <v>10</v>
      </c>
      <c r="E42" s="48">
        <v>10</v>
      </c>
      <c r="F42" s="48">
        <v>10</v>
      </c>
      <c r="G42" s="48">
        <v>10</v>
      </c>
      <c r="H42" s="48">
        <v>10</v>
      </c>
      <c r="I42" s="68">
        <v>15</v>
      </c>
      <c r="J42" s="68">
        <v>15</v>
      </c>
      <c r="K42" s="68">
        <v>15</v>
      </c>
      <c r="L42" s="48">
        <v>15</v>
      </c>
      <c r="M42" s="48">
        <v>15</v>
      </c>
      <c r="N42" s="48">
        <v>15</v>
      </c>
      <c r="O42" s="48">
        <v>15</v>
      </c>
      <c r="P42" s="48">
        <v>15</v>
      </c>
      <c r="Q42" s="48">
        <v>15</v>
      </c>
      <c r="R42" s="48">
        <v>15</v>
      </c>
      <c r="S42" s="48">
        <v>15</v>
      </c>
      <c r="T42" s="48">
        <v>15</v>
      </c>
      <c r="U42" s="48">
        <v>15</v>
      </c>
      <c r="V42" s="48">
        <v>15</v>
      </c>
      <c r="W42" s="48">
        <v>17</v>
      </c>
      <c r="X42" s="48">
        <v>17</v>
      </c>
      <c r="Y42" s="48">
        <v>17</v>
      </c>
      <c r="Z42" s="48">
        <v>17</v>
      </c>
      <c r="AA42" s="48">
        <v>17</v>
      </c>
      <c r="AB42" s="48">
        <v>17</v>
      </c>
      <c r="AC42" s="48">
        <v>17</v>
      </c>
      <c r="AD42" s="48">
        <v>17</v>
      </c>
      <c r="AE42" s="48">
        <v>17</v>
      </c>
      <c r="AF42" s="55">
        <v>17</v>
      </c>
      <c r="AG42" s="58">
        <v>24</v>
      </c>
      <c r="AH42" s="51">
        <f t="shared" si="2"/>
        <v>17</v>
      </c>
      <c r="AI42" s="52">
        <f t="shared" si="3"/>
        <v>10</v>
      </c>
      <c r="AK42" s="53"/>
    </row>
    <row r="43" spans="1:41" x14ac:dyDescent="0.25">
      <c r="A43" s="57" t="s">
        <v>27</v>
      </c>
      <c r="B43" s="48">
        <v>0</v>
      </c>
      <c r="C43" s="48">
        <v>0</v>
      </c>
      <c r="D43" s="48">
        <v>0</v>
      </c>
      <c r="E43" s="48">
        <v>0</v>
      </c>
      <c r="F43" s="48">
        <v>0</v>
      </c>
      <c r="G43" s="48">
        <v>0</v>
      </c>
      <c r="H43" s="48">
        <v>0</v>
      </c>
      <c r="I43" s="48">
        <v>0</v>
      </c>
      <c r="J43" s="48">
        <v>0</v>
      </c>
      <c r="K43" s="48">
        <v>0</v>
      </c>
      <c r="L43" s="48">
        <v>0</v>
      </c>
      <c r="M43" s="48">
        <v>0</v>
      </c>
      <c r="N43" s="48">
        <v>0</v>
      </c>
      <c r="O43" s="48">
        <v>0</v>
      </c>
      <c r="P43" s="48">
        <v>0</v>
      </c>
      <c r="Q43" s="48">
        <v>0</v>
      </c>
      <c r="R43" s="48">
        <v>0</v>
      </c>
      <c r="S43" s="48">
        <v>0</v>
      </c>
      <c r="T43" s="48">
        <v>0</v>
      </c>
      <c r="U43" s="48">
        <v>0</v>
      </c>
      <c r="V43" s="48">
        <v>0</v>
      </c>
      <c r="W43" s="48">
        <v>0</v>
      </c>
      <c r="X43" s="48">
        <v>0</v>
      </c>
      <c r="Y43" s="48">
        <v>0</v>
      </c>
      <c r="Z43" s="48">
        <v>0</v>
      </c>
      <c r="AA43" s="48">
        <v>0</v>
      </c>
      <c r="AB43" s="48">
        <v>0</v>
      </c>
      <c r="AC43" s="48">
        <v>0</v>
      </c>
      <c r="AD43" s="48">
        <v>0</v>
      </c>
      <c r="AE43" s="48">
        <v>0</v>
      </c>
      <c r="AF43" s="55">
        <v>0</v>
      </c>
      <c r="AG43" s="58">
        <v>15</v>
      </c>
      <c r="AH43" s="51">
        <f t="shared" si="2"/>
        <v>0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48">
        <v>12</v>
      </c>
      <c r="C44" s="48">
        <v>12</v>
      </c>
      <c r="D44" s="48">
        <v>12</v>
      </c>
      <c r="E44" s="48">
        <v>12</v>
      </c>
      <c r="F44" s="48">
        <v>12</v>
      </c>
      <c r="G44" s="48">
        <v>12</v>
      </c>
      <c r="H44" s="48">
        <v>12</v>
      </c>
      <c r="I44" s="48">
        <v>12</v>
      </c>
      <c r="J44" s="48">
        <v>12</v>
      </c>
      <c r="K44" s="48">
        <v>12</v>
      </c>
      <c r="L44" s="48">
        <v>10</v>
      </c>
      <c r="M44" s="48">
        <v>10</v>
      </c>
      <c r="N44" s="48">
        <v>10</v>
      </c>
      <c r="O44" s="48">
        <v>10</v>
      </c>
      <c r="P44" s="48">
        <v>10</v>
      </c>
      <c r="Q44" s="48">
        <v>10</v>
      </c>
      <c r="R44" s="48">
        <v>10</v>
      </c>
      <c r="S44" s="48">
        <v>10</v>
      </c>
      <c r="T44" s="48">
        <v>10</v>
      </c>
      <c r="U44" s="48">
        <v>10</v>
      </c>
      <c r="V44" s="48">
        <v>10</v>
      </c>
      <c r="W44" s="48">
        <v>14</v>
      </c>
      <c r="X44" s="48">
        <v>14</v>
      </c>
      <c r="Y44" s="48">
        <v>14</v>
      </c>
      <c r="Z44" s="48">
        <v>14</v>
      </c>
      <c r="AA44" s="48">
        <v>14</v>
      </c>
      <c r="AB44" s="48">
        <v>14</v>
      </c>
      <c r="AC44" s="48">
        <v>14</v>
      </c>
      <c r="AD44" s="48">
        <v>14</v>
      </c>
      <c r="AE44" s="48">
        <v>14</v>
      </c>
      <c r="AF44" s="55">
        <v>14</v>
      </c>
      <c r="AG44" s="58">
        <v>14.1</v>
      </c>
      <c r="AH44" s="51">
        <f t="shared" si="2"/>
        <v>14</v>
      </c>
      <c r="AI44" s="52">
        <f t="shared" si="3"/>
        <v>10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48">
        <v>10</v>
      </c>
      <c r="C45" s="48">
        <v>10</v>
      </c>
      <c r="D45" s="48">
        <v>10</v>
      </c>
      <c r="E45" s="48">
        <v>10</v>
      </c>
      <c r="F45" s="48">
        <v>10</v>
      </c>
      <c r="G45" s="48">
        <v>10</v>
      </c>
      <c r="H45" s="48">
        <v>10</v>
      </c>
      <c r="I45" s="48">
        <v>10</v>
      </c>
      <c r="J45" s="48">
        <v>10</v>
      </c>
      <c r="K45" s="48">
        <v>10</v>
      </c>
      <c r="L45" s="48">
        <v>10</v>
      </c>
      <c r="M45" s="48">
        <v>10</v>
      </c>
      <c r="N45" s="48">
        <v>10</v>
      </c>
      <c r="O45" s="48">
        <v>10</v>
      </c>
      <c r="P45" s="48">
        <v>10</v>
      </c>
      <c r="Q45" s="48">
        <v>10</v>
      </c>
      <c r="R45" s="48">
        <v>10</v>
      </c>
      <c r="S45" s="48">
        <v>10</v>
      </c>
      <c r="T45" s="48">
        <v>10</v>
      </c>
      <c r="U45" s="48">
        <v>10</v>
      </c>
      <c r="V45" s="48">
        <v>10</v>
      </c>
      <c r="W45" s="48">
        <v>10</v>
      </c>
      <c r="X45" s="48">
        <v>10</v>
      </c>
      <c r="Y45" s="48">
        <v>10</v>
      </c>
      <c r="Z45" s="48">
        <v>10</v>
      </c>
      <c r="AA45" s="55">
        <v>7</v>
      </c>
      <c r="AB45" s="55">
        <v>7</v>
      </c>
      <c r="AC45" s="55">
        <v>7</v>
      </c>
      <c r="AD45" s="55">
        <v>7</v>
      </c>
      <c r="AE45" s="55">
        <v>7</v>
      </c>
      <c r="AF45" s="55">
        <v>7</v>
      </c>
      <c r="AG45" s="58">
        <v>14</v>
      </c>
      <c r="AH45" s="51">
        <f t="shared" si="2"/>
        <v>10</v>
      </c>
      <c r="AI45" s="52">
        <f t="shared" si="3"/>
        <v>7</v>
      </c>
      <c r="AK45" s="53"/>
    </row>
    <row r="46" spans="1:41" x14ac:dyDescent="0.25">
      <c r="A46" s="57" t="s">
        <v>30</v>
      </c>
      <c r="B46" s="48">
        <v>9</v>
      </c>
      <c r="C46" s="48">
        <v>9</v>
      </c>
      <c r="D46" s="48">
        <v>9</v>
      </c>
      <c r="E46" s="48">
        <v>9</v>
      </c>
      <c r="F46" s="48">
        <v>9</v>
      </c>
      <c r="G46" s="48">
        <v>9</v>
      </c>
      <c r="H46" s="48">
        <v>9</v>
      </c>
      <c r="I46" s="48">
        <v>9</v>
      </c>
      <c r="J46" s="48">
        <v>9</v>
      </c>
      <c r="K46" s="48">
        <v>9</v>
      </c>
      <c r="L46" s="48">
        <v>6.6</v>
      </c>
      <c r="M46" s="48">
        <v>6.6</v>
      </c>
      <c r="N46" s="48">
        <v>6.6</v>
      </c>
      <c r="O46" s="48">
        <v>6.6</v>
      </c>
      <c r="P46" s="48">
        <v>6.6</v>
      </c>
      <c r="Q46" s="48">
        <v>4.9000000000000004</v>
      </c>
      <c r="R46" s="48">
        <v>4.9000000000000004</v>
      </c>
      <c r="S46" s="48">
        <v>4.9000000000000004</v>
      </c>
      <c r="T46" s="48">
        <v>4.9000000000000004</v>
      </c>
      <c r="U46" s="48">
        <v>4.9000000000000004</v>
      </c>
      <c r="V46" s="48">
        <v>4.9000000000000004</v>
      </c>
      <c r="W46" s="48">
        <v>4.9000000000000004</v>
      </c>
      <c r="X46" s="48">
        <v>4.9000000000000004</v>
      </c>
      <c r="Y46" s="48">
        <v>4.9000000000000004</v>
      </c>
      <c r="Z46" s="48">
        <v>4.9000000000000004</v>
      </c>
      <c r="AA46" s="48">
        <v>6.5</v>
      </c>
      <c r="AB46" s="48">
        <v>6.5</v>
      </c>
      <c r="AC46" s="48">
        <v>6.5</v>
      </c>
      <c r="AD46" s="48">
        <v>6.5</v>
      </c>
      <c r="AE46" s="48">
        <v>6.5</v>
      </c>
      <c r="AF46" s="55">
        <v>6.5</v>
      </c>
      <c r="AG46" s="58">
        <v>10.050000000000001</v>
      </c>
      <c r="AH46" s="51">
        <f t="shared" si="2"/>
        <v>9</v>
      </c>
      <c r="AI46" s="52">
        <f t="shared" si="3"/>
        <v>4.9000000000000004</v>
      </c>
      <c r="AK46" s="53"/>
    </row>
    <row r="47" spans="1:41" x14ac:dyDescent="0.25">
      <c r="A47" s="57" t="s">
        <v>31</v>
      </c>
      <c r="B47" s="48">
        <v>6.1</v>
      </c>
      <c r="C47" s="48">
        <v>6.1</v>
      </c>
      <c r="D47" s="48">
        <v>6.1</v>
      </c>
      <c r="E47" s="48">
        <v>6.1</v>
      </c>
      <c r="F47" s="55">
        <v>3</v>
      </c>
      <c r="G47" s="55">
        <v>3</v>
      </c>
      <c r="H47" s="55">
        <v>3</v>
      </c>
      <c r="I47" s="55">
        <v>3</v>
      </c>
      <c r="J47" s="55">
        <v>3</v>
      </c>
      <c r="K47" s="55">
        <v>6.1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48">
        <v>6.2</v>
      </c>
      <c r="AB47" s="48">
        <v>6.2</v>
      </c>
      <c r="AC47" s="48">
        <v>6.2</v>
      </c>
      <c r="AD47" s="48">
        <v>6.2</v>
      </c>
      <c r="AE47" s="48">
        <v>6.2</v>
      </c>
      <c r="AF47" s="55">
        <v>6.2</v>
      </c>
      <c r="AG47" s="58">
        <v>6.2</v>
      </c>
      <c r="AH47" s="51">
        <f t="shared" si="2"/>
        <v>6.2</v>
      </c>
      <c r="AI47" s="52">
        <f t="shared" si="3"/>
        <v>3</v>
      </c>
      <c r="AK47" s="53"/>
    </row>
    <row r="48" spans="1:41" ht="15.75" thickBot="1" x14ac:dyDescent="0.3">
      <c r="A48" s="62" t="s">
        <v>32</v>
      </c>
      <c r="B48" s="70"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f t="shared" si="5"/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320.04000000000002</v>
      </c>
      <c r="C49" s="66">
        <f t="shared" si="6"/>
        <v>297.04000000000002</v>
      </c>
      <c r="D49" s="66">
        <f t="shared" si="6"/>
        <v>269.74000000000007</v>
      </c>
      <c r="E49" s="66">
        <f t="shared" si="6"/>
        <v>238.44</v>
      </c>
      <c r="F49" s="66">
        <f t="shared" si="6"/>
        <v>262.84000000000003</v>
      </c>
      <c r="G49" s="66">
        <f t="shared" si="6"/>
        <v>298.04000000000002</v>
      </c>
      <c r="H49" s="66">
        <f t="shared" si="6"/>
        <v>294.64000000000004</v>
      </c>
      <c r="I49" s="66">
        <f t="shared" si="6"/>
        <v>327.94</v>
      </c>
      <c r="J49" s="66">
        <f t="shared" si="6"/>
        <v>328.24</v>
      </c>
      <c r="K49" s="66">
        <f t="shared" si="6"/>
        <v>331.54</v>
      </c>
      <c r="L49" s="66">
        <f t="shared" si="6"/>
        <v>302.24</v>
      </c>
      <c r="M49" s="66">
        <f t="shared" si="6"/>
        <v>301.54000000000002</v>
      </c>
      <c r="N49" s="66">
        <f t="shared" si="6"/>
        <v>306.34000000000003</v>
      </c>
      <c r="O49" s="66">
        <f t="shared" si="6"/>
        <v>306.34000000000003</v>
      </c>
      <c r="P49" s="66">
        <f t="shared" si="6"/>
        <v>306.34000000000003</v>
      </c>
      <c r="Q49" s="66">
        <f t="shared" si="6"/>
        <v>281.83999999999997</v>
      </c>
      <c r="R49" s="66">
        <f t="shared" si="6"/>
        <v>293.03999999999996</v>
      </c>
      <c r="S49" s="66">
        <f t="shared" si="6"/>
        <v>292.44</v>
      </c>
      <c r="T49" s="66">
        <f t="shared" si="6"/>
        <v>305.44</v>
      </c>
      <c r="U49" s="66">
        <f t="shared" si="6"/>
        <v>258.44</v>
      </c>
      <c r="V49" s="66">
        <f t="shared" si="6"/>
        <v>226.04</v>
      </c>
      <c r="W49" s="66">
        <f t="shared" si="6"/>
        <v>231.94</v>
      </c>
      <c r="X49" s="66">
        <f t="shared" si="6"/>
        <v>348.64</v>
      </c>
      <c r="Y49" s="66">
        <f t="shared" si="6"/>
        <v>363.64000000000004</v>
      </c>
      <c r="Z49" s="66">
        <f t="shared" si="6"/>
        <v>363.64000000000004</v>
      </c>
      <c r="AA49" s="66">
        <f t="shared" si="6"/>
        <v>359.64000000000004</v>
      </c>
      <c r="AB49" s="66">
        <f t="shared" si="6"/>
        <v>359.84000000000003</v>
      </c>
      <c r="AC49" s="66">
        <f t="shared" si="6"/>
        <v>345.04</v>
      </c>
      <c r="AD49" s="66">
        <f t="shared" si="6"/>
        <v>345.64000000000004</v>
      </c>
      <c r="AE49" s="66">
        <f t="shared" si="6"/>
        <v>346.64</v>
      </c>
      <c r="AF49" s="66">
        <f t="shared" si="6"/>
        <v>337.54</v>
      </c>
      <c r="AG49" s="71">
        <f>SUM(AG36:AG48)</f>
        <v>489.91</v>
      </c>
      <c r="AH49" s="51">
        <f t="shared" si="2"/>
        <v>363.64000000000004</v>
      </c>
      <c r="AI49" s="52">
        <f t="shared" si="3"/>
        <v>226.04</v>
      </c>
      <c r="AK49" s="53"/>
    </row>
    <row r="50" spans="1:37" x14ac:dyDescent="0.25">
      <c r="A50" s="54" t="s">
        <v>34</v>
      </c>
      <c r="B50" s="55">
        <v>0</v>
      </c>
      <c r="C50" s="55">
        <v>0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72">
        <v>0</v>
      </c>
      <c r="M50" s="72">
        <v>0</v>
      </c>
      <c r="N50" s="72">
        <v>10</v>
      </c>
      <c r="O50" s="72">
        <v>40</v>
      </c>
      <c r="P50" s="48">
        <v>0</v>
      </c>
      <c r="Q50" s="48">
        <v>0</v>
      </c>
      <c r="R50" s="48">
        <v>0</v>
      </c>
      <c r="S50" s="48">
        <v>0</v>
      </c>
      <c r="T50" s="48">
        <v>0</v>
      </c>
      <c r="U50" s="48">
        <v>30</v>
      </c>
      <c r="V50" s="48">
        <v>13</v>
      </c>
      <c r="W50" s="48">
        <v>14</v>
      </c>
      <c r="X50" s="48">
        <v>30.2</v>
      </c>
      <c r="Y50" s="48">
        <v>60.3</v>
      </c>
      <c r="Z50" s="48">
        <v>60.3</v>
      </c>
      <c r="AA50" s="48">
        <v>39.299999999999997</v>
      </c>
      <c r="AB50" s="48">
        <v>60</v>
      </c>
      <c r="AC50" s="48">
        <v>38.5</v>
      </c>
      <c r="AD50" s="48">
        <v>29.7</v>
      </c>
      <c r="AE50" s="48">
        <v>0</v>
      </c>
      <c r="AF50" s="48">
        <v>0</v>
      </c>
      <c r="AG50" s="56">
        <v>60</v>
      </c>
      <c r="AH50" s="51">
        <f t="shared" si="2"/>
        <v>60.3</v>
      </c>
      <c r="AI50" s="52">
        <f t="shared" si="3"/>
        <v>0</v>
      </c>
      <c r="AK50" s="53"/>
    </row>
    <row r="51" spans="1:37" x14ac:dyDescent="0.25">
      <c r="A51" s="57" t="s">
        <v>35</v>
      </c>
      <c r="B51" s="55">
        <v>0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72">
        <v>0</v>
      </c>
      <c r="M51" s="72">
        <v>0</v>
      </c>
      <c r="N51" s="72">
        <v>3.5</v>
      </c>
      <c r="O51" s="72">
        <v>20</v>
      </c>
      <c r="P51" s="67">
        <v>10</v>
      </c>
      <c r="Q51" s="67">
        <v>0</v>
      </c>
      <c r="R51" s="67">
        <v>0</v>
      </c>
      <c r="S51" s="67">
        <v>0</v>
      </c>
      <c r="T51" s="67">
        <v>0</v>
      </c>
      <c r="U51" s="67">
        <v>10</v>
      </c>
      <c r="V51" s="67">
        <v>5</v>
      </c>
      <c r="W51" s="67">
        <v>5.2</v>
      </c>
      <c r="X51" s="67">
        <v>6.3</v>
      </c>
      <c r="Y51" s="67">
        <v>13.9</v>
      </c>
      <c r="Z51" s="67">
        <v>13.9</v>
      </c>
      <c r="AA51" s="67">
        <v>17.3</v>
      </c>
      <c r="AB51" s="67">
        <v>16.7</v>
      </c>
      <c r="AC51" s="67">
        <v>16.600000000000001</v>
      </c>
      <c r="AD51" s="67">
        <v>14.5</v>
      </c>
      <c r="AE51" s="67">
        <v>5.8</v>
      </c>
      <c r="AF51" s="67">
        <v>0</v>
      </c>
      <c r="AG51" s="58">
        <v>32</v>
      </c>
      <c r="AH51" s="51">
        <f t="shared" si="2"/>
        <v>20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>
        <v>0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73">
        <v>0</v>
      </c>
      <c r="M52" s="73">
        <v>0</v>
      </c>
      <c r="N52" s="73">
        <v>1.3</v>
      </c>
      <c r="O52" s="73">
        <v>6.5</v>
      </c>
      <c r="P52" s="74">
        <v>4</v>
      </c>
      <c r="Q52" s="74">
        <v>0</v>
      </c>
      <c r="R52" s="74">
        <v>0</v>
      </c>
      <c r="S52" s="74">
        <v>0</v>
      </c>
      <c r="T52" s="74">
        <v>0</v>
      </c>
      <c r="U52" s="74">
        <v>3</v>
      </c>
      <c r="V52" s="74">
        <v>2</v>
      </c>
      <c r="W52" s="74">
        <v>1.9</v>
      </c>
      <c r="X52" s="74">
        <v>2.2999999999999998</v>
      </c>
      <c r="Y52" s="74">
        <v>5.0999999999999996</v>
      </c>
      <c r="Z52" s="74">
        <v>5.0999999999999996</v>
      </c>
      <c r="AA52" s="74">
        <v>6.3</v>
      </c>
      <c r="AB52" s="74">
        <v>6.1</v>
      </c>
      <c r="AC52" s="74">
        <v>6.1</v>
      </c>
      <c r="AD52" s="74">
        <v>5.3</v>
      </c>
      <c r="AE52" s="74">
        <v>2.1</v>
      </c>
      <c r="AF52" s="74">
        <v>0</v>
      </c>
      <c r="AG52" s="75">
        <v>14</v>
      </c>
      <c r="AH52" s="51">
        <f t="shared" si="2"/>
        <v>6.5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0</v>
      </c>
      <c r="N53" s="66">
        <f t="shared" si="7"/>
        <v>14.8</v>
      </c>
      <c r="O53" s="66">
        <f t="shared" si="7"/>
        <v>66.5</v>
      </c>
      <c r="P53" s="66">
        <f t="shared" si="7"/>
        <v>14</v>
      </c>
      <c r="Q53" s="66">
        <f t="shared" si="7"/>
        <v>0</v>
      </c>
      <c r="R53" s="66">
        <f t="shared" si="7"/>
        <v>0</v>
      </c>
      <c r="S53" s="66">
        <f t="shared" si="7"/>
        <v>0</v>
      </c>
      <c r="T53" s="66">
        <f t="shared" si="7"/>
        <v>0</v>
      </c>
      <c r="U53" s="66">
        <f t="shared" si="7"/>
        <v>43</v>
      </c>
      <c r="V53" s="66">
        <f t="shared" si="7"/>
        <v>20</v>
      </c>
      <c r="W53" s="66">
        <f t="shared" si="7"/>
        <v>21.099999999999998</v>
      </c>
      <c r="X53" s="66">
        <f t="shared" si="7"/>
        <v>38.799999999999997</v>
      </c>
      <c r="Y53" s="66">
        <f t="shared" si="7"/>
        <v>79.3</v>
      </c>
      <c r="Z53" s="66">
        <f t="shared" si="7"/>
        <v>79.3</v>
      </c>
      <c r="AA53" s="66">
        <f t="shared" si="7"/>
        <v>62.899999999999991</v>
      </c>
      <c r="AB53" s="66">
        <f t="shared" si="7"/>
        <v>82.8</v>
      </c>
      <c r="AC53" s="66">
        <f t="shared" si="7"/>
        <v>61.2</v>
      </c>
      <c r="AD53" s="66">
        <f t="shared" si="7"/>
        <v>49.5</v>
      </c>
      <c r="AE53" s="66">
        <f t="shared" si="7"/>
        <v>7.9</v>
      </c>
      <c r="AF53" s="66">
        <f t="shared" si="7"/>
        <v>0</v>
      </c>
      <c r="AG53" s="71">
        <f>SUM(AG50:AG52)</f>
        <v>106</v>
      </c>
      <c r="AH53" s="51">
        <f t="shared" si="2"/>
        <v>82.8</v>
      </c>
      <c r="AI53" s="52">
        <f t="shared" si="3"/>
        <v>0</v>
      </c>
      <c r="AK53" s="53"/>
    </row>
    <row r="54" spans="1:37" x14ac:dyDescent="0.25">
      <c r="A54" s="54" t="s">
        <v>205</v>
      </c>
      <c r="B54" s="48">
        <v>-1.3</v>
      </c>
      <c r="C54" s="48">
        <v>6</v>
      </c>
      <c r="D54" s="48">
        <v>0</v>
      </c>
      <c r="E54" s="48">
        <v>0</v>
      </c>
      <c r="F54" s="48">
        <v>0</v>
      </c>
      <c r="G54" s="48">
        <v>0</v>
      </c>
      <c r="H54" s="48">
        <v>0</v>
      </c>
      <c r="I54" s="48">
        <v>0</v>
      </c>
      <c r="J54" s="48">
        <v>0</v>
      </c>
      <c r="K54" s="48">
        <v>0</v>
      </c>
      <c r="L54" s="48">
        <v>0</v>
      </c>
      <c r="M54" s="48">
        <v>0</v>
      </c>
      <c r="N54" s="48">
        <v>0</v>
      </c>
      <c r="O54" s="48">
        <v>0</v>
      </c>
      <c r="P54" s="48">
        <v>0</v>
      </c>
      <c r="Q54" s="48">
        <v>0</v>
      </c>
      <c r="R54" s="48">
        <v>0</v>
      </c>
      <c r="S54" s="48">
        <v>0</v>
      </c>
      <c r="T54" s="48">
        <v>0</v>
      </c>
      <c r="U54" s="48">
        <v>14</v>
      </c>
      <c r="V54" s="48">
        <v>55</v>
      </c>
      <c r="W54" s="48">
        <v>58.3</v>
      </c>
      <c r="X54" s="48">
        <v>37.299999999999997</v>
      </c>
      <c r="Y54" s="48">
        <v>5.9</v>
      </c>
      <c r="Z54" s="48">
        <v>14.1</v>
      </c>
      <c r="AA54" s="48">
        <v>2.1</v>
      </c>
      <c r="AB54" s="48">
        <v>3.3</v>
      </c>
      <c r="AC54" s="48">
        <v>0</v>
      </c>
      <c r="AD54" s="48">
        <v>0</v>
      </c>
      <c r="AE54" s="48">
        <v>0</v>
      </c>
      <c r="AF54" s="48">
        <v>0</v>
      </c>
      <c r="AG54" s="56"/>
      <c r="AH54" s="51">
        <f t="shared" si="2"/>
        <v>58.3</v>
      </c>
      <c r="AI54" s="52">
        <f t="shared" si="3"/>
        <v>-1.3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48">
        <v>0</v>
      </c>
      <c r="M55" s="48">
        <v>0</v>
      </c>
      <c r="N55" s="48">
        <v>0</v>
      </c>
      <c r="O55" s="48">
        <v>0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  <c r="Z55" s="76">
        <v>0</v>
      </c>
      <c r="AA55" s="67">
        <v>0</v>
      </c>
      <c r="AB55" s="67">
        <v>-18</v>
      </c>
      <c r="AC55" s="67">
        <v>-84.7</v>
      </c>
      <c r="AD55" s="67">
        <v>-96.9</v>
      </c>
      <c r="AE55" s="67">
        <v>-106</v>
      </c>
      <c r="AF55" s="67">
        <v>-50.4</v>
      </c>
      <c r="AG55" s="58"/>
      <c r="AH55" s="51">
        <f t="shared" si="2"/>
        <v>0</v>
      </c>
      <c r="AI55" s="52">
        <f t="shared" si="3"/>
        <v>-106</v>
      </c>
      <c r="AK55" s="53"/>
    </row>
    <row r="56" spans="1:37" x14ac:dyDescent="0.25">
      <c r="A56" s="57" t="s">
        <v>38</v>
      </c>
      <c r="B56" s="67">
        <v>-49.4</v>
      </c>
      <c r="C56" s="67">
        <v>-39</v>
      </c>
      <c r="D56" s="67">
        <v>-60</v>
      </c>
      <c r="E56" s="67">
        <v>-3</v>
      </c>
      <c r="F56" s="67">
        <v>0</v>
      </c>
      <c r="G56" s="48">
        <v>-54</v>
      </c>
      <c r="H56" s="48">
        <v>-50</v>
      </c>
      <c r="I56" s="48">
        <v>-33</v>
      </c>
      <c r="J56" s="48">
        <v>-36</v>
      </c>
      <c r="K56" s="48">
        <v>-25</v>
      </c>
      <c r="L56" s="67">
        <v>0</v>
      </c>
      <c r="M56" s="67">
        <v>-30</v>
      </c>
      <c r="N56" s="67">
        <v>-4</v>
      </c>
      <c r="O56" s="67">
        <v>-48</v>
      </c>
      <c r="P56" s="67">
        <v>-30</v>
      </c>
      <c r="Q56" s="67">
        <v>0</v>
      </c>
      <c r="R56" s="67">
        <v>0</v>
      </c>
      <c r="S56" s="67">
        <v>-35</v>
      </c>
      <c r="T56" s="67">
        <v>-40</v>
      </c>
      <c r="U56" s="77">
        <v>-90</v>
      </c>
      <c r="V56" s="77">
        <v>-33</v>
      </c>
      <c r="W56" s="77">
        <v>-32</v>
      </c>
      <c r="X56" s="77">
        <v>-20.6</v>
      </c>
      <c r="Y56" s="77">
        <v>4.9000000000000004</v>
      </c>
      <c r="Z56" s="77">
        <v>0</v>
      </c>
      <c r="AA56" s="67">
        <v>-26</v>
      </c>
      <c r="AB56" s="67">
        <v>0</v>
      </c>
      <c r="AC56" s="67">
        <v>-3.5</v>
      </c>
      <c r="AD56" s="67">
        <v>0</v>
      </c>
      <c r="AE56" s="67">
        <v>-25</v>
      </c>
      <c r="AF56" s="67">
        <v>0</v>
      </c>
      <c r="AG56" s="78"/>
      <c r="AH56" s="51">
        <f t="shared" si="2"/>
        <v>4.9000000000000004</v>
      </c>
      <c r="AI56" s="52">
        <f t="shared" si="3"/>
        <v>-90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67">
        <v>0</v>
      </c>
      <c r="M57" s="67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10</v>
      </c>
      <c r="AA57" s="79">
        <v>0</v>
      </c>
      <c r="AB57" s="79">
        <v>0</v>
      </c>
      <c r="AC57" s="79">
        <v>0</v>
      </c>
      <c r="AD57" s="79">
        <v>0</v>
      </c>
      <c r="AE57" s="79">
        <v>0</v>
      </c>
      <c r="AF57" s="79">
        <v>0</v>
      </c>
      <c r="AG57" s="78"/>
      <c r="AH57" s="51">
        <f t="shared" si="2"/>
        <v>10</v>
      </c>
      <c r="AI57" s="52">
        <f t="shared" si="3"/>
        <v>0</v>
      </c>
      <c r="AK57" s="53"/>
    </row>
    <row r="58" spans="1:37" x14ac:dyDescent="0.25">
      <c r="A58" s="57" t="s">
        <v>40</v>
      </c>
      <c r="B58" s="48">
        <v>0</v>
      </c>
      <c r="C58" s="48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67">
        <v>0</v>
      </c>
      <c r="Z58" s="67">
        <v>0</v>
      </c>
      <c r="AA58" s="48">
        <v>-15</v>
      </c>
      <c r="AB58" s="48">
        <v>-78.900000000000006</v>
      </c>
      <c r="AC58" s="48">
        <v>-57.3</v>
      </c>
      <c r="AD58" s="48">
        <v>-77.3</v>
      </c>
      <c r="AE58" s="48">
        <v>-75.7</v>
      </c>
      <c r="AF58" s="48">
        <v>-74.2</v>
      </c>
      <c r="AG58" s="78"/>
      <c r="AH58" s="51">
        <f t="shared" si="2"/>
        <v>0</v>
      </c>
      <c r="AI58" s="52">
        <f t="shared" si="3"/>
        <v>-78.900000000000006</v>
      </c>
      <c r="AK58" s="53"/>
    </row>
    <row r="59" spans="1:37" x14ac:dyDescent="0.25">
      <c r="A59" s="57" t="s">
        <v>87</v>
      </c>
      <c r="B59" s="80">
        <v>0</v>
      </c>
      <c r="C59" s="80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67">
        <v>0</v>
      </c>
      <c r="O59" s="67">
        <v>0</v>
      </c>
      <c r="P59" s="67">
        <v>0</v>
      </c>
      <c r="Q59" s="67">
        <v>0</v>
      </c>
      <c r="R59" s="67">
        <v>0</v>
      </c>
      <c r="S59" s="67">
        <v>0</v>
      </c>
      <c r="T59" s="67">
        <v>0</v>
      </c>
      <c r="U59" s="67">
        <v>0</v>
      </c>
      <c r="V59" s="67">
        <v>0</v>
      </c>
      <c r="W59" s="67">
        <v>0</v>
      </c>
      <c r="X59" s="67">
        <v>0</v>
      </c>
      <c r="Y59" s="67">
        <v>0</v>
      </c>
      <c r="Z59" s="67">
        <v>0</v>
      </c>
      <c r="AA59" s="80">
        <v>0</v>
      </c>
      <c r="AB59" s="80">
        <v>0</v>
      </c>
      <c r="AC59" s="80">
        <v>0</v>
      </c>
      <c r="AD59" s="80">
        <v>0</v>
      </c>
      <c r="AE59" s="80">
        <v>0</v>
      </c>
      <c r="AF59" s="80">
        <v>0</v>
      </c>
      <c r="AG59" s="78"/>
      <c r="AH59" s="51">
        <f t="shared" si="2"/>
        <v>0</v>
      </c>
      <c r="AI59" s="52">
        <f t="shared" si="3"/>
        <v>0</v>
      </c>
      <c r="AK59" s="53"/>
    </row>
    <row r="60" spans="1:37" x14ac:dyDescent="0.25">
      <c r="A60" s="57" t="s">
        <v>88</v>
      </c>
      <c r="B60" s="80">
        <v>0</v>
      </c>
      <c r="C60" s="80">
        <v>0</v>
      </c>
      <c r="D60" s="79">
        <v>0</v>
      </c>
      <c r="E60" s="79">
        <v>0</v>
      </c>
      <c r="F60" s="79">
        <v>0</v>
      </c>
      <c r="G60" s="79">
        <v>0</v>
      </c>
      <c r="H60" s="48">
        <v>0</v>
      </c>
      <c r="I60" s="48">
        <v>0</v>
      </c>
      <c r="J60" s="48">
        <v>0</v>
      </c>
      <c r="K60" s="48">
        <v>0</v>
      </c>
      <c r="L60" s="48">
        <v>0</v>
      </c>
      <c r="M60" s="48">
        <v>0</v>
      </c>
      <c r="N60" s="48">
        <v>0</v>
      </c>
      <c r="O60" s="48">
        <v>0</v>
      </c>
      <c r="P60" s="48">
        <v>0</v>
      </c>
      <c r="Q60" s="48">
        <v>0</v>
      </c>
      <c r="R60" s="48">
        <v>0</v>
      </c>
      <c r="S60" s="48">
        <v>0</v>
      </c>
      <c r="T60" s="48">
        <v>0</v>
      </c>
      <c r="U60" s="48">
        <v>0</v>
      </c>
      <c r="V60" s="48">
        <v>0</v>
      </c>
      <c r="W60" s="48">
        <v>0</v>
      </c>
      <c r="X60" s="48">
        <v>0</v>
      </c>
      <c r="Y60" s="67">
        <v>0</v>
      </c>
      <c r="Z60" s="67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89</v>
      </c>
      <c r="B61" s="79">
        <v>8</v>
      </c>
      <c r="C61" s="79">
        <v>8</v>
      </c>
      <c r="D61" s="79">
        <v>8</v>
      </c>
      <c r="E61" s="79">
        <v>0</v>
      </c>
      <c r="F61" s="79">
        <v>0</v>
      </c>
      <c r="G61" s="79">
        <v>0</v>
      </c>
      <c r="H61" s="79">
        <v>0</v>
      </c>
      <c r="I61" s="79">
        <v>0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0</v>
      </c>
      <c r="R61" s="79">
        <v>0</v>
      </c>
      <c r="S61" s="79">
        <v>0</v>
      </c>
      <c r="T61" s="79">
        <v>0</v>
      </c>
      <c r="U61" s="79">
        <v>0</v>
      </c>
      <c r="V61" s="79">
        <v>0</v>
      </c>
      <c r="W61" s="79">
        <v>0</v>
      </c>
      <c r="X61" s="79">
        <v>0</v>
      </c>
      <c r="Y61" s="67">
        <v>0</v>
      </c>
      <c r="Z61" s="67">
        <v>0</v>
      </c>
      <c r="AA61" s="79">
        <v>0</v>
      </c>
      <c r="AB61" s="79">
        <v>0</v>
      </c>
      <c r="AC61" s="79">
        <v>8</v>
      </c>
      <c r="AD61" s="79">
        <v>8</v>
      </c>
      <c r="AE61" s="79">
        <v>8</v>
      </c>
      <c r="AF61" s="79">
        <v>8</v>
      </c>
      <c r="AG61" s="78"/>
      <c r="AH61" s="51">
        <f t="shared" si="2"/>
        <v>8</v>
      </c>
      <c r="AI61" s="52">
        <f t="shared" si="3"/>
        <v>0</v>
      </c>
      <c r="AK61" s="53"/>
    </row>
    <row r="62" spans="1:37" x14ac:dyDescent="0.25">
      <c r="A62" s="57" t="s">
        <v>90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67">
        <v>0</v>
      </c>
      <c r="Z62" s="67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91</v>
      </c>
      <c r="B63" s="82">
        <v>0</v>
      </c>
      <c r="C63" s="82">
        <v>0</v>
      </c>
      <c r="D63" s="79">
        <v>0</v>
      </c>
      <c r="E63" s="79">
        <v>0</v>
      </c>
      <c r="F63" s="79">
        <v>0</v>
      </c>
      <c r="G63" s="79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67">
        <v>0</v>
      </c>
      <c r="N63" s="67">
        <v>0</v>
      </c>
      <c r="O63" s="67">
        <v>0</v>
      </c>
      <c r="P63" s="67">
        <v>0</v>
      </c>
      <c r="Q63" s="67">
        <v>0</v>
      </c>
      <c r="R63" s="67">
        <v>0</v>
      </c>
      <c r="S63" s="67">
        <v>0</v>
      </c>
      <c r="T63" s="67">
        <v>0</v>
      </c>
      <c r="U63" s="67">
        <v>0</v>
      </c>
      <c r="V63" s="67">
        <v>0</v>
      </c>
      <c r="W63" s="67">
        <v>0</v>
      </c>
      <c r="X63" s="67">
        <v>0</v>
      </c>
      <c r="Y63" s="67">
        <v>0</v>
      </c>
      <c r="Z63" s="67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92</v>
      </c>
      <c r="B64" s="82">
        <v>0</v>
      </c>
      <c r="C64" s="82">
        <v>0</v>
      </c>
      <c r="D64" s="79">
        <v>0</v>
      </c>
      <c r="E64" s="79">
        <v>0</v>
      </c>
      <c r="F64" s="79">
        <v>0</v>
      </c>
      <c r="G64" s="79">
        <v>0</v>
      </c>
      <c r="H64" s="48">
        <v>0</v>
      </c>
      <c r="I64" s="48">
        <v>0</v>
      </c>
      <c r="J64" s="48">
        <v>0</v>
      </c>
      <c r="K64" s="48">
        <v>0</v>
      </c>
      <c r="L64" s="48">
        <v>0</v>
      </c>
      <c r="M64" s="48">
        <v>0</v>
      </c>
      <c r="N64" s="48">
        <v>0</v>
      </c>
      <c r="O64" s="48">
        <v>0</v>
      </c>
      <c r="P64" s="48">
        <v>0</v>
      </c>
      <c r="Q64" s="48">
        <v>0</v>
      </c>
      <c r="R64" s="48">
        <v>0</v>
      </c>
      <c r="S64" s="48">
        <v>0</v>
      </c>
      <c r="T64" s="48">
        <v>0</v>
      </c>
      <c r="U64" s="48">
        <v>0</v>
      </c>
      <c r="V64" s="48">
        <v>0</v>
      </c>
      <c r="W64" s="48">
        <v>0</v>
      </c>
      <c r="X64" s="48">
        <v>0</v>
      </c>
      <c r="Y64" s="67">
        <v>0</v>
      </c>
      <c r="Z64" s="67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-42.699999999999996</v>
      </c>
      <c r="C65" s="66">
        <f t="shared" ref="C65:AF65" si="8">SUM(C54:C64)</f>
        <v>-25</v>
      </c>
      <c r="D65" s="66">
        <f t="shared" si="8"/>
        <v>-52</v>
      </c>
      <c r="E65" s="66">
        <f t="shared" si="8"/>
        <v>-3</v>
      </c>
      <c r="F65" s="66">
        <f t="shared" si="8"/>
        <v>0</v>
      </c>
      <c r="G65" s="66">
        <f t="shared" si="8"/>
        <v>-54</v>
      </c>
      <c r="H65" s="66">
        <f t="shared" si="8"/>
        <v>-50</v>
      </c>
      <c r="I65" s="66">
        <f t="shared" si="8"/>
        <v>-33</v>
      </c>
      <c r="J65" s="66">
        <f t="shared" si="8"/>
        <v>-36</v>
      </c>
      <c r="K65" s="66">
        <f t="shared" si="8"/>
        <v>-25</v>
      </c>
      <c r="L65" s="66">
        <f t="shared" si="8"/>
        <v>0</v>
      </c>
      <c r="M65" s="66">
        <f t="shared" si="8"/>
        <v>-30</v>
      </c>
      <c r="N65" s="66">
        <f t="shared" si="8"/>
        <v>-4</v>
      </c>
      <c r="O65" s="66">
        <f t="shared" si="8"/>
        <v>-48</v>
      </c>
      <c r="P65" s="66">
        <f t="shared" si="8"/>
        <v>-30</v>
      </c>
      <c r="Q65" s="66">
        <f t="shared" si="8"/>
        <v>0</v>
      </c>
      <c r="R65" s="66">
        <f t="shared" si="8"/>
        <v>0</v>
      </c>
      <c r="S65" s="66">
        <f t="shared" si="8"/>
        <v>-35</v>
      </c>
      <c r="T65" s="66">
        <f t="shared" si="8"/>
        <v>-40</v>
      </c>
      <c r="U65" s="66">
        <f t="shared" si="8"/>
        <v>-76</v>
      </c>
      <c r="V65" s="66">
        <f t="shared" si="8"/>
        <v>22</v>
      </c>
      <c r="W65" s="66">
        <f t="shared" si="8"/>
        <v>26.299999999999997</v>
      </c>
      <c r="X65" s="66">
        <f t="shared" si="8"/>
        <v>16.699999999999996</v>
      </c>
      <c r="Y65" s="66">
        <f t="shared" si="8"/>
        <v>10.8</v>
      </c>
      <c r="Z65" s="66">
        <f t="shared" si="8"/>
        <v>24.1</v>
      </c>
      <c r="AA65" s="66">
        <f t="shared" si="8"/>
        <v>-38.9</v>
      </c>
      <c r="AB65" s="66">
        <f t="shared" si="8"/>
        <v>-93.600000000000009</v>
      </c>
      <c r="AC65" s="66">
        <f t="shared" si="8"/>
        <v>-137.5</v>
      </c>
      <c r="AD65" s="66">
        <f t="shared" si="8"/>
        <v>-166.2</v>
      </c>
      <c r="AE65" s="66">
        <f t="shared" si="8"/>
        <v>-198.7</v>
      </c>
      <c r="AF65" s="66">
        <f t="shared" si="8"/>
        <v>-116.6</v>
      </c>
      <c r="AG65" s="71">
        <f>SUM(AG54:AG64)</f>
        <v>0</v>
      </c>
      <c r="AH65" s="51">
        <f t="shared" si="2"/>
        <v>26.299999999999997</v>
      </c>
      <c r="AI65" s="52">
        <f t="shared" si="3"/>
        <v>-198.7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207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209</v>
      </c>
      <c r="B70" s="88">
        <f>B65+B53+B49+B35+B69</f>
        <v>979.54000000000008</v>
      </c>
      <c r="C70" s="88">
        <f t="shared" ref="C70:AG70" si="10">C65+C53+C49+C35+C69</f>
        <v>974.24</v>
      </c>
      <c r="D70" s="88">
        <f t="shared" si="10"/>
        <v>925.94</v>
      </c>
      <c r="E70" s="88">
        <f t="shared" si="10"/>
        <v>943.6400000000001</v>
      </c>
      <c r="F70" s="88">
        <f t="shared" si="10"/>
        <v>967.04000000000008</v>
      </c>
      <c r="G70" s="88">
        <f t="shared" si="10"/>
        <v>948.24</v>
      </c>
      <c r="H70" s="88">
        <f t="shared" si="10"/>
        <v>948.84000000000015</v>
      </c>
      <c r="I70" s="88">
        <f t="shared" si="10"/>
        <v>999.1400000000001</v>
      </c>
      <c r="J70" s="88">
        <f t="shared" si="10"/>
        <v>996.44</v>
      </c>
      <c r="K70" s="88">
        <f t="shared" si="10"/>
        <v>1030.04</v>
      </c>
      <c r="L70" s="88">
        <f t="shared" si="10"/>
        <v>1101.8399999999999</v>
      </c>
      <c r="M70" s="88">
        <f t="shared" si="10"/>
        <v>1097.1399999999999</v>
      </c>
      <c r="N70" s="88">
        <f t="shared" si="10"/>
        <v>1136.74</v>
      </c>
      <c r="O70" s="88">
        <f t="shared" si="10"/>
        <v>1134.44</v>
      </c>
      <c r="P70" s="88">
        <f t="shared" si="10"/>
        <v>1079.94</v>
      </c>
      <c r="Q70" s="88">
        <f t="shared" si="10"/>
        <v>1077.74</v>
      </c>
      <c r="R70" s="88">
        <f t="shared" si="10"/>
        <v>1089.94</v>
      </c>
      <c r="S70" s="88">
        <f t="shared" si="10"/>
        <v>1063.3399999999999</v>
      </c>
      <c r="T70" s="88">
        <f t="shared" si="10"/>
        <v>1099.3399999999999</v>
      </c>
      <c r="U70" s="88">
        <f t="shared" si="10"/>
        <v>1052.04</v>
      </c>
      <c r="V70" s="88">
        <f t="shared" si="10"/>
        <v>1088.24</v>
      </c>
      <c r="W70" s="88">
        <f t="shared" si="10"/>
        <v>1100.54</v>
      </c>
      <c r="X70" s="88">
        <f t="shared" si="10"/>
        <v>1214.3400000000001</v>
      </c>
      <c r="Y70" s="88">
        <f t="shared" si="10"/>
        <v>1349.94</v>
      </c>
      <c r="Z70" s="88">
        <f t="shared" si="10"/>
        <v>1315.2400000000002</v>
      </c>
      <c r="AA70" s="88">
        <f t="shared" si="10"/>
        <v>1231.8400000000001</v>
      </c>
      <c r="AB70" s="88">
        <f t="shared" si="10"/>
        <v>1197.24</v>
      </c>
      <c r="AC70" s="88">
        <f t="shared" si="10"/>
        <v>1186.94</v>
      </c>
      <c r="AD70" s="88">
        <f t="shared" si="10"/>
        <v>1117.1400000000001</v>
      </c>
      <c r="AE70" s="88">
        <f t="shared" si="10"/>
        <v>1030.04</v>
      </c>
      <c r="AF70" s="88">
        <f t="shared" si="10"/>
        <v>995.1400000000001</v>
      </c>
      <c r="AG70" s="88">
        <f t="shared" si="10"/>
        <v>2068.14</v>
      </c>
      <c r="AH70" s="51">
        <f t="shared" si="2"/>
        <v>1349.94</v>
      </c>
      <c r="AI70" s="52">
        <f t="shared" si="3"/>
        <v>925.94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208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>
        <v>30</v>
      </c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30</v>
      </c>
      <c r="AI71" s="52">
        <f t="shared" si="3"/>
        <v>30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210</v>
      </c>
      <c r="B72" s="88">
        <f>B70+B71</f>
        <v>979.54000000000008</v>
      </c>
      <c r="C72" s="88">
        <f t="shared" ref="C72:AF72" si="11">C69+C65+C53+C49+C35+C71</f>
        <v>974.24</v>
      </c>
      <c r="D72" s="88">
        <f t="shared" si="11"/>
        <v>925.94</v>
      </c>
      <c r="E72" s="88">
        <f t="shared" si="11"/>
        <v>943.6400000000001</v>
      </c>
      <c r="F72" s="88">
        <f t="shared" si="11"/>
        <v>967.04000000000008</v>
      </c>
      <c r="G72" s="88">
        <f t="shared" si="11"/>
        <v>948.24</v>
      </c>
      <c r="H72" s="88">
        <f t="shared" si="11"/>
        <v>948.84000000000015</v>
      </c>
      <c r="I72" s="88">
        <f t="shared" si="11"/>
        <v>999.1400000000001</v>
      </c>
      <c r="J72" s="88">
        <f t="shared" si="11"/>
        <v>996.44</v>
      </c>
      <c r="K72" s="88">
        <f t="shared" si="11"/>
        <v>1030.04</v>
      </c>
      <c r="L72" s="88">
        <f t="shared" si="11"/>
        <v>1101.8399999999999</v>
      </c>
      <c r="M72" s="88">
        <f t="shared" si="11"/>
        <v>1097.1399999999999</v>
      </c>
      <c r="N72" s="88">
        <f t="shared" si="11"/>
        <v>1136.74</v>
      </c>
      <c r="O72" s="88">
        <f t="shared" si="11"/>
        <v>1134.44</v>
      </c>
      <c r="P72" s="88">
        <f t="shared" si="11"/>
        <v>1079.94</v>
      </c>
      <c r="Q72" s="88">
        <f t="shared" si="11"/>
        <v>1077.74</v>
      </c>
      <c r="R72" s="88">
        <f t="shared" si="11"/>
        <v>1089.94</v>
      </c>
      <c r="S72" s="88">
        <f t="shared" si="11"/>
        <v>1063.3399999999999</v>
      </c>
      <c r="T72" s="88">
        <f t="shared" si="11"/>
        <v>1099.3399999999999</v>
      </c>
      <c r="U72" s="88">
        <f t="shared" si="11"/>
        <v>1082.04</v>
      </c>
      <c r="V72" s="88">
        <f t="shared" si="11"/>
        <v>1088.24</v>
      </c>
      <c r="W72" s="88">
        <f t="shared" si="11"/>
        <v>1100.54</v>
      </c>
      <c r="X72" s="88">
        <f t="shared" si="11"/>
        <v>1214.3400000000001</v>
      </c>
      <c r="Y72" s="88">
        <f t="shared" si="11"/>
        <v>1349.94</v>
      </c>
      <c r="Z72" s="88">
        <f t="shared" si="11"/>
        <v>1315.2400000000002</v>
      </c>
      <c r="AA72" s="88">
        <f t="shared" si="11"/>
        <v>1231.8400000000001</v>
      </c>
      <c r="AB72" s="88">
        <f t="shared" si="11"/>
        <v>1197.24</v>
      </c>
      <c r="AC72" s="88">
        <f t="shared" si="11"/>
        <v>1186.94</v>
      </c>
      <c r="AD72" s="88">
        <f t="shared" si="11"/>
        <v>1117.1400000000001</v>
      </c>
      <c r="AE72" s="88">
        <f t="shared" si="11"/>
        <v>1030.04</v>
      </c>
      <c r="AF72" s="88">
        <f t="shared" si="11"/>
        <v>995.1400000000001</v>
      </c>
      <c r="AG72" s="71">
        <f>AG69+AG65+AG53+AG49+AG35+AG71</f>
        <v>2068.14</v>
      </c>
      <c r="AH72" s="51">
        <f t="shared" si="2"/>
        <v>1349.94</v>
      </c>
      <c r="AI72" s="52">
        <f t="shared" si="3"/>
        <v>925.94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Q73" si="12">IF(B57&lt;0,B57*-1,0)</f>
        <v>0</v>
      </c>
      <c r="C73" s="79">
        <f t="shared" si="12"/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Q74" si="14">IF(B55&lt;0,B55*-1,0)</f>
        <v>0</v>
      </c>
      <c r="C74" s="79">
        <f t="shared" si="14"/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18</v>
      </c>
      <c r="AC74" s="79">
        <f t="shared" si="15"/>
        <v>84.7</v>
      </c>
      <c r="AD74" s="79">
        <f t="shared" si="15"/>
        <v>96.9</v>
      </c>
      <c r="AE74" s="79">
        <f t="shared" si="15"/>
        <v>106</v>
      </c>
      <c r="AF74" s="79">
        <f t="shared" si="15"/>
        <v>50.4</v>
      </c>
      <c r="AG74" s="58"/>
      <c r="AH74" s="51">
        <f t="shared" si="2"/>
        <v>106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 t="shared" ref="B75:Q75" si="16">IF(B58&lt;0,B58*-1,0)</f>
        <v>0</v>
      </c>
      <c r="C75" s="79">
        <f t="shared" si="16"/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15</v>
      </c>
      <c r="AB75" s="79">
        <f t="shared" si="17"/>
        <v>78.900000000000006</v>
      </c>
      <c r="AC75" s="79">
        <f t="shared" si="17"/>
        <v>57.3</v>
      </c>
      <c r="AD75" s="79">
        <f t="shared" si="17"/>
        <v>77.3</v>
      </c>
      <c r="AE75" s="79">
        <f t="shared" si="17"/>
        <v>75.7</v>
      </c>
      <c r="AF75" s="79">
        <f t="shared" si="17"/>
        <v>74.2</v>
      </c>
      <c r="AG75" s="89"/>
      <c r="AH75" s="51">
        <f t="shared" si="2"/>
        <v>78.900000000000006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>IF(B56&lt;0,B56*-1,0)</f>
        <v>49.4</v>
      </c>
      <c r="C76" s="79">
        <f t="shared" ref="C76:AF76" si="18">IF(C56&lt;0,C56*-1,0)</f>
        <v>39</v>
      </c>
      <c r="D76" s="79">
        <f t="shared" si="18"/>
        <v>60</v>
      </c>
      <c r="E76" s="79">
        <f t="shared" si="18"/>
        <v>3</v>
      </c>
      <c r="F76" s="79">
        <f t="shared" si="18"/>
        <v>0</v>
      </c>
      <c r="G76" s="79">
        <f t="shared" si="18"/>
        <v>54</v>
      </c>
      <c r="H76" s="79">
        <f t="shared" si="18"/>
        <v>50</v>
      </c>
      <c r="I76" s="79">
        <f t="shared" si="18"/>
        <v>33</v>
      </c>
      <c r="J76" s="79">
        <f t="shared" si="18"/>
        <v>36</v>
      </c>
      <c r="K76" s="79">
        <f t="shared" si="18"/>
        <v>25</v>
      </c>
      <c r="L76" s="79">
        <f t="shared" si="18"/>
        <v>0</v>
      </c>
      <c r="M76" s="79">
        <f t="shared" si="18"/>
        <v>30</v>
      </c>
      <c r="N76" s="79">
        <f t="shared" si="18"/>
        <v>4</v>
      </c>
      <c r="O76" s="79">
        <f t="shared" si="18"/>
        <v>48</v>
      </c>
      <c r="P76" s="79">
        <f t="shared" si="18"/>
        <v>30</v>
      </c>
      <c r="Q76" s="79">
        <f t="shared" si="18"/>
        <v>0</v>
      </c>
      <c r="R76" s="79">
        <f t="shared" si="18"/>
        <v>0</v>
      </c>
      <c r="S76" s="79">
        <f t="shared" si="18"/>
        <v>35</v>
      </c>
      <c r="T76" s="79">
        <f t="shared" si="18"/>
        <v>40</v>
      </c>
      <c r="U76" s="79">
        <f t="shared" si="18"/>
        <v>90</v>
      </c>
      <c r="V76" s="79">
        <f t="shared" si="18"/>
        <v>33</v>
      </c>
      <c r="W76" s="79">
        <f t="shared" si="18"/>
        <v>32</v>
      </c>
      <c r="X76" s="79">
        <f t="shared" si="18"/>
        <v>20.6</v>
      </c>
      <c r="Y76" s="79">
        <f t="shared" si="18"/>
        <v>0</v>
      </c>
      <c r="Z76" s="79">
        <f t="shared" si="18"/>
        <v>0</v>
      </c>
      <c r="AA76" s="79">
        <f t="shared" si="18"/>
        <v>26</v>
      </c>
      <c r="AB76" s="79">
        <f t="shared" si="18"/>
        <v>0</v>
      </c>
      <c r="AC76" s="79">
        <f t="shared" si="18"/>
        <v>3.5</v>
      </c>
      <c r="AD76" s="79">
        <f t="shared" si="18"/>
        <v>0</v>
      </c>
      <c r="AE76" s="79">
        <f t="shared" si="18"/>
        <v>25</v>
      </c>
      <c r="AF76" s="79">
        <f t="shared" si="18"/>
        <v>0</v>
      </c>
      <c r="AG76" s="89"/>
      <c r="AH76" s="51">
        <f t="shared" ref="AH76:AH88" si="19">MAX(B76:AF76)</f>
        <v>90</v>
      </c>
      <c r="AI76" s="52">
        <f t="shared" ref="AI76:AI88" si="20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205</v>
      </c>
      <c r="B77" s="79">
        <f>IF(B54&lt;0,B54*-1,0)</f>
        <v>1.3</v>
      </c>
      <c r="C77" s="79">
        <f t="shared" ref="C77:AF77" si="21">IF(C54&lt;0,C54*-1,0)</f>
        <v>0</v>
      </c>
      <c r="D77" s="79">
        <f t="shared" si="21"/>
        <v>0</v>
      </c>
      <c r="E77" s="79">
        <f t="shared" si="21"/>
        <v>0</v>
      </c>
      <c r="F77" s="79">
        <f t="shared" si="21"/>
        <v>0</v>
      </c>
      <c r="G77" s="79">
        <f t="shared" si="21"/>
        <v>0</v>
      </c>
      <c r="H77" s="79">
        <f t="shared" si="21"/>
        <v>0</v>
      </c>
      <c r="I77" s="79">
        <f t="shared" si="21"/>
        <v>0</v>
      </c>
      <c r="J77" s="79">
        <f t="shared" si="21"/>
        <v>0</v>
      </c>
      <c r="K77" s="79">
        <f t="shared" si="21"/>
        <v>0</v>
      </c>
      <c r="L77" s="79">
        <f t="shared" si="21"/>
        <v>0</v>
      </c>
      <c r="M77" s="79">
        <f t="shared" si="21"/>
        <v>0</v>
      </c>
      <c r="N77" s="79">
        <f t="shared" si="21"/>
        <v>0</v>
      </c>
      <c r="O77" s="79">
        <f t="shared" si="21"/>
        <v>0</v>
      </c>
      <c r="P77" s="79">
        <f t="shared" si="21"/>
        <v>0</v>
      </c>
      <c r="Q77" s="79">
        <f t="shared" si="21"/>
        <v>0</v>
      </c>
      <c r="R77" s="79">
        <f t="shared" si="21"/>
        <v>0</v>
      </c>
      <c r="S77" s="79">
        <f t="shared" si="21"/>
        <v>0</v>
      </c>
      <c r="T77" s="79">
        <f t="shared" si="21"/>
        <v>0</v>
      </c>
      <c r="U77" s="79">
        <f t="shared" si="21"/>
        <v>0</v>
      </c>
      <c r="V77" s="79">
        <f t="shared" si="21"/>
        <v>0</v>
      </c>
      <c r="W77" s="79">
        <f t="shared" si="21"/>
        <v>0</v>
      </c>
      <c r="X77" s="79">
        <f t="shared" si="21"/>
        <v>0</v>
      </c>
      <c r="Y77" s="79">
        <f t="shared" si="21"/>
        <v>0</v>
      </c>
      <c r="Z77" s="79">
        <f t="shared" si="21"/>
        <v>0</v>
      </c>
      <c r="AA77" s="79">
        <f t="shared" si="21"/>
        <v>0</v>
      </c>
      <c r="AB77" s="79">
        <f t="shared" si="21"/>
        <v>0</v>
      </c>
      <c r="AC77" s="79">
        <f t="shared" si="21"/>
        <v>0</v>
      </c>
      <c r="AD77" s="79">
        <f t="shared" si="21"/>
        <v>0</v>
      </c>
      <c r="AE77" s="79">
        <f t="shared" si="21"/>
        <v>0</v>
      </c>
      <c r="AF77" s="79">
        <f t="shared" si="21"/>
        <v>0</v>
      </c>
      <c r="AG77" s="89"/>
      <c r="AH77" s="51">
        <f t="shared" si="19"/>
        <v>1.3</v>
      </c>
      <c r="AI77" s="52">
        <f t="shared" si="20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190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19"/>
        <v>0</v>
      </c>
      <c r="AI78" s="52">
        <f t="shared" si="20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2">SUM(B73:B78)</f>
        <v>50.699999999999996</v>
      </c>
      <c r="C79" s="66">
        <f t="shared" si="22"/>
        <v>39</v>
      </c>
      <c r="D79" s="66">
        <f t="shared" si="22"/>
        <v>60</v>
      </c>
      <c r="E79" s="66">
        <f t="shared" si="22"/>
        <v>3</v>
      </c>
      <c r="F79" s="66">
        <f t="shared" si="22"/>
        <v>0</v>
      </c>
      <c r="G79" s="66">
        <f t="shared" si="22"/>
        <v>54</v>
      </c>
      <c r="H79" s="66">
        <f t="shared" si="22"/>
        <v>50</v>
      </c>
      <c r="I79" s="66">
        <f t="shared" si="22"/>
        <v>33</v>
      </c>
      <c r="J79" s="66">
        <f t="shared" si="22"/>
        <v>36</v>
      </c>
      <c r="K79" s="66">
        <f t="shared" si="22"/>
        <v>25</v>
      </c>
      <c r="L79" s="66">
        <f t="shared" si="22"/>
        <v>0</v>
      </c>
      <c r="M79" s="66">
        <f t="shared" si="22"/>
        <v>30</v>
      </c>
      <c r="N79" s="66">
        <f t="shared" si="22"/>
        <v>4</v>
      </c>
      <c r="O79" s="66">
        <f t="shared" si="22"/>
        <v>48</v>
      </c>
      <c r="P79" s="66">
        <f t="shared" si="22"/>
        <v>30</v>
      </c>
      <c r="Q79" s="66">
        <f t="shared" si="22"/>
        <v>0</v>
      </c>
      <c r="R79" s="66">
        <f t="shared" si="22"/>
        <v>0</v>
      </c>
      <c r="S79" s="66">
        <f t="shared" si="22"/>
        <v>35</v>
      </c>
      <c r="T79" s="66">
        <f t="shared" si="22"/>
        <v>40</v>
      </c>
      <c r="U79" s="66">
        <f t="shared" si="22"/>
        <v>90</v>
      </c>
      <c r="V79" s="66">
        <f t="shared" si="22"/>
        <v>33</v>
      </c>
      <c r="W79" s="66">
        <f t="shared" si="22"/>
        <v>32</v>
      </c>
      <c r="X79" s="66">
        <f t="shared" si="22"/>
        <v>20.6</v>
      </c>
      <c r="Y79" s="66">
        <f t="shared" si="22"/>
        <v>0</v>
      </c>
      <c r="Z79" s="66">
        <f t="shared" si="22"/>
        <v>0</v>
      </c>
      <c r="AA79" s="66">
        <f t="shared" si="22"/>
        <v>41</v>
      </c>
      <c r="AB79" s="66">
        <f t="shared" si="22"/>
        <v>96.9</v>
      </c>
      <c r="AC79" s="66">
        <f t="shared" si="22"/>
        <v>145.5</v>
      </c>
      <c r="AD79" s="66">
        <f t="shared" si="22"/>
        <v>174.2</v>
      </c>
      <c r="AE79" s="66">
        <f t="shared" si="22"/>
        <v>206.7</v>
      </c>
      <c r="AF79" s="66">
        <f t="shared" si="22"/>
        <v>124.6</v>
      </c>
      <c r="AG79" s="71">
        <f t="shared" si="22"/>
        <v>0</v>
      </c>
      <c r="AH79" s="51">
        <f t="shared" si="19"/>
        <v>206.7</v>
      </c>
      <c r="AI79" s="52">
        <f t="shared" si="20"/>
        <v>0</v>
      </c>
      <c r="AK79" s="53"/>
    </row>
    <row r="80" spans="1:88" s="1" customFormat="1" ht="15.75" thickBot="1" x14ac:dyDescent="0.3">
      <c r="A80" s="65" t="s">
        <v>86</v>
      </c>
      <c r="B80" s="66">
        <f t="shared" ref="B80:AG80" si="23">SUM(B67:B79)</f>
        <v>2060.48</v>
      </c>
      <c r="C80" s="66">
        <f t="shared" si="23"/>
        <v>2026.48</v>
      </c>
      <c r="D80" s="66">
        <f t="shared" si="23"/>
        <v>1971.88</v>
      </c>
      <c r="E80" s="66">
        <f t="shared" si="23"/>
        <v>1893.2800000000002</v>
      </c>
      <c r="F80" s="66">
        <f t="shared" si="23"/>
        <v>1934.0800000000002</v>
      </c>
      <c r="G80" s="66">
        <f t="shared" si="23"/>
        <v>2004.48</v>
      </c>
      <c r="H80" s="66">
        <f t="shared" si="23"/>
        <v>1997.6800000000003</v>
      </c>
      <c r="I80" s="66">
        <f t="shared" si="23"/>
        <v>2064.2800000000002</v>
      </c>
      <c r="J80" s="66">
        <f t="shared" si="23"/>
        <v>2064.88</v>
      </c>
      <c r="K80" s="66">
        <f t="shared" si="23"/>
        <v>2110.08</v>
      </c>
      <c r="L80" s="66">
        <f t="shared" si="23"/>
        <v>2203.6799999999998</v>
      </c>
      <c r="M80" s="66">
        <f t="shared" si="23"/>
        <v>2254.2799999999997</v>
      </c>
      <c r="N80" s="66">
        <f t="shared" si="23"/>
        <v>2281.48</v>
      </c>
      <c r="O80" s="66">
        <f t="shared" si="23"/>
        <v>2364.88</v>
      </c>
      <c r="P80" s="66">
        <f t="shared" si="23"/>
        <v>2219.88</v>
      </c>
      <c r="Q80" s="66">
        <f t="shared" si="23"/>
        <v>2155.48</v>
      </c>
      <c r="R80" s="66">
        <f t="shared" si="23"/>
        <v>2179.88</v>
      </c>
      <c r="S80" s="66">
        <f t="shared" si="23"/>
        <v>2196.6799999999998</v>
      </c>
      <c r="T80" s="66">
        <f t="shared" si="23"/>
        <v>2278.6799999999998</v>
      </c>
      <c r="U80" s="66">
        <f t="shared" si="23"/>
        <v>2344.08</v>
      </c>
      <c r="V80" s="66">
        <f t="shared" si="23"/>
        <v>2242.48</v>
      </c>
      <c r="W80" s="66">
        <f t="shared" si="23"/>
        <v>2265.08</v>
      </c>
      <c r="X80" s="66">
        <f t="shared" si="23"/>
        <v>2469.88</v>
      </c>
      <c r="Y80" s="66">
        <f t="shared" si="23"/>
        <v>2699.88</v>
      </c>
      <c r="Z80" s="66">
        <f t="shared" si="23"/>
        <v>2630.4800000000005</v>
      </c>
      <c r="AA80" s="66">
        <f t="shared" si="23"/>
        <v>2545.6800000000003</v>
      </c>
      <c r="AB80" s="66">
        <f t="shared" si="23"/>
        <v>2588.2800000000002</v>
      </c>
      <c r="AC80" s="66">
        <f t="shared" si="23"/>
        <v>2664.88</v>
      </c>
      <c r="AD80" s="66">
        <f t="shared" si="23"/>
        <v>2582.6800000000003</v>
      </c>
      <c r="AE80" s="66">
        <f t="shared" si="23"/>
        <v>2473.4799999999996</v>
      </c>
      <c r="AF80" s="66">
        <f t="shared" si="23"/>
        <v>2239.48</v>
      </c>
      <c r="AG80" s="71">
        <f t="shared" si="23"/>
        <v>4208.08</v>
      </c>
      <c r="AH80" s="51">
        <f t="shared" si="19"/>
        <v>2699.88</v>
      </c>
      <c r="AI80" s="52">
        <f t="shared" si="20"/>
        <v>1893.2800000000002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50.02</v>
      </c>
      <c r="C81" s="91">
        <v>50.04</v>
      </c>
      <c r="D81" s="91">
        <v>50.024000000000001</v>
      </c>
      <c r="E81" s="91">
        <v>50.037999999999997</v>
      </c>
      <c r="F81" s="91">
        <v>50.003999999999998</v>
      </c>
      <c r="G81" s="91">
        <v>50.018999999999998</v>
      </c>
      <c r="H81" s="91">
        <v>50.03</v>
      </c>
      <c r="I81" s="91">
        <v>49.962000000000003</v>
      </c>
      <c r="J81" s="91">
        <v>49.963999999999999</v>
      </c>
      <c r="K81" s="91">
        <v>49.970999999999997</v>
      </c>
      <c r="L81" s="91">
        <v>50.048000000000002</v>
      </c>
      <c r="M81" s="91">
        <v>50.01</v>
      </c>
      <c r="N81" s="91">
        <v>50.03</v>
      </c>
      <c r="O81" s="91">
        <v>50.03</v>
      </c>
      <c r="P81" s="91">
        <v>49.95</v>
      </c>
      <c r="Q81" s="91">
        <v>50.003999999999998</v>
      </c>
      <c r="R81" s="91">
        <v>49.965000000000003</v>
      </c>
      <c r="S81" s="91">
        <v>49.965000000000003</v>
      </c>
      <c r="T81" s="91">
        <v>49.99</v>
      </c>
      <c r="U81" s="91">
        <v>49.978000000000002</v>
      </c>
      <c r="V81" s="91">
        <v>49.970999999999997</v>
      </c>
      <c r="W81" s="91">
        <v>49.993000000000002</v>
      </c>
      <c r="X81" s="91">
        <v>49.935000000000002</v>
      </c>
      <c r="Y81" s="91">
        <v>50.061999999999998</v>
      </c>
      <c r="Z81" s="91">
        <v>50.061999999999998</v>
      </c>
      <c r="AA81" s="91">
        <v>50.02</v>
      </c>
      <c r="AB81" s="91">
        <v>49.99</v>
      </c>
      <c r="AC81" s="91">
        <v>50.03</v>
      </c>
      <c r="AD81" s="91">
        <v>50.012</v>
      </c>
      <c r="AE81" s="91">
        <v>50.046999999999997</v>
      </c>
      <c r="AF81" s="92">
        <v>50.067999999999998</v>
      </c>
      <c r="AG81" s="93"/>
      <c r="AH81" s="51">
        <f t="shared" si="19"/>
        <v>50.067999999999998</v>
      </c>
      <c r="AI81" s="52">
        <f t="shared" si="20"/>
        <v>49.935000000000002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127.2</v>
      </c>
      <c r="C82" s="67">
        <v>127.2</v>
      </c>
      <c r="D82" s="67">
        <v>127.9</v>
      </c>
      <c r="E82" s="67">
        <v>126.3</v>
      </c>
      <c r="F82" s="67">
        <v>125.9</v>
      </c>
      <c r="G82" s="67">
        <v>125.8</v>
      </c>
      <c r="H82" s="67">
        <v>127.1</v>
      </c>
      <c r="I82" s="67">
        <v>125.4</v>
      </c>
      <c r="J82" s="67">
        <v>126</v>
      </c>
      <c r="K82" s="67">
        <v>123</v>
      </c>
      <c r="L82" s="67">
        <v>123</v>
      </c>
      <c r="M82" s="67">
        <v>125</v>
      </c>
      <c r="N82" s="67">
        <v>124</v>
      </c>
      <c r="O82" s="67">
        <v>125</v>
      </c>
      <c r="P82" s="67">
        <v>125</v>
      </c>
      <c r="Q82" s="67">
        <v>123.8</v>
      </c>
      <c r="R82" s="67">
        <v>124</v>
      </c>
      <c r="S82" s="67">
        <v>124</v>
      </c>
      <c r="T82" s="95">
        <v>125.1</v>
      </c>
      <c r="U82" s="95">
        <v>126.4</v>
      </c>
      <c r="V82" s="95">
        <v>124.7</v>
      </c>
      <c r="W82" s="95">
        <v>125.1</v>
      </c>
      <c r="X82" s="95">
        <v>125.4</v>
      </c>
      <c r="Y82" s="95">
        <v>125.5</v>
      </c>
      <c r="Z82" s="95">
        <v>126.6</v>
      </c>
      <c r="AA82" s="67">
        <v>127</v>
      </c>
      <c r="AB82" s="67">
        <v>124.9</v>
      </c>
      <c r="AC82" s="67">
        <v>125.8</v>
      </c>
      <c r="AD82" s="67">
        <v>124.4</v>
      </c>
      <c r="AE82" s="67">
        <v>124</v>
      </c>
      <c r="AF82" s="96">
        <v>124</v>
      </c>
      <c r="AG82" s="97"/>
      <c r="AH82" s="51">
        <f t="shared" si="19"/>
        <v>127.9</v>
      </c>
      <c r="AI82" s="52">
        <f t="shared" si="20"/>
        <v>123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130.6</v>
      </c>
      <c r="C83" s="67">
        <v>130.6</v>
      </c>
      <c r="D83" s="67">
        <v>130.69999999999999</v>
      </c>
      <c r="E83" s="67">
        <v>129.4</v>
      </c>
      <c r="F83" s="67">
        <v>129.30000000000001</v>
      </c>
      <c r="G83" s="67">
        <v>129.19999999999999</v>
      </c>
      <c r="H83" s="67">
        <v>130.1</v>
      </c>
      <c r="I83" s="67">
        <v>128.1</v>
      </c>
      <c r="J83" s="67">
        <v>129</v>
      </c>
      <c r="K83" s="67">
        <v>126</v>
      </c>
      <c r="L83" s="67">
        <v>125.9</v>
      </c>
      <c r="M83" s="67">
        <v>127.5</v>
      </c>
      <c r="N83" s="67">
        <v>126.4</v>
      </c>
      <c r="O83" s="67">
        <v>128</v>
      </c>
      <c r="P83" s="67">
        <v>127</v>
      </c>
      <c r="Q83" s="67">
        <v>126.2</v>
      </c>
      <c r="R83" s="67">
        <v>126.5</v>
      </c>
      <c r="S83" s="67">
        <v>126.5</v>
      </c>
      <c r="T83" s="95">
        <v>127.7</v>
      </c>
      <c r="U83" s="95">
        <v>128.9</v>
      </c>
      <c r="V83" s="95">
        <v>127.5</v>
      </c>
      <c r="W83" s="95">
        <v>128</v>
      </c>
      <c r="X83" s="95">
        <v>127.7</v>
      </c>
      <c r="Y83" s="95">
        <v>127.5</v>
      </c>
      <c r="Z83" s="95">
        <v>129.1</v>
      </c>
      <c r="AA83" s="67">
        <v>129.6</v>
      </c>
      <c r="AB83" s="67">
        <v>128.19999999999999</v>
      </c>
      <c r="AC83" s="67">
        <v>129</v>
      </c>
      <c r="AD83" s="67">
        <v>128.69999999999999</v>
      </c>
      <c r="AE83" s="67">
        <v>128.19999999999999</v>
      </c>
      <c r="AF83" s="96">
        <v>128</v>
      </c>
      <c r="AG83" s="97"/>
      <c r="AH83" s="51">
        <f t="shared" si="19"/>
        <v>130.69999999999999</v>
      </c>
      <c r="AI83" s="52">
        <f t="shared" si="20"/>
        <v>125.9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128.4</v>
      </c>
      <c r="C84" s="67">
        <v>128.4</v>
      </c>
      <c r="D84" s="67">
        <v>129.4</v>
      </c>
      <c r="E84" s="67">
        <v>130.4</v>
      </c>
      <c r="F84" s="67">
        <v>128.6</v>
      </c>
      <c r="G84" s="67">
        <v>129</v>
      </c>
      <c r="H84" s="67">
        <v>129.69999999999999</v>
      </c>
      <c r="I84" s="67">
        <v>126.9</v>
      </c>
      <c r="J84" s="67">
        <v>129.6</v>
      </c>
      <c r="K84" s="67">
        <v>125.8</v>
      </c>
      <c r="L84" s="67">
        <v>126.8</v>
      </c>
      <c r="M84" s="67">
        <v>125</v>
      </c>
      <c r="N84" s="67">
        <v>128</v>
      </c>
      <c r="O84" s="67">
        <v>125</v>
      </c>
      <c r="P84" s="67">
        <v>127</v>
      </c>
      <c r="Q84" s="67">
        <v>127.5</v>
      </c>
      <c r="R84" s="67">
        <v>129.30000000000001</v>
      </c>
      <c r="S84" s="67">
        <v>129.30000000000001</v>
      </c>
      <c r="T84" s="67">
        <v>129.4</v>
      </c>
      <c r="U84" s="67">
        <v>130</v>
      </c>
      <c r="V84" s="67">
        <v>127.3</v>
      </c>
      <c r="W84" s="95">
        <v>128.4</v>
      </c>
      <c r="X84" s="95">
        <v>126.5</v>
      </c>
      <c r="Y84" s="95">
        <v>128.5</v>
      </c>
      <c r="Z84" s="95">
        <v>128.5</v>
      </c>
      <c r="AA84" s="67">
        <v>128.30000000000001</v>
      </c>
      <c r="AB84" s="67">
        <v>130.30000000000001</v>
      </c>
      <c r="AC84" s="67">
        <v>128.5</v>
      </c>
      <c r="AD84" s="67">
        <v>128.5</v>
      </c>
      <c r="AE84" s="67">
        <v>126.4</v>
      </c>
      <c r="AF84" s="96">
        <v>125.2</v>
      </c>
      <c r="AG84" s="97"/>
      <c r="AH84" s="51">
        <f t="shared" si="19"/>
        <v>130.4</v>
      </c>
      <c r="AI84" s="52">
        <f t="shared" si="20"/>
        <v>125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132.19999999999999</v>
      </c>
      <c r="C85" s="67">
        <v>132.19999999999999</v>
      </c>
      <c r="D85" s="67">
        <v>133</v>
      </c>
      <c r="E85" s="67">
        <v>134.1</v>
      </c>
      <c r="F85" s="67">
        <v>132.9</v>
      </c>
      <c r="G85" s="67">
        <v>133</v>
      </c>
      <c r="H85" s="67">
        <v>133.5</v>
      </c>
      <c r="I85" s="67">
        <v>131</v>
      </c>
      <c r="J85" s="67">
        <v>133.5</v>
      </c>
      <c r="K85" s="67">
        <v>128.80000000000001</v>
      </c>
      <c r="L85" s="67">
        <v>129</v>
      </c>
      <c r="M85" s="67">
        <v>126.9</v>
      </c>
      <c r="N85" s="67">
        <v>131</v>
      </c>
      <c r="O85" s="67">
        <v>128</v>
      </c>
      <c r="P85" s="67">
        <v>131</v>
      </c>
      <c r="Q85" s="67">
        <v>132.6</v>
      </c>
      <c r="R85" s="67">
        <v>133.1</v>
      </c>
      <c r="S85" s="67">
        <v>133.1</v>
      </c>
      <c r="T85" s="67">
        <v>132.80000000000001</v>
      </c>
      <c r="U85" s="67">
        <v>133.19999999999999</v>
      </c>
      <c r="V85" s="67">
        <v>131.5</v>
      </c>
      <c r="W85" s="95">
        <v>132.80000000000001</v>
      </c>
      <c r="X85" s="95">
        <v>129.9</v>
      </c>
      <c r="Y85" s="95">
        <v>131.5</v>
      </c>
      <c r="Z85" s="95">
        <v>132.19999999999999</v>
      </c>
      <c r="AA85" s="67">
        <v>132.19999999999999</v>
      </c>
      <c r="AB85" s="67">
        <v>133.5</v>
      </c>
      <c r="AC85" s="67">
        <v>132.6</v>
      </c>
      <c r="AD85" s="67">
        <v>132.9</v>
      </c>
      <c r="AE85" s="67">
        <v>131.19999999999999</v>
      </c>
      <c r="AF85" s="96">
        <v>130.69999999999999</v>
      </c>
      <c r="AG85" s="97"/>
      <c r="AH85" s="51">
        <f t="shared" si="19"/>
        <v>134.1</v>
      </c>
      <c r="AI85" s="52">
        <f t="shared" si="20"/>
        <v>126.9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133.5</v>
      </c>
      <c r="C86" s="99">
        <v>133.5</v>
      </c>
      <c r="D86" s="99">
        <v>135.4</v>
      </c>
      <c r="E86" s="99">
        <v>134</v>
      </c>
      <c r="F86" s="99">
        <v>134.1</v>
      </c>
      <c r="G86" s="99">
        <v>134</v>
      </c>
      <c r="H86" s="99">
        <v>135.1</v>
      </c>
      <c r="I86" s="99">
        <v>132.5</v>
      </c>
      <c r="J86" s="99">
        <v>134.9</v>
      </c>
      <c r="K86" s="99">
        <v>133.5</v>
      </c>
      <c r="L86" s="99">
        <v>132.1</v>
      </c>
      <c r="M86" s="99">
        <v>132.6</v>
      </c>
      <c r="N86" s="99">
        <v>132.69999999999999</v>
      </c>
      <c r="O86" s="99">
        <v>132.6</v>
      </c>
      <c r="P86" s="99">
        <v>135</v>
      </c>
      <c r="Q86" s="99">
        <v>133</v>
      </c>
      <c r="R86" s="99">
        <v>133.6</v>
      </c>
      <c r="S86" s="99">
        <v>133.6</v>
      </c>
      <c r="T86" s="99">
        <v>135.30000000000001</v>
      </c>
      <c r="U86" s="99">
        <v>129.5</v>
      </c>
      <c r="V86" s="99">
        <v>124.9</v>
      </c>
      <c r="W86" s="95">
        <v>126.9</v>
      </c>
      <c r="X86" s="95">
        <v>132.1</v>
      </c>
      <c r="Y86" s="95">
        <v>132.19999999999999</v>
      </c>
      <c r="Z86" s="95">
        <v>133.1</v>
      </c>
      <c r="AA86" s="99">
        <v>134.5</v>
      </c>
      <c r="AB86" s="99">
        <v>131.5</v>
      </c>
      <c r="AC86" s="99">
        <v>129</v>
      </c>
      <c r="AD86" s="99">
        <v>132.80000000000001</v>
      </c>
      <c r="AE86" s="99">
        <v>134.19999999999999</v>
      </c>
      <c r="AF86" s="100">
        <v>134</v>
      </c>
      <c r="AG86" s="101"/>
      <c r="AH86" s="51">
        <f t="shared" si="19"/>
        <v>135.4</v>
      </c>
      <c r="AI86" s="52">
        <f t="shared" si="20"/>
        <v>124.9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130.9</v>
      </c>
      <c r="C87" s="67">
        <v>130.9</v>
      </c>
      <c r="D87" s="67">
        <v>134.4</v>
      </c>
      <c r="E87" s="67">
        <v>131.9</v>
      </c>
      <c r="F87" s="67">
        <v>128.69999999999999</v>
      </c>
      <c r="G87" s="67">
        <v>131</v>
      </c>
      <c r="H87" s="67">
        <v>133.5</v>
      </c>
      <c r="I87" s="67">
        <v>131.4</v>
      </c>
      <c r="J87" s="67">
        <v>134.5</v>
      </c>
      <c r="K87" s="67">
        <v>134.4</v>
      </c>
      <c r="L87" s="67">
        <v>132.9</v>
      </c>
      <c r="M87" s="67">
        <v>130.9</v>
      </c>
      <c r="N87" s="67">
        <v>129.6</v>
      </c>
      <c r="O87" s="67">
        <v>130</v>
      </c>
      <c r="P87" s="67">
        <v>136</v>
      </c>
      <c r="Q87" s="67">
        <v>135.6</v>
      </c>
      <c r="R87" s="67">
        <v>130.9</v>
      </c>
      <c r="S87" s="67">
        <v>130.9</v>
      </c>
      <c r="T87" s="67">
        <v>134.5</v>
      </c>
      <c r="U87" s="67">
        <v>131.80000000000001</v>
      </c>
      <c r="V87" s="67">
        <v>133.5</v>
      </c>
      <c r="W87" s="95">
        <v>133</v>
      </c>
      <c r="X87" s="95">
        <v>133</v>
      </c>
      <c r="Y87" s="95">
        <v>124.4</v>
      </c>
      <c r="Z87" s="95">
        <v>129.69999999999999</v>
      </c>
      <c r="AA87" s="67">
        <v>132.6</v>
      </c>
      <c r="AB87" s="67">
        <v>129.6</v>
      </c>
      <c r="AC87" s="67">
        <v>126</v>
      </c>
      <c r="AD87" s="67">
        <v>132</v>
      </c>
      <c r="AE87" s="67">
        <v>133.6</v>
      </c>
      <c r="AF87" s="96">
        <v>133.1</v>
      </c>
      <c r="AG87" s="97"/>
      <c r="AH87" s="51">
        <f t="shared" si="19"/>
        <v>136</v>
      </c>
      <c r="AI87" s="52">
        <f t="shared" si="20"/>
        <v>124.4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>
        <v>66</v>
      </c>
      <c r="AB88" s="102">
        <v>65.900000000000006</v>
      </c>
      <c r="AC88" s="102">
        <v>66</v>
      </c>
      <c r="AD88" s="102">
        <v>65.8</v>
      </c>
      <c r="AE88" s="102">
        <v>65.099999999999994</v>
      </c>
      <c r="AF88" s="103">
        <v>65.3</v>
      </c>
      <c r="AG88" s="104"/>
      <c r="AH88" s="51">
        <f t="shared" si="19"/>
        <v>66</v>
      </c>
      <c r="AI88" s="52">
        <f t="shared" si="20"/>
        <v>65.099999999999994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SUM(B14,B17,B20:B21,B39,B41:B42,B44,B46,B91:B94,B98,B104,B110,B119,B121,B133,B140,B143:B144,B151,B153,B155,B159:B161,B163:B165,B170,B176:B177,B179:B181,B189,B194)</f>
        <v>134.63999999999999</v>
      </c>
      <c r="C90" s="109">
        <f t="shared" ref="C90:AF90" si="24">SUM(C14,C17,C20:C21,C39,C41:C42,C44,C46,C91:C94,C98,C104,C110,C119,C121,C133,C140,C143:C144,C151,C153,C155,C159:C161,C163:C165,C170,C176:C177,C179:C181,C189,C194)</f>
        <v>112.64</v>
      </c>
      <c r="D90" s="109">
        <f t="shared" si="24"/>
        <v>125.64</v>
      </c>
      <c r="E90" s="109">
        <f t="shared" si="24"/>
        <v>125.24000000000002</v>
      </c>
      <c r="F90" s="109">
        <f t="shared" si="24"/>
        <v>145.73999999999998</v>
      </c>
      <c r="G90" s="109">
        <f t="shared" si="24"/>
        <v>151.54</v>
      </c>
      <c r="H90" s="109">
        <f t="shared" si="24"/>
        <v>181.94</v>
      </c>
      <c r="I90" s="109">
        <f t="shared" si="24"/>
        <v>254.53999999999996</v>
      </c>
      <c r="J90" s="109">
        <f t="shared" si="24"/>
        <v>256.33999999999997</v>
      </c>
      <c r="K90" s="109">
        <f t="shared" si="24"/>
        <v>271.24</v>
      </c>
      <c r="L90" s="109">
        <f t="shared" si="24"/>
        <v>283.94</v>
      </c>
      <c r="M90" s="109">
        <f t="shared" si="24"/>
        <v>289.94</v>
      </c>
      <c r="N90" s="109">
        <f t="shared" si="24"/>
        <v>285.44</v>
      </c>
      <c r="O90" s="109">
        <f t="shared" si="24"/>
        <v>281.44</v>
      </c>
      <c r="P90" s="109">
        <f t="shared" si="24"/>
        <v>267.44</v>
      </c>
      <c r="Q90" s="109">
        <f t="shared" si="24"/>
        <v>268.84000000000003</v>
      </c>
      <c r="R90" s="109">
        <f t="shared" si="24"/>
        <v>260.44000000000005</v>
      </c>
      <c r="S90" s="109">
        <f t="shared" si="24"/>
        <v>260.44000000000005</v>
      </c>
      <c r="T90" s="109">
        <f t="shared" si="24"/>
        <v>261.94000000000005</v>
      </c>
      <c r="U90" s="109">
        <f t="shared" si="24"/>
        <v>260.94000000000005</v>
      </c>
      <c r="V90" s="109">
        <f t="shared" si="24"/>
        <v>259.74000000000007</v>
      </c>
      <c r="W90" s="109">
        <f t="shared" si="24"/>
        <v>265.04000000000002</v>
      </c>
      <c r="X90" s="109">
        <f t="shared" si="24"/>
        <v>313.44000000000005</v>
      </c>
      <c r="Y90" s="109">
        <f t="shared" si="24"/>
        <v>332.04000000000008</v>
      </c>
      <c r="Z90" s="109">
        <f t="shared" si="24"/>
        <v>316.54000000000002</v>
      </c>
      <c r="AA90" s="109">
        <f t="shared" si="24"/>
        <v>286.64000000000004</v>
      </c>
      <c r="AB90" s="109">
        <f t="shared" si="24"/>
        <v>209.73999999999998</v>
      </c>
      <c r="AC90" s="109">
        <f t="shared" si="24"/>
        <v>229.53999999999996</v>
      </c>
      <c r="AD90" s="109">
        <f t="shared" si="24"/>
        <v>200.64</v>
      </c>
      <c r="AE90" s="109">
        <f t="shared" si="24"/>
        <v>155.63999999999999</v>
      </c>
      <c r="AF90" s="109">
        <f t="shared" si="24"/>
        <v>143.43999999999997</v>
      </c>
      <c r="AG90" s="110"/>
      <c r="AH90" s="51">
        <f>MAX(B90:AF90)</f>
        <v>332.04000000000008</v>
      </c>
      <c r="AI90" s="52">
        <f>MIN(B90:AF90)</f>
        <v>112.64</v>
      </c>
    </row>
    <row r="91" spans="1:88" x14ac:dyDescent="0.25">
      <c r="A91" s="111" t="s">
        <v>58</v>
      </c>
      <c r="B91" s="49">
        <v>19.3</v>
      </c>
      <c r="C91" s="49">
        <v>20.3</v>
      </c>
      <c r="D91" s="79">
        <v>2.9</v>
      </c>
      <c r="E91" s="79">
        <v>-5.7</v>
      </c>
      <c r="F91" s="112">
        <v>5.2</v>
      </c>
      <c r="G91" s="112">
        <v>10.199999999999999</v>
      </c>
      <c r="H91" s="112">
        <v>16.100000000000001</v>
      </c>
      <c r="I91" s="112">
        <v>22.1</v>
      </c>
      <c r="J91" s="112">
        <v>24</v>
      </c>
      <c r="K91" s="112">
        <v>22.9</v>
      </c>
      <c r="L91" s="49">
        <v>11.2</v>
      </c>
      <c r="M91" s="112">
        <v>10.9</v>
      </c>
      <c r="N91" s="112">
        <v>11</v>
      </c>
      <c r="O91" s="112">
        <v>21</v>
      </c>
      <c r="P91" s="112">
        <v>23</v>
      </c>
      <c r="Q91" s="112">
        <v>14.1</v>
      </c>
      <c r="R91" s="112">
        <v>15.1</v>
      </c>
      <c r="S91" s="112">
        <v>15.1</v>
      </c>
      <c r="T91" s="49">
        <v>14</v>
      </c>
      <c r="U91" s="112">
        <v>7</v>
      </c>
      <c r="V91" s="112">
        <v>-7.5</v>
      </c>
      <c r="W91" s="112">
        <v>-7</v>
      </c>
      <c r="X91" s="112">
        <v>18.399999999999999</v>
      </c>
      <c r="Y91" s="112">
        <v>-2.9</v>
      </c>
      <c r="Z91" s="112">
        <v>-1.9</v>
      </c>
      <c r="AA91" s="49">
        <v>11</v>
      </c>
      <c r="AB91" s="49">
        <v>13.4</v>
      </c>
      <c r="AC91" s="49">
        <v>8</v>
      </c>
      <c r="AD91" s="49">
        <v>21.3</v>
      </c>
      <c r="AE91" s="49">
        <v>27.4</v>
      </c>
      <c r="AF91" s="113">
        <v>28.6</v>
      </c>
      <c r="AG91" s="114">
        <v>75</v>
      </c>
      <c r="AH91" s="51">
        <f>IF(ABS(MAX(B91:AF91))&gt;ABS(MIN(B91:AF91)),MAX(B91:AF91),MIN(B91:AF91))</f>
        <v>28.6</v>
      </c>
      <c r="AI91" s="115">
        <f>INDEX($B$9:$AF$9,1,MATCH(AH91,B91:AF91,0))</f>
        <v>1</v>
      </c>
    </row>
    <row r="92" spans="1:88" x14ac:dyDescent="0.25">
      <c r="A92" s="116" t="s">
        <v>59</v>
      </c>
      <c r="B92" s="67">
        <f>-32.9-36.6</f>
        <v>-69.5</v>
      </c>
      <c r="C92" s="67">
        <f>-32.9-36.6</f>
        <v>-69.5</v>
      </c>
      <c r="D92" s="80">
        <v>-48</v>
      </c>
      <c r="E92" s="80">
        <v>-37</v>
      </c>
      <c r="F92" s="80">
        <v>-29</v>
      </c>
      <c r="G92" s="80">
        <v>-46</v>
      </c>
      <c r="H92" s="80">
        <v>-46</v>
      </c>
      <c r="I92" s="80">
        <v>-30</v>
      </c>
      <c r="J92" s="80">
        <v>-29</v>
      </c>
      <c r="K92" s="80">
        <v>-25</v>
      </c>
      <c r="L92" s="80">
        <v>-20</v>
      </c>
      <c r="M92" s="80">
        <v>-15</v>
      </c>
      <c r="N92" s="80">
        <v>-15</v>
      </c>
      <c r="O92" s="80">
        <v>-26</v>
      </c>
      <c r="P92" s="80">
        <v>-22</v>
      </c>
      <c r="Q92" s="80">
        <v>-24</v>
      </c>
      <c r="R92" s="80">
        <v>-29</v>
      </c>
      <c r="S92" s="80">
        <v>-29</v>
      </c>
      <c r="T92" s="80">
        <v>-25</v>
      </c>
      <c r="U92" s="80">
        <v>-23</v>
      </c>
      <c r="V92" s="80">
        <v>-23</v>
      </c>
      <c r="W92" s="80">
        <v>-23</v>
      </c>
      <c r="X92" s="80">
        <v>-13</v>
      </c>
      <c r="Y92" s="80">
        <v>-5.0999999999999996</v>
      </c>
      <c r="Z92" s="80">
        <v>-6</v>
      </c>
      <c r="AA92" s="67">
        <v>-25</v>
      </c>
      <c r="AB92" s="67">
        <f>-16.9-26.6</f>
        <v>-43.5</v>
      </c>
      <c r="AC92" s="67">
        <f>-26.2-34.5</f>
        <v>-60.7</v>
      </c>
      <c r="AD92" s="67">
        <v>-82</v>
      </c>
      <c r="AE92" s="67">
        <v>-63</v>
      </c>
      <c r="AF92" s="117">
        <v>-70</v>
      </c>
      <c r="AG92" s="114">
        <v>240</v>
      </c>
      <c r="AH92" s="51">
        <f>IF(ABS(MAX(B92:AF92))&gt;ABS(MIN(B92:AF92)),MAX(B92:AF92),MIN(B92:AF92))</f>
        <v>-82</v>
      </c>
      <c r="AI92" s="115">
        <f>INDEX($B$9:$AF$9,1,MATCH(AH92,B92:AF92,0))</f>
        <v>0.91666666666666696</v>
      </c>
    </row>
    <row r="93" spans="1:88" x14ac:dyDescent="0.25">
      <c r="A93" s="116" t="s">
        <v>60</v>
      </c>
      <c r="B93" s="67">
        <v>-8</v>
      </c>
      <c r="C93" s="67">
        <v>-8</v>
      </c>
      <c r="D93" s="80">
        <v>0.6</v>
      </c>
      <c r="E93" s="80">
        <v>-2.2000000000000002</v>
      </c>
      <c r="F93" s="80">
        <v>-0.6</v>
      </c>
      <c r="G93" s="80">
        <v>0.7</v>
      </c>
      <c r="H93" s="80">
        <v>0</v>
      </c>
      <c r="I93" s="80">
        <v>7.2</v>
      </c>
      <c r="J93" s="80">
        <v>7.3</v>
      </c>
      <c r="K93" s="80">
        <v>6.6</v>
      </c>
      <c r="L93" s="80">
        <v>5.8</v>
      </c>
      <c r="M93" s="80">
        <v>17.600000000000001</v>
      </c>
      <c r="N93" s="80">
        <v>13</v>
      </c>
      <c r="O93" s="80">
        <v>24</v>
      </c>
      <c r="P93" s="80">
        <v>6</v>
      </c>
      <c r="Q93" s="80">
        <v>6.5</v>
      </c>
      <c r="R93" s="80">
        <v>5.2</v>
      </c>
      <c r="S93" s="80">
        <v>5.2</v>
      </c>
      <c r="T93" s="80">
        <v>8.1999999999999993</v>
      </c>
      <c r="U93" s="80">
        <v>20</v>
      </c>
      <c r="V93" s="80">
        <v>12.9</v>
      </c>
      <c r="W93" s="80">
        <v>12.2</v>
      </c>
      <c r="X93" s="80">
        <v>27.7</v>
      </c>
      <c r="Y93" s="80">
        <v>40.200000000000003</v>
      </c>
      <c r="Z93" s="80">
        <v>41.1</v>
      </c>
      <c r="AA93" s="67">
        <v>29.9</v>
      </c>
      <c r="AB93" s="67">
        <v>-31.3</v>
      </c>
      <c r="AC93" s="67">
        <v>13.9</v>
      </c>
      <c r="AD93" s="67">
        <v>7.8</v>
      </c>
      <c r="AE93" s="67">
        <v>-3.1</v>
      </c>
      <c r="AF93" s="117">
        <v>-9.5</v>
      </c>
      <c r="AG93" s="114">
        <v>60</v>
      </c>
      <c r="AH93" s="51">
        <f>IF(ABS(MAX(B93:AF93))&gt;ABS(MIN(B93:AF93)),MAX(B93:AF93),MIN(B93:AF93))</f>
        <v>41.1</v>
      </c>
      <c r="AI93" s="115">
        <f>INDEX($B$9:$AF$9,1,MATCH(AH93,B93:AF93,0))</f>
        <v>0.8125</v>
      </c>
    </row>
    <row r="94" spans="1:88" x14ac:dyDescent="0.25">
      <c r="A94" s="118" t="s">
        <v>213</v>
      </c>
      <c r="B94" s="119">
        <v>0</v>
      </c>
      <c r="C94" s="119">
        <v>0</v>
      </c>
      <c r="D94" s="82">
        <v>0</v>
      </c>
      <c r="E94" s="82">
        <v>0</v>
      </c>
      <c r="F94" s="82">
        <v>0</v>
      </c>
      <c r="G94" s="82">
        <v>0</v>
      </c>
      <c r="H94" s="82">
        <v>41.7</v>
      </c>
      <c r="I94" s="82">
        <v>62.4</v>
      </c>
      <c r="J94" s="82">
        <v>61.2</v>
      </c>
      <c r="K94" s="82">
        <v>73.900000000000006</v>
      </c>
      <c r="L94" s="82">
        <v>98.5</v>
      </c>
      <c r="M94" s="82">
        <v>89</v>
      </c>
      <c r="N94" s="82">
        <v>89</v>
      </c>
      <c r="O94" s="82">
        <v>75</v>
      </c>
      <c r="P94" s="82">
        <v>73</v>
      </c>
      <c r="Q94" s="82">
        <v>84</v>
      </c>
      <c r="R94" s="82">
        <v>80.900000000000006</v>
      </c>
      <c r="S94" s="82">
        <v>80.900000000000006</v>
      </c>
      <c r="T94" s="82">
        <v>76.5</v>
      </c>
      <c r="U94" s="82">
        <v>70</v>
      </c>
      <c r="V94" s="82">
        <v>90.4</v>
      </c>
      <c r="W94" s="82">
        <v>89.9</v>
      </c>
      <c r="X94" s="82">
        <v>87.4</v>
      </c>
      <c r="Y94" s="82">
        <v>106.9</v>
      </c>
      <c r="Z94" s="82">
        <v>90.4</v>
      </c>
      <c r="AA94" s="119">
        <v>76.400000000000006</v>
      </c>
      <c r="AB94" s="119">
        <v>76.8</v>
      </c>
      <c r="AC94" s="119">
        <v>74</v>
      </c>
      <c r="AD94" s="119">
        <v>59.2</v>
      </c>
      <c r="AE94" s="119">
        <v>0</v>
      </c>
      <c r="AF94" s="120">
        <v>0</v>
      </c>
      <c r="AG94" s="121">
        <v>120</v>
      </c>
      <c r="AH94" s="51">
        <f>IF(ABS(MAX(B94:AF94))&gt;ABS(MIN(B94:AF94)),MAX(B94:AF94),MIN(B94:AF94))</f>
        <v>106.9</v>
      </c>
      <c r="AI94" s="115">
        <f>INDEX($B$9:$AF$9,1,MATCH(AH94,B94:AF94,0))</f>
        <v>0.79166666666666663</v>
      </c>
    </row>
    <row r="95" spans="1:88" ht="15.75" thickBot="1" x14ac:dyDescent="0.3">
      <c r="A95" s="118" t="s">
        <v>61</v>
      </c>
      <c r="B95" s="119">
        <v>0</v>
      </c>
      <c r="C95" s="119">
        <v>0</v>
      </c>
      <c r="D95" s="82">
        <v>38.299999999999997</v>
      </c>
      <c r="E95" s="82">
        <v>67.5</v>
      </c>
      <c r="F95" s="82">
        <v>72</v>
      </c>
      <c r="G95" s="82">
        <v>53.7</v>
      </c>
      <c r="H95" s="82">
        <v>46.6</v>
      </c>
      <c r="I95" s="82">
        <v>54</v>
      </c>
      <c r="J95" s="82">
        <v>52.8</v>
      </c>
      <c r="K95" s="82">
        <v>64.8</v>
      </c>
      <c r="L95" s="82">
        <v>85.3</v>
      </c>
      <c r="M95" s="82">
        <v>74</v>
      </c>
      <c r="N95" s="82">
        <v>76</v>
      </c>
      <c r="O95" s="82">
        <v>90</v>
      </c>
      <c r="P95" s="82">
        <v>68</v>
      </c>
      <c r="Q95" s="82">
        <v>77.5</v>
      </c>
      <c r="R95" s="82">
        <v>76.599999999999994</v>
      </c>
      <c r="S95" s="82">
        <v>76.599999999999994</v>
      </c>
      <c r="T95" s="82">
        <v>84</v>
      </c>
      <c r="U95" s="82">
        <v>59</v>
      </c>
      <c r="V95" s="82">
        <v>78.2</v>
      </c>
      <c r="W95" s="82">
        <v>80.2</v>
      </c>
      <c r="X95" s="82">
        <v>70.5</v>
      </c>
      <c r="Y95" s="82">
        <v>86</v>
      </c>
      <c r="Z95" s="82">
        <v>76.400000000000006</v>
      </c>
      <c r="AA95" s="119">
        <v>67.5</v>
      </c>
      <c r="AB95" s="119">
        <v>78.400000000000006</v>
      </c>
      <c r="AC95" s="119">
        <v>71.8</v>
      </c>
      <c r="AD95" s="119">
        <v>60.9</v>
      </c>
      <c r="AE95" s="119">
        <v>82</v>
      </c>
      <c r="AF95" s="120">
        <v>76.900000000000006</v>
      </c>
      <c r="AG95" s="121"/>
      <c r="AH95" s="51">
        <f>IF(ABS(MAX(B95:AF95))&gt;ABS(MIN(B95:AF95)),MAX(B95:AF95),MIN(B95:AF95))</f>
        <v>90</v>
      </c>
      <c r="AI95" s="115">
        <f>INDEX($B$9:$AF$9,1,MATCH(AH95,B95:AF95,0))</f>
        <v>0.45833333333333298</v>
      </c>
    </row>
    <row r="96" spans="1:88" ht="15.75" thickBot="1" x14ac:dyDescent="0.3">
      <c r="A96" s="122" t="s">
        <v>62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101</v>
      </c>
      <c r="B97" s="50">
        <v>9.9</v>
      </c>
      <c r="C97" s="127">
        <f t="shared" ref="C97:R102" si="25">B97</f>
        <v>9.9</v>
      </c>
      <c r="D97" s="127">
        <f t="shared" si="25"/>
        <v>9.9</v>
      </c>
      <c r="E97" s="127">
        <f t="shared" si="25"/>
        <v>9.9</v>
      </c>
      <c r="F97" s="127">
        <f t="shared" si="25"/>
        <v>9.9</v>
      </c>
      <c r="G97" s="127">
        <f t="shared" si="25"/>
        <v>9.9</v>
      </c>
      <c r="H97" s="127">
        <f t="shared" si="25"/>
        <v>9.9</v>
      </c>
      <c r="I97" s="127">
        <f t="shared" si="25"/>
        <v>9.9</v>
      </c>
      <c r="J97" s="127">
        <f t="shared" si="25"/>
        <v>9.9</v>
      </c>
      <c r="K97" s="127">
        <f t="shared" si="25"/>
        <v>9.9</v>
      </c>
      <c r="L97" s="127">
        <f t="shared" si="25"/>
        <v>9.9</v>
      </c>
      <c r="M97" s="127">
        <f t="shared" si="25"/>
        <v>9.9</v>
      </c>
      <c r="N97" s="127">
        <f t="shared" si="25"/>
        <v>9.9</v>
      </c>
      <c r="O97" s="127">
        <f t="shared" si="25"/>
        <v>9.9</v>
      </c>
      <c r="P97" s="127">
        <f t="shared" si="25"/>
        <v>9.9</v>
      </c>
      <c r="Q97" s="127">
        <f t="shared" si="25"/>
        <v>9.9</v>
      </c>
      <c r="R97" s="127">
        <f t="shared" si="25"/>
        <v>9.9</v>
      </c>
      <c r="S97" s="127">
        <f t="shared" ref="S97:AF102" si="26">R97</f>
        <v>9.9</v>
      </c>
      <c r="T97" s="127">
        <f t="shared" si="26"/>
        <v>9.9</v>
      </c>
      <c r="U97" s="127">
        <f t="shared" si="26"/>
        <v>9.9</v>
      </c>
      <c r="V97" s="127">
        <f t="shared" si="26"/>
        <v>9.9</v>
      </c>
      <c r="W97" s="127">
        <f t="shared" si="26"/>
        <v>9.9</v>
      </c>
      <c r="X97" s="127">
        <f t="shared" si="26"/>
        <v>9.9</v>
      </c>
      <c r="Y97" s="127">
        <f t="shared" si="26"/>
        <v>9.9</v>
      </c>
      <c r="Z97" s="127">
        <f t="shared" si="26"/>
        <v>9.9</v>
      </c>
      <c r="AA97" s="127">
        <f t="shared" si="26"/>
        <v>9.9</v>
      </c>
      <c r="AB97" s="127">
        <f t="shared" si="26"/>
        <v>9.9</v>
      </c>
      <c r="AC97" s="127">
        <f t="shared" si="26"/>
        <v>9.9</v>
      </c>
      <c r="AD97" s="127">
        <f t="shared" si="26"/>
        <v>9.9</v>
      </c>
      <c r="AE97" s="127">
        <f t="shared" si="26"/>
        <v>9.9</v>
      </c>
      <c r="AF97" s="127">
        <f t="shared" si="26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102</v>
      </c>
      <c r="B98" s="128">
        <v>9.6</v>
      </c>
      <c r="C98" s="129">
        <f t="shared" si="25"/>
        <v>9.6</v>
      </c>
      <c r="D98" s="129">
        <f t="shared" si="25"/>
        <v>9.6</v>
      </c>
      <c r="E98" s="129">
        <f t="shared" si="25"/>
        <v>9.6</v>
      </c>
      <c r="F98" s="129">
        <f t="shared" si="25"/>
        <v>9.6</v>
      </c>
      <c r="G98" s="129">
        <f t="shared" si="25"/>
        <v>9.6</v>
      </c>
      <c r="H98" s="129">
        <f t="shared" si="25"/>
        <v>9.6</v>
      </c>
      <c r="I98" s="129">
        <f t="shared" si="25"/>
        <v>9.6</v>
      </c>
      <c r="J98" s="129">
        <f t="shared" si="25"/>
        <v>9.6</v>
      </c>
      <c r="K98" s="129">
        <f t="shared" si="25"/>
        <v>9.6</v>
      </c>
      <c r="L98" s="129">
        <f t="shared" si="25"/>
        <v>9.6</v>
      </c>
      <c r="M98" s="129">
        <f t="shared" si="25"/>
        <v>9.6</v>
      </c>
      <c r="N98" s="129">
        <f t="shared" si="25"/>
        <v>9.6</v>
      </c>
      <c r="O98" s="129">
        <f t="shared" si="25"/>
        <v>9.6</v>
      </c>
      <c r="P98" s="129">
        <f t="shared" si="25"/>
        <v>9.6</v>
      </c>
      <c r="Q98" s="129">
        <f t="shared" si="25"/>
        <v>9.6</v>
      </c>
      <c r="R98" s="129">
        <f t="shared" si="25"/>
        <v>9.6</v>
      </c>
      <c r="S98" s="129">
        <f t="shared" si="26"/>
        <v>9.6</v>
      </c>
      <c r="T98" s="129">
        <f t="shared" si="26"/>
        <v>9.6</v>
      </c>
      <c r="U98" s="129">
        <f t="shared" si="26"/>
        <v>9.6</v>
      </c>
      <c r="V98" s="129">
        <f t="shared" si="26"/>
        <v>9.6</v>
      </c>
      <c r="W98" s="129">
        <f t="shared" si="26"/>
        <v>9.6</v>
      </c>
      <c r="X98" s="129">
        <f t="shared" si="26"/>
        <v>9.6</v>
      </c>
      <c r="Y98" s="129">
        <f t="shared" si="26"/>
        <v>9.6</v>
      </c>
      <c r="Z98" s="129">
        <f t="shared" si="26"/>
        <v>9.6</v>
      </c>
      <c r="AA98" s="129">
        <f t="shared" si="26"/>
        <v>9.6</v>
      </c>
      <c r="AB98" s="129">
        <f t="shared" si="26"/>
        <v>9.6</v>
      </c>
      <c r="AC98" s="129">
        <f t="shared" si="26"/>
        <v>9.6</v>
      </c>
      <c r="AD98" s="129">
        <f t="shared" si="26"/>
        <v>9.6</v>
      </c>
      <c r="AE98" s="129">
        <f t="shared" si="26"/>
        <v>9.6</v>
      </c>
      <c r="AF98" s="129">
        <f t="shared" si="26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103</v>
      </c>
      <c r="B99" s="128">
        <v>9.98</v>
      </c>
      <c r="C99" s="129">
        <f t="shared" si="25"/>
        <v>9.98</v>
      </c>
      <c r="D99" s="129">
        <f t="shared" si="25"/>
        <v>9.98</v>
      </c>
      <c r="E99" s="129">
        <f t="shared" si="25"/>
        <v>9.98</v>
      </c>
      <c r="F99" s="129">
        <f t="shared" si="25"/>
        <v>9.98</v>
      </c>
      <c r="G99" s="129">
        <f t="shared" si="25"/>
        <v>9.98</v>
      </c>
      <c r="H99" s="129">
        <f t="shared" si="25"/>
        <v>9.98</v>
      </c>
      <c r="I99" s="129">
        <f t="shared" si="25"/>
        <v>9.98</v>
      </c>
      <c r="J99" s="129">
        <f t="shared" si="25"/>
        <v>9.98</v>
      </c>
      <c r="K99" s="129">
        <f t="shared" si="25"/>
        <v>9.98</v>
      </c>
      <c r="L99" s="129">
        <f t="shared" si="25"/>
        <v>9.98</v>
      </c>
      <c r="M99" s="129">
        <f t="shared" si="25"/>
        <v>9.98</v>
      </c>
      <c r="N99" s="129">
        <f t="shared" si="25"/>
        <v>9.98</v>
      </c>
      <c r="O99" s="129">
        <f t="shared" si="25"/>
        <v>9.98</v>
      </c>
      <c r="P99" s="129">
        <f t="shared" si="25"/>
        <v>9.98</v>
      </c>
      <c r="Q99" s="129">
        <f t="shared" si="25"/>
        <v>9.98</v>
      </c>
      <c r="R99" s="129">
        <f t="shared" si="25"/>
        <v>9.98</v>
      </c>
      <c r="S99" s="129">
        <f t="shared" si="26"/>
        <v>9.98</v>
      </c>
      <c r="T99" s="129">
        <f t="shared" si="26"/>
        <v>9.98</v>
      </c>
      <c r="U99" s="129">
        <f t="shared" si="26"/>
        <v>9.98</v>
      </c>
      <c r="V99" s="129">
        <f t="shared" si="26"/>
        <v>9.98</v>
      </c>
      <c r="W99" s="129">
        <f t="shared" si="26"/>
        <v>9.98</v>
      </c>
      <c r="X99" s="129">
        <f t="shared" si="26"/>
        <v>9.98</v>
      </c>
      <c r="Y99" s="129">
        <f t="shared" si="26"/>
        <v>9.98</v>
      </c>
      <c r="Z99" s="129">
        <f t="shared" si="26"/>
        <v>9.98</v>
      </c>
      <c r="AA99" s="129">
        <f t="shared" si="26"/>
        <v>9.98</v>
      </c>
      <c r="AB99" s="129">
        <f t="shared" si="26"/>
        <v>9.98</v>
      </c>
      <c r="AC99" s="129">
        <f t="shared" si="26"/>
        <v>9.98</v>
      </c>
      <c r="AD99" s="129">
        <f t="shared" si="26"/>
        <v>9.98</v>
      </c>
      <c r="AE99" s="129">
        <f t="shared" si="26"/>
        <v>9.98</v>
      </c>
      <c r="AF99" s="129">
        <f t="shared" si="26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104</v>
      </c>
      <c r="B100" s="128">
        <v>9.1</v>
      </c>
      <c r="C100" s="129">
        <f t="shared" si="25"/>
        <v>9.1</v>
      </c>
      <c r="D100" s="129">
        <f t="shared" si="25"/>
        <v>9.1</v>
      </c>
      <c r="E100" s="129">
        <f t="shared" si="25"/>
        <v>9.1</v>
      </c>
      <c r="F100" s="129">
        <f t="shared" si="25"/>
        <v>9.1</v>
      </c>
      <c r="G100" s="129">
        <f t="shared" si="25"/>
        <v>9.1</v>
      </c>
      <c r="H100" s="129">
        <f t="shared" si="25"/>
        <v>9.1</v>
      </c>
      <c r="I100" s="129">
        <f t="shared" si="25"/>
        <v>9.1</v>
      </c>
      <c r="J100" s="129">
        <f t="shared" si="25"/>
        <v>9.1</v>
      </c>
      <c r="K100" s="129">
        <f t="shared" si="25"/>
        <v>9.1</v>
      </c>
      <c r="L100" s="129">
        <f t="shared" si="25"/>
        <v>9.1</v>
      </c>
      <c r="M100" s="129">
        <f t="shared" si="25"/>
        <v>9.1</v>
      </c>
      <c r="N100" s="129">
        <f t="shared" si="25"/>
        <v>9.1</v>
      </c>
      <c r="O100" s="129">
        <f t="shared" si="25"/>
        <v>9.1</v>
      </c>
      <c r="P100" s="129">
        <f t="shared" si="25"/>
        <v>9.1</v>
      </c>
      <c r="Q100" s="129">
        <f t="shared" si="25"/>
        <v>9.1</v>
      </c>
      <c r="R100" s="129">
        <f t="shared" si="25"/>
        <v>9.1</v>
      </c>
      <c r="S100" s="129">
        <f t="shared" si="26"/>
        <v>9.1</v>
      </c>
      <c r="T100" s="129">
        <f t="shared" si="26"/>
        <v>9.1</v>
      </c>
      <c r="U100" s="129">
        <f t="shared" si="26"/>
        <v>9.1</v>
      </c>
      <c r="V100" s="129">
        <f t="shared" si="26"/>
        <v>9.1</v>
      </c>
      <c r="W100" s="129">
        <f t="shared" si="26"/>
        <v>9.1</v>
      </c>
      <c r="X100" s="129">
        <f t="shared" si="26"/>
        <v>9.1</v>
      </c>
      <c r="Y100" s="129">
        <f t="shared" si="26"/>
        <v>9.1</v>
      </c>
      <c r="Z100" s="129">
        <f t="shared" si="26"/>
        <v>9.1</v>
      </c>
      <c r="AA100" s="129">
        <f t="shared" si="26"/>
        <v>9.1</v>
      </c>
      <c r="AB100" s="129">
        <f t="shared" si="26"/>
        <v>9.1</v>
      </c>
      <c r="AC100" s="129">
        <f t="shared" si="26"/>
        <v>9.1</v>
      </c>
      <c r="AD100" s="129">
        <f t="shared" si="26"/>
        <v>9.1</v>
      </c>
      <c r="AE100" s="129">
        <f t="shared" si="26"/>
        <v>9.1</v>
      </c>
      <c r="AF100" s="129">
        <f t="shared" si="26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105</v>
      </c>
      <c r="B101" s="128">
        <v>9.18</v>
      </c>
      <c r="C101" s="129">
        <f t="shared" si="25"/>
        <v>9.18</v>
      </c>
      <c r="D101" s="129">
        <f t="shared" si="25"/>
        <v>9.18</v>
      </c>
      <c r="E101" s="129">
        <f t="shared" si="25"/>
        <v>9.18</v>
      </c>
      <c r="F101" s="129">
        <f t="shared" si="25"/>
        <v>9.18</v>
      </c>
      <c r="G101" s="129">
        <f t="shared" si="25"/>
        <v>9.18</v>
      </c>
      <c r="H101" s="129">
        <f t="shared" si="25"/>
        <v>9.18</v>
      </c>
      <c r="I101" s="129">
        <f t="shared" si="25"/>
        <v>9.18</v>
      </c>
      <c r="J101" s="129">
        <f t="shared" si="25"/>
        <v>9.18</v>
      </c>
      <c r="K101" s="129">
        <f t="shared" si="25"/>
        <v>9.18</v>
      </c>
      <c r="L101" s="129">
        <f t="shared" si="25"/>
        <v>9.18</v>
      </c>
      <c r="M101" s="129">
        <f t="shared" si="25"/>
        <v>9.18</v>
      </c>
      <c r="N101" s="129">
        <f t="shared" si="25"/>
        <v>9.18</v>
      </c>
      <c r="O101" s="129">
        <f t="shared" si="25"/>
        <v>9.18</v>
      </c>
      <c r="P101" s="129">
        <f t="shared" si="25"/>
        <v>9.18</v>
      </c>
      <c r="Q101" s="129">
        <f t="shared" si="25"/>
        <v>9.18</v>
      </c>
      <c r="R101" s="129">
        <f t="shared" si="25"/>
        <v>9.18</v>
      </c>
      <c r="S101" s="129">
        <f t="shared" si="26"/>
        <v>9.18</v>
      </c>
      <c r="T101" s="129">
        <f t="shared" si="26"/>
        <v>9.18</v>
      </c>
      <c r="U101" s="129">
        <f t="shared" si="26"/>
        <v>9.18</v>
      </c>
      <c r="V101" s="129">
        <f t="shared" si="26"/>
        <v>9.18</v>
      </c>
      <c r="W101" s="129">
        <f t="shared" si="26"/>
        <v>9.18</v>
      </c>
      <c r="X101" s="129">
        <f t="shared" si="26"/>
        <v>9.18</v>
      </c>
      <c r="Y101" s="129">
        <f t="shared" si="26"/>
        <v>9.18</v>
      </c>
      <c r="Z101" s="129">
        <f t="shared" si="26"/>
        <v>9.18</v>
      </c>
      <c r="AA101" s="129">
        <f t="shared" si="26"/>
        <v>9.18</v>
      </c>
      <c r="AB101" s="129">
        <f t="shared" si="26"/>
        <v>9.18</v>
      </c>
      <c r="AC101" s="129">
        <f t="shared" si="26"/>
        <v>9.18</v>
      </c>
      <c r="AD101" s="129">
        <f t="shared" si="26"/>
        <v>9.18</v>
      </c>
      <c r="AE101" s="129">
        <f t="shared" si="26"/>
        <v>9.18</v>
      </c>
      <c r="AF101" s="129">
        <f t="shared" si="26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106</v>
      </c>
      <c r="B102" s="128">
        <v>7</v>
      </c>
      <c r="C102" s="129">
        <f t="shared" si="25"/>
        <v>7</v>
      </c>
      <c r="D102" s="129">
        <f t="shared" si="25"/>
        <v>7</v>
      </c>
      <c r="E102" s="129">
        <f t="shared" si="25"/>
        <v>7</v>
      </c>
      <c r="F102" s="129">
        <f t="shared" si="25"/>
        <v>7</v>
      </c>
      <c r="G102" s="129">
        <f t="shared" si="25"/>
        <v>7</v>
      </c>
      <c r="H102" s="129">
        <f t="shared" si="25"/>
        <v>7</v>
      </c>
      <c r="I102" s="129">
        <f t="shared" si="25"/>
        <v>7</v>
      </c>
      <c r="J102" s="129">
        <f t="shared" si="25"/>
        <v>7</v>
      </c>
      <c r="K102" s="129">
        <f t="shared" si="25"/>
        <v>7</v>
      </c>
      <c r="L102" s="129">
        <f t="shared" si="25"/>
        <v>7</v>
      </c>
      <c r="M102" s="129">
        <f t="shared" si="25"/>
        <v>7</v>
      </c>
      <c r="N102" s="129">
        <f t="shared" si="25"/>
        <v>7</v>
      </c>
      <c r="O102" s="129">
        <f t="shared" si="25"/>
        <v>7</v>
      </c>
      <c r="P102" s="129">
        <f t="shared" si="25"/>
        <v>7</v>
      </c>
      <c r="Q102" s="129">
        <f t="shared" si="25"/>
        <v>7</v>
      </c>
      <c r="R102" s="129">
        <f t="shared" si="25"/>
        <v>7</v>
      </c>
      <c r="S102" s="129">
        <f t="shared" si="26"/>
        <v>7</v>
      </c>
      <c r="T102" s="129">
        <f t="shared" si="26"/>
        <v>7</v>
      </c>
      <c r="U102" s="129">
        <f t="shared" si="26"/>
        <v>7</v>
      </c>
      <c r="V102" s="129">
        <f t="shared" si="26"/>
        <v>7</v>
      </c>
      <c r="W102" s="129">
        <f t="shared" si="26"/>
        <v>7</v>
      </c>
      <c r="X102" s="129">
        <f t="shared" si="26"/>
        <v>7</v>
      </c>
      <c r="Y102" s="129">
        <f t="shared" si="26"/>
        <v>7</v>
      </c>
      <c r="Z102" s="129">
        <f t="shared" si="26"/>
        <v>7</v>
      </c>
      <c r="AA102" s="129">
        <f t="shared" si="26"/>
        <v>7</v>
      </c>
      <c r="AB102" s="129">
        <f t="shared" si="26"/>
        <v>7</v>
      </c>
      <c r="AC102" s="129">
        <f t="shared" si="26"/>
        <v>7</v>
      </c>
      <c r="AD102" s="129">
        <f t="shared" si="26"/>
        <v>7</v>
      </c>
      <c r="AE102" s="129">
        <f t="shared" si="26"/>
        <v>7</v>
      </c>
      <c r="AF102" s="129">
        <f t="shared" si="26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107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108</v>
      </c>
      <c r="B104" s="128">
        <v>2.25</v>
      </c>
      <c r="C104" s="129">
        <f t="shared" ref="C104:R105" si="27">B104</f>
        <v>2.25</v>
      </c>
      <c r="D104" s="129">
        <f t="shared" si="27"/>
        <v>2.25</v>
      </c>
      <c r="E104" s="129">
        <f t="shared" si="27"/>
        <v>2.25</v>
      </c>
      <c r="F104" s="129">
        <f t="shared" si="27"/>
        <v>2.25</v>
      </c>
      <c r="G104" s="129">
        <f t="shared" si="27"/>
        <v>2.25</v>
      </c>
      <c r="H104" s="129">
        <f t="shared" si="27"/>
        <v>2.25</v>
      </c>
      <c r="I104" s="129">
        <f t="shared" si="27"/>
        <v>2.25</v>
      </c>
      <c r="J104" s="129">
        <f t="shared" si="27"/>
        <v>2.25</v>
      </c>
      <c r="K104" s="129">
        <f t="shared" si="27"/>
        <v>2.25</v>
      </c>
      <c r="L104" s="129">
        <f t="shared" si="27"/>
        <v>2.25</v>
      </c>
      <c r="M104" s="129">
        <f t="shared" si="27"/>
        <v>2.25</v>
      </c>
      <c r="N104" s="129">
        <f t="shared" si="27"/>
        <v>2.25</v>
      </c>
      <c r="O104" s="129">
        <f t="shared" si="27"/>
        <v>2.25</v>
      </c>
      <c r="P104" s="129">
        <f t="shared" si="27"/>
        <v>2.25</v>
      </c>
      <c r="Q104" s="129">
        <f t="shared" si="27"/>
        <v>2.25</v>
      </c>
      <c r="R104" s="129">
        <f t="shared" si="27"/>
        <v>2.25</v>
      </c>
      <c r="S104" s="129">
        <f t="shared" ref="S104:AF105" si="28">R104</f>
        <v>2.25</v>
      </c>
      <c r="T104" s="129">
        <f t="shared" si="28"/>
        <v>2.25</v>
      </c>
      <c r="U104" s="129">
        <f t="shared" si="28"/>
        <v>2.25</v>
      </c>
      <c r="V104" s="129">
        <f t="shared" si="28"/>
        <v>2.25</v>
      </c>
      <c r="W104" s="129">
        <f t="shared" si="28"/>
        <v>2.25</v>
      </c>
      <c r="X104" s="129">
        <f t="shared" si="28"/>
        <v>2.25</v>
      </c>
      <c r="Y104" s="129">
        <f t="shared" si="28"/>
        <v>2.25</v>
      </c>
      <c r="Z104" s="129">
        <f t="shared" si="28"/>
        <v>2.25</v>
      </c>
      <c r="AA104" s="129">
        <f t="shared" si="28"/>
        <v>2.25</v>
      </c>
      <c r="AB104" s="129">
        <f t="shared" si="28"/>
        <v>2.25</v>
      </c>
      <c r="AC104" s="129">
        <f t="shared" si="28"/>
        <v>2.25</v>
      </c>
      <c r="AD104" s="129">
        <f t="shared" si="28"/>
        <v>2.25</v>
      </c>
      <c r="AE104" s="129">
        <f t="shared" si="28"/>
        <v>2.25</v>
      </c>
      <c r="AF104" s="129">
        <f t="shared" si="28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109</v>
      </c>
      <c r="B105" s="128">
        <v>1.64</v>
      </c>
      <c r="C105" s="129">
        <f t="shared" si="27"/>
        <v>1.64</v>
      </c>
      <c r="D105" s="129">
        <f t="shared" si="27"/>
        <v>1.64</v>
      </c>
      <c r="E105" s="129">
        <f t="shared" si="27"/>
        <v>1.64</v>
      </c>
      <c r="F105" s="129">
        <f t="shared" si="27"/>
        <v>1.64</v>
      </c>
      <c r="G105" s="129">
        <f t="shared" si="27"/>
        <v>1.64</v>
      </c>
      <c r="H105" s="129">
        <f t="shared" si="27"/>
        <v>1.64</v>
      </c>
      <c r="I105" s="129">
        <f t="shared" si="27"/>
        <v>1.64</v>
      </c>
      <c r="J105" s="129">
        <f t="shared" si="27"/>
        <v>1.64</v>
      </c>
      <c r="K105" s="129">
        <f t="shared" si="27"/>
        <v>1.64</v>
      </c>
      <c r="L105" s="129">
        <f t="shared" si="27"/>
        <v>1.64</v>
      </c>
      <c r="M105" s="129">
        <f t="shared" si="27"/>
        <v>1.64</v>
      </c>
      <c r="N105" s="129">
        <f t="shared" si="27"/>
        <v>1.64</v>
      </c>
      <c r="O105" s="129">
        <f t="shared" si="27"/>
        <v>1.64</v>
      </c>
      <c r="P105" s="129">
        <f t="shared" si="27"/>
        <v>1.64</v>
      </c>
      <c r="Q105" s="129">
        <f t="shared" si="27"/>
        <v>1.64</v>
      </c>
      <c r="R105" s="129">
        <f t="shared" si="27"/>
        <v>1.64</v>
      </c>
      <c r="S105" s="129">
        <f t="shared" si="28"/>
        <v>1.64</v>
      </c>
      <c r="T105" s="129">
        <f t="shared" si="28"/>
        <v>1.64</v>
      </c>
      <c r="U105" s="129">
        <f t="shared" si="28"/>
        <v>1.64</v>
      </c>
      <c r="V105" s="129">
        <f t="shared" si="28"/>
        <v>1.64</v>
      </c>
      <c r="W105" s="129">
        <f t="shared" si="28"/>
        <v>1.64</v>
      </c>
      <c r="X105" s="129">
        <f t="shared" si="28"/>
        <v>1.64</v>
      </c>
      <c r="Y105" s="129">
        <f t="shared" si="28"/>
        <v>1.64</v>
      </c>
      <c r="Z105" s="129">
        <f t="shared" si="28"/>
        <v>1.64</v>
      </c>
      <c r="AA105" s="129">
        <f t="shared" si="28"/>
        <v>1.64</v>
      </c>
      <c r="AB105" s="129">
        <f t="shared" si="28"/>
        <v>1.64</v>
      </c>
      <c r="AC105" s="129">
        <f t="shared" si="28"/>
        <v>1.64</v>
      </c>
      <c r="AD105" s="129">
        <f t="shared" si="28"/>
        <v>1.64</v>
      </c>
      <c r="AE105" s="129">
        <f t="shared" si="28"/>
        <v>1.64</v>
      </c>
      <c r="AF105" s="129">
        <f t="shared" si="28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110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111</v>
      </c>
      <c r="B107" s="128">
        <v>1.62</v>
      </c>
      <c r="C107" s="129">
        <f t="shared" ref="C107:R114" si="29">B107</f>
        <v>1.62</v>
      </c>
      <c r="D107" s="129">
        <f t="shared" si="29"/>
        <v>1.62</v>
      </c>
      <c r="E107" s="129">
        <f t="shared" si="29"/>
        <v>1.62</v>
      </c>
      <c r="F107" s="129">
        <f t="shared" si="29"/>
        <v>1.62</v>
      </c>
      <c r="G107" s="129">
        <f t="shared" si="29"/>
        <v>1.62</v>
      </c>
      <c r="H107" s="129">
        <f t="shared" si="29"/>
        <v>1.62</v>
      </c>
      <c r="I107" s="129">
        <f t="shared" si="29"/>
        <v>1.62</v>
      </c>
      <c r="J107" s="129">
        <f t="shared" si="29"/>
        <v>1.62</v>
      </c>
      <c r="K107" s="129">
        <f t="shared" si="29"/>
        <v>1.62</v>
      </c>
      <c r="L107" s="129">
        <f t="shared" si="29"/>
        <v>1.62</v>
      </c>
      <c r="M107" s="129">
        <f t="shared" si="29"/>
        <v>1.62</v>
      </c>
      <c r="N107" s="129">
        <f t="shared" si="29"/>
        <v>1.62</v>
      </c>
      <c r="O107" s="129">
        <f t="shared" si="29"/>
        <v>1.62</v>
      </c>
      <c r="P107" s="129">
        <f t="shared" si="29"/>
        <v>1.62</v>
      </c>
      <c r="Q107" s="129">
        <f t="shared" si="29"/>
        <v>1.62</v>
      </c>
      <c r="R107" s="129">
        <f t="shared" si="29"/>
        <v>1.62</v>
      </c>
      <c r="S107" s="129">
        <f t="shared" ref="S107:AF122" si="30">R107</f>
        <v>1.62</v>
      </c>
      <c r="T107" s="129">
        <f t="shared" si="30"/>
        <v>1.62</v>
      </c>
      <c r="U107" s="129">
        <f t="shared" si="30"/>
        <v>1.62</v>
      </c>
      <c r="V107" s="129">
        <f t="shared" si="30"/>
        <v>1.62</v>
      </c>
      <c r="W107" s="129">
        <f t="shared" si="30"/>
        <v>1.62</v>
      </c>
      <c r="X107" s="129">
        <f t="shared" si="30"/>
        <v>1.62</v>
      </c>
      <c r="Y107" s="129">
        <f t="shared" si="30"/>
        <v>1.62</v>
      </c>
      <c r="Z107" s="129">
        <f t="shared" si="30"/>
        <v>1.62</v>
      </c>
      <c r="AA107" s="129">
        <f t="shared" si="30"/>
        <v>1.62</v>
      </c>
      <c r="AB107" s="129">
        <f t="shared" si="30"/>
        <v>1.62</v>
      </c>
      <c r="AC107" s="129">
        <f t="shared" si="30"/>
        <v>1.62</v>
      </c>
      <c r="AD107" s="129">
        <f t="shared" si="30"/>
        <v>1.62</v>
      </c>
      <c r="AE107" s="129">
        <f t="shared" si="30"/>
        <v>1.62</v>
      </c>
      <c r="AF107" s="129">
        <f t="shared" si="30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112</v>
      </c>
      <c r="B108" s="128">
        <v>8.36</v>
      </c>
      <c r="C108" s="129">
        <f t="shared" si="29"/>
        <v>8.36</v>
      </c>
      <c r="D108" s="129">
        <f t="shared" si="29"/>
        <v>8.36</v>
      </c>
      <c r="E108" s="129">
        <f t="shared" si="29"/>
        <v>8.36</v>
      </c>
      <c r="F108" s="129">
        <f t="shared" si="29"/>
        <v>8.36</v>
      </c>
      <c r="G108" s="129">
        <f t="shared" si="29"/>
        <v>8.36</v>
      </c>
      <c r="H108" s="129">
        <f t="shared" si="29"/>
        <v>8.36</v>
      </c>
      <c r="I108" s="129">
        <f t="shared" si="29"/>
        <v>8.36</v>
      </c>
      <c r="J108" s="129">
        <f t="shared" si="29"/>
        <v>8.36</v>
      </c>
      <c r="K108" s="129">
        <f t="shared" si="29"/>
        <v>8.36</v>
      </c>
      <c r="L108" s="129">
        <f t="shared" si="29"/>
        <v>8.36</v>
      </c>
      <c r="M108" s="129">
        <f t="shared" si="29"/>
        <v>8.36</v>
      </c>
      <c r="N108" s="129">
        <f t="shared" si="29"/>
        <v>8.36</v>
      </c>
      <c r="O108" s="129">
        <f t="shared" si="29"/>
        <v>8.36</v>
      </c>
      <c r="P108" s="129">
        <f t="shared" si="29"/>
        <v>8.36</v>
      </c>
      <c r="Q108" s="129">
        <f t="shared" si="29"/>
        <v>8.36</v>
      </c>
      <c r="R108" s="129">
        <f t="shared" si="29"/>
        <v>8.36</v>
      </c>
      <c r="S108" s="129">
        <f t="shared" si="30"/>
        <v>8.36</v>
      </c>
      <c r="T108" s="129">
        <f t="shared" si="30"/>
        <v>8.36</v>
      </c>
      <c r="U108" s="129">
        <f t="shared" si="30"/>
        <v>8.36</v>
      </c>
      <c r="V108" s="129">
        <f t="shared" si="30"/>
        <v>8.36</v>
      </c>
      <c r="W108" s="129">
        <f t="shared" si="30"/>
        <v>8.36</v>
      </c>
      <c r="X108" s="129">
        <f t="shared" si="30"/>
        <v>8.36</v>
      </c>
      <c r="Y108" s="129">
        <f t="shared" si="30"/>
        <v>8.36</v>
      </c>
      <c r="Z108" s="129">
        <f t="shared" si="30"/>
        <v>8.36</v>
      </c>
      <c r="AA108" s="129">
        <f t="shared" si="30"/>
        <v>8.36</v>
      </c>
      <c r="AB108" s="129">
        <f t="shared" si="30"/>
        <v>8.36</v>
      </c>
      <c r="AC108" s="129">
        <f t="shared" si="30"/>
        <v>8.36</v>
      </c>
      <c r="AD108" s="129">
        <f t="shared" si="30"/>
        <v>8.36</v>
      </c>
      <c r="AE108" s="129">
        <f t="shared" si="30"/>
        <v>8.36</v>
      </c>
      <c r="AF108" s="129">
        <f t="shared" si="30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113</v>
      </c>
      <c r="B109" s="128">
        <v>8</v>
      </c>
      <c r="C109" s="129">
        <f t="shared" si="29"/>
        <v>8</v>
      </c>
      <c r="D109" s="129">
        <f t="shared" si="29"/>
        <v>8</v>
      </c>
      <c r="E109" s="129">
        <f t="shared" si="29"/>
        <v>8</v>
      </c>
      <c r="F109" s="129">
        <f t="shared" si="29"/>
        <v>8</v>
      </c>
      <c r="G109" s="129">
        <f t="shared" si="29"/>
        <v>8</v>
      </c>
      <c r="H109" s="129">
        <f t="shared" si="29"/>
        <v>8</v>
      </c>
      <c r="I109" s="129">
        <v>5.4</v>
      </c>
      <c r="J109" s="129">
        <f t="shared" si="29"/>
        <v>5.4</v>
      </c>
      <c r="K109" s="129">
        <f t="shared" si="29"/>
        <v>5.4</v>
      </c>
      <c r="L109" s="129">
        <f t="shared" si="29"/>
        <v>5.4</v>
      </c>
      <c r="M109" s="129">
        <f t="shared" si="29"/>
        <v>5.4</v>
      </c>
      <c r="N109" s="129">
        <f t="shared" si="29"/>
        <v>5.4</v>
      </c>
      <c r="O109" s="129">
        <f t="shared" si="29"/>
        <v>5.4</v>
      </c>
      <c r="P109" s="129">
        <f t="shared" si="29"/>
        <v>5.4</v>
      </c>
      <c r="Q109" s="129">
        <f t="shared" si="29"/>
        <v>5.4</v>
      </c>
      <c r="R109" s="129">
        <f t="shared" si="29"/>
        <v>5.4</v>
      </c>
      <c r="S109" s="129">
        <f t="shared" si="30"/>
        <v>5.4</v>
      </c>
      <c r="T109" s="129">
        <f t="shared" si="30"/>
        <v>5.4</v>
      </c>
      <c r="U109" s="129">
        <f t="shared" si="30"/>
        <v>5.4</v>
      </c>
      <c r="V109" s="129">
        <f t="shared" si="30"/>
        <v>5.4</v>
      </c>
      <c r="W109" s="129">
        <f t="shared" si="30"/>
        <v>5.4</v>
      </c>
      <c r="X109" s="129">
        <f t="shared" si="30"/>
        <v>5.4</v>
      </c>
      <c r="Y109" s="129">
        <f t="shared" si="30"/>
        <v>5.4</v>
      </c>
      <c r="Z109" s="129">
        <f t="shared" si="30"/>
        <v>5.4</v>
      </c>
      <c r="AA109" s="129">
        <f t="shared" si="30"/>
        <v>5.4</v>
      </c>
      <c r="AB109" s="129">
        <f t="shared" si="30"/>
        <v>5.4</v>
      </c>
      <c r="AC109" s="129">
        <f t="shared" si="30"/>
        <v>5.4</v>
      </c>
      <c r="AD109" s="129">
        <f t="shared" si="30"/>
        <v>5.4</v>
      </c>
      <c r="AE109" s="129">
        <f t="shared" si="30"/>
        <v>5.4</v>
      </c>
      <c r="AF109" s="129">
        <f t="shared" si="30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114</v>
      </c>
      <c r="B110" s="128">
        <v>6.57</v>
      </c>
      <c r="C110" s="129">
        <f t="shared" si="29"/>
        <v>6.57</v>
      </c>
      <c r="D110" s="129">
        <f t="shared" si="29"/>
        <v>6.57</v>
      </c>
      <c r="E110" s="129">
        <f t="shared" si="29"/>
        <v>6.57</v>
      </c>
      <c r="F110" s="129">
        <f t="shared" si="29"/>
        <v>6.57</v>
      </c>
      <c r="G110" s="129">
        <f t="shared" si="29"/>
        <v>6.57</v>
      </c>
      <c r="H110" s="129">
        <f t="shared" si="29"/>
        <v>6.57</v>
      </c>
      <c r="I110" s="129">
        <f t="shared" si="29"/>
        <v>6.57</v>
      </c>
      <c r="J110" s="129">
        <f t="shared" si="29"/>
        <v>6.57</v>
      </c>
      <c r="K110" s="129">
        <f t="shared" si="29"/>
        <v>6.57</v>
      </c>
      <c r="L110" s="129">
        <f t="shared" si="29"/>
        <v>6.57</v>
      </c>
      <c r="M110" s="129">
        <f t="shared" si="29"/>
        <v>6.57</v>
      </c>
      <c r="N110" s="129">
        <f t="shared" si="29"/>
        <v>6.57</v>
      </c>
      <c r="O110" s="129">
        <f t="shared" si="29"/>
        <v>6.57</v>
      </c>
      <c r="P110" s="129">
        <f t="shared" si="29"/>
        <v>6.57</v>
      </c>
      <c r="Q110" s="129">
        <f t="shared" si="29"/>
        <v>6.57</v>
      </c>
      <c r="R110" s="129">
        <f t="shared" si="29"/>
        <v>6.57</v>
      </c>
      <c r="S110" s="129">
        <f t="shared" si="30"/>
        <v>6.57</v>
      </c>
      <c r="T110" s="129">
        <f t="shared" si="30"/>
        <v>6.57</v>
      </c>
      <c r="U110" s="129">
        <f t="shared" si="30"/>
        <v>6.57</v>
      </c>
      <c r="V110" s="129">
        <f t="shared" si="30"/>
        <v>6.57</v>
      </c>
      <c r="W110" s="129">
        <f t="shared" si="30"/>
        <v>6.57</v>
      </c>
      <c r="X110" s="129">
        <f t="shared" si="30"/>
        <v>6.57</v>
      </c>
      <c r="Y110" s="129">
        <f t="shared" si="30"/>
        <v>6.57</v>
      </c>
      <c r="Z110" s="129">
        <f t="shared" si="30"/>
        <v>6.57</v>
      </c>
      <c r="AA110" s="129">
        <f t="shared" si="30"/>
        <v>6.57</v>
      </c>
      <c r="AB110" s="129">
        <f t="shared" si="30"/>
        <v>6.57</v>
      </c>
      <c r="AC110" s="129">
        <f t="shared" si="30"/>
        <v>6.57</v>
      </c>
      <c r="AD110" s="129">
        <f t="shared" si="30"/>
        <v>6.57</v>
      </c>
      <c r="AE110" s="129">
        <f t="shared" si="30"/>
        <v>6.57</v>
      </c>
      <c r="AF110" s="129">
        <f t="shared" si="30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115</v>
      </c>
      <c r="B111" s="128">
        <v>3.43</v>
      </c>
      <c r="C111" s="129">
        <f t="shared" si="29"/>
        <v>3.43</v>
      </c>
      <c r="D111" s="129">
        <f t="shared" si="29"/>
        <v>3.43</v>
      </c>
      <c r="E111" s="129">
        <f t="shared" si="29"/>
        <v>3.43</v>
      </c>
      <c r="F111" s="129">
        <f t="shared" si="29"/>
        <v>3.43</v>
      </c>
      <c r="G111" s="129">
        <f t="shared" si="29"/>
        <v>3.43</v>
      </c>
      <c r="H111" s="129">
        <f t="shared" si="29"/>
        <v>3.43</v>
      </c>
      <c r="I111" s="129">
        <f t="shared" si="29"/>
        <v>3.43</v>
      </c>
      <c r="J111" s="129">
        <f t="shared" si="29"/>
        <v>3.43</v>
      </c>
      <c r="K111" s="129">
        <f t="shared" si="29"/>
        <v>3.43</v>
      </c>
      <c r="L111" s="129">
        <f t="shared" si="29"/>
        <v>3.43</v>
      </c>
      <c r="M111" s="129">
        <f t="shared" si="29"/>
        <v>3.43</v>
      </c>
      <c r="N111" s="129">
        <f t="shared" si="29"/>
        <v>3.43</v>
      </c>
      <c r="O111" s="129">
        <f t="shared" si="29"/>
        <v>3.43</v>
      </c>
      <c r="P111" s="129">
        <f t="shared" si="29"/>
        <v>3.43</v>
      </c>
      <c r="Q111" s="129">
        <f t="shared" si="29"/>
        <v>3.43</v>
      </c>
      <c r="R111" s="129">
        <f t="shared" si="29"/>
        <v>3.43</v>
      </c>
      <c r="S111" s="129">
        <f t="shared" si="30"/>
        <v>3.43</v>
      </c>
      <c r="T111" s="129">
        <f t="shared" si="30"/>
        <v>3.43</v>
      </c>
      <c r="U111" s="129">
        <f t="shared" si="30"/>
        <v>3.43</v>
      </c>
      <c r="V111" s="129">
        <f t="shared" si="30"/>
        <v>3.43</v>
      </c>
      <c r="W111" s="129">
        <f t="shared" si="30"/>
        <v>3.43</v>
      </c>
      <c r="X111" s="129">
        <f t="shared" si="30"/>
        <v>3.43</v>
      </c>
      <c r="Y111" s="129">
        <f t="shared" si="30"/>
        <v>3.43</v>
      </c>
      <c r="Z111" s="129">
        <f t="shared" si="30"/>
        <v>3.43</v>
      </c>
      <c r="AA111" s="129">
        <f t="shared" si="30"/>
        <v>3.43</v>
      </c>
      <c r="AB111" s="129">
        <f t="shared" si="30"/>
        <v>3.43</v>
      </c>
      <c r="AC111" s="129">
        <f t="shared" si="30"/>
        <v>3.43</v>
      </c>
      <c r="AD111" s="129">
        <f t="shared" si="30"/>
        <v>3.43</v>
      </c>
      <c r="AE111" s="129">
        <f t="shared" si="30"/>
        <v>3.43</v>
      </c>
      <c r="AF111" s="129">
        <f t="shared" si="30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116</v>
      </c>
      <c r="B112" s="128">
        <v>2.96</v>
      </c>
      <c r="C112" s="129">
        <f t="shared" si="29"/>
        <v>2.96</v>
      </c>
      <c r="D112" s="129">
        <f t="shared" si="29"/>
        <v>2.96</v>
      </c>
      <c r="E112" s="129">
        <f t="shared" si="29"/>
        <v>2.96</v>
      </c>
      <c r="F112" s="129">
        <f t="shared" si="29"/>
        <v>2.96</v>
      </c>
      <c r="G112" s="129">
        <f t="shared" si="29"/>
        <v>2.96</v>
      </c>
      <c r="H112" s="129">
        <f t="shared" si="29"/>
        <v>2.96</v>
      </c>
      <c r="I112" s="129">
        <f t="shared" si="29"/>
        <v>2.96</v>
      </c>
      <c r="J112" s="129">
        <f t="shared" si="29"/>
        <v>2.96</v>
      </c>
      <c r="K112" s="129">
        <f t="shared" si="29"/>
        <v>2.96</v>
      </c>
      <c r="L112" s="129">
        <f t="shared" si="29"/>
        <v>2.96</v>
      </c>
      <c r="M112" s="129">
        <f t="shared" si="29"/>
        <v>2.96</v>
      </c>
      <c r="N112" s="129">
        <f t="shared" si="29"/>
        <v>2.96</v>
      </c>
      <c r="O112" s="129">
        <f t="shared" si="29"/>
        <v>2.96</v>
      </c>
      <c r="P112" s="129">
        <f t="shared" si="29"/>
        <v>2.96</v>
      </c>
      <c r="Q112" s="129">
        <f t="shared" si="29"/>
        <v>2.96</v>
      </c>
      <c r="R112" s="129">
        <f t="shared" si="29"/>
        <v>2.96</v>
      </c>
      <c r="S112" s="129">
        <f t="shared" si="30"/>
        <v>2.96</v>
      </c>
      <c r="T112" s="129">
        <f t="shared" si="30"/>
        <v>2.96</v>
      </c>
      <c r="U112" s="129">
        <f t="shared" si="30"/>
        <v>2.96</v>
      </c>
      <c r="V112" s="129">
        <f t="shared" si="30"/>
        <v>2.96</v>
      </c>
      <c r="W112" s="129">
        <f t="shared" si="30"/>
        <v>2.96</v>
      </c>
      <c r="X112" s="129">
        <f t="shared" si="30"/>
        <v>2.96</v>
      </c>
      <c r="Y112" s="129">
        <f t="shared" si="30"/>
        <v>2.96</v>
      </c>
      <c r="Z112" s="129">
        <f t="shared" si="30"/>
        <v>2.96</v>
      </c>
      <c r="AA112" s="129">
        <f t="shared" si="30"/>
        <v>2.96</v>
      </c>
      <c r="AB112" s="129">
        <f t="shared" si="30"/>
        <v>2.96</v>
      </c>
      <c r="AC112" s="129">
        <f t="shared" si="30"/>
        <v>2.96</v>
      </c>
      <c r="AD112" s="129">
        <f t="shared" si="30"/>
        <v>2.96</v>
      </c>
      <c r="AE112" s="129">
        <f t="shared" si="30"/>
        <v>2.96</v>
      </c>
      <c r="AF112" s="129">
        <f t="shared" si="30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117</v>
      </c>
      <c r="B113" s="128">
        <v>8</v>
      </c>
      <c r="C113" s="129">
        <f t="shared" si="29"/>
        <v>8</v>
      </c>
      <c r="D113" s="129">
        <f t="shared" si="29"/>
        <v>8</v>
      </c>
      <c r="E113" s="129">
        <f t="shared" si="29"/>
        <v>8</v>
      </c>
      <c r="F113" s="129">
        <f t="shared" si="29"/>
        <v>8</v>
      </c>
      <c r="G113" s="129">
        <f t="shared" si="29"/>
        <v>8</v>
      </c>
      <c r="H113" s="129">
        <f t="shared" si="29"/>
        <v>8</v>
      </c>
      <c r="I113" s="129">
        <f t="shared" si="29"/>
        <v>8</v>
      </c>
      <c r="J113" s="129">
        <f t="shared" si="29"/>
        <v>8</v>
      </c>
      <c r="K113" s="129">
        <f t="shared" si="29"/>
        <v>8</v>
      </c>
      <c r="L113" s="129">
        <f t="shared" si="29"/>
        <v>8</v>
      </c>
      <c r="M113" s="129">
        <f t="shared" si="29"/>
        <v>8</v>
      </c>
      <c r="N113" s="129">
        <f t="shared" si="29"/>
        <v>8</v>
      </c>
      <c r="O113" s="129">
        <f t="shared" si="29"/>
        <v>8</v>
      </c>
      <c r="P113" s="129">
        <f t="shared" si="29"/>
        <v>8</v>
      </c>
      <c r="Q113" s="129">
        <f t="shared" si="29"/>
        <v>8</v>
      </c>
      <c r="R113" s="129">
        <f t="shared" si="29"/>
        <v>8</v>
      </c>
      <c r="S113" s="129">
        <f t="shared" si="30"/>
        <v>8</v>
      </c>
      <c r="T113" s="129">
        <f t="shared" si="30"/>
        <v>8</v>
      </c>
      <c r="U113" s="129">
        <f t="shared" si="30"/>
        <v>8</v>
      </c>
      <c r="V113" s="129">
        <f t="shared" si="30"/>
        <v>8</v>
      </c>
      <c r="W113" s="129">
        <f t="shared" si="30"/>
        <v>8</v>
      </c>
      <c r="X113" s="129">
        <f t="shared" si="30"/>
        <v>8</v>
      </c>
      <c r="Y113" s="129">
        <f t="shared" si="30"/>
        <v>8</v>
      </c>
      <c r="Z113" s="129">
        <f t="shared" si="30"/>
        <v>8</v>
      </c>
      <c r="AA113" s="129">
        <f t="shared" si="30"/>
        <v>8</v>
      </c>
      <c r="AB113" s="129">
        <f t="shared" si="30"/>
        <v>8</v>
      </c>
      <c r="AC113" s="129">
        <f t="shared" si="30"/>
        <v>8</v>
      </c>
      <c r="AD113" s="129">
        <f t="shared" si="30"/>
        <v>8</v>
      </c>
      <c r="AE113" s="129">
        <f t="shared" si="30"/>
        <v>8</v>
      </c>
      <c r="AF113" s="129">
        <f t="shared" si="30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118</v>
      </c>
      <c r="B114" s="128">
        <v>7</v>
      </c>
      <c r="C114" s="129">
        <f>B114</f>
        <v>7</v>
      </c>
      <c r="D114" s="129">
        <f t="shared" si="29"/>
        <v>7</v>
      </c>
      <c r="E114" s="129">
        <f t="shared" si="29"/>
        <v>7</v>
      </c>
      <c r="F114" s="129">
        <f t="shared" si="29"/>
        <v>7</v>
      </c>
      <c r="G114" s="129">
        <f t="shared" si="29"/>
        <v>7</v>
      </c>
      <c r="H114" s="129">
        <f t="shared" si="29"/>
        <v>7</v>
      </c>
      <c r="I114" s="129">
        <f t="shared" si="29"/>
        <v>7</v>
      </c>
      <c r="J114" s="129">
        <f t="shared" si="29"/>
        <v>7</v>
      </c>
      <c r="K114" s="129">
        <f t="shared" si="29"/>
        <v>7</v>
      </c>
      <c r="L114" s="129">
        <f t="shared" si="29"/>
        <v>7</v>
      </c>
      <c r="M114" s="129">
        <f t="shared" si="29"/>
        <v>7</v>
      </c>
      <c r="N114" s="129">
        <f t="shared" si="29"/>
        <v>7</v>
      </c>
      <c r="O114" s="129">
        <f t="shared" si="29"/>
        <v>7</v>
      </c>
      <c r="P114" s="129">
        <f t="shared" si="29"/>
        <v>7</v>
      </c>
      <c r="Q114" s="129">
        <f t="shared" si="29"/>
        <v>7</v>
      </c>
      <c r="R114" s="129">
        <f t="shared" si="29"/>
        <v>7</v>
      </c>
      <c r="S114" s="129">
        <f t="shared" si="30"/>
        <v>7</v>
      </c>
      <c r="T114" s="129">
        <f t="shared" si="30"/>
        <v>7</v>
      </c>
      <c r="U114" s="129">
        <f t="shared" si="30"/>
        <v>7</v>
      </c>
      <c r="V114" s="129">
        <f t="shared" si="30"/>
        <v>7</v>
      </c>
      <c r="W114" s="129">
        <f t="shared" si="30"/>
        <v>7</v>
      </c>
      <c r="X114" s="129">
        <f t="shared" si="30"/>
        <v>7</v>
      </c>
      <c r="Y114" s="129">
        <f t="shared" si="30"/>
        <v>7</v>
      </c>
      <c r="Z114" s="129">
        <f t="shared" si="30"/>
        <v>7</v>
      </c>
      <c r="AA114" s="129">
        <f t="shared" si="30"/>
        <v>7</v>
      </c>
      <c r="AB114" s="129">
        <f t="shared" si="30"/>
        <v>7</v>
      </c>
      <c r="AC114" s="129">
        <f t="shared" si="30"/>
        <v>7</v>
      </c>
      <c r="AD114" s="129">
        <f t="shared" si="30"/>
        <v>7</v>
      </c>
      <c r="AE114" s="129">
        <f t="shared" si="30"/>
        <v>7</v>
      </c>
      <c r="AF114" s="129">
        <f t="shared" si="30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119</v>
      </c>
      <c r="B115" s="128">
        <v>3.47</v>
      </c>
      <c r="C115" s="129">
        <f t="shared" ref="C115:R124" si="31">B115</f>
        <v>3.47</v>
      </c>
      <c r="D115" s="129">
        <f t="shared" si="31"/>
        <v>3.47</v>
      </c>
      <c r="E115" s="129">
        <f t="shared" si="31"/>
        <v>3.47</v>
      </c>
      <c r="F115" s="129">
        <f t="shared" si="31"/>
        <v>3.47</v>
      </c>
      <c r="G115" s="129">
        <f t="shared" si="31"/>
        <v>3.47</v>
      </c>
      <c r="H115" s="129">
        <f t="shared" si="31"/>
        <v>3.47</v>
      </c>
      <c r="I115" s="129">
        <f t="shared" si="31"/>
        <v>3.47</v>
      </c>
      <c r="J115" s="129">
        <f t="shared" si="31"/>
        <v>3.47</v>
      </c>
      <c r="K115" s="129">
        <f t="shared" si="31"/>
        <v>3.47</v>
      </c>
      <c r="L115" s="129">
        <f t="shared" si="31"/>
        <v>3.47</v>
      </c>
      <c r="M115" s="129">
        <f t="shared" si="31"/>
        <v>3.47</v>
      </c>
      <c r="N115" s="129">
        <f t="shared" si="31"/>
        <v>3.47</v>
      </c>
      <c r="O115" s="129">
        <f t="shared" si="31"/>
        <v>3.47</v>
      </c>
      <c r="P115" s="129">
        <f t="shared" si="31"/>
        <v>3.47</v>
      </c>
      <c r="Q115" s="129">
        <f t="shared" si="31"/>
        <v>3.47</v>
      </c>
      <c r="R115" s="129">
        <f t="shared" si="31"/>
        <v>3.47</v>
      </c>
      <c r="S115" s="129">
        <f t="shared" si="30"/>
        <v>3.47</v>
      </c>
      <c r="T115" s="129">
        <f t="shared" si="30"/>
        <v>3.47</v>
      </c>
      <c r="U115" s="129">
        <f t="shared" si="30"/>
        <v>3.47</v>
      </c>
      <c r="V115" s="129">
        <f t="shared" si="30"/>
        <v>3.47</v>
      </c>
      <c r="W115" s="129">
        <f t="shared" si="30"/>
        <v>3.47</v>
      </c>
      <c r="X115" s="129">
        <f t="shared" si="30"/>
        <v>3.47</v>
      </c>
      <c r="Y115" s="129">
        <f t="shared" si="30"/>
        <v>3.47</v>
      </c>
      <c r="Z115" s="129">
        <f t="shared" si="30"/>
        <v>3.47</v>
      </c>
      <c r="AA115" s="129">
        <f t="shared" si="30"/>
        <v>3.47</v>
      </c>
      <c r="AB115" s="129">
        <f t="shared" si="30"/>
        <v>3.47</v>
      </c>
      <c r="AC115" s="129">
        <f t="shared" si="30"/>
        <v>3.47</v>
      </c>
      <c r="AD115" s="129">
        <f t="shared" si="30"/>
        <v>3.47</v>
      </c>
      <c r="AE115" s="129">
        <f t="shared" si="30"/>
        <v>3.47</v>
      </c>
      <c r="AF115" s="129">
        <f t="shared" si="30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120</v>
      </c>
      <c r="B116" s="128">
        <v>2.1</v>
      </c>
      <c r="C116" s="129">
        <f t="shared" si="31"/>
        <v>2.1</v>
      </c>
      <c r="D116" s="129">
        <f t="shared" si="31"/>
        <v>2.1</v>
      </c>
      <c r="E116" s="129">
        <f t="shared" si="31"/>
        <v>2.1</v>
      </c>
      <c r="F116" s="129">
        <f t="shared" si="31"/>
        <v>2.1</v>
      </c>
      <c r="G116" s="129">
        <f t="shared" si="31"/>
        <v>2.1</v>
      </c>
      <c r="H116" s="129">
        <f t="shared" si="31"/>
        <v>2.1</v>
      </c>
      <c r="I116" s="129">
        <f t="shared" si="31"/>
        <v>2.1</v>
      </c>
      <c r="J116" s="129">
        <f t="shared" si="31"/>
        <v>2.1</v>
      </c>
      <c r="K116" s="129">
        <f t="shared" si="31"/>
        <v>2.1</v>
      </c>
      <c r="L116" s="129">
        <f t="shared" si="31"/>
        <v>2.1</v>
      </c>
      <c r="M116" s="129">
        <f t="shared" si="31"/>
        <v>2.1</v>
      </c>
      <c r="N116" s="129">
        <f t="shared" si="31"/>
        <v>2.1</v>
      </c>
      <c r="O116" s="129">
        <f t="shared" si="31"/>
        <v>2.1</v>
      </c>
      <c r="P116" s="129">
        <f t="shared" si="31"/>
        <v>2.1</v>
      </c>
      <c r="Q116" s="129">
        <f t="shared" si="31"/>
        <v>2.1</v>
      </c>
      <c r="R116" s="129">
        <f t="shared" si="31"/>
        <v>2.1</v>
      </c>
      <c r="S116" s="129">
        <f t="shared" si="30"/>
        <v>2.1</v>
      </c>
      <c r="T116" s="129">
        <f t="shared" si="30"/>
        <v>2.1</v>
      </c>
      <c r="U116" s="129">
        <f t="shared" si="30"/>
        <v>2.1</v>
      </c>
      <c r="V116" s="129">
        <f t="shared" si="30"/>
        <v>2.1</v>
      </c>
      <c r="W116" s="129">
        <f t="shared" si="30"/>
        <v>2.1</v>
      </c>
      <c r="X116" s="129">
        <f t="shared" si="30"/>
        <v>2.1</v>
      </c>
      <c r="Y116" s="129">
        <f t="shared" si="30"/>
        <v>2.1</v>
      </c>
      <c r="Z116" s="129">
        <f t="shared" si="30"/>
        <v>2.1</v>
      </c>
      <c r="AA116" s="129">
        <f t="shared" si="30"/>
        <v>2.1</v>
      </c>
      <c r="AB116" s="129">
        <f t="shared" si="30"/>
        <v>2.1</v>
      </c>
      <c r="AC116" s="129">
        <f t="shared" si="30"/>
        <v>2.1</v>
      </c>
      <c r="AD116" s="129">
        <f t="shared" si="30"/>
        <v>2.1</v>
      </c>
      <c r="AE116" s="129">
        <f t="shared" si="30"/>
        <v>2.1</v>
      </c>
      <c r="AF116" s="129">
        <f t="shared" si="30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121</v>
      </c>
      <c r="B117" s="128">
        <v>9.3000000000000007</v>
      </c>
      <c r="C117" s="129">
        <f t="shared" si="31"/>
        <v>9.3000000000000007</v>
      </c>
      <c r="D117" s="129">
        <f t="shared" si="31"/>
        <v>9.3000000000000007</v>
      </c>
      <c r="E117" s="129">
        <f t="shared" si="31"/>
        <v>9.3000000000000007</v>
      </c>
      <c r="F117" s="129">
        <f t="shared" si="31"/>
        <v>9.3000000000000007</v>
      </c>
      <c r="G117" s="129">
        <f t="shared" si="31"/>
        <v>9.3000000000000007</v>
      </c>
      <c r="H117" s="129">
        <f t="shared" si="31"/>
        <v>9.3000000000000007</v>
      </c>
      <c r="I117" s="129">
        <f t="shared" si="31"/>
        <v>9.3000000000000007</v>
      </c>
      <c r="J117" s="129">
        <f t="shared" si="31"/>
        <v>9.3000000000000007</v>
      </c>
      <c r="K117" s="129">
        <f t="shared" si="31"/>
        <v>9.3000000000000007</v>
      </c>
      <c r="L117" s="129">
        <f t="shared" si="31"/>
        <v>9.3000000000000007</v>
      </c>
      <c r="M117" s="129">
        <f t="shared" si="31"/>
        <v>9.3000000000000007</v>
      </c>
      <c r="N117" s="129">
        <f t="shared" si="31"/>
        <v>9.3000000000000007</v>
      </c>
      <c r="O117" s="129">
        <f t="shared" si="31"/>
        <v>9.3000000000000007</v>
      </c>
      <c r="P117" s="129">
        <f t="shared" si="31"/>
        <v>9.3000000000000007</v>
      </c>
      <c r="Q117" s="129">
        <f t="shared" si="31"/>
        <v>9.3000000000000007</v>
      </c>
      <c r="R117" s="129">
        <f t="shared" si="31"/>
        <v>9.3000000000000007</v>
      </c>
      <c r="S117" s="129">
        <f t="shared" si="30"/>
        <v>9.3000000000000007</v>
      </c>
      <c r="T117" s="129">
        <f t="shared" si="30"/>
        <v>9.3000000000000007</v>
      </c>
      <c r="U117" s="129">
        <f t="shared" si="30"/>
        <v>9.3000000000000007</v>
      </c>
      <c r="V117" s="129">
        <f t="shared" si="30"/>
        <v>9.3000000000000007</v>
      </c>
      <c r="W117" s="129">
        <f t="shared" si="30"/>
        <v>9.3000000000000007</v>
      </c>
      <c r="X117" s="129">
        <f t="shared" si="30"/>
        <v>9.3000000000000007</v>
      </c>
      <c r="Y117" s="129">
        <f t="shared" si="30"/>
        <v>9.3000000000000007</v>
      </c>
      <c r="Z117" s="129">
        <f t="shared" si="30"/>
        <v>9.3000000000000007</v>
      </c>
      <c r="AA117" s="129">
        <f t="shared" si="30"/>
        <v>9.3000000000000007</v>
      </c>
      <c r="AB117" s="129">
        <f t="shared" si="30"/>
        <v>9.3000000000000007</v>
      </c>
      <c r="AC117" s="129">
        <f t="shared" si="30"/>
        <v>9.3000000000000007</v>
      </c>
      <c r="AD117" s="129">
        <f t="shared" si="30"/>
        <v>9.3000000000000007</v>
      </c>
      <c r="AE117" s="129">
        <f t="shared" si="30"/>
        <v>9.3000000000000007</v>
      </c>
      <c r="AF117" s="129">
        <f t="shared" si="30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122</v>
      </c>
      <c r="B118" s="128">
        <v>0</v>
      </c>
      <c r="C118" s="129">
        <f t="shared" si="31"/>
        <v>0</v>
      </c>
      <c r="D118" s="129">
        <f t="shared" si="31"/>
        <v>0</v>
      </c>
      <c r="E118" s="129">
        <f t="shared" si="31"/>
        <v>0</v>
      </c>
      <c r="F118" s="129">
        <f t="shared" si="31"/>
        <v>0</v>
      </c>
      <c r="G118" s="129">
        <f t="shared" si="31"/>
        <v>0</v>
      </c>
      <c r="H118" s="129">
        <f t="shared" si="31"/>
        <v>0</v>
      </c>
      <c r="I118" s="129">
        <f t="shared" si="31"/>
        <v>0</v>
      </c>
      <c r="J118" s="129">
        <f t="shared" si="31"/>
        <v>0</v>
      </c>
      <c r="K118" s="129">
        <f t="shared" si="31"/>
        <v>0</v>
      </c>
      <c r="L118" s="129">
        <f t="shared" si="31"/>
        <v>0</v>
      </c>
      <c r="M118" s="129">
        <f t="shared" si="31"/>
        <v>0</v>
      </c>
      <c r="N118" s="129">
        <f t="shared" si="31"/>
        <v>0</v>
      </c>
      <c r="O118" s="129">
        <f t="shared" si="31"/>
        <v>0</v>
      </c>
      <c r="P118" s="129">
        <f t="shared" si="31"/>
        <v>0</v>
      </c>
      <c r="Q118" s="129">
        <f t="shared" si="31"/>
        <v>0</v>
      </c>
      <c r="R118" s="129">
        <f t="shared" si="31"/>
        <v>0</v>
      </c>
      <c r="S118" s="129">
        <f t="shared" si="30"/>
        <v>0</v>
      </c>
      <c r="T118" s="129">
        <f t="shared" si="30"/>
        <v>0</v>
      </c>
      <c r="U118" s="129">
        <f t="shared" si="30"/>
        <v>0</v>
      </c>
      <c r="V118" s="129">
        <f t="shared" si="30"/>
        <v>0</v>
      </c>
      <c r="W118" s="129">
        <f t="shared" si="30"/>
        <v>0</v>
      </c>
      <c r="X118" s="129">
        <f t="shared" si="30"/>
        <v>0</v>
      </c>
      <c r="Y118" s="129">
        <f t="shared" si="30"/>
        <v>0</v>
      </c>
      <c r="Z118" s="129">
        <f t="shared" si="30"/>
        <v>0</v>
      </c>
      <c r="AA118" s="129">
        <f t="shared" si="30"/>
        <v>0</v>
      </c>
      <c r="AB118" s="129">
        <f t="shared" si="30"/>
        <v>0</v>
      </c>
      <c r="AC118" s="129">
        <f t="shared" si="30"/>
        <v>0</v>
      </c>
      <c r="AD118" s="129">
        <f t="shared" si="30"/>
        <v>0</v>
      </c>
      <c r="AE118" s="129">
        <f t="shared" si="30"/>
        <v>0</v>
      </c>
      <c r="AF118" s="129">
        <f t="shared" si="30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123</v>
      </c>
      <c r="B119" s="128">
        <v>0</v>
      </c>
      <c r="C119" s="129">
        <f t="shared" si="31"/>
        <v>0</v>
      </c>
      <c r="D119" s="129">
        <f t="shared" si="31"/>
        <v>0</v>
      </c>
      <c r="E119" s="129">
        <f t="shared" si="31"/>
        <v>0</v>
      </c>
      <c r="F119" s="129">
        <f t="shared" si="31"/>
        <v>0</v>
      </c>
      <c r="G119" s="129">
        <f t="shared" si="31"/>
        <v>0</v>
      </c>
      <c r="H119" s="129">
        <f t="shared" si="31"/>
        <v>0</v>
      </c>
      <c r="I119" s="129">
        <f t="shared" si="31"/>
        <v>0</v>
      </c>
      <c r="J119" s="129">
        <f t="shared" si="31"/>
        <v>0</v>
      </c>
      <c r="K119" s="129">
        <f t="shared" si="31"/>
        <v>0</v>
      </c>
      <c r="L119" s="129">
        <f t="shared" si="31"/>
        <v>0</v>
      </c>
      <c r="M119" s="129">
        <f t="shared" si="31"/>
        <v>0</v>
      </c>
      <c r="N119" s="129">
        <f t="shared" si="31"/>
        <v>0</v>
      </c>
      <c r="O119" s="129">
        <f t="shared" si="31"/>
        <v>0</v>
      </c>
      <c r="P119" s="129">
        <f t="shared" si="31"/>
        <v>0</v>
      </c>
      <c r="Q119" s="129">
        <f t="shared" si="31"/>
        <v>0</v>
      </c>
      <c r="R119" s="129">
        <f t="shared" si="31"/>
        <v>0</v>
      </c>
      <c r="S119" s="129">
        <f t="shared" si="30"/>
        <v>0</v>
      </c>
      <c r="T119" s="129">
        <f t="shared" si="30"/>
        <v>0</v>
      </c>
      <c r="U119" s="129">
        <f t="shared" si="30"/>
        <v>0</v>
      </c>
      <c r="V119" s="129">
        <f t="shared" si="30"/>
        <v>0</v>
      </c>
      <c r="W119" s="129">
        <f t="shared" si="30"/>
        <v>0</v>
      </c>
      <c r="X119" s="129">
        <f t="shared" si="30"/>
        <v>0</v>
      </c>
      <c r="Y119" s="129">
        <f t="shared" si="30"/>
        <v>0</v>
      </c>
      <c r="Z119" s="129">
        <f t="shared" si="30"/>
        <v>0</v>
      </c>
      <c r="AA119" s="129">
        <f t="shared" si="30"/>
        <v>0</v>
      </c>
      <c r="AB119" s="129">
        <f t="shared" si="30"/>
        <v>0</v>
      </c>
      <c r="AC119" s="129">
        <f t="shared" si="30"/>
        <v>0</v>
      </c>
      <c r="AD119" s="129">
        <f t="shared" si="30"/>
        <v>0</v>
      </c>
      <c r="AE119" s="129">
        <f t="shared" si="30"/>
        <v>0</v>
      </c>
      <c r="AF119" s="129">
        <f t="shared" si="30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124</v>
      </c>
      <c r="B120" s="128">
        <v>5</v>
      </c>
      <c r="C120" s="129">
        <f t="shared" si="31"/>
        <v>5</v>
      </c>
      <c r="D120" s="129">
        <f t="shared" si="31"/>
        <v>5</v>
      </c>
      <c r="E120" s="129">
        <f t="shared" si="31"/>
        <v>5</v>
      </c>
      <c r="F120" s="129">
        <f t="shared" si="31"/>
        <v>5</v>
      </c>
      <c r="G120" s="129">
        <f t="shared" si="31"/>
        <v>5</v>
      </c>
      <c r="H120" s="129">
        <f t="shared" si="31"/>
        <v>5</v>
      </c>
      <c r="I120" s="129">
        <f t="shared" si="31"/>
        <v>5</v>
      </c>
      <c r="J120" s="129">
        <f t="shared" si="31"/>
        <v>5</v>
      </c>
      <c r="K120" s="129">
        <f t="shared" si="31"/>
        <v>5</v>
      </c>
      <c r="L120" s="129">
        <f t="shared" si="31"/>
        <v>5</v>
      </c>
      <c r="M120" s="129">
        <f t="shared" si="31"/>
        <v>5</v>
      </c>
      <c r="N120" s="129">
        <f t="shared" si="31"/>
        <v>5</v>
      </c>
      <c r="O120" s="129">
        <f t="shared" si="31"/>
        <v>5</v>
      </c>
      <c r="P120" s="129">
        <f t="shared" si="31"/>
        <v>5</v>
      </c>
      <c r="Q120" s="129">
        <f t="shared" si="31"/>
        <v>5</v>
      </c>
      <c r="R120" s="129">
        <f t="shared" si="31"/>
        <v>5</v>
      </c>
      <c r="S120" s="129">
        <f t="shared" si="30"/>
        <v>5</v>
      </c>
      <c r="T120" s="129">
        <f t="shared" si="30"/>
        <v>5</v>
      </c>
      <c r="U120" s="129">
        <f t="shared" si="30"/>
        <v>5</v>
      </c>
      <c r="V120" s="129">
        <f t="shared" si="30"/>
        <v>5</v>
      </c>
      <c r="W120" s="129">
        <f t="shared" si="30"/>
        <v>5</v>
      </c>
      <c r="X120" s="129">
        <f t="shared" si="30"/>
        <v>5</v>
      </c>
      <c r="Y120" s="129">
        <f t="shared" si="30"/>
        <v>5</v>
      </c>
      <c r="Z120" s="129">
        <f t="shared" si="30"/>
        <v>5</v>
      </c>
      <c r="AA120" s="129">
        <f t="shared" si="30"/>
        <v>5</v>
      </c>
      <c r="AB120" s="129">
        <f t="shared" si="30"/>
        <v>5</v>
      </c>
      <c r="AC120" s="129">
        <f t="shared" si="30"/>
        <v>5</v>
      </c>
      <c r="AD120" s="129">
        <f t="shared" si="30"/>
        <v>5</v>
      </c>
      <c r="AE120" s="129">
        <f t="shared" si="30"/>
        <v>5</v>
      </c>
      <c r="AF120" s="129">
        <f t="shared" si="30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125</v>
      </c>
      <c r="B121" s="128">
        <v>1</v>
      </c>
      <c r="C121" s="129">
        <f t="shared" si="31"/>
        <v>1</v>
      </c>
      <c r="D121" s="129">
        <f t="shared" si="31"/>
        <v>1</v>
      </c>
      <c r="E121" s="129">
        <f t="shared" si="31"/>
        <v>1</v>
      </c>
      <c r="F121" s="129">
        <f t="shared" si="31"/>
        <v>1</v>
      </c>
      <c r="G121" s="129">
        <f t="shared" si="31"/>
        <v>1</v>
      </c>
      <c r="H121" s="129">
        <f t="shared" si="31"/>
        <v>1</v>
      </c>
      <c r="I121" s="129">
        <f t="shared" si="31"/>
        <v>1</v>
      </c>
      <c r="J121" s="129">
        <f t="shared" si="31"/>
        <v>1</v>
      </c>
      <c r="K121" s="129">
        <f t="shared" si="31"/>
        <v>1</v>
      </c>
      <c r="L121" s="129">
        <f t="shared" si="31"/>
        <v>1</v>
      </c>
      <c r="M121" s="129">
        <f t="shared" si="31"/>
        <v>1</v>
      </c>
      <c r="N121" s="129">
        <f t="shared" si="31"/>
        <v>1</v>
      </c>
      <c r="O121" s="129">
        <f t="shared" si="31"/>
        <v>1</v>
      </c>
      <c r="P121" s="129">
        <f t="shared" si="31"/>
        <v>1</v>
      </c>
      <c r="Q121" s="129">
        <f t="shared" si="31"/>
        <v>1</v>
      </c>
      <c r="R121" s="129">
        <f t="shared" si="31"/>
        <v>1</v>
      </c>
      <c r="S121" s="129">
        <f t="shared" si="30"/>
        <v>1</v>
      </c>
      <c r="T121" s="129">
        <f t="shared" si="30"/>
        <v>1</v>
      </c>
      <c r="U121" s="129">
        <f t="shared" si="30"/>
        <v>1</v>
      </c>
      <c r="V121" s="129">
        <f t="shared" si="30"/>
        <v>1</v>
      </c>
      <c r="W121" s="129">
        <f t="shared" si="30"/>
        <v>1</v>
      </c>
      <c r="X121" s="129">
        <f t="shared" si="30"/>
        <v>1</v>
      </c>
      <c r="Y121" s="129">
        <f t="shared" si="30"/>
        <v>1</v>
      </c>
      <c r="Z121" s="129">
        <f t="shared" si="30"/>
        <v>1</v>
      </c>
      <c r="AA121" s="129">
        <f t="shared" si="30"/>
        <v>1</v>
      </c>
      <c r="AB121" s="129">
        <f t="shared" si="30"/>
        <v>1</v>
      </c>
      <c r="AC121" s="129">
        <f t="shared" si="30"/>
        <v>1</v>
      </c>
      <c r="AD121" s="129">
        <f t="shared" si="30"/>
        <v>1</v>
      </c>
      <c r="AE121" s="129">
        <f t="shared" si="30"/>
        <v>1</v>
      </c>
      <c r="AF121" s="129">
        <f t="shared" si="30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126</v>
      </c>
      <c r="B122" s="128">
        <v>1.58</v>
      </c>
      <c r="C122" s="129">
        <f t="shared" si="31"/>
        <v>1.58</v>
      </c>
      <c r="D122" s="129">
        <f t="shared" si="31"/>
        <v>1.58</v>
      </c>
      <c r="E122" s="129">
        <f t="shared" si="31"/>
        <v>1.58</v>
      </c>
      <c r="F122" s="129">
        <f t="shared" si="31"/>
        <v>1.58</v>
      </c>
      <c r="G122" s="129">
        <f t="shared" si="31"/>
        <v>1.58</v>
      </c>
      <c r="H122" s="129">
        <f t="shared" si="31"/>
        <v>1.58</v>
      </c>
      <c r="I122" s="129">
        <f t="shared" si="31"/>
        <v>1.58</v>
      </c>
      <c r="J122" s="129">
        <f t="shared" si="31"/>
        <v>1.58</v>
      </c>
      <c r="K122" s="129">
        <f t="shared" si="31"/>
        <v>1.58</v>
      </c>
      <c r="L122" s="129">
        <f t="shared" si="31"/>
        <v>1.58</v>
      </c>
      <c r="M122" s="129">
        <f t="shared" si="31"/>
        <v>1.58</v>
      </c>
      <c r="N122" s="129">
        <f t="shared" si="31"/>
        <v>1.58</v>
      </c>
      <c r="O122" s="129">
        <f t="shared" si="31"/>
        <v>1.58</v>
      </c>
      <c r="P122" s="129">
        <f t="shared" si="31"/>
        <v>1.58</v>
      </c>
      <c r="Q122" s="129">
        <f t="shared" si="31"/>
        <v>1.58</v>
      </c>
      <c r="R122" s="129">
        <f t="shared" si="31"/>
        <v>1.58</v>
      </c>
      <c r="S122" s="129">
        <f t="shared" si="30"/>
        <v>1.58</v>
      </c>
      <c r="T122" s="129">
        <f t="shared" si="30"/>
        <v>1.58</v>
      </c>
      <c r="U122" s="129">
        <f t="shared" si="30"/>
        <v>1.58</v>
      </c>
      <c r="V122" s="129">
        <f t="shared" si="30"/>
        <v>1.58</v>
      </c>
      <c r="W122" s="129">
        <f t="shared" si="30"/>
        <v>1.58</v>
      </c>
      <c r="X122" s="129">
        <f t="shared" si="30"/>
        <v>1.58</v>
      </c>
      <c r="Y122" s="129">
        <f t="shared" si="30"/>
        <v>1.58</v>
      </c>
      <c r="Z122" s="129">
        <f t="shared" si="30"/>
        <v>1.58</v>
      </c>
      <c r="AA122" s="129">
        <f t="shared" si="30"/>
        <v>1.58</v>
      </c>
      <c r="AB122" s="129">
        <f t="shared" si="30"/>
        <v>1.58</v>
      </c>
      <c r="AC122" s="129">
        <f t="shared" si="30"/>
        <v>1.58</v>
      </c>
      <c r="AD122" s="129">
        <f t="shared" si="30"/>
        <v>1.58</v>
      </c>
      <c r="AE122" s="129">
        <f t="shared" si="30"/>
        <v>1.58</v>
      </c>
      <c r="AF122" s="129">
        <f t="shared" si="30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127</v>
      </c>
      <c r="B123" s="128">
        <v>1.46</v>
      </c>
      <c r="C123" s="129">
        <f t="shared" si="31"/>
        <v>1.46</v>
      </c>
      <c r="D123" s="129">
        <f t="shared" si="31"/>
        <v>1.46</v>
      </c>
      <c r="E123" s="129">
        <f t="shared" si="31"/>
        <v>1.46</v>
      </c>
      <c r="F123" s="129">
        <f t="shared" si="31"/>
        <v>1.46</v>
      </c>
      <c r="G123" s="129">
        <f t="shared" si="31"/>
        <v>1.46</v>
      </c>
      <c r="H123" s="129">
        <f t="shared" si="31"/>
        <v>1.46</v>
      </c>
      <c r="I123" s="129">
        <f t="shared" si="31"/>
        <v>1.46</v>
      </c>
      <c r="J123" s="129">
        <f t="shared" si="31"/>
        <v>1.46</v>
      </c>
      <c r="K123" s="129">
        <f t="shared" si="31"/>
        <v>1.46</v>
      </c>
      <c r="L123" s="129">
        <f t="shared" si="31"/>
        <v>1.46</v>
      </c>
      <c r="M123" s="129">
        <f t="shared" si="31"/>
        <v>1.46</v>
      </c>
      <c r="N123" s="129">
        <f t="shared" si="31"/>
        <v>1.46</v>
      </c>
      <c r="O123" s="129">
        <f t="shared" si="31"/>
        <v>1.46</v>
      </c>
      <c r="P123" s="129">
        <f t="shared" si="31"/>
        <v>1.46</v>
      </c>
      <c r="Q123" s="129">
        <f t="shared" si="31"/>
        <v>1.46</v>
      </c>
      <c r="R123" s="129">
        <f t="shared" si="31"/>
        <v>1.46</v>
      </c>
      <c r="S123" s="129">
        <f t="shared" ref="S123:AF124" si="32">R123</f>
        <v>1.46</v>
      </c>
      <c r="T123" s="129">
        <f t="shared" si="32"/>
        <v>1.46</v>
      </c>
      <c r="U123" s="129">
        <f t="shared" si="32"/>
        <v>1.46</v>
      </c>
      <c r="V123" s="129">
        <f t="shared" si="32"/>
        <v>1.46</v>
      </c>
      <c r="W123" s="129">
        <f t="shared" si="32"/>
        <v>1.46</v>
      </c>
      <c r="X123" s="129">
        <f t="shared" si="32"/>
        <v>1.46</v>
      </c>
      <c r="Y123" s="129">
        <f t="shared" si="32"/>
        <v>1.46</v>
      </c>
      <c r="Z123" s="129">
        <f t="shared" si="32"/>
        <v>1.46</v>
      </c>
      <c r="AA123" s="129">
        <f t="shared" si="32"/>
        <v>1.46</v>
      </c>
      <c r="AB123" s="129">
        <f t="shared" si="32"/>
        <v>1.46</v>
      </c>
      <c r="AC123" s="129">
        <f t="shared" si="32"/>
        <v>1.46</v>
      </c>
      <c r="AD123" s="129">
        <f t="shared" si="32"/>
        <v>1.46</v>
      </c>
      <c r="AE123" s="129">
        <f t="shared" si="32"/>
        <v>1.46</v>
      </c>
      <c r="AF123" s="129">
        <f t="shared" si="32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128</v>
      </c>
      <c r="B124" s="128">
        <v>1.48</v>
      </c>
      <c r="C124" s="129">
        <f t="shared" si="31"/>
        <v>1.48</v>
      </c>
      <c r="D124" s="129">
        <f t="shared" si="31"/>
        <v>1.48</v>
      </c>
      <c r="E124" s="129">
        <f t="shared" si="31"/>
        <v>1.48</v>
      </c>
      <c r="F124" s="129">
        <f t="shared" si="31"/>
        <v>1.48</v>
      </c>
      <c r="G124" s="129">
        <f t="shared" si="31"/>
        <v>1.48</v>
      </c>
      <c r="H124" s="129">
        <f t="shared" si="31"/>
        <v>1.48</v>
      </c>
      <c r="I124" s="129">
        <f t="shared" si="31"/>
        <v>1.48</v>
      </c>
      <c r="J124" s="129">
        <f t="shared" si="31"/>
        <v>1.48</v>
      </c>
      <c r="K124" s="129">
        <f t="shared" si="31"/>
        <v>1.48</v>
      </c>
      <c r="L124" s="129">
        <f t="shared" si="31"/>
        <v>1.48</v>
      </c>
      <c r="M124" s="129">
        <f t="shared" si="31"/>
        <v>1.48</v>
      </c>
      <c r="N124" s="129">
        <f t="shared" si="31"/>
        <v>1.48</v>
      </c>
      <c r="O124" s="129">
        <f t="shared" si="31"/>
        <v>1.48</v>
      </c>
      <c r="P124" s="129">
        <f t="shared" si="31"/>
        <v>1.48</v>
      </c>
      <c r="Q124" s="129">
        <f t="shared" si="31"/>
        <v>1.48</v>
      </c>
      <c r="R124" s="129">
        <f t="shared" si="31"/>
        <v>1.48</v>
      </c>
      <c r="S124" s="129">
        <f t="shared" si="32"/>
        <v>1.48</v>
      </c>
      <c r="T124" s="129">
        <f t="shared" si="32"/>
        <v>1.48</v>
      </c>
      <c r="U124" s="129">
        <f t="shared" si="32"/>
        <v>1.48</v>
      </c>
      <c r="V124" s="129">
        <f t="shared" si="32"/>
        <v>1.48</v>
      </c>
      <c r="W124" s="129">
        <f t="shared" si="32"/>
        <v>1.48</v>
      </c>
      <c r="X124" s="129">
        <f t="shared" si="32"/>
        <v>1.48</v>
      </c>
      <c r="Y124" s="129">
        <f t="shared" si="32"/>
        <v>1.48</v>
      </c>
      <c r="Z124" s="129">
        <f t="shared" si="32"/>
        <v>1.48</v>
      </c>
      <c r="AA124" s="129">
        <f t="shared" si="32"/>
        <v>1.48</v>
      </c>
      <c r="AB124" s="129">
        <f t="shared" si="32"/>
        <v>1.48</v>
      </c>
      <c r="AC124" s="129">
        <f t="shared" si="32"/>
        <v>1.48</v>
      </c>
      <c r="AD124" s="129">
        <f t="shared" si="32"/>
        <v>1.48</v>
      </c>
      <c r="AE124" s="129">
        <f t="shared" si="32"/>
        <v>1.48</v>
      </c>
      <c r="AF124" s="129">
        <f t="shared" si="32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129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130</v>
      </c>
      <c r="B126" s="128">
        <v>2.2000000000000002</v>
      </c>
      <c r="C126" s="129">
        <f t="shared" ref="C126:R133" si="33">B126</f>
        <v>2.2000000000000002</v>
      </c>
      <c r="D126" s="129">
        <f t="shared" si="33"/>
        <v>2.2000000000000002</v>
      </c>
      <c r="E126" s="129">
        <f t="shared" si="33"/>
        <v>2.2000000000000002</v>
      </c>
      <c r="F126" s="129">
        <f t="shared" si="33"/>
        <v>2.2000000000000002</v>
      </c>
      <c r="G126" s="129">
        <f t="shared" si="33"/>
        <v>2.2000000000000002</v>
      </c>
      <c r="H126" s="129">
        <f t="shared" si="33"/>
        <v>2.2000000000000002</v>
      </c>
      <c r="I126" s="129">
        <f t="shared" si="33"/>
        <v>2.2000000000000002</v>
      </c>
      <c r="J126" s="129">
        <f t="shared" si="33"/>
        <v>2.2000000000000002</v>
      </c>
      <c r="K126" s="129">
        <f t="shared" si="33"/>
        <v>2.2000000000000002</v>
      </c>
      <c r="L126" s="129">
        <f t="shared" si="33"/>
        <v>2.2000000000000002</v>
      </c>
      <c r="M126" s="129">
        <f t="shared" si="33"/>
        <v>2.2000000000000002</v>
      </c>
      <c r="N126" s="129">
        <f t="shared" si="33"/>
        <v>2.2000000000000002</v>
      </c>
      <c r="O126" s="129">
        <f t="shared" si="33"/>
        <v>2.2000000000000002</v>
      </c>
      <c r="P126" s="129">
        <f t="shared" si="33"/>
        <v>2.2000000000000002</v>
      </c>
      <c r="Q126" s="129">
        <f t="shared" si="33"/>
        <v>2.2000000000000002</v>
      </c>
      <c r="R126" s="129">
        <f t="shared" si="33"/>
        <v>2.2000000000000002</v>
      </c>
      <c r="S126" s="129">
        <f t="shared" ref="S126:AF133" si="34">R126</f>
        <v>2.2000000000000002</v>
      </c>
      <c r="T126" s="129">
        <f t="shared" si="34"/>
        <v>2.2000000000000002</v>
      </c>
      <c r="U126" s="129">
        <f t="shared" si="34"/>
        <v>2.2000000000000002</v>
      </c>
      <c r="V126" s="129">
        <f t="shared" si="34"/>
        <v>2.2000000000000002</v>
      </c>
      <c r="W126" s="129">
        <f t="shared" si="34"/>
        <v>2.2000000000000002</v>
      </c>
      <c r="X126" s="129">
        <f t="shared" si="34"/>
        <v>2.2000000000000002</v>
      </c>
      <c r="Y126" s="129">
        <f t="shared" si="34"/>
        <v>2.2000000000000002</v>
      </c>
      <c r="Z126" s="129">
        <f t="shared" si="34"/>
        <v>2.2000000000000002</v>
      </c>
      <c r="AA126" s="129">
        <f t="shared" si="34"/>
        <v>2.2000000000000002</v>
      </c>
      <c r="AB126" s="129">
        <f t="shared" si="34"/>
        <v>2.2000000000000002</v>
      </c>
      <c r="AC126" s="129">
        <f t="shared" si="34"/>
        <v>2.2000000000000002</v>
      </c>
      <c r="AD126" s="129">
        <f t="shared" si="34"/>
        <v>2.2000000000000002</v>
      </c>
      <c r="AE126" s="129">
        <f t="shared" si="34"/>
        <v>2.2000000000000002</v>
      </c>
      <c r="AF126" s="129">
        <f t="shared" si="34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131</v>
      </c>
      <c r="B127" s="128">
        <v>2</v>
      </c>
      <c r="C127" s="129">
        <f t="shared" si="33"/>
        <v>2</v>
      </c>
      <c r="D127" s="129">
        <f t="shared" si="33"/>
        <v>2</v>
      </c>
      <c r="E127" s="129">
        <f t="shared" si="33"/>
        <v>2</v>
      </c>
      <c r="F127" s="129">
        <f t="shared" si="33"/>
        <v>2</v>
      </c>
      <c r="G127" s="129">
        <f t="shared" si="33"/>
        <v>2</v>
      </c>
      <c r="H127" s="129">
        <f t="shared" si="33"/>
        <v>2</v>
      </c>
      <c r="I127" s="129">
        <f t="shared" si="33"/>
        <v>2</v>
      </c>
      <c r="J127" s="129">
        <f t="shared" si="33"/>
        <v>2</v>
      </c>
      <c r="K127" s="129">
        <f t="shared" si="33"/>
        <v>2</v>
      </c>
      <c r="L127" s="129">
        <f t="shared" si="33"/>
        <v>2</v>
      </c>
      <c r="M127" s="129">
        <f t="shared" si="33"/>
        <v>2</v>
      </c>
      <c r="N127" s="129">
        <f t="shared" si="33"/>
        <v>2</v>
      </c>
      <c r="O127" s="129">
        <f t="shared" si="33"/>
        <v>2</v>
      </c>
      <c r="P127" s="129">
        <f t="shared" si="33"/>
        <v>2</v>
      </c>
      <c r="Q127" s="129">
        <f t="shared" si="33"/>
        <v>2</v>
      </c>
      <c r="R127" s="129">
        <f t="shared" si="33"/>
        <v>2</v>
      </c>
      <c r="S127" s="129">
        <f t="shared" si="34"/>
        <v>2</v>
      </c>
      <c r="T127" s="129">
        <f t="shared" si="34"/>
        <v>2</v>
      </c>
      <c r="U127" s="129">
        <f t="shared" si="34"/>
        <v>2</v>
      </c>
      <c r="V127" s="129">
        <f t="shared" si="34"/>
        <v>2</v>
      </c>
      <c r="W127" s="129">
        <f t="shared" si="34"/>
        <v>2</v>
      </c>
      <c r="X127" s="129">
        <f t="shared" si="34"/>
        <v>2</v>
      </c>
      <c r="Y127" s="129">
        <f t="shared" si="34"/>
        <v>2</v>
      </c>
      <c r="Z127" s="129">
        <f t="shared" si="34"/>
        <v>2</v>
      </c>
      <c r="AA127" s="129">
        <f t="shared" si="34"/>
        <v>2</v>
      </c>
      <c r="AB127" s="129">
        <f t="shared" si="34"/>
        <v>2</v>
      </c>
      <c r="AC127" s="129">
        <f t="shared" si="34"/>
        <v>2</v>
      </c>
      <c r="AD127" s="129">
        <f t="shared" si="34"/>
        <v>2</v>
      </c>
      <c r="AE127" s="129">
        <f t="shared" si="34"/>
        <v>2</v>
      </c>
      <c r="AF127" s="129">
        <f t="shared" si="34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132</v>
      </c>
      <c r="B128" s="128">
        <v>1.25</v>
      </c>
      <c r="C128" s="129">
        <f t="shared" si="33"/>
        <v>1.25</v>
      </c>
      <c r="D128" s="129">
        <f t="shared" si="33"/>
        <v>1.25</v>
      </c>
      <c r="E128" s="129">
        <f t="shared" si="33"/>
        <v>1.25</v>
      </c>
      <c r="F128" s="129">
        <f t="shared" si="33"/>
        <v>1.25</v>
      </c>
      <c r="G128" s="129">
        <f t="shared" si="33"/>
        <v>1.25</v>
      </c>
      <c r="H128" s="129">
        <f t="shared" si="33"/>
        <v>1.25</v>
      </c>
      <c r="I128" s="129">
        <f t="shared" si="33"/>
        <v>1.25</v>
      </c>
      <c r="J128" s="129">
        <f t="shared" si="33"/>
        <v>1.25</v>
      </c>
      <c r="K128" s="129">
        <f t="shared" si="33"/>
        <v>1.25</v>
      </c>
      <c r="L128" s="129">
        <f t="shared" si="33"/>
        <v>1.25</v>
      </c>
      <c r="M128" s="129">
        <f t="shared" si="33"/>
        <v>1.25</v>
      </c>
      <c r="N128" s="129">
        <f t="shared" si="33"/>
        <v>1.25</v>
      </c>
      <c r="O128" s="129">
        <f t="shared" si="33"/>
        <v>1.25</v>
      </c>
      <c r="P128" s="129">
        <f t="shared" si="33"/>
        <v>1.25</v>
      </c>
      <c r="Q128" s="129">
        <f t="shared" si="33"/>
        <v>1.25</v>
      </c>
      <c r="R128" s="129">
        <f t="shared" si="33"/>
        <v>1.25</v>
      </c>
      <c r="S128" s="129">
        <f t="shared" si="34"/>
        <v>1.25</v>
      </c>
      <c r="T128" s="129">
        <f t="shared" si="34"/>
        <v>1.25</v>
      </c>
      <c r="U128" s="129">
        <f t="shared" si="34"/>
        <v>1.25</v>
      </c>
      <c r="V128" s="129">
        <f t="shared" si="34"/>
        <v>1.25</v>
      </c>
      <c r="W128" s="129">
        <f t="shared" si="34"/>
        <v>1.25</v>
      </c>
      <c r="X128" s="129">
        <f t="shared" si="34"/>
        <v>1.25</v>
      </c>
      <c r="Y128" s="129">
        <f t="shared" si="34"/>
        <v>1.25</v>
      </c>
      <c r="Z128" s="129">
        <f t="shared" si="34"/>
        <v>1.25</v>
      </c>
      <c r="AA128" s="129">
        <f t="shared" si="34"/>
        <v>1.25</v>
      </c>
      <c r="AB128" s="129">
        <f t="shared" si="34"/>
        <v>1.25</v>
      </c>
      <c r="AC128" s="129">
        <f t="shared" si="34"/>
        <v>1.25</v>
      </c>
      <c r="AD128" s="129">
        <f t="shared" si="34"/>
        <v>1.25</v>
      </c>
      <c r="AE128" s="129">
        <f t="shared" si="34"/>
        <v>1.25</v>
      </c>
      <c r="AF128" s="129">
        <f t="shared" si="34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133</v>
      </c>
      <c r="B129" s="128">
        <v>1.1499999999999999</v>
      </c>
      <c r="C129" s="129">
        <f t="shared" si="33"/>
        <v>1.1499999999999999</v>
      </c>
      <c r="D129" s="129">
        <f t="shared" si="33"/>
        <v>1.1499999999999999</v>
      </c>
      <c r="E129" s="129">
        <f t="shared" si="33"/>
        <v>1.1499999999999999</v>
      </c>
      <c r="F129" s="129">
        <f t="shared" si="33"/>
        <v>1.1499999999999999</v>
      </c>
      <c r="G129" s="129">
        <f t="shared" si="33"/>
        <v>1.1499999999999999</v>
      </c>
      <c r="H129" s="129">
        <f t="shared" si="33"/>
        <v>1.1499999999999999</v>
      </c>
      <c r="I129" s="129">
        <f t="shared" si="33"/>
        <v>1.1499999999999999</v>
      </c>
      <c r="J129" s="129">
        <f t="shared" si="33"/>
        <v>1.1499999999999999</v>
      </c>
      <c r="K129" s="129">
        <f t="shared" si="33"/>
        <v>1.1499999999999999</v>
      </c>
      <c r="L129" s="129">
        <f t="shared" si="33"/>
        <v>1.1499999999999999</v>
      </c>
      <c r="M129" s="129">
        <f t="shared" si="33"/>
        <v>1.1499999999999999</v>
      </c>
      <c r="N129" s="129">
        <f t="shared" si="33"/>
        <v>1.1499999999999999</v>
      </c>
      <c r="O129" s="129">
        <f t="shared" si="33"/>
        <v>1.1499999999999999</v>
      </c>
      <c r="P129" s="129">
        <f t="shared" si="33"/>
        <v>1.1499999999999999</v>
      </c>
      <c r="Q129" s="129">
        <f t="shared" si="33"/>
        <v>1.1499999999999999</v>
      </c>
      <c r="R129" s="129">
        <f t="shared" si="33"/>
        <v>1.1499999999999999</v>
      </c>
      <c r="S129" s="129">
        <f t="shared" si="34"/>
        <v>1.1499999999999999</v>
      </c>
      <c r="T129" s="129">
        <f t="shared" si="34"/>
        <v>1.1499999999999999</v>
      </c>
      <c r="U129" s="129">
        <f t="shared" si="34"/>
        <v>1.1499999999999999</v>
      </c>
      <c r="V129" s="129">
        <f t="shared" si="34"/>
        <v>1.1499999999999999</v>
      </c>
      <c r="W129" s="129">
        <f t="shared" si="34"/>
        <v>1.1499999999999999</v>
      </c>
      <c r="X129" s="129">
        <f t="shared" si="34"/>
        <v>1.1499999999999999</v>
      </c>
      <c r="Y129" s="129">
        <f t="shared" si="34"/>
        <v>1.1499999999999999</v>
      </c>
      <c r="Z129" s="129">
        <f t="shared" si="34"/>
        <v>1.1499999999999999</v>
      </c>
      <c r="AA129" s="129">
        <f t="shared" si="34"/>
        <v>1.1499999999999999</v>
      </c>
      <c r="AB129" s="129">
        <f t="shared" si="34"/>
        <v>1.1499999999999999</v>
      </c>
      <c r="AC129" s="129">
        <f t="shared" si="34"/>
        <v>1.1499999999999999</v>
      </c>
      <c r="AD129" s="129">
        <f t="shared" si="34"/>
        <v>1.1499999999999999</v>
      </c>
      <c r="AE129" s="129">
        <f t="shared" si="34"/>
        <v>1.1499999999999999</v>
      </c>
      <c r="AF129" s="129">
        <f t="shared" si="34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134</v>
      </c>
      <c r="B130" s="128">
        <v>2.133</v>
      </c>
      <c r="C130" s="129">
        <f t="shared" si="33"/>
        <v>2.133</v>
      </c>
      <c r="D130" s="129">
        <f t="shared" si="33"/>
        <v>2.133</v>
      </c>
      <c r="E130" s="129">
        <f t="shared" si="33"/>
        <v>2.133</v>
      </c>
      <c r="F130" s="129">
        <f t="shared" si="33"/>
        <v>2.133</v>
      </c>
      <c r="G130" s="129">
        <f t="shared" si="33"/>
        <v>2.133</v>
      </c>
      <c r="H130" s="129">
        <f t="shared" si="33"/>
        <v>2.133</v>
      </c>
      <c r="I130" s="129">
        <f t="shared" si="33"/>
        <v>2.133</v>
      </c>
      <c r="J130" s="129">
        <f t="shared" si="33"/>
        <v>2.133</v>
      </c>
      <c r="K130" s="129">
        <f t="shared" si="33"/>
        <v>2.133</v>
      </c>
      <c r="L130" s="129">
        <f t="shared" si="33"/>
        <v>2.133</v>
      </c>
      <c r="M130" s="129">
        <f t="shared" si="33"/>
        <v>2.133</v>
      </c>
      <c r="N130" s="129">
        <f t="shared" si="33"/>
        <v>2.133</v>
      </c>
      <c r="O130" s="129">
        <f t="shared" si="33"/>
        <v>2.133</v>
      </c>
      <c r="P130" s="129">
        <f t="shared" si="33"/>
        <v>2.133</v>
      </c>
      <c r="Q130" s="129">
        <f t="shared" si="33"/>
        <v>2.133</v>
      </c>
      <c r="R130" s="129">
        <f t="shared" si="33"/>
        <v>2.133</v>
      </c>
      <c r="S130" s="129">
        <f t="shared" si="34"/>
        <v>2.133</v>
      </c>
      <c r="T130" s="129">
        <f t="shared" si="34"/>
        <v>2.133</v>
      </c>
      <c r="U130" s="129">
        <f t="shared" si="34"/>
        <v>2.133</v>
      </c>
      <c r="V130" s="129">
        <f t="shared" si="34"/>
        <v>2.133</v>
      </c>
      <c r="W130" s="129">
        <f t="shared" si="34"/>
        <v>2.133</v>
      </c>
      <c r="X130" s="129">
        <f t="shared" si="34"/>
        <v>2.133</v>
      </c>
      <c r="Y130" s="129">
        <f t="shared" si="34"/>
        <v>2.133</v>
      </c>
      <c r="Z130" s="129">
        <f t="shared" si="34"/>
        <v>2.133</v>
      </c>
      <c r="AA130" s="129">
        <f t="shared" si="34"/>
        <v>2.133</v>
      </c>
      <c r="AB130" s="129">
        <f t="shared" si="34"/>
        <v>2.133</v>
      </c>
      <c r="AC130" s="129">
        <f t="shared" si="34"/>
        <v>2.133</v>
      </c>
      <c r="AD130" s="129">
        <f t="shared" si="34"/>
        <v>2.133</v>
      </c>
      <c r="AE130" s="129">
        <f t="shared" si="34"/>
        <v>2.133</v>
      </c>
      <c r="AF130" s="129">
        <f t="shared" si="34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135</v>
      </c>
      <c r="B131" s="128">
        <v>2.09</v>
      </c>
      <c r="C131" s="129">
        <f t="shared" si="33"/>
        <v>2.09</v>
      </c>
      <c r="D131" s="129">
        <f t="shared" si="33"/>
        <v>2.09</v>
      </c>
      <c r="E131" s="129">
        <f t="shared" si="33"/>
        <v>2.09</v>
      </c>
      <c r="F131" s="129">
        <f t="shared" si="33"/>
        <v>2.09</v>
      </c>
      <c r="G131" s="129">
        <f t="shared" si="33"/>
        <v>2.09</v>
      </c>
      <c r="H131" s="129">
        <f t="shared" si="33"/>
        <v>2.09</v>
      </c>
      <c r="I131" s="129">
        <f t="shared" si="33"/>
        <v>2.09</v>
      </c>
      <c r="J131" s="129">
        <f t="shared" si="33"/>
        <v>2.09</v>
      </c>
      <c r="K131" s="129">
        <f t="shared" si="33"/>
        <v>2.09</v>
      </c>
      <c r="L131" s="129">
        <f t="shared" si="33"/>
        <v>2.09</v>
      </c>
      <c r="M131" s="129">
        <f t="shared" si="33"/>
        <v>2.09</v>
      </c>
      <c r="N131" s="129">
        <f t="shared" si="33"/>
        <v>2.09</v>
      </c>
      <c r="O131" s="129">
        <f t="shared" si="33"/>
        <v>2.09</v>
      </c>
      <c r="P131" s="129">
        <f t="shared" si="33"/>
        <v>2.09</v>
      </c>
      <c r="Q131" s="129">
        <f t="shared" si="33"/>
        <v>2.09</v>
      </c>
      <c r="R131" s="129">
        <f t="shared" si="33"/>
        <v>2.09</v>
      </c>
      <c r="S131" s="129">
        <f t="shared" si="34"/>
        <v>2.09</v>
      </c>
      <c r="T131" s="129">
        <f t="shared" si="34"/>
        <v>2.09</v>
      </c>
      <c r="U131" s="129">
        <f t="shared" si="34"/>
        <v>2.09</v>
      </c>
      <c r="V131" s="129">
        <f t="shared" si="34"/>
        <v>2.09</v>
      </c>
      <c r="W131" s="129">
        <f t="shared" si="34"/>
        <v>2.09</v>
      </c>
      <c r="X131" s="129">
        <f t="shared" si="34"/>
        <v>2.09</v>
      </c>
      <c r="Y131" s="129">
        <f t="shared" si="34"/>
        <v>2.09</v>
      </c>
      <c r="Z131" s="129">
        <f t="shared" si="34"/>
        <v>2.09</v>
      </c>
      <c r="AA131" s="129">
        <f t="shared" si="34"/>
        <v>2.09</v>
      </c>
      <c r="AB131" s="129">
        <f t="shared" si="34"/>
        <v>2.09</v>
      </c>
      <c r="AC131" s="129">
        <f t="shared" si="34"/>
        <v>2.09</v>
      </c>
      <c r="AD131" s="129">
        <f t="shared" si="34"/>
        <v>2.09</v>
      </c>
      <c r="AE131" s="129">
        <f t="shared" si="34"/>
        <v>2.09</v>
      </c>
      <c r="AF131" s="129">
        <f t="shared" si="34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136</v>
      </c>
      <c r="B132" s="128">
        <v>1.1399999999999999</v>
      </c>
      <c r="C132" s="129">
        <f t="shared" si="33"/>
        <v>1.1399999999999999</v>
      </c>
      <c r="D132" s="129">
        <f t="shared" si="33"/>
        <v>1.1399999999999999</v>
      </c>
      <c r="E132" s="129">
        <f t="shared" si="33"/>
        <v>1.1399999999999999</v>
      </c>
      <c r="F132" s="129">
        <f t="shared" si="33"/>
        <v>1.1399999999999999</v>
      </c>
      <c r="G132" s="129">
        <f t="shared" si="33"/>
        <v>1.1399999999999999</v>
      </c>
      <c r="H132" s="129">
        <f t="shared" si="33"/>
        <v>1.1399999999999999</v>
      </c>
      <c r="I132" s="129">
        <f t="shared" si="33"/>
        <v>1.1399999999999999</v>
      </c>
      <c r="J132" s="129">
        <f t="shared" si="33"/>
        <v>1.1399999999999999</v>
      </c>
      <c r="K132" s="129">
        <f t="shared" si="33"/>
        <v>1.1399999999999999</v>
      </c>
      <c r="L132" s="129">
        <f t="shared" si="33"/>
        <v>1.1399999999999999</v>
      </c>
      <c r="M132" s="129">
        <f t="shared" si="33"/>
        <v>1.1399999999999999</v>
      </c>
      <c r="N132" s="129">
        <f t="shared" si="33"/>
        <v>1.1399999999999999</v>
      </c>
      <c r="O132" s="129">
        <f t="shared" si="33"/>
        <v>1.1399999999999999</v>
      </c>
      <c r="P132" s="129">
        <f t="shared" si="33"/>
        <v>1.1399999999999999</v>
      </c>
      <c r="Q132" s="129">
        <f t="shared" si="33"/>
        <v>1.1399999999999999</v>
      </c>
      <c r="R132" s="129">
        <f t="shared" si="33"/>
        <v>1.1399999999999999</v>
      </c>
      <c r="S132" s="129">
        <f t="shared" si="34"/>
        <v>1.1399999999999999</v>
      </c>
      <c r="T132" s="129">
        <f t="shared" si="34"/>
        <v>1.1399999999999999</v>
      </c>
      <c r="U132" s="129">
        <f t="shared" si="34"/>
        <v>1.1399999999999999</v>
      </c>
      <c r="V132" s="129">
        <f t="shared" si="34"/>
        <v>1.1399999999999999</v>
      </c>
      <c r="W132" s="129">
        <f t="shared" si="34"/>
        <v>1.1399999999999999</v>
      </c>
      <c r="X132" s="129">
        <f t="shared" si="34"/>
        <v>1.1399999999999999</v>
      </c>
      <c r="Y132" s="129">
        <f t="shared" si="34"/>
        <v>1.1399999999999999</v>
      </c>
      <c r="Z132" s="129">
        <f t="shared" si="34"/>
        <v>1.1399999999999999</v>
      </c>
      <c r="AA132" s="129">
        <f t="shared" si="34"/>
        <v>1.1399999999999999</v>
      </c>
      <c r="AB132" s="129">
        <f t="shared" si="34"/>
        <v>1.1399999999999999</v>
      </c>
      <c r="AC132" s="129">
        <f t="shared" si="34"/>
        <v>1.1399999999999999</v>
      </c>
      <c r="AD132" s="129">
        <f t="shared" si="34"/>
        <v>1.1399999999999999</v>
      </c>
      <c r="AE132" s="129">
        <f t="shared" si="34"/>
        <v>1.1399999999999999</v>
      </c>
      <c r="AF132" s="129">
        <f t="shared" si="34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137</v>
      </c>
      <c r="B133" s="128">
        <v>0.82</v>
      </c>
      <c r="C133" s="129">
        <f t="shared" si="33"/>
        <v>0.82</v>
      </c>
      <c r="D133" s="129">
        <f t="shared" si="33"/>
        <v>0.82</v>
      </c>
      <c r="E133" s="129">
        <f t="shared" si="33"/>
        <v>0.82</v>
      </c>
      <c r="F133" s="129">
        <f t="shared" si="33"/>
        <v>0.82</v>
      </c>
      <c r="G133" s="129">
        <f t="shared" si="33"/>
        <v>0.82</v>
      </c>
      <c r="H133" s="129">
        <f t="shared" si="33"/>
        <v>0.82</v>
      </c>
      <c r="I133" s="129">
        <f t="shared" si="33"/>
        <v>0.82</v>
      </c>
      <c r="J133" s="129">
        <f t="shared" si="33"/>
        <v>0.82</v>
      </c>
      <c r="K133" s="129">
        <f t="shared" si="33"/>
        <v>0.82</v>
      </c>
      <c r="L133" s="129">
        <f t="shared" si="33"/>
        <v>0.82</v>
      </c>
      <c r="M133" s="129">
        <f t="shared" si="33"/>
        <v>0.82</v>
      </c>
      <c r="N133" s="129">
        <f t="shared" si="33"/>
        <v>0.82</v>
      </c>
      <c r="O133" s="129">
        <f t="shared" si="33"/>
        <v>0.82</v>
      </c>
      <c r="P133" s="129">
        <f t="shared" si="33"/>
        <v>0.82</v>
      </c>
      <c r="Q133" s="129">
        <f t="shared" si="33"/>
        <v>0.82</v>
      </c>
      <c r="R133" s="129">
        <f t="shared" si="33"/>
        <v>0.82</v>
      </c>
      <c r="S133" s="129">
        <f t="shared" si="34"/>
        <v>0.82</v>
      </c>
      <c r="T133" s="129">
        <f t="shared" si="34"/>
        <v>0.82</v>
      </c>
      <c r="U133" s="129">
        <f t="shared" si="34"/>
        <v>0.82</v>
      </c>
      <c r="V133" s="129">
        <f t="shared" si="34"/>
        <v>0.82</v>
      </c>
      <c r="W133" s="129">
        <f t="shared" si="34"/>
        <v>0.82</v>
      </c>
      <c r="X133" s="129">
        <f t="shared" si="34"/>
        <v>0.82</v>
      </c>
      <c r="Y133" s="129">
        <f t="shared" si="34"/>
        <v>0.82</v>
      </c>
      <c r="Z133" s="129">
        <f t="shared" si="34"/>
        <v>0.82</v>
      </c>
      <c r="AA133" s="129">
        <f t="shared" si="34"/>
        <v>0.82</v>
      </c>
      <c r="AB133" s="129">
        <f t="shared" si="34"/>
        <v>0.82</v>
      </c>
      <c r="AC133" s="129">
        <f t="shared" si="34"/>
        <v>0.82</v>
      </c>
      <c r="AD133" s="129">
        <f t="shared" si="34"/>
        <v>0.82</v>
      </c>
      <c r="AE133" s="129">
        <f t="shared" si="34"/>
        <v>0.82</v>
      </c>
      <c r="AF133" s="129">
        <f t="shared" si="34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138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139</v>
      </c>
      <c r="B135" s="128">
        <v>2</v>
      </c>
      <c r="C135" s="129">
        <f t="shared" ref="C135:R141" si="35">B135</f>
        <v>2</v>
      </c>
      <c r="D135" s="129">
        <f t="shared" si="35"/>
        <v>2</v>
      </c>
      <c r="E135" s="129">
        <f t="shared" si="35"/>
        <v>2</v>
      </c>
      <c r="F135" s="129">
        <f t="shared" si="35"/>
        <v>2</v>
      </c>
      <c r="G135" s="129">
        <f t="shared" si="35"/>
        <v>2</v>
      </c>
      <c r="H135" s="129">
        <f t="shared" si="35"/>
        <v>2</v>
      </c>
      <c r="I135" s="129">
        <f t="shared" si="35"/>
        <v>2</v>
      </c>
      <c r="J135" s="129">
        <f t="shared" si="35"/>
        <v>2</v>
      </c>
      <c r="K135" s="129">
        <f t="shared" si="35"/>
        <v>2</v>
      </c>
      <c r="L135" s="129">
        <f t="shared" si="35"/>
        <v>2</v>
      </c>
      <c r="M135" s="129">
        <f t="shared" si="35"/>
        <v>2</v>
      </c>
      <c r="N135" s="129">
        <f t="shared" si="35"/>
        <v>2</v>
      </c>
      <c r="O135" s="129">
        <f t="shared" si="35"/>
        <v>2</v>
      </c>
      <c r="P135" s="129">
        <f t="shared" si="35"/>
        <v>2</v>
      </c>
      <c r="Q135" s="129">
        <f t="shared" si="35"/>
        <v>2</v>
      </c>
      <c r="R135" s="129">
        <f t="shared" si="35"/>
        <v>2</v>
      </c>
      <c r="S135" s="129">
        <f t="shared" ref="S135:AF141" si="36">R135</f>
        <v>2</v>
      </c>
      <c r="T135" s="129">
        <f t="shared" si="36"/>
        <v>2</v>
      </c>
      <c r="U135" s="129">
        <f t="shared" si="36"/>
        <v>2</v>
      </c>
      <c r="V135" s="129">
        <f t="shared" si="36"/>
        <v>2</v>
      </c>
      <c r="W135" s="129">
        <f t="shared" si="36"/>
        <v>2</v>
      </c>
      <c r="X135" s="129">
        <f t="shared" si="36"/>
        <v>2</v>
      </c>
      <c r="Y135" s="129">
        <f t="shared" si="36"/>
        <v>2</v>
      </c>
      <c r="Z135" s="129">
        <f t="shared" si="36"/>
        <v>2</v>
      </c>
      <c r="AA135" s="129">
        <f t="shared" si="36"/>
        <v>2</v>
      </c>
      <c r="AB135" s="129">
        <f t="shared" si="36"/>
        <v>2</v>
      </c>
      <c r="AC135" s="129">
        <f t="shared" si="36"/>
        <v>2</v>
      </c>
      <c r="AD135" s="129">
        <f t="shared" si="36"/>
        <v>2</v>
      </c>
      <c r="AE135" s="129">
        <f t="shared" si="36"/>
        <v>2</v>
      </c>
      <c r="AF135" s="129">
        <f t="shared" si="36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140</v>
      </c>
      <c r="B136" s="128">
        <v>5.61</v>
      </c>
      <c r="C136" s="129">
        <f t="shared" si="35"/>
        <v>5.61</v>
      </c>
      <c r="D136" s="129">
        <f t="shared" si="35"/>
        <v>5.61</v>
      </c>
      <c r="E136" s="129">
        <f t="shared" si="35"/>
        <v>5.61</v>
      </c>
      <c r="F136" s="129">
        <f t="shared" si="35"/>
        <v>5.61</v>
      </c>
      <c r="G136" s="129">
        <f t="shared" si="35"/>
        <v>5.61</v>
      </c>
      <c r="H136" s="129">
        <f t="shared" si="35"/>
        <v>5.61</v>
      </c>
      <c r="I136" s="129">
        <f t="shared" si="35"/>
        <v>5.61</v>
      </c>
      <c r="J136" s="129">
        <f t="shared" si="35"/>
        <v>5.61</v>
      </c>
      <c r="K136" s="129">
        <f t="shared" si="35"/>
        <v>5.61</v>
      </c>
      <c r="L136" s="129">
        <f t="shared" si="35"/>
        <v>5.61</v>
      </c>
      <c r="M136" s="129">
        <f t="shared" si="35"/>
        <v>5.61</v>
      </c>
      <c r="N136" s="129">
        <f t="shared" si="35"/>
        <v>5.61</v>
      </c>
      <c r="O136" s="129">
        <f t="shared" si="35"/>
        <v>5.61</v>
      </c>
      <c r="P136" s="129">
        <f t="shared" si="35"/>
        <v>5.61</v>
      </c>
      <c r="Q136" s="129">
        <f t="shared" si="35"/>
        <v>5.61</v>
      </c>
      <c r="R136" s="129">
        <f t="shared" si="35"/>
        <v>5.61</v>
      </c>
      <c r="S136" s="129">
        <f t="shared" si="36"/>
        <v>5.61</v>
      </c>
      <c r="T136" s="129">
        <f t="shared" si="36"/>
        <v>5.61</v>
      </c>
      <c r="U136" s="129">
        <f t="shared" si="36"/>
        <v>5.61</v>
      </c>
      <c r="V136" s="129">
        <f t="shared" si="36"/>
        <v>5.61</v>
      </c>
      <c r="W136" s="129">
        <f t="shared" si="36"/>
        <v>5.61</v>
      </c>
      <c r="X136" s="129">
        <f t="shared" si="36"/>
        <v>5.61</v>
      </c>
      <c r="Y136" s="129">
        <f t="shared" si="36"/>
        <v>5.61</v>
      </c>
      <c r="Z136" s="129">
        <f t="shared" si="36"/>
        <v>5.61</v>
      </c>
      <c r="AA136" s="129">
        <f t="shared" si="36"/>
        <v>5.61</v>
      </c>
      <c r="AB136" s="129">
        <f t="shared" si="36"/>
        <v>5.61</v>
      </c>
      <c r="AC136" s="129">
        <f t="shared" si="36"/>
        <v>5.61</v>
      </c>
      <c r="AD136" s="129">
        <f t="shared" si="36"/>
        <v>5.61</v>
      </c>
      <c r="AE136" s="129">
        <f t="shared" si="36"/>
        <v>5.61</v>
      </c>
      <c r="AF136" s="129">
        <f t="shared" si="36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141</v>
      </c>
      <c r="B137" s="128">
        <v>1.25</v>
      </c>
      <c r="C137" s="129">
        <f t="shared" si="35"/>
        <v>1.25</v>
      </c>
      <c r="D137" s="129">
        <f t="shared" si="35"/>
        <v>1.25</v>
      </c>
      <c r="E137" s="129">
        <f t="shared" si="35"/>
        <v>1.25</v>
      </c>
      <c r="F137" s="129">
        <f t="shared" si="35"/>
        <v>1.25</v>
      </c>
      <c r="G137" s="129">
        <f t="shared" si="35"/>
        <v>1.25</v>
      </c>
      <c r="H137" s="129">
        <f t="shared" si="35"/>
        <v>1.25</v>
      </c>
      <c r="I137" s="129">
        <f t="shared" si="35"/>
        <v>1.25</v>
      </c>
      <c r="J137" s="129">
        <f t="shared" si="35"/>
        <v>1.25</v>
      </c>
      <c r="K137" s="129">
        <f t="shared" si="35"/>
        <v>1.25</v>
      </c>
      <c r="L137" s="129">
        <f t="shared" si="35"/>
        <v>1.25</v>
      </c>
      <c r="M137" s="129">
        <f t="shared" si="35"/>
        <v>1.25</v>
      </c>
      <c r="N137" s="129">
        <f t="shared" si="35"/>
        <v>1.25</v>
      </c>
      <c r="O137" s="129">
        <f t="shared" si="35"/>
        <v>1.25</v>
      </c>
      <c r="P137" s="129">
        <f t="shared" si="35"/>
        <v>1.25</v>
      </c>
      <c r="Q137" s="129">
        <f t="shared" si="35"/>
        <v>1.25</v>
      </c>
      <c r="R137" s="129">
        <f t="shared" si="35"/>
        <v>1.25</v>
      </c>
      <c r="S137" s="129">
        <f t="shared" si="36"/>
        <v>1.25</v>
      </c>
      <c r="T137" s="129">
        <f t="shared" si="36"/>
        <v>1.25</v>
      </c>
      <c r="U137" s="129">
        <f t="shared" si="36"/>
        <v>1.25</v>
      </c>
      <c r="V137" s="129">
        <f t="shared" si="36"/>
        <v>1.25</v>
      </c>
      <c r="W137" s="129">
        <f t="shared" si="36"/>
        <v>1.25</v>
      </c>
      <c r="X137" s="129">
        <f t="shared" si="36"/>
        <v>1.25</v>
      </c>
      <c r="Y137" s="129">
        <f t="shared" si="36"/>
        <v>1.25</v>
      </c>
      <c r="Z137" s="129">
        <f t="shared" si="36"/>
        <v>1.25</v>
      </c>
      <c r="AA137" s="129">
        <f t="shared" si="36"/>
        <v>1.25</v>
      </c>
      <c r="AB137" s="129">
        <f t="shared" si="36"/>
        <v>1.25</v>
      </c>
      <c r="AC137" s="129">
        <f t="shared" si="36"/>
        <v>1.25</v>
      </c>
      <c r="AD137" s="129">
        <f t="shared" si="36"/>
        <v>1.25</v>
      </c>
      <c r="AE137" s="129">
        <f t="shared" si="36"/>
        <v>1.25</v>
      </c>
      <c r="AF137" s="129">
        <f t="shared" si="36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142</v>
      </c>
      <c r="B138" s="128">
        <v>1.25</v>
      </c>
      <c r="C138" s="129">
        <f t="shared" si="35"/>
        <v>1.25</v>
      </c>
      <c r="D138" s="129">
        <f t="shared" si="35"/>
        <v>1.25</v>
      </c>
      <c r="E138" s="129">
        <f t="shared" si="35"/>
        <v>1.25</v>
      </c>
      <c r="F138" s="129">
        <f t="shared" si="35"/>
        <v>1.25</v>
      </c>
      <c r="G138" s="129">
        <f t="shared" si="35"/>
        <v>1.25</v>
      </c>
      <c r="H138" s="129">
        <f t="shared" si="35"/>
        <v>1.25</v>
      </c>
      <c r="I138" s="129">
        <f t="shared" si="35"/>
        <v>1.25</v>
      </c>
      <c r="J138" s="129">
        <f t="shared" si="35"/>
        <v>1.25</v>
      </c>
      <c r="K138" s="129">
        <f t="shared" si="35"/>
        <v>1.25</v>
      </c>
      <c r="L138" s="129">
        <f t="shared" si="35"/>
        <v>1.25</v>
      </c>
      <c r="M138" s="129">
        <f t="shared" si="35"/>
        <v>1.25</v>
      </c>
      <c r="N138" s="129">
        <f t="shared" si="35"/>
        <v>1.25</v>
      </c>
      <c r="O138" s="129">
        <f t="shared" si="35"/>
        <v>1.25</v>
      </c>
      <c r="P138" s="129">
        <f t="shared" si="35"/>
        <v>1.25</v>
      </c>
      <c r="Q138" s="129">
        <f t="shared" si="35"/>
        <v>1.25</v>
      </c>
      <c r="R138" s="129">
        <f t="shared" si="35"/>
        <v>1.25</v>
      </c>
      <c r="S138" s="129">
        <f t="shared" si="36"/>
        <v>1.25</v>
      </c>
      <c r="T138" s="129">
        <f t="shared" si="36"/>
        <v>1.25</v>
      </c>
      <c r="U138" s="129">
        <f t="shared" si="36"/>
        <v>1.25</v>
      </c>
      <c r="V138" s="129">
        <f t="shared" si="36"/>
        <v>1.25</v>
      </c>
      <c r="W138" s="129">
        <f t="shared" si="36"/>
        <v>1.25</v>
      </c>
      <c r="X138" s="129">
        <f t="shared" si="36"/>
        <v>1.25</v>
      </c>
      <c r="Y138" s="129">
        <f t="shared" si="36"/>
        <v>1.25</v>
      </c>
      <c r="Z138" s="129">
        <f t="shared" si="36"/>
        <v>1.25</v>
      </c>
      <c r="AA138" s="129">
        <f t="shared" si="36"/>
        <v>1.25</v>
      </c>
      <c r="AB138" s="129">
        <f t="shared" si="36"/>
        <v>1.25</v>
      </c>
      <c r="AC138" s="129">
        <f t="shared" si="36"/>
        <v>1.25</v>
      </c>
      <c r="AD138" s="129">
        <f t="shared" si="36"/>
        <v>1.25</v>
      </c>
      <c r="AE138" s="129">
        <f t="shared" si="36"/>
        <v>1.25</v>
      </c>
      <c r="AF138" s="129">
        <f t="shared" si="36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143</v>
      </c>
      <c r="B139" s="128">
        <v>1.46</v>
      </c>
      <c r="C139" s="129">
        <f t="shared" si="35"/>
        <v>1.46</v>
      </c>
      <c r="D139" s="129">
        <f t="shared" si="35"/>
        <v>1.46</v>
      </c>
      <c r="E139" s="129">
        <f t="shared" si="35"/>
        <v>1.46</v>
      </c>
      <c r="F139" s="129">
        <f t="shared" si="35"/>
        <v>1.46</v>
      </c>
      <c r="G139" s="129">
        <f t="shared" si="35"/>
        <v>1.46</v>
      </c>
      <c r="H139" s="129">
        <f t="shared" si="35"/>
        <v>1.46</v>
      </c>
      <c r="I139" s="129">
        <f t="shared" si="35"/>
        <v>1.46</v>
      </c>
      <c r="J139" s="129">
        <f t="shared" si="35"/>
        <v>1.46</v>
      </c>
      <c r="K139" s="129">
        <f t="shared" si="35"/>
        <v>1.46</v>
      </c>
      <c r="L139" s="129">
        <f t="shared" si="35"/>
        <v>1.46</v>
      </c>
      <c r="M139" s="129">
        <f t="shared" si="35"/>
        <v>1.46</v>
      </c>
      <c r="N139" s="129">
        <f t="shared" si="35"/>
        <v>1.46</v>
      </c>
      <c r="O139" s="129">
        <f t="shared" si="35"/>
        <v>1.46</v>
      </c>
      <c r="P139" s="129">
        <f t="shared" si="35"/>
        <v>1.46</v>
      </c>
      <c r="Q139" s="129">
        <f t="shared" si="35"/>
        <v>1.46</v>
      </c>
      <c r="R139" s="129">
        <f t="shared" si="35"/>
        <v>1.46</v>
      </c>
      <c r="S139" s="129">
        <f t="shared" si="36"/>
        <v>1.46</v>
      </c>
      <c r="T139" s="129">
        <f t="shared" si="36"/>
        <v>1.46</v>
      </c>
      <c r="U139" s="129">
        <f t="shared" si="36"/>
        <v>1.46</v>
      </c>
      <c r="V139" s="129">
        <f t="shared" si="36"/>
        <v>1.46</v>
      </c>
      <c r="W139" s="129">
        <f t="shared" si="36"/>
        <v>1.46</v>
      </c>
      <c r="X139" s="129">
        <f t="shared" si="36"/>
        <v>1.46</v>
      </c>
      <c r="Y139" s="129">
        <f t="shared" si="36"/>
        <v>1.46</v>
      </c>
      <c r="Z139" s="129">
        <f t="shared" si="36"/>
        <v>1.46</v>
      </c>
      <c r="AA139" s="129">
        <f t="shared" si="36"/>
        <v>1.46</v>
      </c>
      <c r="AB139" s="129">
        <f t="shared" si="36"/>
        <v>1.46</v>
      </c>
      <c r="AC139" s="129">
        <f t="shared" si="36"/>
        <v>1.46</v>
      </c>
      <c r="AD139" s="129">
        <f t="shared" si="36"/>
        <v>1.46</v>
      </c>
      <c r="AE139" s="129">
        <f t="shared" si="36"/>
        <v>1.46</v>
      </c>
      <c r="AF139" s="129">
        <f t="shared" si="36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144</v>
      </c>
      <c r="B140" s="128">
        <v>3</v>
      </c>
      <c r="C140" s="129">
        <f t="shared" si="35"/>
        <v>3</v>
      </c>
      <c r="D140" s="129">
        <f t="shared" si="35"/>
        <v>3</v>
      </c>
      <c r="E140" s="129">
        <f t="shared" si="35"/>
        <v>3</v>
      </c>
      <c r="F140" s="129">
        <f t="shared" si="35"/>
        <v>3</v>
      </c>
      <c r="G140" s="129">
        <f t="shared" si="35"/>
        <v>3</v>
      </c>
      <c r="H140" s="129">
        <f t="shared" si="35"/>
        <v>3</v>
      </c>
      <c r="I140" s="129">
        <f t="shared" si="35"/>
        <v>3</v>
      </c>
      <c r="J140" s="129">
        <f t="shared" si="35"/>
        <v>3</v>
      </c>
      <c r="K140" s="129">
        <f t="shared" si="35"/>
        <v>3</v>
      </c>
      <c r="L140" s="129">
        <f t="shared" si="35"/>
        <v>3</v>
      </c>
      <c r="M140" s="129">
        <f t="shared" si="35"/>
        <v>3</v>
      </c>
      <c r="N140" s="129">
        <f t="shared" si="35"/>
        <v>3</v>
      </c>
      <c r="O140" s="129">
        <f t="shared" si="35"/>
        <v>3</v>
      </c>
      <c r="P140" s="129">
        <f t="shared" si="35"/>
        <v>3</v>
      </c>
      <c r="Q140" s="129">
        <f t="shared" si="35"/>
        <v>3</v>
      </c>
      <c r="R140" s="129">
        <f t="shared" si="35"/>
        <v>3</v>
      </c>
      <c r="S140" s="129">
        <f t="shared" si="36"/>
        <v>3</v>
      </c>
      <c r="T140" s="129">
        <f t="shared" si="36"/>
        <v>3</v>
      </c>
      <c r="U140" s="129">
        <f t="shared" si="36"/>
        <v>3</v>
      </c>
      <c r="V140" s="129">
        <f t="shared" si="36"/>
        <v>3</v>
      </c>
      <c r="W140" s="129">
        <f t="shared" si="36"/>
        <v>3</v>
      </c>
      <c r="X140" s="129">
        <f t="shared" si="36"/>
        <v>3</v>
      </c>
      <c r="Y140" s="129">
        <f t="shared" si="36"/>
        <v>3</v>
      </c>
      <c r="Z140" s="129">
        <f t="shared" si="36"/>
        <v>3</v>
      </c>
      <c r="AA140" s="129">
        <f t="shared" si="36"/>
        <v>3</v>
      </c>
      <c r="AB140" s="129">
        <f t="shared" si="36"/>
        <v>3</v>
      </c>
      <c r="AC140" s="129">
        <f t="shared" si="36"/>
        <v>3</v>
      </c>
      <c r="AD140" s="129">
        <f t="shared" si="36"/>
        <v>3</v>
      </c>
      <c r="AE140" s="129">
        <f t="shared" si="36"/>
        <v>3</v>
      </c>
      <c r="AF140" s="129">
        <f t="shared" si="36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145</v>
      </c>
      <c r="B141" s="128">
        <v>3.3</v>
      </c>
      <c r="C141" s="129">
        <f t="shared" si="35"/>
        <v>3.3</v>
      </c>
      <c r="D141" s="129">
        <f t="shared" si="35"/>
        <v>3.3</v>
      </c>
      <c r="E141" s="129">
        <f t="shared" si="35"/>
        <v>3.3</v>
      </c>
      <c r="F141" s="129">
        <f t="shared" si="35"/>
        <v>3.3</v>
      </c>
      <c r="G141" s="129">
        <f t="shared" si="35"/>
        <v>3.3</v>
      </c>
      <c r="H141" s="129">
        <f t="shared" si="35"/>
        <v>3.3</v>
      </c>
      <c r="I141" s="129">
        <f t="shared" si="35"/>
        <v>3.3</v>
      </c>
      <c r="J141" s="129">
        <f t="shared" si="35"/>
        <v>3.3</v>
      </c>
      <c r="K141" s="129">
        <f t="shared" si="35"/>
        <v>3.3</v>
      </c>
      <c r="L141" s="129">
        <f t="shared" si="35"/>
        <v>3.3</v>
      </c>
      <c r="M141" s="129">
        <f t="shared" si="35"/>
        <v>3.3</v>
      </c>
      <c r="N141" s="129">
        <f t="shared" si="35"/>
        <v>3.3</v>
      </c>
      <c r="O141" s="129">
        <f t="shared" si="35"/>
        <v>3.3</v>
      </c>
      <c r="P141" s="129">
        <f t="shared" si="35"/>
        <v>3.3</v>
      </c>
      <c r="Q141" s="129">
        <f t="shared" si="35"/>
        <v>3.3</v>
      </c>
      <c r="R141" s="129">
        <f t="shared" si="35"/>
        <v>3.3</v>
      </c>
      <c r="S141" s="129">
        <f t="shared" si="36"/>
        <v>3.3</v>
      </c>
      <c r="T141" s="129">
        <f t="shared" si="36"/>
        <v>3.3</v>
      </c>
      <c r="U141" s="129">
        <f t="shared" si="36"/>
        <v>3.3</v>
      </c>
      <c r="V141" s="129">
        <f t="shared" si="36"/>
        <v>3.3</v>
      </c>
      <c r="W141" s="129">
        <f t="shared" si="36"/>
        <v>3.3</v>
      </c>
      <c r="X141" s="129">
        <f t="shared" si="36"/>
        <v>3.3</v>
      </c>
      <c r="Y141" s="129">
        <f t="shared" si="36"/>
        <v>3.3</v>
      </c>
      <c r="Z141" s="129">
        <f t="shared" si="36"/>
        <v>3.3</v>
      </c>
      <c r="AA141" s="129">
        <f t="shared" si="36"/>
        <v>3.3</v>
      </c>
      <c r="AB141" s="129">
        <f t="shared" si="36"/>
        <v>3.3</v>
      </c>
      <c r="AC141" s="129">
        <f t="shared" si="36"/>
        <v>3.3</v>
      </c>
      <c r="AD141" s="129">
        <f t="shared" si="36"/>
        <v>3.3</v>
      </c>
      <c r="AE141" s="129">
        <f t="shared" si="36"/>
        <v>3.3</v>
      </c>
      <c r="AF141" s="129">
        <f t="shared" si="36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146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147</v>
      </c>
      <c r="B143" s="128">
        <v>1.76</v>
      </c>
      <c r="C143" s="129">
        <f t="shared" ref="C143:R144" si="37">B143</f>
        <v>1.76</v>
      </c>
      <c r="D143" s="129">
        <f t="shared" si="37"/>
        <v>1.76</v>
      </c>
      <c r="E143" s="129">
        <f t="shared" si="37"/>
        <v>1.76</v>
      </c>
      <c r="F143" s="129">
        <f t="shared" si="37"/>
        <v>1.76</v>
      </c>
      <c r="G143" s="129">
        <f t="shared" si="37"/>
        <v>1.76</v>
      </c>
      <c r="H143" s="129">
        <f t="shared" si="37"/>
        <v>1.76</v>
      </c>
      <c r="I143" s="129">
        <f t="shared" si="37"/>
        <v>1.76</v>
      </c>
      <c r="J143" s="129">
        <f t="shared" si="37"/>
        <v>1.76</v>
      </c>
      <c r="K143" s="129">
        <f t="shared" si="37"/>
        <v>1.76</v>
      </c>
      <c r="L143" s="129">
        <f t="shared" si="37"/>
        <v>1.76</v>
      </c>
      <c r="M143" s="129">
        <f t="shared" si="37"/>
        <v>1.76</v>
      </c>
      <c r="N143" s="129">
        <f t="shared" si="37"/>
        <v>1.76</v>
      </c>
      <c r="O143" s="129">
        <f t="shared" si="37"/>
        <v>1.76</v>
      </c>
      <c r="P143" s="129">
        <f t="shared" si="37"/>
        <v>1.76</v>
      </c>
      <c r="Q143" s="129">
        <f t="shared" si="37"/>
        <v>1.76</v>
      </c>
      <c r="R143" s="129">
        <f t="shared" si="37"/>
        <v>1.76</v>
      </c>
      <c r="S143" s="129">
        <f t="shared" ref="S143:AF144" si="38">R143</f>
        <v>1.76</v>
      </c>
      <c r="T143" s="129">
        <f t="shared" si="38"/>
        <v>1.76</v>
      </c>
      <c r="U143" s="129">
        <f t="shared" si="38"/>
        <v>1.76</v>
      </c>
      <c r="V143" s="129">
        <f t="shared" si="38"/>
        <v>1.76</v>
      </c>
      <c r="W143" s="129">
        <f t="shared" si="38"/>
        <v>1.76</v>
      </c>
      <c r="X143" s="129">
        <f t="shared" si="38"/>
        <v>1.76</v>
      </c>
      <c r="Y143" s="129">
        <f t="shared" si="38"/>
        <v>1.76</v>
      </c>
      <c r="Z143" s="129">
        <f t="shared" si="38"/>
        <v>1.76</v>
      </c>
      <c r="AA143" s="129">
        <f t="shared" si="38"/>
        <v>1.76</v>
      </c>
      <c r="AB143" s="129">
        <f t="shared" si="38"/>
        <v>1.76</v>
      </c>
      <c r="AC143" s="129">
        <f t="shared" si="38"/>
        <v>1.76</v>
      </c>
      <c r="AD143" s="129">
        <f t="shared" si="38"/>
        <v>1.76</v>
      </c>
      <c r="AE143" s="129">
        <f t="shared" si="38"/>
        <v>1.76</v>
      </c>
      <c r="AF143" s="129">
        <f t="shared" si="38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148</v>
      </c>
      <c r="B144" s="128">
        <v>0</v>
      </c>
      <c r="C144" s="129">
        <f t="shared" si="37"/>
        <v>0</v>
      </c>
      <c r="D144" s="129">
        <f t="shared" si="37"/>
        <v>0</v>
      </c>
      <c r="E144" s="129">
        <f t="shared" si="37"/>
        <v>0</v>
      </c>
      <c r="F144" s="129">
        <f t="shared" si="37"/>
        <v>0</v>
      </c>
      <c r="G144" s="129">
        <f t="shared" si="37"/>
        <v>0</v>
      </c>
      <c r="H144" s="129">
        <f t="shared" si="37"/>
        <v>0</v>
      </c>
      <c r="I144" s="129">
        <f t="shared" si="37"/>
        <v>0</v>
      </c>
      <c r="J144" s="129">
        <f t="shared" si="37"/>
        <v>0</v>
      </c>
      <c r="K144" s="129">
        <f t="shared" si="37"/>
        <v>0</v>
      </c>
      <c r="L144" s="129">
        <f t="shared" si="37"/>
        <v>0</v>
      </c>
      <c r="M144" s="129">
        <f t="shared" si="37"/>
        <v>0</v>
      </c>
      <c r="N144" s="129">
        <f t="shared" si="37"/>
        <v>0</v>
      </c>
      <c r="O144" s="129">
        <f t="shared" si="37"/>
        <v>0</v>
      </c>
      <c r="P144" s="129">
        <f t="shared" si="37"/>
        <v>0</v>
      </c>
      <c r="Q144" s="129">
        <f t="shared" si="37"/>
        <v>0</v>
      </c>
      <c r="R144" s="129">
        <f t="shared" si="37"/>
        <v>0</v>
      </c>
      <c r="S144" s="129">
        <f t="shared" si="38"/>
        <v>0</v>
      </c>
      <c r="T144" s="129">
        <f t="shared" si="38"/>
        <v>0</v>
      </c>
      <c r="U144" s="129">
        <f t="shared" si="38"/>
        <v>0</v>
      </c>
      <c r="V144" s="129">
        <f t="shared" si="38"/>
        <v>0</v>
      </c>
      <c r="W144" s="129">
        <f t="shared" si="38"/>
        <v>0</v>
      </c>
      <c r="X144" s="129">
        <f t="shared" si="38"/>
        <v>0</v>
      </c>
      <c r="Y144" s="129">
        <f t="shared" si="38"/>
        <v>0</v>
      </c>
      <c r="Z144" s="129">
        <f t="shared" si="38"/>
        <v>0</v>
      </c>
      <c r="AA144" s="129">
        <f t="shared" si="38"/>
        <v>0</v>
      </c>
      <c r="AB144" s="129">
        <f t="shared" si="38"/>
        <v>0</v>
      </c>
      <c r="AC144" s="129">
        <f t="shared" si="38"/>
        <v>0</v>
      </c>
      <c r="AD144" s="129">
        <f t="shared" si="38"/>
        <v>0</v>
      </c>
      <c r="AE144" s="129">
        <f t="shared" si="38"/>
        <v>0</v>
      </c>
      <c r="AF144" s="129">
        <f t="shared" si="38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149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150</v>
      </c>
      <c r="B146" s="128">
        <v>0.1</v>
      </c>
      <c r="C146" s="129">
        <f t="shared" ref="C146:R149" si="39">B146</f>
        <v>0.1</v>
      </c>
      <c r="D146" s="129">
        <f t="shared" si="39"/>
        <v>0.1</v>
      </c>
      <c r="E146" s="129">
        <f t="shared" si="39"/>
        <v>0.1</v>
      </c>
      <c r="F146" s="129">
        <f t="shared" si="39"/>
        <v>0.1</v>
      </c>
      <c r="G146" s="129">
        <f t="shared" si="39"/>
        <v>0.1</v>
      </c>
      <c r="H146" s="129">
        <f t="shared" si="39"/>
        <v>0.1</v>
      </c>
      <c r="I146" s="129">
        <f t="shared" si="39"/>
        <v>0.1</v>
      </c>
      <c r="J146" s="129">
        <f t="shared" si="39"/>
        <v>0.1</v>
      </c>
      <c r="K146" s="129">
        <f t="shared" si="39"/>
        <v>0.1</v>
      </c>
      <c r="L146" s="129">
        <f t="shared" si="39"/>
        <v>0.1</v>
      </c>
      <c r="M146" s="129">
        <f t="shared" si="39"/>
        <v>0.1</v>
      </c>
      <c r="N146" s="129">
        <f t="shared" si="39"/>
        <v>0.1</v>
      </c>
      <c r="O146" s="129">
        <f t="shared" si="39"/>
        <v>0.1</v>
      </c>
      <c r="P146" s="129">
        <f t="shared" si="39"/>
        <v>0.1</v>
      </c>
      <c r="Q146" s="129">
        <f t="shared" si="39"/>
        <v>0.1</v>
      </c>
      <c r="R146" s="129">
        <f t="shared" si="39"/>
        <v>0.1</v>
      </c>
      <c r="S146" s="129">
        <f t="shared" ref="S146:AF149" si="40">R146</f>
        <v>0.1</v>
      </c>
      <c r="T146" s="129">
        <f t="shared" si="40"/>
        <v>0.1</v>
      </c>
      <c r="U146" s="129">
        <f t="shared" si="40"/>
        <v>0.1</v>
      </c>
      <c r="V146" s="129">
        <f t="shared" si="40"/>
        <v>0.1</v>
      </c>
      <c r="W146" s="129">
        <f t="shared" si="40"/>
        <v>0.1</v>
      </c>
      <c r="X146" s="129">
        <f t="shared" si="40"/>
        <v>0.1</v>
      </c>
      <c r="Y146" s="129">
        <f t="shared" si="40"/>
        <v>0.1</v>
      </c>
      <c r="Z146" s="129">
        <f t="shared" si="40"/>
        <v>0.1</v>
      </c>
      <c r="AA146" s="129">
        <f t="shared" si="40"/>
        <v>0.1</v>
      </c>
      <c r="AB146" s="129">
        <f t="shared" si="40"/>
        <v>0.1</v>
      </c>
      <c r="AC146" s="129">
        <f t="shared" si="40"/>
        <v>0.1</v>
      </c>
      <c r="AD146" s="129">
        <f t="shared" si="40"/>
        <v>0.1</v>
      </c>
      <c r="AE146" s="129">
        <f t="shared" si="40"/>
        <v>0.1</v>
      </c>
      <c r="AF146" s="129">
        <f t="shared" si="40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151</v>
      </c>
      <c r="B147" s="128">
        <v>2.0499999999999998</v>
      </c>
      <c r="C147" s="129">
        <f t="shared" si="39"/>
        <v>2.0499999999999998</v>
      </c>
      <c r="D147" s="129">
        <f t="shared" si="39"/>
        <v>2.0499999999999998</v>
      </c>
      <c r="E147" s="129">
        <f t="shared" si="39"/>
        <v>2.0499999999999998</v>
      </c>
      <c r="F147" s="129">
        <f t="shared" si="39"/>
        <v>2.0499999999999998</v>
      </c>
      <c r="G147" s="129">
        <f t="shared" si="39"/>
        <v>2.0499999999999998</v>
      </c>
      <c r="H147" s="129">
        <f t="shared" si="39"/>
        <v>2.0499999999999998</v>
      </c>
      <c r="I147" s="129">
        <f t="shared" si="39"/>
        <v>2.0499999999999998</v>
      </c>
      <c r="J147" s="129">
        <f t="shared" si="39"/>
        <v>2.0499999999999998</v>
      </c>
      <c r="K147" s="129">
        <f t="shared" si="39"/>
        <v>2.0499999999999998</v>
      </c>
      <c r="L147" s="129">
        <f t="shared" si="39"/>
        <v>2.0499999999999998</v>
      </c>
      <c r="M147" s="129">
        <f t="shared" si="39"/>
        <v>2.0499999999999998</v>
      </c>
      <c r="N147" s="129">
        <f t="shared" si="39"/>
        <v>2.0499999999999998</v>
      </c>
      <c r="O147" s="129">
        <f t="shared" si="39"/>
        <v>2.0499999999999998</v>
      </c>
      <c r="P147" s="129">
        <f t="shared" si="39"/>
        <v>2.0499999999999998</v>
      </c>
      <c r="Q147" s="129">
        <f t="shared" si="39"/>
        <v>2.0499999999999998</v>
      </c>
      <c r="R147" s="129">
        <f t="shared" si="39"/>
        <v>2.0499999999999998</v>
      </c>
      <c r="S147" s="129">
        <f t="shared" si="40"/>
        <v>2.0499999999999998</v>
      </c>
      <c r="T147" s="129">
        <f t="shared" si="40"/>
        <v>2.0499999999999998</v>
      </c>
      <c r="U147" s="129">
        <f t="shared" si="40"/>
        <v>2.0499999999999998</v>
      </c>
      <c r="V147" s="129">
        <f t="shared" si="40"/>
        <v>2.0499999999999998</v>
      </c>
      <c r="W147" s="129">
        <f t="shared" si="40"/>
        <v>2.0499999999999998</v>
      </c>
      <c r="X147" s="129">
        <f t="shared" si="40"/>
        <v>2.0499999999999998</v>
      </c>
      <c r="Y147" s="129">
        <f t="shared" si="40"/>
        <v>2.0499999999999998</v>
      </c>
      <c r="Z147" s="129">
        <f t="shared" si="40"/>
        <v>2.0499999999999998</v>
      </c>
      <c r="AA147" s="129">
        <f t="shared" si="40"/>
        <v>2.0499999999999998</v>
      </c>
      <c r="AB147" s="129">
        <f t="shared" si="40"/>
        <v>2.0499999999999998</v>
      </c>
      <c r="AC147" s="129">
        <f t="shared" si="40"/>
        <v>2.0499999999999998</v>
      </c>
      <c r="AD147" s="129">
        <f t="shared" si="40"/>
        <v>2.0499999999999998</v>
      </c>
      <c r="AE147" s="129">
        <f t="shared" si="40"/>
        <v>2.0499999999999998</v>
      </c>
      <c r="AF147" s="129">
        <f t="shared" si="40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152</v>
      </c>
      <c r="B148" s="128">
        <v>2.7</v>
      </c>
      <c r="C148" s="129">
        <f t="shared" si="39"/>
        <v>2.7</v>
      </c>
      <c r="D148" s="129">
        <f t="shared" si="39"/>
        <v>2.7</v>
      </c>
      <c r="E148" s="129">
        <f t="shared" si="39"/>
        <v>2.7</v>
      </c>
      <c r="F148" s="129">
        <f t="shared" si="39"/>
        <v>2.7</v>
      </c>
      <c r="G148" s="129">
        <f t="shared" si="39"/>
        <v>2.7</v>
      </c>
      <c r="H148" s="129">
        <f t="shared" si="39"/>
        <v>2.7</v>
      </c>
      <c r="I148" s="129">
        <f t="shared" si="39"/>
        <v>2.7</v>
      </c>
      <c r="J148" s="129">
        <f t="shared" si="39"/>
        <v>2.7</v>
      </c>
      <c r="K148" s="129">
        <f t="shared" si="39"/>
        <v>2.7</v>
      </c>
      <c r="L148" s="129">
        <f t="shared" si="39"/>
        <v>2.7</v>
      </c>
      <c r="M148" s="129">
        <f t="shared" si="39"/>
        <v>2.7</v>
      </c>
      <c r="N148" s="129">
        <f t="shared" si="39"/>
        <v>2.7</v>
      </c>
      <c r="O148" s="129">
        <f t="shared" si="39"/>
        <v>2.7</v>
      </c>
      <c r="P148" s="129">
        <f t="shared" si="39"/>
        <v>2.7</v>
      </c>
      <c r="Q148" s="129">
        <f t="shared" si="39"/>
        <v>2.7</v>
      </c>
      <c r="R148" s="129">
        <f t="shared" si="39"/>
        <v>2.7</v>
      </c>
      <c r="S148" s="129">
        <f t="shared" si="40"/>
        <v>2.7</v>
      </c>
      <c r="T148" s="129">
        <f t="shared" si="40"/>
        <v>2.7</v>
      </c>
      <c r="U148" s="129">
        <f t="shared" si="40"/>
        <v>2.7</v>
      </c>
      <c r="V148" s="129">
        <f t="shared" si="40"/>
        <v>2.7</v>
      </c>
      <c r="W148" s="129">
        <f t="shared" si="40"/>
        <v>2.7</v>
      </c>
      <c r="X148" s="129">
        <f t="shared" si="40"/>
        <v>2.7</v>
      </c>
      <c r="Y148" s="129">
        <f t="shared" si="40"/>
        <v>2.7</v>
      </c>
      <c r="Z148" s="129">
        <f t="shared" si="40"/>
        <v>2.7</v>
      </c>
      <c r="AA148" s="129">
        <f t="shared" si="40"/>
        <v>2.7</v>
      </c>
      <c r="AB148" s="129">
        <f t="shared" si="40"/>
        <v>2.7</v>
      </c>
      <c r="AC148" s="129">
        <f t="shared" si="40"/>
        <v>2.7</v>
      </c>
      <c r="AD148" s="129">
        <f t="shared" si="40"/>
        <v>2.7</v>
      </c>
      <c r="AE148" s="129">
        <f t="shared" si="40"/>
        <v>2.7</v>
      </c>
      <c r="AF148" s="129">
        <f t="shared" si="40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153</v>
      </c>
      <c r="B149" s="128">
        <v>2.15</v>
      </c>
      <c r="C149" s="129">
        <f t="shared" si="39"/>
        <v>2.15</v>
      </c>
      <c r="D149" s="129">
        <f t="shared" si="39"/>
        <v>2.15</v>
      </c>
      <c r="E149" s="129">
        <f t="shared" si="39"/>
        <v>2.15</v>
      </c>
      <c r="F149" s="129">
        <f t="shared" si="39"/>
        <v>2.15</v>
      </c>
      <c r="G149" s="129">
        <f t="shared" si="39"/>
        <v>2.15</v>
      </c>
      <c r="H149" s="129">
        <f t="shared" si="39"/>
        <v>2.15</v>
      </c>
      <c r="I149" s="129">
        <f t="shared" si="39"/>
        <v>2.15</v>
      </c>
      <c r="J149" s="129">
        <f t="shared" si="39"/>
        <v>2.15</v>
      </c>
      <c r="K149" s="129">
        <f t="shared" si="39"/>
        <v>2.15</v>
      </c>
      <c r="L149" s="129">
        <f t="shared" si="39"/>
        <v>2.15</v>
      </c>
      <c r="M149" s="129">
        <f t="shared" si="39"/>
        <v>2.15</v>
      </c>
      <c r="N149" s="129">
        <f t="shared" si="39"/>
        <v>2.15</v>
      </c>
      <c r="O149" s="129">
        <f t="shared" si="39"/>
        <v>2.15</v>
      </c>
      <c r="P149" s="129">
        <f t="shared" si="39"/>
        <v>2.15</v>
      </c>
      <c r="Q149" s="129">
        <f t="shared" si="39"/>
        <v>2.15</v>
      </c>
      <c r="R149" s="129">
        <f t="shared" si="39"/>
        <v>2.15</v>
      </c>
      <c r="S149" s="129">
        <f t="shared" si="40"/>
        <v>2.15</v>
      </c>
      <c r="T149" s="129">
        <f t="shared" si="40"/>
        <v>2.15</v>
      </c>
      <c r="U149" s="129">
        <f t="shared" si="40"/>
        <v>2.15</v>
      </c>
      <c r="V149" s="129">
        <f t="shared" si="40"/>
        <v>2.15</v>
      </c>
      <c r="W149" s="129">
        <f t="shared" si="40"/>
        <v>2.15</v>
      </c>
      <c r="X149" s="129">
        <f t="shared" si="40"/>
        <v>2.15</v>
      </c>
      <c r="Y149" s="129">
        <f t="shared" si="40"/>
        <v>2.15</v>
      </c>
      <c r="Z149" s="129">
        <f t="shared" si="40"/>
        <v>2.15</v>
      </c>
      <c r="AA149" s="129">
        <f t="shared" si="40"/>
        <v>2.15</v>
      </c>
      <c r="AB149" s="129">
        <f t="shared" si="40"/>
        <v>2.15</v>
      </c>
      <c r="AC149" s="129">
        <f t="shared" si="40"/>
        <v>2.15</v>
      </c>
      <c r="AD149" s="129">
        <f t="shared" si="40"/>
        <v>2.15</v>
      </c>
      <c r="AE149" s="129">
        <f t="shared" si="40"/>
        <v>2.15</v>
      </c>
      <c r="AF149" s="129">
        <f t="shared" si="40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154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155</v>
      </c>
      <c r="B151" s="128">
        <v>0.9</v>
      </c>
      <c r="C151" s="129">
        <f t="shared" ref="C151:R163" si="41">B151</f>
        <v>0.9</v>
      </c>
      <c r="D151" s="129">
        <f t="shared" si="41"/>
        <v>0.9</v>
      </c>
      <c r="E151" s="129">
        <f t="shared" si="41"/>
        <v>0.9</v>
      </c>
      <c r="F151" s="129">
        <f t="shared" si="41"/>
        <v>0.9</v>
      </c>
      <c r="G151" s="129">
        <f t="shared" si="41"/>
        <v>0.9</v>
      </c>
      <c r="H151" s="129">
        <f t="shared" si="41"/>
        <v>0.9</v>
      </c>
      <c r="I151" s="129">
        <f t="shared" si="41"/>
        <v>0.9</v>
      </c>
      <c r="J151" s="129">
        <f t="shared" si="41"/>
        <v>0.9</v>
      </c>
      <c r="K151" s="129">
        <f t="shared" si="41"/>
        <v>0.9</v>
      </c>
      <c r="L151" s="129">
        <f t="shared" si="41"/>
        <v>0.9</v>
      </c>
      <c r="M151" s="129">
        <f t="shared" si="41"/>
        <v>0.9</v>
      </c>
      <c r="N151" s="129">
        <f t="shared" si="41"/>
        <v>0.9</v>
      </c>
      <c r="O151" s="129">
        <f t="shared" si="41"/>
        <v>0.9</v>
      </c>
      <c r="P151" s="129">
        <f t="shared" si="41"/>
        <v>0.9</v>
      </c>
      <c r="Q151" s="129">
        <f t="shared" si="41"/>
        <v>0.9</v>
      </c>
      <c r="R151" s="129">
        <f t="shared" si="41"/>
        <v>0.9</v>
      </c>
      <c r="S151" s="129">
        <f t="shared" ref="R151:AF163" si="42">R151</f>
        <v>0.9</v>
      </c>
      <c r="T151" s="129">
        <f t="shared" si="42"/>
        <v>0.9</v>
      </c>
      <c r="U151" s="129">
        <f t="shared" si="42"/>
        <v>0.9</v>
      </c>
      <c r="V151" s="129">
        <f t="shared" si="42"/>
        <v>0.9</v>
      </c>
      <c r="W151" s="129">
        <f t="shared" si="42"/>
        <v>0.9</v>
      </c>
      <c r="X151" s="129">
        <f t="shared" si="42"/>
        <v>0.9</v>
      </c>
      <c r="Y151" s="129">
        <f t="shared" si="42"/>
        <v>0.9</v>
      </c>
      <c r="Z151" s="129">
        <f t="shared" si="42"/>
        <v>0.9</v>
      </c>
      <c r="AA151" s="129">
        <f t="shared" si="42"/>
        <v>0.9</v>
      </c>
      <c r="AB151" s="129">
        <f t="shared" si="42"/>
        <v>0.9</v>
      </c>
      <c r="AC151" s="129">
        <f t="shared" si="42"/>
        <v>0.9</v>
      </c>
      <c r="AD151" s="129">
        <f t="shared" si="42"/>
        <v>0.9</v>
      </c>
      <c r="AE151" s="129">
        <f t="shared" si="42"/>
        <v>0.9</v>
      </c>
      <c r="AF151" s="129">
        <f t="shared" si="42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156</v>
      </c>
      <c r="B152" s="128">
        <v>1.08</v>
      </c>
      <c r="C152" s="129">
        <f t="shared" si="41"/>
        <v>1.08</v>
      </c>
      <c r="D152" s="129">
        <f t="shared" si="41"/>
        <v>1.08</v>
      </c>
      <c r="E152" s="129">
        <f t="shared" si="41"/>
        <v>1.08</v>
      </c>
      <c r="F152" s="129">
        <f t="shared" si="41"/>
        <v>1.08</v>
      </c>
      <c r="G152" s="129">
        <f t="shared" si="41"/>
        <v>1.08</v>
      </c>
      <c r="H152" s="129">
        <f t="shared" si="41"/>
        <v>1.08</v>
      </c>
      <c r="I152" s="129">
        <f t="shared" si="41"/>
        <v>1.08</v>
      </c>
      <c r="J152" s="129">
        <f t="shared" si="41"/>
        <v>1.08</v>
      </c>
      <c r="K152" s="129">
        <f t="shared" si="41"/>
        <v>1.08</v>
      </c>
      <c r="L152" s="129">
        <f t="shared" si="41"/>
        <v>1.08</v>
      </c>
      <c r="M152" s="129">
        <f t="shared" si="41"/>
        <v>1.08</v>
      </c>
      <c r="N152" s="129">
        <f t="shared" si="41"/>
        <v>1.08</v>
      </c>
      <c r="O152" s="129">
        <f t="shared" si="41"/>
        <v>1.08</v>
      </c>
      <c r="P152" s="129">
        <f t="shared" si="41"/>
        <v>1.08</v>
      </c>
      <c r="Q152" s="129">
        <f t="shared" si="41"/>
        <v>1.08</v>
      </c>
      <c r="R152" s="129">
        <f t="shared" si="41"/>
        <v>1.08</v>
      </c>
      <c r="S152" s="129">
        <f t="shared" si="42"/>
        <v>1.08</v>
      </c>
      <c r="T152" s="129">
        <f t="shared" si="42"/>
        <v>1.08</v>
      </c>
      <c r="U152" s="129">
        <f t="shared" si="42"/>
        <v>1.08</v>
      </c>
      <c r="V152" s="129">
        <f t="shared" si="42"/>
        <v>1.08</v>
      </c>
      <c r="W152" s="129">
        <f t="shared" si="42"/>
        <v>1.08</v>
      </c>
      <c r="X152" s="129">
        <f t="shared" si="42"/>
        <v>1.08</v>
      </c>
      <c r="Y152" s="129">
        <f t="shared" si="42"/>
        <v>1.08</v>
      </c>
      <c r="Z152" s="129">
        <f t="shared" si="42"/>
        <v>1.08</v>
      </c>
      <c r="AA152" s="129">
        <f t="shared" si="42"/>
        <v>1.08</v>
      </c>
      <c r="AB152" s="129">
        <f t="shared" si="42"/>
        <v>1.08</v>
      </c>
      <c r="AC152" s="129">
        <f t="shared" si="42"/>
        <v>1.08</v>
      </c>
      <c r="AD152" s="129">
        <f t="shared" si="42"/>
        <v>1.08</v>
      </c>
      <c r="AE152" s="129">
        <f t="shared" si="42"/>
        <v>1.08</v>
      </c>
      <c r="AF152" s="129">
        <f t="shared" si="42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157</v>
      </c>
      <c r="B153" s="128">
        <v>2.37</v>
      </c>
      <c r="C153" s="129">
        <f t="shared" si="41"/>
        <v>2.37</v>
      </c>
      <c r="D153" s="129">
        <f t="shared" si="41"/>
        <v>2.37</v>
      </c>
      <c r="E153" s="129">
        <f t="shared" si="41"/>
        <v>2.37</v>
      </c>
      <c r="F153" s="129">
        <f t="shared" si="41"/>
        <v>2.37</v>
      </c>
      <c r="G153" s="129">
        <f t="shared" si="41"/>
        <v>2.37</v>
      </c>
      <c r="H153" s="129">
        <f t="shared" si="41"/>
        <v>2.37</v>
      </c>
      <c r="I153" s="129">
        <f t="shared" si="41"/>
        <v>2.37</v>
      </c>
      <c r="J153" s="129">
        <f t="shared" si="41"/>
        <v>2.37</v>
      </c>
      <c r="K153" s="129">
        <f t="shared" si="41"/>
        <v>2.37</v>
      </c>
      <c r="L153" s="129">
        <f t="shared" si="41"/>
        <v>2.37</v>
      </c>
      <c r="M153" s="129">
        <f t="shared" si="41"/>
        <v>2.37</v>
      </c>
      <c r="N153" s="129">
        <f t="shared" si="41"/>
        <v>2.37</v>
      </c>
      <c r="O153" s="129">
        <f t="shared" si="41"/>
        <v>2.37</v>
      </c>
      <c r="P153" s="129">
        <f t="shared" si="41"/>
        <v>2.37</v>
      </c>
      <c r="Q153" s="129">
        <f t="shared" si="41"/>
        <v>2.37</v>
      </c>
      <c r="R153" s="129">
        <f t="shared" si="41"/>
        <v>2.37</v>
      </c>
      <c r="S153" s="129">
        <f t="shared" si="42"/>
        <v>2.37</v>
      </c>
      <c r="T153" s="129">
        <f t="shared" si="42"/>
        <v>2.37</v>
      </c>
      <c r="U153" s="129">
        <f t="shared" si="42"/>
        <v>2.37</v>
      </c>
      <c r="V153" s="129">
        <f t="shared" si="42"/>
        <v>2.37</v>
      </c>
      <c r="W153" s="129">
        <f t="shared" si="42"/>
        <v>2.37</v>
      </c>
      <c r="X153" s="129">
        <f t="shared" si="42"/>
        <v>2.37</v>
      </c>
      <c r="Y153" s="129">
        <f t="shared" si="42"/>
        <v>2.37</v>
      </c>
      <c r="Z153" s="129">
        <f t="shared" si="42"/>
        <v>2.37</v>
      </c>
      <c r="AA153" s="129">
        <f t="shared" si="42"/>
        <v>2.37</v>
      </c>
      <c r="AB153" s="129">
        <f t="shared" si="42"/>
        <v>2.37</v>
      </c>
      <c r="AC153" s="129">
        <f t="shared" si="42"/>
        <v>2.37</v>
      </c>
      <c r="AD153" s="129">
        <f t="shared" si="42"/>
        <v>2.37</v>
      </c>
      <c r="AE153" s="129">
        <f t="shared" si="42"/>
        <v>2.37</v>
      </c>
      <c r="AF153" s="129">
        <f t="shared" si="42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158</v>
      </c>
      <c r="B154" s="128">
        <v>1.81</v>
      </c>
      <c r="C154" s="129">
        <f t="shared" si="41"/>
        <v>1.81</v>
      </c>
      <c r="D154" s="129">
        <f t="shared" si="41"/>
        <v>1.81</v>
      </c>
      <c r="E154" s="129">
        <f t="shared" si="41"/>
        <v>1.81</v>
      </c>
      <c r="F154" s="129">
        <f t="shared" si="41"/>
        <v>1.81</v>
      </c>
      <c r="G154" s="129">
        <f t="shared" si="41"/>
        <v>1.81</v>
      </c>
      <c r="H154" s="129">
        <f t="shared" si="41"/>
        <v>1.81</v>
      </c>
      <c r="I154" s="129">
        <f t="shared" si="41"/>
        <v>1.81</v>
      </c>
      <c r="J154" s="129">
        <f t="shared" si="41"/>
        <v>1.81</v>
      </c>
      <c r="K154" s="129">
        <f t="shared" si="41"/>
        <v>1.81</v>
      </c>
      <c r="L154" s="129">
        <f t="shared" si="41"/>
        <v>1.81</v>
      </c>
      <c r="M154" s="129">
        <f t="shared" si="41"/>
        <v>1.81</v>
      </c>
      <c r="N154" s="129">
        <f t="shared" si="41"/>
        <v>1.81</v>
      </c>
      <c r="O154" s="129">
        <f t="shared" si="41"/>
        <v>1.81</v>
      </c>
      <c r="P154" s="129">
        <f t="shared" si="41"/>
        <v>1.81</v>
      </c>
      <c r="Q154" s="129">
        <f t="shared" si="41"/>
        <v>1.81</v>
      </c>
      <c r="R154" s="129">
        <f t="shared" si="41"/>
        <v>1.81</v>
      </c>
      <c r="S154" s="129">
        <f t="shared" si="42"/>
        <v>1.81</v>
      </c>
      <c r="T154" s="129">
        <f t="shared" si="42"/>
        <v>1.81</v>
      </c>
      <c r="U154" s="129">
        <f t="shared" si="42"/>
        <v>1.81</v>
      </c>
      <c r="V154" s="129">
        <f t="shared" si="42"/>
        <v>1.81</v>
      </c>
      <c r="W154" s="129">
        <f t="shared" si="42"/>
        <v>1.81</v>
      </c>
      <c r="X154" s="129">
        <f t="shared" si="42"/>
        <v>1.81</v>
      </c>
      <c r="Y154" s="129">
        <f t="shared" si="42"/>
        <v>1.81</v>
      </c>
      <c r="Z154" s="129">
        <f t="shared" si="42"/>
        <v>1.81</v>
      </c>
      <c r="AA154" s="129">
        <f t="shared" si="42"/>
        <v>1.81</v>
      </c>
      <c r="AB154" s="129">
        <f t="shared" si="42"/>
        <v>1.81</v>
      </c>
      <c r="AC154" s="129">
        <f t="shared" si="42"/>
        <v>1.81</v>
      </c>
      <c r="AD154" s="129">
        <f t="shared" si="42"/>
        <v>1.81</v>
      </c>
      <c r="AE154" s="129">
        <f t="shared" si="42"/>
        <v>1.81</v>
      </c>
      <c r="AF154" s="129">
        <f t="shared" si="42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159</v>
      </c>
      <c r="B155" s="128">
        <v>1.0900000000000001</v>
      </c>
      <c r="C155" s="129">
        <f t="shared" si="41"/>
        <v>1.0900000000000001</v>
      </c>
      <c r="D155" s="129">
        <f t="shared" si="41"/>
        <v>1.0900000000000001</v>
      </c>
      <c r="E155" s="129">
        <f t="shared" si="41"/>
        <v>1.0900000000000001</v>
      </c>
      <c r="F155" s="129">
        <f t="shared" si="41"/>
        <v>1.0900000000000001</v>
      </c>
      <c r="G155" s="129">
        <f t="shared" si="41"/>
        <v>1.0900000000000001</v>
      </c>
      <c r="H155" s="129">
        <f t="shared" si="41"/>
        <v>1.0900000000000001</v>
      </c>
      <c r="I155" s="129">
        <f t="shared" si="41"/>
        <v>1.0900000000000001</v>
      </c>
      <c r="J155" s="129">
        <f t="shared" si="41"/>
        <v>1.0900000000000001</v>
      </c>
      <c r="K155" s="129">
        <f t="shared" si="41"/>
        <v>1.0900000000000001</v>
      </c>
      <c r="L155" s="129">
        <f t="shared" si="41"/>
        <v>1.0900000000000001</v>
      </c>
      <c r="M155" s="129">
        <f t="shared" si="41"/>
        <v>1.0900000000000001</v>
      </c>
      <c r="N155" s="129">
        <f t="shared" si="41"/>
        <v>1.0900000000000001</v>
      </c>
      <c r="O155" s="129">
        <f t="shared" si="41"/>
        <v>1.0900000000000001</v>
      </c>
      <c r="P155" s="129">
        <f t="shared" si="41"/>
        <v>1.0900000000000001</v>
      </c>
      <c r="Q155" s="129">
        <f t="shared" si="41"/>
        <v>1.0900000000000001</v>
      </c>
      <c r="R155" s="129">
        <f t="shared" si="41"/>
        <v>1.0900000000000001</v>
      </c>
      <c r="S155" s="129">
        <f t="shared" si="42"/>
        <v>1.0900000000000001</v>
      </c>
      <c r="T155" s="129">
        <f t="shared" si="42"/>
        <v>1.0900000000000001</v>
      </c>
      <c r="U155" s="129">
        <f t="shared" si="42"/>
        <v>1.0900000000000001</v>
      </c>
      <c r="V155" s="129">
        <f t="shared" si="42"/>
        <v>1.0900000000000001</v>
      </c>
      <c r="W155" s="129">
        <f t="shared" si="42"/>
        <v>1.0900000000000001</v>
      </c>
      <c r="X155" s="129">
        <f t="shared" si="42"/>
        <v>1.0900000000000001</v>
      </c>
      <c r="Y155" s="129">
        <f t="shared" si="42"/>
        <v>1.0900000000000001</v>
      </c>
      <c r="Z155" s="129">
        <f t="shared" si="42"/>
        <v>1.0900000000000001</v>
      </c>
      <c r="AA155" s="129">
        <f t="shared" si="42"/>
        <v>1.0900000000000001</v>
      </c>
      <c r="AB155" s="129">
        <f t="shared" si="42"/>
        <v>1.0900000000000001</v>
      </c>
      <c r="AC155" s="129">
        <f t="shared" si="42"/>
        <v>1.0900000000000001</v>
      </c>
      <c r="AD155" s="129">
        <f t="shared" si="42"/>
        <v>1.0900000000000001</v>
      </c>
      <c r="AE155" s="129">
        <f t="shared" si="42"/>
        <v>1.0900000000000001</v>
      </c>
      <c r="AF155" s="129">
        <f t="shared" si="42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160</v>
      </c>
      <c r="B156" s="128">
        <v>1.58</v>
      </c>
      <c r="C156" s="129">
        <f t="shared" si="41"/>
        <v>1.58</v>
      </c>
      <c r="D156" s="129">
        <f t="shared" si="41"/>
        <v>1.58</v>
      </c>
      <c r="E156" s="129">
        <f t="shared" si="41"/>
        <v>1.58</v>
      </c>
      <c r="F156" s="129">
        <f t="shared" si="41"/>
        <v>1.58</v>
      </c>
      <c r="G156" s="129">
        <f t="shared" si="41"/>
        <v>1.58</v>
      </c>
      <c r="H156" s="129">
        <f t="shared" si="41"/>
        <v>1.58</v>
      </c>
      <c r="I156" s="129">
        <f t="shared" si="41"/>
        <v>1.58</v>
      </c>
      <c r="J156" s="129">
        <f t="shared" si="41"/>
        <v>1.58</v>
      </c>
      <c r="K156" s="129">
        <f t="shared" si="41"/>
        <v>1.58</v>
      </c>
      <c r="L156" s="129">
        <f t="shared" si="41"/>
        <v>1.58</v>
      </c>
      <c r="M156" s="129">
        <f t="shared" si="41"/>
        <v>1.58</v>
      </c>
      <c r="N156" s="129">
        <f t="shared" si="41"/>
        <v>1.58</v>
      </c>
      <c r="O156" s="129">
        <f t="shared" si="41"/>
        <v>1.58</v>
      </c>
      <c r="P156" s="129">
        <f t="shared" si="41"/>
        <v>1.58</v>
      </c>
      <c r="Q156" s="129">
        <f t="shared" si="41"/>
        <v>1.58</v>
      </c>
      <c r="R156" s="129">
        <f t="shared" si="41"/>
        <v>1.58</v>
      </c>
      <c r="S156" s="129">
        <f t="shared" si="42"/>
        <v>1.58</v>
      </c>
      <c r="T156" s="129">
        <f t="shared" si="42"/>
        <v>1.58</v>
      </c>
      <c r="U156" s="129">
        <f t="shared" si="42"/>
        <v>1.58</v>
      </c>
      <c r="V156" s="129">
        <f t="shared" si="42"/>
        <v>1.58</v>
      </c>
      <c r="W156" s="129">
        <f t="shared" si="42"/>
        <v>1.58</v>
      </c>
      <c r="X156" s="129">
        <f t="shared" si="42"/>
        <v>1.58</v>
      </c>
      <c r="Y156" s="129">
        <f t="shared" si="42"/>
        <v>1.58</v>
      </c>
      <c r="Z156" s="129">
        <f t="shared" si="42"/>
        <v>1.58</v>
      </c>
      <c r="AA156" s="129">
        <f t="shared" si="42"/>
        <v>1.58</v>
      </c>
      <c r="AB156" s="129">
        <f t="shared" si="42"/>
        <v>1.58</v>
      </c>
      <c r="AC156" s="129">
        <f t="shared" si="42"/>
        <v>1.58</v>
      </c>
      <c r="AD156" s="129">
        <f t="shared" si="42"/>
        <v>1.58</v>
      </c>
      <c r="AE156" s="129">
        <f t="shared" si="42"/>
        <v>1.58</v>
      </c>
      <c r="AF156" s="129">
        <f t="shared" si="42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161</v>
      </c>
      <c r="B157" s="128">
        <v>2</v>
      </c>
      <c r="C157" s="129">
        <f t="shared" si="41"/>
        <v>2</v>
      </c>
      <c r="D157" s="129">
        <f t="shared" si="41"/>
        <v>2</v>
      </c>
      <c r="E157" s="129">
        <f t="shared" si="41"/>
        <v>2</v>
      </c>
      <c r="F157" s="129">
        <f t="shared" si="41"/>
        <v>2</v>
      </c>
      <c r="G157" s="129">
        <f t="shared" si="41"/>
        <v>2</v>
      </c>
      <c r="H157" s="129">
        <f t="shared" si="41"/>
        <v>2</v>
      </c>
      <c r="I157" s="129">
        <f t="shared" si="41"/>
        <v>2</v>
      </c>
      <c r="J157" s="129">
        <f t="shared" si="41"/>
        <v>2</v>
      </c>
      <c r="K157" s="129">
        <f t="shared" si="41"/>
        <v>2</v>
      </c>
      <c r="L157" s="129">
        <f t="shared" si="41"/>
        <v>2</v>
      </c>
      <c r="M157" s="129">
        <f t="shared" si="41"/>
        <v>2</v>
      </c>
      <c r="N157" s="129">
        <f t="shared" si="41"/>
        <v>2</v>
      </c>
      <c r="O157" s="129">
        <f t="shared" si="41"/>
        <v>2</v>
      </c>
      <c r="P157" s="129">
        <f t="shared" si="41"/>
        <v>2</v>
      </c>
      <c r="Q157" s="129">
        <f t="shared" si="41"/>
        <v>2</v>
      </c>
      <c r="R157" s="129">
        <f t="shared" si="41"/>
        <v>2</v>
      </c>
      <c r="S157" s="129">
        <f t="shared" si="42"/>
        <v>2</v>
      </c>
      <c r="T157" s="129">
        <f t="shared" si="42"/>
        <v>2</v>
      </c>
      <c r="U157" s="129">
        <f t="shared" si="42"/>
        <v>2</v>
      </c>
      <c r="V157" s="129">
        <f t="shared" si="42"/>
        <v>2</v>
      </c>
      <c r="W157" s="129">
        <f t="shared" si="42"/>
        <v>2</v>
      </c>
      <c r="X157" s="129">
        <f t="shared" si="42"/>
        <v>2</v>
      </c>
      <c r="Y157" s="129">
        <f t="shared" si="42"/>
        <v>2</v>
      </c>
      <c r="Z157" s="129">
        <f t="shared" si="42"/>
        <v>2</v>
      </c>
      <c r="AA157" s="129">
        <f t="shared" si="42"/>
        <v>2</v>
      </c>
      <c r="AB157" s="129">
        <f t="shared" si="42"/>
        <v>2</v>
      </c>
      <c r="AC157" s="129">
        <f t="shared" si="42"/>
        <v>2</v>
      </c>
      <c r="AD157" s="129">
        <f t="shared" si="42"/>
        <v>2</v>
      </c>
      <c r="AE157" s="129">
        <f t="shared" si="42"/>
        <v>2</v>
      </c>
      <c r="AF157" s="129">
        <f t="shared" si="42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162</v>
      </c>
      <c r="B158" s="128">
        <v>0.47</v>
      </c>
      <c r="C158" s="129">
        <f t="shared" si="41"/>
        <v>0.47</v>
      </c>
      <c r="D158" s="129">
        <f t="shared" si="41"/>
        <v>0.47</v>
      </c>
      <c r="E158" s="129">
        <f t="shared" si="41"/>
        <v>0.47</v>
      </c>
      <c r="F158" s="129">
        <f t="shared" si="41"/>
        <v>0.47</v>
      </c>
      <c r="G158" s="129">
        <f t="shared" si="41"/>
        <v>0.47</v>
      </c>
      <c r="H158" s="129">
        <f t="shared" si="41"/>
        <v>0.47</v>
      </c>
      <c r="I158" s="129">
        <f t="shared" si="41"/>
        <v>0.47</v>
      </c>
      <c r="J158" s="129">
        <f t="shared" si="41"/>
        <v>0.47</v>
      </c>
      <c r="K158" s="129">
        <f t="shared" si="41"/>
        <v>0.47</v>
      </c>
      <c r="L158" s="129">
        <f t="shared" si="41"/>
        <v>0.47</v>
      </c>
      <c r="M158" s="129">
        <f t="shared" si="41"/>
        <v>0.47</v>
      </c>
      <c r="N158" s="129">
        <f t="shared" si="41"/>
        <v>0.47</v>
      </c>
      <c r="O158" s="129">
        <f t="shared" si="41"/>
        <v>0.47</v>
      </c>
      <c r="P158" s="129">
        <f t="shared" si="41"/>
        <v>0.47</v>
      </c>
      <c r="Q158" s="129">
        <f t="shared" si="41"/>
        <v>0.47</v>
      </c>
      <c r="R158" s="129">
        <f t="shared" si="41"/>
        <v>0.47</v>
      </c>
      <c r="S158" s="129">
        <f t="shared" si="42"/>
        <v>0.47</v>
      </c>
      <c r="T158" s="129">
        <f t="shared" si="42"/>
        <v>0.47</v>
      </c>
      <c r="U158" s="129">
        <f t="shared" si="42"/>
        <v>0.47</v>
      </c>
      <c r="V158" s="129">
        <f t="shared" si="42"/>
        <v>0.47</v>
      </c>
      <c r="W158" s="129">
        <f t="shared" si="42"/>
        <v>0.47</v>
      </c>
      <c r="X158" s="129">
        <f t="shared" si="42"/>
        <v>0.47</v>
      </c>
      <c r="Y158" s="129">
        <f t="shared" si="42"/>
        <v>0.47</v>
      </c>
      <c r="Z158" s="129">
        <f t="shared" si="42"/>
        <v>0.47</v>
      </c>
      <c r="AA158" s="129">
        <f t="shared" si="42"/>
        <v>0.47</v>
      </c>
      <c r="AB158" s="129">
        <f t="shared" si="42"/>
        <v>0.47</v>
      </c>
      <c r="AC158" s="129">
        <f t="shared" si="42"/>
        <v>0.47</v>
      </c>
      <c r="AD158" s="129">
        <f t="shared" si="42"/>
        <v>0.47</v>
      </c>
      <c r="AE158" s="129">
        <f t="shared" si="42"/>
        <v>0.47</v>
      </c>
      <c r="AF158" s="129">
        <f t="shared" si="42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163</v>
      </c>
      <c r="B159" s="128">
        <v>0</v>
      </c>
      <c r="C159" s="129">
        <f t="shared" si="41"/>
        <v>0</v>
      </c>
      <c r="D159" s="129">
        <f t="shared" si="41"/>
        <v>0</v>
      </c>
      <c r="E159" s="129">
        <f t="shared" si="41"/>
        <v>0</v>
      </c>
      <c r="F159" s="129">
        <f t="shared" si="41"/>
        <v>0</v>
      </c>
      <c r="G159" s="129">
        <f t="shared" si="41"/>
        <v>0</v>
      </c>
      <c r="H159" s="129">
        <f t="shared" si="41"/>
        <v>0</v>
      </c>
      <c r="I159" s="129">
        <f t="shared" si="41"/>
        <v>0</v>
      </c>
      <c r="J159" s="129">
        <f t="shared" si="41"/>
        <v>0</v>
      </c>
      <c r="K159" s="129">
        <f t="shared" si="41"/>
        <v>0</v>
      </c>
      <c r="L159" s="129">
        <f t="shared" si="41"/>
        <v>0</v>
      </c>
      <c r="M159" s="129">
        <f t="shared" si="41"/>
        <v>0</v>
      </c>
      <c r="N159" s="129">
        <f t="shared" si="41"/>
        <v>0</v>
      </c>
      <c r="O159" s="129">
        <f t="shared" si="41"/>
        <v>0</v>
      </c>
      <c r="P159" s="129">
        <f t="shared" si="41"/>
        <v>0</v>
      </c>
      <c r="Q159" s="129">
        <f t="shared" si="41"/>
        <v>0</v>
      </c>
      <c r="R159" s="129">
        <f t="shared" si="41"/>
        <v>0</v>
      </c>
      <c r="S159" s="129">
        <f t="shared" si="42"/>
        <v>0</v>
      </c>
      <c r="T159" s="129">
        <f t="shared" si="42"/>
        <v>0</v>
      </c>
      <c r="U159" s="129">
        <f t="shared" si="42"/>
        <v>0</v>
      </c>
      <c r="V159" s="129">
        <f t="shared" si="42"/>
        <v>0</v>
      </c>
      <c r="W159" s="129">
        <f t="shared" si="42"/>
        <v>0</v>
      </c>
      <c r="X159" s="129">
        <f t="shared" si="42"/>
        <v>0</v>
      </c>
      <c r="Y159" s="129">
        <f t="shared" si="42"/>
        <v>0</v>
      </c>
      <c r="Z159" s="129">
        <f t="shared" si="42"/>
        <v>0</v>
      </c>
      <c r="AA159" s="129">
        <f t="shared" si="42"/>
        <v>0</v>
      </c>
      <c r="AB159" s="129">
        <f t="shared" si="42"/>
        <v>0</v>
      </c>
      <c r="AC159" s="129">
        <f t="shared" si="42"/>
        <v>0</v>
      </c>
      <c r="AD159" s="129">
        <f t="shared" si="42"/>
        <v>0</v>
      </c>
      <c r="AE159" s="129">
        <f t="shared" si="42"/>
        <v>0</v>
      </c>
      <c r="AF159" s="129">
        <f t="shared" si="42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164</v>
      </c>
      <c r="B160" s="128">
        <v>0</v>
      </c>
      <c r="C160" s="129">
        <f t="shared" si="41"/>
        <v>0</v>
      </c>
      <c r="D160" s="129">
        <f t="shared" si="41"/>
        <v>0</v>
      </c>
      <c r="E160" s="129">
        <f t="shared" si="41"/>
        <v>0</v>
      </c>
      <c r="F160" s="129">
        <f t="shared" si="41"/>
        <v>0</v>
      </c>
      <c r="G160" s="129">
        <f t="shared" si="41"/>
        <v>0</v>
      </c>
      <c r="H160" s="129">
        <f t="shared" si="41"/>
        <v>0</v>
      </c>
      <c r="I160" s="129">
        <f t="shared" si="41"/>
        <v>0</v>
      </c>
      <c r="J160" s="129">
        <f t="shared" si="41"/>
        <v>0</v>
      </c>
      <c r="K160" s="129">
        <f t="shared" si="41"/>
        <v>0</v>
      </c>
      <c r="L160" s="129">
        <f t="shared" si="41"/>
        <v>0</v>
      </c>
      <c r="M160" s="129">
        <f t="shared" si="41"/>
        <v>0</v>
      </c>
      <c r="N160" s="129">
        <f t="shared" si="41"/>
        <v>0</v>
      </c>
      <c r="O160" s="129">
        <f t="shared" si="41"/>
        <v>0</v>
      </c>
      <c r="P160" s="129">
        <f t="shared" si="41"/>
        <v>0</v>
      </c>
      <c r="Q160" s="129">
        <f t="shared" si="41"/>
        <v>0</v>
      </c>
      <c r="R160" s="129">
        <f t="shared" si="42"/>
        <v>0</v>
      </c>
      <c r="S160" s="129">
        <f t="shared" si="42"/>
        <v>0</v>
      </c>
      <c r="T160" s="129">
        <f t="shared" si="42"/>
        <v>0</v>
      </c>
      <c r="U160" s="129">
        <f t="shared" si="42"/>
        <v>0</v>
      </c>
      <c r="V160" s="129">
        <f t="shared" si="42"/>
        <v>0</v>
      </c>
      <c r="W160" s="129">
        <f t="shared" si="42"/>
        <v>0</v>
      </c>
      <c r="X160" s="129">
        <f t="shared" si="42"/>
        <v>0</v>
      </c>
      <c r="Y160" s="129">
        <f t="shared" si="42"/>
        <v>0</v>
      </c>
      <c r="Z160" s="129">
        <f t="shared" si="42"/>
        <v>0</v>
      </c>
      <c r="AA160" s="129">
        <f t="shared" si="42"/>
        <v>0</v>
      </c>
      <c r="AB160" s="129">
        <f t="shared" si="42"/>
        <v>0</v>
      </c>
      <c r="AC160" s="129">
        <f t="shared" si="42"/>
        <v>0</v>
      </c>
      <c r="AD160" s="129">
        <f t="shared" si="42"/>
        <v>0</v>
      </c>
      <c r="AE160" s="129">
        <f t="shared" si="42"/>
        <v>0</v>
      </c>
      <c r="AF160" s="129">
        <f t="shared" si="42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165</v>
      </c>
      <c r="B161" s="128">
        <v>0.8</v>
      </c>
      <c r="C161" s="129">
        <f t="shared" si="41"/>
        <v>0.8</v>
      </c>
      <c r="D161" s="129">
        <f t="shared" si="41"/>
        <v>0.8</v>
      </c>
      <c r="E161" s="129">
        <f t="shared" si="41"/>
        <v>0.8</v>
      </c>
      <c r="F161" s="129">
        <f t="shared" si="41"/>
        <v>0.8</v>
      </c>
      <c r="G161" s="129">
        <f t="shared" si="41"/>
        <v>0.8</v>
      </c>
      <c r="H161" s="129">
        <f t="shared" si="41"/>
        <v>0.8</v>
      </c>
      <c r="I161" s="129">
        <f t="shared" si="41"/>
        <v>0.8</v>
      </c>
      <c r="J161" s="129">
        <f t="shared" si="41"/>
        <v>0.8</v>
      </c>
      <c r="K161" s="129">
        <f t="shared" si="41"/>
        <v>0.8</v>
      </c>
      <c r="L161" s="129">
        <f t="shared" si="41"/>
        <v>0.8</v>
      </c>
      <c r="M161" s="129">
        <f t="shared" si="41"/>
        <v>0.8</v>
      </c>
      <c r="N161" s="129">
        <f t="shared" si="41"/>
        <v>0.8</v>
      </c>
      <c r="O161" s="129">
        <f t="shared" si="41"/>
        <v>0.8</v>
      </c>
      <c r="P161" s="129">
        <f t="shared" si="41"/>
        <v>0.8</v>
      </c>
      <c r="Q161" s="129">
        <f t="shared" si="41"/>
        <v>0.8</v>
      </c>
      <c r="R161" s="129">
        <f t="shared" si="42"/>
        <v>0.8</v>
      </c>
      <c r="S161" s="129">
        <f t="shared" si="42"/>
        <v>0.8</v>
      </c>
      <c r="T161" s="129">
        <f t="shared" si="42"/>
        <v>0.8</v>
      </c>
      <c r="U161" s="129">
        <f t="shared" si="42"/>
        <v>0.8</v>
      </c>
      <c r="V161" s="129">
        <f t="shared" si="42"/>
        <v>0.8</v>
      </c>
      <c r="W161" s="129">
        <f t="shared" si="42"/>
        <v>0.8</v>
      </c>
      <c r="X161" s="129">
        <f t="shared" si="42"/>
        <v>0.8</v>
      </c>
      <c r="Y161" s="129">
        <f t="shared" si="42"/>
        <v>0.8</v>
      </c>
      <c r="Z161" s="129">
        <f t="shared" si="42"/>
        <v>0.8</v>
      </c>
      <c r="AA161" s="129">
        <f t="shared" si="42"/>
        <v>0.8</v>
      </c>
      <c r="AB161" s="129">
        <f t="shared" si="42"/>
        <v>0.8</v>
      </c>
      <c r="AC161" s="129">
        <f t="shared" si="42"/>
        <v>0.8</v>
      </c>
      <c r="AD161" s="129">
        <f t="shared" si="42"/>
        <v>0.8</v>
      </c>
      <c r="AE161" s="129">
        <f t="shared" si="42"/>
        <v>0.8</v>
      </c>
      <c r="AF161" s="129">
        <f t="shared" si="42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166</v>
      </c>
      <c r="B162" s="128">
        <v>1.5</v>
      </c>
      <c r="C162" s="129">
        <f t="shared" si="41"/>
        <v>1.5</v>
      </c>
      <c r="D162" s="129">
        <f t="shared" si="41"/>
        <v>1.5</v>
      </c>
      <c r="E162" s="129">
        <f t="shared" si="41"/>
        <v>1.5</v>
      </c>
      <c r="F162" s="129">
        <f t="shared" si="41"/>
        <v>1.5</v>
      </c>
      <c r="G162" s="129">
        <f t="shared" si="41"/>
        <v>1.5</v>
      </c>
      <c r="H162" s="129">
        <f t="shared" si="41"/>
        <v>1.5</v>
      </c>
      <c r="I162" s="129">
        <f t="shared" si="41"/>
        <v>1.5</v>
      </c>
      <c r="J162" s="129">
        <f t="shared" si="41"/>
        <v>1.5</v>
      </c>
      <c r="K162" s="129">
        <f t="shared" si="41"/>
        <v>1.5</v>
      </c>
      <c r="L162" s="129">
        <f t="shared" si="41"/>
        <v>1.5</v>
      </c>
      <c r="M162" s="129">
        <f t="shared" si="41"/>
        <v>1.5</v>
      </c>
      <c r="N162" s="129">
        <f t="shared" si="41"/>
        <v>1.5</v>
      </c>
      <c r="O162" s="129">
        <f t="shared" si="41"/>
        <v>1.5</v>
      </c>
      <c r="P162" s="129">
        <f t="shared" si="41"/>
        <v>1.5</v>
      </c>
      <c r="Q162" s="129">
        <f t="shared" si="41"/>
        <v>1.5</v>
      </c>
      <c r="R162" s="129">
        <f t="shared" si="42"/>
        <v>1.5</v>
      </c>
      <c r="S162" s="129">
        <f t="shared" si="42"/>
        <v>1.5</v>
      </c>
      <c r="T162" s="129">
        <f t="shared" si="42"/>
        <v>1.5</v>
      </c>
      <c r="U162" s="129">
        <f t="shared" si="42"/>
        <v>1.5</v>
      </c>
      <c r="V162" s="129">
        <f t="shared" si="42"/>
        <v>1.5</v>
      </c>
      <c r="W162" s="129">
        <f t="shared" si="42"/>
        <v>1.5</v>
      </c>
      <c r="X162" s="129">
        <f t="shared" si="42"/>
        <v>1.5</v>
      </c>
      <c r="Y162" s="129">
        <f t="shared" si="42"/>
        <v>1.5</v>
      </c>
      <c r="Z162" s="129">
        <f t="shared" si="42"/>
        <v>1.5</v>
      </c>
      <c r="AA162" s="129">
        <f t="shared" si="42"/>
        <v>1.5</v>
      </c>
      <c r="AB162" s="129">
        <f t="shared" si="42"/>
        <v>1.5</v>
      </c>
      <c r="AC162" s="129">
        <f t="shared" si="42"/>
        <v>1.5</v>
      </c>
      <c r="AD162" s="129">
        <f t="shared" si="42"/>
        <v>1.5</v>
      </c>
      <c r="AE162" s="129">
        <f t="shared" si="42"/>
        <v>1.5</v>
      </c>
      <c r="AF162" s="129">
        <f t="shared" si="42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167</v>
      </c>
      <c r="B163" s="128">
        <v>1</v>
      </c>
      <c r="C163" s="129">
        <f t="shared" si="41"/>
        <v>1</v>
      </c>
      <c r="D163" s="129">
        <f t="shared" si="41"/>
        <v>1</v>
      </c>
      <c r="E163" s="129">
        <f t="shared" si="41"/>
        <v>1</v>
      </c>
      <c r="F163" s="129">
        <f t="shared" si="41"/>
        <v>1</v>
      </c>
      <c r="G163" s="129">
        <f t="shared" si="41"/>
        <v>1</v>
      </c>
      <c r="H163" s="129">
        <f t="shared" si="41"/>
        <v>1</v>
      </c>
      <c r="I163" s="129">
        <f t="shared" si="41"/>
        <v>1</v>
      </c>
      <c r="J163" s="129">
        <f t="shared" si="41"/>
        <v>1</v>
      </c>
      <c r="K163" s="129">
        <f t="shared" si="41"/>
        <v>1</v>
      </c>
      <c r="L163" s="129">
        <f t="shared" si="41"/>
        <v>1</v>
      </c>
      <c r="M163" s="129">
        <f t="shared" si="41"/>
        <v>1</v>
      </c>
      <c r="N163" s="129">
        <f t="shared" si="41"/>
        <v>1</v>
      </c>
      <c r="O163" s="129">
        <f t="shared" si="41"/>
        <v>1</v>
      </c>
      <c r="P163" s="129">
        <f t="shared" si="41"/>
        <v>1</v>
      </c>
      <c r="Q163" s="129">
        <f t="shared" si="41"/>
        <v>1</v>
      </c>
      <c r="R163" s="129">
        <f t="shared" si="42"/>
        <v>1</v>
      </c>
      <c r="S163" s="129">
        <f t="shared" si="42"/>
        <v>1</v>
      </c>
      <c r="T163" s="129">
        <f t="shared" si="42"/>
        <v>1</v>
      </c>
      <c r="U163" s="129">
        <f t="shared" si="42"/>
        <v>1</v>
      </c>
      <c r="V163" s="129">
        <f t="shared" si="42"/>
        <v>1</v>
      </c>
      <c r="W163" s="129">
        <f t="shared" si="42"/>
        <v>1</v>
      </c>
      <c r="X163" s="129">
        <f t="shared" si="42"/>
        <v>1</v>
      </c>
      <c r="Y163" s="129">
        <f t="shared" si="42"/>
        <v>1</v>
      </c>
      <c r="Z163" s="129">
        <f t="shared" si="42"/>
        <v>1</v>
      </c>
      <c r="AA163" s="129">
        <f t="shared" si="42"/>
        <v>1</v>
      </c>
      <c r="AB163" s="129">
        <f t="shared" si="42"/>
        <v>1</v>
      </c>
      <c r="AC163" s="129">
        <f t="shared" si="42"/>
        <v>1</v>
      </c>
      <c r="AD163" s="129">
        <f t="shared" si="42"/>
        <v>1</v>
      </c>
      <c r="AE163" s="129">
        <f t="shared" si="42"/>
        <v>1</v>
      </c>
      <c r="AF163" s="129">
        <f t="shared" si="42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168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169</v>
      </c>
      <c r="B165" s="128">
        <v>1</v>
      </c>
      <c r="C165" s="129">
        <f t="shared" ref="C165:R172" si="43">B165</f>
        <v>1</v>
      </c>
      <c r="D165" s="129">
        <f t="shared" si="43"/>
        <v>1</v>
      </c>
      <c r="E165" s="129">
        <f t="shared" si="43"/>
        <v>1</v>
      </c>
      <c r="F165" s="129">
        <f t="shared" si="43"/>
        <v>1</v>
      </c>
      <c r="G165" s="129">
        <f t="shared" si="43"/>
        <v>1</v>
      </c>
      <c r="H165" s="129">
        <f t="shared" si="43"/>
        <v>1</v>
      </c>
      <c r="I165" s="129">
        <f t="shared" si="43"/>
        <v>1</v>
      </c>
      <c r="J165" s="129">
        <f t="shared" si="43"/>
        <v>1</v>
      </c>
      <c r="K165" s="129">
        <f t="shared" si="43"/>
        <v>1</v>
      </c>
      <c r="L165" s="129">
        <f t="shared" si="43"/>
        <v>1</v>
      </c>
      <c r="M165" s="129">
        <f t="shared" si="43"/>
        <v>1</v>
      </c>
      <c r="N165" s="129">
        <f t="shared" si="43"/>
        <v>1</v>
      </c>
      <c r="O165" s="129">
        <f t="shared" si="43"/>
        <v>1</v>
      </c>
      <c r="P165" s="129">
        <f t="shared" si="43"/>
        <v>1</v>
      </c>
      <c r="Q165" s="129">
        <f t="shared" si="43"/>
        <v>1</v>
      </c>
      <c r="R165" s="129">
        <f t="shared" si="43"/>
        <v>1</v>
      </c>
      <c r="S165" s="129">
        <f t="shared" ref="R165:AF172" si="44">R165</f>
        <v>1</v>
      </c>
      <c r="T165" s="129">
        <f t="shared" si="44"/>
        <v>1</v>
      </c>
      <c r="U165" s="129">
        <f t="shared" si="44"/>
        <v>1</v>
      </c>
      <c r="V165" s="129">
        <f t="shared" si="44"/>
        <v>1</v>
      </c>
      <c r="W165" s="129">
        <f t="shared" si="44"/>
        <v>1</v>
      </c>
      <c r="X165" s="129">
        <f t="shared" si="44"/>
        <v>1</v>
      </c>
      <c r="Y165" s="129">
        <f t="shared" si="44"/>
        <v>1</v>
      </c>
      <c r="Z165" s="129">
        <f t="shared" si="44"/>
        <v>1</v>
      </c>
      <c r="AA165" s="129">
        <f t="shared" si="44"/>
        <v>1</v>
      </c>
      <c r="AB165" s="129">
        <f t="shared" si="44"/>
        <v>1</v>
      </c>
      <c r="AC165" s="129">
        <f t="shared" si="44"/>
        <v>1</v>
      </c>
      <c r="AD165" s="129">
        <f t="shared" si="44"/>
        <v>1</v>
      </c>
      <c r="AE165" s="129">
        <f t="shared" si="44"/>
        <v>1</v>
      </c>
      <c r="AF165" s="129">
        <f t="shared" si="44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170</v>
      </c>
      <c r="B166" s="128">
        <v>0.42</v>
      </c>
      <c r="C166" s="129">
        <f t="shared" si="43"/>
        <v>0.42</v>
      </c>
      <c r="D166" s="129">
        <f t="shared" si="43"/>
        <v>0.42</v>
      </c>
      <c r="E166" s="129">
        <f t="shared" si="43"/>
        <v>0.42</v>
      </c>
      <c r="F166" s="129">
        <f t="shared" si="43"/>
        <v>0.42</v>
      </c>
      <c r="G166" s="129">
        <f t="shared" si="43"/>
        <v>0.42</v>
      </c>
      <c r="H166" s="129">
        <f t="shared" si="43"/>
        <v>0.42</v>
      </c>
      <c r="I166" s="129">
        <f t="shared" si="43"/>
        <v>0.42</v>
      </c>
      <c r="J166" s="129">
        <f t="shared" si="43"/>
        <v>0.42</v>
      </c>
      <c r="K166" s="129">
        <f t="shared" si="43"/>
        <v>0.42</v>
      </c>
      <c r="L166" s="129">
        <f t="shared" si="43"/>
        <v>0.42</v>
      </c>
      <c r="M166" s="129">
        <f t="shared" si="43"/>
        <v>0.42</v>
      </c>
      <c r="N166" s="129">
        <f t="shared" si="43"/>
        <v>0.42</v>
      </c>
      <c r="O166" s="129">
        <f t="shared" si="43"/>
        <v>0.42</v>
      </c>
      <c r="P166" s="129">
        <f t="shared" si="43"/>
        <v>0.42</v>
      </c>
      <c r="Q166" s="129">
        <f t="shared" si="43"/>
        <v>0.42</v>
      </c>
      <c r="R166" s="129">
        <f t="shared" si="44"/>
        <v>0.42</v>
      </c>
      <c r="S166" s="129">
        <f t="shared" si="44"/>
        <v>0.42</v>
      </c>
      <c r="T166" s="129">
        <f t="shared" si="44"/>
        <v>0.42</v>
      </c>
      <c r="U166" s="129">
        <f t="shared" si="44"/>
        <v>0.42</v>
      </c>
      <c r="V166" s="129">
        <f t="shared" si="44"/>
        <v>0.42</v>
      </c>
      <c r="W166" s="129">
        <f t="shared" si="44"/>
        <v>0.42</v>
      </c>
      <c r="X166" s="129">
        <f t="shared" si="44"/>
        <v>0.42</v>
      </c>
      <c r="Y166" s="129">
        <f t="shared" si="44"/>
        <v>0.42</v>
      </c>
      <c r="Z166" s="129">
        <f t="shared" si="44"/>
        <v>0.42</v>
      </c>
      <c r="AA166" s="129">
        <f t="shared" si="44"/>
        <v>0.42</v>
      </c>
      <c r="AB166" s="129">
        <f t="shared" si="44"/>
        <v>0.42</v>
      </c>
      <c r="AC166" s="129">
        <f t="shared" si="44"/>
        <v>0.42</v>
      </c>
      <c r="AD166" s="129">
        <f t="shared" si="44"/>
        <v>0.42</v>
      </c>
      <c r="AE166" s="129">
        <f t="shared" si="44"/>
        <v>0.42</v>
      </c>
      <c r="AF166" s="129">
        <f t="shared" si="44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171</v>
      </c>
      <c r="B167" s="128">
        <v>0.46</v>
      </c>
      <c r="C167" s="129">
        <f t="shared" si="43"/>
        <v>0.46</v>
      </c>
      <c r="D167" s="129">
        <f t="shared" si="43"/>
        <v>0.46</v>
      </c>
      <c r="E167" s="129">
        <f t="shared" si="43"/>
        <v>0.46</v>
      </c>
      <c r="F167" s="129">
        <f t="shared" si="43"/>
        <v>0.46</v>
      </c>
      <c r="G167" s="129">
        <f t="shared" si="43"/>
        <v>0.46</v>
      </c>
      <c r="H167" s="129">
        <f t="shared" si="43"/>
        <v>0.46</v>
      </c>
      <c r="I167" s="129">
        <f t="shared" si="43"/>
        <v>0.46</v>
      </c>
      <c r="J167" s="129">
        <f t="shared" si="43"/>
        <v>0.46</v>
      </c>
      <c r="K167" s="129">
        <f t="shared" si="43"/>
        <v>0.46</v>
      </c>
      <c r="L167" s="129">
        <f t="shared" si="43"/>
        <v>0.46</v>
      </c>
      <c r="M167" s="129">
        <f t="shared" si="43"/>
        <v>0.46</v>
      </c>
      <c r="N167" s="129">
        <f t="shared" si="43"/>
        <v>0.46</v>
      </c>
      <c r="O167" s="129">
        <f t="shared" si="43"/>
        <v>0.46</v>
      </c>
      <c r="P167" s="129">
        <f t="shared" si="43"/>
        <v>0.46</v>
      </c>
      <c r="Q167" s="129">
        <f t="shared" si="43"/>
        <v>0.46</v>
      </c>
      <c r="R167" s="129">
        <f t="shared" si="44"/>
        <v>0.46</v>
      </c>
      <c r="S167" s="129">
        <f t="shared" si="44"/>
        <v>0.46</v>
      </c>
      <c r="T167" s="129">
        <f t="shared" si="44"/>
        <v>0.46</v>
      </c>
      <c r="U167" s="129">
        <f t="shared" si="44"/>
        <v>0.46</v>
      </c>
      <c r="V167" s="129">
        <f t="shared" si="44"/>
        <v>0.46</v>
      </c>
      <c r="W167" s="129">
        <f t="shared" si="44"/>
        <v>0.46</v>
      </c>
      <c r="X167" s="129">
        <f t="shared" si="44"/>
        <v>0.46</v>
      </c>
      <c r="Y167" s="129">
        <f t="shared" si="44"/>
        <v>0.46</v>
      </c>
      <c r="Z167" s="129">
        <f t="shared" si="44"/>
        <v>0.46</v>
      </c>
      <c r="AA167" s="129">
        <f t="shared" si="44"/>
        <v>0.46</v>
      </c>
      <c r="AB167" s="129">
        <f t="shared" si="44"/>
        <v>0.46</v>
      </c>
      <c r="AC167" s="129">
        <f t="shared" si="44"/>
        <v>0.46</v>
      </c>
      <c r="AD167" s="129">
        <f t="shared" si="44"/>
        <v>0.46</v>
      </c>
      <c r="AE167" s="129">
        <f t="shared" si="44"/>
        <v>0.46</v>
      </c>
      <c r="AF167" s="129">
        <f t="shared" si="44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172</v>
      </c>
      <c r="B168" s="128">
        <v>0.85</v>
      </c>
      <c r="C168" s="129">
        <f t="shared" si="43"/>
        <v>0.85</v>
      </c>
      <c r="D168" s="129">
        <f t="shared" si="43"/>
        <v>0.85</v>
      </c>
      <c r="E168" s="129">
        <f t="shared" si="43"/>
        <v>0.85</v>
      </c>
      <c r="F168" s="129">
        <f t="shared" si="43"/>
        <v>0.85</v>
      </c>
      <c r="G168" s="129">
        <f t="shared" si="43"/>
        <v>0.85</v>
      </c>
      <c r="H168" s="129">
        <f t="shared" si="43"/>
        <v>0.85</v>
      </c>
      <c r="I168" s="129">
        <f t="shared" si="43"/>
        <v>0.85</v>
      </c>
      <c r="J168" s="129">
        <f t="shared" si="43"/>
        <v>0.85</v>
      </c>
      <c r="K168" s="129">
        <f t="shared" si="43"/>
        <v>0.85</v>
      </c>
      <c r="L168" s="129">
        <f t="shared" si="43"/>
        <v>0.85</v>
      </c>
      <c r="M168" s="129">
        <f t="shared" si="43"/>
        <v>0.85</v>
      </c>
      <c r="N168" s="129">
        <f t="shared" si="43"/>
        <v>0.85</v>
      </c>
      <c r="O168" s="129">
        <f t="shared" si="43"/>
        <v>0.85</v>
      </c>
      <c r="P168" s="129">
        <f t="shared" si="43"/>
        <v>0.85</v>
      </c>
      <c r="Q168" s="129">
        <f t="shared" si="43"/>
        <v>0.85</v>
      </c>
      <c r="R168" s="129">
        <f t="shared" si="44"/>
        <v>0.85</v>
      </c>
      <c r="S168" s="129">
        <f t="shared" si="44"/>
        <v>0.85</v>
      </c>
      <c r="T168" s="129">
        <f t="shared" si="44"/>
        <v>0.85</v>
      </c>
      <c r="U168" s="129">
        <f t="shared" si="44"/>
        <v>0.85</v>
      </c>
      <c r="V168" s="129">
        <f t="shared" si="44"/>
        <v>0.85</v>
      </c>
      <c r="W168" s="129">
        <f t="shared" si="44"/>
        <v>0.85</v>
      </c>
      <c r="X168" s="129">
        <f t="shared" si="44"/>
        <v>0.85</v>
      </c>
      <c r="Y168" s="129">
        <f t="shared" si="44"/>
        <v>0.85</v>
      </c>
      <c r="Z168" s="129">
        <f t="shared" si="44"/>
        <v>0.85</v>
      </c>
      <c r="AA168" s="129">
        <f t="shared" si="44"/>
        <v>0.85</v>
      </c>
      <c r="AB168" s="129">
        <f t="shared" si="44"/>
        <v>0.85</v>
      </c>
      <c r="AC168" s="129">
        <f t="shared" si="44"/>
        <v>0.85</v>
      </c>
      <c r="AD168" s="129">
        <f t="shared" si="44"/>
        <v>0.85</v>
      </c>
      <c r="AE168" s="129">
        <f t="shared" si="44"/>
        <v>0.85</v>
      </c>
      <c r="AF168" s="129">
        <f t="shared" si="44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173</v>
      </c>
      <c r="B169" s="128">
        <v>0.9</v>
      </c>
      <c r="C169" s="129">
        <f t="shared" si="43"/>
        <v>0.9</v>
      </c>
      <c r="D169" s="129">
        <f t="shared" si="43"/>
        <v>0.9</v>
      </c>
      <c r="E169" s="129">
        <f t="shared" si="43"/>
        <v>0.9</v>
      </c>
      <c r="F169" s="129">
        <f t="shared" si="43"/>
        <v>0.9</v>
      </c>
      <c r="G169" s="129">
        <f t="shared" si="43"/>
        <v>0.9</v>
      </c>
      <c r="H169" s="129">
        <f t="shared" si="43"/>
        <v>0.9</v>
      </c>
      <c r="I169" s="129">
        <f t="shared" si="43"/>
        <v>0.9</v>
      </c>
      <c r="J169" s="129">
        <f t="shared" si="43"/>
        <v>0.9</v>
      </c>
      <c r="K169" s="129">
        <f t="shared" si="43"/>
        <v>0.9</v>
      </c>
      <c r="L169" s="129">
        <f t="shared" si="43"/>
        <v>0.9</v>
      </c>
      <c r="M169" s="129">
        <f t="shared" si="43"/>
        <v>0.9</v>
      </c>
      <c r="N169" s="129">
        <f t="shared" si="43"/>
        <v>0.9</v>
      </c>
      <c r="O169" s="129">
        <f t="shared" si="43"/>
        <v>0.9</v>
      </c>
      <c r="P169" s="129">
        <f t="shared" si="43"/>
        <v>0.9</v>
      </c>
      <c r="Q169" s="129">
        <f t="shared" si="43"/>
        <v>0.9</v>
      </c>
      <c r="R169" s="129">
        <f t="shared" si="44"/>
        <v>0.9</v>
      </c>
      <c r="S169" s="129">
        <f t="shared" si="44"/>
        <v>0.9</v>
      </c>
      <c r="T169" s="129">
        <f t="shared" si="44"/>
        <v>0.9</v>
      </c>
      <c r="U169" s="129">
        <f t="shared" si="44"/>
        <v>0.9</v>
      </c>
      <c r="V169" s="129">
        <f t="shared" si="44"/>
        <v>0.9</v>
      </c>
      <c r="W169" s="129">
        <f t="shared" si="44"/>
        <v>0.9</v>
      </c>
      <c r="X169" s="129">
        <f t="shared" si="44"/>
        <v>0.9</v>
      </c>
      <c r="Y169" s="129">
        <f t="shared" si="44"/>
        <v>0.9</v>
      </c>
      <c r="Z169" s="129">
        <f t="shared" si="44"/>
        <v>0.9</v>
      </c>
      <c r="AA169" s="129">
        <f t="shared" si="44"/>
        <v>0.9</v>
      </c>
      <c r="AB169" s="129">
        <f t="shared" si="44"/>
        <v>0.9</v>
      </c>
      <c r="AC169" s="129">
        <f t="shared" si="44"/>
        <v>0.9</v>
      </c>
      <c r="AD169" s="129">
        <f t="shared" si="44"/>
        <v>0.9</v>
      </c>
      <c r="AE169" s="129">
        <f t="shared" si="44"/>
        <v>0.9</v>
      </c>
      <c r="AF169" s="129">
        <f t="shared" si="44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174</v>
      </c>
      <c r="B170" s="128">
        <v>0.44</v>
      </c>
      <c r="C170" s="129">
        <f t="shared" si="43"/>
        <v>0.44</v>
      </c>
      <c r="D170" s="129">
        <f t="shared" si="43"/>
        <v>0.44</v>
      </c>
      <c r="E170" s="129">
        <f t="shared" si="43"/>
        <v>0.44</v>
      </c>
      <c r="F170" s="129">
        <f t="shared" si="43"/>
        <v>0.44</v>
      </c>
      <c r="G170" s="129">
        <f t="shared" si="43"/>
        <v>0.44</v>
      </c>
      <c r="H170" s="129">
        <f t="shared" si="43"/>
        <v>0.44</v>
      </c>
      <c r="I170" s="129">
        <f t="shared" si="43"/>
        <v>0.44</v>
      </c>
      <c r="J170" s="129">
        <f t="shared" si="43"/>
        <v>0.44</v>
      </c>
      <c r="K170" s="129">
        <f t="shared" si="43"/>
        <v>0.44</v>
      </c>
      <c r="L170" s="129">
        <f t="shared" si="43"/>
        <v>0.44</v>
      </c>
      <c r="M170" s="129">
        <f t="shared" si="43"/>
        <v>0.44</v>
      </c>
      <c r="N170" s="129">
        <f t="shared" si="43"/>
        <v>0.44</v>
      </c>
      <c r="O170" s="129">
        <f t="shared" si="43"/>
        <v>0.44</v>
      </c>
      <c r="P170" s="129">
        <f t="shared" si="43"/>
        <v>0.44</v>
      </c>
      <c r="Q170" s="129">
        <f t="shared" si="43"/>
        <v>0.44</v>
      </c>
      <c r="R170" s="129">
        <f t="shared" si="44"/>
        <v>0.44</v>
      </c>
      <c r="S170" s="129">
        <f t="shared" si="44"/>
        <v>0.44</v>
      </c>
      <c r="T170" s="129">
        <f t="shared" si="44"/>
        <v>0.44</v>
      </c>
      <c r="U170" s="129">
        <f t="shared" si="44"/>
        <v>0.44</v>
      </c>
      <c r="V170" s="129">
        <f t="shared" si="44"/>
        <v>0.44</v>
      </c>
      <c r="W170" s="129">
        <f t="shared" si="44"/>
        <v>0.44</v>
      </c>
      <c r="X170" s="129">
        <f t="shared" si="44"/>
        <v>0.44</v>
      </c>
      <c r="Y170" s="129">
        <f t="shared" si="44"/>
        <v>0.44</v>
      </c>
      <c r="Z170" s="129">
        <f t="shared" si="44"/>
        <v>0.44</v>
      </c>
      <c r="AA170" s="129">
        <f t="shared" si="44"/>
        <v>0.44</v>
      </c>
      <c r="AB170" s="129">
        <f t="shared" si="44"/>
        <v>0.44</v>
      </c>
      <c r="AC170" s="129">
        <f t="shared" si="44"/>
        <v>0.44</v>
      </c>
      <c r="AD170" s="129">
        <f t="shared" si="44"/>
        <v>0.44</v>
      </c>
      <c r="AE170" s="129">
        <f t="shared" si="44"/>
        <v>0.44</v>
      </c>
      <c r="AF170" s="129">
        <f t="shared" si="44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175</v>
      </c>
      <c r="B171" s="128">
        <v>2.1</v>
      </c>
      <c r="C171" s="129">
        <f t="shared" si="43"/>
        <v>2.1</v>
      </c>
      <c r="D171" s="129">
        <f t="shared" si="43"/>
        <v>2.1</v>
      </c>
      <c r="E171" s="129">
        <f t="shared" si="43"/>
        <v>2.1</v>
      </c>
      <c r="F171" s="129">
        <f t="shared" si="43"/>
        <v>2.1</v>
      </c>
      <c r="G171" s="129">
        <f t="shared" si="43"/>
        <v>2.1</v>
      </c>
      <c r="H171" s="129">
        <f t="shared" si="43"/>
        <v>2.1</v>
      </c>
      <c r="I171" s="129">
        <f t="shared" si="43"/>
        <v>2.1</v>
      </c>
      <c r="J171" s="129">
        <f t="shared" si="43"/>
        <v>2.1</v>
      </c>
      <c r="K171" s="129">
        <f t="shared" si="43"/>
        <v>2.1</v>
      </c>
      <c r="L171" s="129">
        <f t="shared" si="43"/>
        <v>2.1</v>
      </c>
      <c r="M171" s="129">
        <f t="shared" si="43"/>
        <v>2.1</v>
      </c>
      <c r="N171" s="129">
        <f t="shared" si="43"/>
        <v>2.1</v>
      </c>
      <c r="O171" s="129">
        <f t="shared" si="43"/>
        <v>2.1</v>
      </c>
      <c r="P171" s="129">
        <f t="shared" si="43"/>
        <v>2.1</v>
      </c>
      <c r="Q171" s="129">
        <f t="shared" si="43"/>
        <v>2.1</v>
      </c>
      <c r="R171" s="129">
        <f t="shared" si="44"/>
        <v>2.1</v>
      </c>
      <c r="S171" s="129">
        <f t="shared" si="44"/>
        <v>2.1</v>
      </c>
      <c r="T171" s="129">
        <f t="shared" si="44"/>
        <v>2.1</v>
      </c>
      <c r="U171" s="129">
        <f t="shared" si="44"/>
        <v>2.1</v>
      </c>
      <c r="V171" s="129">
        <f t="shared" si="44"/>
        <v>2.1</v>
      </c>
      <c r="W171" s="129">
        <f t="shared" si="44"/>
        <v>2.1</v>
      </c>
      <c r="X171" s="129">
        <f t="shared" si="44"/>
        <v>2.1</v>
      </c>
      <c r="Y171" s="129">
        <f t="shared" si="44"/>
        <v>2.1</v>
      </c>
      <c r="Z171" s="129">
        <f t="shared" si="44"/>
        <v>2.1</v>
      </c>
      <c r="AA171" s="129">
        <f t="shared" si="44"/>
        <v>2.1</v>
      </c>
      <c r="AB171" s="129">
        <f t="shared" si="44"/>
        <v>2.1</v>
      </c>
      <c r="AC171" s="129">
        <f t="shared" si="44"/>
        <v>2.1</v>
      </c>
      <c r="AD171" s="129">
        <f t="shared" si="44"/>
        <v>2.1</v>
      </c>
      <c r="AE171" s="129">
        <f t="shared" si="44"/>
        <v>2.1</v>
      </c>
      <c r="AF171" s="129">
        <f t="shared" si="44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176</v>
      </c>
      <c r="B172" s="128">
        <v>0.9</v>
      </c>
      <c r="C172" s="129">
        <f t="shared" si="43"/>
        <v>0.9</v>
      </c>
      <c r="D172" s="129">
        <f t="shared" si="43"/>
        <v>0.9</v>
      </c>
      <c r="E172" s="129">
        <f t="shared" si="43"/>
        <v>0.9</v>
      </c>
      <c r="F172" s="129">
        <f t="shared" si="43"/>
        <v>0.9</v>
      </c>
      <c r="G172" s="129">
        <f t="shared" si="43"/>
        <v>0.9</v>
      </c>
      <c r="H172" s="129">
        <f t="shared" si="43"/>
        <v>0.9</v>
      </c>
      <c r="I172" s="129">
        <f t="shared" si="43"/>
        <v>0.9</v>
      </c>
      <c r="J172" s="129">
        <f t="shared" si="43"/>
        <v>0.9</v>
      </c>
      <c r="K172" s="129">
        <f t="shared" si="43"/>
        <v>0.9</v>
      </c>
      <c r="L172" s="129">
        <f t="shared" si="43"/>
        <v>0.9</v>
      </c>
      <c r="M172" s="129">
        <f t="shared" si="43"/>
        <v>0.9</v>
      </c>
      <c r="N172" s="129">
        <f t="shared" si="43"/>
        <v>0.9</v>
      </c>
      <c r="O172" s="129">
        <f t="shared" si="43"/>
        <v>0.9</v>
      </c>
      <c r="P172" s="129">
        <f t="shared" si="43"/>
        <v>0.9</v>
      </c>
      <c r="Q172" s="129">
        <f t="shared" si="43"/>
        <v>0.9</v>
      </c>
      <c r="R172" s="129">
        <f t="shared" si="44"/>
        <v>0.9</v>
      </c>
      <c r="S172" s="129">
        <f t="shared" si="44"/>
        <v>0.9</v>
      </c>
      <c r="T172" s="129">
        <f t="shared" si="44"/>
        <v>0.9</v>
      </c>
      <c r="U172" s="129">
        <f t="shared" si="44"/>
        <v>0.9</v>
      </c>
      <c r="V172" s="129">
        <f t="shared" si="44"/>
        <v>0.9</v>
      </c>
      <c r="W172" s="129">
        <f t="shared" si="44"/>
        <v>0.9</v>
      </c>
      <c r="X172" s="129">
        <f t="shared" si="44"/>
        <v>0.9</v>
      </c>
      <c r="Y172" s="129">
        <f t="shared" si="44"/>
        <v>0.9</v>
      </c>
      <c r="Z172" s="129">
        <f t="shared" si="44"/>
        <v>0.9</v>
      </c>
      <c r="AA172" s="129">
        <f t="shared" si="44"/>
        <v>0.9</v>
      </c>
      <c r="AB172" s="129">
        <f t="shared" si="44"/>
        <v>0.9</v>
      </c>
      <c r="AC172" s="129">
        <f t="shared" si="44"/>
        <v>0.9</v>
      </c>
      <c r="AD172" s="129">
        <f t="shared" si="44"/>
        <v>0.9</v>
      </c>
      <c r="AE172" s="129">
        <f t="shared" si="44"/>
        <v>0.9</v>
      </c>
      <c r="AF172" s="129">
        <f t="shared" si="44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177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178</v>
      </c>
      <c r="B174" s="128">
        <v>0.57999999999999996</v>
      </c>
      <c r="C174" s="129">
        <f t="shared" ref="C174:R186" si="45">B174</f>
        <v>0.57999999999999996</v>
      </c>
      <c r="D174" s="129">
        <f t="shared" si="45"/>
        <v>0.57999999999999996</v>
      </c>
      <c r="E174" s="129">
        <f t="shared" si="45"/>
        <v>0.57999999999999996</v>
      </c>
      <c r="F174" s="129">
        <f t="shared" si="45"/>
        <v>0.57999999999999996</v>
      </c>
      <c r="G174" s="129">
        <f t="shared" si="45"/>
        <v>0.57999999999999996</v>
      </c>
      <c r="H174" s="129">
        <f t="shared" si="45"/>
        <v>0.57999999999999996</v>
      </c>
      <c r="I174" s="129">
        <f t="shared" si="45"/>
        <v>0.57999999999999996</v>
      </c>
      <c r="J174" s="129">
        <f t="shared" si="45"/>
        <v>0.57999999999999996</v>
      </c>
      <c r="K174" s="129">
        <f t="shared" si="45"/>
        <v>0.57999999999999996</v>
      </c>
      <c r="L174" s="129">
        <f t="shared" si="45"/>
        <v>0.57999999999999996</v>
      </c>
      <c r="M174" s="129">
        <f t="shared" si="45"/>
        <v>0.57999999999999996</v>
      </c>
      <c r="N174" s="129">
        <f t="shared" si="45"/>
        <v>0.57999999999999996</v>
      </c>
      <c r="O174" s="129">
        <f t="shared" si="45"/>
        <v>0.57999999999999996</v>
      </c>
      <c r="P174" s="129">
        <f t="shared" si="45"/>
        <v>0.57999999999999996</v>
      </c>
      <c r="Q174" s="129">
        <f t="shared" si="45"/>
        <v>0.57999999999999996</v>
      </c>
      <c r="R174" s="129">
        <f t="shared" si="45"/>
        <v>0.57999999999999996</v>
      </c>
      <c r="S174" s="129">
        <f t="shared" ref="R174:AF186" si="46">R174</f>
        <v>0.57999999999999996</v>
      </c>
      <c r="T174" s="129">
        <f t="shared" si="46"/>
        <v>0.57999999999999996</v>
      </c>
      <c r="U174" s="129">
        <f t="shared" si="46"/>
        <v>0.57999999999999996</v>
      </c>
      <c r="V174" s="129">
        <f t="shared" si="46"/>
        <v>0.57999999999999996</v>
      </c>
      <c r="W174" s="129">
        <f t="shared" si="46"/>
        <v>0.57999999999999996</v>
      </c>
      <c r="X174" s="129">
        <f t="shared" si="46"/>
        <v>0.57999999999999996</v>
      </c>
      <c r="Y174" s="129">
        <f t="shared" si="46"/>
        <v>0.57999999999999996</v>
      </c>
      <c r="Z174" s="129">
        <f t="shared" si="46"/>
        <v>0.57999999999999996</v>
      </c>
      <c r="AA174" s="129">
        <f t="shared" si="46"/>
        <v>0.57999999999999996</v>
      </c>
      <c r="AB174" s="129">
        <f t="shared" si="46"/>
        <v>0.57999999999999996</v>
      </c>
      <c r="AC174" s="129">
        <f t="shared" si="46"/>
        <v>0.57999999999999996</v>
      </c>
      <c r="AD174" s="129">
        <f t="shared" si="46"/>
        <v>0.57999999999999996</v>
      </c>
      <c r="AE174" s="129">
        <f t="shared" si="46"/>
        <v>0.57999999999999996</v>
      </c>
      <c r="AF174" s="129">
        <f t="shared" si="46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179</v>
      </c>
      <c r="B175" s="128">
        <v>0.8</v>
      </c>
      <c r="C175" s="129">
        <f t="shared" si="45"/>
        <v>0.8</v>
      </c>
      <c r="D175" s="129">
        <f t="shared" si="45"/>
        <v>0.8</v>
      </c>
      <c r="E175" s="129">
        <f t="shared" si="45"/>
        <v>0.8</v>
      </c>
      <c r="F175" s="129">
        <f t="shared" si="45"/>
        <v>0.8</v>
      </c>
      <c r="G175" s="129">
        <f t="shared" si="45"/>
        <v>0.8</v>
      </c>
      <c r="H175" s="129">
        <f t="shared" si="45"/>
        <v>0.8</v>
      </c>
      <c r="I175" s="129">
        <f t="shared" si="45"/>
        <v>0.8</v>
      </c>
      <c r="J175" s="129">
        <f t="shared" si="45"/>
        <v>0.8</v>
      </c>
      <c r="K175" s="129">
        <f t="shared" si="45"/>
        <v>0.8</v>
      </c>
      <c r="L175" s="129">
        <f t="shared" si="45"/>
        <v>0.8</v>
      </c>
      <c r="M175" s="129">
        <f t="shared" si="45"/>
        <v>0.8</v>
      </c>
      <c r="N175" s="129">
        <f t="shared" si="45"/>
        <v>0.8</v>
      </c>
      <c r="O175" s="129">
        <f t="shared" si="45"/>
        <v>0.8</v>
      </c>
      <c r="P175" s="129">
        <f t="shared" si="45"/>
        <v>0.8</v>
      </c>
      <c r="Q175" s="129">
        <f t="shared" si="45"/>
        <v>0.8</v>
      </c>
      <c r="R175" s="129">
        <f t="shared" si="45"/>
        <v>0.8</v>
      </c>
      <c r="S175" s="129">
        <f t="shared" si="46"/>
        <v>0.8</v>
      </c>
      <c r="T175" s="129">
        <f t="shared" si="46"/>
        <v>0.8</v>
      </c>
      <c r="U175" s="129">
        <f t="shared" si="46"/>
        <v>0.8</v>
      </c>
      <c r="V175" s="129">
        <f t="shared" si="46"/>
        <v>0.8</v>
      </c>
      <c r="W175" s="129">
        <f t="shared" si="46"/>
        <v>0.8</v>
      </c>
      <c r="X175" s="129">
        <f t="shared" si="46"/>
        <v>0.8</v>
      </c>
      <c r="Y175" s="129">
        <f t="shared" si="46"/>
        <v>0.8</v>
      </c>
      <c r="Z175" s="129">
        <f t="shared" si="46"/>
        <v>0.8</v>
      </c>
      <c r="AA175" s="129">
        <f t="shared" si="46"/>
        <v>0.8</v>
      </c>
      <c r="AB175" s="129">
        <f t="shared" si="46"/>
        <v>0.8</v>
      </c>
      <c r="AC175" s="129">
        <f t="shared" si="46"/>
        <v>0.8</v>
      </c>
      <c r="AD175" s="129">
        <f t="shared" si="46"/>
        <v>0.8</v>
      </c>
      <c r="AE175" s="129">
        <f t="shared" si="46"/>
        <v>0.8</v>
      </c>
      <c r="AF175" s="129">
        <f t="shared" si="46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211</v>
      </c>
      <c r="B176" s="128">
        <v>0</v>
      </c>
      <c r="C176" s="129">
        <f t="shared" si="45"/>
        <v>0</v>
      </c>
      <c r="D176" s="129">
        <f t="shared" si="45"/>
        <v>0</v>
      </c>
      <c r="E176" s="129">
        <f t="shared" si="45"/>
        <v>0</v>
      </c>
      <c r="F176" s="129">
        <f t="shared" si="45"/>
        <v>0</v>
      </c>
      <c r="G176" s="129">
        <f t="shared" si="45"/>
        <v>0</v>
      </c>
      <c r="H176" s="129">
        <f t="shared" si="45"/>
        <v>0</v>
      </c>
      <c r="I176" s="129">
        <f t="shared" si="45"/>
        <v>0</v>
      </c>
      <c r="J176" s="129">
        <f t="shared" si="45"/>
        <v>0</v>
      </c>
      <c r="K176" s="129">
        <f t="shared" si="45"/>
        <v>0</v>
      </c>
      <c r="L176" s="129">
        <f t="shared" si="45"/>
        <v>0</v>
      </c>
      <c r="M176" s="129">
        <f t="shared" si="45"/>
        <v>0</v>
      </c>
      <c r="N176" s="129">
        <f t="shared" si="45"/>
        <v>0</v>
      </c>
      <c r="O176" s="129">
        <f t="shared" si="45"/>
        <v>0</v>
      </c>
      <c r="P176" s="129">
        <f t="shared" si="45"/>
        <v>0</v>
      </c>
      <c r="Q176" s="129">
        <f t="shared" si="45"/>
        <v>0</v>
      </c>
      <c r="R176" s="129">
        <f t="shared" si="45"/>
        <v>0</v>
      </c>
      <c r="S176" s="129">
        <f t="shared" si="46"/>
        <v>0</v>
      </c>
      <c r="T176" s="129">
        <f t="shared" si="46"/>
        <v>0</v>
      </c>
      <c r="U176" s="129">
        <f t="shared" si="46"/>
        <v>0</v>
      </c>
      <c r="V176" s="129">
        <f t="shared" si="46"/>
        <v>0</v>
      </c>
      <c r="W176" s="129">
        <f t="shared" si="46"/>
        <v>0</v>
      </c>
      <c r="X176" s="129">
        <f t="shared" si="46"/>
        <v>0</v>
      </c>
      <c r="Y176" s="129">
        <f t="shared" si="46"/>
        <v>0</v>
      </c>
      <c r="Z176" s="129">
        <f t="shared" si="46"/>
        <v>0</v>
      </c>
      <c r="AA176" s="129">
        <f t="shared" si="46"/>
        <v>0</v>
      </c>
      <c r="AB176" s="129">
        <f t="shared" si="46"/>
        <v>0</v>
      </c>
      <c r="AC176" s="129">
        <f t="shared" si="46"/>
        <v>0</v>
      </c>
      <c r="AD176" s="129">
        <f t="shared" si="46"/>
        <v>0</v>
      </c>
      <c r="AE176" s="129">
        <f t="shared" si="46"/>
        <v>0</v>
      </c>
      <c r="AF176" s="129">
        <f t="shared" si="46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180</v>
      </c>
      <c r="B177" s="128">
        <v>0.6</v>
      </c>
      <c r="C177" s="129">
        <f t="shared" si="45"/>
        <v>0.6</v>
      </c>
      <c r="D177" s="129">
        <f t="shared" si="45"/>
        <v>0.6</v>
      </c>
      <c r="E177" s="129">
        <f t="shared" si="45"/>
        <v>0.6</v>
      </c>
      <c r="F177" s="129">
        <f t="shared" si="45"/>
        <v>0.6</v>
      </c>
      <c r="G177" s="129">
        <f t="shared" si="45"/>
        <v>0.6</v>
      </c>
      <c r="H177" s="129">
        <f t="shared" si="45"/>
        <v>0.6</v>
      </c>
      <c r="I177" s="129">
        <f t="shared" si="45"/>
        <v>0.6</v>
      </c>
      <c r="J177" s="129">
        <f t="shared" si="45"/>
        <v>0.6</v>
      </c>
      <c r="K177" s="129">
        <f t="shared" si="45"/>
        <v>0.6</v>
      </c>
      <c r="L177" s="129">
        <f t="shared" si="45"/>
        <v>0.6</v>
      </c>
      <c r="M177" s="129">
        <f t="shared" si="45"/>
        <v>0.6</v>
      </c>
      <c r="N177" s="129">
        <f t="shared" si="45"/>
        <v>0.6</v>
      </c>
      <c r="O177" s="129">
        <f t="shared" si="45"/>
        <v>0.6</v>
      </c>
      <c r="P177" s="129">
        <f t="shared" si="45"/>
        <v>0.6</v>
      </c>
      <c r="Q177" s="129">
        <f t="shared" si="45"/>
        <v>0.6</v>
      </c>
      <c r="R177" s="129">
        <f t="shared" si="45"/>
        <v>0.6</v>
      </c>
      <c r="S177" s="129">
        <f t="shared" si="46"/>
        <v>0.6</v>
      </c>
      <c r="T177" s="129">
        <f t="shared" si="46"/>
        <v>0.6</v>
      </c>
      <c r="U177" s="129">
        <f t="shared" si="46"/>
        <v>0.6</v>
      </c>
      <c r="V177" s="129">
        <f t="shared" si="46"/>
        <v>0.6</v>
      </c>
      <c r="W177" s="129">
        <f t="shared" si="46"/>
        <v>0.6</v>
      </c>
      <c r="X177" s="129">
        <f t="shared" si="46"/>
        <v>0.6</v>
      </c>
      <c r="Y177" s="129">
        <f t="shared" si="46"/>
        <v>0.6</v>
      </c>
      <c r="Z177" s="129">
        <f t="shared" si="46"/>
        <v>0.6</v>
      </c>
      <c r="AA177" s="129">
        <f t="shared" si="46"/>
        <v>0.6</v>
      </c>
      <c r="AB177" s="129">
        <f t="shared" si="46"/>
        <v>0.6</v>
      </c>
      <c r="AC177" s="129">
        <f t="shared" si="46"/>
        <v>0.6</v>
      </c>
      <c r="AD177" s="129">
        <f t="shared" si="46"/>
        <v>0.6</v>
      </c>
      <c r="AE177" s="129">
        <f t="shared" si="46"/>
        <v>0.6</v>
      </c>
      <c r="AF177" s="129">
        <f t="shared" si="46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181</v>
      </c>
      <c r="B178" s="128">
        <v>0.6</v>
      </c>
      <c r="C178" s="129">
        <f t="shared" si="45"/>
        <v>0.6</v>
      </c>
      <c r="D178" s="129">
        <f t="shared" si="45"/>
        <v>0.6</v>
      </c>
      <c r="E178" s="129">
        <f t="shared" si="45"/>
        <v>0.6</v>
      </c>
      <c r="F178" s="129">
        <f t="shared" si="45"/>
        <v>0.6</v>
      </c>
      <c r="G178" s="129">
        <f t="shared" si="45"/>
        <v>0.6</v>
      </c>
      <c r="H178" s="129">
        <f t="shared" si="45"/>
        <v>0.6</v>
      </c>
      <c r="I178" s="129">
        <f t="shared" si="45"/>
        <v>0.6</v>
      </c>
      <c r="J178" s="129">
        <f t="shared" si="45"/>
        <v>0.6</v>
      </c>
      <c r="K178" s="129">
        <f t="shared" si="45"/>
        <v>0.6</v>
      </c>
      <c r="L178" s="129">
        <f t="shared" si="45"/>
        <v>0.6</v>
      </c>
      <c r="M178" s="129">
        <f t="shared" si="45"/>
        <v>0.6</v>
      </c>
      <c r="N178" s="129">
        <f t="shared" si="45"/>
        <v>0.6</v>
      </c>
      <c r="O178" s="129">
        <f t="shared" si="45"/>
        <v>0.6</v>
      </c>
      <c r="P178" s="129">
        <f t="shared" si="45"/>
        <v>0.6</v>
      </c>
      <c r="Q178" s="129">
        <f t="shared" si="45"/>
        <v>0.6</v>
      </c>
      <c r="R178" s="129">
        <f t="shared" si="45"/>
        <v>0.6</v>
      </c>
      <c r="S178" s="129">
        <f t="shared" si="46"/>
        <v>0.6</v>
      </c>
      <c r="T178" s="129">
        <f t="shared" si="46"/>
        <v>0.6</v>
      </c>
      <c r="U178" s="129">
        <f t="shared" si="46"/>
        <v>0.6</v>
      </c>
      <c r="V178" s="129">
        <f t="shared" si="46"/>
        <v>0.6</v>
      </c>
      <c r="W178" s="129">
        <f t="shared" si="46"/>
        <v>0.6</v>
      </c>
      <c r="X178" s="129">
        <f t="shared" si="46"/>
        <v>0.6</v>
      </c>
      <c r="Y178" s="129">
        <f t="shared" si="46"/>
        <v>0.6</v>
      </c>
      <c r="Z178" s="129">
        <f t="shared" si="46"/>
        <v>0.6</v>
      </c>
      <c r="AA178" s="129">
        <f t="shared" si="46"/>
        <v>0.6</v>
      </c>
      <c r="AB178" s="129">
        <f t="shared" si="46"/>
        <v>0.6</v>
      </c>
      <c r="AC178" s="129">
        <f t="shared" si="46"/>
        <v>0.6</v>
      </c>
      <c r="AD178" s="129">
        <f t="shared" si="46"/>
        <v>0.6</v>
      </c>
      <c r="AE178" s="129">
        <f t="shared" si="46"/>
        <v>0.6</v>
      </c>
      <c r="AF178" s="129">
        <f t="shared" si="46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182</v>
      </c>
      <c r="B179" s="128">
        <v>0.35</v>
      </c>
      <c r="C179" s="129">
        <f t="shared" si="45"/>
        <v>0.35</v>
      </c>
      <c r="D179" s="129">
        <f t="shared" si="45"/>
        <v>0.35</v>
      </c>
      <c r="E179" s="129">
        <f t="shared" si="45"/>
        <v>0.35</v>
      </c>
      <c r="F179" s="129">
        <f t="shared" si="45"/>
        <v>0.35</v>
      </c>
      <c r="G179" s="129">
        <f t="shared" si="45"/>
        <v>0.35</v>
      </c>
      <c r="H179" s="129">
        <f t="shared" si="45"/>
        <v>0.35</v>
      </c>
      <c r="I179" s="129">
        <f t="shared" si="45"/>
        <v>0.35</v>
      </c>
      <c r="J179" s="129">
        <f t="shared" si="45"/>
        <v>0.35</v>
      </c>
      <c r="K179" s="129">
        <f t="shared" si="45"/>
        <v>0.35</v>
      </c>
      <c r="L179" s="129">
        <f t="shared" si="45"/>
        <v>0.35</v>
      </c>
      <c r="M179" s="129">
        <f t="shared" si="45"/>
        <v>0.35</v>
      </c>
      <c r="N179" s="129">
        <f t="shared" si="45"/>
        <v>0.35</v>
      </c>
      <c r="O179" s="129">
        <f t="shared" si="45"/>
        <v>0.35</v>
      </c>
      <c r="P179" s="129">
        <f t="shared" si="45"/>
        <v>0.35</v>
      </c>
      <c r="Q179" s="129">
        <f t="shared" si="45"/>
        <v>0.35</v>
      </c>
      <c r="R179" s="129">
        <f t="shared" si="45"/>
        <v>0.35</v>
      </c>
      <c r="S179" s="129">
        <f t="shared" si="46"/>
        <v>0.35</v>
      </c>
      <c r="T179" s="129">
        <f t="shared" si="46"/>
        <v>0.35</v>
      </c>
      <c r="U179" s="129">
        <f t="shared" si="46"/>
        <v>0.35</v>
      </c>
      <c r="V179" s="129">
        <f t="shared" si="46"/>
        <v>0.35</v>
      </c>
      <c r="W179" s="129">
        <f t="shared" si="46"/>
        <v>0.35</v>
      </c>
      <c r="X179" s="129">
        <f t="shared" si="46"/>
        <v>0.35</v>
      </c>
      <c r="Y179" s="129">
        <f t="shared" si="46"/>
        <v>0.35</v>
      </c>
      <c r="Z179" s="129">
        <f t="shared" si="46"/>
        <v>0.35</v>
      </c>
      <c r="AA179" s="129">
        <f t="shared" si="46"/>
        <v>0.35</v>
      </c>
      <c r="AB179" s="129">
        <f t="shared" si="46"/>
        <v>0.35</v>
      </c>
      <c r="AC179" s="129">
        <f t="shared" si="46"/>
        <v>0.35</v>
      </c>
      <c r="AD179" s="129">
        <f t="shared" si="46"/>
        <v>0.35</v>
      </c>
      <c r="AE179" s="129">
        <f t="shared" si="46"/>
        <v>0.35</v>
      </c>
      <c r="AF179" s="129">
        <f t="shared" si="46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183</v>
      </c>
      <c r="B180" s="128">
        <v>0.28999999999999998</v>
      </c>
      <c r="C180" s="129">
        <f t="shared" si="45"/>
        <v>0.28999999999999998</v>
      </c>
      <c r="D180" s="129">
        <f t="shared" si="45"/>
        <v>0.28999999999999998</v>
      </c>
      <c r="E180" s="129">
        <f t="shared" si="45"/>
        <v>0.28999999999999998</v>
      </c>
      <c r="F180" s="129">
        <f t="shared" si="45"/>
        <v>0.28999999999999998</v>
      </c>
      <c r="G180" s="129">
        <f t="shared" si="45"/>
        <v>0.28999999999999998</v>
      </c>
      <c r="H180" s="129">
        <f t="shared" si="45"/>
        <v>0.28999999999999998</v>
      </c>
      <c r="I180" s="129">
        <f t="shared" si="45"/>
        <v>0.28999999999999998</v>
      </c>
      <c r="J180" s="129">
        <f t="shared" si="45"/>
        <v>0.28999999999999998</v>
      </c>
      <c r="K180" s="129">
        <f t="shared" si="45"/>
        <v>0.28999999999999998</v>
      </c>
      <c r="L180" s="129">
        <f t="shared" si="45"/>
        <v>0.28999999999999998</v>
      </c>
      <c r="M180" s="129">
        <f t="shared" si="45"/>
        <v>0.28999999999999998</v>
      </c>
      <c r="N180" s="129">
        <f t="shared" si="45"/>
        <v>0.28999999999999998</v>
      </c>
      <c r="O180" s="129">
        <f t="shared" si="45"/>
        <v>0.28999999999999998</v>
      </c>
      <c r="P180" s="129">
        <f t="shared" si="45"/>
        <v>0.28999999999999998</v>
      </c>
      <c r="Q180" s="129">
        <f t="shared" si="45"/>
        <v>0.28999999999999998</v>
      </c>
      <c r="R180" s="129">
        <f t="shared" si="45"/>
        <v>0.28999999999999998</v>
      </c>
      <c r="S180" s="129">
        <f t="shared" si="46"/>
        <v>0.28999999999999998</v>
      </c>
      <c r="T180" s="129">
        <f t="shared" si="46"/>
        <v>0.28999999999999998</v>
      </c>
      <c r="U180" s="129">
        <f t="shared" si="46"/>
        <v>0.28999999999999998</v>
      </c>
      <c r="V180" s="129">
        <f t="shared" si="46"/>
        <v>0.28999999999999998</v>
      </c>
      <c r="W180" s="129">
        <f t="shared" si="46"/>
        <v>0.28999999999999998</v>
      </c>
      <c r="X180" s="129">
        <f t="shared" si="46"/>
        <v>0.28999999999999998</v>
      </c>
      <c r="Y180" s="129">
        <f t="shared" si="46"/>
        <v>0.28999999999999998</v>
      </c>
      <c r="Z180" s="129">
        <f t="shared" si="46"/>
        <v>0.28999999999999998</v>
      </c>
      <c r="AA180" s="129">
        <f t="shared" si="46"/>
        <v>0.28999999999999998</v>
      </c>
      <c r="AB180" s="129">
        <f t="shared" si="46"/>
        <v>0.28999999999999998</v>
      </c>
      <c r="AC180" s="129">
        <f t="shared" si="46"/>
        <v>0.28999999999999998</v>
      </c>
      <c r="AD180" s="129">
        <f t="shared" si="46"/>
        <v>0.28999999999999998</v>
      </c>
      <c r="AE180" s="129">
        <f t="shared" si="46"/>
        <v>0.28999999999999998</v>
      </c>
      <c r="AF180" s="129">
        <f t="shared" si="46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184</v>
      </c>
      <c r="B181" s="128">
        <v>0.06</v>
      </c>
      <c r="C181" s="129">
        <f t="shared" si="45"/>
        <v>0.06</v>
      </c>
      <c r="D181" s="129">
        <f t="shared" si="45"/>
        <v>0.06</v>
      </c>
      <c r="E181" s="129">
        <f t="shared" si="45"/>
        <v>0.06</v>
      </c>
      <c r="F181" s="129">
        <f t="shared" si="45"/>
        <v>0.06</v>
      </c>
      <c r="G181" s="129">
        <f t="shared" si="45"/>
        <v>0.06</v>
      </c>
      <c r="H181" s="129">
        <f t="shared" si="45"/>
        <v>0.06</v>
      </c>
      <c r="I181" s="129">
        <f t="shared" si="45"/>
        <v>0.06</v>
      </c>
      <c r="J181" s="129">
        <f t="shared" si="45"/>
        <v>0.06</v>
      </c>
      <c r="K181" s="129">
        <f t="shared" si="45"/>
        <v>0.06</v>
      </c>
      <c r="L181" s="129">
        <f t="shared" si="45"/>
        <v>0.06</v>
      </c>
      <c r="M181" s="129">
        <f t="shared" si="45"/>
        <v>0.06</v>
      </c>
      <c r="N181" s="129">
        <f t="shared" si="45"/>
        <v>0.06</v>
      </c>
      <c r="O181" s="129">
        <f t="shared" si="45"/>
        <v>0.06</v>
      </c>
      <c r="P181" s="129">
        <f t="shared" si="45"/>
        <v>0.06</v>
      </c>
      <c r="Q181" s="129">
        <f t="shared" si="45"/>
        <v>0.06</v>
      </c>
      <c r="R181" s="129">
        <f t="shared" si="45"/>
        <v>0.06</v>
      </c>
      <c r="S181" s="129">
        <f t="shared" si="46"/>
        <v>0.06</v>
      </c>
      <c r="T181" s="129">
        <f t="shared" si="46"/>
        <v>0.06</v>
      </c>
      <c r="U181" s="129">
        <f t="shared" si="46"/>
        <v>0.06</v>
      </c>
      <c r="V181" s="129">
        <f t="shared" si="46"/>
        <v>0.06</v>
      </c>
      <c r="W181" s="129">
        <f t="shared" si="46"/>
        <v>0.06</v>
      </c>
      <c r="X181" s="129">
        <f t="shared" si="46"/>
        <v>0.06</v>
      </c>
      <c r="Y181" s="129">
        <f t="shared" si="46"/>
        <v>0.06</v>
      </c>
      <c r="Z181" s="129">
        <f t="shared" si="46"/>
        <v>0.06</v>
      </c>
      <c r="AA181" s="129">
        <f t="shared" si="46"/>
        <v>0.06</v>
      </c>
      <c r="AB181" s="129">
        <f t="shared" si="46"/>
        <v>0.06</v>
      </c>
      <c r="AC181" s="129">
        <f t="shared" si="46"/>
        <v>0.06</v>
      </c>
      <c r="AD181" s="129">
        <f t="shared" si="46"/>
        <v>0.06</v>
      </c>
      <c r="AE181" s="129">
        <f t="shared" si="46"/>
        <v>0.06</v>
      </c>
      <c r="AF181" s="129">
        <f t="shared" si="46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185</v>
      </c>
      <c r="B182" s="128">
        <v>0.11</v>
      </c>
      <c r="C182" s="129">
        <f t="shared" si="45"/>
        <v>0.11</v>
      </c>
      <c r="D182" s="129">
        <f t="shared" si="45"/>
        <v>0.11</v>
      </c>
      <c r="E182" s="129">
        <f t="shared" si="45"/>
        <v>0.11</v>
      </c>
      <c r="F182" s="129">
        <f t="shared" si="45"/>
        <v>0.11</v>
      </c>
      <c r="G182" s="129">
        <f t="shared" si="45"/>
        <v>0.11</v>
      </c>
      <c r="H182" s="129">
        <f t="shared" si="45"/>
        <v>0.11</v>
      </c>
      <c r="I182" s="129">
        <f t="shared" si="45"/>
        <v>0.11</v>
      </c>
      <c r="J182" s="129">
        <f t="shared" si="45"/>
        <v>0.11</v>
      </c>
      <c r="K182" s="129">
        <f t="shared" si="45"/>
        <v>0.11</v>
      </c>
      <c r="L182" s="129">
        <f t="shared" si="45"/>
        <v>0.11</v>
      </c>
      <c r="M182" s="129">
        <f t="shared" si="45"/>
        <v>0.11</v>
      </c>
      <c r="N182" s="129">
        <f t="shared" si="45"/>
        <v>0.11</v>
      </c>
      <c r="O182" s="129">
        <f t="shared" si="45"/>
        <v>0.11</v>
      </c>
      <c r="P182" s="129">
        <f t="shared" si="45"/>
        <v>0.11</v>
      </c>
      <c r="Q182" s="129">
        <f t="shared" si="45"/>
        <v>0.11</v>
      </c>
      <c r="R182" s="129">
        <f t="shared" si="45"/>
        <v>0.11</v>
      </c>
      <c r="S182" s="129">
        <f t="shared" si="46"/>
        <v>0.11</v>
      </c>
      <c r="T182" s="129">
        <f t="shared" si="46"/>
        <v>0.11</v>
      </c>
      <c r="U182" s="129">
        <f t="shared" si="46"/>
        <v>0.11</v>
      </c>
      <c r="V182" s="129">
        <f t="shared" si="46"/>
        <v>0.11</v>
      </c>
      <c r="W182" s="129">
        <f t="shared" si="46"/>
        <v>0.11</v>
      </c>
      <c r="X182" s="129">
        <f t="shared" si="46"/>
        <v>0.11</v>
      </c>
      <c r="Y182" s="129">
        <f t="shared" si="46"/>
        <v>0.11</v>
      </c>
      <c r="Z182" s="129">
        <f t="shared" si="46"/>
        <v>0.11</v>
      </c>
      <c r="AA182" s="129">
        <f t="shared" si="46"/>
        <v>0.11</v>
      </c>
      <c r="AB182" s="129">
        <f t="shared" si="46"/>
        <v>0.11</v>
      </c>
      <c r="AC182" s="129">
        <f t="shared" si="46"/>
        <v>0.11</v>
      </c>
      <c r="AD182" s="129">
        <f t="shared" si="46"/>
        <v>0.11</v>
      </c>
      <c r="AE182" s="129">
        <f t="shared" si="46"/>
        <v>0.11</v>
      </c>
      <c r="AF182" s="129">
        <f t="shared" si="46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186</v>
      </c>
      <c r="B183" s="128">
        <v>0.1</v>
      </c>
      <c r="C183" s="129">
        <f t="shared" si="45"/>
        <v>0.1</v>
      </c>
      <c r="D183" s="129">
        <f t="shared" si="45"/>
        <v>0.1</v>
      </c>
      <c r="E183" s="129">
        <f t="shared" si="45"/>
        <v>0.1</v>
      </c>
      <c r="F183" s="129">
        <f t="shared" si="45"/>
        <v>0.1</v>
      </c>
      <c r="G183" s="129">
        <f t="shared" si="45"/>
        <v>0.1</v>
      </c>
      <c r="H183" s="129">
        <f t="shared" si="45"/>
        <v>0.1</v>
      </c>
      <c r="I183" s="129">
        <f t="shared" si="45"/>
        <v>0.1</v>
      </c>
      <c r="J183" s="129">
        <f t="shared" si="45"/>
        <v>0.1</v>
      </c>
      <c r="K183" s="129">
        <f t="shared" si="45"/>
        <v>0.1</v>
      </c>
      <c r="L183" s="129">
        <f t="shared" si="45"/>
        <v>0.1</v>
      </c>
      <c r="M183" s="129">
        <f t="shared" si="45"/>
        <v>0.1</v>
      </c>
      <c r="N183" s="129">
        <f t="shared" si="45"/>
        <v>0.1</v>
      </c>
      <c r="O183" s="129">
        <f t="shared" si="45"/>
        <v>0.1</v>
      </c>
      <c r="P183" s="129">
        <f t="shared" si="45"/>
        <v>0.1</v>
      </c>
      <c r="Q183" s="129">
        <f t="shared" si="45"/>
        <v>0.1</v>
      </c>
      <c r="R183" s="129">
        <f t="shared" si="46"/>
        <v>0.1</v>
      </c>
      <c r="S183" s="129">
        <f t="shared" si="46"/>
        <v>0.1</v>
      </c>
      <c r="T183" s="129">
        <f t="shared" si="46"/>
        <v>0.1</v>
      </c>
      <c r="U183" s="129">
        <f t="shared" si="46"/>
        <v>0.1</v>
      </c>
      <c r="V183" s="129">
        <f t="shared" si="46"/>
        <v>0.1</v>
      </c>
      <c r="W183" s="129">
        <f t="shared" si="46"/>
        <v>0.1</v>
      </c>
      <c r="X183" s="129">
        <f t="shared" si="46"/>
        <v>0.1</v>
      </c>
      <c r="Y183" s="129">
        <f t="shared" si="46"/>
        <v>0.1</v>
      </c>
      <c r="Z183" s="129">
        <f t="shared" si="46"/>
        <v>0.1</v>
      </c>
      <c r="AA183" s="129">
        <f t="shared" si="46"/>
        <v>0.1</v>
      </c>
      <c r="AB183" s="129">
        <f t="shared" si="46"/>
        <v>0.1</v>
      </c>
      <c r="AC183" s="129">
        <f t="shared" si="46"/>
        <v>0.1</v>
      </c>
      <c r="AD183" s="129">
        <f t="shared" si="46"/>
        <v>0.1</v>
      </c>
      <c r="AE183" s="129">
        <f t="shared" si="46"/>
        <v>0.1</v>
      </c>
      <c r="AF183" s="129">
        <f t="shared" si="46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187</v>
      </c>
      <c r="B184" s="128">
        <v>0.09</v>
      </c>
      <c r="C184" s="129">
        <f t="shared" si="45"/>
        <v>0.09</v>
      </c>
      <c r="D184" s="129">
        <f t="shared" si="45"/>
        <v>0.09</v>
      </c>
      <c r="E184" s="129">
        <f t="shared" si="45"/>
        <v>0.09</v>
      </c>
      <c r="F184" s="129">
        <f t="shared" si="45"/>
        <v>0.09</v>
      </c>
      <c r="G184" s="129">
        <f t="shared" si="45"/>
        <v>0.09</v>
      </c>
      <c r="H184" s="129">
        <f t="shared" si="45"/>
        <v>0.09</v>
      </c>
      <c r="I184" s="129">
        <f t="shared" si="45"/>
        <v>0.09</v>
      </c>
      <c r="J184" s="129">
        <f t="shared" si="45"/>
        <v>0.09</v>
      </c>
      <c r="K184" s="129">
        <f t="shared" si="45"/>
        <v>0.09</v>
      </c>
      <c r="L184" s="129">
        <f t="shared" si="45"/>
        <v>0.09</v>
      </c>
      <c r="M184" s="129">
        <f t="shared" si="45"/>
        <v>0.09</v>
      </c>
      <c r="N184" s="129">
        <f t="shared" si="45"/>
        <v>0.09</v>
      </c>
      <c r="O184" s="129">
        <f t="shared" si="45"/>
        <v>0.09</v>
      </c>
      <c r="P184" s="129">
        <f t="shared" si="45"/>
        <v>0.09</v>
      </c>
      <c r="Q184" s="129">
        <f t="shared" si="45"/>
        <v>0.09</v>
      </c>
      <c r="R184" s="129">
        <f t="shared" si="46"/>
        <v>0.09</v>
      </c>
      <c r="S184" s="129">
        <f t="shared" si="46"/>
        <v>0.09</v>
      </c>
      <c r="T184" s="129">
        <f t="shared" si="46"/>
        <v>0.09</v>
      </c>
      <c r="U184" s="129">
        <f t="shared" si="46"/>
        <v>0.09</v>
      </c>
      <c r="V184" s="129">
        <f t="shared" si="46"/>
        <v>0.09</v>
      </c>
      <c r="W184" s="129">
        <f t="shared" si="46"/>
        <v>0.09</v>
      </c>
      <c r="X184" s="129">
        <f t="shared" si="46"/>
        <v>0.09</v>
      </c>
      <c r="Y184" s="129">
        <f t="shared" si="46"/>
        <v>0.09</v>
      </c>
      <c r="Z184" s="129">
        <f t="shared" si="46"/>
        <v>0.09</v>
      </c>
      <c r="AA184" s="129">
        <f t="shared" si="46"/>
        <v>0.09</v>
      </c>
      <c r="AB184" s="129">
        <f t="shared" si="46"/>
        <v>0.09</v>
      </c>
      <c r="AC184" s="129">
        <f t="shared" si="46"/>
        <v>0.09</v>
      </c>
      <c r="AD184" s="129">
        <f t="shared" si="46"/>
        <v>0.09</v>
      </c>
      <c r="AE184" s="129">
        <f t="shared" si="46"/>
        <v>0.09</v>
      </c>
      <c r="AF184" s="129">
        <f t="shared" si="46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188</v>
      </c>
      <c r="B185" s="50">
        <v>0.04</v>
      </c>
      <c r="C185" s="129">
        <f t="shared" si="45"/>
        <v>0.04</v>
      </c>
      <c r="D185" s="129">
        <f t="shared" si="45"/>
        <v>0.04</v>
      </c>
      <c r="E185" s="129">
        <f t="shared" si="45"/>
        <v>0.04</v>
      </c>
      <c r="F185" s="129">
        <f t="shared" si="45"/>
        <v>0.04</v>
      </c>
      <c r="G185" s="129">
        <f t="shared" si="45"/>
        <v>0.04</v>
      </c>
      <c r="H185" s="129">
        <f t="shared" si="45"/>
        <v>0.04</v>
      </c>
      <c r="I185" s="129">
        <f t="shared" si="45"/>
        <v>0.04</v>
      </c>
      <c r="J185" s="129">
        <f t="shared" si="45"/>
        <v>0.04</v>
      </c>
      <c r="K185" s="129">
        <f t="shared" si="45"/>
        <v>0.04</v>
      </c>
      <c r="L185" s="129">
        <f t="shared" si="45"/>
        <v>0.04</v>
      </c>
      <c r="M185" s="129">
        <f t="shared" si="45"/>
        <v>0.04</v>
      </c>
      <c r="N185" s="129">
        <f t="shared" si="45"/>
        <v>0.04</v>
      </c>
      <c r="O185" s="129">
        <f t="shared" si="45"/>
        <v>0.04</v>
      </c>
      <c r="P185" s="129">
        <f t="shared" si="45"/>
        <v>0.04</v>
      </c>
      <c r="Q185" s="129">
        <f t="shared" si="45"/>
        <v>0.04</v>
      </c>
      <c r="R185" s="129">
        <f t="shared" si="46"/>
        <v>0.04</v>
      </c>
      <c r="S185" s="129">
        <f t="shared" si="46"/>
        <v>0.04</v>
      </c>
      <c r="T185" s="129">
        <f t="shared" si="46"/>
        <v>0.04</v>
      </c>
      <c r="U185" s="129">
        <f t="shared" si="46"/>
        <v>0.04</v>
      </c>
      <c r="V185" s="129">
        <f t="shared" si="46"/>
        <v>0.04</v>
      </c>
      <c r="W185" s="129">
        <f t="shared" si="46"/>
        <v>0.04</v>
      </c>
      <c r="X185" s="129">
        <f t="shared" si="46"/>
        <v>0.04</v>
      </c>
      <c r="Y185" s="129">
        <f t="shared" si="46"/>
        <v>0.04</v>
      </c>
      <c r="Z185" s="129">
        <f t="shared" si="46"/>
        <v>0.04</v>
      </c>
      <c r="AA185" s="129">
        <f t="shared" si="46"/>
        <v>0.04</v>
      </c>
      <c r="AB185" s="129">
        <f t="shared" si="46"/>
        <v>0.04</v>
      </c>
      <c r="AC185" s="129">
        <f t="shared" si="46"/>
        <v>0.04</v>
      </c>
      <c r="AD185" s="129">
        <f t="shared" si="46"/>
        <v>0.04</v>
      </c>
      <c r="AE185" s="129">
        <f t="shared" si="46"/>
        <v>0.04</v>
      </c>
      <c r="AF185" s="129">
        <f t="shared" si="46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189</v>
      </c>
      <c r="B186" s="50">
        <v>2.3E-2</v>
      </c>
      <c r="C186" s="129">
        <f>B186</f>
        <v>2.3E-2</v>
      </c>
      <c r="D186" s="129">
        <f t="shared" si="45"/>
        <v>2.3E-2</v>
      </c>
      <c r="E186" s="129">
        <f t="shared" si="45"/>
        <v>2.3E-2</v>
      </c>
      <c r="F186" s="129">
        <f t="shared" si="45"/>
        <v>2.3E-2</v>
      </c>
      <c r="G186" s="129">
        <f t="shared" si="45"/>
        <v>2.3E-2</v>
      </c>
      <c r="H186" s="129">
        <f t="shared" si="45"/>
        <v>2.3E-2</v>
      </c>
      <c r="I186" s="129">
        <f t="shared" si="45"/>
        <v>2.3E-2</v>
      </c>
      <c r="J186" s="129">
        <f t="shared" si="45"/>
        <v>2.3E-2</v>
      </c>
      <c r="K186" s="129">
        <f t="shared" si="45"/>
        <v>2.3E-2</v>
      </c>
      <c r="L186" s="129">
        <f t="shared" si="45"/>
        <v>2.3E-2</v>
      </c>
      <c r="M186" s="129">
        <f t="shared" si="45"/>
        <v>2.3E-2</v>
      </c>
      <c r="N186" s="129">
        <f t="shared" si="45"/>
        <v>2.3E-2</v>
      </c>
      <c r="O186" s="129">
        <f t="shared" si="45"/>
        <v>2.3E-2</v>
      </c>
      <c r="P186" s="129">
        <f t="shared" si="45"/>
        <v>2.3E-2</v>
      </c>
      <c r="Q186" s="129">
        <f t="shared" si="45"/>
        <v>2.3E-2</v>
      </c>
      <c r="R186" s="129">
        <f t="shared" si="46"/>
        <v>2.3E-2</v>
      </c>
      <c r="S186" s="129">
        <f t="shared" si="46"/>
        <v>2.3E-2</v>
      </c>
      <c r="T186" s="129">
        <f t="shared" si="46"/>
        <v>2.3E-2</v>
      </c>
      <c r="U186" s="129">
        <f t="shared" si="46"/>
        <v>2.3E-2</v>
      </c>
      <c r="V186" s="129">
        <f t="shared" si="46"/>
        <v>2.3E-2</v>
      </c>
      <c r="W186" s="129">
        <f t="shared" si="46"/>
        <v>2.3E-2</v>
      </c>
      <c r="X186" s="129">
        <f t="shared" si="46"/>
        <v>2.3E-2</v>
      </c>
      <c r="Y186" s="129">
        <f t="shared" si="46"/>
        <v>2.3E-2</v>
      </c>
      <c r="Z186" s="129">
        <f t="shared" si="46"/>
        <v>2.3E-2</v>
      </c>
      <c r="AA186" s="129">
        <f t="shared" si="46"/>
        <v>2.3E-2</v>
      </c>
      <c r="AB186" s="129">
        <f t="shared" si="46"/>
        <v>2.3E-2</v>
      </c>
      <c r="AC186" s="129">
        <f t="shared" si="46"/>
        <v>2.3E-2</v>
      </c>
      <c r="AD186" s="129">
        <f t="shared" si="46"/>
        <v>2.3E-2</v>
      </c>
      <c r="AE186" s="129">
        <f t="shared" si="46"/>
        <v>2.3E-2</v>
      </c>
      <c r="AF186" s="129">
        <f t="shared" si="46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206</v>
      </c>
      <c r="B187" s="131">
        <f t="shared" ref="B187:AG187" si="47">SUM(B97:B186)</f>
        <v>194.70600000000002</v>
      </c>
      <c r="C187" s="131">
        <f t="shared" si="47"/>
        <v>194.70600000000002</v>
      </c>
      <c r="D187" s="131">
        <f t="shared" si="47"/>
        <v>194.70600000000002</v>
      </c>
      <c r="E187" s="131">
        <f t="shared" si="47"/>
        <v>194.70600000000002</v>
      </c>
      <c r="F187" s="131">
        <f t="shared" si="47"/>
        <v>194.70600000000002</v>
      </c>
      <c r="G187" s="131">
        <f t="shared" si="47"/>
        <v>194.70600000000002</v>
      </c>
      <c r="H187" s="131">
        <f t="shared" si="47"/>
        <v>194.70600000000002</v>
      </c>
      <c r="I187" s="131">
        <f t="shared" si="47"/>
        <v>192.10600000000005</v>
      </c>
      <c r="J187" s="131">
        <f t="shared" si="47"/>
        <v>192.10600000000005</v>
      </c>
      <c r="K187" s="131">
        <f t="shared" si="47"/>
        <v>192.10600000000005</v>
      </c>
      <c r="L187" s="131">
        <f t="shared" si="47"/>
        <v>192.10600000000005</v>
      </c>
      <c r="M187" s="131">
        <f t="shared" si="47"/>
        <v>192.10600000000005</v>
      </c>
      <c r="N187" s="131">
        <f t="shared" si="47"/>
        <v>192.10600000000005</v>
      </c>
      <c r="O187" s="131">
        <f t="shared" si="47"/>
        <v>192.10600000000005</v>
      </c>
      <c r="P187" s="131">
        <f t="shared" si="47"/>
        <v>192.10600000000005</v>
      </c>
      <c r="Q187" s="131">
        <f t="shared" si="47"/>
        <v>192.10600000000005</v>
      </c>
      <c r="R187" s="131">
        <f t="shared" si="47"/>
        <v>192.10600000000005</v>
      </c>
      <c r="S187" s="131">
        <f t="shared" si="47"/>
        <v>192.10600000000005</v>
      </c>
      <c r="T187" s="131">
        <f t="shared" si="47"/>
        <v>192.10600000000005</v>
      </c>
      <c r="U187" s="131">
        <f t="shared" si="47"/>
        <v>192.10600000000005</v>
      </c>
      <c r="V187" s="131">
        <f t="shared" si="47"/>
        <v>192.10600000000005</v>
      </c>
      <c r="W187" s="131">
        <f t="shared" si="47"/>
        <v>192.10600000000005</v>
      </c>
      <c r="X187" s="131">
        <f t="shared" si="47"/>
        <v>192.10600000000005</v>
      </c>
      <c r="Y187" s="131">
        <f t="shared" si="47"/>
        <v>192.10600000000005</v>
      </c>
      <c r="Z187" s="131">
        <f t="shared" si="47"/>
        <v>192.10600000000005</v>
      </c>
      <c r="AA187" s="131">
        <f t="shared" si="47"/>
        <v>192.10600000000005</v>
      </c>
      <c r="AB187" s="131">
        <f t="shared" si="47"/>
        <v>192.10600000000005</v>
      </c>
      <c r="AC187" s="131">
        <f t="shared" si="47"/>
        <v>192.10600000000005</v>
      </c>
      <c r="AD187" s="131">
        <f t="shared" si="47"/>
        <v>192.10600000000005</v>
      </c>
      <c r="AE187" s="131">
        <f t="shared" si="47"/>
        <v>192.10600000000005</v>
      </c>
      <c r="AF187" s="131">
        <f t="shared" si="47"/>
        <v>192.10600000000005</v>
      </c>
      <c r="AG187" s="132">
        <f t="shared" si="47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63</v>
      </c>
      <c r="B189" s="133">
        <v>0.3</v>
      </c>
      <c r="C189" s="133">
        <f t="shared" ref="C189:R194" si="48">B189</f>
        <v>0.3</v>
      </c>
      <c r="D189" s="133">
        <f t="shared" si="48"/>
        <v>0.3</v>
      </c>
      <c r="E189" s="133">
        <f t="shared" si="48"/>
        <v>0.3</v>
      </c>
      <c r="F189" s="133">
        <f t="shared" si="48"/>
        <v>0.3</v>
      </c>
      <c r="G189" s="133">
        <f t="shared" si="48"/>
        <v>0.3</v>
      </c>
      <c r="H189" s="133">
        <f t="shared" si="48"/>
        <v>0.3</v>
      </c>
      <c r="I189" s="133">
        <f t="shared" si="48"/>
        <v>0.3</v>
      </c>
      <c r="J189" s="133">
        <f t="shared" si="48"/>
        <v>0.3</v>
      </c>
      <c r="K189" s="133">
        <f t="shared" si="48"/>
        <v>0.3</v>
      </c>
      <c r="L189" s="133">
        <f t="shared" si="48"/>
        <v>0.3</v>
      </c>
      <c r="M189" s="133">
        <f t="shared" si="48"/>
        <v>0.3</v>
      </c>
      <c r="N189" s="133">
        <f t="shared" si="48"/>
        <v>0.3</v>
      </c>
      <c r="O189" s="133">
        <f t="shared" si="48"/>
        <v>0.3</v>
      </c>
      <c r="P189" s="133">
        <f t="shared" si="48"/>
        <v>0.3</v>
      </c>
      <c r="Q189" s="133">
        <f t="shared" si="48"/>
        <v>0.3</v>
      </c>
      <c r="R189" s="133">
        <f t="shared" si="48"/>
        <v>0.3</v>
      </c>
      <c r="S189" s="133">
        <f t="shared" ref="S189:AF194" si="49">R189</f>
        <v>0.3</v>
      </c>
      <c r="T189" s="133">
        <f t="shared" si="49"/>
        <v>0.3</v>
      </c>
      <c r="U189" s="133">
        <f t="shared" si="49"/>
        <v>0.3</v>
      </c>
      <c r="V189" s="133">
        <f t="shared" si="49"/>
        <v>0.3</v>
      </c>
      <c r="W189" s="133">
        <f t="shared" si="49"/>
        <v>0.3</v>
      </c>
      <c r="X189" s="133">
        <f t="shared" si="49"/>
        <v>0.3</v>
      </c>
      <c r="Y189" s="133">
        <f t="shared" si="49"/>
        <v>0.3</v>
      </c>
      <c r="Z189" s="133">
        <f t="shared" si="49"/>
        <v>0.3</v>
      </c>
      <c r="AA189" s="133">
        <f t="shared" si="49"/>
        <v>0.3</v>
      </c>
      <c r="AB189" s="133">
        <f t="shared" si="49"/>
        <v>0.3</v>
      </c>
      <c r="AC189" s="133">
        <f t="shared" si="49"/>
        <v>0.3</v>
      </c>
      <c r="AD189" s="133">
        <f t="shared" si="49"/>
        <v>0.3</v>
      </c>
      <c r="AE189" s="133">
        <f t="shared" si="49"/>
        <v>0.3</v>
      </c>
      <c r="AF189" s="133">
        <f t="shared" si="49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64</v>
      </c>
      <c r="B190" s="129">
        <v>0.4</v>
      </c>
      <c r="C190" s="129">
        <f t="shared" si="48"/>
        <v>0.4</v>
      </c>
      <c r="D190" s="129">
        <f t="shared" si="48"/>
        <v>0.4</v>
      </c>
      <c r="E190" s="129">
        <f t="shared" si="48"/>
        <v>0.4</v>
      </c>
      <c r="F190" s="129">
        <f t="shared" si="48"/>
        <v>0.4</v>
      </c>
      <c r="G190" s="129">
        <f t="shared" si="48"/>
        <v>0.4</v>
      </c>
      <c r="H190" s="129">
        <f t="shared" si="48"/>
        <v>0.4</v>
      </c>
      <c r="I190" s="129">
        <f t="shared" si="48"/>
        <v>0.4</v>
      </c>
      <c r="J190" s="129">
        <f t="shared" si="48"/>
        <v>0.4</v>
      </c>
      <c r="K190" s="129">
        <f t="shared" si="48"/>
        <v>0.4</v>
      </c>
      <c r="L190" s="129">
        <f t="shared" si="48"/>
        <v>0.4</v>
      </c>
      <c r="M190" s="129">
        <f t="shared" si="48"/>
        <v>0.4</v>
      </c>
      <c r="N190" s="129">
        <f t="shared" si="48"/>
        <v>0.4</v>
      </c>
      <c r="O190" s="129">
        <f t="shared" si="48"/>
        <v>0.4</v>
      </c>
      <c r="P190" s="129">
        <f t="shared" si="48"/>
        <v>0.4</v>
      </c>
      <c r="Q190" s="129">
        <f t="shared" si="48"/>
        <v>0.4</v>
      </c>
      <c r="R190" s="129">
        <f t="shared" si="48"/>
        <v>0.4</v>
      </c>
      <c r="S190" s="129">
        <f t="shared" si="49"/>
        <v>0.4</v>
      </c>
      <c r="T190" s="129">
        <f t="shared" si="49"/>
        <v>0.4</v>
      </c>
      <c r="U190" s="129">
        <f t="shared" si="49"/>
        <v>0.4</v>
      </c>
      <c r="V190" s="129">
        <f>U190</f>
        <v>0.4</v>
      </c>
      <c r="W190" s="129">
        <f>V190</f>
        <v>0.4</v>
      </c>
      <c r="X190" s="129">
        <f t="shared" si="49"/>
        <v>0.4</v>
      </c>
      <c r="Y190" s="129">
        <f t="shared" si="49"/>
        <v>0.4</v>
      </c>
      <c r="Z190" s="129">
        <f t="shared" si="49"/>
        <v>0.4</v>
      </c>
      <c r="AA190" s="129">
        <f t="shared" si="49"/>
        <v>0.4</v>
      </c>
      <c r="AB190" s="129">
        <f t="shared" si="49"/>
        <v>0.4</v>
      </c>
      <c r="AC190" s="129">
        <f t="shared" si="49"/>
        <v>0.4</v>
      </c>
      <c r="AD190" s="129">
        <f t="shared" si="49"/>
        <v>0.4</v>
      </c>
      <c r="AE190" s="129">
        <f t="shared" si="49"/>
        <v>0.4</v>
      </c>
      <c r="AF190" s="129">
        <f t="shared" si="49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65</v>
      </c>
      <c r="B191" s="129">
        <v>1.5</v>
      </c>
      <c r="C191" s="129">
        <f t="shared" si="48"/>
        <v>1.5</v>
      </c>
      <c r="D191" s="129">
        <f t="shared" si="48"/>
        <v>1.5</v>
      </c>
      <c r="E191" s="129">
        <f t="shared" si="48"/>
        <v>1.5</v>
      </c>
      <c r="F191" s="129">
        <f t="shared" si="48"/>
        <v>1.5</v>
      </c>
      <c r="G191" s="129">
        <f t="shared" si="48"/>
        <v>1.5</v>
      </c>
      <c r="H191" s="129">
        <f t="shared" si="48"/>
        <v>1.5</v>
      </c>
      <c r="I191" s="129">
        <f t="shared" si="48"/>
        <v>1.5</v>
      </c>
      <c r="J191" s="129">
        <f t="shared" si="48"/>
        <v>1.5</v>
      </c>
      <c r="K191" s="129">
        <f t="shared" si="48"/>
        <v>1.5</v>
      </c>
      <c r="L191" s="129">
        <f t="shared" si="48"/>
        <v>1.5</v>
      </c>
      <c r="M191" s="129">
        <f t="shared" si="48"/>
        <v>1.5</v>
      </c>
      <c r="N191" s="129">
        <f t="shared" si="48"/>
        <v>1.5</v>
      </c>
      <c r="O191" s="129">
        <f t="shared" si="48"/>
        <v>1.5</v>
      </c>
      <c r="P191" s="129">
        <f t="shared" si="48"/>
        <v>1.5</v>
      </c>
      <c r="Q191" s="129">
        <f t="shared" si="48"/>
        <v>1.5</v>
      </c>
      <c r="R191" s="129">
        <f t="shared" si="48"/>
        <v>1.5</v>
      </c>
      <c r="S191" s="129">
        <f t="shared" si="49"/>
        <v>1.5</v>
      </c>
      <c r="T191" s="129">
        <f t="shared" si="49"/>
        <v>1.5</v>
      </c>
      <c r="U191" s="129">
        <f t="shared" si="49"/>
        <v>1.5</v>
      </c>
      <c r="V191" s="129">
        <f t="shared" si="49"/>
        <v>1.5</v>
      </c>
      <c r="W191" s="129">
        <f t="shared" si="49"/>
        <v>1.5</v>
      </c>
      <c r="X191" s="129">
        <f t="shared" si="49"/>
        <v>1.5</v>
      </c>
      <c r="Y191" s="129">
        <f t="shared" si="49"/>
        <v>1.5</v>
      </c>
      <c r="Z191" s="129">
        <f t="shared" si="49"/>
        <v>1.5</v>
      </c>
      <c r="AA191" s="129">
        <f t="shared" si="49"/>
        <v>1.5</v>
      </c>
      <c r="AB191" s="129">
        <f t="shared" si="49"/>
        <v>1.5</v>
      </c>
      <c r="AC191" s="129">
        <f t="shared" si="49"/>
        <v>1.5</v>
      </c>
      <c r="AD191" s="129">
        <f t="shared" si="49"/>
        <v>1.5</v>
      </c>
      <c r="AE191" s="129">
        <f t="shared" si="49"/>
        <v>1.5</v>
      </c>
      <c r="AF191" s="129">
        <f t="shared" si="49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66</v>
      </c>
      <c r="B192" s="129">
        <v>0.3</v>
      </c>
      <c r="C192" s="129">
        <f t="shared" si="48"/>
        <v>0.3</v>
      </c>
      <c r="D192" s="129">
        <f t="shared" si="48"/>
        <v>0.3</v>
      </c>
      <c r="E192" s="129">
        <f t="shared" si="48"/>
        <v>0.3</v>
      </c>
      <c r="F192" s="129">
        <f t="shared" si="48"/>
        <v>0.3</v>
      </c>
      <c r="G192" s="129">
        <f t="shared" si="48"/>
        <v>0.3</v>
      </c>
      <c r="H192" s="129">
        <f t="shared" si="48"/>
        <v>0.3</v>
      </c>
      <c r="I192" s="129">
        <f t="shared" si="48"/>
        <v>0.3</v>
      </c>
      <c r="J192" s="129">
        <f t="shared" si="48"/>
        <v>0.3</v>
      </c>
      <c r="K192" s="129">
        <f t="shared" si="48"/>
        <v>0.3</v>
      </c>
      <c r="L192" s="129">
        <f t="shared" si="48"/>
        <v>0.3</v>
      </c>
      <c r="M192" s="129">
        <f t="shared" si="48"/>
        <v>0.3</v>
      </c>
      <c r="N192" s="129">
        <f t="shared" si="48"/>
        <v>0.3</v>
      </c>
      <c r="O192" s="129">
        <f t="shared" si="48"/>
        <v>0.3</v>
      </c>
      <c r="P192" s="129">
        <f t="shared" si="48"/>
        <v>0.3</v>
      </c>
      <c r="Q192" s="129">
        <f t="shared" si="48"/>
        <v>0.3</v>
      </c>
      <c r="R192" s="129">
        <f t="shared" si="48"/>
        <v>0.3</v>
      </c>
      <c r="S192" s="129">
        <f t="shared" si="49"/>
        <v>0.3</v>
      </c>
      <c r="T192" s="129">
        <f t="shared" si="49"/>
        <v>0.3</v>
      </c>
      <c r="U192" s="129">
        <f t="shared" si="49"/>
        <v>0.3</v>
      </c>
      <c r="V192" s="129">
        <f t="shared" si="49"/>
        <v>0.3</v>
      </c>
      <c r="W192" s="129">
        <f t="shared" si="49"/>
        <v>0.3</v>
      </c>
      <c r="X192" s="129">
        <f t="shared" si="49"/>
        <v>0.3</v>
      </c>
      <c r="Y192" s="129">
        <f t="shared" si="49"/>
        <v>0.3</v>
      </c>
      <c r="Z192" s="129">
        <f t="shared" si="49"/>
        <v>0.3</v>
      </c>
      <c r="AA192" s="129">
        <f t="shared" si="49"/>
        <v>0.3</v>
      </c>
      <c r="AB192" s="129">
        <f t="shared" si="49"/>
        <v>0.3</v>
      </c>
      <c r="AC192" s="129">
        <f t="shared" si="49"/>
        <v>0.3</v>
      </c>
      <c r="AD192" s="129">
        <f t="shared" si="49"/>
        <v>0.3</v>
      </c>
      <c r="AE192" s="129">
        <f t="shared" si="49"/>
        <v>0.3</v>
      </c>
      <c r="AF192" s="129">
        <f t="shared" si="49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67</v>
      </c>
      <c r="B193" s="129">
        <v>0.4</v>
      </c>
      <c r="C193" s="129">
        <f t="shared" si="48"/>
        <v>0.4</v>
      </c>
      <c r="D193" s="129">
        <f t="shared" si="48"/>
        <v>0.4</v>
      </c>
      <c r="E193" s="129">
        <f t="shared" si="48"/>
        <v>0.4</v>
      </c>
      <c r="F193" s="129">
        <f t="shared" si="48"/>
        <v>0.4</v>
      </c>
      <c r="G193" s="129">
        <f t="shared" si="48"/>
        <v>0.4</v>
      </c>
      <c r="H193" s="129">
        <f t="shared" si="48"/>
        <v>0.4</v>
      </c>
      <c r="I193" s="129">
        <f t="shared" si="48"/>
        <v>0.4</v>
      </c>
      <c r="J193" s="129">
        <f t="shared" si="48"/>
        <v>0.4</v>
      </c>
      <c r="K193" s="129">
        <f t="shared" si="48"/>
        <v>0.4</v>
      </c>
      <c r="L193" s="129">
        <f t="shared" si="48"/>
        <v>0.4</v>
      </c>
      <c r="M193" s="129">
        <f t="shared" si="48"/>
        <v>0.4</v>
      </c>
      <c r="N193" s="129">
        <f t="shared" si="48"/>
        <v>0.4</v>
      </c>
      <c r="O193" s="129">
        <f t="shared" si="48"/>
        <v>0.4</v>
      </c>
      <c r="P193" s="129">
        <f t="shared" si="48"/>
        <v>0.4</v>
      </c>
      <c r="Q193" s="129">
        <f t="shared" si="48"/>
        <v>0.4</v>
      </c>
      <c r="R193" s="129">
        <f t="shared" si="48"/>
        <v>0.4</v>
      </c>
      <c r="S193" s="129">
        <f t="shared" si="49"/>
        <v>0.4</v>
      </c>
      <c r="T193" s="129">
        <f t="shared" si="49"/>
        <v>0.4</v>
      </c>
      <c r="U193" s="129">
        <f t="shared" si="49"/>
        <v>0.4</v>
      </c>
      <c r="V193" s="129">
        <f t="shared" si="49"/>
        <v>0.4</v>
      </c>
      <c r="W193" s="129">
        <f t="shared" si="49"/>
        <v>0.4</v>
      </c>
      <c r="X193" s="129">
        <f t="shared" si="49"/>
        <v>0.4</v>
      </c>
      <c r="Y193" s="129">
        <f t="shared" si="49"/>
        <v>0.4</v>
      </c>
      <c r="Z193" s="129">
        <f t="shared" si="49"/>
        <v>0.4</v>
      </c>
      <c r="AA193" s="129">
        <f t="shared" si="49"/>
        <v>0.4</v>
      </c>
      <c r="AB193" s="129">
        <f t="shared" si="49"/>
        <v>0.4</v>
      </c>
      <c r="AC193" s="129">
        <f t="shared" si="49"/>
        <v>0.4</v>
      </c>
      <c r="AD193" s="129">
        <f t="shared" si="49"/>
        <v>0.4</v>
      </c>
      <c r="AE193" s="129">
        <f t="shared" si="49"/>
        <v>0.4</v>
      </c>
      <c r="AF193" s="129">
        <f t="shared" si="49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68</v>
      </c>
      <c r="B194" s="136">
        <v>0.64</v>
      </c>
      <c r="C194" s="136">
        <f t="shared" si="48"/>
        <v>0.64</v>
      </c>
      <c r="D194" s="136">
        <f t="shared" si="48"/>
        <v>0.64</v>
      </c>
      <c r="E194" s="136">
        <f t="shared" si="48"/>
        <v>0.64</v>
      </c>
      <c r="F194" s="136">
        <f t="shared" si="48"/>
        <v>0.64</v>
      </c>
      <c r="G194" s="136">
        <f t="shared" si="48"/>
        <v>0.64</v>
      </c>
      <c r="H194" s="136">
        <f t="shared" si="48"/>
        <v>0.64</v>
      </c>
      <c r="I194" s="136">
        <f t="shared" si="48"/>
        <v>0.64</v>
      </c>
      <c r="J194" s="136">
        <f t="shared" si="48"/>
        <v>0.64</v>
      </c>
      <c r="K194" s="136">
        <f t="shared" si="48"/>
        <v>0.64</v>
      </c>
      <c r="L194" s="136">
        <f t="shared" si="48"/>
        <v>0.64</v>
      </c>
      <c r="M194" s="136">
        <f t="shared" si="48"/>
        <v>0.64</v>
      </c>
      <c r="N194" s="136">
        <f t="shared" si="48"/>
        <v>0.64</v>
      </c>
      <c r="O194" s="136">
        <f t="shared" si="48"/>
        <v>0.64</v>
      </c>
      <c r="P194" s="136">
        <f t="shared" si="48"/>
        <v>0.64</v>
      </c>
      <c r="Q194" s="136">
        <f t="shared" si="48"/>
        <v>0.64</v>
      </c>
      <c r="R194" s="136">
        <f t="shared" si="48"/>
        <v>0.64</v>
      </c>
      <c r="S194" s="136">
        <f t="shared" si="49"/>
        <v>0.64</v>
      </c>
      <c r="T194" s="136">
        <f t="shared" si="49"/>
        <v>0.64</v>
      </c>
      <c r="U194" s="136">
        <f t="shared" si="49"/>
        <v>0.64</v>
      </c>
      <c r="V194" s="136">
        <f t="shared" si="49"/>
        <v>0.64</v>
      </c>
      <c r="W194" s="136">
        <f t="shared" si="49"/>
        <v>0.64</v>
      </c>
      <c r="X194" s="136">
        <f t="shared" si="49"/>
        <v>0.64</v>
      </c>
      <c r="Y194" s="136">
        <f t="shared" si="49"/>
        <v>0.64</v>
      </c>
      <c r="Z194" s="136">
        <f t="shared" si="49"/>
        <v>0.64</v>
      </c>
      <c r="AA194" s="136">
        <f t="shared" si="49"/>
        <v>0.64</v>
      </c>
      <c r="AB194" s="136">
        <f t="shared" si="49"/>
        <v>0.64</v>
      </c>
      <c r="AC194" s="136">
        <f t="shared" si="49"/>
        <v>0.64</v>
      </c>
      <c r="AD194" s="136">
        <f t="shared" si="49"/>
        <v>0.64</v>
      </c>
      <c r="AE194" s="136">
        <f t="shared" si="49"/>
        <v>0.64</v>
      </c>
      <c r="AF194" s="136">
        <f t="shared" si="49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0">SUM(C189:C194)</f>
        <v>3.54</v>
      </c>
      <c r="D195" s="139">
        <f t="shared" si="50"/>
        <v>3.54</v>
      </c>
      <c r="E195" s="139">
        <f t="shared" si="50"/>
        <v>3.54</v>
      </c>
      <c r="F195" s="139">
        <f t="shared" si="50"/>
        <v>3.54</v>
      </c>
      <c r="G195" s="139">
        <f t="shared" si="50"/>
        <v>3.54</v>
      </c>
      <c r="H195" s="139">
        <f t="shared" si="50"/>
        <v>3.54</v>
      </c>
      <c r="I195" s="139">
        <f t="shared" si="50"/>
        <v>3.54</v>
      </c>
      <c r="J195" s="139">
        <f t="shared" si="50"/>
        <v>3.54</v>
      </c>
      <c r="K195" s="139">
        <f t="shared" si="50"/>
        <v>3.54</v>
      </c>
      <c r="L195" s="139">
        <f>SUM(L189:L194)</f>
        <v>3.54</v>
      </c>
      <c r="M195" s="139">
        <f t="shared" ref="M195:R195" si="51">SUM(M189:M194)</f>
        <v>3.54</v>
      </c>
      <c r="N195" s="139">
        <f t="shared" si="51"/>
        <v>3.54</v>
      </c>
      <c r="O195" s="139">
        <f t="shared" si="51"/>
        <v>3.54</v>
      </c>
      <c r="P195" s="139">
        <f t="shared" si="51"/>
        <v>3.54</v>
      </c>
      <c r="Q195" s="139">
        <f t="shared" si="51"/>
        <v>3.54</v>
      </c>
      <c r="R195" s="139">
        <f t="shared" si="51"/>
        <v>3.54</v>
      </c>
      <c r="S195" s="139">
        <f>SUM(S189:S194)</f>
        <v>3.54</v>
      </c>
      <c r="T195" s="139">
        <f t="shared" ref="T195:AG195" si="52">SUM(T189:T194)</f>
        <v>3.54</v>
      </c>
      <c r="U195" s="139">
        <f t="shared" si="52"/>
        <v>3.54</v>
      </c>
      <c r="V195" s="139">
        <f t="shared" si="52"/>
        <v>3.54</v>
      </c>
      <c r="W195" s="139">
        <f t="shared" si="52"/>
        <v>3.54</v>
      </c>
      <c r="X195" s="139">
        <f t="shared" si="52"/>
        <v>3.54</v>
      </c>
      <c r="Y195" s="139">
        <f t="shared" si="52"/>
        <v>3.54</v>
      </c>
      <c r="Z195" s="139">
        <f t="shared" si="52"/>
        <v>3.54</v>
      </c>
      <c r="AA195" s="139">
        <f t="shared" si="52"/>
        <v>3.54</v>
      </c>
      <c r="AB195" s="139">
        <f t="shared" si="52"/>
        <v>3.54</v>
      </c>
      <c r="AC195" s="139">
        <f t="shared" si="52"/>
        <v>3.54</v>
      </c>
      <c r="AD195" s="139">
        <f t="shared" si="52"/>
        <v>3.54</v>
      </c>
      <c r="AE195" s="139">
        <f t="shared" si="52"/>
        <v>3.54</v>
      </c>
      <c r="AF195" s="139">
        <f t="shared" si="52"/>
        <v>3.54</v>
      </c>
      <c r="AG195" s="140">
        <f t="shared" si="52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69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70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71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72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73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74</v>
      </c>
      <c r="B204" s="153">
        <f>MAX(F72:M72)</f>
        <v>1101.8399999999999</v>
      </c>
      <c r="C204" s="154">
        <f>INDEX(F9:M9,1,MATCH(MAX(F72:M72),F72:M72,0))</f>
        <v>0.33333333333333331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14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213" t="s">
        <v>75</v>
      </c>
      <c r="B206" s="213"/>
      <c r="C206" s="45"/>
      <c r="D206" s="155" t="str">
        <f ca="1">"Pie Chart of Daily Peak Demand(Inclusive of Export) of Nepal ("&amp;A4&amp;" "&amp;B4&amp;")"</f>
        <v>Pie Chart of Daily Peak Demand(Inclusive of Export) of Nepal (Nepali Date: 2078/04/14)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2078/04/14)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76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77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78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79</v>
      </c>
      <c r="T209" s="163">
        <f t="shared" ref="T209:AX209" si="53">B72</f>
        <v>979.54000000000008</v>
      </c>
      <c r="U209" s="163">
        <f t="shared" si="53"/>
        <v>974.24</v>
      </c>
      <c r="V209" s="163">
        <f t="shared" si="53"/>
        <v>925.94</v>
      </c>
      <c r="W209" s="163">
        <f t="shared" si="53"/>
        <v>943.6400000000001</v>
      </c>
      <c r="X209" s="163">
        <f t="shared" si="53"/>
        <v>967.04000000000008</v>
      </c>
      <c r="Y209" s="163">
        <f t="shared" si="53"/>
        <v>948.24</v>
      </c>
      <c r="Z209" s="163">
        <f t="shared" si="53"/>
        <v>948.84000000000015</v>
      </c>
      <c r="AA209" s="163">
        <f t="shared" si="53"/>
        <v>999.1400000000001</v>
      </c>
      <c r="AB209" s="163">
        <f t="shared" si="53"/>
        <v>996.44</v>
      </c>
      <c r="AC209" s="163">
        <f t="shared" si="53"/>
        <v>1030.04</v>
      </c>
      <c r="AD209" s="163">
        <f t="shared" si="53"/>
        <v>1101.8399999999999</v>
      </c>
      <c r="AE209" s="163">
        <f t="shared" si="53"/>
        <v>1097.1399999999999</v>
      </c>
      <c r="AF209" s="163">
        <f t="shared" si="53"/>
        <v>1136.74</v>
      </c>
      <c r="AG209" s="163">
        <f t="shared" si="53"/>
        <v>1134.44</v>
      </c>
      <c r="AH209" s="163">
        <f t="shared" si="53"/>
        <v>1079.94</v>
      </c>
      <c r="AI209" s="163">
        <f t="shared" si="53"/>
        <v>1077.74</v>
      </c>
      <c r="AJ209" s="163">
        <f t="shared" si="53"/>
        <v>1089.94</v>
      </c>
      <c r="AK209" s="163">
        <f t="shared" si="53"/>
        <v>1063.3399999999999</v>
      </c>
      <c r="AL209" s="163">
        <f t="shared" si="53"/>
        <v>1099.3399999999999</v>
      </c>
      <c r="AM209" s="163">
        <f t="shared" si="53"/>
        <v>1082.04</v>
      </c>
      <c r="AN209" s="163">
        <f t="shared" si="53"/>
        <v>1088.24</v>
      </c>
      <c r="AO209" s="163">
        <f t="shared" si="53"/>
        <v>1100.54</v>
      </c>
      <c r="AP209" s="163">
        <f t="shared" si="53"/>
        <v>1214.3400000000001</v>
      </c>
      <c r="AQ209" s="163">
        <f t="shared" si="53"/>
        <v>1349.94</v>
      </c>
      <c r="AR209" s="163">
        <f t="shared" si="53"/>
        <v>1315.2400000000002</v>
      </c>
      <c r="AS209" s="163">
        <f t="shared" si="53"/>
        <v>1231.8400000000001</v>
      </c>
      <c r="AT209" s="163">
        <f t="shared" si="53"/>
        <v>1197.24</v>
      </c>
      <c r="AU209" s="163">
        <f t="shared" si="53"/>
        <v>1186.94</v>
      </c>
      <c r="AV209" s="163">
        <f t="shared" si="53"/>
        <v>1117.1400000000001</v>
      </c>
      <c r="AW209" s="163">
        <f t="shared" si="53"/>
        <v>1030.04</v>
      </c>
      <c r="AX209" s="163">
        <f t="shared" si="53"/>
        <v>995.1400000000001</v>
      </c>
    </row>
    <row r="210" spans="1:50" x14ac:dyDescent="0.25">
      <c r="A210" s="156" t="s">
        <v>80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81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82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83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84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69</v>
      </c>
      <c r="B230" s="166">
        <f t="shared" ref="B230:AF230" si="54">B194</f>
        <v>0.64</v>
      </c>
      <c r="C230" s="166">
        <f t="shared" si="54"/>
        <v>0.64</v>
      </c>
      <c r="D230" s="166">
        <f t="shared" si="54"/>
        <v>0.64</v>
      </c>
      <c r="E230" s="166">
        <f t="shared" si="54"/>
        <v>0.64</v>
      </c>
      <c r="F230" s="166">
        <f t="shared" si="54"/>
        <v>0.64</v>
      </c>
      <c r="G230" s="166">
        <f t="shared" si="54"/>
        <v>0.64</v>
      </c>
      <c r="H230" s="166">
        <f t="shared" si="54"/>
        <v>0.64</v>
      </c>
      <c r="I230" s="166">
        <f t="shared" si="54"/>
        <v>0.64</v>
      </c>
      <c r="J230" s="166">
        <f t="shared" si="54"/>
        <v>0.64</v>
      </c>
      <c r="K230" s="166">
        <f t="shared" si="54"/>
        <v>0.64</v>
      </c>
      <c r="L230" s="166">
        <f t="shared" si="54"/>
        <v>0.64</v>
      </c>
      <c r="M230" s="166">
        <f t="shared" si="54"/>
        <v>0.64</v>
      </c>
      <c r="N230" s="166">
        <f t="shared" si="54"/>
        <v>0.64</v>
      </c>
      <c r="O230" s="166">
        <f t="shared" si="54"/>
        <v>0.64</v>
      </c>
      <c r="P230" s="166">
        <f t="shared" si="54"/>
        <v>0.64</v>
      </c>
      <c r="Q230" s="166">
        <f t="shared" si="54"/>
        <v>0.64</v>
      </c>
      <c r="R230" s="166">
        <f t="shared" si="54"/>
        <v>0.64</v>
      </c>
      <c r="S230" s="166">
        <f t="shared" si="54"/>
        <v>0.64</v>
      </c>
      <c r="T230" s="166">
        <f t="shared" si="54"/>
        <v>0.64</v>
      </c>
      <c r="U230" s="166">
        <f t="shared" si="54"/>
        <v>0.64</v>
      </c>
      <c r="V230" s="166">
        <f t="shared" si="54"/>
        <v>0.64</v>
      </c>
      <c r="W230" s="166">
        <f t="shared" si="54"/>
        <v>0.64</v>
      </c>
      <c r="X230" s="166">
        <f t="shared" si="54"/>
        <v>0.64</v>
      </c>
      <c r="Y230" s="166">
        <f t="shared" si="54"/>
        <v>0.64</v>
      </c>
      <c r="Z230" s="166">
        <f t="shared" si="54"/>
        <v>0.64</v>
      </c>
      <c r="AA230" s="166">
        <f t="shared" si="54"/>
        <v>0.64</v>
      </c>
      <c r="AB230" s="166">
        <f t="shared" si="54"/>
        <v>0.64</v>
      </c>
      <c r="AC230" s="166">
        <f t="shared" si="54"/>
        <v>0.64</v>
      </c>
      <c r="AD230" s="166">
        <f t="shared" si="54"/>
        <v>0.64</v>
      </c>
      <c r="AE230" s="166">
        <f t="shared" si="54"/>
        <v>0.64</v>
      </c>
      <c r="AF230" s="166">
        <f t="shared" si="54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5">IF(C198&lt;100,"",C198-520)</f>
        <v/>
      </c>
      <c r="D231" s="114" t="str">
        <f t="shared" si="55"/>
        <v/>
      </c>
      <c r="E231" s="114" t="str">
        <f t="shared" si="55"/>
        <v/>
      </c>
      <c r="F231" s="114" t="str">
        <f t="shared" si="55"/>
        <v/>
      </c>
      <c r="G231" s="114" t="str">
        <f t="shared" si="55"/>
        <v/>
      </c>
      <c r="H231" s="114" t="str">
        <f t="shared" si="55"/>
        <v/>
      </c>
      <c r="I231" s="114" t="str">
        <f t="shared" si="55"/>
        <v/>
      </c>
      <c r="J231" s="114" t="str">
        <f t="shared" si="55"/>
        <v/>
      </c>
      <c r="K231" s="114" t="str">
        <f t="shared" si="55"/>
        <v/>
      </c>
      <c r="L231" s="114" t="str">
        <f t="shared" si="55"/>
        <v/>
      </c>
      <c r="M231" s="114" t="str">
        <f t="shared" si="55"/>
        <v/>
      </c>
      <c r="N231" s="114" t="str">
        <f t="shared" si="55"/>
        <v/>
      </c>
      <c r="O231" s="114" t="str">
        <f t="shared" si="55"/>
        <v/>
      </c>
      <c r="P231" s="114" t="str">
        <f t="shared" si="55"/>
        <v/>
      </c>
      <c r="Q231" s="114" t="str">
        <f t="shared" si="55"/>
        <v/>
      </c>
      <c r="R231" s="114" t="str">
        <f t="shared" si="55"/>
        <v/>
      </c>
      <c r="S231" s="114" t="str">
        <f t="shared" si="55"/>
        <v/>
      </c>
      <c r="T231" s="114" t="str">
        <f t="shared" si="55"/>
        <v/>
      </c>
      <c r="U231" s="114" t="str">
        <f t="shared" si="55"/>
        <v/>
      </c>
      <c r="V231" s="114" t="str">
        <f t="shared" si="55"/>
        <v/>
      </c>
      <c r="W231" s="114" t="str">
        <f t="shared" si="55"/>
        <v/>
      </c>
      <c r="X231" s="114" t="str">
        <f t="shared" si="55"/>
        <v/>
      </c>
      <c r="Y231" s="114" t="str">
        <f t="shared" si="55"/>
        <v/>
      </c>
      <c r="Z231" s="114" t="str">
        <f t="shared" si="55"/>
        <v/>
      </c>
      <c r="AA231" s="114" t="str">
        <f t="shared" si="55"/>
        <v/>
      </c>
      <c r="AB231" s="114" t="str">
        <f t="shared" si="55"/>
        <v/>
      </c>
      <c r="AC231" s="114" t="str">
        <f t="shared" si="55"/>
        <v/>
      </c>
      <c r="AD231" s="114" t="str">
        <f t="shared" si="55"/>
        <v/>
      </c>
      <c r="AE231" s="114" t="str">
        <f t="shared" si="55"/>
        <v/>
      </c>
      <c r="AF231" s="114" t="str">
        <f t="shared" si="55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6">IF(B199&lt;100,"",B199-620)</f>
        <v/>
      </c>
      <c r="C232" s="114" t="str">
        <f t="shared" si="56"/>
        <v/>
      </c>
      <c r="D232" s="114" t="str">
        <f t="shared" si="56"/>
        <v/>
      </c>
      <c r="E232" s="114" t="str">
        <f t="shared" si="56"/>
        <v/>
      </c>
      <c r="F232" s="114" t="str">
        <f t="shared" si="56"/>
        <v/>
      </c>
      <c r="G232" s="114" t="str">
        <f t="shared" si="56"/>
        <v/>
      </c>
      <c r="H232" s="114" t="str">
        <f t="shared" si="56"/>
        <v/>
      </c>
      <c r="I232" s="114" t="str">
        <f t="shared" si="56"/>
        <v/>
      </c>
      <c r="J232" s="114" t="str">
        <f t="shared" si="56"/>
        <v/>
      </c>
      <c r="K232" s="114" t="str">
        <f t="shared" si="56"/>
        <v/>
      </c>
      <c r="L232" s="114" t="str">
        <f t="shared" si="56"/>
        <v/>
      </c>
      <c r="M232" s="114" t="str">
        <f t="shared" si="56"/>
        <v/>
      </c>
      <c r="N232" s="114" t="str">
        <f t="shared" si="56"/>
        <v/>
      </c>
      <c r="O232" s="114" t="str">
        <f t="shared" si="56"/>
        <v/>
      </c>
      <c r="P232" s="114" t="str">
        <f t="shared" si="56"/>
        <v/>
      </c>
      <c r="Q232" s="114" t="str">
        <f t="shared" si="56"/>
        <v/>
      </c>
      <c r="R232" s="114" t="str">
        <f t="shared" si="56"/>
        <v/>
      </c>
      <c r="S232" s="114" t="str">
        <f t="shared" si="56"/>
        <v/>
      </c>
      <c r="T232" s="114" t="str">
        <f t="shared" si="56"/>
        <v/>
      </c>
      <c r="U232" s="114" t="str">
        <f t="shared" si="56"/>
        <v/>
      </c>
      <c r="V232" s="114" t="str">
        <f t="shared" si="56"/>
        <v/>
      </c>
      <c r="W232" s="114" t="str">
        <f t="shared" si="56"/>
        <v/>
      </c>
      <c r="X232" s="114" t="str">
        <f t="shared" si="56"/>
        <v/>
      </c>
      <c r="Y232" s="114" t="str">
        <f t="shared" si="56"/>
        <v/>
      </c>
      <c r="Z232" s="114" t="str">
        <f t="shared" si="56"/>
        <v/>
      </c>
      <c r="AA232" s="114" t="str">
        <f t="shared" si="56"/>
        <v/>
      </c>
      <c r="AB232" s="114" t="str">
        <f t="shared" si="56"/>
        <v/>
      </c>
      <c r="AC232" s="114" t="str">
        <f t="shared" si="56"/>
        <v/>
      </c>
      <c r="AD232" s="114" t="str">
        <f t="shared" si="56"/>
        <v/>
      </c>
      <c r="AE232" s="114" t="str">
        <f t="shared" si="56"/>
        <v/>
      </c>
      <c r="AF232" s="114" t="str">
        <f t="shared" si="56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7">IF(B200&lt;100,"",B200-330)</f>
        <v/>
      </c>
      <c r="C233" s="114" t="str">
        <f t="shared" si="57"/>
        <v/>
      </c>
      <c r="D233" s="114" t="str">
        <f t="shared" si="57"/>
        <v/>
      </c>
      <c r="E233" s="114" t="str">
        <f t="shared" si="57"/>
        <v/>
      </c>
      <c r="F233" s="114" t="str">
        <f t="shared" si="57"/>
        <v/>
      </c>
      <c r="G233" s="114" t="str">
        <f t="shared" si="57"/>
        <v/>
      </c>
      <c r="H233" s="114" t="str">
        <f t="shared" si="57"/>
        <v/>
      </c>
      <c r="I233" s="114" t="str">
        <f t="shared" si="57"/>
        <v/>
      </c>
      <c r="J233" s="114" t="str">
        <f t="shared" si="57"/>
        <v/>
      </c>
      <c r="K233" s="114" t="str">
        <f t="shared" si="57"/>
        <v/>
      </c>
      <c r="L233" s="114" t="str">
        <f t="shared" si="57"/>
        <v/>
      </c>
      <c r="M233" s="114" t="str">
        <f t="shared" si="57"/>
        <v/>
      </c>
      <c r="N233" s="114" t="str">
        <f t="shared" si="57"/>
        <v/>
      </c>
      <c r="O233" s="114" t="str">
        <f t="shared" si="57"/>
        <v/>
      </c>
      <c r="P233" s="114" t="str">
        <f t="shared" si="57"/>
        <v/>
      </c>
      <c r="Q233" s="114" t="str">
        <f t="shared" si="57"/>
        <v/>
      </c>
      <c r="R233" s="114" t="str">
        <f t="shared" si="57"/>
        <v/>
      </c>
      <c r="S233" s="114" t="str">
        <f t="shared" si="57"/>
        <v/>
      </c>
      <c r="T233" s="114" t="str">
        <f t="shared" si="57"/>
        <v/>
      </c>
      <c r="U233" s="114" t="str">
        <f t="shared" si="57"/>
        <v/>
      </c>
      <c r="V233" s="114" t="str">
        <f t="shared" si="57"/>
        <v/>
      </c>
      <c r="W233" s="114" t="str">
        <f t="shared" si="57"/>
        <v/>
      </c>
      <c r="X233" s="114" t="str">
        <f t="shared" si="57"/>
        <v/>
      </c>
      <c r="Y233" s="114" t="str">
        <f t="shared" si="57"/>
        <v/>
      </c>
      <c r="Z233" s="114" t="str">
        <f t="shared" si="57"/>
        <v/>
      </c>
      <c r="AA233" s="114" t="str">
        <f t="shared" si="57"/>
        <v/>
      </c>
      <c r="AB233" s="114" t="str">
        <f t="shared" si="57"/>
        <v/>
      </c>
      <c r="AC233" s="114" t="str">
        <f t="shared" si="57"/>
        <v/>
      </c>
      <c r="AD233" s="114" t="str">
        <f t="shared" si="57"/>
        <v/>
      </c>
      <c r="AE233" s="114" t="str">
        <f t="shared" si="57"/>
        <v/>
      </c>
      <c r="AF233" s="114" t="str">
        <f t="shared" si="57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58">IF(C201&lt;100,"",C201-1500)</f>
        <v/>
      </c>
      <c r="D234" s="114" t="str">
        <f t="shared" si="58"/>
        <v/>
      </c>
      <c r="E234" s="114" t="str">
        <f t="shared" si="58"/>
        <v/>
      </c>
      <c r="F234" s="114" t="str">
        <f t="shared" si="58"/>
        <v/>
      </c>
      <c r="G234" s="114" t="str">
        <f t="shared" si="58"/>
        <v/>
      </c>
      <c r="H234" s="114" t="str">
        <f t="shared" si="58"/>
        <v/>
      </c>
      <c r="I234" s="114" t="str">
        <f t="shared" si="58"/>
        <v/>
      </c>
      <c r="J234" s="114" t="str">
        <f t="shared" si="58"/>
        <v/>
      </c>
      <c r="K234" s="114" t="str">
        <f t="shared" si="58"/>
        <v/>
      </c>
      <c r="L234" s="114" t="str">
        <f t="shared" si="58"/>
        <v/>
      </c>
      <c r="M234" s="114" t="str">
        <f t="shared" si="58"/>
        <v/>
      </c>
      <c r="N234" s="114" t="str">
        <f t="shared" si="58"/>
        <v/>
      </c>
      <c r="O234" s="114" t="str">
        <f t="shared" si="58"/>
        <v/>
      </c>
      <c r="P234" s="114" t="str">
        <f t="shared" si="58"/>
        <v/>
      </c>
      <c r="Q234" s="114" t="str">
        <f t="shared" si="58"/>
        <v/>
      </c>
      <c r="R234" s="114" t="str">
        <f t="shared" si="58"/>
        <v/>
      </c>
      <c r="S234" s="114" t="str">
        <f t="shared" si="58"/>
        <v/>
      </c>
      <c r="T234" s="114" t="str">
        <f t="shared" si="58"/>
        <v/>
      </c>
      <c r="U234" s="114" t="str">
        <f t="shared" si="58"/>
        <v/>
      </c>
      <c r="V234" s="114" t="str">
        <f t="shared" si="58"/>
        <v/>
      </c>
      <c r="W234" s="114" t="str">
        <f t="shared" si="58"/>
        <v/>
      </c>
      <c r="X234" s="114" t="str">
        <f t="shared" si="58"/>
        <v/>
      </c>
      <c r="Y234" s="114" t="str">
        <f t="shared" si="58"/>
        <v/>
      </c>
      <c r="Z234" s="114" t="str">
        <f t="shared" si="58"/>
        <v/>
      </c>
      <c r="AA234" s="114" t="str">
        <f t="shared" si="58"/>
        <v/>
      </c>
      <c r="AB234" s="114" t="str">
        <f t="shared" si="58"/>
        <v/>
      </c>
      <c r="AC234" s="114" t="str">
        <f t="shared" si="58"/>
        <v/>
      </c>
      <c r="AD234" s="114" t="str">
        <f t="shared" si="58"/>
        <v/>
      </c>
      <c r="AE234" s="114" t="str">
        <f t="shared" si="58"/>
        <v/>
      </c>
      <c r="AF234" s="114" t="str">
        <f t="shared" si="58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6167" priority="339">
      <formula>S$9&gt;=20/24</formula>
    </cfRule>
    <cfRule type="expression" dxfId="6166" priority="340">
      <formula>AND(S$9&gt;=14/24,S$9&lt;20/24)</formula>
    </cfRule>
    <cfRule type="expression" dxfId="6165" priority="341">
      <formula>AND(S$9&gt;=8/24,S$9&lt;14/24)</formula>
    </cfRule>
    <cfRule type="expression" dxfId="6164" priority="342">
      <formula>S$9&lt;8/24</formula>
    </cfRule>
  </conditionalFormatting>
  <conditionalFormatting sqref="B8:AF10 AA78:AF78 B78:Q78 B53:AF53 B79:AF79 C189:AF195 L34:Q34 L55:Q56 B65:AF69 D54:K56 T208:AX208 B71:AF75 W82:Z88 U82:V83 B77:AF77 P36:Q36 L36:O39 D57:Q58 R55:T58 U57:X58 L11:Z13 P37:Z39 L50:AF52 AA54:AF57 AA81:AF88 AA12:AF13 L15:AF28 L30:AF30">
    <cfRule type="expression" dxfId="6163" priority="335">
      <formula>B$9&gt;=20/24</formula>
    </cfRule>
    <cfRule type="expression" dxfId="6162" priority="336">
      <formula>AND(B$9&gt;=14/24,B$9&lt;20/24)</formula>
    </cfRule>
    <cfRule type="expression" dxfId="6161" priority="337">
      <formula>AND(B$9&gt;=8/24,B$9&lt;14/24)</formula>
    </cfRule>
    <cfRule type="expression" dxfId="6160" priority="338">
      <formula>B$9&lt;8/24</formula>
    </cfRule>
  </conditionalFormatting>
  <conditionalFormatting sqref="B187:AF187">
    <cfRule type="expression" dxfId="6159" priority="331">
      <formula>B$9&gt;=20/24</formula>
    </cfRule>
    <cfRule type="expression" dxfId="6158" priority="332">
      <formula>AND(B$9&gt;=14/24,B$9&lt;20/24)</formula>
    </cfRule>
    <cfRule type="expression" dxfId="6157" priority="333">
      <formula>AND(B$9&gt;=8/24,B$9&lt;14/24)</formula>
    </cfRule>
    <cfRule type="expression" dxfId="6156" priority="334">
      <formula>B$9&lt;8/24</formula>
    </cfRule>
  </conditionalFormatting>
  <conditionalFormatting sqref="AL4:AL6">
    <cfRule type="iconSet" priority="330">
      <iconSet iconSet="3TrafficLights2" reverse="1">
        <cfvo type="percent" val="0"/>
        <cfvo type="num" val="1"/>
        <cfvo type="num" val="1"/>
      </iconSet>
    </cfRule>
  </conditionalFormatting>
  <conditionalFormatting sqref="L54:T54">
    <cfRule type="expression" dxfId="6155" priority="326">
      <formula>L$9&gt;=20/24</formula>
    </cfRule>
    <cfRule type="expression" dxfId="6154" priority="327">
      <formula>AND(L$9&gt;=14/24,L$9&lt;20/24)</formula>
    </cfRule>
    <cfRule type="expression" dxfId="6153" priority="328">
      <formula>AND(L$9&gt;=8/24,L$9&lt;14/24)</formula>
    </cfRule>
    <cfRule type="expression" dxfId="6152" priority="329">
      <formula>L$9&lt;8/24</formula>
    </cfRule>
  </conditionalFormatting>
  <conditionalFormatting sqref="L40:AD40">
    <cfRule type="expression" dxfId="6151" priority="322">
      <formula>L$9&gt;=20/24</formula>
    </cfRule>
    <cfRule type="expression" dxfId="6150" priority="323">
      <formula>AND(L$9&gt;=14/24,L$9&lt;20/24)</formula>
    </cfRule>
    <cfRule type="expression" dxfId="6149" priority="324">
      <formula>AND(L$9&gt;=8/24,L$9&lt;14/24)</formula>
    </cfRule>
    <cfRule type="expression" dxfId="6148" priority="325">
      <formula>L$9&lt;8/24</formula>
    </cfRule>
  </conditionalFormatting>
  <conditionalFormatting sqref="R36:Z36">
    <cfRule type="expression" dxfId="6147" priority="314">
      <formula>R$9&gt;=20/24</formula>
    </cfRule>
    <cfRule type="expression" dxfId="6146" priority="315">
      <formula>AND(R$9&gt;=14/24,R$9&lt;20/24)</formula>
    </cfRule>
    <cfRule type="expression" dxfId="6145" priority="316">
      <formula>AND(R$9&gt;=8/24,R$9&lt;14/24)</formula>
    </cfRule>
    <cfRule type="expression" dxfId="6144" priority="317">
      <formula>R$9&lt;8/24</formula>
    </cfRule>
  </conditionalFormatting>
  <conditionalFormatting sqref="U54:Z54">
    <cfRule type="expression" dxfId="6143" priority="310">
      <formula>U$9&gt;=20/24</formula>
    </cfRule>
    <cfRule type="expression" dxfId="6142" priority="311">
      <formula>AND(U$9&gt;=14/24,U$9&lt;20/24)</formula>
    </cfRule>
    <cfRule type="expression" dxfId="6141" priority="312">
      <formula>AND(U$9&gt;=8/24,U$9&lt;14/24)</formula>
    </cfRule>
    <cfRule type="expression" dxfId="6140" priority="313">
      <formula>U$9&lt;8/24</formula>
    </cfRule>
  </conditionalFormatting>
  <conditionalFormatting sqref="R78:Z78">
    <cfRule type="expression" dxfId="6139" priority="306">
      <formula>R$9&gt;=20/24</formula>
    </cfRule>
    <cfRule type="expression" dxfId="6138" priority="307">
      <formula>AND(R$9&gt;=14/24,R$9&lt;20/24)</formula>
    </cfRule>
    <cfRule type="expression" dxfId="6137" priority="308">
      <formula>AND(R$9&gt;=8/24,R$9&lt;14/24)</formula>
    </cfRule>
    <cfRule type="expression" dxfId="6136" priority="309">
      <formula>R$9&lt;8/24</formula>
    </cfRule>
  </conditionalFormatting>
  <conditionalFormatting sqref="T81:Z81">
    <cfRule type="expression" dxfId="6135" priority="302">
      <formula>T$9&gt;=20/24</formula>
    </cfRule>
    <cfRule type="expression" dxfId="6134" priority="303">
      <formula>AND(T$9&gt;=14/24,T$9&lt;20/24)</formula>
    </cfRule>
    <cfRule type="expression" dxfId="6133" priority="304">
      <formula>AND(T$9&gt;=8/24,T$9&lt;14/24)</formula>
    </cfRule>
    <cfRule type="expression" dxfId="6132" priority="305">
      <formula>T$9&lt;8/24</formula>
    </cfRule>
  </conditionalFormatting>
  <conditionalFormatting sqref="L32:AF32">
    <cfRule type="expression" dxfId="6131" priority="298">
      <formula>L$9&gt;=20/24</formula>
    </cfRule>
    <cfRule type="expression" dxfId="6130" priority="299">
      <formula>AND(L$9&gt;=14/24,L$9&lt;20/24)</formula>
    </cfRule>
    <cfRule type="expression" dxfId="6129" priority="300">
      <formula>AND(L$9&gt;=8/24,L$9&lt;14/24)</formula>
    </cfRule>
    <cfRule type="expression" dxfId="6128" priority="301">
      <formula>L$9&lt;8/24</formula>
    </cfRule>
  </conditionalFormatting>
  <conditionalFormatting sqref="L46:AE46">
    <cfRule type="expression" dxfId="6127" priority="294">
      <formula>L$9&gt;=20/24</formula>
    </cfRule>
    <cfRule type="expression" dxfId="6126" priority="295">
      <formula>AND(L$9&gt;=14/24,L$9&lt;20/24)</formula>
    </cfRule>
    <cfRule type="expression" dxfId="6125" priority="296">
      <formula>AND(L$9&gt;=8/24,L$9&lt;14/24)</formula>
    </cfRule>
    <cfRule type="expression" dxfId="6124" priority="297">
      <formula>L$9&lt;8/24</formula>
    </cfRule>
  </conditionalFormatting>
  <conditionalFormatting sqref="L47:AE47">
    <cfRule type="expression" dxfId="6123" priority="290">
      <formula>L$9&gt;=20/24</formula>
    </cfRule>
    <cfRule type="expression" dxfId="6122" priority="291">
      <formula>AND(L$9&gt;=14/24,L$9&lt;20/24)</formula>
    </cfRule>
    <cfRule type="expression" dxfId="6121" priority="292">
      <formula>AND(L$9&gt;=8/24,L$9&lt;14/24)</formula>
    </cfRule>
    <cfRule type="expression" dxfId="6120" priority="293">
      <formula>L$9&lt;8/24</formula>
    </cfRule>
  </conditionalFormatting>
  <conditionalFormatting sqref="L42:Z45 AA42:AE44">
    <cfRule type="expression" dxfId="6119" priority="286">
      <formula>L$9&gt;=20/24</formula>
    </cfRule>
    <cfRule type="expression" dxfId="6118" priority="287">
      <formula>AND(L$9&gt;=14/24,L$9&lt;20/24)</formula>
    </cfRule>
    <cfRule type="expression" dxfId="6117" priority="288">
      <formula>AND(L$9&gt;=8/24,L$9&lt;14/24)</formula>
    </cfRule>
    <cfRule type="expression" dxfId="6116" priority="289">
      <formula>L$9&lt;8/24</formula>
    </cfRule>
  </conditionalFormatting>
  <conditionalFormatting sqref="R34:AD34">
    <cfRule type="expression" dxfId="6115" priority="282">
      <formula>R$9&gt;=20/24</formula>
    </cfRule>
    <cfRule type="expression" dxfId="6114" priority="283">
      <formula>AND(R$9&gt;=14/24,R$9&lt;20/24)</formula>
    </cfRule>
    <cfRule type="expression" dxfId="6113" priority="284">
      <formula>AND(R$9&gt;=8/24,R$9&lt;14/24)</formula>
    </cfRule>
    <cfRule type="expression" dxfId="6112" priority="285">
      <formula>R$9&lt;8/24</formula>
    </cfRule>
  </conditionalFormatting>
  <conditionalFormatting sqref="V46:AE46">
    <cfRule type="expression" dxfId="6111" priority="270">
      <formula>V$9&gt;=20/24</formula>
    </cfRule>
    <cfRule type="expression" dxfId="6110" priority="271">
      <formula>AND(V$9&gt;=14/24,V$9&lt;20/24)</formula>
    </cfRule>
    <cfRule type="expression" dxfId="6109" priority="272">
      <formula>AND(V$9&gt;=8/24,V$9&lt;14/24)</formula>
    </cfRule>
    <cfRule type="expression" dxfId="6108" priority="273">
      <formula>V$9&lt;8/24</formula>
    </cfRule>
  </conditionalFormatting>
  <conditionalFormatting sqref="V47:AE47">
    <cfRule type="expression" dxfId="6107" priority="266">
      <formula>V$9&gt;=20/24</formula>
    </cfRule>
    <cfRule type="expression" dxfId="6106" priority="267">
      <formula>AND(V$9&gt;=14/24,V$9&lt;20/24)</formula>
    </cfRule>
    <cfRule type="expression" dxfId="6105" priority="268">
      <formula>AND(V$9&gt;=8/24,V$9&lt;14/24)</formula>
    </cfRule>
    <cfRule type="expression" dxfId="6104" priority="269">
      <formula>V$9&lt;8/24</formula>
    </cfRule>
  </conditionalFormatting>
  <conditionalFormatting sqref="Y57:Z64 AA58:AF64">
    <cfRule type="expression" dxfId="6103" priority="262">
      <formula>Y$9&gt;=20/24</formula>
    </cfRule>
    <cfRule type="expression" dxfId="6102" priority="263">
      <formula>AND(Y$9&gt;=14/24,Y$9&lt;20/24)</formula>
    </cfRule>
    <cfRule type="expression" dxfId="6101" priority="264">
      <formula>AND(Y$9&gt;=8/24,Y$9&lt;14/24)</formula>
    </cfRule>
    <cfRule type="expression" dxfId="6100" priority="265">
      <formula>Y$9&lt;8/24</formula>
    </cfRule>
  </conditionalFormatting>
  <conditionalFormatting sqref="AA91:AF94">
    <cfRule type="expression" dxfId="6099" priority="258">
      <formula>AA$9&gt;=20/24</formula>
    </cfRule>
    <cfRule type="expression" dxfId="6098" priority="259">
      <formula>AND(AA$9&gt;=14/24,AA$9&lt;20/24)</formula>
    </cfRule>
    <cfRule type="expression" dxfId="6097" priority="260">
      <formula>AND(AA$9&gt;=8/24,AA$9&lt;14/24)</formula>
    </cfRule>
    <cfRule type="expression" dxfId="6096" priority="261">
      <formula>AA$9&lt;8/24</formula>
    </cfRule>
  </conditionalFormatting>
  <conditionalFormatting sqref="D59:G59 H59:K64">
    <cfRule type="expression" dxfId="6095" priority="254">
      <formula>D$9&gt;=20/24</formula>
    </cfRule>
    <cfRule type="expression" dxfId="6094" priority="255">
      <formula>AND(D$9&gt;=14/24,D$9&lt;20/24)</formula>
    </cfRule>
    <cfRule type="expression" dxfId="6093" priority="256">
      <formula>AND(D$9&gt;=8/24,D$9&lt;14/24)</formula>
    </cfRule>
    <cfRule type="expression" dxfId="6092" priority="257">
      <formula>D$9&lt;8/24</formula>
    </cfRule>
  </conditionalFormatting>
  <conditionalFormatting sqref="T91:Z94">
    <cfRule type="expression" dxfId="6091" priority="250">
      <formula>T$9&gt;=20/24</formula>
    </cfRule>
    <cfRule type="expression" dxfId="6090" priority="251">
      <formula>AND(T$9&gt;=14/24,T$9&lt;20/24)</formula>
    </cfRule>
    <cfRule type="expression" dxfId="6089" priority="252">
      <formula>AND(T$9&gt;=8/24,T$9&lt;14/24)</formula>
    </cfRule>
    <cfRule type="expression" dxfId="6088" priority="253">
      <formula>T$9&lt;8/24</formula>
    </cfRule>
  </conditionalFormatting>
  <conditionalFormatting sqref="AG48 B35:AF35 F47:L47 F28:K28 L42:L46 I42:K42 F40:Q40 D39:Q39 D33:AF34 D36:AF38 B48:AF53 R39:AF40 M42:AF47 L15:AF28 L32:AF32 L11:AF13 L30:AF30">
    <cfRule type="expression" dxfId="6087" priority="249">
      <formula>B11&gt;$AG11</formula>
    </cfRule>
  </conditionalFormatting>
  <conditionalFormatting sqref="A96:A152 A81:A94 A11:A13 A15:A30 A42:A69 A77:A79 A71:A75 A32:A40 A165:A196">
    <cfRule type="expression" dxfId="6086" priority="248">
      <formula>$AH11=0</formula>
    </cfRule>
  </conditionalFormatting>
  <conditionalFormatting sqref="AA95:AF95">
    <cfRule type="expression" dxfId="6085" priority="244">
      <formula>AA$9&gt;=20/24</formula>
    </cfRule>
    <cfRule type="expression" dxfId="6084" priority="245">
      <formula>AND(AA$9&gt;=14/24,AA$9&lt;20/24)</formula>
    </cfRule>
    <cfRule type="expression" dxfId="6083" priority="246">
      <formula>AND(AA$9&gt;=8/24,AA$9&lt;14/24)</formula>
    </cfRule>
    <cfRule type="expression" dxfId="6082" priority="247">
      <formula>AA$9&lt;8/24</formula>
    </cfRule>
  </conditionalFormatting>
  <conditionalFormatting sqref="T95:Z95">
    <cfRule type="expression" dxfId="6081" priority="240">
      <formula>T$9&gt;=20/24</formula>
    </cfRule>
    <cfRule type="expression" dxfId="6080" priority="241">
      <formula>AND(T$9&gt;=14/24,T$9&lt;20/24)</formula>
    </cfRule>
    <cfRule type="expression" dxfId="6079" priority="242">
      <formula>AND(T$9&gt;=8/24,T$9&lt;14/24)</formula>
    </cfRule>
    <cfRule type="expression" dxfId="6078" priority="243">
      <formula>T$9&lt;8/24</formula>
    </cfRule>
  </conditionalFormatting>
  <conditionalFormatting sqref="A95">
    <cfRule type="expression" dxfId="6077" priority="239">
      <formula>$AH95=0</formula>
    </cfRule>
  </conditionalFormatting>
  <conditionalFormatting sqref="D33:AF33">
    <cfRule type="expression" dxfId="6076" priority="235">
      <formula>D$9&gt;=20/24</formula>
    </cfRule>
    <cfRule type="expression" dxfId="6075" priority="236">
      <formula>AND(D$9&gt;=14/24,D$9&lt;20/24)</formula>
    </cfRule>
    <cfRule type="expression" dxfId="6074" priority="237">
      <formula>AND(D$9&gt;=8/24,D$9&lt;14/24)</formula>
    </cfRule>
    <cfRule type="expression" dxfId="6073" priority="238">
      <formula>D$9&lt;8/24</formula>
    </cfRule>
  </conditionalFormatting>
  <conditionalFormatting sqref="R33:AF33">
    <cfRule type="expression" dxfId="6072" priority="231">
      <formula>R$9&gt;=20/24</formula>
    </cfRule>
    <cfRule type="expression" dxfId="6071" priority="232">
      <formula>AND(R$9&gt;=14/24,R$9&lt;20/24)</formula>
    </cfRule>
    <cfRule type="expression" dxfId="6070" priority="233">
      <formula>AND(R$9&gt;=8/24,R$9&lt;14/24)</formula>
    </cfRule>
    <cfRule type="expression" dxfId="6069" priority="234">
      <formula>R$9&lt;8/24</formula>
    </cfRule>
  </conditionalFormatting>
  <conditionalFormatting sqref="D60:G64">
    <cfRule type="expression" dxfId="6068" priority="223">
      <formula>D$9&gt;=20/24</formula>
    </cfRule>
    <cfRule type="expression" dxfId="6067" priority="224">
      <formula>AND(D$9&gt;=14/24,D$9&lt;20/24)</formula>
    </cfRule>
    <cfRule type="expression" dxfId="6066" priority="225">
      <formula>AND(D$9&gt;=8/24,D$9&lt;14/24)</formula>
    </cfRule>
    <cfRule type="expression" dxfId="6065" priority="226">
      <formula>D$9&lt;8/24</formula>
    </cfRule>
  </conditionalFormatting>
  <conditionalFormatting sqref="L59:X64">
    <cfRule type="expression" dxfId="6064" priority="219">
      <formula>L$9&gt;=20/24</formula>
    </cfRule>
    <cfRule type="expression" dxfId="6063" priority="220">
      <formula>AND(L$9&gt;=14/24,L$9&lt;20/24)</formula>
    </cfRule>
    <cfRule type="expression" dxfId="6062" priority="221">
      <formula>AND(L$9&gt;=8/24,L$9&lt;14/24)</formula>
    </cfRule>
    <cfRule type="expression" dxfId="6061" priority="222">
      <formula>L$9&lt;8/24</formula>
    </cfRule>
  </conditionalFormatting>
  <conditionalFormatting sqref="AL30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L31:AF31">
    <cfRule type="expression" dxfId="6060" priority="210">
      <formula>L$9&gt;=20/24</formula>
    </cfRule>
    <cfRule type="expression" dxfId="6059" priority="211">
      <formula>AND(L$9&gt;=14/24,L$9&lt;20/24)</formula>
    </cfRule>
    <cfRule type="expression" dxfId="6058" priority="212">
      <formula>AND(L$9&gt;=8/24,L$9&lt;14/24)</formula>
    </cfRule>
    <cfRule type="expression" dxfId="6057" priority="213">
      <formula>L$9&lt;8/24</formula>
    </cfRule>
  </conditionalFormatting>
  <conditionalFormatting sqref="L31:AF31">
    <cfRule type="expression" dxfId="6056" priority="205">
      <formula>L31&gt;$AG31</formula>
    </cfRule>
  </conditionalFormatting>
  <conditionalFormatting sqref="A31">
    <cfRule type="expression" dxfId="6055" priority="204">
      <formula>$AH31=0</formula>
    </cfRule>
  </conditionalFormatting>
  <conditionalFormatting sqref="B80:AF80">
    <cfRule type="expression" dxfId="6054" priority="200">
      <formula>B$9&gt;=20/24</formula>
    </cfRule>
    <cfRule type="expression" dxfId="6053" priority="201">
      <formula>AND(B$9&gt;=14/24,B$9&lt;20/24)</formula>
    </cfRule>
    <cfRule type="expression" dxfId="6052" priority="202">
      <formula>AND(B$9&gt;=8/24,B$9&lt;14/24)</formula>
    </cfRule>
    <cfRule type="expression" dxfId="6051" priority="203">
      <formula>B$9&lt;8/24</formula>
    </cfRule>
  </conditionalFormatting>
  <conditionalFormatting sqref="A80">
    <cfRule type="expression" dxfId="6050" priority="199">
      <formula>$AH80=0</formula>
    </cfRule>
  </conditionalFormatting>
  <conditionalFormatting sqref="L14:T14">
    <cfRule type="expression" dxfId="6049" priority="191">
      <formula>L$9&gt;=20/24</formula>
    </cfRule>
    <cfRule type="expression" dxfId="6048" priority="192">
      <formula>AND(L$9&gt;=14/24,L$9&lt;20/24)</formula>
    </cfRule>
    <cfRule type="expression" dxfId="6047" priority="193">
      <formula>AND(L$9&gt;=8/24,L$9&lt;14/24)</formula>
    </cfRule>
    <cfRule type="expression" dxfId="6046" priority="194">
      <formula>L$9&lt;8/24</formula>
    </cfRule>
  </conditionalFormatting>
  <conditionalFormatting sqref="U14:AF14">
    <cfRule type="expression" dxfId="6045" priority="187">
      <formula>U$9&gt;=20/24</formula>
    </cfRule>
    <cfRule type="expression" dxfId="6044" priority="188">
      <formula>AND(U$9&gt;=14/24,U$9&lt;20/24)</formula>
    </cfRule>
    <cfRule type="expression" dxfId="6043" priority="189">
      <formula>AND(U$9&gt;=8/24,U$9&lt;14/24)</formula>
    </cfRule>
    <cfRule type="expression" dxfId="6042" priority="190">
      <formula>U$9&lt;8/24</formula>
    </cfRule>
  </conditionalFormatting>
  <conditionalFormatting sqref="L14:AF14">
    <cfRule type="expression" dxfId="6041" priority="186">
      <formula>L14&gt;$AG14</formula>
    </cfRule>
  </conditionalFormatting>
  <conditionalFormatting sqref="A14">
    <cfRule type="expression" dxfId="6040" priority="185">
      <formula>$AH14=0</formula>
    </cfRule>
  </conditionalFormatting>
  <conditionalFormatting sqref="A159:A164">
    <cfRule type="expression" dxfId="6039" priority="184">
      <formula>$AH159=0</formula>
    </cfRule>
  </conditionalFormatting>
  <conditionalFormatting sqref="A153:A158">
    <cfRule type="expression" dxfId="6038" priority="183">
      <formula>$AH153=0</formula>
    </cfRule>
  </conditionalFormatting>
  <conditionalFormatting sqref="L41:AE41">
    <cfRule type="expression" dxfId="6037" priority="175">
      <formula>L$9&gt;=20/24</formula>
    </cfRule>
    <cfRule type="expression" dxfId="6036" priority="176">
      <formula>AND(L$9&gt;=14/24,L$9&lt;20/24)</formula>
    </cfRule>
    <cfRule type="expression" dxfId="6035" priority="177">
      <formula>AND(L$9&gt;=8/24,L$9&lt;14/24)</formula>
    </cfRule>
    <cfRule type="expression" dxfId="6034" priority="178">
      <formula>L$9&lt;8/24</formula>
    </cfRule>
  </conditionalFormatting>
  <conditionalFormatting sqref="I41:AF41">
    <cfRule type="expression" dxfId="6033" priority="170">
      <formula>I41&gt;$AG41</formula>
    </cfRule>
  </conditionalFormatting>
  <conditionalFormatting sqref="A41">
    <cfRule type="expression" dxfId="6032" priority="169">
      <formula>$AH41=0</formula>
    </cfRule>
  </conditionalFormatting>
  <conditionalFormatting sqref="B76:AF76">
    <cfRule type="expression" dxfId="6031" priority="165">
      <formula>B$9&gt;=20/24</formula>
    </cfRule>
    <cfRule type="expression" dxfId="6030" priority="166">
      <formula>AND(B$9&gt;=14/24,B$9&lt;20/24)</formula>
    </cfRule>
    <cfRule type="expression" dxfId="6029" priority="167">
      <formula>AND(B$9&gt;=8/24,B$9&lt;14/24)</formula>
    </cfRule>
    <cfRule type="expression" dxfId="6028" priority="168">
      <formula>B$9&lt;8/24</formula>
    </cfRule>
  </conditionalFormatting>
  <conditionalFormatting sqref="A76">
    <cfRule type="expression" dxfId="6027" priority="164">
      <formula>$AH76=0</formula>
    </cfRule>
  </conditionalFormatting>
  <conditionalFormatting sqref="B70:AG70">
    <cfRule type="expression" dxfId="6026" priority="160">
      <formula>B$9&gt;=20/24</formula>
    </cfRule>
    <cfRule type="expression" dxfId="6025" priority="161">
      <formula>AND(B$9&gt;=14/24,B$9&lt;20/24)</formula>
    </cfRule>
    <cfRule type="expression" dxfId="6024" priority="162">
      <formula>AND(B$9&gt;=8/24,B$9&lt;14/24)</formula>
    </cfRule>
    <cfRule type="expression" dxfId="6023" priority="163">
      <formula>B$9&lt;8/24</formula>
    </cfRule>
  </conditionalFormatting>
  <conditionalFormatting sqref="A70">
    <cfRule type="expression" dxfId="6022" priority="159">
      <formula>$AH70=0</formula>
    </cfRule>
  </conditionalFormatting>
  <conditionalFormatting sqref="AL31:AL32 AL7:AL10 AL29">
    <cfRule type="iconSet" priority="345">
      <iconSet iconSet="3TrafficLights2" reverse="1">
        <cfvo type="percent" val="0"/>
        <cfvo type="num" val="1"/>
        <cfvo type="num" val="1"/>
      </iconSet>
    </cfRule>
  </conditionalFormatting>
  <conditionalFormatting sqref="S88:T88 U84:V88 T82:T87">
    <cfRule type="expression" dxfId="6021" priority="143">
      <formula>S$9&gt;=20/24</formula>
    </cfRule>
    <cfRule type="expression" dxfId="6020" priority="144">
      <formula>AND(S$9&gt;=14/24,S$9&lt;20/24)</formula>
    </cfRule>
    <cfRule type="expression" dxfId="6019" priority="145">
      <formula>AND(S$9&gt;=8/24,S$9&lt;14/24)</formula>
    </cfRule>
    <cfRule type="expression" dxfId="6018" priority="146">
      <formula>S$9&lt;8/24</formula>
    </cfRule>
  </conditionalFormatting>
  <conditionalFormatting sqref="B88:Q88 R82:R88 D81:Q87 S82:S87">
    <cfRule type="expression" dxfId="6017" priority="135">
      <formula>B$9&gt;=20/24</formula>
    </cfRule>
    <cfRule type="expression" dxfId="6016" priority="136">
      <formula>AND(B$9&gt;=14/24,B$9&lt;20/24)</formula>
    </cfRule>
    <cfRule type="expression" dxfId="6015" priority="137">
      <formula>AND(B$9&gt;=8/24,B$9&lt;14/24)</formula>
    </cfRule>
    <cfRule type="expression" dxfId="6014" priority="138">
      <formula>B$9&lt;8/24</formula>
    </cfRule>
  </conditionalFormatting>
  <conditionalFormatting sqref="R81:S81">
    <cfRule type="expression" dxfId="6013" priority="131">
      <formula>R$9&gt;=20/24</formula>
    </cfRule>
    <cfRule type="expression" dxfId="6012" priority="132">
      <formula>AND(R$9&gt;=14/24,R$9&lt;20/24)</formula>
    </cfRule>
    <cfRule type="expression" dxfId="6011" priority="133">
      <formula>AND(R$9&gt;=8/24,R$9&lt;14/24)</formula>
    </cfRule>
    <cfRule type="expression" dxfId="6010" priority="134">
      <formula>R$9&lt;8/24</formula>
    </cfRule>
  </conditionalFormatting>
  <conditionalFormatting sqref="D92:L94 D91:E91">
    <cfRule type="expression" dxfId="6009" priority="119">
      <formula>D$9&gt;=20/24</formula>
    </cfRule>
    <cfRule type="expression" dxfId="6008" priority="120">
      <formula>AND(D$9&gt;=14/24,D$9&lt;20/24)</formula>
    </cfRule>
    <cfRule type="expression" dxfId="6007" priority="121">
      <formula>AND(D$9&gt;=8/24,D$9&lt;14/24)</formula>
    </cfRule>
    <cfRule type="expression" dxfId="6006" priority="122">
      <formula>D$9&lt;8/24</formula>
    </cfRule>
  </conditionalFormatting>
  <conditionalFormatting sqref="M92:Q94 N91:Q91">
    <cfRule type="expression" dxfId="6005" priority="115">
      <formula>M$9&gt;=20/24</formula>
    </cfRule>
    <cfRule type="expression" dxfId="6004" priority="116">
      <formula>AND(M$9&gt;=14/24,M$9&lt;20/24)</formula>
    </cfRule>
    <cfRule type="expression" dxfId="6003" priority="117">
      <formula>AND(M$9&gt;=8/24,M$9&lt;14/24)</formula>
    </cfRule>
    <cfRule type="expression" dxfId="6002" priority="118">
      <formula>M$9&lt;8/24</formula>
    </cfRule>
  </conditionalFormatting>
  <conditionalFormatting sqref="R91:S94">
    <cfRule type="expression" dxfId="6001" priority="111">
      <formula>R$9&gt;=20/24</formula>
    </cfRule>
    <cfRule type="expression" dxfId="6000" priority="112">
      <formula>AND(R$9&gt;=14/24,R$9&lt;20/24)</formula>
    </cfRule>
    <cfRule type="expression" dxfId="5999" priority="113">
      <formula>AND(R$9&gt;=8/24,R$9&lt;14/24)</formula>
    </cfRule>
    <cfRule type="expression" dxfId="5998" priority="114">
      <formula>R$9&lt;8/24</formula>
    </cfRule>
  </conditionalFormatting>
  <conditionalFormatting sqref="D95:L95">
    <cfRule type="expression" dxfId="5997" priority="107">
      <formula>D$9&gt;=20/24</formula>
    </cfRule>
    <cfRule type="expression" dxfId="5996" priority="108">
      <formula>AND(D$9&gt;=14/24,D$9&lt;20/24)</formula>
    </cfRule>
    <cfRule type="expression" dxfId="5995" priority="109">
      <formula>AND(D$9&gt;=8/24,D$9&lt;14/24)</formula>
    </cfRule>
    <cfRule type="expression" dxfId="5994" priority="110">
      <formula>D$9&lt;8/24</formula>
    </cfRule>
  </conditionalFormatting>
  <conditionalFormatting sqref="M95:Q95">
    <cfRule type="expression" dxfId="5993" priority="103">
      <formula>M$9&gt;=20/24</formula>
    </cfRule>
    <cfRule type="expression" dxfId="5992" priority="104">
      <formula>AND(M$9&gt;=14/24,M$9&lt;20/24)</formula>
    </cfRule>
    <cfRule type="expression" dxfId="5991" priority="105">
      <formula>AND(M$9&gt;=8/24,M$9&lt;14/24)</formula>
    </cfRule>
    <cfRule type="expression" dxfId="5990" priority="106">
      <formula>M$9&lt;8/24</formula>
    </cfRule>
  </conditionalFormatting>
  <conditionalFormatting sqref="R95:S95">
    <cfRule type="expression" dxfId="5989" priority="99">
      <formula>R$9&gt;=20/24</formula>
    </cfRule>
    <cfRule type="expression" dxfId="5988" priority="100">
      <formula>AND(R$9&gt;=14/24,R$9&lt;20/24)</formula>
    </cfRule>
    <cfRule type="expression" dxfId="5987" priority="101">
      <formula>AND(R$9&gt;=8/24,R$9&lt;14/24)</formula>
    </cfRule>
    <cfRule type="expression" dxfId="5986" priority="102">
      <formula>R$9&lt;8/24</formula>
    </cfRule>
  </conditionalFormatting>
  <conditionalFormatting sqref="L91:M91">
    <cfRule type="expression" dxfId="5985" priority="95">
      <formula>L$9&gt;=20/24</formula>
    </cfRule>
    <cfRule type="expression" dxfId="5984" priority="96">
      <formula>AND(L$9&gt;=14/24,L$9&lt;20/24)</formula>
    </cfRule>
    <cfRule type="expression" dxfId="5983" priority="97">
      <formula>AND(L$9&gt;=8/24,L$9&lt;14/24)</formula>
    </cfRule>
    <cfRule type="expression" dxfId="5982" priority="98">
      <formula>L$9&lt;8/24</formula>
    </cfRule>
  </conditionalFormatting>
  <conditionalFormatting sqref="F91:K91">
    <cfRule type="expression" dxfId="5981" priority="91">
      <formula>F$9&gt;=20/24</formula>
    </cfRule>
    <cfRule type="expression" dxfId="5980" priority="92">
      <formula>AND(F$9&gt;=14/24,F$9&lt;20/24)</formula>
    </cfRule>
    <cfRule type="expression" dxfId="5979" priority="93">
      <formula>AND(F$9&gt;=8/24,F$9&lt;14/24)</formula>
    </cfRule>
    <cfRule type="expression" dxfId="5978" priority="94">
      <formula>F$9&lt;8/24</formula>
    </cfRule>
  </conditionalFormatting>
  <conditionalFormatting sqref="T91">
    <cfRule type="expression" dxfId="5977" priority="87">
      <formula>T$9&gt;=20/24</formula>
    </cfRule>
    <cfRule type="expression" dxfId="5976" priority="88">
      <formula>AND(T$9&gt;=14/24,T$9&lt;20/24)</formula>
    </cfRule>
    <cfRule type="expression" dxfId="5975" priority="89">
      <formula>AND(T$9&gt;=8/24,T$9&lt;14/24)</formula>
    </cfRule>
    <cfRule type="expression" dxfId="5974" priority="90">
      <formula>T$9&lt;8/24</formula>
    </cfRule>
  </conditionalFormatting>
  <conditionalFormatting sqref="M91:S91">
    <cfRule type="expression" dxfId="5973" priority="83">
      <formula>M$9&gt;=20/24</formula>
    </cfRule>
    <cfRule type="expression" dxfId="5972" priority="84">
      <formula>AND(M$9&gt;=14/24,M$9&lt;20/24)</formula>
    </cfRule>
    <cfRule type="expression" dxfId="5971" priority="85">
      <formula>AND(M$9&gt;=8/24,M$9&lt;14/24)</formula>
    </cfRule>
    <cfRule type="expression" dxfId="5970" priority="86">
      <formula>M$9&lt;8/24</formula>
    </cfRule>
  </conditionalFormatting>
  <conditionalFormatting sqref="B11:K13 B24:E28 F24:K27 B15:K23 B30:K30 B29:AF29">
    <cfRule type="expression" dxfId="5969" priority="79">
      <formula>B$9&gt;=20/24</formula>
    </cfRule>
    <cfRule type="expression" dxfId="5968" priority="80">
      <formula>AND(B$9&gt;=14/24,B$9&lt;20/24)</formula>
    </cfRule>
    <cfRule type="expression" dxfId="5967" priority="81">
      <formula>AND(B$9&gt;=8/24,B$9&lt;14/24)</formula>
    </cfRule>
    <cfRule type="expression" dxfId="5966" priority="82">
      <formula>B$9&lt;8/24</formula>
    </cfRule>
  </conditionalFormatting>
  <conditionalFormatting sqref="B32:K32">
    <cfRule type="expression" dxfId="5965" priority="75">
      <formula>B$9&gt;=20/24</formula>
    </cfRule>
    <cfRule type="expression" dxfId="5964" priority="76">
      <formula>AND(B$9&gt;=14/24,B$9&lt;20/24)</formula>
    </cfRule>
    <cfRule type="expression" dxfId="5963" priority="77">
      <formula>AND(B$9&gt;=8/24,B$9&lt;14/24)</formula>
    </cfRule>
    <cfRule type="expression" dxfId="5962" priority="78">
      <formula>B$9&lt;8/24</formula>
    </cfRule>
  </conditionalFormatting>
  <conditionalFormatting sqref="B34:C34">
    <cfRule type="expression" dxfId="5961" priority="71">
      <formula>B$9&gt;=20/24</formula>
    </cfRule>
    <cfRule type="expression" dxfId="5960" priority="72">
      <formula>AND(B$9&gt;=14/24,B$9&lt;20/24)</formula>
    </cfRule>
    <cfRule type="expression" dxfId="5959" priority="73">
      <formula>AND(B$9&gt;=8/24,B$9&lt;14/24)</formula>
    </cfRule>
    <cfRule type="expression" dxfId="5958" priority="74">
      <formula>B$9&lt;8/24</formula>
    </cfRule>
  </conditionalFormatting>
  <conditionalFormatting sqref="B32:C34 B11:K13 D32:K32 B24:E28 F24:K27 B15:K23 B30:K30 B29:AF29">
    <cfRule type="expression" dxfId="5957" priority="70">
      <formula>B11&gt;$AG11</formula>
    </cfRule>
  </conditionalFormatting>
  <conditionalFormatting sqref="B33:C33">
    <cfRule type="expression" dxfId="5956" priority="66">
      <formula>B$9&gt;=20/24</formula>
    </cfRule>
    <cfRule type="expression" dxfId="5955" priority="67">
      <formula>AND(B$9&gt;=14/24,B$9&lt;20/24)</formula>
    </cfRule>
    <cfRule type="expression" dxfId="5954" priority="68">
      <formula>AND(B$9&gt;=8/24,B$9&lt;14/24)</formula>
    </cfRule>
    <cfRule type="expression" dxfId="5953" priority="69">
      <formula>B$9&lt;8/24</formula>
    </cfRule>
  </conditionalFormatting>
  <conditionalFormatting sqref="B33:C33">
    <cfRule type="expression" dxfId="5952" priority="62">
      <formula>B$9&gt;=20/24</formula>
    </cfRule>
    <cfRule type="expression" dxfId="5951" priority="63">
      <formula>AND(B$9&gt;=14/24,B$9&lt;20/24)</formula>
    </cfRule>
    <cfRule type="expression" dxfId="5950" priority="64">
      <formula>AND(B$9&gt;=8/24,B$9&lt;14/24)</formula>
    </cfRule>
    <cfRule type="expression" dxfId="5949" priority="65">
      <formula>B$9&lt;8/24</formula>
    </cfRule>
  </conditionalFormatting>
  <conditionalFormatting sqref="B31:K31">
    <cfRule type="expression" dxfId="5948" priority="58">
      <formula>B$9&gt;=20/24</formula>
    </cfRule>
    <cfRule type="expression" dxfId="5947" priority="59">
      <formula>AND(B$9&gt;=14/24,B$9&lt;20/24)</formula>
    </cfRule>
    <cfRule type="expression" dxfId="5946" priority="60">
      <formula>AND(B$9&gt;=8/24,B$9&lt;14/24)</formula>
    </cfRule>
    <cfRule type="expression" dxfId="5945" priority="61">
      <formula>B$9&lt;8/24</formula>
    </cfRule>
  </conditionalFormatting>
  <conditionalFormatting sqref="B31:K31">
    <cfRule type="expression" dxfId="5944" priority="57">
      <formula>B31&gt;$AG31</formula>
    </cfRule>
  </conditionalFormatting>
  <conditionalFormatting sqref="B14:K14">
    <cfRule type="expression" dxfId="5943" priority="53">
      <formula>B$9&gt;=20/24</formula>
    </cfRule>
    <cfRule type="expression" dxfId="5942" priority="54">
      <formula>AND(B$9&gt;=14/24,B$9&lt;20/24)</formula>
    </cfRule>
    <cfRule type="expression" dxfId="5941" priority="55">
      <formula>AND(B$9&gt;=8/24,B$9&lt;14/24)</formula>
    </cfRule>
    <cfRule type="expression" dxfId="5940" priority="56">
      <formula>B$9&lt;8/24</formula>
    </cfRule>
  </conditionalFormatting>
  <conditionalFormatting sqref="B14:K14">
    <cfRule type="expression" dxfId="5939" priority="52">
      <formula>B14&gt;$AG14</formula>
    </cfRule>
  </conditionalFormatting>
  <conditionalFormatting sqref="B46:K46">
    <cfRule type="expression" dxfId="5938" priority="48">
      <formula>B$9&gt;=20/24</formula>
    </cfRule>
    <cfRule type="expression" dxfId="5937" priority="49">
      <formula>AND(B$9&gt;=14/24,B$9&lt;20/24)</formula>
    </cfRule>
    <cfRule type="expression" dxfId="5936" priority="50">
      <formula>AND(B$9&gt;=8/24,B$9&lt;14/24)</formula>
    </cfRule>
    <cfRule type="expression" dxfId="5935" priority="51">
      <formula>B$9&lt;8/24</formula>
    </cfRule>
  </conditionalFormatting>
  <conditionalFormatting sqref="B47:E47">
    <cfRule type="expression" dxfId="5934" priority="44">
      <formula>B$9&gt;=20/24</formula>
    </cfRule>
    <cfRule type="expression" dxfId="5933" priority="45">
      <formula>AND(B$9&gt;=14/24,B$9&lt;20/24)</formula>
    </cfRule>
    <cfRule type="expression" dxfId="5932" priority="46">
      <formula>AND(B$9&gt;=8/24,B$9&lt;14/24)</formula>
    </cfRule>
    <cfRule type="expression" dxfId="5931" priority="47">
      <formula>B$9&lt;8/24</formula>
    </cfRule>
  </conditionalFormatting>
  <conditionalFormatting sqref="B43:K45">
    <cfRule type="expression" dxfId="5930" priority="40">
      <formula>B$9&gt;=20/24</formula>
    </cfRule>
    <cfRule type="expression" dxfId="5929" priority="41">
      <formula>AND(B$9&gt;=14/24,B$9&lt;20/24)</formula>
    </cfRule>
    <cfRule type="expression" dxfId="5928" priority="42">
      <formula>AND(B$9&gt;=8/24,B$9&lt;14/24)</formula>
    </cfRule>
    <cfRule type="expression" dxfId="5927" priority="43">
      <formula>B$9&lt;8/24</formula>
    </cfRule>
  </conditionalFormatting>
  <conditionalFormatting sqref="B40:E40 B42:H45 I43:K45">
    <cfRule type="expression" dxfId="5926" priority="36">
      <formula>B$9&gt;=20/24</formula>
    </cfRule>
    <cfRule type="expression" dxfId="5925" priority="37">
      <formula>AND(B$9&gt;=14/24,B$9&lt;20/24)</formula>
    </cfRule>
    <cfRule type="expression" dxfId="5924" priority="38">
      <formula>AND(B$9&gt;=8/24,B$9&lt;14/24)</formula>
    </cfRule>
    <cfRule type="expression" dxfId="5923" priority="39">
      <formula>B$9&lt;8/24</formula>
    </cfRule>
  </conditionalFormatting>
  <conditionalFormatting sqref="B46:K46">
    <cfRule type="expression" dxfId="5922" priority="32">
      <formula>B$9&gt;=20/24</formula>
    </cfRule>
    <cfRule type="expression" dxfId="5921" priority="33">
      <formula>AND(B$9&gt;=14/24,B$9&lt;20/24)</formula>
    </cfRule>
    <cfRule type="expression" dxfId="5920" priority="34">
      <formula>AND(B$9&gt;=8/24,B$9&lt;14/24)</formula>
    </cfRule>
    <cfRule type="expression" dxfId="5919" priority="35">
      <formula>B$9&lt;8/24</formula>
    </cfRule>
  </conditionalFormatting>
  <conditionalFormatting sqref="B47:E47">
    <cfRule type="expression" dxfId="5918" priority="28">
      <formula>B$9&gt;=20/24</formula>
    </cfRule>
    <cfRule type="expression" dxfId="5917" priority="29">
      <formula>AND(B$9&gt;=14/24,B$9&lt;20/24)</formula>
    </cfRule>
    <cfRule type="expression" dxfId="5916" priority="30">
      <formula>AND(B$9&gt;=8/24,B$9&lt;14/24)</formula>
    </cfRule>
    <cfRule type="expression" dxfId="5915" priority="31">
      <formula>B$9&lt;8/24</formula>
    </cfRule>
  </conditionalFormatting>
  <conditionalFormatting sqref="B36:C40 D40:E40 B42:E47 F42:H46 I43:K46">
    <cfRule type="expression" dxfId="5914" priority="27">
      <formula>B36&gt;$AG36</formula>
    </cfRule>
  </conditionalFormatting>
  <conditionalFormatting sqref="B41:H41">
    <cfRule type="expression" dxfId="5913" priority="23">
      <formula>B$9&gt;=20/24</formula>
    </cfRule>
    <cfRule type="expression" dxfId="5912" priority="24">
      <formula>AND(B$9&gt;=14/24,B$9&lt;20/24)</formula>
    </cfRule>
    <cfRule type="expression" dxfId="5911" priority="25">
      <formula>AND(B$9&gt;=8/24,B$9&lt;14/24)</formula>
    </cfRule>
    <cfRule type="expression" dxfId="5910" priority="26">
      <formula>B$9&lt;8/24</formula>
    </cfRule>
  </conditionalFormatting>
  <conditionalFormatting sqref="B41:H41">
    <cfRule type="expression" dxfId="5909" priority="22">
      <formula>B41&gt;$AG41</formula>
    </cfRule>
  </conditionalFormatting>
  <conditionalFormatting sqref="B54:C57 B59:C64">
    <cfRule type="expression" dxfId="5908" priority="18">
      <formula>B$9&gt;=20/24</formula>
    </cfRule>
    <cfRule type="expression" dxfId="5907" priority="19">
      <formula>AND(B$9&gt;=14/24,B$9&lt;20/24)</formula>
    </cfRule>
    <cfRule type="expression" dxfId="5906" priority="20">
      <formula>AND(B$9&gt;=8/24,B$9&lt;14/24)</formula>
    </cfRule>
    <cfRule type="expression" dxfId="5905" priority="21">
      <formula>B$9&lt;8/24</formula>
    </cfRule>
  </conditionalFormatting>
  <conditionalFormatting sqref="B58:C58">
    <cfRule type="expression" dxfId="5904" priority="14">
      <formula>B$9&gt;=20/24</formula>
    </cfRule>
    <cfRule type="expression" dxfId="5903" priority="15">
      <formula>AND(B$9&gt;=14/24,B$9&lt;20/24)</formula>
    </cfRule>
    <cfRule type="expression" dxfId="5902" priority="16">
      <formula>AND(B$9&gt;=8/24,B$9&lt;14/24)</formula>
    </cfRule>
    <cfRule type="expression" dxfId="5901" priority="17">
      <formula>B$9&lt;8/24</formula>
    </cfRule>
  </conditionalFormatting>
  <conditionalFormatting sqref="B81:C87">
    <cfRule type="expression" dxfId="5900" priority="10">
      <formula>B$9&gt;=20/24</formula>
    </cfRule>
    <cfRule type="expression" dxfId="5899" priority="11">
      <formula>AND(B$9&gt;=14/24,B$9&lt;20/24)</formula>
    </cfRule>
    <cfRule type="expression" dxfId="5898" priority="12">
      <formula>AND(B$9&gt;=8/24,B$9&lt;14/24)</formula>
    </cfRule>
    <cfRule type="expression" dxfId="5897" priority="13">
      <formula>B$9&lt;8/24</formula>
    </cfRule>
  </conditionalFormatting>
  <conditionalFormatting sqref="B91:C94">
    <cfRule type="expression" dxfId="5896" priority="6">
      <formula>B$9&gt;=20/24</formula>
    </cfRule>
    <cfRule type="expression" dxfId="5895" priority="7">
      <formula>AND(B$9&gt;=14/24,B$9&lt;20/24)</formula>
    </cfRule>
    <cfRule type="expression" dxfId="5894" priority="8">
      <formula>AND(B$9&gt;=8/24,B$9&lt;14/24)</formula>
    </cfRule>
    <cfRule type="expression" dxfId="5893" priority="9">
      <formula>B$9&lt;8/24</formula>
    </cfRule>
  </conditionalFormatting>
  <conditionalFormatting sqref="B95:C95">
    <cfRule type="expression" dxfId="5892" priority="2">
      <formula>B$9&gt;=20/24</formula>
    </cfRule>
    <cfRule type="expression" dxfId="5891" priority="3">
      <formula>AND(B$9&gt;=14/24,B$9&lt;20/24)</formula>
    </cfRule>
    <cfRule type="expression" dxfId="5890" priority="4">
      <formula>AND(B$9&gt;=8/24,B$9&lt;14/24)</formula>
    </cfRule>
    <cfRule type="expression" dxfId="5889" priority="5">
      <formula>B$9&lt;8/24</formula>
    </cfRule>
  </conditionalFormatting>
  <conditionalFormatting sqref="AL11:AL28">
    <cfRule type="iconSet" priority="1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B56" sqref="B5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 t="s">
        <v>1</v>
      </c>
      <c r="AH1" s="188"/>
      <c r="AI1" s="188"/>
      <c r="AL1" s="2"/>
      <c r="AM1" s="3"/>
    </row>
    <row r="2" spans="1:88" ht="20.25" x14ac:dyDescent="0.25">
      <c r="A2" s="4"/>
      <c r="B2" s="189" t="s">
        <v>2</v>
      </c>
      <c r="C2" s="5"/>
      <c r="D2" s="191" t="s">
        <v>3</v>
      </c>
      <c r="E2" s="5"/>
      <c r="F2" s="191" t="s">
        <v>4</v>
      </c>
      <c r="G2" s="5"/>
      <c r="H2" s="191" t="s">
        <v>5</v>
      </c>
      <c r="I2" s="6"/>
      <c r="J2" s="19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0"/>
      <c r="C3" s="18"/>
      <c r="D3" s="192"/>
      <c r="E3" s="18"/>
      <c r="F3" s="192"/>
      <c r="G3" s="18"/>
      <c r="H3" s="192"/>
      <c r="I3" s="19"/>
      <c r="J3" s="19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3" t="s">
        <v>212</v>
      </c>
      <c r="B4" s="194" t="str">
        <f ca="1">"2078/"&amp;"04/"&amp;INT(MID(CELL("filename",D6),FIND("]",CELL("filename",D6))+1,200))</f>
        <v>2078/04/15</v>
      </c>
      <c r="C4" s="194"/>
      <c r="D4" s="194"/>
      <c r="E4" s="195" t="str">
        <f ca="1">IFERROR([1]!DateBStoAD(B4),"")</f>
        <v/>
      </c>
      <c r="F4" s="196"/>
      <c r="G4" s="196"/>
      <c r="H4" s="196" t="str">
        <f ca="1">TEXT(E4,"dddd")</f>
        <v/>
      </c>
      <c r="I4" s="196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-168.7</v>
      </c>
      <c r="C5" s="32">
        <f t="shared" ref="C5:AF5" si="0">C65</f>
        <v>-58.5</v>
      </c>
      <c r="D5" s="32">
        <f t="shared" si="0"/>
        <v>-31</v>
      </c>
      <c r="E5" s="32">
        <f t="shared" si="0"/>
        <v>-40.200000000000003</v>
      </c>
      <c r="F5" s="32">
        <f t="shared" si="0"/>
        <v>-35.299999999999997</v>
      </c>
      <c r="G5" s="32">
        <f t="shared" si="0"/>
        <v>-42.7</v>
      </c>
      <c r="H5" s="32">
        <f t="shared" si="0"/>
        <v>-16</v>
      </c>
      <c r="I5" s="32">
        <f t="shared" si="0"/>
        <v>1.4000000000000004</v>
      </c>
      <c r="J5" s="32">
        <f t="shared" si="0"/>
        <v>-9</v>
      </c>
      <c r="K5" s="32">
        <f t="shared" si="0"/>
        <v>-15.8</v>
      </c>
      <c r="L5" s="32">
        <f t="shared" si="0"/>
        <v>-22</v>
      </c>
      <c r="M5" s="32">
        <f t="shared" si="0"/>
        <v>-37</v>
      </c>
      <c r="N5" s="32">
        <f t="shared" si="0"/>
        <v>0</v>
      </c>
      <c r="O5" s="32">
        <f t="shared" si="0"/>
        <v>-15</v>
      </c>
      <c r="P5" s="32">
        <f t="shared" si="0"/>
        <v>0</v>
      </c>
      <c r="Q5" s="32">
        <f t="shared" si="0"/>
        <v>0</v>
      </c>
      <c r="R5" s="32">
        <f t="shared" si="0"/>
        <v>2.8</v>
      </c>
      <c r="S5" s="32">
        <f t="shared" si="0"/>
        <v>-35</v>
      </c>
      <c r="T5" s="32">
        <f t="shared" si="0"/>
        <v>-16.5</v>
      </c>
      <c r="U5" s="32">
        <f t="shared" si="0"/>
        <v>0</v>
      </c>
      <c r="V5" s="32">
        <f t="shared" si="0"/>
        <v>-13.1</v>
      </c>
      <c r="W5" s="32">
        <f t="shared" si="0"/>
        <v>-55.8</v>
      </c>
      <c r="X5" s="32">
        <f t="shared" si="0"/>
        <v>18.899999999999999</v>
      </c>
      <c r="Y5" s="32">
        <f t="shared" si="0"/>
        <v>15.899999999999999</v>
      </c>
      <c r="Z5" s="32">
        <f t="shared" si="0"/>
        <v>0.59999999999999787</v>
      </c>
      <c r="AA5" s="32">
        <f t="shared" si="0"/>
        <v>-11</v>
      </c>
      <c r="AB5" s="32">
        <f t="shared" si="0"/>
        <v>14</v>
      </c>
      <c r="AC5" s="32">
        <f t="shared" si="0"/>
        <v>23</v>
      </c>
      <c r="AD5" s="32">
        <f t="shared" si="0"/>
        <v>-22</v>
      </c>
      <c r="AE5" s="32">
        <f t="shared" si="0"/>
        <v>-41</v>
      </c>
      <c r="AF5" s="32">
        <f t="shared" si="0"/>
        <v>-42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2"/>
      <c r="E6" s="172"/>
      <c r="F6" s="172"/>
      <c r="G6" s="172"/>
      <c r="H6" s="172"/>
      <c r="I6" s="172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1215MW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Load=919</v>
      </c>
      <c r="B7" s="35">
        <f t="shared" ref="B7:AF7" si="1">B72</f>
        <v>991.74</v>
      </c>
      <c r="C7" s="35">
        <f t="shared" si="1"/>
        <v>986.84</v>
      </c>
      <c r="D7" s="35">
        <f t="shared" si="1"/>
        <v>946.44</v>
      </c>
      <c r="E7" s="35">
        <f t="shared" si="1"/>
        <v>955.24</v>
      </c>
      <c r="F7" s="35">
        <f t="shared" si="1"/>
        <v>922.24</v>
      </c>
      <c r="G7" s="35">
        <f t="shared" si="1"/>
        <v>919.24</v>
      </c>
      <c r="H7" s="35">
        <f t="shared" si="1"/>
        <v>945.94</v>
      </c>
      <c r="I7" s="35">
        <f t="shared" si="1"/>
        <v>1007.44</v>
      </c>
      <c r="J7" s="35">
        <f t="shared" si="1"/>
        <v>1031.04</v>
      </c>
      <c r="K7" s="35">
        <f t="shared" si="1"/>
        <v>1060.8400000000001</v>
      </c>
      <c r="L7" s="35">
        <f>L72</f>
        <v>1176.24</v>
      </c>
      <c r="M7" s="35">
        <f t="shared" si="1"/>
        <v>1214.54</v>
      </c>
      <c r="N7" s="35">
        <f t="shared" si="1"/>
        <v>1227.24</v>
      </c>
      <c r="O7" s="35">
        <f t="shared" si="1"/>
        <v>1229.44</v>
      </c>
      <c r="P7" s="35">
        <f t="shared" si="1"/>
        <v>1244.6400000000001</v>
      </c>
      <c r="Q7" s="35">
        <f t="shared" si="1"/>
        <v>1246.6400000000001</v>
      </c>
      <c r="R7" s="35">
        <f t="shared" si="1"/>
        <v>1270.6399999999999</v>
      </c>
      <c r="S7" s="35">
        <f t="shared" si="1"/>
        <v>1249.6400000000001</v>
      </c>
      <c r="T7" s="35">
        <f t="shared" si="1"/>
        <v>1245.44</v>
      </c>
      <c r="U7" s="35">
        <f t="shared" si="1"/>
        <v>1212.6400000000001</v>
      </c>
      <c r="V7" s="35">
        <f t="shared" si="1"/>
        <v>1193.8400000000001</v>
      </c>
      <c r="W7" s="35">
        <f t="shared" si="1"/>
        <v>1167.54</v>
      </c>
      <c r="X7" s="35">
        <f t="shared" si="1"/>
        <v>1225.1400000000001</v>
      </c>
      <c r="Y7" s="35">
        <f t="shared" si="1"/>
        <v>1410.0400000000002</v>
      </c>
      <c r="Z7" s="35">
        <f t="shared" si="1"/>
        <v>1414.74</v>
      </c>
      <c r="AA7" s="35">
        <f t="shared" si="1"/>
        <v>1374.34</v>
      </c>
      <c r="AB7" s="35">
        <f t="shared" si="1"/>
        <v>1372.24</v>
      </c>
      <c r="AC7" s="35">
        <f t="shared" si="1"/>
        <v>1346.84</v>
      </c>
      <c r="AD7" s="35">
        <f t="shared" si="1"/>
        <v>1224.3399999999999</v>
      </c>
      <c r="AE7" s="35">
        <f t="shared" si="1"/>
        <v>1135.3399999999999</v>
      </c>
      <c r="AF7" s="35">
        <f t="shared" si="1"/>
        <v>1133.8399999999999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197" t="s">
        <v>13</v>
      </c>
      <c r="C8" s="198"/>
      <c r="D8" s="198"/>
      <c r="E8" s="198"/>
      <c r="F8" s="198"/>
      <c r="G8" s="198"/>
      <c r="H8" s="198"/>
      <c r="I8" s="198"/>
      <c r="J8" s="198"/>
      <c r="K8" s="199"/>
      <c r="L8" s="200" t="s">
        <v>14</v>
      </c>
      <c r="M8" s="201"/>
      <c r="N8" s="201"/>
      <c r="O8" s="201"/>
      <c r="P8" s="201"/>
      <c r="Q8" s="201"/>
      <c r="R8" s="200" t="s">
        <v>15</v>
      </c>
      <c r="S8" s="201"/>
      <c r="T8" s="201"/>
      <c r="U8" s="201"/>
      <c r="V8" s="201"/>
      <c r="W8" s="201"/>
      <c r="X8" s="201"/>
      <c r="Y8" s="201"/>
      <c r="Z8" s="201"/>
      <c r="AA8" s="204" t="s">
        <v>16</v>
      </c>
      <c r="AB8" s="205"/>
      <c r="AC8" s="205"/>
      <c r="AD8" s="205"/>
      <c r="AE8" s="205"/>
      <c r="AF8" s="206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17</v>
      </c>
      <c r="B9" s="209">
        <v>4.1666666666666664E-2</v>
      </c>
      <c r="C9" s="209">
        <v>8.3333333333333301E-2</v>
      </c>
      <c r="D9" s="209">
        <v>0.125</v>
      </c>
      <c r="E9" s="209">
        <v>0.16666666666666699</v>
      </c>
      <c r="F9" s="209">
        <v>0.20833333333333301</v>
      </c>
      <c r="G9" s="209">
        <v>0.22916666666666666</v>
      </c>
      <c r="H9" s="209">
        <v>0.25</v>
      </c>
      <c r="I9" s="209">
        <v>0.27083333333333331</v>
      </c>
      <c r="J9" s="209">
        <v>0.29166666666666669</v>
      </c>
      <c r="K9" s="209">
        <v>0.3125</v>
      </c>
      <c r="L9" s="202">
        <v>0.33333333333333331</v>
      </c>
      <c r="M9" s="202">
        <v>0.375</v>
      </c>
      <c r="N9" s="202">
        <v>0.41666666666666702</v>
      </c>
      <c r="O9" s="202">
        <v>0.45833333333333298</v>
      </c>
      <c r="P9" s="202">
        <v>0.5</v>
      </c>
      <c r="Q9" s="202">
        <v>0.54166666666666696</v>
      </c>
      <c r="R9" s="202">
        <v>0.58333333333333304</v>
      </c>
      <c r="S9" s="202">
        <v>0.625</v>
      </c>
      <c r="T9" s="202">
        <v>0.66666666666666696</v>
      </c>
      <c r="U9" s="202">
        <v>0.70833333333333304</v>
      </c>
      <c r="V9" s="202">
        <v>0.72916666666666663</v>
      </c>
      <c r="W9" s="202">
        <v>0.75</v>
      </c>
      <c r="X9" s="202">
        <v>0.77083333333333337</v>
      </c>
      <c r="Y9" s="202">
        <v>0.79166666666666663</v>
      </c>
      <c r="Z9" s="202">
        <v>0.8125</v>
      </c>
      <c r="AA9" s="209">
        <v>0.83333333333333337</v>
      </c>
      <c r="AB9" s="209">
        <v>0.85416666666666663</v>
      </c>
      <c r="AC9" s="209">
        <v>0.875</v>
      </c>
      <c r="AD9" s="209">
        <v>0.91666666666666696</v>
      </c>
      <c r="AE9" s="209">
        <v>0.95833333333333304</v>
      </c>
      <c r="AF9" s="209">
        <v>1</v>
      </c>
      <c r="AG9" s="210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12"/>
      <c r="S10" s="212"/>
      <c r="T10" s="212"/>
      <c r="U10" s="212"/>
      <c r="V10" s="212"/>
      <c r="W10" s="212"/>
      <c r="X10" s="212"/>
      <c r="Y10" s="212"/>
      <c r="Z10" s="212"/>
      <c r="AA10" s="203"/>
      <c r="AB10" s="203"/>
      <c r="AC10" s="203"/>
      <c r="AD10" s="203"/>
      <c r="AE10" s="203"/>
      <c r="AF10" s="203"/>
      <c r="AG10" s="211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191</v>
      </c>
      <c r="B11" s="47">
        <v>300</v>
      </c>
      <c r="C11" s="47">
        <v>200</v>
      </c>
      <c r="D11" s="47">
        <v>200</v>
      </c>
      <c r="E11" s="47">
        <v>210</v>
      </c>
      <c r="F11" s="47">
        <v>200</v>
      </c>
      <c r="G11" s="47">
        <v>200</v>
      </c>
      <c r="H11" s="47">
        <v>200</v>
      </c>
      <c r="I11" s="47">
        <v>250</v>
      </c>
      <c r="J11" s="47">
        <v>280</v>
      </c>
      <c r="K11" s="47">
        <v>300</v>
      </c>
      <c r="L11" s="48">
        <v>370</v>
      </c>
      <c r="M11" s="48">
        <v>370</v>
      </c>
      <c r="N11" s="48">
        <v>330</v>
      </c>
      <c r="O11" s="48">
        <v>335</v>
      </c>
      <c r="P11" s="48">
        <v>335</v>
      </c>
      <c r="Q11" s="48">
        <v>335</v>
      </c>
      <c r="R11" s="48">
        <v>348.1</v>
      </c>
      <c r="S11" s="48">
        <v>339</v>
      </c>
      <c r="T11" s="48">
        <v>354</v>
      </c>
      <c r="U11" s="48">
        <v>324</v>
      </c>
      <c r="V11" s="48">
        <v>310</v>
      </c>
      <c r="W11" s="48">
        <v>310</v>
      </c>
      <c r="X11" s="49">
        <v>300</v>
      </c>
      <c r="Y11" s="49">
        <v>367.4</v>
      </c>
      <c r="Z11" s="49">
        <v>385.8</v>
      </c>
      <c r="AA11" s="47">
        <v>387</v>
      </c>
      <c r="AB11" s="47">
        <v>387</v>
      </c>
      <c r="AC11" s="47">
        <v>375</v>
      </c>
      <c r="AD11" s="47">
        <v>330</v>
      </c>
      <c r="AE11" s="47">
        <v>240</v>
      </c>
      <c r="AF11" s="47">
        <v>240</v>
      </c>
      <c r="AG11" s="50">
        <v>456</v>
      </c>
      <c r="AH11" s="51">
        <f>MAX(B11:AF11)</f>
        <v>387</v>
      </c>
      <c r="AI11" s="52">
        <f>MIN(B11:AF11)</f>
        <v>200</v>
      </c>
      <c r="AK11" s="53"/>
      <c r="AL11" s="31">
        <f>150*24</f>
        <v>3600</v>
      </c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192</v>
      </c>
      <c r="B12" s="47">
        <v>60</v>
      </c>
      <c r="C12" s="47">
        <v>60</v>
      </c>
      <c r="D12" s="47">
        <v>60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>
        <v>60</v>
      </c>
      <c r="L12" s="48">
        <v>60</v>
      </c>
      <c r="M12" s="48">
        <v>60</v>
      </c>
      <c r="N12" s="48">
        <v>60</v>
      </c>
      <c r="O12" s="48">
        <v>60</v>
      </c>
      <c r="P12" s="48">
        <v>60</v>
      </c>
      <c r="Q12" s="48">
        <v>60</v>
      </c>
      <c r="R12" s="48">
        <v>60</v>
      </c>
      <c r="S12" s="48">
        <v>60</v>
      </c>
      <c r="T12" s="48">
        <v>60</v>
      </c>
      <c r="U12" s="48">
        <v>60</v>
      </c>
      <c r="V12" s="48">
        <v>60</v>
      </c>
      <c r="W12" s="48">
        <v>60</v>
      </c>
      <c r="X12" s="48">
        <v>60</v>
      </c>
      <c r="Y12" s="48">
        <v>60</v>
      </c>
      <c r="Z12" s="48">
        <v>60</v>
      </c>
      <c r="AA12" s="47">
        <v>60</v>
      </c>
      <c r="AB12" s="47">
        <v>60</v>
      </c>
      <c r="AC12" s="47">
        <v>60</v>
      </c>
      <c r="AD12" s="47">
        <v>60</v>
      </c>
      <c r="AE12" s="47">
        <v>60</v>
      </c>
      <c r="AF12" s="47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193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194</v>
      </c>
      <c r="B14" s="55">
        <v>45</v>
      </c>
      <c r="C14" s="55">
        <v>45</v>
      </c>
      <c r="D14" s="55">
        <v>45</v>
      </c>
      <c r="E14" s="55">
        <v>45</v>
      </c>
      <c r="F14" s="55">
        <v>45</v>
      </c>
      <c r="G14" s="55">
        <v>45</v>
      </c>
      <c r="H14" s="55">
        <v>45</v>
      </c>
      <c r="I14" s="55">
        <v>45</v>
      </c>
      <c r="J14" s="55">
        <v>45</v>
      </c>
      <c r="K14" s="55">
        <v>45</v>
      </c>
      <c r="L14" s="48">
        <v>45.8</v>
      </c>
      <c r="M14" s="48">
        <v>45.8</v>
      </c>
      <c r="N14" s="48">
        <v>45.4</v>
      </c>
      <c r="O14" s="48">
        <v>45.4</v>
      </c>
      <c r="P14" s="48">
        <v>45.4</v>
      </c>
      <c r="Q14" s="48">
        <v>45.4</v>
      </c>
      <c r="R14" s="48">
        <v>45.7</v>
      </c>
      <c r="S14" s="48">
        <v>45.7</v>
      </c>
      <c r="T14" s="48">
        <v>45.7</v>
      </c>
      <c r="U14" s="48">
        <v>45.7</v>
      </c>
      <c r="V14" s="48">
        <v>45.7</v>
      </c>
      <c r="W14" s="48">
        <v>45.6</v>
      </c>
      <c r="X14" s="48">
        <v>45.6</v>
      </c>
      <c r="Y14" s="48">
        <v>45.6</v>
      </c>
      <c r="Z14" s="48">
        <v>45.7</v>
      </c>
      <c r="AA14" s="55">
        <v>45.8</v>
      </c>
      <c r="AB14" s="55">
        <v>45.8</v>
      </c>
      <c r="AC14" s="55">
        <v>45.8</v>
      </c>
      <c r="AD14" s="55">
        <v>45.8</v>
      </c>
      <c r="AE14" s="55">
        <v>45.8</v>
      </c>
      <c r="AF14" s="55">
        <v>45.8</v>
      </c>
      <c r="AG14" s="56">
        <v>50</v>
      </c>
      <c r="AH14" s="51">
        <f t="shared" si="2"/>
        <v>45.8</v>
      </c>
      <c r="AI14" s="52">
        <f t="shared" si="3"/>
        <v>45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195</v>
      </c>
      <c r="B15" s="47">
        <v>26</v>
      </c>
      <c r="C15" s="47">
        <v>26</v>
      </c>
      <c r="D15" s="47">
        <v>26</v>
      </c>
      <c r="E15" s="47">
        <v>26</v>
      </c>
      <c r="F15" s="47">
        <v>26</v>
      </c>
      <c r="G15" s="47">
        <v>26</v>
      </c>
      <c r="H15" s="47">
        <v>26</v>
      </c>
      <c r="I15" s="47">
        <v>26</v>
      </c>
      <c r="J15" s="47">
        <v>26</v>
      </c>
      <c r="K15" s="47">
        <v>26</v>
      </c>
      <c r="L15" s="48">
        <v>26</v>
      </c>
      <c r="M15" s="48">
        <v>14</v>
      </c>
      <c r="N15" s="48">
        <v>14</v>
      </c>
      <c r="O15" s="48">
        <v>14</v>
      </c>
      <c r="P15" s="48">
        <v>14</v>
      </c>
      <c r="Q15" s="48">
        <v>14</v>
      </c>
      <c r="R15" s="48">
        <v>28</v>
      </c>
      <c r="S15" s="48">
        <v>28</v>
      </c>
      <c r="T15" s="48">
        <v>28</v>
      </c>
      <c r="U15" s="48">
        <v>28</v>
      </c>
      <c r="V15" s="48">
        <v>28</v>
      </c>
      <c r="W15" s="48">
        <v>28</v>
      </c>
      <c r="X15" s="48">
        <v>28</v>
      </c>
      <c r="Y15" s="48">
        <v>40</v>
      </c>
      <c r="Z15" s="48">
        <v>40</v>
      </c>
      <c r="AA15" s="47">
        <v>40</v>
      </c>
      <c r="AB15" s="47">
        <v>40</v>
      </c>
      <c r="AC15" s="47">
        <v>40</v>
      </c>
      <c r="AD15" s="47">
        <v>40</v>
      </c>
      <c r="AE15" s="47">
        <v>40</v>
      </c>
      <c r="AF15" s="47">
        <v>40</v>
      </c>
      <c r="AG15" s="168">
        <v>45</v>
      </c>
      <c r="AH15" s="51">
        <f t="shared" si="2"/>
        <v>40</v>
      </c>
      <c r="AI15" s="52">
        <f t="shared" si="3"/>
        <v>14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196</v>
      </c>
      <c r="B16" s="47">
        <v>25</v>
      </c>
      <c r="C16" s="47">
        <v>25</v>
      </c>
      <c r="D16" s="47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0</v>
      </c>
      <c r="J16" s="47">
        <v>0</v>
      </c>
      <c r="K16" s="47">
        <v>0</v>
      </c>
      <c r="L16" s="48">
        <v>0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7">
        <v>25</v>
      </c>
      <c r="AB16" s="47">
        <v>25</v>
      </c>
      <c r="AC16" s="47">
        <v>25</v>
      </c>
      <c r="AD16" s="47">
        <v>25</v>
      </c>
      <c r="AE16" s="47">
        <v>25</v>
      </c>
      <c r="AF16" s="47">
        <v>25</v>
      </c>
      <c r="AG16" s="168">
        <v>42</v>
      </c>
      <c r="AH16" s="51">
        <f t="shared" si="2"/>
        <v>25</v>
      </c>
      <c r="AI16" s="52">
        <f t="shared" si="3"/>
        <v>0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197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7">
        <v>25</v>
      </c>
      <c r="AB17" s="47">
        <v>25</v>
      </c>
      <c r="AC17" s="47">
        <v>25</v>
      </c>
      <c r="AD17" s="47">
        <v>25</v>
      </c>
      <c r="AE17" s="47">
        <v>25</v>
      </c>
      <c r="AF17" s="47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198</v>
      </c>
      <c r="B18" s="47">
        <v>0</v>
      </c>
      <c r="C18" s="47">
        <v>0</v>
      </c>
      <c r="D18" s="47">
        <v>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8">
        <v>25</v>
      </c>
      <c r="M18" s="48">
        <v>25</v>
      </c>
      <c r="N18" s="48">
        <v>25</v>
      </c>
      <c r="O18" s="48">
        <v>25</v>
      </c>
      <c r="P18" s="48">
        <v>25</v>
      </c>
      <c r="Q18" s="48">
        <v>25</v>
      </c>
      <c r="R18" s="48">
        <v>25</v>
      </c>
      <c r="S18" s="48">
        <v>25.1</v>
      </c>
      <c r="T18" s="48">
        <v>25.1</v>
      </c>
      <c r="U18" s="48">
        <v>0</v>
      </c>
      <c r="V18" s="48">
        <v>0</v>
      </c>
      <c r="W18" s="48">
        <v>25</v>
      </c>
      <c r="X18" s="48">
        <v>25</v>
      </c>
      <c r="Y18" s="48">
        <v>25</v>
      </c>
      <c r="Z18" s="48">
        <v>25</v>
      </c>
      <c r="AA18" s="47">
        <v>25</v>
      </c>
      <c r="AB18" s="47">
        <v>25</v>
      </c>
      <c r="AC18" s="47">
        <v>25</v>
      </c>
      <c r="AD18" s="47">
        <v>25</v>
      </c>
      <c r="AE18" s="47">
        <v>25</v>
      </c>
      <c r="AF18" s="47">
        <v>25</v>
      </c>
      <c r="AG18" s="168">
        <v>30</v>
      </c>
      <c r="AH18" s="51">
        <f t="shared" si="2"/>
        <v>25.1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199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7">
        <v>6.2</v>
      </c>
      <c r="AB19" s="47">
        <v>6.2</v>
      </c>
      <c r="AC19" s="47">
        <v>6.2</v>
      </c>
      <c r="AD19" s="47">
        <v>6.2</v>
      </c>
      <c r="AE19" s="47">
        <v>6.2</v>
      </c>
      <c r="AF19" s="47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200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201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7">
        <v>22</v>
      </c>
      <c r="AB21" s="47">
        <v>22</v>
      </c>
      <c r="AC21" s="47">
        <v>22</v>
      </c>
      <c r="AD21" s="47">
        <v>22</v>
      </c>
      <c r="AE21" s="47">
        <v>22</v>
      </c>
      <c r="AF21" s="47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202</v>
      </c>
      <c r="B22" s="47">
        <v>21</v>
      </c>
      <c r="C22" s="47">
        <v>21</v>
      </c>
      <c r="D22" s="47">
        <v>21</v>
      </c>
      <c r="E22" s="47">
        <v>21</v>
      </c>
      <c r="F22" s="47">
        <v>21</v>
      </c>
      <c r="G22" s="47">
        <v>21</v>
      </c>
      <c r="H22" s="47">
        <v>21</v>
      </c>
      <c r="I22" s="47">
        <v>0</v>
      </c>
      <c r="J22" s="47">
        <v>0</v>
      </c>
      <c r="K22" s="47">
        <v>0</v>
      </c>
      <c r="L22" s="48">
        <v>0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7">
        <v>22</v>
      </c>
      <c r="AB22" s="47">
        <v>22</v>
      </c>
      <c r="AC22" s="47">
        <v>22</v>
      </c>
      <c r="AD22" s="47">
        <v>22</v>
      </c>
      <c r="AE22" s="47">
        <v>22</v>
      </c>
      <c r="AF22" s="47">
        <v>22</v>
      </c>
      <c r="AG22" s="168">
        <v>25</v>
      </c>
      <c r="AH22" s="51">
        <f t="shared" si="2"/>
        <v>22</v>
      </c>
      <c r="AI22" s="52">
        <f t="shared" si="3"/>
        <v>0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203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0</v>
      </c>
      <c r="U23" s="48">
        <v>0</v>
      </c>
      <c r="V23" s="48">
        <v>0</v>
      </c>
      <c r="W23" s="48">
        <v>0</v>
      </c>
      <c r="X23" s="48">
        <v>0</v>
      </c>
      <c r="Y23" s="48">
        <v>22</v>
      </c>
      <c r="Z23" s="48">
        <v>22</v>
      </c>
      <c r="AA23" s="47">
        <v>22</v>
      </c>
      <c r="AB23" s="47">
        <v>22</v>
      </c>
      <c r="AC23" s="47">
        <v>22</v>
      </c>
      <c r="AD23" s="47">
        <v>0</v>
      </c>
      <c r="AE23" s="47">
        <v>0</v>
      </c>
      <c r="AF23" s="47">
        <v>0</v>
      </c>
      <c r="AG23" s="168">
        <v>25</v>
      </c>
      <c r="AH23" s="51">
        <f t="shared" si="2"/>
        <v>22</v>
      </c>
      <c r="AI23" s="52">
        <f t="shared" si="3"/>
        <v>0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204</v>
      </c>
      <c r="B24" s="47">
        <v>22</v>
      </c>
      <c r="C24" s="47">
        <v>22</v>
      </c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0</v>
      </c>
      <c r="J24" s="47">
        <v>0</v>
      </c>
      <c r="K24" s="47">
        <v>0</v>
      </c>
      <c r="L24" s="48">
        <v>0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7">
        <v>22</v>
      </c>
      <c r="AB24" s="47">
        <v>22</v>
      </c>
      <c r="AC24" s="47">
        <v>22</v>
      </c>
      <c r="AD24" s="47">
        <v>22</v>
      </c>
      <c r="AE24" s="47">
        <v>22</v>
      </c>
      <c r="AF24" s="47">
        <v>22</v>
      </c>
      <c r="AG24" s="168">
        <v>24.2</v>
      </c>
      <c r="AH24" s="51">
        <f t="shared" si="2"/>
        <v>22</v>
      </c>
      <c r="AI24" s="52">
        <f t="shared" si="3"/>
        <v>0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93</v>
      </c>
      <c r="B25" s="47">
        <v>14</v>
      </c>
      <c r="C25" s="47">
        <v>14</v>
      </c>
      <c r="D25" s="47">
        <v>14</v>
      </c>
      <c r="E25" s="47">
        <v>14</v>
      </c>
      <c r="F25" s="47">
        <v>14</v>
      </c>
      <c r="G25" s="47">
        <v>14</v>
      </c>
      <c r="H25" s="47">
        <v>14</v>
      </c>
      <c r="I25" s="47">
        <v>0</v>
      </c>
      <c r="J25" s="47">
        <v>0</v>
      </c>
      <c r="K25" s="47">
        <v>0</v>
      </c>
      <c r="L25" s="48">
        <v>0</v>
      </c>
      <c r="M25" s="48">
        <v>0</v>
      </c>
      <c r="N25" s="48">
        <v>14</v>
      </c>
      <c r="O25" s="48">
        <v>14</v>
      </c>
      <c r="P25" s="48">
        <v>14</v>
      </c>
      <c r="Q25" s="48">
        <v>14</v>
      </c>
      <c r="R25" s="48">
        <v>14</v>
      </c>
      <c r="S25" s="48">
        <v>14</v>
      </c>
      <c r="T25" s="48">
        <v>14</v>
      </c>
      <c r="U25" s="48">
        <v>0</v>
      </c>
      <c r="V25" s="48">
        <v>0</v>
      </c>
      <c r="W25" s="48">
        <v>0</v>
      </c>
      <c r="X25" s="48">
        <v>0</v>
      </c>
      <c r="Y25" s="48">
        <v>0</v>
      </c>
      <c r="Z25" s="48">
        <v>14.8</v>
      </c>
      <c r="AA25" s="47">
        <v>14.8</v>
      </c>
      <c r="AB25" s="47">
        <v>14.8</v>
      </c>
      <c r="AC25" s="47">
        <v>14.8</v>
      </c>
      <c r="AD25" s="47">
        <v>14.8</v>
      </c>
      <c r="AE25" s="47">
        <v>14.8</v>
      </c>
      <c r="AF25" s="47">
        <v>14.8</v>
      </c>
      <c r="AG25" s="168">
        <v>23.5</v>
      </c>
      <c r="AH25" s="51">
        <f t="shared" si="2"/>
        <v>14.8</v>
      </c>
      <c r="AI25" s="52">
        <f t="shared" si="3"/>
        <v>0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94</v>
      </c>
      <c r="B26" s="47">
        <v>0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0</v>
      </c>
      <c r="X26" s="48">
        <v>0</v>
      </c>
      <c r="Y26" s="48">
        <v>0</v>
      </c>
      <c r="Z26" s="48">
        <v>0</v>
      </c>
      <c r="AA26" s="47">
        <v>0</v>
      </c>
      <c r="AB26" s="47">
        <v>0</v>
      </c>
      <c r="AC26" s="47">
        <v>0</v>
      </c>
      <c r="AD26" s="47">
        <v>0</v>
      </c>
      <c r="AE26" s="47">
        <v>0</v>
      </c>
      <c r="AF26" s="47">
        <v>0</v>
      </c>
      <c r="AG26" s="168">
        <v>22.2</v>
      </c>
      <c r="AH26" s="51">
        <f t="shared" si="2"/>
        <v>0</v>
      </c>
      <c r="AI26" s="52">
        <f t="shared" si="3"/>
        <v>0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95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7">
        <v>0</v>
      </c>
      <c r="AB27" s="47">
        <v>0</v>
      </c>
      <c r="AC27" s="47">
        <v>0</v>
      </c>
      <c r="AD27" s="47">
        <v>0</v>
      </c>
      <c r="AE27" s="47">
        <v>0</v>
      </c>
      <c r="AF27" s="47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96</v>
      </c>
      <c r="B28" s="47">
        <v>0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4</v>
      </c>
      <c r="K28" s="47">
        <v>4</v>
      </c>
      <c r="L28" s="48">
        <v>4</v>
      </c>
      <c r="M28" s="48">
        <v>4</v>
      </c>
      <c r="N28" s="48">
        <v>4</v>
      </c>
      <c r="O28" s="48">
        <v>4</v>
      </c>
      <c r="P28" s="48">
        <v>4</v>
      </c>
      <c r="Q28" s="48">
        <v>8</v>
      </c>
      <c r="R28" s="48">
        <v>8</v>
      </c>
      <c r="S28" s="48">
        <v>8</v>
      </c>
      <c r="T28" s="48">
        <v>8</v>
      </c>
      <c r="U28" s="48">
        <v>8</v>
      </c>
      <c r="V28" s="48">
        <v>8</v>
      </c>
      <c r="W28" s="48">
        <v>8</v>
      </c>
      <c r="X28" s="48">
        <v>8</v>
      </c>
      <c r="Y28" s="48">
        <v>8</v>
      </c>
      <c r="Z28" s="48">
        <v>8</v>
      </c>
      <c r="AA28" s="47">
        <v>8</v>
      </c>
      <c r="AB28" s="47">
        <v>8</v>
      </c>
      <c r="AC28" s="47">
        <v>8</v>
      </c>
      <c r="AD28" s="47">
        <v>8</v>
      </c>
      <c r="AE28" s="47">
        <v>8</v>
      </c>
      <c r="AF28" s="47">
        <v>8</v>
      </c>
      <c r="AG28" s="168">
        <v>22.1</v>
      </c>
      <c r="AH28" s="51">
        <f t="shared" si="2"/>
        <v>8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97</v>
      </c>
      <c r="B29" s="55">
        <v>12</v>
      </c>
      <c r="C29" s="55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55">
        <v>12</v>
      </c>
      <c r="AB29" s="55">
        <v>12</v>
      </c>
      <c r="AC29" s="55">
        <v>12</v>
      </c>
      <c r="AD29" s="55">
        <v>12</v>
      </c>
      <c r="AE29" s="55">
        <v>12</v>
      </c>
      <c r="AF29" s="55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98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47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99</v>
      </c>
      <c r="B31" s="55">
        <v>4</v>
      </c>
      <c r="C31" s="55">
        <v>4</v>
      </c>
      <c r="D31" s="55">
        <v>4</v>
      </c>
      <c r="E31" s="55">
        <v>4</v>
      </c>
      <c r="F31" s="55">
        <v>4</v>
      </c>
      <c r="G31" s="55">
        <v>4</v>
      </c>
      <c r="H31" s="55">
        <v>4</v>
      </c>
      <c r="I31" s="55">
        <v>4</v>
      </c>
      <c r="J31" s="55">
        <v>4</v>
      </c>
      <c r="K31" s="47">
        <v>4.5999999999999996</v>
      </c>
      <c r="L31" s="48">
        <v>4.5999999999999996</v>
      </c>
      <c r="M31" s="48">
        <v>4.5999999999999996</v>
      </c>
      <c r="N31" s="48">
        <v>4.5999999999999996</v>
      </c>
      <c r="O31" s="48">
        <v>4.5999999999999996</v>
      </c>
      <c r="P31" s="48">
        <v>4.5999999999999996</v>
      </c>
      <c r="Q31" s="48">
        <v>4.5999999999999996</v>
      </c>
      <c r="R31" s="48">
        <v>4.5999999999999996</v>
      </c>
      <c r="S31" s="48">
        <v>4.5999999999999996</v>
      </c>
      <c r="T31" s="48">
        <v>4.5999999999999996</v>
      </c>
      <c r="U31" s="48">
        <v>4.5999999999999996</v>
      </c>
      <c r="V31" s="48">
        <v>4.5999999999999996</v>
      </c>
      <c r="W31" s="48">
        <v>4.5999999999999996</v>
      </c>
      <c r="X31" s="48">
        <v>4.5999999999999996</v>
      </c>
      <c r="Y31" s="48">
        <v>4.5999999999999996</v>
      </c>
      <c r="Z31" s="48">
        <v>4.5999999999999996</v>
      </c>
      <c r="AA31" s="55">
        <v>4.5999999999999996</v>
      </c>
      <c r="AB31" s="55">
        <v>4.5999999999999996</v>
      </c>
      <c r="AC31" s="55">
        <v>4.5999999999999996</v>
      </c>
      <c r="AD31" s="55">
        <v>4.5999999999999996</v>
      </c>
      <c r="AE31" s="55">
        <v>4.5999999999999996</v>
      </c>
      <c r="AF31" s="55">
        <v>4.5999999999999996</v>
      </c>
      <c r="AG31" s="58">
        <v>20</v>
      </c>
      <c r="AH31" s="51">
        <f t="shared" si="2"/>
        <v>4.5999999999999996</v>
      </c>
      <c r="AI31" s="52">
        <f t="shared" si="3"/>
        <v>4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100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47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220</v>
      </c>
      <c r="AK33" s="53"/>
    </row>
    <row r="34" spans="1:41" ht="15.75" thickBot="1" x14ac:dyDescent="0.3">
      <c r="A34" s="63" t="s">
        <v>19</v>
      </c>
      <c r="B34" s="55">
        <v>166</v>
      </c>
      <c r="C34" s="55">
        <v>166</v>
      </c>
      <c r="D34" s="55">
        <v>166</v>
      </c>
      <c r="E34" s="55">
        <v>156</v>
      </c>
      <c r="F34" s="55">
        <v>158</v>
      </c>
      <c r="G34" s="55">
        <v>158</v>
      </c>
      <c r="H34" s="55">
        <v>158</v>
      </c>
      <c r="I34" s="55">
        <v>0</v>
      </c>
      <c r="J34" s="55">
        <v>0</v>
      </c>
      <c r="K34" s="55">
        <v>0</v>
      </c>
      <c r="L34" s="64">
        <v>0</v>
      </c>
      <c r="M34" s="64">
        <f>52+44</f>
        <v>96</v>
      </c>
      <c r="N34" s="64">
        <f>64.5+73.1</f>
        <v>137.6</v>
      </c>
      <c r="O34" s="64">
        <f>81+73</f>
        <v>154</v>
      </c>
      <c r="P34" s="64">
        <f>78+67</f>
        <v>145</v>
      </c>
      <c r="Q34" s="64">
        <f>79+74</f>
        <v>153</v>
      </c>
      <c r="R34" s="64">
        <v>154.1</v>
      </c>
      <c r="S34" s="64">
        <v>153.5</v>
      </c>
      <c r="T34" s="64">
        <v>153.80000000000001</v>
      </c>
      <c r="U34" s="64">
        <v>145.1</v>
      </c>
      <c r="V34" s="64">
        <v>158.4</v>
      </c>
      <c r="W34" s="64">
        <v>156</v>
      </c>
      <c r="X34" s="64">
        <v>158.5</v>
      </c>
      <c r="Y34" s="64">
        <v>162.19999999999999</v>
      </c>
      <c r="Z34" s="64">
        <v>162.6</v>
      </c>
      <c r="AA34" s="64">
        <v>163</v>
      </c>
      <c r="AB34" s="64">
        <v>163</v>
      </c>
      <c r="AC34" s="64">
        <v>163</v>
      </c>
      <c r="AD34" s="64">
        <v>163</v>
      </c>
      <c r="AE34" s="55">
        <v>166</v>
      </c>
      <c r="AF34" s="55">
        <v>166</v>
      </c>
      <c r="AG34" s="58">
        <v>240</v>
      </c>
      <c r="AH34" s="51">
        <f t="shared" si="2"/>
        <v>166</v>
      </c>
      <c r="AI34" s="52">
        <f t="shared" si="3"/>
        <v>0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824.2</v>
      </c>
      <c r="C35" s="66">
        <f t="shared" si="4"/>
        <v>724.2</v>
      </c>
      <c r="D35" s="66">
        <f t="shared" si="4"/>
        <v>724.2</v>
      </c>
      <c r="E35" s="66">
        <f t="shared" si="4"/>
        <v>734.2</v>
      </c>
      <c r="F35" s="66">
        <f t="shared" si="4"/>
        <v>724.2</v>
      </c>
      <c r="G35" s="66">
        <f t="shared" si="4"/>
        <v>724.2</v>
      </c>
      <c r="H35" s="66">
        <f t="shared" si="4"/>
        <v>724.2</v>
      </c>
      <c r="I35" s="66">
        <f t="shared" si="4"/>
        <v>692.2</v>
      </c>
      <c r="J35" s="66">
        <f t="shared" si="4"/>
        <v>726.2</v>
      </c>
      <c r="K35" s="66">
        <f t="shared" si="4"/>
        <v>746.80000000000007</v>
      </c>
      <c r="L35" s="66">
        <f t="shared" si="4"/>
        <v>842.6</v>
      </c>
      <c r="M35" s="66">
        <f t="shared" si="4"/>
        <v>899.6</v>
      </c>
      <c r="N35" s="66">
        <f t="shared" si="4"/>
        <v>873.2</v>
      </c>
      <c r="O35" s="66">
        <f t="shared" si="4"/>
        <v>878.2</v>
      </c>
      <c r="P35" s="66">
        <f t="shared" si="4"/>
        <v>878.2</v>
      </c>
      <c r="Q35" s="66">
        <f t="shared" si="4"/>
        <v>882.2</v>
      </c>
      <c r="R35" s="66">
        <f t="shared" si="4"/>
        <v>909.6</v>
      </c>
      <c r="S35" s="66">
        <f t="shared" si="4"/>
        <v>900.60000000000014</v>
      </c>
      <c r="T35" s="66">
        <f t="shared" si="4"/>
        <v>893.60000000000014</v>
      </c>
      <c r="U35" s="66">
        <f t="shared" si="4"/>
        <v>824.5</v>
      </c>
      <c r="V35" s="66">
        <f t="shared" si="4"/>
        <v>810.5</v>
      </c>
      <c r="W35" s="66">
        <f t="shared" si="4"/>
        <v>835.40000000000009</v>
      </c>
      <c r="X35" s="66">
        <f t="shared" si="4"/>
        <v>825.40000000000009</v>
      </c>
      <c r="Y35" s="66">
        <f t="shared" si="4"/>
        <v>926.80000000000007</v>
      </c>
      <c r="Z35" s="66">
        <f t="shared" si="4"/>
        <v>960.1</v>
      </c>
      <c r="AA35" s="66">
        <f t="shared" si="4"/>
        <v>961.4</v>
      </c>
      <c r="AB35" s="66">
        <f t="shared" si="4"/>
        <v>961.4</v>
      </c>
      <c r="AC35" s="66">
        <f t="shared" si="4"/>
        <v>949.4</v>
      </c>
      <c r="AD35" s="66">
        <f t="shared" si="4"/>
        <v>882.4</v>
      </c>
      <c r="AE35" s="66">
        <f t="shared" si="4"/>
        <v>792.4</v>
      </c>
      <c r="AF35" s="66">
        <f t="shared" si="4"/>
        <v>792.4</v>
      </c>
      <c r="AG35" s="58">
        <f>SUM(AG11:AG34)</f>
        <v>1416.83</v>
      </c>
      <c r="AH35" s="51">
        <f t="shared" si="2"/>
        <v>961.4</v>
      </c>
      <c r="AI35" s="52">
        <f t="shared" si="3"/>
        <v>692.2</v>
      </c>
      <c r="AK35" s="53"/>
    </row>
    <row r="36" spans="1:41" x14ac:dyDescent="0.25">
      <c r="A36" s="54" t="s">
        <v>21</v>
      </c>
      <c r="B36" s="55">
        <v>132</v>
      </c>
      <c r="C36" s="55">
        <v>131.80000000000001</v>
      </c>
      <c r="D36" s="55">
        <v>91</v>
      </c>
      <c r="E36" s="55">
        <v>101.3</v>
      </c>
      <c r="F36" s="55">
        <v>91.2</v>
      </c>
      <c r="G36" s="55">
        <v>91.2</v>
      </c>
      <c r="H36" s="55">
        <v>91.2</v>
      </c>
      <c r="I36" s="55">
        <v>130</v>
      </c>
      <c r="J36" s="55">
        <v>130</v>
      </c>
      <c r="K36" s="55">
        <v>132</v>
      </c>
      <c r="L36" s="48">
        <v>132.80000000000001</v>
      </c>
      <c r="M36" s="48">
        <v>132.80000000000001</v>
      </c>
      <c r="N36" s="48">
        <v>131.80000000000001</v>
      </c>
      <c r="O36" s="48">
        <v>132.19999999999999</v>
      </c>
      <c r="P36" s="48">
        <v>132.19999999999999</v>
      </c>
      <c r="Q36" s="48">
        <v>132.19999999999999</v>
      </c>
      <c r="R36" s="48">
        <v>132.30000000000001</v>
      </c>
      <c r="S36" s="48">
        <v>132.30000000000001</v>
      </c>
      <c r="T36" s="48">
        <v>132.5</v>
      </c>
      <c r="U36" s="48">
        <v>133.30000000000001</v>
      </c>
      <c r="V36" s="48">
        <v>133.4</v>
      </c>
      <c r="W36" s="48">
        <v>133.4</v>
      </c>
      <c r="X36" s="48">
        <v>132.19999999999999</v>
      </c>
      <c r="Y36" s="48">
        <v>133.6</v>
      </c>
      <c r="Z36" s="48">
        <v>134.1</v>
      </c>
      <c r="AA36" s="47">
        <v>134.4</v>
      </c>
      <c r="AB36" s="47">
        <v>134.4</v>
      </c>
      <c r="AC36" s="47">
        <v>135.6</v>
      </c>
      <c r="AD36" s="47">
        <v>135.6</v>
      </c>
      <c r="AE36" s="47">
        <v>135</v>
      </c>
      <c r="AF36" s="47">
        <v>134.6</v>
      </c>
      <c r="AG36" s="56">
        <v>144</v>
      </c>
      <c r="AH36" s="51">
        <f t="shared" si="2"/>
        <v>135.6</v>
      </c>
      <c r="AI36" s="52">
        <f t="shared" si="3"/>
        <v>91</v>
      </c>
      <c r="AK36" s="53"/>
    </row>
    <row r="37" spans="1:41" x14ac:dyDescent="0.25">
      <c r="A37" s="57" t="s">
        <v>22</v>
      </c>
      <c r="B37" s="55">
        <v>61.4</v>
      </c>
      <c r="C37" s="55">
        <v>61.7</v>
      </c>
      <c r="D37" s="55">
        <v>46.9</v>
      </c>
      <c r="E37" s="55">
        <v>47.5</v>
      </c>
      <c r="F37" s="55">
        <v>43.5</v>
      </c>
      <c r="G37" s="55">
        <v>48.1</v>
      </c>
      <c r="H37" s="55">
        <v>48.1</v>
      </c>
      <c r="I37" s="55">
        <v>70</v>
      </c>
      <c r="J37" s="55">
        <v>70</v>
      </c>
      <c r="K37" s="55">
        <v>70</v>
      </c>
      <c r="L37" s="67">
        <v>68.8</v>
      </c>
      <c r="M37" s="67">
        <v>70.5</v>
      </c>
      <c r="N37" s="67">
        <v>69.8</v>
      </c>
      <c r="O37" s="67">
        <v>35</v>
      </c>
      <c r="P37" s="67">
        <v>35</v>
      </c>
      <c r="Q37" s="67">
        <v>35</v>
      </c>
      <c r="R37" s="67">
        <v>34.700000000000003</v>
      </c>
      <c r="S37" s="67">
        <v>34.700000000000003</v>
      </c>
      <c r="T37" s="67">
        <v>36.1</v>
      </c>
      <c r="U37" s="67">
        <v>70.400000000000006</v>
      </c>
      <c r="V37" s="67">
        <v>70</v>
      </c>
      <c r="W37" s="67">
        <v>70.900000000000006</v>
      </c>
      <c r="X37" s="67">
        <v>65.3</v>
      </c>
      <c r="Y37" s="67">
        <v>70.7</v>
      </c>
      <c r="Z37" s="67">
        <v>71.2</v>
      </c>
      <c r="AA37" s="55">
        <v>70.599999999999994</v>
      </c>
      <c r="AB37" s="55">
        <v>70.599999999999994</v>
      </c>
      <c r="AC37" s="55">
        <v>70.599999999999994</v>
      </c>
      <c r="AD37" s="55">
        <v>70.599999999999994</v>
      </c>
      <c r="AE37" s="55">
        <v>71.3</v>
      </c>
      <c r="AF37" s="55">
        <v>71.599999999999994</v>
      </c>
      <c r="AG37" s="58">
        <v>70</v>
      </c>
      <c r="AH37" s="51">
        <f t="shared" si="2"/>
        <v>71.599999999999994</v>
      </c>
      <c r="AI37" s="52">
        <f t="shared" si="3"/>
        <v>34.700000000000003</v>
      </c>
      <c r="AK37" s="53"/>
    </row>
    <row r="38" spans="1:41" x14ac:dyDescent="0.25">
      <c r="A38" s="57" t="s">
        <v>23</v>
      </c>
      <c r="B38" s="55">
        <v>45.8</v>
      </c>
      <c r="C38" s="55">
        <v>45.4</v>
      </c>
      <c r="D38" s="55">
        <v>33.1</v>
      </c>
      <c r="E38" s="55">
        <v>34.200000000000003</v>
      </c>
      <c r="F38" s="55">
        <v>34.4</v>
      </c>
      <c r="G38" s="55">
        <v>34.200000000000003</v>
      </c>
      <c r="H38" s="55">
        <v>34.200000000000003</v>
      </c>
      <c r="I38" s="55">
        <v>40.799999999999997</v>
      </c>
      <c r="J38" s="55">
        <v>40.799999999999997</v>
      </c>
      <c r="K38" s="55">
        <v>54.8</v>
      </c>
      <c r="L38" s="67">
        <v>63</v>
      </c>
      <c r="M38" s="67">
        <v>63</v>
      </c>
      <c r="N38" s="67">
        <v>63</v>
      </c>
      <c r="O38" s="67">
        <v>63.3</v>
      </c>
      <c r="P38" s="67">
        <v>63.3</v>
      </c>
      <c r="Q38" s="67">
        <v>63.3</v>
      </c>
      <c r="R38" s="67">
        <v>63.2</v>
      </c>
      <c r="S38" s="67">
        <v>63.4</v>
      </c>
      <c r="T38" s="67">
        <v>63.2</v>
      </c>
      <c r="U38" s="67">
        <v>63.2</v>
      </c>
      <c r="V38" s="67">
        <v>63.2</v>
      </c>
      <c r="W38" s="67">
        <v>63.2</v>
      </c>
      <c r="X38" s="67">
        <v>62.7</v>
      </c>
      <c r="Y38" s="67">
        <v>63.6</v>
      </c>
      <c r="Z38" s="67">
        <v>63.4</v>
      </c>
      <c r="AA38" s="55">
        <v>63.4</v>
      </c>
      <c r="AB38" s="55">
        <v>63.4</v>
      </c>
      <c r="AC38" s="55">
        <v>63.4</v>
      </c>
      <c r="AD38" s="55">
        <v>63.4</v>
      </c>
      <c r="AE38" s="55">
        <v>63.4</v>
      </c>
      <c r="AF38" s="55">
        <v>63</v>
      </c>
      <c r="AG38" s="58">
        <v>69</v>
      </c>
      <c r="AH38" s="51">
        <f t="shared" si="2"/>
        <v>63.6</v>
      </c>
      <c r="AI38" s="52">
        <f t="shared" si="3"/>
        <v>33.1</v>
      </c>
      <c r="AK38" s="53"/>
    </row>
    <row r="39" spans="1:41" x14ac:dyDescent="0.25">
      <c r="A39" s="57" t="s">
        <v>24</v>
      </c>
      <c r="B39" s="55">
        <v>30</v>
      </c>
      <c r="C39" s="55">
        <v>30</v>
      </c>
      <c r="D39" s="55">
        <v>30</v>
      </c>
      <c r="E39" s="55">
        <v>26</v>
      </c>
      <c r="F39" s="55">
        <v>12</v>
      </c>
      <c r="G39" s="55">
        <v>12</v>
      </c>
      <c r="H39" s="55">
        <v>12</v>
      </c>
      <c r="I39" s="55">
        <v>12</v>
      </c>
      <c r="J39" s="55">
        <v>12</v>
      </c>
      <c r="K39" s="55">
        <v>12</v>
      </c>
      <c r="L39" s="67">
        <v>30</v>
      </c>
      <c r="M39" s="67">
        <v>30</v>
      </c>
      <c r="N39" s="67">
        <v>30.7</v>
      </c>
      <c r="O39" s="67">
        <v>30.7</v>
      </c>
      <c r="P39" s="67">
        <v>30.7</v>
      </c>
      <c r="Q39" s="67">
        <v>30.7</v>
      </c>
      <c r="R39" s="67">
        <v>30.7</v>
      </c>
      <c r="S39" s="67">
        <v>30.7</v>
      </c>
      <c r="T39" s="67">
        <v>30.7</v>
      </c>
      <c r="U39" s="67">
        <v>31</v>
      </c>
      <c r="V39" s="67">
        <v>31</v>
      </c>
      <c r="W39" s="67">
        <v>31</v>
      </c>
      <c r="X39" s="67">
        <v>31</v>
      </c>
      <c r="Y39" s="67">
        <v>31</v>
      </c>
      <c r="Z39" s="67">
        <v>31</v>
      </c>
      <c r="AA39" s="55">
        <v>31</v>
      </c>
      <c r="AB39" s="55">
        <v>31</v>
      </c>
      <c r="AC39" s="55">
        <v>31</v>
      </c>
      <c r="AD39" s="55">
        <v>31</v>
      </c>
      <c r="AE39" s="55">
        <v>29.5</v>
      </c>
      <c r="AF39" s="55">
        <v>29.5</v>
      </c>
      <c r="AG39" s="58">
        <v>60</v>
      </c>
      <c r="AH39" s="51">
        <f t="shared" si="2"/>
        <v>31</v>
      </c>
      <c r="AI39" s="52">
        <f t="shared" si="3"/>
        <v>12</v>
      </c>
      <c r="AK39" s="53"/>
    </row>
    <row r="40" spans="1:41" x14ac:dyDescent="0.25">
      <c r="A40" s="57" t="s">
        <v>25</v>
      </c>
      <c r="B40" s="55">
        <v>14.8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15</v>
      </c>
      <c r="J40" s="55">
        <v>15</v>
      </c>
      <c r="K40" s="55">
        <v>15</v>
      </c>
      <c r="L40" s="48">
        <v>15</v>
      </c>
      <c r="M40" s="48">
        <v>0</v>
      </c>
      <c r="N40" s="48">
        <v>0</v>
      </c>
      <c r="O40" s="48">
        <v>30</v>
      </c>
      <c r="P40" s="48">
        <v>30</v>
      </c>
      <c r="Q40" s="48">
        <v>30</v>
      </c>
      <c r="R40" s="48">
        <v>29.4</v>
      </c>
      <c r="S40" s="48">
        <v>29.4</v>
      </c>
      <c r="T40" s="48">
        <v>15</v>
      </c>
      <c r="U40" s="48">
        <v>14.9</v>
      </c>
      <c r="V40" s="48">
        <v>14.9</v>
      </c>
      <c r="W40" s="48">
        <v>14.9</v>
      </c>
      <c r="X40" s="48">
        <v>14.9</v>
      </c>
      <c r="Y40" s="48">
        <v>15.1</v>
      </c>
      <c r="Z40" s="48">
        <v>15.1</v>
      </c>
      <c r="AA40" s="55">
        <v>15.1</v>
      </c>
      <c r="AB40" s="55">
        <v>15.1</v>
      </c>
      <c r="AC40" s="55">
        <v>15.1</v>
      </c>
      <c r="AD40" s="55">
        <v>15.1</v>
      </c>
      <c r="AE40" s="55">
        <v>26</v>
      </c>
      <c r="AF40" s="55">
        <v>26</v>
      </c>
      <c r="AG40" s="58">
        <v>30</v>
      </c>
      <c r="AH40" s="51">
        <f t="shared" si="2"/>
        <v>30</v>
      </c>
      <c r="AI40" s="52">
        <f t="shared" si="3"/>
        <v>0</v>
      </c>
      <c r="AK40" s="53"/>
    </row>
    <row r="41" spans="1:41" x14ac:dyDescent="0.25">
      <c r="A41" s="57" t="s">
        <v>85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55">
        <v>0</v>
      </c>
      <c r="AB41" s="55">
        <v>0</v>
      </c>
      <c r="AC41" s="55">
        <v>0</v>
      </c>
      <c r="AD41" s="55">
        <v>0</v>
      </c>
      <c r="AE41" s="55">
        <v>0</v>
      </c>
      <c r="AF41" s="55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68">
        <v>17</v>
      </c>
      <c r="C42" s="68">
        <v>17</v>
      </c>
      <c r="D42" s="68">
        <v>17</v>
      </c>
      <c r="E42" s="68">
        <v>17</v>
      </c>
      <c r="F42" s="68">
        <v>17</v>
      </c>
      <c r="G42" s="68">
        <v>17</v>
      </c>
      <c r="H42" s="68">
        <v>17</v>
      </c>
      <c r="I42" s="68">
        <v>17</v>
      </c>
      <c r="J42" s="68">
        <v>17</v>
      </c>
      <c r="K42" s="68">
        <v>17</v>
      </c>
      <c r="L42" s="48">
        <v>17</v>
      </c>
      <c r="M42" s="48">
        <v>17</v>
      </c>
      <c r="N42" s="48">
        <v>17</v>
      </c>
      <c r="O42" s="48">
        <v>17</v>
      </c>
      <c r="P42" s="48">
        <v>17</v>
      </c>
      <c r="Q42" s="48">
        <v>17</v>
      </c>
      <c r="R42" s="48">
        <v>17</v>
      </c>
      <c r="S42" s="48">
        <v>17</v>
      </c>
      <c r="T42" s="48">
        <v>17</v>
      </c>
      <c r="U42" s="48">
        <v>17</v>
      </c>
      <c r="V42" s="48">
        <v>17</v>
      </c>
      <c r="W42" s="48">
        <v>17</v>
      </c>
      <c r="X42" s="48">
        <v>17</v>
      </c>
      <c r="Y42" s="48">
        <v>17</v>
      </c>
      <c r="Z42" s="48">
        <v>17</v>
      </c>
      <c r="AA42" s="55">
        <v>17</v>
      </c>
      <c r="AB42" s="55">
        <v>17</v>
      </c>
      <c r="AC42" s="55">
        <v>17</v>
      </c>
      <c r="AD42" s="55">
        <v>17</v>
      </c>
      <c r="AE42" s="55">
        <v>17</v>
      </c>
      <c r="AF42" s="55">
        <v>17</v>
      </c>
      <c r="AG42" s="58">
        <v>24</v>
      </c>
      <c r="AH42" s="51">
        <f t="shared" si="2"/>
        <v>17</v>
      </c>
      <c r="AI42" s="52">
        <f t="shared" si="3"/>
        <v>17</v>
      </c>
      <c r="AK42" s="53"/>
    </row>
    <row r="43" spans="1:41" x14ac:dyDescent="0.25">
      <c r="A43" s="57" t="s">
        <v>27</v>
      </c>
      <c r="B43" s="55">
        <v>0</v>
      </c>
      <c r="C43" s="55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48">
        <v>0</v>
      </c>
      <c r="M43" s="48">
        <v>0</v>
      </c>
      <c r="N43" s="48">
        <v>0</v>
      </c>
      <c r="O43" s="48">
        <v>0</v>
      </c>
      <c r="P43" s="48">
        <v>0</v>
      </c>
      <c r="Q43" s="48">
        <v>0</v>
      </c>
      <c r="R43" s="48">
        <v>0</v>
      </c>
      <c r="S43" s="48">
        <v>0</v>
      </c>
      <c r="T43" s="48">
        <v>0</v>
      </c>
      <c r="U43" s="48">
        <v>0</v>
      </c>
      <c r="V43" s="48">
        <v>0</v>
      </c>
      <c r="W43" s="48">
        <v>0</v>
      </c>
      <c r="X43" s="48">
        <v>0</v>
      </c>
      <c r="Y43" s="48">
        <v>0</v>
      </c>
      <c r="Z43" s="48">
        <v>0</v>
      </c>
      <c r="AA43" s="55">
        <v>0</v>
      </c>
      <c r="AB43" s="55">
        <v>0</v>
      </c>
      <c r="AC43" s="55">
        <v>0</v>
      </c>
      <c r="AD43" s="55">
        <v>0</v>
      </c>
      <c r="AE43" s="55">
        <v>0</v>
      </c>
      <c r="AF43" s="55">
        <v>0</v>
      </c>
      <c r="AG43" s="58">
        <v>15</v>
      </c>
      <c r="AH43" s="51">
        <f t="shared" si="2"/>
        <v>0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12</v>
      </c>
      <c r="C44" s="55">
        <v>12</v>
      </c>
      <c r="D44" s="55">
        <v>12</v>
      </c>
      <c r="E44" s="55">
        <v>12</v>
      </c>
      <c r="F44" s="55">
        <v>12</v>
      </c>
      <c r="G44" s="55">
        <v>12</v>
      </c>
      <c r="H44" s="55">
        <v>12</v>
      </c>
      <c r="I44" s="55">
        <v>12</v>
      </c>
      <c r="J44" s="55">
        <v>12</v>
      </c>
      <c r="K44" s="55">
        <v>12</v>
      </c>
      <c r="L44" s="48">
        <v>12</v>
      </c>
      <c r="M44" s="48">
        <v>12</v>
      </c>
      <c r="N44" s="48">
        <v>12</v>
      </c>
      <c r="O44" s="48">
        <v>12</v>
      </c>
      <c r="P44" s="48">
        <v>12</v>
      </c>
      <c r="Q44" s="48">
        <v>12</v>
      </c>
      <c r="R44" s="48">
        <v>12</v>
      </c>
      <c r="S44" s="48">
        <v>12</v>
      </c>
      <c r="T44" s="48">
        <v>12</v>
      </c>
      <c r="U44" s="48">
        <v>12</v>
      </c>
      <c r="V44" s="48">
        <v>12</v>
      </c>
      <c r="W44" s="48">
        <v>12</v>
      </c>
      <c r="X44" s="48">
        <v>12</v>
      </c>
      <c r="Y44" s="48">
        <v>12</v>
      </c>
      <c r="Z44" s="48">
        <v>12</v>
      </c>
      <c r="AA44" s="55">
        <v>12</v>
      </c>
      <c r="AB44" s="55">
        <v>12</v>
      </c>
      <c r="AC44" s="55">
        <v>12</v>
      </c>
      <c r="AD44" s="55">
        <v>12</v>
      </c>
      <c r="AE44" s="55">
        <v>12</v>
      </c>
      <c r="AF44" s="55">
        <v>12</v>
      </c>
      <c r="AG44" s="58">
        <v>14.1</v>
      </c>
      <c r="AH44" s="51">
        <f t="shared" si="2"/>
        <v>12</v>
      </c>
      <c r="AI44" s="52">
        <f t="shared" si="3"/>
        <v>12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68">
        <v>7</v>
      </c>
      <c r="C45" s="68">
        <v>7</v>
      </c>
      <c r="D45" s="68">
        <v>7</v>
      </c>
      <c r="E45" s="68">
        <v>7</v>
      </c>
      <c r="F45" s="68">
        <v>7</v>
      </c>
      <c r="G45" s="68">
        <v>7</v>
      </c>
      <c r="H45" s="68">
        <v>7</v>
      </c>
      <c r="I45" s="68">
        <v>7</v>
      </c>
      <c r="J45" s="68">
        <v>7</v>
      </c>
      <c r="K45" s="68">
        <v>7</v>
      </c>
      <c r="L45" s="48">
        <v>7</v>
      </c>
      <c r="M45" s="48">
        <v>13.5</v>
      </c>
      <c r="N45" s="48">
        <v>13.5</v>
      </c>
      <c r="O45" s="48">
        <v>13.5</v>
      </c>
      <c r="P45" s="48">
        <v>13.5</v>
      </c>
      <c r="Q45" s="48">
        <v>13.5</v>
      </c>
      <c r="R45" s="48">
        <v>13.5</v>
      </c>
      <c r="S45" s="48">
        <v>13.5</v>
      </c>
      <c r="T45" s="48">
        <v>13.5</v>
      </c>
      <c r="U45" s="48">
        <v>13.5</v>
      </c>
      <c r="V45" s="48">
        <v>13.5</v>
      </c>
      <c r="W45" s="48">
        <v>13.5</v>
      </c>
      <c r="X45" s="48">
        <v>13.5</v>
      </c>
      <c r="Y45" s="48">
        <v>13.5</v>
      </c>
      <c r="Z45" s="48">
        <v>13.5</v>
      </c>
      <c r="AA45" s="55">
        <v>13.5</v>
      </c>
      <c r="AB45" s="55">
        <v>13.5</v>
      </c>
      <c r="AC45" s="55">
        <v>13.5</v>
      </c>
      <c r="AD45" s="55">
        <v>3</v>
      </c>
      <c r="AE45" s="55">
        <v>13.5</v>
      </c>
      <c r="AF45" s="55">
        <v>13.5</v>
      </c>
      <c r="AG45" s="58">
        <v>14</v>
      </c>
      <c r="AH45" s="51">
        <f t="shared" si="2"/>
        <v>13.5</v>
      </c>
      <c r="AI45" s="52">
        <f t="shared" si="3"/>
        <v>3</v>
      </c>
      <c r="AK45" s="53"/>
    </row>
    <row r="46" spans="1:41" x14ac:dyDescent="0.25">
      <c r="A46" s="57" t="s">
        <v>30</v>
      </c>
      <c r="B46" s="55">
        <v>6.5</v>
      </c>
      <c r="C46" s="55">
        <v>6.5</v>
      </c>
      <c r="D46" s="55">
        <v>6.5</v>
      </c>
      <c r="E46" s="55">
        <v>6.5</v>
      </c>
      <c r="F46" s="55">
        <v>6.5</v>
      </c>
      <c r="G46" s="55">
        <v>6.5</v>
      </c>
      <c r="H46" s="55">
        <v>6.5</v>
      </c>
      <c r="I46" s="55">
        <v>6.5</v>
      </c>
      <c r="J46" s="55">
        <v>6.5</v>
      </c>
      <c r="K46" s="55">
        <v>6.5</v>
      </c>
      <c r="L46" s="48">
        <v>6.5</v>
      </c>
      <c r="M46" s="48">
        <v>6.5</v>
      </c>
      <c r="N46" s="48">
        <v>6.5</v>
      </c>
      <c r="O46" s="48">
        <v>6.5</v>
      </c>
      <c r="P46" s="48">
        <v>6.5</v>
      </c>
      <c r="Q46" s="48">
        <v>0</v>
      </c>
      <c r="R46" s="48">
        <v>0</v>
      </c>
      <c r="S46" s="48">
        <v>6.5</v>
      </c>
      <c r="T46" s="48">
        <v>6.5</v>
      </c>
      <c r="U46" s="48">
        <v>6.5</v>
      </c>
      <c r="V46" s="48">
        <v>6.5</v>
      </c>
      <c r="W46" s="48">
        <v>6.5</v>
      </c>
      <c r="X46" s="48">
        <v>6.5</v>
      </c>
      <c r="Y46" s="48">
        <v>6.5</v>
      </c>
      <c r="Z46" s="48">
        <v>6.5</v>
      </c>
      <c r="AA46" s="48">
        <v>6.5</v>
      </c>
      <c r="AB46" s="48">
        <v>6.5</v>
      </c>
      <c r="AC46" s="48">
        <v>6.5</v>
      </c>
      <c r="AD46" s="48">
        <v>6.5</v>
      </c>
      <c r="AE46" s="48">
        <v>6.5</v>
      </c>
      <c r="AF46" s="48">
        <v>6.5</v>
      </c>
      <c r="AG46" s="58">
        <v>10.050000000000001</v>
      </c>
      <c r="AH46" s="51">
        <f t="shared" si="2"/>
        <v>6.5</v>
      </c>
      <c r="AI46" s="52">
        <f t="shared" si="3"/>
        <v>0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0</v>
      </c>
      <c r="J47" s="55">
        <v>0</v>
      </c>
      <c r="K47" s="55">
        <v>0</v>
      </c>
      <c r="L47" s="48">
        <v>0</v>
      </c>
      <c r="M47" s="48">
        <v>3.1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55">
        <v>6.2</v>
      </c>
      <c r="AB47" s="55">
        <v>6.2</v>
      </c>
      <c r="AC47" s="55">
        <v>6.2</v>
      </c>
      <c r="AD47" s="55">
        <v>6.2</v>
      </c>
      <c r="AE47" s="55">
        <v>6.2</v>
      </c>
      <c r="AF47" s="55">
        <v>6.2</v>
      </c>
      <c r="AG47" s="58">
        <v>6.2</v>
      </c>
      <c r="AH47" s="51">
        <f t="shared" si="2"/>
        <v>6.2</v>
      </c>
      <c r="AI47" s="52">
        <f t="shared" si="3"/>
        <v>0</v>
      </c>
      <c r="AK47" s="53"/>
    </row>
    <row r="48" spans="1:41" ht="15.75" thickBot="1" x14ac:dyDescent="0.3">
      <c r="A48" s="62" t="s">
        <v>32</v>
      </c>
      <c r="B48" s="70">
        <f>B195</f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f t="shared" si="5"/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336.24</v>
      </c>
      <c r="C49" s="66">
        <f t="shared" si="6"/>
        <v>321.14</v>
      </c>
      <c r="D49" s="66">
        <f t="shared" si="6"/>
        <v>253.23999999999998</v>
      </c>
      <c r="E49" s="66">
        <f t="shared" si="6"/>
        <v>261.24</v>
      </c>
      <c r="F49" s="66">
        <f t="shared" si="6"/>
        <v>233.33999999999997</v>
      </c>
      <c r="G49" s="66">
        <f t="shared" si="6"/>
        <v>237.73999999999998</v>
      </c>
      <c r="H49" s="66">
        <f t="shared" si="6"/>
        <v>237.73999999999998</v>
      </c>
      <c r="I49" s="66">
        <f t="shared" si="6"/>
        <v>313.84000000000003</v>
      </c>
      <c r="J49" s="66">
        <f t="shared" si="6"/>
        <v>313.84000000000003</v>
      </c>
      <c r="K49" s="66">
        <f t="shared" si="6"/>
        <v>329.84000000000003</v>
      </c>
      <c r="L49" s="66">
        <f t="shared" si="6"/>
        <v>355.64000000000004</v>
      </c>
      <c r="M49" s="66">
        <f t="shared" si="6"/>
        <v>351.94000000000005</v>
      </c>
      <c r="N49" s="66">
        <f t="shared" si="6"/>
        <v>354.04</v>
      </c>
      <c r="O49" s="66">
        <f t="shared" si="6"/>
        <v>349.94</v>
      </c>
      <c r="P49" s="66">
        <f t="shared" si="6"/>
        <v>349.94</v>
      </c>
      <c r="Q49" s="66">
        <f t="shared" si="6"/>
        <v>343.44</v>
      </c>
      <c r="R49" s="66">
        <f t="shared" si="6"/>
        <v>342.53999999999996</v>
      </c>
      <c r="S49" s="66">
        <f t="shared" si="6"/>
        <v>349.24</v>
      </c>
      <c r="T49" s="66">
        <f t="shared" si="6"/>
        <v>336.24</v>
      </c>
      <c r="U49" s="66">
        <f t="shared" si="6"/>
        <v>371.54</v>
      </c>
      <c r="V49" s="66">
        <f t="shared" si="6"/>
        <v>371.24</v>
      </c>
      <c r="W49" s="66">
        <f t="shared" si="6"/>
        <v>372.14</v>
      </c>
      <c r="X49" s="66">
        <f t="shared" si="6"/>
        <v>364.84</v>
      </c>
      <c r="Y49" s="66">
        <f t="shared" si="6"/>
        <v>372.74000000000007</v>
      </c>
      <c r="Z49" s="66">
        <f t="shared" si="6"/>
        <v>373.54</v>
      </c>
      <c r="AA49" s="66">
        <f t="shared" si="6"/>
        <v>373.24</v>
      </c>
      <c r="AB49" s="66">
        <f t="shared" si="6"/>
        <v>373.24</v>
      </c>
      <c r="AC49" s="66">
        <f t="shared" si="6"/>
        <v>374.44</v>
      </c>
      <c r="AD49" s="66">
        <f t="shared" si="6"/>
        <v>363.94</v>
      </c>
      <c r="AE49" s="66">
        <f t="shared" si="6"/>
        <v>383.94</v>
      </c>
      <c r="AF49" s="66">
        <f t="shared" si="6"/>
        <v>383.44</v>
      </c>
      <c r="AG49" s="71">
        <f>SUM(AG36:AG48)</f>
        <v>489.91</v>
      </c>
      <c r="AH49" s="51">
        <f t="shared" si="2"/>
        <v>383.94</v>
      </c>
      <c r="AI49" s="52">
        <f t="shared" si="3"/>
        <v>233.33999999999997</v>
      </c>
      <c r="AK49" s="53"/>
    </row>
    <row r="50" spans="1:37" x14ac:dyDescent="0.25">
      <c r="A50" s="54" t="s">
        <v>34</v>
      </c>
      <c r="B50" s="55">
        <v>0</v>
      </c>
      <c r="C50" s="55">
        <v>0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72">
        <v>0</v>
      </c>
      <c r="M50" s="72">
        <v>0</v>
      </c>
      <c r="N50" s="72">
        <v>0</v>
      </c>
      <c r="O50" s="72">
        <v>10</v>
      </c>
      <c r="P50" s="48">
        <v>11</v>
      </c>
      <c r="Q50" s="48">
        <v>14</v>
      </c>
      <c r="R50" s="48">
        <v>10</v>
      </c>
      <c r="S50" s="48">
        <v>29.6</v>
      </c>
      <c r="T50" s="48">
        <v>20.2</v>
      </c>
      <c r="U50" s="48">
        <v>10.7</v>
      </c>
      <c r="V50" s="48">
        <v>14</v>
      </c>
      <c r="W50" s="48">
        <v>10.5</v>
      </c>
      <c r="X50" s="48">
        <v>10.6</v>
      </c>
      <c r="Y50" s="48">
        <v>59.5</v>
      </c>
      <c r="Z50" s="48">
        <v>49.2</v>
      </c>
      <c r="AA50" s="48">
        <v>29.5</v>
      </c>
      <c r="AB50" s="48">
        <v>10</v>
      </c>
      <c r="AC50" s="48">
        <v>0</v>
      </c>
      <c r="AD50" s="48">
        <v>0</v>
      </c>
      <c r="AE50" s="48">
        <v>0</v>
      </c>
      <c r="AF50" s="48">
        <v>0</v>
      </c>
      <c r="AG50" s="56">
        <v>60</v>
      </c>
      <c r="AH50" s="51">
        <f t="shared" si="2"/>
        <v>59.5</v>
      </c>
      <c r="AI50" s="52">
        <f t="shared" si="3"/>
        <v>0</v>
      </c>
      <c r="AK50" s="53"/>
    </row>
    <row r="51" spans="1:37" x14ac:dyDescent="0.25">
      <c r="A51" s="57" t="s">
        <v>35</v>
      </c>
      <c r="B51" s="55">
        <v>0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72">
        <v>0</v>
      </c>
      <c r="M51" s="72">
        <v>0</v>
      </c>
      <c r="N51" s="72">
        <v>0</v>
      </c>
      <c r="O51" s="72">
        <v>4.5999999999999996</v>
      </c>
      <c r="P51" s="67">
        <v>4</v>
      </c>
      <c r="Q51" s="67">
        <v>5</v>
      </c>
      <c r="R51" s="48">
        <v>4.2</v>
      </c>
      <c r="S51" s="48">
        <v>3.8</v>
      </c>
      <c r="T51" s="48">
        <v>8.6999999999999993</v>
      </c>
      <c r="U51" s="67">
        <v>4.3</v>
      </c>
      <c r="V51" s="67">
        <v>8.1999999999999993</v>
      </c>
      <c r="W51" s="67">
        <v>3.9</v>
      </c>
      <c r="X51" s="67">
        <v>4</v>
      </c>
      <c r="Y51" s="67">
        <v>25.7</v>
      </c>
      <c r="Z51" s="67">
        <v>22.9</v>
      </c>
      <c r="AA51" s="67">
        <v>15.5</v>
      </c>
      <c r="AB51" s="67">
        <v>10</v>
      </c>
      <c r="AC51" s="67">
        <v>0</v>
      </c>
      <c r="AD51" s="67">
        <v>0</v>
      </c>
      <c r="AE51" s="67">
        <v>0</v>
      </c>
      <c r="AF51" s="67">
        <v>0</v>
      </c>
      <c r="AG51" s="58">
        <v>32</v>
      </c>
      <c r="AH51" s="51">
        <f t="shared" si="2"/>
        <v>25.7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>
        <v>0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73">
        <v>0</v>
      </c>
      <c r="M52" s="73">
        <v>0</v>
      </c>
      <c r="N52" s="73">
        <v>0</v>
      </c>
      <c r="O52" s="73">
        <v>1.7</v>
      </c>
      <c r="P52" s="74">
        <v>1.5</v>
      </c>
      <c r="Q52" s="74">
        <v>2</v>
      </c>
      <c r="R52" s="48">
        <v>1.5</v>
      </c>
      <c r="S52" s="48">
        <v>1.4</v>
      </c>
      <c r="T52" s="48">
        <v>3.2</v>
      </c>
      <c r="U52" s="74">
        <v>1.6</v>
      </c>
      <c r="V52" s="74">
        <v>3</v>
      </c>
      <c r="W52" s="74">
        <v>1.4</v>
      </c>
      <c r="X52" s="74">
        <v>1.4</v>
      </c>
      <c r="Y52" s="74">
        <v>9.4</v>
      </c>
      <c r="Z52" s="74">
        <v>8.4</v>
      </c>
      <c r="AA52" s="74">
        <v>5.7</v>
      </c>
      <c r="AB52" s="74">
        <v>3.6</v>
      </c>
      <c r="AC52" s="74">
        <v>0</v>
      </c>
      <c r="AD52" s="74">
        <v>0</v>
      </c>
      <c r="AE52" s="74">
        <v>0</v>
      </c>
      <c r="AF52" s="74">
        <v>0</v>
      </c>
      <c r="AG52" s="75">
        <v>14</v>
      </c>
      <c r="AH52" s="51">
        <f t="shared" si="2"/>
        <v>9.4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 t="shared" ref="B53:AF53" si="7">SUM(B50:B52)</f>
        <v>0</v>
      </c>
      <c r="C53" s="66">
        <f t="shared" si="7"/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0</v>
      </c>
      <c r="N53" s="66">
        <f t="shared" si="7"/>
        <v>0</v>
      </c>
      <c r="O53" s="66">
        <f t="shared" si="7"/>
        <v>16.3</v>
      </c>
      <c r="P53" s="66">
        <f t="shared" si="7"/>
        <v>16.5</v>
      </c>
      <c r="Q53" s="66">
        <f t="shared" si="7"/>
        <v>21</v>
      </c>
      <c r="R53" s="66">
        <f t="shared" si="7"/>
        <v>15.7</v>
      </c>
      <c r="S53" s="66">
        <f t="shared" si="7"/>
        <v>34.799999999999997</v>
      </c>
      <c r="T53" s="66">
        <f t="shared" si="7"/>
        <v>32.1</v>
      </c>
      <c r="U53" s="66">
        <f t="shared" si="7"/>
        <v>16.600000000000001</v>
      </c>
      <c r="V53" s="66">
        <f t="shared" si="7"/>
        <v>25.2</v>
      </c>
      <c r="W53" s="66">
        <f t="shared" si="7"/>
        <v>15.8</v>
      </c>
      <c r="X53" s="66">
        <f t="shared" si="7"/>
        <v>16</v>
      </c>
      <c r="Y53" s="66">
        <f t="shared" si="7"/>
        <v>94.600000000000009</v>
      </c>
      <c r="Z53" s="66">
        <f t="shared" si="7"/>
        <v>80.5</v>
      </c>
      <c r="AA53" s="66">
        <f t="shared" si="7"/>
        <v>50.7</v>
      </c>
      <c r="AB53" s="66">
        <f t="shared" si="7"/>
        <v>23.6</v>
      </c>
      <c r="AC53" s="66">
        <f t="shared" si="7"/>
        <v>0</v>
      </c>
      <c r="AD53" s="66">
        <f t="shared" si="7"/>
        <v>0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94.600000000000009</v>
      </c>
      <c r="AI53" s="52">
        <f t="shared" si="3"/>
        <v>0</v>
      </c>
      <c r="AK53" s="53"/>
    </row>
    <row r="54" spans="1:37" x14ac:dyDescent="0.25">
      <c r="A54" s="54" t="s">
        <v>205</v>
      </c>
      <c r="B54" s="48">
        <v>0</v>
      </c>
      <c r="C54" s="48">
        <v>0</v>
      </c>
      <c r="D54" s="48">
        <v>0</v>
      </c>
      <c r="E54" s="48">
        <v>0</v>
      </c>
      <c r="F54" s="48">
        <v>0</v>
      </c>
      <c r="G54" s="48">
        <v>0</v>
      </c>
      <c r="H54" s="48">
        <v>0</v>
      </c>
      <c r="I54" s="48">
        <v>0</v>
      </c>
      <c r="J54" s="48">
        <v>0</v>
      </c>
      <c r="K54" s="48">
        <v>0</v>
      </c>
      <c r="L54" s="48">
        <v>0</v>
      </c>
      <c r="M54" s="48">
        <v>0</v>
      </c>
      <c r="N54" s="48">
        <v>0</v>
      </c>
      <c r="O54" s="48">
        <v>0</v>
      </c>
      <c r="P54" s="48">
        <v>0</v>
      </c>
      <c r="Q54" s="48">
        <v>0</v>
      </c>
      <c r="R54" s="48">
        <v>0</v>
      </c>
      <c r="S54" s="48">
        <v>0</v>
      </c>
      <c r="T54" s="48">
        <v>0</v>
      </c>
      <c r="U54" s="48">
        <v>0</v>
      </c>
      <c r="V54" s="48">
        <v>0</v>
      </c>
      <c r="W54" s="48">
        <v>0</v>
      </c>
      <c r="X54" s="48">
        <v>0</v>
      </c>
      <c r="Y54" s="48">
        <v>14.7</v>
      </c>
      <c r="Z54" s="48">
        <v>24.2</v>
      </c>
      <c r="AA54" s="48">
        <v>11.5</v>
      </c>
      <c r="AB54" s="48">
        <v>14</v>
      </c>
      <c r="AC54" s="48">
        <v>13</v>
      </c>
      <c r="AD54" s="48">
        <v>0</v>
      </c>
      <c r="AE54" s="48">
        <v>0</v>
      </c>
      <c r="AF54" s="48">
        <v>0</v>
      </c>
      <c r="AG54" s="56"/>
      <c r="AH54" s="51">
        <f t="shared" si="2"/>
        <v>24.2</v>
      </c>
      <c r="AI54" s="52">
        <f t="shared" si="3"/>
        <v>0</v>
      </c>
      <c r="AK54" s="53"/>
    </row>
    <row r="55" spans="1:37" x14ac:dyDescent="0.25">
      <c r="A55" s="57" t="s">
        <v>45</v>
      </c>
      <c r="B55" s="67">
        <v>-62.4</v>
      </c>
      <c r="C55" s="67">
        <v>-16.5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48">
        <v>0</v>
      </c>
      <c r="M55" s="48">
        <v>0</v>
      </c>
      <c r="N55" s="48">
        <v>0</v>
      </c>
      <c r="O55" s="48">
        <v>0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48">
        <v>0</v>
      </c>
      <c r="V55" s="48">
        <v>0</v>
      </c>
      <c r="W55" s="48">
        <v>0</v>
      </c>
      <c r="X55" s="48">
        <v>0</v>
      </c>
      <c r="Y55" s="48">
        <v>0</v>
      </c>
      <c r="Z55" s="48">
        <v>0</v>
      </c>
      <c r="AA55" s="48">
        <v>0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0</v>
      </c>
      <c r="AI55" s="52">
        <f t="shared" si="3"/>
        <v>-62.4</v>
      </c>
      <c r="AK55" s="53"/>
    </row>
    <row r="56" spans="1:37" x14ac:dyDescent="0.25">
      <c r="A56" s="57" t="s">
        <v>38</v>
      </c>
      <c r="B56" s="67">
        <v>-40</v>
      </c>
      <c r="C56" s="67">
        <v>-50</v>
      </c>
      <c r="D56" s="67">
        <v>-39</v>
      </c>
      <c r="E56" s="67">
        <v>-48.2</v>
      </c>
      <c r="F56" s="67">
        <v>-43.3</v>
      </c>
      <c r="G56" s="67">
        <v>-50.7</v>
      </c>
      <c r="H56" s="67">
        <v>-24</v>
      </c>
      <c r="I56" s="67">
        <v>-6.6</v>
      </c>
      <c r="J56" s="67">
        <v>-17</v>
      </c>
      <c r="K56" s="48">
        <v>-15.8</v>
      </c>
      <c r="L56" s="67">
        <v>-22</v>
      </c>
      <c r="M56" s="67">
        <v>-37</v>
      </c>
      <c r="N56" s="67">
        <v>0</v>
      </c>
      <c r="O56" s="67">
        <v>-15</v>
      </c>
      <c r="P56" s="67">
        <v>0</v>
      </c>
      <c r="Q56" s="67">
        <v>0</v>
      </c>
      <c r="R56" s="67">
        <v>2.8</v>
      </c>
      <c r="S56" s="67">
        <v>-35</v>
      </c>
      <c r="T56" s="67">
        <v>-16.5</v>
      </c>
      <c r="U56" s="67">
        <v>0</v>
      </c>
      <c r="V56" s="67">
        <v>-13.1</v>
      </c>
      <c r="W56" s="67">
        <v>-55.8</v>
      </c>
      <c r="X56" s="67">
        <v>18.899999999999999</v>
      </c>
      <c r="Y56" s="67">
        <v>1.2</v>
      </c>
      <c r="Z56" s="67">
        <v>-23.6</v>
      </c>
      <c r="AA56" s="67">
        <v>-22.5</v>
      </c>
      <c r="AB56" s="67">
        <v>-8</v>
      </c>
      <c r="AC56" s="67">
        <v>2</v>
      </c>
      <c r="AD56" s="67">
        <v>-30</v>
      </c>
      <c r="AE56" s="67">
        <v>-49</v>
      </c>
      <c r="AF56" s="67">
        <v>-50</v>
      </c>
      <c r="AG56" s="78"/>
      <c r="AH56" s="51">
        <f t="shared" si="2"/>
        <v>18.899999999999999</v>
      </c>
      <c r="AI56" s="52">
        <f t="shared" si="3"/>
        <v>-55.8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79">
        <v>0</v>
      </c>
      <c r="M57" s="79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0</v>
      </c>
      <c r="AA57" s="67">
        <v>0</v>
      </c>
      <c r="AB57" s="79">
        <v>0</v>
      </c>
      <c r="AC57" s="79">
        <v>0</v>
      </c>
      <c r="AD57" s="79">
        <v>0</v>
      </c>
      <c r="AE57" s="79">
        <v>0</v>
      </c>
      <c r="AF57" s="79">
        <v>0</v>
      </c>
      <c r="AG57" s="78"/>
      <c r="AH57" s="51">
        <f t="shared" si="2"/>
        <v>0</v>
      </c>
      <c r="AI57" s="52">
        <f t="shared" si="3"/>
        <v>0</v>
      </c>
      <c r="AK57" s="53"/>
    </row>
    <row r="58" spans="1:37" x14ac:dyDescent="0.25">
      <c r="A58" s="57" t="s">
        <v>40</v>
      </c>
      <c r="B58" s="79">
        <v>-74.3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79">
        <v>0</v>
      </c>
      <c r="M58" s="79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0</v>
      </c>
      <c r="AI58" s="52">
        <f t="shared" si="3"/>
        <v>-74.3</v>
      </c>
      <c r="AK58" s="53"/>
    </row>
    <row r="59" spans="1:37" x14ac:dyDescent="0.25">
      <c r="A59" s="57" t="s">
        <v>87</v>
      </c>
      <c r="B59" s="67">
        <v>0</v>
      </c>
      <c r="C59" s="67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79">
        <v>0</v>
      </c>
      <c r="L59" s="79">
        <v>0</v>
      </c>
      <c r="M59" s="79">
        <v>0</v>
      </c>
      <c r="N59" s="80">
        <v>0</v>
      </c>
      <c r="O59" s="80">
        <v>0</v>
      </c>
      <c r="P59" s="80">
        <v>0</v>
      </c>
      <c r="Q59" s="80">
        <v>0</v>
      </c>
      <c r="R59" s="80">
        <v>0</v>
      </c>
      <c r="S59" s="80">
        <v>0</v>
      </c>
      <c r="T59" s="80">
        <v>0</v>
      </c>
      <c r="U59" s="80">
        <v>0</v>
      </c>
      <c r="V59" s="80">
        <v>0</v>
      </c>
      <c r="W59" s="80">
        <v>0</v>
      </c>
      <c r="X59" s="80">
        <v>0</v>
      </c>
      <c r="Y59" s="80">
        <v>0</v>
      </c>
      <c r="Z59" s="80">
        <v>0</v>
      </c>
      <c r="AA59" s="80">
        <v>0</v>
      </c>
      <c r="AB59" s="80">
        <v>0</v>
      </c>
      <c r="AC59" s="80">
        <v>0</v>
      </c>
      <c r="AD59" s="80">
        <v>0</v>
      </c>
      <c r="AE59" s="80">
        <v>0</v>
      </c>
      <c r="AF59" s="80">
        <v>0</v>
      </c>
      <c r="AG59" s="78"/>
      <c r="AH59" s="51">
        <f t="shared" si="2"/>
        <v>0</v>
      </c>
      <c r="AI59" s="52">
        <f t="shared" si="3"/>
        <v>0</v>
      </c>
      <c r="AK59" s="53"/>
    </row>
    <row r="60" spans="1:37" x14ac:dyDescent="0.25">
      <c r="A60" s="57" t="s">
        <v>88</v>
      </c>
      <c r="B60" s="79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79">
        <v>0</v>
      </c>
      <c r="I60" s="79">
        <v>0</v>
      </c>
      <c r="J60" s="79">
        <v>0</v>
      </c>
      <c r="K60" s="79">
        <v>0</v>
      </c>
      <c r="L60" s="79">
        <v>0</v>
      </c>
      <c r="M60" s="79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89</v>
      </c>
      <c r="B61" s="79">
        <v>8</v>
      </c>
      <c r="C61" s="79">
        <v>8</v>
      </c>
      <c r="D61" s="79">
        <v>8</v>
      </c>
      <c r="E61" s="79">
        <v>8</v>
      </c>
      <c r="F61" s="79">
        <v>8</v>
      </c>
      <c r="G61" s="79">
        <v>8</v>
      </c>
      <c r="H61" s="79">
        <v>8</v>
      </c>
      <c r="I61" s="79">
        <v>8</v>
      </c>
      <c r="J61" s="79">
        <v>8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0</v>
      </c>
      <c r="R61" s="79">
        <v>0</v>
      </c>
      <c r="S61" s="79">
        <v>0</v>
      </c>
      <c r="T61" s="79">
        <v>0</v>
      </c>
      <c r="U61" s="79">
        <v>0</v>
      </c>
      <c r="V61" s="79">
        <v>0</v>
      </c>
      <c r="W61" s="79">
        <v>0</v>
      </c>
      <c r="X61" s="79">
        <v>0</v>
      </c>
      <c r="Y61" s="79">
        <v>0</v>
      </c>
      <c r="Z61" s="79">
        <v>0</v>
      </c>
      <c r="AA61" s="79">
        <v>0</v>
      </c>
      <c r="AB61" s="79">
        <v>8</v>
      </c>
      <c r="AC61" s="79">
        <v>8</v>
      </c>
      <c r="AD61" s="79">
        <v>8</v>
      </c>
      <c r="AE61" s="79">
        <v>8</v>
      </c>
      <c r="AF61" s="79">
        <v>8</v>
      </c>
      <c r="AG61" s="78"/>
      <c r="AH61" s="51">
        <f t="shared" si="2"/>
        <v>8</v>
      </c>
      <c r="AI61" s="52">
        <f t="shared" si="3"/>
        <v>0</v>
      </c>
      <c r="AK61" s="53"/>
    </row>
    <row r="62" spans="1:37" x14ac:dyDescent="0.25">
      <c r="A62" s="57" t="s">
        <v>90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92</v>
      </c>
      <c r="B64" s="79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79">
        <v>0</v>
      </c>
      <c r="I64" s="79">
        <v>0</v>
      </c>
      <c r="J64" s="79">
        <v>0</v>
      </c>
      <c r="K64" s="79">
        <v>0</v>
      </c>
      <c r="L64" s="79">
        <v>0</v>
      </c>
      <c r="M64" s="79">
        <v>0</v>
      </c>
      <c r="N64" s="82">
        <v>0</v>
      </c>
      <c r="O64" s="82">
        <v>0</v>
      </c>
      <c r="P64" s="82">
        <v>0</v>
      </c>
      <c r="Q64" s="82">
        <v>0</v>
      </c>
      <c r="R64" s="82">
        <v>0</v>
      </c>
      <c r="S64" s="82">
        <v>0</v>
      </c>
      <c r="T64" s="82">
        <v>0</v>
      </c>
      <c r="U64" s="82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 t="shared" ref="B65:AF65" si="8">SUM(B54:B64)</f>
        <v>-168.7</v>
      </c>
      <c r="C65" s="66">
        <f t="shared" si="8"/>
        <v>-58.5</v>
      </c>
      <c r="D65" s="66">
        <f t="shared" si="8"/>
        <v>-31</v>
      </c>
      <c r="E65" s="66">
        <f t="shared" si="8"/>
        <v>-40.200000000000003</v>
      </c>
      <c r="F65" s="66">
        <f t="shared" si="8"/>
        <v>-35.299999999999997</v>
      </c>
      <c r="G65" s="66">
        <f t="shared" si="8"/>
        <v>-42.7</v>
      </c>
      <c r="H65" s="66">
        <f t="shared" si="8"/>
        <v>-16</v>
      </c>
      <c r="I65" s="66">
        <f t="shared" si="8"/>
        <v>1.4000000000000004</v>
      </c>
      <c r="J65" s="66">
        <f t="shared" si="8"/>
        <v>-9</v>
      </c>
      <c r="K65" s="66">
        <f t="shared" si="8"/>
        <v>-15.8</v>
      </c>
      <c r="L65" s="66">
        <f t="shared" si="8"/>
        <v>-22</v>
      </c>
      <c r="M65" s="66">
        <f t="shared" si="8"/>
        <v>-37</v>
      </c>
      <c r="N65" s="66">
        <f t="shared" si="8"/>
        <v>0</v>
      </c>
      <c r="O65" s="66">
        <f t="shared" si="8"/>
        <v>-15</v>
      </c>
      <c r="P65" s="66">
        <f t="shared" si="8"/>
        <v>0</v>
      </c>
      <c r="Q65" s="66">
        <f t="shared" si="8"/>
        <v>0</v>
      </c>
      <c r="R65" s="66">
        <f t="shared" si="8"/>
        <v>2.8</v>
      </c>
      <c r="S65" s="66">
        <f t="shared" si="8"/>
        <v>-35</v>
      </c>
      <c r="T65" s="66">
        <f t="shared" si="8"/>
        <v>-16.5</v>
      </c>
      <c r="U65" s="66">
        <f t="shared" si="8"/>
        <v>0</v>
      </c>
      <c r="V65" s="66">
        <f t="shared" si="8"/>
        <v>-13.1</v>
      </c>
      <c r="W65" s="66">
        <f t="shared" si="8"/>
        <v>-55.8</v>
      </c>
      <c r="X65" s="66">
        <f t="shared" si="8"/>
        <v>18.899999999999999</v>
      </c>
      <c r="Y65" s="66">
        <f t="shared" si="8"/>
        <v>15.899999999999999</v>
      </c>
      <c r="Z65" s="66">
        <f t="shared" si="8"/>
        <v>0.59999999999999787</v>
      </c>
      <c r="AA65" s="66">
        <f t="shared" si="8"/>
        <v>-11</v>
      </c>
      <c r="AB65" s="66">
        <f t="shared" si="8"/>
        <v>14</v>
      </c>
      <c r="AC65" s="66">
        <f t="shared" si="8"/>
        <v>23</v>
      </c>
      <c r="AD65" s="66">
        <f t="shared" si="8"/>
        <v>-22</v>
      </c>
      <c r="AE65" s="66">
        <f t="shared" si="8"/>
        <v>-41</v>
      </c>
      <c r="AF65" s="66">
        <f t="shared" si="8"/>
        <v>-42</v>
      </c>
      <c r="AG65" s="71">
        <f>SUM(AG54:AG64)</f>
        <v>0</v>
      </c>
      <c r="AH65" s="51">
        <f t="shared" si="2"/>
        <v>23</v>
      </c>
      <c r="AI65" s="52">
        <f t="shared" si="3"/>
        <v>-168.7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207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209</v>
      </c>
      <c r="B70" s="88">
        <f t="shared" ref="B70:AG70" si="10">B65+B53+B49+B35+B69</f>
        <v>991.74</v>
      </c>
      <c r="C70" s="88">
        <f t="shared" si="10"/>
        <v>986.84</v>
      </c>
      <c r="D70" s="88">
        <f t="shared" si="10"/>
        <v>946.44</v>
      </c>
      <c r="E70" s="88">
        <f t="shared" si="10"/>
        <v>955.24</v>
      </c>
      <c r="F70" s="88">
        <f t="shared" si="10"/>
        <v>922.24</v>
      </c>
      <c r="G70" s="88">
        <f t="shared" si="10"/>
        <v>919.24</v>
      </c>
      <c r="H70" s="88">
        <f t="shared" si="10"/>
        <v>945.94</v>
      </c>
      <c r="I70" s="88">
        <f t="shared" si="10"/>
        <v>1007.44</v>
      </c>
      <c r="J70" s="88">
        <f t="shared" si="10"/>
        <v>1031.04</v>
      </c>
      <c r="K70" s="88">
        <f t="shared" si="10"/>
        <v>1060.8400000000001</v>
      </c>
      <c r="L70" s="88">
        <f t="shared" si="10"/>
        <v>1176.24</v>
      </c>
      <c r="M70" s="88">
        <f t="shared" si="10"/>
        <v>1214.54</v>
      </c>
      <c r="N70" s="88">
        <f t="shared" si="10"/>
        <v>1227.24</v>
      </c>
      <c r="O70" s="88">
        <f t="shared" si="10"/>
        <v>1229.44</v>
      </c>
      <c r="P70" s="88">
        <f t="shared" si="10"/>
        <v>1244.6400000000001</v>
      </c>
      <c r="Q70" s="88">
        <f t="shared" si="10"/>
        <v>1246.6400000000001</v>
      </c>
      <c r="R70" s="88">
        <f t="shared" si="10"/>
        <v>1270.6399999999999</v>
      </c>
      <c r="S70" s="88">
        <f t="shared" si="10"/>
        <v>1249.6400000000001</v>
      </c>
      <c r="T70" s="88">
        <f t="shared" si="10"/>
        <v>1245.44</v>
      </c>
      <c r="U70" s="88">
        <f t="shared" si="10"/>
        <v>1212.6400000000001</v>
      </c>
      <c r="V70" s="88">
        <f t="shared" si="10"/>
        <v>1193.8400000000001</v>
      </c>
      <c r="W70" s="88">
        <f t="shared" si="10"/>
        <v>1167.54</v>
      </c>
      <c r="X70" s="88">
        <f t="shared" si="10"/>
        <v>1225.1400000000001</v>
      </c>
      <c r="Y70" s="88">
        <f t="shared" si="10"/>
        <v>1410.0400000000002</v>
      </c>
      <c r="Z70" s="88">
        <f t="shared" si="10"/>
        <v>1414.74</v>
      </c>
      <c r="AA70" s="88">
        <f t="shared" si="10"/>
        <v>1374.34</v>
      </c>
      <c r="AB70" s="88">
        <f t="shared" si="10"/>
        <v>1372.24</v>
      </c>
      <c r="AC70" s="88">
        <f t="shared" si="10"/>
        <v>1346.84</v>
      </c>
      <c r="AD70" s="88">
        <f t="shared" si="10"/>
        <v>1224.3399999999999</v>
      </c>
      <c r="AE70" s="88">
        <f t="shared" si="10"/>
        <v>1135.3399999999999</v>
      </c>
      <c r="AF70" s="88">
        <f t="shared" si="10"/>
        <v>1133.8399999999999</v>
      </c>
      <c r="AG70" s="88">
        <f t="shared" si="10"/>
        <v>2068.14</v>
      </c>
      <c r="AH70" s="51">
        <f t="shared" si="2"/>
        <v>1414.74</v>
      </c>
      <c r="AI70" s="52">
        <f t="shared" si="3"/>
        <v>919.24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208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0</v>
      </c>
      <c r="AI71" s="52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210</v>
      </c>
      <c r="B72" s="88">
        <f t="shared" ref="B72:AF72" si="11">B69+B65+B53+B49+B35+B71</f>
        <v>991.74</v>
      </c>
      <c r="C72" s="88">
        <f t="shared" si="11"/>
        <v>986.84</v>
      </c>
      <c r="D72" s="88">
        <f t="shared" si="11"/>
        <v>946.44</v>
      </c>
      <c r="E72" s="88">
        <f t="shared" si="11"/>
        <v>955.24</v>
      </c>
      <c r="F72" s="88">
        <f t="shared" si="11"/>
        <v>922.24</v>
      </c>
      <c r="G72" s="88">
        <f t="shared" si="11"/>
        <v>919.24</v>
      </c>
      <c r="H72" s="88">
        <f t="shared" si="11"/>
        <v>945.94</v>
      </c>
      <c r="I72" s="88">
        <f t="shared" si="11"/>
        <v>1007.44</v>
      </c>
      <c r="J72" s="88">
        <f t="shared" si="11"/>
        <v>1031.04</v>
      </c>
      <c r="K72" s="88">
        <f t="shared" si="11"/>
        <v>1060.8400000000001</v>
      </c>
      <c r="L72" s="88">
        <f t="shared" si="11"/>
        <v>1176.24</v>
      </c>
      <c r="M72" s="88">
        <f t="shared" si="11"/>
        <v>1214.54</v>
      </c>
      <c r="N72" s="88">
        <f t="shared" si="11"/>
        <v>1227.24</v>
      </c>
      <c r="O72" s="88">
        <f t="shared" si="11"/>
        <v>1229.44</v>
      </c>
      <c r="P72" s="88">
        <f t="shared" si="11"/>
        <v>1244.6400000000001</v>
      </c>
      <c r="Q72" s="88">
        <f t="shared" si="11"/>
        <v>1246.6400000000001</v>
      </c>
      <c r="R72" s="88">
        <f t="shared" si="11"/>
        <v>1270.6399999999999</v>
      </c>
      <c r="S72" s="88">
        <f t="shared" si="11"/>
        <v>1249.6400000000001</v>
      </c>
      <c r="T72" s="88">
        <f t="shared" si="11"/>
        <v>1245.44</v>
      </c>
      <c r="U72" s="88">
        <f t="shared" si="11"/>
        <v>1212.6400000000001</v>
      </c>
      <c r="V72" s="88">
        <f t="shared" si="11"/>
        <v>1193.8400000000001</v>
      </c>
      <c r="W72" s="88">
        <f t="shared" si="11"/>
        <v>1167.54</v>
      </c>
      <c r="X72" s="88">
        <f t="shared" si="11"/>
        <v>1225.1400000000001</v>
      </c>
      <c r="Y72" s="88">
        <f t="shared" si="11"/>
        <v>1410.0400000000002</v>
      </c>
      <c r="Z72" s="88">
        <f t="shared" si="11"/>
        <v>1414.74</v>
      </c>
      <c r="AA72" s="88">
        <f t="shared" si="11"/>
        <v>1374.34</v>
      </c>
      <c r="AB72" s="88">
        <f t="shared" si="11"/>
        <v>1372.24</v>
      </c>
      <c r="AC72" s="88">
        <f t="shared" si="11"/>
        <v>1346.84</v>
      </c>
      <c r="AD72" s="88">
        <f t="shared" si="11"/>
        <v>1224.3399999999999</v>
      </c>
      <c r="AE72" s="88">
        <f t="shared" si="11"/>
        <v>1135.3399999999999</v>
      </c>
      <c r="AF72" s="88">
        <f t="shared" si="11"/>
        <v>1133.8399999999999</v>
      </c>
      <c r="AG72" s="71">
        <f>AG69+AG65+AG53+AG49+AG35+AG71</f>
        <v>2068.14</v>
      </c>
      <c r="AH72" s="51">
        <f t="shared" si="2"/>
        <v>1414.74</v>
      </c>
      <c r="AI72" s="52">
        <f t="shared" si="3"/>
        <v>919.24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>IF(B57&lt;0,B57*-1,0)</f>
        <v>0</v>
      </c>
      <c r="C73" s="79">
        <f t="shared" ref="C73:Q73" si="12">IF(C57&lt;0,C57*-1,0)</f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>IF(B55&lt;0,B55*-1,0)</f>
        <v>62.4</v>
      </c>
      <c r="C74" s="79">
        <f t="shared" ref="C74:Q74" si="14">IF(C55&lt;0,C55*-1,0)</f>
        <v>16.5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62.4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>IF(B58&lt;0,B58*-1,0)</f>
        <v>74.3</v>
      </c>
      <c r="C75" s="79">
        <f t="shared" ref="C75:Q75" si="16">IF(C58&lt;0,C58*-1,0)</f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74.3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>IF(B56&lt;0,B56*-1,0)</f>
        <v>40</v>
      </c>
      <c r="C76" s="79">
        <f t="shared" ref="C76:AF76" si="18">IF(C56&lt;0,C56*-1,0)</f>
        <v>50</v>
      </c>
      <c r="D76" s="79">
        <f t="shared" si="18"/>
        <v>39</v>
      </c>
      <c r="E76" s="79">
        <f t="shared" si="18"/>
        <v>48.2</v>
      </c>
      <c r="F76" s="79">
        <f t="shared" si="18"/>
        <v>43.3</v>
      </c>
      <c r="G76" s="79">
        <f t="shared" si="18"/>
        <v>50.7</v>
      </c>
      <c r="H76" s="79">
        <f t="shared" si="18"/>
        <v>24</v>
      </c>
      <c r="I76" s="79">
        <f t="shared" si="18"/>
        <v>6.6</v>
      </c>
      <c r="J76" s="79">
        <f t="shared" si="18"/>
        <v>17</v>
      </c>
      <c r="K76" s="79">
        <f t="shared" si="18"/>
        <v>15.8</v>
      </c>
      <c r="L76" s="79">
        <f t="shared" si="18"/>
        <v>22</v>
      </c>
      <c r="M76" s="79">
        <f t="shared" si="18"/>
        <v>37</v>
      </c>
      <c r="N76" s="79">
        <f t="shared" si="18"/>
        <v>0</v>
      </c>
      <c r="O76" s="79">
        <f t="shared" si="18"/>
        <v>15</v>
      </c>
      <c r="P76" s="79">
        <f t="shared" si="18"/>
        <v>0</v>
      </c>
      <c r="Q76" s="79">
        <f t="shared" si="18"/>
        <v>0</v>
      </c>
      <c r="R76" s="79">
        <f t="shared" si="18"/>
        <v>0</v>
      </c>
      <c r="S76" s="79">
        <f t="shared" si="18"/>
        <v>35</v>
      </c>
      <c r="T76" s="79">
        <f t="shared" si="18"/>
        <v>16.5</v>
      </c>
      <c r="U76" s="79">
        <f t="shared" si="18"/>
        <v>0</v>
      </c>
      <c r="V76" s="79">
        <f t="shared" si="18"/>
        <v>13.1</v>
      </c>
      <c r="W76" s="79">
        <f t="shared" si="18"/>
        <v>55.8</v>
      </c>
      <c r="X76" s="79">
        <f t="shared" si="18"/>
        <v>0</v>
      </c>
      <c r="Y76" s="79">
        <f t="shared" si="18"/>
        <v>0</v>
      </c>
      <c r="Z76" s="79">
        <f t="shared" si="18"/>
        <v>23.6</v>
      </c>
      <c r="AA76" s="79">
        <f t="shared" si="18"/>
        <v>22.5</v>
      </c>
      <c r="AB76" s="79">
        <f t="shared" si="18"/>
        <v>8</v>
      </c>
      <c r="AC76" s="79">
        <f t="shared" si="18"/>
        <v>0</v>
      </c>
      <c r="AD76" s="79">
        <f t="shared" si="18"/>
        <v>30</v>
      </c>
      <c r="AE76" s="79">
        <f t="shared" si="18"/>
        <v>49</v>
      </c>
      <c r="AF76" s="79">
        <f t="shared" si="18"/>
        <v>50</v>
      </c>
      <c r="AG76" s="89"/>
      <c r="AH76" s="51">
        <f t="shared" ref="AH76:AH88" si="19">MAX(B76:AF76)</f>
        <v>55.8</v>
      </c>
      <c r="AI76" s="52">
        <f t="shared" ref="AI76:AI88" si="20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205</v>
      </c>
      <c r="B77" s="79">
        <f>IF(B54&lt;0,B54*-1,0)</f>
        <v>0</v>
      </c>
      <c r="C77" s="79">
        <f t="shared" ref="C77:AF77" si="21">IF(C54&lt;0,C54*-1,0)</f>
        <v>0</v>
      </c>
      <c r="D77" s="79">
        <f t="shared" si="21"/>
        <v>0</v>
      </c>
      <c r="E77" s="79">
        <f t="shared" si="21"/>
        <v>0</v>
      </c>
      <c r="F77" s="79">
        <f t="shared" si="21"/>
        <v>0</v>
      </c>
      <c r="G77" s="79">
        <f t="shared" si="21"/>
        <v>0</v>
      </c>
      <c r="H77" s="79">
        <f t="shared" si="21"/>
        <v>0</v>
      </c>
      <c r="I77" s="79">
        <f t="shared" si="21"/>
        <v>0</v>
      </c>
      <c r="J77" s="79">
        <f t="shared" si="21"/>
        <v>0</v>
      </c>
      <c r="K77" s="79">
        <f t="shared" si="21"/>
        <v>0</v>
      </c>
      <c r="L77" s="79">
        <f t="shared" si="21"/>
        <v>0</v>
      </c>
      <c r="M77" s="79">
        <f t="shared" si="21"/>
        <v>0</v>
      </c>
      <c r="N77" s="79">
        <f t="shared" si="21"/>
        <v>0</v>
      </c>
      <c r="O77" s="79">
        <f t="shared" si="21"/>
        <v>0</v>
      </c>
      <c r="P77" s="79">
        <f t="shared" si="21"/>
        <v>0</v>
      </c>
      <c r="Q77" s="79">
        <f t="shared" si="21"/>
        <v>0</v>
      </c>
      <c r="R77" s="79">
        <f t="shared" si="21"/>
        <v>0</v>
      </c>
      <c r="S77" s="79">
        <f t="shared" si="21"/>
        <v>0</v>
      </c>
      <c r="T77" s="79">
        <f t="shared" si="21"/>
        <v>0</v>
      </c>
      <c r="U77" s="79">
        <f t="shared" si="21"/>
        <v>0</v>
      </c>
      <c r="V77" s="79">
        <f t="shared" si="21"/>
        <v>0</v>
      </c>
      <c r="W77" s="79">
        <f t="shared" si="21"/>
        <v>0</v>
      </c>
      <c r="X77" s="79">
        <f t="shared" si="21"/>
        <v>0</v>
      </c>
      <c r="Y77" s="79">
        <f t="shared" si="21"/>
        <v>0</v>
      </c>
      <c r="Z77" s="79">
        <f t="shared" si="21"/>
        <v>0</v>
      </c>
      <c r="AA77" s="79">
        <f t="shared" si="21"/>
        <v>0</v>
      </c>
      <c r="AB77" s="79">
        <f t="shared" si="21"/>
        <v>0</v>
      </c>
      <c r="AC77" s="79">
        <f t="shared" si="21"/>
        <v>0</v>
      </c>
      <c r="AD77" s="79">
        <f t="shared" si="21"/>
        <v>0</v>
      </c>
      <c r="AE77" s="79">
        <f t="shared" si="21"/>
        <v>0</v>
      </c>
      <c r="AF77" s="79">
        <f t="shared" si="21"/>
        <v>0</v>
      </c>
      <c r="AG77" s="89"/>
      <c r="AH77" s="51">
        <f t="shared" si="19"/>
        <v>0</v>
      </c>
      <c r="AI77" s="52">
        <f t="shared" si="20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190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19"/>
        <v>0</v>
      </c>
      <c r="AI78" s="52">
        <f t="shared" si="20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2">SUM(B73:B78)</f>
        <v>176.7</v>
      </c>
      <c r="C79" s="66">
        <f t="shared" si="22"/>
        <v>66.5</v>
      </c>
      <c r="D79" s="66">
        <f t="shared" si="22"/>
        <v>39</v>
      </c>
      <c r="E79" s="66">
        <f t="shared" si="22"/>
        <v>48.2</v>
      </c>
      <c r="F79" s="66">
        <f t="shared" si="22"/>
        <v>43.3</v>
      </c>
      <c r="G79" s="66">
        <f t="shared" si="22"/>
        <v>50.7</v>
      </c>
      <c r="H79" s="66">
        <f t="shared" si="22"/>
        <v>24</v>
      </c>
      <c r="I79" s="66">
        <f t="shared" si="22"/>
        <v>6.6</v>
      </c>
      <c r="J79" s="66">
        <f t="shared" si="22"/>
        <v>17</v>
      </c>
      <c r="K79" s="66">
        <f t="shared" si="22"/>
        <v>15.8</v>
      </c>
      <c r="L79" s="66">
        <f t="shared" si="22"/>
        <v>22</v>
      </c>
      <c r="M79" s="66">
        <f t="shared" si="22"/>
        <v>37</v>
      </c>
      <c r="N79" s="66">
        <f t="shared" si="22"/>
        <v>0</v>
      </c>
      <c r="O79" s="66">
        <f t="shared" si="22"/>
        <v>15</v>
      </c>
      <c r="P79" s="66">
        <f t="shared" si="22"/>
        <v>0</v>
      </c>
      <c r="Q79" s="66">
        <f t="shared" si="22"/>
        <v>0</v>
      </c>
      <c r="R79" s="66">
        <f t="shared" si="22"/>
        <v>0</v>
      </c>
      <c r="S79" s="66">
        <f t="shared" si="22"/>
        <v>35</v>
      </c>
      <c r="T79" s="66">
        <f t="shared" si="22"/>
        <v>16.5</v>
      </c>
      <c r="U79" s="66">
        <f t="shared" si="22"/>
        <v>0</v>
      </c>
      <c r="V79" s="66">
        <f t="shared" si="22"/>
        <v>13.1</v>
      </c>
      <c r="W79" s="66">
        <f t="shared" si="22"/>
        <v>55.8</v>
      </c>
      <c r="X79" s="66">
        <f t="shared" si="22"/>
        <v>0</v>
      </c>
      <c r="Y79" s="66">
        <f t="shared" si="22"/>
        <v>0</v>
      </c>
      <c r="Z79" s="66">
        <f t="shared" si="22"/>
        <v>23.6</v>
      </c>
      <c r="AA79" s="66">
        <f t="shared" si="22"/>
        <v>22.5</v>
      </c>
      <c r="AB79" s="66">
        <f t="shared" si="22"/>
        <v>8</v>
      </c>
      <c r="AC79" s="66">
        <f t="shared" si="22"/>
        <v>0</v>
      </c>
      <c r="AD79" s="66">
        <f t="shared" si="22"/>
        <v>30</v>
      </c>
      <c r="AE79" s="66">
        <f t="shared" si="22"/>
        <v>49</v>
      </c>
      <c r="AF79" s="66">
        <f t="shared" si="22"/>
        <v>50</v>
      </c>
      <c r="AG79" s="71">
        <f t="shared" si="22"/>
        <v>0</v>
      </c>
      <c r="AH79" s="51">
        <f t="shared" si="19"/>
        <v>176.7</v>
      </c>
      <c r="AI79" s="52">
        <f t="shared" si="20"/>
        <v>0</v>
      </c>
      <c r="AK79" s="53"/>
    </row>
    <row r="80" spans="1:88" s="1" customFormat="1" ht="15.75" thickBot="1" x14ac:dyDescent="0.3">
      <c r="A80" s="65" t="s">
        <v>86</v>
      </c>
      <c r="B80" s="66">
        <f t="shared" ref="B80:AG80" si="23">SUM(B67:B79)</f>
        <v>2336.88</v>
      </c>
      <c r="C80" s="66">
        <f t="shared" si="23"/>
        <v>2106.6800000000003</v>
      </c>
      <c r="D80" s="66">
        <f t="shared" si="23"/>
        <v>1970.88</v>
      </c>
      <c r="E80" s="66">
        <f t="shared" si="23"/>
        <v>2006.88</v>
      </c>
      <c r="F80" s="66">
        <f t="shared" si="23"/>
        <v>1931.08</v>
      </c>
      <c r="G80" s="66">
        <f t="shared" si="23"/>
        <v>1939.88</v>
      </c>
      <c r="H80" s="66">
        <f t="shared" si="23"/>
        <v>1939.88</v>
      </c>
      <c r="I80" s="66">
        <f t="shared" si="23"/>
        <v>2028.08</v>
      </c>
      <c r="J80" s="66">
        <f t="shared" si="23"/>
        <v>2096.08</v>
      </c>
      <c r="K80" s="66">
        <f t="shared" si="23"/>
        <v>2153.2800000000007</v>
      </c>
      <c r="L80" s="66">
        <f t="shared" si="23"/>
        <v>2396.48</v>
      </c>
      <c r="M80" s="66">
        <f t="shared" si="23"/>
        <v>2503.08</v>
      </c>
      <c r="N80" s="66">
        <f t="shared" si="23"/>
        <v>2454.48</v>
      </c>
      <c r="O80" s="66">
        <f t="shared" si="23"/>
        <v>2488.88</v>
      </c>
      <c r="P80" s="66">
        <f t="shared" si="23"/>
        <v>2489.2800000000002</v>
      </c>
      <c r="Q80" s="66">
        <f t="shared" si="23"/>
        <v>2493.2800000000002</v>
      </c>
      <c r="R80" s="66">
        <f t="shared" si="23"/>
        <v>2541.2799999999997</v>
      </c>
      <c r="S80" s="66">
        <f t="shared" si="23"/>
        <v>2569.2800000000002</v>
      </c>
      <c r="T80" s="66">
        <f t="shared" si="23"/>
        <v>2523.88</v>
      </c>
      <c r="U80" s="66">
        <f t="shared" si="23"/>
        <v>2425.2800000000002</v>
      </c>
      <c r="V80" s="66">
        <f t="shared" si="23"/>
        <v>2413.88</v>
      </c>
      <c r="W80" s="66">
        <f t="shared" si="23"/>
        <v>2446.6800000000003</v>
      </c>
      <c r="X80" s="66">
        <f t="shared" si="23"/>
        <v>2450.2800000000002</v>
      </c>
      <c r="Y80" s="66">
        <f t="shared" si="23"/>
        <v>2820.0800000000004</v>
      </c>
      <c r="Z80" s="66">
        <f t="shared" si="23"/>
        <v>2876.68</v>
      </c>
      <c r="AA80" s="66">
        <f t="shared" si="23"/>
        <v>2793.68</v>
      </c>
      <c r="AB80" s="66">
        <f t="shared" si="23"/>
        <v>2760.48</v>
      </c>
      <c r="AC80" s="66">
        <f t="shared" si="23"/>
        <v>2693.68</v>
      </c>
      <c r="AD80" s="66">
        <f t="shared" si="23"/>
        <v>2508.6799999999998</v>
      </c>
      <c r="AE80" s="66">
        <f t="shared" si="23"/>
        <v>2368.6799999999998</v>
      </c>
      <c r="AF80" s="66">
        <f t="shared" si="23"/>
        <v>2367.6799999999998</v>
      </c>
      <c r="AG80" s="71">
        <f t="shared" si="23"/>
        <v>4208.08</v>
      </c>
      <c r="AH80" s="51">
        <f t="shared" si="19"/>
        <v>2876.68</v>
      </c>
      <c r="AI80" s="52">
        <f t="shared" si="20"/>
        <v>1931.08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50.000999999999998</v>
      </c>
      <c r="C81" s="91">
        <v>50.003</v>
      </c>
      <c r="D81" s="91">
        <v>50.05</v>
      </c>
      <c r="E81" s="91">
        <v>50.08</v>
      </c>
      <c r="F81" s="91">
        <v>49.97</v>
      </c>
      <c r="G81" s="91">
        <v>50.05</v>
      </c>
      <c r="H81" s="91">
        <v>50.07</v>
      </c>
      <c r="I81" s="91">
        <v>50.07</v>
      </c>
      <c r="J81" s="91">
        <v>50.04</v>
      </c>
      <c r="K81" s="91">
        <v>49.95</v>
      </c>
      <c r="L81" s="91">
        <v>50.052999999999997</v>
      </c>
      <c r="M81" s="91">
        <v>49.981999999999999</v>
      </c>
      <c r="N81" s="91">
        <v>50.05</v>
      </c>
      <c r="O81" s="91">
        <v>49.982999999999997</v>
      </c>
      <c r="P81" s="91">
        <v>50.064</v>
      </c>
      <c r="Q81" s="91">
        <v>49.99</v>
      </c>
      <c r="R81" s="91">
        <v>50.07</v>
      </c>
      <c r="S81" s="91">
        <v>49.954999999999998</v>
      </c>
      <c r="T81" s="91">
        <v>50.057000000000002</v>
      </c>
      <c r="U81" s="91">
        <v>50.055</v>
      </c>
      <c r="V81" s="91">
        <v>49.978000000000002</v>
      </c>
      <c r="W81" s="91">
        <v>49.98</v>
      </c>
      <c r="X81" s="91">
        <v>50.073</v>
      </c>
      <c r="Y81" s="91">
        <v>50.01</v>
      </c>
      <c r="Z81" s="91">
        <v>49.973999999999997</v>
      </c>
      <c r="AA81" s="91">
        <v>50.064999999999998</v>
      </c>
      <c r="AB81" s="91">
        <v>50.048000000000002</v>
      </c>
      <c r="AC81" s="91">
        <v>50.08</v>
      </c>
      <c r="AD81" s="91">
        <v>50.05</v>
      </c>
      <c r="AE81" s="91">
        <v>50.03</v>
      </c>
      <c r="AF81" s="92">
        <v>50</v>
      </c>
      <c r="AG81" s="93"/>
      <c r="AH81" s="51">
        <f t="shared" si="19"/>
        <v>50.08</v>
      </c>
      <c r="AI81" s="52">
        <f t="shared" si="20"/>
        <v>49.95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124.9</v>
      </c>
      <c r="C82" s="67">
        <v>127.7</v>
      </c>
      <c r="D82" s="67">
        <v>128.6</v>
      </c>
      <c r="E82" s="67">
        <v>126.5</v>
      </c>
      <c r="F82" s="67">
        <v>127.4</v>
      </c>
      <c r="G82" s="67">
        <v>127.4</v>
      </c>
      <c r="H82" s="67">
        <v>125.4</v>
      </c>
      <c r="I82" s="67">
        <v>125.4</v>
      </c>
      <c r="J82" s="67">
        <v>123.6</v>
      </c>
      <c r="K82" s="67">
        <v>121.5</v>
      </c>
      <c r="L82" s="67">
        <v>123.6</v>
      </c>
      <c r="M82" s="67">
        <v>121.6</v>
      </c>
      <c r="N82" s="67">
        <v>121.3</v>
      </c>
      <c r="O82" s="67">
        <v>123.2</v>
      </c>
      <c r="P82" s="67">
        <v>121.9</v>
      </c>
      <c r="Q82" s="67">
        <v>122.4</v>
      </c>
      <c r="R82" s="67">
        <v>122.4</v>
      </c>
      <c r="S82" s="67">
        <v>122.9</v>
      </c>
      <c r="T82" s="67">
        <v>123.5</v>
      </c>
      <c r="U82" s="95">
        <v>124.7</v>
      </c>
      <c r="V82" s="95">
        <v>124.8</v>
      </c>
      <c r="W82" s="95">
        <v>126.6</v>
      </c>
      <c r="X82" s="95">
        <v>124.2</v>
      </c>
      <c r="Y82" s="95">
        <v>124.2</v>
      </c>
      <c r="Z82" s="95">
        <v>125.6</v>
      </c>
      <c r="AA82" s="95">
        <v>126.2</v>
      </c>
      <c r="AB82" s="67">
        <v>125</v>
      </c>
      <c r="AC82" s="67">
        <v>123</v>
      </c>
      <c r="AD82" s="67">
        <v>125</v>
      </c>
      <c r="AE82" s="67">
        <v>126</v>
      </c>
      <c r="AF82" s="96">
        <v>126.6</v>
      </c>
      <c r="AG82" s="97"/>
      <c r="AH82" s="51">
        <f t="shared" si="19"/>
        <v>128.6</v>
      </c>
      <c r="AI82" s="52">
        <f t="shared" si="20"/>
        <v>121.3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129.19999999999999</v>
      </c>
      <c r="C83" s="67">
        <v>131</v>
      </c>
      <c r="D83" s="67">
        <v>131.6</v>
      </c>
      <c r="E83" s="67">
        <v>130</v>
      </c>
      <c r="F83" s="67">
        <v>130.6</v>
      </c>
      <c r="G83" s="67">
        <v>130.19999999999999</v>
      </c>
      <c r="H83" s="67">
        <v>128.30000000000001</v>
      </c>
      <c r="I83" s="67">
        <v>128.30000000000001</v>
      </c>
      <c r="J83" s="67">
        <v>128.30000000000001</v>
      </c>
      <c r="K83" s="67">
        <v>124.6</v>
      </c>
      <c r="L83" s="67">
        <v>125.9</v>
      </c>
      <c r="M83" s="67">
        <v>124.3</v>
      </c>
      <c r="N83" s="67">
        <v>124.3</v>
      </c>
      <c r="O83" s="67">
        <v>125.6</v>
      </c>
      <c r="P83" s="67">
        <v>124.6</v>
      </c>
      <c r="Q83" s="67">
        <v>125</v>
      </c>
      <c r="R83" s="67">
        <v>124.4</v>
      </c>
      <c r="S83" s="67">
        <v>124.9</v>
      </c>
      <c r="T83" s="67">
        <v>125.7</v>
      </c>
      <c r="U83" s="95">
        <v>127.1</v>
      </c>
      <c r="V83" s="95">
        <v>127.2</v>
      </c>
      <c r="W83" s="95">
        <v>128.9</v>
      </c>
      <c r="X83" s="95">
        <v>126.9</v>
      </c>
      <c r="Y83" s="95">
        <v>126.9</v>
      </c>
      <c r="Z83" s="95">
        <v>128.19999999999999</v>
      </c>
      <c r="AA83" s="95">
        <v>128.80000000000001</v>
      </c>
      <c r="AB83" s="67">
        <v>128</v>
      </c>
      <c r="AC83" s="67">
        <v>126</v>
      </c>
      <c r="AD83" s="67">
        <v>128</v>
      </c>
      <c r="AE83" s="67">
        <v>130</v>
      </c>
      <c r="AF83" s="96">
        <v>130</v>
      </c>
      <c r="AG83" s="97"/>
      <c r="AH83" s="51">
        <f t="shared" si="19"/>
        <v>131.6</v>
      </c>
      <c r="AI83" s="52">
        <f t="shared" si="20"/>
        <v>124.3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127.4</v>
      </c>
      <c r="C84" s="67">
        <v>130.30000000000001</v>
      </c>
      <c r="D84" s="67">
        <v>130</v>
      </c>
      <c r="E84" s="67">
        <v>130.30000000000001</v>
      </c>
      <c r="F84" s="67">
        <v>128.30000000000001</v>
      </c>
      <c r="G84" s="67">
        <v>128.30000000000001</v>
      </c>
      <c r="H84" s="67">
        <v>123.8</v>
      </c>
      <c r="I84" s="67">
        <v>123.8</v>
      </c>
      <c r="J84" s="67">
        <v>123.8</v>
      </c>
      <c r="K84" s="67">
        <v>126.9</v>
      </c>
      <c r="L84" s="67">
        <v>125.9</v>
      </c>
      <c r="M84" s="67">
        <v>127.1</v>
      </c>
      <c r="N84" s="67">
        <v>127.9</v>
      </c>
      <c r="O84" s="67">
        <v>126.4</v>
      </c>
      <c r="P84" s="67">
        <v>129.4</v>
      </c>
      <c r="Q84" s="67">
        <v>129.5</v>
      </c>
      <c r="R84" s="67">
        <v>127.8</v>
      </c>
      <c r="S84" s="67">
        <v>125.4</v>
      </c>
      <c r="T84" s="67">
        <v>128.80000000000001</v>
      </c>
      <c r="U84" s="67">
        <v>129.6</v>
      </c>
      <c r="V84" s="67">
        <v>129.19999999999999</v>
      </c>
      <c r="W84" s="67">
        <v>131.80000000000001</v>
      </c>
      <c r="X84" s="67">
        <v>125.7</v>
      </c>
      <c r="Y84" s="67">
        <v>125.7</v>
      </c>
      <c r="Z84" s="67">
        <v>128</v>
      </c>
      <c r="AA84" s="67">
        <v>128.19999999999999</v>
      </c>
      <c r="AB84" s="67">
        <v>128</v>
      </c>
      <c r="AC84" s="67">
        <v>128</v>
      </c>
      <c r="AD84" s="67">
        <v>128</v>
      </c>
      <c r="AE84" s="67">
        <v>128</v>
      </c>
      <c r="AF84" s="96">
        <v>129</v>
      </c>
      <c r="AG84" s="97"/>
      <c r="AH84" s="51">
        <f t="shared" si="19"/>
        <v>131.80000000000001</v>
      </c>
      <c r="AI84" s="52">
        <f t="shared" si="20"/>
        <v>123.8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130.69999999999999</v>
      </c>
      <c r="C85" s="67">
        <v>133.30000000000001</v>
      </c>
      <c r="D85" s="67">
        <v>133.9</v>
      </c>
      <c r="E85" s="67">
        <v>134.30000000000001</v>
      </c>
      <c r="F85" s="67">
        <v>132.6</v>
      </c>
      <c r="G85" s="67">
        <v>132.6</v>
      </c>
      <c r="H85" s="67">
        <v>0</v>
      </c>
      <c r="I85" s="67">
        <v>0</v>
      </c>
      <c r="J85" s="67">
        <v>0</v>
      </c>
      <c r="K85" s="67">
        <v>0</v>
      </c>
      <c r="L85" s="67" t="s">
        <v>214</v>
      </c>
      <c r="M85" s="67" t="s">
        <v>214</v>
      </c>
      <c r="N85" s="67">
        <v>129.5</v>
      </c>
      <c r="O85" s="67">
        <v>128.30000000000001</v>
      </c>
      <c r="P85" s="67">
        <v>131.80000000000001</v>
      </c>
      <c r="Q85" s="67">
        <v>132.1</v>
      </c>
      <c r="R85" s="67">
        <v>129.5</v>
      </c>
      <c r="S85" s="67">
        <v>127.3</v>
      </c>
      <c r="T85" s="67">
        <v>130.4</v>
      </c>
      <c r="U85" s="67">
        <v>132.6</v>
      </c>
      <c r="V85" s="67">
        <v>131.9</v>
      </c>
      <c r="W85" s="67">
        <v>134.5</v>
      </c>
      <c r="X85" s="67">
        <v>129.19999999999999</v>
      </c>
      <c r="Y85" s="67">
        <v>129.19999999999999</v>
      </c>
      <c r="Z85" s="67">
        <v>130.9</v>
      </c>
      <c r="AA85" s="67">
        <v>130.9</v>
      </c>
      <c r="AB85" s="67">
        <v>131</v>
      </c>
      <c r="AC85" s="67">
        <v>131</v>
      </c>
      <c r="AD85" s="67">
        <v>132</v>
      </c>
      <c r="AE85" s="67">
        <v>132</v>
      </c>
      <c r="AF85" s="96">
        <v>133</v>
      </c>
      <c r="AG85" s="97"/>
      <c r="AH85" s="51">
        <f t="shared" si="19"/>
        <v>134.5</v>
      </c>
      <c r="AI85" s="52">
        <f t="shared" si="20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133.30000000000001</v>
      </c>
      <c r="C86" s="99">
        <v>134</v>
      </c>
      <c r="D86" s="99">
        <v>133</v>
      </c>
      <c r="E86" s="99">
        <v>133.80000000000001</v>
      </c>
      <c r="F86" s="99">
        <v>133.6</v>
      </c>
      <c r="G86" s="99">
        <v>133.80000000000001</v>
      </c>
      <c r="H86" s="99">
        <v>134.4</v>
      </c>
      <c r="I86" s="99">
        <v>134.4</v>
      </c>
      <c r="J86" s="99">
        <v>134.4</v>
      </c>
      <c r="K86" s="99">
        <v>133.30000000000001</v>
      </c>
      <c r="L86" s="99">
        <v>133</v>
      </c>
      <c r="M86" s="99">
        <v>128.30000000000001</v>
      </c>
      <c r="N86" s="99">
        <v>133.6</v>
      </c>
      <c r="O86" s="99">
        <v>134.6</v>
      </c>
      <c r="P86" s="99">
        <v>133.80000000000001</v>
      </c>
      <c r="Q86" s="99">
        <v>133</v>
      </c>
      <c r="R86" s="99">
        <v>130.4</v>
      </c>
      <c r="S86" s="99">
        <v>131.5</v>
      </c>
      <c r="T86" s="99">
        <v>136.19999999999999</v>
      </c>
      <c r="U86" s="99">
        <v>137.1</v>
      </c>
      <c r="V86" s="99">
        <v>134.80000000000001</v>
      </c>
      <c r="W86" s="99">
        <v>137.80000000000001</v>
      </c>
      <c r="X86" s="99">
        <v>135.19999999999999</v>
      </c>
      <c r="Y86" s="99">
        <v>135.19999999999999</v>
      </c>
      <c r="Z86" s="99">
        <v>138.19999999999999</v>
      </c>
      <c r="AA86" s="99">
        <v>133.80000000000001</v>
      </c>
      <c r="AB86" s="99">
        <v>136</v>
      </c>
      <c r="AC86" s="99">
        <v>135</v>
      </c>
      <c r="AD86" s="99">
        <v>134</v>
      </c>
      <c r="AE86" s="99">
        <v>132</v>
      </c>
      <c r="AF86" s="100">
        <v>133.80000000000001</v>
      </c>
      <c r="AG86" s="101"/>
      <c r="AH86" s="51">
        <f t="shared" si="19"/>
        <v>138.19999999999999</v>
      </c>
      <c r="AI86" s="52">
        <f t="shared" si="20"/>
        <v>128.30000000000001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132.4</v>
      </c>
      <c r="C87" s="67">
        <v>132.30000000000001</v>
      </c>
      <c r="D87" s="67">
        <v>134.4</v>
      </c>
      <c r="E87" s="67">
        <v>133.1</v>
      </c>
      <c r="F87" s="67">
        <v>133</v>
      </c>
      <c r="G87" s="67">
        <v>134.1</v>
      </c>
      <c r="H87" s="67">
        <v>136.30000000000001</v>
      </c>
      <c r="I87" s="67">
        <v>136.30000000000001</v>
      </c>
      <c r="J87" s="67">
        <v>136.30000000000001</v>
      </c>
      <c r="K87" s="67">
        <v>133.4</v>
      </c>
      <c r="L87" s="67">
        <v>129.30000000000001</v>
      </c>
      <c r="M87" s="67">
        <v>127.2</v>
      </c>
      <c r="N87" s="67">
        <v>127.4</v>
      </c>
      <c r="O87" s="67">
        <v>132</v>
      </c>
      <c r="P87" s="67">
        <v>133</v>
      </c>
      <c r="Q87" s="67">
        <v>131.4</v>
      </c>
      <c r="R87" s="67">
        <v>125.1</v>
      </c>
      <c r="S87" s="67">
        <v>1267</v>
      </c>
      <c r="T87" s="67">
        <v>132.69999999999999</v>
      </c>
      <c r="U87" s="67">
        <v>133.69999999999999</v>
      </c>
      <c r="V87" s="67">
        <v>133.19999999999999</v>
      </c>
      <c r="W87" s="67">
        <v>137.80000000000001</v>
      </c>
      <c r="X87" s="67">
        <v>130.80000000000001</v>
      </c>
      <c r="Y87" s="67">
        <v>130.80000000000001</v>
      </c>
      <c r="Z87" s="67">
        <v>136.19999999999999</v>
      </c>
      <c r="AA87" s="67">
        <v>129.5</v>
      </c>
      <c r="AB87" s="67">
        <v>133</v>
      </c>
      <c r="AC87" s="67">
        <v>131</v>
      </c>
      <c r="AD87" s="67">
        <v>130</v>
      </c>
      <c r="AE87" s="67">
        <v>129</v>
      </c>
      <c r="AF87" s="96">
        <v>131</v>
      </c>
      <c r="AG87" s="97"/>
      <c r="AH87" s="51">
        <f t="shared" si="19"/>
        <v>1267</v>
      </c>
      <c r="AI87" s="52">
        <f t="shared" si="20"/>
        <v>125.1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65.900000000000006</v>
      </c>
      <c r="C88" s="102">
        <v>66.7</v>
      </c>
      <c r="D88" s="102">
        <v>67.099999999999994</v>
      </c>
      <c r="E88" s="102">
        <v>66.3</v>
      </c>
      <c r="F88" s="102">
        <v>66.5</v>
      </c>
      <c r="G88" s="102">
        <v>66.5</v>
      </c>
      <c r="H88" s="102">
        <v>65.400000000000006</v>
      </c>
      <c r="I88" s="102">
        <v>65.400000000000006</v>
      </c>
      <c r="J88" s="102">
        <v>65.400000000000006</v>
      </c>
      <c r="K88" s="102">
        <v>63.1</v>
      </c>
      <c r="L88" s="102">
        <v>63.7</v>
      </c>
      <c r="M88" s="102">
        <v>63.1</v>
      </c>
      <c r="N88" s="102">
        <v>63</v>
      </c>
      <c r="O88" s="102">
        <v>63.7</v>
      </c>
      <c r="P88" s="102">
        <v>63.1</v>
      </c>
      <c r="Q88" s="102">
        <v>63.2</v>
      </c>
      <c r="R88" s="102">
        <v>63.4</v>
      </c>
      <c r="S88" s="102">
        <v>63.1</v>
      </c>
      <c r="T88" s="102">
        <v>63.6</v>
      </c>
      <c r="U88" s="102">
        <v>64.5</v>
      </c>
      <c r="V88" s="102">
        <v>64.5</v>
      </c>
      <c r="W88" s="102">
        <v>65.400000000000006</v>
      </c>
      <c r="X88" s="102">
        <v>64.599999999999994</v>
      </c>
      <c r="Y88" s="102">
        <v>64.599999999999994</v>
      </c>
      <c r="Z88" s="102">
        <v>65.3</v>
      </c>
      <c r="AA88" s="102">
        <v>65.7</v>
      </c>
      <c r="AB88" s="102">
        <v>65</v>
      </c>
      <c r="AC88" s="102">
        <v>64</v>
      </c>
      <c r="AD88" s="102">
        <v>65.8</v>
      </c>
      <c r="AE88" s="102">
        <v>66</v>
      </c>
      <c r="AF88" s="103">
        <v>66.400000000000006</v>
      </c>
      <c r="AG88" s="104"/>
      <c r="AH88" s="51">
        <f t="shared" si="19"/>
        <v>67.099999999999994</v>
      </c>
      <c r="AI88" s="52">
        <f t="shared" si="20"/>
        <v>63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 t="shared" ref="B90:AF90" si="24">SUM(B14,B17,B20:B21,B39,B41:B42,B44,B46,B91:B94,B98,B104,B110,B119,B121,B133,B140,B143:B144,B151,B153,B155,B159:B161,B163:B165,B170,B176:B177,B179:B181,B189,B194)</f>
        <v>150.84</v>
      </c>
      <c r="C90" s="109">
        <f t="shared" si="24"/>
        <v>143.93999999999997</v>
      </c>
      <c r="D90" s="109">
        <f t="shared" si="24"/>
        <v>158.44</v>
      </c>
      <c r="E90" s="109">
        <f t="shared" si="24"/>
        <v>148.33999999999997</v>
      </c>
      <c r="F90" s="109">
        <f t="shared" si="24"/>
        <v>168.43999999999997</v>
      </c>
      <c r="G90" s="109">
        <f t="shared" si="24"/>
        <v>185.43999999999997</v>
      </c>
      <c r="H90" s="109">
        <f t="shared" si="24"/>
        <v>237.93999999999997</v>
      </c>
      <c r="I90" s="109">
        <f t="shared" si="24"/>
        <v>238.93999999999997</v>
      </c>
      <c r="J90" s="109">
        <f t="shared" si="24"/>
        <v>230.43999999999997</v>
      </c>
      <c r="K90" s="109">
        <f t="shared" si="24"/>
        <v>257.64</v>
      </c>
      <c r="L90" s="109">
        <f t="shared" si="24"/>
        <v>301.44000000000005</v>
      </c>
      <c r="M90" s="109">
        <f t="shared" si="24"/>
        <v>293.44000000000005</v>
      </c>
      <c r="N90" s="109">
        <f t="shared" si="24"/>
        <v>305.44000000000005</v>
      </c>
      <c r="O90" s="109">
        <f t="shared" si="24"/>
        <v>300.94000000000005</v>
      </c>
      <c r="P90" s="109">
        <f t="shared" si="24"/>
        <v>294.44000000000005</v>
      </c>
      <c r="Q90" s="109">
        <f t="shared" si="24"/>
        <v>282.54000000000002</v>
      </c>
      <c r="R90" s="109">
        <f t="shared" si="24"/>
        <v>277.54000000000002</v>
      </c>
      <c r="S90" s="109">
        <f t="shared" si="24"/>
        <v>281.54000000000002</v>
      </c>
      <c r="T90" s="109">
        <f t="shared" si="24"/>
        <v>288.14000000000004</v>
      </c>
      <c r="U90" s="109">
        <f t="shared" si="24"/>
        <v>280.33999999999997</v>
      </c>
      <c r="V90" s="109">
        <f t="shared" si="24"/>
        <v>280.53999999999996</v>
      </c>
      <c r="W90" s="109">
        <f t="shared" si="24"/>
        <v>282.74000000000007</v>
      </c>
      <c r="X90" s="109">
        <f t="shared" si="24"/>
        <v>316.14000000000004</v>
      </c>
      <c r="Y90" s="109">
        <f t="shared" si="24"/>
        <v>341.64000000000004</v>
      </c>
      <c r="Z90" s="109">
        <f t="shared" si="24"/>
        <v>323.04000000000002</v>
      </c>
      <c r="AA90" s="109">
        <f t="shared" si="24"/>
        <v>294.64000000000004</v>
      </c>
      <c r="AB90" s="109">
        <f t="shared" si="24"/>
        <v>276.14000000000004</v>
      </c>
      <c r="AC90" s="109">
        <f t="shared" si="24"/>
        <v>257.14</v>
      </c>
      <c r="AD90" s="109">
        <f t="shared" si="24"/>
        <v>197.14</v>
      </c>
      <c r="AE90" s="109">
        <f t="shared" si="24"/>
        <v>165.64</v>
      </c>
      <c r="AF90" s="109">
        <f t="shared" si="24"/>
        <v>147.63999999999999</v>
      </c>
      <c r="AG90" s="110"/>
      <c r="AH90" s="51">
        <f>MAX(B90:AF90)</f>
        <v>341.64000000000004</v>
      </c>
      <c r="AI90" s="52">
        <f>MIN(B90:AF90)</f>
        <v>143.93999999999997</v>
      </c>
    </row>
    <row r="91" spans="1:88" x14ac:dyDescent="0.25">
      <c r="A91" s="111" t="s">
        <v>58</v>
      </c>
      <c r="B91" s="79">
        <v>32.799999999999997</v>
      </c>
      <c r="C91" s="79">
        <v>24.2</v>
      </c>
      <c r="D91" s="79">
        <v>3.8</v>
      </c>
      <c r="E91" s="79">
        <v>10.5</v>
      </c>
      <c r="F91" s="79">
        <v>6.7</v>
      </c>
      <c r="G91" s="79">
        <v>13.5</v>
      </c>
      <c r="H91" s="79">
        <v>50.1</v>
      </c>
      <c r="I91" s="79">
        <v>51.1</v>
      </c>
      <c r="J91" s="79">
        <v>39.9</v>
      </c>
      <c r="K91" s="79">
        <v>46.2</v>
      </c>
      <c r="L91" s="49">
        <v>38</v>
      </c>
      <c r="M91" s="112">
        <v>31.6</v>
      </c>
      <c r="N91" s="112">
        <v>34.799999999999997</v>
      </c>
      <c r="O91" s="112">
        <v>25</v>
      </c>
      <c r="P91" s="112">
        <v>22</v>
      </c>
      <c r="Q91" s="112">
        <v>22</v>
      </c>
      <c r="R91" s="112">
        <v>6.9</v>
      </c>
      <c r="S91" s="112">
        <v>11.4</v>
      </c>
      <c r="T91" s="112">
        <v>12.6</v>
      </c>
      <c r="U91" s="112">
        <v>18.2</v>
      </c>
      <c r="V91" s="112">
        <v>16.3</v>
      </c>
      <c r="W91" s="112">
        <v>25.8</v>
      </c>
      <c r="X91" s="112">
        <v>23.4</v>
      </c>
      <c r="Y91" s="112">
        <v>16.3</v>
      </c>
      <c r="Z91" s="112">
        <v>12.5</v>
      </c>
      <c r="AA91" s="112">
        <v>10.199999999999999</v>
      </c>
      <c r="AB91" s="49">
        <v>11</v>
      </c>
      <c r="AC91" s="49">
        <v>15</v>
      </c>
      <c r="AD91" s="49">
        <v>19</v>
      </c>
      <c r="AE91" s="49">
        <v>32</v>
      </c>
      <c r="AF91" s="113">
        <v>25</v>
      </c>
      <c r="AG91" s="114">
        <v>75</v>
      </c>
      <c r="AH91" s="51">
        <f>IF(ABS(MAX(B91:AF91))&gt;ABS(MIN(B91:AF91)),MAX(B91:AF91),MIN(B91:AF91))</f>
        <v>51.1</v>
      </c>
      <c r="AI91" s="115">
        <f>INDEX($B$9:$AF$9,1,MATCH(AH91,B91:AF91,0))</f>
        <v>0.27083333333333331</v>
      </c>
    </row>
    <row r="92" spans="1:88" x14ac:dyDescent="0.25">
      <c r="A92" s="116" t="s">
        <v>59</v>
      </c>
      <c r="B92" s="80">
        <v>-65</v>
      </c>
      <c r="C92" s="80">
        <v>-64</v>
      </c>
      <c r="D92" s="80">
        <f>-16.4-19.1</f>
        <v>-35.5</v>
      </c>
      <c r="E92" s="80">
        <f>-20.5-23</f>
        <v>-43.5</v>
      </c>
      <c r="F92" s="80">
        <f>-10-11.7</f>
        <v>-21.7</v>
      </c>
      <c r="G92" s="80">
        <f>-6.4-7.6</f>
        <v>-14</v>
      </c>
      <c r="H92" s="80">
        <f>-1-1.7</f>
        <v>-2.7</v>
      </c>
      <c r="I92" s="80">
        <f>-1-1.7</f>
        <v>-2.7</v>
      </c>
      <c r="J92" s="80">
        <f>-'15'!K11300</f>
        <v>0</v>
      </c>
      <c r="K92" s="80">
        <f>9.5+11.4</f>
        <v>20.9</v>
      </c>
      <c r="L92" s="80">
        <v>-23</v>
      </c>
      <c r="M92" s="80">
        <v>-27</v>
      </c>
      <c r="N92" s="80">
        <f>-11-12.8</f>
        <v>-23.8</v>
      </c>
      <c r="O92" s="80">
        <v>-23</v>
      </c>
      <c r="P92" s="80">
        <v>-26</v>
      </c>
      <c r="Q92" s="80">
        <v>-26</v>
      </c>
      <c r="R92" s="80">
        <v>-23.6</v>
      </c>
      <c r="S92" s="80">
        <v>-26.8</v>
      </c>
      <c r="T92" s="80">
        <v>-20.7</v>
      </c>
      <c r="U92" s="80">
        <v>-23.5</v>
      </c>
      <c r="V92" s="80">
        <v>-23.9</v>
      </c>
      <c r="W92" s="80">
        <v>-26.2</v>
      </c>
      <c r="X92" s="80">
        <v>-15</v>
      </c>
      <c r="Y92" s="80">
        <v>-5.0999999999999996</v>
      </c>
      <c r="Z92" s="80">
        <v>-12.5</v>
      </c>
      <c r="AA92" s="80">
        <v>-23</v>
      </c>
      <c r="AB92" s="67">
        <v>-32</v>
      </c>
      <c r="AC92" s="67">
        <v>-42</v>
      </c>
      <c r="AD92" s="67">
        <v>-60</v>
      </c>
      <c r="AE92" s="67">
        <v>-75</v>
      </c>
      <c r="AF92" s="117">
        <v>-84</v>
      </c>
      <c r="AG92" s="114">
        <v>240</v>
      </c>
      <c r="AH92" s="51">
        <f>IF(ABS(MAX(B92:AF92))&gt;ABS(MIN(B92:AF92)),MAX(B92:AF92),MIN(B92:AF92))</f>
        <v>-84</v>
      </c>
      <c r="AI92" s="115">
        <f>INDEX($B$9:$AF$9,1,MATCH(AH92,B92:AF92,0))</f>
        <v>1</v>
      </c>
    </row>
    <row r="93" spans="1:88" x14ac:dyDescent="0.25">
      <c r="A93" s="116" t="s">
        <v>60</v>
      </c>
      <c r="B93" s="80">
        <v>-9.3000000000000007</v>
      </c>
      <c r="C93" s="80">
        <v>-8.6</v>
      </c>
      <c r="D93" s="80">
        <v>-2.2000000000000002</v>
      </c>
      <c r="E93" s="80">
        <v>-7</v>
      </c>
      <c r="F93" s="80">
        <v>9.1</v>
      </c>
      <c r="G93" s="80">
        <v>11.6</v>
      </c>
      <c r="H93" s="80">
        <v>16.2</v>
      </c>
      <c r="I93" s="80">
        <v>16.2</v>
      </c>
      <c r="J93" s="80">
        <v>16.2</v>
      </c>
      <c r="K93" s="80">
        <v>16.2</v>
      </c>
      <c r="L93" s="80">
        <v>7.5</v>
      </c>
      <c r="M93" s="80">
        <v>4.7</v>
      </c>
      <c r="N93" s="80">
        <v>4.4000000000000004</v>
      </c>
      <c r="O93" s="80">
        <v>14</v>
      </c>
      <c r="P93" s="80">
        <v>9</v>
      </c>
      <c r="Q93" s="80">
        <v>8</v>
      </c>
      <c r="R93" s="80">
        <v>7.6</v>
      </c>
      <c r="S93" s="80">
        <v>11.3</v>
      </c>
      <c r="T93" s="80">
        <v>8</v>
      </c>
      <c r="U93" s="80">
        <v>0</v>
      </c>
      <c r="V93" s="80">
        <v>4.2</v>
      </c>
      <c r="W93" s="80">
        <v>10.8</v>
      </c>
      <c r="X93" s="80">
        <v>15.1</v>
      </c>
      <c r="Y93" s="80">
        <v>37.700000000000003</v>
      </c>
      <c r="Z93" s="80">
        <v>32.6</v>
      </c>
      <c r="AA93" s="80">
        <v>21.1</v>
      </c>
      <c r="AB93" s="67">
        <v>9</v>
      </c>
      <c r="AC93" s="67">
        <v>-7</v>
      </c>
      <c r="AD93" s="67">
        <v>-16</v>
      </c>
      <c r="AE93" s="67">
        <v>-19</v>
      </c>
      <c r="AF93" s="117">
        <v>-9</v>
      </c>
      <c r="AG93" s="114">
        <v>60</v>
      </c>
      <c r="AH93" s="51">
        <f>IF(ABS(MAX(B93:AF93))&gt;ABS(MIN(B93:AF93)),MAX(B93:AF93),MIN(B93:AF93))</f>
        <v>37.700000000000003</v>
      </c>
      <c r="AI93" s="115">
        <f>INDEX($B$9:$AF$9,1,MATCH(AH93,B93:AF93,0))</f>
        <v>0.79166666666666663</v>
      </c>
    </row>
    <row r="94" spans="1:88" x14ac:dyDescent="0.25">
      <c r="A94" s="118" t="s">
        <v>213</v>
      </c>
      <c r="B94" s="82">
        <v>0</v>
      </c>
      <c r="C94" s="82">
        <v>0</v>
      </c>
      <c r="D94" s="82">
        <v>0</v>
      </c>
      <c r="E94" s="82">
        <v>0</v>
      </c>
      <c r="F94" s="82">
        <v>0</v>
      </c>
      <c r="G94" s="82">
        <v>0</v>
      </c>
      <c r="H94" s="82">
        <v>0</v>
      </c>
      <c r="I94" s="82">
        <v>0</v>
      </c>
      <c r="J94" s="82">
        <v>0</v>
      </c>
      <c r="K94" s="82">
        <v>0</v>
      </c>
      <c r="L94" s="82">
        <v>85.8</v>
      </c>
      <c r="M94" s="82">
        <v>91</v>
      </c>
      <c r="N94" s="82">
        <v>96.6</v>
      </c>
      <c r="O94" s="82">
        <v>91.5</v>
      </c>
      <c r="P94" s="82">
        <v>96</v>
      </c>
      <c r="Q94" s="82">
        <v>91.6</v>
      </c>
      <c r="R94" s="82">
        <v>99.4</v>
      </c>
      <c r="S94" s="82">
        <v>91.9</v>
      </c>
      <c r="T94" s="82">
        <v>94.5</v>
      </c>
      <c r="U94" s="82">
        <v>91.6</v>
      </c>
      <c r="V94" s="82">
        <v>89.9</v>
      </c>
      <c r="W94" s="82">
        <v>78.400000000000006</v>
      </c>
      <c r="X94" s="82">
        <v>98.7</v>
      </c>
      <c r="Y94" s="82">
        <v>98.8</v>
      </c>
      <c r="Z94" s="82">
        <v>96.4</v>
      </c>
      <c r="AA94" s="82">
        <v>92.2</v>
      </c>
      <c r="AB94" s="119">
        <v>94</v>
      </c>
      <c r="AC94" s="119">
        <v>97</v>
      </c>
      <c r="AD94" s="119">
        <v>60</v>
      </c>
      <c r="AE94" s="119">
        <v>35</v>
      </c>
      <c r="AF94" s="120">
        <v>23</v>
      </c>
      <c r="AG94" s="121">
        <v>120</v>
      </c>
      <c r="AH94" s="51">
        <f>IF(ABS(MAX(B94:AF94))&gt;ABS(MIN(B94:AF94)),MAX(B94:AF94),MIN(B94:AF94))</f>
        <v>99.4</v>
      </c>
      <c r="AI94" s="115">
        <f>INDEX($B$9:$AF$9,1,MATCH(AH94,B94:AF94,0))</f>
        <v>0.58333333333333304</v>
      </c>
    </row>
    <row r="95" spans="1:88" ht="15.75" thickBot="1" x14ac:dyDescent="0.3">
      <c r="A95" s="118" t="s">
        <v>61</v>
      </c>
      <c r="B95" s="82">
        <v>81.099999999999994</v>
      </c>
      <c r="C95" s="82">
        <v>48.5</v>
      </c>
      <c r="D95" s="82">
        <v>73.599999999999994</v>
      </c>
      <c r="E95" s="82">
        <v>66</v>
      </c>
      <c r="F95" s="82">
        <v>70.900000000000006</v>
      </c>
      <c r="G95" s="82">
        <v>68.2</v>
      </c>
      <c r="H95" s="82">
        <v>50.7</v>
      </c>
      <c r="I95" s="82">
        <v>50.7</v>
      </c>
      <c r="J95" s="82">
        <v>50.7</v>
      </c>
      <c r="K95" s="82">
        <v>90.1</v>
      </c>
      <c r="L95" s="82">
        <v>61</v>
      </c>
      <c r="M95" s="82">
        <v>73</v>
      </c>
      <c r="N95" s="82">
        <v>77.7</v>
      </c>
      <c r="O95" s="82">
        <v>76</v>
      </c>
      <c r="P95" s="82">
        <v>85</v>
      </c>
      <c r="Q95" s="82">
        <v>81</v>
      </c>
      <c r="R95" s="82">
        <v>85.4</v>
      </c>
      <c r="S95" s="82">
        <v>80.900000000000006</v>
      </c>
      <c r="T95" s="82">
        <v>80</v>
      </c>
      <c r="U95" s="82">
        <v>82.8</v>
      </c>
      <c r="V95" s="82">
        <v>79.8</v>
      </c>
      <c r="W95" s="82">
        <v>66.099999999999994</v>
      </c>
      <c r="X95" s="82">
        <v>84.5</v>
      </c>
      <c r="Y95" s="82">
        <v>76.400000000000006</v>
      </c>
      <c r="Z95" s="82">
        <v>76.599999999999994</v>
      </c>
      <c r="AA95" s="82">
        <v>74.7</v>
      </c>
      <c r="AB95" s="119">
        <v>78</v>
      </c>
      <c r="AC95" s="119">
        <v>83</v>
      </c>
      <c r="AD95" s="119">
        <v>60</v>
      </c>
      <c r="AE95" s="119">
        <v>41</v>
      </c>
      <c r="AF95" s="120">
        <v>35</v>
      </c>
      <c r="AG95" s="121"/>
      <c r="AH95" s="51">
        <f>IF(ABS(MAX(B95:AF95))&gt;ABS(MIN(B95:AF95)),MAX(B95:AF95),MIN(B95:AF95))</f>
        <v>90.1</v>
      </c>
      <c r="AI95" s="115">
        <f>INDEX($B$9:$AF$9,1,MATCH(AH95,B95:AF95,0))</f>
        <v>0.3125</v>
      </c>
    </row>
    <row r="96" spans="1:88" ht="15.75" thickBot="1" x14ac:dyDescent="0.3">
      <c r="A96" s="122" t="s">
        <v>62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101</v>
      </c>
      <c r="B97" s="50">
        <v>9.9</v>
      </c>
      <c r="C97" s="127">
        <f t="shared" ref="C97:R102" si="25">B97</f>
        <v>9.9</v>
      </c>
      <c r="D97" s="127">
        <f t="shared" si="25"/>
        <v>9.9</v>
      </c>
      <c r="E97" s="127">
        <f t="shared" si="25"/>
        <v>9.9</v>
      </c>
      <c r="F97" s="127">
        <f t="shared" si="25"/>
        <v>9.9</v>
      </c>
      <c r="G97" s="127">
        <f t="shared" si="25"/>
        <v>9.9</v>
      </c>
      <c r="H97" s="127">
        <f t="shared" si="25"/>
        <v>9.9</v>
      </c>
      <c r="I97" s="127">
        <f t="shared" si="25"/>
        <v>9.9</v>
      </c>
      <c r="J97" s="127">
        <f t="shared" si="25"/>
        <v>9.9</v>
      </c>
      <c r="K97" s="127">
        <f t="shared" si="25"/>
        <v>9.9</v>
      </c>
      <c r="L97" s="127">
        <f t="shared" si="25"/>
        <v>9.9</v>
      </c>
      <c r="M97" s="127">
        <f t="shared" si="25"/>
        <v>9.9</v>
      </c>
      <c r="N97" s="127">
        <f t="shared" si="25"/>
        <v>9.9</v>
      </c>
      <c r="O97" s="127">
        <f t="shared" si="25"/>
        <v>9.9</v>
      </c>
      <c r="P97" s="127">
        <f t="shared" si="25"/>
        <v>9.9</v>
      </c>
      <c r="Q97" s="127">
        <f t="shared" si="25"/>
        <v>9.9</v>
      </c>
      <c r="R97" s="127">
        <f t="shared" si="25"/>
        <v>9.9</v>
      </c>
      <c r="S97" s="127">
        <f t="shared" ref="S97:AF102" si="26">R97</f>
        <v>9.9</v>
      </c>
      <c r="T97" s="127">
        <f t="shared" si="26"/>
        <v>9.9</v>
      </c>
      <c r="U97" s="127">
        <f t="shared" si="26"/>
        <v>9.9</v>
      </c>
      <c r="V97" s="127">
        <f t="shared" si="26"/>
        <v>9.9</v>
      </c>
      <c r="W97" s="127">
        <f t="shared" si="26"/>
        <v>9.9</v>
      </c>
      <c r="X97" s="127">
        <f t="shared" si="26"/>
        <v>9.9</v>
      </c>
      <c r="Y97" s="127">
        <f t="shared" si="26"/>
        <v>9.9</v>
      </c>
      <c r="Z97" s="127">
        <f t="shared" si="26"/>
        <v>9.9</v>
      </c>
      <c r="AA97" s="127">
        <f t="shared" si="26"/>
        <v>9.9</v>
      </c>
      <c r="AB97" s="127">
        <f t="shared" si="26"/>
        <v>9.9</v>
      </c>
      <c r="AC97" s="127">
        <f t="shared" si="26"/>
        <v>9.9</v>
      </c>
      <c r="AD97" s="127">
        <f t="shared" si="26"/>
        <v>9.9</v>
      </c>
      <c r="AE97" s="127">
        <f t="shared" si="26"/>
        <v>9.9</v>
      </c>
      <c r="AF97" s="127">
        <f t="shared" si="26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102</v>
      </c>
      <c r="B98" s="128">
        <v>9.6</v>
      </c>
      <c r="C98" s="129">
        <f t="shared" si="25"/>
        <v>9.6</v>
      </c>
      <c r="D98" s="129">
        <f t="shared" si="25"/>
        <v>9.6</v>
      </c>
      <c r="E98" s="129">
        <f t="shared" si="25"/>
        <v>9.6</v>
      </c>
      <c r="F98" s="129">
        <f t="shared" si="25"/>
        <v>9.6</v>
      </c>
      <c r="G98" s="129">
        <f t="shared" si="25"/>
        <v>9.6</v>
      </c>
      <c r="H98" s="129">
        <f t="shared" si="25"/>
        <v>9.6</v>
      </c>
      <c r="I98" s="129">
        <f t="shared" si="25"/>
        <v>9.6</v>
      </c>
      <c r="J98" s="129">
        <f t="shared" si="25"/>
        <v>9.6</v>
      </c>
      <c r="K98" s="129">
        <f t="shared" si="25"/>
        <v>9.6</v>
      </c>
      <c r="L98" s="129">
        <f t="shared" si="25"/>
        <v>9.6</v>
      </c>
      <c r="M98" s="129">
        <f t="shared" si="25"/>
        <v>9.6</v>
      </c>
      <c r="N98" s="129">
        <f t="shared" si="25"/>
        <v>9.6</v>
      </c>
      <c r="O98" s="129">
        <f t="shared" si="25"/>
        <v>9.6</v>
      </c>
      <c r="P98" s="129">
        <f t="shared" si="25"/>
        <v>9.6</v>
      </c>
      <c r="Q98" s="129">
        <f t="shared" si="25"/>
        <v>9.6</v>
      </c>
      <c r="R98" s="129">
        <f t="shared" si="25"/>
        <v>9.6</v>
      </c>
      <c r="S98" s="129">
        <f t="shared" si="26"/>
        <v>9.6</v>
      </c>
      <c r="T98" s="129">
        <f t="shared" si="26"/>
        <v>9.6</v>
      </c>
      <c r="U98" s="129">
        <f t="shared" si="26"/>
        <v>9.6</v>
      </c>
      <c r="V98" s="129">
        <f t="shared" si="26"/>
        <v>9.6</v>
      </c>
      <c r="W98" s="129">
        <f t="shared" si="26"/>
        <v>9.6</v>
      </c>
      <c r="X98" s="129">
        <f t="shared" si="26"/>
        <v>9.6</v>
      </c>
      <c r="Y98" s="129">
        <f t="shared" si="26"/>
        <v>9.6</v>
      </c>
      <c r="Z98" s="129">
        <f t="shared" si="26"/>
        <v>9.6</v>
      </c>
      <c r="AA98" s="129">
        <f t="shared" si="26"/>
        <v>9.6</v>
      </c>
      <c r="AB98" s="129">
        <f t="shared" si="26"/>
        <v>9.6</v>
      </c>
      <c r="AC98" s="129">
        <f t="shared" si="26"/>
        <v>9.6</v>
      </c>
      <c r="AD98" s="129">
        <f t="shared" si="26"/>
        <v>9.6</v>
      </c>
      <c r="AE98" s="129">
        <f t="shared" si="26"/>
        <v>9.6</v>
      </c>
      <c r="AF98" s="129">
        <f t="shared" si="26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103</v>
      </c>
      <c r="B99" s="128">
        <v>9.98</v>
      </c>
      <c r="C99" s="129">
        <f t="shared" si="25"/>
        <v>9.98</v>
      </c>
      <c r="D99" s="129">
        <f t="shared" si="25"/>
        <v>9.98</v>
      </c>
      <c r="E99" s="129">
        <f t="shared" si="25"/>
        <v>9.98</v>
      </c>
      <c r="F99" s="129">
        <f t="shared" si="25"/>
        <v>9.98</v>
      </c>
      <c r="G99" s="129">
        <f t="shared" si="25"/>
        <v>9.98</v>
      </c>
      <c r="H99" s="129">
        <f t="shared" si="25"/>
        <v>9.98</v>
      </c>
      <c r="I99" s="129">
        <f t="shared" si="25"/>
        <v>9.98</v>
      </c>
      <c r="J99" s="129">
        <f t="shared" si="25"/>
        <v>9.98</v>
      </c>
      <c r="K99" s="129">
        <f t="shared" si="25"/>
        <v>9.98</v>
      </c>
      <c r="L99" s="129">
        <f t="shared" si="25"/>
        <v>9.98</v>
      </c>
      <c r="M99" s="129">
        <f t="shared" si="25"/>
        <v>9.98</v>
      </c>
      <c r="N99" s="129">
        <f t="shared" si="25"/>
        <v>9.98</v>
      </c>
      <c r="O99" s="129">
        <f t="shared" si="25"/>
        <v>9.98</v>
      </c>
      <c r="P99" s="129">
        <f t="shared" si="25"/>
        <v>9.98</v>
      </c>
      <c r="Q99" s="129">
        <f t="shared" si="25"/>
        <v>9.98</v>
      </c>
      <c r="R99" s="129">
        <f t="shared" si="25"/>
        <v>9.98</v>
      </c>
      <c r="S99" s="129">
        <f t="shared" si="26"/>
        <v>9.98</v>
      </c>
      <c r="T99" s="129">
        <f t="shared" si="26"/>
        <v>9.98</v>
      </c>
      <c r="U99" s="129">
        <f t="shared" si="26"/>
        <v>9.98</v>
      </c>
      <c r="V99" s="129">
        <f t="shared" si="26"/>
        <v>9.98</v>
      </c>
      <c r="W99" s="129">
        <f t="shared" si="26"/>
        <v>9.98</v>
      </c>
      <c r="X99" s="129">
        <f t="shared" si="26"/>
        <v>9.98</v>
      </c>
      <c r="Y99" s="129">
        <f t="shared" si="26"/>
        <v>9.98</v>
      </c>
      <c r="Z99" s="129">
        <f t="shared" si="26"/>
        <v>9.98</v>
      </c>
      <c r="AA99" s="129">
        <f t="shared" si="26"/>
        <v>9.98</v>
      </c>
      <c r="AB99" s="129">
        <f t="shared" si="26"/>
        <v>9.98</v>
      </c>
      <c r="AC99" s="129">
        <f t="shared" si="26"/>
        <v>9.98</v>
      </c>
      <c r="AD99" s="129">
        <f t="shared" si="26"/>
        <v>9.98</v>
      </c>
      <c r="AE99" s="129">
        <f t="shared" si="26"/>
        <v>9.98</v>
      </c>
      <c r="AF99" s="129">
        <f t="shared" si="26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104</v>
      </c>
      <c r="B100" s="128">
        <v>9.1</v>
      </c>
      <c r="C100" s="129">
        <f t="shared" si="25"/>
        <v>9.1</v>
      </c>
      <c r="D100" s="129">
        <f t="shared" si="25"/>
        <v>9.1</v>
      </c>
      <c r="E100" s="129">
        <f t="shared" si="25"/>
        <v>9.1</v>
      </c>
      <c r="F100" s="129">
        <f t="shared" si="25"/>
        <v>9.1</v>
      </c>
      <c r="G100" s="129">
        <f t="shared" si="25"/>
        <v>9.1</v>
      </c>
      <c r="H100" s="129">
        <f t="shared" si="25"/>
        <v>9.1</v>
      </c>
      <c r="I100" s="129">
        <f t="shared" si="25"/>
        <v>9.1</v>
      </c>
      <c r="J100" s="129">
        <f t="shared" si="25"/>
        <v>9.1</v>
      </c>
      <c r="K100" s="129">
        <f t="shared" si="25"/>
        <v>9.1</v>
      </c>
      <c r="L100" s="129">
        <f t="shared" si="25"/>
        <v>9.1</v>
      </c>
      <c r="M100" s="129">
        <f t="shared" si="25"/>
        <v>9.1</v>
      </c>
      <c r="N100" s="129">
        <f t="shared" si="25"/>
        <v>9.1</v>
      </c>
      <c r="O100" s="129">
        <f t="shared" si="25"/>
        <v>9.1</v>
      </c>
      <c r="P100" s="129">
        <f t="shared" si="25"/>
        <v>9.1</v>
      </c>
      <c r="Q100" s="129">
        <f t="shared" si="25"/>
        <v>9.1</v>
      </c>
      <c r="R100" s="129">
        <f t="shared" si="25"/>
        <v>9.1</v>
      </c>
      <c r="S100" s="129">
        <f t="shared" si="26"/>
        <v>9.1</v>
      </c>
      <c r="T100" s="129">
        <f t="shared" si="26"/>
        <v>9.1</v>
      </c>
      <c r="U100" s="129">
        <f t="shared" si="26"/>
        <v>9.1</v>
      </c>
      <c r="V100" s="129">
        <f t="shared" si="26"/>
        <v>9.1</v>
      </c>
      <c r="W100" s="129">
        <f t="shared" si="26"/>
        <v>9.1</v>
      </c>
      <c r="X100" s="129">
        <f t="shared" si="26"/>
        <v>9.1</v>
      </c>
      <c r="Y100" s="129">
        <f t="shared" si="26"/>
        <v>9.1</v>
      </c>
      <c r="Z100" s="129">
        <f t="shared" si="26"/>
        <v>9.1</v>
      </c>
      <c r="AA100" s="129">
        <f t="shared" si="26"/>
        <v>9.1</v>
      </c>
      <c r="AB100" s="129">
        <f t="shared" si="26"/>
        <v>9.1</v>
      </c>
      <c r="AC100" s="129">
        <f t="shared" si="26"/>
        <v>9.1</v>
      </c>
      <c r="AD100" s="129">
        <f t="shared" si="26"/>
        <v>9.1</v>
      </c>
      <c r="AE100" s="129">
        <f t="shared" si="26"/>
        <v>9.1</v>
      </c>
      <c r="AF100" s="129">
        <f t="shared" si="26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105</v>
      </c>
      <c r="B101" s="128">
        <v>9.18</v>
      </c>
      <c r="C101" s="129">
        <f t="shared" si="25"/>
        <v>9.18</v>
      </c>
      <c r="D101" s="129">
        <f t="shared" si="25"/>
        <v>9.18</v>
      </c>
      <c r="E101" s="129">
        <f t="shared" si="25"/>
        <v>9.18</v>
      </c>
      <c r="F101" s="129">
        <f t="shared" si="25"/>
        <v>9.18</v>
      </c>
      <c r="G101" s="129">
        <f t="shared" si="25"/>
        <v>9.18</v>
      </c>
      <c r="H101" s="129">
        <f t="shared" si="25"/>
        <v>9.18</v>
      </c>
      <c r="I101" s="129">
        <f t="shared" si="25"/>
        <v>9.18</v>
      </c>
      <c r="J101" s="129">
        <f t="shared" si="25"/>
        <v>9.18</v>
      </c>
      <c r="K101" s="129">
        <f t="shared" si="25"/>
        <v>9.18</v>
      </c>
      <c r="L101" s="129">
        <f t="shared" si="25"/>
        <v>9.18</v>
      </c>
      <c r="M101" s="129">
        <f t="shared" si="25"/>
        <v>9.18</v>
      </c>
      <c r="N101" s="129">
        <f t="shared" si="25"/>
        <v>9.18</v>
      </c>
      <c r="O101" s="129">
        <f t="shared" si="25"/>
        <v>9.18</v>
      </c>
      <c r="P101" s="129">
        <f t="shared" si="25"/>
        <v>9.18</v>
      </c>
      <c r="Q101" s="129">
        <f t="shared" si="25"/>
        <v>9.18</v>
      </c>
      <c r="R101" s="129">
        <f t="shared" si="25"/>
        <v>9.18</v>
      </c>
      <c r="S101" s="129">
        <f t="shared" si="26"/>
        <v>9.18</v>
      </c>
      <c r="T101" s="129">
        <f t="shared" si="26"/>
        <v>9.18</v>
      </c>
      <c r="U101" s="129">
        <f t="shared" si="26"/>
        <v>9.18</v>
      </c>
      <c r="V101" s="129">
        <f t="shared" si="26"/>
        <v>9.18</v>
      </c>
      <c r="W101" s="129">
        <f t="shared" si="26"/>
        <v>9.18</v>
      </c>
      <c r="X101" s="129">
        <f t="shared" si="26"/>
        <v>9.18</v>
      </c>
      <c r="Y101" s="129">
        <f t="shared" si="26"/>
        <v>9.18</v>
      </c>
      <c r="Z101" s="129">
        <f t="shared" si="26"/>
        <v>9.18</v>
      </c>
      <c r="AA101" s="129">
        <f t="shared" si="26"/>
        <v>9.18</v>
      </c>
      <c r="AB101" s="129">
        <f t="shared" si="26"/>
        <v>9.18</v>
      </c>
      <c r="AC101" s="129">
        <f t="shared" si="26"/>
        <v>9.18</v>
      </c>
      <c r="AD101" s="129">
        <f t="shared" si="26"/>
        <v>9.18</v>
      </c>
      <c r="AE101" s="129">
        <f t="shared" si="26"/>
        <v>9.18</v>
      </c>
      <c r="AF101" s="129">
        <f t="shared" si="26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106</v>
      </c>
      <c r="B102" s="128">
        <v>7</v>
      </c>
      <c r="C102" s="129">
        <f t="shared" si="25"/>
        <v>7</v>
      </c>
      <c r="D102" s="129">
        <f t="shared" si="25"/>
        <v>7</v>
      </c>
      <c r="E102" s="129">
        <f t="shared" si="25"/>
        <v>7</v>
      </c>
      <c r="F102" s="129">
        <f t="shared" si="25"/>
        <v>7</v>
      </c>
      <c r="G102" s="129">
        <f t="shared" si="25"/>
        <v>7</v>
      </c>
      <c r="H102" s="129">
        <f t="shared" si="25"/>
        <v>7</v>
      </c>
      <c r="I102" s="129">
        <f t="shared" si="25"/>
        <v>7</v>
      </c>
      <c r="J102" s="129">
        <f t="shared" si="25"/>
        <v>7</v>
      </c>
      <c r="K102" s="129">
        <f t="shared" si="25"/>
        <v>7</v>
      </c>
      <c r="L102" s="129">
        <f t="shared" si="25"/>
        <v>7</v>
      </c>
      <c r="M102" s="129">
        <f t="shared" si="25"/>
        <v>7</v>
      </c>
      <c r="N102" s="129">
        <f t="shared" si="25"/>
        <v>7</v>
      </c>
      <c r="O102" s="129">
        <f t="shared" si="25"/>
        <v>7</v>
      </c>
      <c r="P102" s="129">
        <f t="shared" si="25"/>
        <v>7</v>
      </c>
      <c r="Q102" s="129">
        <f t="shared" si="25"/>
        <v>7</v>
      </c>
      <c r="R102" s="129">
        <f t="shared" si="25"/>
        <v>7</v>
      </c>
      <c r="S102" s="129">
        <f t="shared" si="26"/>
        <v>7</v>
      </c>
      <c r="T102" s="129">
        <f t="shared" si="26"/>
        <v>7</v>
      </c>
      <c r="U102" s="129">
        <f t="shared" si="26"/>
        <v>7</v>
      </c>
      <c r="V102" s="129">
        <f t="shared" si="26"/>
        <v>7</v>
      </c>
      <c r="W102" s="129">
        <f t="shared" si="26"/>
        <v>7</v>
      </c>
      <c r="X102" s="129">
        <f t="shared" si="26"/>
        <v>7</v>
      </c>
      <c r="Y102" s="129">
        <f t="shared" si="26"/>
        <v>7</v>
      </c>
      <c r="Z102" s="129">
        <f t="shared" si="26"/>
        <v>7</v>
      </c>
      <c r="AA102" s="129">
        <f t="shared" si="26"/>
        <v>7</v>
      </c>
      <c r="AB102" s="129">
        <f t="shared" si="26"/>
        <v>7</v>
      </c>
      <c r="AC102" s="129">
        <f t="shared" si="26"/>
        <v>7</v>
      </c>
      <c r="AD102" s="129">
        <f t="shared" si="26"/>
        <v>7</v>
      </c>
      <c r="AE102" s="129">
        <f t="shared" si="26"/>
        <v>7</v>
      </c>
      <c r="AF102" s="129">
        <f t="shared" si="26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107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108</v>
      </c>
      <c r="B104" s="128">
        <v>2.25</v>
      </c>
      <c r="C104" s="129">
        <f t="shared" ref="C104:R105" si="27">B104</f>
        <v>2.25</v>
      </c>
      <c r="D104" s="129">
        <f t="shared" si="27"/>
        <v>2.25</v>
      </c>
      <c r="E104" s="129">
        <f t="shared" si="27"/>
        <v>2.25</v>
      </c>
      <c r="F104" s="129">
        <f t="shared" si="27"/>
        <v>2.25</v>
      </c>
      <c r="G104" s="129">
        <f t="shared" si="27"/>
        <v>2.25</v>
      </c>
      <c r="H104" s="129">
        <f t="shared" si="27"/>
        <v>2.25</v>
      </c>
      <c r="I104" s="129">
        <f t="shared" si="27"/>
        <v>2.25</v>
      </c>
      <c r="J104" s="129">
        <f t="shared" si="27"/>
        <v>2.25</v>
      </c>
      <c r="K104" s="129">
        <f t="shared" si="27"/>
        <v>2.25</v>
      </c>
      <c r="L104" s="129">
        <f t="shared" si="27"/>
        <v>2.25</v>
      </c>
      <c r="M104" s="129">
        <f t="shared" si="27"/>
        <v>2.25</v>
      </c>
      <c r="N104" s="129">
        <f t="shared" si="27"/>
        <v>2.25</v>
      </c>
      <c r="O104" s="129">
        <f t="shared" si="27"/>
        <v>2.25</v>
      </c>
      <c r="P104" s="129">
        <f t="shared" si="27"/>
        <v>2.25</v>
      </c>
      <c r="Q104" s="129">
        <f t="shared" si="27"/>
        <v>2.25</v>
      </c>
      <c r="R104" s="129">
        <f t="shared" si="27"/>
        <v>2.25</v>
      </c>
      <c r="S104" s="129">
        <f t="shared" ref="S104:AF105" si="28">R104</f>
        <v>2.25</v>
      </c>
      <c r="T104" s="129">
        <f t="shared" si="28"/>
        <v>2.25</v>
      </c>
      <c r="U104" s="129">
        <f t="shared" si="28"/>
        <v>2.25</v>
      </c>
      <c r="V104" s="129">
        <f t="shared" si="28"/>
        <v>2.25</v>
      </c>
      <c r="W104" s="129">
        <f t="shared" si="28"/>
        <v>2.25</v>
      </c>
      <c r="X104" s="129">
        <f t="shared" si="28"/>
        <v>2.25</v>
      </c>
      <c r="Y104" s="129">
        <f t="shared" si="28"/>
        <v>2.25</v>
      </c>
      <c r="Z104" s="129">
        <f t="shared" si="28"/>
        <v>2.25</v>
      </c>
      <c r="AA104" s="129">
        <f t="shared" si="28"/>
        <v>2.25</v>
      </c>
      <c r="AB104" s="129">
        <f t="shared" si="28"/>
        <v>2.25</v>
      </c>
      <c r="AC104" s="129">
        <f t="shared" si="28"/>
        <v>2.25</v>
      </c>
      <c r="AD104" s="129">
        <f t="shared" si="28"/>
        <v>2.25</v>
      </c>
      <c r="AE104" s="129">
        <f t="shared" si="28"/>
        <v>2.25</v>
      </c>
      <c r="AF104" s="129">
        <f t="shared" si="28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109</v>
      </c>
      <c r="B105" s="128">
        <v>1.64</v>
      </c>
      <c r="C105" s="129">
        <f t="shared" si="27"/>
        <v>1.64</v>
      </c>
      <c r="D105" s="129">
        <f t="shared" si="27"/>
        <v>1.64</v>
      </c>
      <c r="E105" s="129">
        <f t="shared" si="27"/>
        <v>1.64</v>
      </c>
      <c r="F105" s="129">
        <f t="shared" si="27"/>
        <v>1.64</v>
      </c>
      <c r="G105" s="129">
        <f t="shared" si="27"/>
        <v>1.64</v>
      </c>
      <c r="H105" s="129">
        <f t="shared" si="27"/>
        <v>1.64</v>
      </c>
      <c r="I105" s="129">
        <f t="shared" si="27"/>
        <v>1.64</v>
      </c>
      <c r="J105" s="129">
        <f t="shared" si="27"/>
        <v>1.64</v>
      </c>
      <c r="K105" s="129">
        <f t="shared" si="27"/>
        <v>1.64</v>
      </c>
      <c r="L105" s="129">
        <f t="shared" si="27"/>
        <v>1.64</v>
      </c>
      <c r="M105" s="129">
        <f t="shared" si="27"/>
        <v>1.64</v>
      </c>
      <c r="N105" s="129">
        <f t="shared" si="27"/>
        <v>1.64</v>
      </c>
      <c r="O105" s="129">
        <f t="shared" si="27"/>
        <v>1.64</v>
      </c>
      <c r="P105" s="129">
        <f t="shared" si="27"/>
        <v>1.64</v>
      </c>
      <c r="Q105" s="129">
        <f t="shared" si="27"/>
        <v>1.64</v>
      </c>
      <c r="R105" s="129">
        <f t="shared" si="27"/>
        <v>1.64</v>
      </c>
      <c r="S105" s="129">
        <f t="shared" si="28"/>
        <v>1.64</v>
      </c>
      <c r="T105" s="129">
        <f t="shared" si="28"/>
        <v>1.64</v>
      </c>
      <c r="U105" s="129">
        <f t="shared" si="28"/>
        <v>1.64</v>
      </c>
      <c r="V105" s="129">
        <f t="shared" si="28"/>
        <v>1.64</v>
      </c>
      <c r="W105" s="129">
        <f t="shared" si="28"/>
        <v>1.64</v>
      </c>
      <c r="X105" s="129">
        <f t="shared" si="28"/>
        <v>1.64</v>
      </c>
      <c r="Y105" s="129">
        <f t="shared" si="28"/>
        <v>1.64</v>
      </c>
      <c r="Z105" s="129">
        <f t="shared" si="28"/>
        <v>1.64</v>
      </c>
      <c r="AA105" s="129">
        <f t="shared" si="28"/>
        <v>1.64</v>
      </c>
      <c r="AB105" s="129">
        <f t="shared" si="28"/>
        <v>1.64</v>
      </c>
      <c r="AC105" s="129">
        <f t="shared" si="28"/>
        <v>1.64</v>
      </c>
      <c r="AD105" s="129">
        <f t="shared" si="28"/>
        <v>1.64</v>
      </c>
      <c r="AE105" s="129">
        <f t="shared" si="28"/>
        <v>1.64</v>
      </c>
      <c r="AF105" s="129">
        <f t="shared" si="28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110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111</v>
      </c>
      <c r="B107" s="128">
        <v>1.62</v>
      </c>
      <c r="C107" s="129">
        <f t="shared" ref="C107:R114" si="29">B107</f>
        <v>1.62</v>
      </c>
      <c r="D107" s="129">
        <f t="shared" si="29"/>
        <v>1.62</v>
      </c>
      <c r="E107" s="129">
        <f t="shared" si="29"/>
        <v>1.62</v>
      </c>
      <c r="F107" s="129">
        <f t="shared" si="29"/>
        <v>1.62</v>
      </c>
      <c r="G107" s="129">
        <f t="shared" si="29"/>
        <v>1.62</v>
      </c>
      <c r="H107" s="129">
        <f t="shared" si="29"/>
        <v>1.62</v>
      </c>
      <c r="I107" s="129">
        <f t="shared" si="29"/>
        <v>1.62</v>
      </c>
      <c r="J107" s="129">
        <f t="shared" si="29"/>
        <v>1.62</v>
      </c>
      <c r="K107" s="129">
        <f t="shared" si="29"/>
        <v>1.62</v>
      </c>
      <c r="L107" s="129">
        <f t="shared" si="29"/>
        <v>1.62</v>
      </c>
      <c r="M107" s="129">
        <f t="shared" si="29"/>
        <v>1.62</v>
      </c>
      <c r="N107" s="129">
        <f t="shared" si="29"/>
        <v>1.62</v>
      </c>
      <c r="O107" s="129">
        <f t="shared" si="29"/>
        <v>1.62</v>
      </c>
      <c r="P107" s="129">
        <f t="shared" si="29"/>
        <v>1.62</v>
      </c>
      <c r="Q107" s="129">
        <f t="shared" si="29"/>
        <v>1.62</v>
      </c>
      <c r="R107" s="129">
        <f t="shared" si="29"/>
        <v>1.62</v>
      </c>
      <c r="S107" s="129">
        <f t="shared" ref="S107:AF122" si="30">R107</f>
        <v>1.62</v>
      </c>
      <c r="T107" s="129">
        <f t="shared" si="30"/>
        <v>1.62</v>
      </c>
      <c r="U107" s="129">
        <f t="shared" si="30"/>
        <v>1.62</v>
      </c>
      <c r="V107" s="129">
        <f t="shared" si="30"/>
        <v>1.62</v>
      </c>
      <c r="W107" s="129">
        <f t="shared" si="30"/>
        <v>1.62</v>
      </c>
      <c r="X107" s="129">
        <f t="shared" si="30"/>
        <v>1.62</v>
      </c>
      <c r="Y107" s="129">
        <f t="shared" si="30"/>
        <v>1.62</v>
      </c>
      <c r="Z107" s="129">
        <f t="shared" si="30"/>
        <v>1.62</v>
      </c>
      <c r="AA107" s="129">
        <f t="shared" si="30"/>
        <v>1.62</v>
      </c>
      <c r="AB107" s="129">
        <f t="shared" si="30"/>
        <v>1.62</v>
      </c>
      <c r="AC107" s="129">
        <f t="shared" si="30"/>
        <v>1.62</v>
      </c>
      <c r="AD107" s="129">
        <f t="shared" si="30"/>
        <v>1.62</v>
      </c>
      <c r="AE107" s="129">
        <f t="shared" si="30"/>
        <v>1.62</v>
      </c>
      <c r="AF107" s="129">
        <f t="shared" si="30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112</v>
      </c>
      <c r="B108" s="128">
        <v>8.36</v>
      </c>
      <c r="C108" s="129">
        <f t="shared" si="29"/>
        <v>8.36</v>
      </c>
      <c r="D108" s="129">
        <f t="shared" si="29"/>
        <v>8.36</v>
      </c>
      <c r="E108" s="129">
        <f t="shared" si="29"/>
        <v>8.36</v>
      </c>
      <c r="F108" s="129">
        <f t="shared" si="29"/>
        <v>8.36</v>
      </c>
      <c r="G108" s="129">
        <f t="shared" si="29"/>
        <v>8.36</v>
      </c>
      <c r="H108" s="129">
        <f t="shared" si="29"/>
        <v>8.36</v>
      </c>
      <c r="I108" s="129">
        <f t="shared" si="29"/>
        <v>8.36</v>
      </c>
      <c r="J108" s="129">
        <f t="shared" si="29"/>
        <v>8.36</v>
      </c>
      <c r="K108" s="129">
        <f t="shared" si="29"/>
        <v>8.36</v>
      </c>
      <c r="L108" s="129">
        <f t="shared" si="29"/>
        <v>8.36</v>
      </c>
      <c r="M108" s="129">
        <f t="shared" si="29"/>
        <v>8.36</v>
      </c>
      <c r="N108" s="129">
        <f t="shared" si="29"/>
        <v>8.36</v>
      </c>
      <c r="O108" s="129">
        <f t="shared" si="29"/>
        <v>8.36</v>
      </c>
      <c r="P108" s="129">
        <f t="shared" si="29"/>
        <v>8.36</v>
      </c>
      <c r="Q108" s="129">
        <f t="shared" si="29"/>
        <v>8.36</v>
      </c>
      <c r="R108" s="129">
        <f t="shared" si="29"/>
        <v>8.36</v>
      </c>
      <c r="S108" s="129">
        <f t="shared" si="30"/>
        <v>8.36</v>
      </c>
      <c r="T108" s="129">
        <f t="shared" si="30"/>
        <v>8.36</v>
      </c>
      <c r="U108" s="129">
        <f t="shared" si="30"/>
        <v>8.36</v>
      </c>
      <c r="V108" s="129">
        <f t="shared" si="30"/>
        <v>8.36</v>
      </c>
      <c r="W108" s="129">
        <f t="shared" si="30"/>
        <v>8.36</v>
      </c>
      <c r="X108" s="129">
        <f t="shared" si="30"/>
        <v>8.36</v>
      </c>
      <c r="Y108" s="129">
        <f t="shared" si="30"/>
        <v>8.36</v>
      </c>
      <c r="Z108" s="129">
        <f t="shared" si="30"/>
        <v>8.36</v>
      </c>
      <c r="AA108" s="129">
        <f t="shared" si="30"/>
        <v>8.36</v>
      </c>
      <c r="AB108" s="129">
        <f t="shared" si="30"/>
        <v>8.36</v>
      </c>
      <c r="AC108" s="129">
        <f t="shared" si="30"/>
        <v>8.36</v>
      </c>
      <c r="AD108" s="129">
        <f t="shared" si="30"/>
        <v>8.36</v>
      </c>
      <c r="AE108" s="129">
        <f t="shared" si="30"/>
        <v>8.36</v>
      </c>
      <c r="AF108" s="129">
        <f t="shared" si="30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113</v>
      </c>
      <c r="B109" s="128">
        <v>8</v>
      </c>
      <c r="C109" s="129">
        <f t="shared" si="29"/>
        <v>8</v>
      </c>
      <c r="D109" s="129">
        <f t="shared" si="29"/>
        <v>8</v>
      </c>
      <c r="E109" s="129">
        <f t="shared" si="29"/>
        <v>8</v>
      </c>
      <c r="F109" s="129">
        <f t="shared" si="29"/>
        <v>8</v>
      </c>
      <c r="G109" s="129">
        <f t="shared" si="29"/>
        <v>8</v>
      </c>
      <c r="H109" s="129">
        <f t="shared" si="29"/>
        <v>8</v>
      </c>
      <c r="I109" s="129">
        <v>5.4</v>
      </c>
      <c r="J109" s="129">
        <f t="shared" si="29"/>
        <v>5.4</v>
      </c>
      <c r="K109" s="129">
        <f t="shared" si="29"/>
        <v>5.4</v>
      </c>
      <c r="L109" s="129">
        <f t="shared" si="29"/>
        <v>5.4</v>
      </c>
      <c r="M109" s="129">
        <f t="shared" si="29"/>
        <v>5.4</v>
      </c>
      <c r="N109" s="129">
        <f t="shared" si="29"/>
        <v>5.4</v>
      </c>
      <c r="O109" s="129">
        <f t="shared" si="29"/>
        <v>5.4</v>
      </c>
      <c r="P109" s="129">
        <f t="shared" si="29"/>
        <v>5.4</v>
      </c>
      <c r="Q109" s="129">
        <f t="shared" si="29"/>
        <v>5.4</v>
      </c>
      <c r="R109" s="129">
        <f t="shared" si="29"/>
        <v>5.4</v>
      </c>
      <c r="S109" s="129">
        <f t="shared" si="30"/>
        <v>5.4</v>
      </c>
      <c r="T109" s="129">
        <f t="shared" si="30"/>
        <v>5.4</v>
      </c>
      <c r="U109" s="129">
        <f t="shared" si="30"/>
        <v>5.4</v>
      </c>
      <c r="V109" s="129">
        <f t="shared" si="30"/>
        <v>5.4</v>
      </c>
      <c r="W109" s="129">
        <f t="shared" si="30"/>
        <v>5.4</v>
      </c>
      <c r="X109" s="129">
        <f t="shared" si="30"/>
        <v>5.4</v>
      </c>
      <c r="Y109" s="129">
        <f t="shared" si="30"/>
        <v>5.4</v>
      </c>
      <c r="Z109" s="129">
        <f t="shared" si="30"/>
        <v>5.4</v>
      </c>
      <c r="AA109" s="129">
        <f t="shared" si="30"/>
        <v>5.4</v>
      </c>
      <c r="AB109" s="129">
        <f t="shared" si="30"/>
        <v>5.4</v>
      </c>
      <c r="AC109" s="129">
        <f t="shared" si="30"/>
        <v>5.4</v>
      </c>
      <c r="AD109" s="129">
        <f t="shared" si="30"/>
        <v>5.4</v>
      </c>
      <c r="AE109" s="129">
        <f t="shared" si="30"/>
        <v>5.4</v>
      </c>
      <c r="AF109" s="129">
        <f t="shared" si="30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114</v>
      </c>
      <c r="B110" s="128">
        <v>6.57</v>
      </c>
      <c r="C110" s="129">
        <f t="shared" si="29"/>
        <v>6.57</v>
      </c>
      <c r="D110" s="129">
        <f t="shared" si="29"/>
        <v>6.57</v>
      </c>
      <c r="E110" s="129">
        <f t="shared" si="29"/>
        <v>6.57</v>
      </c>
      <c r="F110" s="129">
        <f t="shared" si="29"/>
        <v>6.57</v>
      </c>
      <c r="G110" s="129">
        <f t="shared" si="29"/>
        <v>6.57</v>
      </c>
      <c r="H110" s="129">
        <f t="shared" si="29"/>
        <v>6.57</v>
      </c>
      <c r="I110" s="129">
        <f t="shared" si="29"/>
        <v>6.57</v>
      </c>
      <c r="J110" s="129">
        <f t="shared" si="29"/>
        <v>6.57</v>
      </c>
      <c r="K110" s="129">
        <f t="shared" si="29"/>
        <v>6.57</v>
      </c>
      <c r="L110" s="129">
        <f t="shared" si="29"/>
        <v>6.57</v>
      </c>
      <c r="M110" s="129">
        <f t="shared" si="29"/>
        <v>6.57</v>
      </c>
      <c r="N110" s="129">
        <f t="shared" si="29"/>
        <v>6.57</v>
      </c>
      <c r="O110" s="129">
        <f t="shared" si="29"/>
        <v>6.57</v>
      </c>
      <c r="P110" s="129">
        <f t="shared" si="29"/>
        <v>6.57</v>
      </c>
      <c r="Q110" s="129">
        <f t="shared" si="29"/>
        <v>6.57</v>
      </c>
      <c r="R110" s="129">
        <f t="shared" si="29"/>
        <v>6.57</v>
      </c>
      <c r="S110" s="129">
        <f t="shared" si="30"/>
        <v>6.57</v>
      </c>
      <c r="T110" s="129">
        <f t="shared" si="30"/>
        <v>6.57</v>
      </c>
      <c r="U110" s="129">
        <f t="shared" si="30"/>
        <v>6.57</v>
      </c>
      <c r="V110" s="129">
        <f t="shared" si="30"/>
        <v>6.57</v>
      </c>
      <c r="W110" s="129">
        <f t="shared" si="30"/>
        <v>6.57</v>
      </c>
      <c r="X110" s="129">
        <f t="shared" si="30"/>
        <v>6.57</v>
      </c>
      <c r="Y110" s="129">
        <f t="shared" si="30"/>
        <v>6.57</v>
      </c>
      <c r="Z110" s="129">
        <f t="shared" si="30"/>
        <v>6.57</v>
      </c>
      <c r="AA110" s="129">
        <f t="shared" si="30"/>
        <v>6.57</v>
      </c>
      <c r="AB110" s="129">
        <f t="shared" si="30"/>
        <v>6.57</v>
      </c>
      <c r="AC110" s="129">
        <f t="shared" si="30"/>
        <v>6.57</v>
      </c>
      <c r="AD110" s="129">
        <f t="shared" si="30"/>
        <v>6.57</v>
      </c>
      <c r="AE110" s="129">
        <f t="shared" si="30"/>
        <v>6.57</v>
      </c>
      <c r="AF110" s="129">
        <f t="shared" si="30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115</v>
      </c>
      <c r="B111" s="128">
        <v>3.43</v>
      </c>
      <c r="C111" s="129">
        <f t="shared" si="29"/>
        <v>3.43</v>
      </c>
      <c r="D111" s="129">
        <f t="shared" si="29"/>
        <v>3.43</v>
      </c>
      <c r="E111" s="129">
        <f t="shared" si="29"/>
        <v>3.43</v>
      </c>
      <c r="F111" s="129">
        <f t="shared" si="29"/>
        <v>3.43</v>
      </c>
      <c r="G111" s="129">
        <f t="shared" si="29"/>
        <v>3.43</v>
      </c>
      <c r="H111" s="129">
        <f t="shared" si="29"/>
        <v>3.43</v>
      </c>
      <c r="I111" s="129">
        <f t="shared" si="29"/>
        <v>3.43</v>
      </c>
      <c r="J111" s="129">
        <f t="shared" si="29"/>
        <v>3.43</v>
      </c>
      <c r="K111" s="129">
        <f t="shared" si="29"/>
        <v>3.43</v>
      </c>
      <c r="L111" s="129">
        <f t="shared" si="29"/>
        <v>3.43</v>
      </c>
      <c r="M111" s="129">
        <f t="shared" si="29"/>
        <v>3.43</v>
      </c>
      <c r="N111" s="129">
        <f t="shared" si="29"/>
        <v>3.43</v>
      </c>
      <c r="O111" s="129">
        <f t="shared" si="29"/>
        <v>3.43</v>
      </c>
      <c r="P111" s="129">
        <f t="shared" si="29"/>
        <v>3.43</v>
      </c>
      <c r="Q111" s="129">
        <f t="shared" si="29"/>
        <v>3.43</v>
      </c>
      <c r="R111" s="129">
        <f t="shared" si="29"/>
        <v>3.43</v>
      </c>
      <c r="S111" s="129">
        <f t="shared" si="30"/>
        <v>3.43</v>
      </c>
      <c r="T111" s="129">
        <f t="shared" si="30"/>
        <v>3.43</v>
      </c>
      <c r="U111" s="129">
        <f t="shared" si="30"/>
        <v>3.43</v>
      </c>
      <c r="V111" s="129">
        <f t="shared" si="30"/>
        <v>3.43</v>
      </c>
      <c r="W111" s="129">
        <f t="shared" si="30"/>
        <v>3.43</v>
      </c>
      <c r="X111" s="129">
        <f t="shared" si="30"/>
        <v>3.43</v>
      </c>
      <c r="Y111" s="129">
        <f t="shared" si="30"/>
        <v>3.43</v>
      </c>
      <c r="Z111" s="129">
        <f t="shared" si="30"/>
        <v>3.43</v>
      </c>
      <c r="AA111" s="129">
        <f t="shared" si="30"/>
        <v>3.43</v>
      </c>
      <c r="AB111" s="129">
        <f t="shared" si="30"/>
        <v>3.43</v>
      </c>
      <c r="AC111" s="129">
        <f t="shared" si="30"/>
        <v>3.43</v>
      </c>
      <c r="AD111" s="129">
        <f t="shared" si="30"/>
        <v>3.43</v>
      </c>
      <c r="AE111" s="129">
        <f t="shared" si="30"/>
        <v>3.43</v>
      </c>
      <c r="AF111" s="129">
        <f t="shared" si="30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116</v>
      </c>
      <c r="B112" s="128">
        <v>2.96</v>
      </c>
      <c r="C112" s="129">
        <f t="shared" si="29"/>
        <v>2.96</v>
      </c>
      <c r="D112" s="129">
        <f t="shared" si="29"/>
        <v>2.96</v>
      </c>
      <c r="E112" s="129">
        <f t="shared" si="29"/>
        <v>2.96</v>
      </c>
      <c r="F112" s="129">
        <f t="shared" si="29"/>
        <v>2.96</v>
      </c>
      <c r="G112" s="129">
        <f t="shared" si="29"/>
        <v>2.96</v>
      </c>
      <c r="H112" s="129">
        <f t="shared" si="29"/>
        <v>2.96</v>
      </c>
      <c r="I112" s="129">
        <f t="shared" si="29"/>
        <v>2.96</v>
      </c>
      <c r="J112" s="129">
        <f t="shared" si="29"/>
        <v>2.96</v>
      </c>
      <c r="K112" s="129">
        <f t="shared" si="29"/>
        <v>2.96</v>
      </c>
      <c r="L112" s="129">
        <f t="shared" si="29"/>
        <v>2.96</v>
      </c>
      <c r="M112" s="129">
        <f t="shared" si="29"/>
        <v>2.96</v>
      </c>
      <c r="N112" s="129">
        <f t="shared" si="29"/>
        <v>2.96</v>
      </c>
      <c r="O112" s="129">
        <f t="shared" si="29"/>
        <v>2.96</v>
      </c>
      <c r="P112" s="129">
        <f t="shared" si="29"/>
        <v>2.96</v>
      </c>
      <c r="Q112" s="129">
        <f t="shared" si="29"/>
        <v>2.96</v>
      </c>
      <c r="R112" s="129">
        <f t="shared" si="29"/>
        <v>2.96</v>
      </c>
      <c r="S112" s="129">
        <f t="shared" si="30"/>
        <v>2.96</v>
      </c>
      <c r="T112" s="129">
        <f t="shared" si="30"/>
        <v>2.96</v>
      </c>
      <c r="U112" s="129">
        <f t="shared" si="30"/>
        <v>2.96</v>
      </c>
      <c r="V112" s="129">
        <f t="shared" si="30"/>
        <v>2.96</v>
      </c>
      <c r="W112" s="129">
        <f t="shared" si="30"/>
        <v>2.96</v>
      </c>
      <c r="X112" s="129">
        <f t="shared" si="30"/>
        <v>2.96</v>
      </c>
      <c r="Y112" s="129">
        <f t="shared" si="30"/>
        <v>2.96</v>
      </c>
      <c r="Z112" s="129">
        <f t="shared" si="30"/>
        <v>2.96</v>
      </c>
      <c r="AA112" s="129">
        <f t="shared" si="30"/>
        <v>2.96</v>
      </c>
      <c r="AB112" s="129">
        <f t="shared" si="30"/>
        <v>2.96</v>
      </c>
      <c r="AC112" s="129">
        <f t="shared" si="30"/>
        <v>2.96</v>
      </c>
      <c r="AD112" s="129">
        <f t="shared" si="30"/>
        <v>2.96</v>
      </c>
      <c r="AE112" s="129">
        <f t="shared" si="30"/>
        <v>2.96</v>
      </c>
      <c r="AF112" s="129">
        <f t="shared" si="30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117</v>
      </c>
      <c r="B113" s="128">
        <v>8</v>
      </c>
      <c r="C113" s="129">
        <f t="shared" si="29"/>
        <v>8</v>
      </c>
      <c r="D113" s="129">
        <f t="shared" si="29"/>
        <v>8</v>
      </c>
      <c r="E113" s="129">
        <f t="shared" si="29"/>
        <v>8</v>
      </c>
      <c r="F113" s="129">
        <f t="shared" si="29"/>
        <v>8</v>
      </c>
      <c r="G113" s="129">
        <f t="shared" si="29"/>
        <v>8</v>
      </c>
      <c r="H113" s="129">
        <f t="shared" si="29"/>
        <v>8</v>
      </c>
      <c r="I113" s="129">
        <f t="shared" si="29"/>
        <v>8</v>
      </c>
      <c r="J113" s="129">
        <f t="shared" si="29"/>
        <v>8</v>
      </c>
      <c r="K113" s="129">
        <f t="shared" si="29"/>
        <v>8</v>
      </c>
      <c r="L113" s="129">
        <f t="shared" si="29"/>
        <v>8</v>
      </c>
      <c r="M113" s="129">
        <f t="shared" si="29"/>
        <v>8</v>
      </c>
      <c r="N113" s="129">
        <f t="shared" si="29"/>
        <v>8</v>
      </c>
      <c r="O113" s="129">
        <f t="shared" si="29"/>
        <v>8</v>
      </c>
      <c r="P113" s="129">
        <f t="shared" si="29"/>
        <v>8</v>
      </c>
      <c r="Q113" s="129">
        <f t="shared" si="29"/>
        <v>8</v>
      </c>
      <c r="R113" s="129">
        <f t="shared" si="29"/>
        <v>8</v>
      </c>
      <c r="S113" s="129">
        <f t="shared" si="30"/>
        <v>8</v>
      </c>
      <c r="T113" s="129">
        <f t="shared" si="30"/>
        <v>8</v>
      </c>
      <c r="U113" s="129">
        <f t="shared" si="30"/>
        <v>8</v>
      </c>
      <c r="V113" s="129">
        <f t="shared" si="30"/>
        <v>8</v>
      </c>
      <c r="W113" s="129">
        <f t="shared" si="30"/>
        <v>8</v>
      </c>
      <c r="X113" s="129">
        <f t="shared" si="30"/>
        <v>8</v>
      </c>
      <c r="Y113" s="129">
        <f t="shared" si="30"/>
        <v>8</v>
      </c>
      <c r="Z113" s="129">
        <f t="shared" si="30"/>
        <v>8</v>
      </c>
      <c r="AA113" s="129">
        <f t="shared" si="30"/>
        <v>8</v>
      </c>
      <c r="AB113" s="129">
        <f t="shared" si="30"/>
        <v>8</v>
      </c>
      <c r="AC113" s="129">
        <f t="shared" si="30"/>
        <v>8</v>
      </c>
      <c r="AD113" s="129">
        <f t="shared" si="30"/>
        <v>8</v>
      </c>
      <c r="AE113" s="129">
        <f t="shared" si="30"/>
        <v>8</v>
      </c>
      <c r="AF113" s="129">
        <f t="shared" si="30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118</v>
      </c>
      <c r="B114" s="128">
        <v>7</v>
      </c>
      <c r="C114" s="129">
        <f>B114</f>
        <v>7</v>
      </c>
      <c r="D114" s="129">
        <f t="shared" si="29"/>
        <v>7</v>
      </c>
      <c r="E114" s="129">
        <f t="shared" si="29"/>
        <v>7</v>
      </c>
      <c r="F114" s="129">
        <f t="shared" si="29"/>
        <v>7</v>
      </c>
      <c r="G114" s="129">
        <f t="shared" si="29"/>
        <v>7</v>
      </c>
      <c r="H114" s="129">
        <f t="shared" si="29"/>
        <v>7</v>
      </c>
      <c r="I114" s="129">
        <f t="shared" si="29"/>
        <v>7</v>
      </c>
      <c r="J114" s="129">
        <f t="shared" si="29"/>
        <v>7</v>
      </c>
      <c r="K114" s="129">
        <f t="shared" si="29"/>
        <v>7</v>
      </c>
      <c r="L114" s="129">
        <f t="shared" si="29"/>
        <v>7</v>
      </c>
      <c r="M114" s="129">
        <f t="shared" si="29"/>
        <v>7</v>
      </c>
      <c r="N114" s="129">
        <f t="shared" si="29"/>
        <v>7</v>
      </c>
      <c r="O114" s="129">
        <f t="shared" si="29"/>
        <v>7</v>
      </c>
      <c r="P114" s="129">
        <f t="shared" si="29"/>
        <v>7</v>
      </c>
      <c r="Q114" s="129">
        <f t="shared" si="29"/>
        <v>7</v>
      </c>
      <c r="R114" s="129">
        <f t="shared" si="29"/>
        <v>7</v>
      </c>
      <c r="S114" s="129">
        <f t="shared" si="30"/>
        <v>7</v>
      </c>
      <c r="T114" s="129">
        <f t="shared" si="30"/>
        <v>7</v>
      </c>
      <c r="U114" s="129">
        <f t="shared" si="30"/>
        <v>7</v>
      </c>
      <c r="V114" s="129">
        <f t="shared" si="30"/>
        <v>7</v>
      </c>
      <c r="W114" s="129">
        <f t="shared" si="30"/>
        <v>7</v>
      </c>
      <c r="X114" s="129">
        <f t="shared" si="30"/>
        <v>7</v>
      </c>
      <c r="Y114" s="129">
        <f t="shared" si="30"/>
        <v>7</v>
      </c>
      <c r="Z114" s="129">
        <f t="shared" si="30"/>
        <v>7</v>
      </c>
      <c r="AA114" s="129">
        <f t="shared" si="30"/>
        <v>7</v>
      </c>
      <c r="AB114" s="129">
        <f t="shared" si="30"/>
        <v>7</v>
      </c>
      <c r="AC114" s="129">
        <f t="shared" si="30"/>
        <v>7</v>
      </c>
      <c r="AD114" s="129">
        <f t="shared" si="30"/>
        <v>7</v>
      </c>
      <c r="AE114" s="129">
        <f t="shared" si="30"/>
        <v>7</v>
      </c>
      <c r="AF114" s="129">
        <f t="shared" si="30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119</v>
      </c>
      <c r="B115" s="128">
        <v>3.47</v>
      </c>
      <c r="C115" s="129">
        <f t="shared" ref="C115:R124" si="31">B115</f>
        <v>3.47</v>
      </c>
      <c r="D115" s="129">
        <f t="shared" si="31"/>
        <v>3.47</v>
      </c>
      <c r="E115" s="129">
        <f t="shared" si="31"/>
        <v>3.47</v>
      </c>
      <c r="F115" s="129">
        <f t="shared" si="31"/>
        <v>3.47</v>
      </c>
      <c r="G115" s="129">
        <f t="shared" si="31"/>
        <v>3.47</v>
      </c>
      <c r="H115" s="129">
        <f t="shared" si="31"/>
        <v>3.47</v>
      </c>
      <c r="I115" s="129">
        <f t="shared" si="31"/>
        <v>3.47</v>
      </c>
      <c r="J115" s="129">
        <f t="shared" si="31"/>
        <v>3.47</v>
      </c>
      <c r="K115" s="129">
        <f t="shared" si="31"/>
        <v>3.47</v>
      </c>
      <c r="L115" s="129">
        <f t="shared" si="31"/>
        <v>3.47</v>
      </c>
      <c r="M115" s="129">
        <f t="shared" si="31"/>
        <v>3.47</v>
      </c>
      <c r="N115" s="129">
        <f t="shared" si="31"/>
        <v>3.47</v>
      </c>
      <c r="O115" s="129">
        <f t="shared" si="31"/>
        <v>3.47</v>
      </c>
      <c r="P115" s="129">
        <f t="shared" si="31"/>
        <v>3.47</v>
      </c>
      <c r="Q115" s="129">
        <f t="shared" si="31"/>
        <v>3.47</v>
      </c>
      <c r="R115" s="129">
        <f t="shared" si="31"/>
        <v>3.47</v>
      </c>
      <c r="S115" s="129">
        <f t="shared" si="30"/>
        <v>3.47</v>
      </c>
      <c r="T115" s="129">
        <f t="shared" si="30"/>
        <v>3.47</v>
      </c>
      <c r="U115" s="129">
        <f t="shared" si="30"/>
        <v>3.47</v>
      </c>
      <c r="V115" s="129">
        <f t="shared" si="30"/>
        <v>3.47</v>
      </c>
      <c r="W115" s="129">
        <f t="shared" si="30"/>
        <v>3.47</v>
      </c>
      <c r="X115" s="129">
        <f t="shared" si="30"/>
        <v>3.47</v>
      </c>
      <c r="Y115" s="129">
        <f t="shared" si="30"/>
        <v>3.47</v>
      </c>
      <c r="Z115" s="129">
        <f t="shared" si="30"/>
        <v>3.47</v>
      </c>
      <c r="AA115" s="129">
        <f t="shared" si="30"/>
        <v>3.47</v>
      </c>
      <c r="AB115" s="129">
        <f t="shared" si="30"/>
        <v>3.47</v>
      </c>
      <c r="AC115" s="129">
        <f t="shared" si="30"/>
        <v>3.47</v>
      </c>
      <c r="AD115" s="129">
        <f t="shared" si="30"/>
        <v>3.47</v>
      </c>
      <c r="AE115" s="129">
        <f t="shared" si="30"/>
        <v>3.47</v>
      </c>
      <c r="AF115" s="129">
        <f t="shared" si="30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120</v>
      </c>
      <c r="B116" s="128">
        <v>2.1</v>
      </c>
      <c r="C116" s="129">
        <f t="shared" si="31"/>
        <v>2.1</v>
      </c>
      <c r="D116" s="129">
        <f t="shared" si="31"/>
        <v>2.1</v>
      </c>
      <c r="E116" s="129">
        <f t="shared" si="31"/>
        <v>2.1</v>
      </c>
      <c r="F116" s="129">
        <f t="shared" si="31"/>
        <v>2.1</v>
      </c>
      <c r="G116" s="129">
        <f t="shared" si="31"/>
        <v>2.1</v>
      </c>
      <c r="H116" s="129">
        <f t="shared" si="31"/>
        <v>2.1</v>
      </c>
      <c r="I116" s="129">
        <f t="shared" si="31"/>
        <v>2.1</v>
      </c>
      <c r="J116" s="129">
        <f t="shared" si="31"/>
        <v>2.1</v>
      </c>
      <c r="K116" s="129">
        <f t="shared" si="31"/>
        <v>2.1</v>
      </c>
      <c r="L116" s="129">
        <f t="shared" si="31"/>
        <v>2.1</v>
      </c>
      <c r="M116" s="129">
        <f t="shared" si="31"/>
        <v>2.1</v>
      </c>
      <c r="N116" s="129">
        <f t="shared" si="31"/>
        <v>2.1</v>
      </c>
      <c r="O116" s="129">
        <f t="shared" si="31"/>
        <v>2.1</v>
      </c>
      <c r="P116" s="129">
        <f t="shared" si="31"/>
        <v>2.1</v>
      </c>
      <c r="Q116" s="129">
        <f t="shared" si="31"/>
        <v>2.1</v>
      </c>
      <c r="R116" s="129">
        <f t="shared" si="31"/>
        <v>2.1</v>
      </c>
      <c r="S116" s="129">
        <f t="shared" si="30"/>
        <v>2.1</v>
      </c>
      <c r="T116" s="129">
        <f t="shared" si="30"/>
        <v>2.1</v>
      </c>
      <c r="U116" s="129">
        <f t="shared" si="30"/>
        <v>2.1</v>
      </c>
      <c r="V116" s="129">
        <f t="shared" si="30"/>
        <v>2.1</v>
      </c>
      <c r="W116" s="129">
        <f t="shared" si="30"/>
        <v>2.1</v>
      </c>
      <c r="X116" s="129">
        <f t="shared" si="30"/>
        <v>2.1</v>
      </c>
      <c r="Y116" s="129">
        <f t="shared" si="30"/>
        <v>2.1</v>
      </c>
      <c r="Z116" s="129">
        <f t="shared" si="30"/>
        <v>2.1</v>
      </c>
      <c r="AA116" s="129">
        <f t="shared" si="30"/>
        <v>2.1</v>
      </c>
      <c r="AB116" s="129">
        <f t="shared" si="30"/>
        <v>2.1</v>
      </c>
      <c r="AC116" s="129">
        <f t="shared" si="30"/>
        <v>2.1</v>
      </c>
      <c r="AD116" s="129">
        <f t="shared" si="30"/>
        <v>2.1</v>
      </c>
      <c r="AE116" s="129">
        <f t="shared" si="30"/>
        <v>2.1</v>
      </c>
      <c r="AF116" s="129">
        <f t="shared" si="30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121</v>
      </c>
      <c r="B117" s="128">
        <v>9.3000000000000007</v>
      </c>
      <c r="C117" s="129">
        <f t="shared" si="31"/>
        <v>9.3000000000000007</v>
      </c>
      <c r="D117" s="129">
        <f t="shared" si="31"/>
        <v>9.3000000000000007</v>
      </c>
      <c r="E117" s="129">
        <f t="shared" si="31"/>
        <v>9.3000000000000007</v>
      </c>
      <c r="F117" s="129">
        <f t="shared" si="31"/>
        <v>9.3000000000000007</v>
      </c>
      <c r="G117" s="129">
        <f t="shared" si="31"/>
        <v>9.3000000000000007</v>
      </c>
      <c r="H117" s="129">
        <f t="shared" si="31"/>
        <v>9.3000000000000007</v>
      </c>
      <c r="I117" s="129">
        <f t="shared" si="31"/>
        <v>9.3000000000000007</v>
      </c>
      <c r="J117" s="129">
        <f t="shared" si="31"/>
        <v>9.3000000000000007</v>
      </c>
      <c r="K117" s="129">
        <f t="shared" si="31"/>
        <v>9.3000000000000007</v>
      </c>
      <c r="L117" s="129">
        <f t="shared" si="31"/>
        <v>9.3000000000000007</v>
      </c>
      <c r="M117" s="129">
        <f t="shared" si="31"/>
        <v>9.3000000000000007</v>
      </c>
      <c r="N117" s="129">
        <f t="shared" si="31"/>
        <v>9.3000000000000007</v>
      </c>
      <c r="O117" s="129">
        <f t="shared" si="31"/>
        <v>9.3000000000000007</v>
      </c>
      <c r="P117" s="129">
        <f t="shared" si="31"/>
        <v>9.3000000000000007</v>
      </c>
      <c r="Q117" s="129">
        <f t="shared" si="31"/>
        <v>9.3000000000000007</v>
      </c>
      <c r="R117" s="129">
        <f t="shared" si="31"/>
        <v>9.3000000000000007</v>
      </c>
      <c r="S117" s="129">
        <f t="shared" si="30"/>
        <v>9.3000000000000007</v>
      </c>
      <c r="T117" s="129">
        <f t="shared" si="30"/>
        <v>9.3000000000000007</v>
      </c>
      <c r="U117" s="129">
        <f t="shared" si="30"/>
        <v>9.3000000000000007</v>
      </c>
      <c r="V117" s="129">
        <f t="shared" si="30"/>
        <v>9.3000000000000007</v>
      </c>
      <c r="W117" s="129">
        <f t="shared" si="30"/>
        <v>9.3000000000000007</v>
      </c>
      <c r="X117" s="129">
        <f t="shared" si="30"/>
        <v>9.3000000000000007</v>
      </c>
      <c r="Y117" s="129">
        <f t="shared" si="30"/>
        <v>9.3000000000000007</v>
      </c>
      <c r="Z117" s="129">
        <f t="shared" si="30"/>
        <v>9.3000000000000007</v>
      </c>
      <c r="AA117" s="129">
        <f t="shared" si="30"/>
        <v>9.3000000000000007</v>
      </c>
      <c r="AB117" s="129">
        <f t="shared" si="30"/>
        <v>9.3000000000000007</v>
      </c>
      <c r="AC117" s="129">
        <f t="shared" si="30"/>
        <v>9.3000000000000007</v>
      </c>
      <c r="AD117" s="129">
        <f t="shared" si="30"/>
        <v>9.3000000000000007</v>
      </c>
      <c r="AE117" s="129">
        <f t="shared" si="30"/>
        <v>9.3000000000000007</v>
      </c>
      <c r="AF117" s="129">
        <f t="shared" si="30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122</v>
      </c>
      <c r="B118" s="128">
        <v>0</v>
      </c>
      <c r="C118" s="129">
        <f t="shared" si="31"/>
        <v>0</v>
      </c>
      <c r="D118" s="129">
        <f t="shared" si="31"/>
        <v>0</v>
      </c>
      <c r="E118" s="129">
        <f t="shared" si="31"/>
        <v>0</v>
      </c>
      <c r="F118" s="129">
        <f t="shared" si="31"/>
        <v>0</v>
      </c>
      <c r="G118" s="129">
        <f t="shared" si="31"/>
        <v>0</v>
      </c>
      <c r="H118" s="129">
        <f t="shared" si="31"/>
        <v>0</v>
      </c>
      <c r="I118" s="129">
        <f t="shared" si="31"/>
        <v>0</v>
      </c>
      <c r="J118" s="129">
        <f t="shared" si="31"/>
        <v>0</v>
      </c>
      <c r="K118" s="129">
        <f t="shared" si="31"/>
        <v>0</v>
      </c>
      <c r="L118" s="129">
        <f t="shared" si="31"/>
        <v>0</v>
      </c>
      <c r="M118" s="129">
        <f t="shared" si="31"/>
        <v>0</v>
      </c>
      <c r="N118" s="129">
        <f t="shared" si="31"/>
        <v>0</v>
      </c>
      <c r="O118" s="129">
        <f t="shared" si="31"/>
        <v>0</v>
      </c>
      <c r="P118" s="129">
        <f t="shared" si="31"/>
        <v>0</v>
      </c>
      <c r="Q118" s="129">
        <f t="shared" si="31"/>
        <v>0</v>
      </c>
      <c r="R118" s="129">
        <f t="shared" si="31"/>
        <v>0</v>
      </c>
      <c r="S118" s="129">
        <f t="shared" si="30"/>
        <v>0</v>
      </c>
      <c r="T118" s="129">
        <f t="shared" si="30"/>
        <v>0</v>
      </c>
      <c r="U118" s="129">
        <f t="shared" si="30"/>
        <v>0</v>
      </c>
      <c r="V118" s="129">
        <f t="shared" si="30"/>
        <v>0</v>
      </c>
      <c r="W118" s="129">
        <f t="shared" si="30"/>
        <v>0</v>
      </c>
      <c r="X118" s="129">
        <f t="shared" si="30"/>
        <v>0</v>
      </c>
      <c r="Y118" s="129">
        <f t="shared" si="30"/>
        <v>0</v>
      </c>
      <c r="Z118" s="129">
        <f t="shared" si="30"/>
        <v>0</v>
      </c>
      <c r="AA118" s="129">
        <f t="shared" si="30"/>
        <v>0</v>
      </c>
      <c r="AB118" s="129">
        <f t="shared" si="30"/>
        <v>0</v>
      </c>
      <c r="AC118" s="129">
        <f t="shared" si="30"/>
        <v>0</v>
      </c>
      <c r="AD118" s="129">
        <f t="shared" si="30"/>
        <v>0</v>
      </c>
      <c r="AE118" s="129">
        <f t="shared" si="30"/>
        <v>0</v>
      </c>
      <c r="AF118" s="129">
        <f t="shared" si="30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123</v>
      </c>
      <c r="B119" s="128">
        <v>0</v>
      </c>
      <c r="C119" s="129">
        <f t="shared" si="31"/>
        <v>0</v>
      </c>
      <c r="D119" s="129">
        <f t="shared" si="31"/>
        <v>0</v>
      </c>
      <c r="E119" s="129">
        <f t="shared" si="31"/>
        <v>0</v>
      </c>
      <c r="F119" s="129">
        <f t="shared" si="31"/>
        <v>0</v>
      </c>
      <c r="G119" s="129">
        <f t="shared" si="31"/>
        <v>0</v>
      </c>
      <c r="H119" s="129">
        <f t="shared" si="31"/>
        <v>0</v>
      </c>
      <c r="I119" s="129">
        <f t="shared" si="31"/>
        <v>0</v>
      </c>
      <c r="J119" s="129">
        <f t="shared" si="31"/>
        <v>0</v>
      </c>
      <c r="K119" s="129">
        <f t="shared" si="31"/>
        <v>0</v>
      </c>
      <c r="L119" s="129">
        <f t="shared" si="31"/>
        <v>0</v>
      </c>
      <c r="M119" s="129">
        <f t="shared" si="31"/>
        <v>0</v>
      </c>
      <c r="N119" s="129">
        <f t="shared" si="31"/>
        <v>0</v>
      </c>
      <c r="O119" s="129">
        <f t="shared" si="31"/>
        <v>0</v>
      </c>
      <c r="P119" s="129">
        <f t="shared" si="31"/>
        <v>0</v>
      </c>
      <c r="Q119" s="129">
        <f t="shared" si="31"/>
        <v>0</v>
      </c>
      <c r="R119" s="129">
        <f t="shared" si="31"/>
        <v>0</v>
      </c>
      <c r="S119" s="129">
        <f t="shared" si="30"/>
        <v>0</v>
      </c>
      <c r="T119" s="129">
        <f t="shared" si="30"/>
        <v>0</v>
      </c>
      <c r="U119" s="129">
        <f t="shared" si="30"/>
        <v>0</v>
      </c>
      <c r="V119" s="129">
        <f t="shared" si="30"/>
        <v>0</v>
      </c>
      <c r="W119" s="129">
        <f t="shared" si="30"/>
        <v>0</v>
      </c>
      <c r="X119" s="129">
        <f t="shared" si="30"/>
        <v>0</v>
      </c>
      <c r="Y119" s="129">
        <f t="shared" si="30"/>
        <v>0</v>
      </c>
      <c r="Z119" s="129">
        <f t="shared" si="30"/>
        <v>0</v>
      </c>
      <c r="AA119" s="129">
        <f t="shared" si="30"/>
        <v>0</v>
      </c>
      <c r="AB119" s="129">
        <f t="shared" si="30"/>
        <v>0</v>
      </c>
      <c r="AC119" s="129">
        <f t="shared" si="30"/>
        <v>0</v>
      </c>
      <c r="AD119" s="129">
        <f t="shared" si="30"/>
        <v>0</v>
      </c>
      <c r="AE119" s="129">
        <f t="shared" si="30"/>
        <v>0</v>
      </c>
      <c r="AF119" s="129">
        <f t="shared" si="30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124</v>
      </c>
      <c r="B120" s="128">
        <v>5</v>
      </c>
      <c r="C120" s="129">
        <f t="shared" si="31"/>
        <v>5</v>
      </c>
      <c r="D120" s="129">
        <f t="shared" si="31"/>
        <v>5</v>
      </c>
      <c r="E120" s="129">
        <f t="shared" si="31"/>
        <v>5</v>
      </c>
      <c r="F120" s="129">
        <f t="shared" si="31"/>
        <v>5</v>
      </c>
      <c r="G120" s="129">
        <f t="shared" si="31"/>
        <v>5</v>
      </c>
      <c r="H120" s="129">
        <f t="shared" si="31"/>
        <v>5</v>
      </c>
      <c r="I120" s="129">
        <f t="shared" si="31"/>
        <v>5</v>
      </c>
      <c r="J120" s="129">
        <f t="shared" si="31"/>
        <v>5</v>
      </c>
      <c r="K120" s="129">
        <f t="shared" si="31"/>
        <v>5</v>
      </c>
      <c r="L120" s="129">
        <f t="shared" si="31"/>
        <v>5</v>
      </c>
      <c r="M120" s="129">
        <f t="shared" si="31"/>
        <v>5</v>
      </c>
      <c r="N120" s="129">
        <f t="shared" si="31"/>
        <v>5</v>
      </c>
      <c r="O120" s="129">
        <f t="shared" si="31"/>
        <v>5</v>
      </c>
      <c r="P120" s="129">
        <f t="shared" si="31"/>
        <v>5</v>
      </c>
      <c r="Q120" s="129">
        <f t="shared" si="31"/>
        <v>5</v>
      </c>
      <c r="R120" s="129">
        <f t="shared" si="31"/>
        <v>5</v>
      </c>
      <c r="S120" s="129">
        <f t="shared" si="30"/>
        <v>5</v>
      </c>
      <c r="T120" s="129">
        <f t="shared" si="30"/>
        <v>5</v>
      </c>
      <c r="U120" s="129">
        <f t="shared" si="30"/>
        <v>5</v>
      </c>
      <c r="V120" s="129">
        <f t="shared" si="30"/>
        <v>5</v>
      </c>
      <c r="W120" s="129">
        <f t="shared" si="30"/>
        <v>5</v>
      </c>
      <c r="X120" s="129">
        <f t="shared" si="30"/>
        <v>5</v>
      </c>
      <c r="Y120" s="129">
        <f t="shared" si="30"/>
        <v>5</v>
      </c>
      <c r="Z120" s="129">
        <f t="shared" si="30"/>
        <v>5</v>
      </c>
      <c r="AA120" s="129">
        <f t="shared" si="30"/>
        <v>5</v>
      </c>
      <c r="AB120" s="129">
        <f t="shared" si="30"/>
        <v>5</v>
      </c>
      <c r="AC120" s="129">
        <f t="shared" si="30"/>
        <v>5</v>
      </c>
      <c r="AD120" s="129">
        <f t="shared" si="30"/>
        <v>5</v>
      </c>
      <c r="AE120" s="129">
        <f t="shared" si="30"/>
        <v>5</v>
      </c>
      <c r="AF120" s="129">
        <f t="shared" si="30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125</v>
      </c>
      <c r="B121" s="128">
        <v>1</v>
      </c>
      <c r="C121" s="129">
        <f t="shared" si="31"/>
        <v>1</v>
      </c>
      <c r="D121" s="129">
        <f t="shared" si="31"/>
        <v>1</v>
      </c>
      <c r="E121" s="129">
        <f t="shared" si="31"/>
        <v>1</v>
      </c>
      <c r="F121" s="129">
        <f t="shared" si="31"/>
        <v>1</v>
      </c>
      <c r="G121" s="129">
        <f t="shared" si="31"/>
        <v>1</v>
      </c>
      <c r="H121" s="129">
        <f t="shared" si="31"/>
        <v>1</v>
      </c>
      <c r="I121" s="129">
        <f t="shared" si="31"/>
        <v>1</v>
      </c>
      <c r="J121" s="129">
        <f t="shared" si="31"/>
        <v>1</v>
      </c>
      <c r="K121" s="129">
        <f t="shared" si="31"/>
        <v>1</v>
      </c>
      <c r="L121" s="129">
        <f t="shared" si="31"/>
        <v>1</v>
      </c>
      <c r="M121" s="129">
        <f t="shared" si="31"/>
        <v>1</v>
      </c>
      <c r="N121" s="129">
        <f t="shared" si="31"/>
        <v>1</v>
      </c>
      <c r="O121" s="129">
        <f t="shared" si="31"/>
        <v>1</v>
      </c>
      <c r="P121" s="129">
        <f t="shared" si="31"/>
        <v>1</v>
      </c>
      <c r="Q121" s="129">
        <f t="shared" si="31"/>
        <v>1</v>
      </c>
      <c r="R121" s="129">
        <f t="shared" si="31"/>
        <v>1</v>
      </c>
      <c r="S121" s="129">
        <f t="shared" si="30"/>
        <v>1</v>
      </c>
      <c r="T121" s="129">
        <f t="shared" si="30"/>
        <v>1</v>
      </c>
      <c r="U121" s="129">
        <f t="shared" si="30"/>
        <v>1</v>
      </c>
      <c r="V121" s="129">
        <f t="shared" si="30"/>
        <v>1</v>
      </c>
      <c r="W121" s="129">
        <f t="shared" si="30"/>
        <v>1</v>
      </c>
      <c r="X121" s="129">
        <f t="shared" si="30"/>
        <v>1</v>
      </c>
      <c r="Y121" s="129">
        <f t="shared" si="30"/>
        <v>1</v>
      </c>
      <c r="Z121" s="129">
        <f t="shared" si="30"/>
        <v>1</v>
      </c>
      <c r="AA121" s="129">
        <f t="shared" si="30"/>
        <v>1</v>
      </c>
      <c r="AB121" s="129">
        <f t="shared" si="30"/>
        <v>1</v>
      </c>
      <c r="AC121" s="129">
        <f t="shared" si="30"/>
        <v>1</v>
      </c>
      <c r="AD121" s="129">
        <f t="shared" si="30"/>
        <v>1</v>
      </c>
      <c r="AE121" s="129">
        <f t="shared" si="30"/>
        <v>1</v>
      </c>
      <c r="AF121" s="129">
        <f t="shared" si="30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126</v>
      </c>
      <c r="B122" s="128">
        <v>1.58</v>
      </c>
      <c r="C122" s="129">
        <f t="shared" si="31"/>
        <v>1.58</v>
      </c>
      <c r="D122" s="129">
        <f t="shared" si="31"/>
        <v>1.58</v>
      </c>
      <c r="E122" s="129">
        <f t="shared" si="31"/>
        <v>1.58</v>
      </c>
      <c r="F122" s="129">
        <f t="shared" si="31"/>
        <v>1.58</v>
      </c>
      <c r="G122" s="129">
        <f t="shared" si="31"/>
        <v>1.58</v>
      </c>
      <c r="H122" s="129">
        <f t="shared" si="31"/>
        <v>1.58</v>
      </c>
      <c r="I122" s="129">
        <f t="shared" si="31"/>
        <v>1.58</v>
      </c>
      <c r="J122" s="129">
        <f t="shared" si="31"/>
        <v>1.58</v>
      </c>
      <c r="K122" s="129">
        <f t="shared" si="31"/>
        <v>1.58</v>
      </c>
      <c r="L122" s="129">
        <f t="shared" si="31"/>
        <v>1.58</v>
      </c>
      <c r="M122" s="129">
        <f t="shared" si="31"/>
        <v>1.58</v>
      </c>
      <c r="N122" s="129">
        <f t="shared" si="31"/>
        <v>1.58</v>
      </c>
      <c r="O122" s="129">
        <f t="shared" si="31"/>
        <v>1.58</v>
      </c>
      <c r="P122" s="129">
        <f t="shared" si="31"/>
        <v>1.58</v>
      </c>
      <c r="Q122" s="129">
        <f t="shared" si="31"/>
        <v>1.58</v>
      </c>
      <c r="R122" s="129">
        <f t="shared" si="31"/>
        <v>1.58</v>
      </c>
      <c r="S122" s="129">
        <f t="shared" si="30"/>
        <v>1.58</v>
      </c>
      <c r="T122" s="129">
        <f t="shared" si="30"/>
        <v>1.58</v>
      </c>
      <c r="U122" s="129">
        <f t="shared" si="30"/>
        <v>1.58</v>
      </c>
      <c r="V122" s="129">
        <f t="shared" si="30"/>
        <v>1.58</v>
      </c>
      <c r="W122" s="129">
        <f t="shared" si="30"/>
        <v>1.58</v>
      </c>
      <c r="X122" s="129">
        <f t="shared" si="30"/>
        <v>1.58</v>
      </c>
      <c r="Y122" s="129">
        <f t="shared" si="30"/>
        <v>1.58</v>
      </c>
      <c r="Z122" s="129">
        <f t="shared" si="30"/>
        <v>1.58</v>
      </c>
      <c r="AA122" s="129">
        <f t="shared" si="30"/>
        <v>1.58</v>
      </c>
      <c r="AB122" s="129">
        <f t="shared" si="30"/>
        <v>1.58</v>
      </c>
      <c r="AC122" s="129">
        <f t="shared" si="30"/>
        <v>1.58</v>
      </c>
      <c r="AD122" s="129">
        <f t="shared" si="30"/>
        <v>1.58</v>
      </c>
      <c r="AE122" s="129">
        <f t="shared" si="30"/>
        <v>1.58</v>
      </c>
      <c r="AF122" s="129">
        <f t="shared" si="30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127</v>
      </c>
      <c r="B123" s="128">
        <v>1.46</v>
      </c>
      <c r="C123" s="129">
        <f t="shared" si="31"/>
        <v>1.46</v>
      </c>
      <c r="D123" s="129">
        <f t="shared" si="31"/>
        <v>1.46</v>
      </c>
      <c r="E123" s="129">
        <f t="shared" si="31"/>
        <v>1.46</v>
      </c>
      <c r="F123" s="129">
        <f t="shared" si="31"/>
        <v>1.46</v>
      </c>
      <c r="G123" s="129">
        <f t="shared" si="31"/>
        <v>1.46</v>
      </c>
      <c r="H123" s="129">
        <f t="shared" si="31"/>
        <v>1.46</v>
      </c>
      <c r="I123" s="129">
        <f t="shared" si="31"/>
        <v>1.46</v>
      </c>
      <c r="J123" s="129">
        <f t="shared" si="31"/>
        <v>1.46</v>
      </c>
      <c r="K123" s="129">
        <f t="shared" si="31"/>
        <v>1.46</v>
      </c>
      <c r="L123" s="129">
        <f t="shared" si="31"/>
        <v>1.46</v>
      </c>
      <c r="M123" s="129">
        <f t="shared" si="31"/>
        <v>1.46</v>
      </c>
      <c r="N123" s="129">
        <f t="shared" si="31"/>
        <v>1.46</v>
      </c>
      <c r="O123" s="129">
        <f t="shared" si="31"/>
        <v>1.46</v>
      </c>
      <c r="P123" s="129">
        <f t="shared" si="31"/>
        <v>1.46</v>
      </c>
      <c r="Q123" s="129">
        <f t="shared" si="31"/>
        <v>1.46</v>
      </c>
      <c r="R123" s="129">
        <f t="shared" si="31"/>
        <v>1.46</v>
      </c>
      <c r="S123" s="129">
        <f t="shared" ref="S123:AF124" si="32">R123</f>
        <v>1.46</v>
      </c>
      <c r="T123" s="129">
        <f t="shared" si="32"/>
        <v>1.46</v>
      </c>
      <c r="U123" s="129">
        <f t="shared" si="32"/>
        <v>1.46</v>
      </c>
      <c r="V123" s="129">
        <f t="shared" si="32"/>
        <v>1.46</v>
      </c>
      <c r="W123" s="129">
        <f t="shared" si="32"/>
        <v>1.46</v>
      </c>
      <c r="X123" s="129">
        <f t="shared" si="32"/>
        <v>1.46</v>
      </c>
      <c r="Y123" s="129">
        <f t="shared" si="32"/>
        <v>1.46</v>
      </c>
      <c r="Z123" s="129">
        <f t="shared" si="32"/>
        <v>1.46</v>
      </c>
      <c r="AA123" s="129">
        <f t="shared" si="32"/>
        <v>1.46</v>
      </c>
      <c r="AB123" s="129">
        <f t="shared" si="32"/>
        <v>1.46</v>
      </c>
      <c r="AC123" s="129">
        <f t="shared" si="32"/>
        <v>1.46</v>
      </c>
      <c r="AD123" s="129">
        <f t="shared" si="32"/>
        <v>1.46</v>
      </c>
      <c r="AE123" s="129">
        <f t="shared" si="32"/>
        <v>1.46</v>
      </c>
      <c r="AF123" s="129">
        <f t="shared" si="32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128</v>
      </c>
      <c r="B124" s="128">
        <v>1.48</v>
      </c>
      <c r="C124" s="129">
        <f t="shared" si="31"/>
        <v>1.48</v>
      </c>
      <c r="D124" s="129">
        <f t="shared" si="31"/>
        <v>1.48</v>
      </c>
      <c r="E124" s="129">
        <f t="shared" si="31"/>
        <v>1.48</v>
      </c>
      <c r="F124" s="129">
        <f t="shared" si="31"/>
        <v>1.48</v>
      </c>
      <c r="G124" s="129">
        <f t="shared" si="31"/>
        <v>1.48</v>
      </c>
      <c r="H124" s="129">
        <f t="shared" si="31"/>
        <v>1.48</v>
      </c>
      <c r="I124" s="129">
        <f t="shared" si="31"/>
        <v>1.48</v>
      </c>
      <c r="J124" s="129">
        <f t="shared" si="31"/>
        <v>1.48</v>
      </c>
      <c r="K124" s="129">
        <f t="shared" si="31"/>
        <v>1.48</v>
      </c>
      <c r="L124" s="129">
        <f t="shared" si="31"/>
        <v>1.48</v>
      </c>
      <c r="M124" s="129">
        <f t="shared" si="31"/>
        <v>1.48</v>
      </c>
      <c r="N124" s="129">
        <f t="shared" si="31"/>
        <v>1.48</v>
      </c>
      <c r="O124" s="129">
        <f t="shared" si="31"/>
        <v>1.48</v>
      </c>
      <c r="P124" s="129">
        <f t="shared" si="31"/>
        <v>1.48</v>
      </c>
      <c r="Q124" s="129">
        <f t="shared" si="31"/>
        <v>1.48</v>
      </c>
      <c r="R124" s="129">
        <f t="shared" si="31"/>
        <v>1.48</v>
      </c>
      <c r="S124" s="129">
        <f t="shared" si="32"/>
        <v>1.48</v>
      </c>
      <c r="T124" s="129">
        <f t="shared" si="32"/>
        <v>1.48</v>
      </c>
      <c r="U124" s="129">
        <f t="shared" si="32"/>
        <v>1.48</v>
      </c>
      <c r="V124" s="129">
        <f t="shared" si="32"/>
        <v>1.48</v>
      </c>
      <c r="W124" s="129">
        <f t="shared" si="32"/>
        <v>1.48</v>
      </c>
      <c r="X124" s="129">
        <f t="shared" si="32"/>
        <v>1.48</v>
      </c>
      <c r="Y124" s="129">
        <f t="shared" si="32"/>
        <v>1.48</v>
      </c>
      <c r="Z124" s="129">
        <f t="shared" si="32"/>
        <v>1.48</v>
      </c>
      <c r="AA124" s="129">
        <f t="shared" si="32"/>
        <v>1.48</v>
      </c>
      <c r="AB124" s="129">
        <f t="shared" si="32"/>
        <v>1.48</v>
      </c>
      <c r="AC124" s="129">
        <f t="shared" si="32"/>
        <v>1.48</v>
      </c>
      <c r="AD124" s="129">
        <f t="shared" si="32"/>
        <v>1.48</v>
      </c>
      <c r="AE124" s="129">
        <f t="shared" si="32"/>
        <v>1.48</v>
      </c>
      <c r="AF124" s="129">
        <f t="shared" si="32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129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130</v>
      </c>
      <c r="B126" s="128">
        <v>2.2000000000000002</v>
      </c>
      <c r="C126" s="129">
        <f t="shared" ref="C126:R133" si="33">B126</f>
        <v>2.2000000000000002</v>
      </c>
      <c r="D126" s="129">
        <f t="shared" si="33"/>
        <v>2.2000000000000002</v>
      </c>
      <c r="E126" s="129">
        <f t="shared" si="33"/>
        <v>2.2000000000000002</v>
      </c>
      <c r="F126" s="129">
        <f t="shared" si="33"/>
        <v>2.2000000000000002</v>
      </c>
      <c r="G126" s="129">
        <f t="shared" si="33"/>
        <v>2.2000000000000002</v>
      </c>
      <c r="H126" s="129">
        <f t="shared" si="33"/>
        <v>2.2000000000000002</v>
      </c>
      <c r="I126" s="129">
        <f t="shared" si="33"/>
        <v>2.2000000000000002</v>
      </c>
      <c r="J126" s="129">
        <f t="shared" si="33"/>
        <v>2.2000000000000002</v>
      </c>
      <c r="K126" s="129">
        <f t="shared" si="33"/>
        <v>2.2000000000000002</v>
      </c>
      <c r="L126" s="129">
        <f t="shared" si="33"/>
        <v>2.2000000000000002</v>
      </c>
      <c r="M126" s="129">
        <f t="shared" si="33"/>
        <v>2.2000000000000002</v>
      </c>
      <c r="N126" s="129">
        <f t="shared" si="33"/>
        <v>2.2000000000000002</v>
      </c>
      <c r="O126" s="129">
        <f t="shared" si="33"/>
        <v>2.2000000000000002</v>
      </c>
      <c r="P126" s="129">
        <f t="shared" si="33"/>
        <v>2.2000000000000002</v>
      </c>
      <c r="Q126" s="129">
        <f t="shared" si="33"/>
        <v>2.2000000000000002</v>
      </c>
      <c r="R126" s="129">
        <f t="shared" si="33"/>
        <v>2.2000000000000002</v>
      </c>
      <c r="S126" s="129">
        <f t="shared" ref="S126:AF133" si="34">R126</f>
        <v>2.2000000000000002</v>
      </c>
      <c r="T126" s="129">
        <f t="shared" si="34"/>
        <v>2.2000000000000002</v>
      </c>
      <c r="U126" s="129">
        <f t="shared" si="34"/>
        <v>2.2000000000000002</v>
      </c>
      <c r="V126" s="129">
        <f t="shared" si="34"/>
        <v>2.2000000000000002</v>
      </c>
      <c r="W126" s="129">
        <f t="shared" si="34"/>
        <v>2.2000000000000002</v>
      </c>
      <c r="X126" s="129">
        <f t="shared" si="34"/>
        <v>2.2000000000000002</v>
      </c>
      <c r="Y126" s="129">
        <f t="shared" si="34"/>
        <v>2.2000000000000002</v>
      </c>
      <c r="Z126" s="129">
        <f t="shared" si="34"/>
        <v>2.2000000000000002</v>
      </c>
      <c r="AA126" s="129">
        <f t="shared" si="34"/>
        <v>2.2000000000000002</v>
      </c>
      <c r="AB126" s="129">
        <f t="shared" si="34"/>
        <v>2.2000000000000002</v>
      </c>
      <c r="AC126" s="129">
        <f t="shared" si="34"/>
        <v>2.2000000000000002</v>
      </c>
      <c r="AD126" s="129">
        <f t="shared" si="34"/>
        <v>2.2000000000000002</v>
      </c>
      <c r="AE126" s="129">
        <f t="shared" si="34"/>
        <v>2.2000000000000002</v>
      </c>
      <c r="AF126" s="129">
        <f t="shared" si="34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131</v>
      </c>
      <c r="B127" s="128">
        <v>2</v>
      </c>
      <c r="C127" s="129">
        <f t="shared" si="33"/>
        <v>2</v>
      </c>
      <c r="D127" s="129">
        <f t="shared" si="33"/>
        <v>2</v>
      </c>
      <c r="E127" s="129">
        <f t="shared" si="33"/>
        <v>2</v>
      </c>
      <c r="F127" s="129">
        <f t="shared" si="33"/>
        <v>2</v>
      </c>
      <c r="G127" s="129">
        <f t="shared" si="33"/>
        <v>2</v>
      </c>
      <c r="H127" s="129">
        <f t="shared" si="33"/>
        <v>2</v>
      </c>
      <c r="I127" s="129">
        <f t="shared" si="33"/>
        <v>2</v>
      </c>
      <c r="J127" s="129">
        <f t="shared" si="33"/>
        <v>2</v>
      </c>
      <c r="K127" s="129">
        <f t="shared" si="33"/>
        <v>2</v>
      </c>
      <c r="L127" s="129">
        <f t="shared" si="33"/>
        <v>2</v>
      </c>
      <c r="M127" s="129">
        <f t="shared" si="33"/>
        <v>2</v>
      </c>
      <c r="N127" s="129">
        <f t="shared" si="33"/>
        <v>2</v>
      </c>
      <c r="O127" s="129">
        <f t="shared" si="33"/>
        <v>2</v>
      </c>
      <c r="P127" s="129">
        <f t="shared" si="33"/>
        <v>2</v>
      </c>
      <c r="Q127" s="129">
        <f t="shared" si="33"/>
        <v>2</v>
      </c>
      <c r="R127" s="129">
        <f t="shared" si="33"/>
        <v>2</v>
      </c>
      <c r="S127" s="129">
        <f t="shared" si="34"/>
        <v>2</v>
      </c>
      <c r="T127" s="129">
        <f t="shared" si="34"/>
        <v>2</v>
      </c>
      <c r="U127" s="129">
        <f t="shared" si="34"/>
        <v>2</v>
      </c>
      <c r="V127" s="129">
        <f t="shared" si="34"/>
        <v>2</v>
      </c>
      <c r="W127" s="129">
        <f t="shared" si="34"/>
        <v>2</v>
      </c>
      <c r="X127" s="129">
        <f t="shared" si="34"/>
        <v>2</v>
      </c>
      <c r="Y127" s="129">
        <f t="shared" si="34"/>
        <v>2</v>
      </c>
      <c r="Z127" s="129">
        <f t="shared" si="34"/>
        <v>2</v>
      </c>
      <c r="AA127" s="129">
        <f t="shared" si="34"/>
        <v>2</v>
      </c>
      <c r="AB127" s="129">
        <f t="shared" si="34"/>
        <v>2</v>
      </c>
      <c r="AC127" s="129">
        <f t="shared" si="34"/>
        <v>2</v>
      </c>
      <c r="AD127" s="129">
        <f t="shared" si="34"/>
        <v>2</v>
      </c>
      <c r="AE127" s="129">
        <f t="shared" si="34"/>
        <v>2</v>
      </c>
      <c r="AF127" s="129">
        <f t="shared" si="34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132</v>
      </c>
      <c r="B128" s="128">
        <v>1.25</v>
      </c>
      <c r="C128" s="129">
        <f t="shared" si="33"/>
        <v>1.25</v>
      </c>
      <c r="D128" s="129">
        <f t="shared" si="33"/>
        <v>1.25</v>
      </c>
      <c r="E128" s="129">
        <f t="shared" si="33"/>
        <v>1.25</v>
      </c>
      <c r="F128" s="129">
        <f t="shared" si="33"/>
        <v>1.25</v>
      </c>
      <c r="G128" s="129">
        <f t="shared" si="33"/>
        <v>1.25</v>
      </c>
      <c r="H128" s="129">
        <f t="shared" si="33"/>
        <v>1.25</v>
      </c>
      <c r="I128" s="129">
        <f t="shared" si="33"/>
        <v>1.25</v>
      </c>
      <c r="J128" s="129">
        <f t="shared" si="33"/>
        <v>1.25</v>
      </c>
      <c r="K128" s="129">
        <f t="shared" si="33"/>
        <v>1.25</v>
      </c>
      <c r="L128" s="129">
        <f t="shared" si="33"/>
        <v>1.25</v>
      </c>
      <c r="M128" s="129">
        <f t="shared" si="33"/>
        <v>1.25</v>
      </c>
      <c r="N128" s="129">
        <f t="shared" si="33"/>
        <v>1.25</v>
      </c>
      <c r="O128" s="129">
        <f t="shared" si="33"/>
        <v>1.25</v>
      </c>
      <c r="P128" s="129">
        <f t="shared" si="33"/>
        <v>1.25</v>
      </c>
      <c r="Q128" s="129">
        <f t="shared" si="33"/>
        <v>1.25</v>
      </c>
      <c r="R128" s="129">
        <f t="shared" si="33"/>
        <v>1.25</v>
      </c>
      <c r="S128" s="129">
        <f t="shared" si="34"/>
        <v>1.25</v>
      </c>
      <c r="T128" s="129">
        <f t="shared" si="34"/>
        <v>1.25</v>
      </c>
      <c r="U128" s="129">
        <f t="shared" si="34"/>
        <v>1.25</v>
      </c>
      <c r="V128" s="129">
        <f t="shared" si="34"/>
        <v>1.25</v>
      </c>
      <c r="W128" s="129">
        <f t="shared" si="34"/>
        <v>1.25</v>
      </c>
      <c r="X128" s="129">
        <f t="shared" si="34"/>
        <v>1.25</v>
      </c>
      <c r="Y128" s="129">
        <f t="shared" si="34"/>
        <v>1.25</v>
      </c>
      <c r="Z128" s="129">
        <f t="shared" si="34"/>
        <v>1.25</v>
      </c>
      <c r="AA128" s="129">
        <f t="shared" si="34"/>
        <v>1.25</v>
      </c>
      <c r="AB128" s="129">
        <f t="shared" si="34"/>
        <v>1.25</v>
      </c>
      <c r="AC128" s="129">
        <f t="shared" si="34"/>
        <v>1.25</v>
      </c>
      <c r="AD128" s="129">
        <f t="shared" si="34"/>
        <v>1.25</v>
      </c>
      <c r="AE128" s="129">
        <f t="shared" si="34"/>
        <v>1.25</v>
      </c>
      <c r="AF128" s="129">
        <f t="shared" si="34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133</v>
      </c>
      <c r="B129" s="128">
        <v>1.1499999999999999</v>
      </c>
      <c r="C129" s="129">
        <f t="shared" si="33"/>
        <v>1.1499999999999999</v>
      </c>
      <c r="D129" s="129">
        <f t="shared" si="33"/>
        <v>1.1499999999999999</v>
      </c>
      <c r="E129" s="129">
        <f t="shared" si="33"/>
        <v>1.1499999999999999</v>
      </c>
      <c r="F129" s="129">
        <f t="shared" si="33"/>
        <v>1.1499999999999999</v>
      </c>
      <c r="G129" s="129">
        <f t="shared" si="33"/>
        <v>1.1499999999999999</v>
      </c>
      <c r="H129" s="129">
        <f t="shared" si="33"/>
        <v>1.1499999999999999</v>
      </c>
      <c r="I129" s="129">
        <f t="shared" si="33"/>
        <v>1.1499999999999999</v>
      </c>
      <c r="J129" s="129">
        <f t="shared" si="33"/>
        <v>1.1499999999999999</v>
      </c>
      <c r="K129" s="129">
        <f t="shared" si="33"/>
        <v>1.1499999999999999</v>
      </c>
      <c r="L129" s="129">
        <f t="shared" si="33"/>
        <v>1.1499999999999999</v>
      </c>
      <c r="M129" s="129">
        <f t="shared" si="33"/>
        <v>1.1499999999999999</v>
      </c>
      <c r="N129" s="129">
        <f t="shared" si="33"/>
        <v>1.1499999999999999</v>
      </c>
      <c r="O129" s="129">
        <f t="shared" si="33"/>
        <v>1.1499999999999999</v>
      </c>
      <c r="P129" s="129">
        <f t="shared" si="33"/>
        <v>1.1499999999999999</v>
      </c>
      <c r="Q129" s="129">
        <f t="shared" si="33"/>
        <v>1.1499999999999999</v>
      </c>
      <c r="R129" s="129">
        <f t="shared" si="33"/>
        <v>1.1499999999999999</v>
      </c>
      <c r="S129" s="129">
        <f t="shared" si="34"/>
        <v>1.1499999999999999</v>
      </c>
      <c r="T129" s="129">
        <f t="shared" si="34"/>
        <v>1.1499999999999999</v>
      </c>
      <c r="U129" s="129">
        <f t="shared" si="34"/>
        <v>1.1499999999999999</v>
      </c>
      <c r="V129" s="129">
        <f t="shared" si="34"/>
        <v>1.1499999999999999</v>
      </c>
      <c r="W129" s="129">
        <f t="shared" si="34"/>
        <v>1.1499999999999999</v>
      </c>
      <c r="X129" s="129">
        <f t="shared" si="34"/>
        <v>1.1499999999999999</v>
      </c>
      <c r="Y129" s="129">
        <f t="shared" si="34"/>
        <v>1.1499999999999999</v>
      </c>
      <c r="Z129" s="129">
        <f t="shared" si="34"/>
        <v>1.1499999999999999</v>
      </c>
      <c r="AA129" s="129">
        <f t="shared" si="34"/>
        <v>1.1499999999999999</v>
      </c>
      <c r="AB129" s="129">
        <f t="shared" si="34"/>
        <v>1.1499999999999999</v>
      </c>
      <c r="AC129" s="129">
        <f t="shared" si="34"/>
        <v>1.1499999999999999</v>
      </c>
      <c r="AD129" s="129">
        <f t="shared" si="34"/>
        <v>1.1499999999999999</v>
      </c>
      <c r="AE129" s="129">
        <f t="shared" si="34"/>
        <v>1.1499999999999999</v>
      </c>
      <c r="AF129" s="129">
        <f t="shared" si="34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134</v>
      </c>
      <c r="B130" s="128">
        <v>2.133</v>
      </c>
      <c r="C130" s="129">
        <f t="shared" si="33"/>
        <v>2.133</v>
      </c>
      <c r="D130" s="129">
        <f t="shared" si="33"/>
        <v>2.133</v>
      </c>
      <c r="E130" s="129">
        <f t="shared" si="33"/>
        <v>2.133</v>
      </c>
      <c r="F130" s="129">
        <f t="shared" si="33"/>
        <v>2.133</v>
      </c>
      <c r="G130" s="129">
        <f t="shared" si="33"/>
        <v>2.133</v>
      </c>
      <c r="H130" s="129">
        <f t="shared" si="33"/>
        <v>2.133</v>
      </c>
      <c r="I130" s="129">
        <f t="shared" si="33"/>
        <v>2.133</v>
      </c>
      <c r="J130" s="129">
        <f t="shared" si="33"/>
        <v>2.133</v>
      </c>
      <c r="K130" s="129">
        <f t="shared" si="33"/>
        <v>2.133</v>
      </c>
      <c r="L130" s="129">
        <f t="shared" si="33"/>
        <v>2.133</v>
      </c>
      <c r="M130" s="129">
        <f t="shared" si="33"/>
        <v>2.133</v>
      </c>
      <c r="N130" s="129">
        <f t="shared" si="33"/>
        <v>2.133</v>
      </c>
      <c r="O130" s="129">
        <f t="shared" si="33"/>
        <v>2.133</v>
      </c>
      <c r="P130" s="129">
        <f t="shared" si="33"/>
        <v>2.133</v>
      </c>
      <c r="Q130" s="129">
        <f t="shared" si="33"/>
        <v>2.133</v>
      </c>
      <c r="R130" s="129">
        <f t="shared" si="33"/>
        <v>2.133</v>
      </c>
      <c r="S130" s="129">
        <f t="shared" si="34"/>
        <v>2.133</v>
      </c>
      <c r="T130" s="129">
        <f t="shared" si="34"/>
        <v>2.133</v>
      </c>
      <c r="U130" s="129">
        <f t="shared" si="34"/>
        <v>2.133</v>
      </c>
      <c r="V130" s="129">
        <f t="shared" si="34"/>
        <v>2.133</v>
      </c>
      <c r="W130" s="129">
        <f t="shared" si="34"/>
        <v>2.133</v>
      </c>
      <c r="X130" s="129">
        <f t="shared" si="34"/>
        <v>2.133</v>
      </c>
      <c r="Y130" s="129">
        <f t="shared" si="34"/>
        <v>2.133</v>
      </c>
      <c r="Z130" s="129">
        <f t="shared" si="34"/>
        <v>2.133</v>
      </c>
      <c r="AA130" s="129">
        <f t="shared" si="34"/>
        <v>2.133</v>
      </c>
      <c r="AB130" s="129">
        <f t="shared" si="34"/>
        <v>2.133</v>
      </c>
      <c r="AC130" s="129">
        <f t="shared" si="34"/>
        <v>2.133</v>
      </c>
      <c r="AD130" s="129">
        <f t="shared" si="34"/>
        <v>2.133</v>
      </c>
      <c r="AE130" s="129">
        <f t="shared" si="34"/>
        <v>2.133</v>
      </c>
      <c r="AF130" s="129">
        <f t="shared" si="34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135</v>
      </c>
      <c r="B131" s="128">
        <v>2.09</v>
      </c>
      <c r="C131" s="129">
        <f t="shared" si="33"/>
        <v>2.09</v>
      </c>
      <c r="D131" s="129">
        <f t="shared" si="33"/>
        <v>2.09</v>
      </c>
      <c r="E131" s="129">
        <f t="shared" si="33"/>
        <v>2.09</v>
      </c>
      <c r="F131" s="129">
        <f t="shared" si="33"/>
        <v>2.09</v>
      </c>
      <c r="G131" s="129">
        <f t="shared" si="33"/>
        <v>2.09</v>
      </c>
      <c r="H131" s="129">
        <f t="shared" si="33"/>
        <v>2.09</v>
      </c>
      <c r="I131" s="129">
        <f t="shared" si="33"/>
        <v>2.09</v>
      </c>
      <c r="J131" s="129">
        <f t="shared" si="33"/>
        <v>2.09</v>
      </c>
      <c r="K131" s="129">
        <f t="shared" si="33"/>
        <v>2.09</v>
      </c>
      <c r="L131" s="129">
        <f t="shared" si="33"/>
        <v>2.09</v>
      </c>
      <c r="M131" s="129">
        <f t="shared" si="33"/>
        <v>2.09</v>
      </c>
      <c r="N131" s="129">
        <f t="shared" si="33"/>
        <v>2.09</v>
      </c>
      <c r="O131" s="129">
        <f t="shared" si="33"/>
        <v>2.09</v>
      </c>
      <c r="P131" s="129">
        <f t="shared" si="33"/>
        <v>2.09</v>
      </c>
      <c r="Q131" s="129">
        <f t="shared" si="33"/>
        <v>2.09</v>
      </c>
      <c r="R131" s="129">
        <f t="shared" si="33"/>
        <v>2.09</v>
      </c>
      <c r="S131" s="129">
        <f t="shared" si="34"/>
        <v>2.09</v>
      </c>
      <c r="T131" s="129">
        <f t="shared" si="34"/>
        <v>2.09</v>
      </c>
      <c r="U131" s="129">
        <f t="shared" si="34"/>
        <v>2.09</v>
      </c>
      <c r="V131" s="129">
        <f t="shared" si="34"/>
        <v>2.09</v>
      </c>
      <c r="W131" s="129">
        <f t="shared" si="34"/>
        <v>2.09</v>
      </c>
      <c r="X131" s="129">
        <f t="shared" si="34"/>
        <v>2.09</v>
      </c>
      <c r="Y131" s="129">
        <f t="shared" si="34"/>
        <v>2.09</v>
      </c>
      <c r="Z131" s="129">
        <f t="shared" si="34"/>
        <v>2.09</v>
      </c>
      <c r="AA131" s="129">
        <f t="shared" si="34"/>
        <v>2.09</v>
      </c>
      <c r="AB131" s="129">
        <f t="shared" si="34"/>
        <v>2.09</v>
      </c>
      <c r="AC131" s="129">
        <f t="shared" si="34"/>
        <v>2.09</v>
      </c>
      <c r="AD131" s="129">
        <f t="shared" si="34"/>
        <v>2.09</v>
      </c>
      <c r="AE131" s="129">
        <f t="shared" si="34"/>
        <v>2.09</v>
      </c>
      <c r="AF131" s="129">
        <f t="shared" si="34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136</v>
      </c>
      <c r="B132" s="128">
        <v>1.1399999999999999</v>
      </c>
      <c r="C132" s="129">
        <f t="shared" si="33"/>
        <v>1.1399999999999999</v>
      </c>
      <c r="D132" s="129">
        <f t="shared" si="33"/>
        <v>1.1399999999999999</v>
      </c>
      <c r="E132" s="129">
        <f t="shared" si="33"/>
        <v>1.1399999999999999</v>
      </c>
      <c r="F132" s="129">
        <f t="shared" si="33"/>
        <v>1.1399999999999999</v>
      </c>
      <c r="G132" s="129">
        <f t="shared" si="33"/>
        <v>1.1399999999999999</v>
      </c>
      <c r="H132" s="129">
        <f t="shared" si="33"/>
        <v>1.1399999999999999</v>
      </c>
      <c r="I132" s="129">
        <f t="shared" si="33"/>
        <v>1.1399999999999999</v>
      </c>
      <c r="J132" s="129">
        <f t="shared" si="33"/>
        <v>1.1399999999999999</v>
      </c>
      <c r="K132" s="129">
        <f t="shared" si="33"/>
        <v>1.1399999999999999</v>
      </c>
      <c r="L132" s="129">
        <f t="shared" si="33"/>
        <v>1.1399999999999999</v>
      </c>
      <c r="M132" s="129">
        <f t="shared" si="33"/>
        <v>1.1399999999999999</v>
      </c>
      <c r="N132" s="129">
        <f t="shared" si="33"/>
        <v>1.1399999999999999</v>
      </c>
      <c r="O132" s="129">
        <f t="shared" si="33"/>
        <v>1.1399999999999999</v>
      </c>
      <c r="P132" s="129">
        <f t="shared" si="33"/>
        <v>1.1399999999999999</v>
      </c>
      <c r="Q132" s="129">
        <f t="shared" si="33"/>
        <v>1.1399999999999999</v>
      </c>
      <c r="R132" s="129">
        <f t="shared" si="33"/>
        <v>1.1399999999999999</v>
      </c>
      <c r="S132" s="129">
        <f t="shared" si="34"/>
        <v>1.1399999999999999</v>
      </c>
      <c r="T132" s="129">
        <f t="shared" si="34"/>
        <v>1.1399999999999999</v>
      </c>
      <c r="U132" s="129">
        <f t="shared" si="34"/>
        <v>1.1399999999999999</v>
      </c>
      <c r="V132" s="129">
        <f t="shared" si="34"/>
        <v>1.1399999999999999</v>
      </c>
      <c r="W132" s="129">
        <f t="shared" si="34"/>
        <v>1.1399999999999999</v>
      </c>
      <c r="X132" s="129">
        <f t="shared" si="34"/>
        <v>1.1399999999999999</v>
      </c>
      <c r="Y132" s="129">
        <f t="shared" si="34"/>
        <v>1.1399999999999999</v>
      </c>
      <c r="Z132" s="129">
        <f t="shared" si="34"/>
        <v>1.1399999999999999</v>
      </c>
      <c r="AA132" s="129">
        <f t="shared" si="34"/>
        <v>1.1399999999999999</v>
      </c>
      <c r="AB132" s="129">
        <f t="shared" si="34"/>
        <v>1.1399999999999999</v>
      </c>
      <c r="AC132" s="129">
        <f t="shared" si="34"/>
        <v>1.1399999999999999</v>
      </c>
      <c r="AD132" s="129">
        <f t="shared" si="34"/>
        <v>1.1399999999999999</v>
      </c>
      <c r="AE132" s="129">
        <f t="shared" si="34"/>
        <v>1.1399999999999999</v>
      </c>
      <c r="AF132" s="129">
        <f t="shared" si="34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137</v>
      </c>
      <c r="B133" s="128">
        <v>0.82</v>
      </c>
      <c r="C133" s="129">
        <f t="shared" si="33"/>
        <v>0.82</v>
      </c>
      <c r="D133" s="129">
        <f t="shared" si="33"/>
        <v>0.82</v>
      </c>
      <c r="E133" s="129">
        <f t="shared" si="33"/>
        <v>0.82</v>
      </c>
      <c r="F133" s="129">
        <f t="shared" si="33"/>
        <v>0.82</v>
      </c>
      <c r="G133" s="129">
        <f t="shared" si="33"/>
        <v>0.82</v>
      </c>
      <c r="H133" s="129">
        <f t="shared" si="33"/>
        <v>0.82</v>
      </c>
      <c r="I133" s="129">
        <f t="shared" si="33"/>
        <v>0.82</v>
      </c>
      <c r="J133" s="129">
        <f t="shared" si="33"/>
        <v>0.82</v>
      </c>
      <c r="K133" s="129">
        <f t="shared" si="33"/>
        <v>0.82</v>
      </c>
      <c r="L133" s="129">
        <f t="shared" si="33"/>
        <v>0.82</v>
      </c>
      <c r="M133" s="129">
        <f t="shared" si="33"/>
        <v>0.82</v>
      </c>
      <c r="N133" s="129">
        <f t="shared" si="33"/>
        <v>0.82</v>
      </c>
      <c r="O133" s="129">
        <f t="shared" si="33"/>
        <v>0.82</v>
      </c>
      <c r="P133" s="129">
        <f t="shared" si="33"/>
        <v>0.82</v>
      </c>
      <c r="Q133" s="129">
        <f t="shared" si="33"/>
        <v>0.82</v>
      </c>
      <c r="R133" s="129">
        <f t="shared" si="33"/>
        <v>0.82</v>
      </c>
      <c r="S133" s="129">
        <f t="shared" si="34"/>
        <v>0.82</v>
      </c>
      <c r="T133" s="129">
        <f t="shared" si="34"/>
        <v>0.82</v>
      </c>
      <c r="U133" s="129">
        <f t="shared" si="34"/>
        <v>0.82</v>
      </c>
      <c r="V133" s="129">
        <f t="shared" si="34"/>
        <v>0.82</v>
      </c>
      <c r="W133" s="129">
        <f t="shared" si="34"/>
        <v>0.82</v>
      </c>
      <c r="X133" s="129">
        <f t="shared" si="34"/>
        <v>0.82</v>
      </c>
      <c r="Y133" s="129">
        <f t="shared" si="34"/>
        <v>0.82</v>
      </c>
      <c r="Z133" s="129">
        <f t="shared" si="34"/>
        <v>0.82</v>
      </c>
      <c r="AA133" s="129">
        <f t="shared" si="34"/>
        <v>0.82</v>
      </c>
      <c r="AB133" s="129">
        <f t="shared" si="34"/>
        <v>0.82</v>
      </c>
      <c r="AC133" s="129">
        <f t="shared" si="34"/>
        <v>0.82</v>
      </c>
      <c r="AD133" s="129">
        <f t="shared" si="34"/>
        <v>0.82</v>
      </c>
      <c r="AE133" s="129">
        <f t="shared" si="34"/>
        <v>0.82</v>
      </c>
      <c r="AF133" s="129">
        <f t="shared" si="34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138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139</v>
      </c>
      <c r="B135" s="128">
        <v>2</v>
      </c>
      <c r="C135" s="129">
        <f t="shared" ref="C135:R141" si="35">B135</f>
        <v>2</v>
      </c>
      <c r="D135" s="129">
        <f t="shared" si="35"/>
        <v>2</v>
      </c>
      <c r="E135" s="129">
        <f t="shared" si="35"/>
        <v>2</v>
      </c>
      <c r="F135" s="129">
        <f t="shared" si="35"/>
        <v>2</v>
      </c>
      <c r="G135" s="129">
        <f t="shared" si="35"/>
        <v>2</v>
      </c>
      <c r="H135" s="129">
        <f t="shared" si="35"/>
        <v>2</v>
      </c>
      <c r="I135" s="129">
        <f t="shared" si="35"/>
        <v>2</v>
      </c>
      <c r="J135" s="129">
        <f t="shared" si="35"/>
        <v>2</v>
      </c>
      <c r="K135" s="129">
        <f t="shared" si="35"/>
        <v>2</v>
      </c>
      <c r="L135" s="129">
        <f t="shared" si="35"/>
        <v>2</v>
      </c>
      <c r="M135" s="129">
        <f t="shared" si="35"/>
        <v>2</v>
      </c>
      <c r="N135" s="129">
        <f t="shared" si="35"/>
        <v>2</v>
      </c>
      <c r="O135" s="129">
        <f t="shared" si="35"/>
        <v>2</v>
      </c>
      <c r="P135" s="129">
        <f t="shared" si="35"/>
        <v>2</v>
      </c>
      <c r="Q135" s="129">
        <f t="shared" si="35"/>
        <v>2</v>
      </c>
      <c r="R135" s="129">
        <f t="shared" si="35"/>
        <v>2</v>
      </c>
      <c r="S135" s="129">
        <f t="shared" ref="S135:AF141" si="36">R135</f>
        <v>2</v>
      </c>
      <c r="T135" s="129">
        <f t="shared" si="36"/>
        <v>2</v>
      </c>
      <c r="U135" s="129">
        <f t="shared" si="36"/>
        <v>2</v>
      </c>
      <c r="V135" s="129">
        <f t="shared" si="36"/>
        <v>2</v>
      </c>
      <c r="W135" s="129">
        <f t="shared" si="36"/>
        <v>2</v>
      </c>
      <c r="X135" s="129">
        <f t="shared" si="36"/>
        <v>2</v>
      </c>
      <c r="Y135" s="129">
        <f t="shared" si="36"/>
        <v>2</v>
      </c>
      <c r="Z135" s="129">
        <f t="shared" si="36"/>
        <v>2</v>
      </c>
      <c r="AA135" s="129">
        <f t="shared" si="36"/>
        <v>2</v>
      </c>
      <c r="AB135" s="129">
        <f t="shared" si="36"/>
        <v>2</v>
      </c>
      <c r="AC135" s="129">
        <f t="shared" si="36"/>
        <v>2</v>
      </c>
      <c r="AD135" s="129">
        <f t="shared" si="36"/>
        <v>2</v>
      </c>
      <c r="AE135" s="129">
        <f t="shared" si="36"/>
        <v>2</v>
      </c>
      <c r="AF135" s="129">
        <f t="shared" si="36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140</v>
      </c>
      <c r="B136" s="128">
        <v>5.61</v>
      </c>
      <c r="C136" s="129">
        <f t="shared" si="35"/>
        <v>5.61</v>
      </c>
      <c r="D136" s="129">
        <f t="shared" si="35"/>
        <v>5.61</v>
      </c>
      <c r="E136" s="129">
        <f t="shared" si="35"/>
        <v>5.61</v>
      </c>
      <c r="F136" s="129">
        <f t="shared" si="35"/>
        <v>5.61</v>
      </c>
      <c r="G136" s="129">
        <f t="shared" si="35"/>
        <v>5.61</v>
      </c>
      <c r="H136" s="129">
        <f t="shared" si="35"/>
        <v>5.61</v>
      </c>
      <c r="I136" s="129">
        <f t="shared" si="35"/>
        <v>5.61</v>
      </c>
      <c r="J136" s="129">
        <f t="shared" si="35"/>
        <v>5.61</v>
      </c>
      <c r="K136" s="129">
        <f t="shared" si="35"/>
        <v>5.61</v>
      </c>
      <c r="L136" s="129">
        <f t="shared" si="35"/>
        <v>5.61</v>
      </c>
      <c r="M136" s="129">
        <f t="shared" si="35"/>
        <v>5.61</v>
      </c>
      <c r="N136" s="129">
        <f t="shared" si="35"/>
        <v>5.61</v>
      </c>
      <c r="O136" s="129">
        <f t="shared" si="35"/>
        <v>5.61</v>
      </c>
      <c r="P136" s="129">
        <f t="shared" si="35"/>
        <v>5.61</v>
      </c>
      <c r="Q136" s="129">
        <f t="shared" si="35"/>
        <v>5.61</v>
      </c>
      <c r="R136" s="129">
        <f t="shared" si="35"/>
        <v>5.61</v>
      </c>
      <c r="S136" s="129">
        <f t="shared" si="36"/>
        <v>5.61</v>
      </c>
      <c r="T136" s="129">
        <f t="shared" si="36"/>
        <v>5.61</v>
      </c>
      <c r="U136" s="129">
        <f t="shared" si="36"/>
        <v>5.61</v>
      </c>
      <c r="V136" s="129">
        <f t="shared" si="36"/>
        <v>5.61</v>
      </c>
      <c r="W136" s="129">
        <f t="shared" si="36"/>
        <v>5.61</v>
      </c>
      <c r="X136" s="129">
        <f t="shared" si="36"/>
        <v>5.61</v>
      </c>
      <c r="Y136" s="129">
        <f t="shared" si="36"/>
        <v>5.61</v>
      </c>
      <c r="Z136" s="129">
        <f t="shared" si="36"/>
        <v>5.61</v>
      </c>
      <c r="AA136" s="129">
        <f t="shared" si="36"/>
        <v>5.61</v>
      </c>
      <c r="AB136" s="129">
        <f t="shared" si="36"/>
        <v>5.61</v>
      </c>
      <c r="AC136" s="129">
        <f t="shared" si="36"/>
        <v>5.61</v>
      </c>
      <c r="AD136" s="129">
        <f t="shared" si="36"/>
        <v>5.61</v>
      </c>
      <c r="AE136" s="129">
        <f t="shared" si="36"/>
        <v>5.61</v>
      </c>
      <c r="AF136" s="129">
        <f t="shared" si="36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141</v>
      </c>
      <c r="B137" s="128">
        <v>1.25</v>
      </c>
      <c r="C137" s="129">
        <f t="shared" si="35"/>
        <v>1.25</v>
      </c>
      <c r="D137" s="129">
        <f t="shared" si="35"/>
        <v>1.25</v>
      </c>
      <c r="E137" s="129">
        <f t="shared" si="35"/>
        <v>1.25</v>
      </c>
      <c r="F137" s="129">
        <f t="shared" si="35"/>
        <v>1.25</v>
      </c>
      <c r="G137" s="129">
        <f t="shared" si="35"/>
        <v>1.25</v>
      </c>
      <c r="H137" s="129">
        <f t="shared" si="35"/>
        <v>1.25</v>
      </c>
      <c r="I137" s="129">
        <f t="shared" si="35"/>
        <v>1.25</v>
      </c>
      <c r="J137" s="129">
        <f t="shared" si="35"/>
        <v>1.25</v>
      </c>
      <c r="K137" s="129">
        <f t="shared" si="35"/>
        <v>1.25</v>
      </c>
      <c r="L137" s="129">
        <f t="shared" si="35"/>
        <v>1.25</v>
      </c>
      <c r="M137" s="129">
        <f t="shared" si="35"/>
        <v>1.25</v>
      </c>
      <c r="N137" s="129">
        <f t="shared" si="35"/>
        <v>1.25</v>
      </c>
      <c r="O137" s="129">
        <f t="shared" si="35"/>
        <v>1.25</v>
      </c>
      <c r="P137" s="129">
        <f t="shared" si="35"/>
        <v>1.25</v>
      </c>
      <c r="Q137" s="129">
        <f t="shared" si="35"/>
        <v>1.25</v>
      </c>
      <c r="R137" s="129">
        <f t="shared" si="35"/>
        <v>1.25</v>
      </c>
      <c r="S137" s="129">
        <f t="shared" si="36"/>
        <v>1.25</v>
      </c>
      <c r="T137" s="129">
        <f t="shared" si="36"/>
        <v>1.25</v>
      </c>
      <c r="U137" s="129">
        <f t="shared" si="36"/>
        <v>1.25</v>
      </c>
      <c r="V137" s="129">
        <f t="shared" si="36"/>
        <v>1.25</v>
      </c>
      <c r="W137" s="129">
        <f t="shared" si="36"/>
        <v>1.25</v>
      </c>
      <c r="X137" s="129">
        <f t="shared" si="36"/>
        <v>1.25</v>
      </c>
      <c r="Y137" s="129">
        <f t="shared" si="36"/>
        <v>1.25</v>
      </c>
      <c r="Z137" s="129">
        <f t="shared" si="36"/>
        <v>1.25</v>
      </c>
      <c r="AA137" s="129">
        <f t="shared" si="36"/>
        <v>1.25</v>
      </c>
      <c r="AB137" s="129">
        <f t="shared" si="36"/>
        <v>1.25</v>
      </c>
      <c r="AC137" s="129">
        <f t="shared" si="36"/>
        <v>1.25</v>
      </c>
      <c r="AD137" s="129">
        <f t="shared" si="36"/>
        <v>1.25</v>
      </c>
      <c r="AE137" s="129">
        <f t="shared" si="36"/>
        <v>1.25</v>
      </c>
      <c r="AF137" s="129">
        <f t="shared" si="36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142</v>
      </c>
      <c r="B138" s="128">
        <v>1.25</v>
      </c>
      <c r="C138" s="129">
        <f t="shared" si="35"/>
        <v>1.25</v>
      </c>
      <c r="D138" s="129">
        <f t="shared" si="35"/>
        <v>1.25</v>
      </c>
      <c r="E138" s="129">
        <f t="shared" si="35"/>
        <v>1.25</v>
      </c>
      <c r="F138" s="129">
        <f t="shared" si="35"/>
        <v>1.25</v>
      </c>
      <c r="G138" s="129">
        <f t="shared" si="35"/>
        <v>1.25</v>
      </c>
      <c r="H138" s="129">
        <f t="shared" si="35"/>
        <v>1.25</v>
      </c>
      <c r="I138" s="129">
        <f t="shared" si="35"/>
        <v>1.25</v>
      </c>
      <c r="J138" s="129">
        <f t="shared" si="35"/>
        <v>1.25</v>
      </c>
      <c r="K138" s="129">
        <f t="shared" si="35"/>
        <v>1.25</v>
      </c>
      <c r="L138" s="129">
        <f t="shared" si="35"/>
        <v>1.25</v>
      </c>
      <c r="M138" s="129">
        <f t="shared" si="35"/>
        <v>1.25</v>
      </c>
      <c r="N138" s="129">
        <f t="shared" si="35"/>
        <v>1.25</v>
      </c>
      <c r="O138" s="129">
        <f t="shared" si="35"/>
        <v>1.25</v>
      </c>
      <c r="P138" s="129">
        <f t="shared" si="35"/>
        <v>1.25</v>
      </c>
      <c r="Q138" s="129">
        <f t="shared" si="35"/>
        <v>1.25</v>
      </c>
      <c r="R138" s="129">
        <f t="shared" si="35"/>
        <v>1.25</v>
      </c>
      <c r="S138" s="129">
        <f t="shared" si="36"/>
        <v>1.25</v>
      </c>
      <c r="T138" s="129">
        <f t="shared" si="36"/>
        <v>1.25</v>
      </c>
      <c r="U138" s="129">
        <f t="shared" si="36"/>
        <v>1.25</v>
      </c>
      <c r="V138" s="129">
        <f t="shared" si="36"/>
        <v>1.25</v>
      </c>
      <c r="W138" s="129">
        <f t="shared" si="36"/>
        <v>1.25</v>
      </c>
      <c r="X138" s="129">
        <f t="shared" si="36"/>
        <v>1.25</v>
      </c>
      <c r="Y138" s="129">
        <f t="shared" si="36"/>
        <v>1.25</v>
      </c>
      <c r="Z138" s="129">
        <f t="shared" si="36"/>
        <v>1.25</v>
      </c>
      <c r="AA138" s="129">
        <f t="shared" si="36"/>
        <v>1.25</v>
      </c>
      <c r="AB138" s="129">
        <f t="shared" si="36"/>
        <v>1.25</v>
      </c>
      <c r="AC138" s="129">
        <f t="shared" si="36"/>
        <v>1.25</v>
      </c>
      <c r="AD138" s="129">
        <f t="shared" si="36"/>
        <v>1.25</v>
      </c>
      <c r="AE138" s="129">
        <f t="shared" si="36"/>
        <v>1.25</v>
      </c>
      <c r="AF138" s="129">
        <f t="shared" si="36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143</v>
      </c>
      <c r="B139" s="128">
        <v>1.46</v>
      </c>
      <c r="C139" s="129">
        <f t="shared" si="35"/>
        <v>1.46</v>
      </c>
      <c r="D139" s="129">
        <f t="shared" si="35"/>
        <v>1.46</v>
      </c>
      <c r="E139" s="129">
        <f t="shared" si="35"/>
        <v>1.46</v>
      </c>
      <c r="F139" s="129">
        <f t="shared" si="35"/>
        <v>1.46</v>
      </c>
      <c r="G139" s="129">
        <f t="shared" si="35"/>
        <v>1.46</v>
      </c>
      <c r="H139" s="129">
        <f t="shared" si="35"/>
        <v>1.46</v>
      </c>
      <c r="I139" s="129">
        <f t="shared" si="35"/>
        <v>1.46</v>
      </c>
      <c r="J139" s="129">
        <f t="shared" si="35"/>
        <v>1.46</v>
      </c>
      <c r="K139" s="129">
        <f t="shared" si="35"/>
        <v>1.46</v>
      </c>
      <c r="L139" s="129">
        <f t="shared" si="35"/>
        <v>1.46</v>
      </c>
      <c r="M139" s="129">
        <f t="shared" si="35"/>
        <v>1.46</v>
      </c>
      <c r="N139" s="129">
        <f t="shared" si="35"/>
        <v>1.46</v>
      </c>
      <c r="O139" s="129">
        <f t="shared" si="35"/>
        <v>1.46</v>
      </c>
      <c r="P139" s="129">
        <f t="shared" si="35"/>
        <v>1.46</v>
      </c>
      <c r="Q139" s="129">
        <f t="shared" si="35"/>
        <v>1.46</v>
      </c>
      <c r="R139" s="129">
        <f t="shared" si="35"/>
        <v>1.46</v>
      </c>
      <c r="S139" s="129">
        <f t="shared" si="36"/>
        <v>1.46</v>
      </c>
      <c r="T139" s="129">
        <f t="shared" si="36"/>
        <v>1.46</v>
      </c>
      <c r="U139" s="129">
        <f t="shared" si="36"/>
        <v>1.46</v>
      </c>
      <c r="V139" s="129">
        <f t="shared" si="36"/>
        <v>1.46</v>
      </c>
      <c r="W139" s="129">
        <f t="shared" si="36"/>
        <v>1.46</v>
      </c>
      <c r="X139" s="129">
        <f t="shared" si="36"/>
        <v>1.46</v>
      </c>
      <c r="Y139" s="129">
        <f t="shared" si="36"/>
        <v>1.46</v>
      </c>
      <c r="Z139" s="129">
        <f t="shared" si="36"/>
        <v>1.46</v>
      </c>
      <c r="AA139" s="129">
        <f t="shared" si="36"/>
        <v>1.46</v>
      </c>
      <c r="AB139" s="129">
        <f t="shared" si="36"/>
        <v>1.46</v>
      </c>
      <c r="AC139" s="129">
        <f t="shared" si="36"/>
        <v>1.46</v>
      </c>
      <c r="AD139" s="129">
        <f t="shared" si="36"/>
        <v>1.46</v>
      </c>
      <c r="AE139" s="129">
        <f t="shared" si="36"/>
        <v>1.46</v>
      </c>
      <c r="AF139" s="129">
        <f t="shared" si="36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144</v>
      </c>
      <c r="B140" s="128">
        <v>3</v>
      </c>
      <c r="C140" s="129">
        <f t="shared" si="35"/>
        <v>3</v>
      </c>
      <c r="D140" s="129">
        <f t="shared" si="35"/>
        <v>3</v>
      </c>
      <c r="E140" s="129">
        <f t="shared" si="35"/>
        <v>3</v>
      </c>
      <c r="F140" s="129">
        <f t="shared" si="35"/>
        <v>3</v>
      </c>
      <c r="G140" s="129">
        <f t="shared" si="35"/>
        <v>3</v>
      </c>
      <c r="H140" s="129">
        <f t="shared" si="35"/>
        <v>3</v>
      </c>
      <c r="I140" s="129">
        <f t="shared" si="35"/>
        <v>3</v>
      </c>
      <c r="J140" s="129">
        <f t="shared" si="35"/>
        <v>3</v>
      </c>
      <c r="K140" s="129">
        <f t="shared" si="35"/>
        <v>3</v>
      </c>
      <c r="L140" s="129">
        <f t="shared" si="35"/>
        <v>3</v>
      </c>
      <c r="M140" s="129">
        <f t="shared" si="35"/>
        <v>3</v>
      </c>
      <c r="N140" s="129">
        <f t="shared" si="35"/>
        <v>3</v>
      </c>
      <c r="O140" s="129">
        <f t="shared" si="35"/>
        <v>3</v>
      </c>
      <c r="P140" s="129">
        <f t="shared" si="35"/>
        <v>3</v>
      </c>
      <c r="Q140" s="129">
        <f t="shared" si="35"/>
        <v>3</v>
      </c>
      <c r="R140" s="129">
        <f t="shared" si="35"/>
        <v>3</v>
      </c>
      <c r="S140" s="129">
        <f t="shared" si="36"/>
        <v>3</v>
      </c>
      <c r="T140" s="129">
        <f t="shared" si="36"/>
        <v>3</v>
      </c>
      <c r="U140" s="129">
        <f t="shared" si="36"/>
        <v>3</v>
      </c>
      <c r="V140" s="129">
        <f t="shared" si="36"/>
        <v>3</v>
      </c>
      <c r="W140" s="129">
        <f t="shared" si="36"/>
        <v>3</v>
      </c>
      <c r="X140" s="129">
        <f t="shared" si="36"/>
        <v>3</v>
      </c>
      <c r="Y140" s="129">
        <f t="shared" si="36"/>
        <v>3</v>
      </c>
      <c r="Z140" s="129">
        <f t="shared" si="36"/>
        <v>3</v>
      </c>
      <c r="AA140" s="129">
        <f t="shared" si="36"/>
        <v>3</v>
      </c>
      <c r="AB140" s="129">
        <f t="shared" si="36"/>
        <v>3</v>
      </c>
      <c r="AC140" s="129">
        <f t="shared" si="36"/>
        <v>3</v>
      </c>
      <c r="AD140" s="129">
        <f t="shared" si="36"/>
        <v>3</v>
      </c>
      <c r="AE140" s="129">
        <f t="shared" si="36"/>
        <v>3</v>
      </c>
      <c r="AF140" s="129">
        <f t="shared" si="36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145</v>
      </c>
      <c r="B141" s="128">
        <v>3.3</v>
      </c>
      <c r="C141" s="129">
        <f t="shared" si="35"/>
        <v>3.3</v>
      </c>
      <c r="D141" s="129">
        <f t="shared" si="35"/>
        <v>3.3</v>
      </c>
      <c r="E141" s="129">
        <f t="shared" si="35"/>
        <v>3.3</v>
      </c>
      <c r="F141" s="129">
        <f t="shared" si="35"/>
        <v>3.3</v>
      </c>
      <c r="G141" s="129">
        <f t="shared" si="35"/>
        <v>3.3</v>
      </c>
      <c r="H141" s="129">
        <f t="shared" si="35"/>
        <v>3.3</v>
      </c>
      <c r="I141" s="129">
        <f t="shared" si="35"/>
        <v>3.3</v>
      </c>
      <c r="J141" s="129">
        <f t="shared" si="35"/>
        <v>3.3</v>
      </c>
      <c r="K141" s="129">
        <f t="shared" si="35"/>
        <v>3.3</v>
      </c>
      <c r="L141" s="129">
        <f t="shared" si="35"/>
        <v>3.3</v>
      </c>
      <c r="M141" s="129">
        <f t="shared" si="35"/>
        <v>3.3</v>
      </c>
      <c r="N141" s="129">
        <f t="shared" si="35"/>
        <v>3.3</v>
      </c>
      <c r="O141" s="129">
        <f t="shared" si="35"/>
        <v>3.3</v>
      </c>
      <c r="P141" s="129">
        <f t="shared" si="35"/>
        <v>3.3</v>
      </c>
      <c r="Q141" s="129">
        <f t="shared" si="35"/>
        <v>3.3</v>
      </c>
      <c r="R141" s="129">
        <f t="shared" si="35"/>
        <v>3.3</v>
      </c>
      <c r="S141" s="129">
        <f t="shared" si="36"/>
        <v>3.3</v>
      </c>
      <c r="T141" s="129">
        <f t="shared" si="36"/>
        <v>3.3</v>
      </c>
      <c r="U141" s="129">
        <f t="shared" si="36"/>
        <v>3.3</v>
      </c>
      <c r="V141" s="129">
        <f t="shared" si="36"/>
        <v>3.3</v>
      </c>
      <c r="W141" s="129">
        <f t="shared" si="36"/>
        <v>3.3</v>
      </c>
      <c r="X141" s="129">
        <f t="shared" si="36"/>
        <v>3.3</v>
      </c>
      <c r="Y141" s="129">
        <f t="shared" si="36"/>
        <v>3.3</v>
      </c>
      <c r="Z141" s="129">
        <f t="shared" si="36"/>
        <v>3.3</v>
      </c>
      <c r="AA141" s="129">
        <f t="shared" si="36"/>
        <v>3.3</v>
      </c>
      <c r="AB141" s="129">
        <f t="shared" si="36"/>
        <v>3.3</v>
      </c>
      <c r="AC141" s="129">
        <f t="shared" si="36"/>
        <v>3.3</v>
      </c>
      <c r="AD141" s="129">
        <f t="shared" si="36"/>
        <v>3.3</v>
      </c>
      <c r="AE141" s="129">
        <f t="shared" si="36"/>
        <v>3.3</v>
      </c>
      <c r="AF141" s="129">
        <f t="shared" si="36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146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147</v>
      </c>
      <c r="B143" s="128">
        <v>1.76</v>
      </c>
      <c r="C143" s="129">
        <f t="shared" ref="C143:R144" si="37">B143</f>
        <v>1.76</v>
      </c>
      <c r="D143" s="129">
        <f t="shared" si="37"/>
        <v>1.76</v>
      </c>
      <c r="E143" s="129">
        <f t="shared" si="37"/>
        <v>1.76</v>
      </c>
      <c r="F143" s="129">
        <f t="shared" si="37"/>
        <v>1.76</v>
      </c>
      <c r="G143" s="129">
        <f t="shared" si="37"/>
        <v>1.76</v>
      </c>
      <c r="H143" s="129">
        <f t="shared" si="37"/>
        <v>1.76</v>
      </c>
      <c r="I143" s="129">
        <f t="shared" si="37"/>
        <v>1.76</v>
      </c>
      <c r="J143" s="129">
        <f t="shared" si="37"/>
        <v>1.76</v>
      </c>
      <c r="K143" s="129">
        <f t="shared" si="37"/>
        <v>1.76</v>
      </c>
      <c r="L143" s="129">
        <f t="shared" si="37"/>
        <v>1.76</v>
      </c>
      <c r="M143" s="129">
        <f t="shared" si="37"/>
        <v>1.76</v>
      </c>
      <c r="N143" s="129">
        <f t="shared" si="37"/>
        <v>1.76</v>
      </c>
      <c r="O143" s="129">
        <f t="shared" si="37"/>
        <v>1.76</v>
      </c>
      <c r="P143" s="129">
        <f t="shared" si="37"/>
        <v>1.76</v>
      </c>
      <c r="Q143" s="129">
        <f t="shared" si="37"/>
        <v>1.76</v>
      </c>
      <c r="R143" s="129">
        <f t="shared" si="37"/>
        <v>1.76</v>
      </c>
      <c r="S143" s="129">
        <f t="shared" ref="S143:AF144" si="38">R143</f>
        <v>1.76</v>
      </c>
      <c r="T143" s="129">
        <f t="shared" si="38"/>
        <v>1.76</v>
      </c>
      <c r="U143" s="129">
        <f t="shared" si="38"/>
        <v>1.76</v>
      </c>
      <c r="V143" s="129">
        <f t="shared" si="38"/>
        <v>1.76</v>
      </c>
      <c r="W143" s="129">
        <f t="shared" si="38"/>
        <v>1.76</v>
      </c>
      <c r="X143" s="129">
        <f t="shared" si="38"/>
        <v>1.76</v>
      </c>
      <c r="Y143" s="129">
        <f t="shared" si="38"/>
        <v>1.76</v>
      </c>
      <c r="Z143" s="129">
        <f t="shared" si="38"/>
        <v>1.76</v>
      </c>
      <c r="AA143" s="129">
        <f t="shared" si="38"/>
        <v>1.76</v>
      </c>
      <c r="AB143" s="129">
        <f t="shared" si="38"/>
        <v>1.76</v>
      </c>
      <c r="AC143" s="129">
        <f t="shared" si="38"/>
        <v>1.76</v>
      </c>
      <c r="AD143" s="129">
        <f t="shared" si="38"/>
        <v>1.76</v>
      </c>
      <c r="AE143" s="129">
        <f t="shared" si="38"/>
        <v>1.76</v>
      </c>
      <c r="AF143" s="129">
        <f t="shared" si="38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148</v>
      </c>
      <c r="B144" s="128">
        <v>0</v>
      </c>
      <c r="C144" s="129">
        <f t="shared" si="37"/>
        <v>0</v>
      </c>
      <c r="D144" s="129">
        <f t="shared" si="37"/>
        <v>0</v>
      </c>
      <c r="E144" s="129">
        <f t="shared" si="37"/>
        <v>0</v>
      </c>
      <c r="F144" s="129">
        <f t="shared" si="37"/>
        <v>0</v>
      </c>
      <c r="G144" s="129">
        <f t="shared" si="37"/>
        <v>0</v>
      </c>
      <c r="H144" s="129">
        <f t="shared" si="37"/>
        <v>0</v>
      </c>
      <c r="I144" s="129">
        <f t="shared" si="37"/>
        <v>0</v>
      </c>
      <c r="J144" s="129">
        <f t="shared" si="37"/>
        <v>0</v>
      </c>
      <c r="K144" s="129">
        <f t="shared" si="37"/>
        <v>0</v>
      </c>
      <c r="L144" s="129">
        <f t="shared" si="37"/>
        <v>0</v>
      </c>
      <c r="M144" s="129">
        <f t="shared" si="37"/>
        <v>0</v>
      </c>
      <c r="N144" s="129">
        <f t="shared" si="37"/>
        <v>0</v>
      </c>
      <c r="O144" s="129">
        <f t="shared" si="37"/>
        <v>0</v>
      </c>
      <c r="P144" s="129">
        <f t="shared" si="37"/>
        <v>0</v>
      </c>
      <c r="Q144" s="129">
        <f t="shared" si="37"/>
        <v>0</v>
      </c>
      <c r="R144" s="129">
        <f t="shared" si="37"/>
        <v>0</v>
      </c>
      <c r="S144" s="129">
        <f t="shared" si="38"/>
        <v>0</v>
      </c>
      <c r="T144" s="129">
        <f t="shared" si="38"/>
        <v>0</v>
      </c>
      <c r="U144" s="129">
        <f t="shared" si="38"/>
        <v>0</v>
      </c>
      <c r="V144" s="129">
        <f t="shared" si="38"/>
        <v>0</v>
      </c>
      <c r="W144" s="129">
        <f t="shared" si="38"/>
        <v>0</v>
      </c>
      <c r="X144" s="129">
        <f t="shared" si="38"/>
        <v>0</v>
      </c>
      <c r="Y144" s="129">
        <f t="shared" si="38"/>
        <v>0</v>
      </c>
      <c r="Z144" s="129">
        <f t="shared" si="38"/>
        <v>0</v>
      </c>
      <c r="AA144" s="129">
        <f t="shared" si="38"/>
        <v>0</v>
      </c>
      <c r="AB144" s="129">
        <f t="shared" si="38"/>
        <v>0</v>
      </c>
      <c r="AC144" s="129">
        <f t="shared" si="38"/>
        <v>0</v>
      </c>
      <c r="AD144" s="129">
        <f t="shared" si="38"/>
        <v>0</v>
      </c>
      <c r="AE144" s="129">
        <f t="shared" si="38"/>
        <v>0</v>
      </c>
      <c r="AF144" s="129">
        <f t="shared" si="38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149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150</v>
      </c>
      <c r="B146" s="128">
        <v>0.1</v>
      </c>
      <c r="C146" s="129">
        <f t="shared" ref="C146:R149" si="39">B146</f>
        <v>0.1</v>
      </c>
      <c r="D146" s="129">
        <f t="shared" si="39"/>
        <v>0.1</v>
      </c>
      <c r="E146" s="129">
        <f t="shared" si="39"/>
        <v>0.1</v>
      </c>
      <c r="F146" s="129">
        <f t="shared" si="39"/>
        <v>0.1</v>
      </c>
      <c r="G146" s="129">
        <f t="shared" si="39"/>
        <v>0.1</v>
      </c>
      <c r="H146" s="129">
        <f t="shared" si="39"/>
        <v>0.1</v>
      </c>
      <c r="I146" s="129">
        <f t="shared" si="39"/>
        <v>0.1</v>
      </c>
      <c r="J146" s="129">
        <f t="shared" si="39"/>
        <v>0.1</v>
      </c>
      <c r="K146" s="129">
        <f t="shared" si="39"/>
        <v>0.1</v>
      </c>
      <c r="L146" s="129">
        <f t="shared" si="39"/>
        <v>0.1</v>
      </c>
      <c r="M146" s="129">
        <f t="shared" si="39"/>
        <v>0.1</v>
      </c>
      <c r="N146" s="129">
        <f t="shared" si="39"/>
        <v>0.1</v>
      </c>
      <c r="O146" s="129">
        <f t="shared" si="39"/>
        <v>0.1</v>
      </c>
      <c r="P146" s="129">
        <f t="shared" si="39"/>
        <v>0.1</v>
      </c>
      <c r="Q146" s="129">
        <f t="shared" si="39"/>
        <v>0.1</v>
      </c>
      <c r="R146" s="129">
        <f t="shared" si="39"/>
        <v>0.1</v>
      </c>
      <c r="S146" s="129">
        <f t="shared" ref="S146:AF149" si="40">R146</f>
        <v>0.1</v>
      </c>
      <c r="T146" s="129">
        <f t="shared" si="40"/>
        <v>0.1</v>
      </c>
      <c r="U146" s="129">
        <f t="shared" si="40"/>
        <v>0.1</v>
      </c>
      <c r="V146" s="129">
        <f t="shared" si="40"/>
        <v>0.1</v>
      </c>
      <c r="W146" s="129">
        <f t="shared" si="40"/>
        <v>0.1</v>
      </c>
      <c r="X146" s="129">
        <f t="shared" si="40"/>
        <v>0.1</v>
      </c>
      <c r="Y146" s="129">
        <f t="shared" si="40"/>
        <v>0.1</v>
      </c>
      <c r="Z146" s="129">
        <f t="shared" si="40"/>
        <v>0.1</v>
      </c>
      <c r="AA146" s="129">
        <f t="shared" si="40"/>
        <v>0.1</v>
      </c>
      <c r="AB146" s="129">
        <f t="shared" si="40"/>
        <v>0.1</v>
      </c>
      <c r="AC146" s="129">
        <f t="shared" si="40"/>
        <v>0.1</v>
      </c>
      <c r="AD146" s="129">
        <f t="shared" si="40"/>
        <v>0.1</v>
      </c>
      <c r="AE146" s="129">
        <f t="shared" si="40"/>
        <v>0.1</v>
      </c>
      <c r="AF146" s="129">
        <f t="shared" si="40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151</v>
      </c>
      <c r="B147" s="128">
        <v>2.0499999999999998</v>
      </c>
      <c r="C147" s="129">
        <f t="shared" si="39"/>
        <v>2.0499999999999998</v>
      </c>
      <c r="D147" s="129">
        <f t="shared" si="39"/>
        <v>2.0499999999999998</v>
      </c>
      <c r="E147" s="129">
        <f t="shared" si="39"/>
        <v>2.0499999999999998</v>
      </c>
      <c r="F147" s="129">
        <f t="shared" si="39"/>
        <v>2.0499999999999998</v>
      </c>
      <c r="G147" s="129">
        <f t="shared" si="39"/>
        <v>2.0499999999999998</v>
      </c>
      <c r="H147" s="129">
        <f t="shared" si="39"/>
        <v>2.0499999999999998</v>
      </c>
      <c r="I147" s="129">
        <f t="shared" si="39"/>
        <v>2.0499999999999998</v>
      </c>
      <c r="J147" s="129">
        <f t="shared" si="39"/>
        <v>2.0499999999999998</v>
      </c>
      <c r="K147" s="129">
        <f t="shared" si="39"/>
        <v>2.0499999999999998</v>
      </c>
      <c r="L147" s="129">
        <f t="shared" si="39"/>
        <v>2.0499999999999998</v>
      </c>
      <c r="M147" s="129">
        <f t="shared" si="39"/>
        <v>2.0499999999999998</v>
      </c>
      <c r="N147" s="129">
        <f t="shared" si="39"/>
        <v>2.0499999999999998</v>
      </c>
      <c r="O147" s="129">
        <f t="shared" si="39"/>
        <v>2.0499999999999998</v>
      </c>
      <c r="P147" s="129">
        <f t="shared" si="39"/>
        <v>2.0499999999999998</v>
      </c>
      <c r="Q147" s="129">
        <f t="shared" si="39"/>
        <v>2.0499999999999998</v>
      </c>
      <c r="R147" s="129">
        <f t="shared" si="39"/>
        <v>2.0499999999999998</v>
      </c>
      <c r="S147" s="129">
        <f t="shared" si="40"/>
        <v>2.0499999999999998</v>
      </c>
      <c r="T147" s="129">
        <f t="shared" si="40"/>
        <v>2.0499999999999998</v>
      </c>
      <c r="U147" s="129">
        <f t="shared" si="40"/>
        <v>2.0499999999999998</v>
      </c>
      <c r="V147" s="129">
        <f t="shared" si="40"/>
        <v>2.0499999999999998</v>
      </c>
      <c r="W147" s="129">
        <f t="shared" si="40"/>
        <v>2.0499999999999998</v>
      </c>
      <c r="X147" s="129">
        <f t="shared" si="40"/>
        <v>2.0499999999999998</v>
      </c>
      <c r="Y147" s="129">
        <f t="shared" si="40"/>
        <v>2.0499999999999998</v>
      </c>
      <c r="Z147" s="129">
        <f t="shared" si="40"/>
        <v>2.0499999999999998</v>
      </c>
      <c r="AA147" s="129">
        <f t="shared" si="40"/>
        <v>2.0499999999999998</v>
      </c>
      <c r="AB147" s="129">
        <f t="shared" si="40"/>
        <v>2.0499999999999998</v>
      </c>
      <c r="AC147" s="129">
        <f t="shared" si="40"/>
        <v>2.0499999999999998</v>
      </c>
      <c r="AD147" s="129">
        <f t="shared" si="40"/>
        <v>2.0499999999999998</v>
      </c>
      <c r="AE147" s="129">
        <f t="shared" si="40"/>
        <v>2.0499999999999998</v>
      </c>
      <c r="AF147" s="129">
        <f t="shared" si="40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152</v>
      </c>
      <c r="B148" s="128">
        <v>2.7</v>
      </c>
      <c r="C148" s="129">
        <f t="shared" si="39"/>
        <v>2.7</v>
      </c>
      <c r="D148" s="129">
        <f t="shared" si="39"/>
        <v>2.7</v>
      </c>
      <c r="E148" s="129">
        <f t="shared" si="39"/>
        <v>2.7</v>
      </c>
      <c r="F148" s="129">
        <f t="shared" si="39"/>
        <v>2.7</v>
      </c>
      <c r="G148" s="129">
        <f t="shared" si="39"/>
        <v>2.7</v>
      </c>
      <c r="H148" s="129">
        <f t="shared" si="39"/>
        <v>2.7</v>
      </c>
      <c r="I148" s="129">
        <f t="shared" si="39"/>
        <v>2.7</v>
      </c>
      <c r="J148" s="129">
        <f t="shared" si="39"/>
        <v>2.7</v>
      </c>
      <c r="K148" s="129">
        <f t="shared" si="39"/>
        <v>2.7</v>
      </c>
      <c r="L148" s="129">
        <f t="shared" si="39"/>
        <v>2.7</v>
      </c>
      <c r="M148" s="129">
        <f t="shared" si="39"/>
        <v>2.7</v>
      </c>
      <c r="N148" s="129">
        <f t="shared" si="39"/>
        <v>2.7</v>
      </c>
      <c r="O148" s="129">
        <f t="shared" si="39"/>
        <v>2.7</v>
      </c>
      <c r="P148" s="129">
        <f t="shared" si="39"/>
        <v>2.7</v>
      </c>
      <c r="Q148" s="129">
        <f t="shared" si="39"/>
        <v>2.7</v>
      </c>
      <c r="R148" s="129">
        <f t="shared" si="39"/>
        <v>2.7</v>
      </c>
      <c r="S148" s="129">
        <f t="shared" si="40"/>
        <v>2.7</v>
      </c>
      <c r="T148" s="129">
        <f t="shared" si="40"/>
        <v>2.7</v>
      </c>
      <c r="U148" s="129">
        <f t="shared" si="40"/>
        <v>2.7</v>
      </c>
      <c r="V148" s="129">
        <f t="shared" si="40"/>
        <v>2.7</v>
      </c>
      <c r="W148" s="129">
        <f t="shared" si="40"/>
        <v>2.7</v>
      </c>
      <c r="X148" s="129">
        <f t="shared" si="40"/>
        <v>2.7</v>
      </c>
      <c r="Y148" s="129">
        <f t="shared" si="40"/>
        <v>2.7</v>
      </c>
      <c r="Z148" s="129">
        <f t="shared" si="40"/>
        <v>2.7</v>
      </c>
      <c r="AA148" s="129">
        <f t="shared" si="40"/>
        <v>2.7</v>
      </c>
      <c r="AB148" s="129">
        <f t="shared" si="40"/>
        <v>2.7</v>
      </c>
      <c r="AC148" s="129">
        <f t="shared" si="40"/>
        <v>2.7</v>
      </c>
      <c r="AD148" s="129">
        <f t="shared" si="40"/>
        <v>2.7</v>
      </c>
      <c r="AE148" s="129">
        <f t="shared" si="40"/>
        <v>2.7</v>
      </c>
      <c r="AF148" s="129">
        <f t="shared" si="40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153</v>
      </c>
      <c r="B149" s="128">
        <v>2.15</v>
      </c>
      <c r="C149" s="129">
        <f t="shared" si="39"/>
        <v>2.15</v>
      </c>
      <c r="D149" s="129">
        <f t="shared" si="39"/>
        <v>2.15</v>
      </c>
      <c r="E149" s="129">
        <f t="shared" si="39"/>
        <v>2.15</v>
      </c>
      <c r="F149" s="129">
        <f t="shared" si="39"/>
        <v>2.15</v>
      </c>
      <c r="G149" s="129">
        <f t="shared" si="39"/>
        <v>2.15</v>
      </c>
      <c r="H149" s="129">
        <f t="shared" si="39"/>
        <v>2.15</v>
      </c>
      <c r="I149" s="129">
        <f t="shared" si="39"/>
        <v>2.15</v>
      </c>
      <c r="J149" s="129">
        <f t="shared" si="39"/>
        <v>2.15</v>
      </c>
      <c r="K149" s="129">
        <f t="shared" si="39"/>
        <v>2.15</v>
      </c>
      <c r="L149" s="129">
        <f t="shared" si="39"/>
        <v>2.15</v>
      </c>
      <c r="M149" s="129">
        <f t="shared" si="39"/>
        <v>2.15</v>
      </c>
      <c r="N149" s="129">
        <f t="shared" si="39"/>
        <v>2.15</v>
      </c>
      <c r="O149" s="129">
        <f t="shared" si="39"/>
        <v>2.15</v>
      </c>
      <c r="P149" s="129">
        <f t="shared" si="39"/>
        <v>2.15</v>
      </c>
      <c r="Q149" s="129">
        <f t="shared" si="39"/>
        <v>2.15</v>
      </c>
      <c r="R149" s="129">
        <f t="shared" si="39"/>
        <v>2.15</v>
      </c>
      <c r="S149" s="129">
        <f t="shared" si="40"/>
        <v>2.15</v>
      </c>
      <c r="T149" s="129">
        <f t="shared" si="40"/>
        <v>2.15</v>
      </c>
      <c r="U149" s="129">
        <f t="shared" si="40"/>
        <v>2.15</v>
      </c>
      <c r="V149" s="129">
        <f t="shared" si="40"/>
        <v>2.15</v>
      </c>
      <c r="W149" s="129">
        <f t="shared" si="40"/>
        <v>2.15</v>
      </c>
      <c r="X149" s="129">
        <f t="shared" si="40"/>
        <v>2.15</v>
      </c>
      <c r="Y149" s="129">
        <f t="shared" si="40"/>
        <v>2.15</v>
      </c>
      <c r="Z149" s="129">
        <f t="shared" si="40"/>
        <v>2.15</v>
      </c>
      <c r="AA149" s="129">
        <f t="shared" si="40"/>
        <v>2.15</v>
      </c>
      <c r="AB149" s="129">
        <f t="shared" si="40"/>
        <v>2.15</v>
      </c>
      <c r="AC149" s="129">
        <f t="shared" si="40"/>
        <v>2.15</v>
      </c>
      <c r="AD149" s="129">
        <f t="shared" si="40"/>
        <v>2.15</v>
      </c>
      <c r="AE149" s="129">
        <f t="shared" si="40"/>
        <v>2.15</v>
      </c>
      <c r="AF149" s="129">
        <f t="shared" si="40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154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155</v>
      </c>
      <c r="B151" s="128">
        <v>0.9</v>
      </c>
      <c r="C151" s="129">
        <f t="shared" ref="C151:R163" si="41">B151</f>
        <v>0.9</v>
      </c>
      <c r="D151" s="129">
        <f t="shared" si="41"/>
        <v>0.9</v>
      </c>
      <c r="E151" s="129">
        <f t="shared" si="41"/>
        <v>0.9</v>
      </c>
      <c r="F151" s="129">
        <f t="shared" si="41"/>
        <v>0.9</v>
      </c>
      <c r="G151" s="129">
        <f t="shared" si="41"/>
        <v>0.9</v>
      </c>
      <c r="H151" s="129">
        <f t="shared" si="41"/>
        <v>0.9</v>
      </c>
      <c r="I151" s="129">
        <f t="shared" si="41"/>
        <v>0.9</v>
      </c>
      <c r="J151" s="129">
        <f t="shared" si="41"/>
        <v>0.9</v>
      </c>
      <c r="K151" s="129">
        <f t="shared" si="41"/>
        <v>0.9</v>
      </c>
      <c r="L151" s="129">
        <f t="shared" si="41"/>
        <v>0.9</v>
      </c>
      <c r="M151" s="129">
        <f t="shared" si="41"/>
        <v>0.9</v>
      </c>
      <c r="N151" s="129">
        <f t="shared" si="41"/>
        <v>0.9</v>
      </c>
      <c r="O151" s="129">
        <f t="shared" si="41"/>
        <v>0.9</v>
      </c>
      <c r="P151" s="129">
        <f t="shared" si="41"/>
        <v>0.9</v>
      </c>
      <c r="Q151" s="129">
        <f t="shared" si="41"/>
        <v>0.9</v>
      </c>
      <c r="R151" s="129">
        <f t="shared" si="41"/>
        <v>0.9</v>
      </c>
      <c r="S151" s="129">
        <f t="shared" ref="R151:AF163" si="42">R151</f>
        <v>0.9</v>
      </c>
      <c r="T151" s="129">
        <f t="shared" si="42"/>
        <v>0.9</v>
      </c>
      <c r="U151" s="129">
        <f t="shared" si="42"/>
        <v>0.9</v>
      </c>
      <c r="V151" s="129">
        <f t="shared" si="42"/>
        <v>0.9</v>
      </c>
      <c r="W151" s="129">
        <f t="shared" si="42"/>
        <v>0.9</v>
      </c>
      <c r="X151" s="129">
        <f t="shared" si="42"/>
        <v>0.9</v>
      </c>
      <c r="Y151" s="129">
        <f t="shared" si="42"/>
        <v>0.9</v>
      </c>
      <c r="Z151" s="129">
        <f t="shared" si="42"/>
        <v>0.9</v>
      </c>
      <c r="AA151" s="129">
        <f t="shared" si="42"/>
        <v>0.9</v>
      </c>
      <c r="AB151" s="129">
        <f t="shared" si="42"/>
        <v>0.9</v>
      </c>
      <c r="AC151" s="129">
        <f t="shared" si="42"/>
        <v>0.9</v>
      </c>
      <c r="AD151" s="129">
        <f t="shared" si="42"/>
        <v>0.9</v>
      </c>
      <c r="AE151" s="129">
        <f t="shared" si="42"/>
        <v>0.9</v>
      </c>
      <c r="AF151" s="129">
        <f t="shared" si="42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156</v>
      </c>
      <c r="B152" s="128">
        <v>1.08</v>
      </c>
      <c r="C152" s="129">
        <f t="shared" si="41"/>
        <v>1.08</v>
      </c>
      <c r="D152" s="129">
        <f t="shared" si="41"/>
        <v>1.08</v>
      </c>
      <c r="E152" s="129">
        <f t="shared" si="41"/>
        <v>1.08</v>
      </c>
      <c r="F152" s="129">
        <f t="shared" si="41"/>
        <v>1.08</v>
      </c>
      <c r="G152" s="129">
        <f t="shared" si="41"/>
        <v>1.08</v>
      </c>
      <c r="H152" s="129">
        <f t="shared" si="41"/>
        <v>1.08</v>
      </c>
      <c r="I152" s="129">
        <f t="shared" si="41"/>
        <v>1.08</v>
      </c>
      <c r="J152" s="129">
        <f t="shared" si="41"/>
        <v>1.08</v>
      </c>
      <c r="K152" s="129">
        <f t="shared" si="41"/>
        <v>1.08</v>
      </c>
      <c r="L152" s="129">
        <f t="shared" si="41"/>
        <v>1.08</v>
      </c>
      <c r="M152" s="129">
        <f t="shared" si="41"/>
        <v>1.08</v>
      </c>
      <c r="N152" s="129">
        <f t="shared" si="41"/>
        <v>1.08</v>
      </c>
      <c r="O152" s="129">
        <f t="shared" si="41"/>
        <v>1.08</v>
      </c>
      <c r="P152" s="129">
        <f t="shared" si="41"/>
        <v>1.08</v>
      </c>
      <c r="Q152" s="129">
        <f t="shared" si="41"/>
        <v>1.08</v>
      </c>
      <c r="R152" s="129">
        <f t="shared" si="41"/>
        <v>1.08</v>
      </c>
      <c r="S152" s="129">
        <f t="shared" si="42"/>
        <v>1.08</v>
      </c>
      <c r="T152" s="129">
        <f t="shared" si="42"/>
        <v>1.08</v>
      </c>
      <c r="U152" s="129">
        <f t="shared" si="42"/>
        <v>1.08</v>
      </c>
      <c r="V152" s="129">
        <f t="shared" si="42"/>
        <v>1.08</v>
      </c>
      <c r="W152" s="129">
        <f t="shared" si="42"/>
        <v>1.08</v>
      </c>
      <c r="X152" s="129">
        <f t="shared" si="42"/>
        <v>1.08</v>
      </c>
      <c r="Y152" s="129">
        <f t="shared" si="42"/>
        <v>1.08</v>
      </c>
      <c r="Z152" s="129">
        <f t="shared" si="42"/>
        <v>1.08</v>
      </c>
      <c r="AA152" s="129">
        <f t="shared" si="42"/>
        <v>1.08</v>
      </c>
      <c r="AB152" s="129">
        <f t="shared" si="42"/>
        <v>1.08</v>
      </c>
      <c r="AC152" s="129">
        <f t="shared" si="42"/>
        <v>1.08</v>
      </c>
      <c r="AD152" s="129">
        <f t="shared" si="42"/>
        <v>1.08</v>
      </c>
      <c r="AE152" s="129">
        <f t="shared" si="42"/>
        <v>1.08</v>
      </c>
      <c r="AF152" s="129">
        <f t="shared" si="42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157</v>
      </c>
      <c r="B153" s="128">
        <v>2.37</v>
      </c>
      <c r="C153" s="129">
        <f t="shared" si="41"/>
        <v>2.37</v>
      </c>
      <c r="D153" s="129">
        <f t="shared" si="41"/>
        <v>2.37</v>
      </c>
      <c r="E153" s="129">
        <f t="shared" si="41"/>
        <v>2.37</v>
      </c>
      <c r="F153" s="129">
        <f t="shared" si="41"/>
        <v>2.37</v>
      </c>
      <c r="G153" s="129">
        <f t="shared" si="41"/>
        <v>2.37</v>
      </c>
      <c r="H153" s="129">
        <f t="shared" si="41"/>
        <v>2.37</v>
      </c>
      <c r="I153" s="129">
        <f t="shared" si="41"/>
        <v>2.37</v>
      </c>
      <c r="J153" s="129">
        <f t="shared" si="41"/>
        <v>2.37</v>
      </c>
      <c r="K153" s="129">
        <f t="shared" si="41"/>
        <v>2.37</v>
      </c>
      <c r="L153" s="129">
        <f t="shared" si="41"/>
        <v>2.37</v>
      </c>
      <c r="M153" s="129">
        <f t="shared" si="41"/>
        <v>2.37</v>
      </c>
      <c r="N153" s="129">
        <f t="shared" si="41"/>
        <v>2.37</v>
      </c>
      <c r="O153" s="129">
        <f t="shared" si="41"/>
        <v>2.37</v>
      </c>
      <c r="P153" s="129">
        <f t="shared" si="41"/>
        <v>2.37</v>
      </c>
      <c r="Q153" s="129">
        <f t="shared" si="41"/>
        <v>2.37</v>
      </c>
      <c r="R153" s="129">
        <f t="shared" si="41"/>
        <v>2.37</v>
      </c>
      <c r="S153" s="129">
        <f t="shared" si="42"/>
        <v>2.37</v>
      </c>
      <c r="T153" s="129">
        <f t="shared" si="42"/>
        <v>2.37</v>
      </c>
      <c r="U153" s="129">
        <f t="shared" si="42"/>
        <v>2.37</v>
      </c>
      <c r="V153" s="129">
        <f t="shared" si="42"/>
        <v>2.37</v>
      </c>
      <c r="W153" s="129">
        <f t="shared" si="42"/>
        <v>2.37</v>
      </c>
      <c r="X153" s="129">
        <f t="shared" si="42"/>
        <v>2.37</v>
      </c>
      <c r="Y153" s="129">
        <f t="shared" si="42"/>
        <v>2.37</v>
      </c>
      <c r="Z153" s="129">
        <f t="shared" si="42"/>
        <v>2.37</v>
      </c>
      <c r="AA153" s="129">
        <f t="shared" si="42"/>
        <v>2.37</v>
      </c>
      <c r="AB153" s="129">
        <f t="shared" si="42"/>
        <v>2.37</v>
      </c>
      <c r="AC153" s="129">
        <f t="shared" si="42"/>
        <v>2.37</v>
      </c>
      <c r="AD153" s="129">
        <f t="shared" si="42"/>
        <v>2.37</v>
      </c>
      <c r="AE153" s="129">
        <f t="shared" si="42"/>
        <v>2.37</v>
      </c>
      <c r="AF153" s="129">
        <f t="shared" si="42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158</v>
      </c>
      <c r="B154" s="128">
        <v>1.81</v>
      </c>
      <c r="C154" s="129">
        <f t="shared" si="41"/>
        <v>1.81</v>
      </c>
      <c r="D154" s="129">
        <f t="shared" si="41"/>
        <v>1.81</v>
      </c>
      <c r="E154" s="129">
        <f t="shared" si="41"/>
        <v>1.81</v>
      </c>
      <c r="F154" s="129">
        <f t="shared" si="41"/>
        <v>1.81</v>
      </c>
      <c r="G154" s="129">
        <f t="shared" si="41"/>
        <v>1.81</v>
      </c>
      <c r="H154" s="129">
        <f t="shared" si="41"/>
        <v>1.81</v>
      </c>
      <c r="I154" s="129">
        <f t="shared" si="41"/>
        <v>1.81</v>
      </c>
      <c r="J154" s="129">
        <f t="shared" si="41"/>
        <v>1.81</v>
      </c>
      <c r="K154" s="129">
        <f t="shared" si="41"/>
        <v>1.81</v>
      </c>
      <c r="L154" s="129">
        <f t="shared" si="41"/>
        <v>1.81</v>
      </c>
      <c r="M154" s="129">
        <f t="shared" si="41"/>
        <v>1.81</v>
      </c>
      <c r="N154" s="129">
        <f t="shared" si="41"/>
        <v>1.81</v>
      </c>
      <c r="O154" s="129">
        <f t="shared" si="41"/>
        <v>1.81</v>
      </c>
      <c r="P154" s="129">
        <f t="shared" si="41"/>
        <v>1.81</v>
      </c>
      <c r="Q154" s="129">
        <f t="shared" si="41"/>
        <v>1.81</v>
      </c>
      <c r="R154" s="129">
        <f t="shared" si="41"/>
        <v>1.81</v>
      </c>
      <c r="S154" s="129">
        <f t="shared" si="42"/>
        <v>1.81</v>
      </c>
      <c r="T154" s="129">
        <f t="shared" si="42"/>
        <v>1.81</v>
      </c>
      <c r="U154" s="129">
        <f t="shared" si="42"/>
        <v>1.81</v>
      </c>
      <c r="V154" s="129">
        <f t="shared" si="42"/>
        <v>1.81</v>
      </c>
      <c r="W154" s="129">
        <f t="shared" si="42"/>
        <v>1.81</v>
      </c>
      <c r="X154" s="129">
        <f t="shared" si="42"/>
        <v>1.81</v>
      </c>
      <c r="Y154" s="129">
        <f t="shared" si="42"/>
        <v>1.81</v>
      </c>
      <c r="Z154" s="129">
        <f t="shared" si="42"/>
        <v>1.81</v>
      </c>
      <c r="AA154" s="129">
        <f t="shared" si="42"/>
        <v>1.81</v>
      </c>
      <c r="AB154" s="129">
        <f t="shared" si="42"/>
        <v>1.81</v>
      </c>
      <c r="AC154" s="129">
        <f t="shared" si="42"/>
        <v>1.81</v>
      </c>
      <c r="AD154" s="129">
        <f t="shared" si="42"/>
        <v>1.81</v>
      </c>
      <c r="AE154" s="129">
        <f t="shared" si="42"/>
        <v>1.81</v>
      </c>
      <c r="AF154" s="129">
        <f t="shared" si="42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159</v>
      </c>
      <c r="B155" s="128">
        <v>1.0900000000000001</v>
      </c>
      <c r="C155" s="129">
        <f t="shared" si="41"/>
        <v>1.0900000000000001</v>
      </c>
      <c r="D155" s="129">
        <f t="shared" si="41"/>
        <v>1.0900000000000001</v>
      </c>
      <c r="E155" s="129">
        <f t="shared" si="41"/>
        <v>1.0900000000000001</v>
      </c>
      <c r="F155" s="129">
        <f t="shared" si="41"/>
        <v>1.0900000000000001</v>
      </c>
      <c r="G155" s="129">
        <f t="shared" si="41"/>
        <v>1.0900000000000001</v>
      </c>
      <c r="H155" s="129">
        <f t="shared" si="41"/>
        <v>1.0900000000000001</v>
      </c>
      <c r="I155" s="129">
        <f t="shared" si="41"/>
        <v>1.0900000000000001</v>
      </c>
      <c r="J155" s="129">
        <f t="shared" si="41"/>
        <v>1.0900000000000001</v>
      </c>
      <c r="K155" s="129">
        <f t="shared" si="41"/>
        <v>1.0900000000000001</v>
      </c>
      <c r="L155" s="129">
        <f t="shared" si="41"/>
        <v>1.0900000000000001</v>
      </c>
      <c r="M155" s="129">
        <f t="shared" si="41"/>
        <v>1.0900000000000001</v>
      </c>
      <c r="N155" s="129">
        <f t="shared" si="41"/>
        <v>1.0900000000000001</v>
      </c>
      <c r="O155" s="129">
        <f t="shared" si="41"/>
        <v>1.0900000000000001</v>
      </c>
      <c r="P155" s="129">
        <f t="shared" si="41"/>
        <v>1.0900000000000001</v>
      </c>
      <c r="Q155" s="129">
        <f t="shared" si="41"/>
        <v>1.0900000000000001</v>
      </c>
      <c r="R155" s="129">
        <f t="shared" si="41"/>
        <v>1.0900000000000001</v>
      </c>
      <c r="S155" s="129">
        <f t="shared" si="42"/>
        <v>1.0900000000000001</v>
      </c>
      <c r="T155" s="129">
        <f t="shared" si="42"/>
        <v>1.0900000000000001</v>
      </c>
      <c r="U155" s="129">
        <f t="shared" si="42"/>
        <v>1.0900000000000001</v>
      </c>
      <c r="V155" s="129">
        <f t="shared" si="42"/>
        <v>1.0900000000000001</v>
      </c>
      <c r="W155" s="129">
        <f t="shared" si="42"/>
        <v>1.0900000000000001</v>
      </c>
      <c r="X155" s="129">
        <f t="shared" si="42"/>
        <v>1.0900000000000001</v>
      </c>
      <c r="Y155" s="129">
        <f t="shared" si="42"/>
        <v>1.0900000000000001</v>
      </c>
      <c r="Z155" s="129">
        <f t="shared" si="42"/>
        <v>1.0900000000000001</v>
      </c>
      <c r="AA155" s="129">
        <f t="shared" si="42"/>
        <v>1.0900000000000001</v>
      </c>
      <c r="AB155" s="129">
        <f t="shared" si="42"/>
        <v>1.0900000000000001</v>
      </c>
      <c r="AC155" s="129">
        <f t="shared" si="42"/>
        <v>1.0900000000000001</v>
      </c>
      <c r="AD155" s="129">
        <f t="shared" si="42"/>
        <v>1.0900000000000001</v>
      </c>
      <c r="AE155" s="129">
        <f t="shared" si="42"/>
        <v>1.0900000000000001</v>
      </c>
      <c r="AF155" s="129">
        <f t="shared" si="42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160</v>
      </c>
      <c r="B156" s="128">
        <v>1.58</v>
      </c>
      <c r="C156" s="129">
        <f t="shared" si="41"/>
        <v>1.58</v>
      </c>
      <c r="D156" s="129">
        <f t="shared" si="41"/>
        <v>1.58</v>
      </c>
      <c r="E156" s="129">
        <f t="shared" si="41"/>
        <v>1.58</v>
      </c>
      <c r="F156" s="129">
        <f t="shared" si="41"/>
        <v>1.58</v>
      </c>
      <c r="G156" s="129">
        <f t="shared" si="41"/>
        <v>1.58</v>
      </c>
      <c r="H156" s="129">
        <f t="shared" si="41"/>
        <v>1.58</v>
      </c>
      <c r="I156" s="129">
        <f t="shared" si="41"/>
        <v>1.58</v>
      </c>
      <c r="J156" s="129">
        <f t="shared" si="41"/>
        <v>1.58</v>
      </c>
      <c r="K156" s="129">
        <f t="shared" si="41"/>
        <v>1.58</v>
      </c>
      <c r="L156" s="129">
        <f t="shared" si="41"/>
        <v>1.58</v>
      </c>
      <c r="M156" s="129">
        <f t="shared" si="41"/>
        <v>1.58</v>
      </c>
      <c r="N156" s="129">
        <f t="shared" si="41"/>
        <v>1.58</v>
      </c>
      <c r="O156" s="129">
        <f t="shared" si="41"/>
        <v>1.58</v>
      </c>
      <c r="P156" s="129">
        <f t="shared" si="41"/>
        <v>1.58</v>
      </c>
      <c r="Q156" s="129">
        <f t="shared" si="41"/>
        <v>1.58</v>
      </c>
      <c r="R156" s="129">
        <f t="shared" si="41"/>
        <v>1.58</v>
      </c>
      <c r="S156" s="129">
        <f t="shared" si="42"/>
        <v>1.58</v>
      </c>
      <c r="T156" s="129">
        <f t="shared" si="42"/>
        <v>1.58</v>
      </c>
      <c r="U156" s="129">
        <f t="shared" si="42"/>
        <v>1.58</v>
      </c>
      <c r="V156" s="129">
        <f t="shared" si="42"/>
        <v>1.58</v>
      </c>
      <c r="W156" s="129">
        <f t="shared" si="42"/>
        <v>1.58</v>
      </c>
      <c r="X156" s="129">
        <f t="shared" si="42"/>
        <v>1.58</v>
      </c>
      <c r="Y156" s="129">
        <f t="shared" si="42"/>
        <v>1.58</v>
      </c>
      <c r="Z156" s="129">
        <f t="shared" si="42"/>
        <v>1.58</v>
      </c>
      <c r="AA156" s="129">
        <f t="shared" si="42"/>
        <v>1.58</v>
      </c>
      <c r="AB156" s="129">
        <f t="shared" si="42"/>
        <v>1.58</v>
      </c>
      <c r="AC156" s="129">
        <f t="shared" si="42"/>
        <v>1.58</v>
      </c>
      <c r="AD156" s="129">
        <f t="shared" si="42"/>
        <v>1.58</v>
      </c>
      <c r="AE156" s="129">
        <f t="shared" si="42"/>
        <v>1.58</v>
      </c>
      <c r="AF156" s="129">
        <f t="shared" si="42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161</v>
      </c>
      <c r="B157" s="128">
        <v>2</v>
      </c>
      <c r="C157" s="129">
        <f t="shared" si="41"/>
        <v>2</v>
      </c>
      <c r="D157" s="129">
        <f t="shared" si="41"/>
        <v>2</v>
      </c>
      <c r="E157" s="129">
        <f t="shared" si="41"/>
        <v>2</v>
      </c>
      <c r="F157" s="129">
        <f t="shared" si="41"/>
        <v>2</v>
      </c>
      <c r="G157" s="129">
        <f t="shared" si="41"/>
        <v>2</v>
      </c>
      <c r="H157" s="129">
        <f t="shared" si="41"/>
        <v>2</v>
      </c>
      <c r="I157" s="129">
        <f t="shared" si="41"/>
        <v>2</v>
      </c>
      <c r="J157" s="129">
        <f t="shared" si="41"/>
        <v>2</v>
      </c>
      <c r="K157" s="129">
        <f t="shared" si="41"/>
        <v>2</v>
      </c>
      <c r="L157" s="129">
        <f t="shared" si="41"/>
        <v>2</v>
      </c>
      <c r="M157" s="129">
        <f t="shared" si="41"/>
        <v>2</v>
      </c>
      <c r="N157" s="129">
        <f t="shared" si="41"/>
        <v>2</v>
      </c>
      <c r="O157" s="129">
        <f t="shared" si="41"/>
        <v>2</v>
      </c>
      <c r="P157" s="129">
        <f t="shared" si="41"/>
        <v>2</v>
      </c>
      <c r="Q157" s="129">
        <f t="shared" si="41"/>
        <v>2</v>
      </c>
      <c r="R157" s="129">
        <f t="shared" si="41"/>
        <v>2</v>
      </c>
      <c r="S157" s="129">
        <f t="shared" si="42"/>
        <v>2</v>
      </c>
      <c r="T157" s="129">
        <f t="shared" si="42"/>
        <v>2</v>
      </c>
      <c r="U157" s="129">
        <f t="shared" si="42"/>
        <v>2</v>
      </c>
      <c r="V157" s="129">
        <f t="shared" si="42"/>
        <v>2</v>
      </c>
      <c r="W157" s="129">
        <f t="shared" si="42"/>
        <v>2</v>
      </c>
      <c r="X157" s="129">
        <f t="shared" si="42"/>
        <v>2</v>
      </c>
      <c r="Y157" s="129">
        <f t="shared" si="42"/>
        <v>2</v>
      </c>
      <c r="Z157" s="129">
        <f t="shared" si="42"/>
        <v>2</v>
      </c>
      <c r="AA157" s="129">
        <f t="shared" si="42"/>
        <v>2</v>
      </c>
      <c r="AB157" s="129">
        <f t="shared" si="42"/>
        <v>2</v>
      </c>
      <c r="AC157" s="129">
        <f t="shared" si="42"/>
        <v>2</v>
      </c>
      <c r="AD157" s="129">
        <f t="shared" si="42"/>
        <v>2</v>
      </c>
      <c r="AE157" s="129">
        <f t="shared" si="42"/>
        <v>2</v>
      </c>
      <c r="AF157" s="129">
        <f t="shared" si="42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162</v>
      </c>
      <c r="B158" s="128">
        <v>0.47</v>
      </c>
      <c r="C158" s="129">
        <f t="shared" si="41"/>
        <v>0.47</v>
      </c>
      <c r="D158" s="129">
        <f t="shared" si="41"/>
        <v>0.47</v>
      </c>
      <c r="E158" s="129">
        <f t="shared" si="41"/>
        <v>0.47</v>
      </c>
      <c r="F158" s="129">
        <f t="shared" si="41"/>
        <v>0.47</v>
      </c>
      <c r="G158" s="129">
        <f t="shared" si="41"/>
        <v>0.47</v>
      </c>
      <c r="H158" s="129">
        <f t="shared" si="41"/>
        <v>0.47</v>
      </c>
      <c r="I158" s="129">
        <f t="shared" si="41"/>
        <v>0.47</v>
      </c>
      <c r="J158" s="129">
        <f t="shared" si="41"/>
        <v>0.47</v>
      </c>
      <c r="K158" s="129">
        <f t="shared" si="41"/>
        <v>0.47</v>
      </c>
      <c r="L158" s="129">
        <f t="shared" si="41"/>
        <v>0.47</v>
      </c>
      <c r="M158" s="129">
        <f t="shared" si="41"/>
        <v>0.47</v>
      </c>
      <c r="N158" s="129">
        <f t="shared" si="41"/>
        <v>0.47</v>
      </c>
      <c r="O158" s="129">
        <f t="shared" si="41"/>
        <v>0.47</v>
      </c>
      <c r="P158" s="129">
        <f t="shared" si="41"/>
        <v>0.47</v>
      </c>
      <c r="Q158" s="129">
        <f t="shared" si="41"/>
        <v>0.47</v>
      </c>
      <c r="R158" s="129">
        <f t="shared" si="41"/>
        <v>0.47</v>
      </c>
      <c r="S158" s="129">
        <f t="shared" si="42"/>
        <v>0.47</v>
      </c>
      <c r="T158" s="129">
        <f t="shared" si="42"/>
        <v>0.47</v>
      </c>
      <c r="U158" s="129">
        <f t="shared" si="42"/>
        <v>0.47</v>
      </c>
      <c r="V158" s="129">
        <f t="shared" si="42"/>
        <v>0.47</v>
      </c>
      <c r="W158" s="129">
        <f t="shared" si="42"/>
        <v>0.47</v>
      </c>
      <c r="X158" s="129">
        <f t="shared" si="42"/>
        <v>0.47</v>
      </c>
      <c r="Y158" s="129">
        <f t="shared" si="42"/>
        <v>0.47</v>
      </c>
      <c r="Z158" s="129">
        <f t="shared" si="42"/>
        <v>0.47</v>
      </c>
      <c r="AA158" s="129">
        <f t="shared" si="42"/>
        <v>0.47</v>
      </c>
      <c r="AB158" s="129">
        <f t="shared" si="42"/>
        <v>0.47</v>
      </c>
      <c r="AC158" s="129">
        <f t="shared" si="42"/>
        <v>0.47</v>
      </c>
      <c r="AD158" s="129">
        <f t="shared" si="42"/>
        <v>0.47</v>
      </c>
      <c r="AE158" s="129">
        <f t="shared" si="42"/>
        <v>0.47</v>
      </c>
      <c r="AF158" s="129">
        <f t="shared" si="42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163</v>
      </c>
      <c r="B159" s="128">
        <v>0</v>
      </c>
      <c r="C159" s="129">
        <f t="shared" si="41"/>
        <v>0</v>
      </c>
      <c r="D159" s="129">
        <f t="shared" si="41"/>
        <v>0</v>
      </c>
      <c r="E159" s="129">
        <f t="shared" si="41"/>
        <v>0</v>
      </c>
      <c r="F159" s="129">
        <f t="shared" si="41"/>
        <v>0</v>
      </c>
      <c r="G159" s="129">
        <f t="shared" si="41"/>
        <v>0</v>
      </c>
      <c r="H159" s="129">
        <f t="shared" si="41"/>
        <v>0</v>
      </c>
      <c r="I159" s="129">
        <f t="shared" si="41"/>
        <v>0</v>
      </c>
      <c r="J159" s="129">
        <f t="shared" si="41"/>
        <v>0</v>
      </c>
      <c r="K159" s="129">
        <f t="shared" si="41"/>
        <v>0</v>
      </c>
      <c r="L159" s="129">
        <f t="shared" si="41"/>
        <v>0</v>
      </c>
      <c r="M159" s="129">
        <f t="shared" si="41"/>
        <v>0</v>
      </c>
      <c r="N159" s="129">
        <f t="shared" si="41"/>
        <v>0</v>
      </c>
      <c r="O159" s="129">
        <f t="shared" si="41"/>
        <v>0</v>
      </c>
      <c r="P159" s="129">
        <f t="shared" si="41"/>
        <v>0</v>
      </c>
      <c r="Q159" s="129">
        <f t="shared" si="41"/>
        <v>0</v>
      </c>
      <c r="R159" s="129">
        <f t="shared" si="41"/>
        <v>0</v>
      </c>
      <c r="S159" s="129">
        <f t="shared" si="42"/>
        <v>0</v>
      </c>
      <c r="T159" s="129">
        <f t="shared" si="42"/>
        <v>0</v>
      </c>
      <c r="U159" s="129">
        <f t="shared" si="42"/>
        <v>0</v>
      </c>
      <c r="V159" s="129">
        <f t="shared" si="42"/>
        <v>0</v>
      </c>
      <c r="W159" s="129">
        <f t="shared" si="42"/>
        <v>0</v>
      </c>
      <c r="X159" s="129">
        <f t="shared" si="42"/>
        <v>0</v>
      </c>
      <c r="Y159" s="129">
        <f t="shared" si="42"/>
        <v>0</v>
      </c>
      <c r="Z159" s="129">
        <f t="shared" si="42"/>
        <v>0</v>
      </c>
      <c r="AA159" s="129">
        <f t="shared" si="42"/>
        <v>0</v>
      </c>
      <c r="AB159" s="129">
        <f t="shared" si="42"/>
        <v>0</v>
      </c>
      <c r="AC159" s="129">
        <f t="shared" si="42"/>
        <v>0</v>
      </c>
      <c r="AD159" s="129">
        <f t="shared" si="42"/>
        <v>0</v>
      </c>
      <c r="AE159" s="129">
        <f t="shared" si="42"/>
        <v>0</v>
      </c>
      <c r="AF159" s="129">
        <f t="shared" si="42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164</v>
      </c>
      <c r="B160" s="128">
        <v>0</v>
      </c>
      <c r="C160" s="129">
        <f t="shared" si="41"/>
        <v>0</v>
      </c>
      <c r="D160" s="129">
        <f t="shared" si="41"/>
        <v>0</v>
      </c>
      <c r="E160" s="129">
        <f t="shared" si="41"/>
        <v>0</v>
      </c>
      <c r="F160" s="129">
        <f t="shared" si="41"/>
        <v>0</v>
      </c>
      <c r="G160" s="129">
        <f t="shared" si="41"/>
        <v>0</v>
      </c>
      <c r="H160" s="129">
        <f t="shared" si="41"/>
        <v>0</v>
      </c>
      <c r="I160" s="129">
        <f t="shared" si="41"/>
        <v>0</v>
      </c>
      <c r="J160" s="129">
        <f t="shared" si="41"/>
        <v>0</v>
      </c>
      <c r="K160" s="129">
        <f t="shared" si="41"/>
        <v>0</v>
      </c>
      <c r="L160" s="129">
        <f t="shared" si="41"/>
        <v>0</v>
      </c>
      <c r="M160" s="129">
        <f t="shared" si="41"/>
        <v>0</v>
      </c>
      <c r="N160" s="129">
        <f t="shared" si="41"/>
        <v>0</v>
      </c>
      <c r="O160" s="129">
        <f t="shared" si="41"/>
        <v>0</v>
      </c>
      <c r="P160" s="129">
        <f t="shared" si="41"/>
        <v>0</v>
      </c>
      <c r="Q160" s="129">
        <f t="shared" si="41"/>
        <v>0</v>
      </c>
      <c r="R160" s="129">
        <f t="shared" si="42"/>
        <v>0</v>
      </c>
      <c r="S160" s="129">
        <f t="shared" si="42"/>
        <v>0</v>
      </c>
      <c r="T160" s="129">
        <f t="shared" si="42"/>
        <v>0</v>
      </c>
      <c r="U160" s="129">
        <f t="shared" si="42"/>
        <v>0</v>
      </c>
      <c r="V160" s="129">
        <f t="shared" si="42"/>
        <v>0</v>
      </c>
      <c r="W160" s="129">
        <f t="shared" si="42"/>
        <v>0</v>
      </c>
      <c r="X160" s="129">
        <f t="shared" si="42"/>
        <v>0</v>
      </c>
      <c r="Y160" s="129">
        <f t="shared" si="42"/>
        <v>0</v>
      </c>
      <c r="Z160" s="129">
        <f t="shared" si="42"/>
        <v>0</v>
      </c>
      <c r="AA160" s="129">
        <f t="shared" si="42"/>
        <v>0</v>
      </c>
      <c r="AB160" s="129">
        <f t="shared" si="42"/>
        <v>0</v>
      </c>
      <c r="AC160" s="129">
        <f t="shared" si="42"/>
        <v>0</v>
      </c>
      <c r="AD160" s="129">
        <f t="shared" si="42"/>
        <v>0</v>
      </c>
      <c r="AE160" s="129">
        <f t="shared" si="42"/>
        <v>0</v>
      </c>
      <c r="AF160" s="129">
        <f t="shared" si="42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165</v>
      </c>
      <c r="B161" s="128">
        <v>0.8</v>
      </c>
      <c r="C161" s="129">
        <f t="shared" si="41"/>
        <v>0.8</v>
      </c>
      <c r="D161" s="129">
        <f t="shared" si="41"/>
        <v>0.8</v>
      </c>
      <c r="E161" s="129">
        <f t="shared" si="41"/>
        <v>0.8</v>
      </c>
      <c r="F161" s="129">
        <f t="shared" si="41"/>
        <v>0.8</v>
      </c>
      <c r="G161" s="129">
        <f t="shared" si="41"/>
        <v>0.8</v>
      </c>
      <c r="H161" s="129">
        <f t="shared" si="41"/>
        <v>0.8</v>
      </c>
      <c r="I161" s="129">
        <f t="shared" si="41"/>
        <v>0.8</v>
      </c>
      <c r="J161" s="129">
        <f t="shared" si="41"/>
        <v>0.8</v>
      </c>
      <c r="K161" s="129">
        <f t="shared" si="41"/>
        <v>0.8</v>
      </c>
      <c r="L161" s="129">
        <f t="shared" si="41"/>
        <v>0.8</v>
      </c>
      <c r="M161" s="129">
        <f t="shared" si="41"/>
        <v>0.8</v>
      </c>
      <c r="N161" s="129">
        <f t="shared" si="41"/>
        <v>0.8</v>
      </c>
      <c r="O161" s="129">
        <f t="shared" si="41"/>
        <v>0.8</v>
      </c>
      <c r="P161" s="129">
        <f t="shared" si="41"/>
        <v>0.8</v>
      </c>
      <c r="Q161" s="129">
        <f t="shared" si="41"/>
        <v>0.8</v>
      </c>
      <c r="R161" s="129">
        <f t="shared" si="42"/>
        <v>0.8</v>
      </c>
      <c r="S161" s="129">
        <f t="shared" si="42"/>
        <v>0.8</v>
      </c>
      <c r="T161" s="129">
        <f t="shared" si="42"/>
        <v>0.8</v>
      </c>
      <c r="U161" s="129">
        <f t="shared" si="42"/>
        <v>0.8</v>
      </c>
      <c r="V161" s="129">
        <f t="shared" si="42"/>
        <v>0.8</v>
      </c>
      <c r="W161" s="129">
        <f t="shared" si="42"/>
        <v>0.8</v>
      </c>
      <c r="X161" s="129">
        <f t="shared" si="42"/>
        <v>0.8</v>
      </c>
      <c r="Y161" s="129">
        <f t="shared" si="42"/>
        <v>0.8</v>
      </c>
      <c r="Z161" s="129">
        <f t="shared" si="42"/>
        <v>0.8</v>
      </c>
      <c r="AA161" s="129">
        <f t="shared" si="42"/>
        <v>0.8</v>
      </c>
      <c r="AB161" s="129">
        <f t="shared" si="42"/>
        <v>0.8</v>
      </c>
      <c r="AC161" s="129">
        <f t="shared" si="42"/>
        <v>0.8</v>
      </c>
      <c r="AD161" s="129">
        <f t="shared" si="42"/>
        <v>0.8</v>
      </c>
      <c r="AE161" s="129">
        <f t="shared" si="42"/>
        <v>0.8</v>
      </c>
      <c r="AF161" s="129">
        <f t="shared" si="42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166</v>
      </c>
      <c r="B162" s="128">
        <v>1.5</v>
      </c>
      <c r="C162" s="129">
        <f t="shared" si="41"/>
        <v>1.5</v>
      </c>
      <c r="D162" s="129">
        <f t="shared" si="41"/>
        <v>1.5</v>
      </c>
      <c r="E162" s="129">
        <f t="shared" si="41"/>
        <v>1.5</v>
      </c>
      <c r="F162" s="129">
        <f t="shared" si="41"/>
        <v>1.5</v>
      </c>
      <c r="G162" s="129">
        <f t="shared" si="41"/>
        <v>1.5</v>
      </c>
      <c r="H162" s="129">
        <f t="shared" si="41"/>
        <v>1.5</v>
      </c>
      <c r="I162" s="129">
        <f t="shared" si="41"/>
        <v>1.5</v>
      </c>
      <c r="J162" s="129">
        <f t="shared" si="41"/>
        <v>1.5</v>
      </c>
      <c r="K162" s="129">
        <f t="shared" si="41"/>
        <v>1.5</v>
      </c>
      <c r="L162" s="129">
        <f t="shared" si="41"/>
        <v>1.5</v>
      </c>
      <c r="M162" s="129">
        <f t="shared" si="41"/>
        <v>1.5</v>
      </c>
      <c r="N162" s="129">
        <f t="shared" si="41"/>
        <v>1.5</v>
      </c>
      <c r="O162" s="129">
        <f t="shared" si="41"/>
        <v>1.5</v>
      </c>
      <c r="P162" s="129">
        <f t="shared" si="41"/>
        <v>1.5</v>
      </c>
      <c r="Q162" s="129">
        <f t="shared" si="41"/>
        <v>1.5</v>
      </c>
      <c r="R162" s="129">
        <f t="shared" si="42"/>
        <v>1.5</v>
      </c>
      <c r="S162" s="129">
        <f t="shared" si="42"/>
        <v>1.5</v>
      </c>
      <c r="T162" s="129">
        <f t="shared" si="42"/>
        <v>1.5</v>
      </c>
      <c r="U162" s="129">
        <f t="shared" si="42"/>
        <v>1.5</v>
      </c>
      <c r="V162" s="129">
        <f t="shared" si="42"/>
        <v>1.5</v>
      </c>
      <c r="W162" s="129">
        <f t="shared" si="42"/>
        <v>1.5</v>
      </c>
      <c r="X162" s="129">
        <f t="shared" si="42"/>
        <v>1.5</v>
      </c>
      <c r="Y162" s="129">
        <f t="shared" si="42"/>
        <v>1.5</v>
      </c>
      <c r="Z162" s="129">
        <f t="shared" si="42"/>
        <v>1.5</v>
      </c>
      <c r="AA162" s="129">
        <f t="shared" si="42"/>
        <v>1.5</v>
      </c>
      <c r="AB162" s="129">
        <f t="shared" si="42"/>
        <v>1.5</v>
      </c>
      <c r="AC162" s="129">
        <f t="shared" si="42"/>
        <v>1.5</v>
      </c>
      <c r="AD162" s="129">
        <f t="shared" si="42"/>
        <v>1.5</v>
      </c>
      <c r="AE162" s="129">
        <f t="shared" si="42"/>
        <v>1.5</v>
      </c>
      <c r="AF162" s="129">
        <f t="shared" si="42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167</v>
      </c>
      <c r="B163" s="128">
        <v>1</v>
      </c>
      <c r="C163" s="129">
        <f t="shared" si="41"/>
        <v>1</v>
      </c>
      <c r="D163" s="129">
        <f t="shared" si="41"/>
        <v>1</v>
      </c>
      <c r="E163" s="129">
        <f t="shared" si="41"/>
        <v>1</v>
      </c>
      <c r="F163" s="129">
        <f t="shared" si="41"/>
        <v>1</v>
      </c>
      <c r="G163" s="129">
        <f t="shared" si="41"/>
        <v>1</v>
      </c>
      <c r="H163" s="129">
        <f t="shared" si="41"/>
        <v>1</v>
      </c>
      <c r="I163" s="129">
        <f t="shared" si="41"/>
        <v>1</v>
      </c>
      <c r="J163" s="129">
        <f t="shared" si="41"/>
        <v>1</v>
      </c>
      <c r="K163" s="129">
        <f t="shared" si="41"/>
        <v>1</v>
      </c>
      <c r="L163" s="129">
        <f t="shared" si="41"/>
        <v>1</v>
      </c>
      <c r="M163" s="129">
        <f t="shared" si="41"/>
        <v>1</v>
      </c>
      <c r="N163" s="129">
        <f t="shared" si="41"/>
        <v>1</v>
      </c>
      <c r="O163" s="129">
        <f t="shared" si="41"/>
        <v>1</v>
      </c>
      <c r="P163" s="129">
        <f t="shared" si="41"/>
        <v>1</v>
      </c>
      <c r="Q163" s="129">
        <f t="shared" si="41"/>
        <v>1</v>
      </c>
      <c r="R163" s="129">
        <f t="shared" si="42"/>
        <v>1</v>
      </c>
      <c r="S163" s="129">
        <f t="shared" si="42"/>
        <v>1</v>
      </c>
      <c r="T163" s="129">
        <f t="shared" si="42"/>
        <v>1</v>
      </c>
      <c r="U163" s="129">
        <f t="shared" si="42"/>
        <v>1</v>
      </c>
      <c r="V163" s="129">
        <f t="shared" si="42"/>
        <v>1</v>
      </c>
      <c r="W163" s="129">
        <f t="shared" si="42"/>
        <v>1</v>
      </c>
      <c r="X163" s="129">
        <f t="shared" si="42"/>
        <v>1</v>
      </c>
      <c r="Y163" s="129">
        <f t="shared" si="42"/>
        <v>1</v>
      </c>
      <c r="Z163" s="129">
        <f t="shared" si="42"/>
        <v>1</v>
      </c>
      <c r="AA163" s="129">
        <f t="shared" si="42"/>
        <v>1</v>
      </c>
      <c r="AB163" s="129">
        <f t="shared" si="42"/>
        <v>1</v>
      </c>
      <c r="AC163" s="129">
        <f t="shared" si="42"/>
        <v>1</v>
      </c>
      <c r="AD163" s="129">
        <f t="shared" si="42"/>
        <v>1</v>
      </c>
      <c r="AE163" s="129">
        <f t="shared" si="42"/>
        <v>1</v>
      </c>
      <c r="AF163" s="129">
        <f t="shared" si="42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168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169</v>
      </c>
      <c r="B165" s="128">
        <v>1</v>
      </c>
      <c r="C165" s="129">
        <f t="shared" ref="C165:R172" si="43">B165</f>
        <v>1</v>
      </c>
      <c r="D165" s="129">
        <f t="shared" si="43"/>
        <v>1</v>
      </c>
      <c r="E165" s="129">
        <f t="shared" si="43"/>
        <v>1</v>
      </c>
      <c r="F165" s="129">
        <f t="shared" si="43"/>
        <v>1</v>
      </c>
      <c r="G165" s="129">
        <f t="shared" si="43"/>
        <v>1</v>
      </c>
      <c r="H165" s="129">
        <f t="shared" si="43"/>
        <v>1</v>
      </c>
      <c r="I165" s="129">
        <f t="shared" si="43"/>
        <v>1</v>
      </c>
      <c r="J165" s="129">
        <f t="shared" si="43"/>
        <v>1</v>
      </c>
      <c r="K165" s="129">
        <f t="shared" si="43"/>
        <v>1</v>
      </c>
      <c r="L165" s="129">
        <f t="shared" si="43"/>
        <v>1</v>
      </c>
      <c r="M165" s="129">
        <f t="shared" si="43"/>
        <v>1</v>
      </c>
      <c r="N165" s="129">
        <f t="shared" si="43"/>
        <v>1</v>
      </c>
      <c r="O165" s="129">
        <f t="shared" si="43"/>
        <v>1</v>
      </c>
      <c r="P165" s="129">
        <f t="shared" si="43"/>
        <v>1</v>
      </c>
      <c r="Q165" s="129">
        <f t="shared" si="43"/>
        <v>1</v>
      </c>
      <c r="R165" s="129">
        <f t="shared" si="43"/>
        <v>1</v>
      </c>
      <c r="S165" s="129">
        <f t="shared" ref="R165:AF172" si="44">R165</f>
        <v>1</v>
      </c>
      <c r="T165" s="129">
        <f t="shared" si="44"/>
        <v>1</v>
      </c>
      <c r="U165" s="129">
        <f t="shared" si="44"/>
        <v>1</v>
      </c>
      <c r="V165" s="129">
        <f t="shared" si="44"/>
        <v>1</v>
      </c>
      <c r="W165" s="129">
        <f t="shared" si="44"/>
        <v>1</v>
      </c>
      <c r="X165" s="129">
        <f t="shared" si="44"/>
        <v>1</v>
      </c>
      <c r="Y165" s="129">
        <f t="shared" si="44"/>
        <v>1</v>
      </c>
      <c r="Z165" s="129">
        <f t="shared" si="44"/>
        <v>1</v>
      </c>
      <c r="AA165" s="129">
        <f t="shared" si="44"/>
        <v>1</v>
      </c>
      <c r="AB165" s="129">
        <f t="shared" si="44"/>
        <v>1</v>
      </c>
      <c r="AC165" s="129">
        <f t="shared" si="44"/>
        <v>1</v>
      </c>
      <c r="AD165" s="129">
        <f t="shared" si="44"/>
        <v>1</v>
      </c>
      <c r="AE165" s="129">
        <f t="shared" si="44"/>
        <v>1</v>
      </c>
      <c r="AF165" s="129">
        <f t="shared" si="44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170</v>
      </c>
      <c r="B166" s="128">
        <v>0.42</v>
      </c>
      <c r="C166" s="129">
        <f t="shared" si="43"/>
        <v>0.42</v>
      </c>
      <c r="D166" s="129">
        <f t="shared" si="43"/>
        <v>0.42</v>
      </c>
      <c r="E166" s="129">
        <f t="shared" si="43"/>
        <v>0.42</v>
      </c>
      <c r="F166" s="129">
        <f t="shared" si="43"/>
        <v>0.42</v>
      </c>
      <c r="G166" s="129">
        <f t="shared" si="43"/>
        <v>0.42</v>
      </c>
      <c r="H166" s="129">
        <f t="shared" si="43"/>
        <v>0.42</v>
      </c>
      <c r="I166" s="129">
        <f t="shared" si="43"/>
        <v>0.42</v>
      </c>
      <c r="J166" s="129">
        <f t="shared" si="43"/>
        <v>0.42</v>
      </c>
      <c r="K166" s="129">
        <f t="shared" si="43"/>
        <v>0.42</v>
      </c>
      <c r="L166" s="129">
        <f t="shared" si="43"/>
        <v>0.42</v>
      </c>
      <c r="M166" s="129">
        <f t="shared" si="43"/>
        <v>0.42</v>
      </c>
      <c r="N166" s="129">
        <f t="shared" si="43"/>
        <v>0.42</v>
      </c>
      <c r="O166" s="129">
        <f t="shared" si="43"/>
        <v>0.42</v>
      </c>
      <c r="P166" s="129">
        <f t="shared" si="43"/>
        <v>0.42</v>
      </c>
      <c r="Q166" s="129">
        <f t="shared" si="43"/>
        <v>0.42</v>
      </c>
      <c r="R166" s="129">
        <f t="shared" si="44"/>
        <v>0.42</v>
      </c>
      <c r="S166" s="129">
        <f t="shared" si="44"/>
        <v>0.42</v>
      </c>
      <c r="T166" s="129">
        <f t="shared" si="44"/>
        <v>0.42</v>
      </c>
      <c r="U166" s="129">
        <f t="shared" si="44"/>
        <v>0.42</v>
      </c>
      <c r="V166" s="129">
        <f t="shared" si="44"/>
        <v>0.42</v>
      </c>
      <c r="W166" s="129">
        <f t="shared" si="44"/>
        <v>0.42</v>
      </c>
      <c r="X166" s="129">
        <f t="shared" si="44"/>
        <v>0.42</v>
      </c>
      <c r="Y166" s="129">
        <f t="shared" si="44"/>
        <v>0.42</v>
      </c>
      <c r="Z166" s="129">
        <f t="shared" si="44"/>
        <v>0.42</v>
      </c>
      <c r="AA166" s="129">
        <f t="shared" si="44"/>
        <v>0.42</v>
      </c>
      <c r="AB166" s="129">
        <f t="shared" si="44"/>
        <v>0.42</v>
      </c>
      <c r="AC166" s="129">
        <f t="shared" si="44"/>
        <v>0.42</v>
      </c>
      <c r="AD166" s="129">
        <f t="shared" si="44"/>
        <v>0.42</v>
      </c>
      <c r="AE166" s="129">
        <f t="shared" si="44"/>
        <v>0.42</v>
      </c>
      <c r="AF166" s="129">
        <f t="shared" si="44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171</v>
      </c>
      <c r="B167" s="128">
        <v>0.46</v>
      </c>
      <c r="C167" s="129">
        <f t="shared" si="43"/>
        <v>0.46</v>
      </c>
      <c r="D167" s="129">
        <f t="shared" si="43"/>
        <v>0.46</v>
      </c>
      <c r="E167" s="129">
        <f t="shared" si="43"/>
        <v>0.46</v>
      </c>
      <c r="F167" s="129">
        <f t="shared" si="43"/>
        <v>0.46</v>
      </c>
      <c r="G167" s="129">
        <f t="shared" si="43"/>
        <v>0.46</v>
      </c>
      <c r="H167" s="129">
        <f t="shared" si="43"/>
        <v>0.46</v>
      </c>
      <c r="I167" s="129">
        <f t="shared" si="43"/>
        <v>0.46</v>
      </c>
      <c r="J167" s="129">
        <f t="shared" si="43"/>
        <v>0.46</v>
      </c>
      <c r="K167" s="129">
        <f t="shared" si="43"/>
        <v>0.46</v>
      </c>
      <c r="L167" s="129">
        <f t="shared" si="43"/>
        <v>0.46</v>
      </c>
      <c r="M167" s="129">
        <f t="shared" si="43"/>
        <v>0.46</v>
      </c>
      <c r="N167" s="129">
        <f t="shared" si="43"/>
        <v>0.46</v>
      </c>
      <c r="O167" s="129">
        <f t="shared" si="43"/>
        <v>0.46</v>
      </c>
      <c r="P167" s="129">
        <f t="shared" si="43"/>
        <v>0.46</v>
      </c>
      <c r="Q167" s="129">
        <f t="shared" si="43"/>
        <v>0.46</v>
      </c>
      <c r="R167" s="129">
        <f t="shared" si="44"/>
        <v>0.46</v>
      </c>
      <c r="S167" s="129">
        <f t="shared" si="44"/>
        <v>0.46</v>
      </c>
      <c r="T167" s="129">
        <f t="shared" si="44"/>
        <v>0.46</v>
      </c>
      <c r="U167" s="129">
        <f t="shared" si="44"/>
        <v>0.46</v>
      </c>
      <c r="V167" s="129">
        <f t="shared" si="44"/>
        <v>0.46</v>
      </c>
      <c r="W167" s="129">
        <f t="shared" si="44"/>
        <v>0.46</v>
      </c>
      <c r="X167" s="129">
        <f t="shared" si="44"/>
        <v>0.46</v>
      </c>
      <c r="Y167" s="129">
        <f t="shared" si="44"/>
        <v>0.46</v>
      </c>
      <c r="Z167" s="129">
        <f t="shared" si="44"/>
        <v>0.46</v>
      </c>
      <c r="AA167" s="129">
        <f t="shared" si="44"/>
        <v>0.46</v>
      </c>
      <c r="AB167" s="129">
        <f t="shared" si="44"/>
        <v>0.46</v>
      </c>
      <c r="AC167" s="129">
        <f t="shared" si="44"/>
        <v>0.46</v>
      </c>
      <c r="AD167" s="129">
        <f t="shared" si="44"/>
        <v>0.46</v>
      </c>
      <c r="AE167" s="129">
        <f t="shared" si="44"/>
        <v>0.46</v>
      </c>
      <c r="AF167" s="129">
        <f t="shared" si="44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172</v>
      </c>
      <c r="B168" s="128">
        <v>0.85</v>
      </c>
      <c r="C168" s="129">
        <f t="shared" si="43"/>
        <v>0.85</v>
      </c>
      <c r="D168" s="129">
        <f t="shared" si="43"/>
        <v>0.85</v>
      </c>
      <c r="E168" s="129">
        <f t="shared" si="43"/>
        <v>0.85</v>
      </c>
      <c r="F168" s="129">
        <f t="shared" si="43"/>
        <v>0.85</v>
      </c>
      <c r="G168" s="129">
        <f t="shared" si="43"/>
        <v>0.85</v>
      </c>
      <c r="H168" s="129">
        <f t="shared" si="43"/>
        <v>0.85</v>
      </c>
      <c r="I168" s="129">
        <f t="shared" si="43"/>
        <v>0.85</v>
      </c>
      <c r="J168" s="129">
        <f t="shared" si="43"/>
        <v>0.85</v>
      </c>
      <c r="K168" s="129">
        <f t="shared" si="43"/>
        <v>0.85</v>
      </c>
      <c r="L168" s="129">
        <f t="shared" si="43"/>
        <v>0.85</v>
      </c>
      <c r="M168" s="129">
        <f t="shared" si="43"/>
        <v>0.85</v>
      </c>
      <c r="N168" s="129">
        <f t="shared" si="43"/>
        <v>0.85</v>
      </c>
      <c r="O168" s="129">
        <f t="shared" si="43"/>
        <v>0.85</v>
      </c>
      <c r="P168" s="129">
        <f t="shared" si="43"/>
        <v>0.85</v>
      </c>
      <c r="Q168" s="129">
        <f t="shared" si="43"/>
        <v>0.85</v>
      </c>
      <c r="R168" s="129">
        <f t="shared" si="44"/>
        <v>0.85</v>
      </c>
      <c r="S168" s="129">
        <f t="shared" si="44"/>
        <v>0.85</v>
      </c>
      <c r="T168" s="129">
        <f t="shared" si="44"/>
        <v>0.85</v>
      </c>
      <c r="U168" s="129">
        <f t="shared" si="44"/>
        <v>0.85</v>
      </c>
      <c r="V168" s="129">
        <f t="shared" si="44"/>
        <v>0.85</v>
      </c>
      <c r="W168" s="129">
        <f t="shared" si="44"/>
        <v>0.85</v>
      </c>
      <c r="X168" s="129">
        <f t="shared" si="44"/>
        <v>0.85</v>
      </c>
      <c r="Y168" s="129">
        <f t="shared" si="44"/>
        <v>0.85</v>
      </c>
      <c r="Z168" s="129">
        <f t="shared" si="44"/>
        <v>0.85</v>
      </c>
      <c r="AA168" s="129">
        <f t="shared" si="44"/>
        <v>0.85</v>
      </c>
      <c r="AB168" s="129">
        <f t="shared" si="44"/>
        <v>0.85</v>
      </c>
      <c r="AC168" s="129">
        <f t="shared" si="44"/>
        <v>0.85</v>
      </c>
      <c r="AD168" s="129">
        <f t="shared" si="44"/>
        <v>0.85</v>
      </c>
      <c r="AE168" s="129">
        <f t="shared" si="44"/>
        <v>0.85</v>
      </c>
      <c r="AF168" s="129">
        <f t="shared" si="44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173</v>
      </c>
      <c r="B169" s="128">
        <v>0.9</v>
      </c>
      <c r="C169" s="129">
        <f t="shared" si="43"/>
        <v>0.9</v>
      </c>
      <c r="D169" s="129">
        <f t="shared" si="43"/>
        <v>0.9</v>
      </c>
      <c r="E169" s="129">
        <f t="shared" si="43"/>
        <v>0.9</v>
      </c>
      <c r="F169" s="129">
        <f t="shared" si="43"/>
        <v>0.9</v>
      </c>
      <c r="G169" s="129">
        <f t="shared" si="43"/>
        <v>0.9</v>
      </c>
      <c r="H169" s="129">
        <f t="shared" si="43"/>
        <v>0.9</v>
      </c>
      <c r="I169" s="129">
        <f t="shared" si="43"/>
        <v>0.9</v>
      </c>
      <c r="J169" s="129">
        <f t="shared" si="43"/>
        <v>0.9</v>
      </c>
      <c r="K169" s="129">
        <f t="shared" si="43"/>
        <v>0.9</v>
      </c>
      <c r="L169" s="129">
        <f t="shared" si="43"/>
        <v>0.9</v>
      </c>
      <c r="M169" s="129">
        <f t="shared" si="43"/>
        <v>0.9</v>
      </c>
      <c r="N169" s="129">
        <f t="shared" si="43"/>
        <v>0.9</v>
      </c>
      <c r="O169" s="129">
        <f t="shared" si="43"/>
        <v>0.9</v>
      </c>
      <c r="P169" s="129">
        <f t="shared" si="43"/>
        <v>0.9</v>
      </c>
      <c r="Q169" s="129">
        <f t="shared" si="43"/>
        <v>0.9</v>
      </c>
      <c r="R169" s="129">
        <f t="shared" si="44"/>
        <v>0.9</v>
      </c>
      <c r="S169" s="129">
        <f t="shared" si="44"/>
        <v>0.9</v>
      </c>
      <c r="T169" s="129">
        <f t="shared" si="44"/>
        <v>0.9</v>
      </c>
      <c r="U169" s="129">
        <f t="shared" si="44"/>
        <v>0.9</v>
      </c>
      <c r="V169" s="129">
        <f t="shared" si="44"/>
        <v>0.9</v>
      </c>
      <c r="W169" s="129">
        <f t="shared" si="44"/>
        <v>0.9</v>
      </c>
      <c r="X169" s="129">
        <f t="shared" si="44"/>
        <v>0.9</v>
      </c>
      <c r="Y169" s="129">
        <f t="shared" si="44"/>
        <v>0.9</v>
      </c>
      <c r="Z169" s="129">
        <f t="shared" si="44"/>
        <v>0.9</v>
      </c>
      <c r="AA169" s="129">
        <f t="shared" si="44"/>
        <v>0.9</v>
      </c>
      <c r="AB169" s="129">
        <f t="shared" si="44"/>
        <v>0.9</v>
      </c>
      <c r="AC169" s="129">
        <f t="shared" si="44"/>
        <v>0.9</v>
      </c>
      <c r="AD169" s="129">
        <f t="shared" si="44"/>
        <v>0.9</v>
      </c>
      <c r="AE169" s="129">
        <f t="shared" si="44"/>
        <v>0.9</v>
      </c>
      <c r="AF169" s="129">
        <f t="shared" si="44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174</v>
      </c>
      <c r="B170" s="128">
        <v>0.44</v>
      </c>
      <c r="C170" s="129">
        <f t="shared" si="43"/>
        <v>0.44</v>
      </c>
      <c r="D170" s="129">
        <f t="shared" si="43"/>
        <v>0.44</v>
      </c>
      <c r="E170" s="129">
        <f t="shared" si="43"/>
        <v>0.44</v>
      </c>
      <c r="F170" s="129">
        <f t="shared" si="43"/>
        <v>0.44</v>
      </c>
      <c r="G170" s="129">
        <f t="shared" si="43"/>
        <v>0.44</v>
      </c>
      <c r="H170" s="129">
        <f t="shared" si="43"/>
        <v>0.44</v>
      </c>
      <c r="I170" s="129">
        <f t="shared" si="43"/>
        <v>0.44</v>
      </c>
      <c r="J170" s="129">
        <f t="shared" si="43"/>
        <v>0.44</v>
      </c>
      <c r="K170" s="129">
        <f t="shared" si="43"/>
        <v>0.44</v>
      </c>
      <c r="L170" s="129">
        <f t="shared" si="43"/>
        <v>0.44</v>
      </c>
      <c r="M170" s="129">
        <f t="shared" si="43"/>
        <v>0.44</v>
      </c>
      <c r="N170" s="129">
        <f t="shared" si="43"/>
        <v>0.44</v>
      </c>
      <c r="O170" s="129">
        <f t="shared" si="43"/>
        <v>0.44</v>
      </c>
      <c r="P170" s="129">
        <f t="shared" si="43"/>
        <v>0.44</v>
      </c>
      <c r="Q170" s="129">
        <f t="shared" si="43"/>
        <v>0.44</v>
      </c>
      <c r="R170" s="129">
        <f t="shared" si="44"/>
        <v>0.44</v>
      </c>
      <c r="S170" s="129">
        <f t="shared" si="44"/>
        <v>0.44</v>
      </c>
      <c r="T170" s="129">
        <f t="shared" si="44"/>
        <v>0.44</v>
      </c>
      <c r="U170" s="129">
        <f t="shared" si="44"/>
        <v>0.44</v>
      </c>
      <c r="V170" s="129">
        <f t="shared" si="44"/>
        <v>0.44</v>
      </c>
      <c r="W170" s="129">
        <f t="shared" si="44"/>
        <v>0.44</v>
      </c>
      <c r="X170" s="129">
        <f t="shared" si="44"/>
        <v>0.44</v>
      </c>
      <c r="Y170" s="129">
        <f t="shared" si="44"/>
        <v>0.44</v>
      </c>
      <c r="Z170" s="129">
        <f t="shared" si="44"/>
        <v>0.44</v>
      </c>
      <c r="AA170" s="129">
        <f t="shared" si="44"/>
        <v>0.44</v>
      </c>
      <c r="AB170" s="129">
        <f t="shared" si="44"/>
        <v>0.44</v>
      </c>
      <c r="AC170" s="129">
        <f t="shared" si="44"/>
        <v>0.44</v>
      </c>
      <c r="AD170" s="129">
        <f t="shared" si="44"/>
        <v>0.44</v>
      </c>
      <c r="AE170" s="129">
        <f t="shared" si="44"/>
        <v>0.44</v>
      </c>
      <c r="AF170" s="129">
        <f t="shared" si="44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175</v>
      </c>
      <c r="B171" s="128">
        <v>2.1</v>
      </c>
      <c r="C171" s="129">
        <f t="shared" si="43"/>
        <v>2.1</v>
      </c>
      <c r="D171" s="129">
        <f t="shared" si="43"/>
        <v>2.1</v>
      </c>
      <c r="E171" s="129">
        <f t="shared" si="43"/>
        <v>2.1</v>
      </c>
      <c r="F171" s="129">
        <f t="shared" si="43"/>
        <v>2.1</v>
      </c>
      <c r="G171" s="129">
        <f t="shared" si="43"/>
        <v>2.1</v>
      </c>
      <c r="H171" s="129">
        <f t="shared" si="43"/>
        <v>2.1</v>
      </c>
      <c r="I171" s="129">
        <f t="shared" si="43"/>
        <v>2.1</v>
      </c>
      <c r="J171" s="129">
        <f t="shared" si="43"/>
        <v>2.1</v>
      </c>
      <c r="K171" s="129">
        <f t="shared" si="43"/>
        <v>2.1</v>
      </c>
      <c r="L171" s="129">
        <f t="shared" si="43"/>
        <v>2.1</v>
      </c>
      <c r="M171" s="129">
        <f t="shared" si="43"/>
        <v>2.1</v>
      </c>
      <c r="N171" s="129">
        <f t="shared" si="43"/>
        <v>2.1</v>
      </c>
      <c r="O171" s="129">
        <f t="shared" si="43"/>
        <v>2.1</v>
      </c>
      <c r="P171" s="129">
        <f t="shared" si="43"/>
        <v>2.1</v>
      </c>
      <c r="Q171" s="129">
        <f t="shared" si="43"/>
        <v>2.1</v>
      </c>
      <c r="R171" s="129">
        <f t="shared" si="44"/>
        <v>2.1</v>
      </c>
      <c r="S171" s="129">
        <f t="shared" si="44"/>
        <v>2.1</v>
      </c>
      <c r="T171" s="129">
        <f t="shared" si="44"/>
        <v>2.1</v>
      </c>
      <c r="U171" s="129">
        <f t="shared" si="44"/>
        <v>2.1</v>
      </c>
      <c r="V171" s="129">
        <f t="shared" si="44"/>
        <v>2.1</v>
      </c>
      <c r="W171" s="129">
        <f t="shared" si="44"/>
        <v>2.1</v>
      </c>
      <c r="X171" s="129">
        <f t="shared" si="44"/>
        <v>2.1</v>
      </c>
      <c r="Y171" s="129">
        <f t="shared" si="44"/>
        <v>2.1</v>
      </c>
      <c r="Z171" s="129">
        <f t="shared" si="44"/>
        <v>2.1</v>
      </c>
      <c r="AA171" s="129">
        <f t="shared" si="44"/>
        <v>2.1</v>
      </c>
      <c r="AB171" s="129">
        <f t="shared" si="44"/>
        <v>2.1</v>
      </c>
      <c r="AC171" s="129">
        <f t="shared" si="44"/>
        <v>2.1</v>
      </c>
      <c r="AD171" s="129">
        <f t="shared" si="44"/>
        <v>2.1</v>
      </c>
      <c r="AE171" s="129">
        <f t="shared" si="44"/>
        <v>2.1</v>
      </c>
      <c r="AF171" s="129">
        <f t="shared" si="44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176</v>
      </c>
      <c r="B172" s="128">
        <v>0.9</v>
      </c>
      <c r="C172" s="129">
        <f t="shared" si="43"/>
        <v>0.9</v>
      </c>
      <c r="D172" s="129">
        <f t="shared" si="43"/>
        <v>0.9</v>
      </c>
      <c r="E172" s="129">
        <f t="shared" si="43"/>
        <v>0.9</v>
      </c>
      <c r="F172" s="129">
        <f t="shared" si="43"/>
        <v>0.9</v>
      </c>
      <c r="G172" s="129">
        <f t="shared" si="43"/>
        <v>0.9</v>
      </c>
      <c r="H172" s="129">
        <f t="shared" si="43"/>
        <v>0.9</v>
      </c>
      <c r="I172" s="129">
        <f t="shared" si="43"/>
        <v>0.9</v>
      </c>
      <c r="J172" s="129">
        <f t="shared" si="43"/>
        <v>0.9</v>
      </c>
      <c r="K172" s="129">
        <f t="shared" si="43"/>
        <v>0.9</v>
      </c>
      <c r="L172" s="129">
        <f t="shared" si="43"/>
        <v>0.9</v>
      </c>
      <c r="M172" s="129">
        <f t="shared" si="43"/>
        <v>0.9</v>
      </c>
      <c r="N172" s="129">
        <f t="shared" si="43"/>
        <v>0.9</v>
      </c>
      <c r="O172" s="129">
        <f t="shared" si="43"/>
        <v>0.9</v>
      </c>
      <c r="P172" s="129">
        <f t="shared" si="43"/>
        <v>0.9</v>
      </c>
      <c r="Q172" s="129">
        <f t="shared" si="43"/>
        <v>0.9</v>
      </c>
      <c r="R172" s="129">
        <f t="shared" si="44"/>
        <v>0.9</v>
      </c>
      <c r="S172" s="129">
        <f t="shared" si="44"/>
        <v>0.9</v>
      </c>
      <c r="T172" s="129">
        <f t="shared" si="44"/>
        <v>0.9</v>
      </c>
      <c r="U172" s="129">
        <f t="shared" si="44"/>
        <v>0.9</v>
      </c>
      <c r="V172" s="129">
        <f t="shared" si="44"/>
        <v>0.9</v>
      </c>
      <c r="W172" s="129">
        <f t="shared" si="44"/>
        <v>0.9</v>
      </c>
      <c r="X172" s="129">
        <f t="shared" si="44"/>
        <v>0.9</v>
      </c>
      <c r="Y172" s="129">
        <f t="shared" si="44"/>
        <v>0.9</v>
      </c>
      <c r="Z172" s="129">
        <f t="shared" si="44"/>
        <v>0.9</v>
      </c>
      <c r="AA172" s="129">
        <f t="shared" si="44"/>
        <v>0.9</v>
      </c>
      <c r="AB172" s="129">
        <f t="shared" si="44"/>
        <v>0.9</v>
      </c>
      <c r="AC172" s="129">
        <f t="shared" si="44"/>
        <v>0.9</v>
      </c>
      <c r="AD172" s="129">
        <f t="shared" si="44"/>
        <v>0.9</v>
      </c>
      <c r="AE172" s="129">
        <f t="shared" si="44"/>
        <v>0.9</v>
      </c>
      <c r="AF172" s="129">
        <f t="shared" si="44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177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178</v>
      </c>
      <c r="B174" s="128">
        <v>0.57999999999999996</v>
      </c>
      <c r="C174" s="129">
        <f t="shared" ref="C174:R186" si="45">B174</f>
        <v>0.57999999999999996</v>
      </c>
      <c r="D174" s="129">
        <f t="shared" si="45"/>
        <v>0.57999999999999996</v>
      </c>
      <c r="E174" s="129">
        <f t="shared" si="45"/>
        <v>0.57999999999999996</v>
      </c>
      <c r="F174" s="129">
        <f t="shared" si="45"/>
        <v>0.57999999999999996</v>
      </c>
      <c r="G174" s="129">
        <f t="shared" si="45"/>
        <v>0.57999999999999996</v>
      </c>
      <c r="H174" s="129">
        <f t="shared" si="45"/>
        <v>0.57999999999999996</v>
      </c>
      <c r="I174" s="129">
        <f t="shared" si="45"/>
        <v>0.57999999999999996</v>
      </c>
      <c r="J174" s="129">
        <f t="shared" si="45"/>
        <v>0.57999999999999996</v>
      </c>
      <c r="K174" s="129">
        <f t="shared" si="45"/>
        <v>0.57999999999999996</v>
      </c>
      <c r="L174" s="129">
        <f t="shared" si="45"/>
        <v>0.57999999999999996</v>
      </c>
      <c r="M174" s="129">
        <f t="shared" si="45"/>
        <v>0.57999999999999996</v>
      </c>
      <c r="N174" s="129">
        <f t="shared" si="45"/>
        <v>0.57999999999999996</v>
      </c>
      <c r="O174" s="129">
        <f t="shared" si="45"/>
        <v>0.57999999999999996</v>
      </c>
      <c r="P174" s="129">
        <f t="shared" si="45"/>
        <v>0.57999999999999996</v>
      </c>
      <c r="Q174" s="129">
        <f t="shared" si="45"/>
        <v>0.57999999999999996</v>
      </c>
      <c r="R174" s="129">
        <f t="shared" si="45"/>
        <v>0.57999999999999996</v>
      </c>
      <c r="S174" s="129">
        <f t="shared" ref="R174:AF186" si="46">R174</f>
        <v>0.57999999999999996</v>
      </c>
      <c r="T174" s="129">
        <f t="shared" si="46"/>
        <v>0.57999999999999996</v>
      </c>
      <c r="U174" s="129">
        <f t="shared" si="46"/>
        <v>0.57999999999999996</v>
      </c>
      <c r="V174" s="129">
        <f t="shared" si="46"/>
        <v>0.57999999999999996</v>
      </c>
      <c r="W174" s="129">
        <f t="shared" si="46"/>
        <v>0.57999999999999996</v>
      </c>
      <c r="X174" s="129">
        <f t="shared" si="46"/>
        <v>0.57999999999999996</v>
      </c>
      <c r="Y174" s="129">
        <f t="shared" si="46"/>
        <v>0.57999999999999996</v>
      </c>
      <c r="Z174" s="129">
        <f t="shared" si="46"/>
        <v>0.57999999999999996</v>
      </c>
      <c r="AA174" s="129">
        <f t="shared" si="46"/>
        <v>0.57999999999999996</v>
      </c>
      <c r="AB174" s="129">
        <f t="shared" si="46"/>
        <v>0.57999999999999996</v>
      </c>
      <c r="AC174" s="129">
        <f t="shared" si="46"/>
        <v>0.57999999999999996</v>
      </c>
      <c r="AD174" s="129">
        <f t="shared" si="46"/>
        <v>0.57999999999999996</v>
      </c>
      <c r="AE174" s="129">
        <f t="shared" si="46"/>
        <v>0.57999999999999996</v>
      </c>
      <c r="AF174" s="129">
        <f t="shared" si="46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179</v>
      </c>
      <c r="B175" s="128">
        <v>0.8</v>
      </c>
      <c r="C175" s="129">
        <f t="shared" si="45"/>
        <v>0.8</v>
      </c>
      <c r="D175" s="129">
        <f t="shared" si="45"/>
        <v>0.8</v>
      </c>
      <c r="E175" s="129">
        <f t="shared" si="45"/>
        <v>0.8</v>
      </c>
      <c r="F175" s="129">
        <f t="shared" si="45"/>
        <v>0.8</v>
      </c>
      <c r="G175" s="129">
        <f t="shared" si="45"/>
        <v>0.8</v>
      </c>
      <c r="H175" s="129">
        <f t="shared" si="45"/>
        <v>0.8</v>
      </c>
      <c r="I175" s="129">
        <f t="shared" si="45"/>
        <v>0.8</v>
      </c>
      <c r="J175" s="129">
        <f t="shared" si="45"/>
        <v>0.8</v>
      </c>
      <c r="K175" s="129">
        <f t="shared" si="45"/>
        <v>0.8</v>
      </c>
      <c r="L175" s="129">
        <f t="shared" si="45"/>
        <v>0.8</v>
      </c>
      <c r="M175" s="129">
        <f t="shared" si="45"/>
        <v>0.8</v>
      </c>
      <c r="N175" s="129">
        <f t="shared" si="45"/>
        <v>0.8</v>
      </c>
      <c r="O175" s="129">
        <f t="shared" si="45"/>
        <v>0.8</v>
      </c>
      <c r="P175" s="129">
        <f t="shared" si="45"/>
        <v>0.8</v>
      </c>
      <c r="Q175" s="129">
        <f t="shared" si="45"/>
        <v>0.8</v>
      </c>
      <c r="R175" s="129">
        <f t="shared" si="45"/>
        <v>0.8</v>
      </c>
      <c r="S175" s="129">
        <f t="shared" si="46"/>
        <v>0.8</v>
      </c>
      <c r="T175" s="129">
        <f t="shared" si="46"/>
        <v>0.8</v>
      </c>
      <c r="U175" s="129">
        <f t="shared" si="46"/>
        <v>0.8</v>
      </c>
      <c r="V175" s="129">
        <f t="shared" si="46"/>
        <v>0.8</v>
      </c>
      <c r="W175" s="129">
        <f t="shared" si="46"/>
        <v>0.8</v>
      </c>
      <c r="X175" s="129">
        <f t="shared" si="46"/>
        <v>0.8</v>
      </c>
      <c r="Y175" s="129">
        <f t="shared" si="46"/>
        <v>0.8</v>
      </c>
      <c r="Z175" s="129">
        <f t="shared" si="46"/>
        <v>0.8</v>
      </c>
      <c r="AA175" s="129">
        <f t="shared" si="46"/>
        <v>0.8</v>
      </c>
      <c r="AB175" s="129">
        <f t="shared" si="46"/>
        <v>0.8</v>
      </c>
      <c r="AC175" s="129">
        <f t="shared" si="46"/>
        <v>0.8</v>
      </c>
      <c r="AD175" s="129">
        <f t="shared" si="46"/>
        <v>0.8</v>
      </c>
      <c r="AE175" s="129">
        <f t="shared" si="46"/>
        <v>0.8</v>
      </c>
      <c r="AF175" s="129">
        <f t="shared" si="46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211</v>
      </c>
      <c r="B176" s="128">
        <v>0</v>
      </c>
      <c r="C176" s="129">
        <f t="shared" si="45"/>
        <v>0</v>
      </c>
      <c r="D176" s="129">
        <f t="shared" si="45"/>
        <v>0</v>
      </c>
      <c r="E176" s="129">
        <f t="shared" si="45"/>
        <v>0</v>
      </c>
      <c r="F176" s="129">
        <f t="shared" si="45"/>
        <v>0</v>
      </c>
      <c r="G176" s="129">
        <f t="shared" si="45"/>
        <v>0</v>
      </c>
      <c r="H176" s="129">
        <f t="shared" si="45"/>
        <v>0</v>
      </c>
      <c r="I176" s="129">
        <f t="shared" si="45"/>
        <v>0</v>
      </c>
      <c r="J176" s="129">
        <f t="shared" si="45"/>
        <v>0</v>
      </c>
      <c r="K176" s="129">
        <f t="shared" si="45"/>
        <v>0</v>
      </c>
      <c r="L176" s="129">
        <f t="shared" si="45"/>
        <v>0</v>
      </c>
      <c r="M176" s="129">
        <f t="shared" si="45"/>
        <v>0</v>
      </c>
      <c r="N176" s="129">
        <f t="shared" si="45"/>
        <v>0</v>
      </c>
      <c r="O176" s="129">
        <f t="shared" si="45"/>
        <v>0</v>
      </c>
      <c r="P176" s="129">
        <f t="shared" si="45"/>
        <v>0</v>
      </c>
      <c r="Q176" s="129">
        <f t="shared" si="45"/>
        <v>0</v>
      </c>
      <c r="R176" s="129">
        <f t="shared" si="45"/>
        <v>0</v>
      </c>
      <c r="S176" s="129">
        <f t="shared" si="46"/>
        <v>0</v>
      </c>
      <c r="T176" s="129">
        <f t="shared" si="46"/>
        <v>0</v>
      </c>
      <c r="U176" s="129">
        <f t="shared" si="46"/>
        <v>0</v>
      </c>
      <c r="V176" s="129">
        <f t="shared" si="46"/>
        <v>0</v>
      </c>
      <c r="W176" s="129">
        <f t="shared" si="46"/>
        <v>0</v>
      </c>
      <c r="X176" s="129">
        <f t="shared" si="46"/>
        <v>0</v>
      </c>
      <c r="Y176" s="129">
        <f t="shared" si="46"/>
        <v>0</v>
      </c>
      <c r="Z176" s="129">
        <f t="shared" si="46"/>
        <v>0</v>
      </c>
      <c r="AA176" s="129">
        <f t="shared" si="46"/>
        <v>0</v>
      </c>
      <c r="AB176" s="129">
        <f t="shared" si="46"/>
        <v>0</v>
      </c>
      <c r="AC176" s="129">
        <f t="shared" si="46"/>
        <v>0</v>
      </c>
      <c r="AD176" s="129">
        <f t="shared" si="46"/>
        <v>0</v>
      </c>
      <c r="AE176" s="129">
        <f t="shared" si="46"/>
        <v>0</v>
      </c>
      <c r="AF176" s="129">
        <f t="shared" si="46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180</v>
      </c>
      <c r="B177" s="128">
        <v>0.6</v>
      </c>
      <c r="C177" s="129">
        <f t="shared" si="45"/>
        <v>0.6</v>
      </c>
      <c r="D177" s="129">
        <f t="shared" si="45"/>
        <v>0.6</v>
      </c>
      <c r="E177" s="129">
        <f t="shared" si="45"/>
        <v>0.6</v>
      </c>
      <c r="F177" s="129">
        <f t="shared" si="45"/>
        <v>0.6</v>
      </c>
      <c r="G177" s="129">
        <f t="shared" si="45"/>
        <v>0.6</v>
      </c>
      <c r="H177" s="129">
        <f t="shared" si="45"/>
        <v>0.6</v>
      </c>
      <c r="I177" s="129">
        <f t="shared" si="45"/>
        <v>0.6</v>
      </c>
      <c r="J177" s="129">
        <f t="shared" si="45"/>
        <v>0.6</v>
      </c>
      <c r="K177" s="129">
        <f t="shared" si="45"/>
        <v>0.6</v>
      </c>
      <c r="L177" s="129">
        <f t="shared" si="45"/>
        <v>0.6</v>
      </c>
      <c r="M177" s="129">
        <f t="shared" si="45"/>
        <v>0.6</v>
      </c>
      <c r="N177" s="129">
        <f t="shared" si="45"/>
        <v>0.6</v>
      </c>
      <c r="O177" s="129">
        <f t="shared" si="45"/>
        <v>0.6</v>
      </c>
      <c r="P177" s="129">
        <f t="shared" si="45"/>
        <v>0.6</v>
      </c>
      <c r="Q177" s="129">
        <f t="shared" si="45"/>
        <v>0.6</v>
      </c>
      <c r="R177" s="129">
        <f t="shared" si="45"/>
        <v>0.6</v>
      </c>
      <c r="S177" s="129">
        <f t="shared" si="46"/>
        <v>0.6</v>
      </c>
      <c r="T177" s="129">
        <f t="shared" si="46"/>
        <v>0.6</v>
      </c>
      <c r="U177" s="129">
        <f t="shared" si="46"/>
        <v>0.6</v>
      </c>
      <c r="V177" s="129">
        <f t="shared" si="46"/>
        <v>0.6</v>
      </c>
      <c r="W177" s="129">
        <f t="shared" si="46"/>
        <v>0.6</v>
      </c>
      <c r="X177" s="129">
        <f t="shared" si="46"/>
        <v>0.6</v>
      </c>
      <c r="Y177" s="129">
        <f t="shared" si="46"/>
        <v>0.6</v>
      </c>
      <c r="Z177" s="129">
        <f t="shared" si="46"/>
        <v>0.6</v>
      </c>
      <c r="AA177" s="129">
        <f t="shared" si="46"/>
        <v>0.6</v>
      </c>
      <c r="AB177" s="129">
        <f t="shared" si="46"/>
        <v>0.6</v>
      </c>
      <c r="AC177" s="129">
        <f t="shared" si="46"/>
        <v>0.6</v>
      </c>
      <c r="AD177" s="129">
        <f t="shared" si="46"/>
        <v>0.6</v>
      </c>
      <c r="AE177" s="129">
        <f t="shared" si="46"/>
        <v>0.6</v>
      </c>
      <c r="AF177" s="129">
        <f t="shared" si="46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181</v>
      </c>
      <c r="B178" s="128">
        <v>0.6</v>
      </c>
      <c r="C178" s="129">
        <f t="shared" si="45"/>
        <v>0.6</v>
      </c>
      <c r="D178" s="129">
        <f t="shared" si="45"/>
        <v>0.6</v>
      </c>
      <c r="E178" s="129">
        <f t="shared" si="45"/>
        <v>0.6</v>
      </c>
      <c r="F178" s="129">
        <f t="shared" si="45"/>
        <v>0.6</v>
      </c>
      <c r="G178" s="129">
        <f t="shared" si="45"/>
        <v>0.6</v>
      </c>
      <c r="H178" s="129">
        <f t="shared" si="45"/>
        <v>0.6</v>
      </c>
      <c r="I178" s="129">
        <f t="shared" si="45"/>
        <v>0.6</v>
      </c>
      <c r="J178" s="129">
        <f t="shared" si="45"/>
        <v>0.6</v>
      </c>
      <c r="K178" s="129">
        <f t="shared" si="45"/>
        <v>0.6</v>
      </c>
      <c r="L178" s="129">
        <f t="shared" si="45"/>
        <v>0.6</v>
      </c>
      <c r="M178" s="129">
        <f t="shared" si="45"/>
        <v>0.6</v>
      </c>
      <c r="N178" s="129">
        <f t="shared" si="45"/>
        <v>0.6</v>
      </c>
      <c r="O178" s="129">
        <f t="shared" si="45"/>
        <v>0.6</v>
      </c>
      <c r="P178" s="129">
        <f t="shared" si="45"/>
        <v>0.6</v>
      </c>
      <c r="Q178" s="129">
        <f t="shared" si="45"/>
        <v>0.6</v>
      </c>
      <c r="R178" s="129">
        <f t="shared" si="45"/>
        <v>0.6</v>
      </c>
      <c r="S178" s="129">
        <f t="shared" si="46"/>
        <v>0.6</v>
      </c>
      <c r="T178" s="129">
        <f t="shared" si="46"/>
        <v>0.6</v>
      </c>
      <c r="U178" s="129">
        <f t="shared" si="46"/>
        <v>0.6</v>
      </c>
      <c r="V178" s="129">
        <f t="shared" si="46"/>
        <v>0.6</v>
      </c>
      <c r="W178" s="129">
        <f t="shared" si="46"/>
        <v>0.6</v>
      </c>
      <c r="X178" s="129">
        <f t="shared" si="46"/>
        <v>0.6</v>
      </c>
      <c r="Y178" s="129">
        <f t="shared" si="46"/>
        <v>0.6</v>
      </c>
      <c r="Z178" s="129">
        <f t="shared" si="46"/>
        <v>0.6</v>
      </c>
      <c r="AA178" s="129">
        <f t="shared" si="46"/>
        <v>0.6</v>
      </c>
      <c r="AB178" s="129">
        <f t="shared" si="46"/>
        <v>0.6</v>
      </c>
      <c r="AC178" s="129">
        <f t="shared" si="46"/>
        <v>0.6</v>
      </c>
      <c r="AD178" s="129">
        <f t="shared" si="46"/>
        <v>0.6</v>
      </c>
      <c r="AE178" s="129">
        <f t="shared" si="46"/>
        <v>0.6</v>
      </c>
      <c r="AF178" s="129">
        <f t="shared" si="46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182</v>
      </c>
      <c r="B179" s="128">
        <v>0.35</v>
      </c>
      <c r="C179" s="129">
        <f t="shared" si="45"/>
        <v>0.35</v>
      </c>
      <c r="D179" s="129">
        <f t="shared" si="45"/>
        <v>0.35</v>
      </c>
      <c r="E179" s="129">
        <f t="shared" si="45"/>
        <v>0.35</v>
      </c>
      <c r="F179" s="129">
        <f t="shared" si="45"/>
        <v>0.35</v>
      </c>
      <c r="G179" s="129">
        <f t="shared" si="45"/>
        <v>0.35</v>
      </c>
      <c r="H179" s="129">
        <f t="shared" si="45"/>
        <v>0.35</v>
      </c>
      <c r="I179" s="129">
        <f t="shared" si="45"/>
        <v>0.35</v>
      </c>
      <c r="J179" s="129">
        <f t="shared" si="45"/>
        <v>0.35</v>
      </c>
      <c r="K179" s="129">
        <f t="shared" si="45"/>
        <v>0.35</v>
      </c>
      <c r="L179" s="129">
        <f t="shared" si="45"/>
        <v>0.35</v>
      </c>
      <c r="M179" s="129">
        <f t="shared" si="45"/>
        <v>0.35</v>
      </c>
      <c r="N179" s="129">
        <f t="shared" si="45"/>
        <v>0.35</v>
      </c>
      <c r="O179" s="129">
        <f t="shared" si="45"/>
        <v>0.35</v>
      </c>
      <c r="P179" s="129">
        <f t="shared" si="45"/>
        <v>0.35</v>
      </c>
      <c r="Q179" s="129">
        <f t="shared" si="45"/>
        <v>0.35</v>
      </c>
      <c r="R179" s="129">
        <f t="shared" si="45"/>
        <v>0.35</v>
      </c>
      <c r="S179" s="129">
        <f t="shared" si="46"/>
        <v>0.35</v>
      </c>
      <c r="T179" s="129">
        <f t="shared" si="46"/>
        <v>0.35</v>
      </c>
      <c r="U179" s="129">
        <f t="shared" si="46"/>
        <v>0.35</v>
      </c>
      <c r="V179" s="129">
        <f t="shared" si="46"/>
        <v>0.35</v>
      </c>
      <c r="W179" s="129">
        <f t="shared" si="46"/>
        <v>0.35</v>
      </c>
      <c r="X179" s="129">
        <f t="shared" si="46"/>
        <v>0.35</v>
      </c>
      <c r="Y179" s="129">
        <f t="shared" si="46"/>
        <v>0.35</v>
      </c>
      <c r="Z179" s="129">
        <f t="shared" si="46"/>
        <v>0.35</v>
      </c>
      <c r="AA179" s="129">
        <f t="shared" si="46"/>
        <v>0.35</v>
      </c>
      <c r="AB179" s="129">
        <f t="shared" si="46"/>
        <v>0.35</v>
      </c>
      <c r="AC179" s="129">
        <f t="shared" si="46"/>
        <v>0.35</v>
      </c>
      <c r="AD179" s="129">
        <f t="shared" si="46"/>
        <v>0.35</v>
      </c>
      <c r="AE179" s="129">
        <f t="shared" si="46"/>
        <v>0.35</v>
      </c>
      <c r="AF179" s="129">
        <f t="shared" si="46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183</v>
      </c>
      <c r="B180" s="128">
        <v>0.28999999999999998</v>
      </c>
      <c r="C180" s="129">
        <f t="shared" si="45"/>
        <v>0.28999999999999998</v>
      </c>
      <c r="D180" s="129">
        <f t="shared" si="45"/>
        <v>0.28999999999999998</v>
      </c>
      <c r="E180" s="129">
        <f t="shared" si="45"/>
        <v>0.28999999999999998</v>
      </c>
      <c r="F180" s="129">
        <f t="shared" si="45"/>
        <v>0.28999999999999998</v>
      </c>
      <c r="G180" s="129">
        <f t="shared" si="45"/>
        <v>0.28999999999999998</v>
      </c>
      <c r="H180" s="129">
        <f t="shared" si="45"/>
        <v>0.28999999999999998</v>
      </c>
      <c r="I180" s="129">
        <f t="shared" si="45"/>
        <v>0.28999999999999998</v>
      </c>
      <c r="J180" s="129">
        <f t="shared" si="45"/>
        <v>0.28999999999999998</v>
      </c>
      <c r="K180" s="129">
        <f t="shared" si="45"/>
        <v>0.28999999999999998</v>
      </c>
      <c r="L180" s="129">
        <f t="shared" si="45"/>
        <v>0.28999999999999998</v>
      </c>
      <c r="M180" s="129">
        <f t="shared" si="45"/>
        <v>0.28999999999999998</v>
      </c>
      <c r="N180" s="129">
        <f t="shared" si="45"/>
        <v>0.28999999999999998</v>
      </c>
      <c r="O180" s="129">
        <f t="shared" si="45"/>
        <v>0.28999999999999998</v>
      </c>
      <c r="P180" s="129">
        <f t="shared" si="45"/>
        <v>0.28999999999999998</v>
      </c>
      <c r="Q180" s="129">
        <f t="shared" si="45"/>
        <v>0.28999999999999998</v>
      </c>
      <c r="R180" s="129">
        <f t="shared" si="45"/>
        <v>0.28999999999999998</v>
      </c>
      <c r="S180" s="129">
        <f t="shared" si="46"/>
        <v>0.28999999999999998</v>
      </c>
      <c r="T180" s="129">
        <f t="shared" si="46"/>
        <v>0.28999999999999998</v>
      </c>
      <c r="U180" s="129">
        <f t="shared" si="46"/>
        <v>0.28999999999999998</v>
      </c>
      <c r="V180" s="129">
        <f t="shared" si="46"/>
        <v>0.28999999999999998</v>
      </c>
      <c r="W180" s="129">
        <f t="shared" si="46"/>
        <v>0.28999999999999998</v>
      </c>
      <c r="X180" s="129">
        <f t="shared" si="46"/>
        <v>0.28999999999999998</v>
      </c>
      <c r="Y180" s="129">
        <f t="shared" si="46"/>
        <v>0.28999999999999998</v>
      </c>
      <c r="Z180" s="129">
        <f t="shared" si="46"/>
        <v>0.28999999999999998</v>
      </c>
      <c r="AA180" s="129">
        <f t="shared" si="46"/>
        <v>0.28999999999999998</v>
      </c>
      <c r="AB180" s="129">
        <f t="shared" si="46"/>
        <v>0.28999999999999998</v>
      </c>
      <c r="AC180" s="129">
        <f t="shared" si="46"/>
        <v>0.28999999999999998</v>
      </c>
      <c r="AD180" s="129">
        <f t="shared" si="46"/>
        <v>0.28999999999999998</v>
      </c>
      <c r="AE180" s="129">
        <f t="shared" si="46"/>
        <v>0.28999999999999998</v>
      </c>
      <c r="AF180" s="129">
        <f t="shared" si="46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184</v>
      </c>
      <c r="B181" s="128">
        <v>0.06</v>
      </c>
      <c r="C181" s="129">
        <f t="shared" si="45"/>
        <v>0.06</v>
      </c>
      <c r="D181" s="129">
        <f t="shared" si="45"/>
        <v>0.06</v>
      </c>
      <c r="E181" s="129">
        <f t="shared" si="45"/>
        <v>0.06</v>
      </c>
      <c r="F181" s="129">
        <f t="shared" si="45"/>
        <v>0.06</v>
      </c>
      <c r="G181" s="129">
        <f t="shared" si="45"/>
        <v>0.06</v>
      </c>
      <c r="H181" s="129">
        <f t="shared" si="45"/>
        <v>0.06</v>
      </c>
      <c r="I181" s="129">
        <f t="shared" si="45"/>
        <v>0.06</v>
      </c>
      <c r="J181" s="129">
        <f t="shared" si="45"/>
        <v>0.06</v>
      </c>
      <c r="K181" s="129">
        <f t="shared" si="45"/>
        <v>0.06</v>
      </c>
      <c r="L181" s="129">
        <f t="shared" si="45"/>
        <v>0.06</v>
      </c>
      <c r="M181" s="129">
        <f t="shared" si="45"/>
        <v>0.06</v>
      </c>
      <c r="N181" s="129">
        <f t="shared" si="45"/>
        <v>0.06</v>
      </c>
      <c r="O181" s="129">
        <f t="shared" si="45"/>
        <v>0.06</v>
      </c>
      <c r="P181" s="129">
        <f t="shared" si="45"/>
        <v>0.06</v>
      </c>
      <c r="Q181" s="129">
        <f t="shared" si="45"/>
        <v>0.06</v>
      </c>
      <c r="R181" s="129">
        <f t="shared" si="45"/>
        <v>0.06</v>
      </c>
      <c r="S181" s="129">
        <f t="shared" si="46"/>
        <v>0.06</v>
      </c>
      <c r="T181" s="129">
        <f t="shared" si="46"/>
        <v>0.06</v>
      </c>
      <c r="U181" s="129">
        <f t="shared" si="46"/>
        <v>0.06</v>
      </c>
      <c r="V181" s="129">
        <f t="shared" si="46"/>
        <v>0.06</v>
      </c>
      <c r="W181" s="129">
        <f t="shared" si="46"/>
        <v>0.06</v>
      </c>
      <c r="X181" s="129">
        <f t="shared" si="46"/>
        <v>0.06</v>
      </c>
      <c r="Y181" s="129">
        <f t="shared" si="46"/>
        <v>0.06</v>
      </c>
      <c r="Z181" s="129">
        <f t="shared" si="46"/>
        <v>0.06</v>
      </c>
      <c r="AA181" s="129">
        <f t="shared" si="46"/>
        <v>0.06</v>
      </c>
      <c r="AB181" s="129">
        <f t="shared" si="46"/>
        <v>0.06</v>
      </c>
      <c r="AC181" s="129">
        <f t="shared" si="46"/>
        <v>0.06</v>
      </c>
      <c r="AD181" s="129">
        <f t="shared" si="46"/>
        <v>0.06</v>
      </c>
      <c r="AE181" s="129">
        <f t="shared" si="46"/>
        <v>0.06</v>
      </c>
      <c r="AF181" s="129">
        <f t="shared" si="46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185</v>
      </c>
      <c r="B182" s="128">
        <v>0.11</v>
      </c>
      <c r="C182" s="129">
        <f t="shared" si="45"/>
        <v>0.11</v>
      </c>
      <c r="D182" s="129">
        <f t="shared" si="45"/>
        <v>0.11</v>
      </c>
      <c r="E182" s="129">
        <f t="shared" si="45"/>
        <v>0.11</v>
      </c>
      <c r="F182" s="129">
        <f t="shared" si="45"/>
        <v>0.11</v>
      </c>
      <c r="G182" s="129">
        <f t="shared" si="45"/>
        <v>0.11</v>
      </c>
      <c r="H182" s="129">
        <f t="shared" si="45"/>
        <v>0.11</v>
      </c>
      <c r="I182" s="129">
        <f t="shared" si="45"/>
        <v>0.11</v>
      </c>
      <c r="J182" s="129">
        <f t="shared" si="45"/>
        <v>0.11</v>
      </c>
      <c r="K182" s="129">
        <f t="shared" si="45"/>
        <v>0.11</v>
      </c>
      <c r="L182" s="129">
        <f t="shared" si="45"/>
        <v>0.11</v>
      </c>
      <c r="M182" s="129">
        <f t="shared" si="45"/>
        <v>0.11</v>
      </c>
      <c r="N182" s="129">
        <f t="shared" si="45"/>
        <v>0.11</v>
      </c>
      <c r="O182" s="129">
        <f t="shared" si="45"/>
        <v>0.11</v>
      </c>
      <c r="P182" s="129">
        <f t="shared" si="45"/>
        <v>0.11</v>
      </c>
      <c r="Q182" s="129">
        <f t="shared" si="45"/>
        <v>0.11</v>
      </c>
      <c r="R182" s="129">
        <f t="shared" si="45"/>
        <v>0.11</v>
      </c>
      <c r="S182" s="129">
        <f t="shared" si="46"/>
        <v>0.11</v>
      </c>
      <c r="T182" s="129">
        <f t="shared" si="46"/>
        <v>0.11</v>
      </c>
      <c r="U182" s="129">
        <f t="shared" si="46"/>
        <v>0.11</v>
      </c>
      <c r="V182" s="129">
        <f t="shared" si="46"/>
        <v>0.11</v>
      </c>
      <c r="W182" s="129">
        <f t="shared" si="46"/>
        <v>0.11</v>
      </c>
      <c r="X182" s="129">
        <f t="shared" si="46"/>
        <v>0.11</v>
      </c>
      <c r="Y182" s="129">
        <f t="shared" si="46"/>
        <v>0.11</v>
      </c>
      <c r="Z182" s="129">
        <f t="shared" si="46"/>
        <v>0.11</v>
      </c>
      <c r="AA182" s="129">
        <f t="shared" si="46"/>
        <v>0.11</v>
      </c>
      <c r="AB182" s="129">
        <f t="shared" si="46"/>
        <v>0.11</v>
      </c>
      <c r="AC182" s="129">
        <f t="shared" si="46"/>
        <v>0.11</v>
      </c>
      <c r="AD182" s="129">
        <f t="shared" si="46"/>
        <v>0.11</v>
      </c>
      <c r="AE182" s="129">
        <f t="shared" si="46"/>
        <v>0.11</v>
      </c>
      <c r="AF182" s="129">
        <f t="shared" si="46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186</v>
      </c>
      <c r="B183" s="128">
        <v>0.1</v>
      </c>
      <c r="C183" s="129">
        <f t="shared" si="45"/>
        <v>0.1</v>
      </c>
      <c r="D183" s="129">
        <f t="shared" si="45"/>
        <v>0.1</v>
      </c>
      <c r="E183" s="129">
        <f t="shared" si="45"/>
        <v>0.1</v>
      </c>
      <c r="F183" s="129">
        <f t="shared" si="45"/>
        <v>0.1</v>
      </c>
      <c r="G183" s="129">
        <f t="shared" si="45"/>
        <v>0.1</v>
      </c>
      <c r="H183" s="129">
        <f t="shared" si="45"/>
        <v>0.1</v>
      </c>
      <c r="I183" s="129">
        <f t="shared" si="45"/>
        <v>0.1</v>
      </c>
      <c r="J183" s="129">
        <f t="shared" si="45"/>
        <v>0.1</v>
      </c>
      <c r="K183" s="129">
        <f t="shared" si="45"/>
        <v>0.1</v>
      </c>
      <c r="L183" s="129">
        <f t="shared" si="45"/>
        <v>0.1</v>
      </c>
      <c r="M183" s="129">
        <f t="shared" si="45"/>
        <v>0.1</v>
      </c>
      <c r="N183" s="129">
        <f t="shared" si="45"/>
        <v>0.1</v>
      </c>
      <c r="O183" s="129">
        <f t="shared" si="45"/>
        <v>0.1</v>
      </c>
      <c r="P183" s="129">
        <f t="shared" si="45"/>
        <v>0.1</v>
      </c>
      <c r="Q183" s="129">
        <f t="shared" si="45"/>
        <v>0.1</v>
      </c>
      <c r="R183" s="129">
        <f t="shared" si="46"/>
        <v>0.1</v>
      </c>
      <c r="S183" s="129">
        <f t="shared" si="46"/>
        <v>0.1</v>
      </c>
      <c r="T183" s="129">
        <f t="shared" si="46"/>
        <v>0.1</v>
      </c>
      <c r="U183" s="129">
        <f t="shared" si="46"/>
        <v>0.1</v>
      </c>
      <c r="V183" s="129">
        <f t="shared" si="46"/>
        <v>0.1</v>
      </c>
      <c r="W183" s="129">
        <f t="shared" si="46"/>
        <v>0.1</v>
      </c>
      <c r="X183" s="129">
        <f t="shared" si="46"/>
        <v>0.1</v>
      </c>
      <c r="Y183" s="129">
        <f t="shared" si="46"/>
        <v>0.1</v>
      </c>
      <c r="Z183" s="129">
        <f t="shared" si="46"/>
        <v>0.1</v>
      </c>
      <c r="AA183" s="129">
        <f t="shared" si="46"/>
        <v>0.1</v>
      </c>
      <c r="AB183" s="129">
        <f t="shared" si="46"/>
        <v>0.1</v>
      </c>
      <c r="AC183" s="129">
        <f t="shared" si="46"/>
        <v>0.1</v>
      </c>
      <c r="AD183" s="129">
        <f t="shared" si="46"/>
        <v>0.1</v>
      </c>
      <c r="AE183" s="129">
        <f t="shared" si="46"/>
        <v>0.1</v>
      </c>
      <c r="AF183" s="129">
        <f t="shared" si="46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187</v>
      </c>
      <c r="B184" s="128">
        <v>0.09</v>
      </c>
      <c r="C184" s="129">
        <f t="shared" si="45"/>
        <v>0.09</v>
      </c>
      <c r="D184" s="129">
        <f t="shared" si="45"/>
        <v>0.09</v>
      </c>
      <c r="E184" s="129">
        <f t="shared" si="45"/>
        <v>0.09</v>
      </c>
      <c r="F184" s="129">
        <f t="shared" si="45"/>
        <v>0.09</v>
      </c>
      <c r="G184" s="129">
        <f t="shared" si="45"/>
        <v>0.09</v>
      </c>
      <c r="H184" s="129">
        <f t="shared" si="45"/>
        <v>0.09</v>
      </c>
      <c r="I184" s="129">
        <f t="shared" si="45"/>
        <v>0.09</v>
      </c>
      <c r="J184" s="129">
        <f t="shared" si="45"/>
        <v>0.09</v>
      </c>
      <c r="K184" s="129">
        <f t="shared" si="45"/>
        <v>0.09</v>
      </c>
      <c r="L184" s="129">
        <f t="shared" si="45"/>
        <v>0.09</v>
      </c>
      <c r="M184" s="129">
        <f t="shared" si="45"/>
        <v>0.09</v>
      </c>
      <c r="N184" s="129">
        <f t="shared" si="45"/>
        <v>0.09</v>
      </c>
      <c r="O184" s="129">
        <f t="shared" si="45"/>
        <v>0.09</v>
      </c>
      <c r="P184" s="129">
        <f t="shared" si="45"/>
        <v>0.09</v>
      </c>
      <c r="Q184" s="129">
        <f t="shared" si="45"/>
        <v>0.09</v>
      </c>
      <c r="R184" s="129">
        <f t="shared" si="46"/>
        <v>0.09</v>
      </c>
      <c r="S184" s="129">
        <f t="shared" si="46"/>
        <v>0.09</v>
      </c>
      <c r="T184" s="129">
        <f t="shared" si="46"/>
        <v>0.09</v>
      </c>
      <c r="U184" s="129">
        <f t="shared" si="46"/>
        <v>0.09</v>
      </c>
      <c r="V184" s="129">
        <f t="shared" si="46"/>
        <v>0.09</v>
      </c>
      <c r="W184" s="129">
        <f t="shared" si="46"/>
        <v>0.09</v>
      </c>
      <c r="X184" s="129">
        <f t="shared" si="46"/>
        <v>0.09</v>
      </c>
      <c r="Y184" s="129">
        <f t="shared" si="46"/>
        <v>0.09</v>
      </c>
      <c r="Z184" s="129">
        <f t="shared" si="46"/>
        <v>0.09</v>
      </c>
      <c r="AA184" s="129">
        <f t="shared" si="46"/>
        <v>0.09</v>
      </c>
      <c r="AB184" s="129">
        <f t="shared" si="46"/>
        <v>0.09</v>
      </c>
      <c r="AC184" s="129">
        <f t="shared" si="46"/>
        <v>0.09</v>
      </c>
      <c r="AD184" s="129">
        <f t="shared" si="46"/>
        <v>0.09</v>
      </c>
      <c r="AE184" s="129">
        <f t="shared" si="46"/>
        <v>0.09</v>
      </c>
      <c r="AF184" s="129">
        <f t="shared" si="46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188</v>
      </c>
      <c r="B185" s="50">
        <v>0.04</v>
      </c>
      <c r="C185" s="129">
        <f t="shared" si="45"/>
        <v>0.04</v>
      </c>
      <c r="D185" s="129">
        <f t="shared" si="45"/>
        <v>0.04</v>
      </c>
      <c r="E185" s="129">
        <f t="shared" si="45"/>
        <v>0.04</v>
      </c>
      <c r="F185" s="129">
        <f t="shared" si="45"/>
        <v>0.04</v>
      </c>
      <c r="G185" s="129">
        <f t="shared" si="45"/>
        <v>0.04</v>
      </c>
      <c r="H185" s="129">
        <f t="shared" si="45"/>
        <v>0.04</v>
      </c>
      <c r="I185" s="129">
        <f t="shared" si="45"/>
        <v>0.04</v>
      </c>
      <c r="J185" s="129">
        <f t="shared" si="45"/>
        <v>0.04</v>
      </c>
      <c r="K185" s="129">
        <f t="shared" si="45"/>
        <v>0.04</v>
      </c>
      <c r="L185" s="129">
        <f t="shared" si="45"/>
        <v>0.04</v>
      </c>
      <c r="M185" s="129">
        <f t="shared" si="45"/>
        <v>0.04</v>
      </c>
      <c r="N185" s="129">
        <f t="shared" si="45"/>
        <v>0.04</v>
      </c>
      <c r="O185" s="129">
        <f t="shared" si="45"/>
        <v>0.04</v>
      </c>
      <c r="P185" s="129">
        <f t="shared" si="45"/>
        <v>0.04</v>
      </c>
      <c r="Q185" s="129">
        <f t="shared" si="45"/>
        <v>0.04</v>
      </c>
      <c r="R185" s="129">
        <f t="shared" si="46"/>
        <v>0.04</v>
      </c>
      <c r="S185" s="129">
        <f t="shared" si="46"/>
        <v>0.04</v>
      </c>
      <c r="T185" s="129">
        <f t="shared" si="46"/>
        <v>0.04</v>
      </c>
      <c r="U185" s="129">
        <f t="shared" si="46"/>
        <v>0.04</v>
      </c>
      <c r="V185" s="129">
        <f t="shared" si="46"/>
        <v>0.04</v>
      </c>
      <c r="W185" s="129">
        <f t="shared" si="46"/>
        <v>0.04</v>
      </c>
      <c r="X185" s="129">
        <f t="shared" si="46"/>
        <v>0.04</v>
      </c>
      <c r="Y185" s="129">
        <f t="shared" si="46"/>
        <v>0.04</v>
      </c>
      <c r="Z185" s="129">
        <f t="shared" si="46"/>
        <v>0.04</v>
      </c>
      <c r="AA185" s="129">
        <f t="shared" si="46"/>
        <v>0.04</v>
      </c>
      <c r="AB185" s="129">
        <f t="shared" si="46"/>
        <v>0.04</v>
      </c>
      <c r="AC185" s="129">
        <f t="shared" si="46"/>
        <v>0.04</v>
      </c>
      <c r="AD185" s="129">
        <f t="shared" si="46"/>
        <v>0.04</v>
      </c>
      <c r="AE185" s="129">
        <f t="shared" si="46"/>
        <v>0.04</v>
      </c>
      <c r="AF185" s="129">
        <f t="shared" si="46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189</v>
      </c>
      <c r="B186" s="50">
        <v>2.3E-2</v>
      </c>
      <c r="C186" s="129">
        <f>B186</f>
        <v>2.3E-2</v>
      </c>
      <c r="D186" s="129">
        <f t="shared" si="45"/>
        <v>2.3E-2</v>
      </c>
      <c r="E186" s="129">
        <f t="shared" si="45"/>
        <v>2.3E-2</v>
      </c>
      <c r="F186" s="129">
        <f t="shared" si="45"/>
        <v>2.3E-2</v>
      </c>
      <c r="G186" s="129">
        <f t="shared" si="45"/>
        <v>2.3E-2</v>
      </c>
      <c r="H186" s="129">
        <f t="shared" si="45"/>
        <v>2.3E-2</v>
      </c>
      <c r="I186" s="129">
        <f t="shared" si="45"/>
        <v>2.3E-2</v>
      </c>
      <c r="J186" s="129">
        <f t="shared" si="45"/>
        <v>2.3E-2</v>
      </c>
      <c r="K186" s="129">
        <f t="shared" si="45"/>
        <v>2.3E-2</v>
      </c>
      <c r="L186" s="129">
        <f t="shared" si="45"/>
        <v>2.3E-2</v>
      </c>
      <c r="M186" s="129">
        <f t="shared" si="45"/>
        <v>2.3E-2</v>
      </c>
      <c r="N186" s="129">
        <f t="shared" si="45"/>
        <v>2.3E-2</v>
      </c>
      <c r="O186" s="129">
        <f t="shared" si="45"/>
        <v>2.3E-2</v>
      </c>
      <c r="P186" s="129">
        <f t="shared" si="45"/>
        <v>2.3E-2</v>
      </c>
      <c r="Q186" s="129">
        <f t="shared" si="45"/>
        <v>2.3E-2</v>
      </c>
      <c r="R186" s="129">
        <f t="shared" si="46"/>
        <v>2.3E-2</v>
      </c>
      <c r="S186" s="129">
        <f t="shared" si="46"/>
        <v>2.3E-2</v>
      </c>
      <c r="T186" s="129">
        <f t="shared" si="46"/>
        <v>2.3E-2</v>
      </c>
      <c r="U186" s="129">
        <f t="shared" si="46"/>
        <v>2.3E-2</v>
      </c>
      <c r="V186" s="129">
        <f t="shared" si="46"/>
        <v>2.3E-2</v>
      </c>
      <c r="W186" s="129">
        <f t="shared" si="46"/>
        <v>2.3E-2</v>
      </c>
      <c r="X186" s="129">
        <f t="shared" si="46"/>
        <v>2.3E-2</v>
      </c>
      <c r="Y186" s="129">
        <f t="shared" si="46"/>
        <v>2.3E-2</v>
      </c>
      <c r="Z186" s="129">
        <f t="shared" si="46"/>
        <v>2.3E-2</v>
      </c>
      <c r="AA186" s="129">
        <f t="shared" si="46"/>
        <v>2.3E-2</v>
      </c>
      <c r="AB186" s="129">
        <f t="shared" si="46"/>
        <v>2.3E-2</v>
      </c>
      <c r="AC186" s="129">
        <f t="shared" si="46"/>
        <v>2.3E-2</v>
      </c>
      <c r="AD186" s="129">
        <f t="shared" si="46"/>
        <v>2.3E-2</v>
      </c>
      <c r="AE186" s="129">
        <f t="shared" si="46"/>
        <v>2.3E-2</v>
      </c>
      <c r="AF186" s="129">
        <f t="shared" si="46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206</v>
      </c>
      <c r="B187" s="131">
        <f t="shared" ref="B187:AG187" si="47">SUM(B97:B186)</f>
        <v>194.70600000000002</v>
      </c>
      <c r="C187" s="131">
        <f t="shared" si="47"/>
        <v>194.70600000000002</v>
      </c>
      <c r="D187" s="131">
        <f t="shared" si="47"/>
        <v>194.70600000000002</v>
      </c>
      <c r="E187" s="131">
        <f t="shared" si="47"/>
        <v>194.70600000000002</v>
      </c>
      <c r="F187" s="131">
        <f t="shared" si="47"/>
        <v>194.70600000000002</v>
      </c>
      <c r="G187" s="131">
        <f t="shared" si="47"/>
        <v>194.70600000000002</v>
      </c>
      <c r="H187" s="131">
        <f t="shared" si="47"/>
        <v>194.70600000000002</v>
      </c>
      <c r="I187" s="131">
        <f t="shared" si="47"/>
        <v>192.10600000000005</v>
      </c>
      <c r="J187" s="131">
        <f t="shared" si="47"/>
        <v>192.10600000000005</v>
      </c>
      <c r="K187" s="131">
        <f t="shared" si="47"/>
        <v>192.10600000000005</v>
      </c>
      <c r="L187" s="131">
        <f t="shared" si="47"/>
        <v>192.10600000000005</v>
      </c>
      <c r="M187" s="131">
        <f t="shared" si="47"/>
        <v>192.10600000000005</v>
      </c>
      <c r="N187" s="131">
        <f t="shared" si="47"/>
        <v>192.10600000000005</v>
      </c>
      <c r="O187" s="131">
        <f t="shared" si="47"/>
        <v>192.10600000000005</v>
      </c>
      <c r="P187" s="131">
        <f t="shared" si="47"/>
        <v>192.10600000000005</v>
      </c>
      <c r="Q187" s="131">
        <f t="shared" si="47"/>
        <v>192.10600000000005</v>
      </c>
      <c r="R187" s="131">
        <f t="shared" si="47"/>
        <v>192.10600000000005</v>
      </c>
      <c r="S187" s="131">
        <f t="shared" si="47"/>
        <v>192.10600000000005</v>
      </c>
      <c r="T187" s="131">
        <f t="shared" si="47"/>
        <v>192.10600000000005</v>
      </c>
      <c r="U187" s="131">
        <f t="shared" si="47"/>
        <v>192.10600000000005</v>
      </c>
      <c r="V187" s="131">
        <f t="shared" si="47"/>
        <v>192.10600000000005</v>
      </c>
      <c r="W187" s="131">
        <f t="shared" si="47"/>
        <v>192.10600000000005</v>
      </c>
      <c r="X187" s="131">
        <f t="shared" si="47"/>
        <v>192.10600000000005</v>
      </c>
      <c r="Y187" s="131">
        <f t="shared" si="47"/>
        <v>192.10600000000005</v>
      </c>
      <c r="Z187" s="131">
        <f t="shared" si="47"/>
        <v>192.10600000000005</v>
      </c>
      <c r="AA187" s="131">
        <f t="shared" si="47"/>
        <v>192.10600000000005</v>
      </c>
      <c r="AB187" s="131">
        <f t="shared" si="47"/>
        <v>192.10600000000005</v>
      </c>
      <c r="AC187" s="131">
        <f t="shared" si="47"/>
        <v>192.10600000000005</v>
      </c>
      <c r="AD187" s="131">
        <f t="shared" si="47"/>
        <v>192.10600000000005</v>
      </c>
      <c r="AE187" s="131">
        <f t="shared" si="47"/>
        <v>192.10600000000005</v>
      </c>
      <c r="AF187" s="131">
        <f t="shared" si="47"/>
        <v>192.10600000000005</v>
      </c>
      <c r="AG187" s="132">
        <f t="shared" si="47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63</v>
      </c>
      <c r="B189" s="133">
        <v>0.3</v>
      </c>
      <c r="C189" s="133">
        <f t="shared" ref="C189:R194" si="48">B189</f>
        <v>0.3</v>
      </c>
      <c r="D189" s="133">
        <f t="shared" si="48"/>
        <v>0.3</v>
      </c>
      <c r="E189" s="133">
        <f t="shared" si="48"/>
        <v>0.3</v>
      </c>
      <c r="F189" s="133">
        <f t="shared" si="48"/>
        <v>0.3</v>
      </c>
      <c r="G189" s="133">
        <f t="shared" si="48"/>
        <v>0.3</v>
      </c>
      <c r="H189" s="133">
        <f t="shared" si="48"/>
        <v>0.3</v>
      </c>
      <c r="I189" s="133">
        <f t="shared" si="48"/>
        <v>0.3</v>
      </c>
      <c r="J189" s="133">
        <f t="shared" si="48"/>
        <v>0.3</v>
      </c>
      <c r="K189" s="133">
        <f t="shared" si="48"/>
        <v>0.3</v>
      </c>
      <c r="L189" s="133">
        <f t="shared" si="48"/>
        <v>0.3</v>
      </c>
      <c r="M189" s="133">
        <f t="shared" si="48"/>
        <v>0.3</v>
      </c>
      <c r="N189" s="133">
        <f t="shared" si="48"/>
        <v>0.3</v>
      </c>
      <c r="O189" s="133">
        <f t="shared" si="48"/>
        <v>0.3</v>
      </c>
      <c r="P189" s="133">
        <f t="shared" si="48"/>
        <v>0.3</v>
      </c>
      <c r="Q189" s="133">
        <f t="shared" si="48"/>
        <v>0.3</v>
      </c>
      <c r="R189" s="133">
        <f t="shared" si="48"/>
        <v>0.3</v>
      </c>
      <c r="S189" s="133">
        <f t="shared" ref="S189:AF194" si="49">R189</f>
        <v>0.3</v>
      </c>
      <c r="T189" s="133">
        <f t="shared" si="49"/>
        <v>0.3</v>
      </c>
      <c r="U189" s="133">
        <f t="shared" si="49"/>
        <v>0.3</v>
      </c>
      <c r="V189" s="133">
        <f t="shared" si="49"/>
        <v>0.3</v>
      </c>
      <c r="W189" s="133">
        <f t="shared" si="49"/>
        <v>0.3</v>
      </c>
      <c r="X189" s="133">
        <f t="shared" si="49"/>
        <v>0.3</v>
      </c>
      <c r="Y189" s="133">
        <f t="shared" si="49"/>
        <v>0.3</v>
      </c>
      <c r="Z189" s="133">
        <f t="shared" si="49"/>
        <v>0.3</v>
      </c>
      <c r="AA189" s="133">
        <f t="shared" si="49"/>
        <v>0.3</v>
      </c>
      <c r="AB189" s="133">
        <f t="shared" si="49"/>
        <v>0.3</v>
      </c>
      <c r="AC189" s="133">
        <f t="shared" si="49"/>
        <v>0.3</v>
      </c>
      <c r="AD189" s="133">
        <f t="shared" si="49"/>
        <v>0.3</v>
      </c>
      <c r="AE189" s="133">
        <f t="shared" si="49"/>
        <v>0.3</v>
      </c>
      <c r="AF189" s="133">
        <f t="shared" si="49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64</v>
      </c>
      <c r="B190" s="129">
        <v>0.4</v>
      </c>
      <c r="C190" s="129">
        <f t="shared" si="48"/>
        <v>0.4</v>
      </c>
      <c r="D190" s="129">
        <f t="shared" si="48"/>
        <v>0.4</v>
      </c>
      <c r="E190" s="129">
        <f t="shared" si="48"/>
        <v>0.4</v>
      </c>
      <c r="F190" s="129">
        <f t="shared" si="48"/>
        <v>0.4</v>
      </c>
      <c r="G190" s="129">
        <f t="shared" si="48"/>
        <v>0.4</v>
      </c>
      <c r="H190" s="129">
        <f t="shared" si="48"/>
        <v>0.4</v>
      </c>
      <c r="I190" s="129">
        <f t="shared" si="48"/>
        <v>0.4</v>
      </c>
      <c r="J190" s="129">
        <f t="shared" si="48"/>
        <v>0.4</v>
      </c>
      <c r="K190" s="129">
        <f t="shared" si="48"/>
        <v>0.4</v>
      </c>
      <c r="L190" s="129">
        <f t="shared" si="48"/>
        <v>0.4</v>
      </c>
      <c r="M190" s="129">
        <f t="shared" si="48"/>
        <v>0.4</v>
      </c>
      <c r="N190" s="129">
        <f t="shared" si="48"/>
        <v>0.4</v>
      </c>
      <c r="O190" s="129">
        <f t="shared" si="48"/>
        <v>0.4</v>
      </c>
      <c r="P190" s="129">
        <f t="shared" si="48"/>
        <v>0.4</v>
      </c>
      <c r="Q190" s="129">
        <f t="shared" si="48"/>
        <v>0.4</v>
      </c>
      <c r="R190" s="129">
        <f t="shared" si="48"/>
        <v>0.4</v>
      </c>
      <c r="S190" s="129">
        <f t="shared" si="49"/>
        <v>0.4</v>
      </c>
      <c r="T190" s="129">
        <f t="shared" si="49"/>
        <v>0.4</v>
      </c>
      <c r="U190" s="129">
        <f t="shared" si="49"/>
        <v>0.4</v>
      </c>
      <c r="V190" s="129">
        <f>U190</f>
        <v>0.4</v>
      </c>
      <c r="W190" s="129">
        <f>V190</f>
        <v>0.4</v>
      </c>
      <c r="X190" s="129">
        <f t="shared" si="49"/>
        <v>0.4</v>
      </c>
      <c r="Y190" s="129">
        <f t="shared" si="49"/>
        <v>0.4</v>
      </c>
      <c r="Z190" s="129">
        <f t="shared" si="49"/>
        <v>0.4</v>
      </c>
      <c r="AA190" s="129">
        <f t="shared" si="49"/>
        <v>0.4</v>
      </c>
      <c r="AB190" s="129">
        <f t="shared" si="49"/>
        <v>0.4</v>
      </c>
      <c r="AC190" s="129">
        <f t="shared" si="49"/>
        <v>0.4</v>
      </c>
      <c r="AD190" s="129">
        <f t="shared" si="49"/>
        <v>0.4</v>
      </c>
      <c r="AE190" s="129">
        <f t="shared" si="49"/>
        <v>0.4</v>
      </c>
      <c r="AF190" s="129">
        <f t="shared" si="49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65</v>
      </c>
      <c r="B191" s="129">
        <v>1.5</v>
      </c>
      <c r="C191" s="129">
        <f t="shared" si="48"/>
        <v>1.5</v>
      </c>
      <c r="D191" s="129">
        <f t="shared" si="48"/>
        <v>1.5</v>
      </c>
      <c r="E191" s="129">
        <f t="shared" si="48"/>
        <v>1.5</v>
      </c>
      <c r="F191" s="129">
        <f t="shared" si="48"/>
        <v>1.5</v>
      </c>
      <c r="G191" s="129">
        <f t="shared" si="48"/>
        <v>1.5</v>
      </c>
      <c r="H191" s="129">
        <f t="shared" si="48"/>
        <v>1.5</v>
      </c>
      <c r="I191" s="129">
        <f t="shared" si="48"/>
        <v>1.5</v>
      </c>
      <c r="J191" s="129">
        <f t="shared" si="48"/>
        <v>1.5</v>
      </c>
      <c r="K191" s="129">
        <f t="shared" si="48"/>
        <v>1.5</v>
      </c>
      <c r="L191" s="129">
        <f t="shared" si="48"/>
        <v>1.5</v>
      </c>
      <c r="M191" s="129">
        <f t="shared" si="48"/>
        <v>1.5</v>
      </c>
      <c r="N191" s="129">
        <f t="shared" si="48"/>
        <v>1.5</v>
      </c>
      <c r="O191" s="129">
        <f t="shared" si="48"/>
        <v>1.5</v>
      </c>
      <c r="P191" s="129">
        <f t="shared" si="48"/>
        <v>1.5</v>
      </c>
      <c r="Q191" s="129">
        <f t="shared" si="48"/>
        <v>1.5</v>
      </c>
      <c r="R191" s="129">
        <f t="shared" si="48"/>
        <v>1.5</v>
      </c>
      <c r="S191" s="129">
        <f t="shared" si="49"/>
        <v>1.5</v>
      </c>
      <c r="T191" s="129">
        <f t="shared" si="49"/>
        <v>1.5</v>
      </c>
      <c r="U191" s="129">
        <f t="shared" si="49"/>
        <v>1.5</v>
      </c>
      <c r="V191" s="129">
        <f t="shared" si="49"/>
        <v>1.5</v>
      </c>
      <c r="W191" s="129">
        <f t="shared" si="49"/>
        <v>1.5</v>
      </c>
      <c r="X191" s="129">
        <f t="shared" si="49"/>
        <v>1.5</v>
      </c>
      <c r="Y191" s="129">
        <f t="shared" si="49"/>
        <v>1.5</v>
      </c>
      <c r="Z191" s="129">
        <f t="shared" si="49"/>
        <v>1.5</v>
      </c>
      <c r="AA191" s="129">
        <f t="shared" si="49"/>
        <v>1.5</v>
      </c>
      <c r="AB191" s="129">
        <f t="shared" si="49"/>
        <v>1.5</v>
      </c>
      <c r="AC191" s="129">
        <f t="shared" si="49"/>
        <v>1.5</v>
      </c>
      <c r="AD191" s="129">
        <f t="shared" si="49"/>
        <v>1.5</v>
      </c>
      <c r="AE191" s="129">
        <f t="shared" si="49"/>
        <v>1.5</v>
      </c>
      <c r="AF191" s="129">
        <f t="shared" si="49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66</v>
      </c>
      <c r="B192" s="129">
        <v>0.3</v>
      </c>
      <c r="C192" s="129">
        <f t="shared" si="48"/>
        <v>0.3</v>
      </c>
      <c r="D192" s="129">
        <f t="shared" si="48"/>
        <v>0.3</v>
      </c>
      <c r="E192" s="129">
        <f t="shared" si="48"/>
        <v>0.3</v>
      </c>
      <c r="F192" s="129">
        <f t="shared" si="48"/>
        <v>0.3</v>
      </c>
      <c r="G192" s="129">
        <f t="shared" si="48"/>
        <v>0.3</v>
      </c>
      <c r="H192" s="129">
        <f t="shared" si="48"/>
        <v>0.3</v>
      </c>
      <c r="I192" s="129">
        <f t="shared" si="48"/>
        <v>0.3</v>
      </c>
      <c r="J192" s="129">
        <f t="shared" si="48"/>
        <v>0.3</v>
      </c>
      <c r="K192" s="129">
        <f t="shared" si="48"/>
        <v>0.3</v>
      </c>
      <c r="L192" s="129">
        <f t="shared" si="48"/>
        <v>0.3</v>
      </c>
      <c r="M192" s="129">
        <f t="shared" si="48"/>
        <v>0.3</v>
      </c>
      <c r="N192" s="129">
        <f t="shared" si="48"/>
        <v>0.3</v>
      </c>
      <c r="O192" s="129">
        <f t="shared" si="48"/>
        <v>0.3</v>
      </c>
      <c r="P192" s="129">
        <f t="shared" si="48"/>
        <v>0.3</v>
      </c>
      <c r="Q192" s="129">
        <f t="shared" si="48"/>
        <v>0.3</v>
      </c>
      <c r="R192" s="129">
        <f t="shared" si="48"/>
        <v>0.3</v>
      </c>
      <c r="S192" s="129">
        <f t="shared" si="49"/>
        <v>0.3</v>
      </c>
      <c r="T192" s="129">
        <f t="shared" si="49"/>
        <v>0.3</v>
      </c>
      <c r="U192" s="129">
        <f t="shared" si="49"/>
        <v>0.3</v>
      </c>
      <c r="V192" s="129">
        <f t="shared" si="49"/>
        <v>0.3</v>
      </c>
      <c r="W192" s="129">
        <f t="shared" si="49"/>
        <v>0.3</v>
      </c>
      <c r="X192" s="129">
        <f t="shared" si="49"/>
        <v>0.3</v>
      </c>
      <c r="Y192" s="129">
        <f t="shared" si="49"/>
        <v>0.3</v>
      </c>
      <c r="Z192" s="129">
        <f t="shared" si="49"/>
        <v>0.3</v>
      </c>
      <c r="AA192" s="129">
        <f t="shared" si="49"/>
        <v>0.3</v>
      </c>
      <c r="AB192" s="129">
        <f t="shared" si="49"/>
        <v>0.3</v>
      </c>
      <c r="AC192" s="129">
        <f t="shared" si="49"/>
        <v>0.3</v>
      </c>
      <c r="AD192" s="129">
        <f t="shared" si="49"/>
        <v>0.3</v>
      </c>
      <c r="AE192" s="129">
        <f t="shared" si="49"/>
        <v>0.3</v>
      </c>
      <c r="AF192" s="129">
        <f t="shared" si="49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67</v>
      </c>
      <c r="B193" s="129">
        <v>0.4</v>
      </c>
      <c r="C193" s="129">
        <f t="shared" si="48"/>
        <v>0.4</v>
      </c>
      <c r="D193" s="129">
        <f t="shared" si="48"/>
        <v>0.4</v>
      </c>
      <c r="E193" s="129">
        <f t="shared" si="48"/>
        <v>0.4</v>
      </c>
      <c r="F193" s="129">
        <f t="shared" si="48"/>
        <v>0.4</v>
      </c>
      <c r="G193" s="129">
        <f t="shared" si="48"/>
        <v>0.4</v>
      </c>
      <c r="H193" s="129">
        <f t="shared" si="48"/>
        <v>0.4</v>
      </c>
      <c r="I193" s="129">
        <f t="shared" si="48"/>
        <v>0.4</v>
      </c>
      <c r="J193" s="129">
        <f t="shared" si="48"/>
        <v>0.4</v>
      </c>
      <c r="K193" s="129">
        <f t="shared" si="48"/>
        <v>0.4</v>
      </c>
      <c r="L193" s="129">
        <f t="shared" si="48"/>
        <v>0.4</v>
      </c>
      <c r="M193" s="129">
        <f t="shared" si="48"/>
        <v>0.4</v>
      </c>
      <c r="N193" s="129">
        <f t="shared" si="48"/>
        <v>0.4</v>
      </c>
      <c r="O193" s="129">
        <f t="shared" si="48"/>
        <v>0.4</v>
      </c>
      <c r="P193" s="129">
        <f t="shared" si="48"/>
        <v>0.4</v>
      </c>
      <c r="Q193" s="129">
        <f t="shared" si="48"/>
        <v>0.4</v>
      </c>
      <c r="R193" s="129">
        <f t="shared" si="48"/>
        <v>0.4</v>
      </c>
      <c r="S193" s="129">
        <f t="shared" si="49"/>
        <v>0.4</v>
      </c>
      <c r="T193" s="129">
        <f t="shared" si="49"/>
        <v>0.4</v>
      </c>
      <c r="U193" s="129">
        <f t="shared" si="49"/>
        <v>0.4</v>
      </c>
      <c r="V193" s="129">
        <f t="shared" si="49"/>
        <v>0.4</v>
      </c>
      <c r="W193" s="129">
        <f t="shared" si="49"/>
        <v>0.4</v>
      </c>
      <c r="X193" s="129">
        <f t="shared" si="49"/>
        <v>0.4</v>
      </c>
      <c r="Y193" s="129">
        <f t="shared" si="49"/>
        <v>0.4</v>
      </c>
      <c r="Z193" s="129">
        <f t="shared" si="49"/>
        <v>0.4</v>
      </c>
      <c r="AA193" s="129">
        <f t="shared" si="49"/>
        <v>0.4</v>
      </c>
      <c r="AB193" s="129">
        <f t="shared" si="49"/>
        <v>0.4</v>
      </c>
      <c r="AC193" s="129">
        <f t="shared" si="49"/>
        <v>0.4</v>
      </c>
      <c r="AD193" s="129">
        <f t="shared" si="49"/>
        <v>0.4</v>
      </c>
      <c r="AE193" s="129">
        <f t="shared" si="49"/>
        <v>0.4</v>
      </c>
      <c r="AF193" s="129">
        <f t="shared" si="49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68</v>
      </c>
      <c r="B194" s="136">
        <v>0.64</v>
      </c>
      <c r="C194" s="136">
        <f t="shared" si="48"/>
        <v>0.64</v>
      </c>
      <c r="D194" s="136">
        <f t="shared" si="48"/>
        <v>0.64</v>
      </c>
      <c r="E194" s="136">
        <f t="shared" si="48"/>
        <v>0.64</v>
      </c>
      <c r="F194" s="136">
        <f t="shared" si="48"/>
        <v>0.64</v>
      </c>
      <c r="G194" s="136">
        <f t="shared" si="48"/>
        <v>0.64</v>
      </c>
      <c r="H194" s="136">
        <f t="shared" si="48"/>
        <v>0.64</v>
      </c>
      <c r="I194" s="136">
        <f t="shared" si="48"/>
        <v>0.64</v>
      </c>
      <c r="J194" s="136">
        <f t="shared" si="48"/>
        <v>0.64</v>
      </c>
      <c r="K194" s="136">
        <f t="shared" si="48"/>
        <v>0.64</v>
      </c>
      <c r="L194" s="136">
        <f t="shared" si="48"/>
        <v>0.64</v>
      </c>
      <c r="M194" s="136">
        <f t="shared" si="48"/>
        <v>0.64</v>
      </c>
      <c r="N194" s="136">
        <f t="shared" si="48"/>
        <v>0.64</v>
      </c>
      <c r="O194" s="136">
        <f t="shared" si="48"/>
        <v>0.64</v>
      </c>
      <c r="P194" s="136">
        <f t="shared" si="48"/>
        <v>0.64</v>
      </c>
      <c r="Q194" s="136">
        <f t="shared" si="48"/>
        <v>0.64</v>
      </c>
      <c r="R194" s="136">
        <f t="shared" si="48"/>
        <v>0.64</v>
      </c>
      <c r="S194" s="136">
        <f t="shared" si="49"/>
        <v>0.64</v>
      </c>
      <c r="T194" s="136">
        <f t="shared" si="49"/>
        <v>0.64</v>
      </c>
      <c r="U194" s="136">
        <f t="shared" si="49"/>
        <v>0.64</v>
      </c>
      <c r="V194" s="136">
        <f t="shared" si="49"/>
        <v>0.64</v>
      </c>
      <c r="W194" s="136">
        <f t="shared" si="49"/>
        <v>0.64</v>
      </c>
      <c r="X194" s="136">
        <f t="shared" si="49"/>
        <v>0.64</v>
      </c>
      <c r="Y194" s="136">
        <f t="shared" si="49"/>
        <v>0.64</v>
      </c>
      <c r="Z194" s="136">
        <f t="shared" si="49"/>
        <v>0.64</v>
      </c>
      <c r="AA194" s="136">
        <f t="shared" si="49"/>
        <v>0.64</v>
      </c>
      <c r="AB194" s="136">
        <f t="shared" si="49"/>
        <v>0.64</v>
      </c>
      <c r="AC194" s="136">
        <f t="shared" si="49"/>
        <v>0.64</v>
      </c>
      <c r="AD194" s="136">
        <f t="shared" si="49"/>
        <v>0.64</v>
      </c>
      <c r="AE194" s="136">
        <f t="shared" si="49"/>
        <v>0.64</v>
      </c>
      <c r="AF194" s="136">
        <f t="shared" si="49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0">SUM(C189:C194)</f>
        <v>3.54</v>
      </c>
      <c r="D195" s="139">
        <f t="shared" si="50"/>
        <v>3.54</v>
      </c>
      <c r="E195" s="139">
        <f t="shared" si="50"/>
        <v>3.54</v>
      </c>
      <c r="F195" s="139">
        <f t="shared" si="50"/>
        <v>3.54</v>
      </c>
      <c r="G195" s="139">
        <f t="shared" si="50"/>
        <v>3.54</v>
      </c>
      <c r="H195" s="139">
        <f t="shared" si="50"/>
        <v>3.54</v>
      </c>
      <c r="I195" s="139">
        <f t="shared" si="50"/>
        <v>3.54</v>
      </c>
      <c r="J195" s="139">
        <f t="shared" si="50"/>
        <v>3.54</v>
      </c>
      <c r="K195" s="139">
        <f t="shared" si="50"/>
        <v>3.54</v>
      </c>
      <c r="L195" s="139">
        <f>SUM(L189:L194)</f>
        <v>3.54</v>
      </c>
      <c r="M195" s="139">
        <f t="shared" ref="M195:R195" si="51">SUM(M189:M194)</f>
        <v>3.54</v>
      </c>
      <c r="N195" s="139">
        <f t="shared" si="51"/>
        <v>3.54</v>
      </c>
      <c r="O195" s="139">
        <f t="shared" si="51"/>
        <v>3.54</v>
      </c>
      <c r="P195" s="139">
        <f t="shared" si="51"/>
        <v>3.54</v>
      </c>
      <c r="Q195" s="139">
        <f t="shared" si="51"/>
        <v>3.54</v>
      </c>
      <c r="R195" s="139">
        <f t="shared" si="51"/>
        <v>3.54</v>
      </c>
      <c r="S195" s="139">
        <f>SUM(S189:S194)</f>
        <v>3.54</v>
      </c>
      <c r="T195" s="139">
        <f t="shared" ref="T195:AG195" si="52">SUM(T189:T194)</f>
        <v>3.54</v>
      </c>
      <c r="U195" s="139">
        <f t="shared" si="52"/>
        <v>3.54</v>
      </c>
      <c r="V195" s="139">
        <f t="shared" si="52"/>
        <v>3.54</v>
      </c>
      <c r="W195" s="139">
        <f t="shared" si="52"/>
        <v>3.54</v>
      </c>
      <c r="X195" s="139">
        <f t="shared" si="52"/>
        <v>3.54</v>
      </c>
      <c r="Y195" s="139">
        <f t="shared" si="52"/>
        <v>3.54</v>
      </c>
      <c r="Z195" s="139">
        <f t="shared" si="52"/>
        <v>3.54</v>
      </c>
      <c r="AA195" s="139">
        <f t="shared" si="52"/>
        <v>3.54</v>
      </c>
      <c r="AB195" s="139">
        <f t="shared" si="52"/>
        <v>3.54</v>
      </c>
      <c r="AC195" s="139">
        <f t="shared" si="52"/>
        <v>3.54</v>
      </c>
      <c r="AD195" s="139">
        <f t="shared" si="52"/>
        <v>3.54</v>
      </c>
      <c r="AE195" s="139">
        <f t="shared" si="52"/>
        <v>3.54</v>
      </c>
      <c r="AF195" s="139">
        <f t="shared" si="52"/>
        <v>3.54</v>
      </c>
      <c r="AG195" s="140">
        <f t="shared" si="52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69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70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71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72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73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74</v>
      </c>
      <c r="B204" s="153">
        <f>MAX(F72:M72)</f>
        <v>1214.54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15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213" t="s">
        <v>75</v>
      </c>
      <c r="B206" s="213"/>
      <c r="C206" s="45"/>
      <c r="D206" s="155" t="str">
        <f ca="1">"Pie Chart of Daily Peak Demand(Inclusive of Export) of Nepal ("&amp;A4&amp;" "&amp;B4&amp;")"</f>
        <v>Pie Chart of Daily Peak Demand(Inclusive of Export) of Nepal (Nepali Date: 2078/04/15)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2078/04/15)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76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77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78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79</v>
      </c>
      <c r="T209" s="163">
        <f t="shared" ref="T209:AX209" si="53">B72</f>
        <v>991.74</v>
      </c>
      <c r="U209" s="163">
        <f t="shared" si="53"/>
        <v>986.84</v>
      </c>
      <c r="V209" s="163">
        <f t="shared" si="53"/>
        <v>946.44</v>
      </c>
      <c r="W209" s="163">
        <f t="shared" si="53"/>
        <v>955.24</v>
      </c>
      <c r="X209" s="163">
        <f t="shared" si="53"/>
        <v>922.24</v>
      </c>
      <c r="Y209" s="163">
        <f t="shared" si="53"/>
        <v>919.24</v>
      </c>
      <c r="Z209" s="163">
        <f t="shared" si="53"/>
        <v>945.94</v>
      </c>
      <c r="AA209" s="163">
        <f t="shared" si="53"/>
        <v>1007.44</v>
      </c>
      <c r="AB209" s="163">
        <f t="shared" si="53"/>
        <v>1031.04</v>
      </c>
      <c r="AC209" s="163">
        <f t="shared" si="53"/>
        <v>1060.8400000000001</v>
      </c>
      <c r="AD209" s="163">
        <f t="shared" si="53"/>
        <v>1176.24</v>
      </c>
      <c r="AE209" s="163">
        <f t="shared" si="53"/>
        <v>1214.54</v>
      </c>
      <c r="AF209" s="163">
        <f t="shared" si="53"/>
        <v>1227.24</v>
      </c>
      <c r="AG209" s="163">
        <f t="shared" si="53"/>
        <v>1229.44</v>
      </c>
      <c r="AH209" s="163">
        <f t="shared" si="53"/>
        <v>1244.6400000000001</v>
      </c>
      <c r="AI209" s="163">
        <f t="shared" si="53"/>
        <v>1246.6400000000001</v>
      </c>
      <c r="AJ209" s="163">
        <f t="shared" si="53"/>
        <v>1270.6399999999999</v>
      </c>
      <c r="AK209" s="163">
        <f t="shared" si="53"/>
        <v>1249.6400000000001</v>
      </c>
      <c r="AL209" s="163">
        <f t="shared" si="53"/>
        <v>1245.44</v>
      </c>
      <c r="AM209" s="163">
        <f t="shared" si="53"/>
        <v>1212.6400000000001</v>
      </c>
      <c r="AN209" s="163">
        <f t="shared" si="53"/>
        <v>1193.8400000000001</v>
      </c>
      <c r="AO209" s="163">
        <f t="shared" si="53"/>
        <v>1167.54</v>
      </c>
      <c r="AP209" s="163">
        <f t="shared" si="53"/>
        <v>1225.1400000000001</v>
      </c>
      <c r="AQ209" s="163">
        <f t="shared" si="53"/>
        <v>1410.0400000000002</v>
      </c>
      <c r="AR209" s="163">
        <f t="shared" si="53"/>
        <v>1414.74</v>
      </c>
      <c r="AS209" s="163">
        <f t="shared" si="53"/>
        <v>1374.34</v>
      </c>
      <c r="AT209" s="163">
        <f t="shared" si="53"/>
        <v>1372.24</v>
      </c>
      <c r="AU209" s="163">
        <f t="shared" si="53"/>
        <v>1346.84</v>
      </c>
      <c r="AV209" s="163">
        <f t="shared" si="53"/>
        <v>1224.3399999999999</v>
      </c>
      <c r="AW209" s="163">
        <f t="shared" si="53"/>
        <v>1135.3399999999999</v>
      </c>
      <c r="AX209" s="163">
        <f t="shared" si="53"/>
        <v>1133.8399999999999</v>
      </c>
    </row>
    <row r="210" spans="1:50" x14ac:dyDescent="0.25">
      <c r="A210" s="156" t="s">
        <v>80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81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82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83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84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69</v>
      </c>
      <c r="B230" s="166">
        <f t="shared" ref="B230:AF230" si="54">B194</f>
        <v>0.64</v>
      </c>
      <c r="C230" s="166">
        <f t="shared" si="54"/>
        <v>0.64</v>
      </c>
      <c r="D230" s="166">
        <f t="shared" si="54"/>
        <v>0.64</v>
      </c>
      <c r="E230" s="166">
        <f t="shared" si="54"/>
        <v>0.64</v>
      </c>
      <c r="F230" s="166">
        <f t="shared" si="54"/>
        <v>0.64</v>
      </c>
      <c r="G230" s="166">
        <f t="shared" si="54"/>
        <v>0.64</v>
      </c>
      <c r="H230" s="166">
        <f t="shared" si="54"/>
        <v>0.64</v>
      </c>
      <c r="I230" s="166">
        <f t="shared" si="54"/>
        <v>0.64</v>
      </c>
      <c r="J230" s="166">
        <f t="shared" si="54"/>
        <v>0.64</v>
      </c>
      <c r="K230" s="166">
        <f t="shared" si="54"/>
        <v>0.64</v>
      </c>
      <c r="L230" s="166">
        <f t="shared" si="54"/>
        <v>0.64</v>
      </c>
      <c r="M230" s="166">
        <f t="shared" si="54"/>
        <v>0.64</v>
      </c>
      <c r="N230" s="166">
        <f t="shared" si="54"/>
        <v>0.64</v>
      </c>
      <c r="O230" s="166">
        <f t="shared" si="54"/>
        <v>0.64</v>
      </c>
      <c r="P230" s="166">
        <f t="shared" si="54"/>
        <v>0.64</v>
      </c>
      <c r="Q230" s="166">
        <f t="shared" si="54"/>
        <v>0.64</v>
      </c>
      <c r="R230" s="166">
        <f t="shared" si="54"/>
        <v>0.64</v>
      </c>
      <c r="S230" s="166">
        <f t="shared" si="54"/>
        <v>0.64</v>
      </c>
      <c r="T230" s="166">
        <f t="shared" si="54"/>
        <v>0.64</v>
      </c>
      <c r="U230" s="166">
        <f t="shared" si="54"/>
        <v>0.64</v>
      </c>
      <c r="V230" s="166">
        <f t="shared" si="54"/>
        <v>0.64</v>
      </c>
      <c r="W230" s="166">
        <f t="shared" si="54"/>
        <v>0.64</v>
      </c>
      <c r="X230" s="166">
        <f t="shared" si="54"/>
        <v>0.64</v>
      </c>
      <c r="Y230" s="166">
        <f t="shared" si="54"/>
        <v>0.64</v>
      </c>
      <c r="Z230" s="166">
        <f t="shared" si="54"/>
        <v>0.64</v>
      </c>
      <c r="AA230" s="166">
        <f t="shared" si="54"/>
        <v>0.64</v>
      </c>
      <c r="AB230" s="166">
        <f t="shared" si="54"/>
        <v>0.64</v>
      </c>
      <c r="AC230" s="166">
        <f t="shared" si="54"/>
        <v>0.64</v>
      </c>
      <c r="AD230" s="166">
        <f t="shared" si="54"/>
        <v>0.64</v>
      </c>
      <c r="AE230" s="166">
        <f t="shared" si="54"/>
        <v>0.64</v>
      </c>
      <c r="AF230" s="166">
        <f t="shared" si="54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5">IF(C198&lt;100,"",C198-520)</f>
        <v/>
      </c>
      <c r="D231" s="114" t="str">
        <f t="shared" si="55"/>
        <v/>
      </c>
      <c r="E231" s="114" t="str">
        <f t="shared" si="55"/>
        <v/>
      </c>
      <c r="F231" s="114" t="str">
        <f t="shared" si="55"/>
        <v/>
      </c>
      <c r="G231" s="114" t="str">
        <f t="shared" si="55"/>
        <v/>
      </c>
      <c r="H231" s="114" t="str">
        <f t="shared" si="55"/>
        <v/>
      </c>
      <c r="I231" s="114" t="str">
        <f t="shared" si="55"/>
        <v/>
      </c>
      <c r="J231" s="114" t="str">
        <f t="shared" si="55"/>
        <v/>
      </c>
      <c r="K231" s="114" t="str">
        <f t="shared" si="55"/>
        <v/>
      </c>
      <c r="L231" s="114" t="str">
        <f t="shared" si="55"/>
        <v/>
      </c>
      <c r="M231" s="114" t="str">
        <f t="shared" si="55"/>
        <v/>
      </c>
      <c r="N231" s="114" t="str">
        <f t="shared" si="55"/>
        <v/>
      </c>
      <c r="O231" s="114" t="str">
        <f t="shared" si="55"/>
        <v/>
      </c>
      <c r="P231" s="114" t="str">
        <f t="shared" si="55"/>
        <v/>
      </c>
      <c r="Q231" s="114" t="str">
        <f t="shared" si="55"/>
        <v/>
      </c>
      <c r="R231" s="114" t="str">
        <f t="shared" si="55"/>
        <v/>
      </c>
      <c r="S231" s="114" t="str">
        <f t="shared" si="55"/>
        <v/>
      </c>
      <c r="T231" s="114" t="str">
        <f t="shared" si="55"/>
        <v/>
      </c>
      <c r="U231" s="114" t="str">
        <f t="shared" si="55"/>
        <v/>
      </c>
      <c r="V231" s="114" t="str">
        <f t="shared" si="55"/>
        <v/>
      </c>
      <c r="W231" s="114" t="str">
        <f t="shared" si="55"/>
        <v/>
      </c>
      <c r="X231" s="114" t="str">
        <f t="shared" si="55"/>
        <v/>
      </c>
      <c r="Y231" s="114" t="str">
        <f t="shared" si="55"/>
        <v/>
      </c>
      <c r="Z231" s="114" t="str">
        <f t="shared" si="55"/>
        <v/>
      </c>
      <c r="AA231" s="114" t="str">
        <f t="shared" si="55"/>
        <v/>
      </c>
      <c r="AB231" s="114" t="str">
        <f t="shared" si="55"/>
        <v/>
      </c>
      <c r="AC231" s="114" t="str">
        <f t="shared" si="55"/>
        <v/>
      </c>
      <c r="AD231" s="114" t="str">
        <f t="shared" si="55"/>
        <v/>
      </c>
      <c r="AE231" s="114" t="str">
        <f t="shared" si="55"/>
        <v/>
      </c>
      <c r="AF231" s="114" t="str">
        <f t="shared" si="55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6">IF(B199&lt;100,"",B199-620)</f>
        <v/>
      </c>
      <c r="C232" s="114" t="str">
        <f t="shared" si="56"/>
        <v/>
      </c>
      <c r="D232" s="114" t="str">
        <f t="shared" si="56"/>
        <v/>
      </c>
      <c r="E232" s="114" t="str">
        <f t="shared" si="56"/>
        <v/>
      </c>
      <c r="F232" s="114" t="str">
        <f t="shared" si="56"/>
        <v/>
      </c>
      <c r="G232" s="114" t="str">
        <f t="shared" si="56"/>
        <v/>
      </c>
      <c r="H232" s="114" t="str">
        <f t="shared" si="56"/>
        <v/>
      </c>
      <c r="I232" s="114" t="str">
        <f t="shared" si="56"/>
        <v/>
      </c>
      <c r="J232" s="114" t="str">
        <f t="shared" si="56"/>
        <v/>
      </c>
      <c r="K232" s="114" t="str">
        <f t="shared" si="56"/>
        <v/>
      </c>
      <c r="L232" s="114" t="str">
        <f t="shared" si="56"/>
        <v/>
      </c>
      <c r="M232" s="114" t="str">
        <f t="shared" si="56"/>
        <v/>
      </c>
      <c r="N232" s="114" t="str">
        <f t="shared" si="56"/>
        <v/>
      </c>
      <c r="O232" s="114" t="str">
        <f t="shared" si="56"/>
        <v/>
      </c>
      <c r="P232" s="114" t="str">
        <f t="shared" si="56"/>
        <v/>
      </c>
      <c r="Q232" s="114" t="str">
        <f t="shared" si="56"/>
        <v/>
      </c>
      <c r="R232" s="114" t="str">
        <f t="shared" si="56"/>
        <v/>
      </c>
      <c r="S232" s="114" t="str">
        <f t="shared" si="56"/>
        <v/>
      </c>
      <c r="T232" s="114" t="str">
        <f t="shared" si="56"/>
        <v/>
      </c>
      <c r="U232" s="114" t="str">
        <f t="shared" si="56"/>
        <v/>
      </c>
      <c r="V232" s="114" t="str">
        <f t="shared" si="56"/>
        <v/>
      </c>
      <c r="W232" s="114" t="str">
        <f t="shared" si="56"/>
        <v/>
      </c>
      <c r="X232" s="114" t="str">
        <f t="shared" si="56"/>
        <v/>
      </c>
      <c r="Y232" s="114" t="str">
        <f t="shared" si="56"/>
        <v/>
      </c>
      <c r="Z232" s="114" t="str">
        <f t="shared" si="56"/>
        <v/>
      </c>
      <c r="AA232" s="114" t="str">
        <f t="shared" si="56"/>
        <v/>
      </c>
      <c r="AB232" s="114" t="str">
        <f t="shared" si="56"/>
        <v/>
      </c>
      <c r="AC232" s="114" t="str">
        <f t="shared" si="56"/>
        <v/>
      </c>
      <c r="AD232" s="114" t="str">
        <f t="shared" si="56"/>
        <v/>
      </c>
      <c r="AE232" s="114" t="str">
        <f t="shared" si="56"/>
        <v/>
      </c>
      <c r="AF232" s="114" t="str">
        <f t="shared" si="56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7">IF(B200&lt;100,"",B200-330)</f>
        <v/>
      </c>
      <c r="C233" s="114" t="str">
        <f t="shared" si="57"/>
        <v/>
      </c>
      <c r="D233" s="114" t="str">
        <f t="shared" si="57"/>
        <v/>
      </c>
      <c r="E233" s="114" t="str">
        <f t="shared" si="57"/>
        <v/>
      </c>
      <c r="F233" s="114" t="str">
        <f t="shared" si="57"/>
        <v/>
      </c>
      <c r="G233" s="114" t="str">
        <f t="shared" si="57"/>
        <v/>
      </c>
      <c r="H233" s="114" t="str">
        <f t="shared" si="57"/>
        <v/>
      </c>
      <c r="I233" s="114" t="str">
        <f t="shared" si="57"/>
        <v/>
      </c>
      <c r="J233" s="114" t="str">
        <f t="shared" si="57"/>
        <v/>
      </c>
      <c r="K233" s="114" t="str">
        <f t="shared" si="57"/>
        <v/>
      </c>
      <c r="L233" s="114" t="str">
        <f t="shared" si="57"/>
        <v/>
      </c>
      <c r="M233" s="114" t="str">
        <f t="shared" si="57"/>
        <v/>
      </c>
      <c r="N233" s="114" t="str">
        <f t="shared" si="57"/>
        <v/>
      </c>
      <c r="O233" s="114" t="str">
        <f t="shared" si="57"/>
        <v/>
      </c>
      <c r="P233" s="114" t="str">
        <f t="shared" si="57"/>
        <v/>
      </c>
      <c r="Q233" s="114" t="str">
        <f t="shared" si="57"/>
        <v/>
      </c>
      <c r="R233" s="114" t="str">
        <f t="shared" si="57"/>
        <v/>
      </c>
      <c r="S233" s="114" t="str">
        <f t="shared" si="57"/>
        <v/>
      </c>
      <c r="T233" s="114" t="str">
        <f t="shared" si="57"/>
        <v/>
      </c>
      <c r="U233" s="114" t="str">
        <f t="shared" si="57"/>
        <v/>
      </c>
      <c r="V233" s="114" t="str">
        <f t="shared" si="57"/>
        <v/>
      </c>
      <c r="W233" s="114" t="str">
        <f t="shared" si="57"/>
        <v/>
      </c>
      <c r="X233" s="114" t="str">
        <f t="shared" si="57"/>
        <v/>
      </c>
      <c r="Y233" s="114" t="str">
        <f t="shared" si="57"/>
        <v/>
      </c>
      <c r="Z233" s="114" t="str">
        <f t="shared" si="57"/>
        <v/>
      </c>
      <c r="AA233" s="114" t="str">
        <f t="shared" si="57"/>
        <v/>
      </c>
      <c r="AB233" s="114" t="str">
        <f t="shared" si="57"/>
        <v/>
      </c>
      <c r="AC233" s="114" t="str">
        <f t="shared" si="57"/>
        <v/>
      </c>
      <c r="AD233" s="114" t="str">
        <f t="shared" si="57"/>
        <v/>
      </c>
      <c r="AE233" s="114" t="str">
        <f t="shared" si="57"/>
        <v/>
      </c>
      <c r="AF233" s="114" t="str">
        <f t="shared" si="57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58">IF(C201&lt;100,"",C201-1500)</f>
        <v/>
      </c>
      <c r="D234" s="114" t="str">
        <f t="shared" si="58"/>
        <v/>
      </c>
      <c r="E234" s="114" t="str">
        <f t="shared" si="58"/>
        <v/>
      </c>
      <c r="F234" s="114" t="str">
        <f t="shared" si="58"/>
        <v/>
      </c>
      <c r="G234" s="114" t="str">
        <f t="shared" si="58"/>
        <v/>
      </c>
      <c r="H234" s="114" t="str">
        <f t="shared" si="58"/>
        <v/>
      </c>
      <c r="I234" s="114" t="str">
        <f t="shared" si="58"/>
        <v/>
      </c>
      <c r="J234" s="114" t="str">
        <f t="shared" si="58"/>
        <v/>
      </c>
      <c r="K234" s="114" t="str">
        <f t="shared" si="58"/>
        <v/>
      </c>
      <c r="L234" s="114" t="str">
        <f t="shared" si="58"/>
        <v/>
      </c>
      <c r="M234" s="114" t="str">
        <f t="shared" si="58"/>
        <v/>
      </c>
      <c r="N234" s="114" t="str">
        <f t="shared" si="58"/>
        <v/>
      </c>
      <c r="O234" s="114" t="str">
        <f t="shared" si="58"/>
        <v/>
      </c>
      <c r="P234" s="114" t="str">
        <f t="shared" si="58"/>
        <v/>
      </c>
      <c r="Q234" s="114" t="str">
        <f t="shared" si="58"/>
        <v/>
      </c>
      <c r="R234" s="114" t="str">
        <f t="shared" si="58"/>
        <v/>
      </c>
      <c r="S234" s="114" t="str">
        <f t="shared" si="58"/>
        <v/>
      </c>
      <c r="T234" s="114" t="str">
        <f t="shared" si="58"/>
        <v/>
      </c>
      <c r="U234" s="114" t="str">
        <f t="shared" si="58"/>
        <v/>
      </c>
      <c r="V234" s="114" t="str">
        <f t="shared" si="58"/>
        <v/>
      </c>
      <c r="W234" s="114" t="str">
        <f t="shared" si="58"/>
        <v/>
      </c>
      <c r="X234" s="114" t="str">
        <f t="shared" si="58"/>
        <v/>
      </c>
      <c r="Y234" s="114" t="str">
        <f t="shared" si="58"/>
        <v/>
      </c>
      <c r="Z234" s="114" t="str">
        <f t="shared" si="58"/>
        <v/>
      </c>
      <c r="AA234" s="114" t="str">
        <f t="shared" si="58"/>
        <v/>
      </c>
      <c r="AB234" s="114" t="str">
        <f t="shared" si="58"/>
        <v/>
      </c>
      <c r="AC234" s="114" t="str">
        <f t="shared" si="58"/>
        <v/>
      </c>
      <c r="AD234" s="114" t="str">
        <f t="shared" si="58"/>
        <v/>
      </c>
      <c r="AE234" s="114" t="str">
        <f t="shared" si="58"/>
        <v/>
      </c>
      <c r="AF234" s="114" t="str">
        <f t="shared" si="58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7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77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5888" priority="373">
      <formula>S$9&gt;=20/24</formula>
    </cfRule>
    <cfRule type="expression" dxfId="5887" priority="374">
      <formula>AND(S$9&gt;=14/24,S$9&lt;20/24)</formula>
    </cfRule>
    <cfRule type="expression" dxfId="5886" priority="375">
      <formula>AND(S$9&gt;=8/24,S$9&lt;14/24)</formula>
    </cfRule>
    <cfRule type="expression" dxfId="5885" priority="376">
      <formula>S$9&lt;8/24</formula>
    </cfRule>
  </conditionalFormatting>
  <conditionalFormatting sqref="B8:AF10 AA78:AF78 C78:Q78 C189:AF195 AB81:AF88 C65:AF69 T208:AX208 C71:AF75 C77:AF77 B53:AF53 B65 B72 B79:AF79 C54:K57 C58:J58 K58:K64 L34:Q34 L36:M39 L30:Z30 L11:Z13 L15:Z28 N36:Z40 N42:Z45 L55:AA64 U82:AA83 AB58:AB60 AB54:AF57 N50:AF52 AC60:AF60 AB62:AF64">
    <cfRule type="expression" dxfId="5884" priority="369">
      <formula>B$9&gt;=20/24</formula>
    </cfRule>
    <cfRule type="expression" dxfId="5883" priority="370">
      <formula>AND(B$9&gt;=14/24,B$9&lt;20/24)</formula>
    </cfRule>
    <cfRule type="expression" dxfId="5882" priority="371">
      <formula>AND(B$9&gt;=8/24,B$9&lt;14/24)</formula>
    </cfRule>
    <cfRule type="expression" dxfId="5881" priority="372">
      <formula>B$9&lt;8/24</formula>
    </cfRule>
  </conditionalFormatting>
  <conditionalFormatting sqref="B187:AF187">
    <cfRule type="expression" dxfId="5880" priority="365">
      <formula>B$9&gt;=20/24</formula>
    </cfRule>
    <cfRule type="expression" dxfId="5879" priority="366">
      <formula>AND(B$9&gt;=14/24,B$9&lt;20/24)</formula>
    </cfRule>
    <cfRule type="expression" dxfId="5878" priority="367">
      <formula>AND(B$9&gt;=8/24,B$9&lt;14/24)</formula>
    </cfRule>
    <cfRule type="expression" dxfId="5877" priority="368">
      <formula>B$9&lt;8/24</formula>
    </cfRule>
  </conditionalFormatting>
  <conditionalFormatting sqref="AL4:AL6">
    <cfRule type="iconSet" priority="364">
      <iconSet iconSet="3TrafficLights2" reverse="1">
        <cfvo type="percent" val="0"/>
        <cfvo type="num" val="1"/>
        <cfvo type="num" val="1"/>
      </iconSet>
    </cfRule>
  </conditionalFormatting>
  <conditionalFormatting sqref="L54:AA54">
    <cfRule type="expression" dxfId="5876" priority="360">
      <formula>L$9&gt;=20/24</formula>
    </cfRule>
    <cfRule type="expression" dxfId="5875" priority="361">
      <formula>AND(L$9&gt;=14/24,L$9&lt;20/24)</formula>
    </cfRule>
    <cfRule type="expression" dxfId="5874" priority="362">
      <formula>AND(L$9&gt;=8/24,L$9&lt;14/24)</formula>
    </cfRule>
    <cfRule type="expression" dxfId="5873" priority="363">
      <formula>L$9&lt;8/24</formula>
    </cfRule>
  </conditionalFormatting>
  <conditionalFormatting sqref="L40:M40">
    <cfRule type="expression" dxfId="5872" priority="356">
      <formula>L$9&gt;=20/24</formula>
    </cfRule>
    <cfRule type="expression" dxfId="5871" priority="357">
      <formula>AND(L$9&gt;=14/24,L$9&lt;20/24)</formula>
    </cfRule>
    <cfRule type="expression" dxfId="5870" priority="358">
      <formula>AND(L$9&gt;=8/24,L$9&lt;14/24)</formula>
    </cfRule>
    <cfRule type="expression" dxfId="5869" priority="359">
      <formula>L$9&lt;8/24</formula>
    </cfRule>
  </conditionalFormatting>
  <conditionalFormatting sqref="R78:Z78">
    <cfRule type="expression" dxfId="5868" priority="340">
      <formula>R$9&gt;=20/24</formula>
    </cfRule>
    <cfRule type="expression" dxfId="5867" priority="341">
      <formula>AND(R$9&gt;=14/24,R$9&lt;20/24)</formula>
    </cfRule>
    <cfRule type="expression" dxfId="5866" priority="342">
      <formula>AND(R$9&gt;=8/24,R$9&lt;14/24)</formula>
    </cfRule>
    <cfRule type="expression" dxfId="5865" priority="343">
      <formula>R$9&lt;8/24</formula>
    </cfRule>
  </conditionalFormatting>
  <conditionalFormatting sqref="U81:AA81">
    <cfRule type="expression" dxfId="5864" priority="336">
      <formula>U$9&gt;=20/24</formula>
    </cfRule>
    <cfRule type="expression" dxfId="5863" priority="337">
      <formula>AND(U$9&gt;=14/24,U$9&lt;20/24)</formula>
    </cfRule>
    <cfRule type="expression" dxfId="5862" priority="338">
      <formula>AND(U$9&gt;=8/24,U$9&lt;14/24)</formula>
    </cfRule>
    <cfRule type="expression" dxfId="5861" priority="339">
      <formula>U$9&lt;8/24</formula>
    </cfRule>
  </conditionalFormatting>
  <conditionalFormatting sqref="L32:Z32">
    <cfRule type="expression" dxfId="5860" priority="332">
      <formula>L$9&gt;=20/24</formula>
    </cfRule>
    <cfRule type="expression" dxfId="5859" priority="333">
      <formula>AND(L$9&gt;=14/24,L$9&lt;20/24)</formula>
    </cfRule>
    <cfRule type="expression" dxfId="5858" priority="334">
      <formula>AND(L$9&gt;=8/24,L$9&lt;14/24)</formula>
    </cfRule>
    <cfRule type="expression" dxfId="5857" priority="335">
      <formula>L$9&lt;8/24</formula>
    </cfRule>
  </conditionalFormatting>
  <conditionalFormatting sqref="L46:AF46">
    <cfRule type="expression" dxfId="5856" priority="328">
      <formula>L$9&gt;=20/24</formula>
    </cfRule>
    <cfRule type="expression" dxfId="5855" priority="329">
      <formula>AND(L$9&gt;=14/24,L$9&lt;20/24)</formula>
    </cfRule>
    <cfRule type="expression" dxfId="5854" priority="330">
      <formula>AND(L$9&gt;=8/24,L$9&lt;14/24)</formula>
    </cfRule>
    <cfRule type="expression" dxfId="5853" priority="331">
      <formula>L$9&lt;8/24</formula>
    </cfRule>
  </conditionalFormatting>
  <conditionalFormatting sqref="L47:Z47">
    <cfRule type="expression" dxfId="5852" priority="324">
      <formula>L$9&gt;=20/24</formula>
    </cfRule>
    <cfRule type="expression" dxfId="5851" priority="325">
      <formula>AND(L$9&gt;=14/24,L$9&lt;20/24)</formula>
    </cfRule>
    <cfRule type="expression" dxfId="5850" priority="326">
      <formula>AND(L$9&gt;=8/24,L$9&lt;14/24)</formula>
    </cfRule>
    <cfRule type="expression" dxfId="5849" priority="327">
      <formula>L$9&lt;8/24</formula>
    </cfRule>
  </conditionalFormatting>
  <conditionalFormatting sqref="L42:M45 N45:Q45 M44:Z44">
    <cfRule type="expression" dxfId="5848" priority="320">
      <formula>L$9&gt;=20/24</formula>
    </cfRule>
    <cfRule type="expression" dxfId="5847" priority="321">
      <formula>AND(L$9&gt;=14/24,L$9&lt;20/24)</formula>
    </cfRule>
    <cfRule type="expression" dxfId="5846" priority="322">
      <formula>AND(L$9&gt;=8/24,L$9&lt;14/24)</formula>
    </cfRule>
    <cfRule type="expression" dxfId="5845" priority="323">
      <formula>L$9&lt;8/24</formula>
    </cfRule>
  </conditionalFormatting>
  <conditionalFormatting sqref="R34:AD34">
    <cfRule type="expression" dxfId="5844" priority="316">
      <formula>R$9&gt;=20/24</formula>
    </cfRule>
    <cfRule type="expression" dxfId="5843" priority="317">
      <formula>AND(R$9&gt;=14/24,R$9&lt;20/24)</formula>
    </cfRule>
    <cfRule type="expression" dxfId="5842" priority="318">
      <formula>AND(R$9&gt;=8/24,R$9&lt;14/24)</formula>
    </cfRule>
    <cfRule type="expression" dxfId="5841" priority="319">
      <formula>R$9&lt;8/24</formula>
    </cfRule>
  </conditionalFormatting>
  <conditionalFormatting sqref="AC58:AF59 AB61:AF61">
    <cfRule type="expression" dxfId="5840" priority="296">
      <formula>AB$9&gt;=20/24</formula>
    </cfRule>
    <cfRule type="expression" dxfId="5839" priority="297">
      <formula>AND(AB$9&gt;=14/24,AB$9&lt;20/24)</formula>
    </cfRule>
    <cfRule type="expression" dxfId="5838" priority="298">
      <formula>AND(AB$9&gt;=8/24,AB$9&lt;14/24)</formula>
    </cfRule>
    <cfRule type="expression" dxfId="5837" priority="299">
      <formula>AB$9&lt;8/24</formula>
    </cfRule>
  </conditionalFormatting>
  <conditionalFormatting sqref="AB91:AF94">
    <cfRule type="expression" dxfId="5836" priority="292">
      <formula>AB$9&gt;=20/24</formula>
    </cfRule>
    <cfRule type="expression" dxfId="5835" priority="293">
      <formula>AND(AB$9&gt;=14/24,AB$9&lt;20/24)</formula>
    </cfRule>
    <cfRule type="expression" dxfId="5834" priority="294">
      <formula>AND(AB$9&gt;=8/24,AB$9&lt;14/24)</formula>
    </cfRule>
    <cfRule type="expression" dxfId="5833" priority="295">
      <formula>AB$9&lt;8/24</formula>
    </cfRule>
  </conditionalFormatting>
  <conditionalFormatting sqref="C59:J59">
    <cfRule type="expression" dxfId="5832" priority="288">
      <formula>C$9&gt;=20/24</formula>
    </cfRule>
    <cfRule type="expression" dxfId="5831" priority="289">
      <formula>AND(C$9&gt;=14/24,C$9&lt;20/24)</formula>
    </cfRule>
    <cfRule type="expression" dxfId="5830" priority="290">
      <formula>AND(C$9&gt;=8/24,C$9&lt;14/24)</formula>
    </cfRule>
    <cfRule type="expression" dxfId="5829" priority="291">
      <formula>C$9&lt;8/24</formula>
    </cfRule>
  </conditionalFormatting>
  <conditionalFormatting sqref="U91:AA94">
    <cfRule type="expression" dxfId="5828" priority="284">
      <formula>U$9&gt;=20/24</formula>
    </cfRule>
    <cfRule type="expression" dxfId="5827" priority="285">
      <formula>AND(U$9&gt;=14/24,U$9&lt;20/24)</formula>
    </cfRule>
    <cfRule type="expression" dxfId="5826" priority="286">
      <formula>AND(U$9&gt;=8/24,U$9&lt;14/24)</formula>
    </cfRule>
    <cfRule type="expression" dxfId="5825" priority="287">
      <formula>U$9&lt;8/24</formula>
    </cfRule>
  </conditionalFormatting>
  <conditionalFormatting sqref="B35:AF35 B49:AF49 B53:AF53 K42:L43 C48:AG48 C36:J38 L47 K45:L46 L44 K30:K32 L30:Z30 K15:Z28 C11:AE11 K36:AF40 K12:AE13 AA15:AF30 L32:AF32 AF11:AF13 C33:AF34 N50:AF52 M42:AF47">
    <cfRule type="expression" dxfId="5824" priority="283">
      <formula>B11&gt;$AG11</formula>
    </cfRule>
  </conditionalFormatting>
  <conditionalFormatting sqref="A96:A152 A81:A94 A11:A13 A15:A30 A42:A69 A77:A79 A71:A75 A32:A40 A165:A196">
    <cfRule type="expression" dxfId="5823" priority="282">
      <formula>$AH11=0</formula>
    </cfRule>
  </conditionalFormatting>
  <conditionalFormatting sqref="AB95:AF95">
    <cfRule type="expression" dxfId="5822" priority="278">
      <formula>AB$9&gt;=20/24</formula>
    </cfRule>
    <cfRule type="expression" dxfId="5821" priority="279">
      <formula>AND(AB$9&gt;=14/24,AB$9&lt;20/24)</formula>
    </cfRule>
    <cfRule type="expression" dxfId="5820" priority="280">
      <formula>AND(AB$9&gt;=8/24,AB$9&lt;14/24)</formula>
    </cfRule>
    <cfRule type="expression" dxfId="5819" priority="281">
      <formula>AB$9&lt;8/24</formula>
    </cfRule>
  </conditionalFormatting>
  <conditionalFormatting sqref="U95:AA95">
    <cfRule type="expression" dxfId="5818" priority="274">
      <formula>U$9&gt;=20/24</formula>
    </cfRule>
    <cfRule type="expression" dxfId="5817" priority="275">
      <formula>AND(U$9&gt;=14/24,U$9&lt;20/24)</formula>
    </cfRule>
    <cfRule type="expression" dxfId="5816" priority="276">
      <formula>AND(U$9&gt;=8/24,U$9&lt;14/24)</formula>
    </cfRule>
    <cfRule type="expression" dxfId="5815" priority="277">
      <formula>U$9&lt;8/24</formula>
    </cfRule>
  </conditionalFormatting>
  <conditionalFormatting sqref="A95">
    <cfRule type="expression" dxfId="5814" priority="273">
      <formula>$AH95=0</formula>
    </cfRule>
  </conditionalFormatting>
  <conditionalFormatting sqref="C33:AF33">
    <cfRule type="expression" dxfId="5813" priority="269">
      <formula>C$9&gt;=20/24</formula>
    </cfRule>
    <cfRule type="expression" dxfId="5812" priority="270">
      <formula>AND(C$9&gt;=14/24,C$9&lt;20/24)</formula>
    </cfRule>
    <cfRule type="expression" dxfId="5811" priority="271">
      <formula>AND(C$9&gt;=8/24,C$9&lt;14/24)</formula>
    </cfRule>
    <cfRule type="expression" dxfId="5810" priority="272">
      <formula>C$9&lt;8/24</formula>
    </cfRule>
  </conditionalFormatting>
  <conditionalFormatting sqref="R33:AF33">
    <cfRule type="expression" dxfId="5809" priority="265">
      <formula>R$9&gt;=20/24</formula>
    </cfRule>
    <cfRule type="expression" dxfId="5808" priority="266">
      <formula>AND(R$9&gt;=14/24,R$9&lt;20/24)</formula>
    </cfRule>
    <cfRule type="expression" dxfId="5807" priority="267">
      <formula>AND(R$9&gt;=8/24,R$9&lt;14/24)</formula>
    </cfRule>
    <cfRule type="expression" dxfId="5806" priority="268">
      <formula>R$9&lt;8/24</formula>
    </cfRule>
  </conditionalFormatting>
  <conditionalFormatting sqref="C60:J64">
    <cfRule type="expression" dxfId="5805" priority="257">
      <formula>C$9&gt;=20/24</formula>
    </cfRule>
    <cfRule type="expression" dxfId="5804" priority="258">
      <formula>AND(C$9&gt;=14/24,C$9&lt;20/24)</formula>
    </cfRule>
    <cfRule type="expression" dxfId="5803" priority="259">
      <formula>AND(C$9&gt;=8/24,C$9&lt;14/24)</formula>
    </cfRule>
    <cfRule type="expression" dxfId="5802" priority="260">
      <formula>C$9&lt;8/24</formula>
    </cfRule>
  </conditionalFormatting>
  <conditionalFormatting sqref="AL30">
    <cfRule type="iconSet" priority="252">
      <iconSet iconSet="3TrafficLights2" reverse="1">
        <cfvo type="percent" val="0"/>
        <cfvo type="num" val="1"/>
        <cfvo type="num" val="1"/>
      </iconSet>
    </cfRule>
  </conditionalFormatting>
  <conditionalFormatting sqref="L31:Z31">
    <cfRule type="expression" dxfId="5801" priority="244">
      <formula>L$9&gt;=20/24</formula>
    </cfRule>
    <cfRule type="expression" dxfId="5800" priority="245">
      <formula>AND(L$9&gt;=14/24,L$9&lt;20/24)</formula>
    </cfRule>
    <cfRule type="expression" dxfId="5799" priority="246">
      <formula>AND(L$9&gt;=8/24,L$9&lt;14/24)</formula>
    </cfRule>
    <cfRule type="expression" dxfId="5798" priority="247">
      <formula>L$9&lt;8/24</formula>
    </cfRule>
  </conditionalFormatting>
  <conditionalFormatting sqref="L31:AF31">
    <cfRule type="expression" dxfId="5797" priority="239">
      <formula>L31&gt;$AG31</formula>
    </cfRule>
  </conditionalFormatting>
  <conditionalFormatting sqref="A31">
    <cfRule type="expression" dxfId="5796" priority="238">
      <formula>$AH31=0</formula>
    </cfRule>
  </conditionalFormatting>
  <conditionalFormatting sqref="B80:AF80">
    <cfRule type="expression" dxfId="5795" priority="234">
      <formula>B$9&gt;=20/24</formula>
    </cfRule>
    <cfRule type="expression" dxfId="5794" priority="235">
      <formula>AND(B$9&gt;=14/24,B$9&lt;20/24)</formula>
    </cfRule>
    <cfRule type="expression" dxfId="5793" priority="236">
      <formula>AND(B$9&gt;=8/24,B$9&lt;14/24)</formula>
    </cfRule>
    <cfRule type="expression" dxfId="5792" priority="237">
      <formula>B$9&lt;8/24</formula>
    </cfRule>
  </conditionalFormatting>
  <conditionalFormatting sqref="A80">
    <cfRule type="expression" dxfId="5791" priority="233">
      <formula>$AH80=0</formula>
    </cfRule>
  </conditionalFormatting>
  <conditionalFormatting sqref="L14:Z14">
    <cfRule type="expression" dxfId="5790" priority="225">
      <formula>L$9&gt;=20/24</formula>
    </cfRule>
    <cfRule type="expression" dxfId="5789" priority="226">
      <formula>AND(L$9&gt;=14/24,L$9&lt;20/24)</formula>
    </cfRule>
    <cfRule type="expression" dxfId="5788" priority="227">
      <formula>AND(L$9&gt;=8/24,L$9&lt;14/24)</formula>
    </cfRule>
    <cfRule type="expression" dxfId="5787" priority="228">
      <formula>L$9&lt;8/24</formula>
    </cfRule>
  </conditionalFormatting>
  <conditionalFormatting sqref="K14:AF14">
    <cfRule type="expression" dxfId="5786" priority="220">
      <formula>K14&gt;$AG14</formula>
    </cfRule>
  </conditionalFormatting>
  <conditionalFormatting sqref="A14">
    <cfRule type="expression" dxfId="5785" priority="219">
      <formula>$AH14=0</formula>
    </cfRule>
  </conditionalFormatting>
  <conditionalFormatting sqref="A159:A164">
    <cfRule type="expression" dxfId="5784" priority="218">
      <formula>$AH159=0</formula>
    </cfRule>
  </conditionalFormatting>
  <conditionalFormatting sqref="A153:A158">
    <cfRule type="expression" dxfId="5783" priority="217">
      <formula>$AH153=0</formula>
    </cfRule>
  </conditionalFormatting>
  <conditionalFormatting sqref="N41:Z41">
    <cfRule type="expression" dxfId="5782" priority="213">
      <formula>N$9&gt;=20/24</formula>
    </cfRule>
    <cfRule type="expression" dxfId="5781" priority="214">
      <formula>AND(N$9&gt;=14/24,N$9&lt;20/24)</formula>
    </cfRule>
    <cfRule type="expression" dxfId="5780" priority="215">
      <formula>AND(N$9&gt;=8/24,N$9&lt;14/24)</formula>
    </cfRule>
    <cfRule type="expression" dxfId="5779" priority="216">
      <formula>N$9&lt;8/24</formula>
    </cfRule>
  </conditionalFormatting>
  <conditionalFormatting sqref="L41:M41">
    <cfRule type="expression" dxfId="5778" priority="209">
      <formula>L$9&gt;=20/24</formula>
    </cfRule>
    <cfRule type="expression" dxfId="5777" priority="210">
      <formula>AND(L$9&gt;=14/24,L$9&lt;20/24)</formula>
    </cfRule>
    <cfRule type="expression" dxfId="5776" priority="211">
      <formula>AND(L$9&gt;=8/24,L$9&lt;14/24)</formula>
    </cfRule>
    <cfRule type="expression" dxfId="5775" priority="212">
      <formula>L$9&lt;8/24</formula>
    </cfRule>
  </conditionalFormatting>
  <conditionalFormatting sqref="K41:AF41">
    <cfRule type="expression" dxfId="5774" priority="204">
      <formula>K41&gt;$AG41</formula>
    </cfRule>
  </conditionalFormatting>
  <conditionalFormatting sqref="A41">
    <cfRule type="expression" dxfId="5773" priority="203">
      <formula>$AH41=0</formula>
    </cfRule>
  </conditionalFormatting>
  <conditionalFormatting sqref="C76:AF76">
    <cfRule type="expression" dxfId="5772" priority="199">
      <formula>C$9&gt;=20/24</formula>
    </cfRule>
    <cfRule type="expression" dxfId="5771" priority="200">
      <formula>AND(C$9&gt;=14/24,C$9&lt;20/24)</formula>
    </cfRule>
    <cfRule type="expression" dxfId="5770" priority="201">
      <formula>AND(C$9&gt;=8/24,C$9&lt;14/24)</formula>
    </cfRule>
    <cfRule type="expression" dxfId="5769" priority="202">
      <formula>C$9&lt;8/24</formula>
    </cfRule>
  </conditionalFormatting>
  <conditionalFormatting sqref="A76">
    <cfRule type="expression" dxfId="5768" priority="198">
      <formula>$AH76=0</formula>
    </cfRule>
  </conditionalFormatting>
  <conditionalFormatting sqref="B70:AG70">
    <cfRule type="expression" dxfId="5767" priority="194">
      <formula>B$9&gt;=20/24</formula>
    </cfRule>
    <cfRule type="expression" dxfId="5766" priority="195">
      <formula>AND(B$9&gt;=14/24,B$9&lt;20/24)</formula>
    </cfRule>
    <cfRule type="expression" dxfId="5765" priority="196">
      <formula>AND(B$9&gt;=8/24,B$9&lt;14/24)</formula>
    </cfRule>
    <cfRule type="expression" dxfId="5764" priority="197">
      <formula>B$9&lt;8/24</formula>
    </cfRule>
  </conditionalFormatting>
  <conditionalFormatting sqref="A70">
    <cfRule type="expression" dxfId="5763" priority="193">
      <formula>$AH70=0</formula>
    </cfRule>
  </conditionalFormatting>
  <conditionalFormatting sqref="AL31:AL32 AL7:AL29">
    <cfRule type="iconSet" priority="379">
      <iconSet iconSet="3TrafficLights2" reverse="1">
        <cfvo type="percent" val="0"/>
        <cfvo type="num" val="1"/>
        <cfvo type="num" val="1"/>
      </iconSet>
    </cfRule>
  </conditionalFormatting>
  <conditionalFormatting sqref="U84:AA88">
    <cfRule type="expression" dxfId="5762" priority="177">
      <formula>U$9&gt;=20/24</formula>
    </cfRule>
    <cfRule type="expression" dxfId="5761" priority="178">
      <formula>AND(U$9&gt;=14/24,U$9&lt;20/24)</formula>
    </cfRule>
    <cfRule type="expression" dxfId="5760" priority="179">
      <formula>AND(U$9&gt;=8/24,U$9&lt;14/24)</formula>
    </cfRule>
    <cfRule type="expression" dxfId="5759" priority="180">
      <formula>U$9&lt;8/24</formula>
    </cfRule>
  </conditionalFormatting>
  <conditionalFormatting sqref="C81:T88">
    <cfRule type="expression" dxfId="5758" priority="169">
      <formula>C$9&gt;=20/24</formula>
    </cfRule>
    <cfRule type="expression" dxfId="5757" priority="170">
      <formula>AND(C$9&gt;=14/24,C$9&lt;20/24)</formula>
    </cfRule>
    <cfRule type="expression" dxfId="5756" priority="171">
      <formula>AND(C$9&gt;=8/24,C$9&lt;14/24)</formula>
    </cfRule>
    <cfRule type="expression" dxfId="5755" priority="172">
      <formula>C$9&lt;8/24</formula>
    </cfRule>
  </conditionalFormatting>
  <conditionalFormatting sqref="L92:L94 C91:K94">
    <cfRule type="expression" dxfId="5754" priority="153">
      <formula>C$9&gt;=20/24</formula>
    </cfRule>
    <cfRule type="expression" dxfId="5753" priority="154">
      <formula>AND(C$9&gt;=14/24,C$9&lt;20/24)</formula>
    </cfRule>
    <cfRule type="expression" dxfId="5752" priority="155">
      <formula>AND(C$9&gt;=8/24,C$9&lt;14/24)</formula>
    </cfRule>
    <cfRule type="expression" dxfId="5751" priority="156">
      <formula>C$9&lt;8/24</formula>
    </cfRule>
  </conditionalFormatting>
  <conditionalFormatting sqref="M92:Q94 N91:Q91 R91:T94">
    <cfRule type="expression" dxfId="5750" priority="149">
      <formula>M$9&gt;=20/24</formula>
    </cfRule>
    <cfRule type="expression" dxfId="5749" priority="150">
      <formula>AND(M$9&gt;=14/24,M$9&lt;20/24)</formula>
    </cfRule>
    <cfRule type="expression" dxfId="5748" priority="151">
      <formula>AND(M$9&gt;=8/24,M$9&lt;14/24)</formula>
    </cfRule>
    <cfRule type="expression" dxfId="5747" priority="152">
      <formula>M$9&lt;8/24</formula>
    </cfRule>
  </conditionalFormatting>
  <conditionalFormatting sqref="C95:L95">
    <cfRule type="expression" dxfId="5746" priority="141">
      <formula>C$9&gt;=20/24</formula>
    </cfRule>
    <cfRule type="expression" dxfId="5745" priority="142">
      <formula>AND(C$9&gt;=14/24,C$9&lt;20/24)</formula>
    </cfRule>
    <cfRule type="expression" dxfId="5744" priority="143">
      <formula>AND(C$9&gt;=8/24,C$9&lt;14/24)</formula>
    </cfRule>
    <cfRule type="expression" dxfId="5743" priority="144">
      <formula>C$9&lt;8/24</formula>
    </cfRule>
  </conditionalFormatting>
  <conditionalFormatting sqref="M95:T95">
    <cfRule type="expression" dxfId="5742" priority="137">
      <formula>M$9&gt;=20/24</formula>
    </cfRule>
    <cfRule type="expression" dxfId="5741" priority="138">
      <formula>AND(M$9&gt;=14/24,M$9&lt;20/24)</formula>
    </cfRule>
    <cfRule type="expression" dxfId="5740" priority="139">
      <formula>AND(M$9&gt;=8/24,M$9&lt;14/24)</formula>
    </cfRule>
    <cfRule type="expression" dxfId="5739" priority="140">
      <formula>M$9&lt;8/24</formula>
    </cfRule>
  </conditionalFormatting>
  <conditionalFormatting sqref="L91:M91">
    <cfRule type="expression" dxfId="5738" priority="129">
      <formula>L$9&gt;=20/24</formula>
    </cfRule>
    <cfRule type="expression" dxfId="5737" priority="130">
      <formula>AND(L$9&gt;=14/24,L$9&lt;20/24)</formula>
    </cfRule>
    <cfRule type="expression" dxfId="5736" priority="131">
      <formula>AND(L$9&gt;=8/24,L$9&lt;14/24)</formula>
    </cfRule>
    <cfRule type="expression" dxfId="5735" priority="132">
      <formula>L$9&lt;8/24</formula>
    </cfRule>
  </conditionalFormatting>
  <conditionalFormatting sqref="M91:T91">
    <cfRule type="expression" dxfId="5734" priority="117">
      <formula>M$9&gt;=20/24</formula>
    </cfRule>
    <cfRule type="expression" dxfId="5733" priority="118">
      <formula>AND(M$9&gt;=14/24,M$9&lt;20/24)</formula>
    </cfRule>
    <cfRule type="expression" dxfId="5732" priority="119">
      <formula>AND(M$9&gt;=8/24,M$9&lt;14/24)</formula>
    </cfRule>
    <cfRule type="expression" dxfId="5731" priority="120">
      <formula>M$9&lt;8/24</formula>
    </cfRule>
  </conditionalFormatting>
  <conditionalFormatting sqref="B76">
    <cfRule type="expression" dxfId="5730" priority="37">
      <formula>B$9&gt;=20/24</formula>
    </cfRule>
    <cfRule type="expression" dxfId="5729" priority="38">
      <formula>AND(B$9&gt;=14/24,B$9&lt;20/24)</formula>
    </cfRule>
    <cfRule type="expression" dxfId="5728" priority="39">
      <formula>AND(B$9&gt;=8/24,B$9&lt;14/24)</formula>
    </cfRule>
    <cfRule type="expression" dxfId="5727" priority="40">
      <formula>B$9&lt;8/24</formula>
    </cfRule>
  </conditionalFormatting>
  <conditionalFormatting sqref="B66:B69 B54:B58 B71 B77:B78 B73:B75">
    <cfRule type="expression" dxfId="5726" priority="61">
      <formula>B$9&gt;=20/24</formula>
    </cfRule>
    <cfRule type="expression" dxfId="5725" priority="62">
      <formula>AND(B$9&gt;=14/24,B$9&lt;20/24)</formula>
    </cfRule>
    <cfRule type="expression" dxfId="5724" priority="63">
      <formula>AND(B$9&gt;=8/24,B$9&lt;14/24)</formula>
    </cfRule>
    <cfRule type="expression" dxfId="5723" priority="64">
      <formula>B$9&lt;8/24</formula>
    </cfRule>
  </conditionalFormatting>
  <conditionalFormatting sqref="B59">
    <cfRule type="expression" dxfId="5722" priority="57">
      <formula>B$9&gt;=20/24</formula>
    </cfRule>
    <cfRule type="expression" dxfId="5721" priority="58">
      <formula>AND(B$9&gt;=14/24,B$9&lt;20/24)</formula>
    </cfRule>
    <cfRule type="expression" dxfId="5720" priority="59">
      <formula>AND(B$9&gt;=8/24,B$9&lt;14/24)</formula>
    </cfRule>
    <cfRule type="expression" dxfId="5719" priority="60">
      <formula>B$9&lt;8/24</formula>
    </cfRule>
  </conditionalFormatting>
  <conditionalFormatting sqref="B11:B13 B32:B34 B42:B48 B36:B40 C12:J13 B15:J28 C32:J32 C42:J43 C39:J40 C47:K47 B50:K52 C45:J46 C44:K44 B30:J30 B29:K29">
    <cfRule type="expression" dxfId="5718" priority="56">
      <formula>B11&gt;$AG11</formula>
    </cfRule>
  </conditionalFormatting>
  <conditionalFormatting sqref="B33">
    <cfRule type="expression" dxfId="5717" priority="52">
      <formula>B$9&gt;=20/24</formula>
    </cfRule>
    <cfRule type="expression" dxfId="5716" priority="53">
      <formula>AND(B$9&gt;=14/24,B$9&lt;20/24)</formula>
    </cfRule>
    <cfRule type="expression" dxfId="5715" priority="54">
      <formula>AND(B$9&gt;=8/24,B$9&lt;14/24)</formula>
    </cfRule>
    <cfRule type="expression" dxfId="5714" priority="55">
      <formula>B$9&lt;8/24</formula>
    </cfRule>
  </conditionalFormatting>
  <conditionalFormatting sqref="B60:B64">
    <cfRule type="expression" dxfId="5713" priority="48">
      <formula>B$9&gt;=20/24</formula>
    </cfRule>
    <cfRule type="expression" dxfId="5712" priority="49">
      <formula>AND(B$9&gt;=14/24,B$9&lt;20/24)</formula>
    </cfRule>
    <cfRule type="expression" dxfId="5711" priority="50">
      <formula>AND(B$9&gt;=8/24,B$9&lt;14/24)</formula>
    </cfRule>
    <cfRule type="expression" dxfId="5710" priority="51">
      <formula>B$9&lt;8/24</formula>
    </cfRule>
  </conditionalFormatting>
  <conditionalFormatting sqref="B31:J31">
    <cfRule type="expression" dxfId="5709" priority="47">
      <formula>B31&gt;$AG31</formula>
    </cfRule>
  </conditionalFormatting>
  <conditionalFormatting sqref="B14:J14">
    <cfRule type="expression" dxfId="5708" priority="42">
      <formula>B14&gt;$AG14</formula>
    </cfRule>
  </conditionalFormatting>
  <conditionalFormatting sqref="B41:J41">
    <cfRule type="expression" dxfId="5707" priority="41">
      <formula>B41&gt;$AG41</formula>
    </cfRule>
  </conditionalFormatting>
  <conditionalFormatting sqref="B81:B88">
    <cfRule type="expression" dxfId="5706" priority="29">
      <formula>B$9&gt;=20/24</formula>
    </cfRule>
    <cfRule type="expression" dxfId="5705" priority="30">
      <formula>AND(B$9&gt;=14/24,B$9&lt;20/24)</formula>
    </cfRule>
    <cfRule type="expression" dxfId="5704" priority="31">
      <formula>AND(B$9&gt;=8/24,B$9&lt;14/24)</formula>
    </cfRule>
    <cfRule type="expression" dxfId="5703" priority="32">
      <formula>B$9&lt;8/24</formula>
    </cfRule>
  </conditionalFormatting>
  <conditionalFormatting sqref="B91:B94">
    <cfRule type="expression" dxfId="5702" priority="25">
      <formula>B$9&gt;=20/24</formula>
    </cfRule>
    <cfRule type="expression" dxfId="5701" priority="26">
      <formula>AND(B$9&gt;=14/24,B$9&lt;20/24)</formula>
    </cfRule>
    <cfRule type="expression" dxfId="5700" priority="27">
      <formula>AND(B$9&gt;=8/24,B$9&lt;14/24)</formula>
    </cfRule>
    <cfRule type="expression" dxfId="5699" priority="28">
      <formula>B$9&lt;8/24</formula>
    </cfRule>
  </conditionalFormatting>
  <conditionalFormatting sqref="B95">
    <cfRule type="expression" dxfId="5698" priority="21">
      <formula>B$9&gt;=20/24</formula>
    </cfRule>
    <cfRule type="expression" dxfId="5697" priority="22">
      <formula>AND(B$9&gt;=14/24,B$9&lt;20/24)</formula>
    </cfRule>
    <cfRule type="expression" dxfId="5696" priority="23">
      <formula>AND(B$9&gt;=8/24,B$9&lt;14/24)</formula>
    </cfRule>
    <cfRule type="expression" dxfId="5695" priority="24">
      <formula>B$9&lt;8/24</formula>
    </cfRule>
  </conditionalFormatting>
  <conditionalFormatting sqref="L50:M52">
    <cfRule type="expression" dxfId="5694" priority="17">
      <formula>L$9&gt;=20/24</formula>
    </cfRule>
    <cfRule type="expression" dxfId="5693" priority="18">
      <formula>AND(L$9&gt;=14/24,L$9&lt;20/24)</formula>
    </cfRule>
    <cfRule type="expression" dxfId="5692" priority="19">
      <formula>AND(L$9&gt;=8/24,L$9&lt;14/24)</formula>
    </cfRule>
    <cfRule type="expression" dxfId="5691" priority="20">
      <formula>L$9&lt;8/24</formula>
    </cfRule>
  </conditionalFormatting>
  <conditionalFormatting sqref="L50:M52">
    <cfRule type="expression" dxfId="5690" priority="16">
      <formula>L50&gt;$AG50</formula>
    </cfRule>
  </conditionalFormatting>
  <conditionalFormatting sqref="R29:Z29">
    <cfRule type="expression" dxfId="5689" priority="12">
      <formula>R$9&gt;=20/24</formula>
    </cfRule>
    <cfRule type="expression" dxfId="5688" priority="13">
      <formula>AND(R$9&gt;=14/24,R$9&lt;20/24)</formula>
    </cfRule>
    <cfRule type="expression" dxfId="5687" priority="14">
      <formula>AND(R$9&gt;=8/24,R$9&lt;14/24)</formula>
    </cfRule>
    <cfRule type="expression" dxfId="5686" priority="15">
      <formula>R$9&lt;8/24</formula>
    </cfRule>
  </conditionalFormatting>
  <conditionalFormatting sqref="R29:Z29">
    <cfRule type="expression" dxfId="5685" priority="11">
      <formula>R29&gt;$AG29</formula>
    </cfRule>
  </conditionalFormatting>
  <conditionalFormatting sqref="Q29">
    <cfRule type="expression" dxfId="5684" priority="7">
      <formula>Q$9&gt;=20/24</formula>
    </cfRule>
    <cfRule type="expression" dxfId="5683" priority="8">
      <formula>AND(Q$9&gt;=14/24,Q$9&lt;20/24)</formula>
    </cfRule>
    <cfRule type="expression" dxfId="5682" priority="9">
      <formula>AND(Q$9&gt;=8/24,Q$9&lt;14/24)</formula>
    </cfRule>
    <cfRule type="expression" dxfId="5681" priority="10">
      <formula>Q$9&lt;8/24</formula>
    </cfRule>
  </conditionalFormatting>
  <conditionalFormatting sqref="Q29">
    <cfRule type="expression" dxfId="5680" priority="6">
      <formula>Q29&gt;$AG29</formula>
    </cfRule>
  </conditionalFormatting>
  <conditionalFormatting sqref="L29:P29">
    <cfRule type="expression" dxfId="5679" priority="2">
      <formula>L$9&gt;=20/24</formula>
    </cfRule>
    <cfRule type="expression" dxfId="5678" priority="3">
      <formula>AND(L$9&gt;=14/24,L$9&lt;20/24)</formula>
    </cfRule>
    <cfRule type="expression" dxfId="5677" priority="4">
      <formula>AND(L$9&gt;=8/24,L$9&lt;14/24)</formula>
    </cfRule>
    <cfRule type="expression" dxfId="5676" priority="5">
      <formula>L$9&lt;8/24</formula>
    </cfRule>
  </conditionalFormatting>
  <conditionalFormatting sqref="L29:P29">
    <cfRule type="expression" dxfId="5675" priority="1">
      <formula>L29&gt;$AG29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65" activePane="bottomRight" state="frozen"/>
      <selection activeCell="AF88" sqref="AF88"/>
      <selection pane="topRight" activeCell="AF88" sqref="AF88"/>
      <selection pane="bottomLeft" activeCell="AF88" sqref="AF88"/>
      <selection pane="bottomRight" activeCell="T87" sqref="T8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 t="s">
        <v>1</v>
      </c>
      <c r="AH1" s="188"/>
      <c r="AI1" s="188"/>
      <c r="AL1" s="2"/>
      <c r="AM1" s="3"/>
    </row>
    <row r="2" spans="1:88" ht="20.25" x14ac:dyDescent="0.25">
      <c r="A2" s="4"/>
      <c r="B2" s="189" t="s">
        <v>2</v>
      </c>
      <c r="C2" s="5"/>
      <c r="D2" s="191" t="s">
        <v>3</v>
      </c>
      <c r="E2" s="5"/>
      <c r="F2" s="191" t="s">
        <v>4</v>
      </c>
      <c r="G2" s="5"/>
      <c r="H2" s="191" t="s">
        <v>5</v>
      </c>
      <c r="I2" s="6"/>
      <c r="J2" s="19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0"/>
      <c r="C3" s="18"/>
      <c r="D3" s="192"/>
      <c r="E3" s="18"/>
      <c r="F3" s="192"/>
      <c r="G3" s="18"/>
      <c r="H3" s="192"/>
      <c r="I3" s="19"/>
      <c r="J3" s="19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3" t="s">
        <v>212</v>
      </c>
      <c r="B4" s="194" t="str">
        <f ca="1">"2078/"&amp;"04/"&amp;INT(MID(CELL("filename",D6),FIND("]",CELL("filename",D6))+1,200))</f>
        <v>2078/04/16</v>
      </c>
      <c r="C4" s="194"/>
      <c r="D4" s="194"/>
      <c r="E4" s="195" t="str">
        <f ca="1">IFERROR([1]!DateBStoAD(B4),"")</f>
        <v/>
      </c>
      <c r="F4" s="196"/>
      <c r="G4" s="196"/>
      <c r="H4" s="196" t="str">
        <f ca="1">TEXT(E4,"dddd")</f>
        <v/>
      </c>
      <c r="I4" s="196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-28</v>
      </c>
      <c r="C5" s="32">
        <f t="shared" ref="C5:AF5" si="0">C65</f>
        <v>-52</v>
      </c>
      <c r="D5" s="32">
        <f t="shared" si="0"/>
        <v>-40</v>
      </c>
      <c r="E5" s="32">
        <f t="shared" si="0"/>
        <v>-29</v>
      </c>
      <c r="F5" s="32">
        <f t="shared" si="0"/>
        <v>-49.4</v>
      </c>
      <c r="G5" s="32">
        <f t="shared" si="0"/>
        <v>-50.3</v>
      </c>
      <c r="H5" s="32">
        <f t="shared" si="0"/>
        <v>-44</v>
      </c>
      <c r="I5" s="32">
        <f t="shared" si="0"/>
        <v>-20</v>
      </c>
      <c r="J5" s="32">
        <f t="shared" si="0"/>
        <v>-38</v>
      </c>
      <c r="K5" s="32">
        <f t="shared" si="0"/>
        <v>0</v>
      </c>
      <c r="L5" s="32">
        <f t="shared" si="0"/>
        <v>-30</v>
      </c>
      <c r="M5" s="32">
        <f t="shared" si="0"/>
        <v>-13</v>
      </c>
      <c r="N5" s="32">
        <f t="shared" si="0"/>
        <v>-10</v>
      </c>
      <c r="O5" s="32">
        <f t="shared" si="0"/>
        <v>6.4</v>
      </c>
      <c r="P5" s="32">
        <f t="shared" si="0"/>
        <v>-19.7</v>
      </c>
      <c r="Q5" s="32">
        <f t="shared" si="0"/>
        <v>-19.899999999999999</v>
      </c>
      <c r="R5" s="32">
        <f t="shared" si="0"/>
        <v>-13.1</v>
      </c>
      <c r="S5" s="32">
        <f t="shared" si="0"/>
        <v>-41</v>
      </c>
      <c r="T5" s="32">
        <f t="shared" si="0"/>
        <v>-13</v>
      </c>
      <c r="U5" s="32">
        <f t="shared" si="0"/>
        <v>-36.6</v>
      </c>
      <c r="V5" s="32">
        <f t="shared" si="0"/>
        <v>-38</v>
      </c>
      <c r="W5" s="32">
        <f t="shared" si="0"/>
        <v>-33</v>
      </c>
      <c r="X5" s="32">
        <f t="shared" si="0"/>
        <v>-12.6</v>
      </c>
      <c r="Y5" s="32">
        <f t="shared" si="0"/>
        <v>1.4000000000000004</v>
      </c>
      <c r="Z5" s="32">
        <f t="shared" si="0"/>
        <v>16</v>
      </c>
      <c r="AA5" s="32">
        <f t="shared" si="0"/>
        <v>23.2</v>
      </c>
      <c r="AB5" s="32">
        <f t="shared" si="0"/>
        <v>13.700000000000001</v>
      </c>
      <c r="AC5" s="32">
        <f t="shared" si="0"/>
        <v>30.6</v>
      </c>
      <c r="AD5" s="32">
        <f t="shared" si="0"/>
        <v>0</v>
      </c>
      <c r="AE5" s="32">
        <f t="shared" si="0"/>
        <v>-70</v>
      </c>
      <c r="AF5" s="32">
        <f t="shared" si="0"/>
        <v>17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2"/>
      <c r="E6" s="172"/>
      <c r="F6" s="172"/>
      <c r="G6" s="172"/>
      <c r="H6" s="172"/>
      <c r="I6" s="172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1277MW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Load=224</v>
      </c>
      <c r="B7" s="35">
        <f t="shared" ref="B7:AF7" si="1">B72</f>
        <v>1134.8399999999999</v>
      </c>
      <c r="C7" s="35">
        <f t="shared" si="1"/>
        <v>1091.74</v>
      </c>
      <c r="D7" s="35">
        <f t="shared" si="1"/>
        <v>1063.74</v>
      </c>
      <c r="E7" s="35">
        <f t="shared" si="1"/>
        <v>1086.1399999999999</v>
      </c>
      <c r="F7" s="35">
        <f t="shared" si="1"/>
        <v>1069.6399999999999</v>
      </c>
      <c r="G7" s="35">
        <f t="shared" si="1"/>
        <v>1069.24</v>
      </c>
      <c r="H7" s="35">
        <f t="shared" si="1"/>
        <v>1053.3399999999999</v>
      </c>
      <c r="I7" s="35">
        <f t="shared" si="1"/>
        <v>1083.8399999999999</v>
      </c>
      <c r="J7" s="35">
        <f t="shared" si="1"/>
        <v>1144.1399999999999</v>
      </c>
      <c r="K7" s="35">
        <f t="shared" si="1"/>
        <v>1213.24</v>
      </c>
      <c r="L7" s="35">
        <f>L72</f>
        <v>1240.54</v>
      </c>
      <c r="M7" s="35">
        <f t="shared" si="1"/>
        <v>1276.6399999999999</v>
      </c>
      <c r="N7" s="35">
        <f t="shared" si="1"/>
        <v>1322.44</v>
      </c>
      <c r="O7" s="35">
        <f t="shared" si="1"/>
        <v>1330.3400000000001</v>
      </c>
      <c r="P7" s="35">
        <f t="shared" si="1"/>
        <v>1312.04</v>
      </c>
      <c r="Q7" s="35">
        <f t="shared" si="1"/>
        <v>1309.94</v>
      </c>
      <c r="R7" s="35">
        <f t="shared" si="1"/>
        <v>1312.6399999999999</v>
      </c>
      <c r="S7" s="35">
        <f t="shared" si="1"/>
        <v>1321.1399999999999</v>
      </c>
      <c r="T7" s="35">
        <f t="shared" si="1"/>
        <v>1336.1399999999999</v>
      </c>
      <c r="U7" s="35">
        <f t="shared" si="1"/>
        <v>1265.6399999999999</v>
      </c>
      <c r="V7" s="35">
        <f t="shared" si="1"/>
        <v>1264.04</v>
      </c>
      <c r="W7" s="35">
        <f t="shared" si="1"/>
        <v>1292.04</v>
      </c>
      <c r="X7" s="35">
        <f t="shared" si="1"/>
        <v>1322.04</v>
      </c>
      <c r="Y7" s="35">
        <f t="shared" si="1"/>
        <v>1458.04</v>
      </c>
      <c r="Z7" s="35">
        <f t="shared" si="1"/>
        <v>1384.6399999999999</v>
      </c>
      <c r="AA7" s="35">
        <f t="shared" si="1"/>
        <v>1373.5400000000002</v>
      </c>
      <c r="AB7" s="35">
        <f t="shared" si="1"/>
        <v>1369.04</v>
      </c>
      <c r="AC7" s="35">
        <f t="shared" si="1"/>
        <v>1319.2400000000002</v>
      </c>
      <c r="AD7" s="35">
        <f t="shared" si="1"/>
        <v>223.54</v>
      </c>
      <c r="AE7" s="35">
        <f t="shared" si="1"/>
        <v>1167.94</v>
      </c>
      <c r="AF7" s="35">
        <f t="shared" si="1"/>
        <v>1172.44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197" t="s">
        <v>13</v>
      </c>
      <c r="C8" s="198"/>
      <c r="D8" s="198"/>
      <c r="E8" s="198"/>
      <c r="F8" s="198"/>
      <c r="G8" s="198"/>
      <c r="H8" s="198"/>
      <c r="I8" s="198"/>
      <c r="J8" s="198"/>
      <c r="K8" s="199"/>
      <c r="L8" s="200" t="s">
        <v>14</v>
      </c>
      <c r="M8" s="201"/>
      <c r="N8" s="201"/>
      <c r="O8" s="201"/>
      <c r="P8" s="201"/>
      <c r="Q8" s="201"/>
      <c r="R8" s="200" t="s">
        <v>15</v>
      </c>
      <c r="S8" s="201"/>
      <c r="T8" s="201"/>
      <c r="U8" s="201"/>
      <c r="V8" s="201"/>
      <c r="W8" s="201"/>
      <c r="X8" s="201"/>
      <c r="Y8" s="201"/>
      <c r="Z8" s="201"/>
      <c r="AA8" s="204" t="s">
        <v>16</v>
      </c>
      <c r="AB8" s="205"/>
      <c r="AC8" s="205"/>
      <c r="AD8" s="205"/>
      <c r="AE8" s="205"/>
      <c r="AF8" s="206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17</v>
      </c>
      <c r="B9" s="209">
        <v>4.1666666666666664E-2</v>
      </c>
      <c r="C9" s="209">
        <v>8.3333333333333301E-2</v>
      </c>
      <c r="D9" s="209">
        <v>0.125</v>
      </c>
      <c r="E9" s="209">
        <v>0.16666666666666699</v>
      </c>
      <c r="F9" s="209">
        <v>0.20833333333333301</v>
      </c>
      <c r="G9" s="209">
        <v>0.22916666666666666</v>
      </c>
      <c r="H9" s="209">
        <v>0.25</v>
      </c>
      <c r="I9" s="209">
        <v>0.27083333333333331</v>
      </c>
      <c r="J9" s="209">
        <v>0.29166666666666669</v>
      </c>
      <c r="K9" s="209">
        <v>0.3125</v>
      </c>
      <c r="L9" s="202">
        <v>0.33333333333333331</v>
      </c>
      <c r="M9" s="202">
        <v>0.375</v>
      </c>
      <c r="N9" s="202">
        <v>0.41666666666666702</v>
      </c>
      <c r="O9" s="202">
        <v>0.45833333333333298</v>
      </c>
      <c r="P9" s="202">
        <v>0.5</v>
      </c>
      <c r="Q9" s="202">
        <v>0.54166666666666696</v>
      </c>
      <c r="R9" s="202">
        <v>0.58333333333333304</v>
      </c>
      <c r="S9" s="202">
        <v>0.625</v>
      </c>
      <c r="T9" s="202">
        <v>0.66666666666666696</v>
      </c>
      <c r="U9" s="202">
        <v>0.70833333333333304</v>
      </c>
      <c r="V9" s="202">
        <v>0.72916666666666663</v>
      </c>
      <c r="W9" s="202">
        <v>0.75</v>
      </c>
      <c r="X9" s="202">
        <v>0.77083333333333337</v>
      </c>
      <c r="Y9" s="202">
        <v>0.79166666666666663</v>
      </c>
      <c r="Z9" s="202">
        <v>0.8125</v>
      </c>
      <c r="AA9" s="209">
        <v>0.83333333333333337</v>
      </c>
      <c r="AB9" s="209">
        <v>0.85416666666666663</v>
      </c>
      <c r="AC9" s="209">
        <v>0.875</v>
      </c>
      <c r="AD9" s="209">
        <v>0.91666666666666696</v>
      </c>
      <c r="AE9" s="209">
        <v>0.95833333333333304</v>
      </c>
      <c r="AF9" s="209">
        <v>1</v>
      </c>
      <c r="AG9" s="210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12"/>
      <c r="S10" s="212"/>
      <c r="T10" s="212"/>
      <c r="U10" s="212"/>
      <c r="V10" s="212"/>
      <c r="W10" s="212"/>
      <c r="X10" s="212"/>
      <c r="Y10" s="212"/>
      <c r="Z10" s="212"/>
      <c r="AA10" s="203"/>
      <c r="AB10" s="203"/>
      <c r="AC10" s="203"/>
      <c r="AD10" s="203"/>
      <c r="AE10" s="203"/>
      <c r="AF10" s="203"/>
      <c r="AG10" s="211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191</v>
      </c>
      <c r="B11" s="47">
        <v>240</v>
      </c>
      <c r="C11" s="47">
        <v>200</v>
      </c>
      <c r="D11" s="47">
        <v>200</v>
      </c>
      <c r="E11" s="47">
        <v>200</v>
      </c>
      <c r="F11" s="47">
        <v>200</v>
      </c>
      <c r="G11" s="47">
        <v>200</v>
      </c>
      <c r="H11" s="47">
        <v>200</v>
      </c>
      <c r="I11" s="47">
        <v>200</v>
      </c>
      <c r="J11" s="47">
        <v>240</v>
      </c>
      <c r="K11" s="47">
        <v>300</v>
      </c>
      <c r="L11" s="48">
        <v>340</v>
      </c>
      <c r="M11" s="48">
        <v>340</v>
      </c>
      <c r="N11" s="48">
        <v>360</v>
      </c>
      <c r="O11" s="48">
        <v>357.9</v>
      </c>
      <c r="P11" s="48">
        <v>355.8</v>
      </c>
      <c r="Q11" s="48">
        <v>373.6</v>
      </c>
      <c r="R11" s="49">
        <v>380</v>
      </c>
      <c r="S11" s="49">
        <v>380</v>
      </c>
      <c r="T11" s="49">
        <v>360</v>
      </c>
      <c r="U11" s="49">
        <v>360</v>
      </c>
      <c r="V11" s="49">
        <v>360</v>
      </c>
      <c r="W11" s="49">
        <v>360</v>
      </c>
      <c r="X11" s="49">
        <v>360</v>
      </c>
      <c r="Y11" s="49">
        <v>390</v>
      </c>
      <c r="Z11" s="49">
        <v>300</v>
      </c>
      <c r="AA11" s="47">
        <v>317.60000000000002</v>
      </c>
      <c r="AB11" s="47">
        <v>317.7</v>
      </c>
      <c r="AC11" s="47">
        <v>319.89999999999998</v>
      </c>
      <c r="AD11" s="47" t="s">
        <v>221</v>
      </c>
      <c r="AE11" s="47">
        <v>278</v>
      </c>
      <c r="AF11" s="47">
        <v>229.5</v>
      </c>
      <c r="AG11" s="50">
        <v>456</v>
      </c>
      <c r="AH11" s="51">
        <f>MAX(B11:AF11)</f>
        <v>390</v>
      </c>
      <c r="AI11" s="52">
        <f>MIN(B11:AF11)</f>
        <v>200</v>
      </c>
      <c r="AK11" s="1">
        <f>(456-AL11)*7</f>
        <v>1087.3333333333333</v>
      </c>
      <c r="AL11" s="179">
        <f>AVERAGE(B11:AF11)</f>
        <v>300.66666666666669</v>
      </c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192</v>
      </c>
      <c r="B12" s="47">
        <v>60</v>
      </c>
      <c r="C12" s="47">
        <v>60</v>
      </c>
      <c r="D12" s="47">
        <v>60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>
        <v>60</v>
      </c>
      <c r="L12" s="48">
        <v>60</v>
      </c>
      <c r="M12" s="48">
        <v>60</v>
      </c>
      <c r="N12" s="48">
        <v>60</v>
      </c>
      <c r="O12" s="48">
        <v>60</v>
      </c>
      <c r="P12" s="48">
        <v>60</v>
      </c>
      <c r="Q12" s="48">
        <v>60</v>
      </c>
      <c r="R12" s="48">
        <v>60</v>
      </c>
      <c r="S12" s="48">
        <v>60</v>
      </c>
      <c r="T12" s="48">
        <v>60</v>
      </c>
      <c r="U12" s="48">
        <v>60</v>
      </c>
      <c r="V12" s="48">
        <v>60</v>
      </c>
      <c r="W12" s="48">
        <v>60</v>
      </c>
      <c r="X12" s="48">
        <v>60</v>
      </c>
      <c r="Y12" s="48">
        <v>60</v>
      </c>
      <c r="Z12" s="48">
        <v>60</v>
      </c>
      <c r="AA12" s="47">
        <v>60</v>
      </c>
      <c r="AB12" s="47">
        <v>60</v>
      </c>
      <c r="AC12" s="47">
        <v>60</v>
      </c>
      <c r="AD12" s="47" t="s">
        <v>222</v>
      </c>
      <c r="AE12" s="47">
        <v>60</v>
      </c>
      <c r="AF12" s="47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K12" s="1">
        <f>(135-AL12)*7</f>
        <v>17.686666666666497</v>
      </c>
      <c r="AL12" s="179">
        <f>AVERAGE(B36:AF36)</f>
        <v>132.47333333333336</v>
      </c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193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7">
        <v>0</v>
      </c>
      <c r="AB13" s="47">
        <v>0</v>
      </c>
      <c r="AC13" s="47">
        <v>0</v>
      </c>
      <c r="AD13" s="47" t="s">
        <v>223</v>
      </c>
      <c r="AE13" s="47">
        <v>0</v>
      </c>
      <c r="AF13" s="47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1">
        <f>(70-AL13)*7</f>
        <v>16.146666666666704</v>
      </c>
      <c r="AL13" s="179">
        <f>AVERAGE(B37:AF37)</f>
        <v>67.693333333333328</v>
      </c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194</v>
      </c>
      <c r="B14" s="55">
        <v>45.8</v>
      </c>
      <c r="C14" s="55">
        <v>45.8</v>
      </c>
      <c r="D14" s="55">
        <v>45.9</v>
      </c>
      <c r="E14" s="55">
        <v>45.9</v>
      </c>
      <c r="F14" s="55">
        <v>45.9</v>
      </c>
      <c r="G14" s="55">
        <v>45.9</v>
      </c>
      <c r="H14" s="55">
        <v>45.9</v>
      </c>
      <c r="I14" s="55">
        <v>45.9</v>
      </c>
      <c r="J14" s="55">
        <v>45.9</v>
      </c>
      <c r="K14" s="55">
        <v>45.9</v>
      </c>
      <c r="L14" s="48">
        <v>45.9</v>
      </c>
      <c r="M14" s="48">
        <v>45.9</v>
      </c>
      <c r="N14" s="48">
        <v>45.8</v>
      </c>
      <c r="O14" s="48">
        <v>45.6</v>
      </c>
      <c r="P14" s="48">
        <v>45.7</v>
      </c>
      <c r="Q14" s="48">
        <v>45.6</v>
      </c>
      <c r="R14" s="48">
        <v>45.8</v>
      </c>
      <c r="S14" s="48">
        <v>45.8</v>
      </c>
      <c r="T14" s="48">
        <v>45.8</v>
      </c>
      <c r="U14" s="48">
        <v>45.8</v>
      </c>
      <c r="V14" s="48">
        <v>45.8</v>
      </c>
      <c r="W14" s="48">
        <v>45.8</v>
      </c>
      <c r="X14" s="48">
        <v>45.8</v>
      </c>
      <c r="Y14" s="48">
        <v>45.8</v>
      </c>
      <c r="Z14" s="48">
        <v>45.8</v>
      </c>
      <c r="AA14" s="55">
        <v>46.3</v>
      </c>
      <c r="AB14" s="55">
        <v>45.8</v>
      </c>
      <c r="AC14" s="55">
        <v>45.9</v>
      </c>
      <c r="AD14" s="55" t="s">
        <v>224</v>
      </c>
      <c r="AE14" s="55">
        <v>45.9</v>
      </c>
      <c r="AF14" s="55">
        <v>45.9</v>
      </c>
      <c r="AG14" s="56">
        <v>50</v>
      </c>
      <c r="AH14" s="51">
        <f t="shared" si="2"/>
        <v>46.3</v>
      </c>
      <c r="AI14" s="52">
        <f t="shared" si="3"/>
        <v>45.6</v>
      </c>
      <c r="AK14" s="1">
        <f>(65-AL14)*7</f>
        <v>19.086666666666368</v>
      </c>
      <c r="AL14" s="179">
        <f>AVERAGE(B38:AF38)</f>
        <v>62.273333333333376</v>
      </c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195</v>
      </c>
      <c r="B15" s="47">
        <v>30</v>
      </c>
      <c r="C15" s="47">
        <v>26</v>
      </c>
      <c r="D15" s="47">
        <v>26</v>
      </c>
      <c r="E15" s="47">
        <v>26</v>
      </c>
      <c r="F15" s="47">
        <v>26</v>
      </c>
      <c r="G15" s="47">
        <v>26</v>
      </c>
      <c r="H15" s="47">
        <v>26</v>
      </c>
      <c r="I15" s="47">
        <v>26</v>
      </c>
      <c r="J15" s="47">
        <v>26</v>
      </c>
      <c r="K15" s="47">
        <v>26</v>
      </c>
      <c r="L15" s="48">
        <v>26</v>
      </c>
      <c r="M15" s="48">
        <v>26</v>
      </c>
      <c r="N15" s="48">
        <v>32</v>
      </c>
      <c r="O15" s="48">
        <v>32</v>
      </c>
      <c r="P15" s="48">
        <v>32</v>
      </c>
      <c r="Q15" s="48">
        <v>32</v>
      </c>
      <c r="R15" s="48">
        <v>32</v>
      </c>
      <c r="S15" s="48">
        <v>36</v>
      </c>
      <c r="T15" s="48">
        <v>36</v>
      </c>
      <c r="U15" s="48">
        <v>36</v>
      </c>
      <c r="V15" s="48">
        <v>30</v>
      </c>
      <c r="W15" s="48">
        <v>30</v>
      </c>
      <c r="X15" s="48">
        <v>30</v>
      </c>
      <c r="Y15" s="48">
        <v>40</v>
      </c>
      <c r="Z15" s="48">
        <v>30</v>
      </c>
      <c r="AA15" s="47">
        <v>30</v>
      </c>
      <c r="AB15" s="47">
        <v>36</v>
      </c>
      <c r="AC15" s="47">
        <v>40</v>
      </c>
      <c r="AD15" s="47" t="s">
        <v>225</v>
      </c>
      <c r="AE15" s="47">
        <v>26</v>
      </c>
      <c r="AF15" s="47">
        <v>35</v>
      </c>
      <c r="AG15" s="168">
        <v>45</v>
      </c>
      <c r="AH15" s="51">
        <f t="shared" si="2"/>
        <v>40</v>
      </c>
      <c r="AI15" s="52">
        <f t="shared" si="3"/>
        <v>26</v>
      </c>
      <c r="AK15" s="1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196</v>
      </c>
      <c r="B16" s="47">
        <v>25</v>
      </c>
      <c r="C16" s="47">
        <v>25</v>
      </c>
      <c r="D16" s="47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7">
        <v>25</v>
      </c>
      <c r="AB16" s="47">
        <v>25</v>
      </c>
      <c r="AC16" s="47">
        <v>25</v>
      </c>
      <c r="AD16" s="47" t="s">
        <v>222</v>
      </c>
      <c r="AE16" s="47">
        <v>25</v>
      </c>
      <c r="AF16" s="47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1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197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7">
        <v>25</v>
      </c>
      <c r="AB17" s="47">
        <v>25</v>
      </c>
      <c r="AC17" s="47">
        <v>25</v>
      </c>
      <c r="AD17" s="47" t="s">
        <v>226</v>
      </c>
      <c r="AE17" s="47">
        <v>20</v>
      </c>
      <c r="AF17" s="47">
        <v>20</v>
      </c>
      <c r="AG17" s="168">
        <v>36</v>
      </c>
      <c r="AH17" s="51">
        <f t="shared" si="2"/>
        <v>25</v>
      </c>
      <c r="AI17" s="52">
        <f t="shared" si="3"/>
        <v>20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198</v>
      </c>
      <c r="B18" s="47">
        <v>0</v>
      </c>
      <c r="C18" s="47">
        <v>25</v>
      </c>
      <c r="D18" s="47">
        <v>25</v>
      </c>
      <c r="E18" s="47">
        <v>25</v>
      </c>
      <c r="F18" s="47">
        <v>25</v>
      </c>
      <c r="G18" s="47">
        <v>25</v>
      </c>
      <c r="H18" s="47">
        <v>25</v>
      </c>
      <c r="I18" s="47">
        <v>25</v>
      </c>
      <c r="J18" s="47">
        <v>25</v>
      </c>
      <c r="K18" s="47">
        <v>25</v>
      </c>
      <c r="L18" s="48">
        <v>25</v>
      </c>
      <c r="M18" s="48">
        <v>25</v>
      </c>
      <c r="N18" s="48">
        <v>0</v>
      </c>
      <c r="O18" s="48">
        <v>25</v>
      </c>
      <c r="P18" s="48">
        <v>25.5</v>
      </c>
      <c r="Q18" s="48">
        <v>25.5</v>
      </c>
      <c r="R18" s="48">
        <v>25.5</v>
      </c>
      <c r="S18" s="48">
        <v>25.5</v>
      </c>
      <c r="T18" s="48">
        <v>25.5</v>
      </c>
      <c r="U18" s="48">
        <v>0</v>
      </c>
      <c r="V18" s="48">
        <v>25.5</v>
      </c>
      <c r="W18" s="48">
        <v>25.5</v>
      </c>
      <c r="X18" s="48">
        <v>25.5</v>
      </c>
      <c r="Y18" s="48">
        <v>25.5</v>
      </c>
      <c r="Z18" s="48">
        <v>25.5</v>
      </c>
      <c r="AA18" s="47">
        <v>25.5</v>
      </c>
      <c r="AB18" s="47">
        <v>25.7</v>
      </c>
      <c r="AC18" s="47">
        <v>25.7</v>
      </c>
      <c r="AD18" s="47"/>
      <c r="AE18" s="47">
        <v>25.7</v>
      </c>
      <c r="AF18" s="47">
        <v>25.7</v>
      </c>
      <c r="AG18" s="168">
        <v>30</v>
      </c>
      <c r="AH18" s="51">
        <f t="shared" si="2"/>
        <v>25.7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199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7">
        <v>6.2</v>
      </c>
      <c r="AB19" s="47">
        <v>6.2</v>
      </c>
      <c r="AC19" s="47">
        <v>6.2</v>
      </c>
      <c r="AD19" s="47" t="s">
        <v>227</v>
      </c>
      <c r="AE19" s="47">
        <v>6.2</v>
      </c>
      <c r="AF19" s="47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200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7">
        <v>0</v>
      </c>
      <c r="AB20" s="47">
        <v>0</v>
      </c>
      <c r="AC20" s="47">
        <v>0</v>
      </c>
      <c r="AD20" s="47" t="s">
        <v>228</v>
      </c>
      <c r="AE20" s="47">
        <v>0</v>
      </c>
      <c r="AF20" s="47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201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7">
        <v>22</v>
      </c>
      <c r="AB21" s="47">
        <v>22</v>
      </c>
      <c r="AC21" s="47">
        <v>22</v>
      </c>
      <c r="AD21" s="47" t="s">
        <v>227</v>
      </c>
      <c r="AE21" s="47">
        <v>22</v>
      </c>
      <c r="AF21" s="47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202</v>
      </c>
      <c r="B22" s="47">
        <v>22</v>
      </c>
      <c r="C22" s="47">
        <v>22</v>
      </c>
      <c r="D22" s="47">
        <v>22</v>
      </c>
      <c r="E22" s="47">
        <v>22</v>
      </c>
      <c r="F22" s="47">
        <v>22</v>
      </c>
      <c r="G22" s="47">
        <v>22</v>
      </c>
      <c r="H22" s="47">
        <v>22</v>
      </c>
      <c r="I22" s="47">
        <v>22</v>
      </c>
      <c r="J22" s="47">
        <v>22</v>
      </c>
      <c r="K22" s="47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7">
        <v>22</v>
      </c>
      <c r="AB22" s="47">
        <v>22</v>
      </c>
      <c r="AC22" s="47">
        <v>22</v>
      </c>
      <c r="AD22" s="47" t="s">
        <v>224</v>
      </c>
      <c r="AE22" s="47">
        <v>22</v>
      </c>
      <c r="AF22" s="47">
        <v>22</v>
      </c>
      <c r="AG22" s="168">
        <v>25</v>
      </c>
      <c r="AH22" s="51">
        <f t="shared" si="2"/>
        <v>22</v>
      </c>
      <c r="AI22" s="52">
        <f t="shared" si="3"/>
        <v>22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203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20</v>
      </c>
      <c r="K23" s="47">
        <v>0</v>
      </c>
      <c r="L23" s="48">
        <v>0</v>
      </c>
      <c r="M23" s="48">
        <v>22</v>
      </c>
      <c r="N23" s="48">
        <v>22</v>
      </c>
      <c r="O23" s="48">
        <v>22</v>
      </c>
      <c r="P23" s="48">
        <v>12</v>
      </c>
      <c r="Q23" s="48">
        <v>12</v>
      </c>
      <c r="R23" s="48">
        <v>12</v>
      </c>
      <c r="S23" s="48">
        <v>18</v>
      </c>
      <c r="T23" s="48">
        <v>18</v>
      </c>
      <c r="U23" s="48">
        <v>18</v>
      </c>
      <c r="V23" s="48">
        <v>18</v>
      </c>
      <c r="W23" s="48">
        <v>18</v>
      </c>
      <c r="X23" s="48">
        <v>22</v>
      </c>
      <c r="Y23" s="48">
        <v>22</v>
      </c>
      <c r="Z23" s="48">
        <v>22</v>
      </c>
      <c r="AA23" s="47">
        <v>22</v>
      </c>
      <c r="AB23" s="47">
        <v>22</v>
      </c>
      <c r="AC23" s="47">
        <v>22</v>
      </c>
      <c r="AD23" s="47" t="s">
        <v>229</v>
      </c>
      <c r="AE23" s="47">
        <v>22</v>
      </c>
      <c r="AF23" s="47">
        <v>22</v>
      </c>
      <c r="AG23" s="168">
        <v>25</v>
      </c>
      <c r="AH23" s="51">
        <f t="shared" si="2"/>
        <v>22</v>
      </c>
      <c r="AI23" s="52">
        <f t="shared" si="3"/>
        <v>0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204</v>
      </c>
      <c r="B24" s="47">
        <v>22</v>
      </c>
      <c r="C24" s="47">
        <v>22</v>
      </c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22</v>
      </c>
      <c r="J24" s="47">
        <v>22</v>
      </c>
      <c r="K24" s="47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7">
        <v>22</v>
      </c>
      <c r="AB24" s="47">
        <v>22</v>
      </c>
      <c r="AC24" s="47">
        <v>22</v>
      </c>
      <c r="AD24" s="47" t="s">
        <v>230</v>
      </c>
      <c r="AE24" s="47">
        <v>22</v>
      </c>
      <c r="AF24" s="47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93</v>
      </c>
      <c r="B25" s="47">
        <v>14.8</v>
      </c>
      <c r="C25" s="47">
        <v>14.8</v>
      </c>
      <c r="D25" s="47">
        <v>14.8</v>
      </c>
      <c r="E25" s="47">
        <v>14.8</v>
      </c>
      <c r="F25" s="47">
        <v>14.8</v>
      </c>
      <c r="G25" s="47">
        <v>14.8</v>
      </c>
      <c r="H25" s="47">
        <v>14.8</v>
      </c>
      <c r="I25" s="47">
        <v>14.8</v>
      </c>
      <c r="J25" s="47">
        <v>14.8</v>
      </c>
      <c r="K25" s="47">
        <v>14.8</v>
      </c>
      <c r="L25" s="48">
        <v>14.8</v>
      </c>
      <c r="M25" s="48">
        <v>14.8</v>
      </c>
      <c r="N25" s="48">
        <v>14.8</v>
      </c>
      <c r="O25" s="48">
        <v>14.8</v>
      </c>
      <c r="P25" s="48">
        <v>14.8</v>
      </c>
      <c r="Q25" s="48">
        <v>14.8</v>
      </c>
      <c r="R25" s="48">
        <v>14.8</v>
      </c>
      <c r="S25" s="48">
        <v>14.8</v>
      </c>
      <c r="T25" s="48">
        <v>14.8</v>
      </c>
      <c r="U25" s="48">
        <v>14.8</v>
      </c>
      <c r="V25" s="48">
        <v>14.8</v>
      </c>
      <c r="W25" s="48">
        <v>14.8</v>
      </c>
      <c r="X25" s="48">
        <v>14.8</v>
      </c>
      <c r="Y25" s="48">
        <v>14.8</v>
      </c>
      <c r="Z25" s="48">
        <v>14.8</v>
      </c>
      <c r="AA25" s="47">
        <v>14.8</v>
      </c>
      <c r="AB25" s="47">
        <v>14.8</v>
      </c>
      <c r="AC25" s="47">
        <v>14.8</v>
      </c>
      <c r="AD25" s="47" t="s">
        <v>218</v>
      </c>
      <c r="AE25" s="47">
        <v>14.8</v>
      </c>
      <c r="AF25" s="47">
        <v>14.8</v>
      </c>
      <c r="AG25" s="168">
        <v>23.5</v>
      </c>
      <c r="AH25" s="51">
        <f t="shared" si="2"/>
        <v>14.8</v>
      </c>
      <c r="AI25" s="52">
        <f t="shared" si="3"/>
        <v>14.8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94</v>
      </c>
      <c r="B26" s="47">
        <v>0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0</v>
      </c>
      <c r="X26" s="48">
        <v>0</v>
      </c>
      <c r="Y26" s="48">
        <v>0</v>
      </c>
      <c r="Z26" s="48">
        <v>0</v>
      </c>
      <c r="AA26" s="47">
        <v>0</v>
      </c>
      <c r="AB26" s="47">
        <v>0</v>
      </c>
      <c r="AC26" s="47">
        <v>0</v>
      </c>
      <c r="AD26" s="47" t="s">
        <v>224</v>
      </c>
      <c r="AE26" s="47">
        <v>0</v>
      </c>
      <c r="AF26" s="47">
        <v>0</v>
      </c>
      <c r="AG26" s="168">
        <v>22.2</v>
      </c>
      <c r="AH26" s="51">
        <f t="shared" si="2"/>
        <v>0</v>
      </c>
      <c r="AI26" s="52">
        <f t="shared" si="3"/>
        <v>0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95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7">
        <v>0</v>
      </c>
      <c r="AB27" s="47">
        <v>0</v>
      </c>
      <c r="AC27" s="47">
        <v>0</v>
      </c>
      <c r="AD27" s="47" t="s">
        <v>223</v>
      </c>
      <c r="AE27" s="47">
        <v>0</v>
      </c>
      <c r="AF27" s="47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96</v>
      </c>
      <c r="B28" s="47">
        <v>8</v>
      </c>
      <c r="C28" s="47">
        <v>8</v>
      </c>
      <c r="D28" s="47">
        <v>8</v>
      </c>
      <c r="E28" s="47">
        <v>8</v>
      </c>
      <c r="F28" s="47">
        <v>8</v>
      </c>
      <c r="G28" s="47">
        <v>8</v>
      </c>
      <c r="H28" s="47">
        <v>8</v>
      </c>
      <c r="I28" s="47">
        <v>8</v>
      </c>
      <c r="J28" s="47">
        <v>8</v>
      </c>
      <c r="K28" s="47">
        <v>8</v>
      </c>
      <c r="L28" s="48">
        <v>8</v>
      </c>
      <c r="M28" s="48">
        <v>12</v>
      </c>
      <c r="N28" s="48">
        <v>12</v>
      </c>
      <c r="O28" s="48">
        <v>12</v>
      </c>
      <c r="P28" s="48">
        <v>12</v>
      </c>
      <c r="Q28" s="48">
        <v>12</v>
      </c>
      <c r="R28" s="48">
        <v>12</v>
      </c>
      <c r="S28" s="48">
        <v>12</v>
      </c>
      <c r="T28" s="48">
        <v>12</v>
      </c>
      <c r="U28" s="48">
        <v>12</v>
      </c>
      <c r="V28" s="48">
        <v>12</v>
      </c>
      <c r="W28" s="48">
        <v>12</v>
      </c>
      <c r="X28" s="48">
        <v>12</v>
      </c>
      <c r="Y28" s="48">
        <v>12</v>
      </c>
      <c r="Z28" s="48">
        <v>12</v>
      </c>
      <c r="AA28" s="48">
        <v>12</v>
      </c>
      <c r="AB28" s="48">
        <v>12</v>
      </c>
      <c r="AC28" s="48">
        <v>12</v>
      </c>
      <c r="AD28" s="47" t="s">
        <v>225</v>
      </c>
      <c r="AE28" s="47">
        <v>0</v>
      </c>
      <c r="AF28" s="47">
        <v>0</v>
      </c>
      <c r="AG28" s="168">
        <v>22.1</v>
      </c>
      <c r="AH28" s="51">
        <f t="shared" si="2"/>
        <v>12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97</v>
      </c>
      <c r="B29" s="55">
        <v>12</v>
      </c>
      <c r="C29" s="55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55">
        <v>12</v>
      </c>
      <c r="AB29" s="55">
        <v>12</v>
      </c>
      <c r="AC29" s="55">
        <v>12</v>
      </c>
      <c r="AD29" s="55" t="s">
        <v>221</v>
      </c>
      <c r="AE29" s="55">
        <v>12</v>
      </c>
      <c r="AF29" s="55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98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55">
        <v>0</v>
      </c>
      <c r="AB30" s="55">
        <v>0</v>
      </c>
      <c r="AC30" s="55">
        <v>0</v>
      </c>
      <c r="AD30" s="55"/>
      <c r="AE30" s="55">
        <v>0</v>
      </c>
      <c r="AF30" s="55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99</v>
      </c>
      <c r="B31" s="55">
        <v>4.5999999999999996</v>
      </c>
      <c r="C31" s="55">
        <v>4.5999999999999996</v>
      </c>
      <c r="D31" s="55">
        <v>4.5999999999999996</v>
      </c>
      <c r="E31" s="55">
        <v>4.5999999999999996</v>
      </c>
      <c r="F31" s="55">
        <v>4.5999999999999996</v>
      </c>
      <c r="G31" s="55">
        <v>4.5999999999999996</v>
      </c>
      <c r="H31" s="55">
        <v>4.5999999999999996</v>
      </c>
      <c r="I31" s="55">
        <v>4.5999999999999996</v>
      </c>
      <c r="J31" s="55">
        <v>4.5999999999999996</v>
      </c>
      <c r="K31" s="55">
        <v>4.5999999999999996</v>
      </c>
      <c r="L31" s="48">
        <v>4.5999999999999996</v>
      </c>
      <c r="M31" s="48">
        <v>4.5999999999999996</v>
      </c>
      <c r="N31" s="48">
        <v>4.5999999999999996</v>
      </c>
      <c r="O31" s="48">
        <v>4.5999999999999996</v>
      </c>
      <c r="P31" s="48">
        <v>4.5999999999999996</v>
      </c>
      <c r="Q31" s="48">
        <v>4.5999999999999996</v>
      </c>
      <c r="R31" s="48">
        <v>4.5999999999999996</v>
      </c>
      <c r="S31" s="48">
        <v>4.5999999999999996</v>
      </c>
      <c r="T31" s="48">
        <v>4.5999999999999996</v>
      </c>
      <c r="U31" s="48">
        <v>4.5999999999999996</v>
      </c>
      <c r="V31" s="48">
        <v>4.5999999999999996</v>
      </c>
      <c r="W31" s="48">
        <v>4.5999999999999996</v>
      </c>
      <c r="X31" s="48">
        <v>4.5999999999999996</v>
      </c>
      <c r="Y31" s="48">
        <v>4.5999999999999996</v>
      </c>
      <c r="Z31" s="48">
        <v>4.5999999999999996</v>
      </c>
      <c r="AA31" s="55">
        <v>4.5999999999999996</v>
      </c>
      <c r="AB31" s="55">
        <v>4.5999999999999996</v>
      </c>
      <c r="AC31" s="55">
        <v>4.5999999999999996</v>
      </c>
      <c r="AD31" s="55"/>
      <c r="AE31" s="55">
        <v>4.5999999999999996</v>
      </c>
      <c r="AF31" s="55">
        <v>4.5999999999999996</v>
      </c>
      <c r="AG31" s="58">
        <v>20</v>
      </c>
      <c r="AH31" s="51">
        <f t="shared" si="2"/>
        <v>4.5999999999999996</v>
      </c>
      <c r="AI31" s="52">
        <f t="shared" si="3"/>
        <v>4.5999999999999996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100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55">
        <v>0</v>
      </c>
      <c r="AB32" s="55">
        <v>0</v>
      </c>
      <c r="AC32" s="55">
        <v>0</v>
      </c>
      <c r="AD32" s="55"/>
      <c r="AE32" s="55">
        <v>0</v>
      </c>
      <c r="AF32" s="55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210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210</v>
      </c>
      <c r="AG33" s="58">
        <v>85</v>
      </c>
      <c r="AH33" s="51">
        <f t="shared" si="2"/>
        <v>220</v>
      </c>
      <c r="AI33" s="52">
        <f t="shared" si="3"/>
        <v>210</v>
      </c>
      <c r="AK33" s="53"/>
    </row>
    <row r="34" spans="1:41" ht="15.75" thickBot="1" x14ac:dyDescent="0.3">
      <c r="A34" s="63" t="s">
        <v>19</v>
      </c>
      <c r="B34" s="55">
        <v>166</v>
      </c>
      <c r="C34" s="55">
        <v>166</v>
      </c>
      <c r="D34" s="55">
        <f>91.9+74.6</f>
        <v>166.5</v>
      </c>
      <c r="E34" s="55">
        <f>91.8+74.3</f>
        <v>166.1</v>
      </c>
      <c r="F34" s="55">
        <f>91.5+74.4</f>
        <v>165.9</v>
      </c>
      <c r="G34" s="55">
        <f>91.4+74.3</f>
        <v>165.7</v>
      </c>
      <c r="H34" s="55">
        <f>90+74.2</f>
        <v>164.2</v>
      </c>
      <c r="I34" s="55">
        <f>90.7+74.1</f>
        <v>164.8</v>
      </c>
      <c r="J34" s="55">
        <f>90+74</f>
        <v>164</v>
      </c>
      <c r="K34" s="55">
        <f>90+67.2</f>
        <v>157.19999999999999</v>
      </c>
      <c r="L34" s="64">
        <f>89+74</f>
        <v>163</v>
      </c>
      <c r="M34" s="64">
        <f>89+74</f>
        <v>163</v>
      </c>
      <c r="N34" s="64">
        <f>74+90.7</f>
        <v>164.7</v>
      </c>
      <c r="O34" s="64">
        <v>165.2</v>
      </c>
      <c r="P34" s="64">
        <v>163.4</v>
      </c>
      <c r="Q34" s="64">
        <f>74.8+90.6</f>
        <v>165.39999999999998</v>
      </c>
      <c r="R34" s="64">
        <v>159.6</v>
      </c>
      <c r="S34" s="64">
        <v>165.3</v>
      </c>
      <c r="T34" s="64">
        <v>151.69999999999999</v>
      </c>
      <c r="U34" s="64">
        <v>157.6</v>
      </c>
      <c r="V34" s="64">
        <v>154.69999999999999</v>
      </c>
      <c r="W34" s="64">
        <v>154.69999999999999</v>
      </c>
      <c r="X34" s="64">
        <v>153.19999999999999</v>
      </c>
      <c r="Y34" s="64">
        <v>153.19999999999999</v>
      </c>
      <c r="Z34" s="64">
        <v>153.19999999999999</v>
      </c>
      <c r="AA34" s="64">
        <v>152.1</v>
      </c>
      <c r="AB34" s="64">
        <v>151.5</v>
      </c>
      <c r="AC34" s="64">
        <v>153.69999999999999</v>
      </c>
      <c r="AD34" s="64"/>
      <c r="AE34" s="55">
        <v>156.9</v>
      </c>
      <c r="AF34" s="55">
        <v>149.30000000000001</v>
      </c>
      <c r="AG34" s="58">
        <v>240</v>
      </c>
      <c r="AH34" s="51">
        <f t="shared" si="2"/>
        <v>166.5</v>
      </c>
      <c r="AI34" s="52">
        <f t="shared" si="3"/>
        <v>149.30000000000001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779.4</v>
      </c>
      <c r="C35" s="66">
        <f t="shared" si="4"/>
        <v>760.4</v>
      </c>
      <c r="D35" s="66">
        <f t="shared" si="4"/>
        <v>760.5</v>
      </c>
      <c r="E35" s="66">
        <f t="shared" si="4"/>
        <v>760.5</v>
      </c>
      <c r="F35" s="66">
        <f t="shared" si="4"/>
        <v>760.5</v>
      </c>
      <c r="G35" s="66">
        <f t="shared" si="4"/>
        <v>760.5</v>
      </c>
      <c r="H35" s="66">
        <f t="shared" si="4"/>
        <v>760.5</v>
      </c>
      <c r="I35" s="66">
        <f t="shared" si="4"/>
        <v>760.5</v>
      </c>
      <c r="J35" s="66">
        <f t="shared" si="4"/>
        <v>798.49999999999989</v>
      </c>
      <c r="K35" s="66">
        <f t="shared" si="4"/>
        <v>828.5</v>
      </c>
      <c r="L35" s="66">
        <f t="shared" si="4"/>
        <v>878.5</v>
      </c>
      <c r="M35" s="66">
        <f t="shared" si="4"/>
        <v>904.5</v>
      </c>
      <c r="N35" s="66">
        <f t="shared" si="4"/>
        <v>905.4</v>
      </c>
      <c r="O35" s="66">
        <f t="shared" si="4"/>
        <v>928.1</v>
      </c>
      <c r="P35" s="66">
        <f t="shared" si="4"/>
        <v>916.6</v>
      </c>
      <c r="Q35" s="66">
        <f t="shared" si="4"/>
        <v>934.30000000000007</v>
      </c>
      <c r="R35" s="66">
        <f t="shared" si="4"/>
        <v>940.9</v>
      </c>
      <c r="S35" s="66">
        <f t="shared" si="4"/>
        <v>950.9</v>
      </c>
      <c r="T35" s="66">
        <f t="shared" si="4"/>
        <v>930.9</v>
      </c>
      <c r="U35" s="66">
        <f t="shared" si="4"/>
        <v>905.4</v>
      </c>
      <c r="V35" s="66">
        <f t="shared" si="4"/>
        <v>924.9</v>
      </c>
      <c r="W35" s="66">
        <f t="shared" si="4"/>
        <v>924.9</v>
      </c>
      <c r="X35" s="66">
        <f t="shared" si="4"/>
        <v>928.9</v>
      </c>
      <c r="Y35" s="66">
        <f t="shared" si="4"/>
        <v>968.9</v>
      </c>
      <c r="Z35" s="66">
        <f t="shared" si="4"/>
        <v>868.9</v>
      </c>
      <c r="AA35" s="66">
        <f t="shared" si="4"/>
        <v>887.00000000000011</v>
      </c>
      <c r="AB35" s="66">
        <f>SUM(AB11:AB33)</f>
        <v>892.80000000000007</v>
      </c>
      <c r="AC35" s="66">
        <f t="shared" si="4"/>
        <v>899.1</v>
      </c>
      <c r="AD35" s="66">
        <f t="shared" si="4"/>
        <v>220</v>
      </c>
      <c r="AE35" s="66">
        <f t="shared" si="4"/>
        <v>826.19999999999993</v>
      </c>
      <c r="AF35" s="66">
        <f t="shared" si="4"/>
        <v>776.69999999999993</v>
      </c>
      <c r="AG35" s="58">
        <f>SUM(AG11:AG34)</f>
        <v>1416.83</v>
      </c>
      <c r="AH35" s="51">
        <f t="shared" si="2"/>
        <v>968.9</v>
      </c>
      <c r="AI35" s="52">
        <f t="shared" si="3"/>
        <v>220</v>
      </c>
      <c r="AK35" s="53"/>
    </row>
    <row r="36" spans="1:41" x14ac:dyDescent="0.25">
      <c r="A36" s="54" t="s">
        <v>21</v>
      </c>
      <c r="B36" s="55">
        <v>134.6</v>
      </c>
      <c r="C36" s="55">
        <v>134.5</v>
      </c>
      <c r="D36" s="55">
        <v>110</v>
      </c>
      <c r="E36" s="55">
        <v>121.1</v>
      </c>
      <c r="F36" s="55">
        <v>121.3</v>
      </c>
      <c r="G36" s="55">
        <v>121.4</v>
      </c>
      <c r="H36" s="55">
        <v>121.5</v>
      </c>
      <c r="I36" s="55">
        <v>121.5</v>
      </c>
      <c r="J36" s="55">
        <v>133.5</v>
      </c>
      <c r="K36" s="55">
        <v>134.4</v>
      </c>
      <c r="L36" s="48">
        <v>134.69999999999999</v>
      </c>
      <c r="M36" s="48">
        <v>134.69999999999999</v>
      </c>
      <c r="N36" s="48">
        <v>137</v>
      </c>
      <c r="O36" s="48">
        <v>135.6</v>
      </c>
      <c r="P36" s="48">
        <v>134.4</v>
      </c>
      <c r="Q36" s="48">
        <v>134.9</v>
      </c>
      <c r="R36" s="48">
        <v>135.1</v>
      </c>
      <c r="S36" s="48">
        <v>135</v>
      </c>
      <c r="T36" s="48">
        <v>135</v>
      </c>
      <c r="U36" s="48">
        <v>135</v>
      </c>
      <c r="V36" s="48">
        <v>135</v>
      </c>
      <c r="W36" s="48">
        <v>135</v>
      </c>
      <c r="X36" s="48">
        <v>137</v>
      </c>
      <c r="Y36" s="48">
        <v>137</v>
      </c>
      <c r="Z36" s="48">
        <v>137</v>
      </c>
      <c r="AA36" s="48">
        <v>137.80000000000001</v>
      </c>
      <c r="AB36" s="48">
        <v>137.6</v>
      </c>
      <c r="AC36" s="48">
        <v>137.80000000000001</v>
      </c>
      <c r="AD36" s="47"/>
      <c r="AE36" s="47">
        <v>137.4</v>
      </c>
      <c r="AF36" s="47">
        <v>137.4</v>
      </c>
      <c r="AG36" s="56">
        <v>144</v>
      </c>
      <c r="AH36" s="51">
        <f t="shared" si="2"/>
        <v>137.80000000000001</v>
      </c>
      <c r="AI36" s="52">
        <f t="shared" si="3"/>
        <v>110</v>
      </c>
      <c r="AK36" s="53"/>
    </row>
    <row r="37" spans="1:41" x14ac:dyDescent="0.25">
      <c r="A37" s="57" t="s">
        <v>22</v>
      </c>
      <c r="B37" s="55">
        <v>71.599999999999994</v>
      </c>
      <c r="C37" s="55">
        <v>71.599999999999994</v>
      </c>
      <c r="D37" s="55">
        <v>63.5</v>
      </c>
      <c r="E37" s="55">
        <v>58.9</v>
      </c>
      <c r="F37" s="55">
        <v>61.8</v>
      </c>
      <c r="G37" s="55">
        <v>61.9</v>
      </c>
      <c r="H37" s="55">
        <v>50</v>
      </c>
      <c r="I37" s="55">
        <v>49.7</v>
      </c>
      <c r="J37" s="55">
        <v>68.8</v>
      </c>
      <c r="K37" s="55">
        <v>69.400000000000006</v>
      </c>
      <c r="L37" s="67">
        <v>69</v>
      </c>
      <c r="M37" s="67">
        <v>69</v>
      </c>
      <c r="N37" s="67">
        <v>68.599999999999994</v>
      </c>
      <c r="O37" s="67">
        <v>69.8</v>
      </c>
      <c r="P37" s="67">
        <v>71.3</v>
      </c>
      <c r="Q37" s="67">
        <v>72.7</v>
      </c>
      <c r="R37" s="67">
        <v>70.599999999999994</v>
      </c>
      <c r="S37" s="67">
        <v>70</v>
      </c>
      <c r="T37" s="67">
        <v>70</v>
      </c>
      <c r="U37" s="67">
        <v>70</v>
      </c>
      <c r="V37" s="67">
        <v>70</v>
      </c>
      <c r="W37" s="67">
        <v>70</v>
      </c>
      <c r="X37" s="67">
        <v>70</v>
      </c>
      <c r="Y37" s="67">
        <v>70</v>
      </c>
      <c r="Z37" s="67">
        <v>70</v>
      </c>
      <c r="AA37" s="67">
        <v>70.3</v>
      </c>
      <c r="AB37" s="67">
        <v>70.400000000000006</v>
      </c>
      <c r="AC37" s="67">
        <v>69.900000000000006</v>
      </c>
      <c r="AD37" s="55"/>
      <c r="AE37" s="55">
        <v>71</v>
      </c>
      <c r="AF37" s="55">
        <v>71</v>
      </c>
      <c r="AG37" s="58">
        <v>70</v>
      </c>
      <c r="AH37" s="51">
        <f t="shared" si="2"/>
        <v>72.7</v>
      </c>
      <c r="AI37" s="52">
        <f t="shared" si="3"/>
        <v>49.7</v>
      </c>
      <c r="AK37" s="53"/>
    </row>
    <row r="38" spans="1:41" x14ac:dyDescent="0.25">
      <c r="A38" s="57" t="s">
        <v>23</v>
      </c>
      <c r="B38" s="55">
        <v>63</v>
      </c>
      <c r="C38" s="55">
        <v>63</v>
      </c>
      <c r="D38" s="55">
        <v>54</v>
      </c>
      <c r="E38" s="55">
        <v>59.5</v>
      </c>
      <c r="F38" s="55">
        <v>60.3</v>
      </c>
      <c r="G38" s="55">
        <v>60.6</v>
      </c>
      <c r="H38" s="55">
        <v>52.7</v>
      </c>
      <c r="I38" s="55">
        <v>59.7</v>
      </c>
      <c r="J38" s="55">
        <v>63.3</v>
      </c>
      <c r="K38" s="55">
        <v>63.2</v>
      </c>
      <c r="L38" s="67">
        <v>63.3</v>
      </c>
      <c r="M38" s="67">
        <v>63.3</v>
      </c>
      <c r="N38" s="67">
        <v>63.6</v>
      </c>
      <c r="O38" s="67">
        <v>63.6</v>
      </c>
      <c r="P38" s="67">
        <v>63.5</v>
      </c>
      <c r="Q38" s="67">
        <v>63.4</v>
      </c>
      <c r="R38" s="67">
        <v>63.9</v>
      </c>
      <c r="S38" s="67">
        <v>63.4</v>
      </c>
      <c r="T38" s="67">
        <v>63.4</v>
      </c>
      <c r="U38" s="67">
        <v>63.4</v>
      </c>
      <c r="V38" s="67">
        <v>63.4</v>
      </c>
      <c r="W38" s="67">
        <v>63.4</v>
      </c>
      <c r="X38" s="67">
        <v>63.4</v>
      </c>
      <c r="Y38" s="67">
        <v>63.4</v>
      </c>
      <c r="Z38" s="67">
        <v>63.4</v>
      </c>
      <c r="AA38" s="67">
        <v>63</v>
      </c>
      <c r="AB38" s="67">
        <v>62.9</v>
      </c>
      <c r="AC38" s="67">
        <v>63.4</v>
      </c>
      <c r="AD38" s="55"/>
      <c r="AE38" s="55">
        <v>63.9</v>
      </c>
      <c r="AF38" s="55">
        <v>63.9</v>
      </c>
      <c r="AG38" s="58">
        <v>69</v>
      </c>
      <c r="AH38" s="51">
        <f t="shared" si="2"/>
        <v>63.9</v>
      </c>
      <c r="AI38" s="52">
        <f t="shared" si="3"/>
        <v>52.7</v>
      </c>
      <c r="AK38" s="53"/>
    </row>
    <row r="39" spans="1:41" x14ac:dyDescent="0.25">
      <c r="A39" s="57" t="s">
        <v>24</v>
      </c>
      <c r="B39" s="55">
        <v>29.5</v>
      </c>
      <c r="C39" s="55">
        <v>29.5</v>
      </c>
      <c r="D39" s="55">
        <v>30.7</v>
      </c>
      <c r="E39" s="55">
        <v>30</v>
      </c>
      <c r="F39" s="55">
        <v>30</v>
      </c>
      <c r="G39" s="55">
        <v>30</v>
      </c>
      <c r="H39" s="55">
        <v>30</v>
      </c>
      <c r="I39" s="55">
        <v>30</v>
      </c>
      <c r="J39" s="55">
        <v>30.7</v>
      </c>
      <c r="K39" s="55">
        <v>30.7</v>
      </c>
      <c r="L39" s="67">
        <v>30.7</v>
      </c>
      <c r="M39" s="67">
        <v>30.7</v>
      </c>
      <c r="N39" s="67">
        <v>30.7</v>
      </c>
      <c r="O39" s="67">
        <v>30.7</v>
      </c>
      <c r="P39" s="67">
        <v>30.7</v>
      </c>
      <c r="Q39" s="67">
        <v>30.7</v>
      </c>
      <c r="R39" s="67">
        <v>30.7</v>
      </c>
      <c r="S39" s="67">
        <v>30.7</v>
      </c>
      <c r="T39" s="67">
        <v>30.7</v>
      </c>
      <c r="U39" s="67">
        <v>30.7</v>
      </c>
      <c r="V39" s="67">
        <v>30.7</v>
      </c>
      <c r="W39" s="67">
        <v>30.7</v>
      </c>
      <c r="X39" s="67">
        <v>30.7</v>
      </c>
      <c r="Y39" s="67">
        <v>30.7</v>
      </c>
      <c r="Z39" s="67">
        <v>30.7</v>
      </c>
      <c r="AA39" s="67">
        <v>30.7</v>
      </c>
      <c r="AB39" s="67">
        <v>31</v>
      </c>
      <c r="AC39" s="67">
        <v>30</v>
      </c>
      <c r="AD39" s="55"/>
      <c r="AE39" s="55">
        <v>30</v>
      </c>
      <c r="AF39" s="55">
        <v>30</v>
      </c>
      <c r="AG39" s="58">
        <v>60</v>
      </c>
      <c r="AH39" s="51">
        <f t="shared" si="2"/>
        <v>31</v>
      </c>
      <c r="AI39" s="52">
        <f t="shared" si="3"/>
        <v>29.5</v>
      </c>
      <c r="AK39" s="53"/>
    </row>
    <row r="40" spans="1:41" x14ac:dyDescent="0.25">
      <c r="A40" s="57" t="s">
        <v>25</v>
      </c>
      <c r="B40" s="55">
        <v>26</v>
      </c>
      <c r="C40" s="55">
        <v>26</v>
      </c>
      <c r="D40" s="55">
        <v>26.3</v>
      </c>
      <c r="E40" s="55">
        <v>26.4</v>
      </c>
      <c r="F40" s="55">
        <v>26.4</v>
      </c>
      <c r="G40" s="55">
        <v>26.4</v>
      </c>
      <c r="H40" s="55">
        <v>23.9</v>
      </c>
      <c r="I40" s="55">
        <v>23.7</v>
      </c>
      <c r="J40" s="55">
        <v>28.6</v>
      </c>
      <c r="K40" s="55">
        <v>28.3</v>
      </c>
      <c r="L40" s="48">
        <v>28.3</v>
      </c>
      <c r="M40" s="48">
        <v>28.3</v>
      </c>
      <c r="N40" s="48">
        <v>24.4</v>
      </c>
      <c r="O40" s="48">
        <v>15.1</v>
      </c>
      <c r="P40" s="48">
        <v>15.1</v>
      </c>
      <c r="Q40" s="48">
        <v>15</v>
      </c>
      <c r="R40" s="48">
        <v>15</v>
      </c>
      <c r="S40" s="48">
        <v>15</v>
      </c>
      <c r="T40" s="48">
        <v>15</v>
      </c>
      <c r="U40" s="48">
        <v>0</v>
      </c>
      <c r="V40" s="48">
        <v>0</v>
      </c>
      <c r="W40" s="48">
        <v>15</v>
      </c>
      <c r="X40" s="48">
        <v>30</v>
      </c>
      <c r="Y40" s="67">
        <v>30</v>
      </c>
      <c r="Z40" s="67">
        <v>30</v>
      </c>
      <c r="AA40" s="67">
        <v>30</v>
      </c>
      <c r="AB40" s="67">
        <v>29.1</v>
      </c>
      <c r="AC40" s="67">
        <v>29.1</v>
      </c>
      <c r="AD40" s="55"/>
      <c r="AE40" s="55">
        <v>29.1</v>
      </c>
      <c r="AF40" s="55">
        <v>29.1</v>
      </c>
      <c r="AG40" s="58">
        <v>30</v>
      </c>
      <c r="AH40" s="51">
        <f t="shared" si="2"/>
        <v>30</v>
      </c>
      <c r="AI40" s="52">
        <f t="shared" si="3"/>
        <v>0</v>
      </c>
      <c r="AK40" s="53"/>
    </row>
    <row r="41" spans="1:41" x14ac:dyDescent="0.25">
      <c r="A41" s="57" t="s">
        <v>85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48">
        <v>0</v>
      </c>
      <c r="AB41" s="48">
        <v>0</v>
      </c>
      <c r="AC41" s="48">
        <v>0</v>
      </c>
      <c r="AD41" s="55"/>
      <c r="AE41" s="55">
        <v>0</v>
      </c>
      <c r="AF41" s="55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68">
        <v>17</v>
      </c>
      <c r="C42" s="68">
        <v>17</v>
      </c>
      <c r="D42" s="68">
        <v>17</v>
      </c>
      <c r="E42" s="68">
        <v>17</v>
      </c>
      <c r="F42" s="68">
        <v>17</v>
      </c>
      <c r="G42" s="68">
        <v>17</v>
      </c>
      <c r="H42" s="68">
        <v>17</v>
      </c>
      <c r="I42" s="68">
        <v>17</v>
      </c>
      <c r="J42" s="68">
        <v>17</v>
      </c>
      <c r="K42" s="68">
        <v>17</v>
      </c>
      <c r="L42" s="48">
        <v>17</v>
      </c>
      <c r="M42" s="48">
        <v>17</v>
      </c>
      <c r="N42" s="48">
        <v>17</v>
      </c>
      <c r="O42" s="48">
        <v>17</v>
      </c>
      <c r="P42" s="48">
        <v>17</v>
      </c>
      <c r="Q42" s="48">
        <v>17</v>
      </c>
      <c r="R42" s="48">
        <v>17</v>
      </c>
      <c r="S42" s="48">
        <v>17</v>
      </c>
      <c r="T42" s="48">
        <v>17</v>
      </c>
      <c r="U42" s="48">
        <v>17</v>
      </c>
      <c r="V42" s="48">
        <v>17</v>
      </c>
      <c r="W42" s="48">
        <v>17</v>
      </c>
      <c r="X42" s="48">
        <v>17</v>
      </c>
      <c r="Y42" s="48">
        <v>17</v>
      </c>
      <c r="Z42" s="48">
        <v>17</v>
      </c>
      <c r="AA42" s="48">
        <v>17</v>
      </c>
      <c r="AB42" s="48">
        <v>17</v>
      </c>
      <c r="AC42" s="48">
        <v>17</v>
      </c>
      <c r="AD42" s="55"/>
      <c r="AE42" s="55">
        <v>17</v>
      </c>
      <c r="AF42" s="55">
        <v>17</v>
      </c>
      <c r="AG42" s="58">
        <v>24</v>
      </c>
      <c r="AH42" s="51">
        <f t="shared" si="2"/>
        <v>17</v>
      </c>
      <c r="AI42" s="52">
        <f t="shared" si="3"/>
        <v>17</v>
      </c>
      <c r="AK42" s="53"/>
    </row>
    <row r="43" spans="1:41" x14ac:dyDescent="0.25">
      <c r="A43" s="57" t="s">
        <v>27</v>
      </c>
      <c r="B43" s="55">
        <v>0</v>
      </c>
      <c r="C43" s="55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48">
        <v>0</v>
      </c>
      <c r="M43" s="48">
        <v>0</v>
      </c>
      <c r="N43" s="48">
        <v>0</v>
      </c>
      <c r="O43" s="48">
        <v>0</v>
      </c>
      <c r="P43" s="48">
        <v>0</v>
      </c>
      <c r="Q43" s="48">
        <v>0</v>
      </c>
      <c r="R43" s="48">
        <v>0</v>
      </c>
      <c r="S43" s="48">
        <v>0</v>
      </c>
      <c r="T43" s="48">
        <v>0</v>
      </c>
      <c r="U43" s="48">
        <v>0</v>
      </c>
      <c r="V43" s="48">
        <v>0</v>
      </c>
      <c r="W43" s="48">
        <v>0</v>
      </c>
      <c r="X43" s="48">
        <v>0</v>
      </c>
      <c r="Y43" s="48">
        <v>0</v>
      </c>
      <c r="Z43" s="48">
        <v>0</v>
      </c>
      <c r="AA43" s="48">
        <v>0</v>
      </c>
      <c r="AB43" s="48">
        <v>0</v>
      </c>
      <c r="AC43" s="48">
        <v>0</v>
      </c>
      <c r="AD43" s="55"/>
      <c r="AE43" s="55">
        <v>0</v>
      </c>
      <c r="AF43" s="55">
        <v>0</v>
      </c>
      <c r="AG43" s="58">
        <v>15</v>
      </c>
      <c r="AH43" s="51">
        <f t="shared" si="2"/>
        <v>0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12</v>
      </c>
      <c r="C44" s="55">
        <v>12</v>
      </c>
      <c r="D44" s="55">
        <v>12</v>
      </c>
      <c r="E44" s="55">
        <v>12</v>
      </c>
      <c r="F44" s="55">
        <v>12</v>
      </c>
      <c r="G44" s="55">
        <v>12</v>
      </c>
      <c r="H44" s="55">
        <v>12</v>
      </c>
      <c r="I44" s="55">
        <v>12</v>
      </c>
      <c r="J44" s="55">
        <v>12</v>
      </c>
      <c r="K44" s="55">
        <v>12</v>
      </c>
      <c r="L44" s="48">
        <v>12</v>
      </c>
      <c r="M44" s="48">
        <v>12</v>
      </c>
      <c r="N44" s="48">
        <v>12</v>
      </c>
      <c r="O44" s="48">
        <v>12</v>
      </c>
      <c r="P44" s="48">
        <v>12</v>
      </c>
      <c r="Q44" s="48">
        <v>12</v>
      </c>
      <c r="R44" s="48">
        <v>12</v>
      </c>
      <c r="S44" s="48">
        <v>12</v>
      </c>
      <c r="T44" s="48">
        <v>12</v>
      </c>
      <c r="U44" s="48">
        <v>12</v>
      </c>
      <c r="V44" s="48">
        <v>12</v>
      </c>
      <c r="W44" s="48">
        <v>12</v>
      </c>
      <c r="X44" s="48">
        <v>12</v>
      </c>
      <c r="Y44" s="48">
        <v>12</v>
      </c>
      <c r="Z44" s="48">
        <v>12</v>
      </c>
      <c r="AA44" s="48">
        <v>12</v>
      </c>
      <c r="AB44" s="48">
        <v>12</v>
      </c>
      <c r="AC44" s="48">
        <v>12</v>
      </c>
      <c r="AD44" s="55"/>
      <c r="AE44" s="55">
        <v>12</v>
      </c>
      <c r="AF44" s="55">
        <v>12</v>
      </c>
      <c r="AG44" s="58">
        <v>14.1</v>
      </c>
      <c r="AH44" s="51">
        <f t="shared" si="2"/>
        <v>12</v>
      </c>
      <c r="AI44" s="52">
        <f t="shared" si="3"/>
        <v>12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68">
        <v>13.5</v>
      </c>
      <c r="C45" s="68">
        <v>13.5</v>
      </c>
      <c r="D45" s="68">
        <v>13.5</v>
      </c>
      <c r="E45" s="68">
        <v>13.5</v>
      </c>
      <c r="F45" s="68">
        <v>13.5</v>
      </c>
      <c r="G45" s="68">
        <v>13.5</v>
      </c>
      <c r="H45" s="68">
        <v>13.5</v>
      </c>
      <c r="I45" s="68">
        <v>13.5</v>
      </c>
      <c r="J45" s="68">
        <v>13.5</v>
      </c>
      <c r="K45" s="68">
        <v>13.5</v>
      </c>
      <c r="L45" s="48">
        <v>4</v>
      </c>
      <c r="M45" s="48">
        <v>14</v>
      </c>
      <c r="N45" s="48">
        <v>14</v>
      </c>
      <c r="O45" s="48">
        <v>14</v>
      </c>
      <c r="P45" s="48">
        <v>14</v>
      </c>
      <c r="Q45" s="48">
        <v>7</v>
      </c>
      <c r="R45" s="48">
        <v>7</v>
      </c>
      <c r="S45" s="48">
        <v>7</v>
      </c>
      <c r="T45" s="48">
        <v>14</v>
      </c>
      <c r="U45" s="48">
        <v>14</v>
      </c>
      <c r="V45" s="48">
        <v>14</v>
      </c>
      <c r="W45" s="48">
        <v>14</v>
      </c>
      <c r="X45" s="48">
        <v>14</v>
      </c>
      <c r="Y45" s="48">
        <v>14</v>
      </c>
      <c r="Z45" s="48">
        <v>14</v>
      </c>
      <c r="AA45" s="48">
        <v>14</v>
      </c>
      <c r="AB45" s="48">
        <v>14</v>
      </c>
      <c r="AC45" s="48">
        <v>14</v>
      </c>
      <c r="AD45" s="55"/>
      <c r="AE45" s="55">
        <v>14</v>
      </c>
      <c r="AF45" s="55">
        <v>2</v>
      </c>
      <c r="AG45" s="58">
        <v>14</v>
      </c>
      <c r="AH45" s="51">
        <f t="shared" si="2"/>
        <v>14</v>
      </c>
      <c r="AI45" s="52">
        <f t="shared" si="3"/>
        <v>2</v>
      </c>
      <c r="AK45" s="53"/>
    </row>
    <row r="46" spans="1:41" x14ac:dyDescent="0.25">
      <c r="A46" s="57" t="s">
        <v>30</v>
      </c>
      <c r="B46" s="55">
        <v>6.5</v>
      </c>
      <c r="C46" s="55">
        <v>6.5</v>
      </c>
      <c r="D46" s="55">
        <v>6.5</v>
      </c>
      <c r="E46" s="55">
        <v>6.5</v>
      </c>
      <c r="F46" s="55">
        <v>6.5</v>
      </c>
      <c r="G46" s="55">
        <v>6.5</v>
      </c>
      <c r="H46" s="55">
        <v>6.5</v>
      </c>
      <c r="I46" s="55">
        <v>6.5</v>
      </c>
      <c r="J46" s="55">
        <v>6.5</v>
      </c>
      <c r="K46" s="55">
        <v>6.5</v>
      </c>
      <c r="L46" s="48">
        <v>6.5</v>
      </c>
      <c r="M46" s="48">
        <v>6.4</v>
      </c>
      <c r="N46" s="48">
        <v>6.5</v>
      </c>
      <c r="O46" s="48">
        <v>6.5</v>
      </c>
      <c r="P46" s="48">
        <v>6.5</v>
      </c>
      <c r="Q46" s="48">
        <v>6.5</v>
      </c>
      <c r="R46" s="48">
        <v>6.5</v>
      </c>
      <c r="S46" s="48">
        <v>6.6</v>
      </c>
      <c r="T46" s="48">
        <v>6.6</v>
      </c>
      <c r="U46" s="48">
        <v>6.6</v>
      </c>
      <c r="V46" s="48">
        <v>6.6</v>
      </c>
      <c r="W46" s="48">
        <v>6.6</v>
      </c>
      <c r="X46" s="48">
        <v>6.6</v>
      </c>
      <c r="Y46" s="48">
        <v>6.6</v>
      </c>
      <c r="Z46" s="48">
        <v>6.6</v>
      </c>
      <c r="AA46" s="48">
        <v>6.6</v>
      </c>
      <c r="AB46" s="48">
        <v>6.6</v>
      </c>
      <c r="AC46" s="48">
        <v>6.6</v>
      </c>
      <c r="AD46" s="55"/>
      <c r="AE46" s="55">
        <v>6.6</v>
      </c>
      <c r="AF46" s="55">
        <v>6.6</v>
      </c>
      <c r="AG46" s="58">
        <v>10.050000000000001</v>
      </c>
      <c r="AH46" s="51">
        <f t="shared" si="2"/>
        <v>6.6</v>
      </c>
      <c r="AI46" s="52">
        <f t="shared" si="3"/>
        <v>6.4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0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48">
        <v>6.2</v>
      </c>
      <c r="AB47" s="48">
        <v>6.2</v>
      </c>
      <c r="AC47" s="48">
        <v>6.2</v>
      </c>
      <c r="AD47" s="55"/>
      <c r="AE47" s="55">
        <v>6.2</v>
      </c>
      <c r="AF47" s="55">
        <v>6.2</v>
      </c>
      <c r="AG47" s="58">
        <v>6.2</v>
      </c>
      <c r="AH47" s="51">
        <f t="shared" si="2"/>
        <v>6.2</v>
      </c>
      <c r="AI47" s="52">
        <f t="shared" si="3"/>
        <v>0</v>
      </c>
      <c r="AK47" s="53"/>
    </row>
    <row r="48" spans="1:41" ht="15.75" thickBot="1" x14ac:dyDescent="0.3">
      <c r="A48" s="62" t="s">
        <v>32</v>
      </c>
      <c r="B48" s="70"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v>3.54</v>
      </c>
      <c r="Z48" s="70"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383.44</v>
      </c>
      <c r="C49" s="66">
        <f t="shared" si="6"/>
        <v>383.34000000000003</v>
      </c>
      <c r="D49" s="66">
        <f t="shared" si="6"/>
        <v>343.24</v>
      </c>
      <c r="E49" s="66">
        <f t="shared" si="6"/>
        <v>354.64</v>
      </c>
      <c r="F49" s="66">
        <f t="shared" si="6"/>
        <v>358.53999999999996</v>
      </c>
      <c r="G49" s="66">
        <f t="shared" si="6"/>
        <v>359.03999999999996</v>
      </c>
      <c r="H49" s="66">
        <f t="shared" si="6"/>
        <v>336.84</v>
      </c>
      <c r="I49" s="66">
        <f t="shared" si="6"/>
        <v>343.34</v>
      </c>
      <c r="J49" s="66">
        <f t="shared" si="6"/>
        <v>383.64000000000004</v>
      </c>
      <c r="K49" s="66">
        <f t="shared" si="6"/>
        <v>384.74</v>
      </c>
      <c r="L49" s="66">
        <f t="shared" si="6"/>
        <v>375.24</v>
      </c>
      <c r="M49" s="66">
        <f t="shared" si="6"/>
        <v>385.14</v>
      </c>
      <c r="N49" s="66">
        <f t="shared" si="6"/>
        <v>383.53999999999996</v>
      </c>
      <c r="O49" s="66">
        <f t="shared" si="6"/>
        <v>374.04</v>
      </c>
      <c r="P49" s="66">
        <f t="shared" si="6"/>
        <v>374.24</v>
      </c>
      <c r="Q49" s="66">
        <f t="shared" si="6"/>
        <v>368.94</v>
      </c>
      <c r="R49" s="66">
        <f t="shared" si="6"/>
        <v>361.34</v>
      </c>
      <c r="S49" s="66">
        <f t="shared" si="6"/>
        <v>366.44</v>
      </c>
      <c r="T49" s="66">
        <f t="shared" si="6"/>
        <v>373.44</v>
      </c>
      <c r="U49" s="66">
        <f t="shared" si="6"/>
        <v>358.44</v>
      </c>
      <c r="V49" s="66">
        <f t="shared" si="6"/>
        <v>358.44</v>
      </c>
      <c r="W49" s="66">
        <f t="shared" si="6"/>
        <v>373.44</v>
      </c>
      <c r="X49" s="66">
        <f t="shared" si="6"/>
        <v>390.44</v>
      </c>
      <c r="Y49" s="66">
        <f t="shared" si="6"/>
        <v>390.44</v>
      </c>
      <c r="Z49" s="66">
        <f t="shared" si="6"/>
        <v>390.44</v>
      </c>
      <c r="AA49" s="66">
        <f t="shared" si="6"/>
        <v>391.14000000000004</v>
      </c>
      <c r="AB49" s="66">
        <f t="shared" si="6"/>
        <v>390.34000000000003</v>
      </c>
      <c r="AC49" s="66">
        <f t="shared" si="6"/>
        <v>389.54000000000008</v>
      </c>
      <c r="AD49" s="66">
        <f t="shared" si="6"/>
        <v>3.54</v>
      </c>
      <c r="AE49" s="66">
        <f t="shared" si="6"/>
        <v>390.74000000000007</v>
      </c>
      <c r="AF49" s="66">
        <f t="shared" si="6"/>
        <v>378.74000000000007</v>
      </c>
      <c r="AG49" s="71">
        <f>SUM(AG36:AG48)</f>
        <v>489.91</v>
      </c>
      <c r="AH49" s="51">
        <f t="shared" si="2"/>
        <v>391.14000000000004</v>
      </c>
      <c r="AI49" s="52">
        <f t="shared" si="3"/>
        <v>3.54</v>
      </c>
      <c r="AK49" s="53"/>
    </row>
    <row r="50" spans="1:37" x14ac:dyDescent="0.25">
      <c r="A50" s="54" t="s">
        <v>34</v>
      </c>
      <c r="B50" s="55">
        <v>0</v>
      </c>
      <c r="C50" s="55">
        <v>0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72">
        <v>10</v>
      </c>
      <c r="M50" s="72">
        <v>0</v>
      </c>
      <c r="N50" s="72">
        <v>29.6</v>
      </c>
      <c r="O50" s="72">
        <v>13.8</v>
      </c>
      <c r="P50" s="48">
        <v>24.5</v>
      </c>
      <c r="Q50" s="48">
        <v>14.2</v>
      </c>
      <c r="R50" s="48">
        <v>10.5</v>
      </c>
      <c r="S50" s="48">
        <v>29.8</v>
      </c>
      <c r="T50" s="48">
        <v>29.8</v>
      </c>
      <c r="U50" s="48">
        <v>19.600000000000001</v>
      </c>
      <c r="V50" s="48">
        <v>14</v>
      </c>
      <c r="W50" s="48">
        <v>22</v>
      </c>
      <c r="X50" s="48">
        <v>10.7</v>
      </c>
      <c r="Y50" s="48">
        <v>59.1</v>
      </c>
      <c r="Z50" s="48">
        <v>59.1</v>
      </c>
      <c r="AA50" s="48">
        <v>43.8</v>
      </c>
      <c r="AB50" s="48">
        <v>43.8</v>
      </c>
      <c r="AC50" s="48">
        <v>0</v>
      </c>
      <c r="AD50" s="48"/>
      <c r="AE50" s="48">
        <v>14.2</v>
      </c>
      <c r="AF50" s="48">
        <v>0</v>
      </c>
      <c r="AG50" s="56">
        <v>60</v>
      </c>
      <c r="AH50" s="51">
        <f t="shared" si="2"/>
        <v>59.1</v>
      </c>
      <c r="AI50" s="52">
        <f t="shared" si="3"/>
        <v>0</v>
      </c>
      <c r="AK50" s="53"/>
    </row>
    <row r="51" spans="1:37" x14ac:dyDescent="0.25">
      <c r="A51" s="57" t="s">
        <v>35</v>
      </c>
      <c r="B51" s="55">
        <v>0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72">
        <v>5</v>
      </c>
      <c r="M51" s="72">
        <v>0</v>
      </c>
      <c r="N51" s="72">
        <v>10.199999999999999</v>
      </c>
      <c r="O51" s="72">
        <v>5.9</v>
      </c>
      <c r="P51" s="67">
        <v>12</v>
      </c>
      <c r="Q51" s="67">
        <v>9.1</v>
      </c>
      <c r="R51" s="48">
        <v>9.5</v>
      </c>
      <c r="S51" s="48">
        <v>11</v>
      </c>
      <c r="T51" s="48">
        <v>11</v>
      </c>
      <c r="U51" s="67">
        <v>13.8</v>
      </c>
      <c r="V51" s="67">
        <v>3.4</v>
      </c>
      <c r="W51" s="67">
        <v>3.4</v>
      </c>
      <c r="X51" s="67">
        <v>3.4</v>
      </c>
      <c r="Y51" s="67">
        <v>28.2</v>
      </c>
      <c r="Z51" s="67">
        <v>28.2</v>
      </c>
      <c r="AA51" s="67">
        <v>20.8</v>
      </c>
      <c r="AB51" s="67">
        <v>20.8</v>
      </c>
      <c r="AC51" s="67">
        <v>0</v>
      </c>
      <c r="AD51" s="67"/>
      <c r="AE51" s="67">
        <v>5</v>
      </c>
      <c r="AF51" s="67">
        <v>0</v>
      </c>
      <c r="AG51" s="58">
        <v>32</v>
      </c>
      <c r="AH51" s="51">
        <f t="shared" si="2"/>
        <v>28.2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>
        <v>0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73">
        <v>1.8</v>
      </c>
      <c r="M52" s="73">
        <v>0</v>
      </c>
      <c r="N52" s="73">
        <v>3.7</v>
      </c>
      <c r="O52" s="73">
        <v>2.1</v>
      </c>
      <c r="P52" s="74">
        <v>4.4000000000000004</v>
      </c>
      <c r="Q52" s="74">
        <v>3.3</v>
      </c>
      <c r="R52" s="48">
        <v>3.5</v>
      </c>
      <c r="S52" s="48">
        <v>4</v>
      </c>
      <c r="T52" s="48">
        <v>4</v>
      </c>
      <c r="U52" s="74">
        <v>5</v>
      </c>
      <c r="V52" s="74">
        <v>1.3</v>
      </c>
      <c r="W52" s="74">
        <v>1.3</v>
      </c>
      <c r="X52" s="74">
        <v>1.2</v>
      </c>
      <c r="Y52" s="74">
        <v>10</v>
      </c>
      <c r="Z52" s="74">
        <v>10</v>
      </c>
      <c r="AA52" s="74">
        <v>7.6</v>
      </c>
      <c r="AB52" s="74">
        <v>7.6</v>
      </c>
      <c r="AC52" s="74">
        <v>0</v>
      </c>
      <c r="AD52" s="74"/>
      <c r="AE52" s="74">
        <v>1.8</v>
      </c>
      <c r="AF52" s="74">
        <v>0</v>
      </c>
      <c r="AG52" s="75">
        <v>14</v>
      </c>
      <c r="AH52" s="51">
        <f t="shared" si="2"/>
        <v>10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16.8</v>
      </c>
      <c r="M53" s="66">
        <f t="shared" si="7"/>
        <v>0</v>
      </c>
      <c r="N53" s="66">
        <f t="shared" si="7"/>
        <v>43.5</v>
      </c>
      <c r="O53" s="66">
        <f t="shared" si="7"/>
        <v>21.800000000000004</v>
      </c>
      <c r="P53" s="66">
        <f t="shared" si="7"/>
        <v>40.9</v>
      </c>
      <c r="Q53" s="66">
        <f t="shared" si="7"/>
        <v>26.599999999999998</v>
      </c>
      <c r="R53" s="66">
        <f t="shared" si="7"/>
        <v>23.5</v>
      </c>
      <c r="S53" s="66">
        <f t="shared" si="7"/>
        <v>44.8</v>
      </c>
      <c r="T53" s="66">
        <f t="shared" si="7"/>
        <v>44.8</v>
      </c>
      <c r="U53" s="66">
        <f t="shared" si="7"/>
        <v>38.400000000000006</v>
      </c>
      <c r="V53" s="66">
        <f t="shared" si="7"/>
        <v>18.7</v>
      </c>
      <c r="W53" s="66">
        <f t="shared" si="7"/>
        <v>26.7</v>
      </c>
      <c r="X53" s="66">
        <f t="shared" si="7"/>
        <v>15.299999999999999</v>
      </c>
      <c r="Y53" s="66">
        <f t="shared" si="7"/>
        <v>97.3</v>
      </c>
      <c r="Z53" s="66">
        <f t="shared" si="7"/>
        <v>97.3</v>
      </c>
      <c r="AA53" s="66">
        <f t="shared" si="7"/>
        <v>72.199999999999989</v>
      </c>
      <c r="AB53" s="66">
        <f t="shared" si="7"/>
        <v>72.199999999999989</v>
      </c>
      <c r="AC53" s="66">
        <f t="shared" si="7"/>
        <v>0</v>
      </c>
      <c r="AD53" s="66">
        <f t="shared" si="7"/>
        <v>0</v>
      </c>
      <c r="AE53" s="66">
        <f t="shared" si="7"/>
        <v>21</v>
      </c>
      <c r="AF53" s="66">
        <f t="shared" si="7"/>
        <v>0</v>
      </c>
      <c r="AG53" s="71">
        <f>SUM(AG50:AG52)</f>
        <v>106</v>
      </c>
      <c r="AH53" s="51">
        <f t="shared" si="2"/>
        <v>97.3</v>
      </c>
      <c r="AI53" s="52">
        <f t="shared" si="3"/>
        <v>0</v>
      </c>
      <c r="AK53" s="53"/>
    </row>
    <row r="54" spans="1:37" x14ac:dyDescent="0.25">
      <c r="A54" s="54" t="s">
        <v>205</v>
      </c>
      <c r="B54" s="48">
        <v>0</v>
      </c>
      <c r="C54" s="48">
        <v>0</v>
      </c>
      <c r="D54" s="48">
        <v>0</v>
      </c>
      <c r="E54" s="48">
        <v>0</v>
      </c>
      <c r="F54" s="48">
        <v>0</v>
      </c>
      <c r="G54" s="48">
        <v>0</v>
      </c>
      <c r="H54" s="48">
        <v>0</v>
      </c>
      <c r="I54" s="48">
        <v>0</v>
      </c>
      <c r="J54" s="48">
        <v>0</v>
      </c>
      <c r="K54" s="48">
        <v>0</v>
      </c>
      <c r="L54" s="48">
        <v>0</v>
      </c>
      <c r="M54" s="48">
        <v>0</v>
      </c>
      <c r="N54" s="48">
        <v>0</v>
      </c>
      <c r="O54" s="48">
        <v>0</v>
      </c>
      <c r="P54" s="48">
        <v>0</v>
      </c>
      <c r="Q54" s="48">
        <v>0</v>
      </c>
      <c r="R54" s="48">
        <v>0</v>
      </c>
      <c r="S54" s="48">
        <v>0</v>
      </c>
      <c r="T54" s="48">
        <v>18.5</v>
      </c>
      <c r="U54" s="48">
        <v>15.4</v>
      </c>
      <c r="V54" s="48">
        <v>0</v>
      </c>
      <c r="W54" s="48">
        <v>0</v>
      </c>
      <c r="X54" s="48">
        <v>0</v>
      </c>
      <c r="Y54" s="48">
        <v>13.4</v>
      </c>
      <c r="Z54" s="48">
        <v>21.8</v>
      </c>
      <c r="AA54" s="48">
        <v>23.2</v>
      </c>
      <c r="AB54" s="48">
        <v>23.6</v>
      </c>
      <c r="AC54" s="48">
        <v>30.6</v>
      </c>
      <c r="AD54" s="48"/>
      <c r="AE54" s="48">
        <v>19</v>
      </c>
      <c r="AF54" s="48">
        <v>17</v>
      </c>
      <c r="AG54" s="56"/>
      <c r="AH54" s="51">
        <f t="shared" si="2"/>
        <v>30.6</v>
      </c>
      <c r="AI54" s="52">
        <f t="shared" si="3"/>
        <v>0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67">
        <v>0</v>
      </c>
      <c r="M55" s="67">
        <v>0</v>
      </c>
      <c r="N55" s="48">
        <v>0</v>
      </c>
      <c r="O55" s="48">
        <v>0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  <c r="Z55" s="76">
        <v>0</v>
      </c>
      <c r="AA55" s="67">
        <v>0</v>
      </c>
      <c r="AB55" s="67">
        <v>0</v>
      </c>
      <c r="AC55" s="67">
        <v>0</v>
      </c>
      <c r="AD55" s="67"/>
      <c r="AE55" s="67">
        <v>0</v>
      </c>
      <c r="AF55" s="67">
        <v>0</v>
      </c>
      <c r="AG55" s="58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-36</v>
      </c>
      <c r="C56" s="67">
        <v>-60</v>
      </c>
      <c r="D56" s="67">
        <v>-48</v>
      </c>
      <c r="E56" s="67">
        <v>-37</v>
      </c>
      <c r="F56" s="67">
        <v>-57.4</v>
      </c>
      <c r="G56" s="48">
        <v>-50.3</v>
      </c>
      <c r="H56" s="48">
        <v>-44</v>
      </c>
      <c r="I56" s="48">
        <v>-20</v>
      </c>
      <c r="J56" s="48">
        <v>-38</v>
      </c>
      <c r="K56" s="48">
        <v>0</v>
      </c>
      <c r="L56" s="48">
        <v>-30</v>
      </c>
      <c r="M56" s="48">
        <v>-13</v>
      </c>
      <c r="N56" s="67">
        <v>-10</v>
      </c>
      <c r="O56" s="67">
        <v>6.4</v>
      </c>
      <c r="P56" s="67">
        <v>-19.7</v>
      </c>
      <c r="Q56" s="67">
        <v>-19.899999999999999</v>
      </c>
      <c r="R56" s="67">
        <v>-15.1</v>
      </c>
      <c r="S56" s="67">
        <v>-43</v>
      </c>
      <c r="T56" s="67">
        <v>-33.5</v>
      </c>
      <c r="U56" s="77">
        <v>-54</v>
      </c>
      <c r="V56" s="77">
        <v>-40</v>
      </c>
      <c r="W56" s="77">
        <v>-35</v>
      </c>
      <c r="X56" s="77">
        <v>-12.6</v>
      </c>
      <c r="Y56" s="77">
        <v>-12</v>
      </c>
      <c r="Z56" s="77">
        <v>-5.8</v>
      </c>
      <c r="AA56" s="67">
        <v>0</v>
      </c>
      <c r="AB56" s="67">
        <v>-9.9</v>
      </c>
      <c r="AC56" s="67">
        <v>0</v>
      </c>
      <c r="AD56" s="67"/>
      <c r="AE56" s="67">
        <v>-89</v>
      </c>
      <c r="AF56" s="67">
        <v>0</v>
      </c>
      <c r="AG56" s="78"/>
      <c r="AH56" s="51">
        <f t="shared" si="2"/>
        <v>6.4</v>
      </c>
      <c r="AI56" s="52">
        <f t="shared" si="3"/>
        <v>-89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79">
        <v>0</v>
      </c>
      <c r="M57" s="79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0</v>
      </c>
      <c r="AA57" s="67">
        <v>0</v>
      </c>
      <c r="AB57" s="67">
        <v>0</v>
      </c>
      <c r="AC57" s="67">
        <v>0</v>
      </c>
      <c r="AD57" s="79"/>
      <c r="AE57" s="79">
        <v>0</v>
      </c>
      <c r="AF57" s="79">
        <v>0</v>
      </c>
      <c r="AG57" s="78"/>
      <c r="AH57" s="51">
        <f t="shared" si="2"/>
        <v>0</v>
      </c>
      <c r="AI57" s="52">
        <f t="shared" si="3"/>
        <v>0</v>
      </c>
      <c r="AK57" s="53"/>
    </row>
    <row r="58" spans="1:37" x14ac:dyDescent="0.25">
      <c r="A58" s="57" t="s">
        <v>40</v>
      </c>
      <c r="B58" s="79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79">
        <v>0</v>
      </c>
      <c r="M58" s="79">
        <v>0</v>
      </c>
      <c r="N58" s="48">
        <v>0</v>
      </c>
      <c r="O58" s="48">
        <v>0</v>
      </c>
      <c r="P58" s="48">
        <v>0</v>
      </c>
      <c r="Q58" s="48">
        <v>0</v>
      </c>
      <c r="R58" s="67">
        <v>0</v>
      </c>
      <c r="S58" s="67">
        <v>0</v>
      </c>
      <c r="T58" s="67">
        <v>0</v>
      </c>
      <c r="U58" s="67">
        <v>0</v>
      </c>
      <c r="V58" s="67">
        <v>0</v>
      </c>
      <c r="W58" s="67">
        <v>0</v>
      </c>
      <c r="X58" s="67">
        <v>0</v>
      </c>
      <c r="Y58" s="48">
        <v>0</v>
      </c>
      <c r="Z58" s="67">
        <v>0</v>
      </c>
      <c r="AA58" s="67">
        <v>0</v>
      </c>
      <c r="AB58" s="67">
        <v>0</v>
      </c>
      <c r="AC58" s="67">
        <v>0</v>
      </c>
      <c r="AD58" s="48"/>
      <c r="AE58" s="48">
        <v>0</v>
      </c>
      <c r="AF58" s="48">
        <v>0</v>
      </c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87</v>
      </c>
      <c r="B59" s="67">
        <v>0</v>
      </c>
      <c r="C59" s="67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80">
        <v>0</v>
      </c>
      <c r="O59" s="80">
        <v>0</v>
      </c>
      <c r="P59" s="80">
        <v>0</v>
      </c>
      <c r="Q59" s="80">
        <v>0</v>
      </c>
      <c r="R59" s="67">
        <v>0</v>
      </c>
      <c r="S59" s="67">
        <v>0</v>
      </c>
      <c r="T59" s="67">
        <v>0</v>
      </c>
      <c r="U59" s="67">
        <v>0</v>
      </c>
      <c r="V59" s="67">
        <v>0</v>
      </c>
      <c r="W59" s="67">
        <v>0</v>
      </c>
      <c r="X59" s="67">
        <v>0</v>
      </c>
      <c r="Y59" s="80">
        <v>0</v>
      </c>
      <c r="Z59" s="67">
        <v>0</v>
      </c>
      <c r="AA59" s="67">
        <v>0</v>
      </c>
      <c r="AB59" s="67">
        <v>0</v>
      </c>
      <c r="AC59" s="67">
        <v>0</v>
      </c>
      <c r="AD59" s="80"/>
      <c r="AE59" s="80">
        <v>0</v>
      </c>
      <c r="AF59" s="80">
        <v>0</v>
      </c>
      <c r="AG59" s="78"/>
      <c r="AH59" s="51">
        <f t="shared" si="2"/>
        <v>0</v>
      </c>
      <c r="AI59" s="52">
        <f t="shared" si="3"/>
        <v>0</v>
      </c>
      <c r="AK59" s="53"/>
    </row>
    <row r="60" spans="1:37" x14ac:dyDescent="0.25">
      <c r="A60" s="57" t="s">
        <v>88</v>
      </c>
      <c r="B60" s="79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48">
        <v>0</v>
      </c>
      <c r="I60" s="48">
        <v>0</v>
      </c>
      <c r="J60" s="48">
        <v>0</v>
      </c>
      <c r="K60" s="48">
        <v>0</v>
      </c>
      <c r="L60" s="48">
        <v>0</v>
      </c>
      <c r="M60" s="48">
        <v>0</v>
      </c>
      <c r="N60" s="80">
        <v>0</v>
      </c>
      <c r="O60" s="80">
        <v>0</v>
      </c>
      <c r="P60" s="80">
        <v>0</v>
      </c>
      <c r="Q60" s="80">
        <v>0</v>
      </c>
      <c r="R60" s="67">
        <v>0</v>
      </c>
      <c r="S60" s="67">
        <v>0</v>
      </c>
      <c r="T60" s="67">
        <v>0</v>
      </c>
      <c r="U60" s="67">
        <v>0</v>
      </c>
      <c r="V60" s="67">
        <v>0</v>
      </c>
      <c r="W60" s="67">
        <v>0</v>
      </c>
      <c r="X60" s="67">
        <v>0</v>
      </c>
      <c r="Y60" s="80">
        <v>0</v>
      </c>
      <c r="Z60" s="67">
        <v>0</v>
      </c>
      <c r="AA60" s="67">
        <v>0</v>
      </c>
      <c r="AB60" s="67">
        <v>0</v>
      </c>
      <c r="AC60" s="67">
        <v>0</v>
      </c>
      <c r="AD60" s="80"/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89</v>
      </c>
      <c r="B61" s="79">
        <v>8</v>
      </c>
      <c r="C61" s="79">
        <v>8</v>
      </c>
      <c r="D61" s="79">
        <v>8</v>
      </c>
      <c r="E61" s="79">
        <v>8</v>
      </c>
      <c r="F61" s="79">
        <v>8</v>
      </c>
      <c r="G61" s="79">
        <v>0</v>
      </c>
      <c r="H61" s="79">
        <v>0</v>
      </c>
      <c r="I61" s="79">
        <v>0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0</v>
      </c>
      <c r="X61" s="67">
        <v>0</v>
      </c>
      <c r="Y61" s="79">
        <v>0</v>
      </c>
      <c r="Z61" s="67">
        <v>0</v>
      </c>
      <c r="AA61" s="67">
        <v>0</v>
      </c>
      <c r="AB61" s="67">
        <v>0</v>
      </c>
      <c r="AC61" s="67">
        <v>0</v>
      </c>
      <c r="AD61" s="79"/>
      <c r="AE61" s="79">
        <v>0</v>
      </c>
      <c r="AF61" s="79">
        <v>0</v>
      </c>
      <c r="AG61" s="78"/>
      <c r="AH61" s="51">
        <f t="shared" si="2"/>
        <v>8</v>
      </c>
      <c r="AI61" s="52">
        <f t="shared" si="3"/>
        <v>0</v>
      </c>
      <c r="AK61" s="53"/>
    </row>
    <row r="62" spans="1:37" x14ac:dyDescent="0.25">
      <c r="A62" s="57" t="s">
        <v>90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67">
        <v>2</v>
      </c>
      <c r="S62" s="67">
        <v>2</v>
      </c>
      <c r="T62" s="67">
        <v>2</v>
      </c>
      <c r="U62" s="67">
        <v>2</v>
      </c>
      <c r="V62" s="67">
        <v>2</v>
      </c>
      <c r="W62" s="67">
        <v>2</v>
      </c>
      <c r="X62" s="67">
        <v>0</v>
      </c>
      <c r="Y62" s="79">
        <v>0</v>
      </c>
      <c r="Z62" s="67">
        <v>0</v>
      </c>
      <c r="AA62" s="67">
        <v>0</v>
      </c>
      <c r="AB62" s="67">
        <v>0</v>
      </c>
      <c r="AC62" s="67">
        <v>0</v>
      </c>
      <c r="AD62" s="79"/>
      <c r="AE62" s="79">
        <v>0</v>
      </c>
      <c r="AF62" s="79">
        <v>0</v>
      </c>
      <c r="AG62" s="78"/>
      <c r="AH62" s="51">
        <f t="shared" si="2"/>
        <v>2</v>
      </c>
      <c r="AI62" s="52">
        <f t="shared" si="3"/>
        <v>0</v>
      </c>
      <c r="AK62" s="53"/>
    </row>
    <row r="63" spans="1:37" x14ac:dyDescent="0.25">
      <c r="A63" s="81" t="s">
        <v>91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67">
        <v>0</v>
      </c>
      <c r="N63" s="82">
        <v>0</v>
      </c>
      <c r="O63" s="82">
        <v>0</v>
      </c>
      <c r="P63" s="82">
        <v>0</v>
      </c>
      <c r="Q63" s="82">
        <v>0</v>
      </c>
      <c r="R63" s="67">
        <v>0</v>
      </c>
      <c r="S63" s="67">
        <v>0</v>
      </c>
      <c r="T63" s="67">
        <v>0</v>
      </c>
      <c r="U63" s="67">
        <v>0</v>
      </c>
      <c r="V63" s="67">
        <v>0</v>
      </c>
      <c r="W63" s="67">
        <v>0</v>
      </c>
      <c r="X63" s="67">
        <v>0</v>
      </c>
      <c r="Y63" s="82">
        <v>0</v>
      </c>
      <c r="Z63" s="67">
        <v>0</v>
      </c>
      <c r="AA63" s="67">
        <v>0</v>
      </c>
      <c r="AB63" s="67">
        <v>0</v>
      </c>
      <c r="AC63" s="67">
        <v>0</v>
      </c>
      <c r="AD63" s="82"/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92</v>
      </c>
      <c r="B64" s="79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48">
        <v>0</v>
      </c>
      <c r="I64" s="48">
        <v>0</v>
      </c>
      <c r="J64" s="48">
        <v>0</v>
      </c>
      <c r="K64" s="48">
        <v>0</v>
      </c>
      <c r="L64" s="48">
        <v>0</v>
      </c>
      <c r="M64" s="48">
        <v>0</v>
      </c>
      <c r="N64" s="82">
        <v>0</v>
      </c>
      <c r="O64" s="82">
        <v>0</v>
      </c>
      <c r="P64" s="82">
        <v>0</v>
      </c>
      <c r="Q64" s="82">
        <v>0</v>
      </c>
      <c r="R64" s="67">
        <v>0</v>
      </c>
      <c r="S64" s="67">
        <v>0</v>
      </c>
      <c r="T64" s="67">
        <v>0</v>
      </c>
      <c r="U64" s="67">
        <v>0</v>
      </c>
      <c r="V64" s="67">
        <v>0</v>
      </c>
      <c r="W64" s="67">
        <v>0</v>
      </c>
      <c r="X64" s="67">
        <v>0</v>
      </c>
      <c r="Y64" s="82">
        <v>0</v>
      </c>
      <c r="Z64" s="67">
        <v>0</v>
      </c>
      <c r="AA64" s="67">
        <v>0</v>
      </c>
      <c r="AB64" s="67">
        <v>0</v>
      </c>
      <c r="AC64" s="82">
        <v>0</v>
      </c>
      <c r="AD64" s="82"/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-28</v>
      </c>
      <c r="C65" s="66">
        <f t="shared" ref="C65:AF65" si="8">SUM(C54:C64)</f>
        <v>-52</v>
      </c>
      <c r="D65" s="66">
        <f t="shared" si="8"/>
        <v>-40</v>
      </c>
      <c r="E65" s="66">
        <f t="shared" si="8"/>
        <v>-29</v>
      </c>
      <c r="F65" s="66">
        <f t="shared" si="8"/>
        <v>-49.4</v>
      </c>
      <c r="G65" s="66">
        <f t="shared" si="8"/>
        <v>-50.3</v>
      </c>
      <c r="H65" s="66">
        <f t="shared" si="8"/>
        <v>-44</v>
      </c>
      <c r="I65" s="66">
        <f t="shared" si="8"/>
        <v>-20</v>
      </c>
      <c r="J65" s="66">
        <f t="shared" si="8"/>
        <v>-38</v>
      </c>
      <c r="K65" s="66">
        <f t="shared" si="8"/>
        <v>0</v>
      </c>
      <c r="L65" s="66">
        <f t="shared" si="8"/>
        <v>-30</v>
      </c>
      <c r="M65" s="66">
        <f t="shared" si="8"/>
        <v>-13</v>
      </c>
      <c r="N65" s="66">
        <f t="shared" si="8"/>
        <v>-10</v>
      </c>
      <c r="O65" s="66">
        <f t="shared" si="8"/>
        <v>6.4</v>
      </c>
      <c r="P65" s="66">
        <f t="shared" si="8"/>
        <v>-19.7</v>
      </c>
      <c r="Q65" s="66">
        <f t="shared" si="8"/>
        <v>-19.899999999999999</v>
      </c>
      <c r="R65" s="66">
        <f t="shared" si="8"/>
        <v>-13.1</v>
      </c>
      <c r="S65" s="66">
        <f t="shared" si="8"/>
        <v>-41</v>
      </c>
      <c r="T65" s="66">
        <f t="shared" si="8"/>
        <v>-13</v>
      </c>
      <c r="U65" s="66">
        <f t="shared" si="8"/>
        <v>-36.6</v>
      </c>
      <c r="V65" s="66">
        <f t="shared" si="8"/>
        <v>-38</v>
      </c>
      <c r="W65" s="66">
        <f t="shared" si="8"/>
        <v>-33</v>
      </c>
      <c r="X65" s="66">
        <f t="shared" si="8"/>
        <v>-12.6</v>
      </c>
      <c r="Y65" s="66">
        <f t="shared" si="8"/>
        <v>1.4000000000000004</v>
      </c>
      <c r="Z65" s="66">
        <f t="shared" si="8"/>
        <v>16</v>
      </c>
      <c r="AA65" s="66">
        <f t="shared" si="8"/>
        <v>23.2</v>
      </c>
      <c r="AB65" s="66">
        <f t="shared" si="8"/>
        <v>13.700000000000001</v>
      </c>
      <c r="AC65" s="66">
        <f t="shared" si="8"/>
        <v>30.6</v>
      </c>
      <c r="AD65" s="66">
        <f t="shared" si="8"/>
        <v>0</v>
      </c>
      <c r="AE65" s="66">
        <f t="shared" si="8"/>
        <v>-70</v>
      </c>
      <c r="AF65" s="66">
        <f t="shared" si="8"/>
        <v>17</v>
      </c>
      <c r="AG65" s="71">
        <f>SUM(AG54:AG64)</f>
        <v>0</v>
      </c>
      <c r="AH65" s="51">
        <f t="shared" si="2"/>
        <v>30.6</v>
      </c>
      <c r="AI65" s="52">
        <f t="shared" si="3"/>
        <v>-70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207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209</v>
      </c>
      <c r="B70" s="88">
        <f>B65+B53+B49+B35+B69</f>
        <v>1134.8399999999999</v>
      </c>
      <c r="C70" s="88">
        <f t="shared" ref="C70:AG70" si="10">C65+C53+C49+C35+C69</f>
        <v>1091.74</v>
      </c>
      <c r="D70" s="88">
        <f t="shared" si="10"/>
        <v>1063.74</v>
      </c>
      <c r="E70" s="88">
        <f t="shared" si="10"/>
        <v>1086.1399999999999</v>
      </c>
      <c r="F70" s="88">
        <f t="shared" si="10"/>
        <v>1069.6399999999999</v>
      </c>
      <c r="G70" s="88">
        <f t="shared" si="10"/>
        <v>1069.24</v>
      </c>
      <c r="H70" s="88">
        <f t="shared" si="10"/>
        <v>1053.3399999999999</v>
      </c>
      <c r="I70" s="88">
        <f t="shared" si="10"/>
        <v>1083.8399999999999</v>
      </c>
      <c r="J70" s="88">
        <f t="shared" si="10"/>
        <v>1144.1399999999999</v>
      </c>
      <c r="K70" s="88">
        <f t="shared" si="10"/>
        <v>1213.24</v>
      </c>
      <c r="L70" s="88">
        <f t="shared" si="10"/>
        <v>1240.54</v>
      </c>
      <c r="M70" s="88">
        <f t="shared" si="10"/>
        <v>1276.6399999999999</v>
      </c>
      <c r="N70" s="88">
        <f t="shared" si="10"/>
        <v>1322.44</v>
      </c>
      <c r="O70" s="88">
        <f t="shared" si="10"/>
        <v>1330.3400000000001</v>
      </c>
      <c r="P70" s="88">
        <f t="shared" si="10"/>
        <v>1312.04</v>
      </c>
      <c r="Q70" s="88">
        <f t="shared" si="10"/>
        <v>1309.94</v>
      </c>
      <c r="R70" s="88">
        <f t="shared" si="10"/>
        <v>1312.6399999999999</v>
      </c>
      <c r="S70" s="88">
        <f t="shared" si="10"/>
        <v>1321.1399999999999</v>
      </c>
      <c r="T70" s="88">
        <f t="shared" si="10"/>
        <v>1336.1399999999999</v>
      </c>
      <c r="U70" s="88">
        <f t="shared" si="10"/>
        <v>1265.6399999999999</v>
      </c>
      <c r="V70" s="88">
        <f t="shared" si="10"/>
        <v>1264.04</v>
      </c>
      <c r="W70" s="88">
        <f t="shared" si="10"/>
        <v>1292.04</v>
      </c>
      <c r="X70" s="88">
        <f t="shared" si="10"/>
        <v>1322.04</v>
      </c>
      <c r="Y70" s="88">
        <f t="shared" si="10"/>
        <v>1458.04</v>
      </c>
      <c r="Z70" s="88">
        <f t="shared" si="10"/>
        <v>1372.6399999999999</v>
      </c>
      <c r="AA70" s="88">
        <f t="shared" si="10"/>
        <v>1373.5400000000002</v>
      </c>
      <c r="AB70" s="88">
        <f t="shared" si="10"/>
        <v>1369.04</v>
      </c>
      <c r="AC70" s="88">
        <f t="shared" si="10"/>
        <v>1319.2400000000002</v>
      </c>
      <c r="AD70" s="88">
        <f t="shared" si="10"/>
        <v>223.54</v>
      </c>
      <c r="AE70" s="88">
        <f t="shared" si="10"/>
        <v>1167.94</v>
      </c>
      <c r="AF70" s="88">
        <f t="shared" si="10"/>
        <v>1172.44</v>
      </c>
      <c r="AG70" s="88">
        <f t="shared" si="10"/>
        <v>2068.14</v>
      </c>
      <c r="AH70" s="51">
        <f t="shared" si="2"/>
        <v>1458.04</v>
      </c>
      <c r="AI70" s="52">
        <f t="shared" si="3"/>
        <v>223.54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208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>
        <v>12</v>
      </c>
      <c r="AA71" s="86"/>
      <c r="AB71" s="86"/>
      <c r="AC71" s="86"/>
      <c r="AD71" s="86"/>
      <c r="AE71" s="86"/>
      <c r="AF71" s="86"/>
      <c r="AG71" s="71"/>
      <c r="AH71" s="51">
        <f t="shared" si="2"/>
        <v>12</v>
      </c>
      <c r="AI71" s="52">
        <f t="shared" si="3"/>
        <v>12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210</v>
      </c>
      <c r="B72" s="88">
        <f>B70+B71</f>
        <v>1134.8399999999999</v>
      </c>
      <c r="C72" s="88">
        <f t="shared" ref="C72:AF72" si="11">C69+C65+C53+C49+C35+C71</f>
        <v>1091.74</v>
      </c>
      <c r="D72" s="88">
        <f t="shared" si="11"/>
        <v>1063.74</v>
      </c>
      <c r="E72" s="88">
        <f t="shared" si="11"/>
        <v>1086.1399999999999</v>
      </c>
      <c r="F72" s="88">
        <f t="shared" si="11"/>
        <v>1069.6399999999999</v>
      </c>
      <c r="G72" s="88">
        <f t="shared" si="11"/>
        <v>1069.24</v>
      </c>
      <c r="H72" s="88">
        <f t="shared" si="11"/>
        <v>1053.3399999999999</v>
      </c>
      <c r="I72" s="88">
        <f t="shared" si="11"/>
        <v>1083.8399999999999</v>
      </c>
      <c r="J72" s="88">
        <f t="shared" si="11"/>
        <v>1144.1399999999999</v>
      </c>
      <c r="K72" s="88">
        <f t="shared" si="11"/>
        <v>1213.24</v>
      </c>
      <c r="L72" s="88">
        <f t="shared" si="11"/>
        <v>1240.54</v>
      </c>
      <c r="M72" s="88">
        <f t="shared" si="11"/>
        <v>1276.6399999999999</v>
      </c>
      <c r="N72" s="88">
        <f t="shared" si="11"/>
        <v>1322.44</v>
      </c>
      <c r="O72" s="88">
        <f t="shared" si="11"/>
        <v>1330.3400000000001</v>
      </c>
      <c r="P72" s="88">
        <f t="shared" si="11"/>
        <v>1312.04</v>
      </c>
      <c r="Q72" s="88">
        <f t="shared" si="11"/>
        <v>1309.94</v>
      </c>
      <c r="R72" s="88">
        <f t="shared" si="11"/>
        <v>1312.6399999999999</v>
      </c>
      <c r="S72" s="88">
        <f t="shared" si="11"/>
        <v>1321.1399999999999</v>
      </c>
      <c r="T72" s="88">
        <f t="shared" si="11"/>
        <v>1336.1399999999999</v>
      </c>
      <c r="U72" s="88">
        <f t="shared" si="11"/>
        <v>1265.6399999999999</v>
      </c>
      <c r="V72" s="88">
        <f t="shared" si="11"/>
        <v>1264.04</v>
      </c>
      <c r="W72" s="88">
        <f t="shared" si="11"/>
        <v>1292.04</v>
      </c>
      <c r="X72" s="88">
        <f t="shared" si="11"/>
        <v>1322.04</v>
      </c>
      <c r="Y72" s="88">
        <f t="shared" si="11"/>
        <v>1458.04</v>
      </c>
      <c r="Z72" s="88">
        <f t="shared" si="11"/>
        <v>1384.6399999999999</v>
      </c>
      <c r="AA72" s="88">
        <f t="shared" si="11"/>
        <v>1373.5400000000002</v>
      </c>
      <c r="AB72" s="88">
        <f t="shared" si="11"/>
        <v>1369.04</v>
      </c>
      <c r="AC72" s="88">
        <f t="shared" si="11"/>
        <v>1319.2400000000002</v>
      </c>
      <c r="AD72" s="88">
        <f t="shared" si="11"/>
        <v>223.54</v>
      </c>
      <c r="AE72" s="88">
        <f t="shared" si="11"/>
        <v>1167.94</v>
      </c>
      <c r="AF72" s="88">
        <f t="shared" si="11"/>
        <v>1172.44</v>
      </c>
      <c r="AG72" s="71">
        <f>AG69+AG65+AG53+AG49+AG35+AG71</f>
        <v>2068.14</v>
      </c>
      <c r="AH72" s="51">
        <f t="shared" si="2"/>
        <v>1458.04</v>
      </c>
      <c r="AI72" s="52">
        <f t="shared" si="3"/>
        <v>223.54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Q73" si="12">IF(B57&lt;0,B57*-1,0)</f>
        <v>0</v>
      </c>
      <c r="C73" s="79">
        <f t="shared" si="12"/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>IF(AB57&lt;0,AB57*-1,0)</f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Q74" si="14">IF(B55&lt;0,B55*-1,0)</f>
        <v>0</v>
      </c>
      <c r="C74" s="79">
        <f t="shared" si="14"/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>IF(AB55&lt;0,AB55*-1,0)</f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 t="shared" ref="B75:Q75" si="16">IF(B58&lt;0,B58*-1,0)</f>
        <v>0</v>
      </c>
      <c r="C75" s="79">
        <f t="shared" si="16"/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>IF(AB58&lt;0,AB58*-1,0)</f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>IF(B56&lt;0,B56*-1,0)</f>
        <v>36</v>
      </c>
      <c r="C76" s="79">
        <f t="shared" ref="C76:AF76" si="18">IF(C56&lt;0,C56*-1,0)</f>
        <v>60</v>
      </c>
      <c r="D76" s="79">
        <f t="shared" si="18"/>
        <v>48</v>
      </c>
      <c r="E76" s="79">
        <f t="shared" si="18"/>
        <v>37</v>
      </c>
      <c r="F76" s="79">
        <f t="shared" si="18"/>
        <v>57.4</v>
      </c>
      <c r="G76" s="79">
        <f t="shared" si="18"/>
        <v>50.3</v>
      </c>
      <c r="H76" s="79">
        <f t="shared" si="18"/>
        <v>44</v>
      </c>
      <c r="I76" s="79">
        <f t="shared" si="18"/>
        <v>20</v>
      </c>
      <c r="J76" s="79">
        <f t="shared" si="18"/>
        <v>38</v>
      </c>
      <c r="K76" s="79">
        <f t="shared" si="18"/>
        <v>0</v>
      </c>
      <c r="L76" s="79">
        <f t="shared" si="18"/>
        <v>30</v>
      </c>
      <c r="M76" s="79">
        <f t="shared" si="18"/>
        <v>13</v>
      </c>
      <c r="N76" s="79">
        <f t="shared" si="18"/>
        <v>10</v>
      </c>
      <c r="O76" s="79">
        <f t="shared" si="18"/>
        <v>0</v>
      </c>
      <c r="P76" s="79">
        <f t="shared" si="18"/>
        <v>19.7</v>
      </c>
      <c r="Q76" s="79">
        <f t="shared" si="18"/>
        <v>19.899999999999999</v>
      </c>
      <c r="R76" s="79">
        <f t="shared" si="18"/>
        <v>15.1</v>
      </c>
      <c r="S76" s="79">
        <f t="shared" si="18"/>
        <v>43</v>
      </c>
      <c r="T76" s="79">
        <f t="shared" si="18"/>
        <v>33.5</v>
      </c>
      <c r="U76" s="79">
        <f t="shared" si="18"/>
        <v>54</v>
      </c>
      <c r="V76" s="79">
        <f t="shared" si="18"/>
        <v>40</v>
      </c>
      <c r="W76" s="79">
        <f t="shared" si="18"/>
        <v>35</v>
      </c>
      <c r="X76" s="79">
        <f t="shared" si="18"/>
        <v>12.6</v>
      </c>
      <c r="Y76" s="79">
        <f t="shared" si="18"/>
        <v>12</v>
      </c>
      <c r="Z76" s="79">
        <f t="shared" si="18"/>
        <v>5.8</v>
      </c>
      <c r="AA76" s="79">
        <f t="shared" si="18"/>
        <v>0</v>
      </c>
      <c r="AB76" s="79">
        <f>IF(AB56&lt;0,AB56*-1,0)</f>
        <v>9.9</v>
      </c>
      <c r="AC76" s="79">
        <f t="shared" si="18"/>
        <v>0</v>
      </c>
      <c r="AD76" s="79">
        <f t="shared" si="18"/>
        <v>0</v>
      </c>
      <c r="AE76" s="79">
        <f t="shared" si="18"/>
        <v>89</v>
      </c>
      <c r="AF76" s="79">
        <f t="shared" si="18"/>
        <v>0</v>
      </c>
      <c r="AG76" s="89"/>
      <c r="AH76" s="51">
        <f t="shared" ref="AH76:AH88" si="19">MAX(B76:AF76)</f>
        <v>89</v>
      </c>
      <c r="AI76" s="52">
        <f t="shared" ref="AI76:AI88" si="20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205</v>
      </c>
      <c r="B77" s="79">
        <f>IF(B54&lt;0,B54*-1,0)</f>
        <v>0</v>
      </c>
      <c r="C77" s="79">
        <f t="shared" ref="C77:AF77" si="21">IF(C54&lt;0,C54*-1,0)</f>
        <v>0</v>
      </c>
      <c r="D77" s="79">
        <f t="shared" si="21"/>
        <v>0</v>
      </c>
      <c r="E77" s="79">
        <f t="shared" si="21"/>
        <v>0</v>
      </c>
      <c r="F77" s="79">
        <f t="shared" si="21"/>
        <v>0</v>
      </c>
      <c r="G77" s="79">
        <f t="shared" si="21"/>
        <v>0</v>
      </c>
      <c r="H77" s="79">
        <f t="shared" si="21"/>
        <v>0</v>
      </c>
      <c r="I77" s="79">
        <f t="shared" si="21"/>
        <v>0</v>
      </c>
      <c r="J77" s="79">
        <f t="shared" si="21"/>
        <v>0</v>
      </c>
      <c r="K77" s="79">
        <f t="shared" si="21"/>
        <v>0</v>
      </c>
      <c r="L77" s="79">
        <f t="shared" si="21"/>
        <v>0</v>
      </c>
      <c r="M77" s="79">
        <f t="shared" si="21"/>
        <v>0</v>
      </c>
      <c r="N77" s="79">
        <f t="shared" si="21"/>
        <v>0</v>
      </c>
      <c r="O77" s="79">
        <f t="shared" si="21"/>
        <v>0</v>
      </c>
      <c r="P77" s="79">
        <f t="shared" si="21"/>
        <v>0</v>
      </c>
      <c r="Q77" s="79">
        <f t="shared" si="21"/>
        <v>0</v>
      </c>
      <c r="R77" s="79">
        <f t="shared" si="21"/>
        <v>0</v>
      </c>
      <c r="S77" s="79">
        <f t="shared" si="21"/>
        <v>0</v>
      </c>
      <c r="T77" s="79">
        <f t="shared" si="21"/>
        <v>0</v>
      </c>
      <c r="U77" s="79">
        <f t="shared" si="21"/>
        <v>0</v>
      </c>
      <c r="V77" s="79">
        <f t="shared" si="21"/>
        <v>0</v>
      </c>
      <c r="W77" s="79">
        <f t="shared" si="21"/>
        <v>0</v>
      </c>
      <c r="X77" s="79">
        <f t="shared" si="21"/>
        <v>0</v>
      </c>
      <c r="Y77" s="79">
        <f t="shared" si="21"/>
        <v>0</v>
      </c>
      <c r="Z77" s="79">
        <f t="shared" si="21"/>
        <v>0</v>
      </c>
      <c r="AA77" s="79">
        <f t="shared" si="21"/>
        <v>0</v>
      </c>
      <c r="AB77" s="79">
        <f t="shared" si="21"/>
        <v>0</v>
      </c>
      <c r="AC77" s="79">
        <f t="shared" si="21"/>
        <v>0</v>
      </c>
      <c r="AD77" s="79">
        <f t="shared" si="21"/>
        <v>0</v>
      </c>
      <c r="AE77" s="79">
        <f t="shared" si="21"/>
        <v>0</v>
      </c>
      <c r="AF77" s="79">
        <f t="shared" si="21"/>
        <v>0</v>
      </c>
      <c r="AG77" s="89"/>
      <c r="AH77" s="51">
        <f t="shared" si="19"/>
        <v>0</v>
      </c>
      <c r="AI77" s="52">
        <f t="shared" si="20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190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19"/>
        <v>0</v>
      </c>
      <c r="AI78" s="52">
        <f t="shared" si="20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2">SUM(B73:B78)</f>
        <v>36</v>
      </c>
      <c r="C79" s="66">
        <f t="shared" si="22"/>
        <v>60</v>
      </c>
      <c r="D79" s="66">
        <f t="shared" si="22"/>
        <v>48</v>
      </c>
      <c r="E79" s="66">
        <f t="shared" si="22"/>
        <v>37</v>
      </c>
      <c r="F79" s="66">
        <f t="shared" si="22"/>
        <v>57.4</v>
      </c>
      <c r="G79" s="66">
        <f t="shared" si="22"/>
        <v>50.3</v>
      </c>
      <c r="H79" s="66">
        <f t="shared" si="22"/>
        <v>44</v>
      </c>
      <c r="I79" s="66">
        <f t="shared" si="22"/>
        <v>20</v>
      </c>
      <c r="J79" s="66">
        <f t="shared" si="22"/>
        <v>38</v>
      </c>
      <c r="K79" s="66">
        <f t="shared" si="22"/>
        <v>0</v>
      </c>
      <c r="L79" s="66">
        <f t="shared" si="22"/>
        <v>30</v>
      </c>
      <c r="M79" s="66">
        <f t="shared" si="22"/>
        <v>13</v>
      </c>
      <c r="N79" s="66">
        <f t="shared" si="22"/>
        <v>10</v>
      </c>
      <c r="O79" s="66">
        <f t="shared" si="22"/>
        <v>0</v>
      </c>
      <c r="P79" s="66">
        <f t="shared" si="22"/>
        <v>19.7</v>
      </c>
      <c r="Q79" s="66">
        <f t="shared" si="22"/>
        <v>19.899999999999999</v>
      </c>
      <c r="R79" s="66">
        <f t="shared" si="22"/>
        <v>15.1</v>
      </c>
      <c r="S79" s="66">
        <f t="shared" si="22"/>
        <v>43</v>
      </c>
      <c r="T79" s="66">
        <f t="shared" si="22"/>
        <v>33.5</v>
      </c>
      <c r="U79" s="66">
        <f t="shared" si="22"/>
        <v>54</v>
      </c>
      <c r="V79" s="66">
        <f t="shared" si="22"/>
        <v>40</v>
      </c>
      <c r="W79" s="66">
        <f t="shared" si="22"/>
        <v>35</v>
      </c>
      <c r="X79" s="66">
        <f t="shared" si="22"/>
        <v>12.6</v>
      </c>
      <c r="Y79" s="66">
        <f t="shared" si="22"/>
        <v>12</v>
      </c>
      <c r="Z79" s="66">
        <f t="shared" si="22"/>
        <v>5.8</v>
      </c>
      <c r="AA79" s="66">
        <f t="shared" si="22"/>
        <v>0</v>
      </c>
      <c r="AB79" s="66">
        <f t="shared" si="22"/>
        <v>9.9</v>
      </c>
      <c r="AC79" s="66">
        <f t="shared" si="22"/>
        <v>0</v>
      </c>
      <c r="AD79" s="66">
        <f t="shared" si="22"/>
        <v>0</v>
      </c>
      <c r="AE79" s="66">
        <f t="shared" si="22"/>
        <v>89</v>
      </c>
      <c r="AF79" s="66">
        <f t="shared" si="22"/>
        <v>0</v>
      </c>
      <c r="AG79" s="71">
        <f t="shared" si="22"/>
        <v>0</v>
      </c>
      <c r="AH79" s="51">
        <f t="shared" si="19"/>
        <v>89</v>
      </c>
      <c r="AI79" s="52">
        <f t="shared" si="20"/>
        <v>0</v>
      </c>
      <c r="AK79" s="53"/>
    </row>
    <row r="80" spans="1:88" s="1" customFormat="1" ht="15.75" thickBot="1" x14ac:dyDescent="0.3">
      <c r="A80" s="65" t="s">
        <v>86</v>
      </c>
      <c r="B80" s="66">
        <f t="shared" ref="B80:AG80" si="23">SUM(B67:B79)</f>
        <v>2341.6799999999998</v>
      </c>
      <c r="C80" s="66">
        <f t="shared" si="23"/>
        <v>2303.48</v>
      </c>
      <c r="D80" s="66">
        <f t="shared" si="23"/>
        <v>2223.48</v>
      </c>
      <c r="E80" s="66">
        <f t="shared" si="23"/>
        <v>2246.2799999999997</v>
      </c>
      <c r="F80" s="66">
        <f t="shared" si="23"/>
        <v>2254.08</v>
      </c>
      <c r="G80" s="66">
        <f t="shared" si="23"/>
        <v>2239.0800000000004</v>
      </c>
      <c r="H80" s="66">
        <f t="shared" si="23"/>
        <v>2194.6799999999998</v>
      </c>
      <c r="I80" s="66">
        <f t="shared" si="23"/>
        <v>2207.6799999999998</v>
      </c>
      <c r="J80" s="66">
        <f t="shared" si="23"/>
        <v>2364.2799999999997</v>
      </c>
      <c r="K80" s="66">
        <f t="shared" si="23"/>
        <v>2426.48</v>
      </c>
      <c r="L80" s="66">
        <f t="shared" si="23"/>
        <v>2541.08</v>
      </c>
      <c r="M80" s="66">
        <f t="shared" si="23"/>
        <v>2579.2799999999997</v>
      </c>
      <c r="N80" s="66">
        <f t="shared" si="23"/>
        <v>2664.88</v>
      </c>
      <c r="O80" s="66">
        <f t="shared" si="23"/>
        <v>2660.6800000000003</v>
      </c>
      <c r="P80" s="66">
        <f t="shared" si="23"/>
        <v>2663.4799999999996</v>
      </c>
      <c r="Q80" s="66">
        <f t="shared" si="23"/>
        <v>2659.6800000000003</v>
      </c>
      <c r="R80" s="66">
        <f t="shared" si="23"/>
        <v>2655.4799999999996</v>
      </c>
      <c r="S80" s="66">
        <f t="shared" si="23"/>
        <v>2728.2799999999997</v>
      </c>
      <c r="T80" s="66">
        <f t="shared" si="23"/>
        <v>2739.2799999999997</v>
      </c>
      <c r="U80" s="66">
        <f t="shared" si="23"/>
        <v>2639.2799999999997</v>
      </c>
      <c r="V80" s="66">
        <f t="shared" si="23"/>
        <v>2608.08</v>
      </c>
      <c r="W80" s="66">
        <f t="shared" si="23"/>
        <v>2654.08</v>
      </c>
      <c r="X80" s="66">
        <f t="shared" si="23"/>
        <v>2669.2799999999997</v>
      </c>
      <c r="Y80" s="66">
        <f t="shared" si="23"/>
        <v>2940.08</v>
      </c>
      <c r="Z80" s="66">
        <f t="shared" si="23"/>
        <v>2780.88</v>
      </c>
      <c r="AA80" s="66">
        <f t="shared" si="23"/>
        <v>2747.0800000000004</v>
      </c>
      <c r="AB80" s="66">
        <f t="shared" si="23"/>
        <v>2757.88</v>
      </c>
      <c r="AC80" s="66">
        <f t="shared" si="23"/>
        <v>2638.4800000000005</v>
      </c>
      <c r="AD80" s="66">
        <f t="shared" si="23"/>
        <v>447.08</v>
      </c>
      <c r="AE80" s="66">
        <f t="shared" si="23"/>
        <v>2513.88</v>
      </c>
      <c r="AF80" s="66">
        <f t="shared" si="23"/>
        <v>2344.88</v>
      </c>
      <c r="AG80" s="71">
        <f t="shared" si="23"/>
        <v>4208.08</v>
      </c>
      <c r="AH80" s="51">
        <f t="shared" si="19"/>
        <v>2940.08</v>
      </c>
      <c r="AI80" s="52">
        <f t="shared" si="20"/>
        <v>447.08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49.95</v>
      </c>
      <c r="C81" s="91">
        <v>50.02</v>
      </c>
      <c r="D81" s="91">
        <v>49.966000000000001</v>
      </c>
      <c r="E81" s="91">
        <v>50.01</v>
      </c>
      <c r="F81" s="91">
        <v>50.024000000000001</v>
      </c>
      <c r="G81" s="91">
        <v>49.984999999999999</v>
      </c>
      <c r="H81" s="91">
        <v>49.95</v>
      </c>
      <c r="I81" s="91">
        <v>50.042000000000002</v>
      </c>
      <c r="J81" s="91">
        <v>50.045999999999999</v>
      </c>
      <c r="K81" s="91">
        <v>50.036999999999999</v>
      </c>
      <c r="L81" s="91">
        <v>50.045000000000002</v>
      </c>
      <c r="M81" s="91">
        <v>50.015000000000001</v>
      </c>
      <c r="N81" s="91">
        <v>50.07</v>
      </c>
      <c r="O81" s="91">
        <v>50.012</v>
      </c>
      <c r="P81" s="91">
        <v>49.98</v>
      </c>
      <c r="Q81" s="91">
        <v>49.914999999999999</v>
      </c>
      <c r="R81" s="91">
        <v>50.021000000000001</v>
      </c>
      <c r="S81" s="91">
        <v>49.959000000000003</v>
      </c>
      <c r="T81" s="91">
        <v>50.054000000000002</v>
      </c>
      <c r="U81" s="91">
        <v>49.94</v>
      </c>
      <c r="V81" s="91">
        <v>50.012</v>
      </c>
      <c r="W81" s="91">
        <v>50.054000000000002</v>
      </c>
      <c r="X81" s="91">
        <v>50.015999999999998</v>
      </c>
      <c r="Y81" s="91">
        <v>50.034999999999997</v>
      </c>
      <c r="Z81" s="91">
        <v>21.83</v>
      </c>
      <c r="AA81" s="91">
        <v>50.082999999999998</v>
      </c>
      <c r="AB81" s="91">
        <v>50.09</v>
      </c>
      <c r="AC81" s="91">
        <v>50.048000000000002</v>
      </c>
      <c r="AD81" s="91"/>
      <c r="AE81" s="91">
        <v>50.026000000000003</v>
      </c>
      <c r="AF81" s="92">
        <v>50.030999999999999</v>
      </c>
      <c r="AG81" s="93"/>
      <c r="AH81" s="51">
        <f t="shared" si="19"/>
        <v>50.09</v>
      </c>
      <c r="AI81" s="52">
        <f t="shared" si="20"/>
        <v>21.83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126</v>
      </c>
      <c r="C82" s="67">
        <v>127</v>
      </c>
      <c r="D82" s="67">
        <v>126.6</v>
      </c>
      <c r="E82" s="67">
        <v>127.3</v>
      </c>
      <c r="F82" s="67">
        <v>126.6</v>
      </c>
      <c r="G82" s="67">
        <v>126.8</v>
      </c>
      <c r="H82" s="67">
        <v>125.7</v>
      </c>
      <c r="I82" s="67">
        <v>125.1</v>
      </c>
      <c r="J82" s="67">
        <v>123.7</v>
      </c>
      <c r="K82" s="67">
        <v>121.9</v>
      </c>
      <c r="L82" s="67">
        <v>123.7</v>
      </c>
      <c r="M82" s="67">
        <v>120.3</v>
      </c>
      <c r="N82" s="67">
        <v>122.4</v>
      </c>
      <c r="O82" s="67">
        <v>120.8</v>
      </c>
      <c r="P82" s="67">
        <v>122</v>
      </c>
      <c r="Q82" s="67">
        <v>120.7</v>
      </c>
      <c r="R82" s="67">
        <v>121.3</v>
      </c>
      <c r="S82" s="95">
        <v>122.2</v>
      </c>
      <c r="T82" s="95">
        <v>122.9</v>
      </c>
      <c r="U82" s="95">
        <v>123.1</v>
      </c>
      <c r="V82" s="95">
        <v>122.7</v>
      </c>
      <c r="W82" s="95">
        <v>122.9</v>
      </c>
      <c r="X82" s="95">
        <v>124.4</v>
      </c>
      <c r="Y82" s="95">
        <v>122.7</v>
      </c>
      <c r="Z82" s="95">
        <v>122.2</v>
      </c>
      <c r="AA82" s="95">
        <v>123.4</v>
      </c>
      <c r="AB82" s="95">
        <v>125.3</v>
      </c>
      <c r="AC82" s="67">
        <v>124.8</v>
      </c>
      <c r="AD82" s="67"/>
      <c r="AE82" s="67">
        <v>126.1</v>
      </c>
      <c r="AF82" s="96">
        <v>124.3</v>
      </c>
      <c r="AG82" s="97"/>
      <c r="AH82" s="51">
        <f t="shared" si="19"/>
        <v>127.3</v>
      </c>
      <c r="AI82" s="52">
        <f t="shared" si="20"/>
        <v>120.3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129</v>
      </c>
      <c r="C83" s="67">
        <v>130</v>
      </c>
      <c r="D83" s="67">
        <v>130</v>
      </c>
      <c r="E83" s="67">
        <v>130.5</v>
      </c>
      <c r="F83" s="67">
        <v>130</v>
      </c>
      <c r="G83" s="67">
        <v>129.69999999999999</v>
      </c>
      <c r="H83" s="67">
        <v>128.30000000000001</v>
      </c>
      <c r="I83" s="67">
        <v>127.4</v>
      </c>
      <c r="J83" s="67">
        <v>126.8</v>
      </c>
      <c r="K83" s="67">
        <v>125.3</v>
      </c>
      <c r="L83" s="67">
        <v>126.2</v>
      </c>
      <c r="M83" s="67">
        <v>123.2</v>
      </c>
      <c r="N83" s="67">
        <v>125.3</v>
      </c>
      <c r="O83" s="67">
        <v>123.8</v>
      </c>
      <c r="P83" s="67">
        <v>124.9</v>
      </c>
      <c r="Q83" s="67">
        <v>123.5</v>
      </c>
      <c r="R83" s="67">
        <v>124.1</v>
      </c>
      <c r="S83" s="95">
        <v>63.2</v>
      </c>
      <c r="T83" s="95">
        <v>125.3</v>
      </c>
      <c r="U83" s="95">
        <v>125.7</v>
      </c>
      <c r="V83" s="95">
        <v>125.2</v>
      </c>
      <c r="W83" s="95">
        <v>125.3</v>
      </c>
      <c r="X83" s="95">
        <v>127</v>
      </c>
      <c r="Y83" s="95">
        <v>125.2</v>
      </c>
      <c r="Z83" s="95">
        <v>125.7</v>
      </c>
      <c r="AA83" s="95">
        <v>126.7</v>
      </c>
      <c r="AB83" s="95">
        <v>127.8</v>
      </c>
      <c r="AC83" s="67">
        <v>127.5</v>
      </c>
      <c r="AD83" s="67"/>
      <c r="AE83" s="67">
        <v>128.80000000000001</v>
      </c>
      <c r="AF83" s="96">
        <v>127.4</v>
      </c>
      <c r="AG83" s="97"/>
      <c r="AH83" s="51">
        <f t="shared" si="19"/>
        <v>130.5</v>
      </c>
      <c r="AI83" s="52">
        <f t="shared" si="20"/>
        <v>63.2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127</v>
      </c>
      <c r="C84" s="67">
        <v>131</v>
      </c>
      <c r="D84" s="67">
        <v>131.80000000000001</v>
      </c>
      <c r="E84" s="67">
        <v>129.9</v>
      </c>
      <c r="F84" s="67">
        <v>128</v>
      </c>
      <c r="G84" s="67">
        <v>129.4</v>
      </c>
      <c r="H84" s="67">
        <v>128.69999999999999</v>
      </c>
      <c r="I84" s="67">
        <v>129.80000000000001</v>
      </c>
      <c r="J84" s="67">
        <v>127.4</v>
      </c>
      <c r="K84" s="67">
        <v>128.80000000000001</v>
      </c>
      <c r="L84" s="67">
        <v>126.6</v>
      </c>
      <c r="M84" s="67">
        <v>127.1</v>
      </c>
      <c r="N84" s="67">
        <v>129.1</v>
      </c>
      <c r="O84" s="67">
        <v>122.3</v>
      </c>
      <c r="P84" s="67">
        <v>129.4</v>
      </c>
      <c r="Q84" s="67">
        <v>129.80000000000001</v>
      </c>
      <c r="R84" s="67">
        <v>127.1</v>
      </c>
      <c r="S84" s="67">
        <v>127.6</v>
      </c>
      <c r="T84" s="67">
        <v>128.6</v>
      </c>
      <c r="U84" s="67">
        <v>128.5</v>
      </c>
      <c r="V84" s="67">
        <v>128.19999999999999</v>
      </c>
      <c r="W84" s="67">
        <v>128.6</v>
      </c>
      <c r="X84" s="95">
        <v>129.4</v>
      </c>
      <c r="Y84" s="67">
        <v>128.19999999999999</v>
      </c>
      <c r="Z84" s="95">
        <v>127.3</v>
      </c>
      <c r="AA84" s="95">
        <v>129.1</v>
      </c>
      <c r="AB84" s="95">
        <v>129</v>
      </c>
      <c r="AC84" s="67">
        <v>1281</v>
      </c>
      <c r="AD84" s="67"/>
      <c r="AE84" s="67">
        <v>129.4</v>
      </c>
      <c r="AF84" s="96">
        <v>131.19999999999999</v>
      </c>
      <c r="AG84" s="97"/>
      <c r="AH84" s="51">
        <f t="shared" si="19"/>
        <v>1281</v>
      </c>
      <c r="AI84" s="52">
        <f t="shared" si="20"/>
        <v>122.3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130</v>
      </c>
      <c r="C85" s="67">
        <v>133</v>
      </c>
      <c r="D85" s="67">
        <v>134.30000000000001</v>
      </c>
      <c r="E85" s="67">
        <v>133.1</v>
      </c>
      <c r="F85" s="67">
        <v>131.6</v>
      </c>
      <c r="G85" s="67">
        <v>132.5</v>
      </c>
      <c r="H85" s="67">
        <v>131.9</v>
      </c>
      <c r="I85" s="67">
        <v>132.1</v>
      </c>
      <c r="J85" s="67">
        <v>129.69999999999999</v>
      </c>
      <c r="K85" s="67">
        <v>129.69999999999999</v>
      </c>
      <c r="L85" s="67">
        <v>129</v>
      </c>
      <c r="M85" s="67">
        <v>128.80000000000001</v>
      </c>
      <c r="N85" s="67">
        <v>130.19999999999999</v>
      </c>
      <c r="O85" s="67">
        <v>124.3</v>
      </c>
      <c r="P85" s="67">
        <v>130.9</v>
      </c>
      <c r="Q85" s="67">
        <v>132.5</v>
      </c>
      <c r="R85" s="67">
        <v>131.19999999999999</v>
      </c>
      <c r="S85" s="67">
        <v>130.6</v>
      </c>
      <c r="T85" s="67">
        <v>130.9</v>
      </c>
      <c r="U85" s="67">
        <v>130.80000000000001</v>
      </c>
      <c r="V85" s="67">
        <v>131.1</v>
      </c>
      <c r="W85" s="67">
        <v>130.9</v>
      </c>
      <c r="X85" s="95">
        <v>132.30000000000001</v>
      </c>
      <c r="Y85" s="67">
        <v>131.1</v>
      </c>
      <c r="Z85" s="95">
        <v>131</v>
      </c>
      <c r="AA85" s="95">
        <v>133.19999999999999</v>
      </c>
      <c r="AB85" s="95">
        <v>133.4</v>
      </c>
      <c r="AC85" s="67">
        <v>132.9</v>
      </c>
      <c r="AD85" s="67"/>
      <c r="AE85" s="67">
        <v>133.80000000000001</v>
      </c>
      <c r="AF85" s="96">
        <v>135.6</v>
      </c>
      <c r="AG85" s="97"/>
      <c r="AH85" s="51">
        <f t="shared" si="19"/>
        <v>135.6</v>
      </c>
      <c r="AI85" s="52">
        <f t="shared" si="20"/>
        <v>124.3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134.6</v>
      </c>
      <c r="C86" s="99">
        <v>133</v>
      </c>
      <c r="D86" s="99">
        <v>133.5</v>
      </c>
      <c r="E86" s="99">
        <v>135.69999999999999</v>
      </c>
      <c r="F86" s="99">
        <v>134.80000000000001</v>
      </c>
      <c r="G86" s="99">
        <v>135.69999999999999</v>
      </c>
      <c r="H86" s="99">
        <v>134.5</v>
      </c>
      <c r="I86" s="99">
        <v>133.1</v>
      </c>
      <c r="J86" s="99">
        <v>135</v>
      </c>
      <c r="K86" s="99">
        <v>134</v>
      </c>
      <c r="L86" s="99">
        <v>130.80000000000001</v>
      </c>
      <c r="M86" s="99">
        <v>130.4</v>
      </c>
      <c r="N86" s="99">
        <v>133.1</v>
      </c>
      <c r="O86" s="99">
        <v>135.69999999999999</v>
      </c>
      <c r="P86" s="99">
        <v>130.4</v>
      </c>
      <c r="Q86" s="99">
        <v>130.19999999999999</v>
      </c>
      <c r="R86" s="99">
        <v>132.6</v>
      </c>
      <c r="S86" s="99">
        <v>132.1</v>
      </c>
      <c r="T86" s="99">
        <v>135.5</v>
      </c>
      <c r="U86" s="99">
        <v>135.19999999999999</v>
      </c>
      <c r="V86" s="99">
        <v>131.19999999999999</v>
      </c>
      <c r="W86" s="99">
        <v>135.5</v>
      </c>
      <c r="X86" s="95">
        <v>135.80000000000001</v>
      </c>
      <c r="Y86" s="99">
        <v>131.19999999999999</v>
      </c>
      <c r="Z86" s="95">
        <v>129.1</v>
      </c>
      <c r="AA86" s="95">
        <v>132.9</v>
      </c>
      <c r="AB86" s="95">
        <v>137.69999999999999</v>
      </c>
      <c r="AC86" s="99">
        <v>133.5</v>
      </c>
      <c r="AD86" s="99"/>
      <c r="AE86" s="99">
        <v>131.80000000000001</v>
      </c>
      <c r="AF86" s="100">
        <v>133</v>
      </c>
      <c r="AG86" s="101"/>
      <c r="AH86" s="51">
        <f t="shared" si="19"/>
        <v>137.69999999999999</v>
      </c>
      <c r="AI86" s="52">
        <f t="shared" si="20"/>
        <v>129.1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133</v>
      </c>
      <c r="C87" s="67">
        <v>133</v>
      </c>
      <c r="D87" s="67">
        <v>134.69999999999999</v>
      </c>
      <c r="E87" s="67">
        <v>137.30000000000001</v>
      </c>
      <c r="F87" s="67">
        <v>137</v>
      </c>
      <c r="G87" s="67">
        <v>137.9</v>
      </c>
      <c r="H87" s="67">
        <v>134.69999999999999</v>
      </c>
      <c r="I87" s="67">
        <v>132.69999999999999</v>
      </c>
      <c r="J87" s="67">
        <v>132.9</v>
      </c>
      <c r="K87" s="67">
        <v>131.80000000000001</v>
      </c>
      <c r="L87" s="67">
        <v>126.6</v>
      </c>
      <c r="M87" s="67">
        <v>123.7</v>
      </c>
      <c r="N87" s="67">
        <v>128.4</v>
      </c>
      <c r="O87" s="67">
        <v>132.30000000000001</v>
      </c>
      <c r="P87" s="67">
        <v>124.8</v>
      </c>
      <c r="Q87" s="67">
        <v>122.3</v>
      </c>
      <c r="R87" s="67">
        <v>127.1</v>
      </c>
      <c r="S87" s="67">
        <v>125.6</v>
      </c>
      <c r="T87" s="67">
        <v>131.19999999999999</v>
      </c>
      <c r="U87" s="67">
        <v>133.9</v>
      </c>
      <c r="V87" s="67">
        <v>126</v>
      </c>
      <c r="W87" s="67">
        <v>131.19999999999999</v>
      </c>
      <c r="X87" s="95">
        <v>133.30000000000001</v>
      </c>
      <c r="Y87" s="67">
        <v>126</v>
      </c>
      <c r="Z87" s="95">
        <v>119.8</v>
      </c>
      <c r="AA87" s="95">
        <v>128.80000000000001</v>
      </c>
      <c r="AB87" s="95">
        <v>123.2</v>
      </c>
      <c r="AC87" s="67">
        <v>122.2</v>
      </c>
      <c r="AD87" s="67"/>
      <c r="AE87" s="67">
        <v>126</v>
      </c>
      <c r="AF87" s="96">
        <v>130.1</v>
      </c>
      <c r="AG87" s="97"/>
      <c r="AH87" s="51">
        <f t="shared" si="19"/>
        <v>137.9</v>
      </c>
      <c r="AI87" s="52">
        <f t="shared" si="20"/>
        <v>119.8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65.900000000000006</v>
      </c>
      <c r="C88" s="102">
        <v>66.400000000000006</v>
      </c>
      <c r="D88" s="102">
        <v>66.3</v>
      </c>
      <c r="E88" s="102">
        <v>66.900000000000006</v>
      </c>
      <c r="F88" s="102">
        <v>66.3</v>
      </c>
      <c r="G88" s="102">
        <v>66.099999999999994</v>
      </c>
      <c r="H88" s="102">
        <v>65.2</v>
      </c>
      <c r="I88" s="102">
        <v>65.2</v>
      </c>
      <c r="J88" s="102">
        <v>64.5</v>
      </c>
      <c r="K88" s="102">
        <v>63.6</v>
      </c>
      <c r="L88" s="102">
        <v>64.099999999999994</v>
      </c>
      <c r="M88" s="102">
        <v>62.5</v>
      </c>
      <c r="N88" s="102">
        <v>63.7</v>
      </c>
      <c r="O88" s="102">
        <v>62.7</v>
      </c>
      <c r="P88" s="102">
        <v>63.4</v>
      </c>
      <c r="Q88" s="102">
        <v>62.6</v>
      </c>
      <c r="R88" s="102">
        <v>63</v>
      </c>
      <c r="S88" s="102">
        <v>63</v>
      </c>
      <c r="T88" s="102">
        <v>63.4</v>
      </c>
      <c r="U88" s="102">
        <v>63.8</v>
      </c>
      <c r="V88" s="102">
        <v>63.5</v>
      </c>
      <c r="W88" s="102">
        <v>63.4</v>
      </c>
      <c r="X88" s="102">
        <v>64.5</v>
      </c>
      <c r="Y88" s="102">
        <v>63.5</v>
      </c>
      <c r="Z88" s="102">
        <v>63.9</v>
      </c>
      <c r="AA88" s="102">
        <v>64.7</v>
      </c>
      <c r="AB88" s="102">
        <v>65.099999999999994</v>
      </c>
      <c r="AC88" s="102">
        <v>65.099999999999994</v>
      </c>
      <c r="AD88" s="102"/>
      <c r="AE88" s="102">
        <v>65.599999999999994</v>
      </c>
      <c r="AF88" s="103">
        <v>65.099999999999994</v>
      </c>
      <c r="AG88" s="104"/>
      <c r="AH88" s="51">
        <f t="shared" si="19"/>
        <v>66.900000000000006</v>
      </c>
      <c r="AI88" s="52">
        <f t="shared" si="20"/>
        <v>62.5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SUM(B14,B17,B20:B21,B39,B41:B42,B44,B46,B91:B94,B98,B104,B110,B119,B121,B133,B140,B143:B144,B151,B153,B155,B159:B161,B163:B165,B170,B176:B177,B179:B181,B189,B194)</f>
        <v>132.63999999999999</v>
      </c>
      <c r="C90" s="109">
        <f t="shared" ref="C90:AF90" si="24">SUM(C14,C17,C20:C21,C39,C41:C42,C44,C46,C91:C94,C98,C104,C110,C119,C121,C133,C140,C143:C144,C151,C153,C155,C159:C161,C163:C165,C170,C176:C177,C179:C181,C189,C194)</f>
        <v>132.63999999999999</v>
      </c>
      <c r="D90" s="109">
        <f t="shared" si="24"/>
        <v>129.54</v>
      </c>
      <c r="E90" s="109">
        <f t="shared" si="24"/>
        <v>129.44</v>
      </c>
      <c r="F90" s="109">
        <f t="shared" si="24"/>
        <v>142.44</v>
      </c>
      <c r="G90" s="109">
        <f t="shared" si="24"/>
        <v>166.53999999999996</v>
      </c>
      <c r="H90" s="109">
        <f t="shared" si="24"/>
        <v>189.23999999999998</v>
      </c>
      <c r="I90" s="109">
        <f t="shared" si="24"/>
        <v>215.14</v>
      </c>
      <c r="J90" s="109">
        <f t="shared" si="24"/>
        <v>248.84</v>
      </c>
      <c r="K90" s="109">
        <f t="shared" si="24"/>
        <v>279.54000000000008</v>
      </c>
      <c r="L90" s="109">
        <f t="shared" si="24"/>
        <v>283.94000000000005</v>
      </c>
      <c r="M90" s="109">
        <f t="shared" si="24"/>
        <v>288.34000000000003</v>
      </c>
      <c r="N90" s="109">
        <f t="shared" si="24"/>
        <v>305.04000000000008</v>
      </c>
      <c r="O90" s="109">
        <f t="shared" si="24"/>
        <v>286.34000000000003</v>
      </c>
      <c r="P90" s="109">
        <f t="shared" si="24"/>
        <v>285.74</v>
      </c>
      <c r="Q90" s="109">
        <f t="shared" si="24"/>
        <v>274.64000000000004</v>
      </c>
      <c r="R90" s="109">
        <f t="shared" si="24"/>
        <v>277.04000000000002</v>
      </c>
      <c r="S90" s="109">
        <f t="shared" si="24"/>
        <v>278.04000000000002</v>
      </c>
      <c r="T90" s="109">
        <f t="shared" si="24"/>
        <v>296.14000000000004</v>
      </c>
      <c r="U90" s="109">
        <f t="shared" si="24"/>
        <v>277.34000000000003</v>
      </c>
      <c r="V90" s="109">
        <f t="shared" si="24"/>
        <v>276.84000000000003</v>
      </c>
      <c r="W90" s="109">
        <f t="shared" si="24"/>
        <v>277.34000000000003</v>
      </c>
      <c r="X90" s="109">
        <f t="shared" si="24"/>
        <v>305.04000000000002</v>
      </c>
      <c r="Y90" s="109">
        <f t="shared" si="24"/>
        <v>350.44000000000005</v>
      </c>
      <c r="Z90" s="109">
        <f t="shared" si="24"/>
        <v>316.34000000000003</v>
      </c>
      <c r="AA90" s="109">
        <f t="shared" si="24"/>
        <v>289.24</v>
      </c>
      <c r="AB90" s="109">
        <f t="shared" si="24"/>
        <v>266.14000000000004</v>
      </c>
      <c r="AC90" s="109">
        <f t="shared" si="24"/>
        <v>245.73999999999998</v>
      </c>
      <c r="AD90" s="109">
        <f t="shared" si="24"/>
        <v>34.840000000000003</v>
      </c>
      <c r="AE90" s="109">
        <f t="shared" si="24"/>
        <v>160.13999999999999</v>
      </c>
      <c r="AF90" s="109">
        <f t="shared" si="24"/>
        <v>154.13999999999999</v>
      </c>
      <c r="AG90" s="110"/>
      <c r="AH90" s="51">
        <f>MAX(B90:AF90)</f>
        <v>350.44000000000005</v>
      </c>
      <c r="AI90" s="52">
        <f>MIN(B90:AF90)</f>
        <v>34.840000000000003</v>
      </c>
    </row>
    <row r="91" spans="1:88" x14ac:dyDescent="0.25">
      <c r="A91" s="111" t="s">
        <v>58</v>
      </c>
      <c r="B91" s="79">
        <v>22</v>
      </c>
      <c r="C91" s="79">
        <v>33</v>
      </c>
      <c r="D91" s="79">
        <v>17.100000000000001</v>
      </c>
      <c r="E91" s="79">
        <v>20</v>
      </c>
      <c r="F91" s="112">
        <v>29.4</v>
      </c>
      <c r="G91" s="112">
        <v>34.299999999999997</v>
      </c>
      <c r="H91" s="112">
        <v>24.6</v>
      </c>
      <c r="I91" s="112">
        <v>28.3</v>
      </c>
      <c r="J91" s="112">
        <v>32</v>
      </c>
      <c r="K91" s="112">
        <v>29.4</v>
      </c>
      <c r="L91" s="49">
        <v>22</v>
      </c>
      <c r="M91" s="112">
        <v>22</v>
      </c>
      <c r="N91" s="112">
        <v>12</v>
      </c>
      <c r="O91" s="112">
        <v>15.1</v>
      </c>
      <c r="P91" s="112">
        <v>16</v>
      </c>
      <c r="Q91" s="112">
        <v>16.8</v>
      </c>
      <c r="R91" s="112">
        <v>13.8</v>
      </c>
      <c r="S91" s="49">
        <v>12.6</v>
      </c>
      <c r="T91" s="49">
        <v>18.3</v>
      </c>
      <c r="U91" s="112">
        <v>14.9</v>
      </c>
      <c r="V91" s="112">
        <v>14.6</v>
      </c>
      <c r="W91" s="112">
        <v>14.9</v>
      </c>
      <c r="X91" s="112">
        <v>27.5</v>
      </c>
      <c r="Y91" s="112">
        <v>12.4</v>
      </c>
      <c r="Z91" s="112">
        <v>79.400000000000006</v>
      </c>
      <c r="AA91" s="112">
        <v>76.8</v>
      </c>
      <c r="AB91" s="112">
        <v>19.3</v>
      </c>
      <c r="AC91" s="49">
        <v>13.9</v>
      </c>
      <c r="AD91" s="49"/>
      <c r="AE91" s="49">
        <v>9.5</v>
      </c>
      <c r="AF91" s="113">
        <v>8.3000000000000007</v>
      </c>
      <c r="AG91" s="114">
        <v>75</v>
      </c>
      <c r="AH91" s="51">
        <f>IF(ABS(MAX(B91:AF91))&gt;ABS(MIN(B91:AF91)),MAX(B91:AF91),MIN(B91:AF91))</f>
        <v>79.400000000000006</v>
      </c>
      <c r="AI91" s="115">
        <f>INDEX($B$9:$AF$9,1,MATCH(AH91,B91:AF91,0))</f>
        <v>0.8125</v>
      </c>
    </row>
    <row r="92" spans="1:88" x14ac:dyDescent="0.25">
      <c r="A92" s="116" t="s">
        <v>59</v>
      </c>
      <c r="B92" s="80">
        <v>-70</v>
      </c>
      <c r="C92" s="80">
        <v>-86</v>
      </c>
      <c r="D92" s="80">
        <v>-70</v>
      </c>
      <c r="E92" s="80">
        <v>-74</v>
      </c>
      <c r="F92" s="80">
        <v>-70</v>
      </c>
      <c r="G92" s="80">
        <v>-56</v>
      </c>
      <c r="H92" s="80">
        <v>-30</v>
      </c>
      <c r="I92" s="80">
        <v>-12</v>
      </c>
      <c r="J92" s="80">
        <v>-36</v>
      </c>
      <c r="K92" s="80">
        <v>-25</v>
      </c>
      <c r="L92" s="80">
        <v>-26</v>
      </c>
      <c r="M92" s="80">
        <v>-28</v>
      </c>
      <c r="N92" s="80">
        <f>-8.6-14.1</f>
        <v>-22.7</v>
      </c>
      <c r="O92" s="80">
        <v>-31.3</v>
      </c>
      <c r="P92" s="80">
        <v>-30.8</v>
      </c>
      <c r="Q92" s="80">
        <v>-34.799999999999997</v>
      </c>
      <c r="R92" s="80">
        <v>-32.700000000000003</v>
      </c>
      <c r="S92" s="80">
        <v>-32.700000000000003</v>
      </c>
      <c r="T92" s="80">
        <v>-26.3</v>
      </c>
      <c r="U92" s="80">
        <v>-27.4</v>
      </c>
      <c r="V92" s="80">
        <v>-33.4</v>
      </c>
      <c r="W92" s="80">
        <v>-27.4</v>
      </c>
      <c r="X92" s="80">
        <v>-24.5</v>
      </c>
      <c r="Y92" s="80">
        <v>-0.2</v>
      </c>
      <c r="Z92" s="80">
        <v>-56.8</v>
      </c>
      <c r="AA92" s="80">
        <v>-75</v>
      </c>
      <c r="AB92" s="80">
        <v>-33</v>
      </c>
      <c r="AC92" s="67">
        <v>-44.6</v>
      </c>
      <c r="AD92" s="67"/>
      <c r="AE92" s="67">
        <v>-72.099999999999994</v>
      </c>
      <c r="AF92" s="117">
        <v>-75.400000000000006</v>
      </c>
      <c r="AG92" s="114">
        <v>240</v>
      </c>
      <c r="AH92" s="51">
        <f>IF(ABS(MAX(B92:AF92))&gt;ABS(MIN(B92:AF92)),MAX(B92:AF92),MIN(B92:AF92))</f>
        <v>-86</v>
      </c>
      <c r="AI92" s="115">
        <f>INDEX($B$9:$AF$9,1,MATCH(AH92,B92:AF92,0))</f>
        <v>8.3333333333333301E-2</v>
      </c>
    </row>
    <row r="93" spans="1:88" x14ac:dyDescent="0.25">
      <c r="A93" s="116" t="s">
        <v>60</v>
      </c>
      <c r="B93" s="80">
        <v>-12</v>
      </c>
      <c r="C93" s="80">
        <v>-7</v>
      </c>
      <c r="D93" s="80">
        <v>-11.5</v>
      </c>
      <c r="E93" s="80">
        <v>-9.8000000000000007</v>
      </c>
      <c r="F93" s="80">
        <v>-10.199999999999999</v>
      </c>
      <c r="G93" s="80">
        <v>-5</v>
      </c>
      <c r="H93" s="80">
        <v>1.4</v>
      </c>
      <c r="I93" s="80">
        <v>5.6</v>
      </c>
      <c r="J93" s="80">
        <v>-2.2000000000000002</v>
      </c>
      <c r="K93" s="80">
        <v>-7.6</v>
      </c>
      <c r="L93" s="80">
        <v>13</v>
      </c>
      <c r="M93" s="80">
        <v>5.5</v>
      </c>
      <c r="N93" s="80">
        <v>19.899999999999999</v>
      </c>
      <c r="O93" s="80">
        <v>12.3</v>
      </c>
      <c r="P93" s="80">
        <v>14.9</v>
      </c>
      <c r="Q93" s="80">
        <v>5</v>
      </c>
      <c r="R93" s="80">
        <v>7.2</v>
      </c>
      <c r="S93" s="80">
        <v>15.6</v>
      </c>
      <c r="T93" s="80">
        <v>21.8</v>
      </c>
      <c r="U93" s="80">
        <v>12.5</v>
      </c>
      <c r="V93" s="80">
        <v>11</v>
      </c>
      <c r="W93" s="80">
        <v>12.5</v>
      </c>
      <c r="X93" s="80">
        <v>18.899999999999999</v>
      </c>
      <c r="Y93" s="80">
        <v>43.6</v>
      </c>
      <c r="Z93" s="80">
        <v>33.700000000000003</v>
      </c>
      <c r="AA93" s="80">
        <v>19</v>
      </c>
      <c r="AB93" s="80">
        <v>7.6</v>
      </c>
      <c r="AC93" s="67">
        <v>5.2</v>
      </c>
      <c r="AD93" s="67"/>
      <c r="AE93" s="67">
        <v>-6.2</v>
      </c>
      <c r="AF93" s="117">
        <v>-12.1</v>
      </c>
      <c r="AG93" s="114">
        <v>60</v>
      </c>
      <c r="AH93" s="51">
        <f>IF(ABS(MAX(B93:AF93))&gt;ABS(MIN(B93:AF93)),MAX(B93:AF93),MIN(B93:AF93))</f>
        <v>43.6</v>
      </c>
      <c r="AI93" s="115">
        <f>INDEX($B$9:$AF$9,1,MATCH(AH93,B93:AF93,0))</f>
        <v>0.79166666666666663</v>
      </c>
    </row>
    <row r="94" spans="1:88" x14ac:dyDescent="0.25">
      <c r="A94" s="118" t="s">
        <v>213</v>
      </c>
      <c r="B94" s="82">
        <v>0</v>
      </c>
      <c r="C94" s="82">
        <v>0</v>
      </c>
      <c r="D94" s="82">
        <v>0</v>
      </c>
      <c r="E94" s="82">
        <v>0</v>
      </c>
      <c r="F94" s="82">
        <v>0</v>
      </c>
      <c r="G94" s="82">
        <v>0</v>
      </c>
      <c r="H94" s="82">
        <v>0</v>
      </c>
      <c r="I94" s="82">
        <v>0</v>
      </c>
      <c r="J94" s="82">
        <v>61.1</v>
      </c>
      <c r="K94" s="82">
        <v>88.8</v>
      </c>
      <c r="L94" s="82">
        <v>81</v>
      </c>
      <c r="M94" s="82">
        <v>95</v>
      </c>
      <c r="N94" s="82">
        <v>102</v>
      </c>
      <c r="O94" s="82">
        <v>96.6</v>
      </c>
      <c r="P94" s="82">
        <v>91.9</v>
      </c>
      <c r="Q94" s="82">
        <v>94</v>
      </c>
      <c r="R94" s="82">
        <v>94.9</v>
      </c>
      <c r="S94" s="82">
        <v>88.6</v>
      </c>
      <c r="T94" s="82">
        <v>88.4</v>
      </c>
      <c r="U94" s="82">
        <v>83.4</v>
      </c>
      <c r="V94" s="82">
        <v>90.7</v>
      </c>
      <c r="W94" s="82">
        <v>83.4</v>
      </c>
      <c r="X94" s="82">
        <v>89.2</v>
      </c>
      <c r="Y94" s="82">
        <v>100.7</v>
      </c>
      <c r="Z94" s="82">
        <v>66.099999999999994</v>
      </c>
      <c r="AA94" s="82">
        <v>74</v>
      </c>
      <c r="AB94" s="82">
        <v>78</v>
      </c>
      <c r="AC94" s="119">
        <v>77.900000000000006</v>
      </c>
      <c r="AD94" s="119"/>
      <c r="AE94" s="119">
        <v>40.6</v>
      </c>
      <c r="AF94" s="120">
        <v>45</v>
      </c>
      <c r="AG94" s="121">
        <v>120</v>
      </c>
      <c r="AH94" s="51">
        <f>IF(ABS(MAX(B94:AF94))&gt;ABS(MIN(B94:AF94)),MAX(B94:AF94),MIN(B94:AF94))</f>
        <v>102</v>
      </c>
      <c r="AI94" s="115">
        <f>INDEX($B$9:$AF$9,1,MATCH(AH94,B94:AF94,0))</f>
        <v>0.41666666666666702</v>
      </c>
    </row>
    <row r="95" spans="1:88" ht="15.75" thickBot="1" x14ac:dyDescent="0.3">
      <c r="A95" s="118" t="s">
        <v>61</v>
      </c>
      <c r="B95" s="82">
        <v>51</v>
      </c>
      <c r="C95" s="82">
        <v>21</v>
      </c>
      <c r="D95" s="82">
        <v>52.7</v>
      </c>
      <c r="E95" s="82">
        <v>44.3</v>
      </c>
      <c r="F95" s="82">
        <v>41.1</v>
      </c>
      <c r="G95" s="82">
        <v>43.7</v>
      </c>
      <c r="H95" s="82">
        <v>60.5</v>
      </c>
      <c r="I95" s="82">
        <v>71.900000000000006</v>
      </c>
      <c r="J95" s="82">
        <v>58</v>
      </c>
      <c r="K95" s="82">
        <v>75.2</v>
      </c>
      <c r="L95" s="82">
        <v>68</v>
      </c>
      <c r="M95" s="82">
        <v>83</v>
      </c>
      <c r="N95" s="82">
        <v>84.8</v>
      </c>
      <c r="O95" s="82">
        <v>86.2</v>
      </c>
      <c r="P95" s="82">
        <v>80.2</v>
      </c>
      <c r="Q95" s="82">
        <v>88.7</v>
      </c>
      <c r="R95" s="82">
        <v>86</v>
      </c>
      <c r="S95" s="82">
        <v>79.8</v>
      </c>
      <c r="T95" s="82">
        <v>76.7</v>
      </c>
      <c r="U95" s="82">
        <v>73.7</v>
      </c>
      <c r="V95" s="82">
        <v>83.3</v>
      </c>
      <c r="W95" s="82">
        <v>73.7</v>
      </c>
      <c r="X95" s="82">
        <v>74.8</v>
      </c>
      <c r="Y95" s="82">
        <v>79</v>
      </c>
      <c r="Z95" s="82">
        <v>57.4</v>
      </c>
      <c r="AA95" s="82">
        <v>71.599999999999994</v>
      </c>
      <c r="AB95" s="82">
        <v>71.900000000000006</v>
      </c>
      <c r="AC95" s="119">
        <v>75.599999999999994</v>
      </c>
      <c r="AD95" s="119"/>
      <c r="AE95" s="119">
        <v>48.1</v>
      </c>
      <c r="AF95" s="120">
        <v>54</v>
      </c>
      <c r="AG95" s="121"/>
      <c r="AH95" s="51">
        <f>IF(ABS(MAX(B95:AF95))&gt;ABS(MIN(B95:AF95)),MAX(B95:AF95),MIN(B95:AF95))</f>
        <v>88.7</v>
      </c>
      <c r="AI95" s="115">
        <f>INDEX($B$9:$AF$9,1,MATCH(AH95,B95:AF95,0))</f>
        <v>0.54166666666666696</v>
      </c>
    </row>
    <row r="96" spans="1:88" ht="15.75" thickBot="1" x14ac:dyDescent="0.3">
      <c r="A96" s="122" t="s">
        <v>62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101</v>
      </c>
      <c r="B97" s="50">
        <v>9.9</v>
      </c>
      <c r="C97" s="127">
        <f t="shared" ref="C97:R102" si="25">B97</f>
        <v>9.9</v>
      </c>
      <c r="D97" s="127">
        <f t="shared" si="25"/>
        <v>9.9</v>
      </c>
      <c r="E97" s="127">
        <f t="shared" si="25"/>
        <v>9.9</v>
      </c>
      <c r="F97" s="127">
        <f t="shared" si="25"/>
        <v>9.9</v>
      </c>
      <c r="G97" s="127">
        <f t="shared" si="25"/>
        <v>9.9</v>
      </c>
      <c r="H97" s="127">
        <f t="shared" si="25"/>
        <v>9.9</v>
      </c>
      <c r="I97" s="127">
        <f t="shared" si="25"/>
        <v>9.9</v>
      </c>
      <c r="J97" s="127">
        <f t="shared" si="25"/>
        <v>9.9</v>
      </c>
      <c r="K97" s="127">
        <f t="shared" si="25"/>
        <v>9.9</v>
      </c>
      <c r="L97" s="127">
        <f t="shared" si="25"/>
        <v>9.9</v>
      </c>
      <c r="M97" s="127">
        <f t="shared" si="25"/>
        <v>9.9</v>
      </c>
      <c r="N97" s="127">
        <f t="shared" si="25"/>
        <v>9.9</v>
      </c>
      <c r="O97" s="127">
        <f t="shared" si="25"/>
        <v>9.9</v>
      </c>
      <c r="P97" s="127">
        <f t="shared" si="25"/>
        <v>9.9</v>
      </c>
      <c r="Q97" s="127">
        <f t="shared" si="25"/>
        <v>9.9</v>
      </c>
      <c r="R97" s="127">
        <f t="shared" si="25"/>
        <v>9.9</v>
      </c>
      <c r="S97" s="127">
        <f t="shared" ref="S97:AF102" si="26">R97</f>
        <v>9.9</v>
      </c>
      <c r="T97" s="127">
        <f t="shared" si="26"/>
        <v>9.9</v>
      </c>
      <c r="U97" s="127">
        <f t="shared" si="26"/>
        <v>9.9</v>
      </c>
      <c r="V97" s="127">
        <f t="shared" si="26"/>
        <v>9.9</v>
      </c>
      <c r="W97" s="127">
        <f t="shared" si="26"/>
        <v>9.9</v>
      </c>
      <c r="X97" s="127">
        <f t="shared" si="26"/>
        <v>9.9</v>
      </c>
      <c r="Y97" s="127">
        <f t="shared" si="26"/>
        <v>9.9</v>
      </c>
      <c r="Z97" s="127">
        <f t="shared" si="26"/>
        <v>9.9</v>
      </c>
      <c r="AA97" s="127">
        <f t="shared" si="26"/>
        <v>9.9</v>
      </c>
      <c r="AB97" s="127">
        <f t="shared" si="26"/>
        <v>9.9</v>
      </c>
      <c r="AC97" s="127">
        <f t="shared" si="26"/>
        <v>9.9</v>
      </c>
      <c r="AD97" s="127">
        <f t="shared" si="26"/>
        <v>9.9</v>
      </c>
      <c r="AE97" s="127">
        <f t="shared" si="26"/>
        <v>9.9</v>
      </c>
      <c r="AF97" s="127">
        <f t="shared" si="26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102</v>
      </c>
      <c r="B98" s="128">
        <v>9.6</v>
      </c>
      <c r="C98" s="129">
        <f t="shared" si="25"/>
        <v>9.6</v>
      </c>
      <c r="D98" s="129">
        <f t="shared" si="25"/>
        <v>9.6</v>
      </c>
      <c r="E98" s="129">
        <f t="shared" si="25"/>
        <v>9.6</v>
      </c>
      <c r="F98" s="129">
        <f t="shared" si="25"/>
        <v>9.6</v>
      </c>
      <c r="G98" s="129">
        <f t="shared" si="25"/>
        <v>9.6</v>
      </c>
      <c r="H98" s="129">
        <f t="shared" si="25"/>
        <v>9.6</v>
      </c>
      <c r="I98" s="129">
        <f t="shared" si="25"/>
        <v>9.6</v>
      </c>
      <c r="J98" s="129">
        <f t="shared" si="25"/>
        <v>9.6</v>
      </c>
      <c r="K98" s="129">
        <f t="shared" si="25"/>
        <v>9.6</v>
      </c>
      <c r="L98" s="129">
        <f t="shared" si="25"/>
        <v>9.6</v>
      </c>
      <c r="M98" s="129">
        <f t="shared" si="25"/>
        <v>9.6</v>
      </c>
      <c r="N98" s="129">
        <f t="shared" si="25"/>
        <v>9.6</v>
      </c>
      <c r="O98" s="129">
        <f t="shared" si="25"/>
        <v>9.6</v>
      </c>
      <c r="P98" s="129">
        <f t="shared" si="25"/>
        <v>9.6</v>
      </c>
      <c r="Q98" s="129">
        <f t="shared" si="25"/>
        <v>9.6</v>
      </c>
      <c r="R98" s="129">
        <f t="shared" si="25"/>
        <v>9.6</v>
      </c>
      <c r="S98" s="129">
        <f t="shared" si="26"/>
        <v>9.6</v>
      </c>
      <c r="T98" s="129">
        <f t="shared" si="26"/>
        <v>9.6</v>
      </c>
      <c r="U98" s="129">
        <f t="shared" si="26"/>
        <v>9.6</v>
      </c>
      <c r="V98" s="129">
        <f t="shared" si="26"/>
        <v>9.6</v>
      </c>
      <c r="W98" s="129">
        <f t="shared" si="26"/>
        <v>9.6</v>
      </c>
      <c r="X98" s="129">
        <f t="shared" si="26"/>
        <v>9.6</v>
      </c>
      <c r="Y98" s="129">
        <f t="shared" si="26"/>
        <v>9.6</v>
      </c>
      <c r="Z98" s="129">
        <f t="shared" si="26"/>
        <v>9.6</v>
      </c>
      <c r="AA98" s="129">
        <f t="shared" si="26"/>
        <v>9.6</v>
      </c>
      <c r="AB98" s="129">
        <f t="shared" si="26"/>
        <v>9.6</v>
      </c>
      <c r="AC98" s="129">
        <f t="shared" si="26"/>
        <v>9.6</v>
      </c>
      <c r="AD98" s="129">
        <f t="shared" si="26"/>
        <v>9.6</v>
      </c>
      <c r="AE98" s="129">
        <f t="shared" si="26"/>
        <v>9.6</v>
      </c>
      <c r="AF98" s="129">
        <f t="shared" si="26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103</v>
      </c>
      <c r="B99" s="128">
        <v>9.98</v>
      </c>
      <c r="C99" s="129">
        <f t="shared" si="25"/>
        <v>9.98</v>
      </c>
      <c r="D99" s="129">
        <f t="shared" si="25"/>
        <v>9.98</v>
      </c>
      <c r="E99" s="129">
        <f t="shared" si="25"/>
        <v>9.98</v>
      </c>
      <c r="F99" s="129">
        <f t="shared" si="25"/>
        <v>9.98</v>
      </c>
      <c r="G99" s="129">
        <f t="shared" si="25"/>
        <v>9.98</v>
      </c>
      <c r="H99" s="129">
        <f t="shared" si="25"/>
        <v>9.98</v>
      </c>
      <c r="I99" s="129">
        <f t="shared" si="25"/>
        <v>9.98</v>
      </c>
      <c r="J99" s="129">
        <f t="shared" si="25"/>
        <v>9.98</v>
      </c>
      <c r="K99" s="129">
        <f t="shared" si="25"/>
        <v>9.98</v>
      </c>
      <c r="L99" s="129">
        <f t="shared" si="25"/>
        <v>9.98</v>
      </c>
      <c r="M99" s="129">
        <f t="shared" si="25"/>
        <v>9.98</v>
      </c>
      <c r="N99" s="129">
        <f t="shared" si="25"/>
        <v>9.98</v>
      </c>
      <c r="O99" s="129">
        <f t="shared" si="25"/>
        <v>9.98</v>
      </c>
      <c r="P99" s="129">
        <f t="shared" si="25"/>
        <v>9.98</v>
      </c>
      <c r="Q99" s="129">
        <f t="shared" si="25"/>
        <v>9.98</v>
      </c>
      <c r="R99" s="129">
        <f t="shared" si="25"/>
        <v>9.98</v>
      </c>
      <c r="S99" s="129">
        <f t="shared" si="26"/>
        <v>9.98</v>
      </c>
      <c r="T99" s="129">
        <f t="shared" si="26"/>
        <v>9.98</v>
      </c>
      <c r="U99" s="129">
        <f t="shared" si="26"/>
        <v>9.98</v>
      </c>
      <c r="V99" s="129">
        <f t="shared" si="26"/>
        <v>9.98</v>
      </c>
      <c r="W99" s="129">
        <f t="shared" si="26"/>
        <v>9.98</v>
      </c>
      <c r="X99" s="129">
        <f t="shared" si="26"/>
        <v>9.98</v>
      </c>
      <c r="Y99" s="129">
        <f t="shared" si="26"/>
        <v>9.98</v>
      </c>
      <c r="Z99" s="129">
        <f t="shared" si="26"/>
        <v>9.98</v>
      </c>
      <c r="AA99" s="129">
        <f t="shared" si="26"/>
        <v>9.98</v>
      </c>
      <c r="AB99" s="129">
        <f t="shared" si="26"/>
        <v>9.98</v>
      </c>
      <c r="AC99" s="129">
        <f t="shared" si="26"/>
        <v>9.98</v>
      </c>
      <c r="AD99" s="129">
        <f t="shared" si="26"/>
        <v>9.98</v>
      </c>
      <c r="AE99" s="129">
        <f t="shared" si="26"/>
        <v>9.98</v>
      </c>
      <c r="AF99" s="129">
        <f t="shared" si="26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104</v>
      </c>
      <c r="B100" s="128">
        <v>9.1</v>
      </c>
      <c r="C100" s="129">
        <f t="shared" si="25"/>
        <v>9.1</v>
      </c>
      <c r="D100" s="129">
        <f t="shared" si="25"/>
        <v>9.1</v>
      </c>
      <c r="E100" s="129">
        <f t="shared" si="25"/>
        <v>9.1</v>
      </c>
      <c r="F100" s="129">
        <f t="shared" si="25"/>
        <v>9.1</v>
      </c>
      <c r="G100" s="129">
        <f t="shared" si="25"/>
        <v>9.1</v>
      </c>
      <c r="H100" s="129">
        <f t="shared" si="25"/>
        <v>9.1</v>
      </c>
      <c r="I100" s="129">
        <f t="shared" si="25"/>
        <v>9.1</v>
      </c>
      <c r="J100" s="129">
        <f t="shared" si="25"/>
        <v>9.1</v>
      </c>
      <c r="K100" s="129">
        <f t="shared" si="25"/>
        <v>9.1</v>
      </c>
      <c r="L100" s="129">
        <f t="shared" si="25"/>
        <v>9.1</v>
      </c>
      <c r="M100" s="129">
        <f t="shared" si="25"/>
        <v>9.1</v>
      </c>
      <c r="N100" s="129">
        <f t="shared" si="25"/>
        <v>9.1</v>
      </c>
      <c r="O100" s="129">
        <f t="shared" si="25"/>
        <v>9.1</v>
      </c>
      <c r="P100" s="129">
        <f t="shared" si="25"/>
        <v>9.1</v>
      </c>
      <c r="Q100" s="129">
        <f t="shared" si="25"/>
        <v>9.1</v>
      </c>
      <c r="R100" s="129">
        <f t="shared" si="25"/>
        <v>9.1</v>
      </c>
      <c r="S100" s="129">
        <f t="shared" si="26"/>
        <v>9.1</v>
      </c>
      <c r="T100" s="129">
        <f t="shared" si="26"/>
        <v>9.1</v>
      </c>
      <c r="U100" s="129">
        <f t="shared" si="26"/>
        <v>9.1</v>
      </c>
      <c r="V100" s="129">
        <f t="shared" si="26"/>
        <v>9.1</v>
      </c>
      <c r="W100" s="129">
        <f t="shared" si="26"/>
        <v>9.1</v>
      </c>
      <c r="X100" s="129">
        <f t="shared" si="26"/>
        <v>9.1</v>
      </c>
      <c r="Y100" s="129">
        <f t="shared" si="26"/>
        <v>9.1</v>
      </c>
      <c r="Z100" s="129">
        <f t="shared" si="26"/>
        <v>9.1</v>
      </c>
      <c r="AA100" s="129">
        <f t="shared" si="26"/>
        <v>9.1</v>
      </c>
      <c r="AB100" s="129">
        <f t="shared" si="26"/>
        <v>9.1</v>
      </c>
      <c r="AC100" s="129">
        <f t="shared" si="26"/>
        <v>9.1</v>
      </c>
      <c r="AD100" s="129">
        <f t="shared" si="26"/>
        <v>9.1</v>
      </c>
      <c r="AE100" s="129">
        <f t="shared" si="26"/>
        <v>9.1</v>
      </c>
      <c r="AF100" s="129">
        <f t="shared" si="26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105</v>
      </c>
      <c r="B101" s="128">
        <v>9.18</v>
      </c>
      <c r="C101" s="129">
        <f t="shared" si="25"/>
        <v>9.18</v>
      </c>
      <c r="D101" s="129">
        <f t="shared" si="25"/>
        <v>9.18</v>
      </c>
      <c r="E101" s="129">
        <f t="shared" si="25"/>
        <v>9.18</v>
      </c>
      <c r="F101" s="129">
        <f t="shared" si="25"/>
        <v>9.18</v>
      </c>
      <c r="G101" s="129">
        <f t="shared" si="25"/>
        <v>9.18</v>
      </c>
      <c r="H101" s="129">
        <f t="shared" si="25"/>
        <v>9.18</v>
      </c>
      <c r="I101" s="129">
        <f t="shared" si="25"/>
        <v>9.18</v>
      </c>
      <c r="J101" s="129">
        <f t="shared" si="25"/>
        <v>9.18</v>
      </c>
      <c r="K101" s="129">
        <f t="shared" si="25"/>
        <v>9.18</v>
      </c>
      <c r="L101" s="129">
        <f t="shared" si="25"/>
        <v>9.18</v>
      </c>
      <c r="M101" s="129">
        <f t="shared" si="25"/>
        <v>9.18</v>
      </c>
      <c r="N101" s="129">
        <f t="shared" si="25"/>
        <v>9.18</v>
      </c>
      <c r="O101" s="129">
        <f t="shared" si="25"/>
        <v>9.18</v>
      </c>
      <c r="P101" s="129">
        <f t="shared" si="25"/>
        <v>9.18</v>
      </c>
      <c r="Q101" s="129">
        <f t="shared" si="25"/>
        <v>9.18</v>
      </c>
      <c r="R101" s="129">
        <f t="shared" si="25"/>
        <v>9.18</v>
      </c>
      <c r="S101" s="129">
        <f t="shared" si="26"/>
        <v>9.18</v>
      </c>
      <c r="T101" s="129">
        <f t="shared" si="26"/>
        <v>9.18</v>
      </c>
      <c r="U101" s="129">
        <f t="shared" si="26"/>
        <v>9.18</v>
      </c>
      <c r="V101" s="129">
        <f t="shared" si="26"/>
        <v>9.18</v>
      </c>
      <c r="W101" s="129">
        <f t="shared" si="26"/>
        <v>9.18</v>
      </c>
      <c r="X101" s="129">
        <f t="shared" si="26"/>
        <v>9.18</v>
      </c>
      <c r="Y101" s="129">
        <f t="shared" si="26"/>
        <v>9.18</v>
      </c>
      <c r="Z101" s="129">
        <f t="shared" si="26"/>
        <v>9.18</v>
      </c>
      <c r="AA101" s="129">
        <f t="shared" si="26"/>
        <v>9.18</v>
      </c>
      <c r="AB101" s="129">
        <f t="shared" si="26"/>
        <v>9.18</v>
      </c>
      <c r="AC101" s="129">
        <f t="shared" si="26"/>
        <v>9.18</v>
      </c>
      <c r="AD101" s="129">
        <f t="shared" si="26"/>
        <v>9.18</v>
      </c>
      <c r="AE101" s="129">
        <f t="shared" si="26"/>
        <v>9.18</v>
      </c>
      <c r="AF101" s="129">
        <f t="shared" si="26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106</v>
      </c>
      <c r="B102" s="128">
        <v>7</v>
      </c>
      <c r="C102" s="129">
        <f t="shared" si="25"/>
        <v>7</v>
      </c>
      <c r="D102" s="129">
        <f t="shared" si="25"/>
        <v>7</v>
      </c>
      <c r="E102" s="129">
        <f t="shared" si="25"/>
        <v>7</v>
      </c>
      <c r="F102" s="129">
        <f t="shared" si="25"/>
        <v>7</v>
      </c>
      <c r="G102" s="129">
        <f t="shared" si="25"/>
        <v>7</v>
      </c>
      <c r="H102" s="129">
        <f t="shared" si="25"/>
        <v>7</v>
      </c>
      <c r="I102" s="129">
        <f t="shared" si="25"/>
        <v>7</v>
      </c>
      <c r="J102" s="129">
        <f t="shared" si="25"/>
        <v>7</v>
      </c>
      <c r="K102" s="129">
        <f t="shared" si="25"/>
        <v>7</v>
      </c>
      <c r="L102" s="129">
        <f t="shared" si="25"/>
        <v>7</v>
      </c>
      <c r="M102" s="129">
        <f t="shared" si="25"/>
        <v>7</v>
      </c>
      <c r="N102" s="129">
        <f t="shared" si="25"/>
        <v>7</v>
      </c>
      <c r="O102" s="129">
        <f t="shared" si="25"/>
        <v>7</v>
      </c>
      <c r="P102" s="129">
        <f t="shared" si="25"/>
        <v>7</v>
      </c>
      <c r="Q102" s="129">
        <f t="shared" si="25"/>
        <v>7</v>
      </c>
      <c r="R102" s="129">
        <f t="shared" si="25"/>
        <v>7</v>
      </c>
      <c r="S102" s="129">
        <f t="shared" si="26"/>
        <v>7</v>
      </c>
      <c r="T102" s="129">
        <f t="shared" si="26"/>
        <v>7</v>
      </c>
      <c r="U102" s="129">
        <f t="shared" si="26"/>
        <v>7</v>
      </c>
      <c r="V102" s="129">
        <f t="shared" si="26"/>
        <v>7</v>
      </c>
      <c r="W102" s="129">
        <f t="shared" si="26"/>
        <v>7</v>
      </c>
      <c r="X102" s="129">
        <f t="shared" si="26"/>
        <v>7</v>
      </c>
      <c r="Y102" s="129">
        <f t="shared" si="26"/>
        <v>7</v>
      </c>
      <c r="Z102" s="129">
        <f t="shared" si="26"/>
        <v>7</v>
      </c>
      <c r="AA102" s="129">
        <f t="shared" si="26"/>
        <v>7</v>
      </c>
      <c r="AB102" s="129">
        <f t="shared" si="26"/>
        <v>7</v>
      </c>
      <c r="AC102" s="129">
        <f t="shared" si="26"/>
        <v>7</v>
      </c>
      <c r="AD102" s="129">
        <f t="shared" si="26"/>
        <v>7</v>
      </c>
      <c r="AE102" s="129">
        <f t="shared" si="26"/>
        <v>7</v>
      </c>
      <c r="AF102" s="129">
        <f t="shared" si="26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107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108</v>
      </c>
      <c r="B104" s="128">
        <v>2.25</v>
      </c>
      <c r="C104" s="129">
        <f t="shared" ref="C104:R105" si="27">B104</f>
        <v>2.25</v>
      </c>
      <c r="D104" s="129">
        <f t="shared" si="27"/>
        <v>2.25</v>
      </c>
      <c r="E104" s="129">
        <f t="shared" si="27"/>
        <v>2.25</v>
      </c>
      <c r="F104" s="129">
        <f t="shared" si="27"/>
        <v>2.25</v>
      </c>
      <c r="G104" s="129">
        <f t="shared" si="27"/>
        <v>2.25</v>
      </c>
      <c r="H104" s="129">
        <f t="shared" si="27"/>
        <v>2.25</v>
      </c>
      <c r="I104" s="129">
        <f t="shared" si="27"/>
        <v>2.25</v>
      </c>
      <c r="J104" s="129">
        <f t="shared" si="27"/>
        <v>2.25</v>
      </c>
      <c r="K104" s="129">
        <f t="shared" si="27"/>
        <v>2.25</v>
      </c>
      <c r="L104" s="129">
        <f t="shared" si="27"/>
        <v>2.25</v>
      </c>
      <c r="M104" s="129">
        <f t="shared" si="27"/>
        <v>2.25</v>
      </c>
      <c r="N104" s="129">
        <f t="shared" si="27"/>
        <v>2.25</v>
      </c>
      <c r="O104" s="129">
        <f t="shared" si="27"/>
        <v>2.25</v>
      </c>
      <c r="P104" s="129">
        <f t="shared" si="27"/>
        <v>2.25</v>
      </c>
      <c r="Q104" s="129">
        <f t="shared" si="27"/>
        <v>2.25</v>
      </c>
      <c r="R104" s="129">
        <f t="shared" si="27"/>
        <v>2.25</v>
      </c>
      <c r="S104" s="129">
        <f t="shared" ref="S104:AF105" si="28">R104</f>
        <v>2.25</v>
      </c>
      <c r="T104" s="129">
        <f t="shared" si="28"/>
        <v>2.25</v>
      </c>
      <c r="U104" s="129">
        <f t="shared" si="28"/>
        <v>2.25</v>
      </c>
      <c r="V104" s="129">
        <f t="shared" si="28"/>
        <v>2.25</v>
      </c>
      <c r="W104" s="129">
        <f t="shared" si="28"/>
        <v>2.25</v>
      </c>
      <c r="X104" s="129">
        <f t="shared" si="28"/>
        <v>2.25</v>
      </c>
      <c r="Y104" s="129">
        <f t="shared" si="28"/>
        <v>2.25</v>
      </c>
      <c r="Z104" s="129">
        <f t="shared" si="28"/>
        <v>2.25</v>
      </c>
      <c r="AA104" s="129">
        <f t="shared" si="28"/>
        <v>2.25</v>
      </c>
      <c r="AB104" s="129">
        <f t="shared" si="28"/>
        <v>2.25</v>
      </c>
      <c r="AC104" s="129">
        <f t="shared" si="28"/>
        <v>2.25</v>
      </c>
      <c r="AD104" s="129">
        <f t="shared" si="28"/>
        <v>2.25</v>
      </c>
      <c r="AE104" s="129">
        <f t="shared" si="28"/>
        <v>2.25</v>
      </c>
      <c r="AF104" s="129">
        <f t="shared" si="28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109</v>
      </c>
      <c r="B105" s="128">
        <v>1.64</v>
      </c>
      <c r="C105" s="129">
        <f t="shared" si="27"/>
        <v>1.64</v>
      </c>
      <c r="D105" s="129">
        <f t="shared" si="27"/>
        <v>1.64</v>
      </c>
      <c r="E105" s="129">
        <f t="shared" si="27"/>
        <v>1.64</v>
      </c>
      <c r="F105" s="129">
        <f t="shared" si="27"/>
        <v>1.64</v>
      </c>
      <c r="G105" s="129">
        <f t="shared" si="27"/>
        <v>1.64</v>
      </c>
      <c r="H105" s="129">
        <f t="shared" si="27"/>
        <v>1.64</v>
      </c>
      <c r="I105" s="129">
        <f t="shared" si="27"/>
        <v>1.64</v>
      </c>
      <c r="J105" s="129">
        <f t="shared" si="27"/>
        <v>1.64</v>
      </c>
      <c r="K105" s="129">
        <f t="shared" si="27"/>
        <v>1.64</v>
      </c>
      <c r="L105" s="129">
        <f t="shared" si="27"/>
        <v>1.64</v>
      </c>
      <c r="M105" s="129">
        <f t="shared" si="27"/>
        <v>1.64</v>
      </c>
      <c r="N105" s="129">
        <f t="shared" si="27"/>
        <v>1.64</v>
      </c>
      <c r="O105" s="129">
        <f t="shared" si="27"/>
        <v>1.64</v>
      </c>
      <c r="P105" s="129">
        <f t="shared" si="27"/>
        <v>1.64</v>
      </c>
      <c r="Q105" s="129">
        <f t="shared" si="27"/>
        <v>1.64</v>
      </c>
      <c r="R105" s="129">
        <f t="shared" si="27"/>
        <v>1.64</v>
      </c>
      <c r="S105" s="129">
        <f t="shared" si="28"/>
        <v>1.64</v>
      </c>
      <c r="T105" s="129">
        <f t="shared" si="28"/>
        <v>1.64</v>
      </c>
      <c r="U105" s="129">
        <f t="shared" si="28"/>
        <v>1.64</v>
      </c>
      <c r="V105" s="129">
        <f t="shared" si="28"/>
        <v>1.64</v>
      </c>
      <c r="W105" s="129">
        <f t="shared" si="28"/>
        <v>1.64</v>
      </c>
      <c r="X105" s="129">
        <f t="shared" si="28"/>
        <v>1.64</v>
      </c>
      <c r="Y105" s="129">
        <f t="shared" si="28"/>
        <v>1.64</v>
      </c>
      <c r="Z105" s="129">
        <f t="shared" si="28"/>
        <v>1.64</v>
      </c>
      <c r="AA105" s="129">
        <f t="shared" si="28"/>
        <v>1.64</v>
      </c>
      <c r="AB105" s="129">
        <f t="shared" si="28"/>
        <v>1.64</v>
      </c>
      <c r="AC105" s="129">
        <f t="shared" si="28"/>
        <v>1.64</v>
      </c>
      <c r="AD105" s="129">
        <f t="shared" si="28"/>
        <v>1.64</v>
      </c>
      <c r="AE105" s="129">
        <f t="shared" si="28"/>
        <v>1.64</v>
      </c>
      <c r="AF105" s="129">
        <f t="shared" si="28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110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111</v>
      </c>
      <c r="B107" s="128">
        <v>1.62</v>
      </c>
      <c r="C107" s="129">
        <f t="shared" ref="C107:R114" si="29">B107</f>
        <v>1.62</v>
      </c>
      <c r="D107" s="129">
        <f t="shared" si="29"/>
        <v>1.62</v>
      </c>
      <c r="E107" s="129">
        <f t="shared" si="29"/>
        <v>1.62</v>
      </c>
      <c r="F107" s="129">
        <f t="shared" si="29"/>
        <v>1.62</v>
      </c>
      <c r="G107" s="129">
        <f t="shared" si="29"/>
        <v>1.62</v>
      </c>
      <c r="H107" s="129">
        <f t="shared" si="29"/>
        <v>1.62</v>
      </c>
      <c r="I107" s="129">
        <f t="shared" si="29"/>
        <v>1.62</v>
      </c>
      <c r="J107" s="129">
        <f t="shared" si="29"/>
        <v>1.62</v>
      </c>
      <c r="K107" s="129">
        <f t="shared" si="29"/>
        <v>1.62</v>
      </c>
      <c r="L107" s="129">
        <f t="shared" si="29"/>
        <v>1.62</v>
      </c>
      <c r="M107" s="129">
        <f t="shared" si="29"/>
        <v>1.62</v>
      </c>
      <c r="N107" s="129">
        <f t="shared" si="29"/>
        <v>1.62</v>
      </c>
      <c r="O107" s="129">
        <f t="shared" si="29"/>
        <v>1.62</v>
      </c>
      <c r="P107" s="129">
        <f t="shared" si="29"/>
        <v>1.62</v>
      </c>
      <c r="Q107" s="129">
        <f t="shared" si="29"/>
        <v>1.62</v>
      </c>
      <c r="R107" s="129">
        <f t="shared" si="29"/>
        <v>1.62</v>
      </c>
      <c r="S107" s="129">
        <f t="shared" ref="S107:AF122" si="30">R107</f>
        <v>1.62</v>
      </c>
      <c r="T107" s="129">
        <f t="shared" si="30"/>
        <v>1.62</v>
      </c>
      <c r="U107" s="129">
        <f t="shared" si="30"/>
        <v>1.62</v>
      </c>
      <c r="V107" s="129">
        <f t="shared" si="30"/>
        <v>1.62</v>
      </c>
      <c r="W107" s="129">
        <f t="shared" si="30"/>
        <v>1.62</v>
      </c>
      <c r="X107" s="129">
        <f t="shared" si="30"/>
        <v>1.62</v>
      </c>
      <c r="Y107" s="129">
        <f t="shared" si="30"/>
        <v>1.62</v>
      </c>
      <c r="Z107" s="129">
        <f t="shared" si="30"/>
        <v>1.62</v>
      </c>
      <c r="AA107" s="129">
        <f t="shared" si="30"/>
        <v>1.62</v>
      </c>
      <c r="AB107" s="129">
        <f t="shared" si="30"/>
        <v>1.62</v>
      </c>
      <c r="AC107" s="129">
        <f t="shared" si="30"/>
        <v>1.62</v>
      </c>
      <c r="AD107" s="129">
        <f t="shared" si="30"/>
        <v>1.62</v>
      </c>
      <c r="AE107" s="129">
        <f t="shared" si="30"/>
        <v>1.62</v>
      </c>
      <c r="AF107" s="129">
        <f t="shared" si="30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112</v>
      </c>
      <c r="B108" s="128">
        <v>8.36</v>
      </c>
      <c r="C108" s="129">
        <f t="shared" si="29"/>
        <v>8.36</v>
      </c>
      <c r="D108" s="129">
        <f t="shared" si="29"/>
        <v>8.36</v>
      </c>
      <c r="E108" s="129">
        <f t="shared" si="29"/>
        <v>8.36</v>
      </c>
      <c r="F108" s="129">
        <f t="shared" si="29"/>
        <v>8.36</v>
      </c>
      <c r="G108" s="129">
        <f t="shared" si="29"/>
        <v>8.36</v>
      </c>
      <c r="H108" s="129">
        <f t="shared" si="29"/>
        <v>8.36</v>
      </c>
      <c r="I108" s="129">
        <f t="shared" si="29"/>
        <v>8.36</v>
      </c>
      <c r="J108" s="129">
        <f t="shared" si="29"/>
        <v>8.36</v>
      </c>
      <c r="K108" s="129">
        <f t="shared" si="29"/>
        <v>8.36</v>
      </c>
      <c r="L108" s="129">
        <f t="shared" si="29"/>
        <v>8.36</v>
      </c>
      <c r="M108" s="129">
        <f t="shared" si="29"/>
        <v>8.36</v>
      </c>
      <c r="N108" s="129">
        <f t="shared" si="29"/>
        <v>8.36</v>
      </c>
      <c r="O108" s="129">
        <f t="shared" si="29"/>
        <v>8.36</v>
      </c>
      <c r="P108" s="129">
        <f t="shared" si="29"/>
        <v>8.36</v>
      </c>
      <c r="Q108" s="129">
        <f t="shared" si="29"/>
        <v>8.36</v>
      </c>
      <c r="R108" s="129">
        <f t="shared" si="29"/>
        <v>8.36</v>
      </c>
      <c r="S108" s="129">
        <f t="shared" si="30"/>
        <v>8.36</v>
      </c>
      <c r="T108" s="129">
        <f t="shared" si="30"/>
        <v>8.36</v>
      </c>
      <c r="U108" s="129">
        <f t="shared" si="30"/>
        <v>8.36</v>
      </c>
      <c r="V108" s="129">
        <f t="shared" si="30"/>
        <v>8.36</v>
      </c>
      <c r="W108" s="129">
        <f t="shared" si="30"/>
        <v>8.36</v>
      </c>
      <c r="X108" s="129">
        <f t="shared" si="30"/>
        <v>8.36</v>
      </c>
      <c r="Y108" s="129">
        <f t="shared" si="30"/>
        <v>8.36</v>
      </c>
      <c r="Z108" s="129">
        <f t="shared" si="30"/>
        <v>8.36</v>
      </c>
      <c r="AA108" s="129">
        <f t="shared" si="30"/>
        <v>8.36</v>
      </c>
      <c r="AB108" s="129">
        <f t="shared" si="30"/>
        <v>8.36</v>
      </c>
      <c r="AC108" s="129">
        <f t="shared" si="30"/>
        <v>8.36</v>
      </c>
      <c r="AD108" s="129">
        <f t="shared" si="30"/>
        <v>8.36</v>
      </c>
      <c r="AE108" s="129">
        <f t="shared" si="30"/>
        <v>8.36</v>
      </c>
      <c r="AF108" s="129">
        <f t="shared" si="30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113</v>
      </c>
      <c r="B109" s="128">
        <v>8</v>
      </c>
      <c r="C109" s="129">
        <f t="shared" si="29"/>
        <v>8</v>
      </c>
      <c r="D109" s="129">
        <f t="shared" si="29"/>
        <v>8</v>
      </c>
      <c r="E109" s="129">
        <f t="shared" si="29"/>
        <v>8</v>
      </c>
      <c r="F109" s="129">
        <f t="shared" si="29"/>
        <v>8</v>
      </c>
      <c r="G109" s="129">
        <f t="shared" si="29"/>
        <v>8</v>
      </c>
      <c r="H109" s="129">
        <f t="shared" si="29"/>
        <v>8</v>
      </c>
      <c r="I109" s="129">
        <v>5.4</v>
      </c>
      <c r="J109" s="129">
        <f t="shared" si="29"/>
        <v>5.4</v>
      </c>
      <c r="K109" s="129">
        <f t="shared" si="29"/>
        <v>5.4</v>
      </c>
      <c r="L109" s="129">
        <f t="shared" si="29"/>
        <v>5.4</v>
      </c>
      <c r="M109" s="129">
        <f t="shared" si="29"/>
        <v>5.4</v>
      </c>
      <c r="N109" s="129">
        <f t="shared" si="29"/>
        <v>5.4</v>
      </c>
      <c r="O109" s="129">
        <f t="shared" si="29"/>
        <v>5.4</v>
      </c>
      <c r="P109" s="129">
        <f t="shared" si="29"/>
        <v>5.4</v>
      </c>
      <c r="Q109" s="129">
        <f t="shared" si="29"/>
        <v>5.4</v>
      </c>
      <c r="R109" s="129">
        <f t="shared" si="29"/>
        <v>5.4</v>
      </c>
      <c r="S109" s="129">
        <f t="shared" si="30"/>
        <v>5.4</v>
      </c>
      <c r="T109" s="129">
        <f t="shared" si="30"/>
        <v>5.4</v>
      </c>
      <c r="U109" s="129">
        <f t="shared" si="30"/>
        <v>5.4</v>
      </c>
      <c r="V109" s="129">
        <f t="shared" si="30"/>
        <v>5.4</v>
      </c>
      <c r="W109" s="129">
        <f t="shared" si="30"/>
        <v>5.4</v>
      </c>
      <c r="X109" s="129">
        <f t="shared" si="30"/>
        <v>5.4</v>
      </c>
      <c r="Y109" s="129">
        <f t="shared" si="30"/>
        <v>5.4</v>
      </c>
      <c r="Z109" s="129">
        <f t="shared" si="30"/>
        <v>5.4</v>
      </c>
      <c r="AA109" s="129">
        <f t="shared" si="30"/>
        <v>5.4</v>
      </c>
      <c r="AB109" s="129">
        <f t="shared" si="30"/>
        <v>5.4</v>
      </c>
      <c r="AC109" s="129">
        <f t="shared" si="30"/>
        <v>5.4</v>
      </c>
      <c r="AD109" s="129">
        <f t="shared" si="30"/>
        <v>5.4</v>
      </c>
      <c r="AE109" s="129">
        <f t="shared" si="30"/>
        <v>5.4</v>
      </c>
      <c r="AF109" s="129">
        <f t="shared" si="30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114</v>
      </c>
      <c r="B110" s="128">
        <v>6.57</v>
      </c>
      <c r="C110" s="129">
        <f t="shared" si="29"/>
        <v>6.57</v>
      </c>
      <c r="D110" s="129">
        <f t="shared" si="29"/>
        <v>6.57</v>
      </c>
      <c r="E110" s="129">
        <f t="shared" si="29"/>
        <v>6.57</v>
      </c>
      <c r="F110" s="129">
        <f t="shared" si="29"/>
        <v>6.57</v>
      </c>
      <c r="G110" s="129">
        <f t="shared" si="29"/>
        <v>6.57</v>
      </c>
      <c r="H110" s="129">
        <f t="shared" si="29"/>
        <v>6.57</v>
      </c>
      <c r="I110" s="129">
        <f t="shared" si="29"/>
        <v>6.57</v>
      </c>
      <c r="J110" s="129">
        <f t="shared" si="29"/>
        <v>6.57</v>
      </c>
      <c r="K110" s="129">
        <f t="shared" si="29"/>
        <v>6.57</v>
      </c>
      <c r="L110" s="129">
        <f t="shared" si="29"/>
        <v>6.57</v>
      </c>
      <c r="M110" s="129">
        <f t="shared" si="29"/>
        <v>6.57</v>
      </c>
      <c r="N110" s="129">
        <f t="shared" si="29"/>
        <v>6.57</v>
      </c>
      <c r="O110" s="129">
        <f t="shared" si="29"/>
        <v>6.57</v>
      </c>
      <c r="P110" s="129">
        <f t="shared" si="29"/>
        <v>6.57</v>
      </c>
      <c r="Q110" s="129">
        <f t="shared" si="29"/>
        <v>6.57</v>
      </c>
      <c r="R110" s="129">
        <f t="shared" si="29"/>
        <v>6.57</v>
      </c>
      <c r="S110" s="129">
        <f t="shared" si="30"/>
        <v>6.57</v>
      </c>
      <c r="T110" s="129">
        <f t="shared" si="30"/>
        <v>6.57</v>
      </c>
      <c r="U110" s="129">
        <f t="shared" si="30"/>
        <v>6.57</v>
      </c>
      <c r="V110" s="129">
        <f t="shared" si="30"/>
        <v>6.57</v>
      </c>
      <c r="W110" s="129">
        <f t="shared" si="30"/>
        <v>6.57</v>
      </c>
      <c r="X110" s="129">
        <f t="shared" si="30"/>
        <v>6.57</v>
      </c>
      <c r="Y110" s="129">
        <f t="shared" si="30"/>
        <v>6.57</v>
      </c>
      <c r="Z110" s="129">
        <f t="shared" si="30"/>
        <v>6.57</v>
      </c>
      <c r="AA110" s="129">
        <f t="shared" si="30"/>
        <v>6.57</v>
      </c>
      <c r="AB110" s="129">
        <f t="shared" si="30"/>
        <v>6.57</v>
      </c>
      <c r="AC110" s="129">
        <f t="shared" si="30"/>
        <v>6.57</v>
      </c>
      <c r="AD110" s="129">
        <f t="shared" si="30"/>
        <v>6.57</v>
      </c>
      <c r="AE110" s="129">
        <f t="shared" si="30"/>
        <v>6.57</v>
      </c>
      <c r="AF110" s="129">
        <f t="shared" si="30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115</v>
      </c>
      <c r="B111" s="128">
        <v>3.43</v>
      </c>
      <c r="C111" s="129">
        <f t="shared" si="29"/>
        <v>3.43</v>
      </c>
      <c r="D111" s="129">
        <f t="shared" si="29"/>
        <v>3.43</v>
      </c>
      <c r="E111" s="129">
        <f t="shared" si="29"/>
        <v>3.43</v>
      </c>
      <c r="F111" s="129">
        <f t="shared" si="29"/>
        <v>3.43</v>
      </c>
      <c r="G111" s="129">
        <f t="shared" si="29"/>
        <v>3.43</v>
      </c>
      <c r="H111" s="129">
        <f t="shared" si="29"/>
        <v>3.43</v>
      </c>
      <c r="I111" s="129">
        <f t="shared" si="29"/>
        <v>3.43</v>
      </c>
      <c r="J111" s="129">
        <f t="shared" si="29"/>
        <v>3.43</v>
      </c>
      <c r="K111" s="129">
        <f t="shared" si="29"/>
        <v>3.43</v>
      </c>
      <c r="L111" s="129">
        <f t="shared" si="29"/>
        <v>3.43</v>
      </c>
      <c r="M111" s="129">
        <f t="shared" si="29"/>
        <v>3.43</v>
      </c>
      <c r="N111" s="129">
        <f t="shared" si="29"/>
        <v>3.43</v>
      </c>
      <c r="O111" s="129">
        <f t="shared" si="29"/>
        <v>3.43</v>
      </c>
      <c r="P111" s="129">
        <f t="shared" si="29"/>
        <v>3.43</v>
      </c>
      <c r="Q111" s="129">
        <f t="shared" si="29"/>
        <v>3.43</v>
      </c>
      <c r="R111" s="129">
        <f t="shared" si="29"/>
        <v>3.43</v>
      </c>
      <c r="S111" s="129">
        <f t="shared" si="30"/>
        <v>3.43</v>
      </c>
      <c r="T111" s="129">
        <f t="shared" si="30"/>
        <v>3.43</v>
      </c>
      <c r="U111" s="129">
        <f t="shared" si="30"/>
        <v>3.43</v>
      </c>
      <c r="V111" s="129">
        <f t="shared" si="30"/>
        <v>3.43</v>
      </c>
      <c r="W111" s="129">
        <f t="shared" si="30"/>
        <v>3.43</v>
      </c>
      <c r="X111" s="129">
        <f t="shared" si="30"/>
        <v>3.43</v>
      </c>
      <c r="Y111" s="129">
        <f t="shared" si="30"/>
        <v>3.43</v>
      </c>
      <c r="Z111" s="129">
        <f t="shared" si="30"/>
        <v>3.43</v>
      </c>
      <c r="AA111" s="129">
        <f t="shared" si="30"/>
        <v>3.43</v>
      </c>
      <c r="AB111" s="129">
        <f t="shared" si="30"/>
        <v>3.43</v>
      </c>
      <c r="AC111" s="129">
        <f t="shared" si="30"/>
        <v>3.43</v>
      </c>
      <c r="AD111" s="129">
        <f t="shared" si="30"/>
        <v>3.43</v>
      </c>
      <c r="AE111" s="129">
        <f t="shared" si="30"/>
        <v>3.43</v>
      </c>
      <c r="AF111" s="129">
        <f t="shared" si="30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116</v>
      </c>
      <c r="B112" s="128">
        <v>2.96</v>
      </c>
      <c r="C112" s="129">
        <f t="shared" si="29"/>
        <v>2.96</v>
      </c>
      <c r="D112" s="129">
        <f t="shared" si="29"/>
        <v>2.96</v>
      </c>
      <c r="E112" s="129">
        <f t="shared" si="29"/>
        <v>2.96</v>
      </c>
      <c r="F112" s="129">
        <f t="shared" si="29"/>
        <v>2.96</v>
      </c>
      <c r="G112" s="129">
        <f t="shared" si="29"/>
        <v>2.96</v>
      </c>
      <c r="H112" s="129">
        <f t="shared" si="29"/>
        <v>2.96</v>
      </c>
      <c r="I112" s="129">
        <f t="shared" si="29"/>
        <v>2.96</v>
      </c>
      <c r="J112" s="129">
        <f t="shared" si="29"/>
        <v>2.96</v>
      </c>
      <c r="K112" s="129">
        <f t="shared" si="29"/>
        <v>2.96</v>
      </c>
      <c r="L112" s="129">
        <f t="shared" si="29"/>
        <v>2.96</v>
      </c>
      <c r="M112" s="129">
        <f t="shared" si="29"/>
        <v>2.96</v>
      </c>
      <c r="N112" s="129">
        <f t="shared" si="29"/>
        <v>2.96</v>
      </c>
      <c r="O112" s="129">
        <f t="shared" si="29"/>
        <v>2.96</v>
      </c>
      <c r="P112" s="129">
        <f t="shared" si="29"/>
        <v>2.96</v>
      </c>
      <c r="Q112" s="129">
        <f t="shared" si="29"/>
        <v>2.96</v>
      </c>
      <c r="R112" s="129">
        <f t="shared" si="29"/>
        <v>2.96</v>
      </c>
      <c r="S112" s="129">
        <f t="shared" si="30"/>
        <v>2.96</v>
      </c>
      <c r="T112" s="129">
        <f t="shared" si="30"/>
        <v>2.96</v>
      </c>
      <c r="U112" s="129">
        <f t="shared" si="30"/>
        <v>2.96</v>
      </c>
      <c r="V112" s="129">
        <f t="shared" si="30"/>
        <v>2.96</v>
      </c>
      <c r="W112" s="129">
        <f t="shared" si="30"/>
        <v>2.96</v>
      </c>
      <c r="X112" s="129">
        <f t="shared" si="30"/>
        <v>2.96</v>
      </c>
      <c r="Y112" s="129">
        <f t="shared" si="30"/>
        <v>2.96</v>
      </c>
      <c r="Z112" s="129">
        <f t="shared" si="30"/>
        <v>2.96</v>
      </c>
      <c r="AA112" s="129">
        <f t="shared" si="30"/>
        <v>2.96</v>
      </c>
      <c r="AB112" s="129">
        <f t="shared" si="30"/>
        <v>2.96</v>
      </c>
      <c r="AC112" s="129">
        <f t="shared" si="30"/>
        <v>2.96</v>
      </c>
      <c r="AD112" s="129">
        <f t="shared" si="30"/>
        <v>2.96</v>
      </c>
      <c r="AE112" s="129">
        <f t="shared" si="30"/>
        <v>2.96</v>
      </c>
      <c r="AF112" s="129">
        <f t="shared" si="30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117</v>
      </c>
      <c r="B113" s="128">
        <v>8</v>
      </c>
      <c r="C113" s="129">
        <f t="shared" si="29"/>
        <v>8</v>
      </c>
      <c r="D113" s="129">
        <f t="shared" si="29"/>
        <v>8</v>
      </c>
      <c r="E113" s="129">
        <f t="shared" si="29"/>
        <v>8</v>
      </c>
      <c r="F113" s="129">
        <f t="shared" si="29"/>
        <v>8</v>
      </c>
      <c r="G113" s="129">
        <f t="shared" si="29"/>
        <v>8</v>
      </c>
      <c r="H113" s="129">
        <f t="shared" si="29"/>
        <v>8</v>
      </c>
      <c r="I113" s="129">
        <f t="shared" si="29"/>
        <v>8</v>
      </c>
      <c r="J113" s="129">
        <f t="shared" si="29"/>
        <v>8</v>
      </c>
      <c r="K113" s="129">
        <f t="shared" si="29"/>
        <v>8</v>
      </c>
      <c r="L113" s="129">
        <f t="shared" si="29"/>
        <v>8</v>
      </c>
      <c r="M113" s="129">
        <f t="shared" si="29"/>
        <v>8</v>
      </c>
      <c r="N113" s="129">
        <f t="shared" si="29"/>
        <v>8</v>
      </c>
      <c r="O113" s="129">
        <f t="shared" si="29"/>
        <v>8</v>
      </c>
      <c r="P113" s="129">
        <f t="shared" si="29"/>
        <v>8</v>
      </c>
      <c r="Q113" s="129">
        <f t="shared" si="29"/>
        <v>8</v>
      </c>
      <c r="R113" s="129">
        <f t="shared" si="29"/>
        <v>8</v>
      </c>
      <c r="S113" s="129">
        <f t="shared" si="30"/>
        <v>8</v>
      </c>
      <c r="T113" s="129">
        <f t="shared" si="30"/>
        <v>8</v>
      </c>
      <c r="U113" s="129">
        <f t="shared" si="30"/>
        <v>8</v>
      </c>
      <c r="V113" s="129">
        <f t="shared" si="30"/>
        <v>8</v>
      </c>
      <c r="W113" s="129">
        <f t="shared" si="30"/>
        <v>8</v>
      </c>
      <c r="X113" s="129">
        <f t="shared" si="30"/>
        <v>8</v>
      </c>
      <c r="Y113" s="129">
        <f t="shared" si="30"/>
        <v>8</v>
      </c>
      <c r="Z113" s="129">
        <f t="shared" si="30"/>
        <v>8</v>
      </c>
      <c r="AA113" s="129">
        <f t="shared" si="30"/>
        <v>8</v>
      </c>
      <c r="AB113" s="129">
        <f t="shared" si="30"/>
        <v>8</v>
      </c>
      <c r="AC113" s="129">
        <f t="shared" si="30"/>
        <v>8</v>
      </c>
      <c r="AD113" s="129">
        <f t="shared" si="30"/>
        <v>8</v>
      </c>
      <c r="AE113" s="129">
        <f t="shared" si="30"/>
        <v>8</v>
      </c>
      <c r="AF113" s="129">
        <f t="shared" si="30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118</v>
      </c>
      <c r="B114" s="128">
        <v>7</v>
      </c>
      <c r="C114" s="129">
        <f>B114</f>
        <v>7</v>
      </c>
      <c r="D114" s="129">
        <f t="shared" si="29"/>
        <v>7</v>
      </c>
      <c r="E114" s="129">
        <f t="shared" si="29"/>
        <v>7</v>
      </c>
      <c r="F114" s="129">
        <f t="shared" si="29"/>
        <v>7</v>
      </c>
      <c r="G114" s="129">
        <f t="shared" si="29"/>
        <v>7</v>
      </c>
      <c r="H114" s="129">
        <f t="shared" si="29"/>
        <v>7</v>
      </c>
      <c r="I114" s="129">
        <f t="shared" si="29"/>
        <v>7</v>
      </c>
      <c r="J114" s="129">
        <f t="shared" si="29"/>
        <v>7</v>
      </c>
      <c r="K114" s="129">
        <f t="shared" si="29"/>
        <v>7</v>
      </c>
      <c r="L114" s="129">
        <f t="shared" si="29"/>
        <v>7</v>
      </c>
      <c r="M114" s="129">
        <f t="shared" si="29"/>
        <v>7</v>
      </c>
      <c r="N114" s="129">
        <f t="shared" si="29"/>
        <v>7</v>
      </c>
      <c r="O114" s="129">
        <f t="shared" si="29"/>
        <v>7</v>
      </c>
      <c r="P114" s="129">
        <f t="shared" si="29"/>
        <v>7</v>
      </c>
      <c r="Q114" s="129">
        <f t="shared" si="29"/>
        <v>7</v>
      </c>
      <c r="R114" s="129">
        <f t="shared" si="29"/>
        <v>7</v>
      </c>
      <c r="S114" s="129">
        <f t="shared" si="30"/>
        <v>7</v>
      </c>
      <c r="T114" s="129">
        <f t="shared" si="30"/>
        <v>7</v>
      </c>
      <c r="U114" s="129">
        <f t="shared" si="30"/>
        <v>7</v>
      </c>
      <c r="V114" s="129">
        <f t="shared" si="30"/>
        <v>7</v>
      </c>
      <c r="W114" s="129">
        <f t="shared" si="30"/>
        <v>7</v>
      </c>
      <c r="X114" s="129">
        <f t="shared" si="30"/>
        <v>7</v>
      </c>
      <c r="Y114" s="129">
        <f t="shared" si="30"/>
        <v>7</v>
      </c>
      <c r="Z114" s="129">
        <f t="shared" si="30"/>
        <v>7</v>
      </c>
      <c r="AA114" s="129">
        <f t="shared" si="30"/>
        <v>7</v>
      </c>
      <c r="AB114" s="129">
        <f t="shared" si="30"/>
        <v>7</v>
      </c>
      <c r="AC114" s="129">
        <f t="shared" si="30"/>
        <v>7</v>
      </c>
      <c r="AD114" s="129">
        <f t="shared" si="30"/>
        <v>7</v>
      </c>
      <c r="AE114" s="129">
        <f t="shared" si="30"/>
        <v>7</v>
      </c>
      <c r="AF114" s="129">
        <f t="shared" si="30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119</v>
      </c>
      <c r="B115" s="128">
        <v>3.47</v>
      </c>
      <c r="C115" s="129">
        <f t="shared" ref="C115:R124" si="31">B115</f>
        <v>3.47</v>
      </c>
      <c r="D115" s="129">
        <f t="shared" si="31"/>
        <v>3.47</v>
      </c>
      <c r="E115" s="129">
        <f t="shared" si="31"/>
        <v>3.47</v>
      </c>
      <c r="F115" s="129">
        <f t="shared" si="31"/>
        <v>3.47</v>
      </c>
      <c r="G115" s="129">
        <f t="shared" si="31"/>
        <v>3.47</v>
      </c>
      <c r="H115" s="129">
        <f t="shared" si="31"/>
        <v>3.47</v>
      </c>
      <c r="I115" s="129">
        <f t="shared" si="31"/>
        <v>3.47</v>
      </c>
      <c r="J115" s="129">
        <f t="shared" si="31"/>
        <v>3.47</v>
      </c>
      <c r="K115" s="129">
        <f t="shared" si="31"/>
        <v>3.47</v>
      </c>
      <c r="L115" s="129">
        <f t="shared" si="31"/>
        <v>3.47</v>
      </c>
      <c r="M115" s="129">
        <f t="shared" si="31"/>
        <v>3.47</v>
      </c>
      <c r="N115" s="129">
        <f t="shared" si="31"/>
        <v>3.47</v>
      </c>
      <c r="O115" s="129">
        <f t="shared" si="31"/>
        <v>3.47</v>
      </c>
      <c r="P115" s="129">
        <f t="shared" si="31"/>
        <v>3.47</v>
      </c>
      <c r="Q115" s="129">
        <f t="shared" si="31"/>
        <v>3.47</v>
      </c>
      <c r="R115" s="129">
        <f t="shared" si="31"/>
        <v>3.47</v>
      </c>
      <c r="S115" s="129">
        <f t="shared" si="30"/>
        <v>3.47</v>
      </c>
      <c r="T115" s="129">
        <f t="shared" si="30"/>
        <v>3.47</v>
      </c>
      <c r="U115" s="129">
        <f t="shared" si="30"/>
        <v>3.47</v>
      </c>
      <c r="V115" s="129">
        <f t="shared" si="30"/>
        <v>3.47</v>
      </c>
      <c r="W115" s="129">
        <f t="shared" si="30"/>
        <v>3.47</v>
      </c>
      <c r="X115" s="129">
        <f t="shared" si="30"/>
        <v>3.47</v>
      </c>
      <c r="Y115" s="129">
        <f t="shared" si="30"/>
        <v>3.47</v>
      </c>
      <c r="Z115" s="129">
        <f t="shared" si="30"/>
        <v>3.47</v>
      </c>
      <c r="AA115" s="129">
        <f t="shared" si="30"/>
        <v>3.47</v>
      </c>
      <c r="AB115" s="129">
        <f t="shared" si="30"/>
        <v>3.47</v>
      </c>
      <c r="AC115" s="129">
        <f t="shared" si="30"/>
        <v>3.47</v>
      </c>
      <c r="AD115" s="129">
        <f t="shared" si="30"/>
        <v>3.47</v>
      </c>
      <c r="AE115" s="129">
        <f t="shared" si="30"/>
        <v>3.47</v>
      </c>
      <c r="AF115" s="129">
        <f t="shared" si="30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120</v>
      </c>
      <c r="B116" s="128">
        <v>2.1</v>
      </c>
      <c r="C116" s="129">
        <f t="shared" si="31"/>
        <v>2.1</v>
      </c>
      <c r="D116" s="129">
        <f t="shared" si="31"/>
        <v>2.1</v>
      </c>
      <c r="E116" s="129">
        <f t="shared" si="31"/>
        <v>2.1</v>
      </c>
      <c r="F116" s="129">
        <f t="shared" si="31"/>
        <v>2.1</v>
      </c>
      <c r="G116" s="129">
        <f t="shared" si="31"/>
        <v>2.1</v>
      </c>
      <c r="H116" s="129">
        <f t="shared" si="31"/>
        <v>2.1</v>
      </c>
      <c r="I116" s="129">
        <f t="shared" si="31"/>
        <v>2.1</v>
      </c>
      <c r="J116" s="129">
        <f t="shared" si="31"/>
        <v>2.1</v>
      </c>
      <c r="K116" s="129">
        <f t="shared" si="31"/>
        <v>2.1</v>
      </c>
      <c r="L116" s="129">
        <f t="shared" si="31"/>
        <v>2.1</v>
      </c>
      <c r="M116" s="129">
        <f t="shared" si="31"/>
        <v>2.1</v>
      </c>
      <c r="N116" s="129">
        <f t="shared" si="31"/>
        <v>2.1</v>
      </c>
      <c r="O116" s="129">
        <f t="shared" si="31"/>
        <v>2.1</v>
      </c>
      <c r="P116" s="129">
        <f t="shared" si="31"/>
        <v>2.1</v>
      </c>
      <c r="Q116" s="129">
        <f t="shared" si="31"/>
        <v>2.1</v>
      </c>
      <c r="R116" s="129">
        <f t="shared" si="31"/>
        <v>2.1</v>
      </c>
      <c r="S116" s="129">
        <f t="shared" si="30"/>
        <v>2.1</v>
      </c>
      <c r="T116" s="129">
        <f t="shared" si="30"/>
        <v>2.1</v>
      </c>
      <c r="U116" s="129">
        <f t="shared" si="30"/>
        <v>2.1</v>
      </c>
      <c r="V116" s="129">
        <f t="shared" si="30"/>
        <v>2.1</v>
      </c>
      <c r="W116" s="129">
        <f t="shared" si="30"/>
        <v>2.1</v>
      </c>
      <c r="X116" s="129">
        <f t="shared" si="30"/>
        <v>2.1</v>
      </c>
      <c r="Y116" s="129">
        <f t="shared" si="30"/>
        <v>2.1</v>
      </c>
      <c r="Z116" s="129">
        <f t="shared" si="30"/>
        <v>2.1</v>
      </c>
      <c r="AA116" s="129">
        <f t="shared" si="30"/>
        <v>2.1</v>
      </c>
      <c r="AB116" s="129">
        <f t="shared" si="30"/>
        <v>2.1</v>
      </c>
      <c r="AC116" s="129">
        <f t="shared" si="30"/>
        <v>2.1</v>
      </c>
      <c r="AD116" s="129">
        <f t="shared" si="30"/>
        <v>2.1</v>
      </c>
      <c r="AE116" s="129">
        <f t="shared" si="30"/>
        <v>2.1</v>
      </c>
      <c r="AF116" s="129">
        <f t="shared" si="30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121</v>
      </c>
      <c r="B117" s="128">
        <v>9.3000000000000007</v>
      </c>
      <c r="C117" s="129">
        <f t="shared" si="31"/>
        <v>9.3000000000000007</v>
      </c>
      <c r="D117" s="129">
        <f t="shared" si="31"/>
        <v>9.3000000000000007</v>
      </c>
      <c r="E117" s="129">
        <f t="shared" si="31"/>
        <v>9.3000000000000007</v>
      </c>
      <c r="F117" s="129">
        <f t="shared" si="31"/>
        <v>9.3000000000000007</v>
      </c>
      <c r="G117" s="129">
        <f t="shared" si="31"/>
        <v>9.3000000000000007</v>
      </c>
      <c r="H117" s="129">
        <f t="shared" si="31"/>
        <v>9.3000000000000007</v>
      </c>
      <c r="I117" s="129">
        <f t="shared" si="31"/>
        <v>9.3000000000000007</v>
      </c>
      <c r="J117" s="129">
        <f t="shared" si="31"/>
        <v>9.3000000000000007</v>
      </c>
      <c r="K117" s="129">
        <f t="shared" si="31"/>
        <v>9.3000000000000007</v>
      </c>
      <c r="L117" s="129">
        <f t="shared" si="31"/>
        <v>9.3000000000000007</v>
      </c>
      <c r="M117" s="129">
        <f t="shared" si="31"/>
        <v>9.3000000000000007</v>
      </c>
      <c r="N117" s="129">
        <f t="shared" si="31"/>
        <v>9.3000000000000007</v>
      </c>
      <c r="O117" s="129">
        <f t="shared" si="31"/>
        <v>9.3000000000000007</v>
      </c>
      <c r="P117" s="129">
        <f t="shared" si="31"/>
        <v>9.3000000000000007</v>
      </c>
      <c r="Q117" s="129">
        <f t="shared" si="31"/>
        <v>9.3000000000000007</v>
      </c>
      <c r="R117" s="129">
        <f t="shared" si="31"/>
        <v>9.3000000000000007</v>
      </c>
      <c r="S117" s="129">
        <f t="shared" si="30"/>
        <v>9.3000000000000007</v>
      </c>
      <c r="T117" s="129">
        <f t="shared" si="30"/>
        <v>9.3000000000000007</v>
      </c>
      <c r="U117" s="129">
        <f t="shared" si="30"/>
        <v>9.3000000000000007</v>
      </c>
      <c r="V117" s="129">
        <f t="shared" si="30"/>
        <v>9.3000000000000007</v>
      </c>
      <c r="W117" s="129">
        <f t="shared" si="30"/>
        <v>9.3000000000000007</v>
      </c>
      <c r="X117" s="129">
        <f t="shared" si="30"/>
        <v>9.3000000000000007</v>
      </c>
      <c r="Y117" s="129">
        <f t="shared" si="30"/>
        <v>9.3000000000000007</v>
      </c>
      <c r="Z117" s="129">
        <f t="shared" si="30"/>
        <v>9.3000000000000007</v>
      </c>
      <c r="AA117" s="129">
        <f t="shared" si="30"/>
        <v>9.3000000000000007</v>
      </c>
      <c r="AB117" s="129">
        <f t="shared" si="30"/>
        <v>9.3000000000000007</v>
      </c>
      <c r="AC117" s="129">
        <f t="shared" si="30"/>
        <v>9.3000000000000007</v>
      </c>
      <c r="AD117" s="129">
        <f t="shared" si="30"/>
        <v>9.3000000000000007</v>
      </c>
      <c r="AE117" s="129">
        <f t="shared" si="30"/>
        <v>9.3000000000000007</v>
      </c>
      <c r="AF117" s="129">
        <f t="shared" si="30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122</v>
      </c>
      <c r="B118" s="128">
        <v>0</v>
      </c>
      <c r="C118" s="129">
        <f t="shared" si="31"/>
        <v>0</v>
      </c>
      <c r="D118" s="129">
        <f t="shared" si="31"/>
        <v>0</v>
      </c>
      <c r="E118" s="129">
        <f t="shared" si="31"/>
        <v>0</v>
      </c>
      <c r="F118" s="129">
        <f t="shared" si="31"/>
        <v>0</v>
      </c>
      <c r="G118" s="129">
        <f t="shared" si="31"/>
        <v>0</v>
      </c>
      <c r="H118" s="129">
        <f t="shared" si="31"/>
        <v>0</v>
      </c>
      <c r="I118" s="129">
        <f t="shared" si="31"/>
        <v>0</v>
      </c>
      <c r="J118" s="129">
        <f t="shared" si="31"/>
        <v>0</v>
      </c>
      <c r="K118" s="129">
        <f t="shared" si="31"/>
        <v>0</v>
      </c>
      <c r="L118" s="129">
        <f t="shared" si="31"/>
        <v>0</v>
      </c>
      <c r="M118" s="129">
        <f t="shared" si="31"/>
        <v>0</v>
      </c>
      <c r="N118" s="129">
        <f t="shared" si="31"/>
        <v>0</v>
      </c>
      <c r="O118" s="129">
        <f t="shared" si="31"/>
        <v>0</v>
      </c>
      <c r="P118" s="129">
        <f t="shared" si="31"/>
        <v>0</v>
      </c>
      <c r="Q118" s="129">
        <f t="shared" si="31"/>
        <v>0</v>
      </c>
      <c r="R118" s="129">
        <f t="shared" si="31"/>
        <v>0</v>
      </c>
      <c r="S118" s="129">
        <f t="shared" si="30"/>
        <v>0</v>
      </c>
      <c r="T118" s="129">
        <f t="shared" si="30"/>
        <v>0</v>
      </c>
      <c r="U118" s="129">
        <f t="shared" si="30"/>
        <v>0</v>
      </c>
      <c r="V118" s="129">
        <f t="shared" si="30"/>
        <v>0</v>
      </c>
      <c r="W118" s="129">
        <f t="shared" si="30"/>
        <v>0</v>
      </c>
      <c r="X118" s="129">
        <f t="shared" si="30"/>
        <v>0</v>
      </c>
      <c r="Y118" s="129">
        <f t="shared" si="30"/>
        <v>0</v>
      </c>
      <c r="Z118" s="129">
        <f t="shared" si="30"/>
        <v>0</v>
      </c>
      <c r="AA118" s="129">
        <f t="shared" si="30"/>
        <v>0</v>
      </c>
      <c r="AB118" s="129">
        <f t="shared" si="30"/>
        <v>0</v>
      </c>
      <c r="AC118" s="129">
        <f t="shared" si="30"/>
        <v>0</v>
      </c>
      <c r="AD118" s="129">
        <f t="shared" si="30"/>
        <v>0</v>
      </c>
      <c r="AE118" s="129">
        <f t="shared" si="30"/>
        <v>0</v>
      </c>
      <c r="AF118" s="129">
        <f t="shared" si="30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123</v>
      </c>
      <c r="B119" s="128">
        <v>0</v>
      </c>
      <c r="C119" s="129">
        <f t="shared" si="31"/>
        <v>0</v>
      </c>
      <c r="D119" s="129">
        <f t="shared" si="31"/>
        <v>0</v>
      </c>
      <c r="E119" s="129">
        <f t="shared" si="31"/>
        <v>0</v>
      </c>
      <c r="F119" s="129">
        <f t="shared" si="31"/>
        <v>0</v>
      </c>
      <c r="G119" s="129">
        <f t="shared" si="31"/>
        <v>0</v>
      </c>
      <c r="H119" s="129">
        <f t="shared" si="31"/>
        <v>0</v>
      </c>
      <c r="I119" s="129">
        <f t="shared" si="31"/>
        <v>0</v>
      </c>
      <c r="J119" s="129">
        <f t="shared" si="31"/>
        <v>0</v>
      </c>
      <c r="K119" s="129">
        <f t="shared" si="31"/>
        <v>0</v>
      </c>
      <c r="L119" s="129">
        <f t="shared" si="31"/>
        <v>0</v>
      </c>
      <c r="M119" s="129">
        <f t="shared" si="31"/>
        <v>0</v>
      </c>
      <c r="N119" s="129">
        <f t="shared" si="31"/>
        <v>0</v>
      </c>
      <c r="O119" s="129">
        <f t="shared" si="31"/>
        <v>0</v>
      </c>
      <c r="P119" s="129">
        <f t="shared" si="31"/>
        <v>0</v>
      </c>
      <c r="Q119" s="129">
        <f t="shared" si="31"/>
        <v>0</v>
      </c>
      <c r="R119" s="129">
        <f t="shared" si="31"/>
        <v>0</v>
      </c>
      <c r="S119" s="129">
        <f t="shared" si="30"/>
        <v>0</v>
      </c>
      <c r="T119" s="129">
        <f t="shared" si="30"/>
        <v>0</v>
      </c>
      <c r="U119" s="129">
        <f t="shared" si="30"/>
        <v>0</v>
      </c>
      <c r="V119" s="129">
        <f t="shared" si="30"/>
        <v>0</v>
      </c>
      <c r="W119" s="129">
        <f t="shared" si="30"/>
        <v>0</v>
      </c>
      <c r="X119" s="129">
        <f t="shared" si="30"/>
        <v>0</v>
      </c>
      <c r="Y119" s="129">
        <f t="shared" si="30"/>
        <v>0</v>
      </c>
      <c r="Z119" s="129">
        <f t="shared" si="30"/>
        <v>0</v>
      </c>
      <c r="AA119" s="129">
        <f t="shared" si="30"/>
        <v>0</v>
      </c>
      <c r="AB119" s="129">
        <f t="shared" si="30"/>
        <v>0</v>
      </c>
      <c r="AC119" s="129">
        <f t="shared" si="30"/>
        <v>0</v>
      </c>
      <c r="AD119" s="129">
        <f t="shared" si="30"/>
        <v>0</v>
      </c>
      <c r="AE119" s="129">
        <f t="shared" si="30"/>
        <v>0</v>
      </c>
      <c r="AF119" s="129">
        <f t="shared" si="30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124</v>
      </c>
      <c r="B120" s="128">
        <v>5</v>
      </c>
      <c r="C120" s="129">
        <f t="shared" si="31"/>
        <v>5</v>
      </c>
      <c r="D120" s="129">
        <f t="shared" si="31"/>
        <v>5</v>
      </c>
      <c r="E120" s="129">
        <f t="shared" si="31"/>
        <v>5</v>
      </c>
      <c r="F120" s="129">
        <f t="shared" si="31"/>
        <v>5</v>
      </c>
      <c r="G120" s="129">
        <f t="shared" si="31"/>
        <v>5</v>
      </c>
      <c r="H120" s="129">
        <f t="shared" si="31"/>
        <v>5</v>
      </c>
      <c r="I120" s="129">
        <f t="shared" si="31"/>
        <v>5</v>
      </c>
      <c r="J120" s="129">
        <f t="shared" si="31"/>
        <v>5</v>
      </c>
      <c r="K120" s="129">
        <f t="shared" si="31"/>
        <v>5</v>
      </c>
      <c r="L120" s="129">
        <f t="shared" si="31"/>
        <v>5</v>
      </c>
      <c r="M120" s="129">
        <f t="shared" si="31"/>
        <v>5</v>
      </c>
      <c r="N120" s="129">
        <f t="shared" si="31"/>
        <v>5</v>
      </c>
      <c r="O120" s="129">
        <f t="shared" si="31"/>
        <v>5</v>
      </c>
      <c r="P120" s="129">
        <f t="shared" si="31"/>
        <v>5</v>
      </c>
      <c r="Q120" s="129">
        <f t="shared" si="31"/>
        <v>5</v>
      </c>
      <c r="R120" s="129">
        <f t="shared" si="31"/>
        <v>5</v>
      </c>
      <c r="S120" s="129">
        <f t="shared" si="30"/>
        <v>5</v>
      </c>
      <c r="T120" s="129">
        <f t="shared" si="30"/>
        <v>5</v>
      </c>
      <c r="U120" s="129">
        <f t="shared" si="30"/>
        <v>5</v>
      </c>
      <c r="V120" s="129">
        <f t="shared" si="30"/>
        <v>5</v>
      </c>
      <c r="W120" s="129">
        <f t="shared" si="30"/>
        <v>5</v>
      </c>
      <c r="X120" s="129">
        <f t="shared" si="30"/>
        <v>5</v>
      </c>
      <c r="Y120" s="129">
        <f t="shared" si="30"/>
        <v>5</v>
      </c>
      <c r="Z120" s="129">
        <f t="shared" si="30"/>
        <v>5</v>
      </c>
      <c r="AA120" s="129">
        <f t="shared" si="30"/>
        <v>5</v>
      </c>
      <c r="AB120" s="129">
        <f t="shared" si="30"/>
        <v>5</v>
      </c>
      <c r="AC120" s="129">
        <f t="shared" si="30"/>
        <v>5</v>
      </c>
      <c r="AD120" s="129">
        <f t="shared" si="30"/>
        <v>5</v>
      </c>
      <c r="AE120" s="129">
        <f t="shared" si="30"/>
        <v>5</v>
      </c>
      <c r="AF120" s="129">
        <f t="shared" si="30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125</v>
      </c>
      <c r="B121" s="128">
        <v>1</v>
      </c>
      <c r="C121" s="129">
        <f t="shared" si="31"/>
        <v>1</v>
      </c>
      <c r="D121" s="129">
        <f t="shared" si="31"/>
        <v>1</v>
      </c>
      <c r="E121" s="129">
        <f t="shared" si="31"/>
        <v>1</v>
      </c>
      <c r="F121" s="129">
        <f t="shared" si="31"/>
        <v>1</v>
      </c>
      <c r="G121" s="129">
        <f t="shared" si="31"/>
        <v>1</v>
      </c>
      <c r="H121" s="129">
        <f t="shared" si="31"/>
        <v>1</v>
      </c>
      <c r="I121" s="129">
        <f t="shared" si="31"/>
        <v>1</v>
      </c>
      <c r="J121" s="129">
        <f t="shared" si="31"/>
        <v>1</v>
      </c>
      <c r="K121" s="129">
        <f t="shared" si="31"/>
        <v>1</v>
      </c>
      <c r="L121" s="129">
        <f t="shared" si="31"/>
        <v>1</v>
      </c>
      <c r="M121" s="129">
        <f t="shared" si="31"/>
        <v>1</v>
      </c>
      <c r="N121" s="129">
        <f t="shared" si="31"/>
        <v>1</v>
      </c>
      <c r="O121" s="129">
        <f t="shared" si="31"/>
        <v>1</v>
      </c>
      <c r="P121" s="129">
        <f t="shared" si="31"/>
        <v>1</v>
      </c>
      <c r="Q121" s="129">
        <f t="shared" si="31"/>
        <v>1</v>
      </c>
      <c r="R121" s="129">
        <f t="shared" si="31"/>
        <v>1</v>
      </c>
      <c r="S121" s="129">
        <f t="shared" si="30"/>
        <v>1</v>
      </c>
      <c r="T121" s="129">
        <f t="shared" si="30"/>
        <v>1</v>
      </c>
      <c r="U121" s="129">
        <f t="shared" si="30"/>
        <v>1</v>
      </c>
      <c r="V121" s="129">
        <f t="shared" si="30"/>
        <v>1</v>
      </c>
      <c r="W121" s="129">
        <f t="shared" si="30"/>
        <v>1</v>
      </c>
      <c r="X121" s="129">
        <f t="shared" si="30"/>
        <v>1</v>
      </c>
      <c r="Y121" s="129">
        <f t="shared" si="30"/>
        <v>1</v>
      </c>
      <c r="Z121" s="129">
        <f t="shared" si="30"/>
        <v>1</v>
      </c>
      <c r="AA121" s="129">
        <f t="shared" si="30"/>
        <v>1</v>
      </c>
      <c r="AB121" s="129">
        <f t="shared" si="30"/>
        <v>1</v>
      </c>
      <c r="AC121" s="129">
        <f t="shared" si="30"/>
        <v>1</v>
      </c>
      <c r="AD121" s="129">
        <f t="shared" si="30"/>
        <v>1</v>
      </c>
      <c r="AE121" s="129">
        <f t="shared" si="30"/>
        <v>1</v>
      </c>
      <c r="AF121" s="129">
        <f t="shared" si="30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126</v>
      </c>
      <c r="B122" s="128">
        <v>1.58</v>
      </c>
      <c r="C122" s="129">
        <f t="shared" si="31"/>
        <v>1.58</v>
      </c>
      <c r="D122" s="129">
        <f t="shared" si="31"/>
        <v>1.58</v>
      </c>
      <c r="E122" s="129">
        <f t="shared" si="31"/>
        <v>1.58</v>
      </c>
      <c r="F122" s="129">
        <f t="shared" si="31"/>
        <v>1.58</v>
      </c>
      <c r="G122" s="129">
        <f t="shared" si="31"/>
        <v>1.58</v>
      </c>
      <c r="H122" s="129">
        <f t="shared" si="31"/>
        <v>1.58</v>
      </c>
      <c r="I122" s="129">
        <f t="shared" si="31"/>
        <v>1.58</v>
      </c>
      <c r="J122" s="129">
        <f t="shared" si="31"/>
        <v>1.58</v>
      </c>
      <c r="K122" s="129">
        <f t="shared" si="31"/>
        <v>1.58</v>
      </c>
      <c r="L122" s="129">
        <f t="shared" si="31"/>
        <v>1.58</v>
      </c>
      <c r="M122" s="129">
        <f t="shared" si="31"/>
        <v>1.58</v>
      </c>
      <c r="N122" s="129">
        <f t="shared" si="31"/>
        <v>1.58</v>
      </c>
      <c r="O122" s="129">
        <f t="shared" si="31"/>
        <v>1.58</v>
      </c>
      <c r="P122" s="129">
        <f t="shared" si="31"/>
        <v>1.58</v>
      </c>
      <c r="Q122" s="129">
        <f t="shared" si="31"/>
        <v>1.58</v>
      </c>
      <c r="R122" s="129">
        <f t="shared" si="31"/>
        <v>1.58</v>
      </c>
      <c r="S122" s="129">
        <f t="shared" si="30"/>
        <v>1.58</v>
      </c>
      <c r="T122" s="129">
        <f t="shared" si="30"/>
        <v>1.58</v>
      </c>
      <c r="U122" s="129">
        <f t="shared" si="30"/>
        <v>1.58</v>
      </c>
      <c r="V122" s="129">
        <f t="shared" si="30"/>
        <v>1.58</v>
      </c>
      <c r="W122" s="129">
        <f t="shared" si="30"/>
        <v>1.58</v>
      </c>
      <c r="X122" s="129">
        <f t="shared" si="30"/>
        <v>1.58</v>
      </c>
      <c r="Y122" s="129">
        <f t="shared" si="30"/>
        <v>1.58</v>
      </c>
      <c r="Z122" s="129">
        <f t="shared" si="30"/>
        <v>1.58</v>
      </c>
      <c r="AA122" s="129">
        <f t="shared" si="30"/>
        <v>1.58</v>
      </c>
      <c r="AB122" s="129">
        <f t="shared" si="30"/>
        <v>1.58</v>
      </c>
      <c r="AC122" s="129">
        <f t="shared" si="30"/>
        <v>1.58</v>
      </c>
      <c r="AD122" s="129">
        <f t="shared" si="30"/>
        <v>1.58</v>
      </c>
      <c r="AE122" s="129">
        <f t="shared" si="30"/>
        <v>1.58</v>
      </c>
      <c r="AF122" s="129">
        <f t="shared" si="30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127</v>
      </c>
      <c r="B123" s="128">
        <v>1.46</v>
      </c>
      <c r="C123" s="129">
        <f t="shared" si="31"/>
        <v>1.46</v>
      </c>
      <c r="D123" s="129">
        <f t="shared" si="31"/>
        <v>1.46</v>
      </c>
      <c r="E123" s="129">
        <f t="shared" si="31"/>
        <v>1.46</v>
      </c>
      <c r="F123" s="129">
        <f t="shared" si="31"/>
        <v>1.46</v>
      </c>
      <c r="G123" s="129">
        <f t="shared" si="31"/>
        <v>1.46</v>
      </c>
      <c r="H123" s="129">
        <f t="shared" si="31"/>
        <v>1.46</v>
      </c>
      <c r="I123" s="129">
        <f t="shared" si="31"/>
        <v>1.46</v>
      </c>
      <c r="J123" s="129">
        <f t="shared" si="31"/>
        <v>1.46</v>
      </c>
      <c r="K123" s="129">
        <f t="shared" si="31"/>
        <v>1.46</v>
      </c>
      <c r="L123" s="129">
        <f t="shared" si="31"/>
        <v>1.46</v>
      </c>
      <c r="M123" s="129">
        <f t="shared" si="31"/>
        <v>1.46</v>
      </c>
      <c r="N123" s="129">
        <f t="shared" si="31"/>
        <v>1.46</v>
      </c>
      <c r="O123" s="129">
        <f t="shared" si="31"/>
        <v>1.46</v>
      </c>
      <c r="P123" s="129">
        <f t="shared" si="31"/>
        <v>1.46</v>
      </c>
      <c r="Q123" s="129">
        <f t="shared" si="31"/>
        <v>1.46</v>
      </c>
      <c r="R123" s="129">
        <f t="shared" si="31"/>
        <v>1.46</v>
      </c>
      <c r="S123" s="129">
        <f t="shared" ref="S123:AF124" si="32">R123</f>
        <v>1.46</v>
      </c>
      <c r="T123" s="129">
        <f t="shared" si="32"/>
        <v>1.46</v>
      </c>
      <c r="U123" s="129">
        <f t="shared" si="32"/>
        <v>1.46</v>
      </c>
      <c r="V123" s="129">
        <f t="shared" si="32"/>
        <v>1.46</v>
      </c>
      <c r="W123" s="129">
        <f t="shared" si="32"/>
        <v>1.46</v>
      </c>
      <c r="X123" s="129">
        <f t="shared" si="32"/>
        <v>1.46</v>
      </c>
      <c r="Y123" s="129">
        <f t="shared" si="32"/>
        <v>1.46</v>
      </c>
      <c r="Z123" s="129">
        <f t="shared" si="32"/>
        <v>1.46</v>
      </c>
      <c r="AA123" s="129">
        <f t="shared" si="32"/>
        <v>1.46</v>
      </c>
      <c r="AB123" s="129">
        <f t="shared" si="32"/>
        <v>1.46</v>
      </c>
      <c r="AC123" s="129">
        <f t="shared" si="32"/>
        <v>1.46</v>
      </c>
      <c r="AD123" s="129">
        <f t="shared" si="32"/>
        <v>1.46</v>
      </c>
      <c r="AE123" s="129">
        <f t="shared" si="32"/>
        <v>1.46</v>
      </c>
      <c r="AF123" s="129">
        <f t="shared" si="32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128</v>
      </c>
      <c r="B124" s="128">
        <v>1.48</v>
      </c>
      <c r="C124" s="129">
        <f t="shared" si="31"/>
        <v>1.48</v>
      </c>
      <c r="D124" s="129">
        <f t="shared" si="31"/>
        <v>1.48</v>
      </c>
      <c r="E124" s="129">
        <f t="shared" si="31"/>
        <v>1.48</v>
      </c>
      <c r="F124" s="129">
        <f t="shared" si="31"/>
        <v>1.48</v>
      </c>
      <c r="G124" s="129">
        <f t="shared" si="31"/>
        <v>1.48</v>
      </c>
      <c r="H124" s="129">
        <f t="shared" si="31"/>
        <v>1.48</v>
      </c>
      <c r="I124" s="129">
        <f t="shared" si="31"/>
        <v>1.48</v>
      </c>
      <c r="J124" s="129">
        <f t="shared" si="31"/>
        <v>1.48</v>
      </c>
      <c r="K124" s="129">
        <f t="shared" si="31"/>
        <v>1.48</v>
      </c>
      <c r="L124" s="129">
        <f t="shared" si="31"/>
        <v>1.48</v>
      </c>
      <c r="M124" s="129">
        <f t="shared" si="31"/>
        <v>1.48</v>
      </c>
      <c r="N124" s="129">
        <f t="shared" si="31"/>
        <v>1.48</v>
      </c>
      <c r="O124" s="129">
        <f t="shared" si="31"/>
        <v>1.48</v>
      </c>
      <c r="P124" s="129">
        <f t="shared" si="31"/>
        <v>1.48</v>
      </c>
      <c r="Q124" s="129">
        <f t="shared" si="31"/>
        <v>1.48</v>
      </c>
      <c r="R124" s="129">
        <f t="shared" si="31"/>
        <v>1.48</v>
      </c>
      <c r="S124" s="129">
        <f t="shared" si="32"/>
        <v>1.48</v>
      </c>
      <c r="T124" s="129">
        <f t="shared" si="32"/>
        <v>1.48</v>
      </c>
      <c r="U124" s="129">
        <f t="shared" si="32"/>
        <v>1.48</v>
      </c>
      <c r="V124" s="129">
        <f t="shared" si="32"/>
        <v>1.48</v>
      </c>
      <c r="W124" s="129">
        <f t="shared" si="32"/>
        <v>1.48</v>
      </c>
      <c r="X124" s="129">
        <f t="shared" si="32"/>
        <v>1.48</v>
      </c>
      <c r="Y124" s="129">
        <f t="shared" si="32"/>
        <v>1.48</v>
      </c>
      <c r="Z124" s="129">
        <f t="shared" si="32"/>
        <v>1.48</v>
      </c>
      <c r="AA124" s="129">
        <f t="shared" si="32"/>
        <v>1.48</v>
      </c>
      <c r="AB124" s="129">
        <f t="shared" si="32"/>
        <v>1.48</v>
      </c>
      <c r="AC124" s="129">
        <f t="shared" si="32"/>
        <v>1.48</v>
      </c>
      <c r="AD124" s="129">
        <f t="shared" si="32"/>
        <v>1.48</v>
      </c>
      <c r="AE124" s="129">
        <f t="shared" si="32"/>
        <v>1.48</v>
      </c>
      <c r="AF124" s="129">
        <f t="shared" si="32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129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130</v>
      </c>
      <c r="B126" s="128">
        <v>2.2000000000000002</v>
      </c>
      <c r="C126" s="129">
        <f t="shared" ref="C126:R133" si="33">B126</f>
        <v>2.2000000000000002</v>
      </c>
      <c r="D126" s="129">
        <f t="shared" si="33"/>
        <v>2.2000000000000002</v>
      </c>
      <c r="E126" s="129">
        <f t="shared" si="33"/>
        <v>2.2000000000000002</v>
      </c>
      <c r="F126" s="129">
        <f t="shared" si="33"/>
        <v>2.2000000000000002</v>
      </c>
      <c r="G126" s="129">
        <f t="shared" si="33"/>
        <v>2.2000000000000002</v>
      </c>
      <c r="H126" s="129">
        <f t="shared" si="33"/>
        <v>2.2000000000000002</v>
      </c>
      <c r="I126" s="129">
        <f t="shared" si="33"/>
        <v>2.2000000000000002</v>
      </c>
      <c r="J126" s="129">
        <f t="shared" si="33"/>
        <v>2.2000000000000002</v>
      </c>
      <c r="K126" s="129">
        <f t="shared" si="33"/>
        <v>2.2000000000000002</v>
      </c>
      <c r="L126" s="129">
        <f t="shared" si="33"/>
        <v>2.2000000000000002</v>
      </c>
      <c r="M126" s="129">
        <f t="shared" si="33"/>
        <v>2.2000000000000002</v>
      </c>
      <c r="N126" s="129">
        <f t="shared" si="33"/>
        <v>2.2000000000000002</v>
      </c>
      <c r="O126" s="129">
        <f t="shared" si="33"/>
        <v>2.2000000000000002</v>
      </c>
      <c r="P126" s="129">
        <f t="shared" si="33"/>
        <v>2.2000000000000002</v>
      </c>
      <c r="Q126" s="129">
        <f t="shared" si="33"/>
        <v>2.2000000000000002</v>
      </c>
      <c r="R126" s="129">
        <f t="shared" si="33"/>
        <v>2.2000000000000002</v>
      </c>
      <c r="S126" s="129">
        <f t="shared" ref="S126:AF133" si="34">R126</f>
        <v>2.2000000000000002</v>
      </c>
      <c r="T126" s="129">
        <f t="shared" si="34"/>
        <v>2.2000000000000002</v>
      </c>
      <c r="U126" s="129">
        <f t="shared" si="34"/>
        <v>2.2000000000000002</v>
      </c>
      <c r="V126" s="129">
        <f t="shared" si="34"/>
        <v>2.2000000000000002</v>
      </c>
      <c r="W126" s="129">
        <f t="shared" si="34"/>
        <v>2.2000000000000002</v>
      </c>
      <c r="X126" s="129">
        <f t="shared" si="34"/>
        <v>2.2000000000000002</v>
      </c>
      <c r="Y126" s="129">
        <f t="shared" si="34"/>
        <v>2.2000000000000002</v>
      </c>
      <c r="Z126" s="129">
        <f t="shared" si="34"/>
        <v>2.2000000000000002</v>
      </c>
      <c r="AA126" s="129">
        <f t="shared" si="34"/>
        <v>2.2000000000000002</v>
      </c>
      <c r="AB126" s="129">
        <f t="shared" si="34"/>
        <v>2.2000000000000002</v>
      </c>
      <c r="AC126" s="129">
        <f t="shared" si="34"/>
        <v>2.2000000000000002</v>
      </c>
      <c r="AD126" s="129">
        <f t="shared" si="34"/>
        <v>2.2000000000000002</v>
      </c>
      <c r="AE126" s="129">
        <f t="shared" si="34"/>
        <v>2.2000000000000002</v>
      </c>
      <c r="AF126" s="129">
        <f t="shared" si="34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131</v>
      </c>
      <c r="B127" s="128">
        <v>2</v>
      </c>
      <c r="C127" s="129">
        <f t="shared" si="33"/>
        <v>2</v>
      </c>
      <c r="D127" s="129">
        <f t="shared" si="33"/>
        <v>2</v>
      </c>
      <c r="E127" s="129">
        <f t="shared" si="33"/>
        <v>2</v>
      </c>
      <c r="F127" s="129">
        <f t="shared" si="33"/>
        <v>2</v>
      </c>
      <c r="G127" s="129">
        <f t="shared" si="33"/>
        <v>2</v>
      </c>
      <c r="H127" s="129">
        <f t="shared" si="33"/>
        <v>2</v>
      </c>
      <c r="I127" s="129">
        <f t="shared" si="33"/>
        <v>2</v>
      </c>
      <c r="J127" s="129">
        <f t="shared" si="33"/>
        <v>2</v>
      </c>
      <c r="K127" s="129">
        <f t="shared" si="33"/>
        <v>2</v>
      </c>
      <c r="L127" s="129">
        <f t="shared" si="33"/>
        <v>2</v>
      </c>
      <c r="M127" s="129">
        <f t="shared" si="33"/>
        <v>2</v>
      </c>
      <c r="N127" s="129">
        <f t="shared" si="33"/>
        <v>2</v>
      </c>
      <c r="O127" s="129">
        <f t="shared" si="33"/>
        <v>2</v>
      </c>
      <c r="P127" s="129">
        <f t="shared" si="33"/>
        <v>2</v>
      </c>
      <c r="Q127" s="129">
        <f t="shared" si="33"/>
        <v>2</v>
      </c>
      <c r="R127" s="129">
        <f t="shared" si="33"/>
        <v>2</v>
      </c>
      <c r="S127" s="129">
        <f t="shared" si="34"/>
        <v>2</v>
      </c>
      <c r="T127" s="129">
        <f t="shared" si="34"/>
        <v>2</v>
      </c>
      <c r="U127" s="129">
        <f t="shared" si="34"/>
        <v>2</v>
      </c>
      <c r="V127" s="129">
        <f t="shared" si="34"/>
        <v>2</v>
      </c>
      <c r="W127" s="129">
        <f t="shared" si="34"/>
        <v>2</v>
      </c>
      <c r="X127" s="129">
        <f t="shared" si="34"/>
        <v>2</v>
      </c>
      <c r="Y127" s="129">
        <f t="shared" si="34"/>
        <v>2</v>
      </c>
      <c r="Z127" s="129">
        <f t="shared" si="34"/>
        <v>2</v>
      </c>
      <c r="AA127" s="129">
        <f t="shared" si="34"/>
        <v>2</v>
      </c>
      <c r="AB127" s="129">
        <f t="shared" si="34"/>
        <v>2</v>
      </c>
      <c r="AC127" s="129">
        <f t="shared" si="34"/>
        <v>2</v>
      </c>
      <c r="AD127" s="129">
        <f t="shared" si="34"/>
        <v>2</v>
      </c>
      <c r="AE127" s="129">
        <f t="shared" si="34"/>
        <v>2</v>
      </c>
      <c r="AF127" s="129">
        <f t="shared" si="34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132</v>
      </c>
      <c r="B128" s="128">
        <v>1.25</v>
      </c>
      <c r="C128" s="129">
        <f t="shared" si="33"/>
        <v>1.25</v>
      </c>
      <c r="D128" s="129">
        <f t="shared" si="33"/>
        <v>1.25</v>
      </c>
      <c r="E128" s="129">
        <f t="shared" si="33"/>
        <v>1.25</v>
      </c>
      <c r="F128" s="129">
        <f t="shared" si="33"/>
        <v>1.25</v>
      </c>
      <c r="G128" s="129">
        <f t="shared" si="33"/>
        <v>1.25</v>
      </c>
      <c r="H128" s="129">
        <f t="shared" si="33"/>
        <v>1.25</v>
      </c>
      <c r="I128" s="129">
        <f t="shared" si="33"/>
        <v>1.25</v>
      </c>
      <c r="J128" s="129">
        <f t="shared" si="33"/>
        <v>1.25</v>
      </c>
      <c r="K128" s="129">
        <f t="shared" si="33"/>
        <v>1.25</v>
      </c>
      <c r="L128" s="129">
        <f t="shared" si="33"/>
        <v>1.25</v>
      </c>
      <c r="M128" s="129">
        <f t="shared" si="33"/>
        <v>1.25</v>
      </c>
      <c r="N128" s="129">
        <f t="shared" si="33"/>
        <v>1.25</v>
      </c>
      <c r="O128" s="129">
        <f t="shared" si="33"/>
        <v>1.25</v>
      </c>
      <c r="P128" s="129">
        <f t="shared" si="33"/>
        <v>1.25</v>
      </c>
      <c r="Q128" s="129">
        <f t="shared" si="33"/>
        <v>1.25</v>
      </c>
      <c r="R128" s="129">
        <f t="shared" si="33"/>
        <v>1.25</v>
      </c>
      <c r="S128" s="129">
        <f t="shared" si="34"/>
        <v>1.25</v>
      </c>
      <c r="T128" s="129">
        <f t="shared" si="34"/>
        <v>1.25</v>
      </c>
      <c r="U128" s="129">
        <f t="shared" si="34"/>
        <v>1.25</v>
      </c>
      <c r="V128" s="129">
        <f t="shared" si="34"/>
        <v>1.25</v>
      </c>
      <c r="W128" s="129">
        <f t="shared" si="34"/>
        <v>1.25</v>
      </c>
      <c r="X128" s="129">
        <f t="shared" si="34"/>
        <v>1.25</v>
      </c>
      <c r="Y128" s="129">
        <f t="shared" si="34"/>
        <v>1.25</v>
      </c>
      <c r="Z128" s="129">
        <f t="shared" si="34"/>
        <v>1.25</v>
      </c>
      <c r="AA128" s="129">
        <f t="shared" si="34"/>
        <v>1.25</v>
      </c>
      <c r="AB128" s="129">
        <f t="shared" si="34"/>
        <v>1.25</v>
      </c>
      <c r="AC128" s="129">
        <f t="shared" si="34"/>
        <v>1.25</v>
      </c>
      <c r="AD128" s="129">
        <f t="shared" si="34"/>
        <v>1.25</v>
      </c>
      <c r="AE128" s="129">
        <f t="shared" si="34"/>
        <v>1.25</v>
      </c>
      <c r="AF128" s="129">
        <f t="shared" si="34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133</v>
      </c>
      <c r="B129" s="128">
        <v>1.1499999999999999</v>
      </c>
      <c r="C129" s="129">
        <f t="shared" si="33"/>
        <v>1.1499999999999999</v>
      </c>
      <c r="D129" s="129">
        <f t="shared" si="33"/>
        <v>1.1499999999999999</v>
      </c>
      <c r="E129" s="129">
        <f t="shared" si="33"/>
        <v>1.1499999999999999</v>
      </c>
      <c r="F129" s="129">
        <f t="shared" si="33"/>
        <v>1.1499999999999999</v>
      </c>
      <c r="G129" s="129">
        <f t="shared" si="33"/>
        <v>1.1499999999999999</v>
      </c>
      <c r="H129" s="129">
        <f t="shared" si="33"/>
        <v>1.1499999999999999</v>
      </c>
      <c r="I129" s="129">
        <f t="shared" si="33"/>
        <v>1.1499999999999999</v>
      </c>
      <c r="J129" s="129">
        <f t="shared" si="33"/>
        <v>1.1499999999999999</v>
      </c>
      <c r="K129" s="129">
        <f t="shared" si="33"/>
        <v>1.1499999999999999</v>
      </c>
      <c r="L129" s="129">
        <f t="shared" si="33"/>
        <v>1.1499999999999999</v>
      </c>
      <c r="M129" s="129">
        <f t="shared" si="33"/>
        <v>1.1499999999999999</v>
      </c>
      <c r="N129" s="129">
        <f t="shared" si="33"/>
        <v>1.1499999999999999</v>
      </c>
      <c r="O129" s="129">
        <f t="shared" si="33"/>
        <v>1.1499999999999999</v>
      </c>
      <c r="P129" s="129">
        <f t="shared" si="33"/>
        <v>1.1499999999999999</v>
      </c>
      <c r="Q129" s="129">
        <f t="shared" si="33"/>
        <v>1.1499999999999999</v>
      </c>
      <c r="R129" s="129">
        <f t="shared" si="33"/>
        <v>1.1499999999999999</v>
      </c>
      <c r="S129" s="129">
        <f t="shared" si="34"/>
        <v>1.1499999999999999</v>
      </c>
      <c r="T129" s="129">
        <f t="shared" si="34"/>
        <v>1.1499999999999999</v>
      </c>
      <c r="U129" s="129">
        <f t="shared" si="34"/>
        <v>1.1499999999999999</v>
      </c>
      <c r="V129" s="129">
        <f t="shared" si="34"/>
        <v>1.1499999999999999</v>
      </c>
      <c r="W129" s="129">
        <f t="shared" si="34"/>
        <v>1.1499999999999999</v>
      </c>
      <c r="X129" s="129">
        <f t="shared" si="34"/>
        <v>1.1499999999999999</v>
      </c>
      <c r="Y129" s="129">
        <f t="shared" si="34"/>
        <v>1.1499999999999999</v>
      </c>
      <c r="Z129" s="129">
        <f t="shared" si="34"/>
        <v>1.1499999999999999</v>
      </c>
      <c r="AA129" s="129">
        <f t="shared" si="34"/>
        <v>1.1499999999999999</v>
      </c>
      <c r="AB129" s="129">
        <f t="shared" si="34"/>
        <v>1.1499999999999999</v>
      </c>
      <c r="AC129" s="129">
        <f t="shared" si="34"/>
        <v>1.1499999999999999</v>
      </c>
      <c r="AD129" s="129">
        <f t="shared" si="34"/>
        <v>1.1499999999999999</v>
      </c>
      <c r="AE129" s="129">
        <f t="shared" si="34"/>
        <v>1.1499999999999999</v>
      </c>
      <c r="AF129" s="129">
        <f t="shared" si="34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134</v>
      </c>
      <c r="B130" s="128">
        <v>2.133</v>
      </c>
      <c r="C130" s="129">
        <f t="shared" si="33"/>
        <v>2.133</v>
      </c>
      <c r="D130" s="129">
        <f t="shared" si="33"/>
        <v>2.133</v>
      </c>
      <c r="E130" s="129">
        <f t="shared" si="33"/>
        <v>2.133</v>
      </c>
      <c r="F130" s="129">
        <f t="shared" si="33"/>
        <v>2.133</v>
      </c>
      <c r="G130" s="129">
        <f t="shared" si="33"/>
        <v>2.133</v>
      </c>
      <c r="H130" s="129">
        <f t="shared" si="33"/>
        <v>2.133</v>
      </c>
      <c r="I130" s="129">
        <f t="shared" si="33"/>
        <v>2.133</v>
      </c>
      <c r="J130" s="129">
        <f t="shared" si="33"/>
        <v>2.133</v>
      </c>
      <c r="K130" s="129">
        <f t="shared" si="33"/>
        <v>2.133</v>
      </c>
      <c r="L130" s="129">
        <f t="shared" si="33"/>
        <v>2.133</v>
      </c>
      <c r="M130" s="129">
        <f t="shared" si="33"/>
        <v>2.133</v>
      </c>
      <c r="N130" s="129">
        <f t="shared" si="33"/>
        <v>2.133</v>
      </c>
      <c r="O130" s="129">
        <f t="shared" si="33"/>
        <v>2.133</v>
      </c>
      <c r="P130" s="129">
        <f t="shared" si="33"/>
        <v>2.133</v>
      </c>
      <c r="Q130" s="129">
        <f t="shared" si="33"/>
        <v>2.133</v>
      </c>
      <c r="R130" s="129">
        <f t="shared" si="33"/>
        <v>2.133</v>
      </c>
      <c r="S130" s="129">
        <f t="shared" si="34"/>
        <v>2.133</v>
      </c>
      <c r="T130" s="129">
        <f t="shared" si="34"/>
        <v>2.133</v>
      </c>
      <c r="U130" s="129">
        <f t="shared" si="34"/>
        <v>2.133</v>
      </c>
      <c r="V130" s="129">
        <f t="shared" si="34"/>
        <v>2.133</v>
      </c>
      <c r="W130" s="129">
        <f t="shared" si="34"/>
        <v>2.133</v>
      </c>
      <c r="X130" s="129">
        <f t="shared" si="34"/>
        <v>2.133</v>
      </c>
      <c r="Y130" s="129">
        <f t="shared" si="34"/>
        <v>2.133</v>
      </c>
      <c r="Z130" s="129">
        <f t="shared" si="34"/>
        <v>2.133</v>
      </c>
      <c r="AA130" s="129">
        <f t="shared" si="34"/>
        <v>2.133</v>
      </c>
      <c r="AB130" s="129">
        <f t="shared" si="34"/>
        <v>2.133</v>
      </c>
      <c r="AC130" s="129">
        <f t="shared" si="34"/>
        <v>2.133</v>
      </c>
      <c r="AD130" s="129">
        <f t="shared" si="34"/>
        <v>2.133</v>
      </c>
      <c r="AE130" s="129">
        <f t="shared" si="34"/>
        <v>2.133</v>
      </c>
      <c r="AF130" s="129">
        <f t="shared" si="34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135</v>
      </c>
      <c r="B131" s="128">
        <v>2.09</v>
      </c>
      <c r="C131" s="129">
        <f t="shared" si="33"/>
        <v>2.09</v>
      </c>
      <c r="D131" s="129">
        <f t="shared" si="33"/>
        <v>2.09</v>
      </c>
      <c r="E131" s="129">
        <f t="shared" si="33"/>
        <v>2.09</v>
      </c>
      <c r="F131" s="129">
        <f t="shared" si="33"/>
        <v>2.09</v>
      </c>
      <c r="G131" s="129">
        <f t="shared" si="33"/>
        <v>2.09</v>
      </c>
      <c r="H131" s="129">
        <f t="shared" si="33"/>
        <v>2.09</v>
      </c>
      <c r="I131" s="129">
        <f t="shared" si="33"/>
        <v>2.09</v>
      </c>
      <c r="J131" s="129">
        <f t="shared" si="33"/>
        <v>2.09</v>
      </c>
      <c r="K131" s="129">
        <f t="shared" si="33"/>
        <v>2.09</v>
      </c>
      <c r="L131" s="129">
        <f t="shared" si="33"/>
        <v>2.09</v>
      </c>
      <c r="M131" s="129">
        <f t="shared" si="33"/>
        <v>2.09</v>
      </c>
      <c r="N131" s="129">
        <f t="shared" si="33"/>
        <v>2.09</v>
      </c>
      <c r="O131" s="129">
        <f t="shared" si="33"/>
        <v>2.09</v>
      </c>
      <c r="P131" s="129">
        <f t="shared" si="33"/>
        <v>2.09</v>
      </c>
      <c r="Q131" s="129">
        <f t="shared" si="33"/>
        <v>2.09</v>
      </c>
      <c r="R131" s="129">
        <f t="shared" si="33"/>
        <v>2.09</v>
      </c>
      <c r="S131" s="129">
        <f t="shared" si="34"/>
        <v>2.09</v>
      </c>
      <c r="T131" s="129">
        <f t="shared" si="34"/>
        <v>2.09</v>
      </c>
      <c r="U131" s="129">
        <f t="shared" si="34"/>
        <v>2.09</v>
      </c>
      <c r="V131" s="129">
        <f t="shared" si="34"/>
        <v>2.09</v>
      </c>
      <c r="W131" s="129">
        <f t="shared" si="34"/>
        <v>2.09</v>
      </c>
      <c r="X131" s="129">
        <f t="shared" si="34"/>
        <v>2.09</v>
      </c>
      <c r="Y131" s="129">
        <f t="shared" si="34"/>
        <v>2.09</v>
      </c>
      <c r="Z131" s="129">
        <f t="shared" si="34"/>
        <v>2.09</v>
      </c>
      <c r="AA131" s="129">
        <f t="shared" si="34"/>
        <v>2.09</v>
      </c>
      <c r="AB131" s="129">
        <f t="shared" si="34"/>
        <v>2.09</v>
      </c>
      <c r="AC131" s="129">
        <f t="shared" si="34"/>
        <v>2.09</v>
      </c>
      <c r="AD131" s="129">
        <f t="shared" si="34"/>
        <v>2.09</v>
      </c>
      <c r="AE131" s="129">
        <f t="shared" si="34"/>
        <v>2.09</v>
      </c>
      <c r="AF131" s="129">
        <f t="shared" si="34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136</v>
      </c>
      <c r="B132" s="128">
        <v>1.1399999999999999</v>
      </c>
      <c r="C132" s="129">
        <f t="shared" si="33"/>
        <v>1.1399999999999999</v>
      </c>
      <c r="D132" s="129">
        <f t="shared" si="33"/>
        <v>1.1399999999999999</v>
      </c>
      <c r="E132" s="129">
        <f t="shared" si="33"/>
        <v>1.1399999999999999</v>
      </c>
      <c r="F132" s="129">
        <f t="shared" si="33"/>
        <v>1.1399999999999999</v>
      </c>
      <c r="G132" s="129">
        <f t="shared" si="33"/>
        <v>1.1399999999999999</v>
      </c>
      <c r="H132" s="129">
        <f t="shared" si="33"/>
        <v>1.1399999999999999</v>
      </c>
      <c r="I132" s="129">
        <f t="shared" si="33"/>
        <v>1.1399999999999999</v>
      </c>
      <c r="J132" s="129">
        <f t="shared" si="33"/>
        <v>1.1399999999999999</v>
      </c>
      <c r="K132" s="129">
        <f t="shared" si="33"/>
        <v>1.1399999999999999</v>
      </c>
      <c r="L132" s="129">
        <f t="shared" si="33"/>
        <v>1.1399999999999999</v>
      </c>
      <c r="M132" s="129">
        <f t="shared" si="33"/>
        <v>1.1399999999999999</v>
      </c>
      <c r="N132" s="129">
        <f t="shared" si="33"/>
        <v>1.1399999999999999</v>
      </c>
      <c r="O132" s="129">
        <f t="shared" si="33"/>
        <v>1.1399999999999999</v>
      </c>
      <c r="P132" s="129">
        <f t="shared" si="33"/>
        <v>1.1399999999999999</v>
      </c>
      <c r="Q132" s="129">
        <f t="shared" si="33"/>
        <v>1.1399999999999999</v>
      </c>
      <c r="R132" s="129">
        <f t="shared" si="33"/>
        <v>1.1399999999999999</v>
      </c>
      <c r="S132" s="129">
        <f t="shared" si="34"/>
        <v>1.1399999999999999</v>
      </c>
      <c r="T132" s="129">
        <f t="shared" si="34"/>
        <v>1.1399999999999999</v>
      </c>
      <c r="U132" s="129">
        <f t="shared" si="34"/>
        <v>1.1399999999999999</v>
      </c>
      <c r="V132" s="129">
        <f t="shared" si="34"/>
        <v>1.1399999999999999</v>
      </c>
      <c r="W132" s="129">
        <f t="shared" si="34"/>
        <v>1.1399999999999999</v>
      </c>
      <c r="X132" s="129">
        <f t="shared" si="34"/>
        <v>1.1399999999999999</v>
      </c>
      <c r="Y132" s="129">
        <f t="shared" si="34"/>
        <v>1.1399999999999999</v>
      </c>
      <c r="Z132" s="129">
        <f t="shared" si="34"/>
        <v>1.1399999999999999</v>
      </c>
      <c r="AA132" s="129">
        <f t="shared" si="34"/>
        <v>1.1399999999999999</v>
      </c>
      <c r="AB132" s="129">
        <f t="shared" si="34"/>
        <v>1.1399999999999999</v>
      </c>
      <c r="AC132" s="129">
        <f t="shared" si="34"/>
        <v>1.1399999999999999</v>
      </c>
      <c r="AD132" s="129">
        <f t="shared" si="34"/>
        <v>1.1399999999999999</v>
      </c>
      <c r="AE132" s="129">
        <f t="shared" si="34"/>
        <v>1.1399999999999999</v>
      </c>
      <c r="AF132" s="129">
        <f t="shared" si="34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137</v>
      </c>
      <c r="B133" s="128">
        <v>0.82</v>
      </c>
      <c r="C133" s="129">
        <f t="shared" si="33"/>
        <v>0.82</v>
      </c>
      <c r="D133" s="129">
        <f t="shared" si="33"/>
        <v>0.82</v>
      </c>
      <c r="E133" s="129">
        <f t="shared" si="33"/>
        <v>0.82</v>
      </c>
      <c r="F133" s="129">
        <f t="shared" si="33"/>
        <v>0.82</v>
      </c>
      <c r="G133" s="129">
        <f t="shared" si="33"/>
        <v>0.82</v>
      </c>
      <c r="H133" s="129">
        <f t="shared" si="33"/>
        <v>0.82</v>
      </c>
      <c r="I133" s="129">
        <f t="shared" si="33"/>
        <v>0.82</v>
      </c>
      <c r="J133" s="129">
        <f t="shared" si="33"/>
        <v>0.82</v>
      </c>
      <c r="K133" s="129">
        <f t="shared" si="33"/>
        <v>0.82</v>
      </c>
      <c r="L133" s="129">
        <f t="shared" si="33"/>
        <v>0.82</v>
      </c>
      <c r="M133" s="129">
        <f t="shared" si="33"/>
        <v>0.82</v>
      </c>
      <c r="N133" s="129">
        <f t="shared" si="33"/>
        <v>0.82</v>
      </c>
      <c r="O133" s="129">
        <f t="shared" si="33"/>
        <v>0.82</v>
      </c>
      <c r="P133" s="129">
        <f t="shared" si="33"/>
        <v>0.82</v>
      </c>
      <c r="Q133" s="129">
        <f t="shared" si="33"/>
        <v>0.82</v>
      </c>
      <c r="R133" s="129">
        <f t="shared" si="33"/>
        <v>0.82</v>
      </c>
      <c r="S133" s="129">
        <f t="shared" si="34"/>
        <v>0.82</v>
      </c>
      <c r="T133" s="129">
        <f t="shared" si="34"/>
        <v>0.82</v>
      </c>
      <c r="U133" s="129">
        <f t="shared" si="34"/>
        <v>0.82</v>
      </c>
      <c r="V133" s="129">
        <f t="shared" si="34"/>
        <v>0.82</v>
      </c>
      <c r="W133" s="129">
        <f t="shared" si="34"/>
        <v>0.82</v>
      </c>
      <c r="X133" s="129">
        <f t="shared" si="34"/>
        <v>0.82</v>
      </c>
      <c r="Y133" s="129">
        <f t="shared" si="34"/>
        <v>0.82</v>
      </c>
      <c r="Z133" s="129">
        <f t="shared" si="34"/>
        <v>0.82</v>
      </c>
      <c r="AA133" s="129">
        <f t="shared" si="34"/>
        <v>0.82</v>
      </c>
      <c r="AB133" s="129">
        <f t="shared" si="34"/>
        <v>0.82</v>
      </c>
      <c r="AC133" s="129">
        <f t="shared" si="34"/>
        <v>0.82</v>
      </c>
      <c r="AD133" s="129">
        <f t="shared" si="34"/>
        <v>0.82</v>
      </c>
      <c r="AE133" s="129">
        <f t="shared" si="34"/>
        <v>0.82</v>
      </c>
      <c r="AF133" s="129">
        <f t="shared" si="34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138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139</v>
      </c>
      <c r="B135" s="128">
        <v>2</v>
      </c>
      <c r="C135" s="129">
        <f t="shared" ref="C135:R141" si="35">B135</f>
        <v>2</v>
      </c>
      <c r="D135" s="129">
        <f t="shared" si="35"/>
        <v>2</v>
      </c>
      <c r="E135" s="129">
        <f t="shared" si="35"/>
        <v>2</v>
      </c>
      <c r="F135" s="129">
        <f t="shared" si="35"/>
        <v>2</v>
      </c>
      <c r="G135" s="129">
        <f t="shared" si="35"/>
        <v>2</v>
      </c>
      <c r="H135" s="129">
        <f t="shared" si="35"/>
        <v>2</v>
      </c>
      <c r="I135" s="129">
        <f t="shared" si="35"/>
        <v>2</v>
      </c>
      <c r="J135" s="129">
        <f t="shared" si="35"/>
        <v>2</v>
      </c>
      <c r="K135" s="129">
        <f t="shared" si="35"/>
        <v>2</v>
      </c>
      <c r="L135" s="129">
        <f t="shared" si="35"/>
        <v>2</v>
      </c>
      <c r="M135" s="129">
        <f t="shared" si="35"/>
        <v>2</v>
      </c>
      <c r="N135" s="129">
        <f t="shared" si="35"/>
        <v>2</v>
      </c>
      <c r="O135" s="129">
        <f t="shared" si="35"/>
        <v>2</v>
      </c>
      <c r="P135" s="129">
        <f t="shared" si="35"/>
        <v>2</v>
      </c>
      <c r="Q135" s="129">
        <f t="shared" si="35"/>
        <v>2</v>
      </c>
      <c r="R135" s="129">
        <f t="shared" si="35"/>
        <v>2</v>
      </c>
      <c r="S135" s="129">
        <f t="shared" ref="S135:AF141" si="36">R135</f>
        <v>2</v>
      </c>
      <c r="T135" s="129">
        <f t="shared" si="36"/>
        <v>2</v>
      </c>
      <c r="U135" s="129">
        <f t="shared" si="36"/>
        <v>2</v>
      </c>
      <c r="V135" s="129">
        <f t="shared" si="36"/>
        <v>2</v>
      </c>
      <c r="W135" s="129">
        <f t="shared" si="36"/>
        <v>2</v>
      </c>
      <c r="X135" s="129">
        <f t="shared" si="36"/>
        <v>2</v>
      </c>
      <c r="Y135" s="129">
        <f t="shared" si="36"/>
        <v>2</v>
      </c>
      <c r="Z135" s="129">
        <f t="shared" si="36"/>
        <v>2</v>
      </c>
      <c r="AA135" s="129">
        <f t="shared" si="36"/>
        <v>2</v>
      </c>
      <c r="AB135" s="129">
        <f t="shared" si="36"/>
        <v>2</v>
      </c>
      <c r="AC135" s="129">
        <f t="shared" si="36"/>
        <v>2</v>
      </c>
      <c r="AD135" s="129">
        <f t="shared" si="36"/>
        <v>2</v>
      </c>
      <c r="AE135" s="129">
        <f t="shared" si="36"/>
        <v>2</v>
      </c>
      <c r="AF135" s="129">
        <f t="shared" si="36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140</v>
      </c>
      <c r="B136" s="128">
        <v>5.61</v>
      </c>
      <c r="C136" s="129">
        <f t="shared" si="35"/>
        <v>5.61</v>
      </c>
      <c r="D136" s="129">
        <f t="shared" si="35"/>
        <v>5.61</v>
      </c>
      <c r="E136" s="129">
        <f t="shared" si="35"/>
        <v>5.61</v>
      </c>
      <c r="F136" s="129">
        <f t="shared" si="35"/>
        <v>5.61</v>
      </c>
      <c r="G136" s="129">
        <f t="shared" si="35"/>
        <v>5.61</v>
      </c>
      <c r="H136" s="129">
        <f t="shared" si="35"/>
        <v>5.61</v>
      </c>
      <c r="I136" s="129">
        <f t="shared" si="35"/>
        <v>5.61</v>
      </c>
      <c r="J136" s="129">
        <f t="shared" si="35"/>
        <v>5.61</v>
      </c>
      <c r="K136" s="129">
        <f t="shared" si="35"/>
        <v>5.61</v>
      </c>
      <c r="L136" s="129">
        <f t="shared" si="35"/>
        <v>5.61</v>
      </c>
      <c r="M136" s="129">
        <f t="shared" si="35"/>
        <v>5.61</v>
      </c>
      <c r="N136" s="129">
        <f t="shared" si="35"/>
        <v>5.61</v>
      </c>
      <c r="O136" s="129">
        <f t="shared" si="35"/>
        <v>5.61</v>
      </c>
      <c r="P136" s="129">
        <f t="shared" si="35"/>
        <v>5.61</v>
      </c>
      <c r="Q136" s="129">
        <f t="shared" si="35"/>
        <v>5.61</v>
      </c>
      <c r="R136" s="129">
        <f t="shared" si="35"/>
        <v>5.61</v>
      </c>
      <c r="S136" s="129">
        <f t="shared" si="36"/>
        <v>5.61</v>
      </c>
      <c r="T136" s="129">
        <f t="shared" si="36"/>
        <v>5.61</v>
      </c>
      <c r="U136" s="129">
        <f t="shared" si="36"/>
        <v>5.61</v>
      </c>
      <c r="V136" s="129">
        <f t="shared" si="36"/>
        <v>5.61</v>
      </c>
      <c r="W136" s="129">
        <f t="shared" si="36"/>
        <v>5.61</v>
      </c>
      <c r="X136" s="129">
        <f t="shared" si="36"/>
        <v>5.61</v>
      </c>
      <c r="Y136" s="129">
        <f t="shared" si="36"/>
        <v>5.61</v>
      </c>
      <c r="Z136" s="129">
        <f t="shared" si="36"/>
        <v>5.61</v>
      </c>
      <c r="AA136" s="129">
        <f t="shared" si="36"/>
        <v>5.61</v>
      </c>
      <c r="AB136" s="129">
        <f t="shared" si="36"/>
        <v>5.61</v>
      </c>
      <c r="AC136" s="129">
        <f t="shared" si="36"/>
        <v>5.61</v>
      </c>
      <c r="AD136" s="129">
        <f t="shared" si="36"/>
        <v>5.61</v>
      </c>
      <c r="AE136" s="129">
        <f t="shared" si="36"/>
        <v>5.61</v>
      </c>
      <c r="AF136" s="129">
        <f t="shared" si="36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141</v>
      </c>
      <c r="B137" s="128">
        <v>1.25</v>
      </c>
      <c r="C137" s="129">
        <f t="shared" si="35"/>
        <v>1.25</v>
      </c>
      <c r="D137" s="129">
        <f t="shared" si="35"/>
        <v>1.25</v>
      </c>
      <c r="E137" s="129">
        <f t="shared" si="35"/>
        <v>1.25</v>
      </c>
      <c r="F137" s="129">
        <f t="shared" si="35"/>
        <v>1.25</v>
      </c>
      <c r="G137" s="129">
        <f t="shared" si="35"/>
        <v>1.25</v>
      </c>
      <c r="H137" s="129">
        <f t="shared" si="35"/>
        <v>1.25</v>
      </c>
      <c r="I137" s="129">
        <f t="shared" si="35"/>
        <v>1.25</v>
      </c>
      <c r="J137" s="129">
        <f t="shared" si="35"/>
        <v>1.25</v>
      </c>
      <c r="K137" s="129">
        <f t="shared" si="35"/>
        <v>1.25</v>
      </c>
      <c r="L137" s="129">
        <f t="shared" si="35"/>
        <v>1.25</v>
      </c>
      <c r="M137" s="129">
        <f t="shared" si="35"/>
        <v>1.25</v>
      </c>
      <c r="N137" s="129">
        <f t="shared" si="35"/>
        <v>1.25</v>
      </c>
      <c r="O137" s="129">
        <f t="shared" si="35"/>
        <v>1.25</v>
      </c>
      <c r="P137" s="129">
        <f t="shared" si="35"/>
        <v>1.25</v>
      </c>
      <c r="Q137" s="129">
        <f t="shared" si="35"/>
        <v>1.25</v>
      </c>
      <c r="R137" s="129">
        <f t="shared" si="35"/>
        <v>1.25</v>
      </c>
      <c r="S137" s="129">
        <f t="shared" si="36"/>
        <v>1.25</v>
      </c>
      <c r="T137" s="129">
        <f t="shared" si="36"/>
        <v>1.25</v>
      </c>
      <c r="U137" s="129">
        <f t="shared" si="36"/>
        <v>1.25</v>
      </c>
      <c r="V137" s="129">
        <f t="shared" si="36"/>
        <v>1.25</v>
      </c>
      <c r="W137" s="129">
        <f t="shared" si="36"/>
        <v>1.25</v>
      </c>
      <c r="X137" s="129">
        <f t="shared" si="36"/>
        <v>1.25</v>
      </c>
      <c r="Y137" s="129">
        <f t="shared" si="36"/>
        <v>1.25</v>
      </c>
      <c r="Z137" s="129">
        <f t="shared" si="36"/>
        <v>1.25</v>
      </c>
      <c r="AA137" s="129">
        <f t="shared" si="36"/>
        <v>1.25</v>
      </c>
      <c r="AB137" s="129">
        <f t="shared" si="36"/>
        <v>1.25</v>
      </c>
      <c r="AC137" s="129">
        <f t="shared" si="36"/>
        <v>1.25</v>
      </c>
      <c r="AD137" s="129">
        <f t="shared" si="36"/>
        <v>1.25</v>
      </c>
      <c r="AE137" s="129">
        <f t="shared" si="36"/>
        <v>1.25</v>
      </c>
      <c r="AF137" s="129">
        <f t="shared" si="36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142</v>
      </c>
      <c r="B138" s="128">
        <v>1.25</v>
      </c>
      <c r="C138" s="129">
        <f t="shared" si="35"/>
        <v>1.25</v>
      </c>
      <c r="D138" s="129">
        <f t="shared" si="35"/>
        <v>1.25</v>
      </c>
      <c r="E138" s="129">
        <f t="shared" si="35"/>
        <v>1.25</v>
      </c>
      <c r="F138" s="129">
        <f t="shared" si="35"/>
        <v>1.25</v>
      </c>
      <c r="G138" s="129">
        <f t="shared" si="35"/>
        <v>1.25</v>
      </c>
      <c r="H138" s="129">
        <f t="shared" si="35"/>
        <v>1.25</v>
      </c>
      <c r="I138" s="129">
        <f t="shared" si="35"/>
        <v>1.25</v>
      </c>
      <c r="J138" s="129">
        <f t="shared" si="35"/>
        <v>1.25</v>
      </c>
      <c r="K138" s="129">
        <f t="shared" si="35"/>
        <v>1.25</v>
      </c>
      <c r="L138" s="129">
        <f t="shared" si="35"/>
        <v>1.25</v>
      </c>
      <c r="M138" s="129">
        <f t="shared" si="35"/>
        <v>1.25</v>
      </c>
      <c r="N138" s="129">
        <f t="shared" si="35"/>
        <v>1.25</v>
      </c>
      <c r="O138" s="129">
        <f t="shared" si="35"/>
        <v>1.25</v>
      </c>
      <c r="P138" s="129">
        <f t="shared" si="35"/>
        <v>1.25</v>
      </c>
      <c r="Q138" s="129">
        <f t="shared" si="35"/>
        <v>1.25</v>
      </c>
      <c r="R138" s="129">
        <f t="shared" si="35"/>
        <v>1.25</v>
      </c>
      <c r="S138" s="129">
        <f t="shared" si="36"/>
        <v>1.25</v>
      </c>
      <c r="T138" s="129">
        <f t="shared" si="36"/>
        <v>1.25</v>
      </c>
      <c r="U138" s="129">
        <f t="shared" si="36"/>
        <v>1.25</v>
      </c>
      <c r="V138" s="129">
        <f t="shared" si="36"/>
        <v>1.25</v>
      </c>
      <c r="W138" s="129">
        <f t="shared" si="36"/>
        <v>1.25</v>
      </c>
      <c r="X138" s="129">
        <f t="shared" si="36"/>
        <v>1.25</v>
      </c>
      <c r="Y138" s="129">
        <f t="shared" si="36"/>
        <v>1.25</v>
      </c>
      <c r="Z138" s="129">
        <f t="shared" si="36"/>
        <v>1.25</v>
      </c>
      <c r="AA138" s="129">
        <f t="shared" si="36"/>
        <v>1.25</v>
      </c>
      <c r="AB138" s="129">
        <f t="shared" si="36"/>
        <v>1.25</v>
      </c>
      <c r="AC138" s="129">
        <f t="shared" si="36"/>
        <v>1.25</v>
      </c>
      <c r="AD138" s="129">
        <f t="shared" si="36"/>
        <v>1.25</v>
      </c>
      <c r="AE138" s="129">
        <f t="shared" si="36"/>
        <v>1.25</v>
      </c>
      <c r="AF138" s="129">
        <f t="shared" si="36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143</v>
      </c>
      <c r="B139" s="128">
        <v>1.46</v>
      </c>
      <c r="C139" s="129">
        <f t="shared" si="35"/>
        <v>1.46</v>
      </c>
      <c r="D139" s="129">
        <f t="shared" si="35"/>
        <v>1.46</v>
      </c>
      <c r="E139" s="129">
        <f t="shared" si="35"/>
        <v>1.46</v>
      </c>
      <c r="F139" s="129">
        <f t="shared" si="35"/>
        <v>1.46</v>
      </c>
      <c r="G139" s="129">
        <f t="shared" si="35"/>
        <v>1.46</v>
      </c>
      <c r="H139" s="129">
        <f t="shared" si="35"/>
        <v>1.46</v>
      </c>
      <c r="I139" s="129">
        <f t="shared" si="35"/>
        <v>1.46</v>
      </c>
      <c r="J139" s="129">
        <f t="shared" si="35"/>
        <v>1.46</v>
      </c>
      <c r="K139" s="129">
        <f t="shared" si="35"/>
        <v>1.46</v>
      </c>
      <c r="L139" s="129">
        <f t="shared" si="35"/>
        <v>1.46</v>
      </c>
      <c r="M139" s="129">
        <f t="shared" si="35"/>
        <v>1.46</v>
      </c>
      <c r="N139" s="129">
        <f t="shared" si="35"/>
        <v>1.46</v>
      </c>
      <c r="O139" s="129">
        <f t="shared" si="35"/>
        <v>1.46</v>
      </c>
      <c r="P139" s="129">
        <f t="shared" si="35"/>
        <v>1.46</v>
      </c>
      <c r="Q139" s="129">
        <f t="shared" si="35"/>
        <v>1.46</v>
      </c>
      <c r="R139" s="129">
        <f t="shared" si="35"/>
        <v>1.46</v>
      </c>
      <c r="S139" s="129">
        <f t="shared" si="36"/>
        <v>1.46</v>
      </c>
      <c r="T139" s="129">
        <f t="shared" si="36"/>
        <v>1.46</v>
      </c>
      <c r="U139" s="129">
        <f t="shared" si="36"/>
        <v>1.46</v>
      </c>
      <c r="V139" s="129">
        <f t="shared" si="36"/>
        <v>1.46</v>
      </c>
      <c r="W139" s="129">
        <f t="shared" si="36"/>
        <v>1.46</v>
      </c>
      <c r="X139" s="129">
        <f t="shared" si="36"/>
        <v>1.46</v>
      </c>
      <c r="Y139" s="129">
        <f t="shared" si="36"/>
        <v>1.46</v>
      </c>
      <c r="Z139" s="129">
        <f t="shared" si="36"/>
        <v>1.46</v>
      </c>
      <c r="AA139" s="129">
        <f t="shared" si="36"/>
        <v>1.46</v>
      </c>
      <c r="AB139" s="129">
        <f t="shared" si="36"/>
        <v>1.46</v>
      </c>
      <c r="AC139" s="129">
        <f t="shared" si="36"/>
        <v>1.46</v>
      </c>
      <c r="AD139" s="129">
        <f t="shared" si="36"/>
        <v>1.46</v>
      </c>
      <c r="AE139" s="129">
        <f t="shared" si="36"/>
        <v>1.46</v>
      </c>
      <c r="AF139" s="129">
        <f t="shared" si="36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144</v>
      </c>
      <c r="B140" s="128">
        <v>3</v>
      </c>
      <c r="C140" s="129">
        <f t="shared" si="35"/>
        <v>3</v>
      </c>
      <c r="D140" s="129">
        <f t="shared" si="35"/>
        <v>3</v>
      </c>
      <c r="E140" s="129">
        <f t="shared" si="35"/>
        <v>3</v>
      </c>
      <c r="F140" s="129">
        <f t="shared" si="35"/>
        <v>3</v>
      </c>
      <c r="G140" s="129">
        <f t="shared" si="35"/>
        <v>3</v>
      </c>
      <c r="H140" s="129">
        <f t="shared" si="35"/>
        <v>3</v>
      </c>
      <c r="I140" s="129">
        <f t="shared" si="35"/>
        <v>3</v>
      </c>
      <c r="J140" s="129">
        <f t="shared" si="35"/>
        <v>3</v>
      </c>
      <c r="K140" s="129">
        <f t="shared" si="35"/>
        <v>3</v>
      </c>
      <c r="L140" s="129">
        <f t="shared" si="35"/>
        <v>3</v>
      </c>
      <c r="M140" s="129">
        <f t="shared" si="35"/>
        <v>3</v>
      </c>
      <c r="N140" s="129">
        <f t="shared" si="35"/>
        <v>3</v>
      </c>
      <c r="O140" s="129">
        <f t="shared" si="35"/>
        <v>3</v>
      </c>
      <c r="P140" s="129">
        <f t="shared" si="35"/>
        <v>3</v>
      </c>
      <c r="Q140" s="129">
        <f t="shared" si="35"/>
        <v>3</v>
      </c>
      <c r="R140" s="129">
        <f t="shared" si="35"/>
        <v>3</v>
      </c>
      <c r="S140" s="129">
        <f t="shared" si="36"/>
        <v>3</v>
      </c>
      <c r="T140" s="129">
        <f t="shared" si="36"/>
        <v>3</v>
      </c>
      <c r="U140" s="129">
        <f t="shared" si="36"/>
        <v>3</v>
      </c>
      <c r="V140" s="129">
        <f t="shared" si="36"/>
        <v>3</v>
      </c>
      <c r="W140" s="129">
        <f t="shared" si="36"/>
        <v>3</v>
      </c>
      <c r="X140" s="129">
        <f t="shared" si="36"/>
        <v>3</v>
      </c>
      <c r="Y140" s="129">
        <f t="shared" si="36"/>
        <v>3</v>
      </c>
      <c r="Z140" s="129">
        <f t="shared" si="36"/>
        <v>3</v>
      </c>
      <c r="AA140" s="129">
        <f t="shared" si="36"/>
        <v>3</v>
      </c>
      <c r="AB140" s="129">
        <f t="shared" si="36"/>
        <v>3</v>
      </c>
      <c r="AC140" s="129">
        <f t="shared" si="36"/>
        <v>3</v>
      </c>
      <c r="AD140" s="129">
        <f t="shared" si="36"/>
        <v>3</v>
      </c>
      <c r="AE140" s="129">
        <f t="shared" si="36"/>
        <v>3</v>
      </c>
      <c r="AF140" s="129">
        <f t="shared" si="36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145</v>
      </c>
      <c r="B141" s="128">
        <v>3.3</v>
      </c>
      <c r="C141" s="129">
        <f t="shared" si="35"/>
        <v>3.3</v>
      </c>
      <c r="D141" s="129">
        <f t="shared" si="35"/>
        <v>3.3</v>
      </c>
      <c r="E141" s="129">
        <f t="shared" si="35"/>
        <v>3.3</v>
      </c>
      <c r="F141" s="129">
        <f t="shared" si="35"/>
        <v>3.3</v>
      </c>
      <c r="G141" s="129">
        <f t="shared" si="35"/>
        <v>3.3</v>
      </c>
      <c r="H141" s="129">
        <f t="shared" si="35"/>
        <v>3.3</v>
      </c>
      <c r="I141" s="129">
        <f t="shared" si="35"/>
        <v>3.3</v>
      </c>
      <c r="J141" s="129">
        <f t="shared" si="35"/>
        <v>3.3</v>
      </c>
      <c r="K141" s="129">
        <f t="shared" si="35"/>
        <v>3.3</v>
      </c>
      <c r="L141" s="129">
        <f t="shared" si="35"/>
        <v>3.3</v>
      </c>
      <c r="M141" s="129">
        <f t="shared" si="35"/>
        <v>3.3</v>
      </c>
      <c r="N141" s="129">
        <f t="shared" si="35"/>
        <v>3.3</v>
      </c>
      <c r="O141" s="129">
        <f t="shared" si="35"/>
        <v>3.3</v>
      </c>
      <c r="P141" s="129">
        <f t="shared" si="35"/>
        <v>3.3</v>
      </c>
      <c r="Q141" s="129">
        <f t="shared" si="35"/>
        <v>3.3</v>
      </c>
      <c r="R141" s="129">
        <f t="shared" si="35"/>
        <v>3.3</v>
      </c>
      <c r="S141" s="129">
        <f t="shared" si="36"/>
        <v>3.3</v>
      </c>
      <c r="T141" s="129">
        <f t="shared" si="36"/>
        <v>3.3</v>
      </c>
      <c r="U141" s="129">
        <f t="shared" si="36"/>
        <v>3.3</v>
      </c>
      <c r="V141" s="129">
        <f t="shared" si="36"/>
        <v>3.3</v>
      </c>
      <c r="W141" s="129">
        <f t="shared" si="36"/>
        <v>3.3</v>
      </c>
      <c r="X141" s="129">
        <f t="shared" si="36"/>
        <v>3.3</v>
      </c>
      <c r="Y141" s="129">
        <f t="shared" si="36"/>
        <v>3.3</v>
      </c>
      <c r="Z141" s="129">
        <f t="shared" si="36"/>
        <v>3.3</v>
      </c>
      <c r="AA141" s="129">
        <f t="shared" si="36"/>
        <v>3.3</v>
      </c>
      <c r="AB141" s="129">
        <f t="shared" si="36"/>
        <v>3.3</v>
      </c>
      <c r="AC141" s="129">
        <f t="shared" si="36"/>
        <v>3.3</v>
      </c>
      <c r="AD141" s="129">
        <f t="shared" si="36"/>
        <v>3.3</v>
      </c>
      <c r="AE141" s="129">
        <f t="shared" si="36"/>
        <v>3.3</v>
      </c>
      <c r="AF141" s="129">
        <f t="shared" si="36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146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147</v>
      </c>
      <c r="B143" s="128">
        <v>1.76</v>
      </c>
      <c r="C143" s="129">
        <f t="shared" ref="C143:R144" si="37">B143</f>
        <v>1.76</v>
      </c>
      <c r="D143" s="129">
        <f t="shared" si="37"/>
        <v>1.76</v>
      </c>
      <c r="E143" s="129">
        <f t="shared" si="37"/>
        <v>1.76</v>
      </c>
      <c r="F143" s="129">
        <f t="shared" si="37"/>
        <v>1.76</v>
      </c>
      <c r="G143" s="129">
        <f t="shared" si="37"/>
        <v>1.76</v>
      </c>
      <c r="H143" s="129">
        <f t="shared" si="37"/>
        <v>1.76</v>
      </c>
      <c r="I143" s="129">
        <f t="shared" si="37"/>
        <v>1.76</v>
      </c>
      <c r="J143" s="129">
        <f t="shared" si="37"/>
        <v>1.76</v>
      </c>
      <c r="K143" s="129">
        <f t="shared" si="37"/>
        <v>1.76</v>
      </c>
      <c r="L143" s="129">
        <f t="shared" si="37"/>
        <v>1.76</v>
      </c>
      <c r="M143" s="129">
        <f t="shared" si="37"/>
        <v>1.76</v>
      </c>
      <c r="N143" s="129">
        <f t="shared" si="37"/>
        <v>1.76</v>
      </c>
      <c r="O143" s="129">
        <f t="shared" si="37"/>
        <v>1.76</v>
      </c>
      <c r="P143" s="129">
        <f t="shared" si="37"/>
        <v>1.76</v>
      </c>
      <c r="Q143" s="129">
        <f t="shared" si="37"/>
        <v>1.76</v>
      </c>
      <c r="R143" s="129">
        <f t="shared" si="37"/>
        <v>1.76</v>
      </c>
      <c r="S143" s="129">
        <f t="shared" ref="S143:AF144" si="38">R143</f>
        <v>1.76</v>
      </c>
      <c r="T143" s="129">
        <f t="shared" si="38"/>
        <v>1.76</v>
      </c>
      <c r="U143" s="129">
        <f t="shared" si="38"/>
        <v>1.76</v>
      </c>
      <c r="V143" s="129">
        <f t="shared" si="38"/>
        <v>1.76</v>
      </c>
      <c r="W143" s="129">
        <f t="shared" si="38"/>
        <v>1.76</v>
      </c>
      <c r="X143" s="129">
        <f t="shared" si="38"/>
        <v>1.76</v>
      </c>
      <c r="Y143" s="129">
        <f t="shared" si="38"/>
        <v>1.76</v>
      </c>
      <c r="Z143" s="129">
        <f t="shared" si="38"/>
        <v>1.76</v>
      </c>
      <c r="AA143" s="129">
        <f t="shared" si="38"/>
        <v>1.76</v>
      </c>
      <c r="AB143" s="129">
        <f t="shared" si="38"/>
        <v>1.76</v>
      </c>
      <c r="AC143" s="129">
        <f t="shared" si="38"/>
        <v>1.76</v>
      </c>
      <c r="AD143" s="129">
        <f t="shared" si="38"/>
        <v>1.76</v>
      </c>
      <c r="AE143" s="129">
        <f t="shared" si="38"/>
        <v>1.76</v>
      </c>
      <c r="AF143" s="129">
        <f t="shared" si="38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148</v>
      </c>
      <c r="B144" s="128">
        <v>0</v>
      </c>
      <c r="C144" s="129">
        <f t="shared" si="37"/>
        <v>0</v>
      </c>
      <c r="D144" s="129">
        <f t="shared" si="37"/>
        <v>0</v>
      </c>
      <c r="E144" s="129">
        <f t="shared" si="37"/>
        <v>0</v>
      </c>
      <c r="F144" s="129">
        <f t="shared" si="37"/>
        <v>0</v>
      </c>
      <c r="G144" s="129">
        <f t="shared" si="37"/>
        <v>0</v>
      </c>
      <c r="H144" s="129">
        <f t="shared" si="37"/>
        <v>0</v>
      </c>
      <c r="I144" s="129">
        <f t="shared" si="37"/>
        <v>0</v>
      </c>
      <c r="J144" s="129">
        <f t="shared" si="37"/>
        <v>0</v>
      </c>
      <c r="K144" s="129">
        <f t="shared" si="37"/>
        <v>0</v>
      </c>
      <c r="L144" s="129">
        <f t="shared" si="37"/>
        <v>0</v>
      </c>
      <c r="M144" s="129">
        <f t="shared" si="37"/>
        <v>0</v>
      </c>
      <c r="N144" s="129">
        <f t="shared" si="37"/>
        <v>0</v>
      </c>
      <c r="O144" s="129">
        <f t="shared" si="37"/>
        <v>0</v>
      </c>
      <c r="P144" s="129">
        <f t="shared" si="37"/>
        <v>0</v>
      </c>
      <c r="Q144" s="129">
        <f t="shared" si="37"/>
        <v>0</v>
      </c>
      <c r="R144" s="129">
        <f t="shared" si="37"/>
        <v>0</v>
      </c>
      <c r="S144" s="129">
        <f t="shared" si="38"/>
        <v>0</v>
      </c>
      <c r="T144" s="129">
        <f t="shared" si="38"/>
        <v>0</v>
      </c>
      <c r="U144" s="129">
        <f t="shared" si="38"/>
        <v>0</v>
      </c>
      <c r="V144" s="129">
        <f t="shared" si="38"/>
        <v>0</v>
      </c>
      <c r="W144" s="129">
        <f t="shared" si="38"/>
        <v>0</v>
      </c>
      <c r="X144" s="129">
        <f t="shared" si="38"/>
        <v>0</v>
      </c>
      <c r="Y144" s="129">
        <f t="shared" si="38"/>
        <v>0</v>
      </c>
      <c r="Z144" s="129">
        <f t="shared" si="38"/>
        <v>0</v>
      </c>
      <c r="AA144" s="129">
        <f t="shared" si="38"/>
        <v>0</v>
      </c>
      <c r="AB144" s="129">
        <f t="shared" si="38"/>
        <v>0</v>
      </c>
      <c r="AC144" s="129">
        <f t="shared" si="38"/>
        <v>0</v>
      </c>
      <c r="AD144" s="129">
        <f t="shared" si="38"/>
        <v>0</v>
      </c>
      <c r="AE144" s="129">
        <f t="shared" si="38"/>
        <v>0</v>
      </c>
      <c r="AF144" s="129">
        <f t="shared" si="38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149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150</v>
      </c>
      <c r="B146" s="128">
        <v>0.1</v>
      </c>
      <c r="C146" s="129">
        <f t="shared" ref="C146:R149" si="39">B146</f>
        <v>0.1</v>
      </c>
      <c r="D146" s="129">
        <f t="shared" si="39"/>
        <v>0.1</v>
      </c>
      <c r="E146" s="129">
        <f t="shared" si="39"/>
        <v>0.1</v>
      </c>
      <c r="F146" s="129">
        <f t="shared" si="39"/>
        <v>0.1</v>
      </c>
      <c r="G146" s="129">
        <f t="shared" si="39"/>
        <v>0.1</v>
      </c>
      <c r="H146" s="129">
        <f t="shared" si="39"/>
        <v>0.1</v>
      </c>
      <c r="I146" s="129">
        <f t="shared" si="39"/>
        <v>0.1</v>
      </c>
      <c r="J146" s="129">
        <f t="shared" si="39"/>
        <v>0.1</v>
      </c>
      <c r="K146" s="129">
        <f t="shared" si="39"/>
        <v>0.1</v>
      </c>
      <c r="L146" s="129">
        <f t="shared" si="39"/>
        <v>0.1</v>
      </c>
      <c r="M146" s="129">
        <f t="shared" si="39"/>
        <v>0.1</v>
      </c>
      <c r="N146" s="129">
        <f t="shared" si="39"/>
        <v>0.1</v>
      </c>
      <c r="O146" s="129">
        <f t="shared" si="39"/>
        <v>0.1</v>
      </c>
      <c r="P146" s="129">
        <f t="shared" si="39"/>
        <v>0.1</v>
      </c>
      <c r="Q146" s="129">
        <f t="shared" si="39"/>
        <v>0.1</v>
      </c>
      <c r="R146" s="129">
        <f t="shared" si="39"/>
        <v>0.1</v>
      </c>
      <c r="S146" s="129">
        <f t="shared" ref="S146:AF149" si="40">R146</f>
        <v>0.1</v>
      </c>
      <c r="T146" s="129">
        <f t="shared" si="40"/>
        <v>0.1</v>
      </c>
      <c r="U146" s="129">
        <f t="shared" si="40"/>
        <v>0.1</v>
      </c>
      <c r="V146" s="129">
        <f t="shared" si="40"/>
        <v>0.1</v>
      </c>
      <c r="W146" s="129">
        <f t="shared" si="40"/>
        <v>0.1</v>
      </c>
      <c r="X146" s="129">
        <f t="shared" si="40"/>
        <v>0.1</v>
      </c>
      <c r="Y146" s="129">
        <f t="shared" si="40"/>
        <v>0.1</v>
      </c>
      <c r="Z146" s="129">
        <f t="shared" si="40"/>
        <v>0.1</v>
      </c>
      <c r="AA146" s="129">
        <f t="shared" si="40"/>
        <v>0.1</v>
      </c>
      <c r="AB146" s="129">
        <f t="shared" si="40"/>
        <v>0.1</v>
      </c>
      <c r="AC146" s="129">
        <f t="shared" si="40"/>
        <v>0.1</v>
      </c>
      <c r="AD146" s="129">
        <f t="shared" si="40"/>
        <v>0.1</v>
      </c>
      <c r="AE146" s="129">
        <f t="shared" si="40"/>
        <v>0.1</v>
      </c>
      <c r="AF146" s="129">
        <f t="shared" si="40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151</v>
      </c>
      <c r="B147" s="128">
        <v>2.0499999999999998</v>
      </c>
      <c r="C147" s="129">
        <f t="shared" si="39"/>
        <v>2.0499999999999998</v>
      </c>
      <c r="D147" s="129">
        <f t="shared" si="39"/>
        <v>2.0499999999999998</v>
      </c>
      <c r="E147" s="129">
        <f t="shared" si="39"/>
        <v>2.0499999999999998</v>
      </c>
      <c r="F147" s="129">
        <f t="shared" si="39"/>
        <v>2.0499999999999998</v>
      </c>
      <c r="G147" s="129">
        <f t="shared" si="39"/>
        <v>2.0499999999999998</v>
      </c>
      <c r="H147" s="129">
        <f t="shared" si="39"/>
        <v>2.0499999999999998</v>
      </c>
      <c r="I147" s="129">
        <f t="shared" si="39"/>
        <v>2.0499999999999998</v>
      </c>
      <c r="J147" s="129">
        <f t="shared" si="39"/>
        <v>2.0499999999999998</v>
      </c>
      <c r="K147" s="129">
        <f t="shared" si="39"/>
        <v>2.0499999999999998</v>
      </c>
      <c r="L147" s="129">
        <f t="shared" si="39"/>
        <v>2.0499999999999998</v>
      </c>
      <c r="M147" s="129">
        <f t="shared" si="39"/>
        <v>2.0499999999999998</v>
      </c>
      <c r="N147" s="129">
        <f t="shared" si="39"/>
        <v>2.0499999999999998</v>
      </c>
      <c r="O147" s="129">
        <f t="shared" si="39"/>
        <v>2.0499999999999998</v>
      </c>
      <c r="P147" s="129">
        <f t="shared" si="39"/>
        <v>2.0499999999999998</v>
      </c>
      <c r="Q147" s="129">
        <f t="shared" si="39"/>
        <v>2.0499999999999998</v>
      </c>
      <c r="R147" s="129">
        <f t="shared" si="39"/>
        <v>2.0499999999999998</v>
      </c>
      <c r="S147" s="129">
        <f t="shared" si="40"/>
        <v>2.0499999999999998</v>
      </c>
      <c r="T147" s="129">
        <f t="shared" si="40"/>
        <v>2.0499999999999998</v>
      </c>
      <c r="U147" s="129">
        <f t="shared" si="40"/>
        <v>2.0499999999999998</v>
      </c>
      <c r="V147" s="129">
        <f t="shared" si="40"/>
        <v>2.0499999999999998</v>
      </c>
      <c r="W147" s="129">
        <f t="shared" si="40"/>
        <v>2.0499999999999998</v>
      </c>
      <c r="X147" s="129">
        <f t="shared" si="40"/>
        <v>2.0499999999999998</v>
      </c>
      <c r="Y147" s="129">
        <f t="shared" si="40"/>
        <v>2.0499999999999998</v>
      </c>
      <c r="Z147" s="129">
        <f t="shared" si="40"/>
        <v>2.0499999999999998</v>
      </c>
      <c r="AA147" s="129">
        <f t="shared" si="40"/>
        <v>2.0499999999999998</v>
      </c>
      <c r="AB147" s="129">
        <f t="shared" si="40"/>
        <v>2.0499999999999998</v>
      </c>
      <c r="AC147" s="129">
        <f t="shared" si="40"/>
        <v>2.0499999999999998</v>
      </c>
      <c r="AD147" s="129">
        <f t="shared" si="40"/>
        <v>2.0499999999999998</v>
      </c>
      <c r="AE147" s="129">
        <f t="shared" si="40"/>
        <v>2.0499999999999998</v>
      </c>
      <c r="AF147" s="129">
        <f t="shared" si="40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152</v>
      </c>
      <c r="B148" s="128">
        <v>2.7</v>
      </c>
      <c r="C148" s="129">
        <f t="shared" si="39"/>
        <v>2.7</v>
      </c>
      <c r="D148" s="129">
        <f t="shared" si="39"/>
        <v>2.7</v>
      </c>
      <c r="E148" s="129">
        <f t="shared" si="39"/>
        <v>2.7</v>
      </c>
      <c r="F148" s="129">
        <f t="shared" si="39"/>
        <v>2.7</v>
      </c>
      <c r="G148" s="129">
        <f t="shared" si="39"/>
        <v>2.7</v>
      </c>
      <c r="H148" s="129">
        <f t="shared" si="39"/>
        <v>2.7</v>
      </c>
      <c r="I148" s="129">
        <f t="shared" si="39"/>
        <v>2.7</v>
      </c>
      <c r="J148" s="129">
        <f t="shared" si="39"/>
        <v>2.7</v>
      </c>
      <c r="K148" s="129">
        <f t="shared" si="39"/>
        <v>2.7</v>
      </c>
      <c r="L148" s="129">
        <f t="shared" si="39"/>
        <v>2.7</v>
      </c>
      <c r="M148" s="129">
        <f t="shared" si="39"/>
        <v>2.7</v>
      </c>
      <c r="N148" s="129">
        <f t="shared" si="39"/>
        <v>2.7</v>
      </c>
      <c r="O148" s="129">
        <f t="shared" si="39"/>
        <v>2.7</v>
      </c>
      <c r="P148" s="129">
        <f t="shared" si="39"/>
        <v>2.7</v>
      </c>
      <c r="Q148" s="129">
        <f t="shared" si="39"/>
        <v>2.7</v>
      </c>
      <c r="R148" s="129">
        <f t="shared" si="39"/>
        <v>2.7</v>
      </c>
      <c r="S148" s="129">
        <f t="shared" si="40"/>
        <v>2.7</v>
      </c>
      <c r="T148" s="129">
        <f t="shared" si="40"/>
        <v>2.7</v>
      </c>
      <c r="U148" s="129">
        <f t="shared" si="40"/>
        <v>2.7</v>
      </c>
      <c r="V148" s="129">
        <f t="shared" si="40"/>
        <v>2.7</v>
      </c>
      <c r="W148" s="129">
        <f t="shared" si="40"/>
        <v>2.7</v>
      </c>
      <c r="X148" s="129">
        <f t="shared" si="40"/>
        <v>2.7</v>
      </c>
      <c r="Y148" s="129">
        <f t="shared" si="40"/>
        <v>2.7</v>
      </c>
      <c r="Z148" s="129">
        <f t="shared" si="40"/>
        <v>2.7</v>
      </c>
      <c r="AA148" s="129">
        <f t="shared" si="40"/>
        <v>2.7</v>
      </c>
      <c r="AB148" s="129">
        <f t="shared" si="40"/>
        <v>2.7</v>
      </c>
      <c r="AC148" s="129">
        <f t="shared" si="40"/>
        <v>2.7</v>
      </c>
      <c r="AD148" s="129">
        <f t="shared" si="40"/>
        <v>2.7</v>
      </c>
      <c r="AE148" s="129">
        <f t="shared" si="40"/>
        <v>2.7</v>
      </c>
      <c r="AF148" s="129">
        <f t="shared" si="40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153</v>
      </c>
      <c r="B149" s="128">
        <v>2.15</v>
      </c>
      <c r="C149" s="129">
        <f t="shared" si="39"/>
        <v>2.15</v>
      </c>
      <c r="D149" s="129">
        <f t="shared" si="39"/>
        <v>2.15</v>
      </c>
      <c r="E149" s="129">
        <f t="shared" si="39"/>
        <v>2.15</v>
      </c>
      <c r="F149" s="129">
        <f t="shared" si="39"/>
        <v>2.15</v>
      </c>
      <c r="G149" s="129">
        <f t="shared" si="39"/>
        <v>2.15</v>
      </c>
      <c r="H149" s="129">
        <f t="shared" si="39"/>
        <v>2.15</v>
      </c>
      <c r="I149" s="129">
        <f t="shared" si="39"/>
        <v>2.15</v>
      </c>
      <c r="J149" s="129">
        <f t="shared" si="39"/>
        <v>2.15</v>
      </c>
      <c r="K149" s="129">
        <f t="shared" si="39"/>
        <v>2.15</v>
      </c>
      <c r="L149" s="129">
        <f t="shared" si="39"/>
        <v>2.15</v>
      </c>
      <c r="M149" s="129">
        <f t="shared" si="39"/>
        <v>2.15</v>
      </c>
      <c r="N149" s="129">
        <f t="shared" si="39"/>
        <v>2.15</v>
      </c>
      <c r="O149" s="129">
        <f t="shared" si="39"/>
        <v>2.15</v>
      </c>
      <c r="P149" s="129">
        <f t="shared" si="39"/>
        <v>2.15</v>
      </c>
      <c r="Q149" s="129">
        <f t="shared" si="39"/>
        <v>2.15</v>
      </c>
      <c r="R149" s="129">
        <f t="shared" si="39"/>
        <v>2.15</v>
      </c>
      <c r="S149" s="129">
        <f t="shared" si="40"/>
        <v>2.15</v>
      </c>
      <c r="T149" s="129">
        <f t="shared" si="40"/>
        <v>2.15</v>
      </c>
      <c r="U149" s="129">
        <f t="shared" si="40"/>
        <v>2.15</v>
      </c>
      <c r="V149" s="129">
        <f t="shared" si="40"/>
        <v>2.15</v>
      </c>
      <c r="W149" s="129">
        <f t="shared" si="40"/>
        <v>2.15</v>
      </c>
      <c r="X149" s="129">
        <f t="shared" si="40"/>
        <v>2.15</v>
      </c>
      <c r="Y149" s="129">
        <f t="shared" si="40"/>
        <v>2.15</v>
      </c>
      <c r="Z149" s="129">
        <f t="shared" si="40"/>
        <v>2.15</v>
      </c>
      <c r="AA149" s="129">
        <f t="shared" si="40"/>
        <v>2.15</v>
      </c>
      <c r="AB149" s="129">
        <f t="shared" si="40"/>
        <v>2.15</v>
      </c>
      <c r="AC149" s="129">
        <f t="shared" si="40"/>
        <v>2.15</v>
      </c>
      <c r="AD149" s="129">
        <f t="shared" si="40"/>
        <v>2.15</v>
      </c>
      <c r="AE149" s="129">
        <f t="shared" si="40"/>
        <v>2.15</v>
      </c>
      <c r="AF149" s="129">
        <f t="shared" si="40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154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155</v>
      </c>
      <c r="B151" s="128">
        <v>0.9</v>
      </c>
      <c r="C151" s="129">
        <f t="shared" ref="C151:R163" si="41">B151</f>
        <v>0.9</v>
      </c>
      <c r="D151" s="129">
        <f t="shared" si="41"/>
        <v>0.9</v>
      </c>
      <c r="E151" s="129">
        <f t="shared" si="41"/>
        <v>0.9</v>
      </c>
      <c r="F151" s="129">
        <f t="shared" si="41"/>
        <v>0.9</v>
      </c>
      <c r="G151" s="129">
        <f t="shared" si="41"/>
        <v>0.9</v>
      </c>
      <c r="H151" s="129">
        <f t="shared" si="41"/>
        <v>0.9</v>
      </c>
      <c r="I151" s="129">
        <f t="shared" si="41"/>
        <v>0.9</v>
      </c>
      <c r="J151" s="129">
        <f t="shared" si="41"/>
        <v>0.9</v>
      </c>
      <c r="K151" s="129">
        <f t="shared" si="41"/>
        <v>0.9</v>
      </c>
      <c r="L151" s="129">
        <f t="shared" si="41"/>
        <v>0.9</v>
      </c>
      <c r="M151" s="129">
        <f t="shared" si="41"/>
        <v>0.9</v>
      </c>
      <c r="N151" s="129">
        <f t="shared" si="41"/>
        <v>0.9</v>
      </c>
      <c r="O151" s="129">
        <f t="shared" si="41"/>
        <v>0.9</v>
      </c>
      <c r="P151" s="129">
        <f t="shared" si="41"/>
        <v>0.9</v>
      </c>
      <c r="Q151" s="129">
        <f t="shared" si="41"/>
        <v>0.9</v>
      </c>
      <c r="R151" s="129">
        <f t="shared" si="41"/>
        <v>0.9</v>
      </c>
      <c r="S151" s="129">
        <f t="shared" ref="R151:AF163" si="42">R151</f>
        <v>0.9</v>
      </c>
      <c r="T151" s="129">
        <f t="shared" si="42"/>
        <v>0.9</v>
      </c>
      <c r="U151" s="129">
        <f t="shared" si="42"/>
        <v>0.9</v>
      </c>
      <c r="V151" s="129">
        <f t="shared" si="42"/>
        <v>0.9</v>
      </c>
      <c r="W151" s="129">
        <f t="shared" si="42"/>
        <v>0.9</v>
      </c>
      <c r="X151" s="129">
        <f t="shared" si="42"/>
        <v>0.9</v>
      </c>
      <c r="Y151" s="129">
        <f t="shared" si="42"/>
        <v>0.9</v>
      </c>
      <c r="Z151" s="129">
        <f t="shared" si="42"/>
        <v>0.9</v>
      </c>
      <c r="AA151" s="129">
        <f t="shared" si="42"/>
        <v>0.9</v>
      </c>
      <c r="AB151" s="129">
        <f t="shared" si="42"/>
        <v>0.9</v>
      </c>
      <c r="AC151" s="129">
        <f t="shared" si="42"/>
        <v>0.9</v>
      </c>
      <c r="AD151" s="129">
        <f t="shared" si="42"/>
        <v>0.9</v>
      </c>
      <c r="AE151" s="129">
        <f t="shared" si="42"/>
        <v>0.9</v>
      </c>
      <c r="AF151" s="129">
        <f t="shared" si="42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156</v>
      </c>
      <c r="B152" s="128">
        <v>1.08</v>
      </c>
      <c r="C152" s="129">
        <f t="shared" si="41"/>
        <v>1.08</v>
      </c>
      <c r="D152" s="129">
        <f t="shared" si="41"/>
        <v>1.08</v>
      </c>
      <c r="E152" s="129">
        <f t="shared" si="41"/>
        <v>1.08</v>
      </c>
      <c r="F152" s="129">
        <f t="shared" si="41"/>
        <v>1.08</v>
      </c>
      <c r="G152" s="129">
        <f t="shared" si="41"/>
        <v>1.08</v>
      </c>
      <c r="H152" s="129">
        <f t="shared" si="41"/>
        <v>1.08</v>
      </c>
      <c r="I152" s="129">
        <f t="shared" si="41"/>
        <v>1.08</v>
      </c>
      <c r="J152" s="129">
        <f t="shared" si="41"/>
        <v>1.08</v>
      </c>
      <c r="K152" s="129">
        <f t="shared" si="41"/>
        <v>1.08</v>
      </c>
      <c r="L152" s="129">
        <f t="shared" si="41"/>
        <v>1.08</v>
      </c>
      <c r="M152" s="129">
        <f t="shared" si="41"/>
        <v>1.08</v>
      </c>
      <c r="N152" s="129">
        <f t="shared" si="41"/>
        <v>1.08</v>
      </c>
      <c r="O152" s="129">
        <f t="shared" si="41"/>
        <v>1.08</v>
      </c>
      <c r="P152" s="129">
        <f t="shared" si="41"/>
        <v>1.08</v>
      </c>
      <c r="Q152" s="129">
        <f t="shared" si="41"/>
        <v>1.08</v>
      </c>
      <c r="R152" s="129">
        <f t="shared" si="41"/>
        <v>1.08</v>
      </c>
      <c r="S152" s="129">
        <f t="shared" si="42"/>
        <v>1.08</v>
      </c>
      <c r="T152" s="129">
        <f t="shared" si="42"/>
        <v>1.08</v>
      </c>
      <c r="U152" s="129">
        <f t="shared" si="42"/>
        <v>1.08</v>
      </c>
      <c r="V152" s="129">
        <f t="shared" si="42"/>
        <v>1.08</v>
      </c>
      <c r="W152" s="129">
        <f t="shared" si="42"/>
        <v>1.08</v>
      </c>
      <c r="X152" s="129">
        <f t="shared" si="42"/>
        <v>1.08</v>
      </c>
      <c r="Y152" s="129">
        <f t="shared" si="42"/>
        <v>1.08</v>
      </c>
      <c r="Z152" s="129">
        <f t="shared" si="42"/>
        <v>1.08</v>
      </c>
      <c r="AA152" s="129">
        <f t="shared" si="42"/>
        <v>1.08</v>
      </c>
      <c r="AB152" s="129">
        <f t="shared" si="42"/>
        <v>1.08</v>
      </c>
      <c r="AC152" s="129">
        <f t="shared" si="42"/>
        <v>1.08</v>
      </c>
      <c r="AD152" s="129">
        <f t="shared" si="42"/>
        <v>1.08</v>
      </c>
      <c r="AE152" s="129">
        <f t="shared" si="42"/>
        <v>1.08</v>
      </c>
      <c r="AF152" s="129">
        <f t="shared" si="42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157</v>
      </c>
      <c r="B153" s="128">
        <v>2.37</v>
      </c>
      <c r="C153" s="129">
        <f t="shared" si="41"/>
        <v>2.37</v>
      </c>
      <c r="D153" s="129">
        <f t="shared" si="41"/>
        <v>2.37</v>
      </c>
      <c r="E153" s="129">
        <f t="shared" si="41"/>
        <v>2.37</v>
      </c>
      <c r="F153" s="129">
        <f t="shared" si="41"/>
        <v>2.37</v>
      </c>
      <c r="G153" s="129">
        <f t="shared" si="41"/>
        <v>2.37</v>
      </c>
      <c r="H153" s="129">
        <f t="shared" si="41"/>
        <v>2.37</v>
      </c>
      <c r="I153" s="129">
        <f t="shared" si="41"/>
        <v>2.37</v>
      </c>
      <c r="J153" s="129">
        <f t="shared" si="41"/>
        <v>2.37</v>
      </c>
      <c r="K153" s="129">
        <f t="shared" si="41"/>
        <v>2.37</v>
      </c>
      <c r="L153" s="129">
        <f t="shared" si="41"/>
        <v>2.37</v>
      </c>
      <c r="M153" s="129">
        <f t="shared" si="41"/>
        <v>2.37</v>
      </c>
      <c r="N153" s="129">
        <f t="shared" si="41"/>
        <v>2.37</v>
      </c>
      <c r="O153" s="129">
        <f t="shared" si="41"/>
        <v>2.37</v>
      </c>
      <c r="P153" s="129">
        <f t="shared" si="41"/>
        <v>2.37</v>
      </c>
      <c r="Q153" s="129">
        <f t="shared" si="41"/>
        <v>2.37</v>
      </c>
      <c r="R153" s="129">
        <f t="shared" si="41"/>
        <v>2.37</v>
      </c>
      <c r="S153" s="129">
        <f t="shared" si="42"/>
        <v>2.37</v>
      </c>
      <c r="T153" s="129">
        <f t="shared" si="42"/>
        <v>2.37</v>
      </c>
      <c r="U153" s="129">
        <f t="shared" si="42"/>
        <v>2.37</v>
      </c>
      <c r="V153" s="129">
        <f t="shared" si="42"/>
        <v>2.37</v>
      </c>
      <c r="W153" s="129">
        <f t="shared" si="42"/>
        <v>2.37</v>
      </c>
      <c r="X153" s="129">
        <f t="shared" si="42"/>
        <v>2.37</v>
      </c>
      <c r="Y153" s="129">
        <f t="shared" si="42"/>
        <v>2.37</v>
      </c>
      <c r="Z153" s="129">
        <f t="shared" si="42"/>
        <v>2.37</v>
      </c>
      <c r="AA153" s="129">
        <f t="shared" si="42"/>
        <v>2.37</v>
      </c>
      <c r="AB153" s="129">
        <f t="shared" si="42"/>
        <v>2.37</v>
      </c>
      <c r="AC153" s="129">
        <f t="shared" si="42"/>
        <v>2.37</v>
      </c>
      <c r="AD153" s="129">
        <f t="shared" si="42"/>
        <v>2.37</v>
      </c>
      <c r="AE153" s="129">
        <f t="shared" si="42"/>
        <v>2.37</v>
      </c>
      <c r="AF153" s="129">
        <f t="shared" si="42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158</v>
      </c>
      <c r="B154" s="128">
        <v>1.81</v>
      </c>
      <c r="C154" s="129">
        <f t="shared" si="41"/>
        <v>1.81</v>
      </c>
      <c r="D154" s="129">
        <f t="shared" si="41"/>
        <v>1.81</v>
      </c>
      <c r="E154" s="129">
        <f t="shared" si="41"/>
        <v>1.81</v>
      </c>
      <c r="F154" s="129">
        <f t="shared" si="41"/>
        <v>1.81</v>
      </c>
      <c r="G154" s="129">
        <f t="shared" si="41"/>
        <v>1.81</v>
      </c>
      <c r="H154" s="129">
        <f t="shared" si="41"/>
        <v>1.81</v>
      </c>
      <c r="I154" s="129">
        <f t="shared" si="41"/>
        <v>1.81</v>
      </c>
      <c r="J154" s="129">
        <f t="shared" si="41"/>
        <v>1.81</v>
      </c>
      <c r="K154" s="129">
        <f t="shared" si="41"/>
        <v>1.81</v>
      </c>
      <c r="L154" s="129">
        <f t="shared" si="41"/>
        <v>1.81</v>
      </c>
      <c r="M154" s="129">
        <f t="shared" si="41"/>
        <v>1.81</v>
      </c>
      <c r="N154" s="129">
        <f t="shared" si="41"/>
        <v>1.81</v>
      </c>
      <c r="O154" s="129">
        <f t="shared" si="41"/>
        <v>1.81</v>
      </c>
      <c r="P154" s="129">
        <f t="shared" si="41"/>
        <v>1.81</v>
      </c>
      <c r="Q154" s="129">
        <f t="shared" si="41"/>
        <v>1.81</v>
      </c>
      <c r="R154" s="129">
        <f t="shared" si="41"/>
        <v>1.81</v>
      </c>
      <c r="S154" s="129">
        <f t="shared" si="42"/>
        <v>1.81</v>
      </c>
      <c r="T154" s="129">
        <f t="shared" si="42"/>
        <v>1.81</v>
      </c>
      <c r="U154" s="129">
        <f t="shared" si="42"/>
        <v>1.81</v>
      </c>
      <c r="V154" s="129">
        <f t="shared" si="42"/>
        <v>1.81</v>
      </c>
      <c r="W154" s="129">
        <f t="shared" si="42"/>
        <v>1.81</v>
      </c>
      <c r="X154" s="129">
        <f t="shared" si="42"/>
        <v>1.81</v>
      </c>
      <c r="Y154" s="129">
        <f t="shared" si="42"/>
        <v>1.81</v>
      </c>
      <c r="Z154" s="129">
        <f t="shared" si="42"/>
        <v>1.81</v>
      </c>
      <c r="AA154" s="129">
        <f t="shared" si="42"/>
        <v>1.81</v>
      </c>
      <c r="AB154" s="129">
        <f t="shared" si="42"/>
        <v>1.81</v>
      </c>
      <c r="AC154" s="129">
        <f t="shared" si="42"/>
        <v>1.81</v>
      </c>
      <c r="AD154" s="129">
        <f t="shared" si="42"/>
        <v>1.81</v>
      </c>
      <c r="AE154" s="129">
        <f t="shared" si="42"/>
        <v>1.81</v>
      </c>
      <c r="AF154" s="129">
        <f t="shared" si="42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159</v>
      </c>
      <c r="B155" s="128">
        <v>1.0900000000000001</v>
      </c>
      <c r="C155" s="129">
        <f t="shared" si="41"/>
        <v>1.0900000000000001</v>
      </c>
      <c r="D155" s="129">
        <f t="shared" si="41"/>
        <v>1.0900000000000001</v>
      </c>
      <c r="E155" s="129">
        <f t="shared" si="41"/>
        <v>1.0900000000000001</v>
      </c>
      <c r="F155" s="129">
        <f t="shared" si="41"/>
        <v>1.0900000000000001</v>
      </c>
      <c r="G155" s="129">
        <f t="shared" si="41"/>
        <v>1.0900000000000001</v>
      </c>
      <c r="H155" s="129">
        <f t="shared" si="41"/>
        <v>1.0900000000000001</v>
      </c>
      <c r="I155" s="129">
        <f t="shared" si="41"/>
        <v>1.0900000000000001</v>
      </c>
      <c r="J155" s="129">
        <f t="shared" si="41"/>
        <v>1.0900000000000001</v>
      </c>
      <c r="K155" s="129">
        <f t="shared" si="41"/>
        <v>1.0900000000000001</v>
      </c>
      <c r="L155" s="129">
        <f t="shared" si="41"/>
        <v>1.0900000000000001</v>
      </c>
      <c r="M155" s="129">
        <f t="shared" si="41"/>
        <v>1.0900000000000001</v>
      </c>
      <c r="N155" s="129">
        <f t="shared" si="41"/>
        <v>1.0900000000000001</v>
      </c>
      <c r="O155" s="129">
        <f t="shared" si="41"/>
        <v>1.0900000000000001</v>
      </c>
      <c r="P155" s="129">
        <f t="shared" si="41"/>
        <v>1.0900000000000001</v>
      </c>
      <c r="Q155" s="129">
        <f t="shared" si="41"/>
        <v>1.0900000000000001</v>
      </c>
      <c r="R155" s="129">
        <f t="shared" si="41"/>
        <v>1.0900000000000001</v>
      </c>
      <c r="S155" s="129">
        <f t="shared" si="42"/>
        <v>1.0900000000000001</v>
      </c>
      <c r="T155" s="129">
        <f t="shared" si="42"/>
        <v>1.0900000000000001</v>
      </c>
      <c r="U155" s="129">
        <f t="shared" si="42"/>
        <v>1.0900000000000001</v>
      </c>
      <c r="V155" s="129">
        <f t="shared" si="42"/>
        <v>1.0900000000000001</v>
      </c>
      <c r="W155" s="129">
        <f t="shared" si="42"/>
        <v>1.0900000000000001</v>
      </c>
      <c r="X155" s="129">
        <f t="shared" si="42"/>
        <v>1.0900000000000001</v>
      </c>
      <c r="Y155" s="129">
        <f t="shared" si="42"/>
        <v>1.0900000000000001</v>
      </c>
      <c r="Z155" s="129">
        <f t="shared" si="42"/>
        <v>1.0900000000000001</v>
      </c>
      <c r="AA155" s="129">
        <f t="shared" si="42"/>
        <v>1.0900000000000001</v>
      </c>
      <c r="AB155" s="129">
        <f t="shared" si="42"/>
        <v>1.0900000000000001</v>
      </c>
      <c r="AC155" s="129">
        <f t="shared" si="42"/>
        <v>1.0900000000000001</v>
      </c>
      <c r="AD155" s="129">
        <f t="shared" si="42"/>
        <v>1.0900000000000001</v>
      </c>
      <c r="AE155" s="129">
        <f t="shared" si="42"/>
        <v>1.0900000000000001</v>
      </c>
      <c r="AF155" s="129">
        <f t="shared" si="42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160</v>
      </c>
      <c r="B156" s="128">
        <v>1.58</v>
      </c>
      <c r="C156" s="129">
        <f t="shared" si="41"/>
        <v>1.58</v>
      </c>
      <c r="D156" s="129">
        <f t="shared" si="41"/>
        <v>1.58</v>
      </c>
      <c r="E156" s="129">
        <f t="shared" si="41"/>
        <v>1.58</v>
      </c>
      <c r="F156" s="129">
        <f t="shared" si="41"/>
        <v>1.58</v>
      </c>
      <c r="G156" s="129">
        <f t="shared" si="41"/>
        <v>1.58</v>
      </c>
      <c r="H156" s="129">
        <f t="shared" si="41"/>
        <v>1.58</v>
      </c>
      <c r="I156" s="129">
        <f t="shared" si="41"/>
        <v>1.58</v>
      </c>
      <c r="J156" s="129">
        <f t="shared" si="41"/>
        <v>1.58</v>
      </c>
      <c r="K156" s="129">
        <f t="shared" si="41"/>
        <v>1.58</v>
      </c>
      <c r="L156" s="129">
        <f t="shared" si="41"/>
        <v>1.58</v>
      </c>
      <c r="M156" s="129">
        <f t="shared" si="41"/>
        <v>1.58</v>
      </c>
      <c r="N156" s="129">
        <f t="shared" si="41"/>
        <v>1.58</v>
      </c>
      <c r="O156" s="129">
        <f t="shared" si="41"/>
        <v>1.58</v>
      </c>
      <c r="P156" s="129">
        <f t="shared" si="41"/>
        <v>1.58</v>
      </c>
      <c r="Q156" s="129">
        <f t="shared" si="41"/>
        <v>1.58</v>
      </c>
      <c r="R156" s="129">
        <f t="shared" si="41"/>
        <v>1.58</v>
      </c>
      <c r="S156" s="129">
        <f t="shared" si="42"/>
        <v>1.58</v>
      </c>
      <c r="T156" s="129">
        <f t="shared" si="42"/>
        <v>1.58</v>
      </c>
      <c r="U156" s="129">
        <f t="shared" si="42"/>
        <v>1.58</v>
      </c>
      <c r="V156" s="129">
        <f t="shared" si="42"/>
        <v>1.58</v>
      </c>
      <c r="W156" s="129">
        <f t="shared" si="42"/>
        <v>1.58</v>
      </c>
      <c r="X156" s="129">
        <f t="shared" si="42"/>
        <v>1.58</v>
      </c>
      <c r="Y156" s="129">
        <f t="shared" si="42"/>
        <v>1.58</v>
      </c>
      <c r="Z156" s="129">
        <f t="shared" si="42"/>
        <v>1.58</v>
      </c>
      <c r="AA156" s="129">
        <f t="shared" si="42"/>
        <v>1.58</v>
      </c>
      <c r="AB156" s="129">
        <f t="shared" si="42"/>
        <v>1.58</v>
      </c>
      <c r="AC156" s="129">
        <f t="shared" si="42"/>
        <v>1.58</v>
      </c>
      <c r="AD156" s="129">
        <f t="shared" si="42"/>
        <v>1.58</v>
      </c>
      <c r="AE156" s="129">
        <f t="shared" si="42"/>
        <v>1.58</v>
      </c>
      <c r="AF156" s="129">
        <f t="shared" si="42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161</v>
      </c>
      <c r="B157" s="128">
        <v>2</v>
      </c>
      <c r="C157" s="129">
        <f t="shared" si="41"/>
        <v>2</v>
      </c>
      <c r="D157" s="129">
        <f t="shared" si="41"/>
        <v>2</v>
      </c>
      <c r="E157" s="129">
        <f t="shared" si="41"/>
        <v>2</v>
      </c>
      <c r="F157" s="129">
        <f t="shared" si="41"/>
        <v>2</v>
      </c>
      <c r="G157" s="129">
        <f t="shared" si="41"/>
        <v>2</v>
      </c>
      <c r="H157" s="129">
        <f t="shared" si="41"/>
        <v>2</v>
      </c>
      <c r="I157" s="129">
        <f t="shared" si="41"/>
        <v>2</v>
      </c>
      <c r="J157" s="129">
        <f t="shared" si="41"/>
        <v>2</v>
      </c>
      <c r="K157" s="129">
        <f t="shared" si="41"/>
        <v>2</v>
      </c>
      <c r="L157" s="129">
        <f t="shared" si="41"/>
        <v>2</v>
      </c>
      <c r="M157" s="129">
        <f t="shared" si="41"/>
        <v>2</v>
      </c>
      <c r="N157" s="129">
        <f t="shared" si="41"/>
        <v>2</v>
      </c>
      <c r="O157" s="129">
        <f t="shared" si="41"/>
        <v>2</v>
      </c>
      <c r="P157" s="129">
        <f t="shared" si="41"/>
        <v>2</v>
      </c>
      <c r="Q157" s="129">
        <f t="shared" si="41"/>
        <v>2</v>
      </c>
      <c r="R157" s="129">
        <f t="shared" si="41"/>
        <v>2</v>
      </c>
      <c r="S157" s="129">
        <f t="shared" si="42"/>
        <v>2</v>
      </c>
      <c r="T157" s="129">
        <f t="shared" si="42"/>
        <v>2</v>
      </c>
      <c r="U157" s="129">
        <f t="shared" si="42"/>
        <v>2</v>
      </c>
      <c r="V157" s="129">
        <f t="shared" si="42"/>
        <v>2</v>
      </c>
      <c r="W157" s="129">
        <f t="shared" si="42"/>
        <v>2</v>
      </c>
      <c r="X157" s="129">
        <f t="shared" si="42"/>
        <v>2</v>
      </c>
      <c r="Y157" s="129">
        <f t="shared" si="42"/>
        <v>2</v>
      </c>
      <c r="Z157" s="129">
        <f t="shared" si="42"/>
        <v>2</v>
      </c>
      <c r="AA157" s="129">
        <f t="shared" si="42"/>
        <v>2</v>
      </c>
      <c r="AB157" s="129">
        <f t="shared" si="42"/>
        <v>2</v>
      </c>
      <c r="AC157" s="129">
        <f t="shared" si="42"/>
        <v>2</v>
      </c>
      <c r="AD157" s="129">
        <f t="shared" si="42"/>
        <v>2</v>
      </c>
      <c r="AE157" s="129">
        <f t="shared" si="42"/>
        <v>2</v>
      </c>
      <c r="AF157" s="129">
        <f t="shared" si="42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162</v>
      </c>
      <c r="B158" s="128">
        <v>0.47</v>
      </c>
      <c r="C158" s="129">
        <f t="shared" si="41"/>
        <v>0.47</v>
      </c>
      <c r="D158" s="129">
        <f t="shared" si="41"/>
        <v>0.47</v>
      </c>
      <c r="E158" s="129">
        <f t="shared" si="41"/>
        <v>0.47</v>
      </c>
      <c r="F158" s="129">
        <f t="shared" si="41"/>
        <v>0.47</v>
      </c>
      <c r="G158" s="129">
        <f t="shared" si="41"/>
        <v>0.47</v>
      </c>
      <c r="H158" s="129">
        <f t="shared" si="41"/>
        <v>0.47</v>
      </c>
      <c r="I158" s="129">
        <f t="shared" si="41"/>
        <v>0.47</v>
      </c>
      <c r="J158" s="129">
        <f t="shared" si="41"/>
        <v>0.47</v>
      </c>
      <c r="K158" s="129">
        <f t="shared" si="41"/>
        <v>0.47</v>
      </c>
      <c r="L158" s="129">
        <f t="shared" si="41"/>
        <v>0.47</v>
      </c>
      <c r="M158" s="129">
        <f t="shared" si="41"/>
        <v>0.47</v>
      </c>
      <c r="N158" s="129">
        <f t="shared" si="41"/>
        <v>0.47</v>
      </c>
      <c r="O158" s="129">
        <f t="shared" si="41"/>
        <v>0.47</v>
      </c>
      <c r="P158" s="129">
        <f t="shared" si="41"/>
        <v>0.47</v>
      </c>
      <c r="Q158" s="129">
        <f t="shared" si="41"/>
        <v>0.47</v>
      </c>
      <c r="R158" s="129">
        <f t="shared" si="41"/>
        <v>0.47</v>
      </c>
      <c r="S158" s="129">
        <f t="shared" si="42"/>
        <v>0.47</v>
      </c>
      <c r="T158" s="129">
        <f t="shared" si="42"/>
        <v>0.47</v>
      </c>
      <c r="U158" s="129">
        <f t="shared" si="42"/>
        <v>0.47</v>
      </c>
      <c r="V158" s="129">
        <f t="shared" si="42"/>
        <v>0.47</v>
      </c>
      <c r="W158" s="129">
        <f t="shared" si="42"/>
        <v>0.47</v>
      </c>
      <c r="X158" s="129">
        <f t="shared" si="42"/>
        <v>0.47</v>
      </c>
      <c r="Y158" s="129">
        <f t="shared" si="42"/>
        <v>0.47</v>
      </c>
      <c r="Z158" s="129">
        <f t="shared" si="42"/>
        <v>0.47</v>
      </c>
      <c r="AA158" s="129">
        <f t="shared" si="42"/>
        <v>0.47</v>
      </c>
      <c r="AB158" s="129">
        <f t="shared" si="42"/>
        <v>0.47</v>
      </c>
      <c r="AC158" s="129">
        <f t="shared" si="42"/>
        <v>0.47</v>
      </c>
      <c r="AD158" s="129">
        <f t="shared" si="42"/>
        <v>0.47</v>
      </c>
      <c r="AE158" s="129">
        <f t="shared" si="42"/>
        <v>0.47</v>
      </c>
      <c r="AF158" s="129">
        <f t="shared" si="42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163</v>
      </c>
      <c r="B159" s="128">
        <v>0</v>
      </c>
      <c r="C159" s="129">
        <f t="shared" si="41"/>
        <v>0</v>
      </c>
      <c r="D159" s="129">
        <f t="shared" si="41"/>
        <v>0</v>
      </c>
      <c r="E159" s="129">
        <f t="shared" si="41"/>
        <v>0</v>
      </c>
      <c r="F159" s="129">
        <f t="shared" si="41"/>
        <v>0</v>
      </c>
      <c r="G159" s="129">
        <f t="shared" si="41"/>
        <v>0</v>
      </c>
      <c r="H159" s="129">
        <f t="shared" si="41"/>
        <v>0</v>
      </c>
      <c r="I159" s="129">
        <f t="shared" si="41"/>
        <v>0</v>
      </c>
      <c r="J159" s="129">
        <f t="shared" si="41"/>
        <v>0</v>
      </c>
      <c r="K159" s="129">
        <f t="shared" si="41"/>
        <v>0</v>
      </c>
      <c r="L159" s="129">
        <f t="shared" si="41"/>
        <v>0</v>
      </c>
      <c r="M159" s="129">
        <f t="shared" si="41"/>
        <v>0</v>
      </c>
      <c r="N159" s="129">
        <f t="shared" si="41"/>
        <v>0</v>
      </c>
      <c r="O159" s="129">
        <f t="shared" si="41"/>
        <v>0</v>
      </c>
      <c r="P159" s="129">
        <f t="shared" si="41"/>
        <v>0</v>
      </c>
      <c r="Q159" s="129">
        <f t="shared" si="41"/>
        <v>0</v>
      </c>
      <c r="R159" s="129">
        <f t="shared" si="41"/>
        <v>0</v>
      </c>
      <c r="S159" s="129">
        <f t="shared" si="42"/>
        <v>0</v>
      </c>
      <c r="T159" s="129">
        <f t="shared" si="42"/>
        <v>0</v>
      </c>
      <c r="U159" s="129">
        <f t="shared" si="42"/>
        <v>0</v>
      </c>
      <c r="V159" s="129">
        <f t="shared" si="42"/>
        <v>0</v>
      </c>
      <c r="W159" s="129">
        <f t="shared" si="42"/>
        <v>0</v>
      </c>
      <c r="X159" s="129">
        <f t="shared" si="42"/>
        <v>0</v>
      </c>
      <c r="Y159" s="129">
        <f t="shared" si="42"/>
        <v>0</v>
      </c>
      <c r="Z159" s="129">
        <f t="shared" si="42"/>
        <v>0</v>
      </c>
      <c r="AA159" s="129">
        <f t="shared" si="42"/>
        <v>0</v>
      </c>
      <c r="AB159" s="129">
        <f t="shared" si="42"/>
        <v>0</v>
      </c>
      <c r="AC159" s="129">
        <f t="shared" si="42"/>
        <v>0</v>
      </c>
      <c r="AD159" s="129">
        <f t="shared" si="42"/>
        <v>0</v>
      </c>
      <c r="AE159" s="129">
        <f t="shared" si="42"/>
        <v>0</v>
      </c>
      <c r="AF159" s="129">
        <f t="shared" si="42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164</v>
      </c>
      <c r="B160" s="128">
        <v>0</v>
      </c>
      <c r="C160" s="129">
        <f t="shared" si="41"/>
        <v>0</v>
      </c>
      <c r="D160" s="129">
        <f t="shared" si="41"/>
        <v>0</v>
      </c>
      <c r="E160" s="129">
        <f t="shared" si="41"/>
        <v>0</v>
      </c>
      <c r="F160" s="129">
        <f t="shared" si="41"/>
        <v>0</v>
      </c>
      <c r="G160" s="129">
        <f t="shared" si="41"/>
        <v>0</v>
      </c>
      <c r="H160" s="129">
        <f t="shared" si="41"/>
        <v>0</v>
      </c>
      <c r="I160" s="129">
        <f t="shared" si="41"/>
        <v>0</v>
      </c>
      <c r="J160" s="129">
        <f t="shared" si="41"/>
        <v>0</v>
      </c>
      <c r="K160" s="129">
        <f t="shared" si="41"/>
        <v>0</v>
      </c>
      <c r="L160" s="129">
        <f t="shared" si="41"/>
        <v>0</v>
      </c>
      <c r="M160" s="129">
        <f t="shared" si="41"/>
        <v>0</v>
      </c>
      <c r="N160" s="129">
        <f t="shared" si="41"/>
        <v>0</v>
      </c>
      <c r="O160" s="129">
        <f t="shared" si="41"/>
        <v>0</v>
      </c>
      <c r="P160" s="129">
        <f t="shared" si="41"/>
        <v>0</v>
      </c>
      <c r="Q160" s="129">
        <f t="shared" si="41"/>
        <v>0</v>
      </c>
      <c r="R160" s="129">
        <f t="shared" si="42"/>
        <v>0</v>
      </c>
      <c r="S160" s="129">
        <f t="shared" si="42"/>
        <v>0</v>
      </c>
      <c r="T160" s="129">
        <f t="shared" si="42"/>
        <v>0</v>
      </c>
      <c r="U160" s="129">
        <f t="shared" si="42"/>
        <v>0</v>
      </c>
      <c r="V160" s="129">
        <f t="shared" si="42"/>
        <v>0</v>
      </c>
      <c r="W160" s="129">
        <f t="shared" si="42"/>
        <v>0</v>
      </c>
      <c r="X160" s="129">
        <f t="shared" si="42"/>
        <v>0</v>
      </c>
      <c r="Y160" s="129">
        <f t="shared" si="42"/>
        <v>0</v>
      </c>
      <c r="Z160" s="129">
        <f t="shared" si="42"/>
        <v>0</v>
      </c>
      <c r="AA160" s="129">
        <f t="shared" si="42"/>
        <v>0</v>
      </c>
      <c r="AB160" s="129">
        <f t="shared" si="42"/>
        <v>0</v>
      </c>
      <c r="AC160" s="129">
        <f t="shared" si="42"/>
        <v>0</v>
      </c>
      <c r="AD160" s="129">
        <f t="shared" si="42"/>
        <v>0</v>
      </c>
      <c r="AE160" s="129">
        <f t="shared" si="42"/>
        <v>0</v>
      </c>
      <c r="AF160" s="129">
        <f t="shared" si="42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165</v>
      </c>
      <c r="B161" s="128">
        <v>0.8</v>
      </c>
      <c r="C161" s="129">
        <f t="shared" si="41"/>
        <v>0.8</v>
      </c>
      <c r="D161" s="129">
        <f t="shared" si="41"/>
        <v>0.8</v>
      </c>
      <c r="E161" s="129">
        <f t="shared" si="41"/>
        <v>0.8</v>
      </c>
      <c r="F161" s="129">
        <f t="shared" si="41"/>
        <v>0.8</v>
      </c>
      <c r="G161" s="129">
        <f t="shared" si="41"/>
        <v>0.8</v>
      </c>
      <c r="H161" s="129">
        <f t="shared" si="41"/>
        <v>0.8</v>
      </c>
      <c r="I161" s="129">
        <f t="shared" si="41"/>
        <v>0.8</v>
      </c>
      <c r="J161" s="129">
        <f t="shared" si="41"/>
        <v>0.8</v>
      </c>
      <c r="K161" s="129">
        <f t="shared" si="41"/>
        <v>0.8</v>
      </c>
      <c r="L161" s="129">
        <f t="shared" si="41"/>
        <v>0.8</v>
      </c>
      <c r="M161" s="129">
        <f t="shared" si="41"/>
        <v>0.8</v>
      </c>
      <c r="N161" s="129">
        <f t="shared" si="41"/>
        <v>0.8</v>
      </c>
      <c r="O161" s="129">
        <f t="shared" si="41"/>
        <v>0.8</v>
      </c>
      <c r="P161" s="129">
        <f t="shared" si="41"/>
        <v>0.8</v>
      </c>
      <c r="Q161" s="129">
        <f t="shared" si="41"/>
        <v>0.8</v>
      </c>
      <c r="R161" s="129">
        <f t="shared" si="42"/>
        <v>0.8</v>
      </c>
      <c r="S161" s="129">
        <f t="shared" si="42"/>
        <v>0.8</v>
      </c>
      <c r="T161" s="129">
        <f t="shared" si="42"/>
        <v>0.8</v>
      </c>
      <c r="U161" s="129">
        <f t="shared" si="42"/>
        <v>0.8</v>
      </c>
      <c r="V161" s="129">
        <f t="shared" si="42"/>
        <v>0.8</v>
      </c>
      <c r="W161" s="129">
        <f t="shared" si="42"/>
        <v>0.8</v>
      </c>
      <c r="X161" s="129">
        <f t="shared" si="42"/>
        <v>0.8</v>
      </c>
      <c r="Y161" s="129">
        <f t="shared" si="42"/>
        <v>0.8</v>
      </c>
      <c r="Z161" s="129">
        <f t="shared" si="42"/>
        <v>0.8</v>
      </c>
      <c r="AA161" s="129">
        <f t="shared" si="42"/>
        <v>0.8</v>
      </c>
      <c r="AB161" s="129">
        <f t="shared" si="42"/>
        <v>0.8</v>
      </c>
      <c r="AC161" s="129">
        <f t="shared" si="42"/>
        <v>0.8</v>
      </c>
      <c r="AD161" s="129">
        <f t="shared" si="42"/>
        <v>0.8</v>
      </c>
      <c r="AE161" s="129">
        <f t="shared" si="42"/>
        <v>0.8</v>
      </c>
      <c r="AF161" s="129">
        <f t="shared" si="42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166</v>
      </c>
      <c r="B162" s="128">
        <v>1.5</v>
      </c>
      <c r="C162" s="129">
        <f t="shared" si="41"/>
        <v>1.5</v>
      </c>
      <c r="D162" s="129">
        <f t="shared" si="41"/>
        <v>1.5</v>
      </c>
      <c r="E162" s="129">
        <f t="shared" si="41"/>
        <v>1.5</v>
      </c>
      <c r="F162" s="129">
        <f t="shared" si="41"/>
        <v>1.5</v>
      </c>
      <c r="G162" s="129">
        <f t="shared" si="41"/>
        <v>1.5</v>
      </c>
      <c r="H162" s="129">
        <f t="shared" si="41"/>
        <v>1.5</v>
      </c>
      <c r="I162" s="129">
        <f t="shared" si="41"/>
        <v>1.5</v>
      </c>
      <c r="J162" s="129">
        <f t="shared" si="41"/>
        <v>1.5</v>
      </c>
      <c r="K162" s="129">
        <f t="shared" si="41"/>
        <v>1.5</v>
      </c>
      <c r="L162" s="129">
        <f t="shared" si="41"/>
        <v>1.5</v>
      </c>
      <c r="M162" s="129">
        <f t="shared" si="41"/>
        <v>1.5</v>
      </c>
      <c r="N162" s="129">
        <f t="shared" si="41"/>
        <v>1.5</v>
      </c>
      <c r="O162" s="129">
        <f t="shared" si="41"/>
        <v>1.5</v>
      </c>
      <c r="P162" s="129">
        <f t="shared" si="41"/>
        <v>1.5</v>
      </c>
      <c r="Q162" s="129">
        <f t="shared" si="41"/>
        <v>1.5</v>
      </c>
      <c r="R162" s="129">
        <f t="shared" si="42"/>
        <v>1.5</v>
      </c>
      <c r="S162" s="129">
        <f t="shared" si="42"/>
        <v>1.5</v>
      </c>
      <c r="T162" s="129">
        <f t="shared" si="42"/>
        <v>1.5</v>
      </c>
      <c r="U162" s="129">
        <f t="shared" si="42"/>
        <v>1.5</v>
      </c>
      <c r="V162" s="129">
        <f t="shared" si="42"/>
        <v>1.5</v>
      </c>
      <c r="W162" s="129">
        <f t="shared" si="42"/>
        <v>1.5</v>
      </c>
      <c r="X162" s="129">
        <f t="shared" si="42"/>
        <v>1.5</v>
      </c>
      <c r="Y162" s="129">
        <f t="shared" si="42"/>
        <v>1.5</v>
      </c>
      <c r="Z162" s="129">
        <f t="shared" si="42"/>
        <v>1.5</v>
      </c>
      <c r="AA162" s="129">
        <f t="shared" si="42"/>
        <v>1.5</v>
      </c>
      <c r="AB162" s="129">
        <f t="shared" si="42"/>
        <v>1.5</v>
      </c>
      <c r="AC162" s="129">
        <f t="shared" si="42"/>
        <v>1.5</v>
      </c>
      <c r="AD162" s="129">
        <f t="shared" si="42"/>
        <v>1.5</v>
      </c>
      <c r="AE162" s="129">
        <f t="shared" si="42"/>
        <v>1.5</v>
      </c>
      <c r="AF162" s="129">
        <f t="shared" si="42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167</v>
      </c>
      <c r="B163" s="128">
        <v>1</v>
      </c>
      <c r="C163" s="129">
        <f t="shared" si="41"/>
        <v>1</v>
      </c>
      <c r="D163" s="129">
        <f t="shared" si="41"/>
        <v>1</v>
      </c>
      <c r="E163" s="129">
        <f t="shared" si="41"/>
        <v>1</v>
      </c>
      <c r="F163" s="129">
        <f t="shared" si="41"/>
        <v>1</v>
      </c>
      <c r="G163" s="129">
        <f t="shared" si="41"/>
        <v>1</v>
      </c>
      <c r="H163" s="129">
        <f t="shared" si="41"/>
        <v>1</v>
      </c>
      <c r="I163" s="129">
        <f t="shared" si="41"/>
        <v>1</v>
      </c>
      <c r="J163" s="129">
        <f t="shared" si="41"/>
        <v>1</v>
      </c>
      <c r="K163" s="129">
        <f t="shared" si="41"/>
        <v>1</v>
      </c>
      <c r="L163" s="129">
        <f t="shared" si="41"/>
        <v>1</v>
      </c>
      <c r="M163" s="129">
        <f t="shared" si="41"/>
        <v>1</v>
      </c>
      <c r="N163" s="129">
        <f t="shared" si="41"/>
        <v>1</v>
      </c>
      <c r="O163" s="129">
        <f t="shared" si="41"/>
        <v>1</v>
      </c>
      <c r="P163" s="129">
        <f t="shared" si="41"/>
        <v>1</v>
      </c>
      <c r="Q163" s="129">
        <f t="shared" si="41"/>
        <v>1</v>
      </c>
      <c r="R163" s="129">
        <f t="shared" si="42"/>
        <v>1</v>
      </c>
      <c r="S163" s="129">
        <f t="shared" si="42"/>
        <v>1</v>
      </c>
      <c r="T163" s="129">
        <f t="shared" si="42"/>
        <v>1</v>
      </c>
      <c r="U163" s="129">
        <f t="shared" si="42"/>
        <v>1</v>
      </c>
      <c r="V163" s="129">
        <f t="shared" si="42"/>
        <v>1</v>
      </c>
      <c r="W163" s="129">
        <f t="shared" si="42"/>
        <v>1</v>
      </c>
      <c r="X163" s="129">
        <f t="shared" si="42"/>
        <v>1</v>
      </c>
      <c r="Y163" s="129">
        <f t="shared" si="42"/>
        <v>1</v>
      </c>
      <c r="Z163" s="129">
        <f t="shared" si="42"/>
        <v>1</v>
      </c>
      <c r="AA163" s="129">
        <f t="shared" si="42"/>
        <v>1</v>
      </c>
      <c r="AB163" s="129">
        <f t="shared" si="42"/>
        <v>1</v>
      </c>
      <c r="AC163" s="129">
        <f t="shared" si="42"/>
        <v>1</v>
      </c>
      <c r="AD163" s="129">
        <f t="shared" si="42"/>
        <v>1</v>
      </c>
      <c r="AE163" s="129">
        <f t="shared" si="42"/>
        <v>1</v>
      </c>
      <c r="AF163" s="129">
        <f t="shared" si="42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168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169</v>
      </c>
      <c r="B165" s="128">
        <v>1</v>
      </c>
      <c r="C165" s="129">
        <f t="shared" ref="C165:R172" si="43">B165</f>
        <v>1</v>
      </c>
      <c r="D165" s="129">
        <f t="shared" si="43"/>
        <v>1</v>
      </c>
      <c r="E165" s="129">
        <f t="shared" si="43"/>
        <v>1</v>
      </c>
      <c r="F165" s="129">
        <f t="shared" si="43"/>
        <v>1</v>
      </c>
      <c r="G165" s="129">
        <f t="shared" si="43"/>
        <v>1</v>
      </c>
      <c r="H165" s="129">
        <f t="shared" si="43"/>
        <v>1</v>
      </c>
      <c r="I165" s="129">
        <f t="shared" si="43"/>
        <v>1</v>
      </c>
      <c r="J165" s="129">
        <f t="shared" si="43"/>
        <v>1</v>
      </c>
      <c r="K165" s="129">
        <f t="shared" si="43"/>
        <v>1</v>
      </c>
      <c r="L165" s="129">
        <f t="shared" si="43"/>
        <v>1</v>
      </c>
      <c r="M165" s="129">
        <f t="shared" si="43"/>
        <v>1</v>
      </c>
      <c r="N165" s="129">
        <f t="shared" si="43"/>
        <v>1</v>
      </c>
      <c r="O165" s="129">
        <f t="shared" si="43"/>
        <v>1</v>
      </c>
      <c r="P165" s="129">
        <f t="shared" si="43"/>
        <v>1</v>
      </c>
      <c r="Q165" s="129">
        <f t="shared" si="43"/>
        <v>1</v>
      </c>
      <c r="R165" s="129">
        <f t="shared" si="43"/>
        <v>1</v>
      </c>
      <c r="S165" s="129">
        <f t="shared" ref="R165:AF172" si="44">R165</f>
        <v>1</v>
      </c>
      <c r="T165" s="129">
        <f t="shared" si="44"/>
        <v>1</v>
      </c>
      <c r="U165" s="129">
        <f t="shared" si="44"/>
        <v>1</v>
      </c>
      <c r="V165" s="129">
        <f t="shared" si="44"/>
        <v>1</v>
      </c>
      <c r="W165" s="129">
        <f t="shared" si="44"/>
        <v>1</v>
      </c>
      <c r="X165" s="129">
        <f t="shared" si="44"/>
        <v>1</v>
      </c>
      <c r="Y165" s="129">
        <f t="shared" si="44"/>
        <v>1</v>
      </c>
      <c r="Z165" s="129">
        <f t="shared" si="44"/>
        <v>1</v>
      </c>
      <c r="AA165" s="129">
        <f t="shared" si="44"/>
        <v>1</v>
      </c>
      <c r="AB165" s="129">
        <f t="shared" si="44"/>
        <v>1</v>
      </c>
      <c r="AC165" s="129">
        <f t="shared" si="44"/>
        <v>1</v>
      </c>
      <c r="AD165" s="129">
        <f t="shared" si="44"/>
        <v>1</v>
      </c>
      <c r="AE165" s="129">
        <f t="shared" si="44"/>
        <v>1</v>
      </c>
      <c r="AF165" s="129">
        <f t="shared" si="44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170</v>
      </c>
      <c r="B166" s="128">
        <v>0.42</v>
      </c>
      <c r="C166" s="129">
        <f t="shared" si="43"/>
        <v>0.42</v>
      </c>
      <c r="D166" s="129">
        <f t="shared" si="43"/>
        <v>0.42</v>
      </c>
      <c r="E166" s="129">
        <f t="shared" si="43"/>
        <v>0.42</v>
      </c>
      <c r="F166" s="129">
        <f t="shared" si="43"/>
        <v>0.42</v>
      </c>
      <c r="G166" s="129">
        <f t="shared" si="43"/>
        <v>0.42</v>
      </c>
      <c r="H166" s="129">
        <f t="shared" si="43"/>
        <v>0.42</v>
      </c>
      <c r="I166" s="129">
        <f t="shared" si="43"/>
        <v>0.42</v>
      </c>
      <c r="J166" s="129">
        <f t="shared" si="43"/>
        <v>0.42</v>
      </c>
      <c r="K166" s="129">
        <f t="shared" si="43"/>
        <v>0.42</v>
      </c>
      <c r="L166" s="129">
        <f t="shared" si="43"/>
        <v>0.42</v>
      </c>
      <c r="M166" s="129">
        <f t="shared" si="43"/>
        <v>0.42</v>
      </c>
      <c r="N166" s="129">
        <f t="shared" si="43"/>
        <v>0.42</v>
      </c>
      <c r="O166" s="129">
        <f t="shared" si="43"/>
        <v>0.42</v>
      </c>
      <c r="P166" s="129">
        <f t="shared" si="43"/>
        <v>0.42</v>
      </c>
      <c r="Q166" s="129">
        <f t="shared" si="43"/>
        <v>0.42</v>
      </c>
      <c r="R166" s="129">
        <f t="shared" si="44"/>
        <v>0.42</v>
      </c>
      <c r="S166" s="129">
        <f t="shared" si="44"/>
        <v>0.42</v>
      </c>
      <c r="T166" s="129">
        <f t="shared" si="44"/>
        <v>0.42</v>
      </c>
      <c r="U166" s="129">
        <f t="shared" si="44"/>
        <v>0.42</v>
      </c>
      <c r="V166" s="129">
        <f t="shared" si="44"/>
        <v>0.42</v>
      </c>
      <c r="W166" s="129">
        <f t="shared" si="44"/>
        <v>0.42</v>
      </c>
      <c r="X166" s="129">
        <f t="shared" si="44"/>
        <v>0.42</v>
      </c>
      <c r="Y166" s="129">
        <f t="shared" si="44"/>
        <v>0.42</v>
      </c>
      <c r="Z166" s="129">
        <f t="shared" si="44"/>
        <v>0.42</v>
      </c>
      <c r="AA166" s="129">
        <f t="shared" si="44"/>
        <v>0.42</v>
      </c>
      <c r="AB166" s="129">
        <f t="shared" si="44"/>
        <v>0.42</v>
      </c>
      <c r="AC166" s="129">
        <f t="shared" si="44"/>
        <v>0.42</v>
      </c>
      <c r="AD166" s="129">
        <f t="shared" si="44"/>
        <v>0.42</v>
      </c>
      <c r="AE166" s="129">
        <f t="shared" si="44"/>
        <v>0.42</v>
      </c>
      <c r="AF166" s="129">
        <f t="shared" si="44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171</v>
      </c>
      <c r="B167" s="128">
        <v>0.46</v>
      </c>
      <c r="C167" s="129">
        <f t="shared" si="43"/>
        <v>0.46</v>
      </c>
      <c r="D167" s="129">
        <f t="shared" si="43"/>
        <v>0.46</v>
      </c>
      <c r="E167" s="129">
        <f t="shared" si="43"/>
        <v>0.46</v>
      </c>
      <c r="F167" s="129">
        <f t="shared" si="43"/>
        <v>0.46</v>
      </c>
      <c r="G167" s="129">
        <f t="shared" si="43"/>
        <v>0.46</v>
      </c>
      <c r="H167" s="129">
        <f t="shared" si="43"/>
        <v>0.46</v>
      </c>
      <c r="I167" s="129">
        <f t="shared" si="43"/>
        <v>0.46</v>
      </c>
      <c r="J167" s="129">
        <f t="shared" si="43"/>
        <v>0.46</v>
      </c>
      <c r="K167" s="129">
        <f t="shared" si="43"/>
        <v>0.46</v>
      </c>
      <c r="L167" s="129">
        <f t="shared" si="43"/>
        <v>0.46</v>
      </c>
      <c r="M167" s="129">
        <f t="shared" si="43"/>
        <v>0.46</v>
      </c>
      <c r="N167" s="129">
        <f t="shared" si="43"/>
        <v>0.46</v>
      </c>
      <c r="O167" s="129">
        <f t="shared" si="43"/>
        <v>0.46</v>
      </c>
      <c r="P167" s="129">
        <f t="shared" si="43"/>
        <v>0.46</v>
      </c>
      <c r="Q167" s="129">
        <f t="shared" si="43"/>
        <v>0.46</v>
      </c>
      <c r="R167" s="129">
        <f t="shared" si="44"/>
        <v>0.46</v>
      </c>
      <c r="S167" s="129">
        <f t="shared" si="44"/>
        <v>0.46</v>
      </c>
      <c r="T167" s="129">
        <f t="shared" si="44"/>
        <v>0.46</v>
      </c>
      <c r="U167" s="129">
        <f t="shared" si="44"/>
        <v>0.46</v>
      </c>
      <c r="V167" s="129">
        <f t="shared" si="44"/>
        <v>0.46</v>
      </c>
      <c r="W167" s="129">
        <f t="shared" si="44"/>
        <v>0.46</v>
      </c>
      <c r="X167" s="129">
        <f t="shared" si="44"/>
        <v>0.46</v>
      </c>
      <c r="Y167" s="129">
        <f t="shared" si="44"/>
        <v>0.46</v>
      </c>
      <c r="Z167" s="129">
        <f t="shared" si="44"/>
        <v>0.46</v>
      </c>
      <c r="AA167" s="129">
        <f t="shared" si="44"/>
        <v>0.46</v>
      </c>
      <c r="AB167" s="129">
        <f t="shared" si="44"/>
        <v>0.46</v>
      </c>
      <c r="AC167" s="129">
        <f t="shared" si="44"/>
        <v>0.46</v>
      </c>
      <c r="AD167" s="129">
        <f t="shared" si="44"/>
        <v>0.46</v>
      </c>
      <c r="AE167" s="129">
        <f t="shared" si="44"/>
        <v>0.46</v>
      </c>
      <c r="AF167" s="129">
        <f t="shared" si="44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172</v>
      </c>
      <c r="B168" s="128">
        <v>0.85</v>
      </c>
      <c r="C168" s="129">
        <f t="shared" si="43"/>
        <v>0.85</v>
      </c>
      <c r="D168" s="129">
        <f t="shared" si="43"/>
        <v>0.85</v>
      </c>
      <c r="E168" s="129">
        <f t="shared" si="43"/>
        <v>0.85</v>
      </c>
      <c r="F168" s="129">
        <f t="shared" si="43"/>
        <v>0.85</v>
      </c>
      <c r="G168" s="129">
        <f t="shared" si="43"/>
        <v>0.85</v>
      </c>
      <c r="H168" s="129">
        <f t="shared" si="43"/>
        <v>0.85</v>
      </c>
      <c r="I168" s="129">
        <f t="shared" si="43"/>
        <v>0.85</v>
      </c>
      <c r="J168" s="129">
        <f t="shared" si="43"/>
        <v>0.85</v>
      </c>
      <c r="K168" s="129">
        <f t="shared" si="43"/>
        <v>0.85</v>
      </c>
      <c r="L168" s="129">
        <f t="shared" si="43"/>
        <v>0.85</v>
      </c>
      <c r="M168" s="129">
        <f t="shared" si="43"/>
        <v>0.85</v>
      </c>
      <c r="N168" s="129">
        <f t="shared" si="43"/>
        <v>0.85</v>
      </c>
      <c r="O168" s="129">
        <f t="shared" si="43"/>
        <v>0.85</v>
      </c>
      <c r="P168" s="129">
        <f t="shared" si="43"/>
        <v>0.85</v>
      </c>
      <c r="Q168" s="129">
        <f t="shared" si="43"/>
        <v>0.85</v>
      </c>
      <c r="R168" s="129">
        <f t="shared" si="44"/>
        <v>0.85</v>
      </c>
      <c r="S168" s="129">
        <f t="shared" si="44"/>
        <v>0.85</v>
      </c>
      <c r="T168" s="129">
        <f t="shared" si="44"/>
        <v>0.85</v>
      </c>
      <c r="U168" s="129">
        <f t="shared" si="44"/>
        <v>0.85</v>
      </c>
      <c r="V168" s="129">
        <f t="shared" si="44"/>
        <v>0.85</v>
      </c>
      <c r="W168" s="129">
        <f t="shared" si="44"/>
        <v>0.85</v>
      </c>
      <c r="X168" s="129">
        <f t="shared" si="44"/>
        <v>0.85</v>
      </c>
      <c r="Y168" s="129">
        <f t="shared" si="44"/>
        <v>0.85</v>
      </c>
      <c r="Z168" s="129">
        <f t="shared" si="44"/>
        <v>0.85</v>
      </c>
      <c r="AA168" s="129">
        <f t="shared" si="44"/>
        <v>0.85</v>
      </c>
      <c r="AB168" s="129">
        <f t="shared" si="44"/>
        <v>0.85</v>
      </c>
      <c r="AC168" s="129">
        <f t="shared" si="44"/>
        <v>0.85</v>
      </c>
      <c r="AD168" s="129">
        <f t="shared" si="44"/>
        <v>0.85</v>
      </c>
      <c r="AE168" s="129">
        <f t="shared" si="44"/>
        <v>0.85</v>
      </c>
      <c r="AF168" s="129">
        <f t="shared" si="44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173</v>
      </c>
      <c r="B169" s="128">
        <v>0.9</v>
      </c>
      <c r="C169" s="129">
        <f t="shared" si="43"/>
        <v>0.9</v>
      </c>
      <c r="D169" s="129">
        <f t="shared" si="43"/>
        <v>0.9</v>
      </c>
      <c r="E169" s="129">
        <f t="shared" si="43"/>
        <v>0.9</v>
      </c>
      <c r="F169" s="129">
        <f t="shared" si="43"/>
        <v>0.9</v>
      </c>
      <c r="G169" s="129">
        <f t="shared" si="43"/>
        <v>0.9</v>
      </c>
      <c r="H169" s="129">
        <f t="shared" si="43"/>
        <v>0.9</v>
      </c>
      <c r="I169" s="129">
        <f t="shared" si="43"/>
        <v>0.9</v>
      </c>
      <c r="J169" s="129">
        <f t="shared" si="43"/>
        <v>0.9</v>
      </c>
      <c r="K169" s="129">
        <f t="shared" si="43"/>
        <v>0.9</v>
      </c>
      <c r="L169" s="129">
        <f t="shared" si="43"/>
        <v>0.9</v>
      </c>
      <c r="M169" s="129">
        <f t="shared" si="43"/>
        <v>0.9</v>
      </c>
      <c r="N169" s="129">
        <f t="shared" si="43"/>
        <v>0.9</v>
      </c>
      <c r="O169" s="129">
        <f t="shared" si="43"/>
        <v>0.9</v>
      </c>
      <c r="P169" s="129">
        <f t="shared" si="43"/>
        <v>0.9</v>
      </c>
      <c r="Q169" s="129">
        <f t="shared" si="43"/>
        <v>0.9</v>
      </c>
      <c r="R169" s="129">
        <f t="shared" si="44"/>
        <v>0.9</v>
      </c>
      <c r="S169" s="129">
        <f t="shared" si="44"/>
        <v>0.9</v>
      </c>
      <c r="T169" s="129">
        <f t="shared" si="44"/>
        <v>0.9</v>
      </c>
      <c r="U169" s="129">
        <f t="shared" si="44"/>
        <v>0.9</v>
      </c>
      <c r="V169" s="129">
        <f t="shared" si="44"/>
        <v>0.9</v>
      </c>
      <c r="W169" s="129">
        <f t="shared" si="44"/>
        <v>0.9</v>
      </c>
      <c r="X169" s="129">
        <f t="shared" si="44"/>
        <v>0.9</v>
      </c>
      <c r="Y169" s="129">
        <f t="shared" si="44"/>
        <v>0.9</v>
      </c>
      <c r="Z169" s="129">
        <f t="shared" si="44"/>
        <v>0.9</v>
      </c>
      <c r="AA169" s="129">
        <f t="shared" si="44"/>
        <v>0.9</v>
      </c>
      <c r="AB169" s="129">
        <f t="shared" si="44"/>
        <v>0.9</v>
      </c>
      <c r="AC169" s="129">
        <f t="shared" si="44"/>
        <v>0.9</v>
      </c>
      <c r="AD169" s="129">
        <f t="shared" si="44"/>
        <v>0.9</v>
      </c>
      <c r="AE169" s="129">
        <f t="shared" si="44"/>
        <v>0.9</v>
      </c>
      <c r="AF169" s="129">
        <f t="shared" si="44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174</v>
      </c>
      <c r="B170" s="128">
        <v>0.44</v>
      </c>
      <c r="C170" s="129">
        <f t="shared" si="43"/>
        <v>0.44</v>
      </c>
      <c r="D170" s="129">
        <f t="shared" si="43"/>
        <v>0.44</v>
      </c>
      <c r="E170" s="129">
        <f t="shared" si="43"/>
        <v>0.44</v>
      </c>
      <c r="F170" s="129">
        <f t="shared" si="43"/>
        <v>0.44</v>
      </c>
      <c r="G170" s="129">
        <f t="shared" si="43"/>
        <v>0.44</v>
      </c>
      <c r="H170" s="129">
        <f t="shared" si="43"/>
        <v>0.44</v>
      </c>
      <c r="I170" s="129">
        <f t="shared" si="43"/>
        <v>0.44</v>
      </c>
      <c r="J170" s="129">
        <f t="shared" si="43"/>
        <v>0.44</v>
      </c>
      <c r="K170" s="129">
        <f t="shared" si="43"/>
        <v>0.44</v>
      </c>
      <c r="L170" s="129">
        <f t="shared" si="43"/>
        <v>0.44</v>
      </c>
      <c r="M170" s="129">
        <f t="shared" si="43"/>
        <v>0.44</v>
      </c>
      <c r="N170" s="129">
        <f t="shared" si="43"/>
        <v>0.44</v>
      </c>
      <c r="O170" s="129">
        <f t="shared" si="43"/>
        <v>0.44</v>
      </c>
      <c r="P170" s="129">
        <f t="shared" si="43"/>
        <v>0.44</v>
      </c>
      <c r="Q170" s="129">
        <f t="shared" si="43"/>
        <v>0.44</v>
      </c>
      <c r="R170" s="129">
        <f t="shared" si="44"/>
        <v>0.44</v>
      </c>
      <c r="S170" s="129">
        <f t="shared" si="44"/>
        <v>0.44</v>
      </c>
      <c r="T170" s="129">
        <f t="shared" si="44"/>
        <v>0.44</v>
      </c>
      <c r="U170" s="129">
        <f t="shared" si="44"/>
        <v>0.44</v>
      </c>
      <c r="V170" s="129">
        <f t="shared" si="44"/>
        <v>0.44</v>
      </c>
      <c r="W170" s="129">
        <f t="shared" si="44"/>
        <v>0.44</v>
      </c>
      <c r="X170" s="129">
        <f t="shared" si="44"/>
        <v>0.44</v>
      </c>
      <c r="Y170" s="129">
        <f t="shared" si="44"/>
        <v>0.44</v>
      </c>
      <c r="Z170" s="129">
        <f t="shared" si="44"/>
        <v>0.44</v>
      </c>
      <c r="AA170" s="129">
        <f t="shared" si="44"/>
        <v>0.44</v>
      </c>
      <c r="AB170" s="129">
        <f t="shared" si="44"/>
        <v>0.44</v>
      </c>
      <c r="AC170" s="129">
        <f t="shared" si="44"/>
        <v>0.44</v>
      </c>
      <c r="AD170" s="129">
        <f t="shared" si="44"/>
        <v>0.44</v>
      </c>
      <c r="AE170" s="129">
        <f t="shared" si="44"/>
        <v>0.44</v>
      </c>
      <c r="AF170" s="129">
        <f t="shared" si="44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175</v>
      </c>
      <c r="B171" s="128">
        <v>2.1</v>
      </c>
      <c r="C171" s="129">
        <f t="shared" si="43"/>
        <v>2.1</v>
      </c>
      <c r="D171" s="129">
        <f t="shared" si="43"/>
        <v>2.1</v>
      </c>
      <c r="E171" s="129">
        <f t="shared" si="43"/>
        <v>2.1</v>
      </c>
      <c r="F171" s="129">
        <f t="shared" si="43"/>
        <v>2.1</v>
      </c>
      <c r="G171" s="129">
        <f t="shared" si="43"/>
        <v>2.1</v>
      </c>
      <c r="H171" s="129">
        <f t="shared" si="43"/>
        <v>2.1</v>
      </c>
      <c r="I171" s="129">
        <f t="shared" si="43"/>
        <v>2.1</v>
      </c>
      <c r="J171" s="129">
        <f t="shared" si="43"/>
        <v>2.1</v>
      </c>
      <c r="K171" s="129">
        <f t="shared" si="43"/>
        <v>2.1</v>
      </c>
      <c r="L171" s="129">
        <f t="shared" si="43"/>
        <v>2.1</v>
      </c>
      <c r="M171" s="129">
        <f t="shared" si="43"/>
        <v>2.1</v>
      </c>
      <c r="N171" s="129">
        <f t="shared" si="43"/>
        <v>2.1</v>
      </c>
      <c r="O171" s="129">
        <f t="shared" si="43"/>
        <v>2.1</v>
      </c>
      <c r="P171" s="129">
        <f t="shared" si="43"/>
        <v>2.1</v>
      </c>
      <c r="Q171" s="129">
        <f t="shared" si="43"/>
        <v>2.1</v>
      </c>
      <c r="R171" s="129">
        <f t="shared" si="44"/>
        <v>2.1</v>
      </c>
      <c r="S171" s="129">
        <f t="shared" si="44"/>
        <v>2.1</v>
      </c>
      <c r="T171" s="129">
        <f t="shared" si="44"/>
        <v>2.1</v>
      </c>
      <c r="U171" s="129">
        <f t="shared" si="44"/>
        <v>2.1</v>
      </c>
      <c r="V171" s="129">
        <f t="shared" si="44"/>
        <v>2.1</v>
      </c>
      <c r="W171" s="129">
        <f t="shared" si="44"/>
        <v>2.1</v>
      </c>
      <c r="X171" s="129">
        <f t="shared" si="44"/>
        <v>2.1</v>
      </c>
      <c r="Y171" s="129">
        <f t="shared" si="44"/>
        <v>2.1</v>
      </c>
      <c r="Z171" s="129">
        <f t="shared" si="44"/>
        <v>2.1</v>
      </c>
      <c r="AA171" s="129">
        <f t="shared" si="44"/>
        <v>2.1</v>
      </c>
      <c r="AB171" s="129">
        <f t="shared" si="44"/>
        <v>2.1</v>
      </c>
      <c r="AC171" s="129">
        <f t="shared" si="44"/>
        <v>2.1</v>
      </c>
      <c r="AD171" s="129">
        <f t="shared" si="44"/>
        <v>2.1</v>
      </c>
      <c r="AE171" s="129">
        <f t="shared" si="44"/>
        <v>2.1</v>
      </c>
      <c r="AF171" s="129">
        <f t="shared" si="44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176</v>
      </c>
      <c r="B172" s="128">
        <v>0.9</v>
      </c>
      <c r="C172" s="129">
        <f t="shared" si="43"/>
        <v>0.9</v>
      </c>
      <c r="D172" s="129">
        <f t="shared" si="43"/>
        <v>0.9</v>
      </c>
      <c r="E172" s="129">
        <f t="shared" si="43"/>
        <v>0.9</v>
      </c>
      <c r="F172" s="129">
        <f t="shared" si="43"/>
        <v>0.9</v>
      </c>
      <c r="G172" s="129">
        <f t="shared" si="43"/>
        <v>0.9</v>
      </c>
      <c r="H172" s="129">
        <f t="shared" si="43"/>
        <v>0.9</v>
      </c>
      <c r="I172" s="129">
        <f t="shared" si="43"/>
        <v>0.9</v>
      </c>
      <c r="J172" s="129">
        <f t="shared" si="43"/>
        <v>0.9</v>
      </c>
      <c r="K172" s="129">
        <f t="shared" si="43"/>
        <v>0.9</v>
      </c>
      <c r="L172" s="129">
        <f t="shared" si="43"/>
        <v>0.9</v>
      </c>
      <c r="M172" s="129">
        <f t="shared" si="43"/>
        <v>0.9</v>
      </c>
      <c r="N172" s="129">
        <f t="shared" si="43"/>
        <v>0.9</v>
      </c>
      <c r="O172" s="129">
        <f t="shared" si="43"/>
        <v>0.9</v>
      </c>
      <c r="P172" s="129">
        <f t="shared" si="43"/>
        <v>0.9</v>
      </c>
      <c r="Q172" s="129">
        <f t="shared" si="43"/>
        <v>0.9</v>
      </c>
      <c r="R172" s="129">
        <f t="shared" si="44"/>
        <v>0.9</v>
      </c>
      <c r="S172" s="129">
        <f t="shared" si="44"/>
        <v>0.9</v>
      </c>
      <c r="T172" s="129">
        <f t="shared" si="44"/>
        <v>0.9</v>
      </c>
      <c r="U172" s="129">
        <f t="shared" si="44"/>
        <v>0.9</v>
      </c>
      <c r="V172" s="129">
        <f t="shared" si="44"/>
        <v>0.9</v>
      </c>
      <c r="W172" s="129">
        <f t="shared" si="44"/>
        <v>0.9</v>
      </c>
      <c r="X172" s="129">
        <f t="shared" si="44"/>
        <v>0.9</v>
      </c>
      <c r="Y172" s="129">
        <f t="shared" si="44"/>
        <v>0.9</v>
      </c>
      <c r="Z172" s="129">
        <f t="shared" si="44"/>
        <v>0.9</v>
      </c>
      <c r="AA172" s="129">
        <f t="shared" si="44"/>
        <v>0.9</v>
      </c>
      <c r="AB172" s="129">
        <f t="shared" si="44"/>
        <v>0.9</v>
      </c>
      <c r="AC172" s="129">
        <f t="shared" si="44"/>
        <v>0.9</v>
      </c>
      <c r="AD172" s="129">
        <f t="shared" si="44"/>
        <v>0.9</v>
      </c>
      <c r="AE172" s="129">
        <f t="shared" si="44"/>
        <v>0.9</v>
      </c>
      <c r="AF172" s="129">
        <f t="shared" si="44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177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178</v>
      </c>
      <c r="B174" s="128">
        <v>0.57999999999999996</v>
      </c>
      <c r="C174" s="129">
        <f t="shared" ref="C174:R186" si="45">B174</f>
        <v>0.57999999999999996</v>
      </c>
      <c r="D174" s="129">
        <f t="shared" si="45"/>
        <v>0.57999999999999996</v>
      </c>
      <c r="E174" s="129">
        <f t="shared" si="45"/>
        <v>0.57999999999999996</v>
      </c>
      <c r="F174" s="129">
        <f t="shared" si="45"/>
        <v>0.57999999999999996</v>
      </c>
      <c r="G174" s="129">
        <f t="shared" si="45"/>
        <v>0.57999999999999996</v>
      </c>
      <c r="H174" s="129">
        <f t="shared" si="45"/>
        <v>0.57999999999999996</v>
      </c>
      <c r="I174" s="129">
        <f t="shared" si="45"/>
        <v>0.57999999999999996</v>
      </c>
      <c r="J174" s="129">
        <f t="shared" si="45"/>
        <v>0.57999999999999996</v>
      </c>
      <c r="K174" s="129">
        <f t="shared" si="45"/>
        <v>0.57999999999999996</v>
      </c>
      <c r="L174" s="129">
        <f t="shared" si="45"/>
        <v>0.57999999999999996</v>
      </c>
      <c r="M174" s="129">
        <f t="shared" si="45"/>
        <v>0.57999999999999996</v>
      </c>
      <c r="N174" s="129">
        <f t="shared" si="45"/>
        <v>0.57999999999999996</v>
      </c>
      <c r="O174" s="129">
        <f t="shared" si="45"/>
        <v>0.57999999999999996</v>
      </c>
      <c r="P174" s="129">
        <f t="shared" si="45"/>
        <v>0.57999999999999996</v>
      </c>
      <c r="Q174" s="129">
        <f t="shared" si="45"/>
        <v>0.57999999999999996</v>
      </c>
      <c r="R174" s="129">
        <f t="shared" si="45"/>
        <v>0.57999999999999996</v>
      </c>
      <c r="S174" s="129">
        <f t="shared" ref="R174:AF186" si="46">R174</f>
        <v>0.57999999999999996</v>
      </c>
      <c r="T174" s="129">
        <f t="shared" si="46"/>
        <v>0.57999999999999996</v>
      </c>
      <c r="U174" s="129">
        <f t="shared" si="46"/>
        <v>0.57999999999999996</v>
      </c>
      <c r="V174" s="129">
        <f t="shared" si="46"/>
        <v>0.57999999999999996</v>
      </c>
      <c r="W174" s="129">
        <f t="shared" si="46"/>
        <v>0.57999999999999996</v>
      </c>
      <c r="X174" s="129">
        <f t="shared" si="46"/>
        <v>0.57999999999999996</v>
      </c>
      <c r="Y174" s="129">
        <f t="shared" si="46"/>
        <v>0.57999999999999996</v>
      </c>
      <c r="Z174" s="129">
        <f t="shared" si="46"/>
        <v>0.57999999999999996</v>
      </c>
      <c r="AA174" s="129">
        <f t="shared" si="46"/>
        <v>0.57999999999999996</v>
      </c>
      <c r="AB174" s="129">
        <f t="shared" si="46"/>
        <v>0.57999999999999996</v>
      </c>
      <c r="AC174" s="129">
        <f t="shared" si="46"/>
        <v>0.57999999999999996</v>
      </c>
      <c r="AD174" s="129">
        <f t="shared" si="46"/>
        <v>0.57999999999999996</v>
      </c>
      <c r="AE174" s="129">
        <f t="shared" si="46"/>
        <v>0.57999999999999996</v>
      </c>
      <c r="AF174" s="129">
        <f t="shared" si="46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179</v>
      </c>
      <c r="B175" s="128">
        <v>0.8</v>
      </c>
      <c r="C175" s="129">
        <f t="shared" si="45"/>
        <v>0.8</v>
      </c>
      <c r="D175" s="129">
        <f t="shared" si="45"/>
        <v>0.8</v>
      </c>
      <c r="E175" s="129">
        <f t="shared" si="45"/>
        <v>0.8</v>
      </c>
      <c r="F175" s="129">
        <f t="shared" si="45"/>
        <v>0.8</v>
      </c>
      <c r="G175" s="129">
        <f t="shared" si="45"/>
        <v>0.8</v>
      </c>
      <c r="H175" s="129">
        <f t="shared" si="45"/>
        <v>0.8</v>
      </c>
      <c r="I175" s="129">
        <f t="shared" si="45"/>
        <v>0.8</v>
      </c>
      <c r="J175" s="129">
        <f t="shared" si="45"/>
        <v>0.8</v>
      </c>
      <c r="K175" s="129">
        <f t="shared" si="45"/>
        <v>0.8</v>
      </c>
      <c r="L175" s="129">
        <f t="shared" si="45"/>
        <v>0.8</v>
      </c>
      <c r="M175" s="129">
        <f t="shared" si="45"/>
        <v>0.8</v>
      </c>
      <c r="N175" s="129">
        <f t="shared" si="45"/>
        <v>0.8</v>
      </c>
      <c r="O175" s="129">
        <f t="shared" si="45"/>
        <v>0.8</v>
      </c>
      <c r="P175" s="129">
        <f t="shared" si="45"/>
        <v>0.8</v>
      </c>
      <c r="Q175" s="129">
        <f t="shared" si="45"/>
        <v>0.8</v>
      </c>
      <c r="R175" s="129">
        <f t="shared" si="45"/>
        <v>0.8</v>
      </c>
      <c r="S175" s="129">
        <f t="shared" si="46"/>
        <v>0.8</v>
      </c>
      <c r="T175" s="129">
        <f t="shared" si="46"/>
        <v>0.8</v>
      </c>
      <c r="U175" s="129">
        <f t="shared" si="46"/>
        <v>0.8</v>
      </c>
      <c r="V175" s="129">
        <f t="shared" si="46"/>
        <v>0.8</v>
      </c>
      <c r="W175" s="129">
        <f t="shared" si="46"/>
        <v>0.8</v>
      </c>
      <c r="X175" s="129">
        <f t="shared" si="46"/>
        <v>0.8</v>
      </c>
      <c r="Y175" s="129">
        <f t="shared" si="46"/>
        <v>0.8</v>
      </c>
      <c r="Z175" s="129">
        <f t="shared" si="46"/>
        <v>0.8</v>
      </c>
      <c r="AA175" s="129">
        <f t="shared" si="46"/>
        <v>0.8</v>
      </c>
      <c r="AB175" s="129">
        <f t="shared" si="46"/>
        <v>0.8</v>
      </c>
      <c r="AC175" s="129">
        <f t="shared" si="46"/>
        <v>0.8</v>
      </c>
      <c r="AD175" s="129">
        <f t="shared" si="46"/>
        <v>0.8</v>
      </c>
      <c r="AE175" s="129">
        <f t="shared" si="46"/>
        <v>0.8</v>
      </c>
      <c r="AF175" s="129">
        <f t="shared" si="46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211</v>
      </c>
      <c r="B176" s="128">
        <v>0</v>
      </c>
      <c r="C176" s="129">
        <f t="shared" si="45"/>
        <v>0</v>
      </c>
      <c r="D176" s="129">
        <f t="shared" si="45"/>
        <v>0</v>
      </c>
      <c r="E176" s="129">
        <f t="shared" si="45"/>
        <v>0</v>
      </c>
      <c r="F176" s="129">
        <f t="shared" si="45"/>
        <v>0</v>
      </c>
      <c r="G176" s="129">
        <f t="shared" si="45"/>
        <v>0</v>
      </c>
      <c r="H176" s="129">
        <f t="shared" si="45"/>
        <v>0</v>
      </c>
      <c r="I176" s="129">
        <f t="shared" si="45"/>
        <v>0</v>
      </c>
      <c r="J176" s="129">
        <f t="shared" si="45"/>
        <v>0</v>
      </c>
      <c r="K176" s="129">
        <f t="shared" si="45"/>
        <v>0</v>
      </c>
      <c r="L176" s="129">
        <f t="shared" si="45"/>
        <v>0</v>
      </c>
      <c r="M176" s="129">
        <f t="shared" si="45"/>
        <v>0</v>
      </c>
      <c r="N176" s="129">
        <f t="shared" si="45"/>
        <v>0</v>
      </c>
      <c r="O176" s="129">
        <f t="shared" si="45"/>
        <v>0</v>
      </c>
      <c r="P176" s="129">
        <f t="shared" si="45"/>
        <v>0</v>
      </c>
      <c r="Q176" s="129">
        <f t="shared" si="45"/>
        <v>0</v>
      </c>
      <c r="R176" s="129">
        <f t="shared" si="45"/>
        <v>0</v>
      </c>
      <c r="S176" s="129">
        <f t="shared" si="46"/>
        <v>0</v>
      </c>
      <c r="T176" s="129">
        <f t="shared" si="46"/>
        <v>0</v>
      </c>
      <c r="U176" s="129">
        <f t="shared" si="46"/>
        <v>0</v>
      </c>
      <c r="V176" s="129">
        <f t="shared" si="46"/>
        <v>0</v>
      </c>
      <c r="W176" s="129">
        <f t="shared" si="46"/>
        <v>0</v>
      </c>
      <c r="X176" s="129">
        <f t="shared" si="46"/>
        <v>0</v>
      </c>
      <c r="Y176" s="129">
        <f t="shared" si="46"/>
        <v>0</v>
      </c>
      <c r="Z176" s="129">
        <f t="shared" si="46"/>
        <v>0</v>
      </c>
      <c r="AA176" s="129">
        <f t="shared" si="46"/>
        <v>0</v>
      </c>
      <c r="AB176" s="129">
        <f t="shared" si="46"/>
        <v>0</v>
      </c>
      <c r="AC176" s="129">
        <f t="shared" si="46"/>
        <v>0</v>
      </c>
      <c r="AD176" s="129">
        <f t="shared" si="46"/>
        <v>0</v>
      </c>
      <c r="AE176" s="129">
        <f t="shared" si="46"/>
        <v>0</v>
      </c>
      <c r="AF176" s="129">
        <f t="shared" si="46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180</v>
      </c>
      <c r="B177" s="128">
        <v>0.6</v>
      </c>
      <c r="C177" s="129">
        <f t="shared" si="45"/>
        <v>0.6</v>
      </c>
      <c r="D177" s="129">
        <f t="shared" si="45"/>
        <v>0.6</v>
      </c>
      <c r="E177" s="129">
        <f t="shared" si="45"/>
        <v>0.6</v>
      </c>
      <c r="F177" s="129">
        <f t="shared" si="45"/>
        <v>0.6</v>
      </c>
      <c r="G177" s="129">
        <f t="shared" si="45"/>
        <v>0.6</v>
      </c>
      <c r="H177" s="129">
        <f t="shared" si="45"/>
        <v>0.6</v>
      </c>
      <c r="I177" s="129">
        <f t="shared" si="45"/>
        <v>0.6</v>
      </c>
      <c r="J177" s="129">
        <f t="shared" si="45"/>
        <v>0.6</v>
      </c>
      <c r="K177" s="129">
        <f t="shared" si="45"/>
        <v>0.6</v>
      </c>
      <c r="L177" s="129">
        <f t="shared" si="45"/>
        <v>0.6</v>
      </c>
      <c r="M177" s="129">
        <f t="shared" si="45"/>
        <v>0.6</v>
      </c>
      <c r="N177" s="129">
        <f t="shared" si="45"/>
        <v>0.6</v>
      </c>
      <c r="O177" s="129">
        <f t="shared" si="45"/>
        <v>0.6</v>
      </c>
      <c r="P177" s="129">
        <f t="shared" si="45"/>
        <v>0.6</v>
      </c>
      <c r="Q177" s="129">
        <f t="shared" si="45"/>
        <v>0.6</v>
      </c>
      <c r="R177" s="129">
        <f t="shared" si="45"/>
        <v>0.6</v>
      </c>
      <c r="S177" s="129">
        <f t="shared" si="46"/>
        <v>0.6</v>
      </c>
      <c r="T177" s="129">
        <f t="shared" si="46"/>
        <v>0.6</v>
      </c>
      <c r="U177" s="129">
        <f t="shared" si="46"/>
        <v>0.6</v>
      </c>
      <c r="V177" s="129">
        <f t="shared" si="46"/>
        <v>0.6</v>
      </c>
      <c r="W177" s="129">
        <f t="shared" si="46"/>
        <v>0.6</v>
      </c>
      <c r="X177" s="129">
        <f t="shared" si="46"/>
        <v>0.6</v>
      </c>
      <c r="Y177" s="129">
        <f t="shared" si="46"/>
        <v>0.6</v>
      </c>
      <c r="Z177" s="129">
        <f t="shared" si="46"/>
        <v>0.6</v>
      </c>
      <c r="AA177" s="129">
        <f t="shared" si="46"/>
        <v>0.6</v>
      </c>
      <c r="AB177" s="129">
        <f t="shared" si="46"/>
        <v>0.6</v>
      </c>
      <c r="AC177" s="129">
        <f t="shared" si="46"/>
        <v>0.6</v>
      </c>
      <c r="AD177" s="129">
        <f t="shared" si="46"/>
        <v>0.6</v>
      </c>
      <c r="AE177" s="129">
        <f t="shared" si="46"/>
        <v>0.6</v>
      </c>
      <c r="AF177" s="129">
        <f t="shared" si="46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181</v>
      </c>
      <c r="B178" s="128">
        <v>0.6</v>
      </c>
      <c r="C178" s="129">
        <f t="shared" si="45"/>
        <v>0.6</v>
      </c>
      <c r="D178" s="129">
        <f t="shared" si="45"/>
        <v>0.6</v>
      </c>
      <c r="E178" s="129">
        <f t="shared" si="45"/>
        <v>0.6</v>
      </c>
      <c r="F178" s="129">
        <f t="shared" si="45"/>
        <v>0.6</v>
      </c>
      <c r="G178" s="129">
        <f t="shared" si="45"/>
        <v>0.6</v>
      </c>
      <c r="H178" s="129">
        <f t="shared" si="45"/>
        <v>0.6</v>
      </c>
      <c r="I178" s="129">
        <f t="shared" si="45"/>
        <v>0.6</v>
      </c>
      <c r="J178" s="129">
        <f t="shared" si="45"/>
        <v>0.6</v>
      </c>
      <c r="K178" s="129">
        <f t="shared" si="45"/>
        <v>0.6</v>
      </c>
      <c r="L178" s="129">
        <f t="shared" si="45"/>
        <v>0.6</v>
      </c>
      <c r="M178" s="129">
        <f t="shared" si="45"/>
        <v>0.6</v>
      </c>
      <c r="N178" s="129">
        <f t="shared" si="45"/>
        <v>0.6</v>
      </c>
      <c r="O178" s="129">
        <f t="shared" si="45"/>
        <v>0.6</v>
      </c>
      <c r="P178" s="129">
        <f t="shared" si="45"/>
        <v>0.6</v>
      </c>
      <c r="Q178" s="129">
        <f t="shared" si="45"/>
        <v>0.6</v>
      </c>
      <c r="R178" s="129">
        <f t="shared" si="45"/>
        <v>0.6</v>
      </c>
      <c r="S178" s="129">
        <f t="shared" si="46"/>
        <v>0.6</v>
      </c>
      <c r="T178" s="129">
        <f t="shared" si="46"/>
        <v>0.6</v>
      </c>
      <c r="U178" s="129">
        <f t="shared" si="46"/>
        <v>0.6</v>
      </c>
      <c r="V178" s="129">
        <f t="shared" si="46"/>
        <v>0.6</v>
      </c>
      <c r="W178" s="129">
        <f t="shared" si="46"/>
        <v>0.6</v>
      </c>
      <c r="X178" s="129">
        <f t="shared" si="46"/>
        <v>0.6</v>
      </c>
      <c r="Y178" s="129">
        <f t="shared" si="46"/>
        <v>0.6</v>
      </c>
      <c r="Z178" s="129">
        <f t="shared" si="46"/>
        <v>0.6</v>
      </c>
      <c r="AA178" s="129">
        <f t="shared" si="46"/>
        <v>0.6</v>
      </c>
      <c r="AB178" s="129">
        <f t="shared" si="46"/>
        <v>0.6</v>
      </c>
      <c r="AC178" s="129">
        <f t="shared" si="46"/>
        <v>0.6</v>
      </c>
      <c r="AD178" s="129">
        <f t="shared" si="46"/>
        <v>0.6</v>
      </c>
      <c r="AE178" s="129">
        <f t="shared" si="46"/>
        <v>0.6</v>
      </c>
      <c r="AF178" s="129">
        <f t="shared" si="46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182</v>
      </c>
      <c r="B179" s="128">
        <v>0.35</v>
      </c>
      <c r="C179" s="129">
        <f t="shared" si="45"/>
        <v>0.35</v>
      </c>
      <c r="D179" s="129">
        <f t="shared" si="45"/>
        <v>0.35</v>
      </c>
      <c r="E179" s="129">
        <f t="shared" si="45"/>
        <v>0.35</v>
      </c>
      <c r="F179" s="129">
        <f t="shared" si="45"/>
        <v>0.35</v>
      </c>
      <c r="G179" s="129">
        <f t="shared" si="45"/>
        <v>0.35</v>
      </c>
      <c r="H179" s="129">
        <f t="shared" si="45"/>
        <v>0.35</v>
      </c>
      <c r="I179" s="129">
        <f t="shared" si="45"/>
        <v>0.35</v>
      </c>
      <c r="J179" s="129">
        <f t="shared" si="45"/>
        <v>0.35</v>
      </c>
      <c r="K179" s="129">
        <f t="shared" si="45"/>
        <v>0.35</v>
      </c>
      <c r="L179" s="129">
        <f t="shared" si="45"/>
        <v>0.35</v>
      </c>
      <c r="M179" s="129">
        <f t="shared" si="45"/>
        <v>0.35</v>
      </c>
      <c r="N179" s="129">
        <f t="shared" si="45"/>
        <v>0.35</v>
      </c>
      <c r="O179" s="129">
        <f t="shared" si="45"/>
        <v>0.35</v>
      </c>
      <c r="P179" s="129">
        <f t="shared" si="45"/>
        <v>0.35</v>
      </c>
      <c r="Q179" s="129">
        <f t="shared" si="45"/>
        <v>0.35</v>
      </c>
      <c r="R179" s="129">
        <f t="shared" si="45"/>
        <v>0.35</v>
      </c>
      <c r="S179" s="129">
        <f t="shared" si="46"/>
        <v>0.35</v>
      </c>
      <c r="T179" s="129">
        <f t="shared" si="46"/>
        <v>0.35</v>
      </c>
      <c r="U179" s="129">
        <f t="shared" si="46"/>
        <v>0.35</v>
      </c>
      <c r="V179" s="129">
        <f t="shared" si="46"/>
        <v>0.35</v>
      </c>
      <c r="W179" s="129">
        <f t="shared" si="46"/>
        <v>0.35</v>
      </c>
      <c r="X179" s="129">
        <f t="shared" si="46"/>
        <v>0.35</v>
      </c>
      <c r="Y179" s="129">
        <f t="shared" si="46"/>
        <v>0.35</v>
      </c>
      <c r="Z179" s="129">
        <f t="shared" si="46"/>
        <v>0.35</v>
      </c>
      <c r="AA179" s="129">
        <f t="shared" si="46"/>
        <v>0.35</v>
      </c>
      <c r="AB179" s="129">
        <f t="shared" si="46"/>
        <v>0.35</v>
      </c>
      <c r="AC179" s="129">
        <f t="shared" si="46"/>
        <v>0.35</v>
      </c>
      <c r="AD179" s="129">
        <f t="shared" si="46"/>
        <v>0.35</v>
      </c>
      <c r="AE179" s="129">
        <f t="shared" si="46"/>
        <v>0.35</v>
      </c>
      <c r="AF179" s="129">
        <f t="shared" si="46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183</v>
      </c>
      <c r="B180" s="128">
        <v>0.28999999999999998</v>
      </c>
      <c r="C180" s="129">
        <f t="shared" si="45"/>
        <v>0.28999999999999998</v>
      </c>
      <c r="D180" s="129">
        <f t="shared" si="45"/>
        <v>0.28999999999999998</v>
      </c>
      <c r="E180" s="129">
        <f t="shared" si="45"/>
        <v>0.28999999999999998</v>
      </c>
      <c r="F180" s="129">
        <f t="shared" si="45"/>
        <v>0.28999999999999998</v>
      </c>
      <c r="G180" s="129">
        <f t="shared" si="45"/>
        <v>0.28999999999999998</v>
      </c>
      <c r="H180" s="129">
        <f t="shared" si="45"/>
        <v>0.28999999999999998</v>
      </c>
      <c r="I180" s="129">
        <f t="shared" si="45"/>
        <v>0.28999999999999998</v>
      </c>
      <c r="J180" s="129">
        <f t="shared" si="45"/>
        <v>0.28999999999999998</v>
      </c>
      <c r="K180" s="129">
        <f t="shared" si="45"/>
        <v>0.28999999999999998</v>
      </c>
      <c r="L180" s="129">
        <f t="shared" si="45"/>
        <v>0.28999999999999998</v>
      </c>
      <c r="M180" s="129">
        <f t="shared" si="45"/>
        <v>0.28999999999999998</v>
      </c>
      <c r="N180" s="129">
        <f t="shared" si="45"/>
        <v>0.28999999999999998</v>
      </c>
      <c r="O180" s="129">
        <f t="shared" si="45"/>
        <v>0.28999999999999998</v>
      </c>
      <c r="P180" s="129">
        <f t="shared" si="45"/>
        <v>0.28999999999999998</v>
      </c>
      <c r="Q180" s="129">
        <f t="shared" si="45"/>
        <v>0.28999999999999998</v>
      </c>
      <c r="R180" s="129">
        <f t="shared" si="45"/>
        <v>0.28999999999999998</v>
      </c>
      <c r="S180" s="129">
        <f t="shared" si="46"/>
        <v>0.28999999999999998</v>
      </c>
      <c r="T180" s="129">
        <f t="shared" si="46"/>
        <v>0.28999999999999998</v>
      </c>
      <c r="U180" s="129">
        <f t="shared" si="46"/>
        <v>0.28999999999999998</v>
      </c>
      <c r="V180" s="129">
        <f t="shared" si="46"/>
        <v>0.28999999999999998</v>
      </c>
      <c r="W180" s="129">
        <f t="shared" si="46"/>
        <v>0.28999999999999998</v>
      </c>
      <c r="X180" s="129">
        <f t="shared" si="46"/>
        <v>0.28999999999999998</v>
      </c>
      <c r="Y180" s="129">
        <f t="shared" si="46"/>
        <v>0.28999999999999998</v>
      </c>
      <c r="Z180" s="129">
        <f t="shared" si="46"/>
        <v>0.28999999999999998</v>
      </c>
      <c r="AA180" s="129">
        <f t="shared" si="46"/>
        <v>0.28999999999999998</v>
      </c>
      <c r="AB180" s="129">
        <f t="shared" si="46"/>
        <v>0.28999999999999998</v>
      </c>
      <c r="AC180" s="129">
        <f t="shared" si="46"/>
        <v>0.28999999999999998</v>
      </c>
      <c r="AD180" s="129">
        <f t="shared" si="46"/>
        <v>0.28999999999999998</v>
      </c>
      <c r="AE180" s="129">
        <f t="shared" si="46"/>
        <v>0.28999999999999998</v>
      </c>
      <c r="AF180" s="129">
        <f t="shared" si="46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184</v>
      </c>
      <c r="B181" s="128">
        <v>0.06</v>
      </c>
      <c r="C181" s="129">
        <f t="shared" si="45"/>
        <v>0.06</v>
      </c>
      <c r="D181" s="129">
        <f t="shared" si="45"/>
        <v>0.06</v>
      </c>
      <c r="E181" s="129">
        <f t="shared" si="45"/>
        <v>0.06</v>
      </c>
      <c r="F181" s="129">
        <f t="shared" si="45"/>
        <v>0.06</v>
      </c>
      <c r="G181" s="129">
        <f t="shared" si="45"/>
        <v>0.06</v>
      </c>
      <c r="H181" s="129">
        <f t="shared" si="45"/>
        <v>0.06</v>
      </c>
      <c r="I181" s="129">
        <f t="shared" si="45"/>
        <v>0.06</v>
      </c>
      <c r="J181" s="129">
        <f t="shared" si="45"/>
        <v>0.06</v>
      </c>
      <c r="K181" s="129">
        <f t="shared" si="45"/>
        <v>0.06</v>
      </c>
      <c r="L181" s="129">
        <f t="shared" si="45"/>
        <v>0.06</v>
      </c>
      <c r="M181" s="129">
        <f t="shared" si="45"/>
        <v>0.06</v>
      </c>
      <c r="N181" s="129">
        <f t="shared" si="45"/>
        <v>0.06</v>
      </c>
      <c r="O181" s="129">
        <f t="shared" si="45"/>
        <v>0.06</v>
      </c>
      <c r="P181" s="129">
        <f t="shared" si="45"/>
        <v>0.06</v>
      </c>
      <c r="Q181" s="129">
        <f t="shared" si="45"/>
        <v>0.06</v>
      </c>
      <c r="R181" s="129">
        <f t="shared" si="45"/>
        <v>0.06</v>
      </c>
      <c r="S181" s="129">
        <f t="shared" si="46"/>
        <v>0.06</v>
      </c>
      <c r="T181" s="129">
        <f t="shared" si="46"/>
        <v>0.06</v>
      </c>
      <c r="U181" s="129">
        <f t="shared" si="46"/>
        <v>0.06</v>
      </c>
      <c r="V181" s="129">
        <f t="shared" si="46"/>
        <v>0.06</v>
      </c>
      <c r="W181" s="129">
        <f t="shared" si="46"/>
        <v>0.06</v>
      </c>
      <c r="X181" s="129">
        <f t="shared" si="46"/>
        <v>0.06</v>
      </c>
      <c r="Y181" s="129">
        <f t="shared" si="46"/>
        <v>0.06</v>
      </c>
      <c r="Z181" s="129">
        <f t="shared" si="46"/>
        <v>0.06</v>
      </c>
      <c r="AA181" s="129">
        <f t="shared" si="46"/>
        <v>0.06</v>
      </c>
      <c r="AB181" s="129">
        <f t="shared" si="46"/>
        <v>0.06</v>
      </c>
      <c r="AC181" s="129">
        <f t="shared" si="46"/>
        <v>0.06</v>
      </c>
      <c r="AD181" s="129">
        <f t="shared" si="46"/>
        <v>0.06</v>
      </c>
      <c r="AE181" s="129">
        <f t="shared" si="46"/>
        <v>0.06</v>
      </c>
      <c r="AF181" s="129">
        <f t="shared" si="46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185</v>
      </c>
      <c r="B182" s="128">
        <v>0.11</v>
      </c>
      <c r="C182" s="129">
        <f t="shared" si="45"/>
        <v>0.11</v>
      </c>
      <c r="D182" s="129">
        <f t="shared" si="45"/>
        <v>0.11</v>
      </c>
      <c r="E182" s="129">
        <f t="shared" si="45"/>
        <v>0.11</v>
      </c>
      <c r="F182" s="129">
        <f t="shared" si="45"/>
        <v>0.11</v>
      </c>
      <c r="G182" s="129">
        <f t="shared" si="45"/>
        <v>0.11</v>
      </c>
      <c r="H182" s="129">
        <f t="shared" si="45"/>
        <v>0.11</v>
      </c>
      <c r="I182" s="129">
        <f t="shared" si="45"/>
        <v>0.11</v>
      </c>
      <c r="J182" s="129">
        <f t="shared" si="45"/>
        <v>0.11</v>
      </c>
      <c r="K182" s="129">
        <f t="shared" si="45"/>
        <v>0.11</v>
      </c>
      <c r="L182" s="129">
        <f t="shared" si="45"/>
        <v>0.11</v>
      </c>
      <c r="M182" s="129">
        <f t="shared" si="45"/>
        <v>0.11</v>
      </c>
      <c r="N182" s="129">
        <f t="shared" si="45"/>
        <v>0.11</v>
      </c>
      <c r="O182" s="129">
        <f t="shared" si="45"/>
        <v>0.11</v>
      </c>
      <c r="P182" s="129">
        <f t="shared" si="45"/>
        <v>0.11</v>
      </c>
      <c r="Q182" s="129">
        <f t="shared" si="45"/>
        <v>0.11</v>
      </c>
      <c r="R182" s="129">
        <f t="shared" si="45"/>
        <v>0.11</v>
      </c>
      <c r="S182" s="129">
        <f t="shared" si="46"/>
        <v>0.11</v>
      </c>
      <c r="T182" s="129">
        <f t="shared" si="46"/>
        <v>0.11</v>
      </c>
      <c r="U182" s="129">
        <f t="shared" si="46"/>
        <v>0.11</v>
      </c>
      <c r="V182" s="129">
        <f t="shared" si="46"/>
        <v>0.11</v>
      </c>
      <c r="W182" s="129">
        <f t="shared" si="46"/>
        <v>0.11</v>
      </c>
      <c r="X182" s="129">
        <f t="shared" si="46"/>
        <v>0.11</v>
      </c>
      <c r="Y182" s="129">
        <f t="shared" si="46"/>
        <v>0.11</v>
      </c>
      <c r="Z182" s="129">
        <f t="shared" si="46"/>
        <v>0.11</v>
      </c>
      <c r="AA182" s="129">
        <f t="shared" si="46"/>
        <v>0.11</v>
      </c>
      <c r="AB182" s="129">
        <f t="shared" si="46"/>
        <v>0.11</v>
      </c>
      <c r="AC182" s="129">
        <f t="shared" si="46"/>
        <v>0.11</v>
      </c>
      <c r="AD182" s="129">
        <f t="shared" si="46"/>
        <v>0.11</v>
      </c>
      <c r="AE182" s="129">
        <f t="shared" si="46"/>
        <v>0.11</v>
      </c>
      <c r="AF182" s="129">
        <f t="shared" si="46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186</v>
      </c>
      <c r="B183" s="128">
        <v>0.1</v>
      </c>
      <c r="C183" s="129">
        <f t="shared" si="45"/>
        <v>0.1</v>
      </c>
      <c r="D183" s="129">
        <f t="shared" si="45"/>
        <v>0.1</v>
      </c>
      <c r="E183" s="129">
        <f t="shared" si="45"/>
        <v>0.1</v>
      </c>
      <c r="F183" s="129">
        <f t="shared" si="45"/>
        <v>0.1</v>
      </c>
      <c r="G183" s="129">
        <f t="shared" si="45"/>
        <v>0.1</v>
      </c>
      <c r="H183" s="129">
        <f t="shared" si="45"/>
        <v>0.1</v>
      </c>
      <c r="I183" s="129">
        <f t="shared" si="45"/>
        <v>0.1</v>
      </c>
      <c r="J183" s="129">
        <f t="shared" si="45"/>
        <v>0.1</v>
      </c>
      <c r="K183" s="129">
        <f t="shared" si="45"/>
        <v>0.1</v>
      </c>
      <c r="L183" s="129">
        <f t="shared" si="45"/>
        <v>0.1</v>
      </c>
      <c r="M183" s="129">
        <f t="shared" si="45"/>
        <v>0.1</v>
      </c>
      <c r="N183" s="129">
        <f t="shared" si="45"/>
        <v>0.1</v>
      </c>
      <c r="O183" s="129">
        <f t="shared" si="45"/>
        <v>0.1</v>
      </c>
      <c r="P183" s="129">
        <f t="shared" si="45"/>
        <v>0.1</v>
      </c>
      <c r="Q183" s="129">
        <f t="shared" si="45"/>
        <v>0.1</v>
      </c>
      <c r="R183" s="129">
        <f t="shared" si="46"/>
        <v>0.1</v>
      </c>
      <c r="S183" s="129">
        <f t="shared" si="46"/>
        <v>0.1</v>
      </c>
      <c r="T183" s="129">
        <f t="shared" si="46"/>
        <v>0.1</v>
      </c>
      <c r="U183" s="129">
        <f t="shared" si="46"/>
        <v>0.1</v>
      </c>
      <c r="V183" s="129">
        <f t="shared" si="46"/>
        <v>0.1</v>
      </c>
      <c r="W183" s="129">
        <f t="shared" si="46"/>
        <v>0.1</v>
      </c>
      <c r="X183" s="129">
        <f t="shared" si="46"/>
        <v>0.1</v>
      </c>
      <c r="Y183" s="129">
        <f t="shared" si="46"/>
        <v>0.1</v>
      </c>
      <c r="Z183" s="129">
        <f t="shared" si="46"/>
        <v>0.1</v>
      </c>
      <c r="AA183" s="129">
        <f t="shared" si="46"/>
        <v>0.1</v>
      </c>
      <c r="AB183" s="129">
        <f t="shared" si="46"/>
        <v>0.1</v>
      </c>
      <c r="AC183" s="129">
        <f t="shared" si="46"/>
        <v>0.1</v>
      </c>
      <c r="AD183" s="129">
        <f t="shared" si="46"/>
        <v>0.1</v>
      </c>
      <c r="AE183" s="129">
        <f t="shared" si="46"/>
        <v>0.1</v>
      </c>
      <c r="AF183" s="129">
        <f t="shared" si="46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187</v>
      </c>
      <c r="B184" s="128">
        <v>0.09</v>
      </c>
      <c r="C184" s="129">
        <f t="shared" si="45"/>
        <v>0.09</v>
      </c>
      <c r="D184" s="129">
        <f t="shared" si="45"/>
        <v>0.09</v>
      </c>
      <c r="E184" s="129">
        <f t="shared" si="45"/>
        <v>0.09</v>
      </c>
      <c r="F184" s="129">
        <f t="shared" si="45"/>
        <v>0.09</v>
      </c>
      <c r="G184" s="129">
        <f t="shared" si="45"/>
        <v>0.09</v>
      </c>
      <c r="H184" s="129">
        <f t="shared" si="45"/>
        <v>0.09</v>
      </c>
      <c r="I184" s="129">
        <f t="shared" si="45"/>
        <v>0.09</v>
      </c>
      <c r="J184" s="129">
        <f t="shared" si="45"/>
        <v>0.09</v>
      </c>
      <c r="K184" s="129">
        <f t="shared" si="45"/>
        <v>0.09</v>
      </c>
      <c r="L184" s="129">
        <f t="shared" si="45"/>
        <v>0.09</v>
      </c>
      <c r="M184" s="129">
        <f t="shared" si="45"/>
        <v>0.09</v>
      </c>
      <c r="N184" s="129">
        <f t="shared" si="45"/>
        <v>0.09</v>
      </c>
      <c r="O184" s="129">
        <f t="shared" si="45"/>
        <v>0.09</v>
      </c>
      <c r="P184" s="129">
        <f t="shared" si="45"/>
        <v>0.09</v>
      </c>
      <c r="Q184" s="129">
        <f t="shared" si="45"/>
        <v>0.09</v>
      </c>
      <c r="R184" s="129">
        <f t="shared" si="46"/>
        <v>0.09</v>
      </c>
      <c r="S184" s="129">
        <f t="shared" si="46"/>
        <v>0.09</v>
      </c>
      <c r="T184" s="129">
        <f t="shared" si="46"/>
        <v>0.09</v>
      </c>
      <c r="U184" s="129">
        <f t="shared" si="46"/>
        <v>0.09</v>
      </c>
      <c r="V184" s="129">
        <f t="shared" si="46"/>
        <v>0.09</v>
      </c>
      <c r="W184" s="129">
        <f t="shared" si="46"/>
        <v>0.09</v>
      </c>
      <c r="X184" s="129">
        <f t="shared" si="46"/>
        <v>0.09</v>
      </c>
      <c r="Y184" s="129">
        <f t="shared" si="46"/>
        <v>0.09</v>
      </c>
      <c r="Z184" s="129">
        <f t="shared" si="46"/>
        <v>0.09</v>
      </c>
      <c r="AA184" s="129">
        <f t="shared" si="46"/>
        <v>0.09</v>
      </c>
      <c r="AB184" s="129">
        <f t="shared" si="46"/>
        <v>0.09</v>
      </c>
      <c r="AC184" s="129">
        <f t="shared" si="46"/>
        <v>0.09</v>
      </c>
      <c r="AD184" s="129">
        <f t="shared" si="46"/>
        <v>0.09</v>
      </c>
      <c r="AE184" s="129">
        <f t="shared" si="46"/>
        <v>0.09</v>
      </c>
      <c r="AF184" s="129">
        <f t="shared" si="46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188</v>
      </c>
      <c r="B185" s="50">
        <v>0.04</v>
      </c>
      <c r="C185" s="129">
        <f t="shared" si="45"/>
        <v>0.04</v>
      </c>
      <c r="D185" s="129">
        <f t="shared" si="45"/>
        <v>0.04</v>
      </c>
      <c r="E185" s="129">
        <f t="shared" si="45"/>
        <v>0.04</v>
      </c>
      <c r="F185" s="129">
        <f t="shared" si="45"/>
        <v>0.04</v>
      </c>
      <c r="G185" s="129">
        <f t="shared" si="45"/>
        <v>0.04</v>
      </c>
      <c r="H185" s="129">
        <f t="shared" si="45"/>
        <v>0.04</v>
      </c>
      <c r="I185" s="129">
        <f t="shared" si="45"/>
        <v>0.04</v>
      </c>
      <c r="J185" s="129">
        <f t="shared" si="45"/>
        <v>0.04</v>
      </c>
      <c r="K185" s="129">
        <f t="shared" si="45"/>
        <v>0.04</v>
      </c>
      <c r="L185" s="129">
        <f t="shared" si="45"/>
        <v>0.04</v>
      </c>
      <c r="M185" s="129">
        <f t="shared" si="45"/>
        <v>0.04</v>
      </c>
      <c r="N185" s="129">
        <f t="shared" si="45"/>
        <v>0.04</v>
      </c>
      <c r="O185" s="129">
        <f t="shared" si="45"/>
        <v>0.04</v>
      </c>
      <c r="P185" s="129">
        <f t="shared" si="45"/>
        <v>0.04</v>
      </c>
      <c r="Q185" s="129">
        <f t="shared" si="45"/>
        <v>0.04</v>
      </c>
      <c r="R185" s="129">
        <f t="shared" si="46"/>
        <v>0.04</v>
      </c>
      <c r="S185" s="129">
        <f t="shared" si="46"/>
        <v>0.04</v>
      </c>
      <c r="T185" s="129">
        <f t="shared" si="46"/>
        <v>0.04</v>
      </c>
      <c r="U185" s="129">
        <f t="shared" si="46"/>
        <v>0.04</v>
      </c>
      <c r="V185" s="129">
        <f t="shared" si="46"/>
        <v>0.04</v>
      </c>
      <c r="W185" s="129">
        <f t="shared" si="46"/>
        <v>0.04</v>
      </c>
      <c r="X185" s="129">
        <f t="shared" si="46"/>
        <v>0.04</v>
      </c>
      <c r="Y185" s="129">
        <f t="shared" si="46"/>
        <v>0.04</v>
      </c>
      <c r="Z185" s="129">
        <f t="shared" si="46"/>
        <v>0.04</v>
      </c>
      <c r="AA185" s="129">
        <f t="shared" si="46"/>
        <v>0.04</v>
      </c>
      <c r="AB185" s="129">
        <f t="shared" si="46"/>
        <v>0.04</v>
      </c>
      <c r="AC185" s="129">
        <f t="shared" si="46"/>
        <v>0.04</v>
      </c>
      <c r="AD185" s="129">
        <f t="shared" si="46"/>
        <v>0.04</v>
      </c>
      <c r="AE185" s="129">
        <f t="shared" si="46"/>
        <v>0.04</v>
      </c>
      <c r="AF185" s="129">
        <f t="shared" si="46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189</v>
      </c>
      <c r="B186" s="50">
        <v>2.3E-2</v>
      </c>
      <c r="C186" s="129">
        <f>B186</f>
        <v>2.3E-2</v>
      </c>
      <c r="D186" s="129">
        <f t="shared" si="45"/>
        <v>2.3E-2</v>
      </c>
      <c r="E186" s="129">
        <f t="shared" si="45"/>
        <v>2.3E-2</v>
      </c>
      <c r="F186" s="129">
        <f t="shared" si="45"/>
        <v>2.3E-2</v>
      </c>
      <c r="G186" s="129">
        <f t="shared" si="45"/>
        <v>2.3E-2</v>
      </c>
      <c r="H186" s="129">
        <f t="shared" si="45"/>
        <v>2.3E-2</v>
      </c>
      <c r="I186" s="129">
        <f t="shared" si="45"/>
        <v>2.3E-2</v>
      </c>
      <c r="J186" s="129">
        <f t="shared" si="45"/>
        <v>2.3E-2</v>
      </c>
      <c r="K186" s="129">
        <f t="shared" si="45"/>
        <v>2.3E-2</v>
      </c>
      <c r="L186" s="129">
        <f t="shared" si="45"/>
        <v>2.3E-2</v>
      </c>
      <c r="M186" s="129">
        <f t="shared" si="45"/>
        <v>2.3E-2</v>
      </c>
      <c r="N186" s="129">
        <f t="shared" si="45"/>
        <v>2.3E-2</v>
      </c>
      <c r="O186" s="129">
        <f t="shared" si="45"/>
        <v>2.3E-2</v>
      </c>
      <c r="P186" s="129">
        <f t="shared" si="45"/>
        <v>2.3E-2</v>
      </c>
      <c r="Q186" s="129">
        <f t="shared" si="45"/>
        <v>2.3E-2</v>
      </c>
      <c r="R186" s="129">
        <f t="shared" si="46"/>
        <v>2.3E-2</v>
      </c>
      <c r="S186" s="129">
        <f t="shared" si="46"/>
        <v>2.3E-2</v>
      </c>
      <c r="T186" s="129">
        <f t="shared" si="46"/>
        <v>2.3E-2</v>
      </c>
      <c r="U186" s="129">
        <f t="shared" si="46"/>
        <v>2.3E-2</v>
      </c>
      <c r="V186" s="129">
        <f t="shared" si="46"/>
        <v>2.3E-2</v>
      </c>
      <c r="W186" s="129">
        <f t="shared" si="46"/>
        <v>2.3E-2</v>
      </c>
      <c r="X186" s="129">
        <f t="shared" si="46"/>
        <v>2.3E-2</v>
      </c>
      <c r="Y186" s="129">
        <f t="shared" si="46"/>
        <v>2.3E-2</v>
      </c>
      <c r="Z186" s="129">
        <f t="shared" si="46"/>
        <v>2.3E-2</v>
      </c>
      <c r="AA186" s="129">
        <f t="shared" si="46"/>
        <v>2.3E-2</v>
      </c>
      <c r="AB186" s="129">
        <f t="shared" si="46"/>
        <v>2.3E-2</v>
      </c>
      <c r="AC186" s="129">
        <f t="shared" si="46"/>
        <v>2.3E-2</v>
      </c>
      <c r="AD186" s="129">
        <f t="shared" si="46"/>
        <v>2.3E-2</v>
      </c>
      <c r="AE186" s="129">
        <f t="shared" si="46"/>
        <v>2.3E-2</v>
      </c>
      <c r="AF186" s="129">
        <f t="shared" si="46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206</v>
      </c>
      <c r="B187" s="131">
        <f t="shared" ref="B187:AG187" si="47">SUM(B97:B186)</f>
        <v>194.70600000000002</v>
      </c>
      <c r="C187" s="131">
        <f t="shared" si="47"/>
        <v>194.70600000000002</v>
      </c>
      <c r="D187" s="131">
        <f t="shared" si="47"/>
        <v>194.70600000000002</v>
      </c>
      <c r="E187" s="131">
        <f t="shared" si="47"/>
        <v>194.70600000000002</v>
      </c>
      <c r="F187" s="131">
        <f t="shared" si="47"/>
        <v>194.70600000000002</v>
      </c>
      <c r="G187" s="131">
        <f t="shared" si="47"/>
        <v>194.70600000000002</v>
      </c>
      <c r="H187" s="131">
        <f t="shared" si="47"/>
        <v>194.70600000000002</v>
      </c>
      <c r="I187" s="131">
        <f t="shared" si="47"/>
        <v>192.10600000000005</v>
      </c>
      <c r="J187" s="131">
        <f t="shared" si="47"/>
        <v>192.10600000000005</v>
      </c>
      <c r="K187" s="131">
        <f t="shared" si="47"/>
        <v>192.10600000000005</v>
      </c>
      <c r="L187" s="131">
        <f t="shared" si="47"/>
        <v>192.10600000000005</v>
      </c>
      <c r="M187" s="131">
        <f t="shared" si="47"/>
        <v>192.10600000000005</v>
      </c>
      <c r="N187" s="131">
        <f t="shared" si="47"/>
        <v>192.10600000000005</v>
      </c>
      <c r="O187" s="131">
        <f t="shared" si="47"/>
        <v>192.10600000000005</v>
      </c>
      <c r="P187" s="131">
        <f t="shared" si="47"/>
        <v>192.10600000000005</v>
      </c>
      <c r="Q187" s="131">
        <f t="shared" si="47"/>
        <v>192.10600000000005</v>
      </c>
      <c r="R187" s="131">
        <f t="shared" si="47"/>
        <v>192.10600000000005</v>
      </c>
      <c r="S187" s="131">
        <f t="shared" si="47"/>
        <v>192.10600000000005</v>
      </c>
      <c r="T187" s="131">
        <f t="shared" si="47"/>
        <v>192.10600000000005</v>
      </c>
      <c r="U187" s="131">
        <f t="shared" si="47"/>
        <v>192.10600000000005</v>
      </c>
      <c r="V187" s="131">
        <f t="shared" si="47"/>
        <v>192.10600000000005</v>
      </c>
      <c r="W187" s="131">
        <f t="shared" si="47"/>
        <v>192.10600000000005</v>
      </c>
      <c r="X187" s="131">
        <f t="shared" si="47"/>
        <v>192.10600000000005</v>
      </c>
      <c r="Y187" s="131">
        <f t="shared" si="47"/>
        <v>192.10600000000005</v>
      </c>
      <c r="Z187" s="131">
        <f t="shared" si="47"/>
        <v>192.10600000000005</v>
      </c>
      <c r="AA187" s="131">
        <f t="shared" si="47"/>
        <v>192.10600000000005</v>
      </c>
      <c r="AB187" s="131">
        <f t="shared" si="47"/>
        <v>192.10600000000005</v>
      </c>
      <c r="AC187" s="131">
        <f t="shared" si="47"/>
        <v>192.10600000000005</v>
      </c>
      <c r="AD187" s="131">
        <f t="shared" si="47"/>
        <v>192.10600000000005</v>
      </c>
      <c r="AE187" s="131">
        <f t="shared" si="47"/>
        <v>192.10600000000005</v>
      </c>
      <c r="AF187" s="131">
        <f t="shared" si="47"/>
        <v>192.10600000000005</v>
      </c>
      <c r="AG187" s="132">
        <f t="shared" si="47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63</v>
      </c>
      <c r="B189" s="133">
        <v>0.3</v>
      </c>
      <c r="C189" s="133">
        <f t="shared" ref="C189:R194" si="48">B189</f>
        <v>0.3</v>
      </c>
      <c r="D189" s="133">
        <f t="shared" si="48"/>
        <v>0.3</v>
      </c>
      <c r="E189" s="133">
        <f t="shared" si="48"/>
        <v>0.3</v>
      </c>
      <c r="F189" s="133">
        <f t="shared" si="48"/>
        <v>0.3</v>
      </c>
      <c r="G189" s="133">
        <f t="shared" si="48"/>
        <v>0.3</v>
      </c>
      <c r="H189" s="133">
        <f t="shared" si="48"/>
        <v>0.3</v>
      </c>
      <c r="I189" s="133">
        <f t="shared" si="48"/>
        <v>0.3</v>
      </c>
      <c r="J189" s="133">
        <f t="shared" si="48"/>
        <v>0.3</v>
      </c>
      <c r="K189" s="133">
        <f t="shared" si="48"/>
        <v>0.3</v>
      </c>
      <c r="L189" s="133">
        <f t="shared" si="48"/>
        <v>0.3</v>
      </c>
      <c r="M189" s="133">
        <f t="shared" si="48"/>
        <v>0.3</v>
      </c>
      <c r="N189" s="133">
        <f t="shared" si="48"/>
        <v>0.3</v>
      </c>
      <c r="O189" s="133">
        <f t="shared" si="48"/>
        <v>0.3</v>
      </c>
      <c r="P189" s="133">
        <f t="shared" si="48"/>
        <v>0.3</v>
      </c>
      <c r="Q189" s="133">
        <f t="shared" si="48"/>
        <v>0.3</v>
      </c>
      <c r="R189" s="133">
        <f t="shared" si="48"/>
        <v>0.3</v>
      </c>
      <c r="S189" s="133">
        <f t="shared" ref="S189:AF194" si="49">R189</f>
        <v>0.3</v>
      </c>
      <c r="T189" s="133">
        <f t="shared" si="49"/>
        <v>0.3</v>
      </c>
      <c r="U189" s="133">
        <f t="shared" si="49"/>
        <v>0.3</v>
      </c>
      <c r="V189" s="133">
        <f t="shared" si="49"/>
        <v>0.3</v>
      </c>
      <c r="W189" s="133">
        <f t="shared" si="49"/>
        <v>0.3</v>
      </c>
      <c r="X189" s="133">
        <f t="shared" si="49"/>
        <v>0.3</v>
      </c>
      <c r="Y189" s="133">
        <f t="shared" si="49"/>
        <v>0.3</v>
      </c>
      <c r="Z189" s="133">
        <f t="shared" si="49"/>
        <v>0.3</v>
      </c>
      <c r="AA189" s="133">
        <f t="shared" si="49"/>
        <v>0.3</v>
      </c>
      <c r="AB189" s="133">
        <f t="shared" si="49"/>
        <v>0.3</v>
      </c>
      <c r="AC189" s="133">
        <f t="shared" si="49"/>
        <v>0.3</v>
      </c>
      <c r="AD189" s="133">
        <f t="shared" si="49"/>
        <v>0.3</v>
      </c>
      <c r="AE189" s="133">
        <f t="shared" si="49"/>
        <v>0.3</v>
      </c>
      <c r="AF189" s="133">
        <f t="shared" si="49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64</v>
      </c>
      <c r="B190" s="129">
        <v>0.4</v>
      </c>
      <c r="C190" s="129">
        <f t="shared" si="48"/>
        <v>0.4</v>
      </c>
      <c r="D190" s="129">
        <f t="shared" si="48"/>
        <v>0.4</v>
      </c>
      <c r="E190" s="129">
        <f t="shared" si="48"/>
        <v>0.4</v>
      </c>
      <c r="F190" s="129">
        <f t="shared" si="48"/>
        <v>0.4</v>
      </c>
      <c r="G190" s="129">
        <f t="shared" si="48"/>
        <v>0.4</v>
      </c>
      <c r="H190" s="129">
        <f t="shared" si="48"/>
        <v>0.4</v>
      </c>
      <c r="I190" s="129">
        <f t="shared" si="48"/>
        <v>0.4</v>
      </c>
      <c r="J190" s="129">
        <f t="shared" si="48"/>
        <v>0.4</v>
      </c>
      <c r="K190" s="129">
        <f t="shared" si="48"/>
        <v>0.4</v>
      </c>
      <c r="L190" s="129">
        <f t="shared" si="48"/>
        <v>0.4</v>
      </c>
      <c r="M190" s="129">
        <f t="shared" si="48"/>
        <v>0.4</v>
      </c>
      <c r="N190" s="129">
        <f t="shared" si="48"/>
        <v>0.4</v>
      </c>
      <c r="O190" s="129">
        <f t="shared" si="48"/>
        <v>0.4</v>
      </c>
      <c r="P190" s="129">
        <f t="shared" si="48"/>
        <v>0.4</v>
      </c>
      <c r="Q190" s="129">
        <f t="shared" si="48"/>
        <v>0.4</v>
      </c>
      <c r="R190" s="129">
        <f t="shared" si="48"/>
        <v>0.4</v>
      </c>
      <c r="S190" s="129">
        <f t="shared" si="49"/>
        <v>0.4</v>
      </c>
      <c r="T190" s="129">
        <f t="shared" si="49"/>
        <v>0.4</v>
      </c>
      <c r="U190" s="129">
        <f t="shared" si="49"/>
        <v>0.4</v>
      </c>
      <c r="V190" s="129">
        <f>U190</f>
        <v>0.4</v>
      </c>
      <c r="W190" s="129">
        <f>V190</f>
        <v>0.4</v>
      </c>
      <c r="X190" s="129">
        <f t="shared" si="49"/>
        <v>0.4</v>
      </c>
      <c r="Y190" s="129">
        <f t="shared" si="49"/>
        <v>0.4</v>
      </c>
      <c r="Z190" s="129">
        <f t="shared" si="49"/>
        <v>0.4</v>
      </c>
      <c r="AA190" s="129">
        <f t="shared" si="49"/>
        <v>0.4</v>
      </c>
      <c r="AB190" s="129">
        <f t="shared" si="49"/>
        <v>0.4</v>
      </c>
      <c r="AC190" s="129">
        <f t="shared" si="49"/>
        <v>0.4</v>
      </c>
      <c r="AD190" s="129">
        <f t="shared" si="49"/>
        <v>0.4</v>
      </c>
      <c r="AE190" s="129">
        <f t="shared" si="49"/>
        <v>0.4</v>
      </c>
      <c r="AF190" s="129">
        <f t="shared" si="49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65</v>
      </c>
      <c r="B191" s="129">
        <v>1.5</v>
      </c>
      <c r="C191" s="129">
        <f t="shared" si="48"/>
        <v>1.5</v>
      </c>
      <c r="D191" s="129">
        <f t="shared" si="48"/>
        <v>1.5</v>
      </c>
      <c r="E191" s="129">
        <f t="shared" si="48"/>
        <v>1.5</v>
      </c>
      <c r="F191" s="129">
        <f t="shared" si="48"/>
        <v>1.5</v>
      </c>
      <c r="G191" s="129">
        <f t="shared" si="48"/>
        <v>1.5</v>
      </c>
      <c r="H191" s="129">
        <f t="shared" si="48"/>
        <v>1.5</v>
      </c>
      <c r="I191" s="129">
        <f t="shared" si="48"/>
        <v>1.5</v>
      </c>
      <c r="J191" s="129">
        <f t="shared" si="48"/>
        <v>1.5</v>
      </c>
      <c r="K191" s="129">
        <f t="shared" si="48"/>
        <v>1.5</v>
      </c>
      <c r="L191" s="129">
        <f t="shared" si="48"/>
        <v>1.5</v>
      </c>
      <c r="M191" s="129">
        <f t="shared" si="48"/>
        <v>1.5</v>
      </c>
      <c r="N191" s="129">
        <f t="shared" si="48"/>
        <v>1.5</v>
      </c>
      <c r="O191" s="129">
        <f t="shared" si="48"/>
        <v>1.5</v>
      </c>
      <c r="P191" s="129">
        <f t="shared" si="48"/>
        <v>1.5</v>
      </c>
      <c r="Q191" s="129">
        <f t="shared" si="48"/>
        <v>1.5</v>
      </c>
      <c r="R191" s="129">
        <f t="shared" si="48"/>
        <v>1.5</v>
      </c>
      <c r="S191" s="129">
        <f t="shared" si="49"/>
        <v>1.5</v>
      </c>
      <c r="T191" s="129">
        <f t="shared" si="49"/>
        <v>1.5</v>
      </c>
      <c r="U191" s="129">
        <f t="shared" si="49"/>
        <v>1.5</v>
      </c>
      <c r="V191" s="129">
        <f t="shared" si="49"/>
        <v>1.5</v>
      </c>
      <c r="W191" s="129">
        <f t="shared" si="49"/>
        <v>1.5</v>
      </c>
      <c r="X191" s="129">
        <f t="shared" si="49"/>
        <v>1.5</v>
      </c>
      <c r="Y191" s="129">
        <f t="shared" si="49"/>
        <v>1.5</v>
      </c>
      <c r="Z191" s="129">
        <f t="shared" si="49"/>
        <v>1.5</v>
      </c>
      <c r="AA191" s="129">
        <f t="shared" si="49"/>
        <v>1.5</v>
      </c>
      <c r="AB191" s="129">
        <f t="shared" si="49"/>
        <v>1.5</v>
      </c>
      <c r="AC191" s="129">
        <f t="shared" si="49"/>
        <v>1.5</v>
      </c>
      <c r="AD191" s="129">
        <f t="shared" si="49"/>
        <v>1.5</v>
      </c>
      <c r="AE191" s="129">
        <f t="shared" si="49"/>
        <v>1.5</v>
      </c>
      <c r="AF191" s="129">
        <f t="shared" si="49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66</v>
      </c>
      <c r="B192" s="129">
        <v>0.3</v>
      </c>
      <c r="C192" s="129">
        <f t="shared" si="48"/>
        <v>0.3</v>
      </c>
      <c r="D192" s="129">
        <f t="shared" si="48"/>
        <v>0.3</v>
      </c>
      <c r="E192" s="129">
        <f t="shared" si="48"/>
        <v>0.3</v>
      </c>
      <c r="F192" s="129">
        <f t="shared" si="48"/>
        <v>0.3</v>
      </c>
      <c r="G192" s="129">
        <f t="shared" si="48"/>
        <v>0.3</v>
      </c>
      <c r="H192" s="129">
        <f t="shared" si="48"/>
        <v>0.3</v>
      </c>
      <c r="I192" s="129">
        <f t="shared" si="48"/>
        <v>0.3</v>
      </c>
      <c r="J192" s="129">
        <f t="shared" si="48"/>
        <v>0.3</v>
      </c>
      <c r="K192" s="129">
        <f t="shared" si="48"/>
        <v>0.3</v>
      </c>
      <c r="L192" s="129">
        <f t="shared" si="48"/>
        <v>0.3</v>
      </c>
      <c r="M192" s="129">
        <f t="shared" si="48"/>
        <v>0.3</v>
      </c>
      <c r="N192" s="129">
        <f t="shared" si="48"/>
        <v>0.3</v>
      </c>
      <c r="O192" s="129">
        <f t="shared" si="48"/>
        <v>0.3</v>
      </c>
      <c r="P192" s="129">
        <f t="shared" si="48"/>
        <v>0.3</v>
      </c>
      <c r="Q192" s="129">
        <f t="shared" si="48"/>
        <v>0.3</v>
      </c>
      <c r="R192" s="129">
        <f t="shared" si="48"/>
        <v>0.3</v>
      </c>
      <c r="S192" s="129">
        <f t="shared" si="49"/>
        <v>0.3</v>
      </c>
      <c r="T192" s="129">
        <f t="shared" si="49"/>
        <v>0.3</v>
      </c>
      <c r="U192" s="129">
        <f t="shared" si="49"/>
        <v>0.3</v>
      </c>
      <c r="V192" s="129">
        <f t="shared" si="49"/>
        <v>0.3</v>
      </c>
      <c r="W192" s="129">
        <f t="shared" si="49"/>
        <v>0.3</v>
      </c>
      <c r="X192" s="129">
        <f t="shared" si="49"/>
        <v>0.3</v>
      </c>
      <c r="Y192" s="129">
        <f t="shared" si="49"/>
        <v>0.3</v>
      </c>
      <c r="Z192" s="129">
        <f t="shared" si="49"/>
        <v>0.3</v>
      </c>
      <c r="AA192" s="129">
        <f t="shared" si="49"/>
        <v>0.3</v>
      </c>
      <c r="AB192" s="129">
        <f t="shared" si="49"/>
        <v>0.3</v>
      </c>
      <c r="AC192" s="129">
        <f t="shared" si="49"/>
        <v>0.3</v>
      </c>
      <c r="AD192" s="129">
        <f t="shared" si="49"/>
        <v>0.3</v>
      </c>
      <c r="AE192" s="129">
        <f t="shared" si="49"/>
        <v>0.3</v>
      </c>
      <c r="AF192" s="129">
        <f t="shared" si="49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67</v>
      </c>
      <c r="B193" s="129">
        <v>0.4</v>
      </c>
      <c r="C193" s="129">
        <f t="shared" si="48"/>
        <v>0.4</v>
      </c>
      <c r="D193" s="129">
        <f t="shared" si="48"/>
        <v>0.4</v>
      </c>
      <c r="E193" s="129">
        <f t="shared" si="48"/>
        <v>0.4</v>
      </c>
      <c r="F193" s="129">
        <f t="shared" si="48"/>
        <v>0.4</v>
      </c>
      <c r="G193" s="129">
        <f t="shared" si="48"/>
        <v>0.4</v>
      </c>
      <c r="H193" s="129">
        <f t="shared" si="48"/>
        <v>0.4</v>
      </c>
      <c r="I193" s="129">
        <f t="shared" si="48"/>
        <v>0.4</v>
      </c>
      <c r="J193" s="129">
        <f t="shared" si="48"/>
        <v>0.4</v>
      </c>
      <c r="K193" s="129">
        <f t="shared" si="48"/>
        <v>0.4</v>
      </c>
      <c r="L193" s="129">
        <f t="shared" si="48"/>
        <v>0.4</v>
      </c>
      <c r="M193" s="129">
        <f t="shared" si="48"/>
        <v>0.4</v>
      </c>
      <c r="N193" s="129">
        <f t="shared" si="48"/>
        <v>0.4</v>
      </c>
      <c r="O193" s="129">
        <f t="shared" si="48"/>
        <v>0.4</v>
      </c>
      <c r="P193" s="129">
        <f t="shared" si="48"/>
        <v>0.4</v>
      </c>
      <c r="Q193" s="129">
        <f t="shared" si="48"/>
        <v>0.4</v>
      </c>
      <c r="R193" s="129">
        <f t="shared" si="48"/>
        <v>0.4</v>
      </c>
      <c r="S193" s="129">
        <f t="shared" si="49"/>
        <v>0.4</v>
      </c>
      <c r="T193" s="129">
        <f t="shared" si="49"/>
        <v>0.4</v>
      </c>
      <c r="U193" s="129">
        <f t="shared" si="49"/>
        <v>0.4</v>
      </c>
      <c r="V193" s="129">
        <f t="shared" si="49"/>
        <v>0.4</v>
      </c>
      <c r="W193" s="129">
        <f t="shared" si="49"/>
        <v>0.4</v>
      </c>
      <c r="X193" s="129">
        <f t="shared" si="49"/>
        <v>0.4</v>
      </c>
      <c r="Y193" s="129">
        <f t="shared" si="49"/>
        <v>0.4</v>
      </c>
      <c r="Z193" s="129">
        <f t="shared" si="49"/>
        <v>0.4</v>
      </c>
      <c r="AA193" s="129">
        <f t="shared" si="49"/>
        <v>0.4</v>
      </c>
      <c r="AB193" s="129">
        <f t="shared" si="49"/>
        <v>0.4</v>
      </c>
      <c r="AC193" s="129">
        <f t="shared" si="49"/>
        <v>0.4</v>
      </c>
      <c r="AD193" s="129">
        <f t="shared" si="49"/>
        <v>0.4</v>
      </c>
      <c r="AE193" s="129">
        <f t="shared" si="49"/>
        <v>0.4</v>
      </c>
      <c r="AF193" s="129">
        <f t="shared" si="49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68</v>
      </c>
      <c r="B194" s="136">
        <v>0.64</v>
      </c>
      <c r="C194" s="136">
        <f t="shared" si="48"/>
        <v>0.64</v>
      </c>
      <c r="D194" s="136">
        <f t="shared" si="48"/>
        <v>0.64</v>
      </c>
      <c r="E194" s="136">
        <f t="shared" si="48"/>
        <v>0.64</v>
      </c>
      <c r="F194" s="136">
        <f t="shared" si="48"/>
        <v>0.64</v>
      </c>
      <c r="G194" s="136">
        <f t="shared" si="48"/>
        <v>0.64</v>
      </c>
      <c r="H194" s="136">
        <f t="shared" si="48"/>
        <v>0.64</v>
      </c>
      <c r="I194" s="136">
        <f t="shared" si="48"/>
        <v>0.64</v>
      </c>
      <c r="J194" s="136">
        <f t="shared" si="48"/>
        <v>0.64</v>
      </c>
      <c r="K194" s="136">
        <f t="shared" si="48"/>
        <v>0.64</v>
      </c>
      <c r="L194" s="136">
        <f t="shared" si="48"/>
        <v>0.64</v>
      </c>
      <c r="M194" s="136">
        <f t="shared" si="48"/>
        <v>0.64</v>
      </c>
      <c r="N194" s="136">
        <f t="shared" si="48"/>
        <v>0.64</v>
      </c>
      <c r="O194" s="136">
        <f t="shared" si="48"/>
        <v>0.64</v>
      </c>
      <c r="P194" s="136">
        <f t="shared" si="48"/>
        <v>0.64</v>
      </c>
      <c r="Q194" s="136">
        <f t="shared" si="48"/>
        <v>0.64</v>
      </c>
      <c r="R194" s="136">
        <f t="shared" si="48"/>
        <v>0.64</v>
      </c>
      <c r="S194" s="136">
        <f t="shared" si="49"/>
        <v>0.64</v>
      </c>
      <c r="T194" s="136">
        <f t="shared" si="49"/>
        <v>0.64</v>
      </c>
      <c r="U194" s="136">
        <f t="shared" si="49"/>
        <v>0.64</v>
      </c>
      <c r="V194" s="136">
        <f t="shared" si="49"/>
        <v>0.64</v>
      </c>
      <c r="W194" s="136">
        <f t="shared" si="49"/>
        <v>0.64</v>
      </c>
      <c r="X194" s="136">
        <f t="shared" si="49"/>
        <v>0.64</v>
      </c>
      <c r="Y194" s="136">
        <f t="shared" si="49"/>
        <v>0.64</v>
      </c>
      <c r="Z194" s="136">
        <f t="shared" si="49"/>
        <v>0.64</v>
      </c>
      <c r="AA194" s="136">
        <f t="shared" si="49"/>
        <v>0.64</v>
      </c>
      <c r="AB194" s="136">
        <f t="shared" si="49"/>
        <v>0.64</v>
      </c>
      <c r="AC194" s="136">
        <f t="shared" si="49"/>
        <v>0.64</v>
      </c>
      <c r="AD194" s="136">
        <f t="shared" si="49"/>
        <v>0.64</v>
      </c>
      <c r="AE194" s="136">
        <f t="shared" si="49"/>
        <v>0.64</v>
      </c>
      <c r="AF194" s="136">
        <f t="shared" si="49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0">SUM(C189:C194)</f>
        <v>3.54</v>
      </c>
      <c r="D195" s="139">
        <f t="shared" si="50"/>
        <v>3.54</v>
      </c>
      <c r="E195" s="139">
        <f t="shared" si="50"/>
        <v>3.54</v>
      </c>
      <c r="F195" s="139">
        <f t="shared" si="50"/>
        <v>3.54</v>
      </c>
      <c r="G195" s="139">
        <f t="shared" si="50"/>
        <v>3.54</v>
      </c>
      <c r="H195" s="139">
        <f t="shared" si="50"/>
        <v>3.54</v>
      </c>
      <c r="I195" s="139">
        <f t="shared" si="50"/>
        <v>3.54</v>
      </c>
      <c r="J195" s="139">
        <f t="shared" si="50"/>
        <v>3.54</v>
      </c>
      <c r="K195" s="139">
        <f t="shared" si="50"/>
        <v>3.54</v>
      </c>
      <c r="L195" s="139">
        <f>SUM(L189:L194)</f>
        <v>3.54</v>
      </c>
      <c r="M195" s="139">
        <f t="shared" ref="M195:R195" si="51">SUM(M189:M194)</f>
        <v>3.54</v>
      </c>
      <c r="N195" s="139">
        <f t="shared" si="51"/>
        <v>3.54</v>
      </c>
      <c r="O195" s="139">
        <f t="shared" si="51"/>
        <v>3.54</v>
      </c>
      <c r="P195" s="139">
        <f t="shared" si="51"/>
        <v>3.54</v>
      </c>
      <c r="Q195" s="139">
        <f t="shared" si="51"/>
        <v>3.54</v>
      </c>
      <c r="R195" s="139">
        <f t="shared" si="51"/>
        <v>3.54</v>
      </c>
      <c r="S195" s="139">
        <f>SUM(S189:S194)</f>
        <v>3.54</v>
      </c>
      <c r="T195" s="139">
        <f t="shared" ref="T195:AG195" si="52">SUM(T189:T194)</f>
        <v>3.54</v>
      </c>
      <c r="U195" s="139">
        <f t="shared" si="52"/>
        <v>3.54</v>
      </c>
      <c r="V195" s="139">
        <f t="shared" si="52"/>
        <v>3.54</v>
      </c>
      <c r="W195" s="139">
        <f t="shared" si="52"/>
        <v>3.54</v>
      </c>
      <c r="X195" s="139">
        <f t="shared" si="52"/>
        <v>3.54</v>
      </c>
      <c r="Y195" s="139">
        <f t="shared" si="52"/>
        <v>3.54</v>
      </c>
      <c r="Z195" s="139">
        <f t="shared" si="52"/>
        <v>3.54</v>
      </c>
      <c r="AA195" s="139">
        <f t="shared" si="52"/>
        <v>3.54</v>
      </c>
      <c r="AB195" s="139">
        <f t="shared" si="52"/>
        <v>3.54</v>
      </c>
      <c r="AC195" s="139">
        <f t="shared" si="52"/>
        <v>3.54</v>
      </c>
      <c r="AD195" s="139">
        <f t="shared" si="52"/>
        <v>3.54</v>
      </c>
      <c r="AE195" s="139">
        <f t="shared" si="52"/>
        <v>3.54</v>
      </c>
      <c r="AF195" s="139">
        <f t="shared" si="52"/>
        <v>3.54</v>
      </c>
      <c r="AG195" s="140">
        <f t="shared" si="52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69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70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71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72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73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74</v>
      </c>
      <c r="B204" s="153">
        <f>MAX(F72:M72)</f>
        <v>1276.6399999999999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16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213" t="s">
        <v>75</v>
      </c>
      <c r="B206" s="213"/>
      <c r="C206" s="45"/>
      <c r="D206" s="155" t="str">
        <f ca="1">"Pie Chart of Daily Peak Demand(Inclusive of Export) of Nepal ("&amp;A4&amp;" "&amp;B4&amp;")"</f>
        <v>Pie Chart of Daily Peak Demand(Inclusive of Export) of Nepal (Nepali Date: 2078/04/16)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2078/04/16)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76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77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78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79</v>
      </c>
      <c r="T209" s="163">
        <f t="shared" ref="T209:AX209" si="53">B72</f>
        <v>1134.8399999999999</v>
      </c>
      <c r="U209" s="163">
        <f t="shared" si="53"/>
        <v>1091.74</v>
      </c>
      <c r="V209" s="163">
        <f t="shared" si="53"/>
        <v>1063.74</v>
      </c>
      <c r="W209" s="163">
        <f t="shared" si="53"/>
        <v>1086.1399999999999</v>
      </c>
      <c r="X209" s="163">
        <f t="shared" si="53"/>
        <v>1069.6399999999999</v>
      </c>
      <c r="Y209" s="163">
        <f t="shared" si="53"/>
        <v>1069.24</v>
      </c>
      <c r="Z209" s="163">
        <f t="shared" si="53"/>
        <v>1053.3399999999999</v>
      </c>
      <c r="AA209" s="163">
        <f t="shared" si="53"/>
        <v>1083.8399999999999</v>
      </c>
      <c r="AB209" s="163">
        <f t="shared" si="53"/>
        <v>1144.1399999999999</v>
      </c>
      <c r="AC209" s="163">
        <f t="shared" si="53"/>
        <v>1213.24</v>
      </c>
      <c r="AD209" s="163">
        <f t="shared" si="53"/>
        <v>1240.54</v>
      </c>
      <c r="AE209" s="163">
        <f t="shared" si="53"/>
        <v>1276.6399999999999</v>
      </c>
      <c r="AF209" s="163">
        <f t="shared" si="53"/>
        <v>1322.44</v>
      </c>
      <c r="AG209" s="163">
        <f t="shared" si="53"/>
        <v>1330.3400000000001</v>
      </c>
      <c r="AH209" s="163">
        <f t="shared" si="53"/>
        <v>1312.04</v>
      </c>
      <c r="AI209" s="163">
        <f t="shared" si="53"/>
        <v>1309.94</v>
      </c>
      <c r="AJ209" s="163">
        <f t="shared" si="53"/>
        <v>1312.6399999999999</v>
      </c>
      <c r="AK209" s="163">
        <f t="shared" si="53"/>
        <v>1321.1399999999999</v>
      </c>
      <c r="AL209" s="163">
        <f t="shared" si="53"/>
        <v>1336.1399999999999</v>
      </c>
      <c r="AM209" s="163">
        <f t="shared" si="53"/>
        <v>1265.6399999999999</v>
      </c>
      <c r="AN209" s="163">
        <f t="shared" si="53"/>
        <v>1264.04</v>
      </c>
      <c r="AO209" s="163">
        <f t="shared" si="53"/>
        <v>1292.04</v>
      </c>
      <c r="AP209" s="163">
        <f t="shared" si="53"/>
        <v>1322.04</v>
      </c>
      <c r="AQ209" s="163">
        <f t="shared" si="53"/>
        <v>1458.04</v>
      </c>
      <c r="AR209" s="163">
        <f t="shared" si="53"/>
        <v>1384.6399999999999</v>
      </c>
      <c r="AS209" s="163">
        <f t="shared" si="53"/>
        <v>1373.5400000000002</v>
      </c>
      <c r="AT209" s="163">
        <f t="shared" si="53"/>
        <v>1369.04</v>
      </c>
      <c r="AU209" s="163">
        <f t="shared" si="53"/>
        <v>1319.2400000000002</v>
      </c>
      <c r="AV209" s="163">
        <f t="shared" si="53"/>
        <v>223.54</v>
      </c>
      <c r="AW209" s="163">
        <f t="shared" si="53"/>
        <v>1167.94</v>
      </c>
      <c r="AX209" s="163">
        <f t="shared" si="53"/>
        <v>1172.44</v>
      </c>
    </row>
    <row r="210" spans="1:50" x14ac:dyDescent="0.25">
      <c r="A210" s="156" t="s">
        <v>80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81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82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83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84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69</v>
      </c>
      <c r="B230" s="166">
        <f t="shared" ref="B230:AF230" si="54">B194</f>
        <v>0.64</v>
      </c>
      <c r="C230" s="166">
        <f t="shared" si="54"/>
        <v>0.64</v>
      </c>
      <c r="D230" s="166">
        <f t="shared" si="54"/>
        <v>0.64</v>
      </c>
      <c r="E230" s="166">
        <f t="shared" si="54"/>
        <v>0.64</v>
      </c>
      <c r="F230" s="166">
        <f t="shared" si="54"/>
        <v>0.64</v>
      </c>
      <c r="G230" s="166">
        <f t="shared" si="54"/>
        <v>0.64</v>
      </c>
      <c r="H230" s="166">
        <f t="shared" si="54"/>
        <v>0.64</v>
      </c>
      <c r="I230" s="166">
        <f t="shared" si="54"/>
        <v>0.64</v>
      </c>
      <c r="J230" s="166">
        <f t="shared" si="54"/>
        <v>0.64</v>
      </c>
      <c r="K230" s="166">
        <f t="shared" si="54"/>
        <v>0.64</v>
      </c>
      <c r="L230" s="166">
        <f t="shared" si="54"/>
        <v>0.64</v>
      </c>
      <c r="M230" s="166">
        <f t="shared" si="54"/>
        <v>0.64</v>
      </c>
      <c r="N230" s="166">
        <f t="shared" si="54"/>
        <v>0.64</v>
      </c>
      <c r="O230" s="166">
        <f t="shared" si="54"/>
        <v>0.64</v>
      </c>
      <c r="P230" s="166">
        <f t="shared" si="54"/>
        <v>0.64</v>
      </c>
      <c r="Q230" s="166">
        <f t="shared" si="54"/>
        <v>0.64</v>
      </c>
      <c r="R230" s="166">
        <f t="shared" si="54"/>
        <v>0.64</v>
      </c>
      <c r="S230" s="166">
        <f t="shared" si="54"/>
        <v>0.64</v>
      </c>
      <c r="T230" s="166">
        <f t="shared" si="54"/>
        <v>0.64</v>
      </c>
      <c r="U230" s="166">
        <f t="shared" si="54"/>
        <v>0.64</v>
      </c>
      <c r="V230" s="166">
        <f t="shared" si="54"/>
        <v>0.64</v>
      </c>
      <c r="W230" s="166">
        <f t="shared" si="54"/>
        <v>0.64</v>
      </c>
      <c r="X230" s="166">
        <f t="shared" si="54"/>
        <v>0.64</v>
      </c>
      <c r="Y230" s="166">
        <f t="shared" si="54"/>
        <v>0.64</v>
      </c>
      <c r="Z230" s="166">
        <f t="shared" si="54"/>
        <v>0.64</v>
      </c>
      <c r="AA230" s="166">
        <f t="shared" si="54"/>
        <v>0.64</v>
      </c>
      <c r="AB230" s="166">
        <f t="shared" si="54"/>
        <v>0.64</v>
      </c>
      <c r="AC230" s="166">
        <f t="shared" si="54"/>
        <v>0.64</v>
      </c>
      <c r="AD230" s="166">
        <f t="shared" si="54"/>
        <v>0.64</v>
      </c>
      <c r="AE230" s="166">
        <f t="shared" si="54"/>
        <v>0.64</v>
      </c>
      <c r="AF230" s="166">
        <f t="shared" si="54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5">IF(C198&lt;100,"",C198-520)</f>
        <v/>
      </c>
      <c r="D231" s="114" t="str">
        <f t="shared" si="55"/>
        <v/>
      </c>
      <c r="E231" s="114" t="str">
        <f t="shared" si="55"/>
        <v/>
      </c>
      <c r="F231" s="114" t="str">
        <f t="shared" si="55"/>
        <v/>
      </c>
      <c r="G231" s="114" t="str">
        <f t="shared" si="55"/>
        <v/>
      </c>
      <c r="H231" s="114" t="str">
        <f t="shared" si="55"/>
        <v/>
      </c>
      <c r="I231" s="114" t="str">
        <f t="shared" si="55"/>
        <v/>
      </c>
      <c r="J231" s="114" t="str">
        <f t="shared" si="55"/>
        <v/>
      </c>
      <c r="K231" s="114" t="str">
        <f t="shared" si="55"/>
        <v/>
      </c>
      <c r="L231" s="114" t="str">
        <f t="shared" si="55"/>
        <v/>
      </c>
      <c r="M231" s="114" t="str">
        <f t="shared" si="55"/>
        <v/>
      </c>
      <c r="N231" s="114" t="str">
        <f t="shared" si="55"/>
        <v/>
      </c>
      <c r="O231" s="114" t="str">
        <f t="shared" si="55"/>
        <v/>
      </c>
      <c r="P231" s="114" t="str">
        <f t="shared" si="55"/>
        <v/>
      </c>
      <c r="Q231" s="114" t="str">
        <f t="shared" si="55"/>
        <v/>
      </c>
      <c r="R231" s="114" t="str">
        <f t="shared" si="55"/>
        <v/>
      </c>
      <c r="S231" s="114" t="str">
        <f t="shared" si="55"/>
        <v/>
      </c>
      <c r="T231" s="114" t="str">
        <f t="shared" si="55"/>
        <v/>
      </c>
      <c r="U231" s="114" t="str">
        <f t="shared" si="55"/>
        <v/>
      </c>
      <c r="V231" s="114" t="str">
        <f t="shared" si="55"/>
        <v/>
      </c>
      <c r="W231" s="114" t="str">
        <f t="shared" si="55"/>
        <v/>
      </c>
      <c r="X231" s="114" t="str">
        <f t="shared" si="55"/>
        <v/>
      </c>
      <c r="Y231" s="114" t="str">
        <f t="shared" si="55"/>
        <v/>
      </c>
      <c r="Z231" s="114" t="str">
        <f t="shared" si="55"/>
        <v/>
      </c>
      <c r="AA231" s="114" t="str">
        <f t="shared" si="55"/>
        <v/>
      </c>
      <c r="AB231" s="114" t="str">
        <f t="shared" si="55"/>
        <v/>
      </c>
      <c r="AC231" s="114" t="str">
        <f t="shared" si="55"/>
        <v/>
      </c>
      <c r="AD231" s="114" t="str">
        <f t="shared" si="55"/>
        <v/>
      </c>
      <c r="AE231" s="114" t="str">
        <f t="shared" si="55"/>
        <v/>
      </c>
      <c r="AF231" s="114" t="str">
        <f t="shared" si="55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6">IF(B199&lt;100,"",B199-620)</f>
        <v/>
      </c>
      <c r="C232" s="114" t="str">
        <f t="shared" si="56"/>
        <v/>
      </c>
      <c r="D232" s="114" t="str">
        <f t="shared" si="56"/>
        <v/>
      </c>
      <c r="E232" s="114" t="str">
        <f t="shared" si="56"/>
        <v/>
      </c>
      <c r="F232" s="114" t="str">
        <f t="shared" si="56"/>
        <v/>
      </c>
      <c r="G232" s="114" t="str">
        <f t="shared" si="56"/>
        <v/>
      </c>
      <c r="H232" s="114" t="str">
        <f t="shared" si="56"/>
        <v/>
      </c>
      <c r="I232" s="114" t="str">
        <f t="shared" si="56"/>
        <v/>
      </c>
      <c r="J232" s="114" t="str">
        <f t="shared" si="56"/>
        <v/>
      </c>
      <c r="K232" s="114" t="str">
        <f t="shared" si="56"/>
        <v/>
      </c>
      <c r="L232" s="114" t="str">
        <f t="shared" si="56"/>
        <v/>
      </c>
      <c r="M232" s="114" t="str">
        <f t="shared" si="56"/>
        <v/>
      </c>
      <c r="N232" s="114" t="str">
        <f t="shared" si="56"/>
        <v/>
      </c>
      <c r="O232" s="114" t="str">
        <f t="shared" si="56"/>
        <v/>
      </c>
      <c r="P232" s="114" t="str">
        <f t="shared" si="56"/>
        <v/>
      </c>
      <c r="Q232" s="114" t="str">
        <f t="shared" si="56"/>
        <v/>
      </c>
      <c r="R232" s="114" t="str">
        <f t="shared" si="56"/>
        <v/>
      </c>
      <c r="S232" s="114" t="str">
        <f t="shared" si="56"/>
        <v/>
      </c>
      <c r="T232" s="114" t="str">
        <f t="shared" si="56"/>
        <v/>
      </c>
      <c r="U232" s="114" t="str">
        <f t="shared" si="56"/>
        <v/>
      </c>
      <c r="V232" s="114" t="str">
        <f t="shared" si="56"/>
        <v/>
      </c>
      <c r="W232" s="114" t="str">
        <f t="shared" si="56"/>
        <v/>
      </c>
      <c r="X232" s="114" t="str">
        <f t="shared" si="56"/>
        <v/>
      </c>
      <c r="Y232" s="114" t="str">
        <f t="shared" si="56"/>
        <v/>
      </c>
      <c r="Z232" s="114" t="str">
        <f t="shared" si="56"/>
        <v/>
      </c>
      <c r="AA232" s="114" t="str">
        <f t="shared" si="56"/>
        <v/>
      </c>
      <c r="AB232" s="114" t="str">
        <f t="shared" si="56"/>
        <v/>
      </c>
      <c r="AC232" s="114" t="str">
        <f t="shared" si="56"/>
        <v/>
      </c>
      <c r="AD232" s="114" t="str">
        <f t="shared" si="56"/>
        <v/>
      </c>
      <c r="AE232" s="114" t="str">
        <f t="shared" si="56"/>
        <v/>
      </c>
      <c r="AF232" s="114" t="str">
        <f t="shared" si="56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7">IF(B200&lt;100,"",B200-330)</f>
        <v/>
      </c>
      <c r="C233" s="114" t="str">
        <f t="shared" si="57"/>
        <v/>
      </c>
      <c r="D233" s="114" t="str">
        <f t="shared" si="57"/>
        <v/>
      </c>
      <c r="E233" s="114" t="str">
        <f t="shared" si="57"/>
        <v/>
      </c>
      <c r="F233" s="114" t="str">
        <f t="shared" si="57"/>
        <v/>
      </c>
      <c r="G233" s="114" t="str">
        <f t="shared" si="57"/>
        <v/>
      </c>
      <c r="H233" s="114" t="str">
        <f t="shared" si="57"/>
        <v/>
      </c>
      <c r="I233" s="114" t="str">
        <f t="shared" si="57"/>
        <v/>
      </c>
      <c r="J233" s="114" t="str">
        <f t="shared" si="57"/>
        <v/>
      </c>
      <c r="K233" s="114" t="str">
        <f t="shared" si="57"/>
        <v/>
      </c>
      <c r="L233" s="114" t="str">
        <f t="shared" si="57"/>
        <v/>
      </c>
      <c r="M233" s="114" t="str">
        <f t="shared" si="57"/>
        <v/>
      </c>
      <c r="N233" s="114" t="str">
        <f t="shared" si="57"/>
        <v/>
      </c>
      <c r="O233" s="114" t="str">
        <f t="shared" si="57"/>
        <v/>
      </c>
      <c r="P233" s="114" t="str">
        <f t="shared" si="57"/>
        <v/>
      </c>
      <c r="Q233" s="114" t="str">
        <f t="shared" si="57"/>
        <v/>
      </c>
      <c r="R233" s="114" t="str">
        <f t="shared" si="57"/>
        <v/>
      </c>
      <c r="S233" s="114" t="str">
        <f t="shared" si="57"/>
        <v/>
      </c>
      <c r="T233" s="114" t="str">
        <f t="shared" si="57"/>
        <v/>
      </c>
      <c r="U233" s="114" t="str">
        <f t="shared" si="57"/>
        <v/>
      </c>
      <c r="V233" s="114" t="str">
        <f t="shared" si="57"/>
        <v/>
      </c>
      <c r="W233" s="114" t="str">
        <f t="shared" si="57"/>
        <v/>
      </c>
      <c r="X233" s="114" t="str">
        <f t="shared" si="57"/>
        <v/>
      </c>
      <c r="Y233" s="114" t="str">
        <f t="shared" si="57"/>
        <v/>
      </c>
      <c r="Z233" s="114" t="str">
        <f t="shared" si="57"/>
        <v/>
      </c>
      <c r="AA233" s="114" t="str">
        <f t="shared" si="57"/>
        <v/>
      </c>
      <c r="AB233" s="114" t="str">
        <f t="shared" si="57"/>
        <v/>
      </c>
      <c r="AC233" s="114" t="str">
        <f t="shared" si="57"/>
        <v/>
      </c>
      <c r="AD233" s="114" t="str">
        <f t="shared" si="57"/>
        <v/>
      </c>
      <c r="AE233" s="114" t="str">
        <f t="shared" si="57"/>
        <v/>
      </c>
      <c r="AF233" s="114" t="str">
        <f t="shared" si="57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58">IF(C201&lt;100,"",C201-1500)</f>
        <v/>
      </c>
      <c r="D234" s="114" t="str">
        <f t="shared" si="58"/>
        <v/>
      </c>
      <c r="E234" s="114" t="str">
        <f t="shared" si="58"/>
        <v/>
      </c>
      <c r="F234" s="114" t="str">
        <f t="shared" si="58"/>
        <v/>
      </c>
      <c r="G234" s="114" t="str">
        <f t="shared" si="58"/>
        <v/>
      </c>
      <c r="H234" s="114" t="str">
        <f t="shared" si="58"/>
        <v/>
      </c>
      <c r="I234" s="114" t="str">
        <f t="shared" si="58"/>
        <v/>
      </c>
      <c r="J234" s="114" t="str">
        <f t="shared" si="58"/>
        <v/>
      </c>
      <c r="K234" s="114" t="str">
        <f t="shared" si="58"/>
        <v/>
      </c>
      <c r="L234" s="114" t="str">
        <f t="shared" si="58"/>
        <v/>
      </c>
      <c r="M234" s="114" t="str">
        <f t="shared" si="58"/>
        <v/>
      </c>
      <c r="N234" s="114" t="str">
        <f t="shared" si="58"/>
        <v/>
      </c>
      <c r="O234" s="114" t="str">
        <f t="shared" si="58"/>
        <v/>
      </c>
      <c r="P234" s="114" t="str">
        <f t="shared" si="58"/>
        <v/>
      </c>
      <c r="Q234" s="114" t="str">
        <f t="shared" si="58"/>
        <v/>
      </c>
      <c r="R234" s="114" t="str">
        <f t="shared" si="58"/>
        <v/>
      </c>
      <c r="S234" s="114" t="str">
        <f t="shared" si="58"/>
        <v/>
      </c>
      <c r="T234" s="114" t="str">
        <f t="shared" si="58"/>
        <v/>
      </c>
      <c r="U234" s="114" t="str">
        <f t="shared" si="58"/>
        <v/>
      </c>
      <c r="V234" s="114" t="str">
        <f t="shared" si="58"/>
        <v/>
      </c>
      <c r="W234" s="114" t="str">
        <f t="shared" si="58"/>
        <v/>
      </c>
      <c r="X234" s="114" t="str">
        <f t="shared" si="58"/>
        <v/>
      </c>
      <c r="Y234" s="114" t="str">
        <f t="shared" si="58"/>
        <v/>
      </c>
      <c r="Z234" s="114" t="str">
        <f t="shared" si="58"/>
        <v/>
      </c>
      <c r="AA234" s="114" t="str">
        <f t="shared" si="58"/>
        <v/>
      </c>
      <c r="AB234" s="114" t="str">
        <f t="shared" si="58"/>
        <v/>
      </c>
      <c r="AC234" s="114" t="str">
        <f t="shared" si="58"/>
        <v/>
      </c>
      <c r="AD234" s="114" t="str">
        <f t="shared" si="58"/>
        <v/>
      </c>
      <c r="AE234" s="114" t="str">
        <f t="shared" si="58"/>
        <v/>
      </c>
      <c r="AF234" s="114" t="str">
        <f t="shared" si="58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3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30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5674" priority="326">
      <formula>S$9&gt;=20/24</formula>
    </cfRule>
    <cfRule type="expression" dxfId="5673" priority="327">
      <formula>AND(S$9&gt;=14/24,S$9&lt;20/24)</formula>
    </cfRule>
    <cfRule type="expression" dxfId="5672" priority="328">
      <formula>AND(S$9&gt;=8/24,S$9&lt;14/24)</formula>
    </cfRule>
    <cfRule type="expression" dxfId="5671" priority="329">
      <formula>S$9&lt;8/24</formula>
    </cfRule>
  </conditionalFormatting>
  <conditionalFormatting sqref="B8:AF10 AA78:AF78 B78:Q78 B53:AF53 B79:AF79 C189:AF195 N39:Q40 N55:R56 AC81:AF88 AC54:AF56 B65:AF69 T208:AX208 N42:Q45 B71:AF75 T55:T56 U82:V83 B77:AF77 B60:C64 N36:Q36 L36:M38 B54:M58 O15:Q30 M23:N23 L11:N12 M28:N28 L34:Q34 N57:Q64 L50:AF52 R15:X28 N37:X38 R45:X45 Y15:Z29 O11:Z13 X82:X88 Y37:AC40 AD57:AF57 S28:AC28 Z82:AB88">
    <cfRule type="expression" dxfId="5670" priority="322">
      <formula>B$9&gt;=20/24</formula>
    </cfRule>
    <cfRule type="expression" dxfId="5669" priority="323">
      <formula>AND(B$9&gt;=14/24,B$9&lt;20/24)</formula>
    </cfRule>
    <cfRule type="expression" dxfId="5668" priority="324">
      <formula>AND(B$9&gt;=8/24,B$9&lt;14/24)</formula>
    </cfRule>
    <cfRule type="expression" dxfId="5667" priority="325">
      <formula>B$9&lt;8/24</formula>
    </cfRule>
  </conditionalFormatting>
  <conditionalFormatting sqref="B187:AF187">
    <cfRule type="expression" dxfId="5666" priority="318">
      <formula>B$9&gt;=20/24</formula>
    </cfRule>
    <cfRule type="expression" dxfId="5665" priority="319">
      <formula>AND(B$9&gt;=14/24,B$9&lt;20/24)</formula>
    </cfRule>
    <cfRule type="expression" dxfId="5664" priority="320">
      <formula>AND(B$9&gt;=8/24,B$9&lt;14/24)</formula>
    </cfRule>
    <cfRule type="expression" dxfId="5663" priority="321">
      <formula>B$9&lt;8/24</formula>
    </cfRule>
  </conditionalFormatting>
  <conditionalFormatting sqref="AL4:AL6">
    <cfRule type="iconSet" priority="317">
      <iconSet iconSet="3TrafficLights2" reverse="1">
        <cfvo type="percent" val="0"/>
        <cfvo type="num" val="1"/>
        <cfvo type="num" val="1"/>
      </iconSet>
    </cfRule>
  </conditionalFormatting>
  <conditionalFormatting sqref="N54:Q54">
    <cfRule type="expression" dxfId="5662" priority="313">
      <formula>N$9&gt;=20/24</formula>
    </cfRule>
    <cfRule type="expression" dxfId="5661" priority="314">
      <formula>AND(N$9&gt;=14/24,N$9&lt;20/24)</formula>
    </cfRule>
    <cfRule type="expression" dxfId="5660" priority="315">
      <formula>AND(N$9&gt;=8/24,N$9&lt;14/24)</formula>
    </cfRule>
    <cfRule type="expression" dxfId="5659" priority="316">
      <formula>N$9&lt;8/24</formula>
    </cfRule>
  </conditionalFormatting>
  <conditionalFormatting sqref="N46:Q46">
    <cfRule type="expression" dxfId="5658" priority="281">
      <formula>N$9&gt;=20/24</formula>
    </cfRule>
    <cfRule type="expression" dxfId="5657" priority="282">
      <formula>AND(N$9&gt;=14/24,N$9&lt;20/24)</formula>
    </cfRule>
    <cfRule type="expression" dxfId="5656" priority="283">
      <formula>AND(N$9&gt;=8/24,N$9&lt;14/24)</formula>
    </cfRule>
    <cfRule type="expression" dxfId="5655" priority="284">
      <formula>N$9&lt;8/24</formula>
    </cfRule>
  </conditionalFormatting>
  <conditionalFormatting sqref="Y30:Z30">
    <cfRule type="expression" dxfId="5654" priority="305">
      <formula>Y$9&gt;=20/24</formula>
    </cfRule>
    <cfRule type="expression" dxfId="5653" priority="306">
      <formula>AND(Y$9&gt;=14/24,Y$9&lt;20/24)</formula>
    </cfRule>
    <cfRule type="expression" dxfId="5652" priority="307">
      <formula>AND(Y$9&gt;=8/24,Y$9&lt;14/24)</formula>
    </cfRule>
    <cfRule type="expression" dxfId="5651" priority="308">
      <formula>Y$9&lt;8/24</formula>
    </cfRule>
  </conditionalFormatting>
  <conditionalFormatting sqref="R36:AC36">
    <cfRule type="expression" dxfId="5650" priority="301">
      <formula>R$9&gt;=20/24</formula>
    </cfRule>
    <cfRule type="expression" dxfId="5649" priority="302">
      <formula>AND(R$9&gt;=14/24,R$9&lt;20/24)</formula>
    </cfRule>
    <cfRule type="expression" dxfId="5648" priority="303">
      <formula>AND(R$9&gt;=8/24,R$9&lt;14/24)</formula>
    </cfRule>
    <cfRule type="expression" dxfId="5647" priority="304">
      <formula>R$9&lt;8/24</formula>
    </cfRule>
  </conditionalFormatting>
  <conditionalFormatting sqref="R54 T54:AB54">
    <cfRule type="expression" dxfId="5646" priority="297">
      <formula>R$9&gt;=20/24</formula>
    </cfRule>
    <cfRule type="expression" dxfId="5645" priority="298">
      <formula>AND(R$9&gt;=14/24,R$9&lt;20/24)</formula>
    </cfRule>
    <cfRule type="expression" dxfId="5644" priority="299">
      <formula>AND(R$9&gt;=8/24,R$9&lt;14/24)</formula>
    </cfRule>
    <cfRule type="expression" dxfId="5643" priority="300">
      <formula>R$9&lt;8/24</formula>
    </cfRule>
  </conditionalFormatting>
  <conditionalFormatting sqref="R78:Z78">
    <cfRule type="expression" dxfId="5642" priority="293">
      <formula>R$9&gt;=20/24</formula>
    </cfRule>
    <cfRule type="expression" dxfId="5641" priority="294">
      <formula>AND(R$9&gt;=14/24,R$9&lt;20/24)</formula>
    </cfRule>
    <cfRule type="expression" dxfId="5640" priority="295">
      <formula>AND(R$9&gt;=8/24,R$9&lt;14/24)</formula>
    </cfRule>
    <cfRule type="expression" dxfId="5639" priority="296">
      <formula>R$9&lt;8/24</formula>
    </cfRule>
  </conditionalFormatting>
  <conditionalFormatting sqref="T81:V81 X81:AB81">
    <cfRule type="expression" dxfId="5638" priority="289">
      <formula>T$9&gt;=20/24</formula>
    </cfRule>
    <cfRule type="expression" dxfId="5637" priority="290">
      <formula>AND(T$9&gt;=14/24,T$9&lt;20/24)</formula>
    </cfRule>
    <cfRule type="expression" dxfId="5636" priority="291">
      <formula>AND(T$9&gt;=8/24,T$9&lt;14/24)</formula>
    </cfRule>
    <cfRule type="expression" dxfId="5635" priority="292">
      <formula>T$9&lt;8/24</formula>
    </cfRule>
  </conditionalFormatting>
  <conditionalFormatting sqref="O32:Q32">
    <cfRule type="expression" dxfId="5634" priority="285">
      <formula>O$9&gt;=20/24</formula>
    </cfRule>
    <cfRule type="expression" dxfId="5633" priority="286">
      <formula>AND(O$9&gt;=14/24,O$9&lt;20/24)</formula>
    </cfRule>
    <cfRule type="expression" dxfId="5632" priority="287">
      <formula>AND(O$9&gt;=8/24,O$9&lt;14/24)</formula>
    </cfRule>
    <cfRule type="expression" dxfId="5631" priority="288">
      <formula>O$9&lt;8/24</formula>
    </cfRule>
  </conditionalFormatting>
  <conditionalFormatting sqref="N47:Q47">
    <cfRule type="expression" dxfId="5630" priority="277">
      <formula>N$9&gt;=20/24</formula>
    </cfRule>
    <cfRule type="expression" dxfId="5629" priority="278">
      <formula>AND(N$9&gt;=14/24,N$9&lt;20/24)</formula>
    </cfRule>
    <cfRule type="expression" dxfId="5628" priority="279">
      <formula>AND(N$9&gt;=8/24,N$9&lt;14/24)</formula>
    </cfRule>
    <cfRule type="expression" dxfId="5627" priority="280">
      <formula>N$9&lt;8/24</formula>
    </cfRule>
  </conditionalFormatting>
  <conditionalFormatting sqref="R34:AD34">
    <cfRule type="expression" dxfId="5626" priority="269">
      <formula>R$9&gt;=20/24</formula>
    </cfRule>
    <cfRule type="expression" dxfId="5625" priority="270">
      <formula>AND(R$9&gt;=14/24,R$9&lt;20/24)</formula>
    </cfRule>
    <cfRule type="expression" dxfId="5624" priority="271">
      <formula>AND(R$9&gt;=8/24,R$9&lt;14/24)</formula>
    </cfRule>
    <cfRule type="expression" dxfId="5623" priority="272">
      <formula>R$9&lt;8/24</formula>
    </cfRule>
  </conditionalFormatting>
  <conditionalFormatting sqref="R29:X30 R32:Z32">
    <cfRule type="expression" dxfId="5622" priority="265">
      <formula>R$9&gt;=20/24</formula>
    </cfRule>
    <cfRule type="expression" dxfId="5621" priority="266">
      <formula>AND(R$9&gt;=14/24,R$9&lt;20/24)</formula>
    </cfRule>
    <cfRule type="expression" dxfId="5620" priority="267">
      <formula>AND(R$9&gt;=8/24,R$9&lt;14/24)</formula>
    </cfRule>
    <cfRule type="expression" dxfId="5619" priority="268">
      <formula>R$9&lt;8/24</formula>
    </cfRule>
  </conditionalFormatting>
  <conditionalFormatting sqref="R39:X40 R42:AC45">
    <cfRule type="expression" dxfId="5618" priority="261">
      <formula>R$9&gt;=20/24</formula>
    </cfRule>
    <cfRule type="expression" dxfId="5617" priority="262">
      <formula>AND(R$9&gt;=14/24,R$9&lt;20/24)</formula>
    </cfRule>
    <cfRule type="expression" dxfId="5616" priority="263">
      <formula>AND(R$9&gt;=8/24,R$9&lt;14/24)</formula>
    </cfRule>
    <cfRule type="expression" dxfId="5615" priority="264">
      <formula>R$9&lt;8/24</formula>
    </cfRule>
  </conditionalFormatting>
  <conditionalFormatting sqref="R46:AC46">
    <cfRule type="expression" dxfId="5614" priority="257">
      <formula>R$9&gt;=20/24</formula>
    </cfRule>
    <cfRule type="expression" dxfId="5613" priority="258">
      <formula>AND(R$9&gt;=14/24,R$9&lt;20/24)</formula>
    </cfRule>
    <cfRule type="expression" dxfId="5612" priority="259">
      <formula>AND(R$9&gt;=8/24,R$9&lt;14/24)</formula>
    </cfRule>
    <cfRule type="expression" dxfId="5611" priority="260">
      <formula>R$9&lt;8/24</formula>
    </cfRule>
  </conditionalFormatting>
  <conditionalFormatting sqref="R47:AC47">
    <cfRule type="expression" dxfId="5610" priority="253">
      <formula>R$9&gt;=20/24</formula>
    </cfRule>
    <cfRule type="expression" dxfId="5609" priority="254">
      <formula>AND(R$9&gt;=14/24,R$9&lt;20/24)</formula>
    </cfRule>
    <cfRule type="expression" dxfId="5608" priority="255">
      <formula>AND(R$9&gt;=8/24,R$9&lt;14/24)</formula>
    </cfRule>
    <cfRule type="expression" dxfId="5607" priority="256">
      <formula>R$9&lt;8/24</formula>
    </cfRule>
  </conditionalFormatting>
  <conditionalFormatting sqref="AC64:AF64 R57:AB64 AD58:AF63 AC57:AC63">
    <cfRule type="expression" dxfId="5606" priority="249">
      <formula>R$9&gt;=20/24</formula>
    </cfRule>
    <cfRule type="expression" dxfId="5605" priority="250">
      <formula>AND(R$9&gt;=14/24,R$9&lt;20/24)</formula>
    </cfRule>
    <cfRule type="expression" dxfId="5604" priority="251">
      <formula>AND(R$9&gt;=8/24,R$9&lt;14/24)</formula>
    </cfRule>
    <cfRule type="expression" dxfId="5603" priority="252">
      <formula>R$9&lt;8/24</formula>
    </cfRule>
  </conditionalFormatting>
  <conditionalFormatting sqref="AC91:AF94">
    <cfRule type="expression" dxfId="5602" priority="245">
      <formula>AC$9&gt;=20/24</formula>
    </cfRule>
    <cfRule type="expression" dxfId="5601" priority="246">
      <formula>AND(AC$9&gt;=14/24,AC$9&lt;20/24)</formula>
    </cfRule>
    <cfRule type="expression" dxfId="5600" priority="247">
      <formula>AND(AC$9&gt;=8/24,AC$9&lt;14/24)</formula>
    </cfRule>
    <cfRule type="expression" dxfId="5599" priority="248">
      <formula>AC$9&lt;8/24</formula>
    </cfRule>
  </conditionalFormatting>
  <conditionalFormatting sqref="H60:H64 B59:H59 I59:M64">
    <cfRule type="expression" dxfId="5598" priority="241">
      <formula>B$9&gt;=20/24</formula>
    </cfRule>
    <cfRule type="expression" dxfId="5597" priority="242">
      <formula>AND(B$9&gt;=14/24,B$9&lt;20/24)</formula>
    </cfRule>
    <cfRule type="expression" dxfId="5596" priority="243">
      <formula>AND(B$9&gt;=8/24,B$9&lt;14/24)</formula>
    </cfRule>
    <cfRule type="expression" dxfId="5595" priority="244">
      <formula>B$9&lt;8/24</formula>
    </cfRule>
  </conditionalFormatting>
  <conditionalFormatting sqref="T91:V94 X91:AB94">
    <cfRule type="expression" dxfId="5594" priority="237">
      <formula>T$9&gt;=20/24</formula>
    </cfRule>
    <cfRule type="expression" dxfId="5593" priority="238">
      <formula>AND(T$9&gt;=14/24,T$9&lt;20/24)</formula>
    </cfRule>
    <cfRule type="expression" dxfId="5592" priority="239">
      <formula>AND(T$9&gt;=8/24,T$9&lt;14/24)</formula>
    </cfRule>
    <cfRule type="expression" dxfId="5591" priority="240">
      <formula>T$9&lt;8/24</formula>
    </cfRule>
  </conditionalFormatting>
  <conditionalFormatting sqref="AG48 B15:K30 B13:K13 B32:K32 B39:K40 B36:M38 M23:N23 B11:N12 M28:N28 B42:K47 B48:AF53 B33:AF35 O11:AF13 O32:AF32 O15:AF30 N36:AF40 N42:AF47">
    <cfRule type="expression" dxfId="5590" priority="236">
      <formula>B11&gt;$AG11</formula>
    </cfRule>
  </conditionalFormatting>
  <conditionalFormatting sqref="A96:A152 A81:A94 A11:A13 A15:A30 A42:A69 A77:A79 A71:A75 A32:A40 A165:A196">
    <cfRule type="expression" dxfId="5589" priority="235">
      <formula>$AH11=0</formula>
    </cfRule>
  </conditionalFormatting>
  <conditionalFormatting sqref="AC95:AF95">
    <cfRule type="expression" dxfId="5588" priority="231">
      <formula>AC$9&gt;=20/24</formula>
    </cfRule>
    <cfRule type="expression" dxfId="5587" priority="232">
      <formula>AND(AC$9&gt;=14/24,AC$9&lt;20/24)</formula>
    </cfRule>
    <cfRule type="expression" dxfId="5586" priority="233">
      <formula>AND(AC$9&gt;=8/24,AC$9&lt;14/24)</formula>
    </cfRule>
    <cfRule type="expression" dxfId="5585" priority="234">
      <formula>AC$9&lt;8/24</formula>
    </cfRule>
  </conditionalFormatting>
  <conditionalFormatting sqref="T95:V95 X95:AB95">
    <cfRule type="expression" dxfId="5584" priority="227">
      <formula>T$9&gt;=20/24</formula>
    </cfRule>
    <cfRule type="expression" dxfId="5583" priority="228">
      <formula>AND(T$9&gt;=14/24,T$9&lt;20/24)</formula>
    </cfRule>
    <cfRule type="expression" dxfId="5582" priority="229">
      <formula>AND(T$9&gt;=8/24,T$9&lt;14/24)</formula>
    </cfRule>
    <cfRule type="expression" dxfId="5581" priority="230">
      <formula>T$9&lt;8/24</formula>
    </cfRule>
  </conditionalFormatting>
  <conditionalFormatting sqref="A95">
    <cfRule type="expression" dxfId="5580" priority="226">
      <formula>$AH95=0</formula>
    </cfRule>
  </conditionalFormatting>
  <conditionalFormatting sqref="C33:AF33">
    <cfRule type="expression" dxfId="5579" priority="222">
      <formula>C$9&gt;=20/24</formula>
    </cfRule>
    <cfRule type="expression" dxfId="5578" priority="223">
      <formula>AND(C$9&gt;=14/24,C$9&lt;20/24)</formula>
    </cfRule>
    <cfRule type="expression" dxfId="5577" priority="224">
      <formula>AND(C$9&gt;=8/24,C$9&lt;14/24)</formula>
    </cfRule>
    <cfRule type="expression" dxfId="5576" priority="225">
      <formula>C$9&lt;8/24</formula>
    </cfRule>
  </conditionalFormatting>
  <conditionalFormatting sqref="R33:AF33">
    <cfRule type="expression" dxfId="5575" priority="218">
      <formula>R$9&gt;=20/24</formula>
    </cfRule>
    <cfRule type="expression" dxfId="5574" priority="219">
      <formula>AND(R$9&gt;=14/24,R$9&lt;20/24)</formula>
    </cfRule>
    <cfRule type="expression" dxfId="5573" priority="220">
      <formula>AND(R$9&gt;=8/24,R$9&lt;14/24)</formula>
    </cfRule>
    <cfRule type="expression" dxfId="5572" priority="221">
      <formula>R$9&lt;8/24</formula>
    </cfRule>
  </conditionalFormatting>
  <conditionalFormatting sqref="B33">
    <cfRule type="expression" dxfId="5571" priority="214">
      <formula>B$9&gt;=20/24</formula>
    </cfRule>
    <cfRule type="expression" dxfId="5570" priority="215">
      <formula>AND(B$9&gt;=14/24,B$9&lt;20/24)</formula>
    </cfRule>
    <cfRule type="expression" dxfId="5569" priority="216">
      <formula>AND(B$9&gt;=8/24,B$9&lt;14/24)</formula>
    </cfRule>
    <cfRule type="expression" dxfId="5568" priority="217">
      <formula>B$9&lt;8/24</formula>
    </cfRule>
  </conditionalFormatting>
  <conditionalFormatting sqref="D60:G64">
    <cfRule type="expression" dxfId="5567" priority="210">
      <formula>D$9&gt;=20/24</formula>
    </cfRule>
    <cfRule type="expression" dxfId="5566" priority="211">
      <formula>AND(D$9&gt;=14/24,D$9&lt;20/24)</formula>
    </cfRule>
    <cfRule type="expression" dxfId="5565" priority="212">
      <formula>AND(D$9&gt;=8/24,D$9&lt;14/24)</formula>
    </cfRule>
    <cfRule type="expression" dxfId="5564" priority="213">
      <formula>D$9&lt;8/24</formula>
    </cfRule>
  </conditionalFormatting>
  <conditionalFormatting sqref="O14:Q14">
    <cfRule type="expression" dxfId="5563" priority="178">
      <formula>O$9&gt;=20/24</formula>
    </cfRule>
    <cfRule type="expression" dxfId="5562" priority="179">
      <formula>AND(O$9&gt;=14/24,O$9&lt;20/24)</formula>
    </cfRule>
    <cfRule type="expression" dxfId="5561" priority="180">
      <formula>AND(O$9&gt;=8/24,O$9&lt;14/24)</formula>
    </cfRule>
    <cfRule type="expression" dxfId="5560" priority="181">
      <formula>O$9&lt;8/24</formula>
    </cfRule>
  </conditionalFormatting>
  <conditionalFormatting sqref="AL30">
    <cfRule type="iconSet" priority="205">
      <iconSet iconSet="3TrafficLights2" reverse="1">
        <cfvo type="percent" val="0"/>
        <cfvo type="num" val="1"/>
        <cfvo type="num" val="1"/>
      </iconSet>
    </cfRule>
  </conditionalFormatting>
  <conditionalFormatting sqref="Y31:Z31">
    <cfRule type="expression" dxfId="5559" priority="201">
      <formula>Y$9&gt;=20/24</formula>
    </cfRule>
    <cfRule type="expression" dxfId="5558" priority="202">
      <formula>AND(Y$9&gt;=14/24,Y$9&lt;20/24)</formula>
    </cfRule>
    <cfRule type="expression" dxfId="5557" priority="203">
      <formula>AND(Y$9&gt;=8/24,Y$9&lt;14/24)</formula>
    </cfRule>
    <cfRule type="expression" dxfId="5556" priority="204">
      <formula>Y$9&lt;8/24</formula>
    </cfRule>
  </conditionalFormatting>
  <conditionalFormatting sqref="O31:Q31">
    <cfRule type="expression" dxfId="5555" priority="197">
      <formula>O$9&gt;=20/24</formula>
    </cfRule>
    <cfRule type="expression" dxfId="5554" priority="198">
      <formula>AND(O$9&gt;=14/24,O$9&lt;20/24)</formula>
    </cfRule>
    <cfRule type="expression" dxfId="5553" priority="199">
      <formula>AND(O$9&gt;=8/24,O$9&lt;14/24)</formula>
    </cfRule>
    <cfRule type="expression" dxfId="5552" priority="200">
      <formula>O$9&lt;8/24</formula>
    </cfRule>
  </conditionalFormatting>
  <conditionalFormatting sqref="R31:X31">
    <cfRule type="expression" dxfId="5551" priority="193">
      <formula>R$9&gt;=20/24</formula>
    </cfRule>
    <cfRule type="expression" dxfId="5550" priority="194">
      <formula>AND(R$9&gt;=14/24,R$9&lt;20/24)</formula>
    </cfRule>
    <cfRule type="expression" dxfId="5549" priority="195">
      <formula>AND(R$9&gt;=8/24,R$9&lt;14/24)</formula>
    </cfRule>
    <cfRule type="expression" dxfId="5548" priority="196">
      <formula>R$9&lt;8/24</formula>
    </cfRule>
  </conditionalFormatting>
  <conditionalFormatting sqref="B31:K31 O31:AF31">
    <cfRule type="expression" dxfId="5547" priority="192">
      <formula>B31&gt;$AG31</formula>
    </cfRule>
  </conditionalFormatting>
  <conditionalFormatting sqref="A31">
    <cfRule type="expression" dxfId="5546" priority="191">
      <formula>$AH31=0</formula>
    </cfRule>
  </conditionalFormatting>
  <conditionalFormatting sqref="B80:AF80">
    <cfRule type="expression" dxfId="5545" priority="187">
      <formula>B$9&gt;=20/24</formula>
    </cfRule>
    <cfRule type="expression" dxfId="5544" priority="188">
      <formula>AND(B$9&gt;=14/24,B$9&lt;20/24)</formula>
    </cfRule>
    <cfRule type="expression" dxfId="5543" priority="189">
      <formula>AND(B$9&gt;=8/24,B$9&lt;14/24)</formula>
    </cfRule>
    <cfRule type="expression" dxfId="5542" priority="190">
      <formula>B$9&lt;8/24</formula>
    </cfRule>
  </conditionalFormatting>
  <conditionalFormatting sqref="A80">
    <cfRule type="expression" dxfId="5541" priority="186">
      <formula>$AH80=0</formula>
    </cfRule>
  </conditionalFormatting>
  <conditionalFormatting sqref="Y14:Z14">
    <cfRule type="expression" dxfId="5540" priority="182">
      <formula>Y$9&gt;=20/24</formula>
    </cfRule>
    <cfRule type="expression" dxfId="5539" priority="183">
      <formula>AND(Y$9&gt;=14/24,Y$9&lt;20/24)</formula>
    </cfRule>
    <cfRule type="expression" dxfId="5538" priority="184">
      <formula>AND(Y$9&gt;=8/24,Y$9&lt;14/24)</formula>
    </cfRule>
    <cfRule type="expression" dxfId="5537" priority="185">
      <formula>Y$9&lt;8/24</formula>
    </cfRule>
  </conditionalFormatting>
  <conditionalFormatting sqref="R14:X14">
    <cfRule type="expression" dxfId="5536" priority="174">
      <formula>R$9&gt;=20/24</formula>
    </cfRule>
    <cfRule type="expression" dxfId="5535" priority="175">
      <formula>AND(R$9&gt;=14/24,R$9&lt;20/24)</formula>
    </cfRule>
    <cfRule type="expression" dxfId="5534" priority="176">
      <formula>AND(R$9&gt;=8/24,R$9&lt;14/24)</formula>
    </cfRule>
    <cfRule type="expression" dxfId="5533" priority="177">
      <formula>R$9&lt;8/24</formula>
    </cfRule>
  </conditionalFormatting>
  <conditionalFormatting sqref="B14:K14 O14:AF14">
    <cfRule type="expression" dxfId="5532" priority="173">
      <formula>B14&gt;$AG14</formula>
    </cfRule>
  </conditionalFormatting>
  <conditionalFormatting sqref="A14">
    <cfRule type="expression" dxfId="5531" priority="172">
      <formula>$AH14=0</formula>
    </cfRule>
  </conditionalFormatting>
  <conditionalFormatting sqref="A159:A164">
    <cfRule type="expression" dxfId="5530" priority="171">
      <formula>$AH159=0</formula>
    </cfRule>
  </conditionalFormatting>
  <conditionalFormatting sqref="A153:A158">
    <cfRule type="expression" dxfId="5529" priority="170">
      <formula>$AH153=0</formula>
    </cfRule>
  </conditionalFormatting>
  <conditionalFormatting sqref="N41:Q41 Y41:AC41">
    <cfRule type="expression" dxfId="5528" priority="166">
      <formula>N$9&gt;=20/24</formula>
    </cfRule>
    <cfRule type="expression" dxfId="5527" priority="167">
      <formula>AND(N$9&gt;=14/24,N$9&lt;20/24)</formula>
    </cfRule>
    <cfRule type="expression" dxfId="5526" priority="168">
      <formula>AND(N$9&gt;=8/24,N$9&lt;14/24)</formula>
    </cfRule>
    <cfRule type="expression" dxfId="5525" priority="169">
      <formula>N$9&lt;8/24</formula>
    </cfRule>
  </conditionalFormatting>
  <conditionalFormatting sqref="R41:X41">
    <cfRule type="expression" dxfId="5524" priority="158">
      <formula>R$9&gt;=20/24</formula>
    </cfRule>
    <cfRule type="expression" dxfId="5523" priority="159">
      <formula>AND(R$9&gt;=14/24,R$9&lt;20/24)</formula>
    </cfRule>
    <cfRule type="expression" dxfId="5522" priority="160">
      <formula>AND(R$9&gt;=8/24,R$9&lt;14/24)</formula>
    </cfRule>
    <cfRule type="expression" dxfId="5521" priority="161">
      <formula>R$9&lt;8/24</formula>
    </cfRule>
  </conditionalFormatting>
  <conditionalFormatting sqref="B41:K41 N41:AF41">
    <cfRule type="expression" dxfId="5520" priority="157">
      <formula>B41&gt;$AG41</formula>
    </cfRule>
  </conditionalFormatting>
  <conditionalFormatting sqref="A41">
    <cfRule type="expression" dxfId="5519" priority="156">
      <formula>$AH41=0</formula>
    </cfRule>
  </conditionalFormatting>
  <conditionalFormatting sqref="B76:AF76">
    <cfRule type="expression" dxfId="5518" priority="152">
      <formula>B$9&gt;=20/24</formula>
    </cfRule>
    <cfRule type="expression" dxfId="5517" priority="153">
      <formula>AND(B$9&gt;=14/24,B$9&lt;20/24)</formula>
    </cfRule>
    <cfRule type="expression" dxfId="5516" priority="154">
      <formula>AND(B$9&gt;=8/24,B$9&lt;14/24)</formula>
    </cfRule>
    <cfRule type="expression" dxfId="5515" priority="155">
      <formula>B$9&lt;8/24</formula>
    </cfRule>
  </conditionalFormatting>
  <conditionalFormatting sqref="A76">
    <cfRule type="expression" dxfId="5514" priority="151">
      <formula>$AH76=0</formula>
    </cfRule>
  </conditionalFormatting>
  <conditionalFormatting sqref="B70:AG70">
    <cfRule type="expression" dxfId="5513" priority="147">
      <formula>B$9&gt;=20/24</formula>
    </cfRule>
    <cfRule type="expression" dxfId="5512" priority="148">
      <formula>AND(B$9&gt;=14/24,B$9&lt;20/24)</formula>
    </cfRule>
    <cfRule type="expression" dxfId="5511" priority="149">
      <formula>AND(B$9&gt;=8/24,B$9&lt;14/24)</formula>
    </cfRule>
    <cfRule type="expression" dxfId="5510" priority="150">
      <formula>B$9&lt;8/24</formula>
    </cfRule>
  </conditionalFormatting>
  <conditionalFormatting sqref="A70">
    <cfRule type="expression" dxfId="5509" priority="146">
      <formula>$AH70=0</formula>
    </cfRule>
  </conditionalFormatting>
  <conditionalFormatting sqref="AL31:AL32 AL7:AL29">
    <cfRule type="iconSet" priority="332">
      <iconSet iconSet="3TrafficLights2" reverse="1">
        <cfvo type="percent" val="0"/>
        <cfvo type="num" val="1"/>
        <cfvo type="num" val="1"/>
      </iconSet>
    </cfRule>
  </conditionalFormatting>
  <conditionalFormatting sqref="S55:S56">
    <cfRule type="expression" dxfId="5508" priority="142">
      <formula>S$9&gt;=20/24</formula>
    </cfRule>
    <cfRule type="expression" dxfId="5507" priority="143">
      <formula>AND(S$9&gt;=14/24,S$9&lt;20/24)</formula>
    </cfRule>
    <cfRule type="expression" dxfId="5506" priority="144">
      <formula>AND(S$9&gt;=8/24,S$9&lt;14/24)</formula>
    </cfRule>
    <cfRule type="expression" dxfId="5505" priority="145">
      <formula>S$9&lt;8/24</formula>
    </cfRule>
  </conditionalFormatting>
  <conditionalFormatting sqref="S54">
    <cfRule type="expression" dxfId="5504" priority="138">
      <formula>S$9&gt;=20/24</formula>
    </cfRule>
    <cfRule type="expression" dxfId="5503" priority="139">
      <formula>AND(S$9&gt;=14/24,S$9&lt;20/24)</formula>
    </cfRule>
    <cfRule type="expression" dxfId="5502" priority="140">
      <formula>AND(S$9&gt;=8/24,S$9&lt;14/24)</formula>
    </cfRule>
    <cfRule type="expression" dxfId="5501" priority="141">
      <formula>S$9&lt;8/24</formula>
    </cfRule>
  </conditionalFormatting>
  <conditionalFormatting sqref="B92:L94 B91:E91">
    <cfRule type="expression" dxfId="5500" priority="106">
      <formula>B$9&gt;=20/24</formula>
    </cfRule>
    <cfRule type="expression" dxfId="5499" priority="107">
      <formula>AND(B$9&gt;=14/24,B$9&lt;20/24)</formula>
    </cfRule>
    <cfRule type="expression" dxfId="5498" priority="108">
      <formula>AND(B$9&gt;=8/24,B$9&lt;14/24)</formula>
    </cfRule>
    <cfRule type="expression" dxfId="5497" priority="109">
      <formula>B$9&lt;8/24</formula>
    </cfRule>
  </conditionalFormatting>
  <conditionalFormatting sqref="S82:T88 U84:V88">
    <cfRule type="expression" dxfId="5496" priority="130">
      <formula>S$9&gt;=20/24</formula>
    </cfRule>
    <cfRule type="expression" dxfId="5495" priority="131">
      <formula>AND(S$9&gt;=14/24,S$9&lt;20/24)</formula>
    </cfRule>
    <cfRule type="expression" dxfId="5494" priority="132">
      <formula>AND(S$9&gt;=8/24,S$9&lt;14/24)</formula>
    </cfRule>
    <cfRule type="expression" dxfId="5493" priority="133">
      <formula>S$9&lt;8/24</formula>
    </cfRule>
  </conditionalFormatting>
  <conditionalFormatting sqref="S81">
    <cfRule type="expression" dxfId="5492" priority="126">
      <formula>S$9&gt;=20/24</formula>
    </cfRule>
    <cfRule type="expression" dxfId="5491" priority="127">
      <formula>AND(S$9&gt;=14/24,S$9&lt;20/24)</formula>
    </cfRule>
    <cfRule type="expression" dxfId="5490" priority="128">
      <formula>AND(S$9&gt;=8/24,S$9&lt;14/24)</formula>
    </cfRule>
    <cfRule type="expression" dxfId="5489" priority="129">
      <formula>S$9&lt;8/24</formula>
    </cfRule>
  </conditionalFormatting>
  <conditionalFormatting sqref="B81:Q88 R82:R88">
    <cfRule type="expression" dxfId="5488" priority="122">
      <formula>B$9&gt;=20/24</formula>
    </cfRule>
    <cfRule type="expression" dxfId="5487" priority="123">
      <formula>AND(B$9&gt;=14/24,B$9&lt;20/24)</formula>
    </cfRule>
    <cfRule type="expression" dxfId="5486" priority="124">
      <formula>AND(B$9&gt;=8/24,B$9&lt;14/24)</formula>
    </cfRule>
    <cfRule type="expression" dxfId="5485" priority="125">
      <formula>B$9&lt;8/24</formula>
    </cfRule>
  </conditionalFormatting>
  <conditionalFormatting sqref="R81">
    <cfRule type="expression" dxfId="5484" priority="118">
      <formula>R$9&gt;=20/24</formula>
    </cfRule>
    <cfRule type="expression" dxfId="5483" priority="119">
      <formula>AND(R$9&gt;=14/24,R$9&lt;20/24)</formula>
    </cfRule>
    <cfRule type="expression" dxfId="5482" priority="120">
      <formula>AND(R$9&gt;=8/24,R$9&lt;14/24)</formula>
    </cfRule>
    <cfRule type="expression" dxfId="5481" priority="121">
      <formula>R$9&lt;8/24</formula>
    </cfRule>
  </conditionalFormatting>
  <conditionalFormatting sqref="S91:S94">
    <cfRule type="expression" dxfId="5480" priority="114">
      <formula>S$9&gt;=20/24</formula>
    </cfRule>
    <cfRule type="expression" dxfId="5479" priority="115">
      <formula>AND(S$9&gt;=14/24,S$9&lt;20/24)</formula>
    </cfRule>
    <cfRule type="expression" dxfId="5478" priority="116">
      <formula>AND(S$9&gt;=8/24,S$9&lt;14/24)</formula>
    </cfRule>
    <cfRule type="expression" dxfId="5477" priority="117">
      <formula>S$9&lt;8/24</formula>
    </cfRule>
  </conditionalFormatting>
  <conditionalFormatting sqref="S95">
    <cfRule type="expression" dxfId="5476" priority="110">
      <formula>S$9&gt;=20/24</formula>
    </cfRule>
    <cfRule type="expression" dxfId="5475" priority="111">
      <formula>AND(S$9&gt;=14/24,S$9&lt;20/24)</formula>
    </cfRule>
    <cfRule type="expression" dxfId="5474" priority="112">
      <formula>AND(S$9&gt;=8/24,S$9&lt;14/24)</formula>
    </cfRule>
    <cfRule type="expression" dxfId="5473" priority="113">
      <formula>S$9&lt;8/24</formula>
    </cfRule>
  </conditionalFormatting>
  <conditionalFormatting sqref="M92:Q94 N91:Q91">
    <cfRule type="expression" dxfId="5472" priority="102">
      <formula>M$9&gt;=20/24</formula>
    </cfRule>
    <cfRule type="expression" dxfId="5471" priority="103">
      <formula>AND(M$9&gt;=14/24,M$9&lt;20/24)</formula>
    </cfRule>
    <cfRule type="expression" dxfId="5470" priority="104">
      <formula>AND(M$9&gt;=8/24,M$9&lt;14/24)</formula>
    </cfRule>
    <cfRule type="expression" dxfId="5469" priority="105">
      <formula>M$9&lt;8/24</formula>
    </cfRule>
  </conditionalFormatting>
  <conditionalFormatting sqref="R91:R94">
    <cfRule type="expression" dxfId="5468" priority="98">
      <formula>R$9&gt;=20/24</formula>
    </cfRule>
    <cfRule type="expression" dxfId="5467" priority="99">
      <formula>AND(R$9&gt;=14/24,R$9&lt;20/24)</formula>
    </cfRule>
    <cfRule type="expression" dxfId="5466" priority="100">
      <formula>AND(R$9&gt;=8/24,R$9&lt;14/24)</formula>
    </cfRule>
    <cfRule type="expression" dxfId="5465" priority="101">
      <formula>R$9&lt;8/24</formula>
    </cfRule>
  </conditionalFormatting>
  <conditionalFormatting sqref="B95:L95">
    <cfRule type="expression" dxfId="5464" priority="94">
      <formula>B$9&gt;=20/24</formula>
    </cfRule>
    <cfRule type="expression" dxfId="5463" priority="95">
      <formula>AND(B$9&gt;=14/24,B$9&lt;20/24)</formula>
    </cfRule>
    <cfRule type="expression" dxfId="5462" priority="96">
      <formula>AND(B$9&gt;=8/24,B$9&lt;14/24)</formula>
    </cfRule>
    <cfRule type="expression" dxfId="5461" priority="97">
      <formula>B$9&lt;8/24</formula>
    </cfRule>
  </conditionalFormatting>
  <conditionalFormatting sqref="M95:Q95">
    <cfRule type="expression" dxfId="5460" priority="90">
      <formula>M$9&gt;=20/24</formula>
    </cfRule>
    <cfRule type="expression" dxfId="5459" priority="91">
      <formula>AND(M$9&gt;=14/24,M$9&lt;20/24)</formula>
    </cfRule>
    <cfRule type="expression" dxfId="5458" priority="92">
      <formula>AND(M$9&gt;=8/24,M$9&lt;14/24)</formula>
    </cfRule>
    <cfRule type="expression" dxfId="5457" priority="93">
      <formula>M$9&lt;8/24</formula>
    </cfRule>
  </conditionalFormatting>
  <conditionalFormatting sqref="R95">
    <cfRule type="expression" dxfId="5456" priority="86">
      <formula>R$9&gt;=20/24</formula>
    </cfRule>
    <cfRule type="expression" dxfId="5455" priority="87">
      <formula>AND(R$9&gt;=14/24,R$9&lt;20/24)</formula>
    </cfRule>
    <cfRule type="expression" dxfId="5454" priority="88">
      <formula>AND(R$9&gt;=8/24,R$9&lt;14/24)</formula>
    </cfRule>
    <cfRule type="expression" dxfId="5453" priority="89">
      <formula>R$9&lt;8/24</formula>
    </cfRule>
  </conditionalFormatting>
  <conditionalFormatting sqref="L91:M91">
    <cfRule type="expression" dxfId="5452" priority="82">
      <formula>L$9&gt;=20/24</formula>
    </cfRule>
    <cfRule type="expression" dxfId="5451" priority="83">
      <formula>AND(L$9&gt;=14/24,L$9&lt;20/24)</formula>
    </cfRule>
    <cfRule type="expression" dxfId="5450" priority="84">
      <formula>AND(L$9&gt;=8/24,L$9&lt;14/24)</formula>
    </cfRule>
    <cfRule type="expression" dxfId="5449" priority="85">
      <formula>L$9&lt;8/24</formula>
    </cfRule>
  </conditionalFormatting>
  <conditionalFormatting sqref="F91:K91">
    <cfRule type="expression" dxfId="5448" priority="78">
      <formula>F$9&gt;=20/24</formula>
    </cfRule>
    <cfRule type="expression" dxfId="5447" priority="79">
      <formula>AND(F$9&gt;=14/24,F$9&lt;20/24)</formula>
    </cfRule>
    <cfRule type="expression" dxfId="5446" priority="80">
      <formula>AND(F$9&gt;=8/24,F$9&lt;14/24)</formula>
    </cfRule>
    <cfRule type="expression" dxfId="5445" priority="81">
      <formula>F$9&lt;8/24</formula>
    </cfRule>
  </conditionalFormatting>
  <conditionalFormatting sqref="S91:T91">
    <cfRule type="expression" dxfId="5444" priority="74">
      <formula>S$9&gt;=20/24</formula>
    </cfRule>
    <cfRule type="expression" dxfId="5443" priority="75">
      <formula>AND(S$9&gt;=14/24,S$9&lt;20/24)</formula>
    </cfRule>
    <cfRule type="expression" dxfId="5442" priority="76">
      <formula>AND(S$9&gt;=8/24,S$9&lt;14/24)</formula>
    </cfRule>
    <cfRule type="expression" dxfId="5441" priority="77">
      <formula>S$9&lt;8/24</formula>
    </cfRule>
  </conditionalFormatting>
  <conditionalFormatting sqref="M91:R91">
    <cfRule type="expression" dxfId="5440" priority="70">
      <formula>M$9&gt;=20/24</formula>
    </cfRule>
    <cfRule type="expression" dxfId="5439" priority="71">
      <formula>AND(M$9&gt;=14/24,M$9&lt;20/24)</formula>
    </cfRule>
    <cfRule type="expression" dxfId="5438" priority="72">
      <formula>AND(M$9&gt;=8/24,M$9&lt;14/24)</formula>
    </cfRule>
    <cfRule type="expression" dxfId="5437" priority="73">
      <formula>M$9&lt;8/24</formula>
    </cfRule>
  </conditionalFormatting>
  <conditionalFormatting sqref="L15:L30 M15:N22 L13:N13 M24:N27 M29:N30">
    <cfRule type="expression" dxfId="5436" priority="66">
      <formula>L$9&gt;=20/24</formula>
    </cfRule>
    <cfRule type="expression" dxfId="5435" priority="67">
      <formula>AND(L$9&gt;=14/24,L$9&lt;20/24)</formula>
    </cfRule>
    <cfRule type="expression" dxfId="5434" priority="68">
      <formula>AND(L$9&gt;=8/24,L$9&lt;14/24)</formula>
    </cfRule>
    <cfRule type="expression" dxfId="5433" priority="69">
      <formula>L$9&lt;8/24</formula>
    </cfRule>
  </conditionalFormatting>
  <conditionalFormatting sqref="L32:N32">
    <cfRule type="expression" dxfId="5432" priority="62">
      <formula>L$9&gt;=20/24</formula>
    </cfRule>
    <cfRule type="expression" dxfId="5431" priority="63">
      <formula>AND(L$9&gt;=14/24,L$9&lt;20/24)</formula>
    </cfRule>
    <cfRule type="expression" dxfId="5430" priority="64">
      <formula>AND(L$9&gt;=8/24,L$9&lt;14/24)</formula>
    </cfRule>
    <cfRule type="expression" dxfId="5429" priority="65">
      <formula>L$9&lt;8/24</formula>
    </cfRule>
  </conditionalFormatting>
  <conditionalFormatting sqref="L15:L30 L13:N13 M15:N22 M24:N27 L32:N32 M29:N30">
    <cfRule type="expression" dxfId="5428" priority="61">
      <formula>L13&gt;$AG13</formula>
    </cfRule>
  </conditionalFormatting>
  <conditionalFormatting sqref="L31:N31">
    <cfRule type="expression" dxfId="5427" priority="57">
      <formula>L$9&gt;=20/24</formula>
    </cfRule>
    <cfRule type="expression" dxfId="5426" priority="58">
      <formula>AND(L$9&gt;=14/24,L$9&lt;20/24)</formula>
    </cfRule>
    <cfRule type="expression" dxfId="5425" priority="59">
      <formula>AND(L$9&gt;=8/24,L$9&lt;14/24)</formula>
    </cfRule>
    <cfRule type="expression" dxfId="5424" priority="60">
      <formula>L$9&lt;8/24</formula>
    </cfRule>
  </conditionalFormatting>
  <conditionalFormatting sqref="L31:N31">
    <cfRule type="expression" dxfId="5423" priority="56">
      <formula>L31&gt;$AG31</formula>
    </cfRule>
  </conditionalFormatting>
  <conditionalFormatting sqref="L14:N14">
    <cfRule type="expression" dxfId="5422" priority="52">
      <formula>L$9&gt;=20/24</formula>
    </cfRule>
    <cfRule type="expression" dxfId="5421" priority="53">
      <formula>AND(L$9&gt;=14/24,L$9&lt;20/24)</formula>
    </cfRule>
    <cfRule type="expression" dxfId="5420" priority="54">
      <formula>AND(L$9&gt;=8/24,L$9&lt;14/24)</formula>
    </cfRule>
    <cfRule type="expression" dxfId="5419" priority="55">
      <formula>L$9&lt;8/24</formula>
    </cfRule>
  </conditionalFormatting>
  <conditionalFormatting sqref="L14:N14">
    <cfRule type="expression" dxfId="5418" priority="51">
      <formula>L14&gt;$AG14</formula>
    </cfRule>
  </conditionalFormatting>
  <conditionalFormatting sqref="L39:M39 L42:M45">
    <cfRule type="expression" dxfId="5417" priority="47">
      <formula>L$9&gt;=20/24</formula>
    </cfRule>
    <cfRule type="expression" dxfId="5416" priority="48">
      <formula>AND(L$9&gt;=14/24,L$9&lt;20/24)</formula>
    </cfRule>
    <cfRule type="expression" dxfId="5415" priority="49">
      <formula>AND(L$9&gt;=8/24,L$9&lt;14/24)</formula>
    </cfRule>
    <cfRule type="expression" dxfId="5414" priority="50">
      <formula>L$9&lt;8/24</formula>
    </cfRule>
  </conditionalFormatting>
  <conditionalFormatting sqref="L40:M40">
    <cfRule type="expression" dxfId="5413" priority="43">
      <formula>L$9&gt;=20/24</formula>
    </cfRule>
    <cfRule type="expression" dxfId="5412" priority="44">
      <formula>AND(L$9&gt;=14/24,L$9&lt;20/24)</formula>
    </cfRule>
    <cfRule type="expression" dxfId="5411" priority="45">
      <formula>AND(L$9&gt;=8/24,L$9&lt;14/24)</formula>
    </cfRule>
    <cfRule type="expression" dxfId="5410" priority="46">
      <formula>L$9&lt;8/24</formula>
    </cfRule>
  </conditionalFormatting>
  <conditionalFormatting sqref="L46:M46">
    <cfRule type="expression" dxfId="5409" priority="39">
      <formula>L$9&gt;=20/24</formula>
    </cfRule>
    <cfRule type="expression" dxfId="5408" priority="40">
      <formula>AND(L$9&gt;=14/24,L$9&lt;20/24)</formula>
    </cfRule>
    <cfRule type="expression" dxfId="5407" priority="41">
      <formula>AND(L$9&gt;=8/24,L$9&lt;14/24)</formula>
    </cfRule>
    <cfRule type="expression" dxfId="5406" priority="42">
      <formula>L$9&lt;8/24</formula>
    </cfRule>
  </conditionalFormatting>
  <conditionalFormatting sqref="L47:M47">
    <cfRule type="expression" dxfId="5405" priority="35">
      <formula>L$9&gt;=20/24</formula>
    </cfRule>
    <cfRule type="expression" dxfId="5404" priority="36">
      <formula>AND(L$9&gt;=14/24,L$9&lt;20/24)</formula>
    </cfRule>
    <cfRule type="expression" dxfId="5403" priority="37">
      <formula>AND(L$9&gt;=8/24,L$9&lt;14/24)</formula>
    </cfRule>
    <cfRule type="expression" dxfId="5402" priority="38">
      <formula>L$9&lt;8/24</formula>
    </cfRule>
  </conditionalFormatting>
  <conditionalFormatting sqref="L42:M47 L39:M40">
    <cfRule type="expression" dxfId="5401" priority="34">
      <formula>L39&gt;$AG39</formula>
    </cfRule>
  </conditionalFormatting>
  <conditionalFormatting sqref="L41:M41">
    <cfRule type="expression" dxfId="5400" priority="30">
      <formula>L$9&gt;=20/24</formula>
    </cfRule>
    <cfRule type="expression" dxfId="5399" priority="31">
      <formula>AND(L$9&gt;=14/24,L$9&lt;20/24)</formula>
    </cfRule>
    <cfRule type="expression" dxfId="5398" priority="32">
      <formula>AND(L$9&gt;=8/24,L$9&lt;14/24)</formula>
    </cfRule>
    <cfRule type="expression" dxfId="5397" priority="33">
      <formula>L$9&lt;8/24</formula>
    </cfRule>
  </conditionalFormatting>
  <conditionalFormatting sqref="L41:M41">
    <cfRule type="expression" dxfId="5396" priority="29">
      <formula>L41&gt;$AG41</formula>
    </cfRule>
  </conditionalFormatting>
  <conditionalFormatting sqref="Y84:Y88">
    <cfRule type="expression" dxfId="5395" priority="1">
      <formula>Y$9&gt;=20/24</formula>
    </cfRule>
    <cfRule type="expression" dxfId="5394" priority="2">
      <formula>AND(Y$9&gt;=14/24,Y$9&lt;20/24)</formula>
    </cfRule>
    <cfRule type="expression" dxfId="5393" priority="3">
      <formula>AND(Y$9&gt;=8/24,Y$9&lt;14/24)</formula>
    </cfRule>
    <cfRule type="expression" dxfId="5392" priority="4">
      <formula>Y$9&lt;8/24</formula>
    </cfRule>
  </conditionalFormatting>
  <conditionalFormatting sqref="W81">
    <cfRule type="expression" dxfId="5391" priority="25">
      <formula>W$9&gt;=20/24</formula>
    </cfRule>
    <cfRule type="expression" dxfId="5390" priority="26">
      <formula>AND(W$9&gt;=14/24,W$9&lt;20/24)</formula>
    </cfRule>
    <cfRule type="expression" dxfId="5389" priority="27">
      <formula>AND(W$9&gt;=8/24,W$9&lt;14/24)</formula>
    </cfRule>
    <cfRule type="expression" dxfId="5388" priority="28">
      <formula>W$9&lt;8/24</formula>
    </cfRule>
  </conditionalFormatting>
  <conditionalFormatting sqref="W82:W88">
    <cfRule type="expression" dxfId="5387" priority="21">
      <formula>W$9&gt;=20/24</formula>
    </cfRule>
    <cfRule type="expression" dxfId="5386" priority="22">
      <formula>AND(W$9&gt;=14/24,W$9&lt;20/24)</formula>
    </cfRule>
    <cfRule type="expression" dxfId="5385" priority="23">
      <formula>AND(W$9&gt;=8/24,W$9&lt;14/24)</formula>
    </cfRule>
    <cfRule type="expression" dxfId="5384" priority="24">
      <formula>W$9&lt;8/24</formula>
    </cfRule>
  </conditionalFormatting>
  <conditionalFormatting sqref="W91:W94">
    <cfRule type="expression" dxfId="5383" priority="17">
      <formula>W$9&gt;=20/24</formula>
    </cfRule>
    <cfRule type="expression" dxfId="5382" priority="18">
      <formula>AND(W$9&gt;=14/24,W$9&lt;20/24)</formula>
    </cfRule>
    <cfRule type="expression" dxfId="5381" priority="19">
      <formula>AND(W$9&gt;=8/24,W$9&lt;14/24)</formula>
    </cfRule>
    <cfRule type="expression" dxfId="5380" priority="20">
      <formula>W$9&lt;8/24</formula>
    </cfRule>
  </conditionalFormatting>
  <conditionalFormatting sqref="W95">
    <cfRule type="expression" dxfId="5379" priority="13">
      <formula>W$9&gt;=20/24</formula>
    </cfRule>
    <cfRule type="expression" dxfId="5378" priority="14">
      <formula>AND(W$9&gt;=14/24,W$9&lt;20/24)</formula>
    </cfRule>
    <cfRule type="expression" dxfId="5377" priority="15">
      <formula>AND(W$9&gt;=8/24,W$9&lt;14/24)</formula>
    </cfRule>
    <cfRule type="expression" dxfId="5376" priority="16">
      <formula>W$9&lt;8/24</formula>
    </cfRule>
  </conditionalFormatting>
  <conditionalFormatting sqref="AA55:AB56">
    <cfRule type="expression" dxfId="5375" priority="9">
      <formula>AA$9&gt;=20/24</formula>
    </cfRule>
    <cfRule type="expression" dxfId="5374" priority="10">
      <formula>AND(AA$9&gt;=14/24,AA$9&lt;20/24)</formula>
    </cfRule>
    <cfRule type="expression" dxfId="5373" priority="11">
      <formula>AND(AA$9&gt;=8/24,AA$9&lt;14/24)</formula>
    </cfRule>
    <cfRule type="expression" dxfId="5372" priority="12">
      <formula>AA$9&lt;8/24</formula>
    </cfRule>
  </conditionalFormatting>
  <conditionalFormatting sqref="Y82:Y83">
    <cfRule type="expression" dxfId="5371" priority="5">
      <formula>Y$9&gt;=20/24</formula>
    </cfRule>
    <cfRule type="expression" dxfId="5370" priority="6">
      <formula>AND(Y$9&gt;=14/24,Y$9&lt;20/24)</formula>
    </cfRule>
    <cfRule type="expression" dxfId="5369" priority="7">
      <formula>AND(Y$9&gt;=8/24,Y$9&lt;14/24)</formula>
    </cfRule>
    <cfRule type="expression" dxfId="5368" priority="8">
      <formula>Y$9&lt;8/24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23" activePane="bottomRight" state="frozen"/>
      <selection activeCell="AF88" sqref="AF88"/>
      <selection pane="topRight" activeCell="AF88" sqref="AF88"/>
      <selection pane="bottomLeft" activeCell="AF88" sqref="AF88"/>
      <selection pane="bottomRight" activeCell="E49" sqref="E4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 t="s">
        <v>1</v>
      </c>
      <c r="AH1" s="188"/>
      <c r="AI1" s="188"/>
      <c r="AL1" s="2"/>
      <c r="AM1" s="3"/>
    </row>
    <row r="2" spans="1:88" ht="20.25" x14ac:dyDescent="0.25">
      <c r="A2" s="4"/>
      <c r="B2" s="189" t="s">
        <v>2</v>
      </c>
      <c r="C2" s="5"/>
      <c r="D2" s="191" t="s">
        <v>3</v>
      </c>
      <c r="E2" s="5"/>
      <c r="F2" s="191" t="s">
        <v>4</v>
      </c>
      <c r="G2" s="5"/>
      <c r="H2" s="191" t="s">
        <v>5</v>
      </c>
      <c r="I2" s="6"/>
      <c r="J2" s="19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0"/>
      <c r="C3" s="18"/>
      <c r="D3" s="192"/>
      <c r="E3" s="18"/>
      <c r="F3" s="192"/>
      <c r="G3" s="18"/>
      <c r="H3" s="192"/>
      <c r="I3" s="19"/>
      <c r="J3" s="19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3" t="s">
        <v>212</v>
      </c>
      <c r="B4" s="194" t="str">
        <f ca="1">"2078/"&amp;"04/"&amp;INT(MID(CELL("filename",D6),FIND("]",CELL("filename",D6))+1,200))</f>
        <v>2078/04/17</v>
      </c>
      <c r="C4" s="194"/>
      <c r="D4" s="194"/>
      <c r="E4" s="195" t="str">
        <f ca="1">IFERROR([1]!DateBStoAD(B4),"")</f>
        <v/>
      </c>
      <c r="F4" s="196"/>
      <c r="G4" s="196"/>
      <c r="H4" s="196" t="str">
        <f ca="1">TEXT(E4,"dddd")</f>
        <v/>
      </c>
      <c r="I4" s="196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24.9</v>
      </c>
      <c r="C5" s="32">
        <f t="shared" ref="C5:AF5" si="0">C65</f>
        <v>13.5</v>
      </c>
      <c r="D5" s="32">
        <f t="shared" si="0"/>
        <v>-40.1</v>
      </c>
      <c r="E5" s="32">
        <f t="shared" si="0"/>
        <v>-54</v>
      </c>
      <c r="F5" s="32">
        <f t="shared" si="0"/>
        <v>-45</v>
      </c>
      <c r="G5" s="32">
        <f t="shared" si="0"/>
        <v>-95.2</v>
      </c>
      <c r="H5" s="32">
        <f t="shared" si="0"/>
        <v>-100</v>
      </c>
      <c r="I5" s="32">
        <f t="shared" si="0"/>
        <v>-44</v>
      </c>
      <c r="J5" s="32">
        <f t="shared" si="0"/>
        <v>17.3</v>
      </c>
      <c r="K5" s="32">
        <f t="shared" si="0"/>
        <v>-38.700000000000003</v>
      </c>
      <c r="L5" s="32">
        <f t="shared" si="0"/>
        <v>-40</v>
      </c>
      <c r="M5" s="32">
        <f t="shared" si="0"/>
        <v>-10</v>
      </c>
      <c r="N5" s="32">
        <f t="shared" si="0"/>
        <v>-77.400000000000006</v>
      </c>
      <c r="O5" s="32">
        <f t="shared" si="0"/>
        <v>-48.7</v>
      </c>
      <c r="P5" s="32">
        <f t="shared" si="0"/>
        <v>-21</v>
      </c>
      <c r="Q5" s="32">
        <f t="shared" si="0"/>
        <v>-40.299999999999997</v>
      </c>
      <c r="R5" s="32">
        <f t="shared" si="0"/>
        <v>5.4999999999999982</v>
      </c>
      <c r="S5" s="32">
        <f t="shared" si="0"/>
        <v>-0.69999999999999929</v>
      </c>
      <c r="T5" s="32">
        <f t="shared" si="0"/>
        <v>-11.48</v>
      </c>
      <c r="U5" s="32">
        <f t="shared" si="0"/>
        <v>-33.799999999999997</v>
      </c>
      <c r="V5" s="32">
        <f t="shared" si="0"/>
        <v>1</v>
      </c>
      <c r="W5" s="32">
        <f t="shared" si="0"/>
        <v>-18.240000000000002</v>
      </c>
      <c r="X5" s="32">
        <f t="shared" si="0"/>
        <v>-20.330000000000005</v>
      </c>
      <c r="Y5" s="32">
        <f t="shared" si="0"/>
        <v>36.5</v>
      </c>
      <c r="Z5" s="32">
        <f t="shared" si="0"/>
        <v>46.7</v>
      </c>
      <c r="AA5" s="32">
        <f t="shared" si="0"/>
        <v>-39.000000000000007</v>
      </c>
      <c r="AB5" s="32">
        <f t="shared" si="0"/>
        <v>-48</v>
      </c>
      <c r="AC5" s="32">
        <f t="shared" si="0"/>
        <v>-101</v>
      </c>
      <c r="AD5" s="32">
        <f t="shared" si="0"/>
        <v>-123.4</v>
      </c>
      <c r="AE5" s="32">
        <f t="shared" si="0"/>
        <v>0</v>
      </c>
      <c r="AF5" s="32">
        <f t="shared" si="0"/>
        <v>-31.200000000000003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2"/>
      <c r="E6" s="172"/>
      <c r="F6" s="172"/>
      <c r="G6" s="172"/>
      <c r="H6" s="172"/>
      <c r="I6" s="172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1307MW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B72</f>
        <v>1182.1399999999999</v>
      </c>
      <c r="C7" s="35">
        <f t="shared" si="1"/>
        <v>1119.54</v>
      </c>
      <c r="D7" s="35">
        <f t="shared" si="1"/>
        <v>1062.3400000000001</v>
      </c>
      <c r="E7" s="35">
        <f t="shared" si="1"/>
        <v>1105.7400000000002</v>
      </c>
      <c r="F7" s="35">
        <f t="shared" si="1"/>
        <v>1103.2400000000002</v>
      </c>
      <c r="G7" s="35">
        <f t="shared" si="1"/>
        <v>1082.94</v>
      </c>
      <c r="H7" s="35">
        <f t="shared" si="1"/>
        <v>1017.6399999999999</v>
      </c>
      <c r="I7" s="35">
        <f t="shared" si="1"/>
        <v>1088.8399999999999</v>
      </c>
      <c r="J7" s="35">
        <f t="shared" si="1"/>
        <v>1139.9399999999998</v>
      </c>
      <c r="K7" s="35">
        <f t="shared" si="1"/>
        <v>1199.74</v>
      </c>
      <c r="L7" s="35">
        <f>L72</f>
        <v>1236.8400000000001</v>
      </c>
      <c r="M7" s="35">
        <f t="shared" si="1"/>
        <v>1306.8400000000001</v>
      </c>
      <c r="N7" s="35">
        <f t="shared" si="1"/>
        <v>1286.44</v>
      </c>
      <c r="O7" s="35">
        <f t="shared" si="1"/>
        <v>1196.1399999999999</v>
      </c>
      <c r="P7" s="35">
        <f t="shared" si="1"/>
        <v>1230.44</v>
      </c>
      <c r="Q7" s="35">
        <f t="shared" si="1"/>
        <v>1180.8399999999999</v>
      </c>
      <c r="R7" s="35">
        <f t="shared" si="1"/>
        <v>1228.04</v>
      </c>
      <c r="S7" s="35">
        <f t="shared" si="1"/>
        <v>1224.54</v>
      </c>
      <c r="T7" s="35">
        <f t="shared" si="1"/>
        <v>1238.56</v>
      </c>
      <c r="U7" s="35">
        <f t="shared" si="1"/>
        <v>1217.3399999999999</v>
      </c>
      <c r="V7" s="35">
        <f t="shared" si="1"/>
        <v>1212.6399999999999</v>
      </c>
      <c r="W7" s="35">
        <f t="shared" si="1"/>
        <v>1174.0999999999999</v>
      </c>
      <c r="X7" s="35">
        <f t="shared" si="1"/>
        <v>1256.2099999999998</v>
      </c>
      <c r="Y7" s="35">
        <f t="shared" si="1"/>
        <v>1400.24</v>
      </c>
      <c r="Z7" s="35">
        <f t="shared" si="1"/>
        <v>1388.6399999999999</v>
      </c>
      <c r="AA7" s="35">
        <f t="shared" si="1"/>
        <v>1309.24</v>
      </c>
      <c r="AB7" s="35">
        <f t="shared" si="1"/>
        <v>1301.54</v>
      </c>
      <c r="AC7" s="35">
        <f t="shared" si="1"/>
        <v>1237.24</v>
      </c>
      <c r="AD7" s="35">
        <f t="shared" si="1"/>
        <v>1170.6399999999999</v>
      </c>
      <c r="AE7" s="35">
        <f t="shared" si="1"/>
        <v>3.54</v>
      </c>
      <c r="AF7" s="35">
        <f t="shared" si="1"/>
        <v>1105.04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197" t="s">
        <v>13</v>
      </c>
      <c r="C8" s="198"/>
      <c r="D8" s="198"/>
      <c r="E8" s="198"/>
      <c r="F8" s="198"/>
      <c r="G8" s="198"/>
      <c r="H8" s="198"/>
      <c r="I8" s="198"/>
      <c r="J8" s="198"/>
      <c r="K8" s="199"/>
      <c r="L8" s="200" t="s">
        <v>14</v>
      </c>
      <c r="M8" s="201"/>
      <c r="N8" s="201"/>
      <c r="O8" s="201"/>
      <c r="P8" s="201"/>
      <c r="Q8" s="201"/>
      <c r="R8" s="200" t="s">
        <v>15</v>
      </c>
      <c r="S8" s="201"/>
      <c r="T8" s="201"/>
      <c r="U8" s="201"/>
      <c r="V8" s="201"/>
      <c r="W8" s="201"/>
      <c r="X8" s="201"/>
      <c r="Y8" s="201"/>
      <c r="Z8" s="201"/>
      <c r="AA8" s="204" t="s">
        <v>16</v>
      </c>
      <c r="AB8" s="205"/>
      <c r="AC8" s="205"/>
      <c r="AD8" s="205"/>
      <c r="AE8" s="205"/>
      <c r="AF8" s="206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17</v>
      </c>
      <c r="B9" s="209">
        <v>4.1666666666666664E-2</v>
      </c>
      <c r="C9" s="209">
        <v>8.3333333333333301E-2</v>
      </c>
      <c r="D9" s="209">
        <v>0.125</v>
      </c>
      <c r="E9" s="209">
        <v>0.16666666666666699</v>
      </c>
      <c r="F9" s="209">
        <v>0.20833333333333301</v>
      </c>
      <c r="G9" s="209">
        <v>0.22916666666666666</v>
      </c>
      <c r="H9" s="209">
        <v>0.25</v>
      </c>
      <c r="I9" s="209">
        <v>0.27083333333333331</v>
      </c>
      <c r="J9" s="209">
        <v>0.29166666666666669</v>
      </c>
      <c r="K9" s="209">
        <v>0.3125</v>
      </c>
      <c r="L9" s="202">
        <v>0.33333333333333331</v>
      </c>
      <c r="M9" s="202">
        <v>0.375</v>
      </c>
      <c r="N9" s="202">
        <v>0.41666666666666702</v>
      </c>
      <c r="O9" s="202">
        <v>0.45833333333333298</v>
      </c>
      <c r="P9" s="202">
        <v>0.5</v>
      </c>
      <c r="Q9" s="202">
        <v>0.54166666666666696</v>
      </c>
      <c r="R9" s="202">
        <v>0.58333333333333304</v>
      </c>
      <c r="S9" s="202">
        <v>0.625</v>
      </c>
      <c r="T9" s="202">
        <v>0.66666666666666696</v>
      </c>
      <c r="U9" s="202">
        <v>0.70833333333333304</v>
      </c>
      <c r="V9" s="202">
        <v>0.72916666666666663</v>
      </c>
      <c r="W9" s="202">
        <v>0.75</v>
      </c>
      <c r="X9" s="202">
        <v>0.77083333333333337</v>
      </c>
      <c r="Y9" s="202">
        <v>0.79166666666666663</v>
      </c>
      <c r="Z9" s="202">
        <v>0.8125</v>
      </c>
      <c r="AA9" s="209">
        <v>0.83333333333333337</v>
      </c>
      <c r="AB9" s="209">
        <v>0.85416666666666663</v>
      </c>
      <c r="AC9" s="209">
        <v>0.875</v>
      </c>
      <c r="AD9" s="209">
        <v>0.91666666666666696</v>
      </c>
      <c r="AE9" s="209">
        <v>0.95833333333333304</v>
      </c>
      <c r="AF9" s="209">
        <v>1</v>
      </c>
      <c r="AG9" s="210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12"/>
      <c r="S10" s="212"/>
      <c r="T10" s="212"/>
      <c r="U10" s="212"/>
      <c r="V10" s="212"/>
      <c r="W10" s="212"/>
      <c r="X10" s="212"/>
      <c r="Y10" s="212"/>
      <c r="Z10" s="212"/>
      <c r="AA10" s="203"/>
      <c r="AB10" s="203"/>
      <c r="AC10" s="203"/>
      <c r="AD10" s="203"/>
      <c r="AE10" s="203"/>
      <c r="AF10" s="203"/>
      <c r="AG10" s="211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191</v>
      </c>
      <c r="B11" s="47">
        <v>226.3</v>
      </c>
      <c r="C11" s="47">
        <v>202.2</v>
      </c>
      <c r="D11" s="47">
        <v>202.1</v>
      </c>
      <c r="E11" s="47">
        <v>250</v>
      </c>
      <c r="F11" s="47">
        <v>250</v>
      </c>
      <c r="G11" s="47">
        <v>250</v>
      </c>
      <c r="H11" s="47">
        <v>250</v>
      </c>
      <c r="I11" s="47">
        <v>250</v>
      </c>
      <c r="J11" s="47">
        <v>257</v>
      </c>
      <c r="K11" s="47">
        <v>319</v>
      </c>
      <c r="L11" s="48">
        <v>320</v>
      </c>
      <c r="M11" s="48">
        <v>320</v>
      </c>
      <c r="N11" s="48">
        <v>380</v>
      </c>
      <c r="O11" s="48">
        <v>300</v>
      </c>
      <c r="P11" s="48">
        <v>300</v>
      </c>
      <c r="Q11" s="48">
        <v>260</v>
      </c>
      <c r="R11" s="48">
        <v>270</v>
      </c>
      <c r="S11" s="48">
        <v>270</v>
      </c>
      <c r="T11" s="49">
        <v>290</v>
      </c>
      <c r="U11" s="49">
        <v>290</v>
      </c>
      <c r="V11" s="49">
        <v>290</v>
      </c>
      <c r="W11" s="49">
        <v>290</v>
      </c>
      <c r="X11" s="49">
        <v>290</v>
      </c>
      <c r="Y11" s="49">
        <v>350</v>
      </c>
      <c r="Z11" s="49">
        <v>340.7</v>
      </c>
      <c r="AA11" s="47">
        <v>340.7</v>
      </c>
      <c r="AB11" s="47">
        <v>340.7</v>
      </c>
      <c r="AC11" s="47">
        <v>340.7</v>
      </c>
      <c r="AD11" s="47">
        <v>320</v>
      </c>
      <c r="AE11" s="47" t="s">
        <v>227</v>
      </c>
      <c r="AF11" s="47">
        <v>270</v>
      </c>
      <c r="AG11" s="50">
        <v>456</v>
      </c>
      <c r="AH11" s="51">
        <f>MAX(B11:AF11)</f>
        <v>380</v>
      </c>
      <c r="AI11" s="52">
        <f>MIN(B11:AF11)</f>
        <v>202.1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192</v>
      </c>
      <c r="B12" s="47">
        <v>60</v>
      </c>
      <c r="C12" s="47">
        <v>60</v>
      </c>
      <c r="D12" s="47">
        <v>60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>
        <v>60</v>
      </c>
      <c r="L12" s="48">
        <v>60</v>
      </c>
      <c r="M12" s="48">
        <v>60</v>
      </c>
      <c r="N12" s="48">
        <v>60</v>
      </c>
      <c r="O12" s="48">
        <v>60</v>
      </c>
      <c r="P12" s="48">
        <v>60</v>
      </c>
      <c r="Q12" s="48">
        <v>60</v>
      </c>
      <c r="R12" s="48">
        <v>60</v>
      </c>
      <c r="S12" s="48">
        <v>60</v>
      </c>
      <c r="T12" s="48">
        <v>60</v>
      </c>
      <c r="U12" s="48">
        <v>60</v>
      </c>
      <c r="V12" s="48">
        <v>60</v>
      </c>
      <c r="W12" s="48">
        <v>60</v>
      </c>
      <c r="X12" s="48">
        <v>60</v>
      </c>
      <c r="Y12" s="48">
        <v>60</v>
      </c>
      <c r="Z12" s="48">
        <v>60</v>
      </c>
      <c r="AA12" s="47">
        <v>60</v>
      </c>
      <c r="AB12" s="47">
        <v>60</v>
      </c>
      <c r="AC12" s="47">
        <v>60</v>
      </c>
      <c r="AD12" s="47">
        <v>60</v>
      </c>
      <c r="AE12" s="47" t="s">
        <v>228</v>
      </c>
      <c r="AF12" s="47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193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7">
        <v>0</v>
      </c>
      <c r="AB13" s="47">
        <v>0</v>
      </c>
      <c r="AC13" s="47">
        <v>0</v>
      </c>
      <c r="AD13" s="47">
        <v>0</v>
      </c>
      <c r="AE13" s="47" t="s">
        <v>227</v>
      </c>
      <c r="AF13" s="47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194</v>
      </c>
      <c r="B14" s="55">
        <v>45.8</v>
      </c>
      <c r="C14" s="55">
        <v>45.8</v>
      </c>
      <c r="D14" s="55">
        <v>45.7</v>
      </c>
      <c r="E14" s="55">
        <v>45.6</v>
      </c>
      <c r="F14" s="55">
        <v>45.6</v>
      </c>
      <c r="G14" s="55">
        <v>45.6</v>
      </c>
      <c r="H14" s="55">
        <v>45.6</v>
      </c>
      <c r="I14" s="55">
        <v>45.6</v>
      </c>
      <c r="J14" s="55">
        <v>45.6</v>
      </c>
      <c r="K14" s="55">
        <v>45.6</v>
      </c>
      <c r="L14" s="48">
        <v>45.6</v>
      </c>
      <c r="M14" s="48">
        <v>45.6</v>
      </c>
      <c r="N14" s="48">
        <v>45.6</v>
      </c>
      <c r="O14" s="48">
        <v>45.7</v>
      </c>
      <c r="P14" s="48">
        <v>45.7</v>
      </c>
      <c r="Q14" s="48">
        <v>45.7</v>
      </c>
      <c r="R14" s="48">
        <v>45.7</v>
      </c>
      <c r="S14" s="48">
        <v>45.7</v>
      </c>
      <c r="T14" s="48">
        <v>45.7</v>
      </c>
      <c r="U14" s="48">
        <v>45.7</v>
      </c>
      <c r="V14" s="48">
        <v>45.7</v>
      </c>
      <c r="W14" s="48">
        <v>45.7</v>
      </c>
      <c r="X14" s="48">
        <v>45.7</v>
      </c>
      <c r="Y14" s="48">
        <v>45.7</v>
      </c>
      <c r="Z14" s="48">
        <v>45.7</v>
      </c>
      <c r="AA14" s="55">
        <v>45.7</v>
      </c>
      <c r="AB14" s="55">
        <v>45.7</v>
      </c>
      <c r="AC14" s="55">
        <v>45.7</v>
      </c>
      <c r="AD14" s="55">
        <v>45.8</v>
      </c>
      <c r="AE14" s="55" t="s">
        <v>224</v>
      </c>
      <c r="AF14" s="55">
        <v>45.8</v>
      </c>
      <c r="AG14" s="56">
        <v>50</v>
      </c>
      <c r="AH14" s="51">
        <f t="shared" si="2"/>
        <v>45.8</v>
      </c>
      <c r="AI14" s="52">
        <f t="shared" si="3"/>
        <v>45.6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195</v>
      </c>
      <c r="B15" s="47">
        <v>35</v>
      </c>
      <c r="C15" s="47">
        <v>40</v>
      </c>
      <c r="D15" s="47">
        <v>26</v>
      </c>
      <c r="E15" s="47">
        <v>26</v>
      </c>
      <c r="F15" s="47">
        <v>40</v>
      </c>
      <c r="G15" s="47">
        <v>40</v>
      </c>
      <c r="H15" s="47">
        <v>40</v>
      </c>
      <c r="I15" s="47">
        <v>40</v>
      </c>
      <c r="J15" s="47">
        <v>40</v>
      </c>
      <c r="K15" s="47">
        <v>40</v>
      </c>
      <c r="L15" s="48">
        <v>40</v>
      </c>
      <c r="M15" s="48">
        <v>26</v>
      </c>
      <c r="N15" s="48">
        <v>26</v>
      </c>
      <c r="O15" s="48">
        <v>26</v>
      </c>
      <c r="P15" s="48">
        <v>26</v>
      </c>
      <c r="Q15" s="48">
        <v>26</v>
      </c>
      <c r="R15" s="48">
        <v>0</v>
      </c>
      <c r="S15" s="48">
        <v>0</v>
      </c>
      <c r="T15" s="48">
        <v>0</v>
      </c>
      <c r="U15" s="48">
        <v>0</v>
      </c>
      <c r="V15" s="48">
        <v>0</v>
      </c>
      <c r="W15" s="48">
        <v>0</v>
      </c>
      <c r="X15" s="48">
        <v>0</v>
      </c>
      <c r="Y15" s="48">
        <v>0</v>
      </c>
      <c r="Z15" s="48">
        <v>0</v>
      </c>
      <c r="AA15" s="47">
        <v>40</v>
      </c>
      <c r="AB15" s="47">
        <v>42</v>
      </c>
      <c r="AC15" s="47">
        <v>42</v>
      </c>
      <c r="AD15" s="47">
        <v>42</v>
      </c>
      <c r="AE15" s="47" t="s">
        <v>229</v>
      </c>
      <c r="AF15" s="47">
        <v>0</v>
      </c>
      <c r="AG15" s="168">
        <v>45</v>
      </c>
      <c r="AH15" s="51">
        <f t="shared" si="2"/>
        <v>42</v>
      </c>
      <c r="AI15" s="52">
        <f t="shared" si="3"/>
        <v>0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196</v>
      </c>
      <c r="B16" s="47">
        <v>25</v>
      </c>
      <c r="C16" s="47">
        <v>25</v>
      </c>
      <c r="D16" s="47">
        <v>25</v>
      </c>
      <c r="E16" s="47">
        <v>20</v>
      </c>
      <c r="F16" s="47">
        <v>20</v>
      </c>
      <c r="G16" s="47">
        <v>23</v>
      </c>
      <c r="H16" s="47">
        <v>23</v>
      </c>
      <c r="I16" s="47">
        <v>23</v>
      </c>
      <c r="J16" s="47">
        <v>23</v>
      </c>
      <c r="K16" s="47">
        <v>23</v>
      </c>
      <c r="L16" s="48">
        <v>23</v>
      </c>
      <c r="M16" s="48">
        <v>23</v>
      </c>
      <c r="N16" s="48">
        <v>23</v>
      </c>
      <c r="O16" s="48">
        <v>23</v>
      </c>
      <c r="P16" s="48">
        <v>23</v>
      </c>
      <c r="Q16" s="48">
        <v>23</v>
      </c>
      <c r="R16" s="48">
        <v>23</v>
      </c>
      <c r="S16" s="48">
        <v>23</v>
      </c>
      <c r="T16" s="48">
        <v>23</v>
      </c>
      <c r="U16" s="48">
        <v>23</v>
      </c>
      <c r="V16" s="48">
        <v>23</v>
      </c>
      <c r="W16" s="48">
        <v>23</v>
      </c>
      <c r="X16" s="48">
        <v>23</v>
      </c>
      <c r="Y16" s="48">
        <v>23</v>
      </c>
      <c r="Z16" s="48">
        <v>23</v>
      </c>
      <c r="AA16" s="47">
        <v>23</v>
      </c>
      <c r="AB16" s="47">
        <v>23</v>
      </c>
      <c r="AC16" s="47">
        <v>23</v>
      </c>
      <c r="AD16" s="47">
        <v>23</v>
      </c>
      <c r="AE16" s="47" t="s">
        <v>230</v>
      </c>
      <c r="AF16" s="47">
        <v>23</v>
      </c>
      <c r="AG16" s="168">
        <v>42</v>
      </c>
      <c r="AH16" s="51">
        <f t="shared" si="2"/>
        <v>25</v>
      </c>
      <c r="AI16" s="52">
        <f t="shared" si="3"/>
        <v>20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197</v>
      </c>
      <c r="B17" s="47">
        <v>20</v>
      </c>
      <c r="C17" s="47">
        <v>20</v>
      </c>
      <c r="D17" s="47">
        <v>20</v>
      </c>
      <c r="E17" s="47">
        <v>20</v>
      </c>
      <c r="F17" s="47">
        <v>20</v>
      </c>
      <c r="G17" s="47">
        <v>20</v>
      </c>
      <c r="H17" s="47">
        <v>20</v>
      </c>
      <c r="I17" s="47">
        <v>20</v>
      </c>
      <c r="J17" s="47">
        <v>20</v>
      </c>
      <c r="K17" s="47">
        <v>20</v>
      </c>
      <c r="L17" s="48">
        <v>20</v>
      </c>
      <c r="M17" s="48">
        <v>20</v>
      </c>
      <c r="N17" s="48">
        <v>20</v>
      </c>
      <c r="O17" s="48">
        <v>20</v>
      </c>
      <c r="P17" s="48">
        <v>20</v>
      </c>
      <c r="Q17" s="48">
        <v>20</v>
      </c>
      <c r="R17" s="48">
        <v>25.7</v>
      </c>
      <c r="S17" s="48">
        <v>25.7</v>
      </c>
      <c r="T17" s="48">
        <v>25.7</v>
      </c>
      <c r="U17" s="48">
        <v>25.7</v>
      </c>
      <c r="V17" s="48">
        <v>25.7</v>
      </c>
      <c r="W17" s="48">
        <v>25.7</v>
      </c>
      <c r="X17" s="48">
        <v>25.7</v>
      </c>
      <c r="Y17" s="48">
        <v>25.7</v>
      </c>
      <c r="Z17" s="48">
        <v>25.7</v>
      </c>
      <c r="AA17" s="47">
        <v>25</v>
      </c>
      <c r="AB17" s="47">
        <v>25</v>
      </c>
      <c r="AC17" s="47">
        <v>25</v>
      </c>
      <c r="AD17" s="47">
        <v>25</v>
      </c>
      <c r="AE17" s="47"/>
      <c r="AF17" s="47">
        <v>25</v>
      </c>
      <c r="AG17" s="168">
        <v>36</v>
      </c>
      <c r="AH17" s="51">
        <f t="shared" si="2"/>
        <v>25.7</v>
      </c>
      <c r="AI17" s="52">
        <f t="shared" si="3"/>
        <v>20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198</v>
      </c>
      <c r="B18" s="47">
        <v>25.5</v>
      </c>
      <c r="C18" s="47">
        <v>0</v>
      </c>
      <c r="D18" s="47">
        <v>25.6</v>
      </c>
      <c r="E18" s="47">
        <v>25.6</v>
      </c>
      <c r="F18" s="47">
        <v>25.6</v>
      </c>
      <c r="G18" s="47">
        <v>26.5</v>
      </c>
      <c r="H18" s="47">
        <v>26</v>
      </c>
      <c r="I18" s="47">
        <v>26</v>
      </c>
      <c r="J18" s="47">
        <v>26</v>
      </c>
      <c r="K18" s="47">
        <v>26</v>
      </c>
      <c r="L18" s="48">
        <v>26</v>
      </c>
      <c r="M18" s="48">
        <v>26</v>
      </c>
      <c r="N18" s="48">
        <v>26</v>
      </c>
      <c r="O18" s="48">
        <v>26</v>
      </c>
      <c r="P18" s="48">
        <v>26</v>
      </c>
      <c r="Q18" s="48">
        <v>26</v>
      </c>
      <c r="R18" s="48">
        <v>26</v>
      </c>
      <c r="S18" s="48">
        <v>26</v>
      </c>
      <c r="T18" s="48">
        <v>26</v>
      </c>
      <c r="U18" s="48">
        <v>26</v>
      </c>
      <c r="V18" s="48">
        <v>26</v>
      </c>
      <c r="W18" s="48">
        <v>26</v>
      </c>
      <c r="X18" s="48">
        <v>26</v>
      </c>
      <c r="Y18" s="48">
        <v>26</v>
      </c>
      <c r="Z18" s="48">
        <v>26</v>
      </c>
      <c r="AA18" s="47">
        <v>26</v>
      </c>
      <c r="AB18" s="47">
        <v>0</v>
      </c>
      <c r="AC18" s="47">
        <v>0</v>
      </c>
      <c r="AD18" s="47">
        <v>25.5</v>
      </c>
      <c r="AE18" s="47"/>
      <c r="AF18" s="47">
        <v>0</v>
      </c>
      <c r="AG18" s="168">
        <v>30</v>
      </c>
      <c r="AH18" s="51">
        <f t="shared" si="2"/>
        <v>26.5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199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7">
        <v>6.2</v>
      </c>
      <c r="AB19" s="47">
        <v>6.2</v>
      </c>
      <c r="AC19" s="47">
        <v>6.2</v>
      </c>
      <c r="AD19" s="47">
        <v>6.2</v>
      </c>
      <c r="AE19" s="47"/>
      <c r="AF19" s="47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200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7">
        <v>0</v>
      </c>
      <c r="AB20" s="47">
        <v>0</v>
      </c>
      <c r="AC20" s="47">
        <v>0</v>
      </c>
      <c r="AD20" s="47">
        <v>0</v>
      </c>
      <c r="AE20" s="47" t="s">
        <v>231</v>
      </c>
      <c r="AF20" s="47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201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7">
        <v>22</v>
      </c>
      <c r="AB21" s="47">
        <v>22</v>
      </c>
      <c r="AC21" s="47">
        <v>22</v>
      </c>
      <c r="AD21" s="47">
        <v>22</v>
      </c>
      <c r="AE21" s="47" t="s">
        <v>225</v>
      </c>
      <c r="AF21" s="47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202</v>
      </c>
      <c r="B22" s="47">
        <v>22</v>
      </c>
      <c r="C22" s="47">
        <v>22</v>
      </c>
      <c r="D22" s="47">
        <v>22</v>
      </c>
      <c r="E22" s="47">
        <v>22</v>
      </c>
      <c r="F22" s="47">
        <v>22</v>
      </c>
      <c r="G22" s="47">
        <v>22</v>
      </c>
      <c r="H22" s="47">
        <v>22</v>
      </c>
      <c r="I22" s="47">
        <v>22</v>
      </c>
      <c r="J22" s="47">
        <v>22</v>
      </c>
      <c r="K22" s="47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7">
        <v>22</v>
      </c>
      <c r="AB22" s="47">
        <v>22</v>
      </c>
      <c r="AC22" s="47">
        <v>22</v>
      </c>
      <c r="AD22" s="47">
        <v>22</v>
      </c>
      <c r="AE22" s="47" t="s">
        <v>227</v>
      </c>
      <c r="AF22" s="47">
        <v>22</v>
      </c>
      <c r="AG22" s="168">
        <v>25</v>
      </c>
      <c r="AH22" s="51">
        <f t="shared" si="2"/>
        <v>22</v>
      </c>
      <c r="AI22" s="52">
        <f t="shared" si="3"/>
        <v>22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203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7">
        <v>22</v>
      </c>
      <c r="AB23" s="47">
        <v>22</v>
      </c>
      <c r="AC23" s="47">
        <v>22</v>
      </c>
      <c r="AD23" s="47">
        <v>22</v>
      </c>
      <c r="AE23" s="47" t="s">
        <v>224</v>
      </c>
      <c r="AF23" s="47">
        <v>22</v>
      </c>
      <c r="AG23" s="168">
        <v>25</v>
      </c>
      <c r="AH23" s="51">
        <f t="shared" si="2"/>
        <v>22</v>
      </c>
      <c r="AI23" s="52">
        <f t="shared" si="3"/>
        <v>22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204</v>
      </c>
      <c r="B24" s="47">
        <v>22</v>
      </c>
      <c r="C24" s="47">
        <v>22</v>
      </c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22</v>
      </c>
      <c r="J24" s="47">
        <v>22</v>
      </c>
      <c r="K24" s="47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7">
        <v>22</v>
      </c>
      <c r="AB24" s="47">
        <v>22</v>
      </c>
      <c r="AC24" s="47">
        <v>22</v>
      </c>
      <c r="AD24" s="47">
        <v>22</v>
      </c>
      <c r="AE24" s="47" t="s">
        <v>232</v>
      </c>
      <c r="AF24" s="47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93</v>
      </c>
      <c r="B25" s="47">
        <v>14.8</v>
      </c>
      <c r="C25" s="47">
        <v>14.8</v>
      </c>
      <c r="D25" s="47">
        <v>14.8</v>
      </c>
      <c r="E25" s="47">
        <v>14.8</v>
      </c>
      <c r="F25" s="47">
        <v>14.8</v>
      </c>
      <c r="G25" s="47">
        <v>14.8</v>
      </c>
      <c r="H25" s="47">
        <v>14.8</v>
      </c>
      <c r="I25" s="47">
        <v>14.8</v>
      </c>
      <c r="J25" s="47">
        <v>14.8</v>
      </c>
      <c r="K25" s="47">
        <v>14.8</v>
      </c>
      <c r="L25" s="48">
        <v>14.8</v>
      </c>
      <c r="M25" s="48">
        <v>14.8</v>
      </c>
      <c r="N25" s="48">
        <v>14.8</v>
      </c>
      <c r="O25" s="48">
        <v>14.8</v>
      </c>
      <c r="P25" s="48">
        <v>14.8</v>
      </c>
      <c r="Q25" s="48">
        <v>14.8</v>
      </c>
      <c r="R25" s="48">
        <v>14.8</v>
      </c>
      <c r="S25" s="48">
        <v>14.8</v>
      </c>
      <c r="T25" s="48">
        <v>14.8</v>
      </c>
      <c r="U25" s="48">
        <v>14.8</v>
      </c>
      <c r="V25" s="48">
        <v>14.8</v>
      </c>
      <c r="W25" s="48">
        <v>14.8</v>
      </c>
      <c r="X25" s="48">
        <v>14.8</v>
      </c>
      <c r="Y25" s="48">
        <v>14.8</v>
      </c>
      <c r="Z25" s="48">
        <v>0</v>
      </c>
      <c r="AA25" s="47">
        <v>14.9</v>
      </c>
      <c r="AB25" s="47">
        <v>14.9</v>
      </c>
      <c r="AC25" s="47">
        <v>14.9</v>
      </c>
      <c r="AD25" s="47">
        <v>14.9</v>
      </c>
      <c r="AE25" s="47" t="s">
        <v>223</v>
      </c>
      <c r="AF25" s="47">
        <v>14.9</v>
      </c>
      <c r="AG25" s="168">
        <v>23.5</v>
      </c>
      <c r="AH25" s="51">
        <f t="shared" si="2"/>
        <v>14.9</v>
      </c>
      <c r="AI25" s="52">
        <f t="shared" si="3"/>
        <v>0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94</v>
      </c>
      <c r="B26" s="47">
        <v>0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0</v>
      </c>
      <c r="X26" s="48">
        <v>0</v>
      </c>
      <c r="Y26" s="48">
        <v>0</v>
      </c>
      <c r="Z26" s="48">
        <v>0</v>
      </c>
      <c r="AA26" s="47">
        <v>0</v>
      </c>
      <c r="AB26" s="47">
        <v>0</v>
      </c>
      <c r="AC26" s="47">
        <v>0</v>
      </c>
      <c r="AD26" s="47">
        <v>0</v>
      </c>
      <c r="AE26" s="47" t="s">
        <v>233</v>
      </c>
      <c r="AF26" s="47">
        <v>0</v>
      </c>
      <c r="AG26" s="168">
        <v>22.2</v>
      </c>
      <c r="AH26" s="51">
        <f t="shared" si="2"/>
        <v>0</v>
      </c>
      <c r="AI26" s="52">
        <f t="shared" si="3"/>
        <v>0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95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7">
        <v>0</v>
      </c>
      <c r="AB27" s="47">
        <v>0</v>
      </c>
      <c r="AC27" s="47">
        <v>0</v>
      </c>
      <c r="AD27" s="47">
        <v>0</v>
      </c>
      <c r="AE27" s="47"/>
      <c r="AF27" s="47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96</v>
      </c>
      <c r="B28" s="47">
        <v>0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8">
        <v>0</v>
      </c>
      <c r="M28" s="48">
        <v>8</v>
      </c>
      <c r="N28" s="48">
        <v>8</v>
      </c>
      <c r="O28" s="48">
        <v>8</v>
      </c>
      <c r="P28" s="48">
        <v>8</v>
      </c>
      <c r="Q28" s="48">
        <v>8</v>
      </c>
      <c r="R28" s="48">
        <v>12</v>
      </c>
      <c r="S28" s="48">
        <v>12</v>
      </c>
      <c r="T28" s="48">
        <v>12</v>
      </c>
      <c r="U28" s="48">
        <v>12</v>
      </c>
      <c r="V28" s="48">
        <v>12</v>
      </c>
      <c r="W28" s="48">
        <v>12</v>
      </c>
      <c r="X28" s="48">
        <v>12</v>
      </c>
      <c r="Y28" s="48">
        <v>12</v>
      </c>
      <c r="Z28" s="48">
        <v>12</v>
      </c>
      <c r="AA28" s="47">
        <v>12</v>
      </c>
      <c r="AB28" s="47">
        <v>12</v>
      </c>
      <c r="AC28" s="47">
        <v>12</v>
      </c>
      <c r="AD28" s="47">
        <v>12</v>
      </c>
      <c r="AE28" s="47"/>
      <c r="AF28" s="47">
        <v>12</v>
      </c>
      <c r="AG28" s="168">
        <v>22.1</v>
      </c>
      <c r="AH28" s="51">
        <f t="shared" si="2"/>
        <v>12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97</v>
      </c>
      <c r="B29" s="55">
        <v>12</v>
      </c>
      <c r="C29" s="55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55">
        <v>12</v>
      </c>
      <c r="AB29" s="55">
        <v>12</v>
      </c>
      <c r="AC29" s="55">
        <v>12</v>
      </c>
      <c r="AD29" s="55">
        <v>12</v>
      </c>
      <c r="AE29" s="55"/>
      <c r="AF29" s="55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98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55">
        <v>0</v>
      </c>
      <c r="AB30" s="55">
        <v>0</v>
      </c>
      <c r="AC30" s="55">
        <v>0</v>
      </c>
      <c r="AD30" s="55">
        <v>0</v>
      </c>
      <c r="AE30" s="55"/>
      <c r="AF30" s="55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99</v>
      </c>
      <c r="B31" s="55">
        <v>4.5999999999999996</v>
      </c>
      <c r="C31" s="55">
        <v>4.5999999999999996</v>
      </c>
      <c r="D31" s="55">
        <v>4.5999999999999996</v>
      </c>
      <c r="E31" s="55">
        <v>4.5999999999999996</v>
      </c>
      <c r="F31" s="55">
        <v>4.5999999999999996</v>
      </c>
      <c r="G31" s="55">
        <v>4.5999999999999996</v>
      </c>
      <c r="H31" s="55">
        <v>4.5999999999999996</v>
      </c>
      <c r="I31" s="55">
        <v>4.5999999999999996</v>
      </c>
      <c r="J31" s="55">
        <v>4.5999999999999996</v>
      </c>
      <c r="K31" s="55">
        <v>4.5999999999999996</v>
      </c>
      <c r="L31" s="48">
        <v>4.5999999999999996</v>
      </c>
      <c r="M31" s="48">
        <v>4.5999999999999996</v>
      </c>
      <c r="N31" s="48">
        <v>4.5999999999999996</v>
      </c>
      <c r="O31" s="48">
        <v>4.5999999999999996</v>
      </c>
      <c r="P31" s="48">
        <v>4.5999999999999996</v>
      </c>
      <c r="Q31" s="48">
        <v>4.5999999999999996</v>
      </c>
      <c r="R31" s="48">
        <v>0</v>
      </c>
      <c r="S31" s="48">
        <v>0</v>
      </c>
      <c r="T31" s="48">
        <v>0</v>
      </c>
      <c r="U31" s="48">
        <v>0</v>
      </c>
      <c r="V31" s="48">
        <v>0</v>
      </c>
      <c r="W31" s="48">
        <v>0</v>
      </c>
      <c r="X31" s="48">
        <v>0</v>
      </c>
      <c r="Y31" s="48">
        <v>0</v>
      </c>
      <c r="Z31" s="48">
        <v>0</v>
      </c>
      <c r="AA31" s="55">
        <v>0</v>
      </c>
      <c r="AB31" s="55">
        <v>0</v>
      </c>
      <c r="AC31" s="55">
        <v>0</v>
      </c>
      <c r="AD31" s="55">
        <v>0</v>
      </c>
      <c r="AE31" s="55"/>
      <c r="AF31" s="55">
        <v>0</v>
      </c>
      <c r="AG31" s="58">
        <v>20</v>
      </c>
      <c r="AH31" s="51">
        <f t="shared" si="2"/>
        <v>4.5999999999999996</v>
      </c>
      <c r="AI31" s="52">
        <f t="shared" si="3"/>
        <v>0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100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55">
        <v>0</v>
      </c>
      <c r="AB32" s="55">
        <v>0</v>
      </c>
      <c r="AC32" s="55">
        <v>0</v>
      </c>
      <c r="AD32" s="55">
        <v>0</v>
      </c>
      <c r="AE32" s="55"/>
      <c r="AF32" s="55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48">
        <v>220</v>
      </c>
      <c r="M33" s="48">
        <v>220</v>
      </c>
      <c r="N33" s="48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/>
      <c r="AF33" s="55">
        <v>220</v>
      </c>
      <c r="AG33" s="58">
        <v>85</v>
      </c>
      <c r="AH33" s="51">
        <f t="shared" si="2"/>
        <v>220</v>
      </c>
      <c r="AI33" s="52">
        <f t="shared" si="3"/>
        <v>220</v>
      </c>
      <c r="AK33" s="53"/>
    </row>
    <row r="34" spans="1:41" ht="15.75" thickBot="1" x14ac:dyDescent="0.3">
      <c r="A34" s="63" t="s">
        <v>19</v>
      </c>
      <c r="B34" s="55">
        <v>150.4</v>
      </c>
      <c r="C34" s="55">
        <v>150</v>
      </c>
      <c r="D34" s="55">
        <v>151.80000000000001</v>
      </c>
      <c r="E34" s="55">
        <v>105</v>
      </c>
      <c r="F34" s="55">
        <v>156</v>
      </c>
      <c r="G34" s="55">
        <v>136</v>
      </c>
      <c r="H34" s="55">
        <v>137</v>
      </c>
      <c r="I34" s="55"/>
      <c r="J34" s="55">
        <f>64.2+77</f>
        <v>141.19999999999999</v>
      </c>
      <c r="K34" s="55">
        <f>77.1+64.5</f>
        <v>141.6</v>
      </c>
      <c r="L34" s="64">
        <v>148</v>
      </c>
      <c r="M34" s="64">
        <v>148</v>
      </c>
      <c r="N34" s="64">
        <v>148</v>
      </c>
      <c r="O34" s="64">
        <f>64.9+88.1</f>
        <v>153</v>
      </c>
      <c r="P34" s="64">
        <v>158</v>
      </c>
      <c r="Q34" s="64">
        <f>60.7+95.8</f>
        <v>156.5</v>
      </c>
      <c r="R34" s="64">
        <f>60.7+95.8</f>
        <v>156.5</v>
      </c>
      <c r="S34" s="64">
        <v>161.1</v>
      </c>
      <c r="T34" s="64">
        <v>161.30000000000001</v>
      </c>
      <c r="U34" s="64">
        <v>159.30000000000001</v>
      </c>
      <c r="V34" s="64">
        <v>146.80000000000001</v>
      </c>
      <c r="W34" s="64">
        <v>161.9</v>
      </c>
      <c r="X34" s="64">
        <v>158.80000000000001</v>
      </c>
      <c r="Y34" s="64">
        <v>164.6</v>
      </c>
      <c r="Z34" s="64">
        <v>148</v>
      </c>
      <c r="AA34" s="64">
        <v>148</v>
      </c>
      <c r="AB34" s="64">
        <f>99+66</f>
        <v>165</v>
      </c>
      <c r="AC34" s="64">
        <f>99+64</f>
        <v>163</v>
      </c>
      <c r="AD34" s="64">
        <f>66.8+100.3</f>
        <v>167.1</v>
      </c>
      <c r="AE34" s="55"/>
      <c r="AF34" s="55">
        <f>66.8+99.1</f>
        <v>165.89999999999998</v>
      </c>
      <c r="AG34" s="58">
        <v>240</v>
      </c>
      <c r="AH34" s="51">
        <f t="shared" si="2"/>
        <v>167.1</v>
      </c>
      <c r="AI34" s="52">
        <f t="shared" si="3"/>
        <v>105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783.19999999999993</v>
      </c>
      <c r="C35" s="66">
        <f t="shared" si="4"/>
        <v>738.6</v>
      </c>
      <c r="D35" s="66">
        <f t="shared" si="4"/>
        <v>750</v>
      </c>
      <c r="E35" s="66">
        <f t="shared" si="4"/>
        <v>792.80000000000007</v>
      </c>
      <c r="F35" s="66">
        <f t="shared" si="4"/>
        <v>806.80000000000007</v>
      </c>
      <c r="G35" s="66">
        <f t="shared" si="4"/>
        <v>810.69999999999993</v>
      </c>
      <c r="H35" s="66">
        <f t="shared" si="4"/>
        <v>810.19999999999993</v>
      </c>
      <c r="I35" s="66">
        <f t="shared" si="4"/>
        <v>810.19999999999993</v>
      </c>
      <c r="J35" s="66">
        <f t="shared" si="4"/>
        <v>817.19999999999993</v>
      </c>
      <c r="K35" s="66">
        <f t="shared" si="4"/>
        <v>879.2</v>
      </c>
      <c r="L35" s="66">
        <f t="shared" si="4"/>
        <v>880.2</v>
      </c>
      <c r="M35" s="66">
        <f t="shared" si="4"/>
        <v>874.2</v>
      </c>
      <c r="N35" s="66">
        <f t="shared" si="4"/>
        <v>934.2</v>
      </c>
      <c r="O35" s="66">
        <f t="shared" si="4"/>
        <v>854.3</v>
      </c>
      <c r="P35" s="66">
        <f t="shared" si="4"/>
        <v>854.3</v>
      </c>
      <c r="Q35" s="66">
        <f t="shared" si="4"/>
        <v>814.3</v>
      </c>
      <c r="R35" s="66">
        <f t="shared" si="4"/>
        <v>803.39999999999986</v>
      </c>
      <c r="S35" s="66">
        <f t="shared" si="4"/>
        <v>803.39999999999986</v>
      </c>
      <c r="T35" s="66">
        <f t="shared" si="4"/>
        <v>823.39999999999986</v>
      </c>
      <c r="U35" s="66">
        <f t="shared" si="4"/>
        <v>823.39999999999986</v>
      </c>
      <c r="V35" s="66">
        <f t="shared" si="4"/>
        <v>823.39999999999986</v>
      </c>
      <c r="W35" s="66">
        <f t="shared" si="4"/>
        <v>823.39999999999986</v>
      </c>
      <c r="X35" s="66">
        <f t="shared" si="4"/>
        <v>823.39999999999986</v>
      </c>
      <c r="Y35" s="66">
        <f t="shared" si="4"/>
        <v>883.4</v>
      </c>
      <c r="Z35" s="66">
        <f t="shared" si="4"/>
        <v>859.3</v>
      </c>
      <c r="AA35" s="66">
        <f t="shared" si="4"/>
        <v>913.5</v>
      </c>
      <c r="AB35" s="66">
        <f t="shared" si="4"/>
        <v>889.5</v>
      </c>
      <c r="AC35" s="66">
        <f t="shared" si="4"/>
        <v>889.5</v>
      </c>
      <c r="AD35" s="66">
        <f t="shared" si="4"/>
        <v>894.4</v>
      </c>
      <c r="AE35" s="66">
        <f t="shared" si="4"/>
        <v>0</v>
      </c>
      <c r="AF35" s="66">
        <f t="shared" si="4"/>
        <v>776.9</v>
      </c>
      <c r="AG35" s="58">
        <f>SUM(AG11:AG34)</f>
        <v>1416.83</v>
      </c>
      <c r="AH35" s="51">
        <f t="shared" si="2"/>
        <v>934.2</v>
      </c>
      <c r="AI35" s="52">
        <f t="shared" si="3"/>
        <v>0</v>
      </c>
      <c r="AK35" s="53"/>
    </row>
    <row r="36" spans="1:41" x14ac:dyDescent="0.25">
      <c r="A36" s="54" t="s">
        <v>21</v>
      </c>
      <c r="B36" s="55">
        <v>137.5</v>
      </c>
      <c r="C36" s="55">
        <v>138.5</v>
      </c>
      <c r="D36" s="55">
        <v>137.6</v>
      </c>
      <c r="E36" s="55">
        <v>136.30000000000001</v>
      </c>
      <c r="F36" s="55">
        <v>96</v>
      </c>
      <c r="G36" s="55">
        <v>139</v>
      </c>
      <c r="H36" s="55">
        <v>139</v>
      </c>
      <c r="I36" s="55">
        <v>139</v>
      </c>
      <c r="J36" s="55">
        <v>137.19999999999999</v>
      </c>
      <c r="K36" s="55">
        <v>136.4</v>
      </c>
      <c r="L36" s="48">
        <v>135.9</v>
      </c>
      <c r="M36" s="48">
        <v>135.9</v>
      </c>
      <c r="N36" s="48">
        <v>135.9</v>
      </c>
      <c r="O36" s="48">
        <v>136.4</v>
      </c>
      <c r="P36" s="48">
        <v>135.9</v>
      </c>
      <c r="Q36" s="48">
        <v>135.9</v>
      </c>
      <c r="R36" s="48">
        <v>136.9</v>
      </c>
      <c r="S36" s="48">
        <v>138.19999999999999</v>
      </c>
      <c r="T36" s="48">
        <v>138.19999999999999</v>
      </c>
      <c r="U36" s="48">
        <v>138.19999999999999</v>
      </c>
      <c r="V36" s="48">
        <v>138.19999999999999</v>
      </c>
      <c r="W36" s="48">
        <v>138.19999999999999</v>
      </c>
      <c r="X36" s="48">
        <v>138.19999999999999</v>
      </c>
      <c r="Y36" s="48">
        <v>138.19999999999999</v>
      </c>
      <c r="Z36" s="48">
        <v>138.19999999999999</v>
      </c>
      <c r="AA36" s="47">
        <v>138.19999999999999</v>
      </c>
      <c r="AB36" s="47">
        <v>138.19999999999999</v>
      </c>
      <c r="AC36" s="47">
        <v>138.19999999999999</v>
      </c>
      <c r="AD36" s="47">
        <v>139</v>
      </c>
      <c r="AE36" s="47"/>
      <c r="AF36" s="47">
        <v>129.9</v>
      </c>
      <c r="AG36" s="56">
        <v>144</v>
      </c>
      <c r="AH36" s="51">
        <f t="shared" si="2"/>
        <v>139</v>
      </c>
      <c r="AI36" s="52">
        <f t="shared" si="3"/>
        <v>96</v>
      </c>
      <c r="AK36" s="53"/>
    </row>
    <row r="37" spans="1:41" x14ac:dyDescent="0.25">
      <c r="A37" s="57" t="s">
        <v>22</v>
      </c>
      <c r="B37" s="55">
        <v>68.599999999999994</v>
      </c>
      <c r="C37" s="55">
        <v>70.099999999999994</v>
      </c>
      <c r="D37" s="55">
        <v>70.400000000000006</v>
      </c>
      <c r="E37" s="55">
        <v>70.599999999999994</v>
      </c>
      <c r="F37" s="55">
        <v>70</v>
      </c>
      <c r="G37" s="55">
        <v>70.599999999999994</v>
      </c>
      <c r="H37" s="55">
        <v>70.599999999999994</v>
      </c>
      <c r="I37" s="55">
        <v>70.599999999999994</v>
      </c>
      <c r="J37" s="55">
        <v>70.099999999999994</v>
      </c>
      <c r="K37" s="55">
        <v>66.099999999999994</v>
      </c>
      <c r="L37" s="67">
        <v>68.7</v>
      </c>
      <c r="M37" s="67">
        <v>68.7</v>
      </c>
      <c r="N37" s="67">
        <v>68.7</v>
      </c>
      <c r="O37" s="67">
        <v>69.7</v>
      </c>
      <c r="P37" s="67">
        <v>69</v>
      </c>
      <c r="Q37" s="67">
        <v>72.400000000000006</v>
      </c>
      <c r="R37" s="67">
        <v>71.2</v>
      </c>
      <c r="S37" s="67">
        <v>71.400000000000006</v>
      </c>
      <c r="T37" s="67">
        <v>71.400000000000006</v>
      </c>
      <c r="U37" s="67">
        <v>71.400000000000006</v>
      </c>
      <c r="V37" s="67">
        <v>71.400000000000006</v>
      </c>
      <c r="W37" s="67">
        <v>71.400000000000006</v>
      </c>
      <c r="X37" s="67">
        <v>71.400000000000006</v>
      </c>
      <c r="Y37" s="67">
        <v>71.400000000000006</v>
      </c>
      <c r="Z37" s="67">
        <v>71.400000000000006</v>
      </c>
      <c r="AA37" s="55">
        <v>71.400000000000006</v>
      </c>
      <c r="AB37" s="55">
        <v>71.400000000000006</v>
      </c>
      <c r="AC37" s="55">
        <v>71.400000000000006</v>
      </c>
      <c r="AD37" s="55">
        <v>69.099999999999994</v>
      </c>
      <c r="AE37" s="55"/>
      <c r="AF37" s="55">
        <v>69.400000000000006</v>
      </c>
      <c r="AG37" s="58">
        <v>70</v>
      </c>
      <c r="AH37" s="51">
        <f t="shared" si="2"/>
        <v>72.400000000000006</v>
      </c>
      <c r="AI37" s="52">
        <f t="shared" si="3"/>
        <v>66.099999999999994</v>
      </c>
      <c r="AK37" s="53"/>
    </row>
    <row r="38" spans="1:41" x14ac:dyDescent="0.25">
      <c r="A38" s="57" t="s">
        <v>23</v>
      </c>
      <c r="B38" s="55">
        <v>61.5</v>
      </c>
      <c r="C38" s="55">
        <v>61</v>
      </c>
      <c r="D38" s="55">
        <v>46.6</v>
      </c>
      <c r="E38" s="55">
        <v>62.2</v>
      </c>
      <c r="F38" s="55">
        <v>0</v>
      </c>
      <c r="G38" s="55">
        <v>0</v>
      </c>
      <c r="H38" s="55">
        <v>0</v>
      </c>
      <c r="I38" s="55">
        <v>0</v>
      </c>
      <c r="J38" s="55">
        <v>0</v>
      </c>
      <c r="K38" s="55">
        <v>0</v>
      </c>
      <c r="L38" s="67">
        <v>0</v>
      </c>
      <c r="M38" s="67">
        <v>46</v>
      </c>
      <c r="N38" s="67">
        <v>63</v>
      </c>
      <c r="O38" s="67">
        <v>63.4</v>
      </c>
      <c r="P38" s="67">
        <v>63.4</v>
      </c>
      <c r="Q38" s="67">
        <v>63.2</v>
      </c>
      <c r="R38" s="67">
        <v>63.2</v>
      </c>
      <c r="S38" s="67">
        <v>63.2</v>
      </c>
      <c r="T38" s="67">
        <v>63.2</v>
      </c>
      <c r="U38" s="67">
        <v>63.2</v>
      </c>
      <c r="V38" s="67">
        <v>63.2</v>
      </c>
      <c r="W38" s="67">
        <v>63.2</v>
      </c>
      <c r="X38" s="67">
        <v>63.2</v>
      </c>
      <c r="Y38" s="67">
        <v>63.2</v>
      </c>
      <c r="Z38" s="67">
        <v>63.2</v>
      </c>
      <c r="AA38" s="55">
        <v>63.2</v>
      </c>
      <c r="AB38" s="55">
        <v>63.2</v>
      </c>
      <c r="AC38" s="55">
        <v>63.2</v>
      </c>
      <c r="AD38" s="55">
        <v>62.9</v>
      </c>
      <c r="AE38" s="55"/>
      <c r="AF38" s="55">
        <v>54.8</v>
      </c>
      <c r="AG38" s="58">
        <v>69</v>
      </c>
      <c r="AH38" s="51">
        <f t="shared" si="2"/>
        <v>63.4</v>
      </c>
      <c r="AI38" s="52">
        <f t="shared" si="3"/>
        <v>0</v>
      </c>
      <c r="AK38" s="53"/>
    </row>
    <row r="39" spans="1:41" x14ac:dyDescent="0.25">
      <c r="A39" s="57" t="s">
        <v>24</v>
      </c>
      <c r="B39" s="55">
        <v>30</v>
      </c>
      <c r="C39" s="55">
        <v>30</v>
      </c>
      <c r="D39" s="55">
        <v>30</v>
      </c>
      <c r="E39" s="55">
        <v>30</v>
      </c>
      <c r="F39" s="55">
        <v>30</v>
      </c>
      <c r="G39" s="55">
        <v>30</v>
      </c>
      <c r="H39" s="55">
        <v>30</v>
      </c>
      <c r="I39" s="55">
        <v>30</v>
      </c>
      <c r="J39" s="55">
        <v>30.2</v>
      </c>
      <c r="K39" s="55">
        <v>30.2</v>
      </c>
      <c r="L39" s="67">
        <v>30.2</v>
      </c>
      <c r="M39" s="67">
        <v>30.2</v>
      </c>
      <c r="N39" s="67">
        <v>30.2</v>
      </c>
      <c r="O39" s="67">
        <v>30.2</v>
      </c>
      <c r="P39" s="67">
        <v>30.2</v>
      </c>
      <c r="Q39" s="67">
        <v>30.2</v>
      </c>
      <c r="R39" s="67">
        <v>30.2</v>
      </c>
      <c r="S39" s="67">
        <v>30.2</v>
      </c>
      <c r="T39" s="67">
        <v>0</v>
      </c>
      <c r="U39" s="67">
        <v>0</v>
      </c>
      <c r="V39" s="67">
        <v>0</v>
      </c>
      <c r="W39" s="67">
        <v>0</v>
      </c>
      <c r="X39" s="67">
        <v>30.7</v>
      </c>
      <c r="Y39" s="67">
        <v>30.7</v>
      </c>
      <c r="Z39" s="67">
        <v>30.7</v>
      </c>
      <c r="AA39" s="55">
        <v>30.7</v>
      </c>
      <c r="AB39" s="55">
        <v>30.7</v>
      </c>
      <c r="AC39" s="55">
        <v>30.7</v>
      </c>
      <c r="AD39" s="55">
        <v>30.5</v>
      </c>
      <c r="AE39" s="55"/>
      <c r="AF39" s="55">
        <v>30.5</v>
      </c>
      <c r="AG39" s="58">
        <v>60</v>
      </c>
      <c r="AH39" s="51">
        <f t="shared" si="2"/>
        <v>30.7</v>
      </c>
      <c r="AI39" s="52">
        <f t="shared" si="3"/>
        <v>0</v>
      </c>
      <c r="AK39" s="53"/>
    </row>
    <row r="40" spans="1:41" x14ac:dyDescent="0.25">
      <c r="A40" s="57" t="s">
        <v>25</v>
      </c>
      <c r="B40" s="55">
        <v>29.1</v>
      </c>
      <c r="C40" s="55">
        <v>29.1</v>
      </c>
      <c r="D40" s="55">
        <v>29.1</v>
      </c>
      <c r="E40" s="55">
        <v>29.1</v>
      </c>
      <c r="F40" s="55">
        <v>29.1</v>
      </c>
      <c r="G40" s="55">
        <v>29.1</v>
      </c>
      <c r="H40" s="55">
        <v>29.1</v>
      </c>
      <c r="I40" s="55">
        <v>29.1</v>
      </c>
      <c r="J40" s="55">
        <v>29.1</v>
      </c>
      <c r="K40" s="55">
        <v>29.1</v>
      </c>
      <c r="L40" s="67">
        <v>29.1</v>
      </c>
      <c r="M40" s="67">
        <v>29.1</v>
      </c>
      <c r="N40" s="67">
        <v>29.1</v>
      </c>
      <c r="O40" s="48">
        <v>28.5</v>
      </c>
      <c r="P40" s="48">
        <v>28.5</v>
      </c>
      <c r="Q40" s="48">
        <v>28.5</v>
      </c>
      <c r="R40" s="48">
        <v>28.5</v>
      </c>
      <c r="S40" s="48">
        <v>28.5</v>
      </c>
      <c r="T40" s="48">
        <v>28.5</v>
      </c>
      <c r="U40" s="48">
        <v>0</v>
      </c>
      <c r="V40" s="48">
        <v>0</v>
      </c>
      <c r="W40" s="48">
        <v>0</v>
      </c>
      <c r="X40" s="48">
        <v>30</v>
      </c>
      <c r="Y40" s="48">
        <v>30</v>
      </c>
      <c r="Z40" s="67">
        <v>30</v>
      </c>
      <c r="AA40" s="55">
        <v>30</v>
      </c>
      <c r="AB40" s="55">
        <v>30</v>
      </c>
      <c r="AC40" s="55">
        <v>30</v>
      </c>
      <c r="AD40" s="55">
        <v>29.3</v>
      </c>
      <c r="AE40" s="55"/>
      <c r="AF40" s="55">
        <v>29.3</v>
      </c>
      <c r="AG40" s="58">
        <v>30</v>
      </c>
      <c r="AH40" s="51">
        <f t="shared" si="2"/>
        <v>30</v>
      </c>
      <c r="AI40" s="52">
        <f t="shared" si="3"/>
        <v>0</v>
      </c>
      <c r="AK40" s="53"/>
    </row>
    <row r="41" spans="1:41" x14ac:dyDescent="0.25">
      <c r="A41" s="57" t="s">
        <v>85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67">
        <v>0</v>
      </c>
      <c r="M41" s="67">
        <v>0</v>
      </c>
      <c r="N41" s="67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55">
        <v>0</v>
      </c>
      <c r="AB41" s="55">
        <v>0</v>
      </c>
      <c r="AC41" s="55">
        <v>0</v>
      </c>
      <c r="AD41" s="55">
        <v>0</v>
      </c>
      <c r="AE41" s="55"/>
      <c r="AF41" s="55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68">
        <v>17</v>
      </c>
      <c r="C42" s="68">
        <v>17</v>
      </c>
      <c r="D42" s="68">
        <v>17</v>
      </c>
      <c r="E42" s="68">
        <v>17</v>
      </c>
      <c r="F42" s="68">
        <v>17</v>
      </c>
      <c r="G42" s="68">
        <v>17</v>
      </c>
      <c r="H42" s="68">
        <v>17</v>
      </c>
      <c r="I42" s="68">
        <v>17</v>
      </c>
      <c r="J42" s="68">
        <v>17</v>
      </c>
      <c r="K42" s="68">
        <v>17</v>
      </c>
      <c r="L42" s="67">
        <v>17</v>
      </c>
      <c r="M42" s="67">
        <v>17</v>
      </c>
      <c r="N42" s="67">
        <v>17</v>
      </c>
      <c r="O42" s="48">
        <v>17</v>
      </c>
      <c r="P42" s="48">
        <v>17</v>
      </c>
      <c r="Q42" s="48">
        <v>17</v>
      </c>
      <c r="R42" s="48">
        <v>17</v>
      </c>
      <c r="S42" s="48">
        <v>17</v>
      </c>
      <c r="T42" s="48">
        <v>17</v>
      </c>
      <c r="U42" s="48">
        <v>17</v>
      </c>
      <c r="V42" s="48">
        <v>17</v>
      </c>
      <c r="W42" s="48">
        <v>17</v>
      </c>
      <c r="X42" s="48">
        <v>17</v>
      </c>
      <c r="Y42" s="48">
        <v>17</v>
      </c>
      <c r="Z42" s="48">
        <v>17</v>
      </c>
      <c r="AA42" s="55">
        <v>17</v>
      </c>
      <c r="AB42" s="55">
        <v>17</v>
      </c>
      <c r="AC42" s="55">
        <v>17</v>
      </c>
      <c r="AD42" s="55">
        <v>17</v>
      </c>
      <c r="AE42" s="55"/>
      <c r="AF42" s="55">
        <v>17</v>
      </c>
      <c r="AG42" s="58">
        <v>24</v>
      </c>
      <c r="AH42" s="51">
        <f t="shared" si="2"/>
        <v>17</v>
      </c>
      <c r="AI42" s="52">
        <f t="shared" si="3"/>
        <v>17</v>
      </c>
      <c r="AK42" s="53"/>
    </row>
    <row r="43" spans="1:41" x14ac:dyDescent="0.25">
      <c r="A43" s="57" t="s">
        <v>27</v>
      </c>
      <c r="B43" s="55">
        <v>0</v>
      </c>
      <c r="C43" s="55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67">
        <v>0</v>
      </c>
      <c r="M43" s="67">
        <v>0</v>
      </c>
      <c r="N43" s="67">
        <v>0</v>
      </c>
      <c r="O43" s="48">
        <v>0</v>
      </c>
      <c r="P43" s="48">
        <v>0</v>
      </c>
      <c r="Q43" s="48">
        <v>0</v>
      </c>
      <c r="R43" s="48">
        <v>0</v>
      </c>
      <c r="S43" s="48">
        <v>0</v>
      </c>
      <c r="T43" s="48">
        <v>0</v>
      </c>
      <c r="U43" s="48">
        <v>0</v>
      </c>
      <c r="V43" s="48">
        <v>0</v>
      </c>
      <c r="W43" s="48">
        <v>0</v>
      </c>
      <c r="X43" s="48">
        <v>0</v>
      </c>
      <c r="Y43" s="48">
        <v>0</v>
      </c>
      <c r="Z43" s="48">
        <v>0</v>
      </c>
      <c r="AA43" s="55">
        <v>0</v>
      </c>
      <c r="AB43" s="55">
        <v>0</v>
      </c>
      <c r="AC43" s="55">
        <v>0</v>
      </c>
      <c r="AD43" s="55">
        <v>0</v>
      </c>
      <c r="AE43" s="55"/>
      <c r="AF43" s="55">
        <v>0</v>
      </c>
      <c r="AG43" s="58">
        <v>15</v>
      </c>
      <c r="AH43" s="51">
        <f t="shared" si="2"/>
        <v>0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12</v>
      </c>
      <c r="C44" s="55">
        <v>12</v>
      </c>
      <c r="D44" s="55">
        <v>12</v>
      </c>
      <c r="E44" s="55">
        <v>12</v>
      </c>
      <c r="F44" s="55">
        <v>12</v>
      </c>
      <c r="G44" s="55">
        <v>12</v>
      </c>
      <c r="H44" s="55">
        <v>12</v>
      </c>
      <c r="I44" s="55">
        <v>12</v>
      </c>
      <c r="J44" s="55">
        <v>12</v>
      </c>
      <c r="K44" s="55">
        <v>12</v>
      </c>
      <c r="L44" s="67">
        <v>12</v>
      </c>
      <c r="M44" s="67">
        <v>12</v>
      </c>
      <c r="N44" s="67">
        <v>12</v>
      </c>
      <c r="O44" s="48">
        <v>12</v>
      </c>
      <c r="P44" s="48">
        <v>12</v>
      </c>
      <c r="Q44" s="48">
        <v>12</v>
      </c>
      <c r="R44" s="48">
        <v>12</v>
      </c>
      <c r="S44" s="48">
        <v>12</v>
      </c>
      <c r="T44" s="48">
        <v>12</v>
      </c>
      <c r="U44" s="48">
        <v>12</v>
      </c>
      <c r="V44" s="48">
        <v>12</v>
      </c>
      <c r="W44" s="48">
        <v>12</v>
      </c>
      <c r="X44" s="48">
        <v>12</v>
      </c>
      <c r="Y44" s="48">
        <v>12</v>
      </c>
      <c r="Z44" s="48">
        <v>12</v>
      </c>
      <c r="AA44" s="55">
        <v>12</v>
      </c>
      <c r="AB44" s="55">
        <v>12</v>
      </c>
      <c r="AC44" s="55">
        <v>12</v>
      </c>
      <c r="AD44" s="55">
        <v>12</v>
      </c>
      <c r="AE44" s="55"/>
      <c r="AF44" s="55">
        <v>12</v>
      </c>
      <c r="AG44" s="58">
        <v>14.1</v>
      </c>
      <c r="AH44" s="51">
        <f t="shared" si="2"/>
        <v>12</v>
      </c>
      <c r="AI44" s="52">
        <f t="shared" si="3"/>
        <v>12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68">
        <v>2</v>
      </c>
      <c r="C45" s="68">
        <v>0</v>
      </c>
      <c r="D45" s="68">
        <v>0</v>
      </c>
      <c r="E45" s="68">
        <v>0</v>
      </c>
      <c r="F45" s="68">
        <v>0</v>
      </c>
      <c r="G45" s="68">
        <v>0</v>
      </c>
      <c r="H45" s="68">
        <v>0</v>
      </c>
      <c r="I45" s="68">
        <v>0</v>
      </c>
      <c r="J45" s="68">
        <v>0</v>
      </c>
      <c r="K45" s="68">
        <v>0</v>
      </c>
      <c r="L45" s="67">
        <v>0</v>
      </c>
      <c r="M45" s="67">
        <v>0</v>
      </c>
      <c r="N45" s="67">
        <v>0</v>
      </c>
      <c r="O45" s="48">
        <v>0</v>
      </c>
      <c r="P45" s="48">
        <v>0</v>
      </c>
      <c r="Q45" s="48">
        <v>0</v>
      </c>
      <c r="R45" s="48">
        <v>7.4</v>
      </c>
      <c r="S45" s="48">
        <v>7.4</v>
      </c>
      <c r="T45" s="48">
        <v>14</v>
      </c>
      <c r="U45" s="48">
        <v>14</v>
      </c>
      <c r="V45" s="48">
        <v>14</v>
      </c>
      <c r="W45" s="48">
        <v>14</v>
      </c>
      <c r="X45" s="48">
        <v>2</v>
      </c>
      <c r="Y45" s="48">
        <v>1</v>
      </c>
      <c r="Z45" s="48">
        <v>1</v>
      </c>
      <c r="AA45" s="55">
        <v>2</v>
      </c>
      <c r="AB45" s="55">
        <v>2</v>
      </c>
      <c r="AC45" s="55">
        <v>2</v>
      </c>
      <c r="AD45" s="55">
        <v>7</v>
      </c>
      <c r="AE45" s="55"/>
      <c r="AF45" s="55">
        <v>0</v>
      </c>
      <c r="AG45" s="58">
        <v>14</v>
      </c>
      <c r="AH45" s="51">
        <f t="shared" si="2"/>
        <v>14</v>
      </c>
      <c r="AI45" s="52">
        <f t="shared" si="3"/>
        <v>0</v>
      </c>
      <c r="AK45" s="53"/>
    </row>
    <row r="46" spans="1:41" x14ac:dyDescent="0.25">
      <c r="A46" s="57" t="s">
        <v>30</v>
      </c>
      <c r="B46" s="55">
        <v>6.6</v>
      </c>
      <c r="C46" s="55">
        <v>0</v>
      </c>
      <c r="D46" s="55">
        <v>0</v>
      </c>
      <c r="E46" s="55">
        <v>0</v>
      </c>
      <c r="F46" s="55">
        <v>0</v>
      </c>
      <c r="G46" s="55">
        <v>0</v>
      </c>
      <c r="H46" s="55">
        <v>0</v>
      </c>
      <c r="I46" s="55">
        <v>0</v>
      </c>
      <c r="J46" s="55">
        <v>0</v>
      </c>
      <c r="K46" s="55">
        <v>0</v>
      </c>
      <c r="L46" s="67">
        <v>0</v>
      </c>
      <c r="M46" s="67">
        <v>0</v>
      </c>
      <c r="N46" s="67">
        <v>0</v>
      </c>
      <c r="O46" s="48">
        <v>0</v>
      </c>
      <c r="P46" s="48">
        <v>9.8000000000000007</v>
      </c>
      <c r="Q46" s="48">
        <v>9.8000000000000007</v>
      </c>
      <c r="R46" s="48">
        <v>9.8000000000000007</v>
      </c>
      <c r="S46" s="48">
        <v>9.8000000000000007</v>
      </c>
      <c r="T46" s="48">
        <v>9.8000000000000007</v>
      </c>
      <c r="U46" s="48">
        <v>9.8000000000000007</v>
      </c>
      <c r="V46" s="48">
        <v>9.8000000000000007</v>
      </c>
      <c r="W46" s="48">
        <v>9.8000000000000007</v>
      </c>
      <c r="X46" s="48">
        <v>9.8000000000000007</v>
      </c>
      <c r="Y46" s="48">
        <v>9.8000000000000007</v>
      </c>
      <c r="Z46" s="48">
        <v>9.8000000000000007</v>
      </c>
      <c r="AA46" s="55">
        <v>9.8000000000000007</v>
      </c>
      <c r="AB46" s="55">
        <v>9.8000000000000007</v>
      </c>
      <c r="AC46" s="55">
        <v>9.8000000000000007</v>
      </c>
      <c r="AD46" s="55">
        <v>6.7</v>
      </c>
      <c r="AE46" s="55"/>
      <c r="AF46" s="55">
        <v>6.7</v>
      </c>
      <c r="AG46" s="58">
        <v>10.050000000000001</v>
      </c>
      <c r="AH46" s="51">
        <f t="shared" si="2"/>
        <v>9.8000000000000007</v>
      </c>
      <c r="AI46" s="52">
        <f t="shared" si="3"/>
        <v>0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67">
        <v>6.2</v>
      </c>
      <c r="M47" s="67">
        <v>6.2</v>
      </c>
      <c r="N47" s="67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55">
        <v>6.2</v>
      </c>
      <c r="AB47" s="55">
        <v>6.2</v>
      </c>
      <c r="AC47" s="55">
        <v>6.2</v>
      </c>
      <c r="AD47" s="55">
        <v>6.2</v>
      </c>
      <c r="AE47" s="55"/>
      <c r="AF47" s="55">
        <v>6.2</v>
      </c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v>3.54</v>
      </c>
      <c r="AA48" s="70"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374.04000000000008</v>
      </c>
      <c r="C49" s="66">
        <f t="shared" si="6"/>
        <v>367.44000000000005</v>
      </c>
      <c r="D49" s="66">
        <f t="shared" si="6"/>
        <v>352.44000000000005</v>
      </c>
      <c r="E49" s="66">
        <f t="shared" si="6"/>
        <v>366.94000000000005</v>
      </c>
      <c r="F49" s="66">
        <f t="shared" si="6"/>
        <v>263.84000000000003</v>
      </c>
      <c r="G49" s="66">
        <f t="shared" si="6"/>
        <v>307.44</v>
      </c>
      <c r="H49" s="66">
        <f t="shared" si="6"/>
        <v>307.44</v>
      </c>
      <c r="I49" s="66">
        <f t="shared" si="6"/>
        <v>307.44</v>
      </c>
      <c r="J49" s="66">
        <f t="shared" si="6"/>
        <v>305.33999999999997</v>
      </c>
      <c r="K49" s="66">
        <f t="shared" si="6"/>
        <v>300.54000000000002</v>
      </c>
      <c r="L49" s="66">
        <f t="shared" si="6"/>
        <v>302.64000000000004</v>
      </c>
      <c r="M49" s="66">
        <f t="shared" si="6"/>
        <v>348.64000000000004</v>
      </c>
      <c r="N49" s="66">
        <f t="shared" si="6"/>
        <v>365.64000000000004</v>
      </c>
      <c r="O49" s="66">
        <f t="shared" si="6"/>
        <v>366.94</v>
      </c>
      <c r="P49" s="66">
        <f t="shared" si="6"/>
        <v>375.54</v>
      </c>
      <c r="Q49" s="66">
        <f t="shared" si="6"/>
        <v>378.74</v>
      </c>
      <c r="R49" s="66">
        <f t="shared" si="6"/>
        <v>385.94</v>
      </c>
      <c r="S49" s="66">
        <f t="shared" si="6"/>
        <v>387.44</v>
      </c>
      <c r="T49" s="66">
        <f t="shared" si="6"/>
        <v>363.84000000000003</v>
      </c>
      <c r="U49" s="66">
        <f t="shared" si="6"/>
        <v>335.34000000000003</v>
      </c>
      <c r="V49" s="66">
        <f t="shared" si="6"/>
        <v>335.34000000000003</v>
      </c>
      <c r="W49" s="66">
        <f t="shared" si="6"/>
        <v>335.34000000000003</v>
      </c>
      <c r="X49" s="66">
        <f t="shared" si="6"/>
        <v>384.04</v>
      </c>
      <c r="Y49" s="66">
        <f t="shared" si="6"/>
        <v>383.04</v>
      </c>
      <c r="Z49" s="66">
        <f t="shared" si="6"/>
        <v>383.04</v>
      </c>
      <c r="AA49" s="66">
        <f t="shared" si="6"/>
        <v>384.04</v>
      </c>
      <c r="AB49" s="66">
        <f t="shared" si="6"/>
        <v>384.04</v>
      </c>
      <c r="AC49" s="66">
        <f t="shared" si="6"/>
        <v>384.04</v>
      </c>
      <c r="AD49" s="66">
        <f t="shared" si="6"/>
        <v>383.24</v>
      </c>
      <c r="AE49" s="66">
        <f t="shared" si="6"/>
        <v>3.54</v>
      </c>
      <c r="AF49" s="66">
        <f t="shared" si="6"/>
        <v>359.34000000000003</v>
      </c>
      <c r="AG49" s="71">
        <f>SUM(AG36:AG48)</f>
        <v>489.91</v>
      </c>
      <c r="AH49" s="51">
        <f t="shared" si="2"/>
        <v>387.44</v>
      </c>
      <c r="AI49" s="52">
        <f t="shared" si="3"/>
        <v>3.54</v>
      </c>
      <c r="AK49" s="53"/>
    </row>
    <row r="50" spans="1:37" x14ac:dyDescent="0.25">
      <c r="A50" s="54" t="s">
        <v>34</v>
      </c>
      <c r="B50" s="55">
        <v>0</v>
      </c>
      <c r="C50" s="55">
        <v>0</v>
      </c>
      <c r="D50" s="55">
        <v>0</v>
      </c>
      <c r="E50" s="55">
        <v>0</v>
      </c>
      <c r="F50" s="55">
        <v>50</v>
      </c>
      <c r="G50" s="55">
        <v>0</v>
      </c>
      <c r="H50" s="55">
        <v>0</v>
      </c>
      <c r="I50" s="55">
        <v>10</v>
      </c>
      <c r="J50" s="55">
        <v>0.1</v>
      </c>
      <c r="K50" s="55">
        <v>44.8</v>
      </c>
      <c r="L50" s="72">
        <v>40.1</v>
      </c>
      <c r="M50" s="72">
        <v>40.1</v>
      </c>
      <c r="N50" s="72">
        <v>40.1</v>
      </c>
      <c r="O50" s="72">
        <v>14.2</v>
      </c>
      <c r="P50" s="72">
        <v>14.2</v>
      </c>
      <c r="Q50" s="48">
        <v>20.6</v>
      </c>
      <c r="R50" s="48">
        <v>20.8</v>
      </c>
      <c r="S50" s="48">
        <v>20.6</v>
      </c>
      <c r="T50" s="48">
        <v>40</v>
      </c>
      <c r="U50" s="48">
        <v>33.799999999999997</v>
      </c>
      <c r="V50" s="48">
        <v>34.700000000000003</v>
      </c>
      <c r="W50" s="48">
        <v>20</v>
      </c>
      <c r="X50" s="48">
        <v>50</v>
      </c>
      <c r="Y50" s="48">
        <v>60</v>
      </c>
      <c r="Z50" s="48">
        <v>60</v>
      </c>
      <c r="AA50" s="48">
        <v>30.5</v>
      </c>
      <c r="AB50" s="48">
        <v>50</v>
      </c>
      <c r="AC50" s="48">
        <v>40</v>
      </c>
      <c r="AD50" s="48">
        <v>10.9</v>
      </c>
      <c r="AE50" s="48"/>
      <c r="AF50" s="48">
        <v>0</v>
      </c>
      <c r="AG50" s="56">
        <v>60</v>
      </c>
      <c r="AH50" s="51">
        <f t="shared" si="2"/>
        <v>60</v>
      </c>
      <c r="AI50" s="52">
        <f t="shared" si="3"/>
        <v>0</v>
      </c>
      <c r="AK50" s="53"/>
    </row>
    <row r="51" spans="1:37" x14ac:dyDescent="0.25">
      <c r="A51" s="57" t="s">
        <v>35</v>
      </c>
      <c r="B51" s="55">
        <v>0</v>
      </c>
      <c r="C51" s="55">
        <v>0</v>
      </c>
      <c r="D51" s="55">
        <v>0</v>
      </c>
      <c r="E51" s="55">
        <v>0</v>
      </c>
      <c r="F51" s="55">
        <v>18</v>
      </c>
      <c r="G51" s="55">
        <v>0</v>
      </c>
      <c r="H51" s="55">
        <v>0</v>
      </c>
      <c r="I51" s="55">
        <v>3.8</v>
      </c>
      <c r="J51" s="55">
        <v>0</v>
      </c>
      <c r="K51" s="55">
        <v>10.199999999999999</v>
      </c>
      <c r="L51" s="72">
        <v>17.5</v>
      </c>
      <c r="M51" s="72">
        <v>17.5</v>
      </c>
      <c r="N51" s="72">
        <v>17.5</v>
      </c>
      <c r="O51" s="72">
        <v>6.9</v>
      </c>
      <c r="P51" s="72">
        <v>5.4</v>
      </c>
      <c r="Q51" s="67">
        <v>5.5</v>
      </c>
      <c r="R51" s="67">
        <v>9.1</v>
      </c>
      <c r="S51" s="48">
        <v>10.1</v>
      </c>
      <c r="T51" s="48">
        <v>16.7</v>
      </c>
      <c r="U51" s="67">
        <v>13.7</v>
      </c>
      <c r="V51" s="67">
        <v>13.3</v>
      </c>
      <c r="W51" s="67">
        <v>10</v>
      </c>
      <c r="X51" s="67">
        <v>14</v>
      </c>
      <c r="Y51" s="67">
        <v>27.3</v>
      </c>
      <c r="Z51" s="67">
        <v>29</v>
      </c>
      <c r="AA51" s="67">
        <v>14.8</v>
      </c>
      <c r="AB51" s="67">
        <v>20</v>
      </c>
      <c r="AC51" s="67">
        <v>18</v>
      </c>
      <c r="AD51" s="67">
        <v>4</v>
      </c>
      <c r="AE51" s="67"/>
      <c r="AF51" s="67">
        <v>0</v>
      </c>
      <c r="AG51" s="58">
        <v>32</v>
      </c>
      <c r="AH51" s="51">
        <f t="shared" si="2"/>
        <v>29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>
        <v>0</v>
      </c>
      <c r="C52" s="68">
        <v>0</v>
      </c>
      <c r="D52" s="68">
        <v>0</v>
      </c>
      <c r="E52" s="68">
        <v>0</v>
      </c>
      <c r="F52" s="68">
        <v>9.6</v>
      </c>
      <c r="G52" s="68">
        <v>0</v>
      </c>
      <c r="H52" s="68">
        <v>0</v>
      </c>
      <c r="I52" s="68">
        <v>1.4</v>
      </c>
      <c r="J52" s="68">
        <v>0</v>
      </c>
      <c r="K52" s="68">
        <v>3.7</v>
      </c>
      <c r="L52" s="73">
        <v>6.4</v>
      </c>
      <c r="M52" s="73">
        <v>6.4</v>
      </c>
      <c r="N52" s="73">
        <v>6.4</v>
      </c>
      <c r="O52" s="73">
        <v>2.5</v>
      </c>
      <c r="P52" s="73">
        <v>2</v>
      </c>
      <c r="Q52" s="74">
        <v>2</v>
      </c>
      <c r="R52" s="74">
        <v>3.3</v>
      </c>
      <c r="S52" s="48">
        <v>3.7</v>
      </c>
      <c r="T52" s="48">
        <v>6.1</v>
      </c>
      <c r="U52" s="74">
        <v>4.9000000000000004</v>
      </c>
      <c r="V52" s="74">
        <v>4.9000000000000004</v>
      </c>
      <c r="W52" s="74">
        <v>3.6</v>
      </c>
      <c r="X52" s="74">
        <v>5.0999999999999996</v>
      </c>
      <c r="Y52" s="74">
        <v>10</v>
      </c>
      <c r="Z52" s="74">
        <v>10.6</v>
      </c>
      <c r="AA52" s="74">
        <v>5.4</v>
      </c>
      <c r="AB52" s="74">
        <v>6</v>
      </c>
      <c r="AC52" s="74">
        <v>6.7</v>
      </c>
      <c r="AD52" s="74">
        <v>1.5</v>
      </c>
      <c r="AE52" s="74"/>
      <c r="AF52" s="74">
        <v>0</v>
      </c>
      <c r="AG52" s="75">
        <v>14</v>
      </c>
      <c r="AH52" s="51">
        <f t="shared" si="2"/>
        <v>10.6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77.599999999999994</v>
      </c>
      <c r="G53" s="66">
        <f t="shared" si="7"/>
        <v>0</v>
      </c>
      <c r="H53" s="66">
        <f t="shared" si="7"/>
        <v>0</v>
      </c>
      <c r="I53" s="66">
        <f t="shared" si="7"/>
        <v>15.200000000000001</v>
      </c>
      <c r="J53" s="66">
        <f t="shared" si="7"/>
        <v>0.1</v>
      </c>
      <c r="K53" s="66">
        <f t="shared" si="7"/>
        <v>58.7</v>
      </c>
      <c r="L53" s="66">
        <f t="shared" si="7"/>
        <v>64</v>
      </c>
      <c r="M53" s="66">
        <f t="shared" si="7"/>
        <v>64</v>
      </c>
      <c r="N53" s="66">
        <f t="shared" si="7"/>
        <v>64</v>
      </c>
      <c r="O53" s="66">
        <f t="shared" si="7"/>
        <v>23.6</v>
      </c>
      <c r="P53" s="66">
        <f t="shared" si="7"/>
        <v>21.6</v>
      </c>
      <c r="Q53" s="66">
        <f t="shared" si="7"/>
        <v>28.1</v>
      </c>
      <c r="R53" s="66">
        <f t="shared" si="7"/>
        <v>33.199999999999996</v>
      </c>
      <c r="S53" s="66">
        <f t="shared" si="7"/>
        <v>34.400000000000006</v>
      </c>
      <c r="T53" s="66">
        <f t="shared" si="7"/>
        <v>62.800000000000004</v>
      </c>
      <c r="U53" s="66">
        <f t="shared" si="7"/>
        <v>52.4</v>
      </c>
      <c r="V53" s="66">
        <f t="shared" si="7"/>
        <v>52.9</v>
      </c>
      <c r="W53" s="66">
        <f t="shared" si="7"/>
        <v>33.6</v>
      </c>
      <c r="X53" s="66">
        <f t="shared" si="7"/>
        <v>69.099999999999994</v>
      </c>
      <c r="Y53" s="66">
        <f t="shared" si="7"/>
        <v>97.3</v>
      </c>
      <c r="Z53" s="66">
        <f t="shared" si="7"/>
        <v>99.6</v>
      </c>
      <c r="AA53" s="66">
        <f t="shared" si="7"/>
        <v>50.699999999999996</v>
      </c>
      <c r="AB53" s="66">
        <f t="shared" si="7"/>
        <v>76</v>
      </c>
      <c r="AC53" s="66">
        <f t="shared" si="7"/>
        <v>64.7</v>
      </c>
      <c r="AD53" s="66">
        <f t="shared" si="7"/>
        <v>16.399999999999999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99.6</v>
      </c>
      <c r="AI53" s="52">
        <f t="shared" si="3"/>
        <v>0</v>
      </c>
      <c r="AK53" s="53"/>
    </row>
    <row r="54" spans="1:37" x14ac:dyDescent="0.25">
      <c r="A54" s="54" t="s">
        <v>205</v>
      </c>
      <c r="B54" s="48">
        <v>14.9</v>
      </c>
      <c r="C54" s="48">
        <v>13.7</v>
      </c>
      <c r="D54" s="48">
        <v>12.1</v>
      </c>
      <c r="E54" s="48">
        <v>10</v>
      </c>
      <c r="F54" s="48">
        <v>35</v>
      </c>
      <c r="G54" s="48">
        <v>-8</v>
      </c>
      <c r="H54" s="48">
        <v>0</v>
      </c>
      <c r="I54" s="48">
        <v>0</v>
      </c>
      <c r="J54" s="48">
        <v>0</v>
      </c>
      <c r="K54" s="48">
        <v>0</v>
      </c>
      <c r="L54" s="48">
        <v>0</v>
      </c>
      <c r="M54" s="48">
        <v>0</v>
      </c>
      <c r="N54" s="48">
        <v>0</v>
      </c>
      <c r="O54" s="48">
        <v>0</v>
      </c>
      <c r="P54" s="48">
        <v>0</v>
      </c>
      <c r="Q54" s="48">
        <v>0</v>
      </c>
      <c r="R54" s="48">
        <v>19.399999999999999</v>
      </c>
      <c r="S54" s="48">
        <v>19</v>
      </c>
      <c r="T54" s="48">
        <v>17.52</v>
      </c>
      <c r="U54" s="48">
        <v>26.7</v>
      </c>
      <c r="V54" s="48">
        <v>25.7</v>
      </c>
      <c r="W54" s="48">
        <v>15.86</v>
      </c>
      <c r="X54" s="48">
        <v>14.37</v>
      </c>
      <c r="Y54" s="48">
        <v>61.3</v>
      </c>
      <c r="Z54" s="48">
        <v>67.7</v>
      </c>
      <c r="AA54" s="48">
        <v>26.4</v>
      </c>
      <c r="AB54" s="48">
        <v>27</v>
      </c>
      <c r="AC54" s="48">
        <v>27</v>
      </c>
      <c r="AD54" s="48">
        <v>0</v>
      </c>
      <c r="AE54" s="48"/>
      <c r="AF54" s="48">
        <v>50.9</v>
      </c>
      <c r="AG54" s="56"/>
      <c r="AH54" s="51">
        <f t="shared" si="2"/>
        <v>67.7</v>
      </c>
      <c r="AI54" s="52">
        <f t="shared" si="3"/>
        <v>-8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48">
        <v>0</v>
      </c>
      <c r="M55" s="48">
        <v>0</v>
      </c>
      <c r="N55" s="48">
        <v>0</v>
      </c>
      <c r="O55" s="48">
        <v>0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  <c r="Z55" s="76">
        <v>0</v>
      </c>
      <c r="AA55" s="67">
        <v>0</v>
      </c>
      <c r="AB55" s="67">
        <v>0</v>
      </c>
      <c r="AC55" s="67">
        <v>-14</v>
      </c>
      <c r="AD55" s="67">
        <v>-13.4</v>
      </c>
      <c r="AE55" s="67"/>
      <c r="AF55" s="67">
        <v>-12.8</v>
      </c>
      <c r="AG55" s="58"/>
      <c r="AH55" s="51">
        <f t="shared" si="2"/>
        <v>0</v>
      </c>
      <c r="AI55" s="52">
        <f t="shared" si="3"/>
        <v>-14</v>
      </c>
      <c r="AK55" s="53"/>
    </row>
    <row r="56" spans="1:37" x14ac:dyDescent="0.25">
      <c r="A56" s="57" t="s">
        <v>38</v>
      </c>
      <c r="B56" s="67">
        <v>0</v>
      </c>
      <c r="C56" s="67">
        <v>-10.199999999999999</v>
      </c>
      <c r="D56" s="67">
        <v>-62.2</v>
      </c>
      <c r="E56" s="67">
        <v>-74</v>
      </c>
      <c r="F56" s="67">
        <v>-90</v>
      </c>
      <c r="G56" s="48">
        <v>-87.2</v>
      </c>
      <c r="H56" s="48">
        <v>-100</v>
      </c>
      <c r="I56" s="48">
        <v>-44</v>
      </c>
      <c r="J56" s="48">
        <v>17.3</v>
      </c>
      <c r="K56" s="48">
        <v>-38.700000000000003</v>
      </c>
      <c r="L56" s="67">
        <v>-40</v>
      </c>
      <c r="M56" s="67">
        <v>-10</v>
      </c>
      <c r="N56" s="67">
        <v>-77.400000000000006</v>
      </c>
      <c r="O56" s="67">
        <v>-48.7</v>
      </c>
      <c r="P56" s="67">
        <v>-21</v>
      </c>
      <c r="Q56" s="67">
        <v>-40.299999999999997</v>
      </c>
      <c r="R56" s="67">
        <v>-13.9</v>
      </c>
      <c r="S56" s="67">
        <v>-19.7</v>
      </c>
      <c r="T56" s="67">
        <v>-29</v>
      </c>
      <c r="U56" s="77">
        <v>-60.5</v>
      </c>
      <c r="V56" s="77">
        <v>-24.7</v>
      </c>
      <c r="W56" s="77">
        <v>-34.1</v>
      </c>
      <c r="X56" s="77">
        <v>-34.700000000000003</v>
      </c>
      <c r="Y56" s="77">
        <v>-24.8</v>
      </c>
      <c r="Z56" s="77">
        <v>-21</v>
      </c>
      <c r="AA56" s="67">
        <v>-65.400000000000006</v>
      </c>
      <c r="AB56" s="67">
        <v>-25</v>
      </c>
      <c r="AC56" s="67">
        <v>-60</v>
      </c>
      <c r="AD56" s="67">
        <v>-55</v>
      </c>
      <c r="AE56" s="67"/>
      <c r="AF56" s="67">
        <v>-70</v>
      </c>
      <c r="AG56" s="78"/>
      <c r="AH56" s="51">
        <f t="shared" si="2"/>
        <v>17.3</v>
      </c>
      <c r="AI56" s="52">
        <f t="shared" si="3"/>
        <v>-100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67">
        <v>0</v>
      </c>
      <c r="M57" s="67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0</v>
      </c>
      <c r="AA57" s="79">
        <v>0</v>
      </c>
      <c r="AB57" s="79">
        <v>0</v>
      </c>
      <c r="AC57" s="79">
        <v>0</v>
      </c>
      <c r="AD57" s="79">
        <v>0</v>
      </c>
      <c r="AE57" s="79"/>
      <c r="AF57" s="79">
        <v>45</v>
      </c>
      <c r="AG57" s="78"/>
      <c r="AH57" s="51">
        <f t="shared" si="2"/>
        <v>45</v>
      </c>
      <c r="AI57" s="52">
        <f t="shared" si="3"/>
        <v>0</v>
      </c>
      <c r="AK57" s="53"/>
    </row>
    <row r="58" spans="1:37" x14ac:dyDescent="0.25">
      <c r="A58" s="57" t="s">
        <v>40</v>
      </c>
      <c r="B58" s="79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48">
        <v>0</v>
      </c>
      <c r="M58" s="48">
        <v>0</v>
      </c>
      <c r="N58" s="48">
        <v>0</v>
      </c>
      <c r="O58" s="67">
        <v>0</v>
      </c>
      <c r="P58" s="67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-50</v>
      </c>
      <c r="AC58" s="48">
        <v>-54</v>
      </c>
      <c r="AD58" s="48">
        <v>-55</v>
      </c>
      <c r="AE58" s="48"/>
      <c r="AF58" s="48">
        <v>-53.3</v>
      </c>
      <c r="AG58" s="78"/>
      <c r="AH58" s="51">
        <f t="shared" si="2"/>
        <v>0</v>
      </c>
      <c r="AI58" s="52">
        <f t="shared" si="3"/>
        <v>-55</v>
      </c>
      <c r="AK58" s="53"/>
    </row>
    <row r="59" spans="1:37" x14ac:dyDescent="0.25">
      <c r="A59" s="57" t="s">
        <v>87</v>
      </c>
      <c r="B59" s="67">
        <v>0</v>
      </c>
      <c r="C59" s="67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79">
        <v>0</v>
      </c>
      <c r="K59" s="79">
        <v>0</v>
      </c>
      <c r="L59" s="67">
        <v>0</v>
      </c>
      <c r="M59" s="67">
        <v>0</v>
      </c>
      <c r="N59" s="67">
        <v>0</v>
      </c>
      <c r="O59" s="67">
        <v>0</v>
      </c>
      <c r="P59" s="67">
        <v>0</v>
      </c>
      <c r="Q59" s="80">
        <v>0</v>
      </c>
      <c r="R59" s="80">
        <v>0</v>
      </c>
      <c r="S59" s="80">
        <v>0</v>
      </c>
      <c r="T59" s="80">
        <v>0</v>
      </c>
      <c r="U59" s="80">
        <v>0</v>
      </c>
      <c r="V59" s="80">
        <v>0</v>
      </c>
      <c r="W59" s="80">
        <v>0</v>
      </c>
      <c r="X59" s="80">
        <v>0</v>
      </c>
      <c r="Y59" s="80">
        <v>0</v>
      </c>
      <c r="Z59" s="80">
        <v>0</v>
      </c>
      <c r="AA59" s="80">
        <v>0</v>
      </c>
      <c r="AB59" s="80">
        <v>0</v>
      </c>
      <c r="AC59" s="80">
        <v>0</v>
      </c>
      <c r="AD59" s="80">
        <v>0</v>
      </c>
      <c r="AE59" s="80"/>
      <c r="AF59" s="80">
        <v>9</v>
      </c>
      <c r="AG59" s="78"/>
      <c r="AH59" s="51">
        <f t="shared" si="2"/>
        <v>9</v>
      </c>
      <c r="AI59" s="52">
        <f t="shared" si="3"/>
        <v>0</v>
      </c>
      <c r="AK59" s="53"/>
    </row>
    <row r="60" spans="1:37" x14ac:dyDescent="0.25">
      <c r="A60" s="57" t="s">
        <v>88</v>
      </c>
      <c r="B60" s="79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48">
        <v>0</v>
      </c>
      <c r="I60" s="48">
        <v>0</v>
      </c>
      <c r="J60" s="79">
        <v>0</v>
      </c>
      <c r="K60" s="79">
        <v>0</v>
      </c>
      <c r="L60" s="48">
        <v>0</v>
      </c>
      <c r="M60" s="48">
        <v>0</v>
      </c>
      <c r="N60" s="48">
        <v>0</v>
      </c>
      <c r="O60" s="67">
        <v>0</v>
      </c>
      <c r="P60" s="67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/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89</v>
      </c>
      <c r="B61" s="79">
        <v>10</v>
      </c>
      <c r="C61" s="79">
        <v>10</v>
      </c>
      <c r="D61" s="79">
        <v>10</v>
      </c>
      <c r="E61" s="79">
        <v>10</v>
      </c>
      <c r="F61" s="79">
        <v>10</v>
      </c>
      <c r="G61" s="79">
        <v>0</v>
      </c>
      <c r="H61" s="79">
        <v>0</v>
      </c>
      <c r="I61" s="79">
        <v>0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67">
        <v>0</v>
      </c>
      <c r="P61" s="67">
        <v>0</v>
      </c>
      <c r="Q61" s="79">
        <v>0</v>
      </c>
      <c r="R61" s="79">
        <v>0</v>
      </c>
      <c r="S61" s="79">
        <v>0</v>
      </c>
      <c r="T61" s="79">
        <v>0</v>
      </c>
      <c r="U61" s="79">
        <v>0</v>
      </c>
      <c r="V61" s="79">
        <v>0</v>
      </c>
      <c r="W61" s="79">
        <v>0</v>
      </c>
      <c r="X61" s="79">
        <v>0</v>
      </c>
      <c r="Y61" s="79">
        <v>0</v>
      </c>
      <c r="Z61" s="79">
        <v>0</v>
      </c>
      <c r="AA61" s="79">
        <v>0</v>
      </c>
      <c r="AB61" s="79">
        <v>0</v>
      </c>
      <c r="AC61" s="79">
        <v>0</v>
      </c>
      <c r="AD61" s="79">
        <v>0</v>
      </c>
      <c r="AE61" s="79"/>
      <c r="AF61" s="79">
        <v>0</v>
      </c>
      <c r="AG61" s="78"/>
      <c r="AH61" s="51">
        <f t="shared" si="2"/>
        <v>10</v>
      </c>
      <c r="AI61" s="52">
        <f t="shared" si="3"/>
        <v>0</v>
      </c>
      <c r="AK61" s="53"/>
    </row>
    <row r="62" spans="1:37" x14ac:dyDescent="0.25">
      <c r="A62" s="57" t="s">
        <v>90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67">
        <v>0</v>
      </c>
      <c r="P62" s="67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/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67">
        <v>0</v>
      </c>
      <c r="I63" s="67">
        <v>0</v>
      </c>
      <c r="J63" s="79">
        <v>0</v>
      </c>
      <c r="K63" s="79">
        <v>0</v>
      </c>
      <c r="L63" s="67">
        <v>0</v>
      </c>
      <c r="M63" s="67">
        <v>0</v>
      </c>
      <c r="N63" s="67">
        <v>0</v>
      </c>
      <c r="O63" s="67">
        <v>0</v>
      </c>
      <c r="P63" s="67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/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92</v>
      </c>
      <c r="B64" s="79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48">
        <v>0</v>
      </c>
      <c r="I64" s="48">
        <v>0</v>
      </c>
      <c r="J64" s="79">
        <v>0</v>
      </c>
      <c r="K64" s="79">
        <v>0</v>
      </c>
      <c r="L64" s="48">
        <v>0</v>
      </c>
      <c r="M64" s="48">
        <v>0</v>
      </c>
      <c r="N64" s="48">
        <v>0</v>
      </c>
      <c r="O64" s="67">
        <v>0</v>
      </c>
      <c r="P64" s="67">
        <v>0</v>
      </c>
      <c r="Q64" s="82">
        <v>0</v>
      </c>
      <c r="R64" s="82">
        <v>0</v>
      </c>
      <c r="S64" s="82">
        <v>0</v>
      </c>
      <c r="T64" s="82">
        <v>0</v>
      </c>
      <c r="U64" s="82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/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24.9</v>
      </c>
      <c r="C65" s="66">
        <f t="shared" ref="C65:AF65" si="8">SUM(C54:C64)</f>
        <v>13.5</v>
      </c>
      <c r="D65" s="66">
        <f t="shared" si="8"/>
        <v>-40.1</v>
      </c>
      <c r="E65" s="66">
        <f t="shared" si="8"/>
        <v>-54</v>
      </c>
      <c r="F65" s="66">
        <f t="shared" si="8"/>
        <v>-45</v>
      </c>
      <c r="G65" s="66">
        <f t="shared" si="8"/>
        <v>-95.2</v>
      </c>
      <c r="H65" s="66">
        <f t="shared" si="8"/>
        <v>-100</v>
      </c>
      <c r="I65" s="66">
        <f t="shared" si="8"/>
        <v>-44</v>
      </c>
      <c r="J65" s="66">
        <f t="shared" si="8"/>
        <v>17.3</v>
      </c>
      <c r="K65" s="66">
        <f t="shared" si="8"/>
        <v>-38.700000000000003</v>
      </c>
      <c r="L65" s="66">
        <f t="shared" si="8"/>
        <v>-40</v>
      </c>
      <c r="M65" s="66">
        <f t="shared" si="8"/>
        <v>-10</v>
      </c>
      <c r="N65" s="66">
        <f t="shared" si="8"/>
        <v>-77.400000000000006</v>
      </c>
      <c r="O65" s="66">
        <f t="shared" si="8"/>
        <v>-48.7</v>
      </c>
      <c r="P65" s="66">
        <f t="shared" si="8"/>
        <v>-21</v>
      </c>
      <c r="Q65" s="66">
        <f t="shared" si="8"/>
        <v>-40.299999999999997</v>
      </c>
      <c r="R65" s="66">
        <f t="shared" si="8"/>
        <v>5.4999999999999982</v>
      </c>
      <c r="S65" s="66">
        <f t="shared" si="8"/>
        <v>-0.69999999999999929</v>
      </c>
      <c r="T65" s="66">
        <f t="shared" si="8"/>
        <v>-11.48</v>
      </c>
      <c r="U65" s="66">
        <f t="shared" si="8"/>
        <v>-33.799999999999997</v>
      </c>
      <c r="V65" s="66">
        <f t="shared" si="8"/>
        <v>1</v>
      </c>
      <c r="W65" s="66">
        <f t="shared" si="8"/>
        <v>-18.240000000000002</v>
      </c>
      <c r="X65" s="66">
        <f t="shared" si="8"/>
        <v>-20.330000000000005</v>
      </c>
      <c r="Y65" s="66">
        <f t="shared" si="8"/>
        <v>36.5</v>
      </c>
      <c r="Z65" s="66">
        <f t="shared" si="8"/>
        <v>46.7</v>
      </c>
      <c r="AA65" s="66">
        <f t="shared" si="8"/>
        <v>-39.000000000000007</v>
      </c>
      <c r="AB65" s="66">
        <f t="shared" si="8"/>
        <v>-48</v>
      </c>
      <c r="AC65" s="66">
        <f t="shared" si="8"/>
        <v>-101</v>
      </c>
      <c r="AD65" s="66">
        <f t="shared" si="8"/>
        <v>-123.4</v>
      </c>
      <c r="AE65" s="66">
        <f t="shared" si="8"/>
        <v>0</v>
      </c>
      <c r="AF65" s="66">
        <f t="shared" si="8"/>
        <v>-31.200000000000003</v>
      </c>
      <c r="AG65" s="71">
        <f>SUM(AG54:AG64)</f>
        <v>0</v>
      </c>
      <c r="AH65" s="51">
        <f t="shared" si="2"/>
        <v>46.7</v>
      </c>
      <c r="AI65" s="52">
        <f t="shared" si="3"/>
        <v>-123.4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207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209</v>
      </c>
      <c r="B70" s="88">
        <f>B65+B53+B49+B35+B69</f>
        <v>1182.1399999999999</v>
      </c>
      <c r="C70" s="88">
        <f t="shared" ref="C70:AG70" si="10">C65+C53+C49+C35+C69</f>
        <v>1119.54</v>
      </c>
      <c r="D70" s="88">
        <f t="shared" si="10"/>
        <v>1062.3400000000001</v>
      </c>
      <c r="E70" s="88">
        <f t="shared" si="10"/>
        <v>1105.7400000000002</v>
      </c>
      <c r="F70" s="88">
        <f t="shared" si="10"/>
        <v>1103.2400000000002</v>
      </c>
      <c r="G70" s="88">
        <f t="shared" si="10"/>
        <v>1022.9399999999999</v>
      </c>
      <c r="H70" s="88">
        <f t="shared" si="10"/>
        <v>1017.6399999999999</v>
      </c>
      <c r="I70" s="88">
        <f t="shared" si="10"/>
        <v>1088.8399999999999</v>
      </c>
      <c r="J70" s="88">
        <f t="shared" si="10"/>
        <v>1139.9399999999998</v>
      </c>
      <c r="K70" s="88">
        <f t="shared" si="10"/>
        <v>1199.74</v>
      </c>
      <c r="L70" s="88">
        <f t="shared" si="10"/>
        <v>1206.8400000000001</v>
      </c>
      <c r="M70" s="88">
        <f t="shared" si="10"/>
        <v>1276.8400000000001</v>
      </c>
      <c r="N70" s="88">
        <f t="shared" si="10"/>
        <v>1286.44</v>
      </c>
      <c r="O70" s="88">
        <f t="shared" si="10"/>
        <v>1196.1399999999999</v>
      </c>
      <c r="P70" s="88">
        <f t="shared" si="10"/>
        <v>1230.44</v>
      </c>
      <c r="Q70" s="88">
        <f t="shared" si="10"/>
        <v>1180.8399999999999</v>
      </c>
      <c r="R70" s="88">
        <f t="shared" si="10"/>
        <v>1228.04</v>
      </c>
      <c r="S70" s="88">
        <f t="shared" si="10"/>
        <v>1224.54</v>
      </c>
      <c r="T70" s="88">
        <f t="shared" si="10"/>
        <v>1238.56</v>
      </c>
      <c r="U70" s="88">
        <f t="shared" si="10"/>
        <v>1177.3399999999999</v>
      </c>
      <c r="V70" s="88">
        <f t="shared" si="10"/>
        <v>1212.6399999999999</v>
      </c>
      <c r="W70" s="88">
        <f t="shared" si="10"/>
        <v>1174.0999999999999</v>
      </c>
      <c r="X70" s="88">
        <f t="shared" si="10"/>
        <v>1256.2099999999998</v>
      </c>
      <c r="Y70" s="88">
        <f t="shared" si="10"/>
        <v>1400.24</v>
      </c>
      <c r="Z70" s="88">
        <f t="shared" si="10"/>
        <v>1388.6399999999999</v>
      </c>
      <c r="AA70" s="88">
        <f t="shared" si="10"/>
        <v>1309.24</v>
      </c>
      <c r="AB70" s="88">
        <f t="shared" si="10"/>
        <v>1301.54</v>
      </c>
      <c r="AC70" s="88">
        <f t="shared" si="10"/>
        <v>1237.24</v>
      </c>
      <c r="AD70" s="88">
        <f t="shared" si="10"/>
        <v>1170.6399999999999</v>
      </c>
      <c r="AE70" s="88">
        <f t="shared" si="10"/>
        <v>3.54</v>
      </c>
      <c r="AF70" s="88">
        <f t="shared" si="10"/>
        <v>1105.04</v>
      </c>
      <c r="AG70" s="88">
        <f t="shared" si="10"/>
        <v>2068.14</v>
      </c>
      <c r="AH70" s="51">
        <f t="shared" si="2"/>
        <v>1400.24</v>
      </c>
      <c r="AI70" s="52">
        <f t="shared" si="3"/>
        <v>3.54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208</v>
      </c>
      <c r="B71" s="86"/>
      <c r="C71" s="86"/>
      <c r="D71" s="86"/>
      <c r="E71" s="86"/>
      <c r="F71" s="86"/>
      <c r="G71" s="86">
        <v>60</v>
      </c>
      <c r="H71" s="86"/>
      <c r="I71" s="86"/>
      <c r="J71" s="86"/>
      <c r="K71" s="86"/>
      <c r="L71" s="86">
        <v>30</v>
      </c>
      <c r="M71" s="86">
        <v>30</v>
      </c>
      <c r="N71" s="86"/>
      <c r="O71" s="86"/>
      <c r="P71" s="86"/>
      <c r="Q71" s="86"/>
      <c r="R71" s="86"/>
      <c r="S71" s="86"/>
      <c r="T71" s="86"/>
      <c r="U71" s="86">
        <v>40</v>
      </c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60</v>
      </c>
      <c r="AI71" s="52">
        <f t="shared" si="3"/>
        <v>30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210</v>
      </c>
      <c r="B72" s="88">
        <f>B70+B71</f>
        <v>1182.1399999999999</v>
      </c>
      <c r="C72" s="88">
        <f t="shared" ref="C72:AF72" si="11">C69+C65+C53+C49+C35+C71</f>
        <v>1119.54</v>
      </c>
      <c r="D72" s="88">
        <f t="shared" si="11"/>
        <v>1062.3400000000001</v>
      </c>
      <c r="E72" s="88">
        <f t="shared" si="11"/>
        <v>1105.7400000000002</v>
      </c>
      <c r="F72" s="88">
        <f t="shared" si="11"/>
        <v>1103.2400000000002</v>
      </c>
      <c r="G72" s="88">
        <f t="shared" si="11"/>
        <v>1082.94</v>
      </c>
      <c r="H72" s="88">
        <f t="shared" si="11"/>
        <v>1017.6399999999999</v>
      </c>
      <c r="I72" s="88">
        <f t="shared" si="11"/>
        <v>1088.8399999999999</v>
      </c>
      <c r="J72" s="88">
        <f t="shared" si="11"/>
        <v>1139.9399999999998</v>
      </c>
      <c r="K72" s="88">
        <f t="shared" si="11"/>
        <v>1199.74</v>
      </c>
      <c r="L72" s="88">
        <f t="shared" si="11"/>
        <v>1236.8400000000001</v>
      </c>
      <c r="M72" s="88">
        <f t="shared" si="11"/>
        <v>1306.8400000000001</v>
      </c>
      <c r="N72" s="88">
        <f t="shared" si="11"/>
        <v>1286.44</v>
      </c>
      <c r="O72" s="88">
        <f t="shared" si="11"/>
        <v>1196.1399999999999</v>
      </c>
      <c r="P72" s="88">
        <f t="shared" si="11"/>
        <v>1230.44</v>
      </c>
      <c r="Q72" s="88">
        <f t="shared" si="11"/>
        <v>1180.8399999999999</v>
      </c>
      <c r="R72" s="88">
        <f t="shared" si="11"/>
        <v>1228.04</v>
      </c>
      <c r="S72" s="88">
        <f t="shared" si="11"/>
        <v>1224.54</v>
      </c>
      <c r="T72" s="88">
        <f t="shared" si="11"/>
        <v>1238.56</v>
      </c>
      <c r="U72" s="88">
        <f t="shared" si="11"/>
        <v>1217.3399999999999</v>
      </c>
      <c r="V72" s="88">
        <f t="shared" si="11"/>
        <v>1212.6399999999999</v>
      </c>
      <c r="W72" s="88">
        <f t="shared" si="11"/>
        <v>1174.0999999999999</v>
      </c>
      <c r="X72" s="88">
        <f t="shared" si="11"/>
        <v>1256.2099999999998</v>
      </c>
      <c r="Y72" s="88">
        <f t="shared" si="11"/>
        <v>1400.24</v>
      </c>
      <c r="Z72" s="88">
        <f t="shared" si="11"/>
        <v>1388.6399999999999</v>
      </c>
      <c r="AA72" s="88">
        <f t="shared" si="11"/>
        <v>1309.24</v>
      </c>
      <c r="AB72" s="88">
        <f t="shared" si="11"/>
        <v>1301.54</v>
      </c>
      <c r="AC72" s="88">
        <f t="shared" si="11"/>
        <v>1237.24</v>
      </c>
      <c r="AD72" s="88">
        <f t="shared" si="11"/>
        <v>1170.6399999999999</v>
      </c>
      <c r="AE72" s="88">
        <f t="shared" si="11"/>
        <v>3.54</v>
      </c>
      <c r="AF72" s="88">
        <f t="shared" si="11"/>
        <v>1105.04</v>
      </c>
      <c r="AG72" s="71">
        <f>AG69+AG65+AG53+AG49+AG35+AG71</f>
        <v>2068.14</v>
      </c>
      <c r="AH72" s="51">
        <f t="shared" si="2"/>
        <v>1400.24</v>
      </c>
      <c r="AI72" s="52">
        <f t="shared" si="3"/>
        <v>3.54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Q73" si="12">IF(B57&lt;0,B57*-1,0)</f>
        <v>0</v>
      </c>
      <c r="C73" s="79">
        <f t="shared" si="12"/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Q74" si="14">IF(B55&lt;0,B55*-1,0)</f>
        <v>0</v>
      </c>
      <c r="C74" s="79">
        <f t="shared" si="14"/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14</v>
      </c>
      <c r="AD74" s="79">
        <f t="shared" si="15"/>
        <v>13.4</v>
      </c>
      <c r="AE74" s="79">
        <f t="shared" si="15"/>
        <v>0</v>
      </c>
      <c r="AF74" s="79">
        <f t="shared" si="15"/>
        <v>12.8</v>
      </c>
      <c r="AG74" s="58"/>
      <c r="AH74" s="51">
        <f t="shared" si="2"/>
        <v>14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 t="shared" ref="B75:Q75" si="16">IF(B58&lt;0,B58*-1,0)</f>
        <v>0</v>
      </c>
      <c r="C75" s="79">
        <f t="shared" si="16"/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50</v>
      </c>
      <c r="AC75" s="79">
        <f t="shared" si="17"/>
        <v>54</v>
      </c>
      <c r="AD75" s="79">
        <f t="shared" si="17"/>
        <v>55</v>
      </c>
      <c r="AE75" s="79">
        <f t="shared" si="17"/>
        <v>0</v>
      </c>
      <c r="AF75" s="79">
        <f t="shared" si="17"/>
        <v>53.3</v>
      </c>
      <c r="AG75" s="89"/>
      <c r="AH75" s="51">
        <f t="shared" si="2"/>
        <v>55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>IF(B56&lt;0,B56*-1,0)</f>
        <v>0</v>
      </c>
      <c r="C76" s="79">
        <f t="shared" ref="C76:AF76" si="18">IF(C56&lt;0,C56*-1,0)</f>
        <v>10.199999999999999</v>
      </c>
      <c r="D76" s="79">
        <f t="shared" si="18"/>
        <v>62.2</v>
      </c>
      <c r="E76" s="79">
        <f t="shared" si="18"/>
        <v>74</v>
      </c>
      <c r="F76" s="79">
        <f t="shared" si="18"/>
        <v>90</v>
      </c>
      <c r="G76" s="79">
        <f t="shared" si="18"/>
        <v>87.2</v>
      </c>
      <c r="H76" s="79">
        <f t="shared" si="18"/>
        <v>100</v>
      </c>
      <c r="I76" s="79">
        <f t="shared" si="18"/>
        <v>44</v>
      </c>
      <c r="J76" s="79">
        <f t="shared" si="18"/>
        <v>0</v>
      </c>
      <c r="K76" s="79">
        <f t="shared" si="18"/>
        <v>38.700000000000003</v>
      </c>
      <c r="L76" s="79">
        <f t="shared" si="18"/>
        <v>40</v>
      </c>
      <c r="M76" s="79">
        <f t="shared" si="18"/>
        <v>10</v>
      </c>
      <c r="N76" s="79">
        <f t="shared" si="18"/>
        <v>77.400000000000006</v>
      </c>
      <c r="O76" s="79">
        <f t="shared" si="18"/>
        <v>48.7</v>
      </c>
      <c r="P76" s="79">
        <f t="shared" si="18"/>
        <v>21</v>
      </c>
      <c r="Q76" s="79">
        <f t="shared" si="18"/>
        <v>40.299999999999997</v>
      </c>
      <c r="R76" s="79">
        <f t="shared" si="18"/>
        <v>13.9</v>
      </c>
      <c r="S76" s="79">
        <f t="shared" si="18"/>
        <v>19.7</v>
      </c>
      <c r="T76" s="79">
        <f t="shared" si="18"/>
        <v>29</v>
      </c>
      <c r="U76" s="79">
        <f t="shared" si="18"/>
        <v>60.5</v>
      </c>
      <c r="V76" s="79">
        <f t="shared" si="18"/>
        <v>24.7</v>
      </c>
      <c r="W76" s="79">
        <f t="shared" si="18"/>
        <v>34.1</v>
      </c>
      <c r="X76" s="79">
        <f t="shared" si="18"/>
        <v>34.700000000000003</v>
      </c>
      <c r="Y76" s="79">
        <f t="shared" si="18"/>
        <v>24.8</v>
      </c>
      <c r="Z76" s="79">
        <f t="shared" si="18"/>
        <v>21</v>
      </c>
      <c r="AA76" s="79">
        <f t="shared" si="18"/>
        <v>65.400000000000006</v>
      </c>
      <c r="AB76" s="79">
        <f t="shared" si="18"/>
        <v>25</v>
      </c>
      <c r="AC76" s="79">
        <f t="shared" si="18"/>
        <v>60</v>
      </c>
      <c r="AD76" s="79">
        <f t="shared" si="18"/>
        <v>55</v>
      </c>
      <c r="AE76" s="79">
        <f t="shared" si="18"/>
        <v>0</v>
      </c>
      <c r="AF76" s="79">
        <f t="shared" si="18"/>
        <v>70</v>
      </c>
      <c r="AG76" s="89"/>
      <c r="AH76" s="51">
        <f t="shared" ref="AH76:AH88" si="19">MAX(B76:AF76)</f>
        <v>100</v>
      </c>
      <c r="AI76" s="52">
        <f t="shared" ref="AI76:AI88" si="20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205</v>
      </c>
      <c r="B77" s="79">
        <f>IF(B54&lt;0,B54*-1,0)</f>
        <v>0</v>
      </c>
      <c r="C77" s="79">
        <f t="shared" ref="C77:AF77" si="21">IF(C54&lt;0,C54*-1,0)</f>
        <v>0</v>
      </c>
      <c r="D77" s="79">
        <f t="shared" si="21"/>
        <v>0</v>
      </c>
      <c r="E77" s="79">
        <f t="shared" si="21"/>
        <v>0</v>
      </c>
      <c r="F77" s="79">
        <f t="shared" si="21"/>
        <v>0</v>
      </c>
      <c r="G77" s="79">
        <f t="shared" si="21"/>
        <v>8</v>
      </c>
      <c r="H77" s="79">
        <f t="shared" si="21"/>
        <v>0</v>
      </c>
      <c r="I77" s="79">
        <f t="shared" si="21"/>
        <v>0</v>
      </c>
      <c r="J77" s="79">
        <f t="shared" si="21"/>
        <v>0</v>
      </c>
      <c r="K77" s="79">
        <f t="shared" si="21"/>
        <v>0</v>
      </c>
      <c r="L77" s="79">
        <f t="shared" si="21"/>
        <v>0</v>
      </c>
      <c r="M77" s="79">
        <f t="shared" si="21"/>
        <v>0</v>
      </c>
      <c r="N77" s="79">
        <f t="shared" si="21"/>
        <v>0</v>
      </c>
      <c r="O77" s="79">
        <f t="shared" si="21"/>
        <v>0</v>
      </c>
      <c r="P77" s="79">
        <f t="shared" si="21"/>
        <v>0</v>
      </c>
      <c r="Q77" s="79">
        <f t="shared" si="21"/>
        <v>0</v>
      </c>
      <c r="R77" s="79">
        <f t="shared" si="21"/>
        <v>0</v>
      </c>
      <c r="S77" s="79">
        <f t="shared" si="21"/>
        <v>0</v>
      </c>
      <c r="T77" s="79">
        <f t="shared" si="21"/>
        <v>0</v>
      </c>
      <c r="U77" s="79">
        <f t="shared" si="21"/>
        <v>0</v>
      </c>
      <c r="V77" s="79">
        <f t="shared" si="21"/>
        <v>0</v>
      </c>
      <c r="W77" s="79">
        <f t="shared" si="21"/>
        <v>0</v>
      </c>
      <c r="X77" s="79">
        <f t="shared" si="21"/>
        <v>0</v>
      </c>
      <c r="Y77" s="79">
        <f t="shared" si="21"/>
        <v>0</v>
      </c>
      <c r="Z77" s="79">
        <f t="shared" si="21"/>
        <v>0</v>
      </c>
      <c r="AA77" s="79">
        <f t="shared" si="21"/>
        <v>0</v>
      </c>
      <c r="AB77" s="79">
        <f t="shared" si="21"/>
        <v>0</v>
      </c>
      <c r="AC77" s="79">
        <f t="shared" si="21"/>
        <v>0</v>
      </c>
      <c r="AD77" s="79">
        <f t="shared" si="21"/>
        <v>0</v>
      </c>
      <c r="AE77" s="79">
        <f t="shared" si="21"/>
        <v>0</v>
      </c>
      <c r="AF77" s="79">
        <f t="shared" si="21"/>
        <v>0</v>
      </c>
      <c r="AG77" s="89"/>
      <c r="AH77" s="51">
        <f t="shared" si="19"/>
        <v>8</v>
      </c>
      <c r="AI77" s="52">
        <f t="shared" si="20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190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19"/>
        <v>0</v>
      </c>
      <c r="AI78" s="52">
        <f t="shared" si="20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2">SUM(B73:B78)</f>
        <v>0</v>
      </c>
      <c r="C79" s="66">
        <f t="shared" si="22"/>
        <v>10.199999999999999</v>
      </c>
      <c r="D79" s="66">
        <f t="shared" si="22"/>
        <v>62.2</v>
      </c>
      <c r="E79" s="66">
        <f t="shared" si="22"/>
        <v>74</v>
      </c>
      <c r="F79" s="66">
        <f t="shared" si="22"/>
        <v>90</v>
      </c>
      <c r="G79" s="66">
        <f t="shared" si="22"/>
        <v>95.2</v>
      </c>
      <c r="H79" s="66">
        <f t="shared" si="22"/>
        <v>100</v>
      </c>
      <c r="I79" s="66">
        <f t="shared" si="22"/>
        <v>44</v>
      </c>
      <c r="J79" s="66">
        <f t="shared" si="22"/>
        <v>0</v>
      </c>
      <c r="K79" s="66">
        <f t="shared" si="22"/>
        <v>38.700000000000003</v>
      </c>
      <c r="L79" s="66">
        <f t="shared" si="22"/>
        <v>40</v>
      </c>
      <c r="M79" s="66">
        <f t="shared" si="22"/>
        <v>10</v>
      </c>
      <c r="N79" s="66">
        <f t="shared" si="22"/>
        <v>77.400000000000006</v>
      </c>
      <c r="O79" s="66">
        <f t="shared" si="22"/>
        <v>48.7</v>
      </c>
      <c r="P79" s="66">
        <f t="shared" si="22"/>
        <v>21</v>
      </c>
      <c r="Q79" s="66">
        <f t="shared" si="22"/>
        <v>40.299999999999997</v>
      </c>
      <c r="R79" s="66">
        <f t="shared" si="22"/>
        <v>13.9</v>
      </c>
      <c r="S79" s="66">
        <f t="shared" si="22"/>
        <v>19.7</v>
      </c>
      <c r="T79" s="66">
        <f t="shared" si="22"/>
        <v>29</v>
      </c>
      <c r="U79" s="66">
        <f t="shared" si="22"/>
        <v>60.5</v>
      </c>
      <c r="V79" s="66">
        <f t="shared" si="22"/>
        <v>24.7</v>
      </c>
      <c r="W79" s="66">
        <f t="shared" si="22"/>
        <v>34.1</v>
      </c>
      <c r="X79" s="66">
        <f t="shared" si="22"/>
        <v>34.700000000000003</v>
      </c>
      <c r="Y79" s="66">
        <f t="shared" si="22"/>
        <v>24.8</v>
      </c>
      <c r="Z79" s="66">
        <f t="shared" si="22"/>
        <v>21</v>
      </c>
      <c r="AA79" s="66">
        <f t="shared" si="22"/>
        <v>65.400000000000006</v>
      </c>
      <c r="AB79" s="66">
        <f t="shared" si="22"/>
        <v>75</v>
      </c>
      <c r="AC79" s="66">
        <f t="shared" si="22"/>
        <v>128</v>
      </c>
      <c r="AD79" s="66">
        <f t="shared" si="22"/>
        <v>123.4</v>
      </c>
      <c r="AE79" s="66">
        <f t="shared" si="22"/>
        <v>0</v>
      </c>
      <c r="AF79" s="66">
        <f t="shared" si="22"/>
        <v>136.1</v>
      </c>
      <c r="AG79" s="71">
        <f t="shared" si="22"/>
        <v>0</v>
      </c>
      <c r="AH79" s="51">
        <f t="shared" si="19"/>
        <v>136.1</v>
      </c>
      <c r="AI79" s="52">
        <f t="shared" si="20"/>
        <v>0</v>
      </c>
      <c r="AK79" s="53"/>
    </row>
    <row r="80" spans="1:88" s="1" customFormat="1" ht="15.75" thickBot="1" x14ac:dyDescent="0.3">
      <c r="A80" s="65" t="s">
        <v>86</v>
      </c>
      <c r="B80" s="66">
        <f t="shared" ref="B80:AG80" si="23">SUM(B67:B79)</f>
        <v>2364.2799999999997</v>
      </c>
      <c r="C80" s="66">
        <f t="shared" si="23"/>
        <v>2259.4799999999996</v>
      </c>
      <c r="D80" s="66">
        <f t="shared" si="23"/>
        <v>2249.08</v>
      </c>
      <c r="E80" s="66">
        <f t="shared" si="23"/>
        <v>2359.4800000000005</v>
      </c>
      <c r="F80" s="66">
        <f t="shared" si="23"/>
        <v>2386.4800000000005</v>
      </c>
      <c r="G80" s="66">
        <f t="shared" si="23"/>
        <v>2356.2799999999997</v>
      </c>
      <c r="H80" s="66">
        <f t="shared" si="23"/>
        <v>2235.2799999999997</v>
      </c>
      <c r="I80" s="66">
        <f t="shared" si="23"/>
        <v>2265.6799999999998</v>
      </c>
      <c r="J80" s="66">
        <f t="shared" si="23"/>
        <v>2279.8799999999997</v>
      </c>
      <c r="K80" s="66">
        <f t="shared" si="23"/>
        <v>2476.8799999999997</v>
      </c>
      <c r="L80" s="66">
        <f t="shared" si="23"/>
        <v>2553.6800000000003</v>
      </c>
      <c r="M80" s="66">
        <f t="shared" si="23"/>
        <v>2633.6800000000003</v>
      </c>
      <c r="N80" s="66">
        <f t="shared" si="23"/>
        <v>2727.6800000000003</v>
      </c>
      <c r="O80" s="66">
        <f t="shared" si="23"/>
        <v>2489.6799999999994</v>
      </c>
      <c r="P80" s="66">
        <f t="shared" si="23"/>
        <v>2502.88</v>
      </c>
      <c r="Q80" s="66">
        <f t="shared" si="23"/>
        <v>2442.2800000000002</v>
      </c>
      <c r="R80" s="66">
        <f t="shared" si="23"/>
        <v>2483.88</v>
      </c>
      <c r="S80" s="66">
        <f t="shared" si="23"/>
        <v>2488.4799999999996</v>
      </c>
      <c r="T80" s="66">
        <f t="shared" si="23"/>
        <v>2535.12</v>
      </c>
      <c r="U80" s="66">
        <f t="shared" si="23"/>
        <v>2555.6799999999998</v>
      </c>
      <c r="V80" s="66">
        <f t="shared" si="23"/>
        <v>2474.6799999999994</v>
      </c>
      <c r="W80" s="66">
        <f t="shared" si="23"/>
        <v>2416.3999999999996</v>
      </c>
      <c r="X80" s="66">
        <f t="shared" si="23"/>
        <v>2581.8199999999993</v>
      </c>
      <c r="Y80" s="66">
        <f t="shared" si="23"/>
        <v>2850.0800000000004</v>
      </c>
      <c r="Z80" s="66">
        <f t="shared" si="23"/>
        <v>2819.2799999999997</v>
      </c>
      <c r="AA80" s="66">
        <f t="shared" si="23"/>
        <v>2749.28</v>
      </c>
      <c r="AB80" s="66">
        <f t="shared" si="23"/>
        <v>2753.08</v>
      </c>
      <c r="AC80" s="66">
        <f t="shared" si="23"/>
        <v>2730.48</v>
      </c>
      <c r="AD80" s="66">
        <f t="shared" si="23"/>
        <v>2588.08</v>
      </c>
      <c r="AE80" s="66">
        <f t="shared" si="23"/>
        <v>7.08</v>
      </c>
      <c r="AF80" s="66">
        <f t="shared" si="23"/>
        <v>2482.2800000000002</v>
      </c>
      <c r="AG80" s="71">
        <f t="shared" si="23"/>
        <v>4208.08</v>
      </c>
      <c r="AH80" s="51">
        <f t="shared" si="19"/>
        <v>2850.0800000000004</v>
      </c>
      <c r="AI80" s="52">
        <f t="shared" si="20"/>
        <v>7.08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50.000999999999998</v>
      </c>
      <c r="C81" s="91">
        <v>50.026000000000003</v>
      </c>
      <c r="D81" s="91">
        <v>50.018000000000001</v>
      </c>
      <c r="E81" s="91">
        <v>50.018000000000001</v>
      </c>
      <c r="F81" s="91">
        <v>50.018000000000001</v>
      </c>
      <c r="G81" s="91">
        <v>49.966000000000001</v>
      </c>
      <c r="H81" s="91">
        <v>49.966000000000001</v>
      </c>
      <c r="I81" s="91">
        <v>49.941000000000003</v>
      </c>
      <c r="J81" s="91">
        <v>49.9</v>
      </c>
      <c r="K81" s="91">
        <v>49.987000000000002</v>
      </c>
      <c r="L81" s="91">
        <v>50.048000000000002</v>
      </c>
      <c r="M81" s="91">
        <v>50.048000000000002</v>
      </c>
      <c r="N81" s="91">
        <v>50.02</v>
      </c>
      <c r="O81" s="91">
        <v>50.027000000000001</v>
      </c>
      <c r="P81" s="91">
        <v>50.027000000000001</v>
      </c>
      <c r="Q81" s="91">
        <v>49.9</v>
      </c>
      <c r="R81" s="91">
        <v>50.05</v>
      </c>
      <c r="S81" s="91">
        <v>49.991</v>
      </c>
      <c r="T81" s="91">
        <v>49.963000000000001</v>
      </c>
      <c r="U81" s="91">
        <v>49.658999999999999</v>
      </c>
      <c r="V81" s="91">
        <v>50.003999999999998</v>
      </c>
      <c r="W81" s="91">
        <v>49.904000000000003</v>
      </c>
      <c r="X81" s="91">
        <v>49.994</v>
      </c>
      <c r="Y81" s="91">
        <v>50.045000000000002</v>
      </c>
      <c r="Z81" s="91">
        <v>49.994</v>
      </c>
      <c r="AA81" s="91">
        <v>49.975999999999999</v>
      </c>
      <c r="AB81" s="91">
        <v>50.021999999999998</v>
      </c>
      <c r="AC81" s="91">
        <v>50.048000000000002</v>
      </c>
      <c r="AD81" s="91">
        <v>50.02</v>
      </c>
      <c r="AE81" s="91"/>
      <c r="AF81" s="92">
        <v>49.9</v>
      </c>
      <c r="AG81" s="93"/>
      <c r="AH81" s="51">
        <f t="shared" si="19"/>
        <v>50.05</v>
      </c>
      <c r="AI81" s="52">
        <f t="shared" si="20"/>
        <v>49.658999999999999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125.3</v>
      </c>
      <c r="C82" s="67">
        <v>125.1</v>
      </c>
      <c r="D82" s="67">
        <v>125.8</v>
      </c>
      <c r="E82" s="67">
        <v>125.8</v>
      </c>
      <c r="F82" s="67">
        <v>125.8</v>
      </c>
      <c r="G82" s="67">
        <v>123.7</v>
      </c>
      <c r="H82" s="67">
        <v>123.7</v>
      </c>
      <c r="I82" s="67">
        <v>125.3</v>
      </c>
      <c r="J82" s="67">
        <v>122.2</v>
      </c>
      <c r="K82" s="67">
        <v>122.4</v>
      </c>
      <c r="L82" s="67">
        <v>123.2</v>
      </c>
      <c r="M82" s="67">
        <v>122.4</v>
      </c>
      <c r="N82" s="67">
        <v>122</v>
      </c>
      <c r="O82" s="67">
        <v>120.4</v>
      </c>
      <c r="P82" s="67">
        <v>120.4</v>
      </c>
      <c r="Q82" s="67">
        <v>123.7</v>
      </c>
      <c r="R82" s="67">
        <v>123.1</v>
      </c>
      <c r="S82" s="95">
        <v>122.9</v>
      </c>
      <c r="T82" s="95">
        <v>122</v>
      </c>
      <c r="U82" s="95">
        <v>125.3</v>
      </c>
      <c r="V82" s="95">
        <v>125.5</v>
      </c>
      <c r="W82" s="95">
        <v>125.9</v>
      </c>
      <c r="X82" s="95">
        <v>126.2</v>
      </c>
      <c r="Y82" s="95">
        <v>125.9</v>
      </c>
      <c r="Z82" s="95">
        <v>126.2</v>
      </c>
      <c r="AA82" s="67">
        <v>126.7</v>
      </c>
      <c r="AB82" s="67">
        <v>126.1</v>
      </c>
      <c r="AC82" s="67">
        <v>126.1</v>
      </c>
      <c r="AD82" s="67">
        <v>124.9</v>
      </c>
      <c r="AE82" s="67"/>
      <c r="AF82" s="96">
        <v>126.1</v>
      </c>
      <c r="AG82" s="97"/>
      <c r="AH82" s="51">
        <f t="shared" si="19"/>
        <v>126.7</v>
      </c>
      <c r="AI82" s="52">
        <f t="shared" si="20"/>
        <v>120.4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128</v>
      </c>
      <c r="C83" s="67">
        <v>128.19999999999999</v>
      </c>
      <c r="D83" s="67">
        <v>128.5</v>
      </c>
      <c r="E83" s="67">
        <v>128.5</v>
      </c>
      <c r="F83" s="67">
        <v>128.5</v>
      </c>
      <c r="G83" s="67">
        <v>125.8</v>
      </c>
      <c r="H83" s="67">
        <v>125.8</v>
      </c>
      <c r="I83" s="67">
        <v>127.7</v>
      </c>
      <c r="J83" s="67">
        <v>124.8</v>
      </c>
      <c r="K83" s="67">
        <v>125.2</v>
      </c>
      <c r="L83" s="67">
        <v>125.5</v>
      </c>
      <c r="M83" s="67">
        <v>125</v>
      </c>
      <c r="N83" s="67">
        <v>123</v>
      </c>
      <c r="O83" s="67">
        <v>123.5</v>
      </c>
      <c r="P83" s="67">
        <v>123.5</v>
      </c>
      <c r="Q83" s="67">
        <v>124.9</v>
      </c>
      <c r="R83" s="67">
        <v>124.5</v>
      </c>
      <c r="S83" s="95">
        <v>125.3</v>
      </c>
      <c r="T83" s="95">
        <v>124.1</v>
      </c>
      <c r="U83" s="95">
        <v>127.1</v>
      </c>
      <c r="V83" s="95">
        <v>127.6</v>
      </c>
      <c r="W83" s="95">
        <v>128</v>
      </c>
      <c r="X83" s="95">
        <v>128.19999999999999</v>
      </c>
      <c r="Y83" s="95">
        <v>128</v>
      </c>
      <c r="Z83" s="95">
        <v>128.19999999999999</v>
      </c>
      <c r="AA83" s="67">
        <v>128.9</v>
      </c>
      <c r="AB83" s="67">
        <v>128.80000000000001</v>
      </c>
      <c r="AC83" s="67">
        <v>128.80000000000001</v>
      </c>
      <c r="AD83" s="67">
        <v>128.1</v>
      </c>
      <c r="AE83" s="67"/>
      <c r="AF83" s="96">
        <v>129.6</v>
      </c>
      <c r="AG83" s="97"/>
      <c r="AH83" s="51">
        <f t="shared" si="19"/>
        <v>129.6</v>
      </c>
      <c r="AI83" s="52">
        <f t="shared" si="20"/>
        <v>123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131.19999999999999</v>
      </c>
      <c r="C84" s="67">
        <v>131.4</v>
      </c>
      <c r="D84" s="67">
        <v>133</v>
      </c>
      <c r="E84" s="67">
        <v>133</v>
      </c>
      <c r="F84" s="67">
        <v>133</v>
      </c>
      <c r="G84" s="67">
        <v>128.5</v>
      </c>
      <c r="H84" s="67">
        <v>128.5</v>
      </c>
      <c r="I84" s="67">
        <v>126.2</v>
      </c>
      <c r="J84" s="67">
        <v>127.5</v>
      </c>
      <c r="K84" s="67">
        <v>127.8</v>
      </c>
      <c r="L84" s="67">
        <v>128</v>
      </c>
      <c r="M84" s="67">
        <v>129.19999999999999</v>
      </c>
      <c r="N84" s="67">
        <v>129.9</v>
      </c>
      <c r="O84" s="67">
        <v>127.6</v>
      </c>
      <c r="P84" s="67">
        <v>127.6</v>
      </c>
      <c r="Q84" s="67">
        <v>130</v>
      </c>
      <c r="R84" s="67">
        <v>128.19999999999999</v>
      </c>
      <c r="S84" s="67">
        <v>128.1</v>
      </c>
      <c r="T84" s="67">
        <v>126.6</v>
      </c>
      <c r="U84" s="67">
        <v>127.8</v>
      </c>
      <c r="V84" s="67">
        <v>127.8</v>
      </c>
      <c r="W84" s="95">
        <v>130.30000000000001</v>
      </c>
      <c r="X84" s="95">
        <v>129</v>
      </c>
      <c r="Y84" s="95">
        <v>129.6</v>
      </c>
      <c r="Z84" s="95">
        <v>129</v>
      </c>
      <c r="AA84" s="67">
        <v>128.4</v>
      </c>
      <c r="AB84" s="67">
        <v>129.6</v>
      </c>
      <c r="AC84" s="67">
        <v>129.6</v>
      </c>
      <c r="AD84" s="67">
        <v>128.30000000000001</v>
      </c>
      <c r="AE84" s="67"/>
      <c r="AF84" s="96">
        <v>127.5</v>
      </c>
      <c r="AG84" s="97"/>
      <c r="AH84" s="51">
        <f t="shared" si="19"/>
        <v>133</v>
      </c>
      <c r="AI84" s="52">
        <f t="shared" si="20"/>
        <v>126.2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133.80000000000001</v>
      </c>
      <c r="C85" s="67">
        <v>134.1</v>
      </c>
      <c r="D85" s="67">
        <v>136.4</v>
      </c>
      <c r="E85" s="67">
        <v>136.4</v>
      </c>
      <c r="F85" s="67">
        <v>136.4</v>
      </c>
      <c r="G85" s="67">
        <v>133.19999999999999</v>
      </c>
      <c r="H85" s="67">
        <v>133.19999999999999</v>
      </c>
      <c r="I85" s="67">
        <v>128.5</v>
      </c>
      <c r="J85" s="67">
        <v>130.1</v>
      </c>
      <c r="K85" s="67">
        <v>129.6</v>
      </c>
      <c r="L85" s="67">
        <v>129.4</v>
      </c>
      <c r="M85" s="67">
        <v>130.6</v>
      </c>
      <c r="N85" s="67">
        <v>132.30000000000001</v>
      </c>
      <c r="O85" s="67">
        <v>130.19999999999999</v>
      </c>
      <c r="P85" s="67">
        <v>130.19999999999999</v>
      </c>
      <c r="Q85" s="67">
        <v>132.4</v>
      </c>
      <c r="R85" s="67">
        <v>131.1</v>
      </c>
      <c r="S85" s="67">
        <v>132.30000000000001</v>
      </c>
      <c r="T85" s="67">
        <v>130</v>
      </c>
      <c r="U85" s="67">
        <v>131.4</v>
      </c>
      <c r="V85" s="67">
        <v>130.4</v>
      </c>
      <c r="W85" s="95">
        <v>133.1</v>
      </c>
      <c r="X85" s="95">
        <v>132.5</v>
      </c>
      <c r="Y85" s="95">
        <v>133.19999999999999</v>
      </c>
      <c r="Z85" s="95">
        <v>132.5</v>
      </c>
      <c r="AA85" s="67">
        <v>130.9</v>
      </c>
      <c r="AB85" s="67">
        <v>131.69999999999999</v>
      </c>
      <c r="AC85" s="67">
        <v>131.69999999999999</v>
      </c>
      <c r="AD85" s="67">
        <v>131.69999999999999</v>
      </c>
      <c r="AE85" s="67"/>
      <c r="AF85" s="96">
        <v>130.9</v>
      </c>
      <c r="AG85" s="97"/>
      <c r="AH85" s="51">
        <f t="shared" si="19"/>
        <v>136.4</v>
      </c>
      <c r="AI85" s="52">
        <f t="shared" si="20"/>
        <v>128.5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132.80000000000001</v>
      </c>
      <c r="C86" s="99">
        <v>133.80000000000001</v>
      </c>
      <c r="D86" s="99">
        <v>132.80000000000001</v>
      </c>
      <c r="E86" s="99">
        <v>132.80000000000001</v>
      </c>
      <c r="F86" s="99">
        <v>132.80000000000001</v>
      </c>
      <c r="G86" s="99">
        <v>131.4</v>
      </c>
      <c r="H86" s="99">
        <v>131.4</v>
      </c>
      <c r="I86" s="99">
        <v>135</v>
      </c>
      <c r="J86" s="99">
        <v>133.4</v>
      </c>
      <c r="K86" s="99">
        <v>134</v>
      </c>
      <c r="L86" s="99">
        <v>132.1</v>
      </c>
      <c r="M86" s="99">
        <v>135.19999999999999</v>
      </c>
      <c r="N86" s="99">
        <v>135.9</v>
      </c>
      <c r="O86" s="99">
        <v>133.4</v>
      </c>
      <c r="P86" s="99">
        <v>135.19999999999999</v>
      </c>
      <c r="Q86" s="99">
        <v>134.9</v>
      </c>
      <c r="R86" s="99">
        <v>133</v>
      </c>
      <c r="S86" s="99">
        <v>133.6</v>
      </c>
      <c r="T86" s="99">
        <v>131.6</v>
      </c>
      <c r="U86" s="99">
        <v>134.30000000000001</v>
      </c>
      <c r="V86" s="99">
        <v>135.5</v>
      </c>
      <c r="W86" s="95">
        <v>135.4</v>
      </c>
      <c r="X86" s="95">
        <v>133.6</v>
      </c>
      <c r="Y86" s="95">
        <v>134.69999999999999</v>
      </c>
      <c r="Z86" s="95">
        <v>133.6</v>
      </c>
      <c r="AA86" s="99">
        <v>135.6</v>
      </c>
      <c r="AB86" s="99">
        <v>134.5</v>
      </c>
      <c r="AC86" s="99">
        <v>134.5</v>
      </c>
      <c r="AD86" s="99">
        <v>131.9</v>
      </c>
      <c r="AE86" s="99"/>
      <c r="AF86" s="100">
        <v>135.9</v>
      </c>
      <c r="AG86" s="101"/>
      <c r="AH86" s="51">
        <f t="shared" si="19"/>
        <v>135.9</v>
      </c>
      <c r="AI86" s="52">
        <f t="shared" si="20"/>
        <v>131.4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127.7</v>
      </c>
      <c r="C87" s="67">
        <v>131.69999999999999</v>
      </c>
      <c r="D87" s="67">
        <v>130.69999999999999</v>
      </c>
      <c r="E87" s="67">
        <v>130.69999999999999</v>
      </c>
      <c r="F87" s="67">
        <v>130.69999999999999</v>
      </c>
      <c r="G87" s="67">
        <v>126</v>
      </c>
      <c r="H87" s="67">
        <v>126</v>
      </c>
      <c r="I87" s="67">
        <v>133.69999999999999</v>
      </c>
      <c r="J87" s="67">
        <v>132.1</v>
      </c>
      <c r="K87" s="67">
        <v>130.1</v>
      </c>
      <c r="L87" s="67">
        <v>130.4</v>
      </c>
      <c r="M87" s="67">
        <v>128.30000000000001</v>
      </c>
      <c r="N87" s="67">
        <v>131.19999999999999</v>
      </c>
      <c r="O87" s="67">
        <v>128</v>
      </c>
      <c r="P87" s="67">
        <v>128.19999999999999</v>
      </c>
      <c r="Q87" s="67">
        <v>130</v>
      </c>
      <c r="R87" s="67">
        <v>62.4</v>
      </c>
      <c r="S87" s="67">
        <v>128.1</v>
      </c>
      <c r="T87" s="67">
        <v>125</v>
      </c>
      <c r="U87" s="67">
        <v>127.1</v>
      </c>
      <c r="V87" s="67">
        <v>130.1</v>
      </c>
      <c r="W87" s="95">
        <v>132.9</v>
      </c>
      <c r="X87" s="95">
        <v>132.6</v>
      </c>
      <c r="Y87" s="95">
        <v>132.6</v>
      </c>
      <c r="Z87" s="95">
        <v>132.6</v>
      </c>
      <c r="AA87" s="67">
        <v>133.1</v>
      </c>
      <c r="AB87" s="67">
        <v>130.30000000000001</v>
      </c>
      <c r="AC87" s="67">
        <v>130.30000000000001</v>
      </c>
      <c r="AD87" s="67">
        <v>129.19999999999999</v>
      </c>
      <c r="AE87" s="67"/>
      <c r="AF87" s="96">
        <v>133.30000000000001</v>
      </c>
      <c r="AG87" s="97"/>
      <c r="AH87" s="51">
        <f t="shared" si="19"/>
        <v>133.69999999999999</v>
      </c>
      <c r="AI87" s="52">
        <f t="shared" si="20"/>
        <v>62.4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65.2</v>
      </c>
      <c r="C88" s="102">
        <v>65.2</v>
      </c>
      <c r="D88" s="102">
        <v>65.5</v>
      </c>
      <c r="E88" s="102">
        <v>65.5</v>
      </c>
      <c r="F88" s="102">
        <v>65.5</v>
      </c>
      <c r="G88" s="102">
        <v>64.2</v>
      </c>
      <c r="H88" s="102">
        <v>64.2</v>
      </c>
      <c r="I88" s="102">
        <v>65.099999999999994</v>
      </c>
      <c r="J88" s="102">
        <v>63.5</v>
      </c>
      <c r="K88" s="102">
        <v>63.6</v>
      </c>
      <c r="L88" s="102">
        <v>63.7</v>
      </c>
      <c r="M88" s="102">
        <v>63.5</v>
      </c>
      <c r="N88" s="102">
        <v>62.9</v>
      </c>
      <c r="O88" s="102">
        <v>62.3</v>
      </c>
      <c r="P88" s="102">
        <v>62.3</v>
      </c>
      <c r="Q88" s="102">
        <v>62.6</v>
      </c>
      <c r="R88" s="102">
        <v>62.6</v>
      </c>
      <c r="S88" s="102">
        <v>63.4</v>
      </c>
      <c r="T88" s="102">
        <v>63</v>
      </c>
      <c r="U88" s="102">
        <v>64.8</v>
      </c>
      <c r="V88" s="102">
        <v>65</v>
      </c>
      <c r="W88" s="102">
        <v>65.2</v>
      </c>
      <c r="X88" s="102">
        <v>65.3</v>
      </c>
      <c r="Y88" s="102">
        <v>65.2</v>
      </c>
      <c r="Z88" s="102">
        <v>65.3</v>
      </c>
      <c r="AA88" s="102">
        <v>65.8</v>
      </c>
      <c r="AB88" s="102">
        <v>65.900000000000006</v>
      </c>
      <c r="AC88" s="102">
        <v>65.900000000000006</v>
      </c>
      <c r="AD88" s="102">
        <v>65.400000000000006</v>
      </c>
      <c r="AE88" s="102"/>
      <c r="AF88" s="103">
        <v>66.2</v>
      </c>
      <c r="AG88" s="104"/>
      <c r="AH88" s="51">
        <f t="shared" si="19"/>
        <v>66.2</v>
      </c>
      <c r="AI88" s="52">
        <f t="shared" si="20"/>
        <v>62.3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SUM(B14,B17,B20:B21,B39,B41:B42,B44,B46,B91:B94,B98,B104,B110,B119,B121,B133,B140,B143:B144,B151,B153,B155,B159:B161,B163:B165,B170,B176:B177,B179:B181,B189,B194)</f>
        <v>137.04</v>
      </c>
      <c r="C90" s="109">
        <f t="shared" ref="C90:AF90" si="24">SUM(C14,C17,C20:C21,C39,C41:C42,C44,C46,C91:C94,C98,C104,C110,C119,C121,C133,C140,C143:C144,C151,C153,C155,C159:C161,C163:C165,C170,C176:C177,C179:C181,C189,C194)</f>
        <v>130.44</v>
      </c>
      <c r="D90" s="109">
        <f t="shared" si="24"/>
        <v>123.33999999999999</v>
      </c>
      <c r="E90" s="109">
        <f t="shared" si="24"/>
        <v>123.24</v>
      </c>
      <c r="F90" s="109">
        <f t="shared" si="24"/>
        <v>116.43999999999998</v>
      </c>
      <c r="G90" s="109">
        <f t="shared" si="24"/>
        <v>158.63999999999996</v>
      </c>
      <c r="H90" s="109">
        <f t="shared" si="24"/>
        <v>174.43999999999997</v>
      </c>
      <c r="I90" s="109">
        <f t="shared" si="24"/>
        <v>223.13999999999996</v>
      </c>
      <c r="J90" s="109">
        <f t="shared" si="24"/>
        <v>244.14</v>
      </c>
      <c r="K90" s="109">
        <f t="shared" si="24"/>
        <v>258.34000000000009</v>
      </c>
      <c r="L90" s="109">
        <f t="shared" si="24"/>
        <v>274.04000000000002</v>
      </c>
      <c r="M90" s="109">
        <f t="shared" si="24"/>
        <v>286.14000000000004</v>
      </c>
      <c r="N90" s="109">
        <f t="shared" si="24"/>
        <v>280.24</v>
      </c>
      <c r="O90" s="109">
        <f t="shared" si="24"/>
        <v>270.14000000000004</v>
      </c>
      <c r="P90" s="109">
        <f t="shared" si="24"/>
        <v>294.54000000000008</v>
      </c>
      <c r="Q90" s="109">
        <f t="shared" si="24"/>
        <v>269.74</v>
      </c>
      <c r="R90" s="109">
        <f t="shared" si="24"/>
        <v>278.64000000000004</v>
      </c>
      <c r="S90" s="109">
        <f t="shared" si="24"/>
        <v>327.24000000000007</v>
      </c>
      <c r="T90" s="109">
        <f t="shared" si="24"/>
        <v>285.24000000000007</v>
      </c>
      <c r="U90" s="109">
        <f t="shared" si="24"/>
        <v>278.74000000000007</v>
      </c>
      <c r="V90" s="109">
        <f t="shared" si="24"/>
        <v>279.84000000000003</v>
      </c>
      <c r="W90" s="109">
        <f t="shared" si="24"/>
        <v>259.74000000000007</v>
      </c>
      <c r="X90" s="109">
        <f t="shared" si="24"/>
        <v>321.54000000000008</v>
      </c>
      <c r="Y90" s="109">
        <f t="shared" si="24"/>
        <v>340.14000000000004</v>
      </c>
      <c r="Z90" s="109">
        <f t="shared" si="24"/>
        <v>325.44000000000005</v>
      </c>
      <c r="AA90" s="109">
        <f t="shared" si="24"/>
        <v>324.74000000000007</v>
      </c>
      <c r="AB90" s="109">
        <f t="shared" si="24"/>
        <v>272.04000000000002</v>
      </c>
      <c r="AC90" s="109">
        <f t="shared" si="24"/>
        <v>241.83999999999997</v>
      </c>
      <c r="AD90" s="109">
        <f t="shared" si="24"/>
        <v>184.43999999999994</v>
      </c>
      <c r="AE90" s="109">
        <f t="shared" si="24"/>
        <v>34.840000000000003</v>
      </c>
      <c r="AF90" s="109">
        <f t="shared" si="24"/>
        <v>147.43999999999997</v>
      </c>
      <c r="AG90" s="110"/>
      <c r="AH90" s="51">
        <f>MAX(B90:AF90)</f>
        <v>340.14000000000004</v>
      </c>
      <c r="AI90" s="52">
        <f>MIN(B90:AF90)</f>
        <v>34.840000000000003</v>
      </c>
    </row>
    <row r="91" spans="1:88" x14ac:dyDescent="0.25">
      <c r="A91" s="111" t="s">
        <v>58</v>
      </c>
      <c r="B91" s="79">
        <v>8.6999999999999993</v>
      </c>
      <c r="C91" s="79">
        <v>8.6999999999999993</v>
      </c>
      <c r="D91" s="79">
        <v>6.8</v>
      </c>
      <c r="E91" s="79">
        <v>6.8</v>
      </c>
      <c r="F91" s="112">
        <v>-35</v>
      </c>
      <c r="G91" s="112">
        <v>-5.8</v>
      </c>
      <c r="H91" s="112">
        <v>12</v>
      </c>
      <c r="I91" s="112">
        <v>1.2</v>
      </c>
      <c r="J91" s="112">
        <v>-5.9</v>
      </c>
      <c r="K91" s="112">
        <v>-11.9</v>
      </c>
      <c r="L91" s="49">
        <v>-3.3</v>
      </c>
      <c r="M91" s="49">
        <v>0</v>
      </c>
      <c r="N91" s="49">
        <v>7.4</v>
      </c>
      <c r="O91" s="112">
        <v>29.9</v>
      </c>
      <c r="P91" s="112">
        <v>23.5</v>
      </c>
      <c r="Q91" s="112">
        <v>25.6</v>
      </c>
      <c r="R91" s="112">
        <v>4.7</v>
      </c>
      <c r="S91" s="49">
        <v>4.3</v>
      </c>
      <c r="T91" s="49">
        <v>4.8</v>
      </c>
      <c r="U91" s="112">
        <v>8</v>
      </c>
      <c r="V91" s="112">
        <v>5.9</v>
      </c>
      <c r="W91" s="112">
        <v>7</v>
      </c>
      <c r="X91" s="112">
        <v>3.8</v>
      </c>
      <c r="Y91" s="112">
        <v>11.5</v>
      </c>
      <c r="Z91" s="112">
        <v>8.1</v>
      </c>
      <c r="AA91" s="49">
        <v>8.1</v>
      </c>
      <c r="AB91" s="49">
        <v>5</v>
      </c>
      <c r="AC91" s="49">
        <v>16</v>
      </c>
      <c r="AD91" s="49">
        <v>15.6</v>
      </c>
      <c r="AE91" s="49"/>
      <c r="AF91" s="113">
        <v>33.1</v>
      </c>
      <c r="AG91" s="114">
        <v>75</v>
      </c>
      <c r="AH91" s="51">
        <f>IF(ABS(MAX(B91:AF91))&gt;ABS(MIN(B91:AF91)),MAX(B91:AF91),MIN(B91:AF91))</f>
        <v>-35</v>
      </c>
      <c r="AI91" s="115">
        <f>INDEX($B$9:$AF$9,1,MATCH(AH91,B91:AF91,0))</f>
        <v>0.20833333333333301</v>
      </c>
    </row>
    <row r="92" spans="1:88" x14ac:dyDescent="0.25">
      <c r="A92" s="116" t="s">
        <v>59</v>
      </c>
      <c r="B92" s="80">
        <v>-54.8</v>
      </c>
      <c r="C92" s="80">
        <v>-54.8</v>
      </c>
      <c r="D92" s="80">
        <v>-60.9</v>
      </c>
      <c r="E92" s="80">
        <v>-60.9</v>
      </c>
      <c r="F92" s="80">
        <v>-40</v>
      </c>
      <c r="G92" s="80">
        <v>-22.5</v>
      </c>
      <c r="H92" s="80">
        <v>-25</v>
      </c>
      <c r="I92" s="80">
        <v>-35</v>
      </c>
      <c r="J92" s="80">
        <v>-26</v>
      </c>
      <c r="K92" s="80">
        <v>-24.4</v>
      </c>
      <c r="L92" s="80">
        <v>-17</v>
      </c>
      <c r="M92" s="80">
        <f>-5.2-14.9</f>
        <v>-20.100000000000001</v>
      </c>
      <c r="N92" s="80">
        <f>-9.8-15.2</f>
        <v>-25</v>
      </c>
      <c r="O92" s="80">
        <v>-32.200000000000003</v>
      </c>
      <c r="P92" s="80">
        <f>-10.5-14.2</f>
        <v>-24.7</v>
      </c>
      <c r="Q92" s="80">
        <v>-19.2</v>
      </c>
      <c r="R92" s="80">
        <f>-4-8.2</f>
        <v>-12.2</v>
      </c>
      <c r="S92" s="80">
        <v>21</v>
      </c>
      <c r="T92" s="80">
        <v>-5.8</v>
      </c>
      <c r="U92" s="80">
        <v>-5.5</v>
      </c>
      <c r="V92" s="80">
        <v>-7.7</v>
      </c>
      <c r="W92" s="80">
        <v>-18.600000000000001</v>
      </c>
      <c r="X92" s="80">
        <v>-9.9</v>
      </c>
      <c r="Y92" s="80">
        <v>-1.4</v>
      </c>
      <c r="Z92" s="80">
        <v>-8.1999999999999993</v>
      </c>
      <c r="AA92" s="67">
        <v>-8.1999999999999993</v>
      </c>
      <c r="AB92" s="67">
        <v>-35</v>
      </c>
      <c r="AC92" s="67">
        <v>-56</v>
      </c>
      <c r="AD92" s="67">
        <f>-43.7-40.6</f>
        <v>-84.300000000000011</v>
      </c>
      <c r="AE92" s="67"/>
      <c r="AF92" s="117">
        <f>-44-49.3</f>
        <v>-93.3</v>
      </c>
      <c r="AG92" s="114">
        <v>240</v>
      </c>
      <c r="AH92" s="51">
        <f>IF(ABS(MAX(B92:AF92))&gt;ABS(MIN(B92:AF92)),MAX(B92:AF92),MIN(B92:AF92))</f>
        <v>-93.3</v>
      </c>
      <c r="AI92" s="115">
        <f>INDEX($B$9:$AF$9,1,MATCH(AH92,B92:AF92,0))</f>
        <v>1</v>
      </c>
    </row>
    <row r="93" spans="1:88" x14ac:dyDescent="0.25">
      <c r="A93" s="116" t="s">
        <v>60</v>
      </c>
      <c r="B93" s="80">
        <v>-5.0999999999999996</v>
      </c>
      <c r="C93" s="80">
        <v>-5.0999999999999996</v>
      </c>
      <c r="D93" s="80">
        <v>-4.0999999999999996</v>
      </c>
      <c r="E93" s="80">
        <v>-4.0999999999999996</v>
      </c>
      <c r="F93" s="80">
        <v>10</v>
      </c>
      <c r="G93" s="80">
        <v>5.5</v>
      </c>
      <c r="H93" s="80">
        <v>6</v>
      </c>
      <c r="I93" s="80">
        <v>6.1</v>
      </c>
      <c r="J93" s="80">
        <v>5.3</v>
      </c>
      <c r="K93" s="80">
        <v>26.8</v>
      </c>
      <c r="L93" s="80">
        <v>26.5</v>
      </c>
      <c r="M93" s="80">
        <v>36.200000000000003</v>
      </c>
      <c r="N93" s="80">
        <v>18.5</v>
      </c>
      <c r="O93" s="80">
        <v>10.8</v>
      </c>
      <c r="P93" s="80">
        <v>10.7</v>
      </c>
      <c r="Q93" s="80">
        <v>0</v>
      </c>
      <c r="R93" s="80">
        <v>0</v>
      </c>
      <c r="S93" s="80">
        <v>15.5</v>
      </c>
      <c r="T93" s="80">
        <v>27.3</v>
      </c>
      <c r="U93" s="80">
        <v>27.8</v>
      </c>
      <c r="V93" s="80">
        <v>24.6</v>
      </c>
      <c r="W93" s="80">
        <v>19.2</v>
      </c>
      <c r="X93" s="80">
        <v>36</v>
      </c>
      <c r="Y93" s="80">
        <v>39</v>
      </c>
      <c r="Z93" s="80">
        <v>39.4</v>
      </c>
      <c r="AA93" s="67">
        <v>39.4</v>
      </c>
      <c r="AB93" s="67">
        <v>19</v>
      </c>
      <c r="AC93" s="67">
        <v>17</v>
      </c>
      <c r="AD93" s="67">
        <v>0.5</v>
      </c>
      <c r="AE93" s="67"/>
      <c r="AF93" s="117">
        <v>-8.1999999999999993</v>
      </c>
      <c r="AG93" s="114">
        <v>60</v>
      </c>
      <c r="AH93" s="51">
        <f>IF(ABS(MAX(B93:AF93))&gt;ABS(MIN(B93:AF93)),MAX(B93:AF93),MIN(B93:AF93))</f>
        <v>39.4</v>
      </c>
      <c r="AI93" s="115">
        <f>INDEX($B$9:$AF$9,1,MATCH(AH93,B93:AF93,0))</f>
        <v>0.8125</v>
      </c>
    </row>
    <row r="94" spans="1:88" x14ac:dyDescent="0.25">
      <c r="A94" s="118" t="s">
        <v>213</v>
      </c>
      <c r="B94" s="82">
        <v>0</v>
      </c>
      <c r="C94" s="82">
        <v>0</v>
      </c>
      <c r="D94" s="82">
        <v>0</v>
      </c>
      <c r="E94" s="82">
        <v>0</v>
      </c>
      <c r="F94" s="82">
        <v>0</v>
      </c>
      <c r="G94" s="82">
        <v>0</v>
      </c>
      <c r="H94" s="82">
        <v>0</v>
      </c>
      <c r="I94" s="82">
        <v>69.400000000000006</v>
      </c>
      <c r="J94" s="82">
        <v>89.1</v>
      </c>
      <c r="K94" s="82">
        <v>86.2</v>
      </c>
      <c r="L94" s="82">
        <v>86.2</v>
      </c>
      <c r="M94" s="82">
        <v>88.4</v>
      </c>
      <c r="N94" s="82">
        <v>97.7</v>
      </c>
      <c r="O94" s="82">
        <v>79.900000000000006</v>
      </c>
      <c r="P94" s="82">
        <v>93.5</v>
      </c>
      <c r="Q94" s="82">
        <v>71.8</v>
      </c>
      <c r="R94" s="82">
        <v>88.9</v>
      </c>
      <c r="S94" s="82">
        <v>89.2</v>
      </c>
      <c r="T94" s="82">
        <v>91.9</v>
      </c>
      <c r="U94" s="82">
        <v>81.400000000000006</v>
      </c>
      <c r="V94" s="82">
        <v>90</v>
      </c>
      <c r="W94" s="82">
        <v>85.1</v>
      </c>
      <c r="X94" s="82">
        <v>93.9</v>
      </c>
      <c r="Y94" s="82">
        <v>93.3</v>
      </c>
      <c r="Z94" s="82">
        <v>88.4</v>
      </c>
      <c r="AA94" s="119">
        <v>88.4</v>
      </c>
      <c r="AB94" s="119">
        <v>86</v>
      </c>
      <c r="AC94" s="119">
        <v>67.8</v>
      </c>
      <c r="AD94" s="119">
        <v>58.8</v>
      </c>
      <c r="AE94" s="119"/>
      <c r="AF94" s="120">
        <v>22</v>
      </c>
      <c r="AG94" s="121">
        <v>120</v>
      </c>
      <c r="AH94" s="51">
        <f>IF(ABS(MAX(B94:AF94))&gt;ABS(MIN(B94:AF94)),MAX(B94:AF94),MIN(B94:AF94))</f>
        <v>97.7</v>
      </c>
      <c r="AI94" s="115">
        <f>INDEX($B$9:$AF$9,1,MATCH(AH94,B94:AF94,0))</f>
        <v>0.41666666666666702</v>
      </c>
    </row>
    <row r="95" spans="1:88" ht="15.75" thickBot="1" x14ac:dyDescent="0.3">
      <c r="A95" s="118" t="s">
        <v>61</v>
      </c>
      <c r="B95" s="82">
        <v>73.8</v>
      </c>
      <c r="C95" s="82">
        <v>73.8</v>
      </c>
      <c r="D95" s="82">
        <v>58.2</v>
      </c>
      <c r="E95" s="82">
        <v>58.2</v>
      </c>
      <c r="F95" s="82">
        <v>80</v>
      </c>
      <c r="G95" s="82">
        <v>83.2</v>
      </c>
      <c r="H95" s="82">
        <v>83.2</v>
      </c>
      <c r="I95" s="82">
        <v>69.599999999999994</v>
      </c>
      <c r="J95" s="82">
        <v>85.5</v>
      </c>
      <c r="K95" s="82">
        <v>75.3</v>
      </c>
      <c r="L95" s="82">
        <v>74.900000000000006</v>
      </c>
      <c r="M95" s="82">
        <v>71.3</v>
      </c>
      <c r="N95" s="82">
        <v>92.6</v>
      </c>
      <c r="O95" s="82">
        <v>77.8</v>
      </c>
      <c r="P95" s="82">
        <v>88.2</v>
      </c>
      <c r="Q95" s="82">
        <v>69.3</v>
      </c>
      <c r="R95" s="82">
        <v>82.5</v>
      </c>
      <c r="S95" s="82">
        <v>81.2</v>
      </c>
      <c r="T95" s="82">
        <v>81.8</v>
      </c>
      <c r="U95" s="82">
        <v>70.2</v>
      </c>
      <c r="V95" s="82">
        <v>78.900000000000006</v>
      </c>
      <c r="W95" s="82">
        <v>72.900000000000006</v>
      </c>
      <c r="X95" s="82">
        <v>78.3</v>
      </c>
      <c r="Y95" s="82">
        <v>77.5</v>
      </c>
      <c r="Z95" s="82">
        <v>72.099999999999994</v>
      </c>
      <c r="AA95" s="119">
        <v>72.099999999999994</v>
      </c>
      <c r="AB95" s="119">
        <v>75</v>
      </c>
      <c r="AC95" s="119">
        <v>69</v>
      </c>
      <c r="AD95" s="119">
        <v>70</v>
      </c>
      <c r="AE95" s="119"/>
      <c r="AF95" s="120">
        <v>50</v>
      </c>
      <c r="AG95" s="121"/>
      <c r="AH95" s="51">
        <f>IF(ABS(MAX(B95:AF95))&gt;ABS(MIN(B95:AF95)),MAX(B95:AF95),MIN(B95:AF95))</f>
        <v>92.6</v>
      </c>
      <c r="AI95" s="115">
        <f>INDEX($B$9:$AF$9,1,MATCH(AH95,B95:AF95,0))</f>
        <v>0.41666666666666702</v>
      </c>
    </row>
    <row r="96" spans="1:88" ht="15.75" thickBot="1" x14ac:dyDescent="0.3">
      <c r="A96" s="122" t="s">
        <v>62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101</v>
      </c>
      <c r="B97" s="50">
        <v>9.9</v>
      </c>
      <c r="C97" s="127">
        <f t="shared" ref="C97:R102" si="25">B97</f>
        <v>9.9</v>
      </c>
      <c r="D97" s="127">
        <f t="shared" si="25"/>
        <v>9.9</v>
      </c>
      <c r="E97" s="127">
        <f t="shared" si="25"/>
        <v>9.9</v>
      </c>
      <c r="F97" s="127">
        <f t="shared" si="25"/>
        <v>9.9</v>
      </c>
      <c r="G97" s="127">
        <f t="shared" si="25"/>
        <v>9.9</v>
      </c>
      <c r="H97" s="127">
        <f t="shared" si="25"/>
        <v>9.9</v>
      </c>
      <c r="I97" s="127">
        <f t="shared" si="25"/>
        <v>9.9</v>
      </c>
      <c r="J97" s="127">
        <f t="shared" si="25"/>
        <v>9.9</v>
      </c>
      <c r="K97" s="127">
        <f t="shared" si="25"/>
        <v>9.9</v>
      </c>
      <c r="L97" s="127">
        <f t="shared" si="25"/>
        <v>9.9</v>
      </c>
      <c r="M97" s="127">
        <f t="shared" si="25"/>
        <v>9.9</v>
      </c>
      <c r="N97" s="127">
        <f t="shared" si="25"/>
        <v>9.9</v>
      </c>
      <c r="O97" s="127">
        <f t="shared" si="25"/>
        <v>9.9</v>
      </c>
      <c r="P97" s="127">
        <f t="shared" si="25"/>
        <v>9.9</v>
      </c>
      <c r="Q97" s="127">
        <f t="shared" si="25"/>
        <v>9.9</v>
      </c>
      <c r="R97" s="127">
        <f t="shared" si="25"/>
        <v>9.9</v>
      </c>
      <c r="S97" s="127">
        <f t="shared" ref="S97:AF102" si="26">R97</f>
        <v>9.9</v>
      </c>
      <c r="T97" s="127">
        <f t="shared" si="26"/>
        <v>9.9</v>
      </c>
      <c r="U97" s="127">
        <f t="shared" si="26"/>
        <v>9.9</v>
      </c>
      <c r="V97" s="127">
        <f t="shared" si="26"/>
        <v>9.9</v>
      </c>
      <c r="W97" s="127">
        <f t="shared" si="26"/>
        <v>9.9</v>
      </c>
      <c r="X97" s="127">
        <f t="shared" si="26"/>
        <v>9.9</v>
      </c>
      <c r="Y97" s="127">
        <f t="shared" si="26"/>
        <v>9.9</v>
      </c>
      <c r="Z97" s="127">
        <f t="shared" si="26"/>
        <v>9.9</v>
      </c>
      <c r="AA97" s="127">
        <f t="shared" si="26"/>
        <v>9.9</v>
      </c>
      <c r="AB97" s="127">
        <f t="shared" si="26"/>
        <v>9.9</v>
      </c>
      <c r="AC97" s="127">
        <f t="shared" si="26"/>
        <v>9.9</v>
      </c>
      <c r="AD97" s="127">
        <f t="shared" si="26"/>
        <v>9.9</v>
      </c>
      <c r="AE97" s="127">
        <f t="shared" si="26"/>
        <v>9.9</v>
      </c>
      <c r="AF97" s="127">
        <f t="shared" si="26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102</v>
      </c>
      <c r="B98" s="128">
        <v>9.6</v>
      </c>
      <c r="C98" s="129">
        <f t="shared" si="25"/>
        <v>9.6</v>
      </c>
      <c r="D98" s="129">
        <f t="shared" si="25"/>
        <v>9.6</v>
      </c>
      <c r="E98" s="129">
        <f t="shared" si="25"/>
        <v>9.6</v>
      </c>
      <c r="F98" s="129">
        <f t="shared" si="25"/>
        <v>9.6</v>
      </c>
      <c r="G98" s="129">
        <f t="shared" si="25"/>
        <v>9.6</v>
      </c>
      <c r="H98" s="129">
        <f t="shared" si="25"/>
        <v>9.6</v>
      </c>
      <c r="I98" s="129">
        <f t="shared" si="25"/>
        <v>9.6</v>
      </c>
      <c r="J98" s="129">
        <f t="shared" si="25"/>
        <v>9.6</v>
      </c>
      <c r="K98" s="129">
        <f t="shared" si="25"/>
        <v>9.6</v>
      </c>
      <c r="L98" s="129">
        <f t="shared" si="25"/>
        <v>9.6</v>
      </c>
      <c r="M98" s="129">
        <f t="shared" si="25"/>
        <v>9.6</v>
      </c>
      <c r="N98" s="129">
        <f t="shared" si="25"/>
        <v>9.6</v>
      </c>
      <c r="O98" s="129">
        <f t="shared" si="25"/>
        <v>9.6</v>
      </c>
      <c r="P98" s="129">
        <f t="shared" si="25"/>
        <v>9.6</v>
      </c>
      <c r="Q98" s="129">
        <f t="shared" si="25"/>
        <v>9.6</v>
      </c>
      <c r="R98" s="129">
        <f t="shared" si="25"/>
        <v>9.6</v>
      </c>
      <c r="S98" s="129">
        <f t="shared" si="26"/>
        <v>9.6</v>
      </c>
      <c r="T98" s="129">
        <f t="shared" si="26"/>
        <v>9.6</v>
      </c>
      <c r="U98" s="129">
        <f t="shared" si="26"/>
        <v>9.6</v>
      </c>
      <c r="V98" s="129">
        <f t="shared" si="26"/>
        <v>9.6</v>
      </c>
      <c r="W98" s="129">
        <f t="shared" si="26"/>
        <v>9.6</v>
      </c>
      <c r="X98" s="129">
        <f t="shared" si="26"/>
        <v>9.6</v>
      </c>
      <c r="Y98" s="129">
        <f t="shared" si="26"/>
        <v>9.6</v>
      </c>
      <c r="Z98" s="129">
        <f t="shared" si="26"/>
        <v>9.6</v>
      </c>
      <c r="AA98" s="129">
        <f t="shared" si="26"/>
        <v>9.6</v>
      </c>
      <c r="AB98" s="129">
        <f t="shared" si="26"/>
        <v>9.6</v>
      </c>
      <c r="AC98" s="129">
        <f t="shared" si="26"/>
        <v>9.6</v>
      </c>
      <c r="AD98" s="129">
        <f t="shared" si="26"/>
        <v>9.6</v>
      </c>
      <c r="AE98" s="129">
        <f t="shared" si="26"/>
        <v>9.6</v>
      </c>
      <c r="AF98" s="129">
        <f t="shared" si="26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103</v>
      </c>
      <c r="B99" s="128">
        <v>9.98</v>
      </c>
      <c r="C99" s="129">
        <f t="shared" si="25"/>
        <v>9.98</v>
      </c>
      <c r="D99" s="129">
        <f t="shared" si="25"/>
        <v>9.98</v>
      </c>
      <c r="E99" s="129">
        <f t="shared" si="25"/>
        <v>9.98</v>
      </c>
      <c r="F99" s="129">
        <f t="shared" si="25"/>
        <v>9.98</v>
      </c>
      <c r="G99" s="129">
        <f t="shared" si="25"/>
        <v>9.98</v>
      </c>
      <c r="H99" s="129">
        <f t="shared" si="25"/>
        <v>9.98</v>
      </c>
      <c r="I99" s="129">
        <f t="shared" si="25"/>
        <v>9.98</v>
      </c>
      <c r="J99" s="129">
        <f t="shared" si="25"/>
        <v>9.98</v>
      </c>
      <c r="K99" s="129">
        <f t="shared" si="25"/>
        <v>9.98</v>
      </c>
      <c r="L99" s="129">
        <f t="shared" si="25"/>
        <v>9.98</v>
      </c>
      <c r="M99" s="129">
        <f t="shared" si="25"/>
        <v>9.98</v>
      </c>
      <c r="N99" s="129">
        <f t="shared" si="25"/>
        <v>9.98</v>
      </c>
      <c r="O99" s="129">
        <f t="shared" si="25"/>
        <v>9.98</v>
      </c>
      <c r="P99" s="129">
        <f t="shared" si="25"/>
        <v>9.98</v>
      </c>
      <c r="Q99" s="129">
        <f t="shared" si="25"/>
        <v>9.98</v>
      </c>
      <c r="R99" s="129">
        <f t="shared" si="25"/>
        <v>9.98</v>
      </c>
      <c r="S99" s="129">
        <f t="shared" si="26"/>
        <v>9.98</v>
      </c>
      <c r="T99" s="129">
        <f t="shared" si="26"/>
        <v>9.98</v>
      </c>
      <c r="U99" s="129">
        <f t="shared" si="26"/>
        <v>9.98</v>
      </c>
      <c r="V99" s="129">
        <f t="shared" si="26"/>
        <v>9.98</v>
      </c>
      <c r="W99" s="129">
        <f t="shared" si="26"/>
        <v>9.98</v>
      </c>
      <c r="X99" s="129">
        <f t="shared" si="26"/>
        <v>9.98</v>
      </c>
      <c r="Y99" s="129">
        <f t="shared" si="26"/>
        <v>9.98</v>
      </c>
      <c r="Z99" s="129">
        <f t="shared" si="26"/>
        <v>9.98</v>
      </c>
      <c r="AA99" s="129">
        <f t="shared" si="26"/>
        <v>9.98</v>
      </c>
      <c r="AB99" s="129">
        <f t="shared" si="26"/>
        <v>9.98</v>
      </c>
      <c r="AC99" s="129">
        <f t="shared" si="26"/>
        <v>9.98</v>
      </c>
      <c r="AD99" s="129">
        <f t="shared" si="26"/>
        <v>9.98</v>
      </c>
      <c r="AE99" s="129">
        <f t="shared" si="26"/>
        <v>9.98</v>
      </c>
      <c r="AF99" s="129">
        <f t="shared" si="26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104</v>
      </c>
      <c r="B100" s="128">
        <v>9.1</v>
      </c>
      <c r="C100" s="129">
        <f t="shared" si="25"/>
        <v>9.1</v>
      </c>
      <c r="D100" s="129">
        <f t="shared" si="25"/>
        <v>9.1</v>
      </c>
      <c r="E100" s="129">
        <f t="shared" si="25"/>
        <v>9.1</v>
      </c>
      <c r="F100" s="129">
        <f t="shared" si="25"/>
        <v>9.1</v>
      </c>
      <c r="G100" s="129">
        <f t="shared" si="25"/>
        <v>9.1</v>
      </c>
      <c r="H100" s="129">
        <f t="shared" si="25"/>
        <v>9.1</v>
      </c>
      <c r="I100" s="129">
        <f t="shared" si="25"/>
        <v>9.1</v>
      </c>
      <c r="J100" s="129">
        <f t="shared" si="25"/>
        <v>9.1</v>
      </c>
      <c r="K100" s="129">
        <f t="shared" si="25"/>
        <v>9.1</v>
      </c>
      <c r="L100" s="129">
        <f t="shared" si="25"/>
        <v>9.1</v>
      </c>
      <c r="M100" s="129">
        <f t="shared" si="25"/>
        <v>9.1</v>
      </c>
      <c r="N100" s="129">
        <f t="shared" si="25"/>
        <v>9.1</v>
      </c>
      <c r="O100" s="129">
        <f t="shared" si="25"/>
        <v>9.1</v>
      </c>
      <c r="P100" s="129">
        <f t="shared" si="25"/>
        <v>9.1</v>
      </c>
      <c r="Q100" s="129">
        <f t="shared" si="25"/>
        <v>9.1</v>
      </c>
      <c r="R100" s="129">
        <f t="shared" si="25"/>
        <v>9.1</v>
      </c>
      <c r="S100" s="129">
        <f t="shared" si="26"/>
        <v>9.1</v>
      </c>
      <c r="T100" s="129">
        <f t="shared" si="26"/>
        <v>9.1</v>
      </c>
      <c r="U100" s="129">
        <f t="shared" si="26"/>
        <v>9.1</v>
      </c>
      <c r="V100" s="129">
        <f t="shared" si="26"/>
        <v>9.1</v>
      </c>
      <c r="W100" s="129">
        <f t="shared" si="26"/>
        <v>9.1</v>
      </c>
      <c r="X100" s="129">
        <f t="shared" si="26"/>
        <v>9.1</v>
      </c>
      <c r="Y100" s="129">
        <f t="shared" si="26"/>
        <v>9.1</v>
      </c>
      <c r="Z100" s="129">
        <f t="shared" si="26"/>
        <v>9.1</v>
      </c>
      <c r="AA100" s="129">
        <f t="shared" si="26"/>
        <v>9.1</v>
      </c>
      <c r="AB100" s="129">
        <f t="shared" si="26"/>
        <v>9.1</v>
      </c>
      <c r="AC100" s="129">
        <f t="shared" si="26"/>
        <v>9.1</v>
      </c>
      <c r="AD100" s="129">
        <f t="shared" si="26"/>
        <v>9.1</v>
      </c>
      <c r="AE100" s="129">
        <f t="shared" si="26"/>
        <v>9.1</v>
      </c>
      <c r="AF100" s="129">
        <f t="shared" si="26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105</v>
      </c>
      <c r="B101" s="128">
        <v>9.18</v>
      </c>
      <c r="C101" s="129">
        <f t="shared" si="25"/>
        <v>9.18</v>
      </c>
      <c r="D101" s="129">
        <f t="shared" si="25"/>
        <v>9.18</v>
      </c>
      <c r="E101" s="129">
        <f t="shared" si="25"/>
        <v>9.18</v>
      </c>
      <c r="F101" s="129">
        <f t="shared" si="25"/>
        <v>9.18</v>
      </c>
      <c r="G101" s="129">
        <f t="shared" si="25"/>
        <v>9.18</v>
      </c>
      <c r="H101" s="129">
        <f t="shared" si="25"/>
        <v>9.18</v>
      </c>
      <c r="I101" s="129">
        <f t="shared" si="25"/>
        <v>9.18</v>
      </c>
      <c r="J101" s="129">
        <f t="shared" si="25"/>
        <v>9.18</v>
      </c>
      <c r="K101" s="129">
        <f t="shared" si="25"/>
        <v>9.18</v>
      </c>
      <c r="L101" s="129">
        <f t="shared" si="25"/>
        <v>9.18</v>
      </c>
      <c r="M101" s="129">
        <f t="shared" si="25"/>
        <v>9.18</v>
      </c>
      <c r="N101" s="129">
        <f t="shared" si="25"/>
        <v>9.18</v>
      </c>
      <c r="O101" s="129">
        <f t="shared" si="25"/>
        <v>9.18</v>
      </c>
      <c r="P101" s="129">
        <f t="shared" si="25"/>
        <v>9.18</v>
      </c>
      <c r="Q101" s="129">
        <f t="shared" si="25"/>
        <v>9.18</v>
      </c>
      <c r="R101" s="129">
        <f t="shared" si="25"/>
        <v>9.18</v>
      </c>
      <c r="S101" s="129">
        <f t="shared" si="26"/>
        <v>9.18</v>
      </c>
      <c r="T101" s="129">
        <f t="shared" si="26"/>
        <v>9.18</v>
      </c>
      <c r="U101" s="129">
        <f t="shared" si="26"/>
        <v>9.18</v>
      </c>
      <c r="V101" s="129">
        <f t="shared" si="26"/>
        <v>9.18</v>
      </c>
      <c r="W101" s="129">
        <f t="shared" si="26"/>
        <v>9.18</v>
      </c>
      <c r="X101" s="129">
        <f t="shared" si="26"/>
        <v>9.18</v>
      </c>
      <c r="Y101" s="129">
        <f t="shared" si="26"/>
        <v>9.18</v>
      </c>
      <c r="Z101" s="129">
        <f t="shared" si="26"/>
        <v>9.18</v>
      </c>
      <c r="AA101" s="129">
        <f t="shared" si="26"/>
        <v>9.18</v>
      </c>
      <c r="AB101" s="129">
        <f t="shared" si="26"/>
        <v>9.18</v>
      </c>
      <c r="AC101" s="129">
        <f t="shared" si="26"/>
        <v>9.18</v>
      </c>
      <c r="AD101" s="129">
        <f t="shared" si="26"/>
        <v>9.18</v>
      </c>
      <c r="AE101" s="129">
        <f t="shared" si="26"/>
        <v>9.18</v>
      </c>
      <c r="AF101" s="129">
        <f t="shared" si="26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106</v>
      </c>
      <c r="B102" s="128">
        <v>7</v>
      </c>
      <c r="C102" s="129">
        <f t="shared" si="25"/>
        <v>7</v>
      </c>
      <c r="D102" s="129">
        <f t="shared" si="25"/>
        <v>7</v>
      </c>
      <c r="E102" s="129">
        <f t="shared" si="25"/>
        <v>7</v>
      </c>
      <c r="F102" s="129">
        <f t="shared" si="25"/>
        <v>7</v>
      </c>
      <c r="G102" s="129">
        <f t="shared" si="25"/>
        <v>7</v>
      </c>
      <c r="H102" s="129">
        <f t="shared" si="25"/>
        <v>7</v>
      </c>
      <c r="I102" s="129">
        <f t="shared" si="25"/>
        <v>7</v>
      </c>
      <c r="J102" s="129">
        <f t="shared" si="25"/>
        <v>7</v>
      </c>
      <c r="K102" s="129">
        <f t="shared" si="25"/>
        <v>7</v>
      </c>
      <c r="L102" s="129">
        <f t="shared" si="25"/>
        <v>7</v>
      </c>
      <c r="M102" s="129">
        <f t="shared" si="25"/>
        <v>7</v>
      </c>
      <c r="N102" s="129">
        <f t="shared" si="25"/>
        <v>7</v>
      </c>
      <c r="O102" s="129">
        <f t="shared" si="25"/>
        <v>7</v>
      </c>
      <c r="P102" s="129">
        <f t="shared" si="25"/>
        <v>7</v>
      </c>
      <c r="Q102" s="129">
        <f t="shared" si="25"/>
        <v>7</v>
      </c>
      <c r="R102" s="129">
        <f t="shared" si="25"/>
        <v>7</v>
      </c>
      <c r="S102" s="129">
        <f t="shared" si="26"/>
        <v>7</v>
      </c>
      <c r="T102" s="129">
        <f t="shared" si="26"/>
        <v>7</v>
      </c>
      <c r="U102" s="129">
        <f t="shared" si="26"/>
        <v>7</v>
      </c>
      <c r="V102" s="129">
        <f t="shared" si="26"/>
        <v>7</v>
      </c>
      <c r="W102" s="129">
        <f t="shared" si="26"/>
        <v>7</v>
      </c>
      <c r="X102" s="129">
        <f t="shared" si="26"/>
        <v>7</v>
      </c>
      <c r="Y102" s="129">
        <f t="shared" si="26"/>
        <v>7</v>
      </c>
      <c r="Z102" s="129">
        <f t="shared" si="26"/>
        <v>7</v>
      </c>
      <c r="AA102" s="129">
        <f t="shared" si="26"/>
        <v>7</v>
      </c>
      <c r="AB102" s="129">
        <f t="shared" si="26"/>
        <v>7</v>
      </c>
      <c r="AC102" s="129">
        <f t="shared" si="26"/>
        <v>7</v>
      </c>
      <c r="AD102" s="129">
        <f t="shared" si="26"/>
        <v>7</v>
      </c>
      <c r="AE102" s="129">
        <f t="shared" si="26"/>
        <v>7</v>
      </c>
      <c r="AF102" s="129">
        <f t="shared" si="26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107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108</v>
      </c>
      <c r="B104" s="128">
        <v>2.25</v>
      </c>
      <c r="C104" s="129">
        <f t="shared" ref="C104:R105" si="27">B104</f>
        <v>2.25</v>
      </c>
      <c r="D104" s="129">
        <f t="shared" si="27"/>
        <v>2.25</v>
      </c>
      <c r="E104" s="129">
        <f t="shared" si="27"/>
        <v>2.25</v>
      </c>
      <c r="F104" s="129">
        <f t="shared" si="27"/>
        <v>2.25</v>
      </c>
      <c r="G104" s="129">
        <f t="shared" si="27"/>
        <v>2.25</v>
      </c>
      <c r="H104" s="129">
        <f t="shared" si="27"/>
        <v>2.25</v>
      </c>
      <c r="I104" s="129">
        <f t="shared" si="27"/>
        <v>2.25</v>
      </c>
      <c r="J104" s="129">
        <f t="shared" si="27"/>
        <v>2.25</v>
      </c>
      <c r="K104" s="129">
        <f t="shared" si="27"/>
        <v>2.25</v>
      </c>
      <c r="L104" s="129">
        <f t="shared" si="27"/>
        <v>2.25</v>
      </c>
      <c r="M104" s="129">
        <f t="shared" si="27"/>
        <v>2.25</v>
      </c>
      <c r="N104" s="129">
        <f t="shared" si="27"/>
        <v>2.25</v>
      </c>
      <c r="O104" s="129">
        <f t="shared" si="27"/>
        <v>2.25</v>
      </c>
      <c r="P104" s="129">
        <f t="shared" si="27"/>
        <v>2.25</v>
      </c>
      <c r="Q104" s="129">
        <f t="shared" si="27"/>
        <v>2.25</v>
      </c>
      <c r="R104" s="129">
        <f t="shared" si="27"/>
        <v>2.25</v>
      </c>
      <c r="S104" s="129">
        <f t="shared" ref="S104:AF105" si="28">R104</f>
        <v>2.25</v>
      </c>
      <c r="T104" s="129">
        <f t="shared" si="28"/>
        <v>2.25</v>
      </c>
      <c r="U104" s="129">
        <f t="shared" si="28"/>
        <v>2.25</v>
      </c>
      <c r="V104" s="129">
        <f t="shared" si="28"/>
        <v>2.25</v>
      </c>
      <c r="W104" s="129">
        <f t="shared" si="28"/>
        <v>2.25</v>
      </c>
      <c r="X104" s="129">
        <f t="shared" si="28"/>
        <v>2.25</v>
      </c>
      <c r="Y104" s="129">
        <f t="shared" si="28"/>
        <v>2.25</v>
      </c>
      <c r="Z104" s="129">
        <f t="shared" si="28"/>
        <v>2.25</v>
      </c>
      <c r="AA104" s="129">
        <f t="shared" si="28"/>
        <v>2.25</v>
      </c>
      <c r="AB104" s="129">
        <f t="shared" si="28"/>
        <v>2.25</v>
      </c>
      <c r="AC104" s="129">
        <f t="shared" si="28"/>
        <v>2.25</v>
      </c>
      <c r="AD104" s="129">
        <f t="shared" si="28"/>
        <v>2.25</v>
      </c>
      <c r="AE104" s="129">
        <f t="shared" si="28"/>
        <v>2.25</v>
      </c>
      <c r="AF104" s="129">
        <f t="shared" si="28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109</v>
      </c>
      <c r="B105" s="128">
        <v>1.64</v>
      </c>
      <c r="C105" s="129">
        <f t="shared" si="27"/>
        <v>1.64</v>
      </c>
      <c r="D105" s="129">
        <f t="shared" si="27"/>
        <v>1.64</v>
      </c>
      <c r="E105" s="129">
        <f t="shared" si="27"/>
        <v>1.64</v>
      </c>
      <c r="F105" s="129">
        <f t="shared" si="27"/>
        <v>1.64</v>
      </c>
      <c r="G105" s="129">
        <f t="shared" si="27"/>
        <v>1.64</v>
      </c>
      <c r="H105" s="129">
        <f t="shared" si="27"/>
        <v>1.64</v>
      </c>
      <c r="I105" s="129">
        <f t="shared" si="27"/>
        <v>1.64</v>
      </c>
      <c r="J105" s="129">
        <f t="shared" si="27"/>
        <v>1.64</v>
      </c>
      <c r="K105" s="129">
        <f t="shared" si="27"/>
        <v>1.64</v>
      </c>
      <c r="L105" s="129">
        <f t="shared" si="27"/>
        <v>1.64</v>
      </c>
      <c r="M105" s="129">
        <f t="shared" si="27"/>
        <v>1.64</v>
      </c>
      <c r="N105" s="129">
        <f t="shared" si="27"/>
        <v>1.64</v>
      </c>
      <c r="O105" s="129">
        <f t="shared" si="27"/>
        <v>1.64</v>
      </c>
      <c r="P105" s="129">
        <f t="shared" si="27"/>
        <v>1.64</v>
      </c>
      <c r="Q105" s="129">
        <f t="shared" si="27"/>
        <v>1.64</v>
      </c>
      <c r="R105" s="129">
        <f t="shared" si="27"/>
        <v>1.64</v>
      </c>
      <c r="S105" s="129">
        <f t="shared" si="28"/>
        <v>1.64</v>
      </c>
      <c r="T105" s="129">
        <f t="shared" si="28"/>
        <v>1.64</v>
      </c>
      <c r="U105" s="129">
        <f t="shared" si="28"/>
        <v>1.64</v>
      </c>
      <c r="V105" s="129">
        <f t="shared" si="28"/>
        <v>1.64</v>
      </c>
      <c r="W105" s="129">
        <f t="shared" si="28"/>
        <v>1.64</v>
      </c>
      <c r="X105" s="129">
        <f t="shared" si="28"/>
        <v>1.64</v>
      </c>
      <c r="Y105" s="129">
        <f t="shared" si="28"/>
        <v>1.64</v>
      </c>
      <c r="Z105" s="129">
        <f t="shared" si="28"/>
        <v>1.64</v>
      </c>
      <c r="AA105" s="129">
        <f t="shared" si="28"/>
        <v>1.64</v>
      </c>
      <c r="AB105" s="129">
        <f t="shared" si="28"/>
        <v>1.64</v>
      </c>
      <c r="AC105" s="129">
        <f t="shared" si="28"/>
        <v>1.64</v>
      </c>
      <c r="AD105" s="129">
        <f t="shared" si="28"/>
        <v>1.64</v>
      </c>
      <c r="AE105" s="129">
        <f t="shared" si="28"/>
        <v>1.64</v>
      </c>
      <c r="AF105" s="129">
        <f t="shared" si="28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110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111</v>
      </c>
      <c r="B107" s="128">
        <v>1.62</v>
      </c>
      <c r="C107" s="129">
        <f t="shared" ref="C107:R114" si="29">B107</f>
        <v>1.62</v>
      </c>
      <c r="D107" s="129">
        <f t="shared" si="29"/>
        <v>1.62</v>
      </c>
      <c r="E107" s="129">
        <f t="shared" si="29"/>
        <v>1.62</v>
      </c>
      <c r="F107" s="129">
        <f t="shared" si="29"/>
        <v>1.62</v>
      </c>
      <c r="G107" s="129">
        <f t="shared" si="29"/>
        <v>1.62</v>
      </c>
      <c r="H107" s="129">
        <f t="shared" si="29"/>
        <v>1.62</v>
      </c>
      <c r="I107" s="129">
        <f t="shared" si="29"/>
        <v>1.62</v>
      </c>
      <c r="J107" s="129">
        <f t="shared" si="29"/>
        <v>1.62</v>
      </c>
      <c r="K107" s="129">
        <f t="shared" si="29"/>
        <v>1.62</v>
      </c>
      <c r="L107" s="129">
        <f t="shared" si="29"/>
        <v>1.62</v>
      </c>
      <c r="M107" s="129">
        <f t="shared" si="29"/>
        <v>1.62</v>
      </c>
      <c r="N107" s="129">
        <f t="shared" si="29"/>
        <v>1.62</v>
      </c>
      <c r="O107" s="129">
        <f t="shared" si="29"/>
        <v>1.62</v>
      </c>
      <c r="P107" s="129">
        <f t="shared" si="29"/>
        <v>1.62</v>
      </c>
      <c r="Q107" s="129">
        <f t="shared" si="29"/>
        <v>1.62</v>
      </c>
      <c r="R107" s="129">
        <f t="shared" si="29"/>
        <v>1.62</v>
      </c>
      <c r="S107" s="129">
        <f t="shared" ref="S107:AF122" si="30">R107</f>
        <v>1.62</v>
      </c>
      <c r="T107" s="129">
        <f t="shared" si="30"/>
        <v>1.62</v>
      </c>
      <c r="U107" s="129">
        <f t="shared" si="30"/>
        <v>1.62</v>
      </c>
      <c r="V107" s="129">
        <f t="shared" si="30"/>
        <v>1.62</v>
      </c>
      <c r="W107" s="129">
        <f t="shared" si="30"/>
        <v>1.62</v>
      </c>
      <c r="X107" s="129">
        <f t="shared" si="30"/>
        <v>1.62</v>
      </c>
      <c r="Y107" s="129">
        <f t="shared" si="30"/>
        <v>1.62</v>
      </c>
      <c r="Z107" s="129">
        <f t="shared" si="30"/>
        <v>1.62</v>
      </c>
      <c r="AA107" s="129">
        <f t="shared" si="30"/>
        <v>1.62</v>
      </c>
      <c r="AB107" s="129">
        <f t="shared" si="30"/>
        <v>1.62</v>
      </c>
      <c r="AC107" s="129">
        <f t="shared" si="30"/>
        <v>1.62</v>
      </c>
      <c r="AD107" s="129">
        <f t="shared" si="30"/>
        <v>1.62</v>
      </c>
      <c r="AE107" s="129">
        <f t="shared" si="30"/>
        <v>1.62</v>
      </c>
      <c r="AF107" s="129">
        <f t="shared" si="30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112</v>
      </c>
      <c r="B108" s="128">
        <v>8.36</v>
      </c>
      <c r="C108" s="129">
        <f t="shared" si="29"/>
        <v>8.36</v>
      </c>
      <c r="D108" s="129">
        <f t="shared" si="29"/>
        <v>8.36</v>
      </c>
      <c r="E108" s="129">
        <f t="shared" si="29"/>
        <v>8.36</v>
      </c>
      <c r="F108" s="129">
        <f t="shared" si="29"/>
        <v>8.36</v>
      </c>
      <c r="G108" s="129">
        <f t="shared" si="29"/>
        <v>8.36</v>
      </c>
      <c r="H108" s="129">
        <f t="shared" si="29"/>
        <v>8.36</v>
      </c>
      <c r="I108" s="129">
        <f t="shared" si="29"/>
        <v>8.36</v>
      </c>
      <c r="J108" s="129">
        <f t="shared" si="29"/>
        <v>8.36</v>
      </c>
      <c r="K108" s="129">
        <f t="shared" si="29"/>
        <v>8.36</v>
      </c>
      <c r="L108" s="129">
        <f t="shared" si="29"/>
        <v>8.36</v>
      </c>
      <c r="M108" s="129">
        <f t="shared" si="29"/>
        <v>8.36</v>
      </c>
      <c r="N108" s="129">
        <f t="shared" si="29"/>
        <v>8.36</v>
      </c>
      <c r="O108" s="129">
        <f t="shared" si="29"/>
        <v>8.36</v>
      </c>
      <c r="P108" s="129">
        <f t="shared" si="29"/>
        <v>8.36</v>
      </c>
      <c r="Q108" s="129">
        <f t="shared" si="29"/>
        <v>8.36</v>
      </c>
      <c r="R108" s="129">
        <f t="shared" si="29"/>
        <v>8.36</v>
      </c>
      <c r="S108" s="129">
        <f t="shared" si="30"/>
        <v>8.36</v>
      </c>
      <c r="T108" s="129">
        <f t="shared" si="30"/>
        <v>8.36</v>
      </c>
      <c r="U108" s="129">
        <f t="shared" si="30"/>
        <v>8.36</v>
      </c>
      <c r="V108" s="129">
        <f t="shared" si="30"/>
        <v>8.36</v>
      </c>
      <c r="W108" s="129">
        <f t="shared" si="30"/>
        <v>8.36</v>
      </c>
      <c r="X108" s="129">
        <f t="shared" si="30"/>
        <v>8.36</v>
      </c>
      <c r="Y108" s="129">
        <f t="shared" si="30"/>
        <v>8.36</v>
      </c>
      <c r="Z108" s="129">
        <f t="shared" si="30"/>
        <v>8.36</v>
      </c>
      <c r="AA108" s="129">
        <f t="shared" si="30"/>
        <v>8.36</v>
      </c>
      <c r="AB108" s="129">
        <f t="shared" si="30"/>
        <v>8.36</v>
      </c>
      <c r="AC108" s="129">
        <f t="shared" si="30"/>
        <v>8.36</v>
      </c>
      <c r="AD108" s="129">
        <f t="shared" si="30"/>
        <v>8.36</v>
      </c>
      <c r="AE108" s="129">
        <f t="shared" si="30"/>
        <v>8.36</v>
      </c>
      <c r="AF108" s="129">
        <f t="shared" si="30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113</v>
      </c>
      <c r="B109" s="128">
        <v>8</v>
      </c>
      <c r="C109" s="129">
        <f t="shared" si="29"/>
        <v>8</v>
      </c>
      <c r="D109" s="129">
        <f t="shared" si="29"/>
        <v>8</v>
      </c>
      <c r="E109" s="129">
        <f t="shared" si="29"/>
        <v>8</v>
      </c>
      <c r="F109" s="129">
        <f t="shared" si="29"/>
        <v>8</v>
      </c>
      <c r="G109" s="129">
        <f t="shared" si="29"/>
        <v>8</v>
      </c>
      <c r="H109" s="129">
        <f t="shared" si="29"/>
        <v>8</v>
      </c>
      <c r="I109" s="129">
        <v>5.4</v>
      </c>
      <c r="J109" s="129">
        <f t="shared" si="29"/>
        <v>5.4</v>
      </c>
      <c r="K109" s="129">
        <f t="shared" si="29"/>
        <v>5.4</v>
      </c>
      <c r="L109" s="129">
        <f t="shared" si="29"/>
        <v>5.4</v>
      </c>
      <c r="M109" s="129">
        <f t="shared" si="29"/>
        <v>5.4</v>
      </c>
      <c r="N109" s="129">
        <f t="shared" si="29"/>
        <v>5.4</v>
      </c>
      <c r="O109" s="129">
        <f t="shared" si="29"/>
        <v>5.4</v>
      </c>
      <c r="P109" s="129">
        <f t="shared" si="29"/>
        <v>5.4</v>
      </c>
      <c r="Q109" s="129">
        <f t="shared" si="29"/>
        <v>5.4</v>
      </c>
      <c r="R109" s="129">
        <f t="shared" si="29"/>
        <v>5.4</v>
      </c>
      <c r="S109" s="129">
        <f t="shared" si="30"/>
        <v>5.4</v>
      </c>
      <c r="T109" s="129">
        <f t="shared" si="30"/>
        <v>5.4</v>
      </c>
      <c r="U109" s="129">
        <f t="shared" si="30"/>
        <v>5.4</v>
      </c>
      <c r="V109" s="129">
        <f t="shared" si="30"/>
        <v>5.4</v>
      </c>
      <c r="W109" s="129">
        <f t="shared" si="30"/>
        <v>5.4</v>
      </c>
      <c r="X109" s="129">
        <f t="shared" si="30"/>
        <v>5.4</v>
      </c>
      <c r="Y109" s="129">
        <f t="shared" si="30"/>
        <v>5.4</v>
      </c>
      <c r="Z109" s="129">
        <f t="shared" si="30"/>
        <v>5.4</v>
      </c>
      <c r="AA109" s="129">
        <f t="shared" si="30"/>
        <v>5.4</v>
      </c>
      <c r="AB109" s="129">
        <f t="shared" si="30"/>
        <v>5.4</v>
      </c>
      <c r="AC109" s="129">
        <f t="shared" si="30"/>
        <v>5.4</v>
      </c>
      <c r="AD109" s="129">
        <f t="shared" si="30"/>
        <v>5.4</v>
      </c>
      <c r="AE109" s="129">
        <f t="shared" si="30"/>
        <v>5.4</v>
      </c>
      <c r="AF109" s="129">
        <f t="shared" si="30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114</v>
      </c>
      <c r="B110" s="128">
        <v>6.57</v>
      </c>
      <c r="C110" s="129">
        <f t="shared" si="29"/>
        <v>6.57</v>
      </c>
      <c r="D110" s="129">
        <f t="shared" si="29"/>
        <v>6.57</v>
      </c>
      <c r="E110" s="129">
        <f t="shared" si="29"/>
        <v>6.57</v>
      </c>
      <c r="F110" s="129">
        <f t="shared" si="29"/>
        <v>6.57</v>
      </c>
      <c r="G110" s="129">
        <f t="shared" si="29"/>
        <v>6.57</v>
      </c>
      <c r="H110" s="129">
        <f t="shared" si="29"/>
        <v>6.57</v>
      </c>
      <c r="I110" s="129">
        <f t="shared" si="29"/>
        <v>6.57</v>
      </c>
      <c r="J110" s="129">
        <f t="shared" si="29"/>
        <v>6.57</v>
      </c>
      <c r="K110" s="129">
        <f t="shared" si="29"/>
        <v>6.57</v>
      </c>
      <c r="L110" s="129">
        <f t="shared" si="29"/>
        <v>6.57</v>
      </c>
      <c r="M110" s="129">
        <f t="shared" si="29"/>
        <v>6.57</v>
      </c>
      <c r="N110" s="129">
        <f t="shared" si="29"/>
        <v>6.57</v>
      </c>
      <c r="O110" s="129">
        <f t="shared" si="29"/>
        <v>6.57</v>
      </c>
      <c r="P110" s="129">
        <f t="shared" si="29"/>
        <v>6.57</v>
      </c>
      <c r="Q110" s="129">
        <f t="shared" si="29"/>
        <v>6.57</v>
      </c>
      <c r="R110" s="129">
        <f t="shared" si="29"/>
        <v>6.57</v>
      </c>
      <c r="S110" s="129">
        <f t="shared" si="30"/>
        <v>6.57</v>
      </c>
      <c r="T110" s="129">
        <f t="shared" si="30"/>
        <v>6.57</v>
      </c>
      <c r="U110" s="129">
        <f t="shared" si="30"/>
        <v>6.57</v>
      </c>
      <c r="V110" s="129">
        <f t="shared" si="30"/>
        <v>6.57</v>
      </c>
      <c r="W110" s="129">
        <f t="shared" si="30"/>
        <v>6.57</v>
      </c>
      <c r="X110" s="129">
        <f t="shared" si="30"/>
        <v>6.57</v>
      </c>
      <c r="Y110" s="129">
        <f t="shared" si="30"/>
        <v>6.57</v>
      </c>
      <c r="Z110" s="129">
        <f t="shared" si="30"/>
        <v>6.57</v>
      </c>
      <c r="AA110" s="129">
        <f t="shared" si="30"/>
        <v>6.57</v>
      </c>
      <c r="AB110" s="129">
        <f t="shared" si="30"/>
        <v>6.57</v>
      </c>
      <c r="AC110" s="129">
        <f t="shared" si="30"/>
        <v>6.57</v>
      </c>
      <c r="AD110" s="129">
        <f t="shared" si="30"/>
        <v>6.57</v>
      </c>
      <c r="AE110" s="129">
        <f t="shared" si="30"/>
        <v>6.57</v>
      </c>
      <c r="AF110" s="129">
        <f t="shared" si="30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115</v>
      </c>
      <c r="B111" s="128">
        <v>3.43</v>
      </c>
      <c r="C111" s="129">
        <f t="shared" si="29"/>
        <v>3.43</v>
      </c>
      <c r="D111" s="129">
        <f t="shared" si="29"/>
        <v>3.43</v>
      </c>
      <c r="E111" s="129">
        <f t="shared" si="29"/>
        <v>3.43</v>
      </c>
      <c r="F111" s="129">
        <f t="shared" si="29"/>
        <v>3.43</v>
      </c>
      <c r="G111" s="129">
        <f t="shared" si="29"/>
        <v>3.43</v>
      </c>
      <c r="H111" s="129">
        <f t="shared" si="29"/>
        <v>3.43</v>
      </c>
      <c r="I111" s="129">
        <f t="shared" si="29"/>
        <v>3.43</v>
      </c>
      <c r="J111" s="129">
        <f t="shared" si="29"/>
        <v>3.43</v>
      </c>
      <c r="K111" s="129">
        <f t="shared" si="29"/>
        <v>3.43</v>
      </c>
      <c r="L111" s="129">
        <f t="shared" si="29"/>
        <v>3.43</v>
      </c>
      <c r="M111" s="129">
        <f t="shared" si="29"/>
        <v>3.43</v>
      </c>
      <c r="N111" s="129">
        <f t="shared" si="29"/>
        <v>3.43</v>
      </c>
      <c r="O111" s="129">
        <f t="shared" si="29"/>
        <v>3.43</v>
      </c>
      <c r="P111" s="129">
        <f t="shared" si="29"/>
        <v>3.43</v>
      </c>
      <c r="Q111" s="129">
        <f t="shared" si="29"/>
        <v>3.43</v>
      </c>
      <c r="R111" s="129">
        <f t="shared" si="29"/>
        <v>3.43</v>
      </c>
      <c r="S111" s="129">
        <f t="shared" si="30"/>
        <v>3.43</v>
      </c>
      <c r="T111" s="129">
        <f t="shared" si="30"/>
        <v>3.43</v>
      </c>
      <c r="U111" s="129">
        <f t="shared" si="30"/>
        <v>3.43</v>
      </c>
      <c r="V111" s="129">
        <f t="shared" si="30"/>
        <v>3.43</v>
      </c>
      <c r="W111" s="129">
        <f t="shared" si="30"/>
        <v>3.43</v>
      </c>
      <c r="X111" s="129">
        <f t="shared" si="30"/>
        <v>3.43</v>
      </c>
      <c r="Y111" s="129">
        <f t="shared" si="30"/>
        <v>3.43</v>
      </c>
      <c r="Z111" s="129">
        <f t="shared" si="30"/>
        <v>3.43</v>
      </c>
      <c r="AA111" s="129">
        <f t="shared" si="30"/>
        <v>3.43</v>
      </c>
      <c r="AB111" s="129">
        <f t="shared" si="30"/>
        <v>3.43</v>
      </c>
      <c r="AC111" s="129">
        <f t="shared" si="30"/>
        <v>3.43</v>
      </c>
      <c r="AD111" s="129">
        <f t="shared" si="30"/>
        <v>3.43</v>
      </c>
      <c r="AE111" s="129">
        <f t="shared" si="30"/>
        <v>3.43</v>
      </c>
      <c r="AF111" s="129">
        <f t="shared" si="30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116</v>
      </c>
      <c r="B112" s="128">
        <v>2.96</v>
      </c>
      <c r="C112" s="129">
        <f t="shared" si="29"/>
        <v>2.96</v>
      </c>
      <c r="D112" s="129">
        <f t="shared" si="29"/>
        <v>2.96</v>
      </c>
      <c r="E112" s="129">
        <f t="shared" si="29"/>
        <v>2.96</v>
      </c>
      <c r="F112" s="129">
        <f t="shared" si="29"/>
        <v>2.96</v>
      </c>
      <c r="G112" s="129">
        <f t="shared" si="29"/>
        <v>2.96</v>
      </c>
      <c r="H112" s="129">
        <f t="shared" si="29"/>
        <v>2.96</v>
      </c>
      <c r="I112" s="129">
        <f t="shared" si="29"/>
        <v>2.96</v>
      </c>
      <c r="J112" s="129">
        <f t="shared" si="29"/>
        <v>2.96</v>
      </c>
      <c r="K112" s="129">
        <f t="shared" si="29"/>
        <v>2.96</v>
      </c>
      <c r="L112" s="129">
        <f t="shared" si="29"/>
        <v>2.96</v>
      </c>
      <c r="M112" s="129">
        <f t="shared" si="29"/>
        <v>2.96</v>
      </c>
      <c r="N112" s="129">
        <f t="shared" si="29"/>
        <v>2.96</v>
      </c>
      <c r="O112" s="129">
        <f t="shared" si="29"/>
        <v>2.96</v>
      </c>
      <c r="P112" s="129">
        <f t="shared" si="29"/>
        <v>2.96</v>
      </c>
      <c r="Q112" s="129">
        <f t="shared" si="29"/>
        <v>2.96</v>
      </c>
      <c r="R112" s="129">
        <f t="shared" si="29"/>
        <v>2.96</v>
      </c>
      <c r="S112" s="129">
        <f t="shared" si="30"/>
        <v>2.96</v>
      </c>
      <c r="T112" s="129">
        <f t="shared" si="30"/>
        <v>2.96</v>
      </c>
      <c r="U112" s="129">
        <f t="shared" si="30"/>
        <v>2.96</v>
      </c>
      <c r="V112" s="129">
        <f t="shared" si="30"/>
        <v>2.96</v>
      </c>
      <c r="W112" s="129">
        <f t="shared" si="30"/>
        <v>2.96</v>
      </c>
      <c r="X112" s="129">
        <f t="shared" si="30"/>
        <v>2.96</v>
      </c>
      <c r="Y112" s="129">
        <f t="shared" si="30"/>
        <v>2.96</v>
      </c>
      <c r="Z112" s="129">
        <f t="shared" si="30"/>
        <v>2.96</v>
      </c>
      <c r="AA112" s="129">
        <f t="shared" si="30"/>
        <v>2.96</v>
      </c>
      <c r="AB112" s="129">
        <f t="shared" si="30"/>
        <v>2.96</v>
      </c>
      <c r="AC112" s="129">
        <f t="shared" si="30"/>
        <v>2.96</v>
      </c>
      <c r="AD112" s="129">
        <f t="shared" si="30"/>
        <v>2.96</v>
      </c>
      <c r="AE112" s="129">
        <f t="shared" si="30"/>
        <v>2.96</v>
      </c>
      <c r="AF112" s="129">
        <f t="shared" si="30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117</v>
      </c>
      <c r="B113" s="128">
        <v>8</v>
      </c>
      <c r="C113" s="129">
        <f t="shared" si="29"/>
        <v>8</v>
      </c>
      <c r="D113" s="129">
        <f t="shared" si="29"/>
        <v>8</v>
      </c>
      <c r="E113" s="129">
        <f t="shared" si="29"/>
        <v>8</v>
      </c>
      <c r="F113" s="129">
        <f t="shared" si="29"/>
        <v>8</v>
      </c>
      <c r="G113" s="129">
        <f t="shared" si="29"/>
        <v>8</v>
      </c>
      <c r="H113" s="129">
        <f t="shared" si="29"/>
        <v>8</v>
      </c>
      <c r="I113" s="129">
        <f t="shared" si="29"/>
        <v>8</v>
      </c>
      <c r="J113" s="129">
        <f t="shared" si="29"/>
        <v>8</v>
      </c>
      <c r="K113" s="129">
        <f t="shared" si="29"/>
        <v>8</v>
      </c>
      <c r="L113" s="129">
        <f t="shared" si="29"/>
        <v>8</v>
      </c>
      <c r="M113" s="129">
        <f t="shared" si="29"/>
        <v>8</v>
      </c>
      <c r="N113" s="129">
        <f t="shared" si="29"/>
        <v>8</v>
      </c>
      <c r="O113" s="129">
        <f t="shared" si="29"/>
        <v>8</v>
      </c>
      <c r="P113" s="129">
        <f t="shared" si="29"/>
        <v>8</v>
      </c>
      <c r="Q113" s="129">
        <f t="shared" si="29"/>
        <v>8</v>
      </c>
      <c r="R113" s="129">
        <f t="shared" si="29"/>
        <v>8</v>
      </c>
      <c r="S113" s="129">
        <f t="shared" si="30"/>
        <v>8</v>
      </c>
      <c r="T113" s="129">
        <f t="shared" si="30"/>
        <v>8</v>
      </c>
      <c r="U113" s="129">
        <f t="shared" si="30"/>
        <v>8</v>
      </c>
      <c r="V113" s="129">
        <f t="shared" si="30"/>
        <v>8</v>
      </c>
      <c r="W113" s="129">
        <f t="shared" si="30"/>
        <v>8</v>
      </c>
      <c r="X113" s="129">
        <f t="shared" si="30"/>
        <v>8</v>
      </c>
      <c r="Y113" s="129">
        <f t="shared" si="30"/>
        <v>8</v>
      </c>
      <c r="Z113" s="129">
        <f t="shared" si="30"/>
        <v>8</v>
      </c>
      <c r="AA113" s="129">
        <f t="shared" si="30"/>
        <v>8</v>
      </c>
      <c r="AB113" s="129">
        <f t="shared" si="30"/>
        <v>8</v>
      </c>
      <c r="AC113" s="129">
        <f t="shared" si="30"/>
        <v>8</v>
      </c>
      <c r="AD113" s="129">
        <f t="shared" si="30"/>
        <v>8</v>
      </c>
      <c r="AE113" s="129">
        <f t="shared" si="30"/>
        <v>8</v>
      </c>
      <c r="AF113" s="129">
        <f t="shared" si="30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118</v>
      </c>
      <c r="B114" s="128">
        <v>7</v>
      </c>
      <c r="C114" s="129">
        <f>B114</f>
        <v>7</v>
      </c>
      <c r="D114" s="129">
        <f t="shared" si="29"/>
        <v>7</v>
      </c>
      <c r="E114" s="129">
        <f t="shared" si="29"/>
        <v>7</v>
      </c>
      <c r="F114" s="129">
        <f t="shared" si="29"/>
        <v>7</v>
      </c>
      <c r="G114" s="129">
        <f t="shared" si="29"/>
        <v>7</v>
      </c>
      <c r="H114" s="129">
        <f t="shared" si="29"/>
        <v>7</v>
      </c>
      <c r="I114" s="129">
        <f t="shared" si="29"/>
        <v>7</v>
      </c>
      <c r="J114" s="129">
        <f t="shared" si="29"/>
        <v>7</v>
      </c>
      <c r="K114" s="129">
        <f t="shared" si="29"/>
        <v>7</v>
      </c>
      <c r="L114" s="129">
        <f t="shared" si="29"/>
        <v>7</v>
      </c>
      <c r="M114" s="129">
        <f t="shared" si="29"/>
        <v>7</v>
      </c>
      <c r="N114" s="129">
        <f t="shared" si="29"/>
        <v>7</v>
      </c>
      <c r="O114" s="129">
        <f t="shared" si="29"/>
        <v>7</v>
      </c>
      <c r="P114" s="129">
        <f t="shared" si="29"/>
        <v>7</v>
      </c>
      <c r="Q114" s="129">
        <f t="shared" si="29"/>
        <v>7</v>
      </c>
      <c r="R114" s="129">
        <f t="shared" si="29"/>
        <v>7</v>
      </c>
      <c r="S114" s="129">
        <f t="shared" si="30"/>
        <v>7</v>
      </c>
      <c r="T114" s="129">
        <f t="shared" si="30"/>
        <v>7</v>
      </c>
      <c r="U114" s="129">
        <f t="shared" si="30"/>
        <v>7</v>
      </c>
      <c r="V114" s="129">
        <f t="shared" si="30"/>
        <v>7</v>
      </c>
      <c r="W114" s="129">
        <f t="shared" si="30"/>
        <v>7</v>
      </c>
      <c r="X114" s="129">
        <f t="shared" si="30"/>
        <v>7</v>
      </c>
      <c r="Y114" s="129">
        <f t="shared" si="30"/>
        <v>7</v>
      </c>
      <c r="Z114" s="129">
        <f t="shared" si="30"/>
        <v>7</v>
      </c>
      <c r="AA114" s="129">
        <f t="shared" si="30"/>
        <v>7</v>
      </c>
      <c r="AB114" s="129">
        <f t="shared" si="30"/>
        <v>7</v>
      </c>
      <c r="AC114" s="129">
        <f t="shared" si="30"/>
        <v>7</v>
      </c>
      <c r="AD114" s="129">
        <f t="shared" si="30"/>
        <v>7</v>
      </c>
      <c r="AE114" s="129">
        <f t="shared" si="30"/>
        <v>7</v>
      </c>
      <c r="AF114" s="129">
        <f t="shared" si="30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119</v>
      </c>
      <c r="B115" s="128">
        <v>3.47</v>
      </c>
      <c r="C115" s="129">
        <f t="shared" ref="C115:R124" si="31">B115</f>
        <v>3.47</v>
      </c>
      <c r="D115" s="129">
        <f t="shared" si="31"/>
        <v>3.47</v>
      </c>
      <c r="E115" s="129">
        <f t="shared" si="31"/>
        <v>3.47</v>
      </c>
      <c r="F115" s="129">
        <f t="shared" si="31"/>
        <v>3.47</v>
      </c>
      <c r="G115" s="129">
        <f t="shared" si="31"/>
        <v>3.47</v>
      </c>
      <c r="H115" s="129">
        <f t="shared" si="31"/>
        <v>3.47</v>
      </c>
      <c r="I115" s="129">
        <f t="shared" si="31"/>
        <v>3.47</v>
      </c>
      <c r="J115" s="129">
        <f t="shared" si="31"/>
        <v>3.47</v>
      </c>
      <c r="K115" s="129">
        <f t="shared" si="31"/>
        <v>3.47</v>
      </c>
      <c r="L115" s="129">
        <f t="shared" si="31"/>
        <v>3.47</v>
      </c>
      <c r="M115" s="129">
        <f t="shared" si="31"/>
        <v>3.47</v>
      </c>
      <c r="N115" s="129">
        <f t="shared" si="31"/>
        <v>3.47</v>
      </c>
      <c r="O115" s="129">
        <f t="shared" si="31"/>
        <v>3.47</v>
      </c>
      <c r="P115" s="129">
        <f t="shared" si="31"/>
        <v>3.47</v>
      </c>
      <c r="Q115" s="129">
        <f t="shared" si="31"/>
        <v>3.47</v>
      </c>
      <c r="R115" s="129">
        <f t="shared" si="31"/>
        <v>3.47</v>
      </c>
      <c r="S115" s="129">
        <f t="shared" si="30"/>
        <v>3.47</v>
      </c>
      <c r="T115" s="129">
        <f t="shared" si="30"/>
        <v>3.47</v>
      </c>
      <c r="U115" s="129">
        <f t="shared" si="30"/>
        <v>3.47</v>
      </c>
      <c r="V115" s="129">
        <f t="shared" si="30"/>
        <v>3.47</v>
      </c>
      <c r="W115" s="129">
        <f t="shared" si="30"/>
        <v>3.47</v>
      </c>
      <c r="X115" s="129">
        <f t="shared" si="30"/>
        <v>3.47</v>
      </c>
      <c r="Y115" s="129">
        <f t="shared" si="30"/>
        <v>3.47</v>
      </c>
      <c r="Z115" s="129">
        <f t="shared" si="30"/>
        <v>3.47</v>
      </c>
      <c r="AA115" s="129">
        <f t="shared" si="30"/>
        <v>3.47</v>
      </c>
      <c r="AB115" s="129">
        <f t="shared" si="30"/>
        <v>3.47</v>
      </c>
      <c r="AC115" s="129">
        <f t="shared" si="30"/>
        <v>3.47</v>
      </c>
      <c r="AD115" s="129">
        <f t="shared" si="30"/>
        <v>3.47</v>
      </c>
      <c r="AE115" s="129">
        <f t="shared" si="30"/>
        <v>3.47</v>
      </c>
      <c r="AF115" s="129">
        <f t="shared" si="30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120</v>
      </c>
      <c r="B116" s="128">
        <v>2.1</v>
      </c>
      <c r="C116" s="129">
        <f t="shared" si="31"/>
        <v>2.1</v>
      </c>
      <c r="D116" s="129">
        <f t="shared" si="31"/>
        <v>2.1</v>
      </c>
      <c r="E116" s="129">
        <f t="shared" si="31"/>
        <v>2.1</v>
      </c>
      <c r="F116" s="129">
        <f t="shared" si="31"/>
        <v>2.1</v>
      </c>
      <c r="G116" s="129">
        <f t="shared" si="31"/>
        <v>2.1</v>
      </c>
      <c r="H116" s="129">
        <f t="shared" si="31"/>
        <v>2.1</v>
      </c>
      <c r="I116" s="129">
        <f t="shared" si="31"/>
        <v>2.1</v>
      </c>
      <c r="J116" s="129">
        <f t="shared" si="31"/>
        <v>2.1</v>
      </c>
      <c r="K116" s="129">
        <f t="shared" si="31"/>
        <v>2.1</v>
      </c>
      <c r="L116" s="129">
        <f t="shared" si="31"/>
        <v>2.1</v>
      </c>
      <c r="M116" s="129">
        <f t="shared" si="31"/>
        <v>2.1</v>
      </c>
      <c r="N116" s="129">
        <f t="shared" si="31"/>
        <v>2.1</v>
      </c>
      <c r="O116" s="129">
        <f t="shared" si="31"/>
        <v>2.1</v>
      </c>
      <c r="P116" s="129">
        <f t="shared" si="31"/>
        <v>2.1</v>
      </c>
      <c r="Q116" s="129">
        <f t="shared" si="31"/>
        <v>2.1</v>
      </c>
      <c r="R116" s="129">
        <f t="shared" si="31"/>
        <v>2.1</v>
      </c>
      <c r="S116" s="129">
        <f t="shared" si="30"/>
        <v>2.1</v>
      </c>
      <c r="T116" s="129">
        <f t="shared" si="30"/>
        <v>2.1</v>
      </c>
      <c r="U116" s="129">
        <f t="shared" si="30"/>
        <v>2.1</v>
      </c>
      <c r="V116" s="129">
        <f t="shared" si="30"/>
        <v>2.1</v>
      </c>
      <c r="W116" s="129">
        <f t="shared" si="30"/>
        <v>2.1</v>
      </c>
      <c r="X116" s="129">
        <f t="shared" si="30"/>
        <v>2.1</v>
      </c>
      <c r="Y116" s="129">
        <f t="shared" si="30"/>
        <v>2.1</v>
      </c>
      <c r="Z116" s="129">
        <f t="shared" si="30"/>
        <v>2.1</v>
      </c>
      <c r="AA116" s="129">
        <f t="shared" si="30"/>
        <v>2.1</v>
      </c>
      <c r="AB116" s="129">
        <f t="shared" si="30"/>
        <v>2.1</v>
      </c>
      <c r="AC116" s="129">
        <f t="shared" si="30"/>
        <v>2.1</v>
      </c>
      <c r="AD116" s="129">
        <f t="shared" si="30"/>
        <v>2.1</v>
      </c>
      <c r="AE116" s="129">
        <f t="shared" si="30"/>
        <v>2.1</v>
      </c>
      <c r="AF116" s="129">
        <f t="shared" si="30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121</v>
      </c>
      <c r="B117" s="128">
        <v>9.3000000000000007</v>
      </c>
      <c r="C117" s="129">
        <f t="shared" si="31"/>
        <v>9.3000000000000007</v>
      </c>
      <c r="D117" s="129">
        <f t="shared" si="31"/>
        <v>9.3000000000000007</v>
      </c>
      <c r="E117" s="129">
        <f t="shared" si="31"/>
        <v>9.3000000000000007</v>
      </c>
      <c r="F117" s="129">
        <f t="shared" si="31"/>
        <v>9.3000000000000007</v>
      </c>
      <c r="G117" s="129">
        <f t="shared" si="31"/>
        <v>9.3000000000000007</v>
      </c>
      <c r="H117" s="129">
        <f t="shared" si="31"/>
        <v>9.3000000000000007</v>
      </c>
      <c r="I117" s="129">
        <f t="shared" si="31"/>
        <v>9.3000000000000007</v>
      </c>
      <c r="J117" s="129">
        <f t="shared" si="31"/>
        <v>9.3000000000000007</v>
      </c>
      <c r="K117" s="129">
        <f t="shared" si="31"/>
        <v>9.3000000000000007</v>
      </c>
      <c r="L117" s="129">
        <f t="shared" si="31"/>
        <v>9.3000000000000007</v>
      </c>
      <c r="M117" s="129">
        <f t="shared" si="31"/>
        <v>9.3000000000000007</v>
      </c>
      <c r="N117" s="129">
        <f t="shared" si="31"/>
        <v>9.3000000000000007</v>
      </c>
      <c r="O117" s="129">
        <f t="shared" si="31"/>
        <v>9.3000000000000007</v>
      </c>
      <c r="P117" s="129">
        <f t="shared" si="31"/>
        <v>9.3000000000000007</v>
      </c>
      <c r="Q117" s="129">
        <f t="shared" si="31"/>
        <v>9.3000000000000007</v>
      </c>
      <c r="R117" s="129">
        <f t="shared" si="31"/>
        <v>9.3000000000000007</v>
      </c>
      <c r="S117" s="129">
        <f t="shared" si="30"/>
        <v>9.3000000000000007</v>
      </c>
      <c r="T117" s="129">
        <f t="shared" si="30"/>
        <v>9.3000000000000007</v>
      </c>
      <c r="U117" s="129">
        <f t="shared" si="30"/>
        <v>9.3000000000000007</v>
      </c>
      <c r="V117" s="129">
        <f t="shared" si="30"/>
        <v>9.3000000000000007</v>
      </c>
      <c r="W117" s="129">
        <f t="shared" si="30"/>
        <v>9.3000000000000007</v>
      </c>
      <c r="X117" s="129">
        <f t="shared" si="30"/>
        <v>9.3000000000000007</v>
      </c>
      <c r="Y117" s="129">
        <f t="shared" si="30"/>
        <v>9.3000000000000007</v>
      </c>
      <c r="Z117" s="129">
        <f t="shared" si="30"/>
        <v>9.3000000000000007</v>
      </c>
      <c r="AA117" s="129">
        <f t="shared" si="30"/>
        <v>9.3000000000000007</v>
      </c>
      <c r="AB117" s="129">
        <f t="shared" si="30"/>
        <v>9.3000000000000007</v>
      </c>
      <c r="AC117" s="129">
        <f t="shared" si="30"/>
        <v>9.3000000000000007</v>
      </c>
      <c r="AD117" s="129">
        <f t="shared" si="30"/>
        <v>9.3000000000000007</v>
      </c>
      <c r="AE117" s="129">
        <f t="shared" si="30"/>
        <v>9.3000000000000007</v>
      </c>
      <c r="AF117" s="129">
        <f t="shared" si="30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122</v>
      </c>
      <c r="B118" s="128">
        <v>0</v>
      </c>
      <c r="C118" s="129">
        <f t="shared" si="31"/>
        <v>0</v>
      </c>
      <c r="D118" s="129">
        <f t="shared" si="31"/>
        <v>0</v>
      </c>
      <c r="E118" s="129">
        <f t="shared" si="31"/>
        <v>0</v>
      </c>
      <c r="F118" s="129">
        <f t="shared" si="31"/>
        <v>0</v>
      </c>
      <c r="G118" s="129">
        <f t="shared" si="31"/>
        <v>0</v>
      </c>
      <c r="H118" s="129">
        <f t="shared" si="31"/>
        <v>0</v>
      </c>
      <c r="I118" s="129">
        <f t="shared" si="31"/>
        <v>0</v>
      </c>
      <c r="J118" s="129">
        <f t="shared" si="31"/>
        <v>0</v>
      </c>
      <c r="K118" s="129">
        <f t="shared" si="31"/>
        <v>0</v>
      </c>
      <c r="L118" s="129">
        <f t="shared" si="31"/>
        <v>0</v>
      </c>
      <c r="M118" s="129">
        <f t="shared" si="31"/>
        <v>0</v>
      </c>
      <c r="N118" s="129">
        <f t="shared" si="31"/>
        <v>0</v>
      </c>
      <c r="O118" s="129">
        <f t="shared" si="31"/>
        <v>0</v>
      </c>
      <c r="P118" s="129">
        <f t="shared" si="31"/>
        <v>0</v>
      </c>
      <c r="Q118" s="129">
        <f t="shared" si="31"/>
        <v>0</v>
      </c>
      <c r="R118" s="129">
        <f t="shared" si="31"/>
        <v>0</v>
      </c>
      <c r="S118" s="129">
        <f t="shared" si="30"/>
        <v>0</v>
      </c>
      <c r="T118" s="129">
        <f t="shared" si="30"/>
        <v>0</v>
      </c>
      <c r="U118" s="129">
        <f t="shared" si="30"/>
        <v>0</v>
      </c>
      <c r="V118" s="129">
        <f t="shared" si="30"/>
        <v>0</v>
      </c>
      <c r="W118" s="129">
        <f t="shared" si="30"/>
        <v>0</v>
      </c>
      <c r="X118" s="129">
        <f t="shared" si="30"/>
        <v>0</v>
      </c>
      <c r="Y118" s="129">
        <f t="shared" si="30"/>
        <v>0</v>
      </c>
      <c r="Z118" s="129">
        <f t="shared" si="30"/>
        <v>0</v>
      </c>
      <c r="AA118" s="129">
        <f t="shared" si="30"/>
        <v>0</v>
      </c>
      <c r="AB118" s="129">
        <f t="shared" si="30"/>
        <v>0</v>
      </c>
      <c r="AC118" s="129">
        <f t="shared" si="30"/>
        <v>0</v>
      </c>
      <c r="AD118" s="129">
        <f t="shared" si="30"/>
        <v>0</v>
      </c>
      <c r="AE118" s="129">
        <f t="shared" si="30"/>
        <v>0</v>
      </c>
      <c r="AF118" s="129">
        <f t="shared" si="30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123</v>
      </c>
      <c r="B119" s="128">
        <v>0</v>
      </c>
      <c r="C119" s="129">
        <f t="shared" si="31"/>
        <v>0</v>
      </c>
      <c r="D119" s="129">
        <f t="shared" si="31"/>
        <v>0</v>
      </c>
      <c r="E119" s="129">
        <f t="shared" si="31"/>
        <v>0</v>
      </c>
      <c r="F119" s="129">
        <f t="shared" si="31"/>
        <v>0</v>
      </c>
      <c r="G119" s="129">
        <f t="shared" si="31"/>
        <v>0</v>
      </c>
      <c r="H119" s="129">
        <f t="shared" si="31"/>
        <v>0</v>
      </c>
      <c r="I119" s="129">
        <f t="shared" si="31"/>
        <v>0</v>
      </c>
      <c r="J119" s="129">
        <f t="shared" si="31"/>
        <v>0</v>
      </c>
      <c r="K119" s="129">
        <f t="shared" si="31"/>
        <v>0</v>
      </c>
      <c r="L119" s="129">
        <f t="shared" si="31"/>
        <v>0</v>
      </c>
      <c r="M119" s="129">
        <f t="shared" si="31"/>
        <v>0</v>
      </c>
      <c r="N119" s="129">
        <f t="shared" si="31"/>
        <v>0</v>
      </c>
      <c r="O119" s="129">
        <f t="shared" si="31"/>
        <v>0</v>
      </c>
      <c r="P119" s="129">
        <f t="shared" si="31"/>
        <v>0</v>
      </c>
      <c r="Q119" s="129">
        <f t="shared" si="31"/>
        <v>0</v>
      </c>
      <c r="R119" s="129">
        <f t="shared" si="31"/>
        <v>0</v>
      </c>
      <c r="S119" s="129">
        <f t="shared" si="30"/>
        <v>0</v>
      </c>
      <c r="T119" s="129">
        <f t="shared" si="30"/>
        <v>0</v>
      </c>
      <c r="U119" s="129">
        <f t="shared" si="30"/>
        <v>0</v>
      </c>
      <c r="V119" s="129">
        <f t="shared" si="30"/>
        <v>0</v>
      </c>
      <c r="W119" s="129">
        <f t="shared" si="30"/>
        <v>0</v>
      </c>
      <c r="X119" s="129">
        <f t="shared" si="30"/>
        <v>0</v>
      </c>
      <c r="Y119" s="129">
        <f t="shared" si="30"/>
        <v>0</v>
      </c>
      <c r="Z119" s="129">
        <f t="shared" si="30"/>
        <v>0</v>
      </c>
      <c r="AA119" s="129">
        <f t="shared" si="30"/>
        <v>0</v>
      </c>
      <c r="AB119" s="129">
        <f t="shared" si="30"/>
        <v>0</v>
      </c>
      <c r="AC119" s="129">
        <f t="shared" si="30"/>
        <v>0</v>
      </c>
      <c r="AD119" s="129">
        <f t="shared" si="30"/>
        <v>0</v>
      </c>
      <c r="AE119" s="129">
        <f t="shared" si="30"/>
        <v>0</v>
      </c>
      <c r="AF119" s="129">
        <f t="shared" si="30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124</v>
      </c>
      <c r="B120" s="128">
        <v>5</v>
      </c>
      <c r="C120" s="129">
        <f t="shared" si="31"/>
        <v>5</v>
      </c>
      <c r="D120" s="129">
        <f t="shared" si="31"/>
        <v>5</v>
      </c>
      <c r="E120" s="129">
        <f t="shared" si="31"/>
        <v>5</v>
      </c>
      <c r="F120" s="129">
        <f t="shared" si="31"/>
        <v>5</v>
      </c>
      <c r="G120" s="129">
        <f t="shared" si="31"/>
        <v>5</v>
      </c>
      <c r="H120" s="129">
        <f t="shared" si="31"/>
        <v>5</v>
      </c>
      <c r="I120" s="129">
        <f t="shared" si="31"/>
        <v>5</v>
      </c>
      <c r="J120" s="129">
        <f t="shared" si="31"/>
        <v>5</v>
      </c>
      <c r="K120" s="129">
        <f t="shared" si="31"/>
        <v>5</v>
      </c>
      <c r="L120" s="129">
        <f t="shared" si="31"/>
        <v>5</v>
      </c>
      <c r="M120" s="129">
        <f t="shared" si="31"/>
        <v>5</v>
      </c>
      <c r="N120" s="129">
        <f t="shared" si="31"/>
        <v>5</v>
      </c>
      <c r="O120" s="129">
        <f t="shared" si="31"/>
        <v>5</v>
      </c>
      <c r="P120" s="129">
        <f t="shared" si="31"/>
        <v>5</v>
      </c>
      <c r="Q120" s="129">
        <f t="shared" si="31"/>
        <v>5</v>
      </c>
      <c r="R120" s="129">
        <f t="shared" si="31"/>
        <v>5</v>
      </c>
      <c r="S120" s="129">
        <f t="shared" si="30"/>
        <v>5</v>
      </c>
      <c r="T120" s="129">
        <f t="shared" si="30"/>
        <v>5</v>
      </c>
      <c r="U120" s="129">
        <f t="shared" si="30"/>
        <v>5</v>
      </c>
      <c r="V120" s="129">
        <f t="shared" si="30"/>
        <v>5</v>
      </c>
      <c r="W120" s="129">
        <f t="shared" si="30"/>
        <v>5</v>
      </c>
      <c r="X120" s="129">
        <f t="shared" si="30"/>
        <v>5</v>
      </c>
      <c r="Y120" s="129">
        <f t="shared" si="30"/>
        <v>5</v>
      </c>
      <c r="Z120" s="129">
        <f t="shared" si="30"/>
        <v>5</v>
      </c>
      <c r="AA120" s="129">
        <f t="shared" si="30"/>
        <v>5</v>
      </c>
      <c r="AB120" s="129">
        <f t="shared" si="30"/>
        <v>5</v>
      </c>
      <c r="AC120" s="129">
        <f t="shared" si="30"/>
        <v>5</v>
      </c>
      <c r="AD120" s="129">
        <f t="shared" si="30"/>
        <v>5</v>
      </c>
      <c r="AE120" s="129">
        <f t="shared" si="30"/>
        <v>5</v>
      </c>
      <c r="AF120" s="129">
        <f t="shared" si="30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125</v>
      </c>
      <c r="B121" s="128">
        <v>1</v>
      </c>
      <c r="C121" s="129">
        <f t="shared" si="31"/>
        <v>1</v>
      </c>
      <c r="D121" s="129">
        <f t="shared" si="31"/>
        <v>1</v>
      </c>
      <c r="E121" s="129">
        <f t="shared" si="31"/>
        <v>1</v>
      </c>
      <c r="F121" s="129">
        <f t="shared" si="31"/>
        <v>1</v>
      </c>
      <c r="G121" s="129">
        <f t="shared" si="31"/>
        <v>1</v>
      </c>
      <c r="H121" s="129">
        <f t="shared" si="31"/>
        <v>1</v>
      </c>
      <c r="I121" s="129">
        <f t="shared" si="31"/>
        <v>1</v>
      </c>
      <c r="J121" s="129">
        <f t="shared" si="31"/>
        <v>1</v>
      </c>
      <c r="K121" s="129">
        <f t="shared" si="31"/>
        <v>1</v>
      </c>
      <c r="L121" s="129">
        <f t="shared" si="31"/>
        <v>1</v>
      </c>
      <c r="M121" s="129">
        <f t="shared" si="31"/>
        <v>1</v>
      </c>
      <c r="N121" s="129">
        <f t="shared" si="31"/>
        <v>1</v>
      </c>
      <c r="O121" s="129">
        <f t="shared" si="31"/>
        <v>1</v>
      </c>
      <c r="P121" s="129">
        <f t="shared" si="31"/>
        <v>1</v>
      </c>
      <c r="Q121" s="129">
        <f t="shared" si="31"/>
        <v>1</v>
      </c>
      <c r="R121" s="129">
        <f t="shared" si="31"/>
        <v>1</v>
      </c>
      <c r="S121" s="129">
        <f t="shared" si="30"/>
        <v>1</v>
      </c>
      <c r="T121" s="129">
        <f t="shared" si="30"/>
        <v>1</v>
      </c>
      <c r="U121" s="129">
        <f t="shared" si="30"/>
        <v>1</v>
      </c>
      <c r="V121" s="129">
        <f t="shared" si="30"/>
        <v>1</v>
      </c>
      <c r="W121" s="129">
        <f t="shared" si="30"/>
        <v>1</v>
      </c>
      <c r="X121" s="129">
        <f t="shared" si="30"/>
        <v>1</v>
      </c>
      <c r="Y121" s="129">
        <f t="shared" si="30"/>
        <v>1</v>
      </c>
      <c r="Z121" s="129">
        <f t="shared" si="30"/>
        <v>1</v>
      </c>
      <c r="AA121" s="129">
        <f t="shared" si="30"/>
        <v>1</v>
      </c>
      <c r="AB121" s="129">
        <f t="shared" si="30"/>
        <v>1</v>
      </c>
      <c r="AC121" s="129">
        <f t="shared" si="30"/>
        <v>1</v>
      </c>
      <c r="AD121" s="129">
        <f t="shared" si="30"/>
        <v>1</v>
      </c>
      <c r="AE121" s="129">
        <f t="shared" si="30"/>
        <v>1</v>
      </c>
      <c r="AF121" s="129">
        <f t="shared" si="30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126</v>
      </c>
      <c r="B122" s="128">
        <v>1.58</v>
      </c>
      <c r="C122" s="129">
        <f t="shared" si="31"/>
        <v>1.58</v>
      </c>
      <c r="D122" s="129">
        <f t="shared" si="31"/>
        <v>1.58</v>
      </c>
      <c r="E122" s="129">
        <f t="shared" si="31"/>
        <v>1.58</v>
      </c>
      <c r="F122" s="129">
        <f t="shared" si="31"/>
        <v>1.58</v>
      </c>
      <c r="G122" s="129">
        <f t="shared" si="31"/>
        <v>1.58</v>
      </c>
      <c r="H122" s="129">
        <f t="shared" si="31"/>
        <v>1.58</v>
      </c>
      <c r="I122" s="129">
        <f t="shared" si="31"/>
        <v>1.58</v>
      </c>
      <c r="J122" s="129">
        <f t="shared" si="31"/>
        <v>1.58</v>
      </c>
      <c r="K122" s="129">
        <f t="shared" si="31"/>
        <v>1.58</v>
      </c>
      <c r="L122" s="129">
        <f t="shared" si="31"/>
        <v>1.58</v>
      </c>
      <c r="M122" s="129">
        <f t="shared" si="31"/>
        <v>1.58</v>
      </c>
      <c r="N122" s="129">
        <f t="shared" si="31"/>
        <v>1.58</v>
      </c>
      <c r="O122" s="129">
        <f t="shared" si="31"/>
        <v>1.58</v>
      </c>
      <c r="P122" s="129">
        <f t="shared" si="31"/>
        <v>1.58</v>
      </c>
      <c r="Q122" s="129">
        <f t="shared" si="31"/>
        <v>1.58</v>
      </c>
      <c r="R122" s="129">
        <f t="shared" si="31"/>
        <v>1.58</v>
      </c>
      <c r="S122" s="129">
        <f t="shared" si="30"/>
        <v>1.58</v>
      </c>
      <c r="T122" s="129">
        <f t="shared" si="30"/>
        <v>1.58</v>
      </c>
      <c r="U122" s="129">
        <f t="shared" si="30"/>
        <v>1.58</v>
      </c>
      <c r="V122" s="129">
        <f t="shared" si="30"/>
        <v>1.58</v>
      </c>
      <c r="W122" s="129">
        <f t="shared" si="30"/>
        <v>1.58</v>
      </c>
      <c r="X122" s="129">
        <f t="shared" si="30"/>
        <v>1.58</v>
      </c>
      <c r="Y122" s="129">
        <f t="shared" si="30"/>
        <v>1.58</v>
      </c>
      <c r="Z122" s="129">
        <f t="shared" si="30"/>
        <v>1.58</v>
      </c>
      <c r="AA122" s="129">
        <f t="shared" si="30"/>
        <v>1.58</v>
      </c>
      <c r="AB122" s="129">
        <f t="shared" si="30"/>
        <v>1.58</v>
      </c>
      <c r="AC122" s="129">
        <f t="shared" si="30"/>
        <v>1.58</v>
      </c>
      <c r="AD122" s="129">
        <f t="shared" si="30"/>
        <v>1.58</v>
      </c>
      <c r="AE122" s="129">
        <f t="shared" si="30"/>
        <v>1.58</v>
      </c>
      <c r="AF122" s="129">
        <f t="shared" si="30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127</v>
      </c>
      <c r="B123" s="128">
        <v>1.46</v>
      </c>
      <c r="C123" s="129">
        <f t="shared" si="31"/>
        <v>1.46</v>
      </c>
      <c r="D123" s="129">
        <f t="shared" si="31"/>
        <v>1.46</v>
      </c>
      <c r="E123" s="129">
        <f t="shared" si="31"/>
        <v>1.46</v>
      </c>
      <c r="F123" s="129">
        <f t="shared" si="31"/>
        <v>1.46</v>
      </c>
      <c r="G123" s="129">
        <f t="shared" si="31"/>
        <v>1.46</v>
      </c>
      <c r="H123" s="129">
        <f t="shared" si="31"/>
        <v>1.46</v>
      </c>
      <c r="I123" s="129">
        <f t="shared" si="31"/>
        <v>1.46</v>
      </c>
      <c r="J123" s="129">
        <f t="shared" si="31"/>
        <v>1.46</v>
      </c>
      <c r="K123" s="129">
        <f t="shared" si="31"/>
        <v>1.46</v>
      </c>
      <c r="L123" s="129">
        <f t="shared" si="31"/>
        <v>1.46</v>
      </c>
      <c r="M123" s="129">
        <f t="shared" si="31"/>
        <v>1.46</v>
      </c>
      <c r="N123" s="129">
        <f t="shared" si="31"/>
        <v>1.46</v>
      </c>
      <c r="O123" s="129">
        <f t="shared" si="31"/>
        <v>1.46</v>
      </c>
      <c r="P123" s="129">
        <f t="shared" si="31"/>
        <v>1.46</v>
      </c>
      <c r="Q123" s="129">
        <f t="shared" si="31"/>
        <v>1.46</v>
      </c>
      <c r="R123" s="129">
        <f t="shared" si="31"/>
        <v>1.46</v>
      </c>
      <c r="S123" s="129">
        <f t="shared" ref="S123:AF124" si="32">R123</f>
        <v>1.46</v>
      </c>
      <c r="T123" s="129">
        <f t="shared" si="32"/>
        <v>1.46</v>
      </c>
      <c r="U123" s="129">
        <f t="shared" si="32"/>
        <v>1.46</v>
      </c>
      <c r="V123" s="129">
        <f t="shared" si="32"/>
        <v>1.46</v>
      </c>
      <c r="W123" s="129">
        <f t="shared" si="32"/>
        <v>1.46</v>
      </c>
      <c r="X123" s="129">
        <f t="shared" si="32"/>
        <v>1.46</v>
      </c>
      <c r="Y123" s="129">
        <f t="shared" si="32"/>
        <v>1.46</v>
      </c>
      <c r="Z123" s="129">
        <f t="shared" si="32"/>
        <v>1.46</v>
      </c>
      <c r="AA123" s="129">
        <f t="shared" si="32"/>
        <v>1.46</v>
      </c>
      <c r="AB123" s="129">
        <f t="shared" si="32"/>
        <v>1.46</v>
      </c>
      <c r="AC123" s="129">
        <f t="shared" si="32"/>
        <v>1.46</v>
      </c>
      <c r="AD123" s="129">
        <f t="shared" si="32"/>
        <v>1.46</v>
      </c>
      <c r="AE123" s="129">
        <f t="shared" si="32"/>
        <v>1.46</v>
      </c>
      <c r="AF123" s="129">
        <f t="shared" si="32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128</v>
      </c>
      <c r="B124" s="128">
        <v>1.48</v>
      </c>
      <c r="C124" s="129">
        <f t="shared" si="31"/>
        <v>1.48</v>
      </c>
      <c r="D124" s="129">
        <f t="shared" si="31"/>
        <v>1.48</v>
      </c>
      <c r="E124" s="129">
        <f t="shared" si="31"/>
        <v>1.48</v>
      </c>
      <c r="F124" s="129">
        <f t="shared" si="31"/>
        <v>1.48</v>
      </c>
      <c r="G124" s="129">
        <f t="shared" si="31"/>
        <v>1.48</v>
      </c>
      <c r="H124" s="129">
        <f t="shared" si="31"/>
        <v>1.48</v>
      </c>
      <c r="I124" s="129">
        <f t="shared" si="31"/>
        <v>1.48</v>
      </c>
      <c r="J124" s="129">
        <f t="shared" si="31"/>
        <v>1.48</v>
      </c>
      <c r="K124" s="129">
        <f t="shared" si="31"/>
        <v>1.48</v>
      </c>
      <c r="L124" s="129">
        <f t="shared" si="31"/>
        <v>1.48</v>
      </c>
      <c r="M124" s="129">
        <f t="shared" si="31"/>
        <v>1.48</v>
      </c>
      <c r="N124" s="129">
        <f t="shared" si="31"/>
        <v>1.48</v>
      </c>
      <c r="O124" s="129">
        <f t="shared" si="31"/>
        <v>1.48</v>
      </c>
      <c r="P124" s="129">
        <f t="shared" si="31"/>
        <v>1.48</v>
      </c>
      <c r="Q124" s="129">
        <f t="shared" si="31"/>
        <v>1.48</v>
      </c>
      <c r="R124" s="129">
        <f t="shared" si="31"/>
        <v>1.48</v>
      </c>
      <c r="S124" s="129">
        <f t="shared" si="32"/>
        <v>1.48</v>
      </c>
      <c r="T124" s="129">
        <f t="shared" si="32"/>
        <v>1.48</v>
      </c>
      <c r="U124" s="129">
        <f t="shared" si="32"/>
        <v>1.48</v>
      </c>
      <c r="V124" s="129">
        <f t="shared" si="32"/>
        <v>1.48</v>
      </c>
      <c r="W124" s="129">
        <f t="shared" si="32"/>
        <v>1.48</v>
      </c>
      <c r="X124" s="129">
        <f t="shared" si="32"/>
        <v>1.48</v>
      </c>
      <c r="Y124" s="129">
        <f t="shared" si="32"/>
        <v>1.48</v>
      </c>
      <c r="Z124" s="129">
        <f t="shared" si="32"/>
        <v>1.48</v>
      </c>
      <c r="AA124" s="129">
        <f t="shared" si="32"/>
        <v>1.48</v>
      </c>
      <c r="AB124" s="129">
        <f t="shared" si="32"/>
        <v>1.48</v>
      </c>
      <c r="AC124" s="129">
        <f t="shared" si="32"/>
        <v>1.48</v>
      </c>
      <c r="AD124" s="129">
        <f t="shared" si="32"/>
        <v>1.48</v>
      </c>
      <c r="AE124" s="129">
        <f t="shared" si="32"/>
        <v>1.48</v>
      </c>
      <c r="AF124" s="129">
        <f t="shared" si="32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129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130</v>
      </c>
      <c r="B126" s="128">
        <v>2.2000000000000002</v>
      </c>
      <c r="C126" s="129">
        <f t="shared" ref="C126:R133" si="33">B126</f>
        <v>2.2000000000000002</v>
      </c>
      <c r="D126" s="129">
        <f t="shared" si="33"/>
        <v>2.2000000000000002</v>
      </c>
      <c r="E126" s="129">
        <f t="shared" si="33"/>
        <v>2.2000000000000002</v>
      </c>
      <c r="F126" s="129">
        <f t="shared" si="33"/>
        <v>2.2000000000000002</v>
      </c>
      <c r="G126" s="129">
        <f t="shared" si="33"/>
        <v>2.2000000000000002</v>
      </c>
      <c r="H126" s="129">
        <f t="shared" si="33"/>
        <v>2.2000000000000002</v>
      </c>
      <c r="I126" s="129">
        <f t="shared" si="33"/>
        <v>2.2000000000000002</v>
      </c>
      <c r="J126" s="129">
        <f t="shared" si="33"/>
        <v>2.2000000000000002</v>
      </c>
      <c r="K126" s="129">
        <f t="shared" si="33"/>
        <v>2.2000000000000002</v>
      </c>
      <c r="L126" s="129">
        <f t="shared" si="33"/>
        <v>2.2000000000000002</v>
      </c>
      <c r="M126" s="129">
        <f t="shared" si="33"/>
        <v>2.2000000000000002</v>
      </c>
      <c r="N126" s="129">
        <f t="shared" si="33"/>
        <v>2.2000000000000002</v>
      </c>
      <c r="O126" s="129">
        <f t="shared" si="33"/>
        <v>2.2000000000000002</v>
      </c>
      <c r="P126" s="129">
        <f t="shared" si="33"/>
        <v>2.2000000000000002</v>
      </c>
      <c r="Q126" s="129">
        <f t="shared" si="33"/>
        <v>2.2000000000000002</v>
      </c>
      <c r="R126" s="129">
        <f t="shared" si="33"/>
        <v>2.2000000000000002</v>
      </c>
      <c r="S126" s="129">
        <f t="shared" ref="S126:AF133" si="34">R126</f>
        <v>2.2000000000000002</v>
      </c>
      <c r="T126" s="129">
        <f t="shared" si="34"/>
        <v>2.2000000000000002</v>
      </c>
      <c r="U126" s="129">
        <f t="shared" si="34"/>
        <v>2.2000000000000002</v>
      </c>
      <c r="V126" s="129">
        <f t="shared" si="34"/>
        <v>2.2000000000000002</v>
      </c>
      <c r="W126" s="129">
        <f t="shared" si="34"/>
        <v>2.2000000000000002</v>
      </c>
      <c r="X126" s="129">
        <f t="shared" si="34"/>
        <v>2.2000000000000002</v>
      </c>
      <c r="Y126" s="129">
        <f t="shared" si="34"/>
        <v>2.2000000000000002</v>
      </c>
      <c r="Z126" s="129">
        <f t="shared" si="34"/>
        <v>2.2000000000000002</v>
      </c>
      <c r="AA126" s="129">
        <f t="shared" si="34"/>
        <v>2.2000000000000002</v>
      </c>
      <c r="AB126" s="129">
        <f t="shared" si="34"/>
        <v>2.2000000000000002</v>
      </c>
      <c r="AC126" s="129">
        <f t="shared" si="34"/>
        <v>2.2000000000000002</v>
      </c>
      <c r="AD126" s="129">
        <f t="shared" si="34"/>
        <v>2.2000000000000002</v>
      </c>
      <c r="AE126" s="129">
        <f t="shared" si="34"/>
        <v>2.2000000000000002</v>
      </c>
      <c r="AF126" s="129">
        <f t="shared" si="34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131</v>
      </c>
      <c r="B127" s="128">
        <v>2</v>
      </c>
      <c r="C127" s="129">
        <f t="shared" si="33"/>
        <v>2</v>
      </c>
      <c r="D127" s="129">
        <f t="shared" si="33"/>
        <v>2</v>
      </c>
      <c r="E127" s="129">
        <f t="shared" si="33"/>
        <v>2</v>
      </c>
      <c r="F127" s="129">
        <f t="shared" si="33"/>
        <v>2</v>
      </c>
      <c r="G127" s="129">
        <f t="shared" si="33"/>
        <v>2</v>
      </c>
      <c r="H127" s="129">
        <f t="shared" si="33"/>
        <v>2</v>
      </c>
      <c r="I127" s="129">
        <f t="shared" si="33"/>
        <v>2</v>
      </c>
      <c r="J127" s="129">
        <f t="shared" si="33"/>
        <v>2</v>
      </c>
      <c r="K127" s="129">
        <f t="shared" si="33"/>
        <v>2</v>
      </c>
      <c r="L127" s="129">
        <f t="shared" si="33"/>
        <v>2</v>
      </c>
      <c r="M127" s="129">
        <f t="shared" si="33"/>
        <v>2</v>
      </c>
      <c r="N127" s="129">
        <f t="shared" si="33"/>
        <v>2</v>
      </c>
      <c r="O127" s="129">
        <f t="shared" si="33"/>
        <v>2</v>
      </c>
      <c r="P127" s="129">
        <f t="shared" si="33"/>
        <v>2</v>
      </c>
      <c r="Q127" s="129">
        <f t="shared" si="33"/>
        <v>2</v>
      </c>
      <c r="R127" s="129">
        <f t="shared" si="33"/>
        <v>2</v>
      </c>
      <c r="S127" s="129">
        <f t="shared" si="34"/>
        <v>2</v>
      </c>
      <c r="T127" s="129">
        <f t="shared" si="34"/>
        <v>2</v>
      </c>
      <c r="U127" s="129">
        <f t="shared" si="34"/>
        <v>2</v>
      </c>
      <c r="V127" s="129">
        <f t="shared" si="34"/>
        <v>2</v>
      </c>
      <c r="W127" s="129">
        <f t="shared" si="34"/>
        <v>2</v>
      </c>
      <c r="X127" s="129">
        <f t="shared" si="34"/>
        <v>2</v>
      </c>
      <c r="Y127" s="129">
        <f t="shared" si="34"/>
        <v>2</v>
      </c>
      <c r="Z127" s="129">
        <f t="shared" si="34"/>
        <v>2</v>
      </c>
      <c r="AA127" s="129">
        <f t="shared" si="34"/>
        <v>2</v>
      </c>
      <c r="AB127" s="129">
        <f t="shared" si="34"/>
        <v>2</v>
      </c>
      <c r="AC127" s="129">
        <f t="shared" si="34"/>
        <v>2</v>
      </c>
      <c r="AD127" s="129">
        <f t="shared" si="34"/>
        <v>2</v>
      </c>
      <c r="AE127" s="129">
        <f t="shared" si="34"/>
        <v>2</v>
      </c>
      <c r="AF127" s="129">
        <f t="shared" si="34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132</v>
      </c>
      <c r="B128" s="128">
        <v>1.25</v>
      </c>
      <c r="C128" s="129">
        <f t="shared" si="33"/>
        <v>1.25</v>
      </c>
      <c r="D128" s="129">
        <f t="shared" si="33"/>
        <v>1.25</v>
      </c>
      <c r="E128" s="129">
        <f t="shared" si="33"/>
        <v>1.25</v>
      </c>
      <c r="F128" s="129">
        <f t="shared" si="33"/>
        <v>1.25</v>
      </c>
      <c r="G128" s="129">
        <f t="shared" si="33"/>
        <v>1.25</v>
      </c>
      <c r="H128" s="129">
        <f t="shared" si="33"/>
        <v>1.25</v>
      </c>
      <c r="I128" s="129">
        <f t="shared" si="33"/>
        <v>1.25</v>
      </c>
      <c r="J128" s="129">
        <f t="shared" si="33"/>
        <v>1.25</v>
      </c>
      <c r="K128" s="129">
        <f t="shared" si="33"/>
        <v>1.25</v>
      </c>
      <c r="L128" s="129">
        <f t="shared" si="33"/>
        <v>1.25</v>
      </c>
      <c r="M128" s="129">
        <f t="shared" si="33"/>
        <v>1.25</v>
      </c>
      <c r="N128" s="129">
        <f t="shared" si="33"/>
        <v>1.25</v>
      </c>
      <c r="O128" s="129">
        <f t="shared" si="33"/>
        <v>1.25</v>
      </c>
      <c r="P128" s="129">
        <f t="shared" si="33"/>
        <v>1.25</v>
      </c>
      <c r="Q128" s="129">
        <f t="shared" si="33"/>
        <v>1.25</v>
      </c>
      <c r="R128" s="129">
        <f t="shared" si="33"/>
        <v>1.25</v>
      </c>
      <c r="S128" s="129">
        <f t="shared" si="34"/>
        <v>1.25</v>
      </c>
      <c r="T128" s="129">
        <f t="shared" si="34"/>
        <v>1.25</v>
      </c>
      <c r="U128" s="129">
        <f t="shared" si="34"/>
        <v>1.25</v>
      </c>
      <c r="V128" s="129">
        <f t="shared" si="34"/>
        <v>1.25</v>
      </c>
      <c r="W128" s="129">
        <f t="shared" si="34"/>
        <v>1.25</v>
      </c>
      <c r="X128" s="129">
        <f t="shared" si="34"/>
        <v>1.25</v>
      </c>
      <c r="Y128" s="129">
        <f t="shared" si="34"/>
        <v>1.25</v>
      </c>
      <c r="Z128" s="129">
        <f t="shared" si="34"/>
        <v>1.25</v>
      </c>
      <c r="AA128" s="129">
        <f t="shared" si="34"/>
        <v>1.25</v>
      </c>
      <c r="AB128" s="129">
        <f t="shared" si="34"/>
        <v>1.25</v>
      </c>
      <c r="AC128" s="129">
        <f t="shared" si="34"/>
        <v>1.25</v>
      </c>
      <c r="AD128" s="129">
        <f t="shared" si="34"/>
        <v>1.25</v>
      </c>
      <c r="AE128" s="129">
        <f t="shared" si="34"/>
        <v>1.25</v>
      </c>
      <c r="AF128" s="129">
        <f t="shared" si="34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133</v>
      </c>
      <c r="B129" s="128">
        <v>1.1499999999999999</v>
      </c>
      <c r="C129" s="129">
        <f t="shared" si="33"/>
        <v>1.1499999999999999</v>
      </c>
      <c r="D129" s="129">
        <f t="shared" si="33"/>
        <v>1.1499999999999999</v>
      </c>
      <c r="E129" s="129">
        <f t="shared" si="33"/>
        <v>1.1499999999999999</v>
      </c>
      <c r="F129" s="129">
        <f t="shared" si="33"/>
        <v>1.1499999999999999</v>
      </c>
      <c r="G129" s="129">
        <f t="shared" si="33"/>
        <v>1.1499999999999999</v>
      </c>
      <c r="H129" s="129">
        <f t="shared" si="33"/>
        <v>1.1499999999999999</v>
      </c>
      <c r="I129" s="129">
        <f t="shared" si="33"/>
        <v>1.1499999999999999</v>
      </c>
      <c r="J129" s="129">
        <f t="shared" si="33"/>
        <v>1.1499999999999999</v>
      </c>
      <c r="K129" s="129">
        <f t="shared" si="33"/>
        <v>1.1499999999999999</v>
      </c>
      <c r="L129" s="129">
        <f t="shared" si="33"/>
        <v>1.1499999999999999</v>
      </c>
      <c r="M129" s="129">
        <f t="shared" si="33"/>
        <v>1.1499999999999999</v>
      </c>
      <c r="N129" s="129">
        <f t="shared" si="33"/>
        <v>1.1499999999999999</v>
      </c>
      <c r="O129" s="129">
        <f t="shared" si="33"/>
        <v>1.1499999999999999</v>
      </c>
      <c r="P129" s="129">
        <f t="shared" si="33"/>
        <v>1.1499999999999999</v>
      </c>
      <c r="Q129" s="129">
        <f t="shared" si="33"/>
        <v>1.1499999999999999</v>
      </c>
      <c r="R129" s="129">
        <f t="shared" si="33"/>
        <v>1.1499999999999999</v>
      </c>
      <c r="S129" s="129">
        <f t="shared" si="34"/>
        <v>1.1499999999999999</v>
      </c>
      <c r="T129" s="129">
        <f t="shared" si="34"/>
        <v>1.1499999999999999</v>
      </c>
      <c r="U129" s="129">
        <f t="shared" si="34"/>
        <v>1.1499999999999999</v>
      </c>
      <c r="V129" s="129">
        <f t="shared" si="34"/>
        <v>1.1499999999999999</v>
      </c>
      <c r="W129" s="129">
        <f t="shared" si="34"/>
        <v>1.1499999999999999</v>
      </c>
      <c r="X129" s="129">
        <f t="shared" si="34"/>
        <v>1.1499999999999999</v>
      </c>
      <c r="Y129" s="129">
        <f t="shared" si="34"/>
        <v>1.1499999999999999</v>
      </c>
      <c r="Z129" s="129">
        <f t="shared" si="34"/>
        <v>1.1499999999999999</v>
      </c>
      <c r="AA129" s="129">
        <f t="shared" si="34"/>
        <v>1.1499999999999999</v>
      </c>
      <c r="AB129" s="129">
        <f t="shared" si="34"/>
        <v>1.1499999999999999</v>
      </c>
      <c r="AC129" s="129">
        <f t="shared" si="34"/>
        <v>1.1499999999999999</v>
      </c>
      <c r="AD129" s="129">
        <f t="shared" si="34"/>
        <v>1.1499999999999999</v>
      </c>
      <c r="AE129" s="129">
        <f t="shared" si="34"/>
        <v>1.1499999999999999</v>
      </c>
      <c r="AF129" s="129">
        <f t="shared" si="34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134</v>
      </c>
      <c r="B130" s="128">
        <v>2.133</v>
      </c>
      <c r="C130" s="129">
        <f t="shared" si="33"/>
        <v>2.133</v>
      </c>
      <c r="D130" s="129">
        <f t="shared" si="33"/>
        <v>2.133</v>
      </c>
      <c r="E130" s="129">
        <f t="shared" si="33"/>
        <v>2.133</v>
      </c>
      <c r="F130" s="129">
        <f t="shared" si="33"/>
        <v>2.133</v>
      </c>
      <c r="G130" s="129">
        <f t="shared" si="33"/>
        <v>2.133</v>
      </c>
      <c r="H130" s="129">
        <f t="shared" si="33"/>
        <v>2.133</v>
      </c>
      <c r="I130" s="129">
        <f t="shared" si="33"/>
        <v>2.133</v>
      </c>
      <c r="J130" s="129">
        <f t="shared" si="33"/>
        <v>2.133</v>
      </c>
      <c r="K130" s="129">
        <f t="shared" si="33"/>
        <v>2.133</v>
      </c>
      <c r="L130" s="129">
        <f t="shared" si="33"/>
        <v>2.133</v>
      </c>
      <c r="M130" s="129">
        <f t="shared" si="33"/>
        <v>2.133</v>
      </c>
      <c r="N130" s="129">
        <f t="shared" si="33"/>
        <v>2.133</v>
      </c>
      <c r="O130" s="129">
        <f t="shared" si="33"/>
        <v>2.133</v>
      </c>
      <c r="P130" s="129">
        <f t="shared" si="33"/>
        <v>2.133</v>
      </c>
      <c r="Q130" s="129">
        <f t="shared" si="33"/>
        <v>2.133</v>
      </c>
      <c r="R130" s="129">
        <f t="shared" si="33"/>
        <v>2.133</v>
      </c>
      <c r="S130" s="129">
        <f t="shared" si="34"/>
        <v>2.133</v>
      </c>
      <c r="T130" s="129">
        <f t="shared" si="34"/>
        <v>2.133</v>
      </c>
      <c r="U130" s="129">
        <f t="shared" si="34"/>
        <v>2.133</v>
      </c>
      <c r="V130" s="129">
        <f t="shared" si="34"/>
        <v>2.133</v>
      </c>
      <c r="W130" s="129">
        <f t="shared" si="34"/>
        <v>2.133</v>
      </c>
      <c r="X130" s="129">
        <f t="shared" si="34"/>
        <v>2.133</v>
      </c>
      <c r="Y130" s="129">
        <f t="shared" si="34"/>
        <v>2.133</v>
      </c>
      <c r="Z130" s="129">
        <f t="shared" si="34"/>
        <v>2.133</v>
      </c>
      <c r="AA130" s="129">
        <f t="shared" si="34"/>
        <v>2.133</v>
      </c>
      <c r="AB130" s="129">
        <f t="shared" si="34"/>
        <v>2.133</v>
      </c>
      <c r="AC130" s="129">
        <f t="shared" si="34"/>
        <v>2.133</v>
      </c>
      <c r="AD130" s="129">
        <f t="shared" si="34"/>
        <v>2.133</v>
      </c>
      <c r="AE130" s="129">
        <f t="shared" si="34"/>
        <v>2.133</v>
      </c>
      <c r="AF130" s="129">
        <f t="shared" si="34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135</v>
      </c>
      <c r="B131" s="128">
        <v>2.09</v>
      </c>
      <c r="C131" s="129">
        <f t="shared" si="33"/>
        <v>2.09</v>
      </c>
      <c r="D131" s="129">
        <f t="shared" si="33"/>
        <v>2.09</v>
      </c>
      <c r="E131" s="129">
        <f t="shared" si="33"/>
        <v>2.09</v>
      </c>
      <c r="F131" s="129">
        <f t="shared" si="33"/>
        <v>2.09</v>
      </c>
      <c r="G131" s="129">
        <f t="shared" si="33"/>
        <v>2.09</v>
      </c>
      <c r="H131" s="129">
        <f t="shared" si="33"/>
        <v>2.09</v>
      </c>
      <c r="I131" s="129">
        <f t="shared" si="33"/>
        <v>2.09</v>
      </c>
      <c r="J131" s="129">
        <f t="shared" si="33"/>
        <v>2.09</v>
      </c>
      <c r="K131" s="129">
        <f t="shared" si="33"/>
        <v>2.09</v>
      </c>
      <c r="L131" s="129">
        <f t="shared" si="33"/>
        <v>2.09</v>
      </c>
      <c r="M131" s="129">
        <f t="shared" si="33"/>
        <v>2.09</v>
      </c>
      <c r="N131" s="129">
        <f t="shared" si="33"/>
        <v>2.09</v>
      </c>
      <c r="O131" s="129">
        <f t="shared" si="33"/>
        <v>2.09</v>
      </c>
      <c r="P131" s="129">
        <f t="shared" si="33"/>
        <v>2.09</v>
      </c>
      <c r="Q131" s="129">
        <f t="shared" si="33"/>
        <v>2.09</v>
      </c>
      <c r="R131" s="129">
        <f t="shared" si="33"/>
        <v>2.09</v>
      </c>
      <c r="S131" s="129">
        <f t="shared" si="34"/>
        <v>2.09</v>
      </c>
      <c r="T131" s="129">
        <f t="shared" si="34"/>
        <v>2.09</v>
      </c>
      <c r="U131" s="129">
        <f t="shared" si="34"/>
        <v>2.09</v>
      </c>
      <c r="V131" s="129">
        <f t="shared" si="34"/>
        <v>2.09</v>
      </c>
      <c r="W131" s="129">
        <f t="shared" si="34"/>
        <v>2.09</v>
      </c>
      <c r="X131" s="129">
        <f t="shared" si="34"/>
        <v>2.09</v>
      </c>
      <c r="Y131" s="129">
        <f t="shared" si="34"/>
        <v>2.09</v>
      </c>
      <c r="Z131" s="129">
        <f t="shared" si="34"/>
        <v>2.09</v>
      </c>
      <c r="AA131" s="129">
        <f t="shared" si="34"/>
        <v>2.09</v>
      </c>
      <c r="AB131" s="129">
        <f t="shared" si="34"/>
        <v>2.09</v>
      </c>
      <c r="AC131" s="129">
        <f t="shared" si="34"/>
        <v>2.09</v>
      </c>
      <c r="AD131" s="129">
        <f t="shared" si="34"/>
        <v>2.09</v>
      </c>
      <c r="AE131" s="129">
        <f t="shared" si="34"/>
        <v>2.09</v>
      </c>
      <c r="AF131" s="129">
        <f t="shared" si="34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136</v>
      </c>
      <c r="B132" s="128">
        <v>1.1399999999999999</v>
      </c>
      <c r="C132" s="129">
        <f t="shared" si="33"/>
        <v>1.1399999999999999</v>
      </c>
      <c r="D132" s="129">
        <f t="shared" si="33"/>
        <v>1.1399999999999999</v>
      </c>
      <c r="E132" s="129">
        <f t="shared" si="33"/>
        <v>1.1399999999999999</v>
      </c>
      <c r="F132" s="129">
        <f t="shared" si="33"/>
        <v>1.1399999999999999</v>
      </c>
      <c r="G132" s="129">
        <f t="shared" si="33"/>
        <v>1.1399999999999999</v>
      </c>
      <c r="H132" s="129">
        <f t="shared" si="33"/>
        <v>1.1399999999999999</v>
      </c>
      <c r="I132" s="129">
        <f t="shared" si="33"/>
        <v>1.1399999999999999</v>
      </c>
      <c r="J132" s="129">
        <f t="shared" si="33"/>
        <v>1.1399999999999999</v>
      </c>
      <c r="K132" s="129">
        <f t="shared" si="33"/>
        <v>1.1399999999999999</v>
      </c>
      <c r="L132" s="129">
        <f t="shared" si="33"/>
        <v>1.1399999999999999</v>
      </c>
      <c r="M132" s="129">
        <f t="shared" si="33"/>
        <v>1.1399999999999999</v>
      </c>
      <c r="N132" s="129">
        <f t="shared" si="33"/>
        <v>1.1399999999999999</v>
      </c>
      <c r="O132" s="129">
        <f t="shared" si="33"/>
        <v>1.1399999999999999</v>
      </c>
      <c r="P132" s="129">
        <f t="shared" si="33"/>
        <v>1.1399999999999999</v>
      </c>
      <c r="Q132" s="129">
        <f t="shared" si="33"/>
        <v>1.1399999999999999</v>
      </c>
      <c r="R132" s="129">
        <f t="shared" si="33"/>
        <v>1.1399999999999999</v>
      </c>
      <c r="S132" s="129">
        <f t="shared" si="34"/>
        <v>1.1399999999999999</v>
      </c>
      <c r="T132" s="129">
        <f t="shared" si="34"/>
        <v>1.1399999999999999</v>
      </c>
      <c r="U132" s="129">
        <f t="shared" si="34"/>
        <v>1.1399999999999999</v>
      </c>
      <c r="V132" s="129">
        <f t="shared" si="34"/>
        <v>1.1399999999999999</v>
      </c>
      <c r="W132" s="129">
        <f t="shared" si="34"/>
        <v>1.1399999999999999</v>
      </c>
      <c r="X132" s="129">
        <f t="shared" si="34"/>
        <v>1.1399999999999999</v>
      </c>
      <c r="Y132" s="129">
        <f t="shared" si="34"/>
        <v>1.1399999999999999</v>
      </c>
      <c r="Z132" s="129">
        <f t="shared" si="34"/>
        <v>1.1399999999999999</v>
      </c>
      <c r="AA132" s="129">
        <f t="shared" si="34"/>
        <v>1.1399999999999999</v>
      </c>
      <c r="AB132" s="129">
        <f t="shared" si="34"/>
        <v>1.1399999999999999</v>
      </c>
      <c r="AC132" s="129">
        <f t="shared" si="34"/>
        <v>1.1399999999999999</v>
      </c>
      <c r="AD132" s="129">
        <f t="shared" si="34"/>
        <v>1.1399999999999999</v>
      </c>
      <c r="AE132" s="129">
        <f t="shared" si="34"/>
        <v>1.1399999999999999</v>
      </c>
      <c r="AF132" s="129">
        <f t="shared" si="34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137</v>
      </c>
      <c r="B133" s="128">
        <v>0.82</v>
      </c>
      <c r="C133" s="129">
        <f t="shared" si="33"/>
        <v>0.82</v>
      </c>
      <c r="D133" s="129">
        <f t="shared" si="33"/>
        <v>0.82</v>
      </c>
      <c r="E133" s="129">
        <f t="shared" si="33"/>
        <v>0.82</v>
      </c>
      <c r="F133" s="129">
        <f t="shared" si="33"/>
        <v>0.82</v>
      </c>
      <c r="G133" s="129">
        <f t="shared" si="33"/>
        <v>0.82</v>
      </c>
      <c r="H133" s="129">
        <f t="shared" si="33"/>
        <v>0.82</v>
      </c>
      <c r="I133" s="129">
        <f t="shared" si="33"/>
        <v>0.82</v>
      </c>
      <c r="J133" s="129">
        <f t="shared" si="33"/>
        <v>0.82</v>
      </c>
      <c r="K133" s="129">
        <f t="shared" si="33"/>
        <v>0.82</v>
      </c>
      <c r="L133" s="129">
        <f t="shared" si="33"/>
        <v>0.82</v>
      </c>
      <c r="M133" s="129">
        <f t="shared" si="33"/>
        <v>0.82</v>
      </c>
      <c r="N133" s="129">
        <f t="shared" si="33"/>
        <v>0.82</v>
      </c>
      <c r="O133" s="129">
        <f t="shared" si="33"/>
        <v>0.82</v>
      </c>
      <c r="P133" s="129">
        <f t="shared" si="33"/>
        <v>0.82</v>
      </c>
      <c r="Q133" s="129">
        <f t="shared" si="33"/>
        <v>0.82</v>
      </c>
      <c r="R133" s="129">
        <f t="shared" si="33"/>
        <v>0.82</v>
      </c>
      <c r="S133" s="129">
        <f t="shared" si="34"/>
        <v>0.82</v>
      </c>
      <c r="T133" s="129">
        <f t="shared" si="34"/>
        <v>0.82</v>
      </c>
      <c r="U133" s="129">
        <f t="shared" si="34"/>
        <v>0.82</v>
      </c>
      <c r="V133" s="129">
        <f t="shared" si="34"/>
        <v>0.82</v>
      </c>
      <c r="W133" s="129">
        <f t="shared" si="34"/>
        <v>0.82</v>
      </c>
      <c r="X133" s="129">
        <f t="shared" si="34"/>
        <v>0.82</v>
      </c>
      <c r="Y133" s="129">
        <f t="shared" si="34"/>
        <v>0.82</v>
      </c>
      <c r="Z133" s="129">
        <f t="shared" si="34"/>
        <v>0.82</v>
      </c>
      <c r="AA133" s="129">
        <f t="shared" si="34"/>
        <v>0.82</v>
      </c>
      <c r="AB133" s="129">
        <f t="shared" si="34"/>
        <v>0.82</v>
      </c>
      <c r="AC133" s="129">
        <f t="shared" si="34"/>
        <v>0.82</v>
      </c>
      <c r="AD133" s="129">
        <f t="shared" si="34"/>
        <v>0.82</v>
      </c>
      <c r="AE133" s="129">
        <f t="shared" si="34"/>
        <v>0.82</v>
      </c>
      <c r="AF133" s="129">
        <f t="shared" si="34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138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139</v>
      </c>
      <c r="B135" s="128">
        <v>2</v>
      </c>
      <c r="C135" s="129">
        <f t="shared" ref="C135:R141" si="35">B135</f>
        <v>2</v>
      </c>
      <c r="D135" s="129">
        <f t="shared" si="35"/>
        <v>2</v>
      </c>
      <c r="E135" s="129">
        <f t="shared" si="35"/>
        <v>2</v>
      </c>
      <c r="F135" s="129">
        <f t="shared" si="35"/>
        <v>2</v>
      </c>
      <c r="G135" s="129">
        <f t="shared" si="35"/>
        <v>2</v>
      </c>
      <c r="H135" s="129">
        <f t="shared" si="35"/>
        <v>2</v>
      </c>
      <c r="I135" s="129">
        <f t="shared" si="35"/>
        <v>2</v>
      </c>
      <c r="J135" s="129">
        <f t="shared" si="35"/>
        <v>2</v>
      </c>
      <c r="K135" s="129">
        <f t="shared" si="35"/>
        <v>2</v>
      </c>
      <c r="L135" s="129">
        <f t="shared" si="35"/>
        <v>2</v>
      </c>
      <c r="M135" s="129">
        <f t="shared" si="35"/>
        <v>2</v>
      </c>
      <c r="N135" s="129">
        <f t="shared" si="35"/>
        <v>2</v>
      </c>
      <c r="O135" s="129">
        <f t="shared" si="35"/>
        <v>2</v>
      </c>
      <c r="P135" s="129">
        <f t="shared" si="35"/>
        <v>2</v>
      </c>
      <c r="Q135" s="129">
        <f t="shared" si="35"/>
        <v>2</v>
      </c>
      <c r="R135" s="129">
        <f t="shared" si="35"/>
        <v>2</v>
      </c>
      <c r="S135" s="129">
        <f t="shared" ref="S135:AF141" si="36">R135</f>
        <v>2</v>
      </c>
      <c r="T135" s="129">
        <f t="shared" si="36"/>
        <v>2</v>
      </c>
      <c r="U135" s="129">
        <f t="shared" si="36"/>
        <v>2</v>
      </c>
      <c r="V135" s="129">
        <f t="shared" si="36"/>
        <v>2</v>
      </c>
      <c r="W135" s="129">
        <f t="shared" si="36"/>
        <v>2</v>
      </c>
      <c r="X135" s="129">
        <f t="shared" si="36"/>
        <v>2</v>
      </c>
      <c r="Y135" s="129">
        <f t="shared" si="36"/>
        <v>2</v>
      </c>
      <c r="Z135" s="129">
        <f t="shared" si="36"/>
        <v>2</v>
      </c>
      <c r="AA135" s="129">
        <f t="shared" si="36"/>
        <v>2</v>
      </c>
      <c r="AB135" s="129">
        <f t="shared" si="36"/>
        <v>2</v>
      </c>
      <c r="AC135" s="129">
        <f t="shared" si="36"/>
        <v>2</v>
      </c>
      <c r="AD135" s="129">
        <f t="shared" si="36"/>
        <v>2</v>
      </c>
      <c r="AE135" s="129">
        <f t="shared" si="36"/>
        <v>2</v>
      </c>
      <c r="AF135" s="129">
        <f t="shared" si="36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140</v>
      </c>
      <c r="B136" s="128">
        <v>5.61</v>
      </c>
      <c r="C136" s="129">
        <f t="shared" si="35"/>
        <v>5.61</v>
      </c>
      <c r="D136" s="129">
        <f t="shared" si="35"/>
        <v>5.61</v>
      </c>
      <c r="E136" s="129">
        <f t="shared" si="35"/>
        <v>5.61</v>
      </c>
      <c r="F136" s="129">
        <f t="shared" si="35"/>
        <v>5.61</v>
      </c>
      <c r="G136" s="129">
        <f t="shared" si="35"/>
        <v>5.61</v>
      </c>
      <c r="H136" s="129">
        <f t="shared" si="35"/>
        <v>5.61</v>
      </c>
      <c r="I136" s="129">
        <f t="shared" si="35"/>
        <v>5.61</v>
      </c>
      <c r="J136" s="129">
        <f t="shared" si="35"/>
        <v>5.61</v>
      </c>
      <c r="K136" s="129">
        <f t="shared" si="35"/>
        <v>5.61</v>
      </c>
      <c r="L136" s="129">
        <f t="shared" si="35"/>
        <v>5.61</v>
      </c>
      <c r="M136" s="129">
        <f t="shared" si="35"/>
        <v>5.61</v>
      </c>
      <c r="N136" s="129">
        <f t="shared" si="35"/>
        <v>5.61</v>
      </c>
      <c r="O136" s="129">
        <f t="shared" si="35"/>
        <v>5.61</v>
      </c>
      <c r="P136" s="129">
        <f t="shared" si="35"/>
        <v>5.61</v>
      </c>
      <c r="Q136" s="129">
        <f t="shared" si="35"/>
        <v>5.61</v>
      </c>
      <c r="R136" s="129">
        <f t="shared" si="35"/>
        <v>5.61</v>
      </c>
      <c r="S136" s="129">
        <f t="shared" si="36"/>
        <v>5.61</v>
      </c>
      <c r="T136" s="129">
        <f t="shared" si="36"/>
        <v>5.61</v>
      </c>
      <c r="U136" s="129">
        <f t="shared" si="36"/>
        <v>5.61</v>
      </c>
      <c r="V136" s="129">
        <f t="shared" si="36"/>
        <v>5.61</v>
      </c>
      <c r="W136" s="129">
        <f t="shared" si="36"/>
        <v>5.61</v>
      </c>
      <c r="X136" s="129">
        <f t="shared" si="36"/>
        <v>5.61</v>
      </c>
      <c r="Y136" s="129">
        <f t="shared" si="36"/>
        <v>5.61</v>
      </c>
      <c r="Z136" s="129">
        <f t="shared" si="36"/>
        <v>5.61</v>
      </c>
      <c r="AA136" s="129">
        <f t="shared" si="36"/>
        <v>5.61</v>
      </c>
      <c r="AB136" s="129">
        <f t="shared" si="36"/>
        <v>5.61</v>
      </c>
      <c r="AC136" s="129">
        <f t="shared" si="36"/>
        <v>5.61</v>
      </c>
      <c r="AD136" s="129">
        <f t="shared" si="36"/>
        <v>5.61</v>
      </c>
      <c r="AE136" s="129">
        <f t="shared" si="36"/>
        <v>5.61</v>
      </c>
      <c r="AF136" s="129">
        <f t="shared" si="36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141</v>
      </c>
      <c r="B137" s="128">
        <v>1.25</v>
      </c>
      <c r="C137" s="129">
        <f t="shared" si="35"/>
        <v>1.25</v>
      </c>
      <c r="D137" s="129">
        <f t="shared" si="35"/>
        <v>1.25</v>
      </c>
      <c r="E137" s="129">
        <f t="shared" si="35"/>
        <v>1.25</v>
      </c>
      <c r="F137" s="129">
        <f t="shared" si="35"/>
        <v>1.25</v>
      </c>
      <c r="G137" s="129">
        <f t="shared" si="35"/>
        <v>1.25</v>
      </c>
      <c r="H137" s="129">
        <f t="shared" si="35"/>
        <v>1.25</v>
      </c>
      <c r="I137" s="129">
        <f t="shared" si="35"/>
        <v>1.25</v>
      </c>
      <c r="J137" s="129">
        <f t="shared" si="35"/>
        <v>1.25</v>
      </c>
      <c r="K137" s="129">
        <f t="shared" si="35"/>
        <v>1.25</v>
      </c>
      <c r="L137" s="129">
        <f t="shared" si="35"/>
        <v>1.25</v>
      </c>
      <c r="M137" s="129">
        <f t="shared" si="35"/>
        <v>1.25</v>
      </c>
      <c r="N137" s="129">
        <f t="shared" si="35"/>
        <v>1.25</v>
      </c>
      <c r="O137" s="129">
        <f t="shared" si="35"/>
        <v>1.25</v>
      </c>
      <c r="P137" s="129">
        <f t="shared" si="35"/>
        <v>1.25</v>
      </c>
      <c r="Q137" s="129">
        <f t="shared" si="35"/>
        <v>1.25</v>
      </c>
      <c r="R137" s="129">
        <f t="shared" si="35"/>
        <v>1.25</v>
      </c>
      <c r="S137" s="129">
        <f t="shared" si="36"/>
        <v>1.25</v>
      </c>
      <c r="T137" s="129">
        <f t="shared" si="36"/>
        <v>1.25</v>
      </c>
      <c r="U137" s="129">
        <f t="shared" si="36"/>
        <v>1.25</v>
      </c>
      <c r="V137" s="129">
        <f t="shared" si="36"/>
        <v>1.25</v>
      </c>
      <c r="W137" s="129">
        <f t="shared" si="36"/>
        <v>1.25</v>
      </c>
      <c r="X137" s="129">
        <f t="shared" si="36"/>
        <v>1.25</v>
      </c>
      <c r="Y137" s="129">
        <f t="shared" si="36"/>
        <v>1.25</v>
      </c>
      <c r="Z137" s="129">
        <f t="shared" si="36"/>
        <v>1.25</v>
      </c>
      <c r="AA137" s="129">
        <f t="shared" si="36"/>
        <v>1.25</v>
      </c>
      <c r="AB137" s="129">
        <f t="shared" si="36"/>
        <v>1.25</v>
      </c>
      <c r="AC137" s="129">
        <f t="shared" si="36"/>
        <v>1.25</v>
      </c>
      <c r="AD137" s="129">
        <f t="shared" si="36"/>
        <v>1.25</v>
      </c>
      <c r="AE137" s="129">
        <f t="shared" si="36"/>
        <v>1.25</v>
      </c>
      <c r="AF137" s="129">
        <f t="shared" si="36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142</v>
      </c>
      <c r="B138" s="128">
        <v>1.25</v>
      </c>
      <c r="C138" s="129">
        <f t="shared" si="35"/>
        <v>1.25</v>
      </c>
      <c r="D138" s="129">
        <f t="shared" si="35"/>
        <v>1.25</v>
      </c>
      <c r="E138" s="129">
        <f t="shared" si="35"/>
        <v>1.25</v>
      </c>
      <c r="F138" s="129">
        <f t="shared" si="35"/>
        <v>1.25</v>
      </c>
      <c r="G138" s="129">
        <f t="shared" si="35"/>
        <v>1.25</v>
      </c>
      <c r="H138" s="129">
        <f t="shared" si="35"/>
        <v>1.25</v>
      </c>
      <c r="I138" s="129">
        <f t="shared" si="35"/>
        <v>1.25</v>
      </c>
      <c r="J138" s="129">
        <f t="shared" si="35"/>
        <v>1.25</v>
      </c>
      <c r="K138" s="129">
        <f t="shared" si="35"/>
        <v>1.25</v>
      </c>
      <c r="L138" s="129">
        <f t="shared" si="35"/>
        <v>1.25</v>
      </c>
      <c r="M138" s="129">
        <f t="shared" si="35"/>
        <v>1.25</v>
      </c>
      <c r="N138" s="129">
        <f t="shared" si="35"/>
        <v>1.25</v>
      </c>
      <c r="O138" s="129">
        <f t="shared" si="35"/>
        <v>1.25</v>
      </c>
      <c r="P138" s="129">
        <f t="shared" si="35"/>
        <v>1.25</v>
      </c>
      <c r="Q138" s="129">
        <f t="shared" si="35"/>
        <v>1.25</v>
      </c>
      <c r="R138" s="129">
        <f t="shared" si="35"/>
        <v>1.25</v>
      </c>
      <c r="S138" s="129">
        <f t="shared" si="36"/>
        <v>1.25</v>
      </c>
      <c r="T138" s="129">
        <f t="shared" si="36"/>
        <v>1.25</v>
      </c>
      <c r="U138" s="129">
        <f t="shared" si="36"/>
        <v>1.25</v>
      </c>
      <c r="V138" s="129">
        <f t="shared" si="36"/>
        <v>1.25</v>
      </c>
      <c r="W138" s="129">
        <f t="shared" si="36"/>
        <v>1.25</v>
      </c>
      <c r="X138" s="129">
        <f t="shared" si="36"/>
        <v>1.25</v>
      </c>
      <c r="Y138" s="129">
        <f t="shared" si="36"/>
        <v>1.25</v>
      </c>
      <c r="Z138" s="129">
        <f t="shared" si="36"/>
        <v>1.25</v>
      </c>
      <c r="AA138" s="129">
        <f t="shared" si="36"/>
        <v>1.25</v>
      </c>
      <c r="AB138" s="129">
        <f t="shared" si="36"/>
        <v>1.25</v>
      </c>
      <c r="AC138" s="129">
        <f t="shared" si="36"/>
        <v>1.25</v>
      </c>
      <c r="AD138" s="129">
        <f t="shared" si="36"/>
        <v>1.25</v>
      </c>
      <c r="AE138" s="129">
        <f t="shared" si="36"/>
        <v>1.25</v>
      </c>
      <c r="AF138" s="129">
        <f t="shared" si="36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143</v>
      </c>
      <c r="B139" s="128">
        <v>1.46</v>
      </c>
      <c r="C139" s="129">
        <f t="shared" si="35"/>
        <v>1.46</v>
      </c>
      <c r="D139" s="129">
        <f t="shared" si="35"/>
        <v>1.46</v>
      </c>
      <c r="E139" s="129">
        <f t="shared" si="35"/>
        <v>1.46</v>
      </c>
      <c r="F139" s="129">
        <f t="shared" si="35"/>
        <v>1.46</v>
      </c>
      <c r="G139" s="129">
        <f t="shared" si="35"/>
        <v>1.46</v>
      </c>
      <c r="H139" s="129">
        <f t="shared" si="35"/>
        <v>1.46</v>
      </c>
      <c r="I139" s="129">
        <f t="shared" si="35"/>
        <v>1.46</v>
      </c>
      <c r="J139" s="129">
        <f t="shared" si="35"/>
        <v>1.46</v>
      </c>
      <c r="K139" s="129">
        <f t="shared" si="35"/>
        <v>1.46</v>
      </c>
      <c r="L139" s="129">
        <f t="shared" si="35"/>
        <v>1.46</v>
      </c>
      <c r="M139" s="129">
        <f t="shared" si="35"/>
        <v>1.46</v>
      </c>
      <c r="N139" s="129">
        <f t="shared" si="35"/>
        <v>1.46</v>
      </c>
      <c r="O139" s="129">
        <f t="shared" si="35"/>
        <v>1.46</v>
      </c>
      <c r="P139" s="129">
        <f t="shared" si="35"/>
        <v>1.46</v>
      </c>
      <c r="Q139" s="129">
        <f t="shared" si="35"/>
        <v>1.46</v>
      </c>
      <c r="R139" s="129">
        <f t="shared" si="35"/>
        <v>1.46</v>
      </c>
      <c r="S139" s="129">
        <f t="shared" si="36"/>
        <v>1.46</v>
      </c>
      <c r="T139" s="129">
        <f t="shared" si="36"/>
        <v>1.46</v>
      </c>
      <c r="U139" s="129">
        <f t="shared" si="36"/>
        <v>1.46</v>
      </c>
      <c r="V139" s="129">
        <f t="shared" si="36"/>
        <v>1.46</v>
      </c>
      <c r="W139" s="129">
        <f t="shared" si="36"/>
        <v>1.46</v>
      </c>
      <c r="X139" s="129">
        <f t="shared" si="36"/>
        <v>1.46</v>
      </c>
      <c r="Y139" s="129">
        <f t="shared" si="36"/>
        <v>1.46</v>
      </c>
      <c r="Z139" s="129">
        <f t="shared" si="36"/>
        <v>1.46</v>
      </c>
      <c r="AA139" s="129">
        <f t="shared" si="36"/>
        <v>1.46</v>
      </c>
      <c r="AB139" s="129">
        <f t="shared" si="36"/>
        <v>1.46</v>
      </c>
      <c r="AC139" s="129">
        <f t="shared" si="36"/>
        <v>1.46</v>
      </c>
      <c r="AD139" s="129">
        <f t="shared" si="36"/>
        <v>1.46</v>
      </c>
      <c r="AE139" s="129">
        <f t="shared" si="36"/>
        <v>1.46</v>
      </c>
      <c r="AF139" s="129">
        <f t="shared" si="36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144</v>
      </c>
      <c r="B140" s="128">
        <v>3</v>
      </c>
      <c r="C140" s="129">
        <f t="shared" si="35"/>
        <v>3</v>
      </c>
      <c r="D140" s="129">
        <f t="shared" si="35"/>
        <v>3</v>
      </c>
      <c r="E140" s="129">
        <f t="shared" si="35"/>
        <v>3</v>
      </c>
      <c r="F140" s="129">
        <f t="shared" si="35"/>
        <v>3</v>
      </c>
      <c r="G140" s="129">
        <f t="shared" si="35"/>
        <v>3</v>
      </c>
      <c r="H140" s="129">
        <f t="shared" si="35"/>
        <v>3</v>
      </c>
      <c r="I140" s="129">
        <f t="shared" si="35"/>
        <v>3</v>
      </c>
      <c r="J140" s="129">
        <f t="shared" si="35"/>
        <v>3</v>
      </c>
      <c r="K140" s="129">
        <f t="shared" si="35"/>
        <v>3</v>
      </c>
      <c r="L140" s="129">
        <f t="shared" si="35"/>
        <v>3</v>
      </c>
      <c r="M140" s="129">
        <f t="shared" si="35"/>
        <v>3</v>
      </c>
      <c r="N140" s="129">
        <f t="shared" si="35"/>
        <v>3</v>
      </c>
      <c r="O140" s="129">
        <f t="shared" si="35"/>
        <v>3</v>
      </c>
      <c r="P140" s="129">
        <f t="shared" si="35"/>
        <v>3</v>
      </c>
      <c r="Q140" s="129">
        <f t="shared" si="35"/>
        <v>3</v>
      </c>
      <c r="R140" s="129">
        <f t="shared" si="35"/>
        <v>3</v>
      </c>
      <c r="S140" s="129">
        <f t="shared" si="36"/>
        <v>3</v>
      </c>
      <c r="T140" s="129">
        <f t="shared" si="36"/>
        <v>3</v>
      </c>
      <c r="U140" s="129">
        <f t="shared" si="36"/>
        <v>3</v>
      </c>
      <c r="V140" s="129">
        <f t="shared" si="36"/>
        <v>3</v>
      </c>
      <c r="W140" s="129">
        <f t="shared" si="36"/>
        <v>3</v>
      </c>
      <c r="X140" s="129">
        <f t="shared" si="36"/>
        <v>3</v>
      </c>
      <c r="Y140" s="129">
        <f t="shared" si="36"/>
        <v>3</v>
      </c>
      <c r="Z140" s="129">
        <f t="shared" si="36"/>
        <v>3</v>
      </c>
      <c r="AA140" s="129">
        <f t="shared" si="36"/>
        <v>3</v>
      </c>
      <c r="AB140" s="129">
        <f t="shared" si="36"/>
        <v>3</v>
      </c>
      <c r="AC140" s="129">
        <f t="shared" si="36"/>
        <v>3</v>
      </c>
      <c r="AD140" s="129">
        <f t="shared" si="36"/>
        <v>3</v>
      </c>
      <c r="AE140" s="129">
        <f t="shared" si="36"/>
        <v>3</v>
      </c>
      <c r="AF140" s="129">
        <f t="shared" si="36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145</v>
      </c>
      <c r="B141" s="128">
        <v>3.3</v>
      </c>
      <c r="C141" s="129">
        <f t="shared" si="35"/>
        <v>3.3</v>
      </c>
      <c r="D141" s="129">
        <f t="shared" si="35"/>
        <v>3.3</v>
      </c>
      <c r="E141" s="129">
        <f t="shared" si="35"/>
        <v>3.3</v>
      </c>
      <c r="F141" s="129">
        <f t="shared" si="35"/>
        <v>3.3</v>
      </c>
      <c r="G141" s="129">
        <f t="shared" si="35"/>
        <v>3.3</v>
      </c>
      <c r="H141" s="129">
        <f t="shared" si="35"/>
        <v>3.3</v>
      </c>
      <c r="I141" s="129">
        <f t="shared" si="35"/>
        <v>3.3</v>
      </c>
      <c r="J141" s="129">
        <f t="shared" si="35"/>
        <v>3.3</v>
      </c>
      <c r="K141" s="129">
        <f t="shared" si="35"/>
        <v>3.3</v>
      </c>
      <c r="L141" s="129">
        <f t="shared" si="35"/>
        <v>3.3</v>
      </c>
      <c r="M141" s="129">
        <f t="shared" si="35"/>
        <v>3.3</v>
      </c>
      <c r="N141" s="129">
        <f t="shared" si="35"/>
        <v>3.3</v>
      </c>
      <c r="O141" s="129">
        <f t="shared" si="35"/>
        <v>3.3</v>
      </c>
      <c r="P141" s="129">
        <f t="shared" si="35"/>
        <v>3.3</v>
      </c>
      <c r="Q141" s="129">
        <f t="shared" si="35"/>
        <v>3.3</v>
      </c>
      <c r="R141" s="129">
        <f t="shared" si="35"/>
        <v>3.3</v>
      </c>
      <c r="S141" s="129">
        <f t="shared" si="36"/>
        <v>3.3</v>
      </c>
      <c r="T141" s="129">
        <f t="shared" si="36"/>
        <v>3.3</v>
      </c>
      <c r="U141" s="129">
        <f t="shared" si="36"/>
        <v>3.3</v>
      </c>
      <c r="V141" s="129">
        <f t="shared" si="36"/>
        <v>3.3</v>
      </c>
      <c r="W141" s="129">
        <f t="shared" si="36"/>
        <v>3.3</v>
      </c>
      <c r="X141" s="129">
        <f t="shared" si="36"/>
        <v>3.3</v>
      </c>
      <c r="Y141" s="129">
        <f t="shared" si="36"/>
        <v>3.3</v>
      </c>
      <c r="Z141" s="129">
        <f t="shared" si="36"/>
        <v>3.3</v>
      </c>
      <c r="AA141" s="129">
        <f t="shared" si="36"/>
        <v>3.3</v>
      </c>
      <c r="AB141" s="129">
        <f t="shared" si="36"/>
        <v>3.3</v>
      </c>
      <c r="AC141" s="129">
        <f t="shared" si="36"/>
        <v>3.3</v>
      </c>
      <c r="AD141" s="129">
        <f t="shared" si="36"/>
        <v>3.3</v>
      </c>
      <c r="AE141" s="129">
        <f t="shared" si="36"/>
        <v>3.3</v>
      </c>
      <c r="AF141" s="129">
        <f t="shared" si="36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146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147</v>
      </c>
      <c r="B143" s="128">
        <v>1.76</v>
      </c>
      <c r="C143" s="129">
        <f t="shared" ref="C143:R144" si="37">B143</f>
        <v>1.76</v>
      </c>
      <c r="D143" s="129">
        <f t="shared" si="37"/>
        <v>1.76</v>
      </c>
      <c r="E143" s="129">
        <f t="shared" si="37"/>
        <v>1.76</v>
      </c>
      <c r="F143" s="129">
        <f t="shared" si="37"/>
        <v>1.76</v>
      </c>
      <c r="G143" s="129">
        <f t="shared" si="37"/>
        <v>1.76</v>
      </c>
      <c r="H143" s="129">
        <f t="shared" si="37"/>
        <v>1.76</v>
      </c>
      <c r="I143" s="129">
        <f t="shared" si="37"/>
        <v>1.76</v>
      </c>
      <c r="J143" s="129">
        <f t="shared" si="37"/>
        <v>1.76</v>
      </c>
      <c r="K143" s="129">
        <f t="shared" si="37"/>
        <v>1.76</v>
      </c>
      <c r="L143" s="129">
        <f t="shared" si="37"/>
        <v>1.76</v>
      </c>
      <c r="M143" s="129">
        <f t="shared" si="37"/>
        <v>1.76</v>
      </c>
      <c r="N143" s="129">
        <f t="shared" si="37"/>
        <v>1.76</v>
      </c>
      <c r="O143" s="129">
        <f t="shared" si="37"/>
        <v>1.76</v>
      </c>
      <c r="P143" s="129">
        <f t="shared" si="37"/>
        <v>1.76</v>
      </c>
      <c r="Q143" s="129">
        <f t="shared" si="37"/>
        <v>1.76</v>
      </c>
      <c r="R143" s="129">
        <f t="shared" si="37"/>
        <v>1.76</v>
      </c>
      <c r="S143" s="129">
        <f t="shared" ref="S143:AF144" si="38">R143</f>
        <v>1.76</v>
      </c>
      <c r="T143" s="129">
        <f t="shared" si="38"/>
        <v>1.76</v>
      </c>
      <c r="U143" s="129">
        <f t="shared" si="38"/>
        <v>1.76</v>
      </c>
      <c r="V143" s="129">
        <f t="shared" si="38"/>
        <v>1.76</v>
      </c>
      <c r="W143" s="129">
        <f t="shared" si="38"/>
        <v>1.76</v>
      </c>
      <c r="X143" s="129">
        <f t="shared" si="38"/>
        <v>1.76</v>
      </c>
      <c r="Y143" s="129">
        <f t="shared" si="38"/>
        <v>1.76</v>
      </c>
      <c r="Z143" s="129">
        <f t="shared" si="38"/>
        <v>1.76</v>
      </c>
      <c r="AA143" s="129">
        <f t="shared" si="38"/>
        <v>1.76</v>
      </c>
      <c r="AB143" s="129">
        <f t="shared" si="38"/>
        <v>1.76</v>
      </c>
      <c r="AC143" s="129">
        <f t="shared" si="38"/>
        <v>1.76</v>
      </c>
      <c r="AD143" s="129">
        <f t="shared" si="38"/>
        <v>1.76</v>
      </c>
      <c r="AE143" s="129">
        <f t="shared" si="38"/>
        <v>1.76</v>
      </c>
      <c r="AF143" s="129">
        <f t="shared" si="38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148</v>
      </c>
      <c r="B144" s="128">
        <v>0</v>
      </c>
      <c r="C144" s="129">
        <f t="shared" si="37"/>
        <v>0</v>
      </c>
      <c r="D144" s="129">
        <f t="shared" si="37"/>
        <v>0</v>
      </c>
      <c r="E144" s="129">
        <f t="shared" si="37"/>
        <v>0</v>
      </c>
      <c r="F144" s="129">
        <f t="shared" si="37"/>
        <v>0</v>
      </c>
      <c r="G144" s="129">
        <f t="shared" si="37"/>
        <v>0</v>
      </c>
      <c r="H144" s="129">
        <f t="shared" si="37"/>
        <v>0</v>
      </c>
      <c r="I144" s="129">
        <f t="shared" si="37"/>
        <v>0</v>
      </c>
      <c r="J144" s="129">
        <f t="shared" si="37"/>
        <v>0</v>
      </c>
      <c r="K144" s="129">
        <f t="shared" si="37"/>
        <v>0</v>
      </c>
      <c r="L144" s="129">
        <f t="shared" si="37"/>
        <v>0</v>
      </c>
      <c r="M144" s="129">
        <f t="shared" si="37"/>
        <v>0</v>
      </c>
      <c r="N144" s="129">
        <f t="shared" si="37"/>
        <v>0</v>
      </c>
      <c r="O144" s="129">
        <f t="shared" si="37"/>
        <v>0</v>
      </c>
      <c r="P144" s="129">
        <f t="shared" si="37"/>
        <v>0</v>
      </c>
      <c r="Q144" s="129">
        <f t="shared" si="37"/>
        <v>0</v>
      </c>
      <c r="R144" s="129">
        <f t="shared" si="37"/>
        <v>0</v>
      </c>
      <c r="S144" s="129">
        <f t="shared" si="38"/>
        <v>0</v>
      </c>
      <c r="T144" s="129">
        <f t="shared" si="38"/>
        <v>0</v>
      </c>
      <c r="U144" s="129">
        <f t="shared" si="38"/>
        <v>0</v>
      </c>
      <c r="V144" s="129">
        <f t="shared" si="38"/>
        <v>0</v>
      </c>
      <c r="W144" s="129">
        <f t="shared" si="38"/>
        <v>0</v>
      </c>
      <c r="X144" s="129">
        <f t="shared" si="38"/>
        <v>0</v>
      </c>
      <c r="Y144" s="129">
        <f t="shared" si="38"/>
        <v>0</v>
      </c>
      <c r="Z144" s="129">
        <f t="shared" si="38"/>
        <v>0</v>
      </c>
      <c r="AA144" s="129">
        <f t="shared" si="38"/>
        <v>0</v>
      </c>
      <c r="AB144" s="129">
        <f t="shared" si="38"/>
        <v>0</v>
      </c>
      <c r="AC144" s="129">
        <f t="shared" si="38"/>
        <v>0</v>
      </c>
      <c r="AD144" s="129">
        <f t="shared" si="38"/>
        <v>0</v>
      </c>
      <c r="AE144" s="129">
        <f t="shared" si="38"/>
        <v>0</v>
      </c>
      <c r="AF144" s="129">
        <f t="shared" si="38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149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150</v>
      </c>
      <c r="B146" s="128">
        <v>0.1</v>
      </c>
      <c r="C146" s="129">
        <f t="shared" ref="C146:R149" si="39">B146</f>
        <v>0.1</v>
      </c>
      <c r="D146" s="129">
        <f t="shared" si="39"/>
        <v>0.1</v>
      </c>
      <c r="E146" s="129">
        <f t="shared" si="39"/>
        <v>0.1</v>
      </c>
      <c r="F146" s="129">
        <f t="shared" si="39"/>
        <v>0.1</v>
      </c>
      <c r="G146" s="129">
        <f t="shared" si="39"/>
        <v>0.1</v>
      </c>
      <c r="H146" s="129">
        <f t="shared" si="39"/>
        <v>0.1</v>
      </c>
      <c r="I146" s="129">
        <f t="shared" si="39"/>
        <v>0.1</v>
      </c>
      <c r="J146" s="129">
        <f t="shared" si="39"/>
        <v>0.1</v>
      </c>
      <c r="K146" s="129">
        <f t="shared" si="39"/>
        <v>0.1</v>
      </c>
      <c r="L146" s="129">
        <f t="shared" si="39"/>
        <v>0.1</v>
      </c>
      <c r="M146" s="129">
        <f t="shared" si="39"/>
        <v>0.1</v>
      </c>
      <c r="N146" s="129">
        <f t="shared" si="39"/>
        <v>0.1</v>
      </c>
      <c r="O146" s="129">
        <f t="shared" si="39"/>
        <v>0.1</v>
      </c>
      <c r="P146" s="129">
        <f t="shared" si="39"/>
        <v>0.1</v>
      </c>
      <c r="Q146" s="129">
        <f t="shared" si="39"/>
        <v>0.1</v>
      </c>
      <c r="R146" s="129">
        <f t="shared" si="39"/>
        <v>0.1</v>
      </c>
      <c r="S146" s="129">
        <f t="shared" ref="S146:AF149" si="40">R146</f>
        <v>0.1</v>
      </c>
      <c r="T146" s="129">
        <f t="shared" si="40"/>
        <v>0.1</v>
      </c>
      <c r="U146" s="129">
        <f t="shared" si="40"/>
        <v>0.1</v>
      </c>
      <c r="V146" s="129">
        <f t="shared" si="40"/>
        <v>0.1</v>
      </c>
      <c r="W146" s="129">
        <f t="shared" si="40"/>
        <v>0.1</v>
      </c>
      <c r="X146" s="129">
        <f t="shared" si="40"/>
        <v>0.1</v>
      </c>
      <c r="Y146" s="129">
        <f t="shared" si="40"/>
        <v>0.1</v>
      </c>
      <c r="Z146" s="129">
        <f t="shared" si="40"/>
        <v>0.1</v>
      </c>
      <c r="AA146" s="129">
        <f t="shared" si="40"/>
        <v>0.1</v>
      </c>
      <c r="AB146" s="129">
        <f t="shared" si="40"/>
        <v>0.1</v>
      </c>
      <c r="AC146" s="129">
        <f t="shared" si="40"/>
        <v>0.1</v>
      </c>
      <c r="AD146" s="129">
        <f t="shared" si="40"/>
        <v>0.1</v>
      </c>
      <c r="AE146" s="129">
        <f t="shared" si="40"/>
        <v>0.1</v>
      </c>
      <c r="AF146" s="129">
        <f t="shared" si="40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151</v>
      </c>
      <c r="B147" s="128">
        <v>2.0499999999999998</v>
      </c>
      <c r="C147" s="129">
        <f t="shared" si="39"/>
        <v>2.0499999999999998</v>
      </c>
      <c r="D147" s="129">
        <f t="shared" si="39"/>
        <v>2.0499999999999998</v>
      </c>
      <c r="E147" s="129">
        <f t="shared" si="39"/>
        <v>2.0499999999999998</v>
      </c>
      <c r="F147" s="129">
        <f t="shared" si="39"/>
        <v>2.0499999999999998</v>
      </c>
      <c r="G147" s="129">
        <f t="shared" si="39"/>
        <v>2.0499999999999998</v>
      </c>
      <c r="H147" s="129">
        <f t="shared" si="39"/>
        <v>2.0499999999999998</v>
      </c>
      <c r="I147" s="129">
        <f t="shared" si="39"/>
        <v>2.0499999999999998</v>
      </c>
      <c r="J147" s="129">
        <f t="shared" si="39"/>
        <v>2.0499999999999998</v>
      </c>
      <c r="K147" s="129">
        <f t="shared" si="39"/>
        <v>2.0499999999999998</v>
      </c>
      <c r="L147" s="129">
        <f t="shared" si="39"/>
        <v>2.0499999999999998</v>
      </c>
      <c r="M147" s="129">
        <f t="shared" si="39"/>
        <v>2.0499999999999998</v>
      </c>
      <c r="N147" s="129">
        <f t="shared" si="39"/>
        <v>2.0499999999999998</v>
      </c>
      <c r="O147" s="129">
        <f t="shared" si="39"/>
        <v>2.0499999999999998</v>
      </c>
      <c r="P147" s="129">
        <f t="shared" si="39"/>
        <v>2.0499999999999998</v>
      </c>
      <c r="Q147" s="129">
        <f t="shared" si="39"/>
        <v>2.0499999999999998</v>
      </c>
      <c r="R147" s="129">
        <f t="shared" si="39"/>
        <v>2.0499999999999998</v>
      </c>
      <c r="S147" s="129">
        <f t="shared" si="40"/>
        <v>2.0499999999999998</v>
      </c>
      <c r="T147" s="129">
        <f t="shared" si="40"/>
        <v>2.0499999999999998</v>
      </c>
      <c r="U147" s="129">
        <f t="shared" si="40"/>
        <v>2.0499999999999998</v>
      </c>
      <c r="V147" s="129">
        <f t="shared" si="40"/>
        <v>2.0499999999999998</v>
      </c>
      <c r="W147" s="129">
        <f t="shared" si="40"/>
        <v>2.0499999999999998</v>
      </c>
      <c r="X147" s="129">
        <f t="shared" si="40"/>
        <v>2.0499999999999998</v>
      </c>
      <c r="Y147" s="129">
        <f t="shared" si="40"/>
        <v>2.0499999999999998</v>
      </c>
      <c r="Z147" s="129">
        <f t="shared" si="40"/>
        <v>2.0499999999999998</v>
      </c>
      <c r="AA147" s="129">
        <f t="shared" si="40"/>
        <v>2.0499999999999998</v>
      </c>
      <c r="AB147" s="129">
        <f t="shared" si="40"/>
        <v>2.0499999999999998</v>
      </c>
      <c r="AC147" s="129">
        <f t="shared" si="40"/>
        <v>2.0499999999999998</v>
      </c>
      <c r="AD147" s="129">
        <f t="shared" si="40"/>
        <v>2.0499999999999998</v>
      </c>
      <c r="AE147" s="129">
        <f t="shared" si="40"/>
        <v>2.0499999999999998</v>
      </c>
      <c r="AF147" s="129">
        <f t="shared" si="40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152</v>
      </c>
      <c r="B148" s="128">
        <v>2.7</v>
      </c>
      <c r="C148" s="129">
        <f t="shared" si="39"/>
        <v>2.7</v>
      </c>
      <c r="D148" s="129">
        <f t="shared" si="39"/>
        <v>2.7</v>
      </c>
      <c r="E148" s="129">
        <f t="shared" si="39"/>
        <v>2.7</v>
      </c>
      <c r="F148" s="129">
        <f t="shared" si="39"/>
        <v>2.7</v>
      </c>
      <c r="G148" s="129">
        <f t="shared" si="39"/>
        <v>2.7</v>
      </c>
      <c r="H148" s="129">
        <f t="shared" si="39"/>
        <v>2.7</v>
      </c>
      <c r="I148" s="129">
        <f t="shared" si="39"/>
        <v>2.7</v>
      </c>
      <c r="J148" s="129">
        <f t="shared" si="39"/>
        <v>2.7</v>
      </c>
      <c r="K148" s="129">
        <f t="shared" si="39"/>
        <v>2.7</v>
      </c>
      <c r="L148" s="129">
        <f t="shared" si="39"/>
        <v>2.7</v>
      </c>
      <c r="M148" s="129">
        <f t="shared" si="39"/>
        <v>2.7</v>
      </c>
      <c r="N148" s="129">
        <f t="shared" si="39"/>
        <v>2.7</v>
      </c>
      <c r="O148" s="129">
        <f t="shared" si="39"/>
        <v>2.7</v>
      </c>
      <c r="P148" s="129">
        <f t="shared" si="39"/>
        <v>2.7</v>
      </c>
      <c r="Q148" s="129">
        <f t="shared" si="39"/>
        <v>2.7</v>
      </c>
      <c r="R148" s="129">
        <f t="shared" si="39"/>
        <v>2.7</v>
      </c>
      <c r="S148" s="129">
        <f t="shared" si="40"/>
        <v>2.7</v>
      </c>
      <c r="T148" s="129">
        <f t="shared" si="40"/>
        <v>2.7</v>
      </c>
      <c r="U148" s="129">
        <f t="shared" si="40"/>
        <v>2.7</v>
      </c>
      <c r="V148" s="129">
        <f t="shared" si="40"/>
        <v>2.7</v>
      </c>
      <c r="W148" s="129">
        <f t="shared" si="40"/>
        <v>2.7</v>
      </c>
      <c r="X148" s="129">
        <f t="shared" si="40"/>
        <v>2.7</v>
      </c>
      <c r="Y148" s="129">
        <f t="shared" si="40"/>
        <v>2.7</v>
      </c>
      <c r="Z148" s="129">
        <f t="shared" si="40"/>
        <v>2.7</v>
      </c>
      <c r="AA148" s="129">
        <f t="shared" si="40"/>
        <v>2.7</v>
      </c>
      <c r="AB148" s="129">
        <f t="shared" si="40"/>
        <v>2.7</v>
      </c>
      <c r="AC148" s="129">
        <f t="shared" si="40"/>
        <v>2.7</v>
      </c>
      <c r="AD148" s="129">
        <f t="shared" si="40"/>
        <v>2.7</v>
      </c>
      <c r="AE148" s="129">
        <f t="shared" si="40"/>
        <v>2.7</v>
      </c>
      <c r="AF148" s="129">
        <f t="shared" si="40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153</v>
      </c>
      <c r="B149" s="128">
        <v>2.15</v>
      </c>
      <c r="C149" s="129">
        <f t="shared" si="39"/>
        <v>2.15</v>
      </c>
      <c r="D149" s="129">
        <f t="shared" si="39"/>
        <v>2.15</v>
      </c>
      <c r="E149" s="129">
        <f t="shared" si="39"/>
        <v>2.15</v>
      </c>
      <c r="F149" s="129">
        <f t="shared" si="39"/>
        <v>2.15</v>
      </c>
      <c r="G149" s="129">
        <f t="shared" si="39"/>
        <v>2.15</v>
      </c>
      <c r="H149" s="129">
        <f t="shared" si="39"/>
        <v>2.15</v>
      </c>
      <c r="I149" s="129">
        <f t="shared" si="39"/>
        <v>2.15</v>
      </c>
      <c r="J149" s="129">
        <f t="shared" si="39"/>
        <v>2.15</v>
      </c>
      <c r="K149" s="129">
        <f t="shared" si="39"/>
        <v>2.15</v>
      </c>
      <c r="L149" s="129">
        <f t="shared" si="39"/>
        <v>2.15</v>
      </c>
      <c r="M149" s="129">
        <f t="shared" si="39"/>
        <v>2.15</v>
      </c>
      <c r="N149" s="129">
        <f t="shared" si="39"/>
        <v>2.15</v>
      </c>
      <c r="O149" s="129">
        <f t="shared" si="39"/>
        <v>2.15</v>
      </c>
      <c r="P149" s="129">
        <f t="shared" si="39"/>
        <v>2.15</v>
      </c>
      <c r="Q149" s="129">
        <f t="shared" si="39"/>
        <v>2.15</v>
      </c>
      <c r="R149" s="129">
        <f t="shared" si="39"/>
        <v>2.15</v>
      </c>
      <c r="S149" s="129">
        <f t="shared" si="40"/>
        <v>2.15</v>
      </c>
      <c r="T149" s="129">
        <f t="shared" si="40"/>
        <v>2.15</v>
      </c>
      <c r="U149" s="129">
        <f t="shared" si="40"/>
        <v>2.15</v>
      </c>
      <c r="V149" s="129">
        <f t="shared" si="40"/>
        <v>2.15</v>
      </c>
      <c r="W149" s="129">
        <f t="shared" si="40"/>
        <v>2.15</v>
      </c>
      <c r="X149" s="129">
        <f t="shared" si="40"/>
        <v>2.15</v>
      </c>
      <c r="Y149" s="129">
        <f t="shared" si="40"/>
        <v>2.15</v>
      </c>
      <c r="Z149" s="129">
        <f t="shared" si="40"/>
        <v>2.15</v>
      </c>
      <c r="AA149" s="129">
        <f t="shared" si="40"/>
        <v>2.15</v>
      </c>
      <c r="AB149" s="129">
        <f t="shared" si="40"/>
        <v>2.15</v>
      </c>
      <c r="AC149" s="129">
        <f t="shared" si="40"/>
        <v>2.15</v>
      </c>
      <c r="AD149" s="129">
        <f t="shared" si="40"/>
        <v>2.15</v>
      </c>
      <c r="AE149" s="129">
        <f t="shared" si="40"/>
        <v>2.15</v>
      </c>
      <c r="AF149" s="129">
        <f t="shared" si="40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154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155</v>
      </c>
      <c r="B151" s="128">
        <v>0.9</v>
      </c>
      <c r="C151" s="129">
        <f t="shared" ref="C151:R163" si="41">B151</f>
        <v>0.9</v>
      </c>
      <c r="D151" s="129">
        <f t="shared" si="41"/>
        <v>0.9</v>
      </c>
      <c r="E151" s="129">
        <f t="shared" si="41"/>
        <v>0.9</v>
      </c>
      <c r="F151" s="129">
        <f t="shared" si="41"/>
        <v>0.9</v>
      </c>
      <c r="G151" s="129">
        <f t="shared" si="41"/>
        <v>0.9</v>
      </c>
      <c r="H151" s="129">
        <f t="shared" si="41"/>
        <v>0.9</v>
      </c>
      <c r="I151" s="129">
        <f t="shared" si="41"/>
        <v>0.9</v>
      </c>
      <c r="J151" s="129">
        <f t="shared" si="41"/>
        <v>0.9</v>
      </c>
      <c r="K151" s="129">
        <f t="shared" si="41"/>
        <v>0.9</v>
      </c>
      <c r="L151" s="129">
        <f t="shared" si="41"/>
        <v>0.9</v>
      </c>
      <c r="M151" s="129">
        <f t="shared" si="41"/>
        <v>0.9</v>
      </c>
      <c r="N151" s="129">
        <f t="shared" si="41"/>
        <v>0.9</v>
      </c>
      <c r="O151" s="129">
        <f t="shared" si="41"/>
        <v>0.9</v>
      </c>
      <c r="P151" s="129">
        <f t="shared" si="41"/>
        <v>0.9</v>
      </c>
      <c r="Q151" s="129">
        <f t="shared" si="41"/>
        <v>0.9</v>
      </c>
      <c r="R151" s="129">
        <f t="shared" si="41"/>
        <v>0.9</v>
      </c>
      <c r="S151" s="129">
        <f t="shared" ref="R151:AF163" si="42">R151</f>
        <v>0.9</v>
      </c>
      <c r="T151" s="129">
        <f t="shared" si="42"/>
        <v>0.9</v>
      </c>
      <c r="U151" s="129">
        <f t="shared" si="42"/>
        <v>0.9</v>
      </c>
      <c r="V151" s="129">
        <f t="shared" si="42"/>
        <v>0.9</v>
      </c>
      <c r="W151" s="129">
        <f t="shared" si="42"/>
        <v>0.9</v>
      </c>
      <c r="X151" s="129">
        <f t="shared" si="42"/>
        <v>0.9</v>
      </c>
      <c r="Y151" s="129">
        <f t="shared" si="42"/>
        <v>0.9</v>
      </c>
      <c r="Z151" s="129">
        <f t="shared" si="42"/>
        <v>0.9</v>
      </c>
      <c r="AA151" s="129">
        <f t="shared" si="42"/>
        <v>0.9</v>
      </c>
      <c r="AB151" s="129">
        <f t="shared" si="42"/>
        <v>0.9</v>
      </c>
      <c r="AC151" s="129">
        <f t="shared" si="42"/>
        <v>0.9</v>
      </c>
      <c r="AD151" s="129">
        <f t="shared" si="42"/>
        <v>0.9</v>
      </c>
      <c r="AE151" s="129">
        <f t="shared" si="42"/>
        <v>0.9</v>
      </c>
      <c r="AF151" s="129">
        <f t="shared" si="42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156</v>
      </c>
      <c r="B152" s="128">
        <v>1.08</v>
      </c>
      <c r="C152" s="129">
        <f t="shared" si="41"/>
        <v>1.08</v>
      </c>
      <c r="D152" s="129">
        <f t="shared" si="41"/>
        <v>1.08</v>
      </c>
      <c r="E152" s="129">
        <f t="shared" si="41"/>
        <v>1.08</v>
      </c>
      <c r="F152" s="129">
        <f t="shared" si="41"/>
        <v>1.08</v>
      </c>
      <c r="G152" s="129">
        <f t="shared" si="41"/>
        <v>1.08</v>
      </c>
      <c r="H152" s="129">
        <f t="shared" si="41"/>
        <v>1.08</v>
      </c>
      <c r="I152" s="129">
        <f t="shared" si="41"/>
        <v>1.08</v>
      </c>
      <c r="J152" s="129">
        <f t="shared" si="41"/>
        <v>1.08</v>
      </c>
      <c r="K152" s="129">
        <f t="shared" si="41"/>
        <v>1.08</v>
      </c>
      <c r="L152" s="129">
        <f t="shared" si="41"/>
        <v>1.08</v>
      </c>
      <c r="M152" s="129">
        <f t="shared" si="41"/>
        <v>1.08</v>
      </c>
      <c r="N152" s="129">
        <f t="shared" si="41"/>
        <v>1.08</v>
      </c>
      <c r="O152" s="129">
        <f t="shared" si="41"/>
        <v>1.08</v>
      </c>
      <c r="P152" s="129">
        <f t="shared" si="41"/>
        <v>1.08</v>
      </c>
      <c r="Q152" s="129">
        <f t="shared" si="41"/>
        <v>1.08</v>
      </c>
      <c r="R152" s="129">
        <f t="shared" si="41"/>
        <v>1.08</v>
      </c>
      <c r="S152" s="129">
        <f t="shared" si="42"/>
        <v>1.08</v>
      </c>
      <c r="T152" s="129">
        <f t="shared" si="42"/>
        <v>1.08</v>
      </c>
      <c r="U152" s="129">
        <f t="shared" si="42"/>
        <v>1.08</v>
      </c>
      <c r="V152" s="129">
        <f t="shared" si="42"/>
        <v>1.08</v>
      </c>
      <c r="W152" s="129">
        <f t="shared" si="42"/>
        <v>1.08</v>
      </c>
      <c r="X152" s="129">
        <f t="shared" si="42"/>
        <v>1.08</v>
      </c>
      <c r="Y152" s="129">
        <f t="shared" si="42"/>
        <v>1.08</v>
      </c>
      <c r="Z152" s="129">
        <f t="shared" si="42"/>
        <v>1.08</v>
      </c>
      <c r="AA152" s="129">
        <f t="shared" si="42"/>
        <v>1.08</v>
      </c>
      <c r="AB152" s="129">
        <f t="shared" si="42"/>
        <v>1.08</v>
      </c>
      <c r="AC152" s="129">
        <f t="shared" si="42"/>
        <v>1.08</v>
      </c>
      <c r="AD152" s="129">
        <f t="shared" si="42"/>
        <v>1.08</v>
      </c>
      <c r="AE152" s="129">
        <f t="shared" si="42"/>
        <v>1.08</v>
      </c>
      <c r="AF152" s="129">
        <f t="shared" si="42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157</v>
      </c>
      <c r="B153" s="128">
        <v>2.37</v>
      </c>
      <c r="C153" s="129">
        <f t="shared" si="41"/>
        <v>2.37</v>
      </c>
      <c r="D153" s="129">
        <f t="shared" si="41"/>
        <v>2.37</v>
      </c>
      <c r="E153" s="129">
        <f t="shared" si="41"/>
        <v>2.37</v>
      </c>
      <c r="F153" s="129">
        <f t="shared" si="41"/>
        <v>2.37</v>
      </c>
      <c r="G153" s="129">
        <f t="shared" si="41"/>
        <v>2.37</v>
      </c>
      <c r="H153" s="129">
        <f t="shared" si="41"/>
        <v>2.37</v>
      </c>
      <c r="I153" s="129">
        <f t="shared" si="41"/>
        <v>2.37</v>
      </c>
      <c r="J153" s="129">
        <f t="shared" si="41"/>
        <v>2.37</v>
      </c>
      <c r="K153" s="129">
        <f t="shared" si="41"/>
        <v>2.37</v>
      </c>
      <c r="L153" s="129">
        <f t="shared" si="41"/>
        <v>2.37</v>
      </c>
      <c r="M153" s="129">
        <f t="shared" si="41"/>
        <v>2.37</v>
      </c>
      <c r="N153" s="129">
        <f t="shared" si="41"/>
        <v>2.37</v>
      </c>
      <c r="O153" s="129">
        <f t="shared" si="41"/>
        <v>2.37</v>
      </c>
      <c r="P153" s="129">
        <f t="shared" si="41"/>
        <v>2.37</v>
      </c>
      <c r="Q153" s="129">
        <f t="shared" si="41"/>
        <v>2.37</v>
      </c>
      <c r="R153" s="129">
        <f t="shared" si="41"/>
        <v>2.37</v>
      </c>
      <c r="S153" s="129">
        <f t="shared" si="42"/>
        <v>2.37</v>
      </c>
      <c r="T153" s="129">
        <f t="shared" si="42"/>
        <v>2.37</v>
      </c>
      <c r="U153" s="129">
        <f t="shared" si="42"/>
        <v>2.37</v>
      </c>
      <c r="V153" s="129">
        <f t="shared" si="42"/>
        <v>2.37</v>
      </c>
      <c r="W153" s="129">
        <f t="shared" si="42"/>
        <v>2.37</v>
      </c>
      <c r="X153" s="129">
        <f t="shared" si="42"/>
        <v>2.37</v>
      </c>
      <c r="Y153" s="129">
        <f t="shared" si="42"/>
        <v>2.37</v>
      </c>
      <c r="Z153" s="129">
        <f t="shared" si="42"/>
        <v>2.37</v>
      </c>
      <c r="AA153" s="129">
        <f t="shared" si="42"/>
        <v>2.37</v>
      </c>
      <c r="AB153" s="129">
        <f t="shared" si="42"/>
        <v>2.37</v>
      </c>
      <c r="AC153" s="129">
        <f t="shared" si="42"/>
        <v>2.37</v>
      </c>
      <c r="AD153" s="129">
        <f t="shared" si="42"/>
        <v>2.37</v>
      </c>
      <c r="AE153" s="129">
        <f t="shared" si="42"/>
        <v>2.37</v>
      </c>
      <c r="AF153" s="129">
        <f t="shared" si="42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158</v>
      </c>
      <c r="B154" s="128">
        <v>1.81</v>
      </c>
      <c r="C154" s="129">
        <f t="shared" si="41"/>
        <v>1.81</v>
      </c>
      <c r="D154" s="129">
        <f t="shared" si="41"/>
        <v>1.81</v>
      </c>
      <c r="E154" s="129">
        <f t="shared" si="41"/>
        <v>1.81</v>
      </c>
      <c r="F154" s="129">
        <f t="shared" si="41"/>
        <v>1.81</v>
      </c>
      <c r="G154" s="129">
        <f t="shared" si="41"/>
        <v>1.81</v>
      </c>
      <c r="H154" s="129">
        <f t="shared" si="41"/>
        <v>1.81</v>
      </c>
      <c r="I154" s="129">
        <f t="shared" si="41"/>
        <v>1.81</v>
      </c>
      <c r="J154" s="129">
        <f t="shared" si="41"/>
        <v>1.81</v>
      </c>
      <c r="K154" s="129">
        <f t="shared" si="41"/>
        <v>1.81</v>
      </c>
      <c r="L154" s="129">
        <f t="shared" si="41"/>
        <v>1.81</v>
      </c>
      <c r="M154" s="129">
        <f t="shared" si="41"/>
        <v>1.81</v>
      </c>
      <c r="N154" s="129">
        <f t="shared" si="41"/>
        <v>1.81</v>
      </c>
      <c r="O154" s="129">
        <f t="shared" si="41"/>
        <v>1.81</v>
      </c>
      <c r="P154" s="129">
        <f t="shared" si="41"/>
        <v>1.81</v>
      </c>
      <c r="Q154" s="129">
        <f t="shared" si="41"/>
        <v>1.81</v>
      </c>
      <c r="R154" s="129">
        <f t="shared" si="41"/>
        <v>1.81</v>
      </c>
      <c r="S154" s="129">
        <f t="shared" si="42"/>
        <v>1.81</v>
      </c>
      <c r="T154" s="129">
        <f t="shared" si="42"/>
        <v>1.81</v>
      </c>
      <c r="U154" s="129">
        <f t="shared" si="42"/>
        <v>1.81</v>
      </c>
      <c r="V154" s="129">
        <f t="shared" si="42"/>
        <v>1.81</v>
      </c>
      <c r="W154" s="129">
        <f t="shared" si="42"/>
        <v>1.81</v>
      </c>
      <c r="X154" s="129">
        <f t="shared" si="42"/>
        <v>1.81</v>
      </c>
      <c r="Y154" s="129">
        <f t="shared" si="42"/>
        <v>1.81</v>
      </c>
      <c r="Z154" s="129">
        <f t="shared" si="42"/>
        <v>1.81</v>
      </c>
      <c r="AA154" s="129">
        <f t="shared" si="42"/>
        <v>1.81</v>
      </c>
      <c r="AB154" s="129">
        <f t="shared" si="42"/>
        <v>1.81</v>
      </c>
      <c r="AC154" s="129">
        <f t="shared" si="42"/>
        <v>1.81</v>
      </c>
      <c r="AD154" s="129">
        <f t="shared" si="42"/>
        <v>1.81</v>
      </c>
      <c r="AE154" s="129">
        <f t="shared" si="42"/>
        <v>1.81</v>
      </c>
      <c r="AF154" s="129">
        <f t="shared" si="42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159</v>
      </c>
      <c r="B155" s="128">
        <v>1.0900000000000001</v>
      </c>
      <c r="C155" s="129">
        <f t="shared" si="41"/>
        <v>1.0900000000000001</v>
      </c>
      <c r="D155" s="129">
        <f t="shared" si="41"/>
        <v>1.0900000000000001</v>
      </c>
      <c r="E155" s="129">
        <f t="shared" si="41"/>
        <v>1.0900000000000001</v>
      </c>
      <c r="F155" s="129">
        <f t="shared" si="41"/>
        <v>1.0900000000000001</v>
      </c>
      <c r="G155" s="129">
        <f t="shared" si="41"/>
        <v>1.0900000000000001</v>
      </c>
      <c r="H155" s="129">
        <f t="shared" si="41"/>
        <v>1.0900000000000001</v>
      </c>
      <c r="I155" s="129">
        <f t="shared" si="41"/>
        <v>1.0900000000000001</v>
      </c>
      <c r="J155" s="129">
        <f t="shared" si="41"/>
        <v>1.0900000000000001</v>
      </c>
      <c r="K155" s="129">
        <f t="shared" si="41"/>
        <v>1.0900000000000001</v>
      </c>
      <c r="L155" s="129">
        <f t="shared" si="41"/>
        <v>1.0900000000000001</v>
      </c>
      <c r="M155" s="129">
        <f t="shared" si="41"/>
        <v>1.0900000000000001</v>
      </c>
      <c r="N155" s="129">
        <f t="shared" si="41"/>
        <v>1.0900000000000001</v>
      </c>
      <c r="O155" s="129">
        <f t="shared" si="41"/>
        <v>1.0900000000000001</v>
      </c>
      <c r="P155" s="129">
        <f t="shared" si="41"/>
        <v>1.0900000000000001</v>
      </c>
      <c r="Q155" s="129">
        <f t="shared" si="41"/>
        <v>1.0900000000000001</v>
      </c>
      <c r="R155" s="129">
        <f t="shared" si="41"/>
        <v>1.0900000000000001</v>
      </c>
      <c r="S155" s="129">
        <f t="shared" si="42"/>
        <v>1.0900000000000001</v>
      </c>
      <c r="T155" s="129">
        <f t="shared" si="42"/>
        <v>1.0900000000000001</v>
      </c>
      <c r="U155" s="129">
        <f t="shared" si="42"/>
        <v>1.0900000000000001</v>
      </c>
      <c r="V155" s="129">
        <f t="shared" si="42"/>
        <v>1.0900000000000001</v>
      </c>
      <c r="W155" s="129">
        <f t="shared" si="42"/>
        <v>1.0900000000000001</v>
      </c>
      <c r="X155" s="129">
        <f t="shared" si="42"/>
        <v>1.0900000000000001</v>
      </c>
      <c r="Y155" s="129">
        <f t="shared" si="42"/>
        <v>1.0900000000000001</v>
      </c>
      <c r="Z155" s="129">
        <f t="shared" si="42"/>
        <v>1.0900000000000001</v>
      </c>
      <c r="AA155" s="129">
        <f t="shared" si="42"/>
        <v>1.0900000000000001</v>
      </c>
      <c r="AB155" s="129">
        <f t="shared" si="42"/>
        <v>1.0900000000000001</v>
      </c>
      <c r="AC155" s="129">
        <f t="shared" si="42"/>
        <v>1.0900000000000001</v>
      </c>
      <c r="AD155" s="129">
        <f t="shared" si="42"/>
        <v>1.0900000000000001</v>
      </c>
      <c r="AE155" s="129">
        <f t="shared" si="42"/>
        <v>1.0900000000000001</v>
      </c>
      <c r="AF155" s="129">
        <f t="shared" si="42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160</v>
      </c>
      <c r="B156" s="128">
        <v>1.58</v>
      </c>
      <c r="C156" s="129">
        <f t="shared" si="41"/>
        <v>1.58</v>
      </c>
      <c r="D156" s="129">
        <f t="shared" si="41"/>
        <v>1.58</v>
      </c>
      <c r="E156" s="129">
        <f t="shared" si="41"/>
        <v>1.58</v>
      </c>
      <c r="F156" s="129">
        <f t="shared" si="41"/>
        <v>1.58</v>
      </c>
      <c r="G156" s="129">
        <f t="shared" si="41"/>
        <v>1.58</v>
      </c>
      <c r="H156" s="129">
        <f t="shared" si="41"/>
        <v>1.58</v>
      </c>
      <c r="I156" s="129">
        <f t="shared" si="41"/>
        <v>1.58</v>
      </c>
      <c r="J156" s="129">
        <f t="shared" si="41"/>
        <v>1.58</v>
      </c>
      <c r="K156" s="129">
        <f t="shared" si="41"/>
        <v>1.58</v>
      </c>
      <c r="L156" s="129">
        <f t="shared" si="41"/>
        <v>1.58</v>
      </c>
      <c r="M156" s="129">
        <f t="shared" si="41"/>
        <v>1.58</v>
      </c>
      <c r="N156" s="129">
        <f t="shared" si="41"/>
        <v>1.58</v>
      </c>
      <c r="O156" s="129">
        <f t="shared" si="41"/>
        <v>1.58</v>
      </c>
      <c r="P156" s="129">
        <f t="shared" si="41"/>
        <v>1.58</v>
      </c>
      <c r="Q156" s="129">
        <f t="shared" si="41"/>
        <v>1.58</v>
      </c>
      <c r="R156" s="129">
        <f t="shared" si="41"/>
        <v>1.58</v>
      </c>
      <c r="S156" s="129">
        <f t="shared" si="42"/>
        <v>1.58</v>
      </c>
      <c r="T156" s="129">
        <f t="shared" si="42"/>
        <v>1.58</v>
      </c>
      <c r="U156" s="129">
        <f t="shared" si="42"/>
        <v>1.58</v>
      </c>
      <c r="V156" s="129">
        <f t="shared" si="42"/>
        <v>1.58</v>
      </c>
      <c r="W156" s="129">
        <f t="shared" si="42"/>
        <v>1.58</v>
      </c>
      <c r="X156" s="129">
        <f t="shared" si="42"/>
        <v>1.58</v>
      </c>
      <c r="Y156" s="129">
        <f t="shared" si="42"/>
        <v>1.58</v>
      </c>
      <c r="Z156" s="129">
        <f t="shared" si="42"/>
        <v>1.58</v>
      </c>
      <c r="AA156" s="129">
        <f t="shared" si="42"/>
        <v>1.58</v>
      </c>
      <c r="AB156" s="129">
        <f t="shared" si="42"/>
        <v>1.58</v>
      </c>
      <c r="AC156" s="129">
        <f t="shared" si="42"/>
        <v>1.58</v>
      </c>
      <c r="AD156" s="129">
        <f t="shared" si="42"/>
        <v>1.58</v>
      </c>
      <c r="AE156" s="129">
        <f t="shared" si="42"/>
        <v>1.58</v>
      </c>
      <c r="AF156" s="129">
        <f t="shared" si="42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161</v>
      </c>
      <c r="B157" s="128">
        <v>2</v>
      </c>
      <c r="C157" s="129">
        <f t="shared" si="41"/>
        <v>2</v>
      </c>
      <c r="D157" s="129">
        <f t="shared" si="41"/>
        <v>2</v>
      </c>
      <c r="E157" s="129">
        <f t="shared" si="41"/>
        <v>2</v>
      </c>
      <c r="F157" s="129">
        <f t="shared" si="41"/>
        <v>2</v>
      </c>
      <c r="G157" s="129">
        <f t="shared" si="41"/>
        <v>2</v>
      </c>
      <c r="H157" s="129">
        <f t="shared" si="41"/>
        <v>2</v>
      </c>
      <c r="I157" s="129">
        <f t="shared" si="41"/>
        <v>2</v>
      </c>
      <c r="J157" s="129">
        <f t="shared" si="41"/>
        <v>2</v>
      </c>
      <c r="K157" s="129">
        <f t="shared" si="41"/>
        <v>2</v>
      </c>
      <c r="L157" s="129">
        <f t="shared" si="41"/>
        <v>2</v>
      </c>
      <c r="M157" s="129">
        <f t="shared" si="41"/>
        <v>2</v>
      </c>
      <c r="N157" s="129">
        <f t="shared" si="41"/>
        <v>2</v>
      </c>
      <c r="O157" s="129">
        <f t="shared" si="41"/>
        <v>2</v>
      </c>
      <c r="P157" s="129">
        <f t="shared" si="41"/>
        <v>2</v>
      </c>
      <c r="Q157" s="129">
        <f t="shared" si="41"/>
        <v>2</v>
      </c>
      <c r="R157" s="129">
        <f t="shared" si="41"/>
        <v>2</v>
      </c>
      <c r="S157" s="129">
        <f t="shared" si="42"/>
        <v>2</v>
      </c>
      <c r="T157" s="129">
        <f t="shared" si="42"/>
        <v>2</v>
      </c>
      <c r="U157" s="129">
        <f t="shared" si="42"/>
        <v>2</v>
      </c>
      <c r="V157" s="129">
        <f t="shared" si="42"/>
        <v>2</v>
      </c>
      <c r="W157" s="129">
        <f t="shared" si="42"/>
        <v>2</v>
      </c>
      <c r="X157" s="129">
        <f t="shared" si="42"/>
        <v>2</v>
      </c>
      <c r="Y157" s="129">
        <f t="shared" si="42"/>
        <v>2</v>
      </c>
      <c r="Z157" s="129">
        <f t="shared" si="42"/>
        <v>2</v>
      </c>
      <c r="AA157" s="129">
        <f t="shared" si="42"/>
        <v>2</v>
      </c>
      <c r="AB157" s="129">
        <f t="shared" si="42"/>
        <v>2</v>
      </c>
      <c r="AC157" s="129">
        <f t="shared" si="42"/>
        <v>2</v>
      </c>
      <c r="AD157" s="129">
        <f t="shared" si="42"/>
        <v>2</v>
      </c>
      <c r="AE157" s="129">
        <f t="shared" si="42"/>
        <v>2</v>
      </c>
      <c r="AF157" s="129">
        <f t="shared" si="42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162</v>
      </c>
      <c r="B158" s="128">
        <v>0.47</v>
      </c>
      <c r="C158" s="129">
        <f t="shared" si="41"/>
        <v>0.47</v>
      </c>
      <c r="D158" s="129">
        <f t="shared" si="41"/>
        <v>0.47</v>
      </c>
      <c r="E158" s="129">
        <f t="shared" si="41"/>
        <v>0.47</v>
      </c>
      <c r="F158" s="129">
        <f t="shared" si="41"/>
        <v>0.47</v>
      </c>
      <c r="G158" s="129">
        <f t="shared" si="41"/>
        <v>0.47</v>
      </c>
      <c r="H158" s="129">
        <f t="shared" si="41"/>
        <v>0.47</v>
      </c>
      <c r="I158" s="129">
        <f t="shared" si="41"/>
        <v>0.47</v>
      </c>
      <c r="J158" s="129">
        <f t="shared" si="41"/>
        <v>0.47</v>
      </c>
      <c r="K158" s="129">
        <f t="shared" si="41"/>
        <v>0.47</v>
      </c>
      <c r="L158" s="129">
        <f t="shared" si="41"/>
        <v>0.47</v>
      </c>
      <c r="M158" s="129">
        <f t="shared" si="41"/>
        <v>0.47</v>
      </c>
      <c r="N158" s="129">
        <f t="shared" si="41"/>
        <v>0.47</v>
      </c>
      <c r="O158" s="129">
        <f t="shared" si="41"/>
        <v>0.47</v>
      </c>
      <c r="P158" s="129">
        <f t="shared" si="41"/>
        <v>0.47</v>
      </c>
      <c r="Q158" s="129">
        <f t="shared" si="41"/>
        <v>0.47</v>
      </c>
      <c r="R158" s="129">
        <f t="shared" si="41"/>
        <v>0.47</v>
      </c>
      <c r="S158" s="129">
        <f t="shared" si="42"/>
        <v>0.47</v>
      </c>
      <c r="T158" s="129">
        <f t="shared" si="42"/>
        <v>0.47</v>
      </c>
      <c r="U158" s="129">
        <f t="shared" si="42"/>
        <v>0.47</v>
      </c>
      <c r="V158" s="129">
        <f t="shared" si="42"/>
        <v>0.47</v>
      </c>
      <c r="W158" s="129">
        <f t="shared" si="42"/>
        <v>0.47</v>
      </c>
      <c r="X158" s="129">
        <f t="shared" si="42"/>
        <v>0.47</v>
      </c>
      <c r="Y158" s="129">
        <f t="shared" si="42"/>
        <v>0.47</v>
      </c>
      <c r="Z158" s="129">
        <f t="shared" si="42"/>
        <v>0.47</v>
      </c>
      <c r="AA158" s="129">
        <f t="shared" si="42"/>
        <v>0.47</v>
      </c>
      <c r="AB158" s="129">
        <f t="shared" si="42"/>
        <v>0.47</v>
      </c>
      <c r="AC158" s="129">
        <f t="shared" si="42"/>
        <v>0.47</v>
      </c>
      <c r="AD158" s="129">
        <f t="shared" si="42"/>
        <v>0.47</v>
      </c>
      <c r="AE158" s="129">
        <f t="shared" si="42"/>
        <v>0.47</v>
      </c>
      <c r="AF158" s="129">
        <f t="shared" si="42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163</v>
      </c>
      <c r="B159" s="128">
        <v>0</v>
      </c>
      <c r="C159" s="129">
        <f t="shared" si="41"/>
        <v>0</v>
      </c>
      <c r="D159" s="129">
        <f t="shared" si="41"/>
        <v>0</v>
      </c>
      <c r="E159" s="129">
        <f t="shared" si="41"/>
        <v>0</v>
      </c>
      <c r="F159" s="129">
        <f t="shared" si="41"/>
        <v>0</v>
      </c>
      <c r="G159" s="129">
        <f t="shared" si="41"/>
        <v>0</v>
      </c>
      <c r="H159" s="129">
        <f t="shared" si="41"/>
        <v>0</v>
      </c>
      <c r="I159" s="129">
        <f t="shared" si="41"/>
        <v>0</v>
      </c>
      <c r="J159" s="129">
        <f t="shared" si="41"/>
        <v>0</v>
      </c>
      <c r="K159" s="129">
        <f t="shared" si="41"/>
        <v>0</v>
      </c>
      <c r="L159" s="129">
        <f t="shared" si="41"/>
        <v>0</v>
      </c>
      <c r="M159" s="129">
        <f t="shared" si="41"/>
        <v>0</v>
      </c>
      <c r="N159" s="129">
        <f t="shared" si="41"/>
        <v>0</v>
      </c>
      <c r="O159" s="129">
        <f t="shared" si="41"/>
        <v>0</v>
      </c>
      <c r="P159" s="129">
        <f t="shared" si="41"/>
        <v>0</v>
      </c>
      <c r="Q159" s="129">
        <f t="shared" si="41"/>
        <v>0</v>
      </c>
      <c r="R159" s="129">
        <f t="shared" si="41"/>
        <v>0</v>
      </c>
      <c r="S159" s="129">
        <f t="shared" si="42"/>
        <v>0</v>
      </c>
      <c r="T159" s="129">
        <f t="shared" si="42"/>
        <v>0</v>
      </c>
      <c r="U159" s="129">
        <f t="shared" si="42"/>
        <v>0</v>
      </c>
      <c r="V159" s="129">
        <f t="shared" si="42"/>
        <v>0</v>
      </c>
      <c r="W159" s="129">
        <f t="shared" si="42"/>
        <v>0</v>
      </c>
      <c r="X159" s="129">
        <f t="shared" si="42"/>
        <v>0</v>
      </c>
      <c r="Y159" s="129">
        <f t="shared" si="42"/>
        <v>0</v>
      </c>
      <c r="Z159" s="129">
        <f t="shared" si="42"/>
        <v>0</v>
      </c>
      <c r="AA159" s="129">
        <f t="shared" si="42"/>
        <v>0</v>
      </c>
      <c r="AB159" s="129">
        <f t="shared" si="42"/>
        <v>0</v>
      </c>
      <c r="AC159" s="129">
        <f t="shared" si="42"/>
        <v>0</v>
      </c>
      <c r="AD159" s="129">
        <f t="shared" si="42"/>
        <v>0</v>
      </c>
      <c r="AE159" s="129">
        <f t="shared" si="42"/>
        <v>0</v>
      </c>
      <c r="AF159" s="129">
        <f t="shared" si="42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164</v>
      </c>
      <c r="B160" s="128">
        <v>0</v>
      </c>
      <c r="C160" s="129">
        <f t="shared" si="41"/>
        <v>0</v>
      </c>
      <c r="D160" s="129">
        <f t="shared" si="41"/>
        <v>0</v>
      </c>
      <c r="E160" s="129">
        <f t="shared" si="41"/>
        <v>0</v>
      </c>
      <c r="F160" s="129">
        <f t="shared" si="41"/>
        <v>0</v>
      </c>
      <c r="G160" s="129">
        <f t="shared" si="41"/>
        <v>0</v>
      </c>
      <c r="H160" s="129">
        <f t="shared" si="41"/>
        <v>0</v>
      </c>
      <c r="I160" s="129">
        <f t="shared" si="41"/>
        <v>0</v>
      </c>
      <c r="J160" s="129">
        <f t="shared" si="41"/>
        <v>0</v>
      </c>
      <c r="K160" s="129">
        <f t="shared" si="41"/>
        <v>0</v>
      </c>
      <c r="L160" s="129">
        <f t="shared" si="41"/>
        <v>0</v>
      </c>
      <c r="M160" s="129">
        <f t="shared" si="41"/>
        <v>0</v>
      </c>
      <c r="N160" s="129">
        <f t="shared" si="41"/>
        <v>0</v>
      </c>
      <c r="O160" s="129">
        <f t="shared" si="41"/>
        <v>0</v>
      </c>
      <c r="P160" s="129">
        <f t="shared" si="41"/>
        <v>0</v>
      </c>
      <c r="Q160" s="129">
        <f t="shared" si="41"/>
        <v>0</v>
      </c>
      <c r="R160" s="129">
        <f t="shared" si="42"/>
        <v>0</v>
      </c>
      <c r="S160" s="129">
        <f t="shared" si="42"/>
        <v>0</v>
      </c>
      <c r="T160" s="129">
        <f t="shared" si="42"/>
        <v>0</v>
      </c>
      <c r="U160" s="129">
        <f t="shared" si="42"/>
        <v>0</v>
      </c>
      <c r="V160" s="129">
        <f t="shared" si="42"/>
        <v>0</v>
      </c>
      <c r="W160" s="129">
        <f t="shared" si="42"/>
        <v>0</v>
      </c>
      <c r="X160" s="129">
        <f t="shared" si="42"/>
        <v>0</v>
      </c>
      <c r="Y160" s="129">
        <f t="shared" si="42"/>
        <v>0</v>
      </c>
      <c r="Z160" s="129">
        <f t="shared" si="42"/>
        <v>0</v>
      </c>
      <c r="AA160" s="129">
        <f t="shared" si="42"/>
        <v>0</v>
      </c>
      <c r="AB160" s="129">
        <f t="shared" si="42"/>
        <v>0</v>
      </c>
      <c r="AC160" s="129">
        <f t="shared" si="42"/>
        <v>0</v>
      </c>
      <c r="AD160" s="129">
        <f t="shared" si="42"/>
        <v>0</v>
      </c>
      <c r="AE160" s="129">
        <f t="shared" si="42"/>
        <v>0</v>
      </c>
      <c r="AF160" s="129">
        <f t="shared" si="42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165</v>
      </c>
      <c r="B161" s="128">
        <v>0.8</v>
      </c>
      <c r="C161" s="129">
        <f t="shared" si="41"/>
        <v>0.8</v>
      </c>
      <c r="D161" s="129">
        <f t="shared" si="41"/>
        <v>0.8</v>
      </c>
      <c r="E161" s="129">
        <f t="shared" si="41"/>
        <v>0.8</v>
      </c>
      <c r="F161" s="129">
        <f t="shared" si="41"/>
        <v>0.8</v>
      </c>
      <c r="G161" s="129">
        <f t="shared" si="41"/>
        <v>0.8</v>
      </c>
      <c r="H161" s="129">
        <f t="shared" si="41"/>
        <v>0.8</v>
      </c>
      <c r="I161" s="129">
        <f t="shared" si="41"/>
        <v>0.8</v>
      </c>
      <c r="J161" s="129">
        <f t="shared" si="41"/>
        <v>0.8</v>
      </c>
      <c r="K161" s="129">
        <f t="shared" si="41"/>
        <v>0.8</v>
      </c>
      <c r="L161" s="129">
        <f t="shared" si="41"/>
        <v>0.8</v>
      </c>
      <c r="M161" s="129">
        <f t="shared" si="41"/>
        <v>0.8</v>
      </c>
      <c r="N161" s="129">
        <f t="shared" si="41"/>
        <v>0.8</v>
      </c>
      <c r="O161" s="129">
        <f t="shared" si="41"/>
        <v>0.8</v>
      </c>
      <c r="P161" s="129">
        <f t="shared" si="41"/>
        <v>0.8</v>
      </c>
      <c r="Q161" s="129">
        <f t="shared" si="41"/>
        <v>0.8</v>
      </c>
      <c r="R161" s="129">
        <f t="shared" si="42"/>
        <v>0.8</v>
      </c>
      <c r="S161" s="129">
        <f t="shared" si="42"/>
        <v>0.8</v>
      </c>
      <c r="T161" s="129">
        <f t="shared" si="42"/>
        <v>0.8</v>
      </c>
      <c r="U161" s="129">
        <f t="shared" si="42"/>
        <v>0.8</v>
      </c>
      <c r="V161" s="129">
        <f t="shared" si="42"/>
        <v>0.8</v>
      </c>
      <c r="W161" s="129">
        <f t="shared" si="42"/>
        <v>0.8</v>
      </c>
      <c r="X161" s="129">
        <f t="shared" si="42"/>
        <v>0.8</v>
      </c>
      <c r="Y161" s="129">
        <f t="shared" si="42"/>
        <v>0.8</v>
      </c>
      <c r="Z161" s="129">
        <f t="shared" si="42"/>
        <v>0.8</v>
      </c>
      <c r="AA161" s="129">
        <f t="shared" si="42"/>
        <v>0.8</v>
      </c>
      <c r="AB161" s="129">
        <f t="shared" si="42"/>
        <v>0.8</v>
      </c>
      <c r="AC161" s="129">
        <f t="shared" si="42"/>
        <v>0.8</v>
      </c>
      <c r="AD161" s="129">
        <f t="shared" si="42"/>
        <v>0.8</v>
      </c>
      <c r="AE161" s="129">
        <f t="shared" si="42"/>
        <v>0.8</v>
      </c>
      <c r="AF161" s="129">
        <f t="shared" si="42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166</v>
      </c>
      <c r="B162" s="128">
        <v>1.5</v>
      </c>
      <c r="C162" s="129">
        <f t="shared" si="41"/>
        <v>1.5</v>
      </c>
      <c r="D162" s="129">
        <f t="shared" si="41"/>
        <v>1.5</v>
      </c>
      <c r="E162" s="129">
        <f t="shared" si="41"/>
        <v>1.5</v>
      </c>
      <c r="F162" s="129">
        <f t="shared" si="41"/>
        <v>1.5</v>
      </c>
      <c r="G162" s="129">
        <f t="shared" si="41"/>
        <v>1.5</v>
      </c>
      <c r="H162" s="129">
        <f t="shared" si="41"/>
        <v>1.5</v>
      </c>
      <c r="I162" s="129">
        <f t="shared" si="41"/>
        <v>1.5</v>
      </c>
      <c r="J162" s="129">
        <f t="shared" si="41"/>
        <v>1.5</v>
      </c>
      <c r="K162" s="129">
        <f t="shared" si="41"/>
        <v>1.5</v>
      </c>
      <c r="L162" s="129">
        <f t="shared" si="41"/>
        <v>1.5</v>
      </c>
      <c r="M162" s="129">
        <f t="shared" si="41"/>
        <v>1.5</v>
      </c>
      <c r="N162" s="129">
        <f t="shared" si="41"/>
        <v>1.5</v>
      </c>
      <c r="O162" s="129">
        <f t="shared" si="41"/>
        <v>1.5</v>
      </c>
      <c r="P162" s="129">
        <f t="shared" si="41"/>
        <v>1.5</v>
      </c>
      <c r="Q162" s="129">
        <f t="shared" si="41"/>
        <v>1.5</v>
      </c>
      <c r="R162" s="129">
        <f t="shared" si="42"/>
        <v>1.5</v>
      </c>
      <c r="S162" s="129">
        <f t="shared" si="42"/>
        <v>1.5</v>
      </c>
      <c r="T162" s="129">
        <f t="shared" si="42"/>
        <v>1.5</v>
      </c>
      <c r="U162" s="129">
        <f t="shared" si="42"/>
        <v>1.5</v>
      </c>
      <c r="V162" s="129">
        <f t="shared" si="42"/>
        <v>1.5</v>
      </c>
      <c r="W162" s="129">
        <f t="shared" si="42"/>
        <v>1.5</v>
      </c>
      <c r="X162" s="129">
        <f t="shared" si="42"/>
        <v>1.5</v>
      </c>
      <c r="Y162" s="129">
        <f t="shared" si="42"/>
        <v>1.5</v>
      </c>
      <c r="Z162" s="129">
        <f t="shared" si="42"/>
        <v>1.5</v>
      </c>
      <c r="AA162" s="129">
        <f t="shared" si="42"/>
        <v>1.5</v>
      </c>
      <c r="AB162" s="129">
        <f t="shared" si="42"/>
        <v>1.5</v>
      </c>
      <c r="AC162" s="129">
        <f t="shared" si="42"/>
        <v>1.5</v>
      </c>
      <c r="AD162" s="129">
        <f t="shared" si="42"/>
        <v>1.5</v>
      </c>
      <c r="AE162" s="129">
        <f t="shared" si="42"/>
        <v>1.5</v>
      </c>
      <c r="AF162" s="129">
        <f t="shared" si="42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167</v>
      </c>
      <c r="B163" s="128">
        <v>1</v>
      </c>
      <c r="C163" s="129">
        <f t="shared" si="41"/>
        <v>1</v>
      </c>
      <c r="D163" s="129">
        <f t="shared" si="41"/>
        <v>1</v>
      </c>
      <c r="E163" s="129">
        <f t="shared" si="41"/>
        <v>1</v>
      </c>
      <c r="F163" s="129">
        <f t="shared" si="41"/>
        <v>1</v>
      </c>
      <c r="G163" s="129">
        <f t="shared" si="41"/>
        <v>1</v>
      </c>
      <c r="H163" s="129">
        <f t="shared" si="41"/>
        <v>1</v>
      </c>
      <c r="I163" s="129">
        <f t="shared" si="41"/>
        <v>1</v>
      </c>
      <c r="J163" s="129">
        <f t="shared" si="41"/>
        <v>1</v>
      </c>
      <c r="K163" s="129">
        <f t="shared" si="41"/>
        <v>1</v>
      </c>
      <c r="L163" s="129">
        <f t="shared" si="41"/>
        <v>1</v>
      </c>
      <c r="M163" s="129">
        <f t="shared" si="41"/>
        <v>1</v>
      </c>
      <c r="N163" s="129">
        <f t="shared" si="41"/>
        <v>1</v>
      </c>
      <c r="O163" s="129">
        <f t="shared" si="41"/>
        <v>1</v>
      </c>
      <c r="P163" s="129">
        <f t="shared" si="41"/>
        <v>1</v>
      </c>
      <c r="Q163" s="129">
        <f t="shared" si="41"/>
        <v>1</v>
      </c>
      <c r="R163" s="129">
        <f t="shared" si="42"/>
        <v>1</v>
      </c>
      <c r="S163" s="129">
        <f t="shared" si="42"/>
        <v>1</v>
      </c>
      <c r="T163" s="129">
        <f t="shared" si="42"/>
        <v>1</v>
      </c>
      <c r="U163" s="129">
        <f t="shared" si="42"/>
        <v>1</v>
      </c>
      <c r="V163" s="129">
        <f t="shared" si="42"/>
        <v>1</v>
      </c>
      <c r="W163" s="129">
        <f t="shared" si="42"/>
        <v>1</v>
      </c>
      <c r="X163" s="129">
        <f t="shared" si="42"/>
        <v>1</v>
      </c>
      <c r="Y163" s="129">
        <f t="shared" si="42"/>
        <v>1</v>
      </c>
      <c r="Z163" s="129">
        <f t="shared" si="42"/>
        <v>1</v>
      </c>
      <c r="AA163" s="129">
        <f t="shared" si="42"/>
        <v>1</v>
      </c>
      <c r="AB163" s="129">
        <f t="shared" si="42"/>
        <v>1</v>
      </c>
      <c r="AC163" s="129">
        <f t="shared" si="42"/>
        <v>1</v>
      </c>
      <c r="AD163" s="129">
        <f t="shared" si="42"/>
        <v>1</v>
      </c>
      <c r="AE163" s="129">
        <f t="shared" si="42"/>
        <v>1</v>
      </c>
      <c r="AF163" s="129">
        <f t="shared" si="42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168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169</v>
      </c>
      <c r="B165" s="128">
        <v>1</v>
      </c>
      <c r="C165" s="129">
        <f t="shared" ref="C165:R172" si="43">B165</f>
        <v>1</v>
      </c>
      <c r="D165" s="129">
        <f t="shared" si="43"/>
        <v>1</v>
      </c>
      <c r="E165" s="129">
        <f t="shared" si="43"/>
        <v>1</v>
      </c>
      <c r="F165" s="129">
        <f t="shared" si="43"/>
        <v>1</v>
      </c>
      <c r="G165" s="129">
        <f t="shared" si="43"/>
        <v>1</v>
      </c>
      <c r="H165" s="129">
        <f t="shared" si="43"/>
        <v>1</v>
      </c>
      <c r="I165" s="129">
        <f t="shared" si="43"/>
        <v>1</v>
      </c>
      <c r="J165" s="129">
        <f t="shared" si="43"/>
        <v>1</v>
      </c>
      <c r="K165" s="129">
        <f t="shared" si="43"/>
        <v>1</v>
      </c>
      <c r="L165" s="129">
        <f t="shared" si="43"/>
        <v>1</v>
      </c>
      <c r="M165" s="129">
        <f t="shared" si="43"/>
        <v>1</v>
      </c>
      <c r="N165" s="129">
        <f t="shared" si="43"/>
        <v>1</v>
      </c>
      <c r="O165" s="129">
        <f t="shared" si="43"/>
        <v>1</v>
      </c>
      <c r="P165" s="129">
        <f t="shared" si="43"/>
        <v>1</v>
      </c>
      <c r="Q165" s="129">
        <f t="shared" si="43"/>
        <v>1</v>
      </c>
      <c r="R165" s="129">
        <f t="shared" si="43"/>
        <v>1</v>
      </c>
      <c r="S165" s="129">
        <f t="shared" ref="R165:AF172" si="44">R165</f>
        <v>1</v>
      </c>
      <c r="T165" s="129">
        <f t="shared" si="44"/>
        <v>1</v>
      </c>
      <c r="U165" s="129">
        <f t="shared" si="44"/>
        <v>1</v>
      </c>
      <c r="V165" s="129">
        <f t="shared" si="44"/>
        <v>1</v>
      </c>
      <c r="W165" s="129">
        <f t="shared" si="44"/>
        <v>1</v>
      </c>
      <c r="X165" s="129">
        <f t="shared" si="44"/>
        <v>1</v>
      </c>
      <c r="Y165" s="129">
        <f t="shared" si="44"/>
        <v>1</v>
      </c>
      <c r="Z165" s="129">
        <f t="shared" si="44"/>
        <v>1</v>
      </c>
      <c r="AA165" s="129">
        <f t="shared" si="44"/>
        <v>1</v>
      </c>
      <c r="AB165" s="129">
        <f t="shared" si="44"/>
        <v>1</v>
      </c>
      <c r="AC165" s="129">
        <f t="shared" si="44"/>
        <v>1</v>
      </c>
      <c r="AD165" s="129">
        <f t="shared" si="44"/>
        <v>1</v>
      </c>
      <c r="AE165" s="129">
        <f t="shared" si="44"/>
        <v>1</v>
      </c>
      <c r="AF165" s="129">
        <f t="shared" si="44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170</v>
      </c>
      <c r="B166" s="128">
        <v>0.42</v>
      </c>
      <c r="C166" s="129">
        <f t="shared" si="43"/>
        <v>0.42</v>
      </c>
      <c r="D166" s="129">
        <f t="shared" si="43"/>
        <v>0.42</v>
      </c>
      <c r="E166" s="129">
        <f t="shared" si="43"/>
        <v>0.42</v>
      </c>
      <c r="F166" s="129">
        <f t="shared" si="43"/>
        <v>0.42</v>
      </c>
      <c r="G166" s="129">
        <f t="shared" si="43"/>
        <v>0.42</v>
      </c>
      <c r="H166" s="129">
        <f t="shared" si="43"/>
        <v>0.42</v>
      </c>
      <c r="I166" s="129">
        <f t="shared" si="43"/>
        <v>0.42</v>
      </c>
      <c r="J166" s="129">
        <f t="shared" si="43"/>
        <v>0.42</v>
      </c>
      <c r="K166" s="129">
        <f t="shared" si="43"/>
        <v>0.42</v>
      </c>
      <c r="L166" s="129">
        <f t="shared" si="43"/>
        <v>0.42</v>
      </c>
      <c r="M166" s="129">
        <f t="shared" si="43"/>
        <v>0.42</v>
      </c>
      <c r="N166" s="129">
        <f t="shared" si="43"/>
        <v>0.42</v>
      </c>
      <c r="O166" s="129">
        <f t="shared" si="43"/>
        <v>0.42</v>
      </c>
      <c r="P166" s="129">
        <f t="shared" si="43"/>
        <v>0.42</v>
      </c>
      <c r="Q166" s="129">
        <f t="shared" si="43"/>
        <v>0.42</v>
      </c>
      <c r="R166" s="129">
        <f t="shared" si="44"/>
        <v>0.42</v>
      </c>
      <c r="S166" s="129">
        <f t="shared" si="44"/>
        <v>0.42</v>
      </c>
      <c r="T166" s="129">
        <f t="shared" si="44"/>
        <v>0.42</v>
      </c>
      <c r="U166" s="129">
        <f t="shared" si="44"/>
        <v>0.42</v>
      </c>
      <c r="V166" s="129">
        <f t="shared" si="44"/>
        <v>0.42</v>
      </c>
      <c r="W166" s="129">
        <f t="shared" si="44"/>
        <v>0.42</v>
      </c>
      <c r="X166" s="129">
        <f t="shared" si="44"/>
        <v>0.42</v>
      </c>
      <c r="Y166" s="129">
        <f t="shared" si="44"/>
        <v>0.42</v>
      </c>
      <c r="Z166" s="129">
        <f t="shared" si="44"/>
        <v>0.42</v>
      </c>
      <c r="AA166" s="129">
        <f t="shared" si="44"/>
        <v>0.42</v>
      </c>
      <c r="AB166" s="129">
        <f t="shared" si="44"/>
        <v>0.42</v>
      </c>
      <c r="AC166" s="129">
        <f t="shared" si="44"/>
        <v>0.42</v>
      </c>
      <c r="AD166" s="129">
        <f t="shared" si="44"/>
        <v>0.42</v>
      </c>
      <c r="AE166" s="129">
        <f t="shared" si="44"/>
        <v>0.42</v>
      </c>
      <c r="AF166" s="129">
        <f t="shared" si="44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171</v>
      </c>
      <c r="B167" s="128">
        <v>0.46</v>
      </c>
      <c r="C167" s="129">
        <f t="shared" si="43"/>
        <v>0.46</v>
      </c>
      <c r="D167" s="129">
        <f t="shared" si="43"/>
        <v>0.46</v>
      </c>
      <c r="E167" s="129">
        <f t="shared" si="43"/>
        <v>0.46</v>
      </c>
      <c r="F167" s="129">
        <f t="shared" si="43"/>
        <v>0.46</v>
      </c>
      <c r="G167" s="129">
        <f t="shared" si="43"/>
        <v>0.46</v>
      </c>
      <c r="H167" s="129">
        <f t="shared" si="43"/>
        <v>0.46</v>
      </c>
      <c r="I167" s="129">
        <f t="shared" si="43"/>
        <v>0.46</v>
      </c>
      <c r="J167" s="129">
        <f t="shared" si="43"/>
        <v>0.46</v>
      </c>
      <c r="K167" s="129">
        <f t="shared" si="43"/>
        <v>0.46</v>
      </c>
      <c r="L167" s="129">
        <f t="shared" si="43"/>
        <v>0.46</v>
      </c>
      <c r="M167" s="129">
        <f t="shared" si="43"/>
        <v>0.46</v>
      </c>
      <c r="N167" s="129">
        <f t="shared" si="43"/>
        <v>0.46</v>
      </c>
      <c r="O167" s="129">
        <f t="shared" si="43"/>
        <v>0.46</v>
      </c>
      <c r="P167" s="129">
        <f t="shared" si="43"/>
        <v>0.46</v>
      </c>
      <c r="Q167" s="129">
        <f t="shared" si="43"/>
        <v>0.46</v>
      </c>
      <c r="R167" s="129">
        <f t="shared" si="44"/>
        <v>0.46</v>
      </c>
      <c r="S167" s="129">
        <f t="shared" si="44"/>
        <v>0.46</v>
      </c>
      <c r="T167" s="129">
        <f t="shared" si="44"/>
        <v>0.46</v>
      </c>
      <c r="U167" s="129">
        <f t="shared" si="44"/>
        <v>0.46</v>
      </c>
      <c r="V167" s="129">
        <f t="shared" si="44"/>
        <v>0.46</v>
      </c>
      <c r="W167" s="129">
        <f t="shared" si="44"/>
        <v>0.46</v>
      </c>
      <c r="X167" s="129">
        <f t="shared" si="44"/>
        <v>0.46</v>
      </c>
      <c r="Y167" s="129">
        <f t="shared" si="44"/>
        <v>0.46</v>
      </c>
      <c r="Z167" s="129">
        <f t="shared" si="44"/>
        <v>0.46</v>
      </c>
      <c r="AA167" s="129">
        <f t="shared" si="44"/>
        <v>0.46</v>
      </c>
      <c r="AB167" s="129">
        <f t="shared" si="44"/>
        <v>0.46</v>
      </c>
      <c r="AC167" s="129">
        <f t="shared" si="44"/>
        <v>0.46</v>
      </c>
      <c r="AD167" s="129">
        <f t="shared" si="44"/>
        <v>0.46</v>
      </c>
      <c r="AE167" s="129">
        <f t="shared" si="44"/>
        <v>0.46</v>
      </c>
      <c r="AF167" s="129">
        <f t="shared" si="44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172</v>
      </c>
      <c r="B168" s="128">
        <v>0.85</v>
      </c>
      <c r="C168" s="129">
        <f t="shared" si="43"/>
        <v>0.85</v>
      </c>
      <c r="D168" s="129">
        <f t="shared" si="43"/>
        <v>0.85</v>
      </c>
      <c r="E168" s="129">
        <f t="shared" si="43"/>
        <v>0.85</v>
      </c>
      <c r="F168" s="129">
        <f t="shared" si="43"/>
        <v>0.85</v>
      </c>
      <c r="G168" s="129">
        <f t="shared" si="43"/>
        <v>0.85</v>
      </c>
      <c r="H168" s="129">
        <f t="shared" si="43"/>
        <v>0.85</v>
      </c>
      <c r="I168" s="129">
        <f t="shared" si="43"/>
        <v>0.85</v>
      </c>
      <c r="J168" s="129">
        <f t="shared" si="43"/>
        <v>0.85</v>
      </c>
      <c r="K168" s="129">
        <f t="shared" si="43"/>
        <v>0.85</v>
      </c>
      <c r="L168" s="129">
        <f t="shared" si="43"/>
        <v>0.85</v>
      </c>
      <c r="M168" s="129">
        <f t="shared" si="43"/>
        <v>0.85</v>
      </c>
      <c r="N168" s="129">
        <f t="shared" si="43"/>
        <v>0.85</v>
      </c>
      <c r="O168" s="129">
        <f t="shared" si="43"/>
        <v>0.85</v>
      </c>
      <c r="P168" s="129">
        <f t="shared" si="43"/>
        <v>0.85</v>
      </c>
      <c r="Q168" s="129">
        <f t="shared" si="43"/>
        <v>0.85</v>
      </c>
      <c r="R168" s="129">
        <f t="shared" si="44"/>
        <v>0.85</v>
      </c>
      <c r="S168" s="129">
        <f t="shared" si="44"/>
        <v>0.85</v>
      </c>
      <c r="T168" s="129">
        <f t="shared" si="44"/>
        <v>0.85</v>
      </c>
      <c r="U168" s="129">
        <f t="shared" si="44"/>
        <v>0.85</v>
      </c>
      <c r="V168" s="129">
        <f t="shared" si="44"/>
        <v>0.85</v>
      </c>
      <c r="W168" s="129">
        <f t="shared" si="44"/>
        <v>0.85</v>
      </c>
      <c r="X168" s="129">
        <f t="shared" si="44"/>
        <v>0.85</v>
      </c>
      <c r="Y168" s="129">
        <f t="shared" si="44"/>
        <v>0.85</v>
      </c>
      <c r="Z168" s="129">
        <f t="shared" si="44"/>
        <v>0.85</v>
      </c>
      <c r="AA168" s="129">
        <f t="shared" si="44"/>
        <v>0.85</v>
      </c>
      <c r="AB168" s="129">
        <f t="shared" si="44"/>
        <v>0.85</v>
      </c>
      <c r="AC168" s="129">
        <f t="shared" si="44"/>
        <v>0.85</v>
      </c>
      <c r="AD168" s="129">
        <f t="shared" si="44"/>
        <v>0.85</v>
      </c>
      <c r="AE168" s="129">
        <f t="shared" si="44"/>
        <v>0.85</v>
      </c>
      <c r="AF168" s="129">
        <f t="shared" si="44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173</v>
      </c>
      <c r="B169" s="128">
        <v>0.9</v>
      </c>
      <c r="C169" s="129">
        <f t="shared" si="43"/>
        <v>0.9</v>
      </c>
      <c r="D169" s="129">
        <f t="shared" si="43"/>
        <v>0.9</v>
      </c>
      <c r="E169" s="129">
        <f t="shared" si="43"/>
        <v>0.9</v>
      </c>
      <c r="F169" s="129">
        <f t="shared" si="43"/>
        <v>0.9</v>
      </c>
      <c r="G169" s="129">
        <f t="shared" si="43"/>
        <v>0.9</v>
      </c>
      <c r="H169" s="129">
        <f t="shared" si="43"/>
        <v>0.9</v>
      </c>
      <c r="I169" s="129">
        <f t="shared" si="43"/>
        <v>0.9</v>
      </c>
      <c r="J169" s="129">
        <f t="shared" si="43"/>
        <v>0.9</v>
      </c>
      <c r="K169" s="129">
        <f t="shared" si="43"/>
        <v>0.9</v>
      </c>
      <c r="L169" s="129">
        <f t="shared" si="43"/>
        <v>0.9</v>
      </c>
      <c r="M169" s="129">
        <f t="shared" si="43"/>
        <v>0.9</v>
      </c>
      <c r="N169" s="129">
        <f t="shared" si="43"/>
        <v>0.9</v>
      </c>
      <c r="O169" s="129">
        <f t="shared" si="43"/>
        <v>0.9</v>
      </c>
      <c r="P169" s="129">
        <f t="shared" si="43"/>
        <v>0.9</v>
      </c>
      <c r="Q169" s="129">
        <f t="shared" si="43"/>
        <v>0.9</v>
      </c>
      <c r="R169" s="129">
        <f t="shared" si="44"/>
        <v>0.9</v>
      </c>
      <c r="S169" s="129">
        <f t="shared" si="44"/>
        <v>0.9</v>
      </c>
      <c r="T169" s="129">
        <f t="shared" si="44"/>
        <v>0.9</v>
      </c>
      <c r="U169" s="129">
        <f t="shared" si="44"/>
        <v>0.9</v>
      </c>
      <c r="V169" s="129">
        <f t="shared" si="44"/>
        <v>0.9</v>
      </c>
      <c r="W169" s="129">
        <f t="shared" si="44"/>
        <v>0.9</v>
      </c>
      <c r="X169" s="129">
        <f t="shared" si="44"/>
        <v>0.9</v>
      </c>
      <c r="Y169" s="129">
        <f t="shared" si="44"/>
        <v>0.9</v>
      </c>
      <c r="Z169" s="129">
        <f t="shared" si="44"/>
        <v>0.9</v>
      </c>
      <c r="AA169" s="129">
        <f t="shared" si="44"/>
        <v>0.9</v>
      </c>
      <c r="AB169" s="129">
        <f t="shared" si="44"/>
        <v>0.9</v>
      </c>
      <c r="AC169" s="129">
        <f t="shared" si="44"/>
        <v>0.9</v>
      </c>
      <c r="AD169" s="129">
        <f t="shared" si="44"/>
        <v>0.9</v>
      </c>
      <c r="AE169" s="129">
        <f t="shared" si="44"/>
        <v>0.9</v>
      </c>
      <c r="AF169" s="129">
        <f t="shared" si="44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174</v>
      </c>
      <c r="B170" s="128">
        <v>0.44</v>
      </c>
      <c r="C170" s="129">
        <f t="shared" si="43"/>
        <v>0.44</v>
      </c>
      <c r="D170" s="129">
        <f t="shared" si="43"/>
        <v>0.44</v>
      </c>
      <c r="E170" s="129">
        <f t="shared" si="43"/>
        <v>0.44</v>
      </c>
      <c r="F170" s="129">
        <f t="shared" si="43"/>
        <v>0.44</v>
      </c>
      <c r="G170" s="129">
        <f t="shared" si="43"/>
        <v>0.44</v>
      </c>
      <c r="H170" s="129">
        <f t="shared" si="43"/>
        <v>0.44</v>
      </c>
      <c r="I170" s="129">
        <f t="shared" si="43"/>
        <v>0.44</v>
      </c>
      <c r="J170" s="129">
        <f t="shared" si="43"/>
        <v>0.44</v>
      </c>
      <c r="K170" s="129">
        <f t="shared" si="43"/>
        <v>0.44</v>
      </c>
      <c r="L170" s="129">
        <f t="shared" si="43"/>
        <v>0.44</v>
      </c>
      <c r="M170" s="129">
        <f t="shared" si="43"/>
        <v>0.44</v>
      </c>
      <c r="N170" s="129">
        <f t="shared" si="43"/>
        <v>0.44</v>
      </c>
      <c r="O170" s="129">
        <f t="shared" si="43"/>
        <v>0.44</v>
      </c>
      <c r="P170" s="129">
        <f t="shared" si="43"/>
        <v>0.44</v>
      </c>
      <c r="Q170" s="129">
        <f t="shared" si="43"/>
        <v>0.44</v>
      </c>
      <c r="R170" s="129">
        <f t="shared" si="44"/>
        <v>0.44</v>
      </c>
      <c r="S170" s="129">
        <f t="shared" si="44"/>
        <v>0.44</v>
      </c>
      <c r="T170" s="129">
        <f t="shared" si="44"/>
        <v>0.44</v>
      </c>
      <c r="U170" s="129">
        <f t="shared" si="44"/>
        <v>0.44</v>
      </c>
      <c r="V170" s="129">
        <f t="shared" si="44"/>
        <v>0.44</v>
      </c>
      <c r="W170" s="129">
        <f t="shared" si="44"/>
        <v>0.44</v>
      </c>
      <c r="X170" s="129">
        <f t="shared" si="44"/>
        <v>0.44</v>
      </c>
      <c r="Y170" s="129">
        <f t="shared" si="44"/>
        <v>0.44</v>
      </c>
      <c r="Z170" s="129">
        <f t="shared" si="44"/>
        <v>0.44</v>
      </c>
      <c r="AA170" s="129">
        <f t="shared" si="44"/>
        <v>0.44</v>
      </c>
      <c r="AB170" s="129">
        <f t="shared" si="44"/>
        <v>0.44</v>
      </c>
      <c r="AC170" s="129">
        <f t="shared" si="44"/>
        <v>0.44</v>
      </c>
      <c r="AD170" s="129">
        <f t="shared" si="44"/>
        <v>0.44</v>
      </c>
      <c r="AE170" s="129">
        <f t="shared" si="44"/>
        <v>0.44</v>
      </c>
      <c r="AF170" s="129">
        <f t="shared" si="44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175</v>
      </c>
      <c r="B171" s="128">
        <v>2.1</v>
      </c>
      <c r="C171" s="129">
        <f t="shared" si="43"/>
        <v>2.1</v>
      </c>
      <c r="D171" s="129">
        <f t="shared" si="43"/>
        <v>2.1</v>
      </c>
      <c r="E171" s="129">
        <f t="shared" si="43"/>
        <v>2.1</v>
      </c>
      <c r="F171" s="129">
        <f t="shared" si="43"/>
        <v>2.1</v>
      </c>
      <c r="G171" s="129">
        <f t="shared" si="43"/>
        <v>2.1</v>
      </c>
      <c r="H171" s="129">
        <f t="shared" si="43"/>
        <v>2.1</v>
      </c>
      <c r="I171" s="129">
        <f t="shared" si="43"/>
        <v>2.1</v>
      </c>
      <c r="J171" s="129">
        <f t="shared" si="43"/>
        <v>2.1</v>
      </c>
      <c r="K171" s="129">
        <f t="shared" si="43"/>
        <v>2.1</v>
      </c>
      <c r="L171" s="129">
        <f t="shared" si="43"/>
        <v>2.1</v>
      </c>
      <c r="M171" s="129">
        <f t="shared" si="43"/>
        <v>2.1</v>
      </c>
      <c r="N171" s="129">
        <f t="shared" si="43"/>
        <v>2.1</v>
      </c>
      <c r="O171" s="129">
        <f t="shared" si="43"/>
        <v>2.1</v>
      </c>
      <c r="P171" s="129">
        <f t="shared" si="43"/>
        <v>2.1</v>
      </c>
      <c r="Q171" s="129">
        <f t="shared" si="43"/>
        <v>2.1</v>
      </c>
      <c r="R171" s="129">
        <f t="shared" si="44"/>
        <v>2.1</v>
      </c>
      <c r="S171" s="129">
        <f t="shared" si="44"/>
        <v>2.1</v>
      </c>
      <c r="T171" s="129">
        <f t="shared" si="44"/>
        <v>2.1</v>
      </c>
      <c r="U171" s="129">
        <f t="shared" si="44"/>
        <v>2.1</v>
      </c>
      <c r="V171" s="129">
        <f t="shared" si="44"/>
        <v>2.1</v>
      </c>
      <c r="W171" s="129">
        <f t="shared" si="44"/>
        <v>2.1</v>
      </c>
      <c r="X171" s="129">
        <f t="shared" si="44"/>
        <v>2.1</v>
      </c>
      <c r="Y171" s="129">
        <f t="shared" si="44"/>
        <v>2.1</v>
      </c>
      <c r="Z171" s="129">
        <f t="shared" si="44"/>
        <v>2.1</v>
      </c>
      <c r="AA171" s="129">
        <f t="shared" si="44"/>
        <v>2.1</v>
      </c>
      <c r="AB171" s="129">
        <f t="shared" si="44"/>
        <v>2.1</v>
      </c>
      <c r="AC171" s="129">
        <f t="shared" si="44"/>
        <v>2.1</v>
      </c>
      <c r="AD171" s="129">
        <f t="shared" si="44"/>
        <v>2.1</v>
      </c>
      <c r="AE171" s="129">
        <f t="shared" si="44"/>
        <v>2.1</v>
      </c>
      <c r="AF171" s="129">
        <f t="shared" si="44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176</v>
      </c>
      <c r="B172" s="128">
        <v>0.9</v>
      </c>
      <c r="C172" s="129">
        <f t="shared" si="43"/>
        <v>0.9</v>
      </c>
      <c r="D172" s="129">
        <f t="shared" si="43"/>
        <v>0.9</v>
      </c>
      <c r="E172" s="129">
        <f t="shared" si="43"/>
        <v>0.9</v>
      </c>
      <c r="F172" s="129">
        <f t="shared" si="43"/>
        <v>0.9</v>
      </c>
      <c r="G172" s="129">
        <f t="shared" si="43"/>
        <v>0.9</v>
      </c>
      <c r="H172" s="129">
        <f t="shared" si="43"/>
        <v>0.9</v>
      </c>
      <c r="I172" s="129">
        <f t="shared" si="43"/>
        <v>0.9</v>
      </c>
      <c r="J172" s="129">
        <f t="shared" si="43"/>
        <v>0.9</v>
      </c>
      <c r="K172" s="129">
        <f t="shared" si="43"/>
        <v>0.9</v>
      </c>
      <c r="L172" s="129">
        <f t="shared" si="43"/>
        <v>0.9</v>
      </c>
      <c r="M172" s="129">
        <f t="shared" si="43"/>
        <v>0.9</v>
      </c>
      <c r="N172" s="129">
        <f t="shared" si="43"/>
        <v>0.9</v>
      </c>
      <c r="O172" s="129">
        <f t="shared" si="43"/>
        <v>0.9</v>
      </c>
      <c r="P172" s="129">
        <f t="shared" si="43"/>
        <v>0.9</v>
      </c>
      <c r="Q172" s="129">
        <f t="shared" si="43"/>
        <v>0.9</v>
      </c>
      <c r="R172" s="129">
        <f t="shared" si="44"/>
        <v>0.9</v>
      </c>
      <c r="S172" s="129">
        <f t="shared" si="44"/>
        <v>0.9</v>
      </c>
      <c r="T172" s="129">
        <f t="shared" si="44"/>
        <v>0.9</v>
      </c>
      <c r="U172" s="129">
        <f t="shared" si="44"/>
        <v>0.9</v>
      </c>
      <c r="V172" s="129">
        <f t="shared" si="44"/>
        <v>0.9</v>
      </c>
      <c r="W172" s="129">
        <f t="shared" si="44"/>
        <v>0.9</v>
      </c>
      <c r="X172" s="129">
        <f t="shared" si="44"/>
        <v>0.9</v>
      </c>
      <c r="Y172" s="129">
        <f t="shared" si="44"/>
        <v>0.9</v>
      </c>
      <c r="Z172" s="129">
        <f t="shared" si="44"/>
        <v>0.9</v>
      </c>
      <c r="AA172" s="129">
        <f t="shared" si="44"/>
        <v>0.9</v>
      </c>
      <c r="AB172" s="129">
        <f t="shared" si="44"/>
        <v>0.9</v>
      </c>
      <c r="AC172" s="129">
        <f t="shared" si="44"/>
        <v>0.9</v>
      </c>
      <c r="AD172" s="129">
        <f t="shared" si="44"/>
        <v>0.9</v>
      </c>
      <c r="AE172" s="129">
        <f t="shared" si="44"/>
        <v>0.9</v>
      </c>
      <c r="AF172" s="129">
        <f t="shared" si="44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177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178</v>
      </c>
      <c r="B174" s="128">
        <v>0.57999999999999996</v>
      </c>
      <c r="C174" s="129">
        <f t="shared" ref="C174:R186" si="45">B174</f>
        <v>0.57999999999999996</v>
      </c>
      <c r="D174" s="129">
        <f t="shared" si="45"/>
        <v>0.57999999999999996</v>
      </c>
      <c r="E174" s="129">
        <f t="shared" si="45"/>
        <v>0.57999999999999996</v>
      </c>
      <c r="F174" s="129">
        <f t="shared" si="45"/>
        <v>0.57999999999999996</v>
      </c>
      <c r="G174" s="129">
        <f t="shared" si="45"/>
        <v>0.57999999999999996</v>
      </c>
      <c r="H174" s="129">
        <f t="shared" si="45"/>
        <v>0.57999999999999996</v>
      </c>
      <c r="I174" s="129">
        <f t="shared" si="45"/>
        <v>0.57999999999999996</v>
      </c>
      <c r="J174" s="129">
        <f t="shared" si="45"/>
        <v>0.57999999999999996</v>
      </c>
      <c r="K174" s="129">
        <f t="shared" si="45"/>
        <v>0.57999999999999996</v>
      </c>
      <c r="L174" s="129">
        <f t="shared" si="45"/>
        <v>0.57999999999999996</v>
      </c>
      <c r="M174" s="129">
        <f t="shared" si="45"/>
        <v>0.57999999999999996</v>
      </c>
      <c r="N174" s="129">
        <f t="shared" si="45"/>
        <v>0.57999999999999996</v>
      </c>
      <c r="O174" s="129">
        <f t="shared" si="45"/>
        <v>0.57999999999999996</v>
      </c>
      <c r="P174" s="129">
        <f t="shared" si="45"/>
        <v>0.57999999999999996</v>
      </c>
      <c r="Q174" s="129">
        <f t="shared" si="45"/>
        <v>0.57999999999999996</v>
      </c>
      <c r="R174" s="129">
        <f t="shared" si="45"/>
        <v>0.57999999999999996</v>
      </c>
      <c r="S174" s="129">
        <f t="shared" ref="R174:AF186" si="46">R174</f>
        <v>0.57999999999999996</v>
      </c>
      <c r="T174" s="129">
        <f t="shared" si="46"/>
        <v>0.57999999999999996</v>
      </c>
      <c r="U174" s="129">
        <f t="shared" si="46"/>
        <v>0.57999999999999996</v>
      </c>
      <c r="V174" s="129">
        <f t="shared" si="46"/>
        <v>0.57999999999999996</v>
      </c>
      <c r="W174" s="129">
        <f t="shared" si="46"/>
        <v>0.57999999999999996</v>
      </c>
      <c r="X174" s="129">
        <f t="shared" si="46"/>
        <v>0.57999999999999996</v>
      </c>
      <c r="Y174" s="129">
        <f t="shared" si="46"/>
        <v>0.57999999999999996</v>
      </c>
      <c r="Z174" s="129">
        <f t="shared" si="46"/>
        <v>0.57999999999999996</v>
      </c>
      <c r="AA174" s="129">
        <f t="shared" si="46"/>
        <v>0.57999999999999996</v>
      </c>
      <c r="AB174" s="129">
        <f t="shared" si="46"/>
        <v>0.57999999999999996</v>
      </c>
      <c r="AC174" s="129">
        <f t="shared" si="46"/>
        <v>0.57999999999999996</v>
      </c>
      <c r="AD174" s="129">
        <f t="shared" si="46"/>
        <v>0.57999999999999996</v>
      </c>
      <c r="AE174" s="129">
        <f t="shared" si="46"/>
        <v>0.57999999999999996</v>
      </c>
      <c r="AF174" s="129">
        <f t="shared" si="46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179</v>
      </c>
      <c r="B175" s="128">
        <v>0.8</v>
      </c>
      <c r="C175" s="129">
        <f t="shared" si="45"/>
        <v>0.8</v>
      </c>
      <c r="D175" s="129">
        <f t="shared" si="45"/>
        <v>0.8</v>
      </c>
      <c r="E175" s="129">
        <f t="shared" si="45"/>
        <v>0.8</v>
      </c>
      <c r="F175" s="129">
        <f t="shared" si="45"/>
        <v>0.8</v>
      </c>
      <c r="G175" s="129">
        <f t="shared" si="45"/>
        <v>0.8</v>
      </c>
      <c r="H175" s="129">
        <f t="shared" si="45"/>
        <v>0.8</v>
      </c>
      <c r="I175" s="129">
        <f t="shared" si="45"/>
        <v>0.8</v>
      </c>
      <c r="J175" s="129">
        <f t="shared" si="45"/>
        <v>0.8</v>
      </c>
      <c r="K175" s="129">
        <f t="shared" si="45"/>
        <v>0.8</v>
      </c>
      <c r="L175" s="129">
        <f t="shared" si="45"/>
        <v>0.8</v>
      </c>
      <c r="M175" s="129">
        <f t="shared" si="45"/>
        <v>0.8</v>
      </c>
      <c r="N175" s="129">
        <f t="shared" si="45"/>
        <v>0.8</v>
      </c>
      <c r="O175" s="129">
        <f t="shared" si="45"/>
        <v>0.8</v>
      </c>
      <c r="P175" s="129">
        <f t="shared" si="45"/>
        <v>0.8</v>
      </c>
      <c r="Q175" s="129">
        <f t="shared" si="45"/>
        <v>0.8</v>
      </c>
      <c r="R175" s="129">
        <f t="shared" si="45"/>
        <v>0.8</v>
      </c>
      <c r="S175" s="129">
        <f t="shared" si="46"/>
        <v>0.8</v>
      </c>
      <c r="T175" s="129">
        <f t="shared" si="46"/>
        <v>0.8</v>
      </c>
      <c r="U175" s="129">
        <f t="shared" si="46"/>
        <v>0.8</v>
      </c>
      <c r="V175" s="129">
        <f t="shared" si="46"/>
        <v>0.8</v>
      </c>
      <c r="W175" s="129">
        <f t="shared" si="46"/>
        <v>0.8</v>
      </c>
      <c r="X175" s="129">
        <f t="shared" si="46"/>
        <v>0.8</v>
      </c>
      <c r="Y175" s="129">
        <f t="shared" si="46"/>
        <v>0.8</v>
      </c>
      <c r="Z175" s="129">
        <f t="shared" si="46"/>
        <v>0.8</v>
      </c>
      <c r="AA175" s="129">
        <f t="shared" si="46"/>
        <v>0.8</v>
      </c>
      <c r="AB175" s="129">
        <f t="shared" si="46"/>
        <v>0.8</v>
      </c>
      <c r="AC175" s="129">
        <f t="shared" si="46"/>
        <v>0.8</v>
      </c>
      <c r="AD175" s="129">
        <f t="shared" si="46"/>
        <v>0.8</v>
      </c>
      <c r="AE175" s="129">
        <f t="shared" si="46"/>
        <v>0.8</v>
      </c>
      <c r="AF175" s="129">
        <f t="shared" si="46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211</v>
      </c>
      <c r="B176" s="128">
        <v>0</v>
      </c>
      <c r="C176" s="129">
        <f t="shared" si="45"/>
        <v>0</v>
      </c>
      <c r="D176" s="129">
        <f t="shared" si="45"/>
        <v>0</v>
      </c>
      <c r="E176" s="129">
        <f t="shared" si="45"/>
        <v>0</v>
      </c>
      <c r="F176" s="129">
        <f t="shared" si="45"/>
        <v>0</v>
      </c>
      <c r="G176" s="129">
        <f t="shared" si="45"/>
        <v>0</v>
      </c>
      <c r="H176" s="129">
        <f t="shared" si="45"/>
        <v>0</v>
      </c>
      <c r="I176" s="129">
        <f t="shared" si="45"/>
        <v>0</v>
      </c>
      <c r="J176" s="129">
        <f t="shared" si="45"/>
        <v>0</v>
      </c>
      <c r="K176" s="129">
        <f t="shared" si="45"/>
        <v>0</v>
      </c>
      <c r="L176" s="129">
        <f t="shared" si="45"/>
        <v>0</v>
      </c>
      <c r="M176" s="129">
        <f t="shared" si="45"/>
        <v>0</v>
      </c>
      <c r="N176" s="129">
        <f t="shared" si="45"/>
        <v>0</v>
      </c>
      <c r="O176" s="129">
        <f t="shared" si="45"/>
        <v>0</v>
      </c>
      <c r="P176" s="129">
        <f t="shared" si="45"/>
        <v>0</v>
      </c>
      <c r="Q176" s="129">
        <f t="shared" si="45"/>
        <v>0</v>
      </c>
      <c r="R176" s="129">
        <f t="shared" si="45"/>
        <v>0</v>
      </c>
      <c r="S176" s="129">
        <f t="shared" si="46"/>
        <v>0</v>
      </c>
      <c r="T176" s="129">
        <f t="shared" si="46"/>
        <v>0</v>
      </c>
      <c r="U176" s="129">
        <f t="shared" si="46"/>
        <v>0</v>
      </c>
      <c r="V176" s="129">
        <f t="shared" si="46"/>
        <v>0</v>
      </c>
      <c r="W176" s="129">
        <f t="shared" si="46"/>
        <v>0</v>
      </c>
      <c r="X176" s="129">
        <f t="shared" si="46"/>
        <v>0</v>
      </c>
      <c r="Y176" s="129">
        <f t="shared" si="46"/>
        <v>0</v>
      </c>
      <c r="Z176" s="129">
        <f t="shared" si="46"/>
        <v>0</v>
      </c>
      <c r="AA176" s="129">
        <f t="shared" si="46"/>
        <v>0</v>
      </c>
      <c r="AB176" s="129">
        <f t="shared" si="46"/>
        <v>0</v>
      </c>
      <c r="AC176" s="129">
        <f t="shared" si="46"/>
        <v>0</v>
      </c>
      <c r="AD176" s="129">
        <f t="shared" si="46"/>
        <v>0</v>
      </c>
      <c r="AE176" s="129">
        <f t="shared" si="46"/>
        <v>0</v>
      </c>
      <c r="AF176" s="129">
        <f t="shared" si="46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180</v>
      </c>
      <c r="B177" s="128">
        <v>0.6</v>
      </c>
      <c r="C177" s="129">
        <f t="shared" si="45"/>
        <v>0.6</v>
      </c>
      <c r="D177" s="129">
        <f t="shared" si="45"/>
        <v>0.6</v>
      </c>
      <c r="E177" s="129">
        <f t="shared" si="45"/>
        <v>0.6</v>
      </c>
      <c r="F177" s="129">
        <f t="shared" si="45"/>
        <v>0.6</v>
      </c>
      <c r="G177" s="129">
        <f t="shared" si="45"/>
        <v>0.6</v>
      </c>
      <c r="H177" s="129">
        <f t="shared" si="45"/>
        <v>0.6</v>
      </c>
      <c r="I177" s="129">
        <f t="shared" si="45"/>
        <v>0.6</v>
      </c>
      <c r="J177" s="129">
        <f t="shared" si="45"/>
        <v>0.6</v>
      </c>
      <c r="K177" s="129">
        <f t="shared" si="45"/>
        <v>0.6</v>
      </c>
      <c r="L177" s="129">
        <f t="shared" si="45"/>
        <v>0.6</v>
      </c>
      <c r="M177" s="129">
        <f t="shared" si="45"/>
        <v>0.6</v>
      </c>
      <c r="N177" s="129">
        <f t="shared" si="45"/>
        <v>0.6</v>
      </c>
      <c r="O177" s="129">
        <f t="shared" si="45"/>
        <v>0.6</v>
      </c>
      <c r="P177" s="129">
        <f t="shared" si="45"/>
        <v>0.6</v>
      </c>
      <c r="Q177" s="129">
        <f t="shared" si="45"/>
        <v>0.6</v>
      </c>
      <c r="R177" s="129">
        <f t="shared" si="45"/>
        <v>0.6</v>
      </c>
      <c r="S177" s="129">
        <f t="shared" si="46"/>
        <v>0.6</v>
      </c>
      <c r="T177" s="129">
        <f t="shared" si="46"/>
        <v>0.6</v>
      </c>
      <c r="U177" s="129">
        <f t="shared" si="46"/>
        <v>0.6</v>
      </c>
      <c r="V177" s="129">
        <f t="shared" si="46"/>
        <v>0.6</v>
      </c>
      <c r="W177" s="129">
        <f t="shared" si="46"/>
        <v>0.6</v>
      </c>
      <c r="X177" s="129">
        <f t="shared" si="46"/>
        <v>0.6</v>
      </c>
      <c r="Y177" s="129">
        <f t="shared" si="46"/>
        <v>0.6</v>
      </c>
      <c r="Z177" s="129">
        <f t="shared" si="46"/>
        <v>0.6</v>
      </c>
      <c r="AA177" s="129">
        <f t="shared" si="46"/>
        <v>0.6</v>
      </c>
      <c r="AB177" s="129">
        <f t="shared" si="46"/>
        <v>0.6</v>
      </c>
      <c r="AC177" s="129">
        <f t="shared" si="46"/>
        <v>0.6</v>
      </c>
      <c r="AD177" s="129">
        <f t="shared" si="46"/>
        <v>0.6</v>
      </c>
      <c r="AE177" s="129">
        <f t="shared" si="46"/>
        <v>0.6</v>
      </c>
      <c r="AF177" s="129">
        <f t="shared" si="46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181</v>
      </c>
      <c r="B178" s="128">
        <v>0.6</v>
      </c>
      <c r="C178" s="129">
        <f t="shared" si="45"/>
        <v>0.6</v>
      </c>
      <c r="D178" s="129">
        <f t="shared" si="45"/>
        <v>0.6</v>
      </c>
      <c r="E178" s="129">
        <f t="shared" si="45"/>
        <v>0.6</v>
      </c>
      <c r="F178" s="129">
        <f t="shared" si="45"/>
        <v>0.6</v>
      </c>
      <c r="G178" s="129">
        <f t="shared" si="45"/>
        <v>0.6</v>
      </c>
      <c r="H178" s="129">
        <f t="shared" si="45"/>
        <v>0.6</v>
      </c>
      <c r="I178" s="129">
        <f t="shared" si="45"/>
        <v>0.6</v>
      </c>
      <c r="J178" s="129">
        <f t="shared" si="45"/>
        <v>0.6</v>
      </c>
      <c r="K178" s="129">
        <f t="shared" si="45"/>
        <v>0.6</v>
      </c>
      <c r="L178" s="129">
        <f t="shared" si="45"/>
        <v>0.6</v>
      </c>
      <c r="M178" s="129">
        <f t="shared" si="45"/>
        <v>0.6</v>
      </c>
      <c r="N178" s="129">
        <f t="shared" si="45"/>
        <v>0.6</v>
      </c>
      <c r="O178" s="129">
        <f t="shared" si="45"/>
        <v>0.6</v>
      </c>
      <c r="P178" s="129">
        <f t="shared" si="45"/>
        <v>0.6</v>
      </c>
      <c r="Q178" s="129">
        <f t="shared" si="45"/>
        <v>0.6</v>
      </c>
      <c r="R178" s="129">
        <f t="shared" si="45"/>
        <v>0.6</v>
      </c>
      <c r="S178" s="129">
        <f t="shared" si="46"/>
        <v>0.6</v>
      </c>
      <c r="T178" s="129">
        <f t="shared" si="46"/>
        <v>0.6</v>
      </c>
      <c r="U178" s="129">
        <f t="shared" si="46"/>
        <v>0.6</v>
      </c>
      <c r="V178" s="129">
        <f t="shared" si="46"/>
        <v>0.6</v>
      </c>
      <c r="W178" s="129">
        <f t="shared" si="46"/>
        <v>0.6</v>
      </c>
      <c r="X178" s="129">
        <f t="shared" si="46"/>
        <v>0.6</v>
      </c>
      <c r="Y178" s="129">
        <f t="shared" si="46"/>
        <v>0.6</v>
      </c>
      <c r="Z178" s="129">
        <f t="shared" si="46"/>
        <v>0.6</v>
      </c>
      <c r="AA178" s="129">
        <f t="shared" si="46"/>
        <v>0.6</v>
      </c>
      <c r="AB178" s="129">
        <f t="shared" si="46"/>
        <v>0.6</v>
      </c>
      <c r="AC178" s="129">
        <f t="shared" si="46"/>
        <v>0.6</v>
      </c>
      <c r="AD178" s="129">
        <f t="shared" si="46"/>
        <v>0.6</v>
      </c>
      <c r="AE178" s="129">
        <f t="shared" si="46"/>
        <v>0.6</v>
      </c>
      <c r="AF178" s="129">
        <f t="shared" si="46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182</v>
      </c>
      <c r="B179" s="128">
        <v>0.35</v>
      </c>
      <c r="C179" s="129">
        <f t="shared" si="45"/>
        <v>0.35</v>
      </c>
      <c r="D179" s="129">
        <f t="shared" si="45"/>
        <v>0.35</v>
      </c>
      <c r="E179" s="129">
        <f t="shared" si="45"/>
        <v>0.35</v>
      </c>
      <c r="F179" s="129">
        <f t="shared" si="45"/>
        <v>0.35</v>
      </c>
      <c r="G179" s="129">
        <f t="shared" si="45"/>
        <v>0.35</v>
      </c>
      <c r="H179" s="129">
        <f t="shared" si="45"/>
        <v>0.35</v>
      </c>
      <c r="I179" s="129">
        <f t="shared" si="45"/>
        <v>0.35</v>
      </c>
      <c r="J179" s="129">
        <f t="shared" si="45"/>
        <v>0.35</v>
      </c>
      <c r="K179" s="129">
        <f t="shared" si="45"/>
        <v>0.35</v>
      </c>
      <c r="L179" s="129">
        <f t="shared" si="45"/>
        <v>0.35</v>
      </c>
      <c r="M179" s="129">
        <f t="shared" si="45"/>
        <v>0.35</v>
      </c>
      <c r="N179" s="129">
        <f t="shared" si="45"/>
        <v>0.35</v>
      </c>
      <c r="O179" s="129">
        <f t="shared" si="45"/>
        <v>0.35</v>
      </c>
      <c r="P179" s="129">
        <f t="shared" si="45"/>
        <v>0.35</v>
      </c>
      <c r="Q179" s="129">
        <f t="shared" si="45"/>
        <v>0.35</v>
      </c>
      <c r="R179" s="129">
        <f t="shared" si="45"/>
        <v>0.35</v>
      </c>
      <c r="S179" s="129">
        <f t="shared" si="46"/>
        <v>0.35</v>
      </c>
      <c r="T179" s="129">
        <f t="shared" si="46"/>
        <v>0.35</v>
      </c>
      <c r="U179" s="129">
        <f t="shared" si="46"/>
        <v>0.35</v>
      </c>
      <c r="V179" s="129">
        <f t="shared" si="46"/>
        <v>0.35</v>
      </c>
      <c r="W179" s="129">
        <f t="shared" si="46"/>
        <v>0.35</v>
      </c>
      <c r="X179" s="129">
        <f t="shared" si="46"/>
        <v>0.35</v>
      </c>
      <c r="Y179" s="129">
        <f t="shared" si="46"/>
        <v>0.35</v>
      </c>
      <c r="Z179" s="129">
        <f t="shared" si="46"/>
        <v>0.35</v>
      </c>
      <c r="AA179" s="129">
        <f t="shared" si="46"/>
        <v>0.35</v>
      </c>
      <c r="AB179" s="129">
        <f t="shared" si="46"/>
        <v>0.35</v>
      </c>
      <c r="AC179" s="129">
        <f t="shared" si="46"/>
        <v>0.35</v>
      </c>
      <c r="AD179" s="129">
        <f t="shared" si="46"/>
        <v>0.35</v>
      </c>
      <c r="AE179" s="129">
        <f t="shared" si="46"/>
        <v>0.35</v>
      </c>
      <c r="AF179" s="129">
        <f t="shared" si="46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183</v>
      </c>
      <c r="B180" s="128">
        <v>0.28999999999999998</v>
      </c>
      <c r="C180" s="129">
        <f t="shared" si="45"/>
        <v>0.28999999999999998</v>
      </c>
      <c r="D180" s="129">
        <f t="shared" si="45"/>
        <v>0.28999999999999998</v>
      </c>
      <c r="E180" s="129">
        <f t="shared" si="45"/>
        <v>0.28999999999999998</v>
      </c>
      <c r="F180" s="129">
        <f t="shared" si="45"/>
        <v>0.28999999999999998</v>
      </c>
      <c r="G180" s="129">
        <f t="shared" si="45"/>
        <v>0.28999999999999998</v>
      </c>
      <c r="H180" s="129">
        <f t="shared" si="45"/>
        <v>0.28999999999999998</v>
      </c>
      <c r="I180" s="129">
        <f t="shared" si="45"/>
        <v>0.28999999999999998</v>
      </c>
      <c r="J180" s="129">
        <f t="shared" si="45"/>
        <v>0.28999999999999998</v>
      </c>
      <c r="K180" s="129">
        <f t="shared" si="45"/>
        <v>0.28999999999999998</v>
      </c>
      <c r="L180" s="129">
        <f t="shared" si="45"/>
        <v>0.28999999999999998</v>
      </c>
      <c r="M180" s="129">
        <f t="shared" si="45"/>
        <v>0.28999999999999998</v>
      </c>
      <c r="N180" s="129">
        <f t="shared" si="45"/>
        <v>0.28999999999999998</v>
      </c>
      <c r="O180" s="129">
        <f t="shared" si="45"/>
        <v>0.28999999999999998</v>
      </c>
      <c r="P180" s="129">
        <f t="shared" si="45"/>
        <v>0.28999999999999998</v>
      </c>
      <c r="Q180" s="129">
        <f t="shared" si="45"/>
        <v>0.28999999999999998</v>
      </c>
      <c r="R180" s="129">
        <f t="shared" si="45"/>
        <v>0.28999999999999998</v>
      </c>
      <c r="S180" s="129">
        <f t="shared" si="46"/>
        <v>0.28999999999999998</v>
      </c>
      <c r="T180" s="129">
        <f t="shared" si="46"/>
        <v>0.28999999999999998</v>
      </c>
      <c r="U180" s="129">
        <f t="shared" si="46"/>
        <v>0.28999999999999998</v>
      </c>
      <c r="V180" s="129">
        <f t="shared" si="46"/>
        <v>0.28999999999999998</v>
      </c>
      <c r="W180" s="129">
        <f t="shared" si="46"/>
        <v>0.28999999999999998</v>
      </c>
      <c r="X180" s="129">
        <f t="shared" si="46"/>
        <v>0.28999999999999998</v>
      </c>
      <c r="Y180" s="129">
        <f t="shared" si="46"/>
        <v>0.28999999999999998</v>
      </c>
      <c r="Z180" s="129">
        <f t="shared" si="46"/>
        <v>0.28999999999999998</v>
      </c>
      <c r="AA180" s="129">
        <f t="shared" si="46"/>
        <v>0.28999999999999998</v>
      </c>
      <c r="AB180" s="129">
        <f t="shared" si="46"/>
        <v>0.28999999999999998</v>
      </c>
      <c r="AC180" s="129">
        <f t="shared" si="46"/>
        <v>0.28999999999999998</v>
      </c>
      <c r="AD180" s="129">
        <f t="shared" si="46"/>
        <v>0.28999999999999998</v>
      </c>
      <c r="AE180" s="129">
        <f t="shared" si="46"/>
        <v>0.28999999999999998</v>
      </c>
      <c r="AF180" s="129">
        <f t="shared" si="46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184</v>
      </c>
      <c r="B181" s="128">
        <v>0.06</v>
      </c>
      <c r="C181" s="129">
        <f t="shared" si="45"/>
        <v>0.06</v>
      </c>
      <c r="D181" s="129">
        <f t="shared" si="45"/>
        <v>0.06</v>
      </c>
      <c r="E181" s="129">
        <f t="shared" si="45"/>
        <v>0.06</v>
      </c>
      <c r="F181" s="129">
        <f t="shared" si="45"/>
        <v>0.06</v>
      </c>
      <c r="G181" s="129">
        <f t="shared" si="45"/>
        <v>0.06</v>
      </c>
      <c r="H181" s="129">
        <f t="shared" si="45"/>
        <v>0.06</v>
      </c>
      <c r="I181" s="129">
        <f t="shared" si="45"/>
        <v>0.06</v>
      </c>
      <c r="J181" s="129">
        <f t="shared" si="45"/>
        <v>0.06</v>
      </c>
      <c r="K181" s="129">
        <f t="shared" si="45"/>
        <v>0.06</v>
      </c>
      <c r="L181" s="129">
        <f t="shared" si="45"/>
        <v>0.06</v>
      </c>
      <c r="M181" s="129">
        <f t="shared" si="45"/>
        <v>0.06</v>
      </c>
      <c r="N181" s="129">
        <f t="shared" si="45"/>
        <v>0.06</v>
      </c>
      <c r="O181" s="129">
        <f t="shared" si="45"/>
        <v>0.06</v>
      </c>
      <c r="P181" s="129">
        <f t="shared" si="45"/>
        <v>0.06</v>
      </c>
      <c r="Q181" s="129">
        <f t="shared" si="45"/>
        <v>0.06</v>
      </c>
      <c r="R181" s="129">
        <f t="shared" si="45"/>
        <v>0.06</v>
      </c>
      <c r="S181" s="129">
        <f t="shared" si="46"/>
        <v>0.06</v>
      </c>
      <c r="T181" s="129">
        <f t="shared" si="46"/>
        <v>0.06</v>
      </c>
      <c r="U181" s="129">
        <f t="shared" si="46"/>
        <v>0.06</v>
      </c>
      <c r="V181" s="129">
        <f t="shared" si="46"/>
        <v>0.06</v>
      </c>
      <c r="W181" s="129">
        <f t="shared" si="46"/>
        <v>0.06</v>
      </c>
      <c r="X181" s="129">
        <f t="shared" si="46"/>
        <v>0.06</v>
      </c>
      <c r="Y181" s="129">
        <f t="shared" si="46"/>
        <v>0.06</v>
      </c>
      <c r="Z181" s="129">
        <f t="shared" si="46"/>
        <v>0.06</v>
      </c>
      <c r="AA181" s="129">
        <f t="shared" si="46"/>
        <v>0.06</v>
      </c>
      <c r="AB181" s="129">
        <f t="shared" si="46"/>
        <v>0.06</v>
      </c>
      <c r="AC181" s="129">
        <f t="shared" si="46"/>
        <v>0.06</v>
      </c>
      <c r="AD181" s="129">
        <f t="shared" si="46"/>
        <v>0.06</v>
      </c>
      <c r="AE181" s="129">
        <f t="shared" si="46"/>
        <v>0.06</v>
      </c>
      <c r="AF181" s="129">
        <f t="shared" si="46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185</v>
      </c>
      <c r="B182" s="128">
        <v>0.11</v>
      </c>
      <c r="C182" s="129">
        <f t="shared" si="45"/>
        <v>0.11</v>
      </c>
      <c r="D182" s="129">
        <f t="shared" si="45"/>
        <v>0.11</v>
      </c>
      <c r="E182" s="129">
        <f t="shared" si="45"/>
        <v>0.11</v>
      </c>
      <c r="F182" s="129">
        <f t="shared" si="45"/>
        <v>0.11</v>
      </c>
      <c r="G182" s="129">
        <f t="shared" si="45"/>
        <v>0.11</v>
      </c>
      <c r="H182" s="129">
        <f t="shared" si="45"/>
        <v>0.11</v>
      </c>
      <c r="I182" s="129">
        <f t="shared" si="45"/>
        <v>0.11</v>
      </c>
      <c r="J182" s="129">
        <f t="shared" si="45"/>
        <v>0.11</v>
      </c>
      <c r="K182" s="129">
        <f t="shared" si="45"/>
        <v>0.11</v>
      </c>
      <c r="L182" s="129">
        <f t="shared" si="45"/>
        <v>0.11</v>
      </c>
      <c r="M182" s="129">
        <f t="shared" si="45"/>
        <v>0.11</v>
      </c>
      <c r="N182" s="129">
        <f t="shared" si="45"/>
        <v>0.11</v>
      </c>
      <c r="O182" s="129">
        <f t="shared" si="45"/>
        <v>0.11</v>
      </c>
      <c r="P182" s="129">
        <f t="shared" si="45"/>
        <v>0.11</v>
      </c>
      <c r="Q182" s="129">
        <f t="shared" si="45"/>
        <v>0.11</v>
      </c>
      <c r="R182" s="129">
        <f t="shared" si="45"/>
        <v>0.11</v>
      </c>
      <c r="S182" s="129">
        <f t="shared" si="46"/>
        <v>0.11</v>
      </c>
      <c r="T182" s="129">
        <f t="shared" si="46"/>
        <v>0.11</v>
      </c>
      <c r="U182" s="129">
        <f t="shared" si="46"/>
        <v>0.11</v>
      </c>
      <c r="V182" s="129">
        <f t="shared" si="46"/>
        <v>0.11</v>
      </c>
      <c r="W182" s="129">
        <f t="shared" si="46"/>
        <v>0.11</v>
      </c>
      <c r="X182" s="129">
        <f t="shared" si="46"/>
        <v>0.11</v>
      </c>
      <c r="Y182" s="129">
        <f t="shared" si="46"/>
        <v>0.11</v>
      </c>
      <c r="Z182" s="129">
        <f t="shared" si="46"/>
        <v>0.11</v>
      </c>
      <c r="AA182" s="129">
        <f t="shared" si="46"/>
        <v>0.11</v>
      </c>
      <c r="AB182" s="129">
        <f t="shared" si="46"/>
        <v>0.11</v>
      </c>
      <c r="AC182" s="129">
        <f t="shared" si="46"/>
        <v>0.11</v>
      </c>
      <c r="AD182" s="129">
        <f t="shared" si="46"/>
        <v>0.11</v>
      </c>
      <c r="AE182" s="129">
        <f t="shared" si="46"/>
        <v>0.11</v>
      </c>
      <c r="AF182" s="129">
        <f t="shared" si="46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186</v>
      </c>
      <c r="B183" s="128">
        <v>0.1</v>
      </c>
      <c r="C183" s="129">
        <f t="shared" si="45"/>
        <v>0.1</v>
      </c>
      <c r="D183" s="129">
        <f t="shared" si="45"/>
        <v>0.1</v>
      </c>
      <c r="E183" s="129">
        <f t="shared" si="45"/>
        <v>0.1</v>
      </c>
      <c r="F183" s="129">
        <f t="shared" si="45"/>
        <v>0.1</v>
      </c>
      <c r="G183" s="129">
        <f t="shared" si="45"/>
        <v>0.1</v>
      </c>
      <c r="H183" s="129">
        <f t="shared" si="45"/>
        <v>0.1</v>
      </c>
      <c r="I183" s="129">
        <f t="shared" si="45"/>
        <v>0.1</v>
      </c>
      <c r="J183" s="129">
        <f t="shared" si="45"/>
        <v>0.1</v>
      </c>
      <c r="K183" s="129">
        <f t="shared" si="45"/>
        <v>0.1</v>
      </c>
      <c r="L183" s="129">
        <f t="shared" si="45"/>
        <v>0.1</v>
      </c>
      <c r="M183" s="129">
        <f t="shared" si="45"/>
        <v>0.1</v>
      </c>
      <c r="N183" s="129">
        <f t="shared" si="45"/>
        <v>0.1</v>
      </c>
      <c r="O183" s="129">
        <f t="shared" si="45"/>
        <v>0.1</v>
      </c>
      <c r="P183" s="129">
        <f t="shared" si="45"/>
        <v>0.1</v>
      </c>
      <c r="Q183" s="129">
        <f t="shared" si="45"/>
        <v>0.1</v>
      </c>
      <c r="R183" s="129">
        <f t="shared" si="46"/>
        <v>0.1</v>
      </c>
      <c r="S183" s="129">
        <f t="shared" si="46"/>
        <v>0.1</v>
      </c>
      <c r="T183" s="129">
        <f t="shared" si="46"/>
        <v>0.1</v>
      </c>
      <c r="U183" s="129">
        <f t="shared" si="46"/>
        <v>0.1</v>
      </c>
      <c r="V183" s="129">
        <f t="shared" si="46"/>
        <v>0.1</v>
      </c>
      <c r="W183" s="129">
        <f t="shared" si="46"/>
        <v>0.1</v>
      </c>
      <c r="X183" s="129">
        <f t="shared" si="46"/>
        <v>0.1</v>
      </c>
      <c r="Y183" s="129">
        <f t="shared" si="46"/>
        <v>0.1</v>
      </c>
      <c r="Z183" s="129">
        <f t="shared" si="46"/>
        <v>0.1</v>
      </c>
      <c r="AA183" s="129">
        <f t="shared" si="46"/>
        <v>0.1</v>
      </c>
      <c r="AB183" s="129">
        <f t="shared" si="46"/>
        <v>0.1</v>
      </c>
      <c r="AC183" s="129">
        <f t="shared" si="46"/>
        <v>0.1</v>
      </c>
      <c r="AD183" s="129">
        <f t="shared" si="46"/>
        <v>0.1</v>
      </c>
      <c r="AE183" s="129">
        <f t="shared" si="46"/>
        <v>0.1</v>
      </c>
      <c r="AF183" s="129">
        <f t="shared" si="46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187</v>
      </c>
      <c r="B184" s="128">
        <v>0.09</v>
      </c>
      <c r="C184" s="129">
        <f t="shared" si="45"/>
        <v>0.09</v>
      </c>
      <c r="D184" s="129">
        <f t="shared" si="45"/>
        <v>0.09</v>
      </c>
      <c r="E184" s="129">
        <f t="shared" si="45"/>
        <v>0.09</v>
      </c>
      <c r="F184" s="129">
        <f t="shared" si="45"/>
        <v>0.09</v>
      </c>
      <c r="G184" s="129">
        <f t="shared" si="45"/>
        <v>0.09</v>
      </c>
      <c r="H184" s="129">
        <f t="shared" si="45"/>
        <v>0.09</v>
      </c>
      <c r="I184" s="129">
        <f t="shared" si="45"/>
        <v>0.09</v>
      </c>
      <c r="J184" s="129">
        <f t="shared" si="45"/>
        <v>0.09</v>
      </c>
      <c r="K184" s="129">
        <f t="shared" si="45"/>
        <v>0.09</v>
      </c>
      <c r="L184" s="129">
        <f t="shared" si="45"/>
        <v>0.09</v>
      </c>
      <c r="M184" s="129">
        <f t="shared" si="45"/>
        <v>0.09</v>
      </c>
      <c r="N184" s="129">
        <f t="shared" si="45"/>
        <v>0.09</v>
      </c>
      <c r="O184" s="129">
        <f t="shared" si="45"/>
        <v>0.09</v>
      </c>
      <c r="P184" s="129">
        <f t="shared" si="45"/>
        <v>0.09</v>
      </c>
      <c r="Q184" s="129">
        <f t="shared" si="45"/>
        <v>0.09</v>
      </c>
      <c r="R184" s="129">
        <f t="shared" si="46"/>
        <v>0.09</v>
      </c>
      <c r="S184" s="129">
        <f t="shared" si="46"/>
        <v>0.09</v>
      </c>
      <c r="T184" s="129">
        <f t="shared" si="46"/>
        <v>0.09</v>
      </c>
      <c r="U184" s="129">
        <f t="shared" si="46"/>
        <v>0.09</v>
      </c>
      <c r="V184" s="129">
        <f t="shared" si="46"/>
        <v>0.09</v>
      </c>
      <c r="W184" s="129">
        <f t="shared" si="46"/>
        <v>0.09</v>
      </c>
      <c r="X184" s="129">
        <f t="shared" si="46"/>
        <v>0.09</v>
      </c>
      <c r="Y184" s="129">
        <f t="shared" si="46"/>
        <v>0.09</v>
      </c>
      <c r="Z184" s="129">
        <f t="shared" si="46"/>
        <v>0.09</v>
      </c>
      <c r="AA184" s="129">
        <f t="shared" si="46"/>
        <v>0.09</v>
      </c>
      <c r="AB184" s="129">
        <f t="shared" si="46"/>
        <v>0.09</v>
      </c>
      <c r="AC184" s="129">
        <f t="shared" si="46"/>
        <v>0.09</v>
      </c>
      <c r="AD184" s="129">
        <f t="shared" si="46"/>
        <v>0.09</v>
      </c>
      <c r="AE184" s="129">
        <f t="shared" si="46"/>
        <v>0.09</v>
      </c>
      <c r="AF184" s="129">
        <f t="shared" si="46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188</v>
      </c>
      <c r="B185" s="50">
        <v>0.04</v>
      </c>
      <c r="C185" s="129">
        <f t="shared" si="45"/>
        <v>0.04</v>
      </c>
      <c r="D185" s="129">
        <f t="shared" si="45"/>
        <v>0.04</v>
      </c>
      <c r="E185" s="129">
        <f t="shared" si="45"/>
        <v>0.04</v>
      </c>
      <c r="F185" s="129">
        <f t="shared" si="45"/>
        <v>0.04</v>
      </c>
      <c r="G185" s="129">
        <f t="shared" si="45"/>
        <v>0.04</v>
      </c>
      <c r="H185" s="129">
        <f t="shared" si="45"/>
        <v>0.04</v>
      </c>
      <c r="I185" s="129">
        <f t="shared" si="45"/>
        <v>0.04</v>
      </c>
      <c r="J185" s="129">
        <f t="shared" si="45"/>
        <v>0.04</v>
      </c>
      <c r="K185" s="129">
        <f t="shared" si="45"/>
        <v>0.04</v>
      </c>
      <c r="L185" s="129">
        <f t="shared" si="45"/>
        <v>0.04</v>
      </c>
      <c r="M185" s="129">
        <f t="shared" si="45"/>
        <v>0.04</v>
      </c>
      <c r="N185" s="129">
        <f t="shared" si="45"/>
        <v>0.04</v>
      </c>
      <c r="O185" s="129">
        <f t="shared" si="45"/>
        <v>0.04</v>
      </c>
      <c r="P185" s="129">
        <f t="shared" si="45"/>
        <v>0.04</v>
      </c>
      <c r="Q185" s="129">
        <f t="shared" si="45"/>
        <v>0.04</v>
      </c>
      <c r="R185" s="129">
        <f t="shared" si="46"/>
        <v>0.04</v>
      </c>
      <c r="S185" s="129">
        <f t="shared" si="46"/>
        <v>0.04</v>
      </c>
      <c r="T185" s="129">
        <f t="shared" si="46"/>
        <v>0.04</v>
      </c>
      <c r="U185" s="129">
        <f t="shared" si="46"/>
        <v>0.04</v>
      </c>
      <c r="V185" s="129">
        <f t="shared" si="46"/>
        <v>0.04</v>
      </c>
      <c r="W185" s="129">
        <f t="shared" si="46"/>
        <v>0.04</v>
      </c>
      <c r="X185" s="129">
        <f t="shared" si="46"/>
        <v>0.04</v>
      </c>
      <c r="Y185" s="129">
        <f t="shared" si="46"/>
        <v>0.04</v>
      </c>
      <c r="Z185" s="129">
        <f t="shared" si="46"/>
        <v>0.04</v>
      </c>
      <c r="AA185" s="129">
        <f t="shared" si="46"/>
        <v>0.04</v>
      </c>
      <c r="AB185" s="129">
        <f t="shared" si="46"/>
        <v>0.04</v>
      </c>
      <c r="AC185" s="129">
        <f t="shared" si="46"/>
        <v>0.04</v>
      </c>
      <c r="AD185" s="129">
        <f t="shared" si="46"/>
        <v>0.04</v>
      </c>
      <c r="AE185" s="129">
        <f t="shared" si="46"/>
        <v>0.04</v>
      </c>
      <c r="AF185" s="129">
        <f t="shared" si="46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189</v>
      </c>
      <c r="B186" s="50">
        <v>2.3E-2</v>
      </c>
      <c r="C186" s="129">
        <f>B186</f>
        <v>2.3E-2</v>
      </c>
      <c r="D186" s="129">
        <f t="shared" si="45"/>
        <v>2.3E-2</v>
      </c>
      <c r="E186" s="129">
        <f t="shared" si="45"/>
        <v>2.3E-2</v>
      </c>
      <c r="F186" s="129">
        <f t="shared" si="45"/>
        <v>2.3E-2</v>
      </c>
      <c r="G186" s="129">
        <f t="shared" si="45"/>
        <v>2.3E-2</v>
      </c>
      <c r="H186" s="129">
        <f t="shared" si="45"/>
        <v>2.3E-2</v>
      </c>
      <c r="I186" s="129">
        <f t="shared" si="45"/>
        <v>2.3E-2</v>
      </c>
      <c r="J186" s="129">
        <f t="shared" si="45"/>
        <v>2.3E-2</v>
      </c>
      <c r="K186" s="129">
        <f t="shared" si="45"/>
        <v>2.3E-2</v>
      </c>
      <c r="L186" s="129">
        <f t="shared" si="45"/>
        <v>2.3E-2</v>
      </c>
      <c r="M186" s="129">
        <f t="shared" si="45"/>
        <v>2.3E-2</v>
      </c>
      <c r="N186" s="129">
        <f t="shared" si="45"/>
        <v>2.3E-2</v>
      </c>
      <c r="O186" s="129">
        <f t="shared" si="45"/>
        <v>2.3E-2</v>
      </c>
      <c r="P186" s="129">
        <f t="shared" si="45"/>
        <v>2.3E-2</v>
      </c>
      <c r="Q186" s="129">
        <f t="shared" si="45"/>
        <v>2.3E-2</v>
      </c>
      <c r="R186" s="129">
        <f t="shared" si="46"/>
        <v>2.3E-2</v>
      </c>
      <c r="S186" s="129">
        <f t="shared" si="46"/>
        <v>2.3E-2</v>
      </c>
      <c r="T186" s="129">
        <f t="shared" si="46"/>
        <v>2.3E-2</v>
      </c>
      <c r="U186" s="129">
        <f t="shared" si="46"/>
        <v>2.3E-2</v>
      </c>
      <c r="V186" s="129">
        <f t="shared" si="46"/>
        <v>2.3E-2</v>
      </c>
      <c r="W186" s="129">
        <f t="shared" si="46"/>
        <v>2.3E-2</v>
      </c>
      <c r="X186" s="129">
        <f t="shared" si="46"/>
        <v>2.3E-2</v>
      </c>
      <c r="Y186" s="129">
        <f t="shared" si="46"/>
        <v>2.3E-2</v>
      </c>
      <c r="Z186" s="129">
        <f t="shared" si="46"/>
        <v>2.3E-2</v>
      </c>
      <c r="AA186" s="129">
        <f t="shared" si="46"/>
        <v>2.3E-2</v>
      </c>
      <c r="AB186" s="129">
        <f t="shared" si="46"/>
        <v>2.3E-2</v>
      </c>
      <c r="AC186" s="129">
        <f t="shared" si="46"/>
        <v>2.3E-2</v>
      </c>
      <c r="AD186" s="129">
        <f t="shared" si="46"/>
        <v>2.3E-2</v>
      </c>
      <c r="AE186" s="129">
        <f t="shared" si="46"/>
        <v>2.3E-2</v>
      </c>
      <c r="AF186" s="129">
        <f t="shared" si="46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206</v>
      </c>
      <c r="B187" s="131">
        <f t="shared" ref="B187:AG187" si="47">SUM(B97:B186)</f>
        <v>194.70600000000002</v>
      </c>
      <c r="C187" s="131">
        <f t="shared" si="47"/>
        <v>194.70600000000002</v>
      </c>
      <c r="D187" s="131">
        <f t="shared" si="47"/>
        <v>194.70600000000002</v>
      </c>
      <c r="E187" s="131">
        <f t="shared" si="47"/>
        <v>194.70600000000002</v>
      </c>
      <c r="F187" s="131">
        <f t="shared" si="47"/>
        <v>194.70600000000002</v>
      </c>
      <c r="G187" s="131">
        <f t="shared" si="47"/>
        <v>194.70600000000002</v>
      </c>
      <c r="H187" s="131">
        <f t="shared" si="47"/>
        <v>194.70600000000002</v>
      </c>
      <c r="I187" s="131">
        <f t="shared" si="47"/>
        <v>192.10600000000005</v>
      </c>
      <c r="J187" s="131">
        <f t="shared" si="47"/>
        <v>192.10600000000005</v>
      </c>
      <c r="K187" s="131">
        <f t="shared" si="47"/>
        <v>192.10600000000005</v>
      </c>
      <c r="L187" s="131">
        <f t="shared" si="47"/>
        <v>192.10600000000005</v>
      </c>
      <c r="M187" s="131">
        <f t="shared" si="47"/>
        <v>192.10600000000005</v>
      </c>
      <c r="N187" s="131">
        <f t="shared" si="47"/>
        <v>192.10600000000005</v>
      </c>
      <c r="O187" s="131">
        <f t="shared" si="47"/>
        <v>192.10600000000005</v>
      </c>
      <c r="P187" s="131">
        <f t="shared" si="47"/>
        <v>192.10600000000005</v>
      </c>
      <c r="Q187" s="131">
        <f t="shared" si="47"/>
        <v>192.10600000000005</v>
      </c>
      <c r="R187" s="131">
        <f t="shared" si="47"/>
        <v>192.10600000000005</v>
      </c>
      <c r="S187" s="131">
        <f t="shared" si="47"/>
        <v>192.10600000000005</v>
      </c>
      <c r="T187" s="131">
        <f t="shared" si="47"/>
        <v>192.10600000000005</v>
      </c>
      <c r="U187" s="131">
        <f t="shared" si="47"/>
        <v>192.10600000000005</v>
      </c>
      <c r="V187" s="131">
        <f t="shared" si="47"/>
        <v>192.10600000000005</v>
      </c>
      <c r="W187" s="131">
        <f t="shared" si="47"/>
        <v>192.10600000000005</v>
      </c>
      <c r="X187" s="131">
        <f t="shared" si="47"/>
        <v>192.10600000000005</v>
      </c>
      <c r="Y187" s="131">
        <f t="shared" si="47"/>
        <v>192.10600000000005</v>
      </c>
      <c r="Z187" s="131">
        <f t="shared" si="47"/>
        <v>192.10600000000005</v>
      </c>
      <c r="AA187" s="131">
        <f t="shared" si="47"/>
        <v>192.10600000000005</v>
      </c>
      <c r="AB187" s="131">
        <f t="shared" si="47"/>
        <v>192.10600000000005</v>
      </c>
      <c r="AC187" s="131">
        <f t="shared" si="47"/>
        <v>192.10600000000005</v>
      </c>
      <c r="AD187" s="131">
        <f t="shared" si="47"/>
        <v>192.10600000000005</v>
      </c>
      <c r="AE187" s="131">
        <f t="shared" si="47"/>
        <v>192.10600000000005</v>
      </c>
      <c r="AF187" s="131">
        <f t="shared" si="47"/>
        <v>192.10600000000005</v>
      </c>
      <c r="AG187" s="132">
        <f t="shared" si="47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63</v>
      </c>
      <c r="B189" s="133">
        <v>0.3</v>
      </c>
      <c r="C189" s="133">
        <f t="shared" ref="C189:R194" si="48">B189</f>
        <v>0.3</v>
      </c>
      <c r="D189" s="133">
        <f t="shared" si="48"/>
        <v>0.3</v>
      </c>
      <c r="E189" s="133">
        <f t="shared" si="48"/>
        <v>0.3</v>
      </c>
      <c r="F189" s="133">
        <f t="shared" si="48"/>
        <v>0.3</v>
      </c>
      <c r="G189" s="133">
        <f t="shared" si="48"/>
        <v>0.3</v>
      </c>
      <c r="H189" s="133">
        <f t="shared" si="48"/>
        <v>0.3</v>
      </c>
      <c r="I189" s="133">
        <f t="shared" si="48"/>
        <v>0.3</v>
      </c>
      <c r="J189" s="133">
        <f t="shared" si="48"/>
        <v>0.3</v>
      </c>
      <c r="K189" s="133">
        <f t="shared" si="48"/>
        <v>0.3</v>
      </c>
      <c r="L189" s="133">
        <f t="shared" si="48"/>
        <v>0.3</v>
      </c>
      <c r="M189" s="133">
        <f t="shared" si="48"/>
        <v>0.3</v>
      </c>
      <c r="N189" s="133">
        <f t="shared" si="48"/>
        <v>0.3</v>
      </c>
      <c r="O189" s="133">
        <f t="shared" si="48"/>
        <v>0.3</v>
      </c>
      <c r="P189" s="133">
        <f t="shared" si="48"/>
        <v>0.3</v>
      </c>
      <c r="Q189" s="133">
        <f t="shared" si="48"/>
        <v>0.3</v>
      </c>
      <c r="R189" s="133">
        <f t="shared" si="48"/>
        <v>0.3</v>
      </c>
      <c r="S189" s="133">
        <f t="shared" ref="S189:AF194" si="49">R189</f>
        <v>0.3</v>
      </c>
      <c r="T189" s="133">
        <f t="shared" si="49"/>
        <v>0.3</v>
      </c>
      <c r="U189" s="133">
        <f t="shared" si="49"/>
        <v>0.3</v>
      </c>
      <c r="V189" s="133">
        <f t="shared" si="49"/>
        <v>0.3</v>
      </c>
      <c r="W189" s="133">
        <f t="shared" si="49"/>
        <v>0.3</v>
      </c>
      <c r="X189" s="133">
        <f t="shared" si="49"/>
        <v>0.3</v>
      </c>
      <c r="Y189" s="133">
        <f t="shared" si="49"/>
        <v>0.3</v>
      </c>
      <c r="Z189" s="133">
        <f t="shared" si="49"/>
        <v>0.3</v>
      </c>
      <c r="AA189" s="133">
        <f t="shared" si="49"/>
        <v>0.3</v>
      </c>
      <c r="AB189" s="133">
        <f t="shared" si="49"/>
        <v>0.3</v>
      </c>
      <c r="AC189" s="133">
        <f t="shared" si="49"/>
        <v>0.3</v>
      </c>
      <c r="AD189" s="133">
        <f t="shared" si="49"/>
        <v>0.3</v>
      </c>
      <c r="AE189" s="133">
        <f t="shared" si="49"/>
        <v>0.3</v>
      </c>
      <c r="AF189" s="133">
        <f t="shared" si="49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64</v>
      </c>
      <c r="B190" s="129">
        <v>0.4</v>
      </c>
      <c r="C190" s="129">
        <f t="shared" si="48"/>
        <v>0.4</v>
      </c>
      <c r="D190" s="129">
        <f t="shared" si="48"/>
        <v>0.4</v>
      </c>
      <c r="E190" s="129">
        <f t="shared" si="48"/>
        <v>0.4</v>
      </c>
      <c r="F190" s="129">
        <f t="shared" si="48"/>
        <v>0.4</v>
      </c>
      <c r="G190" s="129">
        <f t="shared" si="48"/>
        <v>0.4</v>
      </c>
      <c r="H190" s="129">
        <f t="shared" si="48"/>
        <v>0.4</v>
      </c>
      <c r="I190" s="129">
        <f t="shared" si="48"/>
        <v>0.4</v>
      </c>
      <c r="J190" s="129">
        <f t="shared" si="48"/>
        <v>0.4</v>
      </c>
      <c r="K190" s="129">
        <f t="shared" si="48"/>
        <v>0.4</v>
      </c>
      <c r="L190" s="129">
        <f t="shared" si="48"/>
        <v>0.4</v>
      </c>
      <c r="M190" s="129">
        <f t="shared" si="48"/>
        <v>0.4</v>
      </c>
      <c r="N190" s="129">
        <f t="shared" si="48"/>
        <v>0.4</v>
      </c>
      <c r="O190" s="129">
        <f t="shared" si="48"/>
        <v>0.4</v>
      </c>
      <c r="P190" s="129">
        <f t="shared" si="48"/>
        <v>0.4</v>
      </c>
      <c r="Q190" s="129">
        <f t="shared" si="48"/>
        <v>0.4</v>
      </c>
      <c r="R190" s="129">
        <f t="shared" si="48"/>
        <v>0.4</v>
      </c>
      <c r="S190" s="129">
        <f t="shared" si="49"/>
        <v>0.4</v>
      </c>
      <c r="T190" s="129">
        <f t="shared" si="49"/>
        <v>0.4</v>
      </c>
      <c r="U190" s="129">
        <f t="shared" si="49"/>
        <v>0.4</v>
      </c>
      <c r="V190" s="129">
        <f>U190</f>
        <v>0.4</v>
      </c>
      <c r="W190" s="129">
        <f>V190</f>
        <v>0.4</v>
      </c>
      <c r="X190" s="129">
        <f t="shared" si="49"/>
        <v>0.4</v>
      </c>
      <c r="Y190" s="129">
        <f t="shared" si="49"/>
        <v>0.4</v>
      </c>
      <c r="Z190" s="129">
        <f t="shared" si="49"/>
        <v>0.4</v>
      </c>
      <c r="AA190" s="129">
        <f t="shared" si="49"/>
        <v>0.4</v>
      </c>
      <c r="AB190" s="129">
        <f t="shared" si="49"/>
        <v>0.4</v>
      </c>
      <c r="AC190" s="129">
        <f t="shared" si="49"/>
        <v>0.4</v>
      </c>
      <c r="AD190" s="129">
        <f t="shared" si="49"/>
        <v>0.4</v>
      </c>
      <c r="AE190" s="129">
        <f t="shared" si="49"/>
        <v>0.4</v>
      </c>
      <c r="AF190" s="129">
        <f t="shared" si="49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65</v>
      </c>
      <c r="B191" s="129">
        <v>1.5</v>
      </c>
      <c r="C191" s="129">
        <f t="shared" si="48"/>
        <v>1.5</v>
      </c>
      <c r="D191" s="129">
        <f t="shared" si="48"/>
        <v>1.5</v>
      </c>
      <c r="E191" s="129">
        <f t="shared" si="48"/>
        <v>1.5</v>
      </c>
      <c r="F191" s="129">
        <f t="shared" si="48"/>
        <v>1.5</v>
      </c>
      <c r="G191" s="129">
        <f t="shared" si="48"/>
        <v>1.5</v>
      </c>
      <c r="H191" s="129">
        <f t="shared" si="48"/>
        <v>1.5</v>
      </c>
      <c r="I191" s="129">
        <f t="shared" si="48"/>
        <v>1.5</v>
      </c>
      <c r="J191" s="129">
        <f t="shared" si="48"/>
        <v>1.5</v>
      </c>
      <c r="K191" s="129">
        <f t="shared" si="48"/>
        <v>1.5</v>
      </c>
      <c r="L191" s="129">
        <f t="shared" si="48"/>
        <v>1.5</v>
      </c>
      <c r="M191" s="129">
        <f t="shared" si="48"/>
        <v>1.5</v>
      </c>
      <c r="N191" s="129">
        <f t="shared" si="48"/>
        <v>1.5</v>
      </c>
      <c r="O191" s="129">
        <f t="shared" si="48"/>
        <v>1.5</v>
      </c>
      <c r="P191" s="129">
        <f t="shared" si="48"/>
        <v>1.5</v>
      </c>
      <c r="Q191" s="129">
        <f t="shared" si="48"/>
        <v>1.5</v>
      </c>
      <c r="R191" s="129">
        <f t="shared" si="48"/>
        <v>1.5</v>
      </c>
      <c r="S191" s="129">
        <f t="shared" si="49"/>
        <v>1.5</v>
      </c>
      <c r="T191" s="129">
        <f t="shared" si="49"/>
        <v>1.5</v>
      </c>
      <c r="U191" s="129">
        <f t="shared" si="49"/>
        <v>1.5</v>
      </c>
      <c r="V191" s="129">
        <f t="shared" si="49"/>
        <v>1.5</v>
      </c>
      <c r="W191" s="129">
        <f t="shared" si="49"/>
        <v>1.5</v>
      </c>
      <c r="X191" s="129">
        <f t="shared" si="49"/>
        <v>1.5</v>
      </c>
      <c r="Y191" s="129">
        <f t="shared" si="49"/>
        <v>1.5</v>
      </c>
      <c r="Z191" s="129">
        <f t="shared" si="49"/>
        <v>1.5</v>
      </c>
      <c r="AA191" s="129">
        <f t="shared" si="49"/>
        <v>1.5</v>
      </c>
      <c r="AB191" s="129">
        <f t="shared" si="49"/>
        <v>1.5</v>
      </c>
      <c r="AC191" s="129">
        <f t="shared" si="49"/>
        <v>1.5</v>
      </c>
      <c r="AD191" s="129">
        <f t="shared" si="49"/>
        <v>1.5</v>
      </c>
      <c r="AE191" s="129">
        <f t="shared" si="49"/>
        <v>1.5</v>
      </c>
      <c r="AF191" s="129">
        <f t="shared" si="49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66</v>
      </c>
      <c r="B192" s="129">
        <v>0.3</v>
      </c>
      <c r="C192" s="129">
        <f t="shared" si="48"/>
        <v>0.3</v>
      </c>
      <c r="D192" s="129">
        <f t="shared" si="48"/>
        <v>0.3</v>
      </c>
      <c r="E192" s="129">
        <f t="shared" si="48"/>
        <v>0.3</v>
      </c>
      <c r="F192" s="129">
        <f t="shared" si="48"/>
        <v>0.3</v>
      </c>
      <c r="G192" s="129">
        <f t="shared" si="48"/>
        <v>0.3</v>
      </c>
      <c r="H192" s="129">
        <f t="shared" si="48"/>
        <v>0.3</v>
      </c>
      <c r="I192" s="129">
        <f t="shared" si="48"/>
        <v>0.3</v>
      </c>
      <c r="J192" s="129">
        <f t="shared" si="48"/>
        <v>0.3</v>
      </c>
      <c r="K192" s="129">
        <f t="shared" si="48"/>
        <v>0.3</v>
      </c>
      <c r="L192" s="129">
        <f t="shared" si="48"/>
        <v>0.3</v>
      </c>
      <c r="M192" s="129">
        <f t="shared" si="48"/>
        <v>0.3</v>
      </c>
      <c r="N192" s="129">
        <f t="shared" si="48"/>
        <v>0.3</v>
      </c>
      <c r="O192" s="129">
        <f t="shared" si="48"/>
        <v>0.3</v>
      </c>
      <c r="P192" s="129">
        <f t="shared" si="48"/>
        <v>0.3</v>
      </c>
      <c r="Q192" s="129">
        <f t="shared" si="48"/>
        <v>0.3</v>
      </c>
      <c r="R192" s="129">
        <f t="shared" si="48"/>
        <v>0.3</v>
      </c>
      <c r="S192" s="129">
        <f t="shared" si="49"/>
        <v>0.3</v>
      </c>
      <c r="T192" s="129">
        <f t="shared" si="49"/>
        <v>0.3</v>
      </c>
      <c r="U192" s="129">
        <f t="shared" si="49"/>
        <v>0.3</v>
      </c>
      <c r="V192" s="129">
        <f t="shared" si="49"/>
        <v>0.3</v>
      </c>
      <c r="W192" s="129">
        <f t="shared" si="49"/>
        <v>0.3</v>
      </c>
      <c r="X192" s="129">
        <f t="shared" si="49"/>
        <v>0.3</v>
      </c>
      <c r="Y192" s="129">
        <f t="shared" si="49"/>
        <v>0.3</v>
      </c>
      <c r="Z192" s="129">
        <f t="shared" si="49"/>
        <v>0.3</v>
      </c>
      <c r="AA192" s="129">
        <f t="shared" si="49"/>
        <v>0.3</v>
      </c>
      <c r="AB192" s="129">
        <f t="shared" si="49"/>
        <v>0.3</v>
      </c>
      <c r="AC192" s="129">
        <f t="shared" si="49"/>
        <v>0.3</v>
      </c>
      <c r="AD192" s="129">
        <f t="shared" si="49"/>
        <v>0.3</v>
      </c>
      <c r="AE192" s="129">
        <f t="shared" si="49"/>
        <v>0.3</v>
      </c>
      <c r="AF192" s="129">
        <f t="shared" si="49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67</v>
      </c>
      <c r="B193" s="129">
        <v>0.4</v>
      </c>
      <c r="C193" s="129">
        <f t="shared" si="48"/>
        <v>0.4</v>
      </c>
      <c r="D193" s="129">
        <f t="shared" si="48"/>
        <v>0.4</v>
      </c>
      <c r="E193" s="129">
        <f t="shared" si="48"/>
        <v>0.4</v>
      </c>
      <c r="F193" s="129">
        <f t="shared" si="48"/>
        <v>0.4</v>
      </c>
      <c r="G193" s="129">
        <f t="shared" si="48"/>
        <v>0.4</v>
      </c>
      <c r="H193" s="129">
        <f t="shared" si="48"/>
        <v>0.4</v>
      </c>
      <c r="I193" s="129">
        <f t="shared" si="48"/>
        <v>0.4</v>
      </c>
      <c r="J193" s="129">
        <f t="shared" si="48"/>
        <v>0.4</v>
      </c>
      <c r="K193" s="129">
        <f t="shared" si="48"/>
        <v>0.4</v>
      </c>
      <c r="L193" s="129">
        <f t="shared" si="48"/>
        <v>0.4</v>
      </c>
      <c r="M193" s="129">
        <f t="shared" si="48"/>
        <v>0.4</v>
      </c>
      <c r="N193" s="129">
        <f t="shared" si="48"/>
        <v>0.4</v>
      </c>
      <c r="O193" s="129">
        <f t="shared" si="48"/>
        <v>0.4</v>
      </c>
      <c r="P193" s="129">
        <f t="shared" si="48"/>
        <v>0.4</v>
      </c>
      <c r="Q193" s="129">
        <f t="shared" si="48"/>
        <v>0.4</v>
      </c>
      <c r="R193" s="129">
        <f t="shared" si="48"/>
        <v>0.4</v>
      </c>
      <c r="S193" s="129">
        <f t="shared" si="49"/>
        <v>0.4</v>
      </c>
      <c r="T193" s="129">
        <f t="shared" si="49"/>
        <v>0.4</v>
      </c>
      <c r="U193" s="129">
        <f t="shared" si="49"/>
        <v>0.4</v>
      </c>
      <c r="V193" s="129">
        <f t="shared" si="49"/>
        <v>0.4</v>
      </c>
      <c r="W193" s="129">
        <f t="shared" si="49"/>
        <v>0.4</v>
      </c>
      <c r="X193" s="129">
        <f t="shared" si="49"/>
        <v>0.4</v>
      </c>
      <c r="Y193" s="129">
        <f t="shared" si="49"/>
        <v>0.4</v>
      </c>
      <c r="Z193" s="129">
        <f t="shared" si="49"/>
        <v>0.4</v>
      </c>
      <c r="AA193" s="129">
        <f t="shared" si="49"/>
        <v>0.4</v>
      </c>
      <c r="AB193" s="129">
        <f t="shared" si="49"/>
        <v>0.4</v>
      </c>
      <c r="AC193" s="129">
        <f t="shared" si="49"/>
        <v>0.4</v>
      </c>
      <c r="AD193" s="129">
        <f t="shared" si="49"/>
        <v>0.4</v>
      </c>
      <c r="AE193" s="129">
        <f t="shared" si="49"/>
        <v>0.4</v>
      </c>
      <c r="AF193" s="129">
        <f t="shared" si="49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68</v>
      </c>
      <c r="B194" s="136">
        <v>0.64</v>
      </c>
      <c r="C194" s="136">
        <f t="shared" si="48"/>
        <v>0.64</v>
      </c>
      <c r="D194" s="136">
        <f t="shared" si="48"/>
        <v>0.64</v>
      </c>
      <c r="E194" s="136">
        <f t="shared" si="48"/>
        <v>0.64</v>
      </c>
      <c r="F194" s="136">
        <f t="shared" si="48"/>
        <v>0.64</v>
      </c>
      <c r="G194" s="136">
        <f t="shared" si="48"/>
        <v>0.64</v>
      </c>
      <c r="H194" s="136">
        <f t="shared" si="48"/>
        <v>0.64</v>
      </c>
      <c r="I194" s="136">
        <f t="shared" si="48"/>
        <v>0.64</v>
      </c>
      <c r="J194" s="136">
        <f t="shared" si="48"/>
        <v>0.64</v>
      </c>
      <c r="K194" s="136">
        <f t="shared" si="48"/>
        <v>0.64</v>
      </c>
      <c r="L194" s="136">
        <f t="shared" si="48"/>
        <v>0.64</v>
      </c>
      <c r="M194" s="136">
        <f t="shared" si="48"/>
        <v>0.64</v>
      </c>
      <c r="N194" s="136">
        <f t="shared" si="48"/>
        <v>0.64</v>
      </c>
      <c r="O194" s="136">
        <f t="shared" si="48"/>
        <v>0.64</v>
      </c>
      <c r="P194" s="136">
        <f t="shared" si="48"/>
        <v>0.64</v>
      </c>
      <c r="Q194" s="136">
        <f t="shared" si="48"/>
        <v>0.64</v>
      </c>
      <c r="R194" s="136">
        <f t="shared" si="48"/>
        <v>0.64</v>
      </c>
      <c r="S194" s="136">
        <f t="shared" si="49"/>
        <v>0.64</v>
      </c>
      <c r="T194" s="136">
        <f t="shared" si="49"/>
        <v>0.64</v>
      </c>
      <c r="U194" s="136">
        <f t="shared" si="49"/>
        <v>0.64</v>
      </c>
      <c r="V194" s="136">
        <f t="shared" si="49"/>
        <v>0.64</v>
      </c>
      <c r="W194" s="136">
        <f t="shared" si="49"/>
        <v>0.64</v>
      </c>
      <c r="X194" s="136">
        <f t="shared" si="49"/>
        <v>0.64</v>
      </c>
      <c r="Y194" s="136">
        <f t="shared" si="49"/>
        <v>0.64</v>
      </c>
      <c r="Z194" s="136">
        <f t="shared" si="49"/>
        <v>0.64</v>
      </c>
      <c r="AA194" s="136">
        <f t="shared" si="49"/>
        <v>0.64</v>
      </c>
      <c r="AB194" s="136">
        <f t="shared" si="49"/>
        <v>0.64</v>
      </c>
      <c r="AC194" s="136">
        <f t="shared" si="49"/>
        <v>0.64</v>
      </c>
      <c r="AD194" s="136">
        <f t="shared" si="49"/>
        <v>0.64</v>
      </c>
      <c r="AE194" s="136">
        <f t="shared" si="49"/>
        <v>0.64</v>
      </c>
      <c r="AF194" s="136">
        <f t="shared" si="49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0">SUM(C189:C194)</f>
        <v>3.54</v>
      </c>
      <c r="D195" s="139">
        <f t="shared" si="50"/>
        <v>3.54</v>
      </c>
      <c r="E195" s="139">
        <f t="shared" si="50"/>
        <v>3.54</v>
      </c>
      <c r="F195" s="139">
        <f t="shared" si="50"/>
        <v>3.54</v>
      </c>
      <c r="G195" s="139">
        <f t="shared" si="50"/>
        <v>3.54</v>
      </c>
      <c r="H195" s="139">
        <f t="shared" si="50"/>
        <v>3.54</v>
      </c>
      <c r="I195" s="139">
        <f t="shared" si="50"/>
        <v>3.54</v>
      </c>
      <c r="J195" s="139">
        <f t="shared" si="50"/>
        <v>3.54</v>
      </c>
      <c r="K195" s="139">
        <f t="shared" si="50"/>
        <v>3.54</v>
      </c>
      <c r="L195" s="139">
        <f>SUM(L189:L194)</f>
        <v>3.54</v>
      </c>
      <c r="M195" s="139">
        <f t="shared" ref="M195:R195" si="51">SUM(M189:M194)</f>
        <v>3.54</v>
      </c>
      <c r="N195" s="139">
        <f t="shared" si="51"/>
        <v>3.54</v>
      </c>
      <c r="O195" s="139">
        <f t="shared" si="51"/>
        <v>3.54</v>
      </c>
      <c r="P195" s="139">
        <f t="shared" si="51"/>
        <v>3.54</v>
      </c>
      <c r="Q195" s="139">
        <f t="shared" si="51"/>
        <v>3.54</v>
      </c>
      <c r="R195" s="139">
        <f t="shared" si="51"/>
        <v>3.54</v>
      </c>
      <c r="S195" s="139">
        <f>SUM(S189:S194)</f>
        <v>3.54</v>
      </c>
      <c r="T195" s="139">
        <f t="shared" ref="T195:AG195" si="52">SUM(T189:T194)</f>
        <v>3.54</v>
      </c>
      <c r="U195" s="139">
        <f t="shared" si="52"/>
        <v>3.54</v>
      </c>
      <c r="V195" s="139">
        <f t="shared" si="52"/>
        <v>3.54</v>
      </c>
      <c r="W195" s="139">
        <f t="shared" si="52"/>
        <v>3.54</v>
      </c>
      <c r="X195" s="139">
        <f t="shared" si="52"/>
        <v>3.54</v>
      </c>
      <c r="Y195" s="139">
        <f t="shared" si="52"/>
        <v>3.54</v>
      </c>
      <c r="Z195" s="139">
        <f t="shared" si="52"/>
        <v>3.54</v>
      </c>
      <c r="AA195" s="139">
        <f t="shared" si="52"/>
        <v>3.54</v>
      </c>
      <c r="AB195" s="139">
        <f t="shared" si="52"/>
        <v>3.54</v>
      </c>
      <c r="AC195" s="139">
        <f t="shared" si="52"/>
        <v>3.54</v>
      </c>
      <c r="AD195" s="139">
        <f t="shared" si="52"/>
        <v>3.54</v>
      </c>
      <c r="AE195" s="139">
        <f t="shared" si="52"/>
        <v>3.54</v>
      </c>
      <c r="AF195" s="139">
        <f t="shared" si="52"/>
        <v>3.54</v>
      </c>
      <c r="AG195" s="140">
        <f t="shared" si="52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69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70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71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72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73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74</v>
      </c>
      <c r="B204" s="153">
        <f>MAX(F72:M72)</f>
        <v>1306.8400000000001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17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213" t="s">
        <v>75</v>
      </c>
      <c r="B206" s="213"/>
      <c r="C206" s="45"/>
      <c r="D206" s="155" t="str">
        <f ca="1">"Pie Chart of Daily Peak Demand(Inclusive of Export) of Nepal ("&amp;A4&amp;" "&amp;B4&amp;")"</f>
        <v>Pie Chart of Daily Peak Demand(Inclusive of Export) of Nepal (Nepali Date: 2078/04/17)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2078/04/17)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76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77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78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79</v>
      </c>
      <c r="T209" s="163">
        <f t="shared" ref="T209:AX209" si="53">B72</f>
        <v>1182.1399999999999</v>
      </c>
      <c r="U209" s="163">
        <f t="shared" si="53"/>
        <v>1119.54</v>
      </c>
      <c r="V209" s="163">
        <f t="shared" si="53"/>
        <v>1062.3400000000001</v>
      </c>
      <c r="W209" s="163">
        <f t="shared" si="53"/>
        <v>1105.7400000000002</v>
      </c>
      <c r="X209" s="163">
        <f t="shared" si="53"/>
        <v>1103.2400000000002</v>
      </c>
      <c r="Y209" s="163">
        <f t="shared" si="53"/>
        <v>1082.94</v>
      </c>
      <c r="Z209" s="163">
        <f t="shared" si="53"/>
        <v>1017.6399999999999</v>
      </c>
      <c r="AA209" s="163">
        <f t="shared" si="53"/>
        <v>1088.8399999999999</v>
      </c>
      <c r="AB209" s="163">
        <f t="shared" si="53"/>
        <v>1139.9399999999998</v>
      </c>
      <c r="AC209" s="163">
        <f t="shared" si="53"/>
        <v>1199.74</v>
      </c>
      <c r="AD209" s="163">
        <f t="shared" si="53"/>
        <v>1236.8400000000001</v>
      </c>
      <c r="AE209" s="163">
        <f t="shared" si="53"/>
        <v>1306.8400000000001</v>
      </c>
      <c r="AF209" s="163">
        <f t="shared" si="53"/>
        <v>1286.44</v>
      </c>
      <c r="AG209" s="163">
        <f t="shared" si="53"/>
        <v>1196.1399999999999</v>
      </c>
      <c r="AH209" s="163">
        <f t="shared" si="53"/>
        <v>1230.44</v>
      </c>
      <c r="AI209" s="163">
        <f t="shared" si="53"/>
        <v>1180.8399999999999</v>
      </c>
      <c r="AJ209" s="163">
        <f t="shared" si="53"/>
        <v>1228.04</v>
      </c>
      <c r="AK209" s="163">
        <f t="shared" si="53"/>
        <v>1224.54</v>
      </c>
      <c r="AL209" s="163">
        <f t="shared" si="53"/>
        <v>1238.56</v>
      </c>
      <c r="AM209" s="163">
        <f t="shared" si="53"/>
        <v>1217.3399999999999</v>
      </c>
      <c r="AN209" s="163">
        <f t="shared" si="53"/>
        <v>1212.6399999999999</v>
      </c>
      <c r="AO209" s="163">
        <f t="shared" si="53"/>
        <v>1174.0999999999999</v>
      </c>
      <c r="AP209" s="163">
        <f t="shared" si="53"/>
        <v>1256.2099999999998</v>
      </c>
      <c r="AQ209" s="163">
        <f t="shared" si="53"/>
        <v>1400.24</v>
      </c>
      <c r="AR209" s="163">
        <f t="shared" si="53"/>
        <v>1388.6399999999999</v>
      </c>
      <c r="AS209" s="163">
        <f t="shared" si="53"/>
        <v>1309.24</v>
      </c>
      <c r="AT209" s="163">
        <f t="shared" si="53"/>
        <v>1301.54</v>
      </c>
      <c r="AU209" s="163">
        <f t="shared" si="53"/>
        <v>1237.24</v>
      </c>
      <c r="AV209" s="163">
        <f t="shared" si="53"/>
        <v>1170.6399999999999</v>
      </c>
      <c r="AW209" s="163">
        <f t="shared" si="53"/>
        <v>3.54</v>
      </c>
      <c r="AX209" s="163">
        <f t="shared" si="53"/>
        <v>1105.04</v>
      </c>
    </row>
    <row r="210" spans="1:50" x14ac:dyDescent="0.25">
      <c r="A210" s="156" t="s">
        <v>80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81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82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83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84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69</v>
      </c>
      <c r="B230" s="166">
        <f t="shared" ref="B230:AF230" si="54">B194</f>
        <v>0.64</v>
      </c>
      <c r="C230" s="166">
        <f t="shared" si="54"/>
        <v>0.64</v>
      </c>
      <c r="D230" s="166">
        <f t="shared" si="54"/>
        <v>0.64</v>
      </c>
      <c r="E230" s="166">
        <f t="shared" si="54"/>
        <v>0.64</v>
      </c>
      <c r="F230" s="166">
        <f t="shared" si="54"/>
        <v>0.64</v>
      </c>
      <c r="G230" s="166">
        <f t="shared" si="54"/>
        <v>0.64</v>
      </c>
      <c r="H230" s="166">
        <f t="shared" si="54"/>
        <v>0.64</v>
      </c>
      <c r="I230" s="166">
        <f t="shared" si="54"/>
        <v>0.64</v>
      </c>
      <c r="J230" s="166">
        <f t="shared" si="54"/>
        <v>0.64</v>
      </c>
      <c r="K230" s="166">
        <f t="shared" si="54"/>
        <v>0.64</v>
      </c>
      <c r="L230" s="166">
        <f t="shared" si="54"/>
        <v>0.64</v>
      </c>
      <c r="M230" s="166">
        <f t="shared" si="54"/>
        <v>0.64</v>
      </c>
      <c r="N230" s="166">
        <f t="shared" si="54"/>
        <v>0.64</v>
      </c>
      <c r="O230" s="166">
        <f t="shared" si="54"/>
        <v>0.64</v>
      </c>
      <c r="P230" s="166">
        <f t="shared" si="54"/>
        <v>0.64</v>
      </c>
      <c r="Q230" s="166">
        <f t="shared" si="54"/>
        <v>0.64</v>
      </c>
      <c r="R230" s="166">
        <f t="shared" si="54"/>
        <v>0.64</v>
      </c>
      <c r="S230" s="166">
        <f t="shared" si="54"/>
        <v>0.64</v>
      </c>
      <c r="T230" s="166">
        <f t="shared" si="54"/>
        <v>0.64</v>
      </c>
      <c r="U230" s="166">
        <f t="shared" si="54"/>
        <v>0.64</v>
      </c>
      <c r="V230" s="166">
        <f t="shared" si="54"/>
        <v>0.64</v>
      </c>
      <c r="W230" s="166">
        <f t="shared" si="54"/>
        <v>0.64</v>
      </c>
      <c r="X230" s="166">
        <f t="shared" si="54"/>
        <v>0.64</v>
      </c>
      <c r="Y230" s="166">
        <f t="shared" si="54"/>
        <v>0.64</v>
      </c>
      <c r="Z230" s="166">
        <f t="shared" si="54"/>
        <v>0.64</v>
      </c>
      <c r="AA230" s="166">
        <f t="shared" si="54"/>
        <v>0.64</v>
      </c>
      <c r="AB230" s="166">
        <f t="shared" si="54"/>
        <v>0.64</v>
      </c>
      <c r="AC230" s="166">
        <f t="shared" si="54"/>
        <v>0.64</v>
      </c>
      <c r="AD230" s="166">
        <f t="shared" si="54"/>
        <v>0.64</v>
      </c>
      <c r="AE230" s="166">
        <f t="shared" si="54"/>
        <v>0.64</v>
      </c>
      <c r="AF230" s="166">
        <f t="shared" si="54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5">IF(C198&lt;100,"",C198-520)</f>
        <v/>
      </c>
      <c r="D231" s="114" t="str">
        <f t="shared" si="55"/>
        <v/>
      </c>
      <c r="E231" s="114" t="str">
        <f t="shared" si="55"/>
        <v/>
      </c>
      <c r="F231" s="114" t="str">
        <f t="shared" si="55"/>
        <v/>
      </c>
      <c r="G231" s="114" t="str">
        <f t="shared" si="55"/>
        <v/>
      </c>
      <c r="H231" s="114" t="str">
        <f t="shared" si="55"/>
        <v/>
      </c>
      <c r="I231" s="114" t="str">
        <f t="shared" si="55"/>
        <v/>
      </c>
      <c r="J231" s="114" t="str">
        <f t="shared" si="55"/>
        <v/>
      </c>
      <c r="K231" s="114" t="str">
        <f t="shared" si="55"/>
        <v/>
      </c>
      <c r="L231" s="114" t="str">
        <f t="shared" si="55"/>
        <v/>
      </c>
      <c r="M231" s="114" t="str">
        <f t="shared" si="55"/>
        <v/>
      </c>
      <c r="N231" s="114" t="str">
        <f t="shared" si="55"/>
        <v/>
      </c>
      <c r="O231" s="114" t="str">
        <f t="shared" si="55"/>
        <v/>
      </c>
      <c r="P231" s="114" t="str">
        <f t="shared" si="55"/>
        <v/>
      </c>
      <c r="Q231" s="114" t="str">
        <f t="shared" si="55"/>
        <v/>
      </c>
      <c r="R231" s="114" t="str">
        <f t="shared" si="55"/>
        <v/>
      </c>
      <c r="S231" s="114" t="str">
        <f t="shared" si="55"/>
        <v/>
      </c>
      <c r="T231" s="114" t="str">
        <f t="shared" si="55"/>
        <v/>
      </c>
      <c r="U231" s="114" t="str">
        <f t="shared" si="55"/>
        <v/>
      </c>
      <c r="V231" s="114" t="str">
        <f t="shared" si="55"/>
        <v/>
      </c>
      <c r="W231" s="114" t="str">
        <f t="shared" si="55"/>
        <v/>
      </c>
      <c r="X231" s="114" t="str">
        <f t="shared" si="55"/>
        <v/>
      </c>
      <c r="Y231" s="114" t="str">
        <f t="shared" si="55"/>
        <v/>
      </c>
      <c r="Z231" s="114" t="str">
        <f t="shared" si="55"/>
        <v/>
      </c>
      <c r="AA231" s="114" t="str">
        <f t="shared" si="55"/>
        <v/>
      </c>
      <c r="AB231" s="114" t="str">
        <f t="shared" si="55"/>
        <v/>
      </c>
      <c r="AC231" s="114" t="str">
        <f t="shared" si="55"/>
        <v/>
      </c>
      <c r="AD231" s="114" t="str">
        <f t="shared" si="55"/>
        <v/>
      </c>
      <c r="AE231" s="114" t="str">
        <f t="shared" si="55"/>
        <v/>
      </c>
      <c r="AF231" s="114" t="str">
        <f t="shared" si="55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6">IF(B199&lt;100,"",B199-620)</f>
        <v/>
      </c>
      <c r="C232" s="114" t="str">
        <f t="shared" si="56"/>
        <v/>
      </c>
      <c r="D232" s="114" t="str">
        <f t="shared" si="56"/>
        <v/>
      </c>
      <c r="E232" s="114" t="str">
        <f t="shared" si="56"/>
        <v/>
      </c>
      <c r="F232" s="114" t="str">
        <f t="shared" si="56"/>
        <v/>
      </c>
      <c r="G232" s="114" t="str">
        <f t="shared" si="56"/>
        <v/>
      </c>
      <c r="H232" s="114" t="str">
        <f t="shared" si="56"/>
        <v/>
      </c>
      <c r="I232" s="114" t="str">
        <f t="shared" si="56"/>
        <v/>
      </c>
      <c r="J232" s="114" t="str">
        <f t="shared" si="56"/>
        <v/>
      </c>
      <c r="K232" s="114" t="str">
        <f t="shared" si="56"/>
        <v/>
      </c>
      <c r="L232" s="114" t="str">
        <f t="shared" si="56"/>
        <v/>
      </c>
      <c r="M232" s="114" t="str">
        <f t="shared" si="56"/>
        <v/>
      </c>
      <c r="N232" s="114" t="str">
        <f t="shared" si="56"/>
        <v/>
      </c>
      <c r="O232" s="114" t="str">
        <f t="shared" si="56"/>
        <v/>
      </c>
      <c r="P232" s="114" t="str">
        <f t="shared" si="56"/>
        <v/>
      </c>
      <c r="Q232" s="114" t="str">
        <f t="shared" si="56"/>
        <v/>
      </c>
      <c r="R232" s="114" t="str">
        <f t="shared" si="56"/>
        <v/>
      </c>
      <c r="S232" s="114" t="str">
        <f t="shared" si="56"/>
        <v/>
      </c>
      <c r="T232" s="114" t="str">
        <f t="shared" si="56"/>
        <v/>
      </c>
      <c r="U232" s="114" t="str">
        <f t="shared" si="56"/>
        <v/>
      </c>
      <c r="V232" s="114" t="str">
        <f t="shared" si="56"/>
        <v/>
      </c>
      <c r="W232" s="114" t="str">
        <f t="shared" si="56"/>
        <v/>
      </c>
      <c r="X232" s="114" t="str">
        <f t="shared" si="56"/>
        <v/>
      </c>
      <c r="Y232" s="114" t="str">
        <f t="shared" si="56"/>
        <v/>
      </c>
      <c r="Z232" s="114" t="str">
        <f t="shared" si="56"/>
        <v/>
      </c>
      <c r="AA232" s="114" t="str">
        <f t="shared" si="56"/>
        <v/>
      </c>
      <c r="AB232" s="114" t="str">
        <f t="shared" si="56"/>
        <v/>
      </c>
      <c r="AC232" s="114" t="str">
        <f t="shared" si="56"/>
        <v/>
      </c>
      <c r="AD232" s="114" t="str">
        <f t="shared" si="56"/>
        <v/>
      </c>
      <c r="AE232" s="114" t="str">
        <f t="shared" si="56"/>
        <v/>
      </c>
      <c r="AF232" s="114" t="str">
        <f t="shared" si="56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7">IF(B200&lt;100,"",B200-330)</f>
        <v/>
      </c>
      <c r="C233" s="114" t="str">
        <f t="shared" si="57"/>
        <v/>
      </c>
      <c r="D233" s="114" t="str">
        <f t="shared" si="57"/>
        <v/>
      </c>
      <c r="E233" s="114" t="str">
        <f t="shared" si="57"/>
        <v/>
      </c>
      <c r="F233" s="114" t="str">
        <f t="shared" si="57"/>
        <v/>
      </c>
      <c r="G233" s="114" t="str">
        <f t="shared" si="57"/>
        <v/>
      </c>
      <c r="H233" s="114" t="str">
        <f t="shared" si="57"/>
        <v/>
      </c>
      <c r="I233" s="114" t="str">
        <f t="shared" si="57"/>
        <v/>
      </c>
      <c r="J233" s="114" t="str">
        <f t="shared" si="57"/>
        <v/>
      </c>
      <c r="K233" s="114" t="str">
        <f t="shared" si="57"/>
        <v/>
      </c>
      <c r="L233" s="114" t="str">
        <f t="shared" si="57"/>
        <v/>
      </c>
      <c r="M233" s="114" t="str">
        <f t="shared" si="57"/>
        <v/>
      </c>
      <c r="N233" s="114" t="str">
        <f t="shared" si="57"/>
        <v/>
      </c>
      <c r="O233" s="114" t="str">
        <f t="shared" si="57"/>
        <v/>
      </c>
      <c r="P233" s="114" t="str">
        <f t="shared" si="57"/>
        <v/>
      </c>
      <c r="Q233" s="114" t="str">
        <f t="shared" si="57"/>
        <v/>
      </c>
      <c r="R233" s="114" t="str">
        <f t="shared" si="57"/>
        <v/>
      </c>
      <c r="S233" s="114" t="str">
        <f t="shared" si="57"/>
        <v/>
      </c>
      <c r="T233" s="114" t="str">
        <f t="shared" si="57"/>
        <v/>
      </c>
      <c r="U233" s="114" t="str">
        <f t="shared" si="57"/>
        <v/>
      </c>
      <c r="V233" s="114" t="str">
        <f t="shared" si="57"/>
        <v/>
      </c>
      <c r="W233" s="114" t="str">
        <f t="shared" si="57"/>
        <v/>
      </c>
      <c r="X233" s="114" t="str">
        <f t="shared" si="57"/>
        <v/>
      </c>
      <c r="Y233" s="114" t="str">
        <f t="shared" si="57"/>
        <v/>
      </c>
      <c r="Z233" s="114" t="str">
        <f t="shared" si="57"/>
        <v/>
      </c>
      <c r="AA233" s="114" t="str">
        <f t="shared" si="57"/>
        <v/>
      </c>
      <c r="AB233" s="114" t="str">
        <f t="shared" si="57"/>
        <v/>
      </c>
      <c r="AC233" s="114" t="str">
        <f t="shared" si="57"/>
        <v/>
      </c>
      <c r="AD233" s="114" t="str">
        <f t="shared" si="57"/>
        <v/>
      </c>
      <c r="AE233" s="114" t="str">
        <f t="shared" si="57"/>
        <v/>
      </c>
      <c r="AF233" s="114" t="str">
        <f t="shared" si="57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58">IF(C201&lt;100,"",C201-1500)</f>
        <v/>
      </c>
      <c r="D234" s="114" t="str">
        <f t="shared" si="58"/>
        <v/>
      </c>
      <c r="E234" s="114" t="str">
        <f t="shared" si="58"/>
        <v/>
      </c>
      <c r="F234" s="114" t="str">
        <f t="shared" si="58"/>
        <v/>
      </c>
      <c r="G234" s="114" t="str">
        <f t="shared" si="58"/>
        <v/>
      </c>
      <c r="H234" s="114" t="str">
        <f t="shared" si="58"/>
        <v/>
      </c>
      <c r="I234" s="114" t="str">
        <f t="shared" si="58"/>
        <v/>
      </c>
      <c r="J234" s="114" t="str">
        <f t="shared" si="58"/>
        <v/>
      </c>
      <c r="K234" s="114" t="str">
        <f t="shared" si="58"/>
        <v/>
      </c>
      <c r="L234" s="114" t="str">
        <f t="shared" si="58"/>
        <v/>
      </c>
      <c r="M234" s="114" t="str">
        <f t="shared" si="58"/>
        <v/>
      </c>
      <c r="N234" s="114" t="str">
        <f t="shared" si="58"/>
        <v/>
      </c>
      <c r="O234" s="114" t="str">
        <f t="shared" si="58"/>
        <v/>
      </c>
      <c r="P234" s="114" t="str">
        <f t="shared" si="58"/>
        <v/>
      </c>
      <c r="Q234" s="114" t="str">
        <f t="shared" si="58"/>
        <v/>
      </c>
      <c r="R234" s="114" t="str">
        <f t="shared" si="58"/>
        <v/>
      </c>
      <c r="S234" s="114" t="str">
        <f t="shared" si="58"/>
        <v/>
      </c>
      <c r="T234" s="114" t="str">
        <f t="shared" si="58"/>
        <v/>
      </c>
      <c r="U234" s="114" t="str">
        <f t="shared" si="58"/>
        <v/>
      </c>
      <c r="V234" s="114" t="str">
        <f t="shared" si="58"/>
        <v/>
      </c>
      <c r="W234" s="114" t="str">
        <f t="shared" si="58"/>
        <v/>
      </c>
      <c r="X234" s="114" t="str">
        <f t="shared" si="58"/>
        <v/>
      </c>
      <c r="Y234" s="114" t="str">
        <f t="shared" si="58"/>
        <v/>
      </c>
      <c r="Z234" s="114" t="str">
        <f t="shared" si="58"/>
        <v/>
      </c>
      <c r="AA234" s="114" t="str">
        <f t="shared" si="58"/>
        <v/>
      </c>
      <c r="AB234" s="114" t="str">
        <f t="shared" si="58"/>
        <v/>
      </c>
      <c r="AC234" s="114" t="str">
        <f t="shared" si="58"/>
        <v/>
      </c>
      <c r="AD234" s="114" t="str">
        <f t="shared" si="58"/>
        <v/>
      </c>
      <c r="AE234" s="114" t="str">
        <f t="shared" si="58"/>
        <v/>
      </c>
      <c r="AF234" s="114" t="str">
        <f t="shared" si="58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8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9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5367" priority="275">
      <formula>S$9&gt;=20/24</formula>
    </cfRule>
    <cfRule type="expression" dxfId="5366" priority="276">
      <formula>AND(S$9&gt;=14/24,S$9&lt;20/24)</formula>
    </cfRule>
    <cfRule type="expression" dxfId="5365" priority="277">
      <formula>AND(S$9&gt;=8/24,S$9&lt;14/24)</formula>
    </cfRule>
    <cfRule type="expression" dxfId="5364" priority="278">
      <formula>S$9&lt;8/24</formula>
    </cfRule>
  </conditionalFormatting>
  <conditionalFormatting sqref="B8:AF10 AA78:AF78 B78:Q78 B53:AF53 B79:AF79 C189:AF195 O39:O40 B65:AF69 T208:AX208 B71:AF75 T55:T56 Z37:Z40 W82:Y88 U82:V83 Z15:Z29 B77:AF77 B60:D60 B54:J57 B62:D64 B61:F61 B58:I58 J58:J64 K54:K64 L36:O38 L55:N58 L34:R34 L50:AF52 O55:R64 L11:T11 O42:S45 O12:T13 P36:U40 O15:Y27 U11:Z13 V36:Y39 T42:Y44 S57:Y64 AA54:AF57 AA81:AF88 O29:Y30 R28:Z28">
    <cfRule type="expression" dxfId="5363" priority="271">
      <formula>B$9&gt;=20/24</formula>
    </cfRule>
    <cfRule type="expression" dxfId="5362" priority="272">
      <formula>AND(B$9&gt;=14/24,B$9&lt;20/24)</formula>
    </cfRule>
    <cfRule type="expression" dxfId="5361" priority="273">
      <formula>AND(B$9&gt;=8/24,B$9&lt;14/24)</formula>
    </cfRule>
    <cfRule type="expression" dxfId="5360" priority="274">
      <formula>B$9&lt;8/24</formula>
    </cfRule>
  </conditionalFormatting>
  <conditionalFormatting sqref="B187:AF187">
    <cfRule type="expression" dxfId="5359" priority="267">
      <formula>B$9&gt;=20/24</formula>
    </cfRule>
    <cfRule type="expression" dxfId="5358" priority="268">
      <formula>AND(B$9&gt;=14/24,B$9&lt;20/24)</formula>
    </cfRule>
    <cfRule type="expression" dxfId="5357" priority="269">
      <formula>AND(B$9&gt;=8/24,B$9&lt;14/24)</formula>
    </cfRule>
    <cfRule type="expression" dxfId="5356" priority="270">
      <formula>B$9&lt;8/24</formula>
    </cfRule>
  </conditionalFormatting>
  <conditionalFormatting sqref="AL4:AL6">
    <cfRule type="iconSet" priority="266">
      <iconSet iconSet="3TrafficLights2" reverse="1">
        <cfvo type="percent" val="0"/>
        <cfvo type="num" val="1"/>
        <cfvo type="num" val="1"/>
      </iconSet>
    </cfRule>
  </conditionalFormatting>
  <conditionalFormatting sqref="L54:R54">
    <cfRule type="expression" dxfId="5355" priority="262">
      <formula>L$9&gt;=20/24</formula>
    </cfRule>
    <cfRule type="expression" dxfId="5354" priority="263">
      <formula>AND(L$9&gt;=14/24,L$9&lt;20/24)</formula>
    </cfRule>
    <cfRule type="expression" dxfId="5353" priority="264">
      <formula>AND(L$9&gt;=8/24,L$9&lt;14/24)</formula>
    </cfRule>
    <cfRule type="expression" dxfId="5352" priority="265">
      <formula>L$9&lt;8/24</formula>
    </cfRule>
  </conditionalFormatting>
  <conditionalFormatting sqref="T36:Z36">
    <cfRule type="expression" dxfId="5351" priority="250">
      <formula>T$9&gt;=20/24</formula>
    </cfRule>
    <cfRule type="expression" dxfId="5350" priority="251">
      <formula>AND(T$9&gt;=14/24,T$9&lt;20/24)</formula>
    </cfRule>
    <cfRule type="expression" dxfId="5349" priority="252">
      <formula>AND(T$9&gt;=8/24,T$9&lt;14/24)</formula>
    </cfRule>
    <cfRule type="expression" dxfId="5348" priority="253">
      <formula>T$9&lt;8/24</formula>
    </cfRule>
  </conditionalFormatting>
  <conditionalFormatting sqref="Z30">
    <cfRule type="expression" dxfId="5347" priority="254">
      <formula>Z$9&gt;=20/24</formula>
    </cfRule>
    <cfRule type="expression" dxfId="5346" priority="255">
      <formula>AND(Z$9&gt;=14/24,Z$9&lt;20/24)</formula>
    </cfRule>
    <cfRule type="expression" dxfId="5345" priority="256">
      <formula>AND(Z$9&gt;=8/24,Z$9&lt;14/24)</formula>
    </cfRule>
    <cfRule type="expression" dxfId="5344" priority="257">
      <formula>Z$9&lt;8/24</formula>
    </cfRule>
  </conditionalFormatting>
  <conditionalFormatting sqref="T54:Z54">
    <cfRule type="expression" dxfId="5343" priority="246">
      <formula>T$9&gt;=20/24</formula>
    </cfRule>
    <cfRule type="expression" dxfId="5342" priority="247">
      <formula>AND(T$9&gt;=14/24,T$9&lt;20/24)</formula>
    </cfRule>
    <cfRule type="expression" dxfId="5341" priority="248">
      <formula>AND(T$9&gt;=8/24,T$9&lt;14/24)</formula>
    </cfRule>
    <cfRule type="expression" dxfId="5340" priority="249">
      <formula>T$9&lt;8/24</formula>
    </cfRule>
  </conditionalFormatting>
  <conditionalFormatting sqref="R78:Z78">
    <cfRule type="expression" dxfId="5339" priority="242">
      <formula>R$9&gt;=20/24</formula>
    </cfRule>
    <cfRule type="expression" dxfId="5338" priority="243">
      <formula>AND(R$9&gt;=14/24,R$9&lt;20/24)</formula>
    </cfRule>
    <cfRule type="expression" dxfId="5337" priority="244">
      <formula>AND(R$9&gt;=8/24,R$9&lt;14/24)</formula>
    </cfRule>
    <cfRule type="expression" dxfId="5336" priority="245">
      <formula>R$9&lt;8/24</formula>
    </cfRule>
  </conditionalFormatting>
  <conditionalFormatting sqref="T81:Y81">
    <cfRule type="expression" dxfId="5335" priority="238">
      <formula>T$9&gt;=20/24</formula>
    </cfRule>
    <cfRule type="expression" dxfId="5334" priority="239">
      <formula>AND(T$9&gt;=14/24,T$9&lt;20/24)</formula>
    </cfRule>
    <cfRule type="expression" dxfId="5333" priority="240">
      <formula>AND(T$9&gt;=8/24,T$9&lt;14/24)</formula>
    </cfRule>
    <cfRule type="expression" dxfId="5332" priority="241">
      <formula>T$9&lt;8/24</formula>
    </cfRule>
  </conditionalFormatting>
  <conditionalFormatting sqref="O32:Y32">
    <cfRule type="expression" dxfId="5331" priority="234">
      <formula>O$9&gt;=20/24</formula>
    </cfRule>
    <cfRule type="expression" dxfId="5330" priority="235">
      <formula>AND(O$9&gt;=14/24,O$9&lt;20/24)</formula>
    </cfRule>
    <cfRule type="expression" dxfId="5329" priority="236">
      <formula>AND(O$9&gt;=8/24,O$9&lt;14/24)</formula>
    </cfRule>
    <cfRule type="expression" dxfId="5328" priority="237">
      <formula>O$9&lt;8/24</formula>
    </cfRule>
  </conditionalFormatting>
  <conditionalFormatting sqref="O46:Y46">
    <cfRule type="expression" dxfId="5327" priority="230">
      <formula>O$9&gt;=20/24</formula>
    </cfRule>
    <cfRule type="expression" dxfId="5326" priority="231">
      <formula>AND(O$9&gt;=14/24,O$9&lt;20/24)</formula>
    </cfRule>
    <cfRule type="expression" dxfId="5325" priority="232">
      <formula>AND(O$9&gt;=8/24,O$9&lt;14/24)</formula>
    </cfRule>
    <cfRule type="expression" dxfId="5324" priority="233">
      <formula>O$9&lt;8/24</formula>
    </cfRule>
  </conditionalFormatting>
  <conditionalFormatting sqref="O47:Y47">
    <cfRule type="expression" dxfId="5323" priority="226">
      <formula>O$9&gt;=20/24</formula>
    </cfRule>
    <cfRule type="expression" dxfId="5322" priority="227">
      <formula>AND(O$9&gt;=14/24,O$9&lt;20/24)</formula>
    </cfRule>
    <cfRule type="expression" dxfId="5321" priority="228">
      <formula>AND(O$9&gt;=8/24,O$9&lt;14/24)</formula>
    </cfRule>
    <cfRule type="expression" dxfId="5320" priority="229">
      <formula>O$9&lt;8/24</formula>
    </cfRule>
  </conditionalFormatting>
  <conditionalFormatting sqref="S34:AD34">
    <cfRule type="expression" dxfId="5319" priority="218">
      <formula>S$9&gt;=20/24</formula>
    </cfRule>
    <cfRule type="expression" dxfId="5318" priority="219">
      <formula>AND(S$9&gt;=14/24,S$9&lt;20/24)</formula>
    </cfRule>
    <cfRule type="expression" dxfId="5317" priority="220">
      <formula>AND(S$9&gt;=8/24,S$9&lt;14/24)</formula>
    </cfRule>
    <cfRule type="expression" dxfId="5316" priority="221">
      <formula>S$9&lt;8/24</formula>
    </cfRule>
  </conditionalFormatting>
  <conditionalFormatting sqref="Z32">
    <cfRule type="expression" dxfId="5315" priority="214">
      <formula>Z$9&gt;=20/24</formula>
    </cfRule>
    <cfRule type="expression" dxfId="5314" priority="215">
      <formula>AND(Z$9&gt;=14/24,Z$9&lt;20/24)</formula>
    </cfRule>
    <cfRule type="expression" dxfId="5313" priority="216">
      <formula>AND(Z$9&gt;=8/24,Z$9&lt;14/24)</formula>
    </cfRule>
    <cfRule type="expression" dxfId="5312" priority="217">
      <formula>Z$9&lt;8/24</formula>
    </cfRule>
  </conditionalFormatting>
  <conditionalFormatting sqref="Z42:Z45 T45:Y45 V40:Y40">
    <cfRule type="expression" dxfId="5311" priority="210">
      <formula>T$9&gt;=20/24</formula>
    </cfRule>
    <cfRule type="expression" dxfId="5310" priority="211">
      <formula>AND(T$9&gt;=14/24,T$9&lt;20/24)</formula>
    </cfRule>
    <cfRule type="expression" dxfId="5309" priority="212">
      <formula>AND(T$9&gt;=8/24,T$9&lt;14/24)</formula>
    </cfRule>
    <cfRule type="expression" dxfId="5308" priority="213">
      <formula>T$9&lt;8/24</formula>
    </cfRule>
  </conditionalFormatting>
  <conditionalFormatting sqref="T46:Z46">
    <cfRule type="expression" dxfId="5307" priority="206">
      <formula>T$9&gt;=20/24</formula>
    </cfRule>
    <cfRule type="expression" dxfId="5306" priority="207">
      <formula>AND(T$9&gt;=14/24,T$9&lt;20/24)</formula>
    </cfRule>
    <cfRule type="expression" dxfId="5305" priority="208">
      <formula>AND(T$9&gt;=8/24,T$9&lt;14/24)</formula>
    </cfRule>
    <cfRule type="expression" dxfId="5304" priority="209">
      <formula>T$9&lt;8/24</formula>
    </cfRule>
  </conditionalFormatting>
  <conditionalFormatting sqref="T47:Z47">
    <cfRule type="expression" dxfId="5303" priority="202">
      <formula>T$9&gt;=20/24</formula>
    </cfRule>
    <cfRule type="expression" dxfId="5302" priority="203">
      <formula>AND(T$9&gt;=14/24,T$9&lt;20/24)</formula>
    </cfRule>
    <cfRule type="expression" dxfId="5301" priority="204">
      <formula>AND(T$9&gt;=8/24,T$9&lt;14/24)</formula>
    </cfRule>
    <cfRule type="expression" dxfId="5300" priority="205">
      <formula>T$9&lt;8/24</formula>
    </cfRule>
  </conditionalFormatting>
  <conditionalFormatting sqref="Z57:Z64 AA58:AF64">
    <cfRule type="expression" dxfId="5299" priority="198">
      <formula>Z$9&gt;=20/24</formula>
    </cfRule>
    <cfRule type="expression" dxfId="5298" priority="199">
      <formula>AND(Z$9&gt;=14/24,Z$9&lt;20/24)</formula>
    </cfRule>
    <cfRule type="expression" dxfId="5297" priority="200">
      <formula>AND(Z$9&gt;=8/24,Z$9&lt;14/24)</formula>
    </cfRule>
    <cfRule type="expression" dxfId="5296" priority="201">
      <formula>Z$9&lt;8/24</formula>
    </cfRule>
  </conditionalFormatting>
  <conditionalFormatting sqref="AA91:AF94">
    <cfRule type="expression" dxfId="5295" priority="194">
      <formula>AA$9&gt;=20/24</formula>
    </cfRule>
    <cfRule type="expression" dxfId="5294" priority="195">
      <formula>AND(AA$9&gt;=14/24,AA$9&lt;20/24)</formula>
    </cfRule>
    <cfRule type="expression" dxfId="5293" priority="196">
      <formula>AND(AA$9&gt;=8/24,AA$9&lt;14/24)</formula>
    </cfRule>
    <cfRule type="expression" dxfId="5292" priority="197">
      <formula>AA$9&lt;8/24</formula>
    </cfRule>
  </conditionalFormatting>
  <conditionalFormatting sqref="H60 I59:I60 B59:H59 H62:I64">
    <cfRule type="expression" dxfId="5291" priority="190">
      <formula>B$9&gt;=20/24</formula>
    </cfRule>
    <cfRule type="expression" dxfId="5290" priority="191">
      <formula>AND(B$9&gt;=14/24,B$9&lt;20/24)</formula>
    </cfRule>
    <cfRule type="expression" dxfId="5289" priority="192">
      <formula>AND(B$9&gt;=8/24,B$9&lt;14/24)</formula>
    </cfRule>
    <cfRule type="expression" dxfId="5288" priority="193">
      <formula>B$9&lt;8/24</formula>
    </cfRule>
  </conditionalFormatting>
  <conditionalFormatting sqref="T91:Z94">
    <cfRule type="expression" dxfId="5287" priority="186">
      <formula>T$9&gt;=20/24</formula>
    </cfRule>
    <cfRule type="expression" dxfId="5286" priority="187">
      <formula>AND(T$9&gt;=14/24,T$9&lt;20/24)</formula>
    </cfRule>
    <cfRule type="expression" dxfId="5285" priority="188">
      <formula>AND(T$9&gt;=8/24,T$9&lt;14/24)</formula>
    </cfRule>
    <cfRule type="expression" dxfId="5284" priority="189">
      <formula>T$9&lt;8/24</formula>
    </cfRule>
  </conditionalFormatting>
  <conditionalFormatting sqref="AG48 B15:K30 B35:AF35 B32:K33 B12:K13 B42:K47 B39:K40 B34:N34 B36:N38 B48:AF53 B11:AF11 O12:AF13 O32:AF34 O36:AF40 O42:AF47 O29:AF30 R28:AF28 O15:AF27">
    <cfRule type="expression" dxfId="5283" priority="185">
      <formula>B11&gt;$AG11</formula>
    </cfRule>
  </conditionalFormatting>
  <conditionalFormatting sqref="A96:A152 A81:A94 A11:A13 A15:A30 A42:A69 A77:A79 A71:A75 A32:A40 A165:A196">
    <cfRule type="expression" dxfId="5282" priority="184">
      <formula>$AH11=0</formula>
    </cfRule>
  </conditionalFormatting>
  <conditionalFormatting sqref="AA95:AF95">
    <cfRule type="expression" dxfId="5281" priority="180">
      <formula>AA$9&gt;=20/24</formula>
    </cfRule>
    <cfRule type="expression" dxfId="5280" priority="181">
      <formula>AND(AA$9&gt;=14/24,AA$9&lt;20/24)</formula>
    </cfRule>
    <cfRule type="expression" dxfId="5279" priority="182">
      <formula>AND(AA$9&gt;=8/24,AA$9&lt;14/24)</formula>
    </cfRule>
    <cfRule type="expression" dxfId="5278" priority="183">
      <formula>AA$9&lt;8/24</formula>
    </cfRule>
  </conditionalFormatting>
  <conditionalFormatting sqref="T95:Z95">
    <cfRule type="expression" dxfId="5277" priority="176">
      <formula>T$9&gt;=20/24</formula>
    </cfRule>
    <cfRule type="expression" dxfId="5276" priority="177">
      <formula>AND(T$9&gt;=14/24,T$9&lt;20/24)</formula>
    </cfRule>
    <cfRule type="expression" dxfId="5275" priority="178">
      <formula>AND(T$9&gt;=8/24,T$9&lt;14/24)</formula>
    </cfRule>
    <cfRule type="expression" dxfId="5274" priority="179">
      <formula>T$9&lt;8/24</formula>
    </cfRule>
  </conditionalFormatting>
  <conditionalFormatting sqref="A95">
    <cfRule type="expression" dxfId="5273" priority="175">
      <formula>$AH95=0</formula>
    </cfRule>
  </conditionalFormatting>
  <conditionalFormatting sqref="C33:K33 O33:AF33">
    <cfRule type="expression" dxfId="5272" priority="171">
      <formula>C$9&gt;=20/24</formula>
    </cfRule>
    <cfRule type="expression" dxfId="5271" priority="172">
      <formula>AND(C$9&gt;=14/24,C$9&lt;20/24)</formula>
    </cfRule>
    <cfRule type="expression" dxfId="5270" priority="173">
      <formula>AND(C$9&gt;=8/24,C$9&lt;14/24)</formula>
    </cfRule>
    <cfRule type="expression" dxfId="5269" priority="174">
      <formula>C$9&lt;8/24</formula>
    </cfRule>
  </conditionalFormatting>
  <conditionalFormatting sqref="S33:AF33">
    <cfRule type="expression" dxfId="5268" priority="167">
      <formula>S$9&gt;=20/24</formula>
    </cfRule>
    <cfRule type="expression" dxfId="5267" priority="168">
      <formula>AND(S$9&gt;=14/24,S$9&lt;20/24)</formula>
    </cfRule>
    <cfRule type="expression" dxfId="5266" priority="169">
      <formula>AND(S$9&gt;=8/24,S$9&lt;14/24)</formula>
    </cfRule>
    <cfRule type="expression" dxfId="5265" priority="170">
      <formula>S$9&lt;8/24</formula>
    </cfRule>
  </conditionalFormatting>
  <conditionalFormatting sqref="B33">
    <cfRule type="expression" dxfId="5264" priority="163">
      <formula>B$9&gt;=20/24</formula>
    </cfRule>
    <cfRule type="expression" dxfId="5263" priority="164">
      <formula>AND(B$9&gt;=14/24,B$9&lt;20/24)</formula>
    </cfRule>
    <cfRule type="expression" dxfId="5262" priority="165">
      <formula>AND(B$9&gt;=8/24,B$9&lt;14/24)</formula>
    </cfRule>
    <cfRule type="expression" dxfId="5261" priority="166">
      <formula>B$9&lt;8/24</formula>
    </cfRule>
  </conditionalFormatting>
  <conditionalFormatting sqref="E60:G60 E62:G64 G61:I61">
    <cfRule type="expression" dxfId="5260" priority="159">
      <formula>E$9&gt;=20/24</formula>
    </cfRule>
    <cfRule type="expression" dxfId="5259" priority="160">
      <formula>AND(E$9&gt;=14/24,E$9&lt;20/24)</formula>
    </cfRule>
    <cfRule type="expression" dxfId="5258" priority="161">
      <formula>AND(E$9&gt;=8/24,E$9&lt;14/24)</formula>
    </cfRule>
    <cfRule type="expression" dxfId="5257" priority="162">
      <formula>E$9&lt;8/24</formula>
    </cfRule>
  </conditionalFormatting>
  <conditionalFormatting sqref="L59:N64">
    <cfRule type="expression" dxfId="5256" priority="155">
      <formula>L$9&gt;=20/24</formula>
    </cfRule>
    <cfRule type="expression" dxfId="5255" priority="156">
      <formula>AND(L$9&gt;=14/24,L$9&lt;20/24)</formula>
    </cfRule>
    <cfRule type="expression" dxfId="5254" priority="157">
      <formula>AND(L$9&gt;=8/24,L$9&lt;14/24)</formula>
    </cfRule>
    <cfRule type="expression" dxfId="5253" priority="158">
      <formula>L$9&lt;8/24</formula>
    </cfRule>
  </conditionalFormatting>
  <conditionalFormatting sqref="AL30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Z31">
    <cfRule type="expression" dxfId="5252" priority="150">
      <formula>Z$9&gt;=20/24</formula>
    </cfRule>
    <cfRule type="expression" dxfId="5251" priority="151">
      <formula>AND(Z$9&gt;=14/24,Z$9&lt;20/24)</formula>
    </cfRule>
    <cfRule type="expression" dxfId="5250" priority="152">
      <formula>AND(Z$9&gt;=8/24,Z$9&lt;14/24)</formula>
    </cfRule>
    <cfRule type="expression" dxfId="5249" priority="153">
      <formula>Z$9&lt;8/24</formula>
    </cfRule>
  </conditionalFormatting>
  <conditionalFormatting sqref="O31:Y31">
    <cfRule type="expression" dxfId="5248" priority="146">
      <formula>O$9&gt;=20/24</formula>
    </cfRule>
    <cfRule type="expression" dxfId="5247" priority="147">
      <formula>AND(O$9&gt;=14/24,O$9&lt;20/24)</formula>
    </cfRule>
    <cfRule type="expression" dxfId="5246" priority="148">
      <formula>AND(O$9&gt;=8/24,O$9&lt;14/24)</formula>
    </cfRule>
    <cfRule type="expression" dxfId="5245" priority="149">
      <formula>O$9&lt;8/24</formula>
    </cfRule>
  </conditionalFormatting>
  <conditionalFormatting sqref="B31:K31 O31:AF31">
    <cfRule type="expression" dxfId="5244" priority="141">
      <formula>B31&gt;$AG31</formula>
    </cfRule>
  </conditionalFormatting>
  <conditionalFormatting sqref="A31">
    <cfRule type="expression" dxfId="5243" priority="140">
      <formula>$AH31=0</formula>
    </cfRule>
  </conditionalFormatting>
  <conditionalFormatting sqref="B80:AF80">
    <cfRule type="expression" dxfId="5242" priority="136">
      <formula>B$9&gt;=20/24</formula>
    </cfRule>
    <cfRule type="expression" dxfId="5241" priority="137">
      <formula>AND(B$9&gt;=14/24,B$9&lt;20/24)</formula>
    </cfRule>
    <cfRule type="expression" dxfId="5240" priority="138">
      <formula>AND(B$9&gt;=8/24,B$9&lt;14/24)</formula>
    </cfRule>
    <cfRule type="expression" dxfId="5239" priority="139">
      <formula>B$9&lt;8/24</formula>
    </cfRule>
  </conditionalFormatting>
  <conditionalFormatting sqref="A80">
    <cfRule type="expression" dxfId="5238" priority="135">
      <formula>$AH80=0</formula>
    </cfRule>
  </conditionalFormatting>
  <conditionalFormatting sqref="Z14">
    <cfRule type="expression" dxfId="5237" priority="131">
      <formula>Z$9&gt;=20/24</formula>
    </cfRule>
    <cfRule type="expression" dxfId="5236" priority="132">
      <formula>AND(Z$9&gt;=14/24,Z$9&lt;20/24)</formula>
    </cfRule>
    <cfRule type="expression" dxfId="5235" priority="133">
      <formula>AND(Z$9&gt;=8/24,Z$9&lt;14/24)</formula>
    </cfRule>
    <cfRule type="expression" dxfId="5234" priority="134">
      <formula>Z$9&lt;8/24</formula>
    </cfRule>
  </conditionalFormatting>
  <conditionalFormatting sqref="O14:Y14">
    <cfRule type="expression" dxfId="5233" priority="127">
      <formula>O$9&gt;=20/24</formula>
    </cfRule>
    <cfRule type="expression" dxfId="5232" priority="128">
      <formula>AND(O$9&gt;=14/24,O$9&lt;20/24)</formula>
    </cfRule>
    <cfRule type="expression" dxfId="5231" priority="129">
      <formula>AND(O$9&gt;=8/24,O$9&lt;14/24)</formula>
    </cfRule>
    <cfRule type="expression" dxfId="5230" priority="130">
      <formula>O$9&lt;8/24</formula>
    </cfRule>
  </conditionalFormatting>
  <conditionalFormatting sqref="O41:Z41">
    <cfRule type="expression" dxfId="5229" priority="115">
      <formula>O$9&gt;=20/24</formula>
    </cfRule>
    <cfRule type="expression" dxfId="5228" priority="116">
      <formula>AND(O$9&gt;=14/24,O$9&lt;20/24)</formula>
    </cfRule>
    <cfRule type="expression" dxfId="5227" priority="117">
      <formula>AND(O$9&gt;=8/24,O$9&lt;14/24)</formula>
    </cfRule>
    <cfRule type="expression" dxfId="5226" priority="118">
      <formula>O$9&lt;8/24</formula>
    </cfRule>
  </conditionalFormatting>
  <conditionalFormatting sqref="B14:K14 O14:AF14">
    <cfRule type="expression" dxfId="5225" priority="122">
      <formula>B14&gt;$AG14</formula>
    </cfRule>
  </conditionalFormatting>
  <conditionalFormatting sqref="A14">
    <cfRule type="expression" dxfId="5224" priority="121">
      <formula>$AH14=0</formula>
    </cfRule>
  </conditionalFormatting>
  <conditionalFormatting sqref="A159:A164">
    <cfRule type="expression" dxfId="5223" priority="120">
      <formula>$AH159=0</formula>
    </cfRule>
  </conditionalFormatting>
  <conditionalFormatting sqref="A153:A158">
    <cfRule type="expression" dxfId="5222" priority="119">
      <formula>$AH153=0</formula>
    </cfRule>
  </conditionalFormatting>
  <conditionalFormatting sqref="B41:K41 O41:AF41">
    <cfRule type="expression" dxfId="5221" priority="106">
      <formula>B41&gt;$AG41</formula>
    </cfRule>
  </conditionalFormatting>
  <conditionalFormatting sqref="A41">
    <cfRule type="expression" dxfId="5220" priority="105">
      <formula>$AH41=0</formula>
    </cfRule>
  </conditionalFormatting>
  <conditionalFormatting sqref="B76:AF76">
    <cfRule type="expression" dxfId="5219" priority="101">
      <formula>B$9&gt;=20/24</formula>
    </cfRule>
    <cfRule type="expression" dxfId="5218" priority="102">
      <formula>AND(B$9&gt;=14/24,B$9&lt;20/24)</formula>
    </cfRule>
    <cfRule type="expression" dxfId="5217" priority="103">
      <formula>AND(B$9&gt;=8/24,B$9&lt;14/24)</formula>
    </cfRule>
    <cfRule type="expression" dxfId="5216" priority="104">
      <formula>B$9&lt;8/24</formula>
    </cfRule>
  </conditionalFormatting>
  <conditionalFormatting sqref="A76">
    <cfRule type="expression" dxfId="5215" priority="100">
      <formula>$AH76=0</formula>
    </cfRule>
  </conditionalFormatting>
  <conditionalFormatting sqref="B70:AG70">
    <cfRule type="expression" dxfId="5214" priority="96">
      <formula>B$9&gt;=20/24</formula>
    </cfRule>
    <cfRule type="expression" dxfId="5213" priority="97">
      <formula>AND(B$9&gt;=14/24,B$9&lt;20/24)</formula>
    </cfRule>
    <cfRule type="expression" dxfId="5212" priority="98">
      <formula>AND(B$9&gt;=8/24,B$9&lt;14/24)</formula>
    </cfRule>
    <cfRule type="expression" dxfId="5211" priority="99">
      <formula>B$9&lt;8/24</formula>
    </cfRule>
  </conditionalFormatting>
  <conditionalFormatting sqref="A70">
    <cfRule type="expression" dxfId="5210" priority="95">
      <formula>$AH70=0</formula>
    </cfRule>
  </conditionalFormatting>
  <conditionalFormatting sqref="AL31:AL32 AL7:AL29">
    <cfRule type="iconSet" priority="281">
      <iconSet iconSet="3TrafficLights2" reverse="1">
        <cfvo type="percent" val="0"/>
        <cfvo type="num" val="1"/>
        <cfvo type="num" val="1"/>
      </iconSet>
    </cfRule>
  </conditionalFormatting>
  <conditionalFormatting sqref="S55:S56">
    <cfRule type="expression" dxfId="5209" priority="91">
      <formula>S$9&gt;=20/24</formula>
    </cfRule>
    <cfRule type="expression" dxfId="5208" priority="92">
      <formula>AND(S$9&gt;=14/24,S$9&lt;20/24)</formula>
    </cfRule>
    <cfRule type="expression" dxfId="5207" priority="93">
      <formula>AND(S$9&gt;=8/24,S$9&lt;14/24)</formula>
    </cfRule>
    <cfRule type="expression" dxfId="5206" priority="94">
      <formula>S$9&lt;8/24</formula>
    </cfRule>
  </conditionalFormatting>
  <conditionalFormatting sqref="S54">
    <cfRule type="expression" dxfId="5205" priority="87">
      <formula>S$9&gt;=20/24</formula>
    </cfRule>
    <cfRule type="expression" dxfId="5204" priority="88">
      <formula>AND(S$9&gt;=14/24,S$9&lt;20/24)</formula>
    </cfRule>
    <cfRule type="expression" dxfId="5203" priority="89">
      <formula>AND(S$9&gt;=8/24,S$9&lt;14/24)</formula>
    </cfRule>
    <cfRule type="expression" dxfId="5202" priority="90">
      <formula>S$9&lt;8/24</formula>
    </cfRule>
  </conditionalFormatting>
  <conditionalFormatting sqref="S81">
    <cfRule type="expression" dxfId="5201" priority="75">
      <formula>S$9&gt;=20/24</formula>
    </cfRule>
    <cfRule type="expression" dxfId="5200" priority="76">
      <formula>AND(S$9&gt;=14/24,S$9&lt;20/24)</formula>
    </cfRule>
    <cfRule type="expression" dxfId="5199" priority="77">
      <formula>AND(S$9&gt;=8/24,S$9&lt;14/24)</formula>
    </cfRule>
    <cfRule type="expression" dxfId="5198" priority="78">
      <formula>S$9&lt;8/24</formula>
    </cfRule>
  </conditionalFormatting>
  <conditionalFormatting sqref="S82:T88 U84:V88">
    <cfRule type="expression" dxfId="5197" priority="79">
      <formula>S$9&gt;=20/24</formula>
    </cfRule>
    <cfRule type="expression" dxfId="5196" priority="80">
      <formula>AND(S$9&gt;=14/24,S$9&lt;20/24)</formula>
    </cfRule>
    <cfRule type="expression" dxfId="5195" priority="81">
      <formula>AND(S$9&gt;=8/24,S$9&lt;14/24)</formula>
    </cfRule>
    <cfRule type="expression" dxfId="5194" priority="82">
      <formula>S$9&lt;8/24</formula>
    </cfRule>
  </conditionalFormatting>
  <conditionalFormatting sqref="B81:R88">
    <cfRule type="expression" dxfId="5193" priority="71">
      <formula>B$9&gt;=20/24</formula>
    </cfRule>
    <cfRule type="expression" dxfId="5192" priority="72">
      <formula>AND(B$9&gt;=14/24,B$9&lt;20/24)</formula>
    </cfRule>
    <cfRule type="expression" dxfId="5191" priority="73">
      <formula>AND(B$9&gt;=8/24,B$9&lt;14/24)</formula>
    </cfRule>
    <cfRule type="expression" dxfId="5190" priority="74">
      <formula>B$9&lt;8/24</formula>
    </cfRule>
  </conditionalFormatting>
  <conditionalFormatting sqref="S95">
    <cfRule type="expression" dxfId="5189" priority="59">
      <formula>S$9&gt;=20/24</formula>
    </cfRule>
    <cfRule type="expression" dxfId="5188" priority="60">
      <formula>AND(S$9&gt;=14/24,S$9&lt;20/24)</formula>
    </cfRule>
    <cfRule type="expression" dxfId="5187" priority="61">
      <formula>AND(S$9&gt;=8/24,S$9&lt;14/24)</formula>
    </cfRule>
    <cfRule type="expression" dxfId="5186" priority="62">
      <formula>S$9&lt;8/24</formula>
    </cfRule>
  </conditionalFormatting>
  <conditionalFormatting sqref="S91:S94">
    <cfRule type="expression" dxfId="5185" priority="63">
      <formula>S$9&gt;=20/24</formula>
    </cfRule>
    <cfRule type="expression" dxfId="5184" priority="64">
      <formula>AND(S$9&gt;=14/24,S$9&lt;20/24)</formula>
    </cfRule>
    <cfRule type="expression" dxfId="5183" priority="65">
      <formula>AND(S$9&gt;=8/24,S$9&lt;14/24)</formula>
    </cfRule>
    <cfRule type="expression" dxfId="5182" priority="66">
      <formula>S$9&lt;8/24</formula>
    </cfRule>
  </conditionalFormatting>
  <conditionalFormatting sqref="B91:E94 F92:N94">
    <cfRule type="expression" dxfId="5181" priority="55">
      <formula>B$9&gt;=20/24</formula>
    </cfRule>
    <cfRule type="expression" dxfId="5180" priority="56">
      <formula>AND(B$9&gt;=14/24,B$9&lt;20/24)</formula>
    </cfRule>
    <cfRule type="expression" dxfId="5179" priority="57">
      <formula>AND(B$9&gt;=8/24,B$9&lt;14/24)</formula>
    </cfRule>
    <cfRule type="expression" dxfId="5178" priority="58">
      <formula>B$9&lt;8/24</formula>
    </cfRule>
  </conditionalFormatting>
  <conditionalFormatting sqref="O91:R94">
    <cfRule type="expression" dxfId="5177" priority="51">
      <formula>O$9&gt;=20/24</formula>
    </cfRule>
    <cfRule type="expression" dxfId="5176" priority="52">
      <formula>AND(O$9&gt;=14/24,O$9&lt;20/24)</formula>
    </cfRule>
    <cfRule type="expression" dxfId="5175" priority="53">
      <formula>AND(O$9&gt;=8/24,O$9&lt;14/24)</formula>
    </cfRule>
    <cfRule type="expression" dxfId="5174" priority="54">
      <formula>O$9&lt;8/24</formula>
    </cfRule>
  </conditionalFormatting>
  <conditionalFormatting sqref="O95:R95">
    <cfRule type="expression" dxfId="5173" priority="39">
      <formula>O$9&gt;=20/24</formula>
    </cfRule>
    <cfRule type="expression" dxfId="5172" priority="40">
      <formula>AND(O$9&gt;=14/24,O$9&lt;20/24)</formula>
    </cfRule>
    <cfRule type="expression" dxfId="5171" priority="41">
      <formula>AND(O$9&gt;=8/24,O$9&lt;14/24)</formula>
    </cfRule>
    <cfRule type="expression" dxfId="5170" priority="42">
      <formula>O$9&lt;8/24</formula>
    </cfRule>
  </conditionalFormatting>
  <conditionalFormatting sqref="B95:N95">
    <cfRule type="expression" dxfId="5169" priority="43">
      <formula>B$9&gt;=20/24</formula>
    </cfRule>
    <cfRule type="expression" dxfId="5168" priority="44">
      <formula>AND(B$9&gt;=14/24,B$9&lt;20/24)</formula>
    </cfRule>
    <cfRule type="expression" dxfId="5167" priority="45">
      <formula>AND(B$9&gt;=8/24,B$9&lt;14/24)</formula>
    </cfRule>
    <cfRule type="expression" dxfId="5166" priority="46">
      <formula>B$9&lt;8/24</formula>
    </cfRule>
  </conditionalFormatting>
  <conditionalFormatting sqref="F91:K91">
    <cfRule type="expression" dxfId="5165" priority="27">
      <formula>F$9&gt;=20/24</formula>
    </cfRule>
    <cfRule type="expression" dxfId="5164" priority="28">
      <formula>AND(F$9&gt;=14/24,F$9&lt;20/24)</formula>
    </cfRule>
    <cfRule type="expression" dxfId="5163" priority="29">
      <formula>AND(F$9&gt;=8/24,F$9&lt;14/24)</formula>
    </cfRule>
    <cfRule type="expression" dxfId="5162" priority="30">
      <formula>F$9&lt;8/24</formula>
    </cfRule>
  </conditionalFormatting>
  <conditionalFormatting sqref="L91:N91">
    <cfRule type="expression" dxfId="5161" priority="31">
      <formula>L$9&gt;=20/24</formula>
    </cfRule>
    <cfRule type="expression" dxfId="5160" priority="32">
      <formula>AND(L$9&gt;=14/24,L$9&lt;20/24)</formula>
    </cfRule>
    <cfRule type="expression" dxfId="5159" priority="33">
      <formula>AND(L$9&gt;=8/24,L$9&lt;14/24)</formula>
    </cfRule>
    <cfRule type="expression" dxfId="5158" priority="34">
      <formula>L$9&lt;8/24</formula>
    </cfRule>
  </conditionalFormatting>
  <conditionalFormatting sqref="S91:T91">
    <cfRule type="expression" dxfId="5157" priority="23">
      <formula>S$9&gt;=20/24</formula>
    </cfRule>
    <cfRule type="expression" dxfId="5156" priority="24">
      <formula>AND(S$9&gt;=14/24,S$9&lt;20/24)</formula>
    </cfRule>
    <cfRule type="expression" dxfId="5155" priority="25">
      <formula>AND(S$9&gt;=8/24,S$9&lt;14/24)</formula>
    </cfRule>
    <cfRule type="expression" dxfId="5154" priority="26">
      <formula>S$9&lt;8/24</formula>
    </cfRule>
  </conditionalFormatting>
  <conditionalFormatting sqref="O91:R91">
    <cfRule type="expression" dxfId="5153" priority="19">
      <formula>O$9&gt;=20/24</formula>
    </cfRule>
    <cfRule type="expression" dxfId="5152" priority="20">
      <formula>AND(O$9&gt;=14/24,O$9&lt;20/24)</formula>
    </cfRule>
    <cfRule type="expression" dxfId="5151" priority="21">
      <formula>AND(O$9&gt;=8/24,O$9&lt;14/24)</formula>
    </cfRule>
    <cfRule type="expression" dxfId="5150" priority="22">
      <formula>O$9&lt;8/24</formula>
    </cfRule>
  </conditionalFormatting>
  <conditionalFormatting sqref="L12:N27 L29:N33 L28:Q28">
    <cfRule type="expression" dxfId="5149" priority="15">
      <formula>L$9&gt;=20/24</formula>
    </cfRule>
    <cfRule type="expression" dxfId="5148" priority="16">
      <formula>AND(L$9&gt;=14/24,L$9&lt;20/24)</formula>
    </cfRule>
    <cfRule type="expression" dxfId="5147" priority="17">
      <formula>AND(L$9&gt;=8/24,L$9&lt;14/24)</formula>
    </cfRule>
    <cfRule type="expression" dxfId="5146" priority="18">
      <formula>L$9&lt;8/24</formula>
    </cfRule>
  </conditionalFormatting>
  <conditionalFormatting sqref="L12:N27 L29:N33 L28:Q28">
    <cfRule type="expression" dxfId="5145" priority="14">
      <formula>L12&gt;$AG12</formula>
    </cfRule>
  </conditionalFormatting>
  <conditionalFormatting sqref="L39:N47">
    <cfRule type="expression" dxfId="5144" priority="10">
      <formula>L$9&gt;=20/24</formula>
    </cfRule>
    <cfRule type="expression" dxfId="5143" priority="11">
      <formula>AND(L$9&gt;=14/24,L$9&lt;20/24)</formula>
    </cfRule>
    <cfRule type="expression" dxfId="5142" priority="12">
      <formula>AND(L$9&gt;=8/24,L$9&lt;14/24)</formula>
    </cfRule>
    <cfRule type="expression" dxfId="5141" priority="13">
      <formula>L$9&lt;8/24</formula>
    </cfRule>
  </conditionalFormatting>
  <conditionalFormatting sqref="L39:N47">
    <cfRule type="expression" dxfId="5140" priority="9">
      <formula>L39&gt;$AG39</formula>
    </cfRule>
  </conditionalFormatting>
  <conditionalFormatting sqref="Z82:Z88">
    <cfRule type="expression" dxfId="5139" priority="5">
      <formula>Z$9&gt;=20/24</formula>
    </cfRule>
    <cfRule type="expression" dxfId="5138" priority="6">
      <formula>AND(Z$9&gt;=14/24,Z$9&lt;20/24)</formula>
    </cfRule>
    <cfRule type="expression" dxfId="5137" priority="7">
      <formula>AND(Z$9&gt;=8/24,Z$9&lt;14/24)</formula>
    </cfRule>
    <cfRule type="expression" dxfId="5136" priority="8">
      <formula>Z$9&lt;8/24</formula>
    </cfRule>
  </conditionalFormatting>
  <conditionalFormatting sqref="Z81">
    <cfRule type="expression" dxfId="5135" priority="1">
      <formula>Z$9&gt;=20/24</formula>
    </cfRule>
    <cfRule type="expression" dxfId="5134" priority="2">
      <formula>AND(Z$9&gt;=14/24,Z$9&lt;20/24)</formula>
    </cfRule>
    <cfRule type="expression" dxfId="5133" priority="3">
      <formula>AND(Z$9&gt;=8/24,Z$9&lt;14/24)</formula>
    </cfRule>
    <cfRule type="expression" dxfId="5132" priority="4">
      <formula>Z$9&lt;8/24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38" activePane="bottomRight" state="frozen"/>
      <selection activeCell="AF88" sqref="AF88"/>
      <selection pane="topRight" activeCell="AF88" sqref="AF88"/>
      <selection pane="bottomLeft" activeCell="AF88" sqref="AF88"/>
      <selection pane="bottomRight" activeCell="AB32" sqref="AB32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 t="s">
        <v>1</v>
      </c>
      <c r="AH1" s="188"/>
      <c r="AI1" s="188"/>
      <c r="AL1" s="2"/>
      <c r="AM1" s="3"/>
    </row>
    <row r="2" spans="1:88" ht="20.25" x14ac:dyDescent="0.25">
      <c r="A2" s="4"/>
      <c r="B2" s="189" t="s">
        <v>2</v>
      </c>
      <c r="C2" s="5"/>
      <c r="D2" s="191" t="s">
        <v>3</v>
      </c>
      <c r="E2" s="5"/>
      <c r="F2" s="191" t="s">
        <v>4</v>
      </c>
      <c r="G2" s="5"/>
      <c r="H2" s="191" t="s">
        <v>5</v>
      </c>
      <c r="I2" s="6"/>
      <c r="J2" s="19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0"/>
      <c r="C3" s="18"/>
      <c r="D3" s="192"/>
      <c r="E3" s="18"/>
      <c r="F3" s="192"/>
      <c r="G3" s="18"/>
      <c r="H3" s="192"/>
      <c r="I3" s="19"/>
      <c r="J3" s="19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3" t="s">
        <v>212</v>
      </c>
      <c r="B4" s="194" t="str">
        <f ca="1">"2078/"&amp;"04/"&amp;INT(MID(CELL("filename",D6),FIND("]",CELL("filename",D6))+1,200))</f>
        <v>2078/04/18</v>
      </c>
      <c r="C4" s="194"/>
      <c r="D4" s="194"/>
      <c r="E4" s="195" t="str">
        <f ca="1">IFERROR([1]!DateBStoAD(B4),"")</f>
        <v/>
      </c>
      <c r="F4" s="196"/>
      <c r="G4" s="196"/>
      <c r="H4" s="196" t="str">
        <f ca="1">TEXT(E4,"dddd")</f>
        <v/>
      </c>
      <c r="I4" s="196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-78.2</v>
      </c>
      <c r="C5" s="32">
        <f t="shared" ref="C5:AF5" si="0">C65</f>
        <v>-75</v>
      </c>
      <c r="D5" s="32">
        <f t="shared" si="0"/>
        <v>-80</v>
      </c>
      <c r="E5" s="32">
        <f t="shared" si="0"/>
        <v>-90</v>
      </c>
      <c r="F5" s="32">
        <f t="shared" si="0"/>
        <v>-62</v>
      </c>
      <c r="G5" s="32">
        <f t="shared" si="0"/>
        <v>-45</v>
      </c>
      <c r="H5" s="32">
        <f t="shared" si="0"/>
        <v>-6</v>
      </c>
      <c r="I5" s="32">
        <f t="shared" si="0"/>
        <v>37</v>
      </c>
      <c r="J5" s="32">
        <f t="shared" si="0"/>
        <v>-36</v>
      </c>
      <c r="K5" s="32">
        <f t="shared" si="0"/>
        <v>-31</v>
      </c>
      <c r="L5" s="32">
        <f t="shared" si="0"/>
        <v>3.6999999999999993</v>
      </c>
      <c r="M5" s="32">
        <f t="shared" si="0"/>
        <v>1.9</v>
      </c>
      <c r="N5" s="32">
        <f t="shared" si="0"/>
        <v>-6</v>
      </c>
      <c r="O5" s="32">
        <f t="shared" si="0"/>
        <v>-16.7</v>
      </c>
      <c r="P5" s="32">
        <f t="shared" si="0"/>
        <v>-36.299999999999997</v>
      </c>
      <c r="Q5" s="32">
        <f t="shared" si="0"/>
        <v>-27.200000000000003</v>
      </c>
      <c r="R5" s="32">
        <f t="shared" si="0"/>
        <v>-27.200000000000003</v>
      </c>
      <c r="S5" s="32">
        <f t="shared" si="0"/>
        <v>-17.7</v>
      </c>
      <c r="T5" s="32">
        <f t="shared" si="0"/>
        <v>-36.299999999999997</v>
      </c>
      <c r="U5" s="32">
        <f t="shared" si="0"/>
        <v>-60</v>
      </c>
      <c r="V5" s="32">
        <f t="shared" si="0"/>
        <v>-32.9</v>
      </c>
      <c r="W5" s="32">
        <f t="shared" si="0"/>
        <v>-32.9</v>
      </c>
      <c r="X5" s="32">
        <f t="shared" si="0"/>
        <v>-20.2</v>
      </c>
      <c r="Y5" s="32">
        <f t="shared" si="0"/>
        <v>23</v>
      </c>
      <c r="Z5" s="32">
        <f t="shared" si="0"/>
        <v>-17.799999999999997</v>
      </c>
      <c r="AA5" s="32">
        <f t="shared" si="0"/>
        <v>27.900000000000006</v>
      </c>
      <c r="AB5" s="32">
        <f t="shared" si="0"/>
        <v>-104.00000000000001</v>
      </c>
      <c r="AC5" s="32">
        <f t="shared" si="0"/>
        <v>-94.8</v>
      </c>
      <c r="AD5" s="32">
        <f t="shared" si="0"/>
        <v>-142.19999999999999</v>
      </c>
      <c r="AE5" s="32">
        <f t="shared" si="0"/>
        <v>-56.300000000000011</v>
      </c>
      <c r="AF5" s="32">
        <f t="shared" si="0"/>
        <v>-24.400000000000006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2"/>
      <c r="E6" s="172"/>
      <c r="F6" s="172"/>
      <c r="G6" s="172"/>
      <c r="H6" s="172"/>
      <c r="I6" s="172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1208MW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Load=925</v>
      </c>
      <c r="B7" s="35">
        <f t="shared" ref="B7:AF7" si="1">B72</f>
        <v>1038.8399999999999</v>
      </c>
      <c r="C7" s="35">
        <f t="shared" si="1"/>
        <v>1011.8399999999999</v>
      </c>
      <c r="D7" s="35">
        <f t="shared" si="1"/>
        <v>982.24</v>
      </c>
      <c r="E7" s="35">
        <f t="shared" si="1"/>
        <v>972.24</v>
      </c>
      <c r="F7" s="35">
        <f t="shared" si="1"/>
        <v>969.24</v>
      </c>
      <c r="G7" s="35">
        <f t="shared" si="1"/>
        <v>976.24</v>
      </c>
      <c r="H7" s="35">
        <f t="shared" si="1"/>
        <v>925.24</v>
      </c>
      <c r="I7" s="35">
        <f t="shared" si="1"/>
        <v>968.24</v>
      </c>
      <c r="J7" s="35">
        <f t="shared" si="1"/>
        <v>1011.24</v>
      </c>
      <c r="K7" s="35">
        <f t="shared" si="1"/>
        <v>1052.24</v>
      </c>
      <c r="L7" s="35">
        <f>L72</f>
        <v>1116.94</v>
      </c>
      <c r="M7" s="35">
        <f t="shared" si="1"/>
        <v>1208.44</v>
      </c>
      <c r="N7" s="35">
        <f t="shared" si="1"/>
        <v>1173.44</v>
      </c>
      <c r="O7" s="35">
        <f t="shared" si="1"/>
        <v>1182.4399999999998</v>
      </c>
      <c r="P7" s="35">
        <f t="shared" si="1"/>
        <v>1170.9399999999998</v>
      </c>
      <c r="Q7" s="35">
        <f t="shared" si="1"/>
        <v>1195.7399999999998</v>
      </c>
      <c r="R7" s="35">
        <f t="shared" si="1"/>
        <v>1202.04</v>
      </c>
      <c r="S7" s="35">
        <f t="shared" si="1"/>
        <v>1210.8399999999999</v>
      </c>
      <c r="T7" s="35">
        <f t="shared" si="1"/>
        <v>1203.04</v>
      </c>
      <c r="U7" s="35">
        <f t="shared" si="1"/>
        <v>1145.3399999999999</v>
      </c>
      <c r="V7" s="35">
        <f t="shared" si="1"/>
        <v>1172.4399999999998</v>
      </c>
      <c r="W7" s="35">
        <f t="shared" si="1"/>
        <v>1172.9399999999998</v>
      </c>
      <c r="X7" s="35">
        <f t="shared" si="1"/>
        <v>1298.7399999999998</v>
      </c>
      <c r="Y7" s="35">
        <f t="shared" si="1"/>
        <v>1370.64</v>
      </c>
      <c r="Z7" s="35">
        <f t="shared" si="1"/>
        <v>1375.8400000000001</v>
      </c>
      <c r="AA7" s="35">
        <f t="shared" si="1"/>
        <v>1382.74</v>
      </c>
      <c r="AB7" s="35">
        <f t="shared" si="1"/>
        <v>1293.44</v>
      </c>
      <c r="AC7" s="35">
        <f t="shared" si="1"/>
        <v>1290.44</v>
      </c>
      <c r="AD7" s="35">
        <f t="shared" si="1"/>
        <v>1180.04</v>
      </c>
      <c r="AE7" s="35">
        <f t="shared" si="1"/>
        <v>1128.24</v>
      </c>
      <c r="AF7" s="35">
        <f t="shared" si="1"/>
        <v>1124.54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197" t="s">
        <v>13</v>
      </c>
      <c r="C8" s="198"/>
      <c r="D8" s="198"/>
      <c r="E8" s="198"/>
      <c r="F8" s="198"/>
      <c r="G8" s="198"/>
      <c r="H8" s="198"/>
      <c r="I8" s="198"/>
      <c r="J8" s="198"/>
      <c r="K8" s="199"/>
      <c r="L8" s="200" t="s">
        <v>14</v>
      </c>
      <c r="M8" s="201"/>
      <c r="N8" s="201"/>
      <c r="O8" s="201"/>
      <c r="P8" s="201"/>
      <c r="Q8" s="201"/>
      <c r="R8" s="200" t="s">
        <v>15</v>
      </c>
      <c r="S8" s="201"/>
      <c r="T8" s="201"/>
      <c r="U8" s="201"/>
      <c r="V8" s="201"/>
      <c r="W8" s="201"/>
      <c r="X8" s="201"/>
      <c r="Y8" s="201"/>
      <c r="Z8" s="201"/>
      <c r="AA8" s="204" t="s">
        <v>16</v>
      </c>
      <c r="AB8" s="205"/>
      <c r="AC8" s="205"/>
      <c r="AD8" s="205"/>
      <c r="AE8" s="205"/>
      <c r="AF8" s="206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17</v>
      </c>
      <c r="B9" s="209">
        <v>4.1666666666666664E-2</v>
      </c>
      <c r="C9" s="209">
        <v>8.3333333333333301E-2</v>
      </c>
      <c r="D9" s="209">
        <v>0.125</v>
      </c>
      <c r="E9" s="209">
        <v>0.16666666666666699</v>
      </c>
      <c r="F9" s="209">
        <v>0.20833333333333301</v>
      </c>
      <c r="G9" s="209">
        <v>0.22916666666666666</v>
      </c>
      <c r="H9" s="209">
        <v>0.25</v>
      </c>
      <c r="I9" s="209">
        <v>0.27083333333333331</v>
      </c>
      <c r="J9" s="209">
        <v>0.29166666666666669</v>
      </c>
      <c r="K9" s="209">
        <v>0.3125</v>
      </c>
      <c r="L9" s="202">
        <v>0.33333333333333331</v>
      </c>
      <c r="M9" s="202">
        <v>0.375</v>
      </c>
      <c r="N9" s="202">
        <v>0.41666666666666702</v>
      </c>
      <c r="O9" s="202">
        <v>0.45833333333333298</v>
      </c>
      <c r="P9" s="202">
        <v>0.5</v>
      </c>
      <c r="Q9" s="202">
        <v>0.54166666666666696</v>
      </c>
      <c r="R9" s="202">
        <v>0.58333333333333304</v>
      </c>
      <c r="S9" s="202">
        <v>0.625</v>
      </c>
      <c r="T9" s="202">
        <v>0.66666666666666696</v>
      </c>
      <c r="U9" s="202">
        <v>0.70833333333333304</v>
      </c>
      <c r="V9" s="202">
        <v>0.72916666666666663</v>
      </c>
      <c r="W9" s="202">
        <v>0.75</v>
      </c>
      <c r="X9" s="202">
        <v>0.77083333333333337</v>
      </c>
      <c r="Y9" s="202">
        <v>0.79166666666666663</v>
      </c>
      <c r="Z9" s="202">
        <v>0.8125</v>
      </c>
      <c r="AA9" s="209">
        <v>0.83333333333333337</v>
      </c>
      <c r="AB9" s="209">
        <v>0.85416666666666663</v>
      </c>
      <c r="AC9" s="209">
        <v>0.875</v>
      </c>
      <c r="AD9" s="209">
        <v>0.91666666666666696</v>
      </c>
      <c r="AE9" s="209">
        <v>0.95833333333333304</v>
      </c>
      <c r="AF9" s="209">
        <v>1</v>
      </c>
      <c r="AG9" s="210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12"/>
      <c r="S10" s="212"/>
      <c r="T10" s="212"/>
      <c r="U10" s="212"/>
      <c r="V10" s="212"/>
      <c r="W10" s="212"/>
      <c r="X10" s="212"/>
      <c r="Y10" s="212"/>
      <c r="Z10" s="212"/>
      <c r="AA10" s="203"/>
      <c r="AB10" s="203"/>
      <c r="AC10" s="203"/>
      <c r="AD10" s="203"/>
      <c r="AE10" s="203"/>
      <c r="AF10" s="203"/>
      <c r="AG10" s="211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191</v>
      </c>
      <c r="B11" s="47">
        <v>220</v>
      </c>
      <c r="C11" s="47">
        <v>200</v>
      </c>
      <c r="D11" s="47">
        <v>200</v>
      </c>
      <c r="E11" s="47">
        <v>200</v>
      </c>
      <c r="F11" s="47">
        <v>200</v>
      </c>
      <c r="G11" s="47">
        <v>200</v>
      </c>
      <c r="H11" s="47">
        <v>200</v>
      </c>
      <c r="I11" s="47">
        <v>200</v>
      </c>
      <c r="J11" s="47">
        <v>220</v>
      </c>
      <c r="K11" s="47">
        <v>220</v>
      </c>
      <c r="L11" s="48">
        <v>220</v>
      </c>
      <c r="M11" s="48">
        <v>290</v>
      </c>
      <c r="N11" s="48">
        <v>290</v>
      </c>
      <c r="O11" s="48">
        <v>310</v>
      </c>
      <c r="P11" s="48">
        <v>310</v>
      </c>
      <c r="Q11" s="48">
        <v>312</v>
      </c>
      <c r="R11" s="48">
        <v>312</v>
      </c>
      <c r="S11" s="48">
        <v>315</v>
      </c>
      <c r="T11" s="48">
        <v>320</v>
      </c>
      <c r="U11" s="48">
        <v>290</v>
      </c>
      <c r="V11" s="48">
        <v>290</v>
      </c>
      <c r="W11" s="48">
        <v>290</v>
      </c>
      <c r="X11" s="48">
        <v>321</v>
      </c>
      <c r="Y11" s="48">
        <v>352</v>
      </c>
      <c r="Z11" s="48">
        <v>380</v>
      </c>
      <c r="AA11" s="47">
        <v>340</v>
      </c>
      <c r="AB11" s="47">
        <v>380</v>
      </c>
      <c r="AC11" s="47">
        <v>380</v>
      </c>
      <c r="AD11" s="47">
        <v>380</v>
      </c>
      <c r="AE11" s="47">
        <v>260</v>
      </c>
      <c r="AF11" s="47">
        <v>230</v>
      </c>
      <c r="AG11" s="50">
        <v>456</v>
      </c>
      <c r="AH11" s="51">
        <f>MAX(B11:AF11)</f>
        <v>380</v>
      </c>
      <c r="AI11" s="52">
        <f>MIN(B11:AF11)</f>
        <v>200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192</v>
      </c>
      <c r="B12" s="47">
        <v>60</v>
      </c>
      <c r="C12" s="47">
        <v>60</v>
      </c>
      <c r="D12" s="47">
        <v>60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>
        <v>60</v>
      </c>
      <c r="L12" s="48">
        <v>60</v>
      </c>
      <c r="M12" s="48">
        <v>60</v>
      </c>
      <c r="N12" s="48">
        <v>60</v>
      </c>
      <c r="O12" s="48">
        <v>60</v>
      </c>
      <c r="P12" s="48">
        <v>60</v>
      </c>
      <c r="Q12" s="48">
        <v>60</v>
      </c>
      <c r="R12" s="48">
        <v>60</v>
      </c>
      <c r="S12" s="48">
        <v>60</v>
      </c>
      <c r="T12" s="48">
        <v>60</v>
      </c>
      <c r="U12" s="48">
        <v>60</v>
      </c>
      <c r="V12" s="48">
        <v>60</v>
      </c>
      <c r="W12" s="48">
        <v>60</v>
      </c>
      <c r="X12" s="48">
        <v>60</v>
      </c>
      <c r="Y12" s="48">
        <v>60</v>
      </c>
      <c r="Z12" s="48">
        <v>60</v>
      </c>
      <c r="AA12" s="47">
        <v>60</v>
      </c>
      <c r="AB12" s="47">
        <v>60</v>
      </c>
      <c r="AC12" s="47">
        <v>60</v>
      </c>
      <c r="AD12" s="47">
        <v>60</v>
      </c>
      <c r="AE12" s="47">
        <v>60</v>
      </c>
      <c r="AF12" s="47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193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194</v>
      </c>
      <c r="B14" s="55">
        <v>45.8</v>
      </c>
      <c r="C14" s="55">
        <v>45.8</v>
      </c>
      <c r="D14" s="55">
        <v>45.8</v>
      </c>
      <c r="E14" s="55">
        <v>45.8</v>
      </c>
      <c r="F14" s="55">
        <v>45.8</v>
      </c>
      <c r="G14" s="55">
        <v>45.8</v>
      </c>
      <c r="H14" s="55">
        <v>45.8</v>
      </c>
      <c r="I14" s="55">
        <v>45.8</v>
      </c>
      <c r="J14" s="55">
        <v>45.8</v>
      </c>
      <c r="K14" s="55">
        <v>45.8</v>
      </c>
      <c r="L14" s="48">
        <v>45.7</v>
      </c>
      <c r="M14" s="48">
        <v>45.7</v>
      </c>
      <c r="N14" s="48">
        <v>45.7</v>
      </c>
      <c r="O14" s="48">
        <v>45.9</v>
      </c>
      <c r="P14" s="48">
        <v>45.9</v>
      </c>
      <c r="Q14" s="48">
        <v>45.9</v>
      </c>
      <c r="R14" s="48">
        <v>45.9</v>
      </c>
      <c r="S14" s="48">
        <v>45.9</v>
      </c>
      <c r="T14" s="48">
        <v>45.9</v>
      </c>
      <c r="U14" s="48">
        <v>45.9</v>
      </c>
      <c r="V14" s="48">
        <v>45.9</v>
      </c>
      <c r="W14" s="48">
        <v>45.9</v>
      </c>
      <c r="X14" s="48">
        <v>45.9</v>
      </c>
      <c r="Y14" s="48">
        <v>45.7</v>
      </c>
      <c r="Z14" s="48">
        <v>45.9</v>
      </c>
      <c r="AA14" s="55">
        <v>45.8</v>
      </c>
      <c r="AB14" s="55">
        <v>45.8</v>
      </c>
      <c r="AC14" s="55">
        <v>45.8</v>
      </c>
      <c r="AD14" s="55">
        <v>45.8</v>
      </c>
      <c r="AE14" s="55">
        <v>45.8</v>
      </c>
      <c r="AF14" s="55">
        <v>45.8</v>
      </c>
      <c r="AG14" s="56">
        <v>50</v>
      </c>
      <c r="AH14" s="51">
        <f t="shared" si="2"/>
        <v>45.9</v>
      </c>
      <c r="AI14" s="52">
        <f t="shared" si="3"/>
        <v>45.7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195</v>
      </c>
      <c r="B15" s="47">
        <v>0</v>
      </c>
      <c r="C15" s="47">
        <v>0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8">
        <v>0</v>
      </c>
      <c r="M15" s="48">
        <v>0</v>
      </c>
      <c r="N15" s="48">
        <v>0</v>
      </c>
      <c r="O15" s="48">
        <v>0</v>
      </c>
      <c r="P15" s="48">
        <v>0</v>
      </c>
      <c r="Q15" s="48">
        <v>0</v>
      </c>
      <c r="R15" s="48">
        <v>0</v>
      </c>
      <c r="S15" s="48">
        <v>0</v>
      </c>
      <c r="T15" s="48">
        <v>0</v>
      </c>
      <c r="U15" s="48">
        <v>0</v>
      </c>
      <c r="V15" s="48">
        <v>0</v>
      </c>
      <c r="W15" s="48">
        <v>0</v>
      </c>
      <c r="X15" s="48">
        <v>0</v>
      </c>
      <c r="Y15" s="48">
        <v>0</v>
      </c>
      <c r="Z15" s="48">
        <v>0</v>
      </c>
      <c r="AA15" s="47">
        <v>0</v>
      </c>
      <c r="AB15" s="47">
        <v>0</v>
      </c>
      <c r="AC15" s="47">
        <v>0</v>
      </c>
      <c r="AD15" s="47">
        <v>0</v>
      </c>
      <c r="AE15" s="47">
        <v>0</v>
      </c>
      <c r="AF15" s="47">
        <v>0</v>
      </c>
      <c r="AG15" s="168">
        <v>45</v>
      </c>
      <c r="AH15" s="51">
        <f t="shared" si="2"/>
        <v>0</v>
      </c>
      <c r="AI15" s="52">
        <f t="shared" si="3"/>
        <v>0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196</v>
      </c>
      <c r="B16" s="47">
        <v>23</v>
      </c>
      <c r="C16" s="47">
        <v>23</v>
      </c>
      <c r="D16" s="47">
        <v>23</v>
      </c>
      <c r="E16" s="47">
        <v>23</v>
      </c>
      <c r="F16" s="47">
        <v>23</v>
      </c>
      <c r="G16" s="47">
        <v>23</v>
      </c>
      <c r="H16" s="47">
        <v>23</v>
      </c>
      <c r="I16" s="47">
        <v>23</v>
      </c>
      <c r="J16" s="47">
        <v>23</v>
      </c>
      <c r="K16" s="47">
        <v>23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7">
        <v>25</v>
      </c>
      <c r="AB16" s="47">
        <v>25</v>
      </c>
      <c r="AC16" s="47">
        <v>25</v>
      </c>
      <c r="AD16" s="47">
        <v>25</v>
      </c>
      <c r="AE16" s="47">
        <v>25</v>
      </c>
      <c r="AF16" s="47">
        <v>25</v>
      </c>
      <c r="AG16" s="168">
        <v>42</v>
      </c>
      <c r="AH16" s="51">
        <f t="shared" si="2"/>
        <v>25</v>
      </c>
      <c r="AI16" s="52">
        <f t="shared" si="3"/>
        <v>23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197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12.5</v>
      </c>
      <c r="O17" s="48">
        <v>12.5</v>
      </c>
      <c r="P17" s="48">
        <v>12.5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7">
        <v>25</v>
      </c>
      <c r="AB17" s="47">
        <v>25</v>
      </c>
      <c r="AC17" s="47">
        <v>25</v>
      </c>
      <c r="AD17" s="47">
        <v>25</v>
      </c>
      <c r="AE17" s="47">
        <v>25</v>
      </c>
      <c r="AF17" s="47">
        <v>25</v>
      </c>
      <c r="AG17" s="168">
        <v>36</v>
      </c>
      <c r="AH17" s="51">
        <f t="shared" si="2"/>
        <v>25</v>
      </c>
      <c r="AI17" s="52">
        <f t="shared" si="3"/>
        <v>12.5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198</v>
      </c>
      <c r="B18" s="47">
        <v>25.5</v>
      </c>
      <c r="C18" s="47">
        <v>25.6</v>
      </c>
      <c r="D18" s="47">
        <v>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8">
        <v>25.6</v>
      </c>
      <c r="M18" s="48">
        <v>25.6</v>
      </c>
      <c r="N18" s="48">
        <v>25.6</v>
      </c>
      <c r="O18" s="48">
        <v>0</v>
      </c>
      <c r="P18" s="48">
        <v>0</v>
      </c>
      <c r="Q18" s="48">
        <v>0</v>
      </c>
      <c r="R18" s="48">
        <v>0</v>
      </c>
      <c r="S18" s="48">
        <v>0</v>
      </c>
      <c r="T18" s="48">
        <v>0</v>
      </c>
      <c r="U18" s="48">
        <v>25</v>
      </c>
      <c r="V18" s="48">
        <v>25</v>
      </c>
      <c r="W18" s="48">
        <v>25</v>
      </c>
      <c r="X18" s="48">
        <v>25</v>
      </c>
      <c r="Y18" s="48">
        <v>25</v>
      </c>
      <c r="Z18" s="48">
        <v>25</v>
      </c>
      <c r="AA18" s="47">
        <v>25.5</v>
      </c>
      <c r="AB18" s="47">
        <v>25.5</v>
      </c>
      <c r="AC18" s="47">
        <v>25.5</v>
      </c>
      <c r="AD18" s="47">
        <v>25.5</v>
      </c>
      <c r="AE18" s="47">
        <v>25.5</v>
      </c>
      <c r="AF18" s="47">
        <v>25.5</v>
      </c>
      <c r="AG18" s="168">
        <v>30</v>
      </c>
      <c r="AH18" s="51">
        <f t="shared" si="2"/>
        <v>25.6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199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7">
        <v>6.2</v>
      </c>
      <c r="AB19" s="47">
        <v>6.2</v>
      </c>
      <c r="AC19" s="47">
        <v>6.2</v>
      </c>
      <c r="AD19" s="47">
        <v>6.2</v>
      </c>
      <c r="AE19" s="47">
        <v>6.2</v>
      </c>
      <c r="AF19" s="47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200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201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7">
        <v>22</v>
      </c>
      <c r="AB21" s="47">
        <v>22</v>
      </c>
      <c r="AC21" s="47">
        <v>22</v>
      </c>
      <c r="AD21" s="47">
        <v>22</v>
      </c>
      <c r="AE21" s="47">
        <v>22</v>
      </c>
      <c r="AF21" s="47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202</v>
      </c>
      <c r="B22" s="47">
        <v>22</v>
      </c>
      <c r="C22" s="47">
        <v>22</v>
      </c>
      <c r="D22" s="47">
        <v>22</v>
      </c>
      <c r="E22" s="47">
        <v>22</v>
      </c>
      <c r="F22" s="47">
        <v>22</v>
      </c>
      <c r="G22" s="47">
        <v>22</v>
      </c>
      <c r="H22" s="47">
        <v>22</v>
      </c>
      <c r="I22" s="47">
        <v>22</v>
      </c>
      <c r="J22" s="47">
        <v>22</v>
      </c>
      <c r="K22" s="47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7">
        <v>22</v>
      </c>
      <c r="AB22" s="47">
        <v>22</v>
      </c>
      <c r="AC22" s="47">
        <v>22</v>
      </c>
      <c r="AD22" s="47">
        <v>22</v>
      </c>
      <c r="AE22" s="47">
        <v>22</v>
      </c>
      <c r="AF22" s="47">
        <v>22</v>
      </c>
      <c r="AG22" s="168">
        <v>25</v>
      </c>
      <c r="AH22" s="51">
        <f t="shared" si="2"/>
        <v>22</v>
      </c>
      <c r="AI22" s="52">
        <f t="shared" si="3"/>
        <v>22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203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7">
        <v>22</v>
      </c>
      <c r="AB23" s="47">
        <v>22</v>
      </c>
      <c r="AC23" s="47">
        <v>22</v>
      </c>
      <c r="AD23" s="47">
        <v>22</v>
      </c>
      <c r="AE23" s="47">
        <v>22</v>
      </c>
      <c r="AF23" s="47">
        <v>22</v>
      </c>
      <c r="AG23" s="168">
        <v>25</v>
      </c>
      <c r="AH23" s="51">
        <f t="shared" si="2"/>
        <v>22</v>
      </c>
      <c r="AI23" s="52">
        <f t="shared" si="3"/>
        <v>22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204</v>
      </c>
      <c r="B24" s="47">
        <v>22</v>
      </c>
      <c r="C24" s="47">
        <v>22</v>
      </c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22</v>
      </c>
      <c r="J24" s="47">
        <v>22</v>
      </c>
      <c r="K24" s="47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7">
        <v>22</v>
      </c>
      <c r="AB24" s="47">
        <v>22</v>
      </c>
      <c r="AC24" s="47">
        <v>22</v>
      </c>
      <c r="AD24" s="47">
        <v>22</v>
      </c>
      <c r="AE24" s="47">
        <v>22</v>
      </c>
      <c r="AF24" s="47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93</v>
      </c>
      <c r="B25" s="47">
        <v>14.9</v>
      </c>
      <c r="C25" s="47">
        <v>14.9</v>
      </c>
      <c r="D25" s="47">
        <v>14.9</v>
      </c>
      <c r="E25" s="47">
        <v>14.9</v>
      </c>
      <c r="F25" s="47">
        <v>14.9</v>
      </c>
      <c r="G25" s="47">
        <v>14.9</v>
      </c>
      <c r="H25" s="47">
        <v>14.9</v>
      </c>
      <c r="I25" s="47">
        <v>14.9</v>
      </c>
      <c r="J25" s="47">
        <v>14.9</v>
      </c>
      <c r="K25" s="47">
        <v>14.9</v>
      </c>
      <c r="L25" s="48">
        <v>14.9</v>
      </c>
      <c r="M25" s="48">
        <v>14.9</v>
      </c>
      <c r="N25" s="48">
        <v>14.9</v>
      </c>
      <c r="O25" s="48">
        <v>14.9</v>
      </c>
      <c r="P25" s="48">
        <v>14.9</v>
      </c>
      <c r="Q25" s="48">
        <v>14.9</v>
      </c>
      <c r="R25" s="48">
        <v>14.9</v>
      </c>
      <c r="S25" s="48">
        <v>14.9</v>
      </c>
      <c r="T25" s="48">
        <v>14.9</v>
      </c>
      <c r="U25" s="48">
        <v>14.9</v>
      </c>
      <c r="V25" s="48">
        <v>14.9</v>
      </c>
      <c r="W25" s="48">
        <v>14.9</v>
      </c>
      <c r="X25" s="48">
        <v>14.9</v>
      </c>
      <c r="Y25" s="48">
        <v>14.9</v>
      </c>
      <c r="Z25" s="48">
        <v>14.9</v>
      </c>
      <c r="AA25" s="47">
        <v>14.9</v>
      </c>
      <c r="AB25" s="47">
        <v>14.9</v>
      </c>
      <c r="AC25" s="47">
        <v>14.9</v>
      </c>
      <c r="AD25" s="47">
        <v>14.9</v>
      </c>
      <c r="AE25" s="47">
        <v>14.9</v>
      </c>
      <c r="AF25" s="47">
        <v>14.9</v>
      </c>
      <c r="AG25" s="168">
        <v>23.5</v>
      </c>
      <c r="AH25" s="51">
        <f t="shared" si="2"/>
        <v>14.9</v>
      </c>
      <c r="AI25" s="52">
        <f t="shared" si="3"/>
        <v>14.9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94</v>
      </c>
      <c r="B26" s="47">
        <v>0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0</v>
      </c>
      <c r="X26" s="48">
        <v>0</v>
      </c>
      <c r="Y26" s="48">
        <v>0</v>
      </c>
      <c r="Z26" s="48">
        <v>0</v>
      </c>
      <c r="AA26" s="47">
        <v>0</v>
      </c>
      <c r="AB26" s="47">
        <v>0</v>
      </c>
      <c r="AC26" s="47">
        <v>0</v>
      </c>
      <c r="AD26" s="47">
        <v>0</v>
      </c>
      <c r="AE26" s="47">
        <v>0</v>
      </c>
      <c r="AF26" s="47">
        <v>0</v>
      </c>
      <c r="AG26" s="168">
        <v>22.2</v>
      </c>
      <c r="AH26" s="51">
        <f t="shared" si="2"/>
        <v>0</v>
      </c>
      <c r="AI26" s="52">
        <f t="shared" si="3"/>
        <v>0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95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7">
        <v>0</v>
      </c>
      <c r="AB27" s="47">
        <v>0</v>
      </c>
      <c r="AC27" s="47">
        <v>0</v>
      </c>
      <c r="AD27" s="47">
        <v>0</v>
      </c>
      <c r="AE27" s="47">
        <v>0</v>
      </c>
      <c r="AF27" s="47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96</v>
      </c>
      <c r="B28" s="47">
        <v>12</v>
      </c>
      <c r="C28" s="47">
        <v>12</v>
      </c>
      <c r="D28" s="47">
        <v>4</v>
      </c>
      <c r="E28" s="47">
        <v>4</v>
      </c>
      <c r="F28" s="47">
        <v>4</v>
      </c>
      <c r="G28" s="47">
        <v>4</v>
      </c>
      <c r="H28" s="47">
        <v>4</v>
      </c>
      <c r="I28" s="47">
        <v>4</v>
      </c>
      <c r="J28" s="47">
        <v>4</v>
      </c>
      <c r="K28" s="47">
        <v>4</v>
      </c>
      <c r="L28" s="48">
        <v>4</v>
      </c>
      <c r="M28" s="48">
        <v>4</v>
      </c>
      <c r="N28" s="48">
        <v>4</v>
      </c>
      <c r="O28" s="48">
        <v>7.9</v>
      </c>
      <c r="P28" s="48">
        <v>7.9</v>
      </c>
      <c r="Q28" s="48">
        <v>7.9</v>
      </c>
      <c r="R28" s="48">
        <v>7.9</v>
      </c>
      <c r="S28" s="48">
        <v>7.9</v>
      </c>
      <c r="T28" s="48">
        <v>7.9</v>
      </c>
      <c r="U28" s="48">
        <v>7.9</v>
      </c>
      <c r="V28" s="48">
        <v>7.9</v>
      </c>
      <c r="W28" s="48">
        <v>7.9</v>
      </c>
      <c r="X28" s="48">
        <v>7.9</v>
      </c>
      <c r="Y28" s="48">
        <v>7.9</v>
      </c>
      <c r="Z28" s="48">
        <v>7.9</v>
      </c>
      <c r="AA28" s="47">
        <v>7.9</v>
      </c>
      <c r="AB28" s="47">
        <v>7.9</v>
      </c>
      <c r="AC28" s="47">
        <v>7.9</v>
      </c>
      <c r="AD28" s="47">
        <v>7.9</v>
      </c>
      <c r="AE28" s="47">
        <v>7.9</v>
      </c>
      <c r="AF28" s="47">
        <v>7.9</v>
      </c>
      <c r="AG28" s="168">
        <v>22.1</v>
      </c>
      <c r="AH28" s="51">
        <f t="shared" si="2"/>
        <v>12</v>
      </c>
      <c r="AI28" s="52">
        <f t="shared" si="3"/>
        <v>4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97</v>
      </c>
      <c r="B29" s="55">
        <v>12</v>
      </c>
      <c r="C29" s="55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55">
        <v>12</v>
      </c>
      <c r="AB29" s="55">
        <v>12</v>
      </c>
      <c r="AC29" s="55">
        <v>12</v>
      </c>
      <c r="AD29" s="55">
        <v>12</v>
      </c>
      <c r="AE29" s="55">
        <v>12</v>
      </c>
      <c r="AF29" s="55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98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99</v>
      </c>
      <c r="B31" s="55">
        <v>0</v>
      </c>
      <c r="C31" s="55">
        <v>0</v>
      </c>
      <c r="D31" s="55">
        <v>0</v>
      </c>
      <c r="E31" s="55">
        <v>0</v>
      </c>
      <c r="F31" s="55">
        <v>0</v>
      </c>
      <c r="G31" s="55">
        <v>0</v>
      </c>
      <c r="H31" s="55">
        <v>0</v>
      </c>
      <c r="I31" s="55">
        <v>0</v>
      </c>
      <c r="J31" s="55">
        <v>0</v>
      </c>
      <c r="K31" s="55">
        <v>0</v>
      </c>
      <c r="L31" s="48">
        <v>0</v>
      </c>
      <c r="M31" s="48">
        <v>0</v>
      </c>
      <c r="N31" s="48">
        <v>0</v>
      </c>
      <c r="O31" s="48">
        <v>0</v>
      </c>
      <c r="P31" s="48">
        <v>0</v>
      </c>
      <c r="Q31" s="48">
        <v>0</v>
      </c>
      <c r="R31" s="48">
        <v>0</v>
      </c>
      <c r="S31" s="48">
        <v>0</v>
      </c>
      <c r="T31" s="48">
        <v>0</v>
      </c>
      <c r="U31" s="48">
        <v>0</v>
      </c>
      <c r="V31" s="48">
        <v>0</v>
      </c>
      <c r="W31" s="48">
        <v>0</v>
      </c>
      <c r="X31" s="48">
        <v>0</v>
      </c>
      <c r="Y31" s="48">
        <v>0</v>
      </c>
      <c r="Z31" s="48">
        <v>0</v>
      </c>
      <c r="AA31" s="55">
        <v>0</v>
      </c>
      <c r="AB31" s="55">
        <v>0</v>
      </c>
      <c r="AC31" s="55">
        <v>0</v>
      </c>
      <c r="AD31" s="55">
        <v>0</v>
      </c>
      <c r="AE31" s="55">
        <v>0</v>
      </c>
      <c r="AF31" s="55">
        <v>0</v>
      </c>
      <c r="AG31" s="58">
        <v>20</v>
      </c>
      <c r="AH31" s="51">
        <f t="shared" si="2"/>
        <v>0</v>
      </c>
      <c r="AI31" s="52">
        <f t="shared" si="3"/>
        <v>0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100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210</v>
      </c>
      <c r="C33" s="55">
        <v>210</v>
      </c>
      <c r="D33" s="55">
        <v>210</v>
      </c>
      <c r="E33" s="55">
        <v>210</v>
      </c>
      <c r="F33" s="55">
        <v>210</v>
      </c>
      <c r="G33" s="55">
        <v>210</v>
      </c>
      <c r="H33" s="55">
        <v>210</v>
      </c>
      <c r="I33" s="55">
        <v>210</v>
      </c>
      <c r="J33" s="55">
        <v>210</v>
      </c>
      <c r="K33" s="55">
        <v>210</v>
      </c>
      <c r="L33" s="55">
        <v>210</v>
      </c>
      <c r="M33" s="55">
        <v>210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210</v>
      </c>
      <c r="AK33" s="53"/>
    </row>
    <row r="34" spans="1:41" ht="15.75" thickBot="1" x14ac:dyDescent="0.3">
      <c r="A34" s="63" t="s">
        <v>19</v>
      </c>
      <c r="B34" s="55">
        <f>66.8+100.8</f>
        <v>167.6</v>
      </c>
      <c r="C34" s="55">
        <f>66.8+100.8</f>
        <v>167.6</v>
      </c>
      <c r="D34" s="55">
        <f>167</f>
        <v>167</v>
      </c>
      <c r="E34" s="55">
        <v>167</v>
      </c>
      <c r="F34" s="55">
        <v>167</v>
      </c>
      <c r="G34" s="55">
        <v>167</v>
      </c>
      <c r="H34" s="55">
        <v>167</v>
      </c>
      <c r="I34" s="55">
        <v>166</v>
      </c>
      <c r="J34" s="55">
        <v>166</v>
      </c>
      <c r="K34" s="55">
        <v>166</v>
      </c>
      <c r="L34" s="64">
        <f>99.4+64.2</f>
        <v>163.60000000000002</v>
      </c>
      <c r="M34" s="64">
        <f>96.5+66.3</f>
        <v>162.80000000000001</v>
      </c>
      <c r="N34" s="64">
        <v>164</v>
      </c>
      <c r="O34" s="64">
        <f>66+96.5</f>
        <v>162.5</v>
      </c>
      <c r="P34" s="64">
        <f>68.4+95.2</f>
        <v>163.60000000000002</v>
      </c>
      <c r="Q34" s="64">
        <f>65.7+95.5</f>
        <v>161.19999999999999</v>
      </c>
      <c r="R34" s="64">
        <v>151</v>
      </c>
      <c r="S34" s="64">
        <v>151</v>
      </c>
      <c r="T34" s="64">
        <v>154</v>
      </c>
      <c r="U34" s="64">
        <v>154</v>
      </c>
      <c r="V34" s="64">
        <v>168.5</v>
      </c>
      <c r="W34" s="64">
        <v>166.9</v>
      </c>
      <c r="X34" s="64">
        <v>165</v>
      </c>
      <c r="Y34" s="64">
        <v>165</v>
      </c>
      <c r="Z34" s="64">
        <v>165</v>
      </c>
      <c r="AA34" s="64">
        <v>165</v>
      </c>
      <c r="AB34" s="64">
        <v>163.4</v>
      </c>
      <c r="AC34" s="64">
        <v>163.80000000000001</v>
      </c>
      <c r="AD34" s="64">
        <v>168</v>
      </c>
      <c r="AE34" s="55">
        <v>169.3</v>
      </c>
      <c r="AF34" s="55">
        <v>169.5</v>
      </c>
      <c r="AG34" s="58">
        <v>240</v>
      </c>
      <c r="AH34" s="51">
        <f t="shared" si="2"/>
        <v>169.5</v>
      </c>
      <c r="AI34" s="52">
        <f t="shared" si="3"/>
        <v>151</v>
      </c>
      <c r="AK34" s="53"/>
    </row>
    <row r="35" spans="1:41" ht="15.75" thickBot="1" x14ac:dyDescent="0.3">
      <c r="A35" s="65" t="s">
        <v>20</v>
      </c>
      <c r="B35" s="66">
        <f>SUM(B11:B33)</f>
        <v>742.4</v>
      </c>
      <c r="C35" s="66">
        <f t="shared" ref="C35:AF35" si="4">SUM(C11:C33)</f>
        <v>722.5</v>
      </c>
      <c r="D35" s="66">
        <f t="shared" si="4"/>
        <v>688.9</v>
      </c>
      <c r="E35" s="66">
        <f t="shared" si="4"/>
        <v>688.9</v>
      </c>
      <c r="F35" s="66">
        <f t="shared" si="4"/>
        <v>688.9</v>
      </c>
      <c r="G35" s="66">
        <f t="shared" si="4"/>
        <v>688.9</v>
      </c>
      <c r="H35" s="66">
        <f t="shared" si="4"/>
        <v>688.9</v>
      </c>
      <c r="I35" s="66">
        <f t="shared" si="4"/>
        <v>688.9</v>
      </c>
      <c r="J35" s="66">
        <f t="shared" si="4"/>
        <v>708.9</v>
      </c>
      <c r="K35" s="66">
        <f t="shared" si="4"/>
        <v>708.9</v>
      </c>
      <c r="L35" s="66">
        <f t="shared" si="4"/>
        <v>736.4</v>
      </c>
      <c r="M35" s="66">
        <f t="shared" si="4"/>
        <v>806.4</v>
      </c>
      <c r="N35" s="66">
        <f t="shared" si="4"/>
        <v>803.9</v>
      </c>
      <c r="O35" s="66">
        <f t="shared" si="4"/>
        <v>802.39999999999986</v>
      </c>
      <c r="P35" s="66">
        <f t="shared" si="4"/>
        <v>802.39999999999986</v>
      </c>
      <c r="Q35" s="66">
        <f t="shared" si="4"/>
        <v>816.89999999999986</v>
      </c>
      <c r="R35" s="66">
        <f t="shared" si="4"/>
        <v>816.89999999999986</v>
      </c>
      <c r="S35" s="66">
        <f t="shared" si="4"/>
        <v>819.89999999999986</v>
      </c>
      <c r="T35" s="66">
        <f t="shared" si="4"/>
        <v>824.89999999999986</v>
      </c>
      <c r="U35" s="66">
        <f t="shared" si="4"/>
        <v>819.89999999999986</v>
      </c>
      <c r="V35" s="66">
        <f t="shared" si="4"/>
        <v>819.89999999999986</v>
      </c>
      <c r="W35" s="66">
        <f t="shared" si="4"/>
        <v>819.89999999999986</v>
      </c>
      <c r="X35" s="66">
        <f t="shared" si="4"/>
        <v>850.89999999999986</v>
      </c>
      <c r="Y35" s="66">
        <f t="shared" si="4"/>
        <v>881.7</v>
      </c>
      <c r="Z35" s="66">
        <f t="shared" si="4"/>
        <v>909.9</v>
      </c>
      <c r="AA35" s="66">
        <f t="shared" si="4"/>
        <v>870.3</v>
      </c>
      <c r="AB35" s="66">
        <f t="shared" si="4"/>
        <v>910.3</v>
      </c>
      <c r="AC35" s="66">
        <f t="shared" si="4"/>
        <v>910.3</v>
      </c>
      <c r="AD35" s="66">
        <f t="shared" si="4"/>
        <v>910.3</v>
      </c>
      <c r="AE35" s="66">
        <f t="shared" si="4"/>
        <v>790.3</v>
      </c>
      <c r="AF35" s="66">
        <f t="shared" si="4"/>
        <v>760.3</v>
      </c>
      <c r="AG35" s="58">
        <f>SUM(AG11:AG34)</f>
        <v>1416.83</v>
      </c>
      <c r="AH35" s="51">
        <f t="shared" si="2"/>
        <v>910.3</v>
      </c>
      <c r="AI35" s="52">
        <f t="shared" si="3"/>
        <v>688.9</v>
      </c>
      <c r="AK35" s="53"/>
    </row>
    <row r="36" spans="1:41" x14ac:dyDescent="0.25">
      <c r="A36" s="54" t="s">
        <v>21</v>
      </c>
      <c r="B36" s="47">
        <v>137</v>
      </c>
      <c r="C36" s="55">
        <v>139.19999999999999</v>
      </c>
      <c r="D36" s="55">
        <v>138</v>
      </c>
      <c r="E36" s="55">
        <v>138</v>
      </c>
      <c r="F36" s="55">
        <v>100</v>
      </c>
      <c r="G36" s="55">
        <v>90</v>
      </c>
      <c r="H36" s="55">
        <v>0</v>
      </c>
      <c r="I36" s="55">
        <v>0</v>
      </c>
      <c r="J36" s="55">
        <v>96</v>
      </c>
      <c r="K36" s="55">
        <v>132</v>
      </c>
      <c r="L36" s="48">
        <v>132.30000000000001</v>
      </c>
      <c r="M36" s="48">
        <v>131.1</v>
      </c>
      <c r="N36" s="48">
        <v>132</v>
      </c>
      <c r="O36" s="48">
        <v>133.5</v>
      </c>
      <c r="P36" s="48">
        <v>134.9</v>
      </c>
      <c r="Q36" s="48">
        <v>133.30000000000001</v>
      </c>
      <c r="R36" s="48">
        <v>133.1</v>
      </c>
      <c r="S36" s="48">
        <v>134.1</v>
      </c>
      <c r="T36" s="48">
        <v>133.6</v>
      </c>
      <c r="U36" s="48">
        <v>132.69999999999999</v>
      </c>
      <c r="V36" s="48">
        <v>132.69999999999999</v>
      </c>
      <c r="W36" s="48">
        <v>133</v>
      </c>
      <c r="X36" s="48">
        <v>132.9</v>
      </c>
      <c r="Y36" s="48">
        <v>133.30000000000001</v>
      </c>
      <c r="Z36" s="48">
        <v>133.30000000000001</v>
      </c>
      <c r="AA36" s="47">
        <v>137.30000000000001</v>
      </c>
      <c r="AB36" s="47">
        <v>137.30000000000001</v>
      </c>
      <c r="AC36" s="47">
        <v>137.30000000000001</v>
      </c>
      <c r="AD36" s="47">
        <v>137.30000000000001</v>
      </c>
      <c r="AE36" s="47">
        <v>137.30000000000001</v>
      </c>
      <c r="AF36" s="47">
        <v>137.30000000000001</v>
      </c>
      <c r="AG36" s="56">
        <v>144</v>
      </c>
      <c r="AH36" s="51">
        <f t="shared" si="2"/>
        <v>139.19999999999999</v>
      </c>
      <c r="AI36" s="52">
        <f t="shared" si="3"/>
        <v>0</v>
      </c>
      <c r="AK36" s="53"/>
    </row>
    <row r="37" spans="1:41" x14ac:dyDescent="0.25">
      <c r="A37" s="57" t="s">
        <v>22</v>
      </c>
      <c r="B37" s="55">
        <v>69.2</v>
      </c>
      <c r="C37" s="55">
        <v>57.8</v>
      </c>
      <c r="D37" s="55">
        <v>68</v>
      </c>
      <c r="E37" s="55">
        <v>68</v>
      </c>
      <c r="F37" s="55">
        <v>68</v>
      </c>
      <c r="G37" s="55">
        <v>68</v>
      </c>
      <c r="H37" s="55">
        <v>68</v>
      </c>
      <c r="I37" s="55">
        <v>68</v>
      </c>
      <c r="J37" s="55">
        <v>68</v>
      </c>
      <c r="K37" s="55">
        <v>68</v>
      </c>
      <c r="L37" s="67">
        <v>69.5</v>
      </c>
      <c r="M37" s="67">
        <v>69.7</v>
      </c>
      <c r="N37" s="67">
        <v>69</v>
      </c>
      <c r="O37" s="67">
        <v>68.8</v>
      </c>
      <c r="P37" s="67">
        <v>68.900000000000006</v>
      </c>
      <c r="Q37" s="67">
        <v>71.5</v>
      </c>
      <c r="R37" s="67">
        <v>71.2</v>
      </c>
      <c r="S37" s="67">
        <v>70.900000000000006</v>
      </c>
      <c r="T37" s="67">
        <v>72.3</v>
      </c>
      <c r="U37" s="67">
        <v>71.3</v>
      </c>
      <c r="V37" s="67">
        <v>71.3</v>
      </c>
      <c r="W37" s="67">
        <v>71.5</v>
      </c>
      <c r="X37" s="67">
        <v>72.099999999999994</v>
      </c>
      <c r="Y37" s="67">
        <v>70.900000000000006</v>
      </c>
      <c r="Z37" s="67">
        <v>70.900000000000006</v>
      </c>
      <c r="AA37" s="55">
        <v>69.3</v>
      </c>
      <c r="AB37" s="55">
        <v>69.3</v>
      </c>
      <c r="AC37" s="55">
        <v>69.3</v>
      </c>
      <c r="AD37" s="55">
        <v>69.3</v>
      </c>
      <c r="AE37" s="55">
        <v>69.3</v>
      </c>
      <c r="AF37" s="55">
        <v>69.3</v>
      </c>
      <c r="AG37" s="58">
        <v>70</v>
      </c>
      <c r="AH37" s="51">
        <f t="shared" si="2"/>
        <v>72.3</v>
      </c>
      <c r="AI37" s="52">
        <f t="shared" si="3"/>
        <v>57.8</v>
      </c>
      <c r="AK37" s="53"/>
    </row>
    <row r="38" spans="1:41" x14ac:dyDescent="0.25">
      <c r="A38" s="57" t="s">
        <v>23</v>
      </c>
      <c r="B38" s="55">
        <v>63.5</v>
      </c>
      <c r="C38" s="55">
        <v>63.4</v>
      </c>
      <c r="D38" s="55">
        <v>63.4</v>
      </c>
      <c r="E38" s="55">
        <v>63.4</v>
      </c>
      <c r="F38" s="55">
        <v>63.4</v>
      </c>
      <c r="G38" s="55">
        <v>63.4</v>
      </c>
      <c r="H38" s="55">
        <v>63.4</v>
      </c>
      <c r="I38" s="55">
        <v>63.4</v>
      </c>
      <c r="J38" s="55">
        <v>63.4</v>
      </c>
      <c r="K38" s="55">
        <v>63.4</v>
      </c>
      <c r="L38" s="67">
        <v>63.3</v>
      </c>
      <c r="M38" s="67">
        <v>63.1</v>
      </c>
      <c r="N38" s="67">
        <v>62.8</v>
      </c>
      <c r="O38" s="67">
        <v>63.4</v>
      </c>
      <c r="P38" s="67">
        <v>63.3</v>
      </c>
      <c r="Q38" s="67">
        <v>62.9</v>
      </c>
      <c r="R38" s="67">
        <v>63</v>
      </c>
      <c r="S38" s="67">
        <v>63.3</v>
      </c>
      <c r="T38" s="67">
        <v>63.3</v>
      </c>
      <c r="U38" s="67">
        <v>63.2</v>
      </c>
      <c r="V38" s="67">
        <v>63.2</v>
      </c>
      <c r="W38" s="67">
        <v>63.2</v>
      </c>
      <c r="X38" s="67">
        <v>63.2</v>
      </c>
      <c r="Y38" s="67">
        <v>63.2</v>
      </c>
      <c r="Z38" s="67">
        <v>63.2</v>
      </c>
      <c r="AA38" s="55">
        <v>63</v>
      </c>
      <c r="AB38" s="55">
        <v>63.8</v>
      </c>
      <c r="AC38" s="55">
        <v>63.8</v>
      </c>
      <c r="AD38" s="55">
        <v>63.8</v>
      </c>
      <c r="AE38" s="55">
        <v>63.8</v>
      </c>
      <c r="AF38" s="55">
        <v>63.8</v>
      </c>
      <c r="AG38" s="58">
        <v>69</v>
      </c>
      <c r="AH38" s="51">
        <f t="shared" si="2"/>
        <v>63.8</v>
      </c>
      <c r="AI38" s="52">
        <f t="shared" si="3"/>
        <v>62.8</v>
      </c>
      <c r="AK38" s="53"/>
    </row>
    <row r="39" spans="1:41" x14ac:dyDescent="0.25">
      <c r="A39" s="57" t="s">
        <v>24</v>
      </c>
      <c r="B39" s="55">
        <v>30.5</v>
      </c>
      <c r="C39" s="55">
        <v>29.5</v>
      </c>
      <c r="D39" s="55">
        <v>29.5</v>
      </c>
      <c r="E39" s="55">
        <v>29.5</v>
      </c>
      <c r="F39" s="55">
        <v>29.5</v>
      </c>
      <c r="G39" s="55">
        <v>29.5</v>
      </c>
      <c r="H39" s="55">
        <v>29.5</v>
      </c>
      <c r="I39" s="55">
        <v>29.5</v>
      </c>
      <c r="J39" s="55">
        <v>29.5</v>
      </c>
      <c r="K39" s="55">
        <v>29.5</v>
      </c>
      <c r="L39" s="67">
        <v>30.5</v>
      </c>
      <c r="M39" s="67">
        <v>30.5</v>
      </c>
      <c r="N39" s="67">
        <v>30.5</v>
      </c>
      <c r="O39" s="67">
        <v>30.5</v>
      </c>
      <c r="P39" s="67">
        <v>30.5</v>
      </c>
      <c r="Q39" s="67">
        <v>30.5</v>
      </c>
      <c r="R39" s="67">
        <v>30.5</v>
      </c>
      <c r="S39" s="67">
        <v>30.5</v>
      </c>
      <c r="T39" s="67">
        <v>30</v>
      </c>
      <c r="U39" s="67">
        <v>30</v>
      </c>
      <c r="V39" s="67">
        <v>30</v>
      </c>
      <c r="W39" s="67">
        <v>30</v>
      </c>
      <c r="X39" s="67">
        <v>30</v>
      </c>
      <c r="Y39" s="67">
        <v>30</v>
      </c>
      <c r="Z39" s="67">
        <v>30</v>
      </c>
      <c r="AA39" s="55">
        <v>30</v>
      </c>
      <c r="AB39" s="55">
        <v>30</v>
      </c>
      <c r="AC39" s="55">
        <v>30</v>
      </c>
      <c r="AD39" s="55">
        <v>30</v>
      </c>
      <c r="AE39" s="55">
        <v>30</v>
      </c>
      <c r="AF39" s="55">
        <v>30</v>
      </c>
      <c r="AG39" s="58">
        <v>60</v>
      </c>
      <c r="AH39" s="51">
        <f t="shared" si="2"/>
        <v>30.5</v>
      </c>
      <c r="AI39" s="52">
        <f t="shared" si="3"/>
        <v>29.5</v>
      </c>
      <c r="AK39" s="53"/>
    </row>
    <row r="40" spans="1:41" x14ac:dyDescent="0.25">
      <c r="A40" s="57" t="s">
        <v>25</v>
      </c>
      <c r="B40" s="55">
        <v>29</v>
      </c>
      <c r="C40" s="55">
        <v>29</v>
      </c>
      <c r="D40" s="55">
        <v>29</v>
      </c>
      <c r="E40" s="55">
        <v>29</v>
      </c>
      <c r="F40" s="55">
        <v>29</v>
      </c>
      <c r="G40" s="55">
        <v>29</v>
      </c>
      <c r="H40" s="55">
        <v>29</v>
      </c>
      <c r="I40" s="55">
        <v>29</v>
      </c>
      <c r="J40" s="55">
        <v>29</v>
      </c>
      <c r="K40" s="55">
        <v>29</v>
      </c>
      <c r="L40" s="48">
        <v>29</v>
      </c>
      <c r="M40" s="48">
        <v>29</v>
      </c>
      <c r="N40" s="48">
        <v>29</v>
      </c>
      <c r="O40" s="48">
        <v>29</v>
      </c>
      <c r="P40" s="48">
        <v>29</v>
      </c>
      <c r="Q40" s="48">
        <v>29</v>
      </c>
      <c r="R40" s="48">
        <v>29</v>
      </c>
      <c r="S40" s="48">
        <v>29</v>
      </c>
      <c r="T40" s="48">
        <v>29</v>
      </c>
      <c r="U40" s="48">
        <v>29</v>
      </c>
      <c r="V40" s="48">
        <v>29</v>
      </c>
      <c r="W40" s="48">
        <v>29</v>
      </c>
      <c r="X40" s="48">
        <v>29</v>
      </c>
      <c r="Y40" s="48">
        <v>29</v>
      </c>
      <c r="Z40" s="48">
        <v>29</v>
      </c>
      <c r="AA40" s="55">
        <v>29</v>
      </c>
      <c r="AB40" s="55">
        <v>29</v>
      </c>
      <c r="AC40" s="55">
        <v>29</v>
      </c>
      <c r="AD40" s="55">
        <v>29</v>
      </c>
      <c r="AE40" s="55">
        <v>29</v>
      </c>
      <c r="AF40" s="55">
        <v>29</v>
      </c>
      <c r="AG40" s="58">
        <v>30</v>
      </c>
      <c r="AH40" s="51">
        <f t="shared" si="2"/>
        <v>29</v>
      </c>
      <c r="AI40" s="52">
        <f t="shared" si="3"/>
        <v>29</v>
      </c>
      <c r="AK40" s="53"/>
    </row>
    <row r="41" spans="1:41" x14ac:dyDescent="0.25">
      <c r="A41" s="57" t="s">
        <v>85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55">
        <v>0</v>
      </c>
      <c r="AB41" s="55">
        <v>0</v>
      </c>
      <c r="AC41" s="55">
        <v>0</v>
      </c>
      <c r="AD41" s="55">
        <v>0</v>
      </c>
      <c r="AE41" s="55">
        <v>0</v>
      </c>
      <c r="AF41" s="55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55">
        <v>17</v>
      </c>
      <c r="C42" s="55">
        <v>17</v>
      </c>
      <c r="D42" s="55">
        <v>17</v>
      </c>
      <c r="E42" s="55">
        <v>17</v>
      </c>
      <c r="F42" s="55">
        <v>17</v>
      </c>
      <c r="G42" s="55">
        <v>17</v>
      </c>
      <c r="H42" s="55">
        <v>17</v>
      </c>
      <c r="I42" s="55">
        <v>17</v>
      </c>
      <c r="J42" s="55">
        <v>17</v>
      </c>
      <c r="K42" s="55">
        <v>17</v>
      </c>
      <c r="L42" s="48">
        <v>17</v>
      </c>
      <c r="M42" s="48">
        <v>17</v>
      </c>
      <c r="N42" s="48">
        <v>17</v>
      </c>
      <c r="O42" s="48">
        <v>17</v>
      </c>
      <c r="P42" s="48">
        <v>17</v>
      </c>
      <c r="Q42" s="48">
        <v>17</v>
      </c>
      <c r="R42" s="48">
        <v>17</v>
      </c>
      <c r="S42" s="48">
        <v>17</v>
      </c>
      <c r="T42" s="48">
        <v>17</v>
      </c>
      <c r="U42" s="48">
        <v>17</v>
      </c>
      <c r="V42" s="48">
        <v>17</v>
      </c>
      <c r="W42" s="48">
        <v>17</v>
      </c>
      <c r="X42" s="48">
        <v>17</v>
      </c>
      <c r="Y42" s="48">
        <v>17</v>
      </c>
      <c r="Z42" s="48">
        <v>17</v>
      </c>
      <c r="AA42" s="55">
        <v>17</v>
      </c>
      <c r="AB42" s="55">
        <v>17</v>
      </c>
      <c r="AC42" s="55">
        <v>17</v>
      </c>
      <c r="AD42" s="55">
        <v>17</v>
      </c>
      <c r="AE42" s="55">
        <v>17</v>
      </c>
      <c r="AF42" s="55">
        <v>17</v>
      </c>
      <c r="AG42" s="58">
        <v>24</v>
      </c>
      <c r="AH42" s="51">
        <f t="shared" si="2"/>
        <v>17</v>
      </c>
      <c r="AI42" s="52">
        <f t="shared" si="3"/>
        <v>17</v>
      </c>
      <c r="AK42" s="53"/>
    </row>
    <row r="43" spans="1:41" x14ac:dyDescent="0.25">
      <c r="A43" s="57" t="s">
        <v>27</v>
      </c>
      <c r="B43" s="55">
        <v>0</v>
      </c>
      <c r="C43" s="55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48">
        <v>0</v>
      </c>
      <c r="M43" s="48">
        <v>0</v>
      </c>
      <c r="N43" s="48">
        <v>0</v>
      </c>
      <c r="O43" s="48">
        <v>0</v>
      </c>
      <c r="P43" s="48">
        <v>0</v>
      </c>
      <c r="Q43" s="48">
        <v>0</v>
      </c>
      <c r="R43" s="48">
        <v>0</v>
      </c>
      <c r="S43" s="48">
        <v>0</v>
      </c>
      <c r="T43" s="48">
        <v>0</v>
      </c>
      <c r="U43" s="48">
        <v>0</v>
      </c>
      <c r="V43" s="48">
        <v>0</v>
      </c>
      <c r="W43" s="48">
        <v>0</v>
      </c>
      <c r="X43" s="48">
        <v>0</v>
      </c>
      <c r="Y43" s="48">
        <v>0</v>
      </c>
      <c r="Z43" s="48">
        <v>0</v>
      </c>
      <c r="AA43" s="55">
        <v>0</v>
      </c>
      <c r="AB43" s="55">
        <v>0</v>
      </c>
      <c r="AC43" s="55">
        <v>0</v>
      </c>
      <c r="AD43" s="55">
        <v>0</v>
      </c>
      <c r="AE43" s="55">
        <v>0</v>
      </c>
      <c r="AF43" s="55">
        <v>0</v>
      </c>
      <c r="AG43" s="58">
        <v>15</v>
      </c>
      <c r="AH43" s="51">
        <f t="shared" si="2"/>
        <v>0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12</v>
      </c>
      <c r="C44" s="55">
        <v>12</v>
      </c>
      <c r="D44" s="55">
        <v>12</v>
      </c>
      <c r="E44" s="55">
        <v>12</v>
      </c>
      <c r="F44" s="55">
        <v>12</v>
      </c>
      <c r="G44" s="55">
        <v>12</v>
      </c>
      <c r="H44" s="55">
        <v>12</v>
      </c>
      <c r="I44" s="55">
        <v>12</v>
      </c>
      <c r="J44" s="55">
        <v>12</v>
      </c>
      <c r="K44" s="55">
        <v>12</v>
      </c>
      <c r="L44" s="48">
        <v>12</v>
      </c>
      <c r="M44" s="48">
        <v>12</v>
      </c>
      <c r="N44" s="48">
        <v>12</v>
      </c>
      <c r="O44" s="48">
        <v>12</v>
      </c>
      <c r="P44" s="48">
        <v>12</v>
      </c>
      <c r="Q44" s="48">
        <v>12</v>
      </c>
      <c r="R44" s="48">
        <v>12</v>
      </c>
      <c r="S44" s="48">
        <v>12</v>
      </c>
      <c r="T44" s="48">
        <v>12</v>
      </c>
      <c r="U44" s="48">
        <v>12</v>
      </c>
      <c r="V44" s="48">
        <v>12</v>
      </c>
      <c r="W44" s="48">
        <v>12</v>
      </c>
      <c r="X44" s="48">
        <v>12</v>
      </c>
      <c r="Y44" s="48">
        <v>12</v>
      </c>
      <c r="Z44" s="48">
        <v>12</v>
      </c>
      <c r="AA44" s="55">
        <v>12</v>
      </c>
      <c r="AB44" s="55">
        <v>12</v>
      </c>
      <c r="AC44" s="55">
        <v>12</v>
      </c>
      <c r="AD44" s="55">
        <v>12</v>
      </c>
      <c r="AE44" s="55">
        <v>12</v>
      </c>
      <c r="AF44" s="55">
        <v>12</v>
      </c>
      <c r="AG44" s="58">
        <v>14.1</v>
      </c>
      <c r="AH44" s="51">
        <f t="shared" si="2"/>
        <v>12</v>
      </c>
      <c r="AI44" s="52">
        <f t="shared" si="3"/>
        <v>12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55">
        <v>0</v>
      </c>
      <c r="C45" s="55">
        <v>0</v>
      </c>
      <c r="D45" s="55">
        <v>0</v>
      </c>
      <c r="E45" s="55">
        <v>0</v>
      </c>
      <c r="F45" s="55">
        <v>7</v>
      </c>
      <c r="G45" s="55">
        <v>7</v>
      </c>
      <c r="H45" s="55">
        <v>7</v>
      </c>
      <c r="I45" s="55">
        <v>7</v>
      </c>
      <c r="J45" s="55">
        <v>7</v>
      </c>
      <c r="K45" s="55">
        <v>7</v>
      </c>
      <c r="L45" s="48">
        <v>7</v>
      </c>
      <c r="M45" s="48">
        <v>7</v>
      </c>
      <c r="N45" s="48">
        <v>7</v>
      </c>
      <c r="O45" s="48">
        <v>7</v>
      </c>
      <c r="P45" s="48">
        <v>7</v>
      </c>
      <c r="Q45" s="48">
        <v>7</v>
      </c>
      <c r="R45" s="48">
        <v>14</v>
      </c>
      <c r="S45" s="48">
        <v>14</v>
      </c>
      <c r="T45" s="48">
        <v>14</v>
      </c>
      <c r="U45" s="48">
        <v>14</v>
      </c>
      <c r="V45" s="48">
        <v>14</v>
      </c>
      <c r="W45" s="48">
        <v>14</v>
      </c>
      <c r="X45" s="48">
        <v>14</v>
      </c>
      <c r="Y45" s="48">
        <v>14</v>
      </c>
      <c r="Z45" s="48">
        <v>14</v>
      </c>
      <c r="AA45" s="55">
        <v>14</v>
      </c>
      <c r="AB45" s="55">
        <v>14</v>
      </c>
      <c r="AC45" s="55">
        <v>14</v>
      </c>
      <c r="AD45" s="55">
        <v>14</v>
      </c>
      <c r="AE45" s="55">
        <v>14</v>
      </c>
      <c r="AF45" s="55">
        <v>14</v>
      </c>
      <c r="AG45" s="58">
        <v>14</v>
      </c>
      <c r="AH45" s="51">
        <f t="shared" si="2"/>
        <v>14</v>
      </c>
      <c r="AI45" s="52">
        <f t="shared" si="3"/>
        <v>0</v>
      </c>
      <c r="AK45" s="53"/>
    </row>
    <row r="46" spans="1:41" x14ac:dyDescent="0.25">
      <c r="A46" s="57" t="s">
        <v>30</v>
      </c>
      <c r="B46" s="55">
        <v>6.7</v>
      </c>
      <c r="C46" s="55">
        <v>6.7</v>
      </c>
      <c r="D46" s="55">
        <v>6.7</v>
      </c>
      <c r="E46" s="55">
        <v>6.7</v>
      </c>
      <c r="F46" s="55">
        <v>6.7</v>
      </c>
      <c r="G46" s="55">
        <v>6.7</v>
      </c>
      <c r="H46" s="55">
        <v>6.7</v>
      </c>
      <c r="I46" s="55">
        <v>6.7</v>
      </c>
      <c r="J46" s="55">
        <v>6.7</v>
      </c>
      <c r="K46" s="55">
        <v>6.7</v>
      </c>
      <c r="L46" s="48">
        <v>6.5</v>
      </c>
      <c r="M46" s="48">
        <v>6.5</v>
      </c>
      <c r="N46" s="48">
        <v>6.5</v>
      </c>
      <c r="O46" s="48">
        <v>6.5</v>
      </c>
      <c r="P46" s="48">
        <v>6.5</v>
      </c>
      <c r="Q46" s="48">
        <v>6.5</v>
      </c>
      <c r="R46" s="48">
        <v>6.5</v>
      </c>
      <c r="S46" s="48">
        <v>6.5</v>
      </c>
      <c r="T46" s="48">
        <v>6.5</v>
      </c>
      <c r="U46" s="48">
        <v>6.5</v>
      </c>
      <c r="V46" s="48">
        <v>6.5</v>
      </c>
      <c r="W46" s="48">
        <v>6.5</v>
      </c>
      <c r="X46" s="48">
        <v>6.5</v>
      </c>
      <c r="Y46" s="48">
        <v>6.5</v>
      </c>
      <c r="Z46" s="48">
        <v>6.5</v>
      </c>
      <c r="AA46" s="55">
        <v>6.5</v>
      </c>
      <c r="AB46" s="55">
        <v>6.5</v>
      </c>
      <c r="AC46" s="55">
        <v>6.5</v>
      </c>
      <c r="AD46" s="55">
        <v>6.5</v>
      </c>
      <c r="AE46" s="55">
        <v>6.5</v>
      </c>
      <c r="AF46" s="55">
        <v>6.5</v>
      </c>
      <c r="AG46" s="58">
        <v>10.050000000000001</v>
      </c>
      <c r="AH46" s="51">
        <f t="shared" si="2"/>
        <v>6.7</v>
      </c>
      <c r="AI46" s="52">
        <f t="shared" si="3"/>
        <v>6.5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55">
        <v>6.2</v>
      </c>
      <c r="AB47" s="55">
        <v>6.2</v>
      </c>
      <c r="AC47" s="55">
        <v>6.2</v>
      </c>
      <c r="AD47" s="55">
        <v>6.2</v>
      </c>
      <c r="AE47" s="55">
        <v>6.2</v>
      </c>
      <c r="AF47" s="55">
        <v>6.2</v>
      </c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f>B195</f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f t="shared" si="5"/>
        <v>3.54</v>
      </c>
      <c r="AA48" s="70"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>SUM(B36:B48)</f>
        <v>374.64</v>
      </c>
      <c r="C49" s="66">
        <f t="shared" ref="C49:AF49" si="6">SUM(C36:C48)</f>
        <v>364.34</v>
      </c>
      <c r="D49" s="66">
        <f t="shared" si="6"/>
        <v>373.34</v>
      </c>
      <c r="E49" s="66">
        <f t="shared" si="6"/>
        <v>373.34</v>
      </c>
      <c r="F49" s="66">
        <f t="shared" si="6"/>
        <v>342.34</v>
      </c>
      <c r="G49" s="66">
        <f t="shared" si="6"/>
        <v>332.34</v>
      </c>
      <c r="H49" s="66">
        <f t="shared" si="6"/>
        <v>242.33999999999997</v>
      </c>
      <c r="I49" s="66">
        <f t="shared" si="6"/>
        <v>242.33999999999997</v>
      </c>
      <c r="J49" s="66">
        <f t="shared" si="6"/>
        <v>338.34</v>
      </c>
      <c r="K49" s="66">
        <f t="shared" si="6"/>
        <v>374.34</v>
      </c>
      <c r="L49" s="66">
        <f t="shared" si="6"/>
        <v>376.84000000000003</v>
      </c>
      <c r="M49" s="66">
        <f t="shared" si="6"/>
        <v>375.64000000000004</v>
      </c>
      <c r="N49" s="66">
        <f t="shared" si="6"/>
        <v>375.54</v>
      </c>
      <c r="O49" s="66">
        <f t="shared" si="6"/>
        <v>377.44</v>
      </c>
      <c r="P49" s="66">
        <f t="shared" si="6"/>
        <v>378.84000000000003</v>
      </c>
      <c r="Q49" s="66">
        <f t="shared" si="6"/>
        <v>379.44</v>
      </c>
      <c r="R49" s="66">
        <f t="shared" si="6"/>
        <v>386.04</v>
      </c>
      <c r="S49" s="66">
        <f t="shared" si="6"/>
        <v>387.04</v>
      </c>
      <c r="T49" s="66">
        <f t="shared" si="6"/>
        <v>387.44</v>
      </c>
      <c r="U49" s="66">
        <f t="shared" si="6"/>
        <v>385.44</v>
      </c>
      <c r="V49" s="66">
        <f t="shared" si="6"/>
        <v>385.44</v>
      </c>
      <c r="W49" s="66">
        <f t="shared" si="6"/>
        <v>385.94</v>
      </c>
      <c r="X49" s="66">
        <f t="shared" si="6"/>
        <v>386.44</v>
      </c>
      <c r="Y49" s="66">
        <f t="shared" si="6"/>
        <v>385.64000000000004</v>
      </c>
      <c r="Z49" s="66">
        <f t="shared" si="6"/>
        <v>385.64000000000004</v>
      </c>
      <c r="AA49" s="66">
        <f t="shared" si="6"/>
        <v>387.84000000000003</v>
      </c>
      <c r="AB49" s="66">
        <f t="shared" si="6"/>
        <v>388.64000000000004</v>
      </c>
      <c r="AC49" s="66">
        <f t="shared" si="6"/>
        <v>388.64000000000004</v>
      </c>
      <c r="AD49" s="66">
        <f t="shared" si="6"/>
        <v>388.64000000000004</v>
      </c>
      <c r="AE49" s="66">
        <f t="shared" si="6"/>
        <v>388.64000000000004</v>
      </c>
      <c r="AF49" s="66">
        <f t="shared" si="6"/>
        <v>388.64000000000004</v>
      </c>
      <c r="AG49" s="71">
        <f>SUM(AG36:AG48)</f>
        <v>489.91</v>
      </c>
      <c r="AH49" s="51">
        <f t="shared" si="2"/>
        <v>388.64000000000004</v>
      </c>
      <c r="AI49" s="52">
        <f t="shared" si="3"/>
        <v>242.33999999999997</v>
      </c>
      <c r="AK49" s="53"/>
    </row>
    <row r="50" spans="1:37" x14ac:dyDescent="0.25">
      <c r="A50" s="54" t="s">
        <v>34</v>
      </c>
      <c r="B50" s="48">
        <v>0</v>
      </c>
      <c r="C50" s="48">
        <v>0</v>
      </c>
      <c r="D50" s="48">
        <v>0</v>
      </c>
      <c r="E50" s="48">
        <v>0</v>
      </c>
      <c r="F50" s="48">
        <v>0</v>
      </c>
      <c r="G50" s="48">
        <v>0</v>
      </c>
      <c r="H50" s="48">
        <v>0</v>
      </c>
      <c r="I50" s="48">
        <v>0</v>
      </c>
      <c r="J50" s="48">
        <v>0</v>
      </c>
      <c r="K50" s="48">
        <v>0</v>
      </c>
      <c r="L50" s="72">
        <v>0</v>
      </c>
      <c r="M50" s="72">
        <v>19.399999999999999</v>
      </c>
      <c r="N50" s="72">
        <v>0</v>
      </c>
      <c r="O50" s="72">
        <v>13.7</v>
      </c>
      <c r="P50" s="48">
        <v>20.7</v>
      </c>
      <c r="Q50" s="48">
        <v>20.100000000000001</v>
      </c>
      <c r="R50" s="48">
        <v>14</v>
      </c>
      <c r="S50" s="48">
        <v>13.8</v>
      </c>
      <c r="T50" s="48">
        <v>20</v>
      </c>
      <c r="U50" s="48">
        <v>0</v>
      </c>
      <c r="V50" s="48">
        <v>0</v>
      </c>
      <c r="W50" s="48">
        <v>0</v>
      </c>
      <c r="X50" s="48">
        <v>60</v>
      </c>
      <c r="Y50" s="48">
        <v>50</v>
      </c>
      <c r="Z50" s="48">
        <v>59.5</v>
      </c>
      <c r="AA50" s="48">
        <v>60</v>
      </c>
      <c r="AB50" s="48">
        <v>60</v>
      </c>
      <c r="AC50" s="48">
        <v>54.8</v>
      </c>
      <c r="AD50" s="48">
        <v>11</v>
      </c>
      <c r="AE50" s="48">
        <v>0</v>
      </c>
      <c r="AF50" s="48">
        <v>0</v>
      </c>
      <c r="AG50" s="56">
        <v>60</v>
      </c>
      <c r="AH50" s="51">
        <f t="shared" si="2"/>
        <v>60</v>
      </c>
      <c r="AI50" s="52">
        <f t="shared" si="3"/>
        <v>0</v>
      </c>
      <c r="AK50" s="53"/>
    </row>
    <row r="51" spans="1:37" x14ac:dyDescent="0.25">
      <c r="A51" s="57" t="s">
        <v>35</v>
      </c>
      <c r="B51" s="67">
        <v>0</v>
      </c>
      <c r="C51" s="67">
        <v>0</v>
      </c>
      <c r="D51" s="67">
        <v>0</v>
      </c>
      <c r="E51" s="67">
        <v>0</v>
      </c>
      <c r="F51" s="67">
        <v>0</v>
      </c>
      <c r="G51" s="67">
        <v>0</v>
      </c>
      <c r="H51" s="67">
        <v>0</v>
      </c>
      <c r="I51" s="67">
        <v>0</v>
      </c>
      <c r="J51" s="67">
        <v>0</v>
      </c>
      <c r="K51" s="67">
        <v>0</v>
      </c>
      <c r="L51" s="72">
        <v>0</v>
      </c>
      <c r="M51" s="72">
        <v>5.0999999999999996</v>
      </c>
      <c r="N51" s="72">
        <v>0</v>
      </c>
      <c r="O51" s="72">
        <v>4.0999999999999996</v>
      </c>
      <c r="P51" s="67">
        <v>3.9</v>
      </c>
      <c r="Q51" s="67">
        <v>4.7</v>
      </c>
      <c r="R51" s="67">
        <v>9</v>
      </c>
      <c r="S51" s="67">
        <v>5.7</v>
      </c>
      <c r="T51" s="67">
        <v>5.0999999999999996</v>
      </c>
      <c r="U51" s="67">
        <v>0</v>
      </c>
      <c r="V51" s="67">
        <v>0</v>
      </c>
      <c r="W51" s="67">
        <v>0</v>
      </c>
      <c r="X51" s="67">
        <v>15</v>
      </c>
      <c r="Y51" s="67">
        <v>22.2</v>
      </c>
      <c r="Z51" s="67">
        <v>28.3</v>
      </c>
      <c r="AA51" s="67">
        <v>26.9</v>
      </c>
      <c r="AB51" s="67">
        <v>28.2</v>
      </c>
      <c r="AC51" s="67">
        <v>23.1</v>
      </c>
      <c r="AD51" s="67">
        <v>9</v>
      </c>
      <c r="AE51" s="67">
        <v>4.0999999999999996</v>
      </c>
      <c r="AF51" s="67">
        <v>0</v>
      </c>
      <c r="AG51" s="58">
        <v>32</v>
      </c>
      <c r="AH51" s="51">
        <f t="shared" si="2"/>
        <v>28.3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74">
        <v>0</v>
      </c>
      <c r="C52" s="74">
        <v>0</v>
      </c>
      <c r="D52" s="74">
        <v>0</v>
      </c>
      <c r="E52" s="74">
        <v>0</v>
      </c>
      <c r="F52" s="74">
        <v>0</v>
      </c>
      <c r="G52" s="74">
        <v>0</v>
      </c>
      <c r="H52" s="74">
        <v>0</v>
      </c>
      <c r="I52" s="74">
        <v>0</v>
      </c>
      <c r="J52" s="74">
        <v>0</v>
      </c>
      <c r="K52" s="74">
        <v>0</v>
      </c>
      <c r="L52" s="73">
        <v>0</v>
      </c>
      <c r="M52" s="73">
        <v>0</v>
      </c>
      <c r="N52" s="73">
        <v>0</v>
      </c>
      <c r="O52" s="73">
        <v>1.5</v>
      </c>
      <c r="P52" s="74">
        <v>1.4</v>
      </c>
      <c r="Q52" s="74">
        <v>1.8</v>
      </c>
      <c r="R52" s="74">
        <v>3.3</v>
      </c>
      <c r="S52" s="74">
        <v>2.1</v>
      </c>
      <c r="T52" s="74">
        <v>1.9</v>
      </c>
      <c r="U52" s="74">
        <v>0</v>
      </c>
      <c r="V52" s="74">
        <v>0</v>
      </c>
      <c r="W52" s="74">
        <v>0</v>
      </c>
      <c r="X52" s="74">
        <v>6.6</v>
      </c>
      <c r="Y52" s="74">
        <v>8.1</v>
      </c>
      <c r="Z52" s="74">
        <v>10.3</v>
      </c>
      <c r="AA52" s="74">
        <v>9.8000000000000007</v>
      </c>
      <c r="AB52" s="74">
        <v>10.3</v>
      </c>
      <c r="AC52" s="74">
        <v>8.4</v>
      </c>
      <c r="AD52" s="74">
        <v>3.3</v>
      </c>
      <c r="AE52" s="74">
        <v>1.5</v>
      </c>
      <c r="AF52" s="74">
        <v>0</v>
      </c>
      <c r="AG52" s="75">
        <v>14</v>
      </c>
      <c r="AH52" s="51">
        <f t="shared" si="2"/>
        <v>10.3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24.5</v>
      </c>
      <c r="N53" s="66">
        <f t="shared" si="7"/>
        <v>0</v>
      </c>
      <c r="O53" s="66">
        <f t="shared" si="7"/>
        <v>19.299999999999997</v>
      </c>
      <c r="P53" s="66">
        <f t="shared" si="7"/>
        <v>25.999999999999996</v>
      </c>
      <c r="Q53" s="66">
        <f t="shared" si="7"/>
        <v>26.6</v>
      </c>
      <c r="R53" s="66">
        <f t="shared" si="7"/>
        <v>26.3</v>
      </c>
      <c r="S53" s="66">
        <f t="shared" si="7"/>
        <v>21.6</v>
      </c>
      <c r="T53" s="66">
        <f t="shared" si="7"/>
        <v>27</v>
      </c>
      <c r="U53" s="66">
        <f t="shared" si="7"/>
        <v>0</v>
      </c>
      <c r="V53" s="66">
        <f t="shared" si="7"/>
        <v>0</v>
      </c>
      <c r="W53" s="66">
        <f t="shared" si="7"/>
        <v>0</v>
      </c>
      <c r="X53" s="66">
        <f t="shared" si="7"/>
        <v>81.599999999999994</v>
      </c>
      <c r="Y53" s="66">
        <f t="shared" si="7"/>
        <v>80.3</v>
      </c>
      <c r="Z53" s="66">
        <f t="shared" si="7"/>
        <v>98.1</v>
      </c>
      <c r="AA53" s="66">
        <f t="shared" si="7"/>
        <v>96.7</v>
      </c>
      <c r="AB53" s="66">
        <f t="shared" si="7"/>
        <v>98.5</v>
      </c>
      <c r="AC53" s="66">
        <f t="shared" si="7"/>
        <v>86.300000000000011</v>
      </c>
      <c r="AD53" s="66">
        <f t="shared" si="7"/>
        <v>23.3</v>
      </c>
      <c r="AE53" s="66">
        <f t="shared" si="7"/>
        <v>5.6</v>
      </c>
      <c r="AF53" s="66">
        <f t="shared" si="7"/>
        <v>0</v>
      </c>
      <c r="AG53" s="71">
        <f>SUM(AG50:AG52)</f>
        <v>106</v>
      </c>
      <c r="AH53" s="51">
        <f t="shared" si="2"/>
        <v>98.5</v>
      </c>
      <c r="AI53" s="52">
        <f t="shared" si="3"/>
        <v>0</v>
      </c>
      <c r="AK53" s="53"/>
    </row>
    <row r="54" spans="1:37" x14ac:dyDescent="0.25">
      <c r="A54" s="54" t="s">
        <v>205</v>
      </c>
      <c r="B54" s="48">
        <v>15</v>
      </c>
      <c r="C54" s="48">
        <v>0</v>
      </c>
      <c r="D54" s="48">
        <v>0</v>
      </c>
      <c r="E54" s="48">
        <v>0</v>
      </c>
      <c r="F54" s="48">
        <v>0</v>
      </c>
      <c r="G54" s="48">
        <v>0</v>
      </c>
      <c r="H54" s="48">
        <v>54</v>
      </c>
      <c r="I54" s="48">
        <v>37</v>
      </c>
      <c r="J54" s="48">
        <v>14</v>
      </c>
      <c r="K54" s="48">
        <v>14</v>
      </c>
      <c r="L54" s="48">
        <v>16</v>
      </c>
      <c r="M54" s="48">
        <v>1.9</v>
      </c>
      <c r="N54" s="48">
        <v>4</v>
      </c>
      <c r="O54" s="48">
        <v>-3</v>
      </c>
      <c r="P54" s="48">
        <v>-4.5</v>
      </c>
      <c r="Q54" s="48">
        <v>7.5</v>
      </c>
      <c r="R54" s="48">
        <v>7.5</v>
      </c>
      <c r="S54" s="48">
        <v>-1.2</v>
      </c>
      <c r="T54" s="48">
        <v>0</v>
      </c>
      <c r="U54" s="48">
        <v>0</v>
      </c>
      <c r="V54" s="48">
        <v>0</v>
      </c>
      <c r="W54" s="48">
        <v>0</v>
      </c>
      <c r="X54" s="48">
        <v>0</v>
      </c>
      <c r="Y54" s="48">
        <v>0</v>
      </c>
      <c r="Z54" s="48">
        <v>0</v>
      </c>
      <c r="AA54" s="48">
        <v>40.9</v>
      </c>
      <c r="AB54" s="48">
        <v>41</v>
      </c>
      <c r="AC54" s="48">
        <v>41.8</v>
      </c>
      <c r="AD54" s="48">
        <v>21.1</v>
      </c>
      <c r="AE54" s="48">
        <v>18.600000000000001</v>
      </c>
      <c r="AF54" s="48">
        <v>14.2</v>
      </c>
      <c r="AG54" s="56"/>
      <c r="AH54" s="51">
        <f t="shared" si="2"/>
        <v>54</v>
      </c>
      <c r="AI54" s="52">
        <f t="shared" si="3"/>
        <v>-4.5</v>
      </c>
      <c r="AK54" s="53"/>
    </row>
    <row r="55" spans="1:37" x14ac:dyDescent="0.25">
      <c r="A55" s="57" t="s">
        <v>45</v>
      </c>
      <c r="B55" s="67">
        <v>-13.2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48">
        <v>0</v>
      </c>
      <c r="M55" s="48">
        <v>0</v>
      </c>
      <c r="N55" s="48">
        <v>0</v>
      </c>
      <c r="O55" s="48">
        <v>0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48">
        <v>0</v>
      </c>
      <c r="V55" s="48">
        <v>0</v>
      </c>
      <c r="W55" s="48">
        <v>0</v>
      </c>
      <c r="X55" s="48">
        <v>0</v>
      </c>
      <c r="Y55" s="48">
        <v>0</v>
      </c>
      <c r="Z55" s="48">
        <v>35</v>
      </c>
      <c r="AA55" s="67">
        <v>0</v>
      </c>
      <c r="AB55" s="67">
        <v>-89.4</v>
      </c>
      <c r="AC55" s="67">
        <v>-87.1</v>
      </c>
      <c r="AD55" s="67">
        <v>-82.3</v>
      </c>
      <c r="AE55" s="67">
        <v>0</v>
      </c>
      <c r="AF55" s="67">
        <v>0</v>
      </c>
      <c r="AG55" s="58"/>
      <c r="AH55" s="51">
        <f t="shared" si="2"/>
        <v>35</v>
      </c>
      <c r="AI55" s="52">
        <f t="shared" si="3"/>
        <v>-89.4</v>
      </c>
      <c r="AK55" s="53"/>
    </row>
    <row r="56" spans="1:37" x14ac:dyDescent="0.25">
      <c r="A56" s="57" t="s">
        <v>38</v>
      </c>
      <c r="B56" s="67">
        <v>-80</v>
      </c>
      <c r="C56" s="67">
        <v>-75</v>
      </c>
      <c r="D56" s="67">
        <v>-80</v>
      </c>
      <c r="E56" s="67">
        <v>-90</v>
      </c>
      <c r="F56" s="67">
        <v>-62</v>
      </c>
      <c r="G56" s="67">
        <v>-45</v>
      </c>
      <c r="H56" s="67">
        <v>-60</v>
      </c>
      <c r="I56" s="48">
        <v>0</v>
      </c>
      <c r="J56" s="48">
        <v>-50</v>
      </c>
      <c r="K56" s="48">
        <v>-45</v>
      </c>
      <c r="L56" s="67">
        <v>-12.3</v>
      </c>
      <c r="M56" s="67">
        <v>0</v>
      </c>
      <c r="N56" s="67">
        <v>-10</v>
      </c>
      <c r="O56" s="67">
        <v>-13.7</v>
      </c>
      <c r="P56" s="67">
        <v>-31.8</v>
      </c>
      <c r="Q56" s="67">
        <v>-34.700000000000003</v>
      </c>
      <c r="R56" s="67">
        <v>-34.700000000000003</v>
      </c>
      <c r="S56" s="67">
        <v>-16.5</v>
      </c>
      <c r="T56" s="67">
        <v>-36.299999999999997</v>
      </c>
      <c r="U56" s="67">
        <v>-60</v>
      </c>
      <c r="V56" s="67">
        <v>-32.9</v>
      </c>
      <c r="W56" s="67">
        <v>-32.9</v>
      </c>
      <c r="X56" s="67">
        <v>-20.2</v>
      </c>
      <c r="Y56" s="67">
        <v>13</v>
      </c>
      <c r="Z56" s="67">
        <v>11.7</v>
      </c>
      <c r="AA56" s="67">
        <v>49</v>
      </c>
      <c r="AB56" s="67">
        <v>6.3</v>
      </c>
      <c r="AC56" s="67">
        <v>16</v>
      </c>
      <c r="AD56" s="67">
        <v>-9.6</v>
      </c>
      <c r="AE56" s="67">
        <v>-84.9</v>
      </c>
      <c r="AF56" s="67">
        <v>-55.6</v>
      </c>
      <c r="AG56" s="78"/>
      <c r="AH56" s="51">
        <f t="shared" si="2"/>
        <v>49</v>
      </c>
      <c r="AI56" s="52">
        <f t="shared" si="3"/>
        <v>-90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67">
        <v>0</v>
      </c>
      <c r="M57" s="67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0</v>
      </c>
      <c r="AA57" s="79">
        <v>0</v>
      </c>
      <c r="AB57" s="79">
        <v>0</v>
      </c>
      <c r="AC57" s="79">
        <v>0</v>
      </c>
      <c r="AD57" s="79">
        <v>0</v>
      </c>
      <c r="AE57" s="79">
        <v>0</v>
      </c>
      <c r="AF57" s="79">
        <v>7</v>
      </c>
      <c r="AG57" s="78"/>
      <c r="AH57" s="51">
        <f t="shared" si="2"/>
        <v>7</v>
      </c>
      <c r="AI57" s="52">
        <f t="shared" si="3"/>
        <v>0</v>
      </c>
      <c r="AK57" s="53"/>
    </row>
    <row r="58" spans="1:37" x14ac:dyDescent="0.25">
      <c r="A58" s="57" t="s">
        <v>40</v>
      </c>
      <c r="B58" s="48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48">
        <v>0</v>
      </c>
      <c r="M58" s="48">
        <v>0</v>
      </c>
      <c r="N58" s="48">
        <v>0</v>
      </c>
      <c r="O58" s="48">
        <v>0</v>
      </c>
      <c r="P58" s="67">
        <v>0</v>
      </c>
      <c r="Q58" s="67">
        <v>0</v>
      </c>
      <c r="R58" s="67">
        <v>0</v>
      </c>
      <c r="S58" s="67">
        <v>0</v>
      </c>
      <c r="T58" s="67">
        <v>0</v>
      </c>
      <c r="U58" s="67">
        <v>0</v>
      </c>
      <c r="V58" s="67">
        <v>0</v>
      </c>
      <c r="W58" s="67">
        <v>0</v>
      </c>
      <c r="X58" s="67">
        <v>0</v>
      </c>
      <c r="Y58" s="67">
        <v>0</v>
      </c>
      <c r="Z58" s="67">
        <v>-74.5</v>
      </c>
      <c r="AA58" s="48">
        <v>-72</v>
      </c>
      <c r="AB58" s="48">
        <v>-71.900000000000006</v>
      </c>
      <c r="AC58" s="48">
        <v>-75.5</v>
      </c>
      <c r="AD58" s="48">
        <v>-81.400000000000006</v>
      </c>
      <c r="AE58" s="48">
        <v>0</v>
      </c>
      <c r="AF58" s="48">
        <v>0</v>
      </c>
      <c r="AG58" s="78"/>
      <c r="AH58" s="51">
        <f t="shared" si="2"/>
        <v>0</v>
      </c>
      <c r="AI58" s="52">
        <f t="shared" si="3"/>
        <v>-81.400000000000006</v>
      </c>
      <c r="AK58" s="53"/>
    </row>
    <row r="59" spans="1:37" x14ac:dyDescent="0.25">
      <c r="A59" s="57" t="s">
        <v>87</v>
      </c>
      <c r="B59" s="80">
        <v>0</v>
      </c>
      <c r="C59" s="79">
        <v>0</v>
      </c>
      <c r="D59" s="79">
        <v>0</v>
      </c>
      <c r="E59" s="79">
        <v>0</v>
      </c>
      <c r="F59" s="79">
        <v>0</v>
      </c>
      <c r="G59" s="79">
        <v>0</v>
      </c>
      <c r="H59" s="79">
        <v>0</v>
      </c>
      <c r="I59" s="79">
        <v>0</v>
      </c>
      <c r="J59" s="79">
        <v>0</v>
      </c>
      <c r="K59" s="79">
        <v>0</v>
      </c>
      <c r="L59" s="67">
        <v>0</v>
      </c>
      <c r="M59" s="80">
        <v>0</v>
      </c>
      <c r="N59" s="80">
        <v>0</v>
      </c>
      <c r="O59" s="80">
        <v>0</v>
      </c>
      <c r="P59" s="67">
        <v>0</v>
      </c>
      <c r="Q59" s="67">
        <v>0</v>
      </c>
      <c r="R59" s="67">
        <v>0</v>
      </c>
      <c r="S59" s="67">
        <v>0</v>
      </c>
      <c r="T59" s="67">
        <v>0</v>
      </c>
      <c r="U59" s="67">
        <v>0</v>
      </c>
      <c r="V59" s="67">
        <v>0</v>
      </c>
      <c r="W59" s="67">
        <v>0</v>
      </c>
      <c r="X59" s="67">
        <v>0</v>
      </c>
      <c r="Y59" s="67">
        <v>0</v>
      </c>
      <c r="Z59" s="67">
        <v>0</v>
      </c>
      <c r="AA59" s="80">
        <v>0</v>
      </c>
      <c r="AB59" s="80">
        <v>0</v>
      </c>
      <c r="AC59" s="80">
        <v>0</v>
      </c>
      <c r="AD59" s="80">
        <v>0</v>
      </c>
      <c r="AE59" s="80">
        <v>0</v>
      </c>
      <c r="AF59" s="80">
        <v>0</v>
      </c>
      <c r="AG59" s="78"/>
      <c r="AH59" s="51">
        <f t="shared" si="2"/>
        <v>0</v>
      </c>
      <c r="AI59" s="52">
        <f t="shared" si="3"/>
        <v>0</v>
      </c>
      <c r="AK59" s="53"/>
    </row>
    <row r="60" spans="1:37" x14ac:dyDescent="0.25">
      <c r="A60" s="57" t="s">
        <v>88</v>
      </c>
      <c r="B60" s="80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79">
        <v>0</v>
      </c>
      <c r="I60" s="79">
        <v>0</v>
      </c>
      <c r="J60" s="79">
        <v>0</v>
      </c>
      <c r="K60" s="79">
        <v>0</v>
      </c>
      <c r="L60" s="48">
        <v>0</v>
      </c>
      <c r="M60" s="80">
        <v>0</v>
      </c>
      <c r="N60" s="80">
        <v>0</v>
      </c>
      <c r="O60" s="80">
        <v>0</v>
      </c>
      <c r="P60" s="67">
        <v>0</v>
      </c>
      <c r="Q60" s="67">
        <v>0</v>
      </c>
      <c r="R60" s="67">
        <v>0</v>
      </c>
      <c r="S60" s="67">
        <v>0</v>
      </c>
      <c r="T60" s="67">
        <v>0</v>
      </c>
      <c r="U60" s="67">
        <v>0</v>
      </c>
      <c r="V60" s="67">
        <v>0</v>
      </c>
      <c r="W60" s="67">
        <v>0</v>
      </c>
      <c r="X60" s="67">
        <v>0</v>
      </c>
      <c r="Y60" s="67">
        <v>0</v>
      </c>
      <c r="Z60" s="67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89</v>
      </c>
      <c r="B61" s="79">
        <v>0</v>
      </c>
      <c r="C61" s="79">
        <v>0</v>
      </c>
      <c r="D61" s="79">
        <v>0</v>
      </c>
      <c r="E61" s="79">
        <v>0</v>
      </c>
      <c r="F61" s="79">
        <v>0</v>
      </c>
      <c r="G61" s="79">
        <v>0</v>
      </c>
      <c r="H61" s="79">
        <v>0</v>
      </c>
      <c r="I61" s="79">
        <v>0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67">
        <v>0</v>
      </c>
      <c r="Q61" s="67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0</v>
      </c>
      <c r="X61" s="67">
        <v>0</v>
      </c>
      <c r="Y61" s="67">
        <v>10</v>
      </c>
      <c r="Z61" s="67">
        <v>10</v>
      </c>
      <c r="AA61" s="67">
        <v>10</v>
      </c>
      <c r="AB61" s="67">
        <v>10</v>
      </c>
      <c r="AC61" s="67">
        <v>10</v>
      </c>
      <c r="AD61" s="67">
        <v>10</v>
      </c>
      <c r="AE61" s="67">
        <v>10</v>
      </c>
      <c r="AF61" s="67">
        <v>10</v>
      </c>
      <c r="AG61" s="78"/>
      <c r="AH61" s="51">
        <f t="shared" si="2"/>
        <v>10</v>
      </c>
      <c r="AI61" s="52">
        <f t="shared" si="3"/>
        <v>0</v>
      </c>
      <c r="AK61" s="53"/>
    </row>
    <row r="62" spans="1:37" x14ac:dyDescent="0.25">
      <c r="A62" s="57" t="s">
        <v>90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67">
        <v>0</v>
      </c>
      <c r="Q62" s="67">
        <v>0</v>
      </c>
      <c r="R62" s="67">
        <v>0</v>
      </c>
      <c r="S62" s="67">
        <v>0</v>
      </c>
      <c r="T62" s="67">
        <v>0</v>
      </c>
      <c r="U62" s="67">
        <v>0</v>
      </c>
      <c r="V62" s="67">
        <v>0</v>
      </c>
      <c r="W62" s="67">
        <v>0</v>
      </c>
      <c r="X62" s="67">
        <v>0</v>
      </c>
      <c r="Y62" s="67">
        <v>0</v>
      </c>
      <c r="Z62" s="67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91</v>
      </c>
      <c r="B63" s="82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67">
        <v>0</v>
      </c>
      <c r="M63" s="82">
        <v>0</v>
      </c>
      <c r="N63" s="82">
        <v>0</v>
      </c>
      <c r="O63" s="82">
        <v>0</v>
      </c>
      <c r="P63" s="67">
        <v>0</v>
      </c>
      <c r="Q63" s="67">
        <v>0</v>
      </c>
      <c r="R63" s="67">
        <v>0</v>
      </c>
      <c r="S63" s="67">
        <v>0</v>
      </c>
      <c r="T63" s="67">
        <v>0</v>
      </c>
      <c r="U63" s="67">
        <v>0</v>
      </c>
      <c r="V63" s="67">
        <v>0</v>
      </c>
      <c r="W63" s="67">
        <v>0</v>
      </c>
      <c r="X63" s="67">
        <v>0</v>
      </c>
      <c r="Y63" s="67">
        <v>0</v>
      </c>
      <c r="Z63" s="67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92</v>
      </c>
      <c r="B64" s="82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79">
        <v>0</v>
      </c>
      <c r="I64" s="79">
        <v>0</v>
      </c>
      <c r="J64" s="79">
        <v>0</v>
      </c>
      <c r="K64" s="79">
        <v>0</v>
      </c>
      <c r="L64" s="48">
        <v>0</v>
      </c>
      <c r="M64" s="82">
        <v>0</v>
      </c>
      <c r="N64" s="82">
        <v>0</v>
      </c>
      <c r="O64" s="82">
        <v>0</v>
      </c>
      <c r="P64" s="67">
        <v>0</v>
      </c>
      <c r="Q64" s="67">
        <v>0</v>
      </c>
      <c r="R64" s="67">
        <v>0</v>
      </c>
      <c r="S64" s="67">
        <v>0</v>
      </c>
      <c r="T64" s="67">
        <v>0</v>
      </c>
      <c r="U64" s="67">
        <v>0</v>
      </c>
      <c r="V64" s="67">
        <v>0</v>
      </c>
      <c r="W64" s="67">
        <v>0</v>
      </c>
      <c r="X64" s="67">
        <v>0</v>
      </c>
      <c r="Y64" s="67">
        <v>0</v>
      </c>
      <c r="Z64" s="67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-78.2</v>
      </c>
      <c r="C65" s="66">
        <f t="shared" ref="C65:AF65" si="8">SUM(C54:C64)</f>
        <v>-75</v>
      </c>
      <c r="D65" s="66">
        <f t="shared" si="8"/>
        <v>-80</v>
      </c>
      <c r="E65" s="66">
        <f t="shared" si="8"/>
        <v>-90</v>
      </c>
      <c r="F65" s="66">
        <f t="shared" si="8"/>
        <v>-62</v>
      </c>
      <c r="G65" s="66">
        <f t="shared" si="8"/>
        <v>-45</v>
      </c>
      <c r="H65" s="66">
        <f t="shared" si="8"/>
        <v>-6</v>
      </c>
      <c r="I65" s="66">
        <f t="shared" si="8"/>
        <v>37</v>
      </c>
      <c r="J65" s="66">
        <f t="shared" si="8"/>
        <v>-36</v>
      </c>
      <c r="K65" s="66">
        <f t="shared" si="8"/>
        <v>-31</v>
      </c>
      <c r="L65" s="66">
        <f t="shared" si="8"/>
        <v>3.6999999999999993</v>
      </c>
      <c r="M65" s="66">
        <f t="shared" si="8"/>
        <v>1.9</v>
      </c>
      <c r="N65" s="66">
        <f t="shared" si="8"/>
        <v>-6</v>
      </c>
      <c r="O65" s="66">
        <f t="shared" si="8"/>
        <v>-16.7</v>
      </c>
      <c r="P65" s="66">
        <f t="shared" si="8"/>
        <v>-36.299999999999997</v>
      </c>
      <c r="Q65" s="66">
        <f t="shared" si="8"/>
        <v>-27.200000000000003</v>
      </c>
      <c r="R65" s="66">
        <f t="shared" si="8"/>
        <v>-27.200000000000003</v>
      </c>
      <c r="S65" s="66">
        <f t="shared" si="8"/>
        <v>-17.7</v>
      </c>
      <c r="T65" s="66">
        <f t="shared" si="8"/>
        <v>-36.299999999999997</v>
      </c>
      <c r="U65" s="66">
        <f t="shared" si="8"/>
        <v>-60</v>
      </c>
      <c r="V65" s="66">
        <f t="shared" si="8"/>
        <v>-32.9</v>
      </c>
      <c r="W65" s="66">
        <f t="shared" si="8"/>
        <v>-32.9</v>
      </c>
      <c r="X65" s="66">
        <f t="shared" si="8"/>
        <v>-20.2</v>
      </c>
      <c r="Y65" s="66">
        <f t="shared" si="8"/>
        <v>23</v>
      </c>
      <c r="Z65" s="66">
        <f t="shared" si="8"/>
        <v>-17.799999999999997</v>
      </c>
      <c r="AA65" s="66">
        <f t="shared" si="8"/>
        <v>27.900000000000006</v>
      </c>
      <c r="AB65" s="66">
        <f t="shared" si="8"/>
        <v>-104.00000000000001</v>
      </c>
      <c r="AC65" s="66">
        <f t="shared" si="8"/>
        <v>-94.8</v>
      </c>
      <c r="AD65" s="66">
        <f t="shared" si="8"/>
        <v>-142.19999999999999</v>
      </c>
      <c r="AE65" s="66">
        <f t="shared" si="8"/>
        <v>-56.300000000000011</v>
      </c>
      <c r="AF65" s="66">
        <f t="shared" si="8"/>
        <v>-24.400000000000006</v>
      </c>
      <c r="AG65" s="71">
        <f>SUM(AG54:AG64)</f>
        <v>0</v>
      </c>
      <c r="AH65" s="51">
        <f t="shared" si="2"/>
        <v>37</v>
      </c>
      <c r="AI65" s="52">
        <f t="shared" si="3"/>
        <v>-142.19999999999999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82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207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209</v>
      </c>
      <c r="B70" s="88">
        <f>B65+B53+B49+B35+B69</f>
        <v>1038.8399999999999</v>
      </c>
      <c r="C70" s="88">
        <f t="shared" ref="C70:AG70" si="10">C65+C53+C49+C35+C69</f>
        <v>1011.8399999999999</v>
      </c>
      <c r="D70" s="88">
        <f t="shared" si="10"/>
        <v>982.24</v>
      </c>
      <c r="E70" s="88">
        <f t="shared" si="10"/>
        <v>972.24</v>
      </c>
      <c r="F70" s="88">
        <f t="shared" si="10"/>
        <v>969.24</v>
      </c>
      <c r="G70" s="88">
        <f t="shared" si="10"/>
        <v>976.24</v>
      </c>
      <c r="H70" s="88">
        <f t="shared" si="10"/>
        <v>925.24</v>
      </c>
      <c r="I70" s="88">
        <f t="shared" si="10"/>
        <v>968.24</v>
      </c>
      <c r="J70" s="88">
        <f t="shared" si="10"/>
        <v>1011.24</v>
      </c>
      <c r="K70" s="88">
        <f t="shared" si="10"/>
        <v>1052.24</v>
      </c>
      <c r="L70" s="88">
        <f t="shared" si="10"/>
        <v>1116.94</v>
      </c>
      <c r="M70" s="88">
        <f t="shared" si="10"/>
        <v>1208.44</v>
      </c>
      <c r="N70" s="88">
        <f t="shared" si="10"/>
        <v>1173.44</v>
      </c>
      <c r="O70" s="88">
        <f t="shared" si="10"/>
        <v>1182.4399999999998</v>
      </c>
      <c r="P70" s="88">
        <f t="shared" si="10"/>
        <v>1170.9399999999998</v>
      </c>
      <c r="Q70" s="88">
        <f t="shared" si="10"/>
        <v>1195.7399999999998</v>
      </c>
      <c r="R70" s="88">
        <f t="shared" si="10"/>
        <v>1202.04</v>
      </c>
      <c r="S70" s="88">
        <f t="shared" si="10"/>
        <v>1210.8399999999999</v>
      </c>
      <c r="T70" s="88">
        <f t="shared" si="10"/>
        <v>1203.04</v>
      </c>
      <c r="U70" s="88">
        <f t="shared" si="10"/>
        <v>1145.3399999999999</v>
      </c>
      <c r="V70" s="88">
        <f t="shared" si="10"/>
        <v>1172.4399999999998</v>
      </c>
      <c r="W70" s="88">
        <f t="shared" si="10"/>
        <v>1172.9399999999998</v>
      </c>
      <c r="X70" s="88">
        <f t="shared" si="10"/>
        <v>1298.7399999999998</v>
      </c>
      <c r="Y70" s="88">
        <f t="shared" si="10"/>
        <v>1370.64</v>
      </c>
      <c r="Z70" s="88">
        <f t="shared" si="10"/>
        <v>1375.8400000000001</v>
      </c>
      <c r="AA70" s="88">
        <f t="shared" si="10"/>
        <v>1382.74</v>
      </c>
      <c r="AB70" s="88">
        <f t="shared" si="10"/>
        <v>1293.44</v>
      </c>
      <c r="AC70" s="88">
        <f t="shared" si="10"/>
        <v>1290.44</v>
      </c>
      <c r="AD70" s="88">
        <f t="shared" si="10"/>
        <v>1180.04</v>
      </c>
      <c r="AE70" s="88">
        <f t="shared" si="10"/>
        <v>1128.24</v>
      </c>
      <c r="AF70" s="88">
        <f t="shared" si="10"/>
        <v>1124.54</v>
      </c>
      <c r="AG70" s="88">
        <f t="shared" si="10"/>
        <v>2068.14</v>
      </c>
      <c r="AH70" s="51">
        <f t="shared" si="2"/>
        <v>1382.74</v>
      </c>
      <c r="AI70" s="52">
        <f t="shared" si="3"/>
        <v>925.24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208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0</v>
      </c>
      <c r="AI71" s="52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210</v>
      </c>
      <c r="B72" s="88">
        <f>B69+B65+B53+B49+B35+B71</f>
        <v>1038.8399999999999</v>
      </c>
      <c r="C72" s="88">
        <f t="shared" ref="C72:AF72" si="11">C69+C65+C53+C49+C35+C71</f>
        <v>1011.8399999999999</v>
      </c>
      <c r="D72" s="88">
        <f t="shared" si="11"/>
        <v>982.24</v>
      </c>
      <c r="E72" s="88">
        <f t="shared" si="11"/>
        <v>972.24</v>
      </c>
      <c r="F72" s="88">
        <f t="shared" si="11"/>
        <v>969.24</v>
      </c>
      <c r="G72" s="88">
        <f t="shared" si="11"/>
        <v>976.24</v>
      </c>
      <c r="H72" s="88">
        <f t="shared" si="11"/>
        <v>925.24</v>
      </c>
      <c r="I72" s="88">
        <f t="shared" si="11"/>
        <v>968.24</v>
      </c>
      <c r="J72" s="88">
        <f t="shared" si="11"/>
        <v>1011.24</v>
      </c>
      <c r="K72" s="88">
        <f t="shared" si="11"/>
        <v>1052.24</v>
      </c>
      <c r="L72" s="88">
        <f t="shared" si="11"/>
        <v>1116.94</v>
      </c>
      <c r="M72" s="88">
        <f t="shared" si="11"/>
        <v>1208.44</v>
      </c>
      <c r="N72" s="88">
        <f t="shared" si="11"/>
        <v>1173.44</v>
      </c>
      <c r="O72" s="88">
        <f t="shared" si="11"/>
        <v>1182.4399999999998</v>
      </c>
      <c r="P72" s="88">
        <f t="shared" si="11"/>
        <v>1170.9399999999998</v>
      </c>
      <c r="Q72" s="88">
        <f t="shared" si="11"/>
        <v>1195.7399999999998</v>
      </c>
      <c r="R72" s="88">
        <f t="shared" si="11"/>
        <v>1202.04</v>
      </c>
      <c r="S72" s="88">
        <f t="shared" si="11"/>
        <v>1210.8399999999999</v>
      </c>
      <c r="T72" s="88">
        <f t="shared" si="11"/>
        <v>1203.04</v>
      </c>
      <c r="U72" s="88">
        <f t="shared" si="11"/>
        <v>1145.3399999999999</v>
      </c>
      <c r="V72" s="88">
        <f t="shared" si="11"/>
        <v>1172.4399999999998</v>
      </c>
      <c r="W72" s="88">
        <f t="shared" si="11"/>
        <v>1172.9399999999998</v>
      </c>
      <c r="X72" s="88">
        <f t="shared" si="11"/>
        <v>1298.7399999999998</v>
      </c>
      <c r="Y72" s="88">
        <f t="shared" si="11"/>
        <v>1370.64</v>
      </c>
      <c r="Z72" s="88">
        <f t="shared" si="11"/>
        <v>1375.8400000000001</v>
      </c>
      <c r="AA72" s="88">
        <f t="shared" si="11"/>
        <v>1382.74</v>
      </c>
      <c r="AB72" s="88">
        <f t="shared" si="11"/>
        <v>1293.44</v>
      </c>
      <c r="AC72" s="88">
        <f t="shared" si="11"/>
        <v>1290.44</v>
      </c>
      <c r="AD72" s="88">
        <f t="shared" si="11"/>
        <v>1180.04</v>
      </c>
      <c r="AE72" s="88">
        <f t="shared" si="11"/>
        <v>1128.24</v>
      </c>
      <c r="AF72" s="88">
        <f t="shared" si="11"/>
        <v>1124.54</v>
      </c>
      <c r="AG72" s="71">
        <f>AG69+AG65+AG53+AG49+AG35+AG71</f>
        <v>2068.14</v>
      </c>
      <c r="AH72" s="51">
        <f t="shared" si="2"/>
        <v>1382.74</v>
      </c>
      <c r="AI72" s="52">
        <f t="shared" si="3"/>
        <v>925.24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>IF(B57&lt;0,B57*-1,0)</f>
        <v>0</v>
      </c>
      <c r="C73" s="79">
        <f t="shared" ref="C73:Q73" si="12">IF(C57&lt;0,C57*-1,0)</f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>IF(B55&lt;0,B55*-1,0)</f>
        <v>13.2</v>
      </c>
      <c r="C74" s="79">
        <f t="shared" ref="C74:Q74" si="14">IF(C55&lt;0,C55*-1,0)</f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89.4</v>
      </c>
      <c r="AC74" s="79">
        <f t="shared" si="15"/>
        <v>87.1</v>
      </c>
      <c r="AD74" s="79">
        <f t="shared" si="15"/>
        <v>82.3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89.4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>IF(B58&lt;0,B58*-1,0)</f>
        <v>0</v>
      </c>
      <c r="C75" s="79">
        <f t="shared" ref="C75:Q75" si="16">IF(C58&lt;0,C58*-1,0)</f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74.5</v>
      </c>
      <c r="AA75" s="79">
        <f t="shared" si="17"/>
        <v>72</v>
      </c>
      <c r="AB75" s="79">
        <f t="shared" si="17"/>
        <v>71.900000000000006</v>
      </c>
      <c r="AC75" s="79">
        <f t="shared" si="17"/>
        <v>75.5</v>
      </c>
      <c r="AD75" s="79">
        <f t="shared" si="17"/>
        <v>81.400000000000006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81.400000000000006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>IF(B56&lt;0,B56*-1,0)</f>
        <v>80</v>
      </c>
      <c r="C76" s="79">
        <f t="shared" ref="C76:AF76" si="18">IF(C56&lt;0,C56*-1,0)</f>
        <v>75</v>
      </c>
      <c r="D76" s="79">
        <f t="shared" si="18"/>
        <v>80</v>
      </c>
      <c r="E76" s="79">
        <f t="shared" si="18"/>
        <v>90</v>
      </c>
      <c r="F76" s="79">
        <f t="shared" si="18"/>
        <v>62</v>
      </c>
      <c r="G76" s="79">
        <f t="shared" si="18"/>
        <v>45</v>
      </c>
      <c r="H76" s="79">
        <f t="shared" si="18"/>
        <v>60</v>
      </c>
      <c r="I76" s="79">
        <f t="shared" si="18"/>
        <v>0</v>
      </c>
      <c r="J76" s="79">
        <f t="shared" si="18"/>
        <v>50</v>
      </c>
      <c r="K76" s="79">
        <f t="shared" si="18"/>
        <v>45</v>
      </c>
      <c r="L76" s="79">
        <f t="shared" si="18"/>
        <v>12.3</v>
      </c>
      <c r="M76" s="79">
        <f t="shared" si="18"/>
        <v>0</v>
      </c>
      <c r="N76" s="79">
        <f t="shared" si="18"/>
        <v>10</v>
      </c>
      <c r="O76" s="79">
        <f t="shared" si="18"/>
        <v>13.7</v>
      </c>
      <c r="P76" s="79">
        <f t="shared" si="18"/>
        <v>31.8</v>
      </c>
      <c r="Q76" s="79">
        <f t="shared" si="18"/>
        <v>34.700000000000003</v>
      </c>
      <c r="R76" s="79">
        <f t="shared" si="18"/>
        <v>34.700000000000003</v>
      </c>
      <c r="S76" s="79">
        <f t="shared" si="18"/>
        <v>16.5</v>
      </c>
      <c r="T76" s="79">
        <f t="shared" si="18"/>
        <v>36.299999999999997</v>
      </c>
      <c r="U76" s="79">
        <f t="shared" si="18"/>
        <v>60</v>
      </c>
      <c r="V76" s="79">
        <f t="shared" si="18"/>
        <v>32.9</v>
      </c>
      <c r="W76" s="79">
        <f t="shared" si="18"/>
        <v>32.9</v>
      </c>
      <c r="X76" s="79">
        <f t="shared" si="18"/>
        <v>20.2</v>
      </c>
      <c r="Y76" s="79">
        <f t="shared" si="18"/>
        <v>0</v>
      </c>
      <c r="Z76" s="79">
        <f t="shared" si="18"/>
        <v>0</v>
      </c>
      <c r="AA76" s="79">
        <f t="shared" si="18"/>
        <v>0</v>
      </c>
      <c r="AB76" s="79">
        <f t="shared" si="18"/>
        <v>0</v>
      </c>
      <c r="AC76" s="79">
        <f t="shared" si="18"/>
        <v>0</v>
      </c>
      <c r="AD76" s="79">
        <f t="shared" si="18"/>
        <v>9.6</v>
      </c>
      <c r="AE76" s="79">
        <f t="shared" si="18"/>
        <v>84.9</v>
      </c>
      <c r="AF76" s="79">
        <f t="shared" si="18"/>
        <v>55.6</v>
      </c>
      <c r="AG76" s="89"/>
      <c r="AH76" s="51">
        <f t="shared" ref="AH76:AH88" si="19">MAX(B76:AF76)</f>
        <v>90</v>
      </c>
      <c r="AI76" s="52">
        <f t="shared" ref="AI76:AI88" si="20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205</v>
      </c>
      <c r="B77" s="79">
        <f>IF(B54&lt;0,B54*-1,0)</f>
        <v>0</v>
      </c>
      <c r="C77" s="79">
        <f t="shared" ref="C77:AF77" si="21">IF(C54&lt;0,C54*-1,0)</f>
        <v>0</v>
      </c>
      <c r="D77" s="79">
        <f t="shared" si="21"/>
        <v>0</v>
      </c>
      <c r="E77" s="79">
        <f t="shared" si="21"/>
        <v>0</v>
      </c>
      <c r="F77" s="79">
        <f t="shared" si="21"/>
        <v>0</v>
      </c>
      <c r="G77" s="79">
        <f t="shared" si="21"/>
        <v>0</v>
      </c>
      <c r="H77" s="79">
        <f t="shared" si="21"/>
        <v>0</v>
      </c>
      <c r="I77" s="79">
        <f t="shared" si="21"/>
        <v>0</v>
      </c>
      <c r="J77" s="79">
        <f t="shared" si="21"/>
        <v>0</v>
      </c>
      <c r="K77" s="79">
        <f t="shared" si="21"/>
        <v>0</v>
      </c>
      <c r="L77" s="79">
        <f t="shared" si="21"/>
        <v>0</v>
      </c>
      <c r="M77" s="79">
        <f t="shared" si="21"/>
        <v>0</v>
      </c>
      <c r="N77" s="79">
        <f t="shared" si="21"/>
        <v>0</v>
      </c>
      <c r="O77" s="79">
        <f t="shared" si="21"/>
        <v>3</v>
      </c>
      <c r="P77" s="79">
        <f t="shared" si="21"/>
        <v>4.5</v>
      </c>
      <c r="Q77" s="79">
        <f t="shared" si="21"/>
        <v>0</v>
      </c>
      <c r="R77" s="79">
        <f t="shared" si="21"/>
        <v>0</v>
      </c>
      <c r="S77" s="79">
        <f t="shared" si="21"/>
        <v>1.2</v>
      </c>
      <c r="T77" s="79">
        <f t="shared" si="21"/>
        <v>0</v>
      </c>
      <c r="U77" s="79">
        <f t="shared" si="21"/>
        <v>0</v>
      </c>
      <c r="V77" s="79">
        <f t="shared" si="21"/>
        <v>0</v>
      </c>
      <c r="W77" s="79">
        <f t="shared" si="21"/>
        <v>0</v>
      </c>
      <c r="X77" s="79">
        <f t="shared" si="21"/>
        <v>0</v>
      </c>
      <c r="Y77" s="79">
        <f t="shared" si="21"/>
        <v>0</v>
      </c>
      <c r="Z77" s="79">
        <f t="shared" si="21"/>
        <v>0</v>
      </c>
      <c r="AA77" s="79">
        <f t="shared" si="21"/>
        <v>0</v>
      </c>
      <c r="AB77" s="79">
        <f t="shared" si="21"/>
        <v>0</v>
      </c>
      <c r="AC77" s="79">
        <f t="shared" si="21"/>
        <v>0</v>
      </c>
      <c r="AD77" s="79">
        <f t="shared" si="21"/>
        <v>0</v>
      </c>
      <c r="AE77" s="79">
        <f t="shared" si="21"/>
        <v>0</v>
      </c>
      <c r="AF77" s="79">
        <f t="shared" si="21"/>
        <v>0</v>
      </c>
      <c r="AG77" s="89"/>
      <c r="AH77" s="51">
        <f t="shared" si="19"/>
        <v>4.5</v>
      </c>
      <c r="AI77" s="52">
        <f t="shared" si="20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190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19"/>
        <v>0</v>
      </c>
      <c r="AI78" s="52">
        <f t="shared" si="20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>SUM(B73:B78)</f>
        <v>93.2</v>
      </c>
      <c r="C79" s="66">
        <f t="shared" ref="C79:AG79" si="22">SUM(C73:C78)</f>
        <v>75</v>
      </c>
      <c r="D79" s="66">
        <f t="shared" si="22"/>
        <v>80</v>
      </c>
      <c r="E79" s="66">
        <f t="shared" si="22"/>
        <v>90</v>
      </c>
      <c r="F79" s="66">
        <f t="shared" si="22"/>
        <v>62</v>
      </c>
      <c r="G79" s="66">
        <f t="shared" si="22"/>
        <v>45</v>
      </c>
      <c r="H79" s="66">
        <f t="shared" si="22"/>
        <v>60</v>
      </c>
      <c r="I79" s="66">
        <f t="shared" si="22"/>
        <v>0</v>
      </c>
      <c r="J79" s="66">
        <f t="shared" si="22"/>
        <v>50</v>
      </c>
      <c r="K79" s="66">
        <f t="shared" si="22"/>
        <v>45</v>
      </c>
      <c r="L79" s="66">
        <f t="shared" si="22"/>
        <v>12.3</v>
      </c>
      <c r="M79" s="66">
        <f t="shared" si="22"/>
        <v>0</v>
      </c>
      <c r="N79" s="66">
        <f t="shared" si="22"/>
        <v>10</v>
      </c>
      <c r="O79" s="66">
        <f t="shared" si="22"/>
        <v>16.7</v>
      </c>
      <c r="P79" s="66">
        <f t="shared" si="22"/>
        <v>36.299999999999997</v>
      </c>
      <c r="Q79" s="66">
        <f t="shared" si="22"/>
        <v>34.700000000000003</v>
      </c>
      <c r="R79" s="66">
        <f t="shared" si="22"/>
        <v>34.700000000000003</v>
      </c>
      <c r="S79" s="66">
        <f t="shared" si="22"/>
        <v>17.7</v>
      </c>
      <c r="T79" s="66">
        <f t="shared" si="22"/>
        <v>36.299999999999997</v>
      </c>
      <c r="U79" s="66">
        <f t="shared" si="22"/>
        <v>60</v>
      </c>
      <c r="V79" s="66">
        <f t="shared" si="22"/>
        <v>32.9</v>
      </c>
      <c r="W79" s="66">
        <f t="shared" si="22"/>
        <v>32.9</v>
      </c>
      <c r="X79" s="66">
        <f t="shared" si="22"/>
        <v>20.2</v>
      </c>
      <c r="Y79" s="66">
        <f t="shared" si="22"/>
        <v>0</v>
      </c>
      <c r="Z79" s="66">
        <f t="shared" si="22"/>
        <v>74.5</v>
      </c>
      <c r="AA79" s="66">
        <f t="shared" si="22"/>
        <v>72</v>
      </c>
      <c r="AB79" s="66">
        <f t="shared" si="22"/>
        <v>161.30000000000001</v>
      </c>
      <c r="AC79" s="66">
        <f t="shared" si="22"/>
        <v>162.6</v>
      </c>
      <c r="AD79" s="66">
        <f t="shared" si="22"/>
        <v>173.29999999999998</v>
      </c>
      <c r="AE79" s="66">
        <f t="shared" si="22"/>
        <v>84.9</v>
      </c>
      <c r="AF79" s="66">
        <f t="shared" si="22"/>
        <v>55.6</v>
      </c>
      <c r="AG79" s="71">
        <f t="shared" si="22"/>
        <v>0</v>
      </c>
      <c r="AH79" s="51">
        <f t="shared" si="19"/>
        <v>173.29999999999998</v>
      </c>
      <c r="AI79" s="52">
        <f t="shared" si="20"/>
        <v>0</v>
      </c>
      <c r="AK79" s="53"/>
    </row>
    <row r="80" spans="1:88" s="1" customFormat="1" ht="15.75" thickBot="1" x14ac:dyDescent="0.3">
      <c r="A80" s="65" t="s">
        <v>86</v>
      </c>
      <c r="B80" s="66">
        <f>SUM(B67:B79)</f>
        <v>2264.0799999999995</v>
      </c>
      <c r="C80" s="66">
        <f t="shared" ref="C80:AG80" si="23">SUM(C67:C79)</f>
        <v>2173.6799999999998</v>
      </c>
      <c r="D80" s="66">
        <f t="shared" si="23"/>
        <v>2124.48</v>
      </c>
      <c r="E80" s="66">
        <f t="shared" si="23"/>
        <v>2124.48</v>
      </c>
      <c r="F80" s="66">
        <f t="shared" si="23"/>
        <v>2062.48</v>
      </c>
      <c r="G80" s="66">
        <f t="shared" si="23"/>
        <v>2042.48</v>
      </c>
      <c r="H80" s="66">
        <f t="shared" si="23"/>
        <v>1970.48</v>
      </c>
      <c r="I80" s="66">
        <f t="shared" si="23"/>
        <v>1936.48</v>
      </c>
      <c r="J80" s="66">
        <f t="shared" si="23"/>
        <v>2122.48</v>
      </c>
      <c r="K80" s="66">
        <f t="shared" si="23"/>
        <v>2194.48</v>
      </c>
      <c r="L80" s="66">
        <f t="shared" si="23"/>
        <v>2258.4800000000005</v>
      </c>
      <c r="M80" s="66">
        <f t="shared" si="23"/>
        <v>2416.88</v>
      </c>
      <c r="N80" s="66">
        <f t="shared" si="23"/>
        <v>2366.88</v>
      </c>
      <c r="O80" s="66">
        <f t="shared" si="23"/>
        <v>2398.2799999999993</v>
      </c>
      <c r="P80" s="66">
        <f t="shared" si="23"/>
        <v>2414.48</v>
      </c>
      <c r="Q80" s="66">
        <f t="shared" si="23"/>
        <v>2460.8799999999992</v>
      </c>
      <c r="R80" s="66">
        <f t="shared" si="23"/>
        <v>2473.4799999999996</v>
      </c>
      <c r="S80" s="66">
        <f t="shared" si="23"/>
        <v>2457.0799999999995</v>
      </c>
      <c r="T80" s="66">
        <f t="shared" si="23"/>
        <v>2478.6800000000003</v>
      </c>
      <c r="U80" s="66">
        <f t="shared" si="23"/>
        <v>2410.6799999999998</v>
      </c>
      <c r="V80" s="66">
        <f t="shared" si="23"/>
        <v>2410.6799999999998</v>
      </c>
      <c r="W80" s="66">
        <f t="shared" si="23"/>
        <v>2411.6799999999998</v>
      </c>
      <c r="X80" s="66">
        <f t="shared" si="23"/>
        <v>2637.8799999999992</v>
      </c>
      <c r="Y80" s="66">
        <f t="shared" si="23"/>
        <v>2741.28</v>
      </c>
      <c r="Z80" s="66">
        <f t="shared" si="23"/>
        <v>2900.6800000000003</v>
      </c>
      <c r="AA80" s="66">
        <f t="shared" si="23"/>
        <v>2909.48</v>
      </c>
      <c r="AB80" s="66">
        <f t="shared" si="23"/>
        <v>2909.4800000000005</v>
      </c>
      <c r="AC80" s="66">
        <f t="shared" si="23"/>
        <v>2906.08</v>
      </c>
      <c r="AD80" s="66">
        <f t="shared" si="23"/>
        <v>2706.6800000000003</v>
      </c>
      <c r="AE80" s="66">
        <f t="shared" si="23"/>
        <v>2426.2800000000002</v>
      </c>
      <c r="AF80" s="66">
        <f t="shared" si="23"/>
        <v>2360.2799999999997</v>
      </c>
      <c r="AG80" s="71">
        <f t="shared" si="23"/>
        <v>4208.08</v>
      </c>
      <c r="AH80" s="51">
        <f t="shared" si="19"/>
        <v>2909.4800000000005</v>
      </c>
      <c r="AI80" s="52">
        <f t="shared" si="20"/>
        <v>1936.48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2">
        <v>50.01</v>
      </c>
      <c r="C81" s="91">
        <v>49.9</v>
      </c>
      <c r="D81" s="91">
        <v>50.015000000000001</v>
      </c>
      <c r="E81" s="91">
        <v>49.973999999999997</v>
      </c>
      <c r="F81" s="91">
        <v>49.957000000000001</v>
      </c>
      <c r="G81" s="91">
        <v>49.92</v>
      </c>
      <c r="H81" s="91">
        <v>49.962000000000003</v>
      </c>
      <c r="I81" s="91">
        <v>50</v>
      </c>
      <c r="J81" s="91">
        <v>49.98</v>
      </c>
      <c r="K81" s="91">
        <v>49.981000000000002</v>
      </c>
      <c r="L81" s="91">
        <v>50.034999999999997</v>
      </c>
      <c r="M81" s="91">
        <v>50.012</v>
      </c>
      <c r="N81" s="91">
        <v>50.08</v>
      </c>
      <c r="O81" s="91">
        <v>50.06</v>
      </c>
      <c r="P81" s="91">
        <v>50.04</v>
      </c>
      <c r="Q81" s="91">
        <v>50.064</v>
      </c>
      <c r="R81" s="91">
        <v>50.064</v>
      </c>
      <c r="S81" s="91">
        <v>50</v>
      </c>
      <c r="T81" s="91">
        <v>49.97</v>
      </c>
      <c r="U81" s="91">
        <v>50.05</v>
      </c>
      <c r="V81" s="91">
        <v>50.01</v>
      </c>
      <c r="W81" s="91">
        <v>50.06</v>
      </c>
      <c r="X81" s="91">
        <v>49.96</v>
      </c>
      <c r="Y81" s="91">
        <v>50.03</v>
      </c>
      <c r="Z81" s="91">
        <v>50.02</v>
      </c>
      <c r="AA81" s="91">
        <v>50.06</v>
      </c>
      <c r="AB81" s="91">
        <v>50.052999999999997</v>
      </c>
      <c r="AC81" s="91">
        <v>50.067999999999998</v>
      </c>
      <c r="AD81" s="91">
        <v>50.100999999999999</v>
      </c>
      <c r="AE81" s="91">
        <v>50.079000000000001</v>
      </c>
      <c r="AF81" s="92">
        <v>50.07</v>
      </c>
      <c r="AG81" s="93"/>
      <c r="AH81" s="51">
        <f t="shared" si="19"/>
        <v>50.100999999999999</v>
      </c>
      <c r="AI81" s="52">
        <f t="shared" si="20"/>
        <v>49.9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96">
        <v>126.6</v>
      </c>
      <c r="C82" s="67">
        <v>126.6</v>
      </c>
      <c r="D82" s="67">
        <v>127.3</v>
      </c>
      <c r="E82" s="67">
        <v>126.5</v>
      </c>
      <c r="F82" s="67">
        <v>127.3</v>
      </c>
      <c r="G82" s="67">
        <v>127.3</v>
      </c>
      <c r="H82" s="67">
        <v>125.9</v>
      </c>
      <c r="I82" s="67">
        <v>123.5</v>
      </c>
      <c r="J82" s="67">
        <v>123.7</v>
      </c>
      <c r="K82" s="67">
        <v>122.3</v>
      </c>
      <c r="L82" s="67">
        <v>121.8</v>
      </c>
      <c r="M82" s="67">
        <v>123</v>
      </c>
      <c r="N82" s="67">
        <v>124</v>
      </c>
      <c r="O82" s="67">
        <v>122.6</v>
      </c>
      <c r="P82" s="67">
        <v>122.7</v>
      </c>
      <c r="Q82" s="67">
        <v>121.2</v>
      </c>
      <c r="R82" s="67">
        <v>123</v>
      </c>
      <c r="S82" s="67">
        <v>121.4</v>
      </c>
      <c r="T82" s="67">
        <v>121.1</v>
      </c>
      <c r="U82" s="67">
        <v>123.7</v>
      </c>
      <c r="V82" s="67">
        <v>123</v>
      </c>
      <c r="W82" s="67">
        <v>124.5</v>
      </c>
      <c r="X82" s="67">
        <v>124.9</v>
      </c>
      <c r="Y82" s="67">
        <v>124.7</v>
      </c>
      <c r="Z82" s="67">
        <v>124.5</v>
      </c>
      <c r="AA82" s="67">
        <v>124.7</v>
      </c>
      <c r="AB82" s="67">
        <v>126</v>
      </c>
      <c r="AC82" s="67">
        <v>125.8</v>
      </c>
      <c r="AD82" s="67">
        <v>123.6</v>
      </c>
      <c r="AE82" s="67">
        <v>127.8</v>
      </c>
      <c r="AF82" s="96">
        <v>125.6</v>
      </c>
      <c r="AG82" s="97"/>
      <c r="AH82" s="51">
        <f t="shared" si="19"/>
        <v>127.8</v>
      </c>
      <c r="AI82" s="52">
        <f t="shared" si="20"/>
        <v>121.1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96">
        <v>129.9</v>
      </c>
      <c r="C83" s="67">
        <v>130</v>
      </c>
      <c r="D83" s="67">
        <v>130.5</v>
      </c>
      <c r="E83" s="67">
        <v>130</v>
      </c>
      <c r="F83" s="67">
        <v>130.5</v>
      </c>
      <c r="G83" s="67">
        <v>130.5</v>
      </c>
      <c r="H83" s="67">
        <v>128.9</v>
      </c>
      <c r="I83" s="67">
        <v>126.9</v>
      </c>
      <c r="J83" s="67">
        <v>126.9</v>
      </c>
      <c r="K83" s="67">
        <v>125.5</v>
      </c>
      <c r="L83" s="67">
        <v>124.9</v>
      </c>
      <c r="M83" s="67">
        <v>125.9</v>
      </c>
      <c r="N83" s="67">
        <v>126</v>
      </c>
      <c r="O83" s="67">
        <v>125.4</v>
      </c>
      <c r="P83" s="67">
        <v>125</v>
      </c>
      <c r="Q83" s="67">
        <v>124</v>
      </c>
      <c r="R83" s="67">
        <v>125.1</v>
      </c>
      <c r="S83" s="67">
        <v>123.8</v>
      </c>
      <c r="T83" s="67">
        <v>123.8</v>
      </c>
      <c r="U83" s="67">
        <v>125.7</v>
      </c>
      <c r="V83" s="67">
        <v>125.2</v>
      </c>
      <c r="W83" s="67">
        <v>64.7</v>
      </c>
      <c r="X83" s="67">
        <v>126.9</v>
      </c>
      <c r="Y83" s="67">
        <v>126.8</v>
      </c>
      <c r="Z83" s="67">
        <v>127.4</v>
      </c>
      <c r="AA83" s="67">
        <v>126.8</v>
      </c>
      <c r="AB83" s="67">
        <v>129</v>
      </c>
      <c r="AC83" s="67">
        <v>129.19999999999999</v>
      </c>
      <c r="AD83" s="67">
        <v>128.1</v>
      </c>
      <c r="AE83" s="67">
        <v>131.1</v>
      </c>
      <c r="AF83" s="96">
        <v>129.19999999999999</v>
      </c>
      <c r="AG83" s="97"/>
      <c r="AH83" s="51">
        <f t="shared" si="19"/>
        <v>131.1</v>
      </c>
      <c r="AI83" s="52">
        <f t="shared" si="20"/>
        <v>64.7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96">
        <v>130.9</v>
      </c>
      <c r="C84" s="67">
        <v>127.4</v>
      </c>
      <c r="D84" s="67">
        <v>128.69999999999999</v>
      </c>
      <c r="E84" s="67">
        <v>128.30000000000001</v>
      </c>
      <c r="F84" s="67">
        <v>129.1</v>
      </c>
      <c r="G84" s="67">
        <v>129.1</v>
      </c>
      <c r="H84" s="67">
        <v>130.4</v>
      </c>
      <c r="I84" s="67">
        <v>128.69999999999999</v>
      </c>
      <c r="J84" s="67">
        <v>127.8</v>
      </c>
      <c r="K84" s="67">
        <v>126.4</v>
      </c>
      <c r="L84" s="67">
        <v>128</v>
      </c>
      <c r="M84" s="67">
        <v>125.6</v>
      </c>
      <c r="N84" s="67">
        <v>127</v>
      </c>
      <c r="O84" s="67">
        <v>125.7</v>
      </c>
      <c r="P84" s="67">
        <v>128.80000000000001</v>
      </c>
      <c r="Q84" s="67">
        <v>125.8</v>
      </c>
      <c r="R84" s="67">
        <v>127</v>
      </c>
      <c r="S84" s="67">
        <v>126.2</v>
      </c>
      <c r="T84" s="67">
        <v>127.9</v>
      </c>
      <c r="U84" s="67">
        <v>128</v>
      </c>
      <c r="V84" s="67">
        <v>126.8</v>
      </c>
      <c r="W84" s="67">
        <v>129.1</v>
      </c>
      <c r="X84" s="67">
        <v>129.4</v>
      </c>
      <c r="Y84" s="67">
        <v>127.6</v>
      </c>
      <c r="Z84" s="67">
        <v>127.9</v>
      </c>
      <c r="AA84" s="67">
        <v>127.6</v>
      </c>
      <c r="AB84" s="67">
        <v>123.7</v>
      </c>
      <c r="AC84" s="67">
        <v>125.8</v>
      </c>
      <c r="AD84" s="67">
        <v>126.1</v>
      </c>
      <c r="AE84" s="67">
        <v>127.6</v>
      </c>
      <c r="AF84" s="96">
        <v>128</v>
      </c>
      <c r="AG84" s="97"/>
      <c r="AH84" s="51">
        <f t="shared" si="19"/>
        <v>130.9</v>
      </c>
      <c r="AI84" s="52">
        <f t="shared" si="20"/>
        <v>123.7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96">
        <v>133.69999999999999</v>
      </c>
      <c r="C85" s="67">
        <v>131.6</v>
      </c>
      <c r="D85" s="67">
        <v>132.80000000000001</v>
      </c>
      <c r="E85" s="67">
        <v>132.69999999999999</v>
      </c>
      <c r="F85" s="67">
        <v>133.19999999999999</v>
      </c>
      <c r="G85" s="67">
        <v>133.19999999999999</v>
      </c>
      <c r="H85" s="67">
        <v>134.19999999999999</v>
      </c>
      <c r="I85" s="67">
        <v>132.1</v>
      </c>
      <c r="J85" s="67">
        <v>130.9</v>
      </c>
      <c r="K85" s="67">
        <v>130.69999999999999</v>
      </c>
      <c r="L85" s="67">
        <v>131.4</v>
      </c>
      <c r="M85" s="67">
        <v>128.5</v>
      </c>
      <c r="N85" s="67">
        <v>130</v>
      </c>
      <c r="O85" s="67">
        <v>129</v>
      </c>
      <c r="P85" s="67">
        <v>131.4</v>
      </c>
      <c r="Q85" s="67">
        <v>129.4</v>
      </c>
      <c r="R85" s="67">
        <v>130</v>
      </c>
      <c r="S85" s="67">
        <v>128.80000000000001</v>
      </c>
      <c r="T85" s="67">
        <v>130.69999999999999</v>
      </c>
      <c r="U85" s="67">
        <v>131.4</v>
      </c>
      <c r="V85" s="67">
        <v>131.5</v>
      </c>
      <c r="W85" s="67">
        <v>132.5</v>
      </c>
      <c r="X85" s="67">
        <v>131.5</v>
      </c>
      <c r="Y85" s="67">
        <v>129.6</v>
      </c>
      <c r="Z85" s="67">
        <v>130.80000000000001</v>
      </c>
      <c r="AA85" s="67">
        <v>129.6</v>
      </c>
      <c r="AB85" s="67">
        <v>127.2</v>
      </c>
      <c r="AC85" s="67">
        <v>129.5</v>
      </c>
      <c r="AD85" s="67">
        <v>130.9</v>
      </c>
      <c r="AE85" s="67">
        <v>132.30000000000001</v>
      </c>
      <c r="AF85" s="96">
        <v>133.19999999999999</v>
      </c>
      <c r="AG85" s="97"/>
      <c r="AH85" s="51">
        <f t="shared" si="19"/>
        <v>134.19999999999999</v>
      </c>
      <c r="AI85" s="52">
        <f t="shared" si="20"/>
        <v>127.2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100">
        <v>131.69999999999999</v>
      </c>
      <c r="C86" s="99">
        <v>132</v>
      </c>
      <c r="D86" s="67">
        <v>132.30000000000001</v>
      </c>
      <c r="E86" s="99">
        <v>133.1</v>
      </c>
      <c r="F86" s="99">
        <v>131.9</v>
      </c>
      <c r="G86" s="99">
        <v>131.9</v>
      </c>
      <c r="H86" s="99">
        <v>126.4</v>
      </c>
      <c r="I86" s="99">
        <v>129.19999999999999</v>
      </c>
      <c r="J86" s="99">
        <v>135.19999999999999</v>
      </c>
      <c r="K86" s="99">
        <v>130.80000000000001</v>
      </c>
      <c r="L86" s="99">
        <v>132.1</v>
      </c>
      <c r="M86" s="99">
        <v>134.4</v>
      </c>
      <c r="N86" s="99">
        <v>134</v>
      </c>
      <c r="O86" s="99">
        <v>129.4</v>
      </c>
      <c r="P86" s="99">
        <v>134.6</v>
      </c>
      <c r="Q86" s="99">
        <v>130.80000000000001</v>
      </c>
      <c r="R86" s="99">
        <v>131.30000000000001</v>
      </c>
      <c r="S86" s="99">
        <v>133.19999999999999</v>
      </c>
      <c r="T86" s="99">
        <v>130.9</v>
      </c>
      <c r="U86" s="99">
        <v>134.80000000000001</v>
      </c>
      <c r="V86" s="99">
        <v>132.9</v>
      </c>
      <c r="W86" s="99">
        <v>132.9</v>
      </c>
      <c r="X86" s="99">
        <v>132.5</v>
      </c>
      <c r="Y86" s="99">
        <v>136.1</v>
      </c>
      <c r="Z86" s="99">
        <v>135.69999999999999</v>
      </c>
      <c r="AA86" s="99">
        <v>136.1</v>
      </c>
      <c r="AB86" s="99">
        <v>136</v>
      </c>
      <c r="AC86" s="99">
        <v>135.6</v>
      </c>
      <c r="AD86" s="99">
        <v>133.6</v>
      </c>
      <c r="AE86" s="99">
        <v>133.30000000000001</v>
      </c>
      <c r="AF86" s="100">
        <v>132.5</v>
      </c>
      <c r="AG86" s="101"/>
      <c r="AH86" s="51">
        <f t="shared" si="19"/>
        <v>136.1</v>
      </c>
      <c r="AI86" s="52">
        <f t="shared" si="20"/>
        <v>126.4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96">
        <v>130.6</v>
      </c>
      <c r="C87" s="67">
        <v>130.30000000000001</v>
      </c>
      <c r="D87" s="99">
        <v>134.1</v>
      </c>
      <c r="E87" s="67">
        <v>134.69999999999999</v>
      </c>
      <c r="F87" s="67">
        <v>134.69999999999999</v>
      </c>
      <c r="G87" s="67">
        <v>134.69999999999999</v>
      </c>
      <c r="H87" s="67">
        <v>138.1</v>
      </c>
      <c r="I87" s="67">
        <v>136.80000000000001</v>
      </c>
      <c r="J87" s="67">
        <v>132.6</v>
      </c>
      <c r="K87" s="67">
        <v>124.4</v>
      </c>
      <c r="L87" s="67">
        <v>125.4</v>
      </c>
      <c r="M87" s="67">
        <v>131.30000000000001</v>
      </c>
      <c r="N87" s="67">
        <v>131</v>
      </c>
      <c r="O87" s="67">
        <v>119.6</v>
      </c>
      <c r="P87" s="67">
        <v>128.80000000000001</v>
      </c>
      <c r="Q87" s="67">
        <v>122.9</v>
      </c>
      <c r="R87" s="67">
        <v>125</v>
      </c>
      <c r="S87" s="67">
        <v>128</v>
      </c>
      <c r="T87" s="67">
        <v>125.5</v>
      </c>
      <c r="U87" s="67">
        <v>135.30000000000001</v>
      </c>
      <c r="V87" s="67">
        <v>132.80000000000001</v>
      </c>
      <c r="W87" s="67">
        <v>136.30000000000001</v>
      </c>
      <c r="X87" s="67">
        <v>132.1</v>
      </c>
      <c r="Y87" s="67">
        <v>137</v>
      </c>
      <c r="Z87" s="67">
        <v>135.6</v>
      </c>
      <c r="AA87" s="67">
        <v>137</v>
      </c>
      <c r="AB87" s="67">
        <v>136.80000000000001</v>
      </c>
      <c r="AC87" s="67">
        <v>136.4</v>
      </c>
      <c r="AD87" s="67">
        <v>127</v>
      </c>
      <c r="AE87" s="67">
        <v>131.5</v>
      </c>
      <c r="AF87" s="96">
        <v>129.80000000000001</v>
      </c>
      <c r="AG87" s="97"/>
      <c r="AH87" s="51">
        <f t="shared" si="19"/>
        <v>138.1</v>
      </c>
      <c r="AI87" s="52">
        <f t="shared" si="20"/>
        <v>119.6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3">
        <v>66.3</v>
      </c>
      <c r="C88" s="102">
        <v>66.400000000000006</v>
      </c>
      <c r="D88" s="102">
        <v>66.599999999999994</v>
      </c>
      <c r="E88" s="102">
        <v>66.2</v>
      </c>
      <c r="F88" s="102">
        <v>66.3</v>
      </c>
      <c r="G88" s="102">
        <v>66.3</v>
      </c>
      <c r="H88" s="102">
        <v>65.400000000000006</v>
      </c>
      <c r="I88" s="102">
        <v>64.5</v>
      </c>
      <c r="J88" s="102">
        <v>64.400000000000006</v>
      </c>
      <c r="K88" s="102">
        <v>64.2</v>
      </c>
      <c r="L88" s="102">
        <v>63.5</v>
      </c>
      <c r="M88" s="102">
        <v>64</v>
      </c>
      <c r="N88" s="102">
        <v>64.2</v>
      </c>
      <c r="O88" s="102">
        <v>63.7</v>
      </c>
      <c r="P88" s="102">
        <v>63.4</v>
      </c>
      <c r="Q88" s="102">
        <v>66.2</v>
      </c>
      <c r="R88" s="102">
        <v>63.4</v>
      </c>
      <c r="S88" s="102">
        <v>62.7</v>
      </c>
      <c r="T88" s="102">
        <v>62.4</v>
      </c>
      <c r="U88" s="102">
        <v>63.4</v>
      </c>
      <c r="V88" s="102">
        <v>63.6</v>
      </c>
      <c r="W88" s="102">
        <v>64.7</v>
      </c>
      <c r="X88" s="102">
        <v>64.3</v>
      </c>
      <c r="Y88" s="102">
        <v>64.7</v>
      </c>
      <c r="Z88" s="102">
        <v>65.2</v>
      </c>
      <c r="AA88" s="102">
        <v>64.7</v>
      </c>
      <c r="AB88" s="102">
        <v>66</v>
      </c>
      <c r="AC88" s="102">
        <v>66.2</v>
      </c>
      <c r="AD88" s="102">
        <v>65.599999999999994</v>
      </c>
      <c r="AE88" s="102">
        <v>66.5</v>
      </c>
      <c r="AF88" s="103">
        <v>65.599999999999994</v>
      </c>
      <c r="AG88" s="104"/>
      <c r="AH88" s="51">
        <f t="shared" si="19"/>
        <v>66.599999999999994</v>
      </c>
      <c r="AI88" s="52">
        <f t="shared" si="20"/>
        <v>62.4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SUM(B14,B17,B20:B21,B39,B41:B42,B44,B46,B91:B94,B98,B104,B110,B119,B121,B133,B140,B143:B144,B151,B153,B155,B159:B161,B163:B165,B170,B176:B177,B179:B181,B189,B194)</f>
        <v>137.13999999999999</v>
      </c>
      <c r="C90" s="109">
        <f t="shared" ref="C90:AF90" si="24">SUM(C14,C17,C20:C21,C39,C41:C42,C44,C46,C91:C94,C98,C104,C110,C119,C121,C133,C140,C143:C144,C151,C153,C155,C159:C161,C163:C165,C170,C176:C177,C179:C181,C189,C194)</f>
        <v>136.63999999999999</v>
      </c>
      <c r="D90" s="109">
        <f t="shared" si="24"/>
        <v>136.43999999999997</v>
      </c>
      <c r="E90" s="109">
        <f t="shared" si="24"/>
        <v>136.33999999999997</v>
      </c>
      <c r="F90" s="109">
        <f t="shared" si="24"/>
        <v>147.73999999999998</v>
      </c>
      <c r="G90" s="109">
        <f t="shared" si="24"/>
        <v>166.83999999999997</v>
      </c>
      <c r="H90" s="109">
        <f t="shared" si="24"/>
        <v>184.53999999999996</v>
      </c>
      <c r="I90" s="109">
        <f t="shared" si="24"/>
        <v>225.03999999999996</v>
      </c>
      <c r="J90" s="109">
        <f t="shared" si="24"/>
        <v>249.03999999999996</v>
      </c>
      <c r="K90" s="109">
        <f t="shared" si="24"/>
        <v>264.34000000000003</v>
      </c>
      <c r="L90" s="109">
        <f t="shared" si="24"/>
        <v>288.54000000000002</v>
      </c>
      <c r="M90" s="109">
        <f t="shared" si="24"/>
        <v>1010.04</v>
      </c>
      <c r="N90" s="109">
        <f t="shared" si="24"/>
        <v>298.04000000000002</v>
      </c>
      <c r="O90" s="109">
        <f t="shared" si="24"/>
        <v>284.44000000000005</v>
      </c>
      <c r="P90" s="109">
        <f t="shared" si="24"/>
        <v>275.44000000000005</v>
      </c>
      <c r="Q90" s="109">
        <f t="shared" si="24"/>
        <v>268.64000000000004</v>
      </c>
      <c r="R90" s="109">
        <f t="shared" si="24"/>
        <v>267.33999999999997</v>
      </c>
      <c r="S90" s="109">
        <f t="shared" si="24"/>
        <v>266.54000000000002</v>
      </c>
      <c r="T90" s="109">
        <f t="shared" si="24"/>
        <v>271.34000000000003</v>
      </c>
      <c r="U90" s="109">
        <f t="shared" si="24"/>
        <v>268.33999999999997</v>
      </c>
      <c r="V90" s="109">
        <f t="shared" si="24"/>
        <v>273.44000000000005</v>
      </c>
      <c r="W90" s="109">
        <f t="shared" si="24"/>
        <v>281.44000000000005</v>
      </c>
      <c r="X90" s="109">
        <f t="shared" si="24"/>
        <v>328.04000000000008</v>
      </c>
      <c r="Y90" s="109">
        <f t="shared" si="24"/>
        <v>332.14</v>
      </c>
      <c r="Z90" s="109">
        <f t="shared" si="24"/>
        <v>348.34000000000003</v>
      </c>
      <c r="AA90" s="109">
        <f t="shared" si="24"/>
        <v>366.94000000000005</v>
      </c>
      <c r="AB90" s="109">
        <f t="shared" si="24"/>
        <v>280.34000000000003</v>
      </c>
      <c r="AC90" s="109">
        <f t="shared" si="24"/>
        <v>257.34000000000003</v>
      </c>
      <c r="AD90" s="109">
        <f t="shared" si="24"/>
        <v>195.14</v>
      </c>
      <c r="AE90" s="109">
        <f t="shared" si="24"/>
        <v>166.73999999999998</v>
      </c>
      <c r="AF90" s="109">
        <f t="shared" si="24"/>
        <v>151.94</v>
      </c>
      <c r="AG90" s="110"/>
      <c r="AH90" s="51">
        <f>MAX(B90:AF90)</f>
        <v>1010.04</v>
      </c>
      <c r="AI90" s="52">
        <f>MIN(B90:AF90)</f>
        <v>136.33999999999997</v>
      </c>
    </row>
    <row r="91" spans="1:88" x14ac:dyDescent="0.25">
      <c r="A91" s="111" t="s">
        <v>58</v>
      </c>
      <c r="B91" s="113">
        <v>27.3</v>
      </c>
      <c r="C91" s="79">
        <v>38.299999999999997</v>
      </c>
      <c r="D91" s="79">
        <v>15</v>
      </c>
      <c r="E91" s="79">
        <v>20</v>
      </c>
      <c r="F91" s="112">
        <v>5</v>
      </c>
      <c r="G91" s="112">
        <v>12</v>
      </c>
      <c r="H91" s="112">
        <v>20</v>
      </c>
      <c r="I91" s="112">
        <v>6.6</v>
      </c>
      <c r="J91" s="112">
        <v>51</v>
      </c>
      <c r="K91" s="112">
        <v>42</v>
      </c>
      <c r="L91" s="49">
        <v>45.5</v>
      </c>
      <c r="M91" s="112">
        <v>28.1</v>
      </c>
      <c r="N91" s="112">
        <v>27</v>
      </c>
      <c r="O91" s="112">
        <v>22.3</v>
      </c>
      <c r="P91" s="112">
        <v>20.9</v>
      </c>
      <c r="Q91" s="112">
        <v>13.8</v>
      </c>
      <c r="R91" s="112">
        <v>12.2</v>
      </c>
      <c r="S91" s="112">
        <v>18.8</v>
      </c>
      <c r="T91" s="112">
        <v>9.1</v>
      </c>
      <c r="U91" s="112">
        <v>26.2</v>
      </c>
      <c r="V91" s="112">
        <v>26.6</v>
      </c>
      <c r="W91" s="112">
        <v>25.7</v>
      </c>
      <c r="X91" s="112">
        <v>10.9</v>
      </c>
      <c r="Y91" s="112">
        <v>9.9</v>
      </c>
      <c r="Z91" s="112">
        <v>10.9</v>
      </c>
      <c r="AA91" s="49">
        <v>7.3</v>
      </c>
      <c r="AB91" s="49">
        <v>22</v>
      </c>
      <c r="AC91" s="49">
        <v>22.4</v>
      </c>
      <c r="AD91" s="49">
        <v>27.6</v>
      </c>
      <c r="AE91" s="49">
        <v>17.5</v>
      </c>
      <c r="AF91" s="113">
        <v>17.3</v>
      </c>
      <c r="AG91" s="114">
        <v>75</v>
      </c>
      <c r="AH91" s="51">
        <f>IF(ABS(MAX(B91:AF91))&gt;ABS(MIN(B91:AF91)),MAX(B91:AF91),MIN(B91:AF91))</f>
        <v>51</v>
      </c>
      <c r="AI91" s="115">
        <f>INDEX($B$9:$AF$9,1,MATCH(AH91,B91:AF91,0))</f>
        <v>0.29166666666666669</v>
      </c>
    </row>
    <row r="92" spans="1:88" x14ac:dyDescent="0.25">
      <c r="A92" s="116" t="s">
        <v>59</v>
      </c>
      <c r="B92" s="117">
        <f>-40.7-46.2</f>
        <v>-86.9</v>
      </c>
      <c r="C92" s="80">
        <f>-41.2-46</f>
        <v>-87.2</v>
      </c>
      <c r="D92" s="80">
        <v>-84</v>
      </c>
      <c r="E92" s="80">
        <v>-82</v>
      </c>
      <c r="F92" s="80">
        <v>-74</v>
      </c>
      <c r="G92" s="80">
        <v>-65</v>
      </c>
      <c r="H92" s="80">
        <v>-59</v>
      </c>
      <c r="I92" s="80">
        <v>-40</v>
      </c>
      <c r="J92" s="80">
        <v>-39</v>
      </c>
      <c r="K92" s="80">
        <v>-31</v>
      </c>
      <c r="L92" s="80">
        <v>-22</v>
      </c>
      <c r="M92" s="80">
        <v>-18</v>
      </c>
      <c r="N92" s="80">
        <v>-19</v>
      </c>
      <c r="O92" s="80">
        <v>-24.5</v>
      </c>
      <c r="P92" s="80">
        <v>-30.6</v>
      </c>
      <c r="Q92" s="80">
        <v>-34.6</v>
      </c>
      <c r="R92" s="80">
        <f>-16-20.2</f>
        <v>-36.200000000000003</v>
      </c>
      <c r="S92" s="80">
        <f>-15.5-19.5</f>
        <v>-35</v>
      </c>
      <c r="T92" s="80">
        <f>-12.9-16.7</f>
        <v>-29.6</v>
      </c>
      <c r="U92" s="80">
        <f>-15-17.7</f>
        <v>-32.700000000000003</v>
      </c>
      <c r="V92" s="80">
        <f>-14-16.1</f>
        <v>-30.1</v>
      </c>
      <c r="W92" s="80">
        <f>-13.1-15.1</f>
        <v>-28.2</v>
      </c>
      <c r="X92" s="80">
        <f>-1.9-7.3</f>
        <v>-9.1999999999999993</v>
      </c>
      <c r="Y92" s="80">
        <f>-3.3-4</f>
        <v>-7.3</v>
      </c>
      <c r="Z92" s="80">
        <f>-3.3-4</f>
        <v>-7.3</v>
      </c>
      <c r="AA92" s="67">
        <v>16.600000000000001</v>
      </c>
      <c r="AB92" s="67">
        <v>-44.4</v>
      </c>
      <c r="AC92" s="67">
        <v>-60.5</v>
      </c>
      <c r="AD92" s="67">
        <v>-87.6</v>
      </c>
      <c r="AE92" s="67">
        <v>-73.599999999999994</v>
      </c>
      <c r="AF92" s="117">
        <v>-77.2</v>
      </c>
      <c r="AG92" s="114">
        <v>240</v>
      </c>
      <c r="AH92" s="51">
        <f>IF(ABS(MAX(B92:AF92))&gt;ABS(MIN(B92:AF92)),MAX(B92:AF92),MIN(B92:AF92))</f>
        <v>-87.6</v>
      </c>
      <c r="AI92" s="115">
        <f>INDEX($B$9:$AF$9,1,MATCH(AH92,B92:AF92,0))</f>
        <v>0.91666666666666696</v>
      </c>
    </row>
    <row r="93" spans="1:88" x14ac:dyDescent="0.25">
      <c r="A93" s="116" t="s">
        <v>60</v>
      </c>
      <c r="B93" s="117">
        <v>-13.3</v>
      </c>
      <c r="C93" s="80">
        <v>-11.9</v>
      </c>
      <c r="D93" s="80">
        <v>-9.6999999999999993</v>
      </c>
      <c r="E93" s="80">
        <v>-12.5</v>
      </c>
      <c r="F93" s="80">
        <v>-6.7</v>
      </c>
      <c r="G93" s="80">
        <v>-6</v>
      </c>
      <c r="H93" s="80">
        <v>-5.8</v>
      </c>
      <c r="I93" s="80">
        <v>-1.4</v>
      </c>
      <c r="J93" s="80">
        <v>1.2</v>
      </c>
      <c r="K93" s="80">
        <v>4.5</v>
      </c>
      <c r="L93" s="80">
        <v>6.4</v>
      </c>
      <c r="M93" s="80">
        <v>15.6</v>
      </c>
      <c r="N93" s="80">
        <v>17</v>
      </c>
      <c r="O93" s="80">
        <v>15.1</v>
      </c>
      <c r="P93" s="80">
        <v>15.1</v>
      </c>
      <c r="Q93" s="80">
        <v>14.3</v>
      </c>
      <c r="R93" s="80">
        <v>9.1999999999999993</v>
      </c>
      <c r="S93" s="80">
        <v>8.5</v>
      </c>
      <c r="T93" s="80">
        <v>12.3</v>
      </c>
      <c r="U93" s="80">
        <v>4.2</v>
      </c>
      <c r="V93" s="80">
        <v>7.8</v>
      </c>
      <c r="W93" s="80">
        <v>8.9</v>
      </c>
      <c r="X93" s="80">
        <v>42.2</v>
      </c>
      <c r="Y93" s="80">
        <v>44.5</v>
      </c>
      <c r="Z93" s="80">
        <v>44.5</v>
      </c>
      <c r="AA93" s="67">
        <v>39.6</v>
      </c>
      <c r="AB93" s="67">
        <v>34.799999999999997</v>
      </c>
      <c r="AC93" s="67">
        <v>27.7</v>
      </c>
      <c r="AD93" s="67">
        <v>0.9</v>
      </c>
      <c r="AE93" s="67">
        <v>-2.7</v>
      </c>
      <c r="AF93" s="117">
        <v>-6.6</v>
      </c>
      <c r="AG93" s="114">
        <v>60</v>
      </c>
      <c r="AH93" s="51">
        <f>IF(ABS(MAX(B93:AF93))&gt;ABS(MIN(B93:AF93)),MAX(B93:AF93),MIN(B93:AF93))</f>
        <v>44.5</v>
      </c>
      <c r="AI93" s="115">
        <f>INDEX($B$9:$AF$9,1,MATCH(AH93,B93:AF93,0))</f>
        <v>0.79166666666666663</v>
      </c>
    </row>
    <row r="94" spans="1:88" x14ac:dyDescent="0.25">
      <c r="A94" s="118" t="s">
        <v>213</v>
      </c>
      <c r="B94" s="120">
        <v>16.2</v>
      </c>
      <c r="C94" s="82">
        <v>4.5999999999999996</v>
      </c>
      <c r="D94" s="82">
        <v>22.3</v>
      </c>
      <c r="E94" s="82">
        <v>18</v>
      </c>
      <c r="F94" s="82">
        <v>30.6</v>
      </c>
      <c r="G94" s="82">
        <v>33</v>
      </c>
      <c r="H94" s="82">
        <v>36.5</v>
      </c>
      <c r="I94" s="82">
        <v>67</v>
      </c>
      <c r="J94" s="82">
        <v>43</v>
      </c>
      <c r="K94" s="82">
        <v>56</v>
      </c>
      <c r="L94" s="82">
        <v>65.099999999999994</v>
      </c>
      <c r="M94" s="82">
        <v>790.8</v>
      </c>
      <c r="N94" s="82">
        <v>92</v>
      </c>
      <c r="O94" s="82">
        <v>90.3</v>
      </c>
      <c r="P94" s="82">
        <v>88.8</v>
      </c>
      <c r="Q94" s="82">
        <v>81.400000000000006</v>
      </c>
      <c r="R94" s="82">
        <v>88.4</v>
      </c>
      <c r="S94" s="82">
        <v>80.5</v>
      </c>
      <c r="T94" s="82">
        <v>86.3</v>
      </c>
      <c r="U94" s="82">
        <v>77.400000000000006</v>
      </c>
      <c r="V94" s="82">
        <v>75.900000000000006</v>
      </c>
      <c r="W94" s="82">
        <v>81.8</v>
      </c>
      <c r="X94" s="82">
        <v>90.9</v>
      </c>
      <c r="Y94" s="82">
        <v>92</v>
      </c>
      <c r="Z94" s="82">
        <v>107</v>
      </c>
      <c r="AA94" s="119">
        <v>110.3</v>
      </c>
      <c r="AB94" s="119">
        <v>74.8</v>
      </c>
      <c r="AC94" s="119">
        <v>74.599999999999994</v>
      </c>
      <c r="AD94" s="119">
        <v>61.1</v>
      </c>
      <c r="AE94" s="119">
        <v>32.4</v>
      </c>
      <c r="AF94" s="120">
        <v>25.3</v>
      </c>
      <c r="AG94" s="121">
        <v>120</v>
      </c>
      <c r="AH94" s="51">
        <f>IF(ABS(MAX(B94:AF94))&gt;ABS(MIN(B94:AF94)),MAX(B94:AF94),MIN(B94:AF94))</f>
        <v>790.8</v>
      </c>
      <c r="AI94" s="115">
        <f>INDEX($B$9:$AF$9,1,MATCH(AH94,B94:AF94,0))</f>
        <v>0.375</v>
      </c>
    </row>
    <row r="95" spans="1:88" ht="15.75" thickBot="1" x14ac:dyDescent="0.3">
      <c r="A95" s="118" t="s">
        <v>61</v>
      </c>
      <c r="B95" s="120">
        <v>35</v>
      </c>
      <c r="C95" s="82">
        <v>25</v>
      </c>
      <c r="D95" s="82">
        <v>37</v>
      </c>
      <c r="E95" s="82">
        <v>32</v>
      </c>
      <c r="F95" s="82">
        <v>42</v>
      </c>
      <c r="G95" s="82">
        <v>43</v>
      </c>
      <c r="H95" s="82">
        <v>45</v>
      </c>
      <c r="I95" s="82">
        <v>69</v>
      </c>
      <c r="J95" s="82">
        <v>42</v>
      </c>
      <c r="K95" s="82">
        <v>53</v>
      </c>
      <c r="L95" s="82">
        <v>59.1</v>
      </c>
      <c r="M95" s="82">
        <v>77.3</v>
      </c>
      <c r="N95" s="82">
        <v>82</v>
      </c>
      <c r="O95" s="82">
        <v>77.3</v>
      </c>
      <c r="P95" s="82">
        <v>76.8</v>
      </c>
      <c r="Q95" s="82">
        <v>79.2</v>
      </c>
      <c r="R95" s="82">
        <v>81.8</v>
      </c>
      <c r="S95" s="82">
        <v>75.5</v>
      </c>
      <c r="T95" s="82">
        <v>81.099999999999994</v>
      </c>
      <c r="U95" s="82">
        <v>73.5</v>
      </c>
      <c r="V95" s="82">
        <v>71.099999999999994</v>
      </c>
      <c r="W95" s="82">
        <v>76.400000000000006</v>
      </c>
      <c r="X95" s="82">
        <v>70.8</v>
      </c>
      <c r="Y95" s="82">
        <v>88</v>
      </c>
      <c r="Z95" s="82">
        <v>100.6</v>
      </c>
      <c r="AA95" s="119">
        <v>99.7</v>
      </c>
      <c r="AB95" s="119">
        <v>68.400000000000006</v>
      </c>
      <c r="AC95" s="119">
        <v>71.900000000000006</v>
      </c>
      <c r="AD95" s="119">
        <v>67.3</v>
      </c>
      <c r="AE95" s="119">
        <v>41.3</v>
      </c>
      <c r="AF95" s="120">
        <v>33.200000000000003</v>
      </c>
      <c r="AG95" s="121"/>
      <c r="AH95" s="51">
        <f>IF(ABS(MAX(B95:AF95))&gt;ABS(MIN(B95:AF95)),MAX(B95:AF95),MIN(B95:AF95))</f>
        <v>100.6</v>
      </c>
      <c r="AI95" s="115">
        <f>INDEX($B$9:$AF$9,1,MATCH(AH95,B95:AF95,0))</f>
        <v>0.8125</v>
      </c>
    </row>
    <row r="96" spans="1:88" ht="15.75" thickBot="1" x14ac:dyDescent="0.3">
      <c r="A96" s="122" t="s">
        <v>62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101</v>
      </c>
      <c r="B97" s="50">
        <v>9.9</v>
      </c>
      <c r="C97" s="127">
        <f t="shared" ref="C97:R102" si="25">B97</f>
        <v>9.9</v>
      </c>
      <c r="D97" s="127">
        <f t="shared" si="25"/>
        <v>9.9</v>
      </c>
      <c r="E97" s="127">
        <f t="shared" si="25"/>
        <v>9.9</v>
      </c>
      <c r="F97" s="127">
        <f t="shared" si="25"/>
        <v>9.9</v>
      </c>
      <c r="G97" s="127">
        <f t="shared" si="25"/>
        <v>9.9</v>
      </c>
      <c r="H97" s="127">
        <f t="shared" si="25"/>
        <v>9.9</v>
      </c>
      <c r="I97" s="127">
        <f t="shared" si="25"/>
        <v>9.9</v>
      </c>
      <c r="J97" s="127">
        <f t="shared" si="25"/>
        <v>9.9</v>
      </c>
      <c r="K97" s="127">
        <f t="shared" si="25"/>
        <v>9.9</v>
      </c>
      <c r="L97" s="127">
        <f t="shared" si="25"/>
        <v>9.9</v>
      </c>
      <c r="M97" s="127">
        <f t="shared" si="25"/>
        <v>9.9</v>
      </c>
      <c r="N97" s="127">
        <f t="shared" si="25"/>
        <v>9.9</v>
      </c>
      <c r="O97" s="127">
        <f t="shared" si="25"/>
        <v>9.9</v>
      </c>
      <c r="P97" s="127">
        <f t="shared" si="25"/>
        <v>9.9</v>
      </c>
      <c r="Q97" s="127">
        <f t="shared" si="25"/>
        <v>9.9</v>
      </c>
      <c r="R97" s="127">
        <f t="shared" si="25"/>
        <v>9.9</v>
      </c>
      <c r="S97" s="127">
        <f t="shared" ref="S97:AF102" si="26">R97</f>
        <v>9.9</v>
      </c>
      <c r="T97" s="127">
        <f t="shared" si="26"/>
        <v>9.9</v>
      </c>
      <c r="U97" s="127">
        <f t="shared" si="26"/>
        <v>9.9</v>
      </c>
      <c r="V97" s="127">
        <f t="shared" si="26"/>
        <v>9.9</v>
      </c>
      <c r="W97" s="127">
        <f t="shared" si="26"/>
        <v>9.9</v>
      </c>
      <c r="X97" s="127">
        <f t="shared" si="26"/>
        <v>9.9</v>
      </c>
      <c r="Y97" s="127">
        <f t="shared" si="26"/>
        <v>9.9</v>
      </c>
      <c r="Z97" s="127">
        <f t="shared" si="26"/>
        <v>9.9</v>
      </c>
      <c r="AA97" s="127">
        <f t="shared" si="26"/>
        <v>9.9</v>
      </c>
      <c r="AB97" s="127">
        <f t="shared" si="26"/>
        <v>9.9</v>
      </c>
      <c r="AC97" s="127">
        <f t="shared" si="26"/>
        <v>9.9</v>
      </c>
      <c r="AD97" s="127">
        <f t="shared" si="26"/>
        <v>9.9</v>
      </c>
      <c r="AE97" s="127">
        <f t="shared" si="26"/>
        <v>9.9</v>
      </c>
      <c r="AF97" s="127">
        <f t="shared" si="26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102</v>
      </c>
      <c r="B98" s="128">
        <v>9.6</v>
      </c>
      <c r="C98" s="129">
        <f t="shared" si="25"/>
        <v>9.6</v>
      </c>
      <c r="D98" s="129">
        <f t="shared" si="25"/>
        <v>9.6</v>
      </c>
      <c r="E98" s="129">
        <f t="shared" si="25"/>
        <v>9.6</v>
      </c>
      <c r="F98" s="129">
        <f t="shared" si="25"/>
        <v>9.6</v>
      </c>
      <c r="G98" s="129">
        <f t="shared" si="25"/>
        <v>9.6</v>
      </c>
      <c r="H98" s="129">
        <f t="shared" si="25"/>
        <v>9.6</v>
      </c>
      <c r="I98" s="129">
        <f t="shared" si="25"/>
        <v>9.6</v>
      </c>
      <c r="J98" s="129">
        <f t="shared" si="25"/>
        <v>9.6</v>
      </c>
      <c r="K98" s="129">
        <f t="shared" si="25"/>
        <v>9.6</v>
      </c>
      <c r="L98" s="129">
        <f t="shared" si="25"/>
        <v>9.6</v>
      </c>
      <c r="M98" s="129">
        <f t="shared" si="25"/>
        <v>9.6</v>
      </c>
      <c r="N98" s="129">
        <f t="shared" si="25"/>
        <v>9.6</v>
      </c>
      <c r="O98" s="129">
        <f t="shared" si="25"/>
        <v>9.6</v>
      </c>
      <c r="P98" s="129">
        <f t="shared" si="25"/>
        <v>9.6</v>
      </c>
      <c r="Q98" s="129">
        <f t="shared" si="25"/>
        <v>9.6</v>
      </c>
      <c r="R98" s="129">
        <f t="shared" si="25"/>
        <v>9.6</v>
      </c>
      <c r="S98" s="129">
        <f t="shared" si="26"/>
        <v>9.6</v>
      </c>
      <c r="T98" s="129">
        <f t="shared" si="26"/>
        <v>9.6</v>
      </c>
      <c r="U98" s="129">
        <f t="shared" si="26"/>
        <v>9.6</v>
      </c>
      <c r="V98" s="129">
        <f t="shared" si="26"/>
        <v>9.6</v>
      </c>
      <c r="W98" s="129">
        <f t="shared" si="26"/>
        <v>9.6</v>
      </c>
      <c r="X98" s="129">
        <f t="shared" si="26"/>
        <v>9.6</v>
      </c>
      <c r="Y98" s="129">
        <f t="shared" si="26"/>
        <v>9.6</v>
      </c>
      <c r="Z98" s="129">
        <f t="shared" si="26"/>
        <v>9.6</v>
      </c>
      <c r="AA98" s="129">
        <f t="shared" si="26"/>
        <v>9.6</v>
      </c>
      <c r="AB98" s="129">
        <f t="shared" si="26"/>
        <v>9.6</v>
      </c>
      <c r="AC98" s="129">
        <f t="shared" si="26"/>
        <v>9.6</v>
      </c>
      <c r="AD98" s="129">
        <f t="shared" si="26"/>
        <v>9.6</v>
      </c>
      <c r="AE98" s="129">
        <f t="shared" si="26"/>
        <v>9.6</v>
      </c>
      <c r="AF98" s="129">
        <f t="shared" si="26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103</v>
      </c>
      <c r="B99" s="128">
        <v>9.98</v>
      </c>
      <c r="C99" s="129">
        <f t="shared" si="25"/>
        <v>9.98</v>
      </c>
      <c r="D99" s="129">
        <f t="shared" si="25"/>
        <v>9.98</v>
      </c>
      <c r="E99" s="129">
        <f t="shared" si="25"/>
        <v>9.98</v>
      </c>
      <c r="F99" s="129">
        <f t="shared" si="25"/>
        <v>9.98</v>
      </c>
      <c r="G99" s="129">
        <f t="shared" si="25"/>
        <v>9.98</v>
      </c>
      <c r="H99" s="129">
        <f t="shared" si="25"/>
        <v>9.98</v>
      </c>
      <c r="I99" s="129">
        <f t="shared" si="25"/>
        <v>9.98</v>
      </c>
      <c r="J99" s="129">
        <f t="shared" si="25"/>
        <v>9.98</v>
      </c>
      <c r="K99" s="129">
        <f t="shared" si="25"/>
        <v>9.98</v>
      </c>
      <c r="L99" s="129">
        <f t="shared" si="25"/>
        <v>9.98</v>
      </c>
      <c r="M99" s="129">
        <f t="shared" si="25"/>
        <v>9.98</v>
      </c>
      <c r="N99" s="129">
        <f t="shared" si="25"/>
        <v>9.98</v>
      </c>
      <c r="O99" s="129">
        <f t="shared" si="25"/>
        <v>9.98</v>
      </c>
      <c r="P99" s="129">
        <f t="shared" si="25"/>
        <v>9.98</v>
      </c>
      <c r="Q99" s="129">
        <f t="shared" si="25"/>
        <v>9.98</v>
      </c>
      <c r="R99" s="129">
        <f t="shared" si="25"/>
        <v>9.98</v>
      </c>
      <c r="S99" s="129">
        <f t="shared" si="26"/>
        <v>9.98</v>
      </c>
      <c r="T99" s="129">
        <f t="shared" si="26"/>
        <v>9.98</v>
      </c>
      <c r="U99" s="129">
        <f t="shared" si="26"/>
        <v>9.98</v>
      </c>
      <c r="V99" s="129">
        <f t="shared" si="26"/>
        <v>9.98</v>
      </c>
      <c r="W99" s="129">
        <f t="shared" si="26"/>
        <v>9.98</v>
      </c>
      <c r="X99" s="129">
        <f t="shared" si="26"/>
        <v>9.98</v>
      </c>
      <c r="Y99" s="129">
        <f t="shared" si="26"/>
        <v>9.98</v>
      </c>
      <c r="Z99" s="129">
        <f t="shared" si="26"/>
        <v>9.98</v>
      </c>
      <c r="AA99" s="129">
        <f t="shared" si="26"/>
        <v>9.98</v>
      </c>
      <c r="AB99" s="129">
        <f t="shared" si="26"/>
        <v>9.98</v>
      </c>
      <c r="AC99" s="129">
        <f t="shared" si="26"/>
        <v>9.98</v>
      </c>
      <c r="AD99" s="129">
        <f t="shared" si="26"/>
        <v>9.98</v>
      </c>
      <c r="AE99" s="129">
        <f t="shared" si="26"/>
        <v>9.98</v>
      </c>
      <c r="AF99" s="129">
        <f t="shared" si="26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104</v>
      </c>
      <c r="B100" s="128">
        <v>9.1</v>
      </c>
      <c r="C100" s="129">
        <f t="shared" si="25"/>
        <v>9.1</v>
      </c>
      <c r="D100" s="129">
        <f t="shared" si="25"/>
        <v>9.1</v>
      </c>
      <c r="E100" s="129">
        <f t="shared" si="25"/>
        <v>9.1</v>
      </c>
      <c r="F100" s="129">
        <f t="shared" si="25"/>
        <v>9.1</v>
      </c>
      <c r="G100" s="129">
        <f t="shared" si="25"/>
        <v>9.1</v>
      </c>
      <c r="H100" s="129">
        <f t="shared" si="25"/>
        <v>9.1</v>
      </c>
      <c r="I100" s="129">
        <f t="shared" si="25"/>
        <v>9.1</v>
      </c>
      <c r="J100" s="129">
        <f t="shared" si="25"/>
        <v>9.1</v>
      </c>
      <c r="K100" s="129">
        <f t="shared" si="25"/>
        <v>9.1</v>
      </c>
      <c r="L100" s="129">
        <f t="shared" si="25"/>
        <v>9.1</v>
      </c>
      <c r="M100" s="129">
        <f t="shared" si="25"/>
        <v>9.1</v>
      </c>
      <c r="N100" s="129">
        <f t="shared" si="25"/>
        <v>9.1</v>
      </c>
      <c r="O100" s="129">
        <f t="shared" si="25"/>
        <v>9.1</v>
      </c>
      <c r="P100" s="129">
        <f t="shared" si="25"/>
        <v>9.1</v>
      </c>
      <c r="Q100" s="129">
        <f t="shared" si="25"/>
        <v>9.1</v>
      </c>
      <c r="R100" s="129">
        <f t="shared" si="25"/>
        <v>9.1</v>
      </c>
      <c r="S100" s="129">
        <f t="shared" si="26"/>
        <v>9.1</v>
      </c>
      <c r="T100" s="129">
        <f t="shared" si="26"/>
        <v>9.1</v>
      </c>
      <c r="U100" s="129">
        <f t="shared" si="26"/>
        <v>9.1</v>
      </c>
      <c r="V100" s="129">
        <f t="shared" si="26"/>
        <v>9.1</v>
      </c>
      <c r="W100" s="129">
        <f t="shared" si="26"/>
        <v>9.1</v>
      </c>
      <c r="X100" s="129">
        <f t="shared" si="26"/>
        <v>9.1</v>
      </c>
      <c r="Y100" s="129">
        <f t="shared" si="26"/>
        <v>9.1</v>
      </c>
      <c r="Z100" s="129">
        <f t="shared" si="26"/>
        <v>9.1</v>
      </c>
      <c r="AA100" s="129">
        <f t="shared" si="26"/>
        <v>9.1</v>
      </c>
      <c r="AB100" s="129">
        <f t="shared" si="26"/>
        <v>9.1</v>
      </c>
      <c r="AC100" s="129">
        <f t="shared" si="26"/>
        <v>9.1</v>
      </c>
      <c r="AD100" s="129">
        <f t="shared" si="26"/>
        <v>9.1</v>
      </c>
      <c r="AE100" s="129">
        <f t="shared" si="26"/>
        <v>9.1</v>
      </c>
      <c r="AF100" s="129">
        <f t="shared" si="26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105</v>
      </c>
      <c r="B101" s="128">
        <v>9.18</v>
      </c>
      <c r="C101" s="129">
        <f t="shared" si="25"/>
        <v>9.18</v>
      </c>
      <c r="D101" s="129">
        <f t="shared" si="25"/>
        <v>9.18</v>
      </c>
      <c r="E101" s="129">
        <f t="shared" si="25"/>
        <v>9.18</v>
      </c>
      <c r="F101" s="129">
        <f t="shared" si="25"/>
        <v>9.18</v>
      </c>
      <c r="G101" s="129">
        <f t="shared" si="25"/>
        <v>9.18</v>
      </c>
      <c r="H101" s="129">
        <f t="shared" si="25"/>
        <v>9.18</v>
      </c>
      <c r="I101" s="129">
        <f t="shared" si="25"/>
        <v>9.18</v>
      </c>
      <c r="J101" s="129">
        <f t="shared" si="25"/>
        <v>9.18</v>
      </c>
      <c r="K101" s="129">
        <f t="shared" si="25"/>
        <v>9.18</v>
      </c>
      <c r="L101" s="129">
        <f t="shared" si="25"/>
        <v>9.18</v>
      </c>
      <c r="M101" s="129">
        <f t="shared" si="25"/>
        <v>9.18</v>
      </c>
      <c r="N101" s="129">
        <f t="shared" si="25"/>
        <v>9.18</v>
      </c>
      <c r="O101" s="129">
        <f t="shared" si="25"/>
        <v>9.18</v>
      </c>
      <c r="P101" s="129">
        <f t="shared" si="25"/>
        <v>9.18</v>
      </c>
      <c r="Q101" s="129">
        <f t="shared" si="25"/>
        <v>9.18</v>
      </c>
      <c r="R101" s="129">
        <f t="shared" si="25"/>
        <v>9.18</v>
      </c>
      <c r="S101" s="129">
        <f t="shared" si="26"/>
        <v>9.18</v>
      </c>
      <c r="T101" s="129">
        <f t="shared" si="26"/>
        <v>9.18</v>
      </c>
      <c r="U101" s="129">
        <f t="shared" si="26"/>
        <v>9.18</v>
      </c>
      <c r="V101" s="129">
        <f t="shared" si="26"/>
        <v>9.18</v>
      </c>
      <c r="W101" s="129">
        <f t="shared" si="26"/>
        <v>9.18</v>
      </c>
      <c r="X101" s="129">
        <f t="shared" si="26"/>
        <v>9.18</v>
      </c>
      <c r="Y101" s="129">
        <f t="shared" si="26"/>
        <v>9.18</v>
      </c>
      <c r="Z101" s="129">
        <f t="shared" si="26"/>
        <v>9.18</v>
      </c>
      <c r="AA101" s="129">
        <f t="shared" si="26"/>
        <v>9.18</v>
      </c>
      <c r="AB101" s="129">
        <f t="shared" si="26"/>
        <v>9.18</v>
      </c>
      <c r="AC101" s="129">
        <f t="shared" si="26"/>
        <v>9.18</v>
      </c>
      <c r="AD101" s="129">
        <f t="shared" si="26"/>
        <v>9.18</v>
      </c>
      <c r="AE101" s="129">
        <f t="shared" si="26"/>
        <v>9.18</v>
      </c>
      <c r="AF101" s="129">
        <f t="shared" si="26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106</v>
      </c>
      <c r="B102" s="128">
        <v>7</v>
      </c>
      <c r="C102" s="129">
        <f t="shared" si="25"/>
        <v>7</v>
      </c>
      <c r="D102" s="129">
        <f t="shared" si="25"/>
        <v>7</v>
      </c>
      <c r="E102" s="129">
        <f t="shared" si="25"/>
        <v>7</v>
      </c>
      <c r="F102" s="129">
        <f t="shared" si="25"/>
        <v>7</v>
      </c>
      <c r="G102" s="129">
        <f t="shared" si="25"/>
        <v>7</v>
      </c>
      <c r="H102" s="129">
        <f t="shared" si="25"/>
        <v>7</v>
      </c>
      <c r="I102" s="129">
        <f t="shared" si="25"/>
        <v>7</v>
      </c>
      <c r="J102" s="129">
        <f t="shared" si="25"/>
        <v>7</v>
      </c>
      <c r="K102" s="129">
        <f t="shared" si="25"/>
        <v>7</v>
      </c>
      <c r="L102" s="129">
        <f t="shared" si="25"/>
        <v>7</v>
      </c>
      <c r="M102" s="129">
        <f t="shared" si="25"/>
        <v>7</v>
      </c>
      <c r="N102" s="129">
        <f t="shared" si="25"/>
        <v>7</v>
      </c>
      <c r="O102" s="129">
        <f t="shared" si="25"/>
        <v>7</v>
      </c>
      <c r="P102" s="129">
        <f t="shared" si="25"/>
        <v>7</v>
      </c>
      <c r="Q102" s="129">
        <f t="shared" si="25"/>
        <v>7</v>
      </c>
      <c r="R102" s="129">
        <f t="shared" si="25"/>
        <v>7</v>
      </c>
      <c r="S102" s="129">
        <f t="shared" si="26"/>
        <v>7</v>
      </c>
      <c r="T102" s="129">
        <f t="shared" si="26"/>
        <v>7</v>
      </c>
      <c r="U102" s="129">
        <f t="shared" si="26"/>
        <v>7</v>
      </c>
      <c r="V102" s="129">
        <f t="shared" si="26"/>
        <v>7</v>
      </c>
      <c r="W102" s="129">
        <f t="shared" si="26"/>
        <v>7</v>
      </c>
      <c r="X102" s="129">
        <f t="shared" si="26"/>
        <v>7</v>
      </c>
      <c r="Y102" s="129">
        <f t="shared" si="26"/>
        <v>7</v>
      </c>
      <c r="Z102" s="129">
        <f t="shared" si="26"/>
        <v>7</v>
      </c>
      <c r="AA102" s="129">
        <f t="shared" si="26"/>
        <v>7</v>
      </c>
      <c r="AB102" s="129">
        <f t="shared" si="26"/>
        <v>7</v>
      </c>
      <c r="AC102" s="129">
        <f t="shared" si="26"/>
        <v>7</v>
      </c>
      <c r="AD102" s="129">
        <f t="shared" si="26"/>
        <v>7</v>
      </c>
      <c r="AE102" s="129">
        <f t="shared" si="26"/>
        <v>7</v>
      </c>
      <c r="AF102" s="129">
        <f t="shared" si="26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107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108</v>
      </c>
      <c r="B104" s="128">
        <v>2.25</v>
      </c>
      <c r="C104" s="129">
        <f t="shared" ref="C104:R105" si="27">B104</f>
        <v>2.25</v>
      </c>
      <c r="D104" s="129">
        <f t="shared" si="27"/>
        <v>2.25</v>
      </c>
      <c r="E104" s="129">
        <f t="shared" si="27"/>
        <v>2.25</v>
      </c>
      <c r="F104" s="129">
        <f t="shared" si="27"/>
        <v>2.25</v>
      </c>
      <c r="G104" s="129">
        <f t="shared" si="27"/>
        <v>2.25</v>
      </c>
      <c r="H104" s="129">
        <f t="shared" si="27"/>
        <v>2.25</v>
      </c>
      <c r="I104" s="129">
        <f t="shared" si="27"/>
        <v>2.25</v>
      </c>
      <c r="J104" s="129">
        <f t="shared" si="27"/>
        <v>2.25</v>
      </c>
      <c r="K104" s="129">
        <f t="shared" si="27"/>
        <v>2.25</v>
      </c>
      <c r="L104" s="129">
        <f t="shared" si="27"/>
        <v>2.25</v>
      </c>
      <c r="M104" s="129">
        <f t="shared" si="27"/>
        <v>2.25</v>
      </c>
      <c r="N104" s="129">
        <f t="shared" si="27"/>
        <v>2.25</v>
      </c>
      <c r="O104" s="129">
        <f t="shared" si="27"/>
        <v>2.25</v>
      </c>
      <c r="P104" s="129">
        <f t="shared" si="27"/>
        <v>2.25</v>
      </c>
      <c r="Q104" s="129">
        <f t="shared" si="27"/>
        <v>2.25</v>
      </c>
      <c r="R104" s="129">
        <f t="shared" si="27"/>
        <v>2.25</v>
      </c>
      <c r="S104" s="129">
        <f t="shared" ref="S104:AF105" si="28">R104</f>
        <v>2.25</v>
      </c>
      <c r="T104" s="129">
        <f t="shared" si="28"/>
        <v>2.25</v>
      </c>
      <c r="U104" s="129">
        <f t="shared" si="28"/>
        <v>2.25</v>
      </c>
      <c r="V104" s="129">
        <f t="shared" si="28"/>
        <v>2.25</v>
      </c>
      <c r="W104" s="129">
        <f t="shared" si="28"/>
        <v>2.25</v>
      </c>
      <c r="X104" s="129">
        <f t="shared" si="28"/>
        <v>2.25</v>
      </c>
      <c r="Y104" s="129">
        <f t="shared" si="28"/>
        <v>2.25</v>
      </c>
      <c r="Z104" s="129">
        <f t="shared" si="28"/>
        <v>2.25</v>
      </c>
      <c r="AA104" s="129">
        <f t="shared" si="28"/>
        <v>2.25</v>
      </c>
      <c r="AB104" s="129">
        <f t="shared" si="28"/>
        <v>2.25</v>
      </c>
      <c r="AC104" s="129">
        <f t="shared" si="28"/>
        <v>2.25</v>
      </c>
      <c r="AD104" s="129">
        <f t="shared" si="28"/>
        <v>2.25</v>
      </c>
      <c r="AE104" s="129">
        <f t="shared" si="28"/>
        <v>2.25</v>
      </c>
      <c r="AF104" s="129">
        <f t="shared" si="28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109</v>
      </c>
      <c r="B105" s="128">
        <v>1.64</v>
      </c>
      <c r="C105" s="129">
        <f t="shared" si="27"/>
        <v>1.64</v>
      </c>
      <c r="D105" s="129">
        <f t="shared" si="27"/>
        <v>1.64</v>
      </c>
      <c r="E105" s="129">
        <f t="shared" si="27"/>
        <v>1.64</v>
      </c>
      <c r="F105" s="129">
        <f t="shared" si="27"/>
        <v>1.64</v>
      </c>
      <c r="G105" s="129">
        <f t="shared" si="27"/>
        <v>1.64</v>
      </c>
      <c r="H105" s="129">
        <f t="shared" si="27"/>
        <v>1.64</v>
      </c>
      <c r="I105" s="129">
        <f t="shared" si="27"/>
        <v>1.64</v>
      </c>
      <c r="J105" s="129">
        <f t="shared" si="27"/>
        <v>1.64</v>
      </c>
      <c r="K105" s="129">
        <f t="shared" si="27"/>
        <v>1.64</v>
      </c>
      <c r="L105" s="129">
        <f t="shared" si="27"/>
        <v>1.64</v>
      </c>
      <c r="M105" s="129">
        <f t="shared" si="27"/>
        <v>1.64</v>
      </c>
      <c r="N105" s="129">
        <f t="shared" si="27"/>
        <v>1.64</v>
      </c>
      <c r="O105" s="129">
        <f t="shared" si="27"/>
        <v>1.64</v>
      </c>
      <c r="P105" s="129">
        <f t="shared" si="27"/>
        <v>1.64</v>
      </c>
      <c r="Q105" s="129">
        <f t="shared" si="27"/>
        <v>1.64</v>
      </c>
      <c r="R105" s="129">
        <f t="shared" si="27"/>
        <v>1.64</v>
      </c>
      <c r="S105" s="129">
        <f t="shared" si="28"/>
        <v>1.64</v>
      </c>
      <c r="T105" s="129">
        <f t="shared" si="28"/>
        <v>1.64</v>
      </c>
      <c r="U105" s="129">
        <f t="shared" si="28"/>
        <v>1.64</v>
      </c>
      <c r="V105" s="129">
        <f t="shared" si="28"/>
        <v>1.64</v>
      </c>
      <c r="W105" s="129">
        <f t="shared" si="28"/>
        <v>1.64</v>
      </c>
      <c r="X105" s="129">
        <f t="shared" si="28"/>
        <v>1.64</v>
      </c>
      <c r="Y105" s="129">
        <f t="shared" si="28"/>
        <v>1.64</v>
      </c>
      <c r="Z105" s="129">
        <f t="shared" si="28"/>
        <v>1.64</v>
      </c>
      <c r="AA105" s="129">
        <f t="shared" si="28"/>
        <v>1.64</v>
      </c>
      <c r="AB105" s="129">
        <f t="shared" si="28"/>
        <v>1.64</v>
      </c>
      <c r="AC105" s="129">
        <f t="shared" si="28"/>
        <v>1.64</v>
      </c>
      <c r="AD105" s="129">
        <f t="shared" si="28"/>
        <v>1.64</v>
      </c>
      <c r="AE105" s="129">
        <f t="shared" si="28"/>
        <v>1.64</v>
      </c>
      <c r="AF105" s="129">
        <f t="shared" si="28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110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111</v>
      </c>
      <c r="B107" s="128">
        <v>1.62</v>
      </c>
      <c r="C107" s="129">
        <f t="shared" ref="C107:R114" si="29">B107</f>
        <v>1.62</v>
      </c>
      <c r="D107" s="129">
        <f t="shared" si="29"/>
        <v>1.62</v>
      </c>
      <c r="E107" s="129">
        <f t="shared" si="29"/>
        <v>1.62</v>
      </c>
      <c r="F107" s="129">
        <f t="shared" si="29"/>
        <v>1.62</v>
      </c>
      <c r="G107" s="129">
        <f t="shared" si="29"/>
        <v>1.62</v>
      </c>
      <c r="H107" s="129">
        <f t="shared" si="29"/>
        <v>1.62</v>
      </c>
      <c r="I107" s="129">
        <f t="shared" si="29"/>
        <v>1.62</v>
      </c>
      <c r="J107" s="129">
        <f t="shared" si="29"/>
        <v>1.62</v>
      </c>
      <c r="K107" s="129">
        <f t="shared" si="29"/>
        <v>1.62</v>
      </c>
      <c r="L107" s="129">
        <f t="shared" si="29"/>
        <v>1.62</v>
      </c>
      <c r="M107" s="129">
        <f t="shared" si="29"/>
        <v>1.62</v>
      </c>
      <c r="N107" s="129">
        <f t="shared" si="29"/>
        <v>1.62</v>
      </c>
      <c r="O107" s="129">
        <f t="shared" si="29"/>
        <v>1.62</v>
      </c>
      <c r="P107" s="129">
        <f t="shared" si="29"/>
        <v>1.62</v>
      </c>
      <c r="Q107" s="129">
        <f t="shared" si="29"/>
        <v>1.62</v>
      </c>
      <c r="R107" s="129">
        <f t="shared" si="29"/>
        <v>1.62</v>
      </c>
      <c r="S107" s="129">
        <f t="shared" ref="S107:AF122" si="30">R107</f>
        <v>1.62</v>
      </c>
      <c r="T107" s="129">
        <f t="shared" si="30"/>
        <v>1.62</v>
      </c>
      <c r="U107" s="129">
        <f t="shared" si="30"/>
        <v>1.62</v>
      </c>
      <c r="V107" s="129">
        <f t="shared" si="30"/>
        <v>1.62</v>
      </c>
      <c r="W107" s="129">
        <f t="shared" si="30"/>
        <v>1.62</v>
      </c>
      <c r="X107" s="129">
        <f t="shared" si="30"/>
        <v>1.62</v>
      </c>
      <c r="Y107" s="129">
        <f t="shared" si="30"/>
        <v>1.62</v>
      </c>
      <c r="Z107" s="129">
        <f t="shared" si="30"/>
        <v>1.62</v>
      </c>
      <c r="AA107" s="129">
        <f t="shared" si="30"/>
        <v>1.62</v>
      </c>
      <c r="AB107" s="129">
        <f t="shared" si="30"/>
        <v>1.62</v>
      </c>
      <c r="AC107" s="129">
        <f t="shared" si="30"/>
        <v>1.62</v>
      </c>
      <c r="AD107" s="129">
        <f t="shared" si="30"/>
        <v>1.62</v>
      </c>
      <c r="AE107" s="129">
        <f t="shared" si="30"/>
        <v>1.62</v>
      </c>
      <c r="AF107" s="129">
        <f t="shared" si="30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112</v>
      </c>
      <c r="B108" s="128">
        <v>8.36</v>
      </c>
      <c r="C108" s="129">
        <f t="shared" si="29"/>
        <v>8.36</v>
      </c>
      <c r="D108" s="129">
        <f t="shared" si="29"/>
        <v>8.36</v>
      </c>
      <c r="E108" s="129">
        <f t="shared" si="29"/>
        <v>8.36</v>
      </c>
      <c r="F108" s="129">
        <f t="shared" si="29"/>
        <v>8.36</v>
      </c>
      <c r="G108" s="129">
        <f t="shared" si="29"/>
        <v>8.36</v>
      </c>
      <c r="H108" s="129">
        <f t="shared" si="29"/>
        <v>8.36</v>
      </c>
      <c r="I108" s="129">
        <f t="shared" si="29"/>
        <v>8.36</v>
      </c>
      <c r="J108" s="129">
        <f t="shared" si="29"/>
        <v>8.36</v>
      </c>
      <c r="K108" s="129">
        <f t="shared" si="29"/>
        <v>8.36</v>
      </c>
      <c r="L108" s="129">
        <f t="shared" si="29"/>
        <v>8.36</v>
      </c>
      <c r="M108" s="129">
        <f t="shared" si="29"/>
        <v>8.36</v>
      </c>
      <c r="N108" s="129">
        <f t="shared" si="29"/>
        <v>8.36</v>
      </c>
      <c r="O108" s="129">
        <f t="shared" si="29"/>
        <v>8.36</v>
      </c>
      <c r="P108" s="129">
        <f t="shared" si="29"/>
        <v>8.36</v>
      </c>
      <c r="Q108" s="129">
        <f t="shared" si="29"/>
        <v>8.36</v>
      </c>
      <c r="R108" s="129">
        <f t="shared" si="29"/>
        <v>8.36</v>
      </c>
      <c r="S108" s="129">
        <f t="shared" si="30"/>
        <v>8.36</v>
      </c>
      <c r="T108" s="129">
        <f t="shared" si="30"/>
        <v>8.36</v>
      </c>
      <c r="U108" s="129">
        <f t="shared" si="30"/>
        <v>8.36</v>
      </c>
      <c r="V108" s="129">
        <f t="shared" si="30"/>
        <v>8.36</v>
      </c>
      <c r="W108" s="129">
        <f t="shared" si="30"/>
        <v>8.36</v>
      </c>
      <c r="X108" s="129">
        <f t="shared" si="30"/>
        <v>8.36</v>
      </c>
      <c r="Y108" s="129">
        <f t="shared" si="30"/>
        <v>8.36</v>
      </c>
      <c r="Z108" s="129">
        <f t="shared" si="30"/>
        <v>8.36</v>
      </c>
      <c r="AA108" s="129">
        <f t="shared" si="30"/>
        <v>8.36</v>
      </c>
      <c r="AB108" s="129">
        <f t="shared" si="30"/>
        <v>8.36</v>
      </c>
      <c r="AC108" s="129">
        <f t="shared" si="30"/>
        <v>8.36</v>
      </c>
      <c r="AD108" s="129">
        <f t="shared" si="30"/>
        <v>8.36</v>
      </c>
      <c r="AE108" s="129">
        <f t="shared" si="30"/>
        <v>8.36</v>
      </c>
      <c r="AF108" s="129">
        <f t="shared" si="30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113</v>
      </c>
      <c r="B109" s="128">
        <v>8</v>
      </c>
      <c r="C109" s="129">
        <f t="shared" si="29"/>
        <v>8</v>
      </c>
      <c r="D109" s="129">
        <f t="shared" si="29"/>
        <v>8</v>
      </c>
      <c r="E109" s="129">
        <f t="shared" si="29"/>
        <v>8</v>
      </c>
      <c r="F109" s="129">
        <f t="shared" si="29"/>
        <v>8</v>
      </c>
      <c r="G109" s="129">
        <f t="shared" si="29"/>
        <v>8</v>
      </c>
      <c r="H109" s="129">
        <f t="shared" si="29"/>
        <v>8</v>
      </c>
      <c r="I109" s="129">
        <v>5.4</v>
      </c>
      <c r="J109" s="129">
        <f t="shared" si="29"/>
        <v>5.4</v>
      </c>
      <c r="K109" s="129">
        <f t="shared" si="29"/>
        <v>5.4</v>
      </c>
      <c r="L109" s="129">
        <f t="shared" si="29"/>
        <v>5.4</v>
      </c>
      <c r="M109" s="129">
        <f t="shared" si="29"/>
        <v>5.4</v>
      </c>
      <c r="N109" s="129">
        <f t="shared" si="29"/>
        <v>5.4</v>
      </c>
      <c r="O109" s="129">
        <f t="shared" si="29"/>
        <v>5.4</v>
      </c>
      <c r="P109" s="129">
        <f t="shared" si="29"/>
        <v>5.4</v>
      </c>
      <c r="Q109" s="129">
        <f t="shared" si="29"/>
        <v>5.4</v>
      </c>
      <c r="R109" s="129">
        <f t="shared" si="29"/>
        <v>5.4</v>
      </c>
      <c r="S109" s="129">
        <f t="shared" si="30"/>
        <v>5.4</v>
      </c>
      <c r="T109" s="129">
        <f t="shared" si="30"/>
        <v>5.4</v>
      </c>
      <c r="U109" s="129">
        <f t="shared" si="30"/>
        <v>5.4</v>
      </c>
      <c r="V109" s="129">
        <f t="shared" si="30"/>
        <v>5.4</v>
      </c>
      <c r="W109" s="129">
        <f t="shared" si="30"/>
        <v>5.4</v>
      </c>
      <c r="X109" s="129">
        <f t="shared" si="30"/>
        <v>5.4</v>
      </c>
      <c r="Y109" s="129">
        <f t="shared" si="30"/>
        <v>5.4</v>
      </c>
      <c r="Z109" s="129">
        <f t="shared" si="30"/>
        <v>5.4</v>
      </c>
      <c r="AA109" s="129">
        <f t="shared" si="30"/>
        <v>5.4</v>
      </c>
      <c r="AB109" s="129">
        <f t="shared" si="30"/>
        <v>5.4</v>
      </c>
      <c r="AC109" s="129">
        <f t="shared" si="30"/>
        <v>5.4</v>
      </c>
      <c r="AD109" s="129">
        <f t="shared" si="30"/>
        <v>5.4</v>
      </c>
      <c r="AE109" s="129">
        <f t="shared" si="30"/>
        <v>5.4</v>
      </c>
      <c r="AF109" s="129">
        <f t="shared" si="30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114</v>
      </c>
      <c r="B110" s="128">
        <v>6.57</v>
      </c>
      <c r="C110" s="129">
        <f t="shared" si="29"/>
        <v>6.57</v>
      </c>
      <c r="D110" s="129">
        <f t="shared" si="29"/>
        <v>6.57</v>
      </c>
      <c r="E110" s="129">
        <f t="shared" si="29"/>
        <v>6.57</v>
      </c>
      <c r="F110" s="129">
        <f t="shared" si="29"/>
        <v>6.57</v>
      </c>
      <c r="G110" s="129">
        <f t="shared" si="29"/>
        <v>6.57</v>
      </c>
      <c r="H110" s="129">
        <f t="shared" si="29"/>
        <v>6.57</v>
      </c>
      <c r="I110" s="129">
        <f t="shared" si="29"/>
        <v>6.57</v>
      </c>
      <c r="J110" s="129">
        <f t="shared" si="29"/>
        <v>6.57</v>
      </c>
      <c r="K110" s="129">
        <f t="shared" si="29"/>
        <v>6.57</v>
      </c>
      <c r="L110" s="129">
        <f t="shared" si="29"/>
        <v>6.57</v>
      </c>
      <c r="M110" s="129">
        <f t="shared" si="29"/>
        <v>6.57</v>
      </c>
      <c r="N110" s="129">
        <f t="shared" si="29"/>
        <v>6.57</v>
      </c>
      <c r="O110" s="129">
        <f t="shared" si="29"/>
        <v>6.57</v>
      </c>
      <c r="P110" s="129">
        <f t="shared" si="29"/>
        <v>6.57</v>
      </c>
      <c r="Q110" s="129">
        <f t="shared" si="29"/>
        <v>6.57</v>
      </c>
      <c r="R110" s="129">
        <f t="shared" si="29"/>
        <v>6.57</v>
      </c>
      <c r="S110" s="129">
        <f t="shared" si="30"/>
        <v>6.57</v>
      </c>
      <c r="T110" s="129">
        <f t="shared" si="30"/>
        <v>6.57</v>
      </c>
      <c r="U110" s="129">
        <f t="shared" si="30"/>
        <v>6.57</v>
      </c>
      <c r="V110" s="129">
        <f t="shared" si="30"/>
        <v>6.57</v>
      </c>
      <c r="W110" s="129">
        <f t="shared" si="30"/>
        <v>6.57</v>
      </c>
      <c r="X110" s="129">
        <f t="shared" si="30"/>
        <v>6.57</v>
      </c>
      <c r="Y110" s="129">
        <f t="shared" si="30"/>
        <v>6.57</v>
      </c>
      <c r="Z110" s="129">
        <f t="shared" si="30"/>
        <v>6.57</v>
      </c>
      <c r="AA110" s="129">
        <f t="shared" si="30"/>
        <v>6.57</v>
      </c>
      <c r="AB110" s="129">
        <f t="shared" si="30"/>
        <v>6.57</v>
      </c>
      <c r="AC110" s="129">
        <f t="shared" si="30"/>
        <v>6.57</v>
      </c>
      <c r="AD110" s="129">
        <f t="shared" si="30"/>
        <v>6.57</v>
      </c>
      <c r="AE110" s="129">
        <f t="shared" si="30"/>
        <v>6.57</v>
      </c>
      <c r="AF110" s="129">
        <f t="shared" si="30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115</v>
      </c>
      <c r="B111" s="128">
        <v>3.43</v>
      </c>
      <c r="C111" s="129">
        <f t="shared" si="29"/>
        <v>3.43</v>
      </c>
      <c r="D111" s="129">
        <f t="shared" si="29"/>
        <v>3.43</v>
      </c>
      <c r="E111" s="129">
        <f t="shared" si="29"/>
        <v>3.43</v>
      </c>
      <c r="F111" s="129">
        <f t="shared" si="29"/>
        <v>3.43</v>
      </c>
      <c r="G111" s="129">
        <f t="shared" si="29"/>
        <v>3.43</v>
      </c>
      <c r="H111" s="129">
        <f t="shared" si="29"/>
        <v>3.43</v>
      </c>
      <c r="I111" s="129">
        <f t="shared" si="29"/>
        <v>3.43</v>
      </c>
      <c r="J111" s="129">
        <f t="shared" si="29"/>
        <v>3.43</v>
      </c>
      <c r="K111" s="129">
        <f t="shared" si="29"/>
        <v>3.43</v>
      </c>
      <c r="L111" s="129">
        <f t="shared" si="29"/>
        <v>3.43</v>
      </c>
      <c r="M111" s="129">
        <f t="shared" si="29"/>
        <v>3.43</v>
      </c>
      <c r="N111" s="129">
        <f t="shared" si="29"/>
        <v>3.43</v>
      </c>
      <c r="O111" s="129">
        <f t="shared" si="29"/>
        <v>3.43</v>
      </c>
      <c r="P111" s="129">
        <f t="shared" si="29"/>
        <v>3.43</v>
      </c>
      <c r="Q111" s="129">
        <f t="shared" si="29"/>
        <v>3.43</v>
      </c>
      <c r="R111" s="129">
        <f t="shared" si="29"/>
        <v>3.43</v>
      </c>
      <c r="S111" s="129">
        <f t="shared" si="30"/>
        <v>3.43</v>
      </c>
      <c r="T111" s="129">
        <f t="shared" si="30"/>
        <v>3.43</v>
      </c>
      <c r="U111" s="129">
        <f t="shared" si="30"/>
        <v>3.43</v>
      </c>
      <c r="V111" s="129">
        <f t="shared" si="30"/>
        <v>3.43</v>
      </c>
      <c r="W111" s="129">
        <f t="shared" si="30"/>
        <v>3.43</v>
      </c>
      <c r="X111" s="129">
        <f t="shared" si="30"/>
        <v>3.43</v>
      </c>
      <c r="Y111" s="129">
        <f t="shared" si="30"/>
        <v>3.43</v>
      </c>
      <c r="Z111" s="129">
        <f t="shared" si="30"/>
        <v>3.43</v>
      </c>
      <c r="AA111" s="129">
        <f t="shared" si="30"/>
        <v>3.43</v>
      </c>
      <c r="AB111" s="129">
        <f t="shared" si="30"/>
        <v>3.43</v>
      </c>
      <c r="AC111" s="129">
        <f t="shared" si="30"/>
        <v>3.43</v>
      </c>
      <c r="AD111" s="129">
        <f t="shared" si="30"/>
        <v>3.43</v>
      </c>
      <c r="AE111" s="129">
        <f t="shared" si="30"/>
        <v>3.43</v>
      </c>
      <c r="AF111" s="129">
        <f t="shared" si="30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116</v>
      </c>
      <c r="B112" s="128">
        <v>2.96</v>
      </c>
      <c r="C112" s="129">
        <f t="shared" si="29"/>
        <v>2.96</v>
      </c>
      <c r="D112" s="129">
        <f t="shared" si="29"/>
        <v>2.96</v>
      </c>
      <c r="E112" s="129">
        <f t="shared" si="29"/>
        <v>2.96</v>
      </c>
      <c r="F112" s="129">
        <f t="shared" si="29"/>
        <v>2.96</v>
      </c>
      <c r="G112" s="129">
        <f t="shared" si="29"/>
        <v>2.96</v>
      </c>
      <c r="H112" s="129">
        <f t="shared" si="29"/>
        <v>2.96</v>
      </c>
      <c r="I112" s="129">
        <f t="shared" si="29"/>
        <v>2.96</v>
      </c>
      <c r="J112" s="129">
        <f t="shared" si="29"/>
        <v>2.96</v>
      </c>
      <c r="K112" s="129">
        <f t="shared" si="29"/>
        <v>2.96</v>
      </c>
      <c r="L112" s="129">
        <f t="shared" si="29"/>
        <v>2.96</v>
      </c>
      <c r="M112" s="129">
        <f t="shared" si="29"/>
        <v>2.96</v>
      </c>
      <c r="N112" s="129">
        <f t="shared" si="29"/>
        <v>2.96</v>
      </c>
      <c r="O112" s="129">
        <f t="shared" si="29"/>
        <v>2.96</v>
      </c>
      <c r="P112" s="129">
        <f t="shared" si="29"/>
        <v>2.96</v>
      </c>
      <c r="Q112" s="129">
        <f t="shared" si="29"/>
        <v>2.96</v>
      </c>
      <c r="R112" s="129">
        <f t="shared" si="29"/>
        <v>2.96</v>
      </c>
      <c r="S112" s="129">
        <f t="shared" si="30"/>
        <v>2.96</v>
      </c>
      <c r="T112" s="129">
        <f t="shared" si="30"/>
        <v>2.96</v>
      </c>
      <c r="U112" s="129">
        <f t="shared" si="30"/>
        <v>2.96</v>
      </c>
      <c r="V112" s="129">
        <f t="shared" si="30"/>
        <v>2.96</v>
      </c>
      <c r="W112" s="129">
        <f t="shared" si="30"/>
        <v>2.96</v>
      </c>
      <c r="X112" s="129">
        <f t="shared" si="30"/>
        <v>2.96</v>
      </c>
      <c r="Y112" s="129">
        <f t="shared" si="30"/>
        <v>2.96</v>
      </c>
      <c r="Z112" s="129">
        <f t="shared" si="30"/>
        <v>2.96</v>
      </c>
      <c r="AA112" s="129">
        <f t="shared" si="30"/>
        <v>2.96</v>
      </c>
      <c r="AB112" s="129">
        <f t="shared" si="30"/>
        <v>2.96</v>
      </c>
      <c r="AC112" s="129">
        <f t="shared" si="30"/>
        <v>2.96</v>
      </c>
      <c r="AD112" s="129">
        <f t="shared" si="30"/>
        <v>2.96</v>
      </c>
      <c r="AE112" s="129">
        <f t="shared" si="30"/>
        <v>2.96</v>
      </c>
      <c r="AF112" s="129">
        <f t="shared" si="30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117</v>
      </c>
      <c r="B113" s="128">
        <v>8</v>
      </c>
      <c r="C113" s="129">
        <f t="shared" si="29"/>
        <v>8</v>
      </c>
      <c r="D113" s="129">
        <f t="shared" si="29"/>
        <v>8</v>
      </c>
      <c r="E113" s="129">
        <f t="shared" si="29"/>
        <v>8</v>
      </c>
      <c r="F113" s="129">
        <f t="shared" si="29"/>
        <v>8</v>
      </c>
      <c r="G113" s="129">
        <f t="shared" si="29"/>
        <v>8</v>
      </c>
      <c r="H113" s="129">
        <f t="shared" si="29"/>
        <v>8</v>
      </c>
      <c r="I113" s="129">
        <f t="shared" si="29"/>
        <v>8</v>
      </c>
      <c r="J113" s="129">
        <f t="shared" si="29"/>
        <v>8</v>
      </c>
      <c r="K113" s="129">
        <f t="shared" si="29"/>
        <v>8</v>
      </c>
      <c r="L113" s="129">
        <f t="shared" si="29"/>
        <v>8</v>
      </c>
      <c r="M113" s="129">
        <f t="shared" si="29"/>
        <v>8</v>
      </c>
      <c r="N113" s="129">
        <f t="shared" si="29"/>
        <v>8</v>
      </c>
      <c r="O113" s="129">
        <f t="shared" si="29"/>
        <v>8</v>
      </c>
      <c r="P113" s="129">
        <f t="shared" si="29"/>
        <v>8</v>
      </c>
      <c r="Q113" s="129">
        <f t="shared" si="29"/>
        <v>8</v>
      </c>
      <c r="R113" s="129">
        <f t="shared" si="29"/>
        <v>8</v>
      </c>
      <c r="S113" s="129">
        <f t="shared" si="30"/>
        <v>8</v>
      </c>
      <c r="T113" s="129">
        <f t="shared" si="30"/>
        <v>8</v>
      </c>
      <c r="U113" s="129">
        <f t="shared" si="30"/>
        <v>8</v>
      </c>
      <c r="V113" s="129">
        <f t="shared" si="30"/>
        <v>8</v>
      </c>
      <c r="W113" s="129">
        <f t="shared" si="30"/>
        <v>8</v>
      </c>
      <c r="X113" s="129">
        <f t="shared" si="30"/>
        <v>8</v>
      </c>
      <c r="Y113" s="129">
        <f t="shared" si="30"/>
        <v>8</v>
      </c>
      <c r="Z113" s="129">
        <f t="shared" si="30"/>
        <v>8</v>
      </c>
      <c r="AA113" s="129">
        <f t="shared" si="30"/>
        <v>8</v>
      </c>
      <c r="AB113" s="129">
        <f t="shared" si="30"/>
        <v>8</v>
      </c>
      <c r="AC113" s="129">
        <f t="shared" si="30"/>
        <v>8</v>
      </c>
      <c r="AD113" s="129">
        <f t="shared" si="30"/>
        <v>8</v>
      </c>
      <c r="AE113" s="129">
        <f t="shared" si="30"/>
        <v>8</v>
      </c>
      <c r="AF113" s="129">
        <f t="shared" si="30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118</v>
      </c>
      <c r="B114" s="128">
        <v>7</v>
      </c>
      <c r="C114" s="129">
        <f>B114</f>
        <v>7</v>
      </c>
      <c r="D114" s="129">
        <f t="shared" si="29"/>
        <v>7</v>
      </c>
      <c r="E114" s="129">
        <f t="shared" si="29"/>
        <v>7</v>
      </c>
      <c r="F114" s="129">
        <f t="shared" si="29"/>
        <v>7</v>
      </c>
      <c r="G114" s="129">
        <f t="shared" si="29"/>
        <v>7</v>
      </c>
      <c r="H114" s="129">
        <f t="shared" si="29"/>
        <v>7</v>
      </c>
      <c r="I114" s="129">
        <f t="shared" si="29"/>
        <v>7</v>
      </c>
      <c r="J114" s="129">
        <f t="shared" si="29"/>
        <v>7</v>
      </c>
      <c r="K114" s="129">
        <f t="shared" si="29"/>
        <v>7</v>
      </c>
      <c r="L114" s="129">
        <f t="shared" si="29"/>
        <v>7</v>
      </c>
      <c r="M114" s="129">
        <f t="shared" si="29"/>
        <v>7</v>
      </c>
      <c r="N114" s="129">
        <f t="shared" si="29"/>
        <v>7</v>
      </c>
      <c r="O114" s="129">
        <f t="shared" si="29"/>
        <v>7</v>
      </c>
      <c r="P114" s="129">
        <f t="shared" si="29"/>
        <v>7</v>
      </c>
      <c r="Q114" s="129">
        <f t="shared" si="29"/>
        <v>7</v>
      </c>
      <c r="R114" s="129">
        <f t="shared" si="29"/>
        <v>7</v>
      </c>
      <c r="S114" s="129">
        <f t="shared" si="30"/>
        <v>7</v>
      </c>
      <c r="T114" s="129">
        <f t="shared" si="30"/>
        <v>7</v>
      </c>
      <c r="U114" s="129">
        <f t="shared" si="30"/>
        <v>7</v>
      </c>
      <c r="V114" s="129">
        <f t="shared" si="30"/>
        <v>7</v>
      </c>
      <c r="W114" s="129">
        <f t="shared" si="30"/>
        <v>7</v>
      </c>
      <c r="X114" s="129">
        <f t="shared" si="30"/>
        <v>7</v>
      </c>
      <c r="Y114" s="129">
        <f t="shared" si="30"/>
        <v>7</v>
      </c>
      <c r="Z114" s="129">
        <f t="shared" si="30"/>
        <v>7</v>
      </c>
      <c r="AA114" s="129">
        <f t="shared" si="30"/>
        <v>7</v>
      </c>
      <c r="AB114" s="129">
        <f t="shared" si="30"/>
        <v>7</v>
      </c>
      <c r="AC114" s="129">
        <f t="shared" si="30"/>
        <v>7</v>
      </c>
      <c r="AD114" s="129">
        <f t="shared" si="30"/>
        <v>7</v>
      </c>
      <c r="AE114" s="129">
        <f t="shared" si="30"/>
        <v>7</v>
      </c>
      <c r="AF114" s="129">
        <f t="shared" si="30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119</v>
      </c>
      <c r="B115" s="128">
        <v>3.47</v>
      </c>
      <c r="C115" s="129">
        <f t="shared" ref="C115:R124" si="31">B115</f>
        <v>3.47</v>
      </c>
      <c r="D115" s="129">
        <f t="shared" si="31"/>
        <v>3.47</v>
      </c>
      <c r="E115" s="129">
        <f t="shared" si="31"/>
        <v>3.47</v>
      </c>
      <c r="F115" s="129">
        <f t="shared" si="31"/>
        <v>3.47</v>
      </c>
      <c r="G115" s="129">
        <f t="shared" si="31"/>
        <v>3.47</v>
      </c>
      <c r="H115" s="129">
        <f t="shared" si="31"/>
        <v>3.47</v>
      </c>
      <c r="I115" s="129">
        <f t="shared" si="31"/>
        <v>3.47</v>
      </c>
      <c r="J115" s="129">
        <f t="shared" si="31"/>
        <v>3.47</v>
      </c>
      <c r="K115" s="129">
        <f t="shared" si="31"/>
        <v>3.47</v>
      </c>
      <c r="L115" s="129">
        <f t="shared" si="31"/>
        <v>3.47</v>
      </c>
      <c r="M115" s="129">
        <f t="shared" si="31"/>
        <v>3.47</v>
      </c>
      <c r="N115" s="129">
        <f t="shared" si="31"/>
        <v>3.47</v>
      </c>
      <c r="O115" s="129">
        <f t="shared" si="31"/>
        <v>3.47</v>
      </c>
      <c r="P115" s="129">
        <f t="shared" si="31"/>
        <v>3.47</v>
      </c>
      <c r="Q115" s="129">
        <f t="shared" si="31"/>
        <v>3.47</v>
      </c>
      <c r="R115" s="129">
        <f t="shared" si="31"/>
        <v>3.47</v>
      </c>
      <c r="S115" s="129">
        <f t="shared" si="30"/>
        <v>3.47</v>
      </c>
      <c r="T115" s="129">
        <f t="shared" si="30"/>
        <v>3.47</v>
      </c>
      <c r="U115" s="129">
        <f t="shared" si="30"/>
        <v>3.47</v>
      </c>
      <c r="V115" s="129">
        <f t="shared" si="30"/>
        <v>3.47</v>
      </c>
      <c r="W115" s="129">
        <f t="shared" si="30"/>
        <v>3.47</v>
      </c>
      <c r="X115" s="129">
        <f t="shared" si="30"/>
        <v>3.47</v>
      </c>
      <c r="Y115" s="129">
        <f t="shared" si="30"/>
        <v>3.47</v>
      </c>
      <c r="Z115" s="129">
        <f t="shared" si="30"/>
        <v>3.47</v>
      </c>
      <c r="AA115" s="129">
        <f t="shared" si="30"/>
        <v>3.47</v>
      </c>
      <c r="AB115" s="129">
        <f t="shared" si="30"/>
        <v>3.47</v>
      </c>
      <c r="AC115" s="129">
        <f t="shared" si="30"/>
        <v>3.47</v>
      </c>
      <c r="AD115" s="129">
        <f t="shared" si="30"/>
        <v>3.47</v>
      </c>
      <c r="AE115" s="129">
        <f t="shared" si="30"/>
        <v>3.47</v>
      </c>
      <c r="AF115" s="129">
        <f t="shared" si="30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120</v>
      </c>
      <c r="B116" s="128">
        <v>2.1</v>
      </c>
      <c r="C116" s="129">
        <f t="shared" si="31"/>
        <v>2.1</v>
      </c>
      <c r="D116" s="129">
        <f t="shared" si="31"/>
        <v>2.1</v>
      </c>
      <c r="E116" s="129">
        <f t="shared" si="31"/>
        <v>2.1</v>
      </c>
      <c r="F116" s="129">
        <f t="shared" si="31"/>
        <v>2.1</v>
      </c>
      <c r="G116" s="129">
        <f t="shared" si="31"/>
        <v>2.1</v>
      </c>
      <c r="H116" s="129">
        <f t="shared" si="31"/>
        <v>2.1</v>
      </c>
      <c r="I116" s="129">
        <f t="shared" si="31"/>
        <v>2.1</v>
      </c>
      <c r="J116" s="129">
        <f t="shared" si="31"/>
        <v>2.1</v>
      </c>
      <c r="K116" s="129">
        <f t="shared" si="31"/>
        <v>2.1</v>
      </c>
      <c r="L116" s="129">
        <f t="shared" si="31"/>
        <v>2.1</v>
      </c>
      <c r="M116" s="129">
        <f t="shared" si="31"/>
        <v>2.1</v>
      </c>
      <c r="N116" s="129">
        <f t="shared" si="31"/>
        <v>2.1</v>
      </c>
      <c r="O116" s="129">
        <f t="shared" si="31"/>
        <v>2.1</v>
      </c>
      <c r="P116" s="129">
        <f t="shared" si="31"/>
        <v>2.1</v>
      </c>
      <c r="Q116" s="129">
        <f t="shared" si="31"/>
        <v>2.1</v>
      </c>
      <c r="R116" s="129">
        <f t="shared" si="31"/>
        <v>2.1</v>
      </c>
      <c r="S116" s="129">
        <f t="shared" si="30"/>
        <v>2.1</v>
      </c>
      <c r="T116" s="129">
        <f t="shared" si="30"/>
        <v>2.1</v>
      </c>
      <c r="U116" s="129">
        <f t="shared" si="30"/>
        <v>2.1</v>
      </c>
      <c r="V116" s="129">
        <f t="shared" si="30"/>
        <v>2.1</v>
      </c>
      <c r="W116" s="129">
        <f t="shared" si="30"/>
        <v>2.1</v>
      </c>
      <c r="X116" s="129">
        <f t="shared" si="30"/>
        <v>2.1</v>
      </c>
      <c r="Y116" s="129">
        <f t="shared" si="30"/>
        <v>2.1</v>
      </c>
      <c r="Z116" s="129">
        <f t="shared" si="30"/>
        <v>2.1</v>
      </c>
      <c r="AA116" s="129">
        <f t="shared" si="30"/>
        <v>2.1</v>
      </c>
      <c r="AB116" s="129">
        <f t="shared" si="30"/>
        <v>2.1</v>
      </c>
      <c r="AC116" s="129">
        <f t="shared" si="30"/>
        <v>2.1</v>
      </c>
      <c r="AD116" s="129">
        <f t="shared" si="30"/>
        <v>2.1</v>
      </c>
      <c r="AE116" s="129">
        <f t="shared" si="30"/>
        <v>2.1</v>
      </c>
      <c r="AF116" s="129">
        <f t="shared" si="30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121</v>
      </c>
      <c r="B117" s="128">
        <v>9.3000000000000007</v>
      </c>
      <c r="C117" s="129">
        <f t="shared" si="31"/>
        <v>9.3000000000000007</v>
      </c>
      <c r="D117" s="129">
        <f t="shared" si="31"/>
        <v>9.3000000000000007</v>
      </c>
      <c r="E117" s="129">
        <f t="shared" si="31"/>
        <v>9.3000000000000007</v>
      </c>
      <c r="F117" s="129">
        <f t="shared" si="31"/>
        <v>9.3000000000000007</v>
      </c>
      <c r="G117" s="129">
        <f t="shared" si="31"/>
        <v>9.3000000000000007</v>
      </c>
      <c r="H117" s="129">
        <f t="shared" si="31"/>
        <v>9.3000000000000007</v>
      </c>
      <c r="I117" s="129">
        <f t="shared" si="31"/>
        <v>9.3000000000000007</v>
      </c>
      <c r="J117" s="129">
        <f t="shared" si="31"/>
        <v>9.3000000000000007</v>
      </c>
      <c r="K117" s="129">
        <f t="shared" si="31"/>
        <v>9.3000000000000007</v>
      </c>
      <c r="L117" s="129">
        <f t="shared" si="31"/>
        <v>9.3000000000000007</v>
      </c>
      <c r="M117" s="129">
        <f t="shared" si="31"/>
        <v>9.3000000000000007</v>
      </c>
      <c r="N117" s="129">
        <f t="shared" si="31"/>
        <v>9.3000000000000007</v>
      </c>
      <c r="O117" s="129">
        <f t="shared" si="31"/>
        <v>9.3000000000000007</v>
      </c>
      <c r="P117" s="129">
        <f t="shared" si="31"/>
        <v>9.3000000000000007</v>
      </c>
      <c r="Q117" s="129">
        <f t="shared" si="31"/>
        <v>9.3000000000000007</v>
      </c>
      <c r="R117" s="129">
        <f t="shared" si="31"/>
        <v>9.3000000000000007</v>
      </c>
      <c r="S117" s="129">
        <f t="shared" si="30"/>
        <v>9.3000000000000007</v>
      </c>
      <c r="T117" s="129">
        <f t="shared" si="30"/>
        <v>9.3000000000000007</v>
      </c>
      <c r="U117" s="129">
        <f t="shared" si="30"/>
        <v>9.3000000000000007</v>
      </c>
      <c r="V117" s="129">
        <f t="shared" si="30"/>
        <v>9.3000000000000007</v>
      </c>
      <c r="W117" s="129">
        <f t="shared" si="30"/>
        <v>9.3000000000000007</v>
      </c>
      <c r="X117" s="129">
        <f t="shared" si="30"/>
        <v>9.3000000000000007</v>
      </c>
      <c r="Y117" s="129">
        <f t="shared" si="30"/>
        <v>9.3000000000000007</v>
      </c>
      <c r="Z117" s="129">
        <f t="shared" si="30"/>
        <v>9.3000000000000007</v>
      </c>
      <c r="AA117" s="129">
        <f t="shared" si="30"/>
        <v>9.3000000000000007</v>
      </c>
      <c r="AB117" s="129">
        <f t="shared" si="30"/>
        <v>9.3000000000000007</v>
      </c>
      <c r="AC117" s="129">
        <f t="shared" si="30"/>
        <v>9.3000000000000007</v>
      </c>
      <c r="AD117" s="129">
        <f t="shared" si="30"/>
        <v>9.3000000000000007</v>
      </c>
      <c r="AE117" s="129">
        <f t="shared" si="30"/>
        <v>9.3000000000000007</v>
      </c>
      <c r="AF117" s="129">
        <f t="shared" si="30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122</v>
      </c>
      <c r="B118" s="128">
        <v>0</v>
      </c>
      <c r="C118" s="129">
        <f t="shared" si="31"/>
        <v>0</v>
      </c>
      <c r="D118" s="129">
        <f t="shared" si="31"/>
        <v>0</v>
      </c>
      <c r="E118" s="129">
        <f t="shared" si="31"/>
        <v>0</v>
      </c>
      <c r="F118" s="129">
        <f t="shared" si="31"/>
        <v>0</v>
      </c>
      <c r="G118" s="129">
        <f t="shared" si="31"/>
        <v>0</v>
      </c>
      <c r="H118" s="129">
        <f t="shared" si="31"/>
        <v>0</v>
      </c>
      <c r="I118" s="129">
        <f t="shared" si="31"/>
        <v>0</v>
      </c>
      <c r="J118" s="129">
        <f t="shared" si="31"/>
        <v>0</v>
      </c>
      <c r="K118" s="129">
        <f t="shared" si="31"/>
        <v>0</v>
      </c>
      <c r="L118" s="129">
        <f t="shared" si="31"/>
        <v>0</v>
      </c>
      <c r="M118" s="129">
        <f t="shared" si="31"/>
        <v>0</v>
      </c>
      <c r="N118" s="129">
        <f t="shared" si="31"/>
        <v>0</v>
      </c>
      <c r="O118" s="129">
        <f t="shared" si="31"/>
        <v>0</v>
      </c>
      <c r="P118" s="129">
        <f t="shared" si="31"/>
        <v>0</v>
      </c>
      <c r="Q118" s="129">
        <f t="shared" si="31"/>
        <v>0</v>
      </c>
      <c r="R118" s="129">
        <f t="shared" si="31"/>
        <v>0</v>
      </c>
      <c r="S118" s="129">
        <f t="shared" si="30"/>
        <v>0</v>
      </c>
      <c r="T118" s="129">
        <f t="shared" si="30"/>
        <v>0</v>
      </c>
      <c r="U118" s="129">
        <f t="shared" si="30"/>
        <v>0</v>
      </c>
      <c r="V118" s="129">
        <f t="shared" si="30"/>
        <v>0</v>
      </c>
      <c r="W118" s="129">
        <f t="shared" si="30"/>
        <v>0</v>
      </c>
      <c r="X118" s="129">
        <f t="shared" si="30"/>
        <v>0</v>
      </c>
      <c r="Y118" s="129">
        <f t="shared" si="30"/>
        <v>0</v>
      </c>
      <c r="Z118" s="129">
        <f t="shared" si="30"/>
        <v>0</v>
      </c>
      <c r="AA118" s="129">
        <f t="shared" si="30"/>
        <v>0</v>
      </c>
      <c r="AB118" s="129">
        <f t="shared" si="30"/>
        <v>0</v>
      </c>
      <c r="AC118" s="129">
        <f t="shared" si="30"/>
        <v>0</v>
      </c>
      <c r="AD118" s="129">
        <f t="shared" si="30"/>
        <v>0</v>
      </c>
      <c r="AE118" s="129">
        <f t="shared" si="30"/>
        <v>0</v>
      </c>
      <c r="AF118" s="129">
        <f t="shared" si="30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123</v>
      </c>
      <c r="B119" s="128">
        <v>0</v>
      </c>
      <c r="C119" s="129">
        <f t="shared" si="31"/>
        <v>0</v>
      </c>
      <c r="D119" s="129">
        <f t="shared" si="31"/>
        <v>0</v>
      </c>
      <c r="E119" s="129">
        <f t="shared" si="31"/>
        <v>0</v>
      </c>
      <c r="F119" s="129">
        <f t="shared" si="31"/>
        <v>0</v>
      </c>
      <c r="G119" s="129">
        <f t="shared" si="31"/>
        <v>0</v>
      </c>
      <c r="H119" s="129">
        <f t="shared" si="31"/>
        <v>0</v>
      </c>
      <c r="I119" s="129">
        <f t="shared" si="31"/>
        <v>0</v>
      </c>
      <c r="J119" s="129">
        <f t="shared" si="31"/>
        <v>0</v>
      </c>
      <c r="K119" s="129">
        <f t="shared" si="31"/>
        <v>0</v>
      </c>
      <c r="L119" s="129">
        <f t="shared" si="31"/>
        <v>0</v>
      </c>
      <c r="M119" s="129">
        <f t="shared" si="31"/>
        <v>0</v>
      </c>
      <c r="N119" s="129">
        <f t="shared" si="31"/>
        <v>0</v>
      </c>
      <c r="O119" s="129">
        <f t="shared" si="31"/>
        <v>0</v>
      </c>
      <c r="P119" s="129">
        <f t="shared" si="31"/>
        <v>0</v>
      </c>
      <c r="Q119" s="129">
        <f t="shared" si="31"/>
        <v>0</v>
      </c>
      <c r="R119" s="129">
        <f t="shared" si="31"/>
        <v>0</v>
      </c>
      <c r="S119" s="129">
        <f t="shared" si="30"/>
        <v>0</v>
      </c>
      <c r="T119" s="129">
        <f t="shared" si="30"/>
        <v>0</v>
      </c>
      <c r="U119" s="129">
        <f t="shared" si="30"/>
        <v>0</v>
      </c>
      <c r="V119" s="129">
        <f t="shared" si="30"/>
        <v>0</v>
      </c>
      <c r="W119" s="129">
        <f t="shared" si="30"/>
        <v>0</v>
      </c>
      <c r="X119" s="129">
        <f t="shared" si="30"/>
        <v>0</v>
      </c>
      <c r="Y119" s="129">
        <f t="shared" si="30"/>
        <v>0</v>
      </c>
      <c r="Z119" s="129">
        <f t="shared" si="30"/>
        <v>0</v>
      </c>
      <c r="AA119" s="129">
        <f t="shared" si="30"/>
        <v>0</v>
      </c>
      <c r="AB119" s="129">
        <f t="shared" si="30"/>
        <v>0</v>
      </c>
      <c r="AC119" s="129">
        <f t="shared" si="30"/>
        <v>0</v>
      </c>
      <c r="AD119" s="129">
        <f t="shared" si="30"/>
        <v>0</v>
      </c>
      <c r="AE119" s="129">
        <f t="shared" si="30"/>
        <v>0</v>
      </c>
      <c r="AF119" s="129">
        <f t="shared" si="30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124</v>
      </c>
      <c r="B120" s="128">
        <v>5</v>
      </c>
      <c r="C120" s="129">
        <f t="shared" si="31"/>
        <v>5</v>
      </c>
      <c r="D120" s="129">
        <f t="shared" si="31"/>
        <v>5</v>
      </c>
      <c r="E120" s="129">
        <f t="shared" si="31"/>
        <v>5</v>
      </c>
      <c r="F120" s="129">
        <f t="shared" si="31"/>
        <v>5</v>
      </c>
      <c r="G120" s="129">
        <f t="shared" si="31"/>
        <v>5</v>
      </c>
      <c r="H120" s="129">
        <f t="shared" si="31"/>
        <v>5</v>
      </c>
      <c r="I120" s="129">
        <f t="shared" si="31"/>
        <v>5</v>
      </c>
      <c r="J120" s="129">
        <f t="shared" si="31"/>
        <v>5</v>
      </c>
      <c r="K120" s="129">
        <f t="shared" si="31"/>
        <v>5</v>
      </c>
      <c r="L120" s="129">
        <f t="shared" si="31"/>
        <v>5</v>
      </c>
      <c r="M120" s="129">
        <f t="shared" si="31"/>
        <v>5</v>
      </c>
      <c r="N120" s="129">
        <f t="shared" si="31"/>
        <v>5</v>
      </c>
      <c r="O120" s="129">
        <f t="shared" si="31"/>
        <v>5</v>
      </c>
      <c r="P120" s="129">
        <f t="shared" si="31"/>
        <v>5</v>
      </c>
      <c r="Q120" s="129">
        <f t="shared" si="31"/>
        <v>5</v>
      </c>
      <c r="R120" s="129">
        <f t="shared" si="31"/>
        <v>5</v>
      </c>
      <c r="S120" s="129">
        <f t="shared" si="30"/>
        <v>5</v>
      </c>
      <c r="T120" s="129">
        <f t="shared" si="30"/>
        <v>5</v>
      </c>
      <c r="U120" s="129">
        <f t="shared" si="30"/>
        <v>5</v>
      </c>
      <c r="V120" s="129">
        <f t="shared" si="30"/>
        <v>5</v>
      </c>
      <c r="W120" s="129">
        <f t="shared" si="30"/>
        <v>5</v>
      </c>
      <c r="X120" s="129">
        <f t="shared" si="30"/>
        <v>5</v>
      </c>
      <c r="Y120" s="129">
        <f t="shared" si="30"/>
        <v>5</v>
      </c>
      <c r="Z120" s="129">
        <f t="shared" si="30"/>
        <v>5</v>
      </c>
      <c r="AA120" s="129">
        <f t="shared" si="30"/>
        <v>5</v>
      </c>
      <c r="AB120" s="129">
        <f t="shared" si="30"/>
        <v>5</v>
      </c>
      <c r="AC120" s="129">
        <f t="shared" si="30"/>
        <v>5</v>
      </c>
      <c r="AD120" s="129">
        <f t="shared" si="30"/>
        <v>5</v>
      </c>
      <c r="AE120" s="129">
        <f t="shared" si="30"/>
        <v>5</v>
      </c>
      <c r="AF120" s="129">
        <f t="shared" si="30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125</v>
      </c>
      <c r="B121" s="128">
        <v>1</v>
      </c>
      <c r="C121" s="129">
        <f t="shared" si="31"/>
        <v>1</v>
      </c>
      <c r="D121" s="129">
        <f t="shared" si="31"/>
        <v>1</v>
      </c>
      <c r="E121" s="129">
        <f t="shared" si="31"/>
        <v>1</v>
      </c>
      <c r="F121" s="129">
        <f t="shared" si="31"/>
        <v>1</v>
      </c>
      <c r="G121" s="129">
        <f t="shared" si="31"/>
        <v>1</v>
      </c>
      <c r="H121" s="129">
        <f t="shared" si="31"/>
        <v>1</v>
      </c>
      <c r="I121" s="129">
        <f t="shared" si="31"/>
        <v>1</v>
      </c>
      <c r="J121" s="129">
        <f t="shared" si="31"/>
        <v>1</v>
      </c>
      <c r="K121" s="129">
        <f t="shared" si="31"/>
        <v>1</v>
      </c>
      <c r="L121" s="129">
        <f t="shared" si="31"/>
        <v>1</v>
      </c>
      <c r="M121" s="129">
        <f t="shared" si="31"/>
        <v>1</v>
      </c>
      <c r="N121" s="129">
        <f t="shared" si="31"/>
        <v>1</v>
      </c>
      <c r="O121" s="129">
        <f t="shared" si="31"/>
        <v>1</v>
      </c>
      <c r="P121" s="129">
        <f t="shared" si="31"/>
        <v>1</v>
      </c>
      <c r="Q121" s="129">
        <f t="shared" si="31"/>
        <v>1</v>
      </c>
      <c r="R121" s="129">
        <f t="shared" si="31"/>
        <v>1</v>
      </c>
      <c r="S121" s="129">
        <f t="shared" si="30"/>
        <v>1</v>
      </c>
      <c r="T121" s="129">
        <f t="shared" si="30"/>
        <v>1</v>
      </c>
      <c r="U121" s="129">
        <f t="shared" si="30"/>
        <v>1</v>
      </c>
      <c r="V121" s="129">
        <f t="shared" si="30"/>
        <v>1</v>
      </c>
      <c r="W121" s="129">
        <f t="shared" si="30"/>
        <v>1</v>
      </c>
      <c r="X121" s="129">
        <f t="shared" si="30"/>
        <v>1</v>
      </c>
      <c r="Y121" s="129">
        <f t="shared" si="30"/>
        <v>1</v>
      </c>
      <c r="Z121" s="129">
        <f t="shared" si="30"/>
        <v>1</v>
      </c>
      <c r="AA121" s="129">
        <f t="shared" si="30"/>
        <v>1</v>
      </c>
      <c r="AB121" s="129">
        <f t="shared" si="30"/>
        <v>1</v>
      </c>
      <c r="AC121" s="129">
        <f t="shared" si="30"/>
        <v>1</v>
      </c>
      <c r="AD121" s="129">
        <f t="shared" si="30"/>
        <v>1</v>
      </c>
      <c r="AE121" s="129">
        <f t="shared" si="30"/>
        <v>1</v>
      </c>
      <c r="AF121" s="129">
        <f t="shared" si="30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126</v>
      </c>
      <c r="B122" s="128">
        <v>1.58</v>
      </c>
      <c r="C122" s="129">
        <f t="shared" si="31"/>
        <v>1.58</v>
      </c>
      <c r="D122" s="129">
        <f t="shared" si="31"/>
        <v>1.58</v>
      </c>
      <c r="E122" s="129">
        <f t="shared" si="31"/>
        <v>1.58</v>
      </c>
      <c r="F122" s="129">
        <f t="shared" si="31"/>
        <v>1.58</v>
      </c>
      <c r="G122" s="129">
        <f t="shared" si="31"/>
        <v>1.58</v>
      </c>
      <c r="H122" s="129">
        <f t="shared" si="31"/>
        <v>1.58</v>
      </c>
      <c r="I122" s="129">
        <f t="shared" si="31"/>
        <v>1.58</v>
      </c>
      <c r="J122" s="129">
        <f t="shared" si="31"/>
        <v>1.58</v>
      </c>
      <c r="K122" s="129">
        <f t="shared" si="31"/>
        <v>1.58</v>
      </c>
      <c r="L122" s="129">
        <f t="shared" si="31"/>
        <v>1.58</v>
      </c>
      <c r="M122" s="129">
        <f t="shared" si="31"/>
        <v>1.58</v>
      </c>
      <c r="N122" s="129">
        <f t="shared" si="31"/>
        <v>1.58</v>
      </c>
      <c r="O122" s="129">
        <f t="shared" si="31"/>
        <v>1.58</v>
      </c>
      <c r="P122" s="129">
        <f t="shared" si="31"/>
        <v>1.58</v>
      </c>
      <c r="Q122" s="129">
        <f t="shared" si="31"/>
        <v>1.58</v>
      </c>
      <c r="R122" s="129">
        <f t="shared" si="31"/>
        <v>1.58</v>
      </c>
      <c r="S122" s="129">
        <f t="shared" si="30"/>
        <v>1.58</v>
      </c>
      <c r="T122" s="129">
        <f t="shared" si="30"/>
        <v>1.58</v>
      </c>
      <c r="U122" s="129">
        <f t="shared" si="30"/>
        <v>1.58</v>
      </c>
      <c r="V122" s="129">
        <f t="shared" si="30"/>
        <v>1.58</v>
      </c>
      <c r="W122" s="129">
        <f t="shared" si="30"/>
        <v>1.58</v>
      </c>
      <c r="X122" s="129">
        <f t="shared" si="30"/>
        <v>1.58</v>
      </c>
      <c r="Y122" s="129">
        <f t="shared" si="30"/>
        <v>1.58</v>
      </c>
      <c r="Z122" s="129">
        <f t="shared" si="30"/>
        <v>1.58</v>
      </c>
      <c r="AA122" s="129">
        <f t="shared" si="30"/>
        <v>1.58</v>
      </c>
      <c r="AB122" s="129">
        <f t="shared" si="30"/>
        <v>1.58</v>
      </c>
      <c r="AC122" s="129">
        <f t="shared" si="30"/>
        <v>1.58</v>
      </c>
      <c r="AD122" s="129">
        <f t="shared" si="30"/>
        <v>1.58</v>
      </c>
      <c r="AE122" s="129">
        <f t="shared" si="30"/>
        <v>1.58</v>
      </c>
      <c r="AF122" s="129">
        <f t="shared" si="30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127</v>
      </c>
      <c r="B123" s="128">
        <v>1.46</v>
      </c>
      <c r="C123" s="129">
        <f t="shared" si="31"/>
        <v>1.46</v>
      </c>
      <c r="D123" s="129">
        <f t="shared" si="31"/>
        <v>1.46</v>
      </c>
      <c r="E123" s="129">
        <f t="shared" si="31"/>
        <v>1.46</v>
      </c>
      <c r="F123" s="129">
        <f t="shared" si="31"/>
        <v>1.46</v>
      </c>
      <c r="G123" s="129">
        <f t="shared" si="31"/>
        <v>1.46</v>
      </c>
      <c r="H123" s="129">
        <f t="shared" si="31"/>
        <v>1.46</v>
      </c>
      <c r="I123" s="129">
        <f t="shared" si="31"/>
        <v>1.46</v>
      </c>
      <c r="J123" s="129">
        <f t="shared" si="31"/>
        <v>1.46</v>
      </c>
      <c r="K123" s="129">
        <f t="shared" si="31"/>
        <v>1.46</v>
      </c>
      <c r="L123" s="129">
        <f t="shared" si="31"/>
        <v>1.46</v>
      </c>
      <c r="M123" s="129">
        <f t="shared" si="31"/>
        <v>1.46</v>
      </c>
      <c r="N123" s="129">
        <f t="shared" si="31"/>
        <v>1.46</v>
      </c>
      <c r="O123" s="129">
        <f t="shared" si="31"/>
        <v>1.46</v>
      </c>
      <c r="P123" s="129">
        <f t="shared" si="31"/>
        <v>1.46</v>
      </c>
      <c r="Q123" s="129">
        <f t="shared" si="31"/>
        <v>1.46</v>
      </c>
      <c r="R123" s="129">
        <f t="shared" si="31"/>
        <v>1.46</v>
      </c>
      <c r="S123" s="129">
        <f t="shared" ref="S123:AF124" si="32">R123</f>
        <v>1.46</v>
      </c>
      <c r="T123" s="129">
        <f t="shared" si="32"/>
        <v>1.46</v>
      </c>
      <c r="U123" s="129">
        <f t="shared" si="32"/>
        <v>1.46</v>
      </c>
      <c r="V123" s="129">
        <f t="shared" si="32"/>
        <v>1.46</v>
      </c>
      <c r="W123" s="129">
        <f t="shared" si="32"/>
        <v>1.46</v>
      </c>
      <c r="X123" s="129">
        <f t="shared" si="32"/>
        <v>1.46</v>
      </c>
      <c r="Y123" s="129">
        <f t="shared" si="32"/>
        <v>1.46</v>
      </c>
      <c r="Z123" s="129">
        <f t="shared" si="32"/>
        <v>1.46</v>
      </c>
      <c r="AA123" s="129">
        <f t="shared" si="32"/>
        <v>1.46</v>
      </c>
      <c r="AB123" s="129">
        <f t="shared" si="32"/>
        <v>1.46</v>
      </c>
      <c r="AC123" s="129">
        <f t="shared" si="32"/>
        <v>1.46</v>
      </c>
      <c r="AD123" s="129">
        <f t="shared" si="32"/>
        <v>1.46</v>
      </c>
      <c r="AE123" s="129">
        <f t="shared" si="32"/>
        <v>1.46</v>
      </c>
      <c r="AF123" s="129">
        <f t="shared" si="32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128</v>
      </c>
      <c r="B124" s="128">
        <v>1.48</v>
      </c>
      <c r="C124" s="129">
        <f t="shared" si="31"/>
        <v>1.48</v>
      </c>
      <c r="D124" s="129">
        <f t="shared" si="31"/>
        <v>1.48</v>
      </c>
      <c r="E124" s="129">
        <f t="shared" si="31"/>
        <v>1.48</v>
      </c>
      <c r="F124" s="129">
        <f t="shared" si="31"/>
        <v>1.48</v>
      </c>
      <c r="G124" s="129">
        <f t="shared" si="31"/>
        <v>1.48</v>
      </c>
      <c r="H124" s="129">
        <f t="shared" si="31"/>
        <v>1.48</v>
      </c>
      <c r="I124" s="129">
        <f t="shared" si="31"/>
        <v>1.48</v>
      </c>
      <c r="J124" s="129">
        <f t="shared" si="31"/>
        <v>1.48</v>
      </c>
      <c r="K124" s="129">
        <f t="shared" si="31"/>
        <v>1.48</v>
      </c>
      <c r="L124" s="129">
        <f t="shared" si="31"/>
        <v>1.48</v>
      </c>
      <c r="M124" s="129">
        <f t="shared" si="31"/>
        <v>1.48</v>
      </c>
      <c r="N124" s="129">
        <f t="shared" si="31"/>
        <v>1.48</v>
      </c>
      <c r="O124" s="129">
        <f t="shared" si="31"/>
        <v>1.48</v>
      </c>
      <c r="P124" s="129">
        <f t="shared" si="31"/>
        <v>1.48</v>
      </c>
      <c r="Q124" s="129">
        <f t="shared" si="31"/>
        <v>1.48</v>
      </c>
      <c r="R124" s="129">
        <f t="shared" si="31"/>
        <v>1.48</v>
      </c>
      <c r="S124" s="129">
        <f t="shared" si="32"/>
        <v>1.48</v>
      </c>
      <c r="T124" s="129">
        <f t="shared" si="32"/>
        <v>1.48</v>
      </c>
      <c r="U124" s="129">
        <f t="shared" si="32"/>
        <v>1.48</v>
      </c>
      <c r="V124" s="129">
        <f t="shared" si="32"/>
        <v>1.48</v>
      </c>
      <c r="W124" s="129">
        <f t="shared" si="32"/>
        <v>1.48</v>
      </c>
      <c r="X124" s="129">
        <f t="shared" si="32"/>
        <v>1.48</v>
      </c>
      <c r="Y124" s="129">
        <f t="shared" si="32"/>
        <v>1.48</v>
      </c>
      <c r="Z124" s="129">
        <f t="shared" si="32"/>
        <v>1.48</v>
      </c>
      <c r="AA124" s="129">
        <f t="shared" si="32"/>
        <v>1.48</v>
      </c>
      <c r="AB124" s="129">
        <f t="shared" si="32"/>
        <v>1.48</v>
      </c>
      <c r="AC124" s="129">
        <f t="shared" si="32"/>
        <v>1.48</v>
      </c>
      <c r="AD124" s="129">
        <f t="shared" si="32"/>
        <v>1.48</v>
      </c>
      <c r="AE124" s="129">
        <f t="shared" si="32"/>
        <v>1.48</v>
      </c>
      <c r="AF124" s="129">
        <f t="shared" si="32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129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130</v>
      </c>
      <c r="B126" s="128">
        <v>2.2000000000000002</v>
      </c>
      <c r="C126" s="129">
        <f t="shared" ref="C126:R133" si="33">B126</f>
        <v>2.2000000000000002</v>
      </c>
      <c r="D126" s="129">
        <f t="shared" si="33"/>
        <v>2.2000000000000002</v>
      </c>
      <c r="E126" s="129">
        <f t="shared" si="33"/>
        <v>2.2000000000000002</v>
      </c>
      <c r="F126" s="129">
        <f t="shared" si="33"/>
        <v>2.2000000000000002</v>
      </c>
      <c r="G126" s="129">
        <f t="shared" si="33"/>
        <v>2.2000000000000002</v>
      </c>
      <c r="H126" s="129">
        <f t="shared" si="33"/>
        <v>2.2000000000000002</v>
      </c>
      <c r="I126" s="129">
        <f t="shared" si="33"/>
        <v>2.2000000000000002</v>
      </c>
      <c r="J126" s="129">
        <f t="shared" si="33"/>
        <v>2.2000000000000002</v>
      </c>
      <c r="K126" s="129">
        <f t="shared" si="33"/>
        <v>2.2000000000000002</v>
      </c>
      <c r="L126" s="129">
        <f t="shared" si="33"/>
        <v>2.2000000000000002</v>
      </c>
      <c r="M126" s="129">
        <f t="shared" si="33"/>
        <v>2.2000000000000002</v>
      </c>
      <c r="N126" s="129">
        <f t="shared" si="33"/>
        <v>2.2000000000000002</v>
      </c>
      <c r="O126" s="129">
        <f t="shared" si="33"/>
        <v>2.2000000000000002</v>
      </c>
      <c r="P126" s="129">
        <f t="shared" si="33"/>
        <v>2.2000000000000002</v>
      </c>
      <c r="Q126" s="129">
        <f t="shared" si="33"/>
        <v>2.2000000000000002</v>
      </c>
      <c r="R126" s="129">
        <f t="shared" si="33"/>
        <v>2.2000000000000002</v>
      </c>
      <c r="S126" s="129">
        <f t="shared" ref="S126:AF133" si="34">R126</f>
        <v>2.2000000000000002</v>
      </c>
      <c r="T126" s="129">
        <f t="shared" si="34"/>
        <v>2.2000000000000002</v>
      </c>
      <c r="U126" s="129">
        <f t="shared" si="34"/>
        <v>2.2000000000000002</v>
      </c>
      <c r="V126" s="129">
        <f t="shared" si="34"/>
        <v>2.2000000000000002</v>
      </c>
      <c r="W126" s="129">
        <f t="shared" si="34"/>
        <v>2.2000000000000002</v>
      </c>
      <c r="X126" s="129">
        <f t="shared" si="34"/>
        <v>2.2000000000000002</v>
      </c>
      <c r="Y126" s="129">
        <f t="shared" si="34"/>
        <v>2.2000000000000002</v>
      </c>
      <c r="Z126" s="129">
        <f t="shared" si="34"/>
        <v>2.2000000000000002</v>
      </c>
      <c r="AA126" s="129">
        <f t="shared" si="34"/>
        <v>2.2000000000000002</v>
      </c>
      <c r="AB126" s="129">
        <f t="shared" si="34"/>
        <v>2.2000000000000002</v>
      </c>
      <c r="AC126" s="129">
        <f t="shared" si="34"/>
        <v>2.2000000000000002</v>
      </c>
      <c r="AD126" s="129">
        <f t="shared" si="34"/>
        <v>2.2000000000000002</v>
      </c>
      <c r="AE126" s="129">
        <f t="shared" si="34"/>
        <v>2.2000000000000002</v>
      </c>
      <c r="AF126" s="129">
        <f t="shared" si="34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131</v>
      </c>
      <c r="B127" s="128">
        <v>2</v>
      </c>
      <c r="C127" s="129">
        <f t="shared" si="33"/>
        <v>2</v>
      </c>
      <c r="D127" s="129">
        <f t="shared" si="33"/>
        <v>2</v>
      </c>
      <c r="E127" s="129">
        <f t="shared" si="33"/>
        <v>2</v>
      </c>
      <c r="F127" s="129">
        <f t="shared" si="33"/>
        <v>2</v>
      </c>
      <c r="G127" s="129">
        <f t="shared" si="33"/>
        <v>2</v>
      </c>
      <c r="H127" s="129">
        <f t="shared" si="33"/>
        <v>2</v>
      </c>
      <c r="I127" s="129">
        <f t="shared" si="33"/>
        <v>2</v>
      </c>
      <c r="J127" s="129">
        <f t="shared" si="33"/>
        <v>2</v>
      </c>
      <c r="K127" s="129">
        <f t="shared" si="33"/>
        <v>2</v>
      </c>
      <c r="L127" s="129">
        <f t="shared" si="33"/>
        <v>2</v>
      </c>
      <c r="M127" s="129">
        <f t="shared" si="33"/>
        <v>2</v>
      </c>
      <c r="N127" s="129">
        <f t="shared" si="33"/>
        <v>2</v>
      </c>
      <c r="O127" s="129">
        <f t="shared" si="33"/>
        <v>2</v>
      </c>
      <c r="P127" s="129">
        <f t="shared" si="33"/>
        <v>2</v>
      </c>
      <c r="Q127" s="129">
        <f t="shared" si="33"/>
        <v>2</v>
      </c>
      <c r="R127" s="129">
        <f t="shared" si="33"/>
        <v>2</v>
      </c>
      <c r="S127" s="129">
        <f t="shared" si="34"/>
        <v>2</v>
      </c>
      <c r="T127" s="129">
        <f t="shared" si="34"/>
        <v>2</v>
      </c>
      <c r="U127" s="129">
        <f t="shared" si="34"/>
        <v>2</v>
      </c>
      <c r="V127" s="129">
        <f t="shared" si="34"/>
        <v>2</v>
      </c>
      <c r="W127" s="129">
        <f t="shared" si="34"/>
        <v>2</v>
      </c>
      <c r="X127" s="129">
        <f t="shared" si="34"/>
        <v>2</v>
      </c>
      <c r="Y127" s="129">
        <f t="shared" si="34"/>
        <v>2</v>
      </c>
      <c r="Z127" s="129">
        <f t="shared" si="34"/>
        <v>2</v>
      </c>
      <c r="AA127" s="129">
        <f t="shared" si="34"/>
        <v>2</v>
      </c>
      <c r="AB127" s="129">
        <f t="shared" si="34"/>
        <v>2</v>
      </c>
      <c r="AC127" s="129">
        <f t="shared" si="34"/>
        <v>2</v>
      </c>
      <c r="AD127" s="129">
        <f t="shared" si="34"/>
        <v>2</v>
      </c>
      <c r="AE127" s="129">
        <f t="shared" si="34"/>
        <v>2</v>
      </c>
      <c r="AF127" s="129">
        <f t="shared" si="34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132</v>
      </c>
      <c r="B128" s="128">
        <v>1.25</v>
      </c>
      <c r="C128" s="129">
        <f t="shared" si="33"/>
        <v>1.25</v>
      </c>
      <c r="D128" s="129">
        <f t="shared" si="33"/>
        <v>1.25</v>
      </c>
      <c r="E128" s="129">
        <f t="shared" si="33"/>
        <v>1.25</v>
      </c>
      <c r="F128" s="129">
        <f t="shared" si="33"/>
        <v>1.25</v>
      </c>
      <c r="G128" s="129">
        <f t="shared" si="33"/>
        <v>1.25</v>
      </c>
      <c r="H128" s="129">
        <f t="shared" si="33"/>
        <v>1.25</v>
      </c>
      <c r="I128" s="129">
        <f t="shared" si="33"/>
        <v>1.25</v>
      </c>
      <c r="J128" s="129">
        <f t="shared" si="33"/>
        <v>1.25</v>
      </c>
      <c r="K128" s="129">
        <f t="shared" si="33"/>
        <v>1.25</v>
      </c>
      <c r="L128" s="129">
        <f t="shared" si="33"/>
        <v>1.25</v>
      </c>
      <c r="M128" s="129">
        <f t="shared" si="33"/>
        <v>1.25</v>
      </c>
      <c r="N128" s="129">
        <f t="shared" si="33"/>
        <v>1.25</v>
      </c>
      <c r="O128" s="129">
        <f t="shared" si="33"/>
        <v>1.25</v>
      </c>
      <c r="P128" s="129">
        <f t="shared" si="33"/>
        <v>1.25</v>
      </c>
      <c r="Q128" s="129">
        <f t="shared" si="33"/>
        <v>1.25</v>
      </c>
      <c r="R128" s="129">
        <f t="shared" si="33"/>
        <v>1.25</v>
      </c>
      <c r="S128" s="129">
        <f t="shared" si="34"/>
        <v>1.25</v>
      </c>
      <c r="T128" s="129">
        <f t="shared" si="34"/>
        <v>1.25</v>
      </c>
      <c r="U128" s="129">
        <f t="shared" si="34"/>
        <v>1.25</v>
      </c>
      <c r="V128" s="129">
        <f t="shared" si="34"/>
        <v>1.25</v>
      </c>
      <c r="W128" s="129">
        <f t="shared" si="34"/>
        <v>1.25</v>
      </c>
      <c r="X128" s="129">
        <f t="shared" si="34"/>
        <v>1.25</v>
      </c>
      <c r="Y128" s="129">
        <f t="shared" si="34"/>
        <v>1.25</v>
      </c>
      <c r="Z128" s="129">
        <f t="shared" si="34"/>
        <v>1.25</v>
      </c>
      <c r="AA128" s="129">
        <f t="shared" si="34"/>
        <v>1.25</v>
      </c>
      <c r="AB128" s="129">
        <f t="shared" si="34"/>
        <v>1.25</v>
      </c>
      <c r="AC128" s="129">
        <f t="shared" si="34"/>
        <v>1.25</v>
      </c>
      <c r="AD128" s="129">
        <f t="shared" si="34"/>
        <v>1.25</v>
      </c>
      <c r="AE128" s="129">
        <f t="shared" si="34"/>
        <v>1.25</v>
      </c>
      <c r="AF128" s="129">
        <f t="shared" si="34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133</v>
      </c>
      <c r="B129" s="128">
        <v>1.1499999999999999</v>
      </c>
      <c r="C129" s="129">
        <f t="shared" si="33"/>
        <v>1.1499999999999999</v>
      </c>
      <c r="D129" s="129">
        <f t="shared" si="33"/>
        <v>1.1499999999999999</v>
      </c>
      <c r="E129" s="129">
        <f t="shared" si="33"/>
        <v>1.1499999999999999</v>
      </c>
      <c r="F129" s="129">
        <f t="shared" si="33"/>
        <v>1.1499999999999999</v>
      </c>
      <c r="G129" s="129">
        <f t="shared" si="33"/>
        <v>1.1499999999999999</v>
      </c>
      <c r="H129" s="129">
        <f t="shared" si="33"/>
        <v>1.1499999999999999</v>
      </c>
      <c r="I129" s="129">
        <f t="shared" si="33"/>
        <v>1.1499999999999999</v>
      </c>
      <c r="J129" s="129">
        <f t="shared" si="33"/>
        <v>1.1499999999999999</v>
      </c>
      <c r="K129" s="129">
        <f t="shared" si="33"/>
        <v>1.1499999999999999</v>
      </c>
      <c r="L129" s="129">
        <f t="shared" si="33"/>
        <v>1.1499999999999999</v>
      </c>
      <c r="M129" s="129">
        <f t="shared" si="33"/>
        <v>1.1499999999999999</v>
      </c>
      <c r="N129" s="129">
        <f t="shared" si="33"/>
        <v>1.1499999999999999</v>
      </c>
      <c r="O129" s="129">
        <f t="shared" si="33"/>
        <v>1.1499999999999999</v>
      </c>
      <c r="P129" s="129">
        <f t="shared" si="33"/>
        <v>1.1499999999999999</v>
      </c>
      <c r="Q129" s="129">
        <f t="shared" si="33"/>
        <v>1.1499999999999999</v>
      </c>
      <c r="R129" s="129">
        <f t="shared" si="33"/>
        <v>1.1499999999999999</v>
      </c>
      <c r="S129" s="129">
        <f t="shared" si="34"/>
        <v>1.1499999999999999</v>
      </c>
      <c r="T129" s="129">
        <f t="shared" si="34"/>
        <v>1.1499999999999999</v>
      </c>
      <c r="U129" s="129">
        <f t="shared" si="34"/>
        <v>1.1499999999999999</v>
      </c>
      <c r="V129" s="129">
        <f t="shared" si="34"/>
        <v>1.1499999999999999</v>
      </c>
      <c r="W129" s="129">
        <f t="shared" si="34"/>
        <v>1.1499999999999999</v>
      </c>
      <c r="X129" s="129">
        <f t="shared" si="34"/>
        <v>1.1499999999999999</v>
      </c>
      <c r="Y129" s="129">
        <f t="shared" si="34"/>
        <v>1.1499999999999999</v>
      </c>
      <c r="Z129" s="129">
        <f t="shared" si="34"/>
        <v>1.1499999999999999</v>
      </c>
      <c r="AA129" s="129">
        <f t="shared" si="34"/>
        <v>1.1499999999999999</v>
      </c>
      <c r="AB129" s="129">
        <f t="shared" si="34"/>
        <v>1.1499999999999999</v>
      </c>
      <c r="AC129" s="129">
        <f t="shared" si="34"/>
        <v>1.1499999999999999</v>
      </c>
      <c r="AD129" s="129">
        <f t="shared" si="34"/>
        <v>1.1499999999999999</v>
      </c>
      <c r="AE129" s="129">
        <f t="shared" si="34"/>
        <v>1.1499999999999999</v>
      </c>
      <c r="AF129" s="129">
        <f t="shared" si="34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134</v>
      </c>
      <c r="B130" s="128">
        <v>2.133</v>
      </c>
      <c r="C130" s="129">
        <f t="shared" si="33"/>
        <v>2.133</v>
      </c>
      <c r="D130" s="129">
        <f t="shared" si="33"/>
        <v>2.133</v>
      </c>
      <c r="E130" s="129">
        <f t="shared" si="33"/>
        <v>2.133</v>
      </c>
      <c r="F130" s="129">
        <f t="shared" si="33"/>
        <v>2.133</v>
      </c>
      <c r="G130" s="129">
        <f t="shared" si="33"/>
        <v>2.133</v>
      </c>
      <c r="H130" s="129">
        <f t="shared" si="33"/>
        <v>2.133</v>
      </c>
      <c r="I130" s="129">
        <f t="shared" si="33"/>
        <v>2.133</v>
      </c>
      <c r="J130" s="129">
        <f t="shared" si="33"/>
        <v>2.133</v>
      </c>
      <c r="K130" s="129">
        <f t="shared" si="33"/>
        <v>2.133</v>
      </c>
      <c r="L130" s="129">
        <f t="shared" si="33"/>
        <v>2.133</v>
      </c>
      <c r="M130" s="129">
        <f t="shared" si="33"/>
        <v>2.133</v>
      </c>
      <c r="N130" s="129">
        <f t="shared" si="33"/>
        <v>2.133</v>
      </c>
      <c r="O130" s="129">
        <f t="shared" si="33"/>
        <v>2.133</v>
      </c>
      <c r="P130" s="129">
        <f t="shared" si="33"/>
        <v>2.133</v>
      </c>
      <c r="Q130" s="129">
        <f t="shared" si="33"/>
        <v>2.133</v>
      </c>
      <c r="R130" s="129">
        <f t="shared" si="33"/>
        <v>2.133</v>
      </c>
      <c r="S130" s="129">
        <f t="shared" si="34"/>
        <v>2.133</v>
      </c>
      <c r="T130" s="129">
        <f t="shared" si="34"/>
        <v>2.133</v>
      </c>
      <c r="U130" s="129">
        <f t="shared" si="34"/>
        <v>2.133</v>
      </c>
      <c r="V130" s="129">
        <f t="shared" si="34"/>
        <v>2.133</v>
      </c>
      <c r="W130" s="129">
        <f t="shared" si="34"/>
        <v>2.133</v>
      </c>
      <c r="X130" s="129">
        <f t="shared" si="34"/>
        <v>2.133</v>
      </c>
      <c r="Y130" s="129">
        <f t="shared" si="34"/>
        <v>2.133</v>
      </c>
      <c r="Z130" s="129">
        <f t="shared" si="34"/>
        <v>2.133</v>
      </c>
      <c r="AA130" s="129">
        <f t="shared" si="34"/>
        <v>2.133</v>
      </c>
      <c r="AB130" s="129">
        <f t="shared" si="34"/>
        <v>2.133</v>
      </c>
      <c r="AC130" s="129">
        <f t="shared" si="34"/>
        <v>2.133</v>
      </c>
      <c r="AD130" s="129">
        <f t="shared" si="34"/>
        <v>2.133</v>
      </c>
      <c r="AE130" s="129">
        <f t="shared" si="34"/>
        <v>2.133</v>
      </c>
      <c r="AF130" s="129">
        <f t="shared" si="34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135</v>
      </c>
      <c r="B131" s="128">
        <v>2.09</v>
      </c>
      <c r="C131" s="129">
        <f t="shared" si="33"/>
        <v>2.09</v>
      </c>
      <c r="D131" s="129">
        <f t="shared" si="33"/>
        <v>2.09</v>
      </c>
      <c r="E131" s="129">
        <f t="shared" si="33"/>
        <v>2.09</v>
      </c>
      <c r="F131" s="129">
        <f t="shared" si="33"/>
        <v>2.09</v>
      </c>
      <c r="G131" s="129">
        <f t="shared" si="33"/>
        <v>2.09</v>
      </c>
      <c r="H131" s="129">
        <f t="shared" si="33"/>
        <v>2.09</v>
      </c>
      <c r="I131" s="129">
        <f t="shared" si="33"/>
        <v>2.09</v>
      </c>
      <c r="J131" s="129">
        <f t="shared" si="33"/>
        <v>2.09</v>
      </c>
      <c r="K131" s="129">
        <f t="shared" si="33"/>
        <v>2.09</v>
      </c>
      <c r="L131" s="129">
        <f t="shared" si="33"/>
        <v>2.09</v>
      </c>
      <c r="M131" s="129">
        <f t="shared" si="33"/>
        <v>2.09</v>
      </c>
      <c r="N131" s="129">
        <f t="shared" si="33"/>
        <v>2.09</v>
      </c>
      <c r="O131" s="129">
        <f t="shared" si="33"/>
        <v>2.09</v>
      </c>
      <c r="P131" s="129">
        <f t="shared" si="33"/>
        <v>2.09</v>
      </c>
      <c r="Q131" s="129">
        <f t="shared" si="33"/>
        <v>2.09</v>
      </c>
      <c r="R131" s="129">
        <f t="shared" si="33"/>
        <v>2.09</v>
      </c>
      <c r="S131" s="129">
        <f t="shared" si="34"/>
        <v>2.09</v>
      </c>
      <c r="T131" s="129">
        <f t="shared" si="34"/>
        <v>2.09</v>
      </c>
      <c r="U131" s="129">
        <f t="shared" si="34"/>
        <v>2.09</v>
      </c>
      <c r="V131" s="129">
        <f t="shared" si="34"/>
        <v>2.09</v>
      </c>
      <c r="W131" s="129">
        <f t="shared" si="34"/>
        <v>2.09</v>
      </c>
      <c r="X131" s="129">
        <f t="shared" si="34"/>
        <v>2.09</v>
      </c>
      <c r="Y131" s="129">
        <f t="shared" si="34"/>
        <v>2.09</v>
      </c>
      <c r="Z131" s="129">
        <f t="shared" si="34"/>
        <v>2.09</v>
      </c>
      <c r="AA131" s="129">
        <f t="shared" si="34"/>
        <v>2.09</v>
      </c>
      <c r="AB131" s="129">
        <f t="shared" si="34"/>
        <v>2.09</v>
      </c>
      <c r="AC131" s="129">
        <f t="shared" si="34"/>
        <v>2.09</v>
      </c>
      <c r="AD131" s="129">
        <f t="shared" si="34"/>
        <v>2.09</v>
      </c>
      <c r="AE131" s="129">
        <f t="shared" si="34"/>
        <v>2.09</v>
      </c>
      <c r="AF131" s="129">
        <f t="shared" si="34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136</v>
      </c>
      <c r="B132" s="128">
        <v>1.1399999999999999</v>
      </c>
      <c r="C132" s="129">
        <f t="shared" si="33"/>
        <v>1.1399999999999999</v>
      </c>
      <c r="D132" s="129">
        <f t="shared" si="33"/>
        <v>1.1399999999999999</v>
      </c>
      <c r="E132" s="129">
        <f t="shared" si="33"/>
        <v>1.1399999999999999</v>
      </c>
      <c r="F132" s="129">
        <f t="shared" si="33"/>
        <v>1.1399999999999999</v>
      </c>
      <c r="G132" s="129">
        <f t="shared" si="33"/>
        <v>1.1399999999999999</v>
      </c>
      <c r="H132" s="129">
        <f t="shared" si="33"/>
        <v>1.1399999999999999</v>
      </c>
      <c r="I132" s="129">
        <f t="shared" si="33"/>
        <v>1.1399999999999999</v>
      </c>
      <c r="J132" s="129">
        <f t="shared" si="33"/>
        <v>1.1399999999999999</v>
      </c>
      <c r="K132" s="129">
        <f t="shared" si="33"/>
        <v>1.1399999999999999</v>
      </c>
      <c r="L132" s="129">
        <f t="shared" si="33"/>
        <v>1.1399999999999999</v>
      </c>
      <c r="M132" s="129">
        <f t="shared" si="33"/>
        <v>1.1399999999999999</v>
      </c>
      <c r="N132" s="129">
        <f t="shared" si="33"/>
        <v>1.1399999999999999</v>
      </c>
      <c r="O132" s="129">
        <f t="shared" si="33"/>
        <v>1.1399999999999999</v>
      </c>
      <c r="P132" s="129">
        <f t="shared" si="33"/>
        <v>1.1399999999999999</v>
      </c>
      <c r="Q132" s="129">
        <f t="shared" si="33"/>
        <v>1.1399999999999999</v>
      </c>
      <c r="R132" s="129">
        <f t="shared" si="33"/>
        <v>1.1399999999999999</v>
      </c>
      <c r="S132" s="129">
        <f t="shared" si="34"/>
        <v>1.1399999999999999</v>
      </c>
      <c r="T132" s="129">
        <f t="shared" si="34"/>
        <v>1.1399999999999999</v>
      </c>
      <c r="U132" s="129">
        <f t="shared" si="34"/>
        <v>1.1399999999999999</v>
      </c>
      <c r="V132" s="129">
        <f t="shared" si="34"/>
        <v>1.1399999999999999</v>
      </c>
      <c r="W132" s="129">
        <f t="shared" si="34"/>
        <v>1.1399999999999999</v>
      </c>
      <c r="X132" s="129">
        <f t="shared" si="34"/>
        <v>1.1399999999999999</v>
      </c>
      <c r="Y132" s="129">
        <f t="shared" si="34"/>
        <v>1.1399999999999999</v>
      </c>
      <c r="Z132" s="129">
        <f t="shared" si="34"/>
        <v>1.1399999999999999</v>
      </c>
      <c r="AA132" s="129">
        <f t="shared" si="34"/>
        <v>1.1399999999999999</v>
      </c>
      <c r="AB132" s="129">
        <f t="shared" si="34"/>
        <v>1.1399999999999999</v>
      </c>
      <c r="AC132" s="129">
        <f t="shared" si="34"/>
        <v>1.1399999999999999</v>
      </c>
      <c r="AD132" s="129">
        <f t="shared" si="34"/>
        <v>1.1399999999999999</v>
      </c>
      <c r="AE132" s="129">
        <f t="shared" si="34"/>
        <v>1.1399999999999999</v>
      </c>
      <c r="AF132" s="129">
        <f t="shared" si="34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137</v>
      </c>
      <c r="B133" s="128">
        <v>0.82</v>
      </c>
      <c r="C133" s="129">
        <f t="shared" si="33"/>
        <v>0.82</v>
      </c>
      <c r="D133" s="129">
        <f t="shared" si="33"/>
        <v>0.82</v>
      </c>
      <c r="E133" s="129">
        <f t="shared" si="33"/>
        <v>0.82</v>
      </c>
      <c r="F133" s="129">
        <f t="shared" si="33"/>
        <v>0.82</v>
      </c>
      <c r="G133" s="129">
        <f t="shared" si="33"/>
        <v>0.82</v>
      </c>
      <c r="H133" s="129">
        <f t="shared" si="33"/>
        <v>0.82</v>
      </c>
      <c r="I133" s="129">
        <f t="shared" si="33"/>
        <v>0.82</v>
      </c>
      <c r="J133" s="129">
        <f t="shared" si="33"/>
        <v>0.82</v>
      </c>
      <c r="K133" s="129">
        <f t="shared" si="33"/>
        <v>0.82</v>
      </c>
      <c r="L133" s="129">
        <f t="shared" si="33"/>
        <v>0.82</v>
      </c>
      <c r="M133" s="129">
        <f t="shared" si="33"/>
        <v>0.82</v>
      </c>
      <c r="N133" s="129">
        <f t="shared" si="33"/>
        <v>0.82</v>
      </c>
      <c r="O133" s="129">
        <f t="shared" si="33"/>
        <v>0.82</v>
      </c>
      <c r="P133" s="129">
        <f t="shared" si="33"/>
        <v>0.82</v>
      </c>
      <c r="Q133" s="129">
        <f t="shared" si="33"/>
        <v>0.82</v>
      </c>
      <c r="R133" s="129">
        <f t="shared" si="33"/>
        <v>0.82</v>
      </c>
      <c r="S133" s="129">
        <f t="shared" si="34"/>
        <v>0.82</v>
      </c>
      <c r="T133" s="129">
        <f t="shared" si="34"/>
        <v>0.82</v>
      </c>
      <c r="U133" s="129">
        <f t="shared" si="34"/>
        <v>0.82</v>
      </c>
      <c r="V133" s="129">
        <f t="shared" si="34"/>
        <v>0.82</v>
      </c>
      <c r="W133" s="129">
        <f t="shared" si="34"/>
        <v>0.82</v>
      </c>
      <c r="X133" s="129">
        <f t="shared" si="34"/>
        <v>0.82</v>
      </c>
      <c r="Y133" s="129">
        <f t="shared" si="34"/>
        <v>0.82</v>
      </c>
      <c r="Z133" s="129">
        <f t="shared" si="34"/>
        <v>0.82</v>
      </c>
      <c r="AA133" s="129">
        <f t="shared" si="34"/>
        <v>0.82</v>
      </c>
      <c r="AB133" s="129">
        <f t="shared" si="34"/>
        <v>0.82</v>
      </c>
      <c r="AC133" s="129">
        <f t="shared" si="34"/>
        <v>0.82</v>
      </c>
      <c r="AD133" s="129">
        <f t="shared" si="34"/>
        <v>0.82</v>
      </c>
      <c r="AE133" s="129">
        <f t="shared" si="34"/>
        <v>0.82</v>
      </c>
      <c r="AF133" s="129">
        <f t="shared" si="34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138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139</v>
      </c>
      <c r="B135" s="128">
        <v>2</v>
      </c>
      <c r="C135" s="129">
        <f t="shared" ref="C135:R141" si="35">B135</f>
        <v>2</v>
      </c>
      <c r="D135" s="129">
        <f t="shared" si="35"/>
        <v>2</v>
      </c>
      <c r="E135" s="129">
        <f t="shared" si="35"/>
        <v>2</v>
      </c>
      <c r="F135" s="129">
        <f t="shared" si="35"/>
        <v>2</v>
      </c>
      <c r="G135" s="129">
        <f t="shared" si="35"/>
        <v>2</v>
      </c>
      <c r="H135" s="129">
        <f t="shared" si="35"/>
        <v>2</v>
      </c>
      <c r="I135" s="129">
        <f t="shared" si="35"/>
        <v>2</v>
      </c>
      <c r="J135" s="129">
        <f t="shared" si="35"/>
        <v>2</v>
      </c>
      <c r="K135" s="129">
        <f t="shared" si="35"/>
        <v>2</v>
      </c>
      <c r="L135" s="129">
        <f t="shared" si="35"/>
        <v>2</v>
      </c>
      <c r="M135" s="129">
        <f t="shared" si="35"/>
        <v>2</v>
      </c>
      <c r="N135" s="129">
        <f t="shared" si="35"/>
        <v>2</v>
      </c>
      <c r="O135" s="129">
        <f t="shared" si="35"/>
        <v>2</v>
      </c>
      <c r="P135" s="129">
        <f t="shared" si="35"/>
        <v>2</v>
      </c>
      <c r="Q135" s="129">
        <f t="shared" si="35"/>
        <v>2</v>
      </c>
      <c r="R135" s="129">
        <f t="shared" si="35"/>
        <v>2</v>
      </c>
      <c r="S135" s="129">
        <f t="shared" ref="S135:AF141" si="36">R135</f>
        <v>2</v>
      </c>
      <c r="T135" s="129">
        <f t="shared" si="36"/>
        <v>2</v>
      </c>
      <c r="U135" s="129">
        <f t="shared" si="36"/>
        <v>2</v>
      </c>
      <c r="V135" s="129">
        <f t="shared" si="36"/>
        <v>2</v>
      </c>
      <c r="W135" s="129">
        <f t="shared" si="36"/>
        <v>2</v>
      </c>
      <c r="X135" s="129">
        <f t="shared" si="36"/>
        <v>2</v>
      </c>
      <c r="Y135" s="129">
        <f t="shared" si="36"/>
        <v>2</v>
      </c>
      <c r="Z135" s="129">
        <f t="shared" si="36"/>
        <v>2</v>
      </c>
      <c r="AA135" s="129">
        <f t="shared" si="36"/>
        <v>2</v>
      </c>
      <c r="AB135" s="129">
        <f t="shared" si="36"/>
        <v>2</v>
      </c>
      <c r="AC135" s="129">
        <f t="shared" si="36"/>
        <v>2</v>
      </c>
      <c r="AD135" s="129">
        <f t="shared" si="36"/>
        <v>2</v>
      </c>
      <c r="AE135" s="129">
        <f t="shared" si="36"/>
        <v>2</v>
      </c>
      <c r="AF135" s="129">
        <f t="shared" si="36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140</v>
      </c>
      <c r="B136" s="128">
        <v>5.61</v>
      </c>
      <c r="C136" s="129">
        <f t="shared" si="35"/>
        <v>5.61</v>
      </c>
      <c r="D136" s="129">
        <f t="shared" si="35"/>
        <v>5.61</v>
      </c>
      <c r="E136" s="129">
        <f t="shared" si="35"/>
        <v>5.61</v>
      </c>
      <c r="F136" s="129">
        <f t="shared" si="35"/>
        <v>5.61</v>
      </c>
      <c r="G136" s="129">
        <f t="shared" si="35"/>
        <v>5.61</v>
      </c>
      <c r="H136" s="129">
        <f t="shared" si="35"/>
        <v>5.61</v>
      </c>
      <c r="I136" s="129">
        <f t="shared" si="35"/>
        <v>5.61</v>
      </c>
      <c r="J136" s="129">
        <f t="shared" si="35"/>
        <v>5.61</v>
      </c>
      <c r="K136" s="129">
        <f t="shared" si="35"/>
        <v>5.61</v>
      </c>
      <c r="L136" s="129">
        <f t="shared" si="35"/>
        <v>5.61</v>
      </c>
      <c r="M136" s="129">
        <f t="shared" si="35"/>
        <v>5.61</v>
      </c>
      <c r="N136" s="129">
        <f t="shared" si="35"/>
        <v>5.61</v>
      </c>
      <c r="O136" s="129">
        <f t="shared" si="35"/>
        <v>5.61</v>
      </c>
      <c r="P136" s="129">
        <f t="shared" si="35"/>
        <v>5.61</v>
      </c>
      <c r="Q136" s="129">
        <f t="shared" si="35"/>
        <v>5.61</v>
      </c>
      <c r="R136" s="129">
        <f t="shared" si="35"/>
        <v>5.61</v>
      </c>
      <c r="S136" s="129">
        <f t="shared" si="36"/>
        <v>5.61</v>
      </c>
      <c r="T136" s="129">
        <f t="shared" si="36"/>
        <v>5.61</v>
      </c>
      <c r="U136" s="129">
        <f t="shared" si="36"/>
        <v>5.61</v>
      </c>
      <c r="V136" s="129">
        <f t="shared" si="36"/>
        <v>5.61</v>
      </c>
      <c r="W136" s="129">
        <f t="shared" si="36"/>
        <v>5.61</v>
      </c>
      <c r="X136" s="129">
        <f t="shared" si="36"/>
        <v>5.61</v>
      </c>
      <c r="Y136" s="129">
        <f t="shared" si="36"/>
        <v>5.61</v>
      </c>
      <c r="Z136" s="129">
        <f t="shared" si="36"/>
        <v>5.61</v>
      </c>
      <c r="AA136" s="129">
        <f t="shared" si="36"/>
        <v>5.61</v>
      </c>
      <c r="AB136" s="129">
        <f t="shared" si="36"/>
        <v>5.61</v>
      </c>
      <c r="AC136" s="129">
        <f t="shared" si="36"/>
        <v>5.61</v>
      </c>
      <c r="AD136" s="129">
        <f t="shared" si="36"/>
        <v>5.61</v>
      </c>
      <c r="AE136" s="129">
        <f t="shared" si="36"/>
        <v>5.61</v>
      </c>
      <c r="AF136" s="129">
        <f t="shared" si="36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141</v>
      </c>
      <c r="B137" s="128">
        <v>1.25</v>
      </c>
      <c r="C137" s="129">
        <f t="shared" si="35"/>
        <v>1.25</v>
      </c>
      <c r="D137" s="129">
        <f t="shared" si="35"/>
        <v>1.25</v>
      </c>
      <c r="E137" s="129">
        <f t="shared" si="35"/>
        <v>1.25</v>
      </c>
      <c r="F137" s="129">
        <f t="shared" si="35"/>
        <v>1.25</v>
      </c>
      <c r="G137" s="129">
        <f t="shared" si="35"/>
        <v>1.25</v>
      </c>
      <c r="H137" s="129">
        <f t="shared" si="35"/>
        <v>1.25</v>
      </c>
      <c r="I137" s="129">
        <f t="shared" si="35"/>
        <v>1.25</v>
      </c>
      <c r="J137" s="129">
        <f t="shared" si="35"/>
        <v>1.25</v>
      </c>
      <c r="K137" s="129">
        <f t="shared" si="35"/>
        <v>1.25</v>
      </c>
      <c r="L137" s="129">
        <f t="shared" si="35"/>
        <v>1.25</v>
      </c>
      <c r="M137" s="129">
        <f t="shared" si="35"/>
        <v>1.25</v>
      </c>
      <c r="N137" s="129">
        <f t="shared" si="35"/>
        <v>1.25</v>
      </c>
      <c r="O137" s="129">
        <f t="shared" si="35"/>
        <v>1.25</v>
      </c>
      <c r="P137" s="129">
        <f t="shared" si="35"/>
        <v>1.25</v>
      </c>
      <c r="Q137" s="129">
        <f t="shared" si="35"/>
        <v>1.25</v>
      </c>
      <c r="R137" s="129">
        <f t="shared" si="35"/>
        <v>1.25</v>
      </c>
      <c r="S137" s="129">
        <f t="shared" si="36"/>
        <v>1.25</v>
      </c>
      <c r="T137" s="129">
        <f t="shared" si="36"/>
        <v>1.25</v>
      </c>
      <c r="U137" s="129">
        <f t="shared" si="36"/>
        <v>1.25</v>
      </c>
      <c r="V137" s="129">
        <f t="shared" si="36"/>
        <v>1.25</v>
      </c>
      <c r="W137" s="129">
        <f t="shared" si="36"/>
        <v>1.25</v>
      </c>
      <c r="X137" s="129">
        <f t="shared" si="36"/>
        <v>1.25</v>
      </c>
      <c r="Y137" s="129">
        <f t="shared" si="36"/>
        <v>1.25</v>
      </c>
      <c r="Z137" s="129">
        <f t="shared" si="36"/>
        <v>1.25</v>
      </c>
      <c r="AA137" s="129">
        <f t="shared" si="36"/>
        <v>1.25</v>
      </c>
      <c r="AB137" s="129">
        <f t="shared" si="36"/>
        <v>1.25</v>
      </c>
      <c r="AC137" s="129">
        <f t="shared" si="36"/>
        <v>1.25</v>
      </c>
      <c r="AD137" s="129">
        <f t="shared" si="36"/>
        <v>1.25</v>
      </c>
      <c r="AE137" s="129">
        <f t="shared" si="36"/>
        <v>1.25</v>
      </c>
      <c r="AF137" s="129">
        <f t="shared" si="36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142</v>
      </c>
      <c r="B138" s="128">
        <v>1.25</v>
      </c>
      <c r="C138" s="129">
        <f t="shared" si="35"/>
        <v>1.25</v>
      </c>
      <c r="D138" s="129">
        <f t="shared" si="35"/>
        <v>1.25</v>
      </c>
      <c r="E138" s="129">
        <f t="shared" si="35"/>
        <v>1.25</v>
      </c>
      <c r="F138" s="129">
        <f t="shared" si="35"/>
        <v>1.25</v>
      </c>
      <c r="G138" s="129">
        <f t="shared" si="35"/>
        <v>1.25</v>
      </c>
      <c r="H138" s="129">
        <f t="shared" si="35"/>
        <v>1.25</v>
      </c>
      <c r="I138" s="129">
        <f t="shared" si="35"/>
        <v>1.25</v>
      </c>
      <c r="J138" s="129">
        <f t="shared" si="35"/>
        <v>1.25</v>
      </c>
      <c r="K138" s="129">
        <f t="shared" si="35"/>
        <v>1.25</v>
      </c>
      <c r="L138" s="129">
        <f t="shared" si="35"/>
        <v>1.25</v>
      </c>
      <c r="M138" s="129">
        <f t="shared" si="35"/>
        <v>1.25</v>
      </c>
      <c r="N138" s="129">
        <f t="shared" si="35"/>
        <v>1.25</v>
      </c>
      <c r="O138" s="129">
        <f t="shared" si="35"/>
        <v>1.25</v>
      </c>
      <c r="P138" s="129">
        <f t="shared" si="35"/>
        <v>1.25</v>
      </c>
      <c r="Q138" s="129">
        <f t="shared" si="35"/>
        <v>1.25</v>
      </c>
      <c r="R138" s="129">
        <f t="shared" si="35"/>
        <v>1.25</v>
      </c>
      <c r="S138" s="129">
        <f t="shared" si="36"/>
        <v>1.25</v>
      </c>
      <c r="T138" s="129">
        <f t="shared" si="36"/>
        <v>1.25</v>
      </c>
      <c r="U138" s="129">
        <f t="shared" si="36"/>
        <v>1.25</v>
      </c>
      <c r="V138" s="129">
        <f t="shared" si="36"/>
        <v>1.25</v>
      </c>
      <c r="W138" s="129">
        <f t="shared" si="36"/>
        <v>1.25</v>
      </c>
      <c r="X138" s="129">
        <f t="shared" si="36"/>
        <v>1.25</v>
      </c>
      <c r="Y138" s="129">
        <f t="shared" si="36"/>
        <v>1.25</v>
      </c>
      <c r="Z138" s="129">
        <f t="shared" si="36"/>
        <v>1.25</v>
      </c>
      <c r="AA138" s="129">
        <f t="shared" si="36"/>
        <v>1.25</v>
      </c>
      <c r="AB138" s="129">
        <f t="shared" si="36"/>
        <v>1.25</v>
      </c>
      <c r="AC138" s="129">
        <f t="shared" si="36"/>
        <v>1.25</v>
      </c>
      <c r="AD138" s="129">
        <f t="shared" si="36"/>
        <v>1.25</v>
      </c>
      <c r="AE138" s="129">
        <f t="shared" si="36"/>
        <v>1.25</v>
      </c>
      <c r="AF138" s="129">
        <f t="shared" si="36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143</v>
      </c>
      <c r="B139" s="128">
        <v>1.46</v>
      </c>
      <c r="C139" s="129">
        <f t="shared" si="35"/>
        <v>1.46</v>
      </c>
      <c r="D139" s="129">
        <f t="shared" si="35"/>
        <v>1.46</v>
      </c>
      <c r="E139" s="129">
        <f t="shared" si="35"/>
        <v>1.46</v>
      </c>
      <c r="F139" s="129">
        <f t="shared" si="35"/>
        <v>1.46</v>
      </c>
      <c r="G139" s="129">
        <f t="shared" si="35"/>
        <v>1.46</v>
      </c>
      <c r="H139" s="129">
        <f t="shared" si="35"/>
        <v>1.46</v>
      </c>
      <c r="I139" s="129">
        <f t="shared" si="35"/>
        <v>1.46</v>
      </c>
      <c r="J139" s="129">
        <f t="shared" si="35"/>
        <v>1.46</v>
      </c>
      <c r="K139" s="129">
        <f t="shared" si="35"/>
        <v>1.46</v>
      </c>
      <c r="L139" s="129">
        <f t="shared" si="35"/>
        <v>1.46</v>
      </c>
      <c r="M139" s="129">
        <f t="shared" si="35"/>
        <v>1.46</v>
      </c>
      <c r="N139" s="129">
        <f t="shared" si="35"/>
        <v>1.46</v>
      </c>
      <c r="O139" s="129">
        <f t="shared" si="35"/>
        <v>1.46</v>
      </c>
      <c r="P139" s="129">
        <f t="shared" si="35"/>
        <v>1.46</v>
      </c>
      <c r="Q139" s="129">
        <f t="shared" si="35"/>
        <v>1.46</v>
      </c>
      <c r="R139" s="129">
        <f t="shared" si="35"/>
        <v>1.46</v>
      </c>
      <c r="S139" s="129">
        <f t="shared" si="36"/>
        <v>1.46</v>
      </c>
      <c r="T139" s="129">
        <f t="shared" si="36"/>
        <v>1.46</v>
      </c>
      <c r="U139" s="129">
        <f t="shared" si="36"/>
        <v>1.46</v>
      </c>
      <c r="V139" s="129">
        <f t="shared" si="36"/>
        <v>1.46</v>
      </c>
      <c r="W139" s="129">
        <f t="shared" si="36"/>
        <v>1.46</v>
      </c>
      <c r="X139" s="129">
        <f t="shared" si="36"/>
        <v>1.46</v>
      </c>
      <c r="Y139" s="129">
        <f t="shared" si="36"/>
        <v>1.46</v>
      </c>
      <c r="Z139" s="129">
        <f t="shared" si="36"/>
        <v>1.46</v>
      </c>
      <c r="AA139" s="129">
        <f t="shared" si="36"/>
        <v>1.46</v>
      </c>
      <c r="AB139" s="129">
        <f t="shared" si="36"/>
        <v>1.46</v>
      </c>
      <c r="AC139" s="129">
        <f t="shared" si="36"/>
        <v>1.46</v>
      </c>
      <c r="AD139" s="129">
        <f t="shared" si="36"/>
        <v>1.46</v>
      </c>
      <c r="AE139" s="129">
        <f t="shared" si="36"/>
        <v>1.46</v>
      </c>
      <c r="AF139" s="129">
        <f t="shared" si="36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144</v>
      </c>
      <c r="B140" s="128">
        <v>3</v>
      </c>
      <c r="C140" s="129">
        <f t="shared" si="35"/>
        <v>3</v>
      </c>
      <c r="D140" s="129">
        <f t="shared" si="35"/>
        <v>3</v>
      </c>
      <c r="E140" s="129">
        <f t="shared" si="35"/>
        <v>3</v>
      </c>
      <c r="F140" s="129">
        <f t="shared" si="35"/>
        <v>3</v>
      </c>
      <c r="G140" s="129">
        <f t="shared" si="35"/>
        <v>3</v>
      </c>
      <c r="H140" s="129">
        <f t="shared" si="35"/>
        <v>3</v>
      </c>
      <c r="I140" s="129">
        <f t="shared" si="35"/>
        <v>3</v>
      </c>
      <c r="J140" s="129">
        <f t="shared" si="35"/>
        <v>3</v>
      </c>
      <c r="K140" s="129">
        <f t="shared" si="35"/>
        <v>3</v>
      </c>
      <c r="L140" s="129">
        <f t="shared" si="35"/>
        <v>3</v>
      </c>
      <c r="M140" s="129">
        <f t="shared" si="35"/>
        <v>3</v>
      </c>
      <c r="N140" s="129">
        <f t="shared" si="35"/>
        <v>3</v>
      </c>
      <c r="O140" s="129">
        <f t="shared" si="35"/>
        <v>3</v>
      </c>
      <c r="P140" s="129">
        <f t="shared" si="35"/>
        <v>3</v>
      </c>
      <c r="Q140" s="129">
        <f t="shared" si="35"/>
        <v>3</v>
      </c>
      <c r="R140" s="129">
        <f t="shared" si="35"/>
        <v>3</v>
      </c>
      <c r="S140" s="129">
        <f t="shared" si="36"/>
        <v>3</v>
      </c>
      <c r="T140" s="129">
        <f t="shared" si="36"/>
        <v>3</v>
      </c>
      <c r="U140" s="129">
        <f t="shared" si="36"/>
        <v>3</v>
      </c>
      <c r="V140" s="129">
        <f t="shared" si="36"/>
        <v>3</v>
      </c>
      <c r="W140" s="129">
        <f t="shared" si="36"/>
        <v>3</v>
      </c>
      <c r="X140" s="129">
        <f t="shared" si="36"/>
        <v>3</v>
      </c>
      <c r="Y140" s="129">
        <f t="shared" si="36"/>
        <v>3</v>
      </c>
      <c r="Z140" s="129">
        <f t="shared" si="36"/>
        <v>3</v>
      </c>
      <c r="AA140" s="129">
        <f t="shared" si="36"/>
        <v>3</v>
      </c>
      <c r="AB140" s="129">
        <f t="shared" si="36"/>
        <v>3</v>
      </c>
      <c r="AC140" s="129">
        <f t="shared" si="36"/>
        <v>3</v>
      </c>
      <c r="AD140" s="129">
        <f t="shared" si="36"/>
        <v>3</v>
      </c>
      <c r="AE140" s="129">
        <f t="shared" si="36"/>
        <v>3</v>
      </c>
      <c r="AF140" s="129">
        <f t="shared" si="36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145</v>
      </c>
      <c r="B141" s="128">
        <v>3.3</v>
      </c>
      <c r="C141" s="129">
        <f t="shared" si="35"/>
        <v>3.3</v>
      </c>
      <c r="D141" s="129">
        <f t="shared" si="35"/>
        <v>3.3</v>
      </c>
      <c r="E141" s="129">
        <f t="shared" si="35"/>
        <v>3.3</v>
      </c>
      <c r="F141" s="129">
        <f t="shared" si="35"/>
        <v>3.3</v>
      </c>
      <c r="G141" s="129">
        <f t="shared" si="35"/>
        <v>3.3</v>
      </c>
      <c r="H141" s="129">
        <f t="shared" si="35"/>
        <v>3.3</v>
      </c>
      <c r="I141" s="129">
        <f t="shared" si="35"/>
        <v>3.3</v>
      </c>
      <c r="J141" s="129">
        <f t="shared" si="35"/>
        <v>3.3</v>
      </c>
      <c r="K141" s="129">
        <f t="shared" si="35"/>
        <v>3.3</v>
      </c>
      <c r="L141" s="129">
        <f t="shared" si="35"/>
        <v>3.3</v>
      </c>
      <c r="M141" s="129">
        <f t="shared" si="35"/>
        <v>3.3</v>
      </c>
      <c r="N141" s="129">
        <f t="shared" si="35"/>
        <v>3.3</v>
      </c>
      <c r="O141" s="129">
        <f t="shared" si="35"/>
        <v>3.3</v>
      </c>
      <c r="P141" s="129">
        <f t="shared" si="35"/>
        <v>3.3</v>
      </c>
      <c r="Q141" s="129">
        <f t="shared" si="35"/>
        <v>3.3</v>
      </c>
      <c r="R141" s="129">
        <f t="shared" si="35"/>
        <v>3.3</v>
      </c>
      <c r="S141" s="129">
        <f t="shared" si="36"/>
        <v>3.3</v>
      </c>
      <c r="T141" s="129">
        <f t="shared" si="36"/>
        <v>3.3</v>
      </c>
      <c r="U141" s="129">
        <f t="shared" si="36"/>
        <v>3.3</v>
      </c>
      <c r="V141" s="129">
        <f t="shared" si="36"/>
        <v>3.3</v>
      </c>
      <c r="W141" s="129">
        <f t="shared" si="36"/>
        <v>3.3</v>
      </c>
      <c r="X141" s="129">
        <f t="shared" si="36"/>
        <v>3.3</v>
      </c>
      <c r="Y141" s="129">
        <f t="shared" si="36"/>
        <v>3.3</v>
      </c>
      <c r="Z141" s="129">
        <f t="shared" si="36"/>
        <v>3.3</v>
      </c>
      <c r="AA141" s="129">
        <f t="shared" si="36"/>
        <v>3.3</v>
      </c>
      <c r="AB141" s="129">
        <f t="shared" si="36"/>
        <v>3.3</v>
      </c>
      <c r="AC141" s="129">
        <f t="shared" si="36"/>
        <v>3.3</v>
      </c>
      <c r="AD141" s="129">
        <f t="shared" si="36"/>
        <v>3.3</v>
      </c>
      <c r="AE141" s="129">
        <f t="shared" si="36"/>
        <v>3.3</v>
      </c>
      <c r="AF141" s="129">
        <f t="shared" si="36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146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147</v>
      </c>
      <c r="B143" s="128">
        <v>1.76</v>
      </c>
      <c r="C143" s="129">
        <f t="shared" ref="C143:R144" si="37">B143</f>
        <v>1.76</v>
      </c>
      <c r="D143" s="129">
        <f t="shared" si="37"/>
        <v>1.76</v>
      </c>
      <c r="E143" s="129">
        <f t="shared" si="37"/>
        <v>1.76</v>
      </c>
      <c r="F143" s="129">
        <f t="shared" si="37"/>
        <v>1.76</v>
      </c>
      <c r="G143" s="129">
        <f t="shared" si="37"/>
        <v>1.76</v>
      </c>
      <c r="H143" s="129">
        <f t="shared" si="37"/>
        <v>1.76</v>
      </c>
      <c r="I143" s="129">
        <f t="shared" si="37"/>
        <v>1.76</v>
      </c>
      <c r="J143" s="129">
        <f t="shared" si="37"/>
        <v>1.76</v>
      </c>
      <c r="K143" s="129">
        <f t="shared" si="37"/>
        <v>1.76</v>
      </c>
      <c r="L143" s="129">
        <f t="shared" si="37"/>
        <v>1.76</v>
      </c>
      <c r="M143" s="129">
        <f t="shared" si="37"/>
        <v>1.76</v>
      </c>
      <c r="N143" s="129">
        <f t="shared" si="37"/>
        <v>1.76</v>
      </c>
      <c r="O143" s="129">
        <f t="shared" si="37"/>
        <v>1.76</v>
      </c>
      <c r="P143" s="129">
        <f t="shared" si="37"/>
        <v>1.76</v>
      </c>
      <c r="Q143" s="129">
        <f t="shared" si="37"/>
        <v>1.76</v>
      </c>
      <c r="R143" s="129">
        <f t="shared" si="37"/>
        <v>1.76</v>
      </c>
      <c r="S143" s="129">
        <f t="shared" ref="S143:AF144" si="38">R143</f>
        <v>1.76</v>
      </c>
      <c r="T143" s="129">
        <f t="shared" si="38"/>
        <v>1.76</v>
      </c>
      <c r="U143" s="129">
        <f t="shared" si="38"/>
        <v>1.76</v>
      </c>
      <c r="V143" s="129">
        <f t="shared" si="38"/>
        <v>1.76</v>
      </c>
      <c r="W143" s="129">
        <f t="shared" si="38"/>
        <v>1.76</v>
      </c>
      <c r="X143" s="129">
        <f t="shared" si="38"/>
        <v>1.76</v>
      </c>
      <c r="Y143" s="129">
        <f t="shared" si="38"/>
        <v>1.76</v>
      </c>
      <c r="Z143" s="129">
        <f t="shared" si="38"/>
        <v>1.76</v>
      </c>
      <c r="AA143" s="129">
        <f t="shared" si="38"/>
        <v>1.76</v>
      </c>
      <c r="AB143" s="129">
        <f t="shared" si="38"/>
        <v>1.76</v>
      </c>
      <c r="AC143" s="129">
        <f t="shared" si="38"/>
        <v>1.76</v>
      </c>
      <c r="AD143" s="129">
        <f t="shared" si="38"/>
        <v>1.76</v>
      </c>
      <c r="AE143" s="129">
        <f t="shared" si="38"/>
        <v>1.76</v>
      </c>
      <c r="AF143" s="129">
        <f t="shared" si="38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148</v>
      </c>
      <c r="B144" s="128">
        <v>0</v>
      </c>
      <c r="C144" s="129">
        <f t="shared" si="37"/>
        <v>0</v>
      </c>
      <c r="D144" s="129">
        <f t="shared" si="37"/>
        <v>0</v>
      </c>
      <c r="E144" s="129">
        <f t="shared" si="37"/>
        <v>0</v>
      </c>
      <c r="F144" s="129">
        <f t="shared" si="37"/>
        <v>0</v>
      </c>
      <c r="G144" s="129">
        <f t="shared" si="37"/>
        <v>0</v>
      </c>
      <c r="H144" s="129">
        <f t="shared" si="37"/>
        <v>0</v>
      </c>
      <c r="I144" s="129">
        <f t="shared" si="37"/>
        <v>0</v>
      </c>
      <c r="J144" s="129">
        <f t="shared" si="37"/>
        <v>0</v>
      </c>
      <c r="K144" s="129">
        <f t="shared" si="37"/>
        <v>0</v>
      </c>
      <c r="L144" s="129">
        <f t="shared" si="37"/>
        <v>0</v>
      </c>
      <c r="M144" s="129">
        <f t="shared" si="37"/>
        <v>0</v>
      </c>
      <c r="N144" s="129">
        <f t="shared" si="37"/>
        <v>0</v>
      </c>
      <c r="O144" s="129">
        <f t="shared" si="37"/>
        <v>0</v>
      </c>
      <c r="P144" s="129">
        <f t="shared" si="37"/>
        <v>0</v>
      </c>
      <c r="Q144" s="129">
        <f t="shared" si="37"/>
        <v>0</v>
      </c>
      <c r="R144" s="129">
        <f t="shared" si="37"/>
        <v>0</v>
      </c>
      <c r="S144" s="129">
        <f t="shared" si="38"/>
        <v>0</v>
      </c>
      <c r="T144" s="129">
        <f t="shared" si="38"/>
        <v>0</v>
      </c>
      <c r="U144" s="129">
        <f t="shared" si="38"/>
        <v>0</v>
      </c>
      <c r="V144" s="129">
        <f t="shared" si="38"/>
        <v>0</v>
      </c>
      <c r="W144" s="129">
        <f t="shared" si="38"/>
        <v>0</v>
      </c>
      <c r="X144" s="129">
        <f t="shared" si="38"/>
        <v>0</v>
      </c>
      <c r="Y144" s="129">
        <f t="shared" si="38"/>
        <v>0</v>
      </c>
      <c r="Z144" s="129">
        <f t="shared" si="38"/>
        <v>0</v>
      </c>
      <c r="AA144" s="129">
        <f t="shared" si="38"/>
        <v>0</v>
      </c>
      <c r="AB144" s="129">
        <f t="shared" si="38"/>
        <v>0</v>
      </c>
      <c r="AC144" s="129">
        <f t="shared" si="38"/>
        <v>0</v>
      </c>
      <c r="AD144" s="129">
        <f t="shared" si="38"/>
        <v>0</v>
      </c>
      <c r="AE144" s="129">
        <f t="shared" si="38"/>
        <v>0</v>
      </c>
      <c r="AF144" s="129">
        <f t="shared" si="38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149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150</v>
      </c>
      <c r="B146" s="128">
        <v>0.1</v>
      </c>
      <c r="C146" s="129">
        <f t="shared" ref="C146:R149" si="39">B146</f>
        <v>0.1</v>
      </c>
      <c r="D146" s="129">
        <f t="shared" si="39"/>
        <v>0.1</v>
      </c>
      <c r="E146" s="129">
        <f t="shared" si="39"/>
        <v>0.1</v>
      </c>
      <c r="F146" s="129">
        <f t="shared" si="39"/>
        <v>0.1</v>
      </c>
      <c r="G146" s="129">
        <f t="shared" si="39"/>
        <v>0.1</v>
      </c>
      <c r="H146" s="129">
        <f t="shared" si="39"/>
        <v>0.1</v>
      </c>
      <c r="I146" s="129">
        <f t="shared" si="39"/>
        <v>0.1</v>
      </c>
      <c r="J146" s="129">
        <f t="shared" si="39"/>
        <v>0.1</v>
      </c>
      <c r="K146" s="129">
        <f t="shared" si="39"/>
        <v>0.1</v>
      </c>
      <c r="L146" s="129">
        <f t="shared" si="39"/>
        <v>0.1</v>
      </c>
      <c r="M146" s="129">
        <f t="shared" si="39"/>
        <v>0.1</v>
      </c>
      <c r="N146" s="129">
        <f t="shared" si="39"/>
        <v>0.1</v>
      </c>
      <c r="O146" s="129">
        <f t="shared" si="39"/>
        <v>0.1</v>
      </c>
      <c r="P146" s="129">
        <f t="shared" si="39"/>
        <v>0.1</v>
      </c>
      <c r="Q146" s="129">
        <f t="shared" si="39"/>
        <v>0.1</v>
      </c>
      <c r="R146" s="129">
        <f t="shared" si="39"/>
        <v>0.1</v>
      </c>
      <c r="S146" s="129">
        <f t="shared" ref="S146:AF149" si="40">R146</f>
        <v>0.1</v>
      </c>
      <c r="T146" s="129">
        <f t="shared" si="40"/>
        <v>0.1</v>
      </c>
      <c r="U146" s="129">
        <f t="shared" si="40"/>
        <v>0.1</v>
      </c>
      <c r="V146" s="129">
        <f t="shared" si="40"/>
        <v>0.1</v>
      </c>
      <c r="W146" s="129">
        <f t="shared" si="40"/>
        <v>0.1</v>
      </c>
      <c r="X146" s="129">
        <f t="shared" si="40"/>
        <v>0.1</v>
      </c>
      <c r="Y146" s="129">
        <f t="shared" si="40"/>
        <v>0.1</v>
      </c>
      <c r="Z146" s="129">
        <f t="shared" si="40"/>
        <v>0.1</v>
      </c>
      <c r="AA146" s="129">
        <f t="shared" si="40"/>
        <v>0.1</v>
      </c>
      <c r="AB146" s="129">
        <f t="shared" si="40"/>
        <v>0.1</v>
      </c>
      <c r="AC146" s="129">
        <f t="shared" si="40"/>
        <v>0.1</v>
      </c>
      <c r="AD146" s="129">
        <f t="shared" si="40"/>
        <v>0.1</v>
      </c>
      <c r="AE146" s="129">
        <f t="shared" si="40"/>
        <v>0.1</v>
      </c>
      <c r="AF146" s="129">
        <f t="shared" si="40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151</v>
      </c>
      <c r="B147" s="128">
        <v>2.0499999999999998</v>
      </c>
      <c r="C147" s="129">
        <f t="shared" si="39"/>
        <v>2.0499999999999998</v>
      </c>
      <c r="D147" s="129">
        <f t="shared" si="39"/>
        <v>2.0499999999999998</v>
      </c>
      <c r="E147" s="129">
        <f t="shared" si="39"/>
        <v>2.0499999999999998</v>
      </c>
      <c r="F147" s="129">
        <f t="shared" si="39"/>
        <v>2.0499999999999998</v>
      </c>
      <c r="G147" s="129">
        <f t="shared" si="39"/>
        <v>2.0499999999999998</v>
      </c>
      <c r="H147" s="129">
        <f t="shared" si="39"/>
        <v>2.0499999999999998</v>
      </c>
      <c r="I147" s="129">
        <f t="shared" si="39"/>
        <v>2.0499999999999998</v>
      </c>
      <c r="J147" s="129">
        <f t="shared" si="39"/>
        <v>2.0499999999999998</v>
      </c>
      <c r="K147" s="129">
        <f t="shared" si="39"/>
        <v>2.0499999999999998</v>
      </c>
      <c r="L147" s="129">
        <f t="shared" si="39"/>
        <v>2.0499999999999998</v>
      </c>
      <c r="M147" s="129">
        <f t="shared" si="39"/>
        <v>2.0499999999999998</v>
      </c>
      <c r="N147" s="129">
        <f t="shared" si="39"/>
        <v>2.0499999999999998</v>
      </c>
      <c r="O147" s="129">
        <f t="shared" si="39"/>
        <v>2.0499999999999998</v>
      </c>
      <c r="P147" s="129">
        <f t="shared" si="39"/>
        <v>2.0499999999999998</v>
      </c>
      <c r="Q147" s="129">
        <f t="shared" si="39"/>
        <v>2.0499999999999998</v>
      </c>
      <c r="R147" s="129">
        <f t="shared" si="39"/>
        <v>2.0499999999999998</v>
      </c>
      <c r="S147" s="129">
        <f t="shared" si="40"/>
        <v>2.0499999999999998</v>
      </c>
      <c r="T147" s="129">
        <f t="shared" si="40"/>
        <v>2.0499999999999998</v>
      </c>
      <c r="U147" s="129">
        <f t="shared" si="40"/>
        <v>2.0499999999999998</v>
      </c>
      <c r="V147" s="129">
        <f t="shared" si="40"/>
        <v>2.0499999999999998</v>
      </c>
      <c r="W147" s="129">
        <f t="shared" si="40"/>
        <v>2.0499999999999998</v>
      </c>
      <c r="X147" s="129">
        <f t="shared" si="40"/>
        <v>2.0499999999999998</v>
      </c>
      <c r="Y147" s="129">
        <f t="shared" si="40"/>
        <v>2.0499999999999998</v>
      </c>
      <c r="Z147" s="129">
        <f t="shared" si="40"/>
        <v>2.0499999999999998</v>
      </c>
      <c r="AA147" s="129">
        <f t="shared" si="40"/>
        <v>2.0499999999999998</v>
      </c>
      <c r="AB147" s="129">
        <f t="shared" si="40"/>
        <v>2.0499999999999998</v>
      </c>
      <c r="AC147" s="129">
        <f t="shared" si="40"/>
        <v>2.0499999999999998</v>
      </c>
      <c r="AD147" s="129">
        <f t="shared" si="40"/>
        <v>2.0499999999999998</v>
      </c>
      <c r="AE147" s="129">
        <f t="shared" si="40"/>
        <v>2.0499999999999998</v>
      </c>
      <c r="AF147" s="129">
        <f t="shared" si="40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152</v>
      </c>
      <c r="B148" s="128">
        <v>2.7</v>
      </c>
      <c r="C148" s="129">
        <f t="shared" si="39"/>
        <v>2.7</v>
      </c>
      <c r="D148" s="129">
        <f t="shared" si="39"/>
        <v>2.7</v>
      </c>
      <c r="E148" s="129">
        <f t="shared" si="39"/>
        <v>2.7</v>
      </c>
      <c r="F148" s="129">
        <f t="shared" si="39"/>
        <v>2.7</v>
      </c>
      <c r="G148" s="129">
        <f t="shared" si="39"/>
        <v>2.7</v>
      </c>
      <c r="H148" s="129">
        <f t="shared" si="39"/>
        <v>2.7</v>
      </c>
      <c r="I148" s="129">
        <f t="shared" si="39"/>
        <v>2.7</v>
      </c>
      <c r="J148" s="129">
        <f t="shared" si="39"/>
        <v>2.7</v>
      </c>
      <c r="K148" s="129">
        <f t="shared" si="39"/>
        <v>2.7</v>
      </c>
      <c r="L148" s="129">
        <f t="shared" si="39"/>
        <v>2.7</v>
      </c>
      <c r="M148" s="129">
        <f t="shared" si="39"/>
        <v>2.7</v>
      </c>
      <c r="N148" s="129">
        <f t="shared" si="39"/>
        <v>2.7</v>
      </c>
      <c r="O148" s="129">
        <f t="shared" si="39"/>
        <v>2.7</v>
      </c>
      <c r="P148" s="129">
        <f t="shared" si="39"/>
        <v>2.7</v>
      </c>
      <c r="Q148" s="129">
        <f t="shared" si="39"/>
        <v>2.7</v>
      </c>
      <c r="R148" s="129">
        <f t="shared" si="39"/>
        <v>2.7</v>
      </c>
      <c r="S148" s="129">
        <f t="shared" si="40"/>
        <v>2.7</v>
      </c>
      <c r="T148" s="129">
        <f t="shared" si="40"/>
        <v>2.7</v>
      </c>
      <c r="U148" s="129">
        <f t="shared" si="40"/>
        <v>2.7</v>
      </c>
      <c r="V148" s="129">
        <f t="shared" si="40"/>
        <v>2.7</v>
      </c>
      <c r="W148" s="129">
        <f t="shared" si="40"/>
        <v>2.7</v>
      </c>
      <c r="X148" s="129">
        <f t="shared" si="40"/>
        <v>2.7</v>
      </c>
      <c r="Y148" s="129">
        <f t="shared" si="40"/>
        <v>2.7</v>
      </c>
      <c r="Z148" s="129">
        <f t="shared" si="40"/>
        <v>2.7</v>
      </c>
      <c r="AA148" s="129">
        <f t="shared" si="40"/>
        <v>2.7</v>
      </c>
      <c r="AB148" s="129">
        <f t="shared" si="40"/>
        <v>2.7</v>
      </c>
      <c r="AC148" s="129">
        <f t="shared" si="40"/>
        <v>2.7</v>
      </c>
      <c r="AD148" s="129">
        <f t="shared" si="40"/>
        <v>2.7</v>
      </c>
      <c r="AE148" s="129">
        <f t="shared" si="40"/>
        <v>2.7</v>
      </c>
      <c r="AF148" s="129">
        <f t="shared" si="40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153</v>
      </c>
      <c r="B149" s="128">
        <v>2.15</v>
      </c>
      <c r="C149" s="129">
        <f t="shared" si="39"/>
        <v>2.15</v>
      </c>
      <c r="D149" s="129">
        <f t="shared" si="39"/>
        <v>2.15</v>
      </c>
      <c r="E149" s="129">
        <f t="shared" si="39"/>
        <v>2.15</v>
      </c>
      <c r="F149" s="129">
        <f t="shared" si="39"/>
        <v>2.15</v>
      </c>
      <c r="G149" s="129">
        <f t="shared" si="39"/>
        <v>2.15</v>
      </c>
      <c r="H149" s="129">
        <f t="shared" si="39"/>
        <v>2.15</v>
      </c>
      <c r="I149" s="129">
        <f t="shared" si="39"/>
        <v>2.15</v>
      </c>
      <c r="J149" s="129">
        <f t="shared" si="39"/>
        <v>2.15</v>
      </c>
      <c r="K149" s="129">
        <f t="shared" si="39"/>
        <v>2.15</v>
      </c>
      <c r="L149" s="129">
        <f t="shared" si="39"/>
        <v>2.15</v>
      </c>
      <c r="M149" s="129">
        <f t="shared" si="39"/>
        <v>2.15</v>
      </c>
      <c r="N149" s="129">
        <f t="shared" si="39"/>
        <v>2.15</v>
      </c>
      <c r="O149" s="129">
        <f t="shared" si="39"/>
        <v>2.15</v>
      </c>
      <c r="P149" s="129">
        <f t="shared" si="39"/>
        <v>2.15</v>
      </c>
      <c r="Q149" s="129">
        <f t="shared" si="39"/>
        <v>2.15</v>
      </c>
      <c r="R149" s="129">
        <f t="shared" si="39"/>
        <v>2.15</v>
      </c>
      <c r="S149" s="129">
        <f t="shared" si="40"/>
        <v>2.15</v>
      </c>
      <c r="T149" s="129">
        <f t="shared" si="40"/>
        <v>2.15</v>
      </c>
      <c r="U149" s="129">
        <f t="shared" si="40"/>
        <v>2.15</v>
      </c>
      <c r="V149" s="129">
        <f t="shared" si="40"/>
        <v>2.15</v>
      </c>
      <c r="W149" s="129">
        <f t="shared" si="40"/>
        <v>2.15</v>
      </c>
      <c r="X149" s="129">
        <f t="shared" si="40"/>
        <v>2.15</v>
      </c>
      <c r="Y149" s="129">
        <f t="shared" si="40"/>
        <v>2.15</v>
      </c>
      <c r="Z149" s="129">
        <f t="shared" si="40"/>
        <v>2.15</v>
      </c>
      <c r="AA149" s="129">
        <f t="shared" si="40"/>
        <v>2.15</v>
      </c>
      <c r="AB149" s="129">
        <f t="shared" si="40"/>
        <v>2.15</v>
      </c>
      <c r="AC149" s="129">
        <f t="shared" si="40"/>
        <v>2.15</v>
      </c>
      <c r="AD149" s="129">
        <f t="shared" si="40"/>
        <v>2.15</v>
      </c>
      <c r="AE149" s="129">
        <f t="shared" si="40"/>
        <v>2.15</v>
      </c>
      <c r="AF149" s="129">
        <f t="shared" si="40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154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155</v>
      </c>
      <c r="B151" s="128">
        <v>0.9</v>
      </c>
      <c r="C151" s="129">
        <f t="shared" ref="C151:R163" si="41">B151</f>
        <v>0.9</v>
      </c>
      <c r="D151" s="129">
        <f t="shared" si="41"/>
        <v>0.9</v>
      </c>
      <c r="E151" s="129">
        <f t="shared" si="41"/>
        <v>0.9</v>
      </c>
      <c r="F151" s="129">
        <f t="shared" si="41"/>
        <v>0.9</v>
      </c>
      <c r="G151" s="129">
        <f t="shared" si="41"/>
        <v>0.9</v>
      </c>
      <c r="H151" s="129">
        <f t="shared" si="41"/>
        <v>0.9</v>
      </c>
      <c r="I151" s="129">
        <f t="shared" si="41"/>
        <v>0.9</v>
      </c>
      <c r="J151" s="129">
        <f t="shared" si="41"/>
        <v>0.9</v>
      </c>
      <c r="K151" s="129">
        <f t="shared" si="41"/>
        <v>0.9</v>
      </c>
      <c r="L151" s="129">
        <f t="shared" si="41"/>
        <v>0.9</v>
      </c>
      <c r="M151" s="129">
        <f t="shared" si="41"/>
        <v>0.9</v>
      </c>
      <c r="N151" s="129">
        <f t="shared" si="41"/>
        <v>0.9</v>
      </c>
      <c r="O151" s="129">
        <f t="shared" si="41"/>
        <v>0.9</v>
      </c>
      <c r="P151" s="129">
        <f t="shared" si="41"/>
        <v>0.9</v>
      </c>
      <c r="Q151" s="129">
        <f t="shared" si="41"/>
        <v>0.9</v>
      </c>
      <c r="R151" s="129">
        <f t="shared" si="41"/>
        <v>0.9</v>
      </c>
      <c r="S151" s="129">
        <f t="shared" ref="R151:AF163" si="42">R151</f>
        <v>0.9</v>
      </c>
      <c r="T151" s="129">
        <f t="shared" si="42"/>
        <v>0.9</v>
      </c>
      <c r="U151" s="129">
        <f t="shared" si="42"/>
        <v>0.9</v>
      </c>
      <c r="V151" s="129">
        <f t="shared" si="42"/>
        <v>0.9</v>
      </c>
      <c r="W151" s="129">
        <f t="shared" si="42"/>
        <v>0.9</v>
      </c>
      <c r="X151" s="129">
        <f t="shared" si="42"/>
        <v>0.9</v>
      </c>
      <c r="Y151" s="129">
        <f t="shared" si="42"/>
        <v>0.9</v>
      </c>
      <c r="Z151" s="129">
        <f t="shared" si="42"/>
        <v>0.9</v>
      </c>
      <c r="AA151" s="129">
        <f t="shared" si="42"/>
        <v>0.9</v>
      </c>
      <c r="AB151" s="129">
        <f t="shared" si="42"/>
        <v>0.9</v>
      </c>
      <c r="AC151" s="129">
        <f t="shared" si="42"/>
        <v>0.9</v>
      </c>
      <c r="AD151" s="129">
        <f t="shared" si="42"/>
        <v>0.9</v>
      </c>
      <c r="AE151" s="129">
        <f t="shared" si="42"/>
        <v>0.9</v>
      </c>
      <c r="AF151" s="129">
        <f t="shared" si="42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156</v>
      </c>
      <c r="B152" s="128">
        <v>1.08</v>
      </c>
      <c r="C152" s="129">
        <f t="shared" si="41"/>
        <v>1.08</v>
      </c>
      <c r="D152" s="129">
        <f t="shared" si="41"/>
        <v>1.08</v>
      </c>
      <c r="E152" s="129">
        <f t="shared" si="41"/>
        <v>1.08</v>
      </c>
      <c r="F152" s="129">
        <f t="shared" si="41"/>
        <v>1.08</v>
      </c>
      <c r="G152" s="129">
        <f t="shared" si="41"/>
        <v>1.08</v>
      </c>
      <c r="H152" s="129">
        <f t="shared" si="41"/>
        <v>1.08</v>
      </c>
      <c r="I152" s="129">
        <f t="shared" si="41"/>
        <v>1.08</v>
      </c>
      <c r="J152" s="129">
        <f t="shared" si="41"/>
        <v>1.08</v>
      </c>
      <c r="K152" s="129">
        <f t="shared" si="41"/>
        <v>1.08</v>
      </c>
      <c r="L152" s="129">
        <f t="shared" si="41"/>
        <v>1.08</v>
      </c>
      <c r="M152" s="129">
        <f t="shared" si="41"/>
        <v>1.08</v>
      </c>
      <c r="N152" s="129">
        <f t="shared" si="41"/>
        <v>1.08</v>
      </c>
      <c r="O152" s="129">
        <f t="shared" si="41"/>
        <v>1.08</v>
      </c>
      <c r="P152" s="129">
        <f t="shared" si="41"/>
        <v>1.08</v>
      </c>
      <c r="Q152" s="129">
        <f t="shared" si="41"/>
        <v>1.08</v>
      </c>
      <c r="R152" s="129">
        <f t="shared" si="41"/>
        <v>1.08</v>
      </c>
      <c r="S152" s="129">
        <f t="shared" si="42"/>
        <v>1.08</v>
      </c>
      <c r="T152" s="129">
        <f t="shared" si="42"/>
        <v>1.08</v>
      </c>
      <c r="U152" s="129">
        <f t="shared" si="42"/>
        <v>1.08</v>
      </c>
      <c r="V152" s="129">
        <f t="shared" si="42"/>
        <v>1.08</v>
      </c>
      <c r="W152" s="129">
        <f t="shared" si="42"/>
        <v>1.08</v>
      </c>
      <c r="X152" s="129">
        <f t="shared" si="42"/>
        <v>1.08</v>
      </c>
      <c r="Y152" s="129">
        <f t="shared" si="42"/>
        <v>1.08</v>
      </c>
      <c r="Z152" s="129">
        <f t="shared" si="42"/>
        <v>1.08</v>
      </c>
      <c r="AA152" s="129">
        <f t="shared" si="42"/>
        <v>1.08</v>
      </c>
      <c r="AB152" s="129">
        <f t="shared" si="42"/>
        <v>1.08</v>
      </c>
      <c r="AC152" s="129">
        <f t="shared" si="42"/>
        <v>1.08</v>
      </c>
      <c r="AD152" s="129">
        <f t="shared" si="42"/>
        <v>1.08</v>
      </c>
      <c r="AE152" s="129">
        <f t="shared" si="42"/>
        <v>1.08</v>
      </c>
      <c r="AF152" s="129">
        <f t="shared" si="42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157</v>
      </c>
      <c r="B153" s="128">
        <v>2.37</v>
      </c>
      <c r="C153" s="129">
        <f t="shared" si="41"/>
        <v>2.37</v>
      </c>
      <c r="D153" s="129">
        <f t="shared" si="41"/>
        <v>2.37</v>
      </c>
      <c r="E153" s="129">
        <f t="shared" si="41"/>
        <v>2.37</v>
      </c>
      <c r="F153" s="129">
        <f t="shared" si="41"/>
        <v>2.37</v>
      </c>
      <c r="G153" s="129">
        <f t="shared" si="41"/>
        <v>2.37</v>
      </c>
      <c r="H153" s="129">
        <f t="shared" si="41"/>
        <v>2.37</v>
      </c>
      <c r="I153" s="129">
        <f t="shared" si="41"/>
        <v>2.37</v>
      </c>
      <c r="J153" s="129">
        <f t="shared" si="41"/>
        <v>2.37</v>
      </c>
      <c r="K153" s="129">
        <f t="shared" si="41"/>
        <v>2.37</v>
      </c>
      <c r="L153" s="129">
        <f t="shared" si="41"/>
        <v>2.37</v>
      </c>
      <c r="M153" s="129">
        <f t="shared" si="41"/>
        <v>2.37</v>
      </c>
      <c r="N153" s="129">
        <f t="shared" si="41"/>
        <v>2.37</v>
      </c>
      <c r="O153" s="129">
        <f t="shared" si="41"/>
        <v>2.37</v>
      </c>
      <c r="P153" s="129">
        <f t="shared" si="41"/>
        <v>2.37</v>
      </c>
      <c r="Q153" s="129">
        <f t="shared" si="41"/>
        <v>2.37</v>
      </c>
      <c r="R153" s="129">
        <f t="shared" si="41"/>
        <v>2.37</v>
      </c>
      <c r="S153" s="129">
        <f t="shared" si="42"/>
        <v>2.37</v>
      </c>
      <c r="T153" s="129">
        <f t="shared" si="42"/>
        <v>2.37</v>
      </c>
      <c r="U153" s="129">
        <f t="shared" si="42"/>
        <v>2.37</v>
      </c>
      <c r="V153" s="129">
        <f t="shared" si="42"/>
        <v>2.37</v>
      </c>
      <c r="W153" s="129">
        <f t="shared" si="42"/>
        <v>2.37</v>
      </c>
      <c r="X153" s="129">
        <f t="shared" si="42"/>
        <v>2.37</v>
      </c>
      <c r="Y153" s="129">
        <f t="shared" si="42"/>
        <v>2.37</v>
      </c>
      <c r="Z153" s="129">
        <f t="shared" si="42"/>
        <v>2.37</v>
      </c>
      <c r="AA153" s="129">
        <f t="shared" si="42"/>
        <v>2.37</v>
      </c>
      <c r="AB153" s="129">
        <f t="shared" si="42"/>
        <v>2.37</v>
      </c>
      <c r="AC153" s="129">
        <f t="shared" si="42"/>
        <v>2.37</v>
      </c>
      <c r="AD153" s="129">
        <f t="shared" si="42"/>
        <v>2.37</v>
      </c>
      <c r="AE153" s="129">
        <f t="shared" si="42"/>
        <v>2.37</v>
      </c>
      <c r="AF153" s="129">
        <f t="shared" si="42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158</v>
      </c>
      <c r="B154" s="128">
        <v>1.81</v>
      </c>
      <c r="C154" s="129">
        <f t="shared" si="41"/>
        <v>1.81</v>
      </c>
      <c r="D154" s="129">
        <f t="shared" si="41"/>
        <v>1.81</v>
      </c>
      <c r="E154" s="129">
        <f t="shared" si="41"/>
        <v>1.81</v>
      </c>
      <c r="F154" s="129">
        <f t="shared" si="41"/>
        <v>1.81</v>
      </c>
      <c r="G154" s="129">
        <f t="shared" si="41"/>
        <v>1.81</v>
      </c>
      <c r="H154" s="129">
        <f t="shared" si="41"/>
        <v>1.81</v>
      </c>
      <c r="I154" s="129">
        <f t="shared" si="41"/>
        <v>1.81</v>
      </c>
      <c r="J154" s="129">
        <f t="shared" si="41"/>
        <v>1.81</v>
      </c>
      <c r="K154" s="129">
        <f t="shared" si="41"/>
        <v>1.81</v>
      </c>
      <c r="L154" s="129">
        <f t="shared" si="41"/>
        <v>1.81</v>
      </c>
      <c r="M154" s="129">
        <f t="shared" si="41"/>
        <v>1.81</v>
      </c>
      <c r="N154" s="129">
        <f t="shared" si="41"/>
        <v>1.81</v>
      </c>
      <c r="O154" s="129">
        <f t="shared" si="41"/>
        <v>1.81</v>
      </c>
      <c r="P154" s="129">
        <f t="shared" si="41"/>
        <v>1.81</v>
      </c>
      <c r="Q154" s="129">
        <f t="shared" si="41"/>
        <v>1.81</v>
      </c>
      <c r="R154" s="129">
        <f t="shared" si="41"/>
        <v>1.81</v>
      </c>
      <c r="S154" s="129">
        <f t="shared" si="42"/>
        <v>1.81</v>
      </c>
      <c r="T154" s="129">
        <f t="shared" si="42"/>
        <v>1.81</v>
      </c>
      <c r="U154" s="129">
        <f t="shared" si="42"/>
        <v>1.81</v>
      </c>
      <c r="V154" s="129">
        <f t="shared" si="42"/>
        <v>1.81</v>
      </c>
      <c r="W154" s="129">
        <f t="shared" si="42"/>
        <v>1.81</v>
      </c>
      <c r="X154" s="129">
        <f t="shared" si="42"/>
        <v>1.81</v>
      </c>
      <c r="Y154" s="129">
        <f t="shared" si="42"/>
        <v>1.81</v>
      </c>
      <c r="Z154" s="129">
        <f t="shared" si="42"/>
        <v>1.81</v>
      </c>
      <c r="AA154" s="129">
        <f t="shared" si="42"/>
        <v>1.81</v>
      </c>
      <c r="AB154" s="129">
        <f t="shared" si="42"/>
        <v>1.81</v>
      </c>
      <c r="AC154" s="129">
        <f t="shared" si="42"/>
        <v>1.81</v>
      </c>
      <c r="AD154" s="129">
        <f t="shared" si="42"/>
        <v>1.81</v>
      </c>
      <c r="AE154" s="129">
        <f t="shared" si="42"/>
        <v>1.81</v>
      </c>
      <c r="AF154" s="129">
        <f t="shared" si="42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159</v>
      </c>
      <c r="B155" s="128">
        <v>1.0900000000000001</v>
      </c>
      <c r="C155" s="129">
        <f t="shared" si="41"/>
        <v>1.0900000000000001</v>
      </c>
      <c r="D155" s="129">
        <f t="shared" si="41"/>
        <v>1.0900000000000001</v>
      </c>
      <c r="E155" s="129">
        <f t="shared" si="41"/>
        <v>1.0900000000000001</v>
      </c>
      <c r="F155" s="129">
        <f t="shared" si="41"/>
        <v>1.0900000000000001</v>
      </c>
      <c r="G155" s="129">
        <f t="shared" si="41"/>
        <v>1.0900000000000001</v>
      </c>
      <c r="H155" s="129">
        <f t="shared" si="41"/>
        <v>1.0900000000000001</v>
      </c>
      <c r="I155" s="129">
        <f t="shared" si="41"/>
        <v>1.0900000000000001</v>
      </c>
      <c r="J155" s="129">
        <f t="shared" si="41"/>
        <v>1.0900000000000001</v>
      </c>
      <c r="K155" s="129">
        <f t="shared" si="41"/>
        <v>1.0900000000000001</v>
      </c>
      <c r="L155" s="129">
        <f t="shared" si="41"/>
        <v>1.0900000000000001</v>
      </c>
      <c r="M155" s="129">
        <f t="shared" si="41"/>
        <v>1.0900000000000001</v>
      </c>
      <c r="N155" s="129">
        <f t="shared" si="41"/>
        <v>1.0900000000000001</v>
      </c>
      <c r="O155" s="129">
        <f t="shared" si="41"/>
        <v>1.0900000000000001</v>
      </c>
      <c r="P155" s="129">
        <f t="shared" si="41"/>
        <v>1.0900000000000001</v>
      </c>
      <c r="Q155" s="129">
        <f t="shared" si="41"/>
        <v>1.0900000000000001</v>
      </c>
      <c r="R155" s="129">
        <f t="shared" si="41"/>
        <v>1.0900000000000001</v>
      </c>
      <c r="S155" s="129">
        <f t="shared" si="42"/>
        <v>1.0900000000000001</v>
      </c>
      <c r="T155" s="129">
        <f t="shared" si="42"/>
        <v>1.0900000000000001</v>
      </c>
      <c r="U155" s="129">
        <f t="shared" si="42"/>
        <v>1.0900000000000001</v>
      </c>
      <c r="V155" s="129">
        <f t="shared" si="42"/>
        <v>1.0900000000000001</v>
      </c>
      <c r="W155" s="129">
        <f t="shared" si="42"/>
        <v>1.0900000000000001</v>
      </c>
      <c r="X155" s="129">
        <f t="shared" si="42"/>
        <v>1.0900000000000001</v>
      </c>
      <c r="Y155" s="129">
        <f t="shared" si="42"/>
        <v>1.0900000000000001</v>
      </c>
      <c r="Z155" s="129">
        <f t="shared" si="42"/>
        <v>1.0900000000000001</v>
      </c>
      <c r="AA155" s="129">
        <f t="shared" si="42"/>
        <v>1.0900000000000001</v>
      </c>
      <c r="AB155" s="129">
        <f t="shared" si="42"/>
        <v>1.0900000000000001</v>
      </c>
      <c r="AC155" s="129">
        <f t="shared" si="42"/>
        <v>1.0900000000000001</v>
      </c>
      <c r="AD155" s="129">
        <f t="shared" si="42"/>
        <v>1.0900000000000001</v>
      </c>
      <c r="AE155" s="129">
        <f t="shared" si="42"/>
        <v>1.0900000000000001</v>
      </c>
      <c r="AF155" s="129">
        <f t="shared" si="42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160</v>
      </c>
      <c r="B156" s="128">
        <v>1.58</v>
      </c>
      <c r="C156" s="129">
        <f t="shared" si="41"/>
        <v>1.58</v>
      </c>
      <c r="D156" s="129">
        <f t="shared" si="41"/>
        <v>1.58</v>
      </c>
      <c r="E156" s="129">
        <f t="shared" si="41"/>
        <v>1.58</v>
      </c>
      <c r="F156" s="129">
        <f t="shared" si="41"/>
        <v>1.58</v>
      </c>
      <c r="G156" s="129">
        <f t="shared" si="41"/>
        <v>1.58</v>
      </c>
      <c r="H156" s="129">
        <f t="shared" si="41"/>
        <v>1.58</v>
      </c>
      <c r="I156" s="129">
        <f t="shared" si="41"/>
        <v>1.58</v>
      </c>
      <c r="J156" s="129">
        <f t="shared" si="41"/>
        <v>1.58</v>
      </c>
      <c r="K156" s="129">
        <f t="shared" si="41"/>
        <v>1.58</v>
      </c>
      <c r="L156" s="129">
        <f t="shared" si="41"/>
        <v>1.58</v>
      </c>
      <c r="M156" s="129">
        <f t="shared" si="41"/>
        <v>1.58</v>
      </c>
      <c r="N156" s="129">
        <f t="shared" si="41"/>
        <v>1.58</v>
      </c>
      <c r="O156" s="129">
        <f t="shared" si="41"/>
        <v>1.58</v>
      </c>
      <c r="P156" s="129">
        <f t="shared" si="41"/>
        <v>1.58</v>
      </c>
      <c r="Q156" s="129">
        <f t="shared" si="41"/>
        <v>1.58</v>
      </c>
      <c r="R156" s="129">
        <f t="shared" si="41"/>
        <v>1.58</v>
      </c>
      <c r="S156" s="129">
        <f t="shared" si="42"/>
        <v>1.58</v>
      </c>
      <c r="T156" s="129">
        <f t="shared" si="42"/>
        <v>1.58</v>
      </c>
      <c r="U156" s="129">
        <f t="shared" si="42"/>
        <v>1.58</v>
      </c>
      <c r="V156" s="129">
        <f t="shared" si="42"/>
        <v>1.58</v>
      </c>
      <c r="W156" s="129">
        <f t="shared" si="42"/>
        <v>1.58</v>
      </c>
      <c r="X156" s="129">
        <f t="shared" si="42"/>
        <v>1.58</v>
      </c>
      <c r="Y156" s="129">
        <f t="shared" si="42"/>
        <v>1.58</v>
      </c>
      <c r="Z156" s="129">
        <f t="shared" si="42"/>
        <v>1.58</v>
      </c>
      <c r="AA156" s="129">
        <f t="shared" si="42"/>
        <v>1.58</v>
      </c>
      <c r="AB156" s="129">
        <f t="shared" si="42"/>
        <v>1.58</v>
      </c>
      <c r="AC156" s="129">
        <f t="shared" si="42"/>
        <v>1.58</v>
      </c>
      <c r="AD156" s="129">
        <f t="shared" si="42"/>
        <v>1.58</v>
      </c>
      <c r="AE156" s="129">
        <f t="shared" si="42"/>
        <v>1.58</v>
      </c>
      <c r="AF156" s="129">
        <f t="shared" si="42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161</v>
      </c>
      <c r="B157" s="128">
        <v>2</v>
      </c>
      <c r="C157" s="129">
        <f t="shared" si="41"/>
        <v>2</v>
      </c>
      <c r="D157" s="129">
        <f t="shared" si="41"/>
        <v>2</v>
      </c>
      <c r="E157" s="129">
        <f t="shared" si="41"/>
        <v>2</v>
      </c>
      <c r="F157" s="129">
        <f t="shared" si="41"/>
        <v>2</v>
      </c>
      <c r="G157" s="129">
        <f t="shared" si="41"/>
        <v>2</v>
      </c>
      <c r="H157" s="129">
        <f t="shared" si="41"/>
        <v>2</v>
      </c>
      <c r="I157" s="129">
        <f t="shared" si="41"/>
        <v>2</v>
      </c>
      <c r="J157" s="129">
        <f t="shared" si="41"/>
        <v>2</v>
      </c>
      <c r="K157" s="129">
        <f t="shared" si="41"/>
        <v>2</v>
      </c>
      <c r="L157" s="129">
        <f t="shared" si="41"/>
        <v>2</v>
      </c>
      <c r="M157" s="129">
        <f t="shared" si="41"/>
        <v>2</v>
      </c>
      <c r="N157" s="129">
        <f t="shared" si="41"/>
        <v>2</v>
      </c>
      <c r="O157" s="129">
        <f t="shared" si="41"/>
        <v>2</v>
      </c>
      <c r="P157" s="129">
        <f t="shared" si="41"/>
        <v>2</v>
      </c>
      <c r="Q157" s="129">
        <f t="shared" si="41"/>
        <v>2</v>
      </c>
      <c r="R157" s="129">
        <f t="shared" si="41"/>
        <v>2</v>
      </c>
      <c r="S157" s="129">
        <f t="shared" si="42"/>
        <v>2</v>
      </c>
      <c r="T157" s="129">
        <f t="shared" si="42"/>
        <v>2</v>
      </c>
      <c r="U157" s="129">
        <f t="shared" si="42"/>
        <v>2</v>
      </c>
      <c r="V157" s="129">
        <f t="shared" si="42"/>
        <v>2</v>
      </c>
      <c r="W157" s="129">
        <f t="shared" si="42"/>
        <v>2</v>
      </c>
      <c r="X157" s="129">
        <f t="shared" si="42"/>
        <v>2</v>
      </c>
      <c r="Y157" s="129">
        <f t="shared" si="42"/>
        <v>2</v>
      </c>
      <c r="Z157" s="129">
        <f t="shared" si="42"/>
        <v>2</v>
      </c>
      <c r="AA157" s="129">
        <f t="shared" si="42"/>
        <v>2</v>
      </c>
      <c r="AB157" s="129">
        <f t="shared" si="42"/>
        <v>2</v>
      </c>
      <c r="AC157" s="129">
        <f t="shared" si="42"/>
        <v>2</v>
      </c>
      <c r="AD157" s="129">
        <f t="shared" si="42"/>
        <v>2</v>
      </c>
      <c r="AE157" s="129">
        <f t="shared" si="42"/>
        <v>2</v>
      </c>
      <c r="AF157" s="129">
        <f t="shared" si="42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162</v>
      </c>
      <c r="B158" s="128">
        <v>0.47</v>
      </c>
      <c r="C158" s="129">
        <f t="shared" si="41"/>
        <v>0.47</v>
      </c>
      <c r="D158" s="129">
        <f t="shared" si="41"/>
        <v>0.47</v>
      </c>
      <c r="E158" s="129">
        <f t="shared" si="41"/>
        <v>0.47</v>
      </c>
      <c r="F158" s="129">
        <f t="shared" si="41"/>
        <v>0.47</v>
      </c>
      <c r="G158" s="129">
        <f t="shared" si="41"/>
        <v>0.47</v>
      </c>
      <c r="H158" s="129">
        <f t="shared" si="41"/>
        <v>0.47</v>
      </c>
      <c r="I158" s="129">
        <f t="shared" si="41"/>
        <v>0.47</v>
      </c>
      <c r="J158" s="129">
        <f t="shared" si="41"/>
        <v>0.47</v>
      </c>
      <c r="K158" s="129">
        <f t="shared" si="41"/>
        <v>0.47</v>
      </c>
      <c r="L158" s="129">
        <f t="shared" si="41"/>
        <v>0.47</v>
      </c>
      <c r="M158" s="129">
        <f t="shared" si="41"/>
        <v>0.47</v>
      </c>
      <c r="N158" s="129">
        <f t="shared" si="41"/>
        <v>0.47</v>
      </c>
      <c r="O158" s="129">
        <f t="shared" si="41"/>
        <v>0.47</v>
      </c>
      <c r="P158" s="129">
        <f t="shared" si="41"/>
        <v>0.47</v>
      </c>
      <c r="Q158" s="129">
        <f t="shared" si="41"/>
        <v>0.47</v>
      </c>
      <c r="R158" s="129">
        <f t="shared" si="41"/>
        <v>0.47</v>
      </c>
      <c r="S158" s="129">
        <f t="shared" si="42"/>
        <v>0.47</v>
      </c>
      <c r="T158" s="129">
        <f t="shared" si="42"/>
        <v>0.47</v>
      </c>
      <c r="U158" s="129">
        <f t="shared" si="42"/>
        <v>0.47</v>
      </c>
      <c r="V158" s="129">
        <f t="shared" si="42"/>
        <v>0.47</v>
      </c>
      <c r="W158" s="129">
        <f t="shared" si="42"/>
        <v>0.47</v>
      </c>
      <c r="X158" s="129">
        <f t="shared" si="42"/>
        <v>0.47</v>
      </c>
      <c r="Y158" s="129">
        <f t="shared" si="42"/>
        <v>0.47</v>
      </c>
      <c r="Z158" s="129">
        <f t="shared" si="42"/>
        <v>0.47</v>
      </c>
      <c r="AA158" s="129">
        <f t="shared" si="42"/>
        <v>0.47</v>
      </c>
      <c r="AB158" s="129">
        <f t="shared" si="42"/>
        <v>0.47</v>
      </c>
      <c r="AC158" s="129">
        <f t="shared" si="42"/>
        <v>0.47</v>
      </c>
      <c r="AD158" s="129">
        <f t="shared" si="42"/>
        <v>0.47</v>
      </c>
      <c r="AE158" s="129">
        <f t="shared" si="42"/>
        <v>0.47</v>
      </c>
      <c r="AF158" s="129">
        <f t="shared" si="42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163</v>
      </c>
      <c r="B159" s="128">
        <v>0</v>
      </c>
      <c r="C159" s="129">
        <f t="shared" si="41"/>
        <v>0</v>
      </c>
      <c r="D159" s="129">
        <f t="shared" si="41"/>
        <v>0</v>
      </c>
      <c r="E159" s="129">
        <f t="shared" si="41"/>
        <v>0</v>
      </c>
      <c r="F159" s="129">
        <f t="shared" si="41"/>
        <v>0</v>
      </c>
      <c r="G159" s="129">
        <f t="shared" si="41"/>
        <v>0</v>
      </c>
      <c r="H159" s="129">
        <f t="shared" si="41"/>
        <v>0</v>
      </c>
      <c r="I159" s="129">
        <f t="shared" si="41"/>
        <v>0</v>
      </c>
      <c r="J159" s="129">
        <f t="shared" si="41"/>
        <v>0</v>
      </c>
      <c r="K159" s="129">
        <f t="shared" si="41"/>
        <v>0</v>
      </c>
      <c r="L159" s="129">
        <f t="shared" si="41"/>
        <v>0</v>
      </c>
      <c r="M159" s="129">
        <f t="shared" si="41"/>
        <v>0</v>
      </c>
      <c r="N159" s="129">
        <f t="shared" si="41"/>
        <v>0</v>
      </c>
      <c r="O159" s="129">
        <f t="shared" si="41"/>
        <v>0</v>
      </c>
      <c r="P159" s="129">
        <f t="shared" si="41"/>
        <v>0</v>
      </c>
      <c r="Q159" s="129">
        <f t="shared" si="41"/>
        <v>0</v>
      </c>
      <c r="R159" s="129">
        <f t="shared" si="41"/>
        <v>0</v>
      </c>
      <c r="S159" s="129">
        <f t="shared" si="42"/>
        <v>0</v>
      </c>
      <c r="T159" s="129">
        <f t="shared" si="42"/>
        <v>0</v>
      </c>
      <c r="U159" s="129">
        <f t="shared" si="42"/>
        <v>0</v>
      </c>
      <c r="V159" s="129">
        <f t="shared" si="42"/>
        <v>0</v>
      </c>
      <c r="W159" s="129">
        <f t="shared" si="42"/>
        <v>0</v>
      </c>
      <c r="X159" s="129">
        <f t="shared" si="42"/>
        <v>0</v>
      </c>
      <c r="Y159" s="129">
        <f t="shared" si="42"/>
        <v>0</v>
      </c>
      <c r="Z159" s="129">
        <f t="shared" si="42"/>
        <v>0</v>
      </c>
      <c r="AA159" s="129">
        <f t="shared" si="42"/>
        <v>0</v>
      </c>
      <c r="AB159" s="129">
        <f t="shared" si="42"/>
        <v>0</v>
      </c>
      <c r="AC159" s="129">
        <f t="shared" si="42"/>
        <v>0</v>
      </c>
      <c r="AD159" s="129">
        <f t="shared" si="42"/>
        <v>0</v>
      </c>
      <c r="AE159" s="129">
        <f t="shared" si="42"/>
        <v>0</v>
      </c>
      <c r="AF159" s="129">
        <f t="shared" si="42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164</v>
      </c>
      <c r="B160" s="128">
        <v>0</v>
      </c>
      <c r="C160" s="129">
        <f t="shared" si="41"/>
        <v>0</v>
      </c>
      <c r="D160" s="129">
        <f t="shared" si="41"/>
        <v>0</v>
      </c>
      <c r="E160" s="129">
        <f t="shared" si="41"/>
        <v>0</v>
      </c>
      <c r="F160" s="129">
        <f t="shared" si="41"/>
        <v>0</v>
      </c>
      <c r="G160" s="129">
        <f t="shared" si="41"/>
        <v>0</v>
      </c>
      <c r="H160" s="129">
        <f t="shared" si="41"/>
        <v>0</v>
      </c>
      <c r="I160" s="129">
        <f t="shared" si="41"/>
        <v>0</v>
      </c>
      <c r="J160" s="129">
        <f t="shared" si="41"/>
        <v>0</v>
      </c>
      <c r="K160" s="129">
        <f t="shared" si="41"/>
        <v>0</v>
      </c>
      <c r="L160" s="129">
        <f t="shared" si="41"/>
        <v>0</v>
      </c>
      <c r="M160" s="129">
        <f t="shared" si="41"/>
        <v>0</v>
      </c>
      <c r="N160" s="129">
        <f t="shared" si="41"/>
        <v>0</v>
      </c>
      <c r="O160" s="129">
        <f t="shared" si="41"/>
        <v>0</v>
      </c>
      <c r="P160" s="129">
        <f t="shared" si="41"/>
        <v>0</v>
      </c>
      <c r="Q160" s="129">
        <f t="shared" si="41"/>
        <v>0</v>
      </c>
      <c r="R160" s="129">
        <f t="shared" si="42"/>
        <v>0</v>
      </c>
      <c r="S160" s="129">
        <f t="shared" si="42"/>
        <v>0</v>
      </c>
      <c r="T160" s="129">
        <f t="shared" si="42"/>
        <v>0</v>
      </c>
      <c r="U160" s="129">
        <f t="shared" si="42"/>
        <v>0</v>
      </c>
      <c r="V160" s="129">
        <f t="shared" si="42"/>
        <v>0</v>
      </c>
      <c r="W160" s="129">
        <f t="shared" si="42"/>
        <v>0</v>
      </c>
      <c r="X160" s="129">
        <f t="shared" si="42"/>
        <v>0</v>
      </c>
      <c r="Y160" s="129">
        <f t="shared" si="42"/>
        <v>0</v>
      </c>
      <c r="Z160" s="129">
        <f t="shared" si="42"/>
        <v>0</v>
      </c>
      <c r="AA160" s="129">
        <f t="shared" si="42"/>
        <v>0</v>
      </c>
      <c r="AB160" s="129">
        <f t="shared" si="42"/>
        <v>0</v>
      </c>
      <c r="AC160" s="129">
        <f t="shared" si="42"/>
        <v>0</v>
      </c>
      <c r="AD160" s="129">
        <f t="shared" si="42"/>
        <v>0</v>
      </c>
      <c r="AE160" s="129">
        <f t="shared" si="42"/>
        <v>0</v>
      </c>
      <c r="AF160" s="129">
        <f t="shared" si="42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165</v>
      </c>
      <c r="B161" s="128">
        <v>0.8</v>
      </c>
      <c r="C161" s="129">
        <f t="shared" si="41"/>
        <v>0.8</v>
      </c>
      <c r="D161" s="129">
        <f t="shared" si="41"/>
        <v>0.8</v>
      </c>
      <c r="E161" s="129">
        <f t="shared" si="41"/>
        <v>0.8</v>
      </c>
      <c r="F161" s="129">
        <f t="shared" si="41"/>
        <v>0.8</v>
      </c>
      <c r="G161" s="129">
        <f t="shared" si="41"/>
        <v>0.8</v>
      </c>
      <c r="H161" s="129">
        <f t="shared" si="41"/>
        <v>0.8</v>
      </c>
      <c r="I161" s="129">
        <f t="shared" si="41"/>
        <v>0.8</v>
      </c>
      <c r="J161" s="129">
        <f t="shared" si="41"/>
        <v>0.8</v>
      </c>
      <c r="K161" s="129">
        <f t="shared" si="41"/>
        <v>0.8</v>
      </c>
      <c r="L161" s="129">
        <f t="shared" si="41"/>
        <v>0.8</v>
      </c>
      <c r="M161" s="129">
        <f t="shared" si="41"/>
        <v>0.8</v>
      </c>
      <c r="N161" s="129">
        <f t="shared" si="41"/>
        <v>0.8</v>
      </c>
      <c r="O161" s="129">
        <f t="shared" si="41"/>
        <v>0.8</v>
      </c>
      <c r="P161" s="129">
        <f t="shared" si="41"/>
        <v>0.8</v>
      </c>
      <c r="Q161" s="129">
        <f t="shared" si="41"/>
        <v>0.8</v>
      </c>
      <c r="R161" s="129">
        <f t="shared" si="42"/>
        <v>0.8</v>
      </c>
      <c r="S161" s="129">
        <f t="shared" si="42"/>
        <v>0.8</v>
      </c>
      <c r="T161" s="129">
        <f t="shared" si="42"/>
        <v>0.8</v>
      </c>
      <c r="U161" s="129">
        <f t="shared" si="42"/>
        <v>0.8</v>
      </c>
      <c r="V161" s="129">
        <f t="shared" si="42"/>
        <v>0.8</v>
      </c>
      <c r="W161" s="129">
        <f t="shared" si="42"/>
        <v>0.8</v>
      </c>
      <c r="X161" s="129">
        <f t="shared" si="42"/>
        <v>0.8</v>
      </c>
      <c r="Y161" s="129">
        <f t="shared" si="42"/>
        <v>0.8</v>
      </c>
      <c r="Z161" s="129">
        <f t="shared" si="42"/>
        <v>0.8</v>
      </c>
      <c r="AA161" s="129">
        <f t="shared" si="42"/>
        <v>0.8</v>
      </c>
      <c r="AB161" s="129">
        <f t="shared" si="42"/>
        <v>0.8</v>
      </c>
      <c r="AC161" s="129">
        <f t="shared" si="42"/>
        <v>0.8</v>
      </c>
      <c r="AD161" s="129">
        <f t="shared" si="42"/>
        <v>0.8</v>
      </c>
      <c r="AE161" s="129">
        <f t="shared" si="42"/>
        <v>0.8</v>
      </c>
      <c r="AF161" s="129">
        <f t="shared" si="42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166</v>
      </c>
      <c r="B162" s="128">
        <v>1.5</v>
      </c>
      <c r="C162" s="129">
        <f t="shared" si="41"/>
        <v>1.5</v>
      </c>
      <c r="D162" s="129">
        <f t="shared" si="41"/>
        <v>1.5</v>
      </c>
      <c r="E162" s="129">
        <f t="shared" si="41"/>
        <v>1.5</v>
      </c>
      <c r="F162" s="129">
        <f t="shared" si="41"/>
        <v>1.5</v>
      </c>
      <c r="G162" s="129">
        <f t="shared" si="41"/>
        <v>1.5</v>
      </c>
      <c r="H162" s="129">
        <f t="shared" si="41"/>
        <v>1.5</v>
      </c>
      <c r="I162" s="129">
        <f t="shared" si="41"/>
        <v>1.5</v>
      </c>
      <c r="J162" s="129">
        <f t="shared" si="41"/>
        <v>1.5</v>
      </c>
      <c r="K162" s="129">
        <f t="shared" si="41"/>
        <v>1.5</v>
      </c>
      <c r="L162" s="129">
        <f t="shared" si="41"/>
        <v>1.5</v>
      </c>
      <c r="M162" s="129">
        <f t="shared" si="41"/>
        <v>1.5</v>
      </c>
      <c r="N162" s="129">
        <f t="shared" si="41"/>
        <v>1.5</v>
      </c>
      <c r="O162" s="129">
        <f t="shared" si="41"/>
        <v>1.5</v>
      </c>
      <c r="P162" s="129">
        <f t="shared" si="41"/>
        <v>1.5</v>
      </c>
      <c r="Q162" s="129">
        <f t="shared" si="41"/>
        <v>1.5</v>
      </c>
      <c r="R162" s="129">
        <f t="shared" si="42"/>
        <v>1.5</v>
      </c>
      <c r="S162" s="129">
        <f t="shared" si="42"/>
        <v>1.5</v>
      </c>
      <c r="T162" s="129">
        <f t="shared" si="42"/>
        <v>1.5</v>
      </c>
      <c r="U162" s="129">
        <f t="shared" si="42"/>
        <v>1.5</v>
      </c>
      <c r="V162" s="129">
        <f t="shared" si="42"/>
        <v>1.5</v>
      </c>
      <c r="W162" s="129">
        <f t="shared" si="42"/>
        <v>1.5</v>
      </c>
      <c r="X162" s="129">
        <f t="shared" si="42"/>
        <v>1.5</v>
      </c>
      <c r="Y162" s="129">
        <f t="shared" si="42"/>
        <v>1.5</v>
      </c>
      <c r="Z162" s="129">
        <f t="shared" si="42"/>
        <v>1.5</v>
      </c>
      <c r="AA162" s="129">
        <f t="shared" si="42"/>
        <v>1.5</v>
      </c>
      <c r="AB162" s="129">
        <f t="shared" si="42"/>
        <v>1.5</v>
      </c>
      <c r="AC162" s="129">
        <f t="shared" si="42"/>
        <v>1.5</v>
      </c>
      <c r="AD162" s="129">
        <f t="shared" si="42"/>
        <v>1.5</v>
      </c>
      <c r="AE162" s="129">
        <f t="shared" si="42"/>
        <v>1.5</v>
      </c>
      <c r="AF162" s="129">
        <f t="shared" si="42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167</v>
      </c>
      <c r="B163" s="128">
        <v>1</v>
      </c>
      <c r="C163" s="129">
        <f t="shared" si="41"/>
        <v>1</v>
      </c>
      <c r="D163" s="129">
        <f t="shared" si="41"/>
        <v>1</v>
      </c>
      <c r="E163" s="129">
        <f t="shared" si="41"/>
        <v>1</v>
      </c>
      <c r="F163" s="129">
        <f t="shared" si="41"/>
        <v>1</v>
      </c>
      <c r="G163" s="129">
        <f t="shared" si="41"/>
        <v>1</v>
      </c>
      <c r="H163" s="129">
        <f t="shared" si="41"/>
        <v>1</v>
      </c>
      <c r="I163" s="129">
        <f t="shared" si="41"/>
        <v>1</v>
      </c>
      <c r="J163" s="129">
        <f t="shared" si="41"/>
        <v>1</v>
      </c>
      <c r="K163" s="129">
        <f t="shared" si="41"/>
        <v>1</v>
      </c>
      <c r="L163" s="129">
        <f t="shared" si="41"/>
        <v>1</v>
      </c>
      <c r="M163" s="129">
        <f t="shared" si="41"/>
        <v>1</v>
      </c>
      <c r="N163" s="129">
        <f t="shared" si="41"/>
        <v>1</v>
      </c>
      <c r="O163" s="129">
        <f t="shared" si="41"/>
        <v>1</v>
      </c>
      <c r="P163" s="129">
        <f t="shared" si="41"/>
        <v>1</v>
      </c>
      <c r="Q163" s="129">
        <f t="shared" si="41"/>
        <v>1</v>
      </c>
      <c r="R163" s="129">
        <f t="shared" si="42"/>
        <v>1</v>
      </c>
      <c r="S163" s="129">
        <f t="shared" si="42"/>
        <v>1</v>
      </c>
      <c r="T163" s="129">
        <f t="shared" si="42"/>
        <v>1</v>
      </c>
      <c r="U163" s="129">
        <f t="shared" si="42"/>
        <v>1</v>
      </c>
      <c r="V163" s="129">
        <f t="shared" si="42"/>
        <v>1</v>
      </c>
      <c r="W163" s="129">
        <f t="shared" si="42"/>
        <v>1</v>
      </c>
      <c r="X163" s="129">
        <f t="shared" si="42"/>
        <v>1</v>
      </c>
      <c r="Y163" s="129">
        <f t="shared" si="42"/>
        <v>1</v>
      </c>
      <c r="Z163" s="129">
        <f t="shared" si="42"/>
        <v>1</v>
      </c>
      <c r="AA163" s="129">
        <f t="shared" si="42"/>
        <v>1</v>
      </c>
      <c r="AB163" s="129">
        <f t="shared" si="42"/>
        <v>1</v>
      </c>
      <c r="AC163" s="129">
        <f t="shared" si="42"/>
        <v>1</v>
      </c>
      <c r="AD163" s="129">
        <f t="shared" si="42"/>
        <v>1</v>
      </c>
      <c r="AE163" s="129">
        <f t="shared" si="42"/>
        <v>1</v>
      </c>
      <c r="AF163" s="129">
        <f t="shared" si="42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168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169</v>
      </c>
      <c r="B165" s="128">
        <v>1</v>
      </c>
      <c r="C165" s="129">
        <f t="shared" ref="C165:R172" si="43">B165</f>
        <v>1</v>
      </c>
      <c r="D165" s="129">
        <f t="shared" si="43"/>
        <v>1</v>
      </c>
      <c r="E165" s="129">
        <f t="shared" si="43"/>
        <v>1</v>
      </c>
      <c r="F165" s="129">
        <f t="shared" si="43"/>
        <v>1</v>
      </c>
      <c r="G165" s="129">
        <f t="shared" si="43"/>
        <v>1</v>
      </c>
      <c r="H165" s="129">
        <f t="shared" si="43"/>
        <v>1</v>
      </c>
      <c r="I165" s="129">
        <f t="shared" si="43"/>
        <v>1</v>
      </c>
      <c r="J165" s="129">
        <f t="shared" si="43"/>
        <v>1</v>
      </c>
      <c r="K165" s="129">
        <f t="shared" si="43"/>
        <v>1</v>
      </c>
      <c r="L165" s="129">
        <f t="shared" si="43"/>
        <v>1</v>
      </c>
      <c r="M165" s="129">
        <f t="shared" si="43"/>
        <v>1</v>
      </c>
      <c r="N165" s="129">
        <f t="shared" si="43"/>
        <v>1</v>
      </c>
      <c r="O165" s="129">
        <f t="shared" si="43"/>
        <v>1</v>
      </c>
      <c r="P165" s="129">
        <f t="shared" si="43"/>
        <v>1</v>
      </c>
      <c r="Q165" s="129">
        <f t="shared" si="43"/>
        <v>1</v>
      </c>
      <c r="R165" s="129">
        <f t="shared" si="43"/>
        <v>1</v>
      </c>
      <c r="S165" s="129">
        <f t="shared" ref="R165:AF172" si="44">R165</f>
        <v>1</v>
      </c>
      <c r="T165" s="129">
        <f t="shared" si="44"/>
        <v>1</v>
      </c>
      <c r="U165" s="129">
        <f t="shared" si="44"/>
        <v>1</v>
      </c>
      <c r="V165" s="129">
        <f t="shared" si="44"/>
        <v>1</v>
      </c>
      <c r="W165" s="129">
        <f t="shared" si="44"/>
        <v>1</v>
      </c>
      <c r="X165" s="129">
        <f t="shared" si="44"/>
        <v>1</v>
      </c>
      <c r="Y165" s="129">
        <f t="shared" si="44"/>
        <v>1</v>
      </c>
      <c r="Z165" s="129">
        <f t="shared" si="44"/>
        <v>1</v>
      </c>
      <c r="AA165" s="129">
        <f t="shared" si="44"/>
        <v>1</v>
      </c>
      <c r="AB165" s="129">
        <f t="shared" si="44"/>
        <v>1</v>
      </c>
      <c r="AC165" s="129">
        <f t="shared" si="44"/>
        <v>1</v>
      </c>
      <c r="AD165" s="129">
        <f t="shared" si="44"/>
        <v>1</v>
      </c>
      <c r="AE165" s="129">
        <f t="shared" si="44"/>
        <v>1</v>
      </c>
      <c r="AF165" s="129">
        <f t="shared" si="44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170</v>
      </c>
      <c r="B166" s="128">
        <v>0.42</v>
      </c>
      <c r="C166" s="129">
        <f t="shared" si="43"/>
        <v>0.42</v>
      </c>
      <c r="D166" s="129">
        <f t="shared" si="43"/>
        <v>0.42</v>
      </c>
      <c r="E166" s="129">
        <f t="shared" si="43"/>
        <v>0.42</v>
      </c>
      <c r="F166" s="129">
        <f t="shared" si="43"/>
        <v>0.42</v>
      </c>
      <c r="G166" s="129">
        <f t="shared" si="43"/>
        <v>0.42</v>
      </c>
      <c r="H166" s="129">
        <f t="shared" si="43"/>
        <v>0.42</v>
      </c>
      <c r="I166" s="129">
        <f t="shared" si="43"/>
        <v>0.42</v>
      </c>
      <c r="J166" s="129">
        <f t="shared" si="43"/>
        <v>0.42</v>
      </c>
      <c r="K166" s="129">
        <f t="shared" si="43"/>
        <v>0.42</v>
      </c>
      <c r="L166" s="129">
        <f t="shared" si="43"/>
        <v>0.42</v>
      </c>
      <c r="M166" s="129">
        <f t="shared" si="43"/>
        <v>0.42</v>
      </c>
      <c r="N166" s="129">
        <f t="shared" si="43"/>
        <v>0.42</v>
      </c>
      <c r="O166" s="129">
        <f t="shared" si="43"/>
        <v>0.42</v>
      </c>
      <c r="P166" s="129">
        <f t="shared" si="43"/>
        <v>0.42</v>
      </c>
      <c r="Q166" s="129">
        <f t="shared" si="43"/>
        <v>0.42</v>
      </c>
      <c r="R166" s="129">
        <f t="shared" si="44"/>
        <v>0.42</v>
      </c>
      <c r="S166" s="129">
        <f t="shared" si="44"/>
        <v>0.42</v>
      </c>
      <c r="T166" s="129">
        <f t="shared" si="44"/>
        <v>0.42</v>
      </c>
      <c r="U166" s="129">
        <f t="shared" si="44"/>
        <v>0.42</v>
      </c>
      <c r="V166" s="129">
        <f t="shared" si="44"/>
        <v>0.42</v>
      </c>
      <c r="W166" s="129">
        <f t="shared" si="44"/>
        <v>0.42</v>
      </c>
      <c r="X166" s="129">
        <f t="shared" si="44"/>
        <v>0.42</v>
      </c>
      <c r="Y166" s="129">
        <f t="shared" si="44"/>
        <v>0.42</v>
      </c>
      <c r="Z166" s="129">
        <f t="shared" si="44"/>
        <v>0.42</v>
      </c>
      <c r="AA166" s="129">
        <f t="shared" si="44"/>
        <v>0.42</v>
      </c>
      <c r="AB166" s="129">
        <f t="shared" si="44"/>
        <v>0.42</v>
      </c>
      <c r="AC166" s="129">
        <f t="shared" si="44"/>
        <v>0.42</v>
      </c>
      <c r="AD166" s="129">
        <f t="shared" si="44"/>
        <v>0.42</v>
      </c>
      <c r="AE166" s="129">
        <f t="shared" si="44"/>
        <v>0.42</v>
      </c>
      <c r="AF166" s="129">
        <f t="shared" si="44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171</v>
      </c>
      <c r="B167" s="128">
        <v>0.46</v>
      </c>
      <c r="C167" s="129">
        <f t="shared" si="43"/>
        <v>0.46</v>
      </c>
      <c r="D167" s="129">
        <f t="shared" si="43"/>
        <v>0.46</v>
      </c>
      <c r="E167" s="129">
        <f t="shared" si="43"/>
        <v>0.46</v>
      </c>
      <c r="F167" s="129">
        <f t="shared" si="43"/>
        <v>0.46</v>
      </c>
      <c r="G167" s="129">
        <f t="shared" si="43"/>
        <v>0.46</v>
      </c>
      <c r="H167" s="129">
        <f t="shared" si="43"/>
        <v>0.46</v>
      </c>
      <c r="I167" s="129">
        <f t="shared" si="43"/>
        <v>0.46</v>
      </c>
      <c r="J167" s="129">
        <f t="shared" si="43"/>
        <v>0.46</v>
      </c>
      <c r="K167" s="129">
        <f t="shared" si="43"/>
        <v>0.46</v>
      </c>
      <c r="L167" s="129">
        <f t="shared" si="43"/>
        <v>0.46</v>
      </c>
      <c r="M167" s="129">
        <f t="shared" si="43"/>
        <v>0.46</v>
      </c>
      <c r="N167" s="129">
        <f t="shared" si="43"/>
        <v>0.46</v>
      </c>
      <c r="O167" s="129">
        <f t="shared" si="43"/>
        <v>0.46</v>
      </c>
      <c r="P167" s="129">
        <f t="shared" si="43"/>
        <v>0.46</v>
      </c>
      <c r="Q167" s="129">
        <f t="shared" si="43"/>
        <v>0.46</v>
      </c>
      <c r="R167" s="129">
        <f t="shared" si="44"/>
        <v>0.46</v>
      </c>
      <c r="S167" s="129">
        <f t="shared" si="44"/>
        <v>0.46</v>
      </c>
      <c r="T167" s="129">
        <f t="shared" si="44"/>
        <v>0.46</v>
      </c>
      <c r="U167" s="129">
        <f t="shared" si="44"/>
        <v>0.46</v>
      </c>
      <c r="V167" s="129">
        <f t="shared" si="44"/>
        <v>0.46</v>
      </c>
      <c r="W167" s="129">
        <f t="shared" si="44"/>
        <v>0.46</v>
      </c>
      <c r="X167" s="129">
        <f t="shared" si="44"/>
        <v>0.46</v>
      </c>
      <c r="Y167" s="129">
        <f t="shared" si="44"/>
        <v>0.46</v>
      </c>
      <c r="Z167" s="129">
        <f t="shared" si="44"/>
        <v>0.46</v>
      </c>
      <c r="AA167" s="129">
        <f t="shared" si="44"/>
        <v>0.46</v>
      </c>
      <c r="AB167" s="129">
        <f t="shared" si="44"/>
        <v>0.46</v>
      </c>
      <c r="AC167" s="129">
        <f t="shared" si="44"/>
        <v>0.46</v>
      </c>
      <c r="AD167" s="129">
        <f t="shared" si="44"/>
        <v>0.46</v>
      </c>
      <c r="AE167" s="129">
        <f t="shared" si="44"/>
        <v>0.46</v>
      </c>
      <c r="AF167" s="129">
        <f t="shared" si="44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172</v>
      </c>
      <c r="B168" s="128">
        <v>0.85</v>
      </c>
      <c r="C168" s="129">
        <f t="shared" si="43"/>
        <v>0.85</v>
      </c>
      <c r="D168" s="129">
        <f t="shared" si="43"/>
        <v>0.85</v>
      </c>
      <c r="E168" s="129">
        <f t="shared" si="43"/>
        <v>0.85</v>
      </c>
      <c r="F168" s="129">
        <f t="shared" si="43"/>
        <v>0.85</v>
      </c>
      <c r="G168" s="129">
        <f t="shared" si="43"/>
        <v>0.85</v>
      </c>
      <c r="H168" s="129">
        <f t="shared" si="43"/>
        <v>0.85</v>
      </c>
      <c r="I168" s="129">
        <f t="shared" si="43"/>
        <v>0.85</v>
      </c>
      <c r="J168" s="129">
        <f t="shared" si="43"/>
        <v>0.85</v>
      </c>
      <c r="K168" s="129">
        <f t="shared" si="43"/>
        <v>0.85</v>
      </c>
      <c r="L168" s="129">
        <f t="shared" si="43"/>
        <v>0.85</v>
      </c>
      <c r="M168" s="129">
        <f t="shared" si="43"/>
        <v>0.85</v>
      </c>
      <c r="N168" s="129">
        <f t="shared" si="43"/>
        <v>0.85</v>
      </c>
      <c r="O168" s="129">
        <f t="shared" si="43"/>
        <v>0.85</v>
      </c>
      <c r="P168" s="129">
        <f t="shared" si="43"/>
        <v>0.85</v>
      </c>
      <c r="Q168" s="129">
        <f t="shared" si="43"/>
        <v>0.85</v>
      </c>
      <c r="R168" s="129">
        <f t="shared" si="44"/>
        <v>0.85</v>
      </c>
      <c r="S168" s="129">
        <f t="shared" si="44"/>
        <v>0.85</v>
      </c>
      <c r="T168" s="129">
        <f t="shared" si="44"/>
        <v>0.85</v>
      </c>
      <c r="U168" s="129">
        <f t="shared" si="44"/>
        <v>0.85</v>
      </c>
      <c r="V168" s="129">
        <f t="shared" si="44"/>
        <v>0.85</v>
      </c>
      <c r="W168" s="129">
        <f t="shared" si="44"/>
        <v>0.85</v>
      </c>
      <c r="X168" s="129">
        <f t="shared" si="44"/>
        <v>0.85</v>
      </c>
      <c r="Y168" s="129">
        <f t="shared" si="44"/>
        <v>0.85</v>
      </c>
      <c r="Z168" s="129">
        <f t="shared" si="44"/>
        <v>0.85</v>
      </c>
      <c r="AA168" s="129">
        <f t="shared" si="44"/>
        <v>0.85</v>
      </c>
      <c r="AB168" s="129">
        <f t="shared" si="44"/>
        <v>0.85</v>
      </c>
      <c r="AC168" s="129">
        <f t="shared" si="44"/>
        <v>0.85</v>
      </c>
      <c r="AD168" s="129">
        <f t="shared" si="44"/>
        <v>0.85</v>
      </c>
      <c r="AE168" s="129">
        <f t="shared" si="44"/>
        <v>0.85</v>
      </c>
      <c r="AF168" s="129">
        <f t="shared" si="44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173</v>
      </c>
      <c r="B169" s="128">
        <v>0.9</v>
      </c>
      <c r="C169" s="129">
        <f t="shared" si="43"/>
        <v>0.9</v>
      </c>
      <c r="D169" s="129">
        <f t="shared" si="43"/>
        <v>0.9</v>
      </c>
      <c r="E169" s="129">
        <f t="shared" si="43"/>
        <v>0.9</v>
      </c>
      <c r="F169" s="129">
        <f t="shared" si="43"/>
        <v>0.9</v>
      </c>
      <c r="G169" s="129">
        <f t="shared" si="43"/>
        <v>0.9</v>
      </c>
      <c r="H169" s="129">
        <f t="shared" si="43"/>
        <v>0.9</v>
      </c>
      <c r="I169" s="129">
        <f t="shared" si="43"/>
        <v>0.9</v>
      </c>
      <c r="J169" s="129">
        <f t="shared" si="43"/>
        <v>0.9</v>
      </c>
      <c r="K169" s="129">
        <f t="shared" si="43"/>
        <v>0.9</v>
      </c>
      <c r="L169" s="129">
        <f t="shared" si="43"/>
        <v>0.9</v>
      </c>
      <c r="M169" s="129">
        <f t="shared" si="43"/>
        <v>0.9</v>
      </c>
      <c r="N169" s="129">
        <f t="shared" si="43"/>
        <v>0.9</v>
      </c>
      <c r="O169" s="129">
        <f t="shared" si="43"/>
        <v>0.9</v>
      </c>
      <c r="P169" s="129">
        <f t="shared" si="43"/>
        <v>0.9</v>
      </c>
      <c r="Q169" s="129">
        <f t="shared" si="43"/>
        <v>0.9</v>
      </c>
      <c r="R169" s="129">
        <f t="shared" si="44"/>
        <v>0.9</v>
      </c>
      <c r="S169" s="129">
        <f t="shared" si="44"/>
        <v>0.9</v>
      </c>
      <c r="T169" s="129">
        <f t="shared" si="44"/>
        <v>0.9</v>
      </c>
      <c r="U169" s="129">
        <f t="shared" si="44"/>
        <v>0.9</v>
      </c>
      <c r="V169" s="129">
        <f t="shared" si="44"/>
        <v>0.9</v>
      </c>
      <c r="W169" s="129">
        <f t="shared" si="44"/>
        <v>0.9</v>
      </c>
      <c r="X169" s="129">
        <f t="shared" si="44"/>
        <v>0.9</v>
      </c>
      <c r="Y169" s="129">
        <f t="shared" si="44"/>
        <v>0.9</v>
      </c>
      <c r="Z169" s="129">
        <f t="shared" si="44"/>
        <v>0.9</v>
      </c>
      <c r="AA169" s="129">
        <f t="shared" si="44"/>
        <v>0.9</v>
      </c>
      <c r="AB169" s="129">
        <f t="shared" si="44"/>
        <v>0.9</v>
      </c>
      <c r="AC169" s="129">
        <f t="shared" si="44"/>
        <v>0.9</v>
      </c>
      <c r="AD169" s="129">
        <f t="shared" si="44"/>
        <v>0.9</v>
      </c>
      <c r="AE169" s="129">
        <f t="shared" si="44"/>
        <v>0.9</v>
      </c>
      <c r="AF169" s="129">
        <f t="shared" si="44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174</v>
      </c>
      <c r="B170" s="128">
        <v>0.44</v>
      </c>
      <c r="C170" s="129">
        <f t="shared" si="43"/>
        <v>0.44</v>
      </c>
      <c r="D170" s="129">
        <f t="shared" si="43"/>
        <v>0.44</v>
      </c>
      <c r="E170" s="129">
        <f t="shared" si="43"/>
        <v>0.44</v>
      </c>
      <c r="F170" s="129">
        <f t="shared" si="43"/>
        <v>0.44</v>
      </c>
      <c r="G170" s="129">
        <f t="shared" si="43"/>
        <v>0.44</v>
      </c>
      <c r="H170" s="129">
        <f t="shared" si="43"/>
        <v>0.44</v>
      </c>
      <c r="I170" s="129">
        <f t="shared" si="43"/>
        <v>0.44</v>
      </c>
      <c r="J170" s="129">
        <f t="shared" si="43"/>
        <v>0.44</v>
      </c>
      <c r="K170" s="129">
        <f t="shared" si="43"/>
        <v>0.44</v>
      </c>
      <c r="L170" s="129">
        <f t="shared" si="43"/>
        <v>0.44</v>
      </c>
      <c r="M170" s="129">
        <f t="shared" si="43"/>
        <v>0.44</v>
      </c>
      <c r="N170" s="129">
        <f t="shared" si="43"/>
        <v>0.44</v>
      </c>
      <c r="O170" s="129">
        <f t="shared" si="43"/>
        <v>0.44</v>
      </c>
      <c r="P170" s="129">
        <f t="shared" si="43"/>
        <v>0.44</v>
      </c>
      <c r="Q170" s="129">
        <f t="shared" si="43"/>
        <v>0.44</v>
      </c>
      <c r="R170" s="129">
        <f t="shared" si="44"/>
        <v>0.44</v>
      </c>
      <c r="S170" s="129">
        <f t="shared" si="44"/>
        <v>0.44</v>
      </c>
      <c r="T170" s="129">
        <f t="shared" si="44"/>
        <v>0.44</v>
      </c>
      <c r="U170" s="129">
        <f t="shared" si="44"/>
        <v>0.44</v>
      </c>
      <c r="V170" s="129">
        <f t="shared" si="44"/>
        <v>0.44</v>
      </c>
      <c r="W170" s="129">
        <f t="shared" si="44"/>
        <v>0.44</v>
      </c>
      <c r="X170" s="129">
        <f t="shared" si="44"/>
        <v>0.44</v>
      </c>
      <c r="Y170" s="129">
        <f t="shared" si="44"/>
        <v>0.44</v>
      </c>
      <c r="Z170" s="129">
        <f t="shared" si="44"/>
        <v>0.44</v>
      </c>
      <c r="AA170" s="129">
        <f t="shared" si="44"/>
        <v>0.44</v>
      </c>
      <c r="AB170" s="129">
        <f t="shared" si="44"/>
        <v>0.44</v>
      </c>
      <c r="AC170" s="129">
        <f t="shared" si="44"/>
        <v>0.44</v>
      </c>
      <c r="AD170" s="129">
        <f t="shared" si="44"/>
        <v>0.44</v>
      </c>
      <c r="AE170" s="129">
        <f t="shared" si="44"/>
        <v>0.44</v>
      </c>
      <c r="AF170" s="129">
        <f t="shared" si="44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175</v>
      </c>
      <c r="B171" s="128">
        <v>2.1</v>
      </c>
      <c r="C171" s="129">
        <f t="shared" si="43"/>
        <v>2.1</v>
      </c>
      <c r="D171" s="129">
        <f t="shared" si="43"/>
        <v>2.1</v>
      </c>
      <c r="E171" s="129">
        <f t="shared" si="43"/>
        <v>2.1</v>
      </c>
      <c r="F171" s="129">
        <f t="shared" si="43"/>
        <v>2.1</v>
      </c>
      <c r="G171" s="129">
        <f t="shared" si="43"/>
        <v>2.1</v>
      </c>
      <c r="H171" s="129">
        <f t="shared" si="43"/>
        <v>2.1</v>
      </c>
      <c r="I171" s="129">
        <f t="shared" si="43"/>
        <v>2.1</v>
      </c>
      <c r="J171" s="129">
        <f t="shared" si="43"/>
        <v>2.1</v>
      </c>
      <c r="K171" s="129">
        <f t="shared" si="43"/>
        <v>2.1</v>
      </c>
      <c r="L171" s="129">
        <f t="shared" si="43"/>
        <v>2.1</v>
      </c>
      <c r="M171" s="129">
        <f t="shared" si="43"/>
        <v>2.1</v>
      </c>
      <c r="N171" s="129">
        <f t="shared" si="43"/>
        <v>2.1</v>
      </c>
      <c r="O171" s="129">
        <f t="shared" si="43"/>
        <v>2.1</v>
      </c>
      <c r="P171" s="129">
        <f t="shared" si="43"/>
        <v>2.1</v>
      </c>
      <c r="Q171" s="129">
        <f t="shared" si="43"/>
        <v>2.1</v>
      </c>
      <c r="R171" s="129">
        <f t="shared" si="44"/>
        <v>2.1</v>
      </c>
      <c r="S171" s="129">
        <f t="shared" si="44"/>
        <v>2.1</v>
      </c>
      <c r="T171" s="129">
        <f t="shared" si="44"/>
        <v>2.1</v>
      </c>
      <c r="U171" s="129">
        <f t="shared" si="44"/>
        <v>2.1</v>
      </c>
      <c r="V171" s="129">
        <f t="shared" si="44"/>
        <v>2.1</v>
      </c>
      <c r="W171" s="129">
        <f t="shared" si="44"/>
        <v>2.1</v>
      </c>
      <c r="X171" s="129">
        <f t="shared" si="44"/>
        <v>2.1</v>
      </c>
      <c r="Y171" s="129">
        <f t="shared" si="44"/>
        <v>2.1</v>
      </c>
      <c r="Z171" s="129">
        <f t="shared" si="44"/>
        <v>2.1</v>
      </c>
      <c r="AA171" s="129">
        <f t="shared" si="44"/>
        <v>2.1</v>
      </c>
      <c r="AB171" s="129">
        <f t="shared" si="44"/>
        <v>2.1</v>
      </c>
      <c r="AC171" s="129">
        <f t="shared" si="44"/>
        <v>2.1</v>
      </c>
      <c r="AD171" s="129">
        <f t="shared" si="44"/>
        <v>2.1</v>
      </c>
      <c r="AE171" s="129">
        <f t="shared" si="44"/>
        <v>2.1</v>
      </c>
      <c r="AF171" s="129">
        <f t="shared" si="44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176</v>
      </c>
      <c r="B172" s="128">
        <v>0.9</v>
      </c>
      <c r="C172" s="129">
        <f t="shared" si="43"/>
        <v>0.9</v>
      </c>
      <c r="D172" s="129">
        <f t="shared" si="43"/>
        <v>0.9</v>
      </c>
      <c r="E172" s="129">
        <f t="shared" si="43"/>
        <v>0.9</v>
      </c>
      <c r="F172" s="129">
        <f t="shared" si="43"/>
        <v>0.9</v>
      </c>
      <c r="G172" s="129">
        <f t="shared" si="43"/>
        <v>0.9</v>
      </c>
      <c r="H172" s="129">
        <f t="shared" si="43"/>
        <v>0.9</v>
      </c>
      <c r="I172" s="129">
        <f t="shared" si="43"/>
        <v>0.9</v>
      </c>
      <c r="J172" s="129">
        <f t="shared" si="43"/>
        <v>0.9</v>
      </c>
      <c r="K172" s="129">
        <f t="shared" si="43"/>
        <v>0.9</v>
      </c>
      <c r="L172" s="129">
        <f t="shared" si="43"/>
        <v>0.9</v>
      </c>
      <c r="M172" s="129">
        <f t="shared" si="43"/>
        <v>0.9</v>
      </c>
      <c r="N172" s="129">
        <f t="shared" si="43"/>
        <v>0.9</v>
      </c>
      <c r="O172" s="129">
        <f t="shared" si="43"/>
        <v>0.9</v>
      </c>
      <c r="P172" s="129">
        <f t="shared" si="43"/>
        <v>0.9</v>
      </c>
      <c r="Q172" s="129">
        <f t="shared" si="43"/>
        <v>0.9</v>
      </c>
      <c r="R172" s="129">
        <f t="shared" si="44"/>
        <v>0.9</v>
      </c>
      <c r="S172" s="129">
        <f t="shared" si="44"/>
        <v>0.9</v>
      </c>
      <c r="T172" s="129">
        <f t="shared" si="44"/>
        <v>0.9</v>
      </c>
      <c r="U172" s="129">
        <f t="shared" si="44"/>
        <v>0.9</v>
      </c>
      <c r="V172" s="129">
        <f t="shared" si="44"/>
        <v>0.9</v>
      </c>
      <c r="W172" s="129">
        <f t="shared" si="44"/>
        <v>0.9</v>
      </c>
      <c r="X172" s="129">
        <f t="shared" si="44"/>
        <v>0.9</v>
      </c>
      <c r="Y172" s="129">
        <f t="shared" si="44"/>
        <v>0.9</v>
      </c>
      <c r="Z172" s="129">
        <f t="shared" si="44"/>
        <v>0.9</v>
      </c>
      <c r="AA172" s="129">
        <f t="shared" si="44"/>
        <v>0.9</v>
      </c>
      <c r="AB172" s="129">
        <f t="shared" si="44"/>
        <v>0.9</v>
      </c>
      <c r="AC172" s="129">
        <f t="shared" si="44"/>
        <v>0.9</v>
      </c>
      <c r="AD172" s="129">
        <f t="shared" si="44"/>
        <v>0.9</v>
      </c>
      <c r="AE172" s="129">
        <f t="shared" si="44"/>
        <v>0.9</v>
      </c>
      <c r="AF172" s="129">
        <f t="shared" si="44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177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178</v>
      </c>
      <c r="B174" s="128">
        <v>0.57999999999999996</v>
      </c>
      <c r="C174" s="129">
        <f t="shared" ref="C174:R186" si="45">B174</f>
        <v>0.57999999999999996</v>
      </c>
      <c r="D174" s="129">
        <f t="shared" si="45"/>
        <v>0.57999999999999996</v>
      </c>
      <c r="E174" s="129">
        <f t="shared" si="45"/>
        <v>0.57999999999999996</v>
      </c>
      <c r="F174" s="129">
        <f t="shared" si="45"/>
        <v>0.57999999999999996</v>
      </c>
      <c r="G174" s="129">
        <f t="shared" si="45"/>
        <v>0.57999999999999996</v>
      </c>
      <c r="H174" s="129">
        <f t="shared" si="45"/>
        <v>0.57999999999999996</v>
      </c>
      <c r="I174" s="129">
        <f t="shared" si="45"/>
        <v>0.57999999999999996</v>
      </c>
      <c r="J174" s="129">
        <f t="shared" si="45"/>
        <v>0.57999999999999996</v>
      </c>
      <c r="K174" s="129">
        <f t="shared" si="45"/>
        <v>0.57999999999999996</v>
      </c>
      <c r="L174" s="129">
        <f t="shared" si="45"/>
        <v>0.57999999999999996</v>
      </c>
      <c r="M174" s="129">
        <f t="shared" si="45"/>
        <v>0.57999999999999996</v>
      </c>
      <c r="N174" s="129">
        <f t="shared" si="45"/>
        <v>0.57999999999999996</v>
      </c>
      <c r="O174" s="129">
        <f t="shared" si="45"/>
        <v>0.57999999999999996</v>
      </c>
      <c r="P174" s="129">
        <f t="shared" si="45"/>
        <v>0.57999999999999996</v>
      </c>
      <c r="Q174" s="129">
        <f t="shared" si="45"/>
        <v>0.57999999999999996</v>
      </c>
      <c r="R174" s="129">
        <f t="shared" si="45"/>
        <v>0.57999999999999996</v>
      </c>
      <c r="S174" s="129">
        <f t="shared" ref="R174:AF186" si="46">R174</f>
        <v>0.57999999999999996</v>
      </c>
      <c r="T174" s="129">
        <f t="shared" si="46"/>
        <v>0.57999999999999996</v>
      </c>
      <c r="U174" s="129">
        <f t="shared" si="46"/>
        <v>0.57999999999999996</v>
      </c>
      <c r="V174" s="129">
        <f t="shared" si="46"/>
        <v>0.57999999999999996</v>
      </c>
      <c r="W174" s="129">
        <f t="shared" si="46"/>
        <v>0.57999999999999996</v>
      </c>
      <c r="X174" s="129">
        <f t="shared" si="46"/>
        <v>0.57999999999999996</v>
      </c>
      <c r="Y174" s="129">
        <f t="shared" si="46"/>
        <v>0.57999999999999996</v>
      </c>
      <c r="Z174" s="129">
        <f t="shared" si="46"/>
        <v>0.57999999999999996</v>
      </c>
      <c r="AA174" s="129">
        <f t="shared" si="46"/>
        <v>0.57999999999999996</v>
      </c>
      <c r="AB174" s="129">
        <f t="shared" si="46"/>
        <v>0.57999999999999996</v>
      </c>
      <c r="AC174" s="129">
        <f t="shared" si="46"/>
        <v>0.57999999999999996</v>
      </c>
      <c r="AD174" s="129">
        <f t="shared" si="46"/>
        <v>0.57999999999999996</v>
      </c>
      <c r="AE174" s="129">
        <f t="shared" si="46"/>
        <v>0.57999999999999996</v>
      </c>
      <c r="AF174" s="129">
        <f t="shared" si="46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179</v>
      </c>
      <c r="B175" s="128">
        <v>0.8</v>
      </c>
      <c r="C175" s="129">
        <f t="shared" si="45"/>
        <v>0.8</v>
      </c>
      <c r="D175" s="129">
        <f t="shared" si="45"/>
        <v>0.8</v>
      </c>
      <c r="E175" s="129">
        <f t="shared" si="45"/>
        <v>0.8</v>
      </c>
      <c r="F175" s="129">
        <f t="shared" si="45"/>
        <v>0.8</v>
      </c>
      <c r="G175" s="129">
        <f t="shared" si="45"/>
        <v>0.8</v>
      </c>
      <c r="H175" s="129">
        <f t="shared" si="45"/>
        <v>0.8</v>
      </c>
      <c r="I175" s="129">
        <f t="shared" si="45"/>
        <v>0.8</v>
      </c>
      <c r="J175" s="129">
        <f t="shared" si="45"/>
        <v>0.8</v>
      </c>
      <c r="K175" s="129">
        <f t="shared" si="45"/>
        <v>0.8</v>
      </c>
      <c r="L175" s="129">
        <f t="shared" si="45"/>
        <v>0.8</v>
      </c>
      <c r="M175" s="129">
        <f t="shared" si="45"/>
        <v>0.8</v>
      </c>
      <c r="N175" s="129">
        <f t="shared" si="45"/>
        <v>0.8</v>
      </c>
      <c r="O175" s="129">
        <f t="shared" si="45"/>
        <v>0.8</v>
      </c>
      <c r="P175" s="129">
        <f t="shared" si="45"/>
        <v>0.8</v>
      </c>
      <c r="Q175" s="129">
        <f t="shared" si="45"/>
        <v>0.8</v>
      </c>
      <c r="R175" s="129">
        <f t="shared" si="45"/>
        <v>0.8</v>
      </c>
      <c r="S175" s="129">
        <f t="shared" si="46"/>
        <v>0.8</v>
      </c>
      <c r="T175" s="129">
        <f t="shared" si="46"/>
        <v>0.8</v>
      </c>
      <c r="U175" s="129">
        <f t="shared" si="46"/>
        <v>0.8</v>
      </c>
      <c r="V175" s="129">
        <f t="shared" si="46"/>
        <v>0.8</v>
      </c>
      <c r="W175" s="129">
        <f t="shared" si="46"/>
        <v>0.8</v>
      </c>
      <c r="X175" s="129">
        <f t="shared" si="46"/>
        <v>0.8</v>
      </c>
      <c r="Y175" s="129">
        <f t="shared" si="46"/>
        <v>0.8</v>
      </c>
      <c r="Z175" s="129">
        <f t="shared" si="46"/>
        <v>0.8</v>
      </c>
      <c r="AA175" s="129">
        <f t="shared" si="46"/>
        <v>0.8</v>
      </c>
      <c r="AB175" s="129">
        <f t="shared" si="46"/>
        <v>0.8</v>
      </c>
      <c r="AC175" s="129">
        <f t="shared" si="46"/>
        <v>0.8</v>
      </c>
      <c r="AD175" s="129">
        <f t="shared" si="46"/>
        <v>0.8</v>
      </c>
      <c r="AE175" s="129">
        <f t="shared" si="46"/>
        <v>0.8</v>
      </c>
      <c r="AF175" s="129">
        <f t="shared" si="46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211</v>
      </c>
      <c r="B176" s="128">
        <v>0</v>
      </c>
      <c r="C176" s="129">
        <f t="shared" si="45"/>
        <v>0</v>
      </c>
      <c r="D176" s="129">
        <f t="shared" si="45"/>
        <v>0</v>
      </c>
      <c r="E176" s="129">
        <f t="shared" si="45"/>
        <v>0</v>
      </c>
      <c r="F176" s="129">
        <f t="shared" si="45"/>
        <v>0</v>
      </c>
      <c r="G176" s="129">
        <f t="shared" si="45"/>
        <v>0</v>
      </c>
      <c r="H176" s="129">
        <f t="shared" si="45"/>
        <v>0</v>
      </c>
      <c r="I176" s="129">
        <f t="shared" si="45"/>
        <v>0</v>
      </c>
      <c r="J176" s="129">
        <f t="shared" si="45"/>
        <v>0</v>
      </c>
      <c r="K176" s="129">
        <f t="shared" si="45"/>
        <v>0</v>
      </c>
      <c r="L176" s="129">
        <f t="shared" si="45"/>
        <v>0</v>
      </c>
      <c r="M176" s="129">
        <f t="shared" si="45"/>
        <v>0</v>
      </c>
      <c r="N176" s="129">
        <f t="shared" si="45"/>
        <v>0</v>
      </c>
      <c r="O176" s="129">
        <f t="shared" si="45"/>
        <v>0</v>
      </c>
      <c r="P176" s="129">
        <f t="shared" si="45"/>
        <v>0</v>
      </c>
      <c r="Q176" s="129">
        <f t="shared" si="45"/>
        <v>0</v>
      </c>
      <c r="R176" s="129">
        <f t="shared" si="45"/>
        <v>0</v>
      </c>
      <c r="S176" s="129">
        <f t="shared" si="46"/>
        <v>0</v>
      </c>
      <c r="T176" s="129">
        <f t="shared" si="46"/>
        <v>0</v>
      </c>
      <c r="U176" s="129">
        <f t="shared" si="46"/>
        <v>0</v>
      </c>
      <c r="V176" s="129">
        <f t="shared" si="46"/>
        <v>0</v>
      </c>
      <c r="W176" s="129">
        <f t="shared" si="46"/>
        <v>0</v>
      </c>
      <c r="X176" s="129">
        <f t="shared" si="46"/>
        <v>0</v>
      </c>
      <c r="Y176" s="129">
        <f t="shared" si="46"/>
        <v>0</v>
      </c>
      <c r="Z176" s="129">
        <f t="shared" si="46"/>
        <v>0</v>
      </c>
      <c r="AA176" s="129">
        <f t="shared" si="46"/>
        <v>0</v>
      </c>
      <c r="AB176" s="129">
        <f t="shared" si="46"/>
        <v>0</v>
      </c>
      <c r="AC176" s="129">
        <f t="shared" si="46"/>
        <v>0</v>
      </c>
      <c r="AD176" s="129">
        <f t="shared" si="46"/>
        <v>0</v>
      </c>
      <c r="AE176" s="129">
        <f t="shared" si="46"/>
        <v>0</v>
      </c>
      <c r="AF176" s="129">
        <f t="shared" si="46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180</v>
      </c>
      <c r="B177" s="128">
        <v>0.6</v>
      </c>
      <c r="C177" s="129">
        <f t="shared" si="45"/>
        <v>0.6</v>
      </c>
      <c r="D177" s="129">
        <f t="shared" si="45"/>
        <v>0.6</v>
      </c>
      <c r="E177" s="129">
        <f t="shared" si="45"/>
        <v>0.6</v>
      </c>
      <c r="F177" s="129">
        <f t="shared" si="45"/>
        <v>0.6</v>
      </c>
      <c r="G177" s="129">
        <f t="shared" si="45"/>
        <v>0.6</v>
      </c>
      <c r="H177" s="129">
        <f t="shared" si="45"/>
        <v>0.6</v>
      </c>
      <c r="I177" s="129">
        <f t="shared" si="45"/>
        <v>0.6</v>
      </c>
      <c r="J177" s="129">
        <f t="shared" si="45"/>
        <v>0.6</v>
      </c>
      <c r="K177" s="129">
        <f t="shared" si="45"/>
        <v>0.6</v>
      </c>
      <c r="L177" s="129">
        <f t="shared" si="45"/>
        <v>0.6</v>
      </c>
      <c r="M177" s="129">
        <f t="shared" si="45"/>
        <v>0.6</v>
      </c>
      <c r="N177" s="129">
        <f t="shared" si="45"/>
        <v>0.6</v>
      </c>
      <c r="O177" s="129">
        <f t="shared" si="45"/>
        <v>0.6</v>
      </c>
      <c r="P177" s="129">
        <f t="shared" si="45"/>
        <v>0.6</v>
      </c>
      <c r="Q177" s="129">
        <f t="shared" si="45"/>
        <v>0.6</v>
      </c>
      <c r="R177" s="129">
        <f t="shared" si="45"/>
        <v>0.6</v>
      </c>
      <c r="S177" s="129">
        <f t="shared" si="46"/>
        <v>0.6</v>
      </c>
      <c r="T177" s="129">
        <f t="shared" si="46"/>
        <v>0.6</v>
      </c>
      <c r="U177" s="129">
        <f t="shared" si="46"/>
        <v>0.6</v>
      </c>
      <c r="V177" s="129">
        <f t="shared" si="46"/>
        <v>0.6</v>
      </c>
      <c r="W177" s="129">
        <f t="shared" si="46"/>
        <v>0.6</v>
      </c>
      <c r="X177" s="129">
        <f t="shared" si="46"/>
        <v>0.6</v>
      </c>
      <c r="Y177" s="129">
        <f t="shared" si="46"/>
        <v>0.6</v>
      </c>
      <c r="Z177" s="129">
        <f t="shared" si="46"/>
        <v>0.6</v>
      </c>
      <c r="AA177" s="129">
        <f t="shared" si="46"/>
        <v>0.6</v>
      </c>
      <c r="AB177" s="129">
        <f t="shared" si="46"/>
        <v>0.6</v>
      </c>
      <c r="AC177" s="129">
        <f t="shared" si="46"/>
        <v>0.6</v>
      </c>
      <c r="AD177" s="129">
        <f t="shared" si="46"/>
        <v>0.6</v>
      </c>
      <c r="AE177" s="129">
        <f t="shared" si="46"/>
        <v>0.6</v>
      </c>
      <c r="AF177" s="129">
        <f t="shared" si="46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181</v>
      </c>
      <c r="B178" s="128">
        <v>0.6</v>
      </c>
      <c r="C178" s="129">
        <f t="shared" si="45"/>
        <v>0.6</v>
      </c>
      <c r="D178" s="129">
        <f t="shared" si="45"/>
        <v>0.6</v>
      </c>
      <c r="E178" s="129">
        <f t="shared" si="45"/>
        <v>0.6</v>
      </c>
      <c r="F178" s="129">
        <f t="shared" si="45"/>
        <v>0.6</v>
      </c>
      <c r="G178" s="129">
        <f t="shared" si="45"/>
        <v>0.6</v>
      </c>
      <c r="H178" s="129">
        <f t="shared" si="45"/>
        <v>0.6</v>
      </c>
      <c r="I178" s="129">
        <f t="shared" si="45"/>
        <v>0.6</v>
      </c>
      <c r="J178" s="129">
        <f t="shared" si="45"/>
        <v>0.6</v>
      </c>
      <c r="K178" s="129">
        <f t="shared" si="45"/>
        <v>0.6</v>
      </c>
      <c r="L178" s="129">
        <f t="shared" si="45"/>
        <v>0.6</v>
      </c>
      <c r="M178" s="129">
        <f t="shared" si="45"/>
        <v>0.6</v>
      </c>
      <c r="N178" s="129">
        <f t="shared" si="45"/>
        <v>0.6</v>
      </c>
      <c r="O178" s="129">
        <f t="shared" si="45"/>
        <v>0.6</v>
      </c>
      <c r="P178" s="129">
        <f t="shared" si="45"/>
        <v>0.6</v>
      </c>
      <c r="Q178" s="129">
        <f t="shared" si="45"/>
        <v>0.6</v>
      </c>
      <c r="R178" s="129">
        <f t="shared" si="45"/>
        <v>0.6</v>
      </c>
      <c r="S178" s="129">
        <f t="shared" si="46"/>
        <v>0.6</v>
      </c>
      <c r="T178" s="129">
        <f t="shared" si="46"/>
        <v>0.6</v>
      </c>
      <c r="U178" s="129">
        <f t="shared" si="46"/>
        <v>0.6</v>
      </c>
      <c r="V178" s="129">
        <f t="shared" si="46"/>
        <v>0.6</v>
      </c>
      <c r="W178" s="129">
        <f t="shared" si="46"/>
        <v>0.6</v>
      </c>
      <c r="X178" s="129">
        <f t="shared" si="46"/>
        <v>0.6</v>
      </c>
      <c r="Y178" s="129">
        <f t="shared" si="46"/>
        <v>0.6</v>
      </c>
      <c r="Z178" s="129">
        <f t="shared" si="46"/>
        <v>0.6</v>
      </c>
      <c r="AA178" s="129">
        <f t="shared" si="46"/>
        <v>0.6</v>
      </c>
      <c r="AB178" s="129">
        <f t="shared" si="46"/>
        <v>0.6</v>
      </c>
      <c r="AC178" s="129">
        <f t="shared" si="46"/>
        <v>0.6</v>
      </c>
      <c r="AD178" s="129">
        <f t="shared" si="46"/>
        <v>0.6</v>
      </c>
      <c r="AE178" s="129">
        <f t="shared" si="46"/>
        <v>0.6</v>
      </c>
      <c r="AF178" s="129">
        <f t="shared" si="46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182</v>
      </c>
      <c r="B179" s="128">
        <v>0.35</v>
      </c>
      <c r="C179" s="129">
        <f t="shared" si="45"/>
        <v>0.35</v>
      </c>
      <c r="D179" s="129">
        <f t="shared" si="45"/>
        <v>0.35</v>
      </c>
      <c r="E179" s="129">
        <f t="shared" si="45"/>
        <v>0.35</v>
      </c>
      <c r="F179" s="129">
        <f t="shared" si="45"/>
        <v>0.35</v>
      </c>
      <c r="G179" s="129">
        <f t="shared" si="45"/>
        <v>0.35</v>
      </c>
      <c r="H179" s="129">
        <f t="shared" si="45"/>
        <v>0.35</v>
      </c>
      <c r="I179" s="129">
        <f t="shared" si="45"/>
        <v>0.35</v>
      </c>
      <c r="J179" s="129">
        <f t="shared" si="45"/>
        <v>0.35</v>
      </c>
      <c r="K179" s="129">
        <f t="shared" si="45"/>
        <v>0.35</v>
      </c>
      <c r="L179" s="129">
        <f t="shared" si="45"/>
        <v>0.35</v>
      </c>
      <c r="M179" s="129">
        <f t="shared" si="45"/>
        <v>0.35</v>
      </c>
      <c r="N179" s="129">
        <f t="shared" si="45"/>
        <v>0.35</v>
      </c>
      <c r="O179" s="129">
        <f t="shared" si="45"/>
        <v>0.35</v>
      </c>
      <c r="P179" s="129">
        <f t="shared" si="45"/>
        <v>0.35</v>
      </c>
      <c r="Q179" s="129">
        <f t="shared" si="45"/>
        <v>0.35</v>
      </c>
      <c r="R179" s="129">
        <f t="shared" si="45"/>
        <v>0.35</v>
      </c>
      <c r="S179" s="129">
        <f t="shared" si="46"/>
        <v>0.35</v>
      </c>
      <c r="T179" s="129">
        <f t="shared" si="46"/>
        <v>0.35</v>
      </c>
      <c r="U179" s="129">
        <f t="shared" si="46"/>
        <v>0.35</v>
      </c>
      <c r="V179" s="129">
        <f t="shared" si="46"/>
        <v>0.35</v>
      </c>
      <c r="W179" s="129">
        <f t="shared" si="46"/>
        <v>0.35</v>
      </c>
      <c r="X179" s="129">
        <f t="shared" si="46"/>
        <v>0.35</v>
      </c>
      <c r="Y179" s="129">
        <f t="shared" si="46"/>
        <v>0.35</v>
      </c>
      <c r="Z179" s="129">
        <f t="shared" si="46"/>
        <v>0.35</v>
      </c>
      <c r="AA179" s="129">
        <f t="shared" si="46"/>
        <v>0.35</v>
      </c>
      <c r="AB179" s="129">
        <f t="shared" si="46"/>
        <v>0.35</v>
      </c>
      <c r="AC179" s="129">
        <f t="shared" si="46"/>
        <v>0.35</v>
      </c>
      <c r="AD179" s="129">
        <f t="shared" si="46"/>
        <v>0.35</v>
      </c>
      <c r="AE179" s="129">
        <f t="shared" si="46"/>
        <v>0.35</v>
      </c>
      <c r="AF179" s="129">
        <f t="shared" si="46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183</v>
      </c>
      <c r="B180" s="128">
        <v>0.28999999999999998</v>
      </c>
      <c r="C180" s="129">
        <f t="shared" si="45"/>
        <v>0.28999999999999998</v>
      </c>
      <c r="D180" s="129">
        <f t="shared" si="45"/>
        <v>0.28999999999999998</v>
      </c>
      <c r="E180" s="129">
        <f t="shared" si="45"/>
        <v>0.28999999999999998</v>
      </c>
      <c r="F180" s="129">
        <f t="shared" si="45"/>
        <v>0.28999999999999998</v>
      </c>
      <c r="G180" s="129">
        <f t="shared" si="45"/>
        <v>0.28999999999999998</v>
      </c>
      <c r="H180" s="129">
        <f t="shared" si="45"/>
        <v>0.28999999999999998</v>
      </c>
      <c r="I180" s="129">
        <f t="shared" si="45"/>
        <v>0.28999999999999998</v>
      </c>
      <c r="J180" s="129">
        <f t="shared" si="45"/>
        <v>0.28999999999999998</v>
      </c>
      <c r="K180" s="129">
        <f t="shared" si="45"/>
        <v>0.28999999999999998</v>
      </c>
      <c r="L180" s="129">
        <f t="shared" si="45"/>
        <v>0.28999999999999998</v>
      </c>
      <c r="M180" s="129">
        <f t="shared" si="45"/>
        <v>0.28999999999999998</v>
      </c>
      <c r="N180" s="129">
        <f t="shared" si="45"/>
        <v>0.28999999999999998</v>
      </c>
      <c r="O180" s="129">
        <f t="shared" si="45"/>
        <v>0.28999999999999998</v>
      </c>
      <c r="P180" s="129">
        <f t="shared" si="45"/>
        <v>0.28999999999999998</v>
      </c>
      <c r="Q180" s="129">
        <f t="shared" si="45"/>
        <v>0.28999999999999998</v>
      </c>
      <c r="R180" s="129">
        <f t="shared" si="45"/>
        <v>0.28999999999999998</v>
      </c>
      <c r="S180" s="129">
        <f t="shared" si="46"/>
        <v>0.28999999999999998</v>
      </c>
      <c r="T180" s="129">
        <f t="shared" si="46"/>
        <v>0.28999999999999998</v>
      </c>
      <c r="U180" s="129">
        <f t="shared" si="46"/>
        <v>0.28999999999999998</v>
      </c>
      <c r="V180" s="129">
        <f t="shared" si="46"/>
        <v>0.28999999999999998</v>
      </c>
      <c r="W180" s="129">
        <f t="shared" si="46"/>
        <v>0.28999999999999998</v>
      </c>
      <c r="X180" s="129">
        <f t="shared" si="46"/>
        <v>0.28999999999999998</v>
      </c>
      <c r="Y180" s="129">
        <f t="shared" si="46"/>
        <v>0.28999999999999998</v>
      </c>
      <c r="Z180" s="129">
        <f t="shared" si="46"/>
        <v>0.28999999999999998</v>
      </c>
      <c r="AA180" s="129">
        <f t="shared" si="46"/>
        <v>0.28999999999999998</v>
      </c>
      <c r="AB180" s="129">
        <f t="shared" si="46"/>
        <v>0.28999999999999998</v>
      </c>
      <c r="AC180" s="129">
        <f t="shared" si="46"/>
        <v>0.28999999999999998</v>
      </c>
      <c r="AD180" s="129">
        <f t="shared" si="46"/>
        <v>0.28999999999999998</v>
      </c>
      <c r="AE180" s="129">
        <f t="shared" si="46"/>
        <v>0.28999999999999998</v>
      </c>
      <c r="AF180" s="129">
        <f t="shared" si="46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184</v>
      </c>
      <c r="B181" s="128">
        <v>0.06</v>
      </c>
      <c r="C181" s="129">
        <f t="shared" si="45"/>
        <v>0.06</v>
      </c>
      <c r="D181" s="129">
        <f t="shared" si="45"/>
        <v>0.06</v>
      </c>
      <c r="E181" s="129">
        <f t="shared" si="45"/>
        <v>0.06</v>
      </c>
      <c r="F181" s="129">
        <f t="shared" si="45"/>
        <v>0.06</v>
      </c>
      <c r="G181" s="129">
        <f t="shared" si="45"/>
        <v>0.06</v>
      </c>
      <c r="H181" s="129">
        <f t="shared" si="45"/>
        <v>0.06</v>
      </c>
      <c r="I181" s="129">
        <f t="shared" si="45"/>
        <v>0.06</v>
      </c>
      <c r="J181" s="129">
        <f t="shared" si="45"/>
        <v>0.06</v>
      </c>
      <c r="K181" s="129">
        <f t="shared" si="45"/>
        <v>0.06</v>
      </c>
      <c r="L181" s="129">
        <f t="shared" si="45"/>
        <v>0.06</v>
      </c>
      <c r="M181" s="129">
        <f t="shared" si="45"/>
        <v>0.06</v>
      </c>
      <c r="N181" s="129">
        <f t="shared" si="45"/>
        <v>0.06</v>
      </c>
      <c r="O181" s="129">
        <f t="shared" si="45"/>
        <v>0.06</v>
      </c>
      <c r="P181" s="129">
        <f t="shared" si="45"/>
        <v>0.06</v>
      </c>
      <c r="Q181" s="129">
        <f t="shared" si="45"/>
        <v>0.06</v>
      </c>
      <c r="R181" s="129">
        <f t="shared" si="45"/>
        <v>0.06</v>
      </c>
      <c r="S181" s="129">
        <f t="shared" si="46"/>
        <v>0.06</v>
      </c>
      <c r="T181" s="129">
        <f t="shared" si="46"/>
        <v>0.06</v>
      </c>
      <c r="U181" s="129">
        <f t="shared" si="46"/>
        <v>0.06</v>
      </c>
      <c r="V181" s="129">
        <f t="shared" si="46"/>
        <v>0.06</v>
      </c>
      <c r="W181" s="129">
        <f t="shared" si="46"/>
        <v>0.06</v>
      </c>
      <c r="X181" s="129">
        <f t="shared" si="46"/>
        <v>0.06</v>
      </c>
      <c r="Y181" s="129">
        <f t="shared" si="46"/>
        <v>0.06</v>
      </c>
      <c r="Z181" s="129">
        <f t="shared" si="46"/>
        <v>0.06</v>
      </c>
      <c r="AA181" s="129">
        <f t="shared" si="46"/>
        <v>0.06</v>
      </c>
      <c r="AB181" s="129">
        <f t="shared" si="46"/>
        <v>0.06</v>
      </c>
      <c r="AC181" s="129">
        <f t="shared" si="46"/>
        <v>0.06</v>
      </c>
      <c r="AD181" s="129">
        <f t="shared" si="46"/>
        <v>0.06</v>
      </c>
      <c r="AE181" s="129">
        <f t="shared" si="46"/>
        <v>0.06</v>
      </c>
      <c r="AF181" s="129">
        <f t="shared" si="46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185</v>
      </c>
      <c r="B182" s="128">
        <v>0.11</v>
      </c>
      <c r="C182" s="129">
        <f t="shared" si="45"/>
        <v>0.11</v>
      </c>
      <c r="D182" s="129">
        <f t="shared" si="45"/>
        <v>0.11</v>
      </c>
      <c r="E182" s="129">
        <f t="shared" si="45"/>
        <v>0.11</v>
      </c>
      <c r="F182" s="129">
        <f t="shared" si="45"/>
        <v>0.11</v>
      </c>
      <c r="G182" s="129">
        <f t="shared" si="45"/>
        <v>0.11</v>
      </c>
      <c r="H182" s="129">
        <f t="shared" si="45"/>
        <v>0.11</v>
      </c>
      <c r="I182" s="129">
        <f t="shared" si="45"/>
        <v>0.11</v>
      </c>
      <c r="J182" s="129">
        <f t="shared" si="45"/>
        <v>0.11</v>
      </c>
      <c r="K182" s="129">
        <f t="shared" si="45"/>
        <v>0.11</v>
      </c>
      <c r="L182" s="129">
        <f t="shared" si="45"/>
        <v>0.11</v>
      </c>
      <c r="M182" s="129">
        <f t="shared" si="45"/>
        <v>0.11</v>
      </c>
      <c r="N182" s="129">
        <f t="shared" si="45"/>
        <v>0.11</v>
      </c>
      <c r="O182" s="129">
        <f t="shared" si="45"/>
        <v>0.11</v>
      </c>
      <c r="P182" s="129">
        <f t="shared" si="45"/>
        <v>0.11</v>
      </c>
      <c r="Q182" s="129">
        <f t="shared" si="45"/>
        <v>0.11</v>
      </c>
      <c r="R182" s="129">
        <f t="shared" si="45"/>
        <v>0.11</v>
      </c>
      <c r="S182" s="129">
        <f t="shared" si="46"/>
        <v>0.11</v>
      </c>
      <c r="T182" s="129">
        <f t="shared" si="46"/>
        <v>0.11</v>
      </c>
      <c r="U182" s="129">
        <f t="shared" si="46"/>
        <v>0.11</v>
      </c>
      <c r="V182" s="129">
        <f t="shared" si="46"/>
        <v>0.11</v>
      </c>
      <c r="W182" s="129">
        <f t="shared" si="46"/>
        <v>0.11</v>
      </c>
      <c r="X182" s="129">
        <f t="shared" si="46"/>
        <v>0.11</v>
      </c>
      <c r="Y182" s="129">
        <f t="shared" si="46"/>
        <v>0.11</v>
      </c>
      <c r="Z182" s="129">
        <f t="shared" si="46"/>
        <v>0.11</v>
      </c>
      <c r="AA182" s="129">
        <f t="shared" si="46"/>
        <v>0.11</v>
      </c>
      <c r="AB182" s="129">
        <f t="shared" si="46"/>
        <v>0.11</v>
      </c>
      <c r="AC182" s="129">
        <f t="shared" si="46"/>
        <v>0.11</v>
      </c>
      <c r="AD182" s="129">
        <f t="shared" si="46"/>
        <v>0.11</v>
      </c>
      <c r="AE182" s="129">
        <f t="shared" si="46"/>
        <v>0.11</v>
      </c>
      <c r="AF182" s="129">
        <f t="shared" si="46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186</v>
      </c>
      <c r="B183" s="128">
        <v>0.1</v>
      </c>
      <c r="C183" s="129">
        <f t="shared" si="45"/>
        <v>0.1</v>
      </c>
      <c r="D183" s="129">
        <f t="shared" si="45"/>
        <v>0.1</v>
      </c>
      <c r="E183" s="129">
        <f t="shared" si="45"/>
        <v>0.1</v>
      </c>
      <c r="F183" s="129">
        <f t="shared" si="45"/>
        <v>0.1</v>
      </c>
      <c r="G183" s="129">
        <f t="shared" si="45"/>
        <v>0.1</v>
      </c>
      <c r="H183" s="129">
        <f t="shared" si="45"/>
        <v>0.1</v>
      </c>
      <c r="I183" s="129">
        <f t="shared" si="45"/>
        <v>0.1</v>
      </c>
      <c r="J183" s="129">
        <f t="shared" si="45"/>
        <v>0.1</v>
      </c>
      <c r="K183" s="129">
        <f t="shared" si="45"/>
        <v>0.1</v>
      </c>
      <c r="L183" s="129">
        <f t="shared" si="45"/>
        <v>0.1</v>
      </c>
      <c r="M183" s="129">
        <f t="shared" si="45"/>
        <v>0.1</v>
      </c>
      <c r="N183" s="129">
        <f t="shared" si="45"/>
        <v>0.1</v>
      </c>
      <c r="O183" s="129">
        <f t="shared" si="45"/>
        <v>0.1</v>
      </c>
      <c r="P183" s="129">
        <f t="shared" si="45"/>
        <v>0.1</v>
      </c>
      <c r="Q183" s="129">
        <f t="shared" si="45"/>
        <v>0.1</v>
      </c>
      <c r="R183" s="129">
        <f t="shared" si="46"/>
        <v>0.1</v>
      </c>
      <c r="S183" s="129">
        <f t="shared" si="46"/>
        <v>0.1</v>
      </c>
      <c r="T183" s="129">
        <f t="shared" si="46"/>
        <v>0.1</v>
      </c>
      <c r="U183" s="129">
        <f t="shared" si="46"/>
        <v>0.1</v>
      </c>
      <c r="V183" s="129">
        <f t="shared" si="46"/>
        <v>0.1</v>
      </c>
      <c r="W183" s="129">
        <f t="shared" si="46"/>
        <v>0.1</v>
      </c>
      <c r="X183" s="129">
        <f t="shared" si="46"/>
        <v>0.1</v>
      </c>
      <c r="Y183" s="129">
        <f t="shared" si="46"/>
        <v>0.1</v>
      </c>
      <c r="Z183" s="129">
        <f t="shared" si="46"/>
        <v>0.1</v>
      </c>
      <c r="AA183" s="129">
        <f t="shared" si="46"/>
        <v>0.1</v>
      </c>
      <c r="AB183" s="129">
        <f t="shared" si="46"/>
        <v>0.1</v>
      </c>
      <c r="AC183" s="129">
        <f t="shared" si="46"/>
        <v>0.1</v>
      </c>
      <c r="AD183" s="129">
        <f t="shared" si="46"/>
        <v>0.1</v>
      </c>
      <c r="AE183" s="129">
        <f t="shared" si="46"/>
        <v>0.1</v>
      </c>
      <c r="AF183" s="129">
        <f t="shared" si="46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187</v>
      </c>
      <c r="B184" s="128">
        <v>0.09</v>
      </c>
      <c r="C184" s="129">
        <f t="shared" si="45"/>
        <v>0.09</v>
      </c>
      <c r="D184" s="129">
        <f t="shared" si="45"/>
        <v>0.09</v>
      </c>
      <c r="E184" s="129">
        <f t="shared" si="45"/>
        <v>0.09</v>
      </c>
      <c r="F184" s="129">
        <f t="shared" si="45"/>
        <v>0.09</v>
      </c>
      <c r="G184" s="129">
        <f t="shared" si="45"/>
        <v>0.09</v>
      </c>
      <c r="H184" s="129">
        <f t="shared" si="45"/>
        <v>0.09</v>
      </c>
      <c r="I184" s="129">
        <f t="shared" si="45"/>
        <v>0.09</v>
      </c>
      <c r="J184" s="129">
        <f t="shared" si="45"/>
        <v>0.09</v>
      </c>
      <c r="K184" s="129">
        <f t="shared" si="45"/>
        <v>0.09</v>
      </c>
      <c r="L184" s="129">
        <f t="shared" si="45"/>
        <v>0.09</v>
      </c>
      <c r="M184" s="129">
        <f t="shared" si="45"/>
        <v>0.09</v>
      </c>
      <c r="N184" s="129">
        <f t="shared" si="45"/>
        <v>0.09</v>
      </c>
      <c r="O184" s="129">
        <f t="shared" si="45"/>
        <v>0.09</v>
      </c>
      <c r="P184" s="129">
        <f t="shared" si="45"/>
        <v>0.09</v>
      </c>
      <c r="Q184" s="129">
        <f t="shared" si="45"/>
        <v>0.09</v>
      </c>
      <c r="R184" s="129">
        <f t="shared" si="46"/>
        <v>0.09</v>
      </c>
      <c r="S184" s="129">
        <f t="shared" si="46"/>
        <v>0.09</v>
      </c>
      <c r="T184" s="129">
        <f t="shared" si="46"/>
        <v>0.09</v>
      </c>
      <c r="U184" s="129">
        <f t="shared" si="46"/>
        <v>0.09</v>
      </c>
      <c r="V184" s="129">
        <f t="shared" si="46"/>
        <v>0.09</v>
      </c>
      <c r="W184" s="129">
        <f t="shared" si="46"/>
        <v>0.09</v>
      </c>
      <c r="X184" s="129">
        <f t="shared" si="46"/>
        <v>0.09</v>
      </c>
      <c r="Y184" s="129">
        <f t="shared" si="46"/>
        <v>0.09</v>
      </c>
      <c r="Z184" s="129">
        <f t="shared" si="46"/>
        <v>0.09</v>
      </c>
      <c r="AA184" s="129">
        <f t="shared" si="46"/>
        <v>0.09</v>
      </c>
      <c r="AB184" s="129">
        <f t="shared" si="46"/>
        <v>0.09</v>
      </c>
      <c r="AC184" s="129">
        <f t="shared" si="46"/>
        <v>0.09</v>
      </c>
      <c r="AD184" s="129">
        <f t="shared" si="46"/>
        <v>0.09</v>
      </c>
      <c r="AE184" s="129">
        <f t="shared" si="46"/>
        <v>0.09</v>
      </c>
      <c r="AF184" s="129">
        <f t="shared" si="46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188</v>
      </c>
      <c r="B185" s="50">
        <v>0.04</v>
      </c>
      <c r="C185" s="129">
        <f t="shared" si="45"/>
        <v>0.04</v>
      </c>
      <c r="D185" s="129">
        <f t="shared" si="45"/>
        <v>0.04</v>
      </c>
      <c r="E185" s="129">
        <f t="shared" si="45"/>
        <v>0.04</v>
      </c>
      <c r="F185" s="129">
        <f t="shared" si="45"/>
        <v>0.04</v>
      </c>
      <c r="G185" s="129">
        <f t="shared" si="45"/>
        <v>0.04</v>
      </c>
      <c r="H185" s="129">
        <f t="shared" si="45"/>
        <v>0.04</v>
      </c>
      <c r="I185" s="129">
        <f t="shared" si="45"/>
        <v>0.04</v>
      </c>
      <c r="J185" s="129">
        <f t="shared" si="45"/>
        <v>0.04</v>
      </c>
      <c r="K185" s="129">
        <f t="shared" si="45"/>
        <v>0.04</v>
      </c>
      <c r="L185" s="129">
        <f t="shared" si="45"/>
        <v>0.04</v>
      </c>
      <c r="M185" s="129">
        <f t="shared" si="45"/>
        <v>0.04</v>
      </c>
      <c r="N185" s="129">
        <f t="shared" si="45"/>
        <v>0.04</v>
      </c>
      <c r="O185" s="129">
        <f t="shared" si="45"/>
        <v>0.04</v>
      </c>
      <c r="P185" s="129">
        <f t="shared" si="45"/>
        <v>0.04</v>
      </c>
      <c r="Q185" s="129">
        <f t="shared" si="45"/>
        <v>0.04</v>
      </c>
      <c r="R185" s="129">
        <f t="shared" si="46"/>
        <v>0.04</v>
      </c>
      <c r="S185" s="129">
        <f t="shared" si="46"/>
        <v>0.04</v>
      </c>
      <c r="T185" s="129">
        <f t="shared" si="46"/>
        <v>0.04</v>
      </c>
      <c r="U185" s="129">
        <f t="shared" si="46"/>
        <v>0.04</v>
      </c>
      <c r="V185" s="129">
        <f t="shared" si="46"/>
        <v>0.04</v>
      </c>
      <c r="W185" s="129">
        <f t="shared" si="46"/>
        <v>0.04</v>
      </c>
      <c r="X185" s="129">
        <f t="shared" si="46"/>
        <v>0.04</v>
      </c>
      <c r="Y185" s="129">
        <f t="shared" si="46"/>
        <v>0.04</v>
      </c>
      <c r="Z185" s="129">
        <f t="shared" si="46"/>
        <v>0.04</v>
      </c>
      <c r="AA185" s="129">
        <f t="shared" si="46"/>
        <v>0.04</v>
      </c>
      <c r="AB185" s="129">
        <f t="shared" si="46"/>
        <v>0.04</v>
      </c>
      <c r="AC185" s="129">
        <f t="shared" si="46"/>
        <v>0.04</v>
      </c>
      <c r="AD185" s="129">
        <f t="shared" si="46"/>
        <v>0.04</v>
      </c>
      <c r="AE185" s="129">
        <f t="shared" si="46"/>
        <v>0.04</v>
      </c>
      <c r="AF185" s="129">
        <f t="shared" si="46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189</v>
      </c>
      <c r="B186" s="50">
        <v>2.3E-2</v>
      </c>
      <c r="C186" s="129">
        <f>B186</f>
        <v>2.3E-2</v>
      </c>
      <c r="D186" s="129">
        <f t="shared" si="45"/>
        <v>2.3E-2</v>
      </c>
      <c r="E186" s="129">
        <f t="shared" si="45"/>
        <v>2.3E-2</v>
      </c>
      <c r="F186" s="129">
        <f t="shared" si="45"/>
        <v>2.3E-2</v>
      </c>
      <c r="G186" s="129">
        <f t="shared" si="45"/>
        <v>2.3E-2</v>
      </c>
      <c r="H186" s="129">
        <f t="shared" si="45"/>
        <v>2.3E-2</v>
      </c>
      <c r="I186" s="129">
        <f t="shared" si="45"/>
        <v>2.3E-2</v>
      </c>
      <c r="J186" s="129">
        <f t="shared" si="45"/>
        <v>2.3E-2</v>
      </c>
      <c r="K186" s="129">
        <f t="shared" si="45"/>
        <v>2.3E-2</v>
      </c>
      <c r="L186" s="129">
        <f t="shared" si="45"/>
        <v>2.3E-2</v>
      </c>
      <c r="M186" s="129">
        <f t="shared" si="45"/>
        <v>2.3E-2</v>
      </c>
      <c r="N186" s="129">
        <f t="shared" si="45"/>
        <v>2.3E-2</v>
      </c>
      <c r="O186" s="129">
        <f t="shared" si="45"/>
        <v>2.3E-2</v>
      </c>
      <c r="P186" s="129">
        <f t="shared" si="45"/>
        <v>2.3E-2</v>
      </c>
      <c r="Q186" s="129">
        <f t="shared" si="45"/>
        <v>2.3E-2</v>
      </c>
      <c r="R186" s="129">
        <f t="shared" si="46"/>
        <v>2.3E-2</v>
      </c>
      <c r="S186" s="129">
        <f t="shared" si="46"/>
        <v>2.3E-2</v>
      </c>
      <c r="T186" s="129">
        <f t="shared" si="46"/>
        <v>2.3E-2</v>
      </c>
      <c r="U186" s="129">
        <f t="shared" si="46"/>
        <v>2.3E-2</v>
      </c>
      <c r="V186" s="129">
        <f t="shared" si="46"/>
        <v>2.3E-2</v>
      </c>
      <c r="W186" s="129">
        <f t="shared" si="46"/>
        <v>2.3E-2</v>
      </c>
      <c r="X186" s="129">
        <f t="shared" si="46"/>
        <v>2.3E-2</v>
      </c>
      <c r="Y186" s="129">
        <f t="shared" si="46"/>
        <v>2.3E-2</v>
      </c>
      <c r="Z186" s="129">
        <f t="shared" si="46"/>
        <v>2.3E-2</v>
      </c>
      <c r="AA186" s="129">
        <f t="shared" si="46"/>
        <v>2.3E-2</v>
      </c>
      <c r="AB186" s="129">
        <f t="shared" si="46"/>
        <v>2.3E-2</v>
      </c>
      <c r="AC186" s="129">
        <f t="shared" si="46"/>
        <v>2.3E-2</v>
      </c>
      <c r="AD186" s="129">
        <f t="shared" si="46"/>
        <v>2.3E-2</v>
      </c>
      <c r="AE186" s="129">
        <f t="shared" si="46"/>
        <v>2.3E-2</v>
      </c>
      <c r="AF186" s="129">
        <f t="shared" si="46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206</v>
      </c>
      <c r="B187" s="131">
        <f t="shared" ref="B187:AG187" si="47">SUM(B97:B186)</f>
        <v>194.70600000000002</v>
      </c>
      <c r="C187" s="131">
        <f t="shared" si="47"/>
        <v>194.70600000000002</v>
      </c>
      <c r="D187" s="131">
        <f t="shared" si="47"/>
        <v>194.70600000000002</v>
      </c>
      <c r="E187" s="131">
        <f t="shared" si="47"/>
        <v>194.70600000000002</v>
      </c>
      <c r="F187" s="131">
        <f t="shared" si="47"/>
        <v>194.70600000000002</v>
      </c>
      <c r="G187" s="131">
        <f t="shared" si="47"/>
        <v>194.70600000000002</v>
      </c>
      <c r="H187" s="131">
        <f t="shared" si="47"/>
        <v>194.70600000000002</v>
      </c>
      <c r="I187" s="131">
        <f t="shared" si="47"/>
        <v>192.10600000000005</v>
      </c>
      <c r="J187" s="131">
        <f t="shared" si="47"/>
        <v>192.10600000000005</v>
      </c>
      <c r="K187" s="131">
        <f t="shared" si="47"/>
        <v>192.10600000000005</v>
      </c>
      <c r="L187" s="131">
        <f t="shared" si="47"/>
        <v>192.10600000000005</v>
      </c>
      <c r="M187" s="131">
        <f t="shared" si="47"/>
        <v>192.10600000000005</v>
      </c>
      <c r="N187" s="131">
        <f t="shared" si="47"/>
        <v>192.10600000000005</v>
      </c>
      <c r="O187" s="131">
        <f t="shared" si="47"/>
        <v>192.10600000000005</v>
      </c>
      <c r="P187" s="131">
        <f t="shared" si="47"/>
        <v>192.10600000000005</v>
      </c>
      <c r="Q187" s="131">
        <f t="shared" si="47"/>
        <v>192.10600000000005</v>
      </c>
      <c r="R187" s="131">
        <f t="shared" si="47"/>
        <v>192.10600000000005</v>
      </c>
      <c r="S187" s="131">
        <f t="shared" si="47"/>
        <v>192.10600000000005</v>
      </c>
      <c r="T187" s="131">
        <f t="shared" si="47"/>
        <v>192.10600000000005</v>
      </c>
      <c r="U187" s="131">
        <f t="shared" si="47"/>
        <v>192.10600000000005</v>
      </c>
      <c r="V187" s="131">
        <f t="shared" si="47"/>
        <v>192.10600000000005</v>
      </c>
      <c r="W187" s="131">
        <f t="shared" si="47"/>
        <v>192.10600000000005</v>
      </c>
      <c r="X187" s="131">
        <f t="shared" si="47"/>
        <v>192.10600000000005</v>
      </c>
      <c r="Y187" s="131">
        <f t="shared" si="47"/>
        <v>192.10600000000005</v>
      </c>
      <c r="Z187" s="131">
        <f t="shared" si="47"/>
        <v>192.10600000000005</v>
      </c>
      <c r="AA187" s="131">
        <f t="shared" si="47"/>
        <v>192.10600000000005</v>
      </c>
      <c r="AB187" s="131">
        <f t="shared" si="47"/>
        <v>192.10600000000005</v>
      </c>
      <c r="AC187" s="131">
        <f t="shared" si="47"/>
        <v>192.10600000000005</v>
      </c>
      <c r="AD187" s="131">
        <f t="shared" si="47"/>
        <v>192.10600000000005</v>
      </c>
      <c r="AE187" s="131">
        <f t="shared" si="47"/>
        <v>192.10600000000005</v>
      </c>
      <c r="AF187" s="131">
        <f t="shared" si="47"/>
        <v>192.10600000000005</v>
      </c>
      <c r="AG187" s="132">
        <f t="shared" si="47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63</v>
      </c>
      <c r="B189" s="133">
        <v>0.3</v>
      </c>
      <c r="C189" s="133">
        <f t="shared" ref="C189:R194" si="48">B189</f>
        <v>0.3</v>
      </c>
      <c r="D189" s="133">
        <f t="shared" si="48"/>
        <v>0.3</v>
      </c>
      <c r="E189" s="133">
        <f t="shared" si="48"/>
        <v>0.3</v>
      </c>
      <c r="F189" s="133">
        <f t="shared" si="48"/>
        <v>0.3</v>
      </c>
      <c r="G189" s="133">
        <f t="shared" si="48"/>
        <v>0.3</v>
      </c>
      <c r="H189" s="133">
        <f t="shared" si="48"/>
        <v>0.3</v>
      </c>
      <c r="I189" s="133">
        <f t="shared" si="48"/>
        <v>0.3</v>
      </c>
      <c r="J189" s="133">
        <f t="shared" si="48"/>
        <v>0.3</v>
      </c>
      <c r="K189" s="133">
        <f t="shared" si="48"/>
        <v>0.3</v>
      </c>
      <c r="L189" s="133">
        <f t="shared" si="48"/>
        <v>0.3</v>
      </c>
      <c r="M189" s="133">
        <f t="shared" si="48"/>
        <v>0.3</v>
      </c>
      <c r="N189" s="133">
        <f t="shared" si="48"/>
        <v>0.3</v>
      </c>
      <c r="O189" s="133">
        <f t="shared" si="48"/>
        <v>0.3</v>
      </c>
      <c r="P189" s="133">
        <f t="shared" si="48"/>
        <v>0.3</v>
      </c>
      <c r="Q189" s="133">
        <f t="shared" si="48"/>
        <v>0.3</v>
      </c>
      <c r="R189" s="133">
        <f t="shared" si="48"/>
        <v>0.3</v>
      </c>
      <c r="S189" s="133">
        <f t="shared" ref="S189:AF194" si="49">R189</f>
        <v>0.3</v>
      </c>
      <c r="T189" s="133">
        <f t="shared" si="49"/>
        <v>0.3</v>
      </c>
      <c r="U189" s="133">
        <f t="shared" si="49"/>
        <v>0.3</v>
      </c>
      <c r="V189" s="133">
        <f t="shared" si="49"/>
        <v>0.3</v>
      </c>
      <c r="W189" s="133">
        <f t="shared" si="49"/>
        <v>0.3</v>
      </c>
      <c r="X189" s="133">
        <f t="shared" si="49"/>
        <v>0.3</v>
      </c>
      <c r="Y189" s="133">
        <f t="shared" si="49"/>
        <v>0.3</v>
      </c>
      <c r="Z189" s="133">
        <f t="shared" si="49"/>
        <v>0.3</v>
      </c>
      <c r="AA189" s="133">
        <f t="shared" si="49"/>
        <v>0.3</v>
      </c>
      <c r="AB189" s="133">
        <f t="shared" si="49"/>
        <v>0.3</v>
      </c>
      <c r="AC189" s="133">
        <f t="shared" si="49"/>
        <v>0.3</v>
      </c>
      <c r="AD189" s="133">
        <f t="shared" si="49"/>
        <v>0.3</v>
      </c>
      <c r="AE189" s="133">
        <f t="shared" si="49"/>
        <v>0.3</v>
      </c>
      <c r="AF189" s="133">
        <f t="shared" si="49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64</v>
      </c>
      <c r="B190" s="129">
        <v>0.4</v>
      </c>
      <c r="C190" s="129">
        <f t="shared" si="48"/>
        <v>0.4</v>
      </c>
      <c r="D190" s="129">
        <f t="shared" si="48"/>
        <v>0.4</v>
      </c>
      <c r="E190" s="129">
        <f t="shared" si="48"/>
        <v>0.4</v>
      </c>
      <c r="F190" s="129">
        <f t="shared" si="48"/>
        <v>0.4</v>
      </c>
      <c r="G190" s="129">
        <f t="shared" si="48"/>
        <v>0.4</v>
      </c>
      <c r="H190" s="129">
        <f t="shared" si="48"/>
        <v>0.4</v>
      </c>
      <c r="I190" s="129">
        <f t="shared" si="48"/>
        <v>0.4</v>
      </c>
      <c r="J190" s="129">
        <f t="shared" si="48"/>
        <v>0.4</v>
      </c>
      <c r="K190" s="129">
        <f t="shared" si="48"/>
        <v>0.4</v>
      </c>
      <c r="L190" s="129">
        <f t="shared" si="48"/>
        <v>0.4</v>
      </c>
      <c r="M190" s="129">
        <f t="shared" si="48"/>
        <v>0.4</v>
      </c>
      <c r="N190" s="129">
        <f t="shared" si="48"/>
        <v>0.4</v>
      </c>
      <c r="O190" s="129">
        <f t="shared" si="48"/>
        <v>0.4</v>
      </c>
      <c r="P190" s="129">
        <f t="shared" si="48"/>
        <v>0.4</v>
      </c>
      <c r="Q190" s="129">
        <f t="shared" si="48"/>
        <v>0.4</v>
      </c>
      <c r="R190" s="129">
        <f t="shared" si="48"/>
        <v>0.4</v>
      </c>
      <c r="S190" s="129">
        <f t="shared" si="49"/>
        <v>0.4</v>
      </c>
      <c r="T190" s="129">
        <f t="shared" si="49"/>
        <v>0.4</v>
      </c>
      <c r="U190" s="129">
        <f t="shared" si="49"/>
        <v>0.4</v>
      </c>
      <c r="V190" s="129">
        <f>U190</f>
        <v>0.4</v>
      </c>
      <c r="W190" s="129">
        <f>V190</f>
        <v>0.4</v>
      </c>
      <c r="X190" s="129">
        <f t="shared" si="49"/>
        <v>0.4</v>
      </c>
      <c r="Y190" s="129">
        <f t="shared" si="49"/>
        <v>0.4</v>
      </c>
      <c r="Z190" s="129">
        <f t="shared" si="49"/>
        <v>0.4</v>
      </c>
      <c r="AA190" s="129">
        <f t="shared" si="49"/>
        <v>0.4</v>
      </c>
      <c r="AB190" s="129">
        <f t="shared" si="49"/>
        <v>0.4</v>
      </c>
      <c r="AC190" s="129">
        <f t="shared" si="49"/>
        <v>0.4</v>
      </c>
      <c r="AD190" s="129">
        <f t="shared" si="49"/>
        <v>0.4</v>
      </c>
      <c r="AE190" s="129">
        <f t="shared" si="49"/>
        <v>0.4</v>
      </c>
      <c r="AF190" s="129">
        <f t="shared" si="49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65</v>
      </c>
      <c r="B191" s="129">
        <v>1.5</v>
      </c>
      <c r="C191" s="129">
        <f t="shared" si="48"/>
        <v>1.5</v>
      </c>
      <c r="D191" s="129">
        <f t="shared" si="48"/>
        <v>1.5</v>
      </c>
      <c r="E191" s="129">
        <f t="shared" si="48"/>
        <v>1.5</v>
      </c>
      <c r="F191" s="129">
        <f t="shared" si="48"/>
        <v>1.5</v>
      </c>
      <c r="G191" s="129">
        <f t="shared" si="48"/>
        <v>1.5</v>
      </c>
      <c r="H191" s="129">
        <f t="shared" si="48"/>
        <v>1.5</v>
      </c>
      <c r="I191" s="129">
        <f t="shared" si="48"/>
        <v>1.5</v>
      </c>
      <c r="J191" s="129">
        <f t="shared" si="48"/>
        <v>1.5</v>
      </c>
      <c r="K191" s="129">
        <f t="shared" si="48"/>
        <v>1.5</v>
      </c>
      <c r="L191" s="129">
        <f t="shared" si="48"/>
        <v>1.5</v>
      </c>
      <c r="M191" s="129">
        <f t="shared" si="48"/>
        <v>1.5</v>
      </c>
      <c r="N191" s="129">
        <f t="shared" si="48"/>
        <v>1.5</v>
      </c>
      <c r="O191" s="129">
        <f t="shared" si="48"/>
        <v>1.5</v>
      </c>
      <c r="P191" s="129">
        <f t="shared" si="48"/>
        <v>1.5</v>
      </c>
      <c r="Q191" s="129">
        <f t="shared" si="48"/>
        <v>1.5</v>
      </c>
      <c r="R191" s="129">
        <f t="shared" si="48"/>
        <v>1.5</v>
      </c>
      <c r="S191" s="129">
        <f t="shared" si="49"/>
        <v>1.5</v>
      </c>
      <c r="T191" s="129">
        <f t="shared" si="49"/>
        <v>1.5</v>
      </c>
      <c r="U191" s="129">
        <f t="shared" si="49"/>
        <v>1.5</v>
      </c>
      <c r="V191" s="129">
        <f t="shared" si="49"/>
        <v>1.5</v>
      </c>
      <c r="W191" s="129">
        <f t="shared" si="49"/>
        <v>1.5</v>
      </c>
      <c r="X191" s="129">
        <f t="shared" si="49"/>
        <v>1.5</v>
      </c>
      <c r="Y191" s="129">
        <f t="shared" si="49"/>
        <v>1.5</v>
      </c>
      <c r="Z191" s="129">
        <f t="shared" si="49"/>
        <v>1.5</v>
      </c>
      <c r="AA191" s="129">
        <f t="shared" si="49"/>
        <v>1.5</v>
      </c>
      <c r="AB191" s="129">
        <f t="shared" si="49"/>
        <v>1.5</v>
      </c>
      <c r="AC191" s="129">
        <f t="shared" si="49"/>
        <v>1.5</v>
      </c>
      <c r="AD191" s="129">
        <f t="shared" si="49"/>
        <v>1.5</v>
      </c>
      <c r="AE191" s="129">
        <f t="shared" si="49"/>
        <v>1.5</v>
      </c>
      <c r="AF191" s="129">
        <f t="shared" si="49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66</v>
      </c>
      <c r="B192" s="129">
        <v>0.3</v>
      </c>
      <c r="C192" s="129">
        <f t="shared" si="48"/>
        <v>0.3</v>
      </c>
      <c r="D192" s="129">
        <f t="shared" si="48"/>
        <v>0.3</v>
      </c>
      <c r="E192" s="129">
        <f t="shared" si="48"/>
        <v>0.3</v>
      </c>
      <c r="F192" s="129">
        <f t="shared" si="48"/>
        <v>0.3</v>
      </c>
      <c r="G192" s="129">
        <f t="shared" si="48"/>
        <v>0.3</v>
      </c>
      <c r="H192" s="129">
        <f t="shared" si="48"/>
        <v>0.3</v>
      </c>
      <c r="I192" s="129">
        <f t="shared" si="48"/>
        <v>0.3</v>
      </c>
      <c r="J192" s="129">
        <f t="shared" si="48"/>
        <v>0.3</v>
      </c>
      <c r="K192" s="129">
        <f t="shared" si="48"/>
        <v>0.3</v>
      </c>
      <c r="L192" s="129">
        <f t="shared" si="48"/>
        <v>0.3</v>
      </c>
      <c r="M192" s="129">
        <f t="shared" si="48"/>
        <v>0.3</v>
      </c>
      <c r="N192" s="129">
        <f t="shared" si="48"/>
        <v>0.3</v>
      </c>
      <c r="O192" s="129">
        <f t="shared" si="48"/>
        <v>0.3</v>
      </c>
      <c r="P192" s="129">
        <f t="shared" si="48"/>
        <v>0.3</v>
      </c>
      <c r="Q192" s="129">
        <f t="shared" si="48"/>
        <v>0.3</v>
      </c>
      <c r="R192" s="129">
        <f t="shared" si="48"/>
        <v>0.3</v>
      </c>
      <c r="S192" s="129">
        <f t="shared" si="49"/>
        <v>0.3</v>
      </c>
      <c r="T192" s="129">
        <f t="shared" si="49"/>
        <v>0.3</v>
      </c>
      <c r="U192" s="129">
        <f t="shared" si="49"/>
        <v>0.3</v>
      </c>
      <c r="V192" s="129">
        <f t="shared" si="49"/>
        <v>0.3</v>
      </c>
      <c r="W192" s="129">
        <f t="shared" si="49"/>
        <v>0.3</v>
      </c>
      <c r="X192" s="129">
        <f t="shared" si="49"/>
        <v>0.3</v>
      </c>
      <c r="Y192" s="129">
        <f t="shared" si="49"/>
        <v>0.3</v>
      </c>
      <c r="Z192" s="129">
        <f t="shared" si="49"/>
        <v>0.3</v>
      </c>
      <c r="AA192" s="129">
        <f t="shared" si="49"/>
        <v>0.3</v>
      </c>
      <c r="AB192" s="129">
        <f t="shared" si="49"/>
        <v>0.3</v>
      </c>
      <c r="AC192" s="129">
        <f t="shared" si="49"/>
        <v>0.3</v>
      </c>
      <c r="AD192" s="129">
        <f t="shared" si="49"/>
        <v>0.3</v>
      </c>
      <c r="AE192" s="129">
        <f t="shared" si="49"/>
        <v>0.3</v>
      </c>
      <c r="AF192" s="129">
        <f t="shared" si="49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67</v>
      </c>
      <c r="B193" s="129">
        <v>0.4</v>
      </c>
      <c r="C193" s="129">
        <f t="shared" si="48"/>
        <v>0.4</v>
      </c>
      <c r="D193" s="129">
        <f t="shared" si="48"/>
        <v>0.4</v>
      </c>
      <c r="E193" s="129">
        <f t="shared" si="48"/>
        <v>0.4</v>
      </c>
      <c r="F193" s="129">
        <f t="shared" si="48"/>
        <v>0.4</v>
      </c>
      <c r="G193" s="129">
        <f t="shared" si="48"/>
        <v>0.4</v>
      </c>
      <c r="H193" s="129">
        <f t="shared" si="48"/>
        <v>0.4</v>
      </c>
      <c r="I193" s="129">
        <f t="shared" si="48"/>
        <v>0.4</v>
      </c>
      <c r="J193" s="129">
        <f t="shared" si="48"/>
        <v>0.4</v>
      </c>
      <c r="K193" s="129">
        <f t="shared" si="48"/>
        <v>0.4</v>
      </c>
      <c r="L193" s="129">
        <f t="shared" si="48"/>
        <v>0.4</v>
      </c>
      <c r="M193" s="129">
        <f t="shared" si="48"/>
        <v>0.4</v>
      </c>
      <c r="N193" s="129">
        <f t="shared" si="48"/>
        <v>0.4</v>
      </c>
      <c r="O193" s="129">
        <f t="shared" si="48"/>
        <v>0.4</v>
      </c>
      <c r="P193" s="129">
        <f t="shared" si="48"/>
        <v>0.4</v>
      </c>
      <c r="Q193" s="129">
        <f t="shared" si="48"/>
        <v>0.4</v>
      </c>
      <c r="R193" s="129">
        <f t="shared" si="48"/>
        <v>0.4</v>
      </c>
      <c r="S193" s="129">
        <f t="shared" si="49"/>
        <v>0.4</v>
      </c>
      <c r="T193" s="129">
        <f t="shared" si="49"/>
        <v>0.4</v>
      </c>
      <c r="U193" s="129">
        <f t="shared" si="49"/>
        <v>0.4</v>
      </c>
      <c r="V193" s="129">
        <f t="shared" si="49"/>
        <v>0.4</v>
      </c>
      <c r="W193" s="129">
        <f t="shared" si="49"/>
        <v>0.4</v>
      </c>
      <c r="X193" s="129">
        <f t="shared" si="49"/>
        <v>0.4</v>
      </c>
      <c r="Y193" s="129">
        <f t="shared" si="49"/>
        <v>0.4</v>
      </c>
      <c r="Z193" s="129">
        <f t="shared" si="49"/>
        <v>0.4</v>
      </c>
      <c r="AA193" s="129">
        <f t="shared" si="49"/>
        <v>0.4</v>
      </c>
      <c r="AB193" s="129">
        <f t="shared" si="49"/>
        <v>0.4</v>
      </c>
      <c r="AC193" s="129">
        <f t="shared" si="49"/>
        <v>0.4</v>
      </c>
      <c r="AD193" s="129">
        <f t="shared" si="49"/>
        <v>0.4</v>
      </c>
      <c r="AE193" s="129">
        <f t="shared" si="49"/>
        <v>0.4</v>
      </c>
      <c r="AF193" s="129">
        <f t="shared" si="49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68</v>
      </c>
      <c r="B194" s="136">
        <v>0.64</v>
      </c>
      <c r="C194" s="136">
        <f t="shared" si="48"/>
        <v>0.64</v>
      </c>
      <c r="D194" s="136">
        <f t="shared" si="48"/>
        <v>0.64</v>
      </c>
      <c r="E194" s="136">
        <f t="shared" si="48"/>
        <v>0.64</v>
      </c>
      <c r="F194" s="136">
        <f t="shared" si="48"/>
        <v>0.64</v>
      </c>
      <c r="G194" s="136">
        <f t="shared" si="48"/>
        <v>0.64</v>
      </c>
      <c r="H194" s="136">
        <f t="shared" si="48"/>
        <v>0.64</v>
      </c>
      <c r="I194" s="136">
        <f t="shared" si="48"/>
        <v>0.64</v>
      </c>
      <c r="J194" s="136">
        <f t="shared" si="48"/>
        <v>0.64</v>
      </c>
      <c r="K194" s="136">
        <f t="shared" si="48"/>
        <v>0.64</v>
      </c>
      <c r="L194" s="136">
        <f t="shared" si="48"/>
        <v>0.64</v>
      </c>
      <c r="M194" s="136">
        <f t="shared" si="48"/>
        <v>0.64</v>
      </c>
      <c r="N194" s="136">
        <f t="shared" si="48"/>
        <v>0.64</v>
      </c>
      <c r="O194" s="136">
        <f t="shared" si="48"/>
        <v>0.64</v>
      </c>
      <c r="P194" s="136">
        <f t="shared" si="48"/>
        <v>0.64</v>
      </c>
      <c r="Q194" s="136">
        <f t="shared" si="48"/>
        <v>0.64</v>
      </c>
      <c r="R194" s="136">
        <f t="shared" si="48"/>
        <v>0.64</v>
      </c>
      <c r="S194" s="136">
        <f t="shared" si="49"/>
        <v>0.64</v>
      </c>
      <c r="T194" s="136">
        <f t="shared" si="49"/>
        <v>0.64</v>
      </c>
      <c r="U194" s="136">
        <f t="shared" si="49"/>
        <v>0.64</v>
      </c>
      <c r="V194" s="136">
        <f t="shared" si="49"/>
        <v>0.64</v>
      </c>
      <c r="W194" s="136">
        <f t="shared" si="49"/>
        <v>0.64</v>
      </c>
      <c r="X194" s="136">
        <f t="shared" si="49"/>
        <v>0.64</v>
      </c>
      <c r="Y194" s="136">
        <f t="shared" si="49"/>
        <v>0.64</v>
      </c>
      <c r="Z194" s="136">
        <f t="shared" si="49"/>
        <v>0.64</v>
      </c>
      <c r="AA194" s="136">
        <f t="shared" si="49"/>
        <v>0.64</v>
      </c>
      <c r="AB194" s="136">
        <f t="shared" si="49"/>
        <v>0.64</v>
      </c>
      <c r="AC194" s="136">
        <f t="shared" si="49"/>
        <v>0.64</v>
      </c>
      <c r="AD194" s="136">
        <f t="shared" si="49"/>
        <v>0.64</v>
      </c>
      <c r="AE194" s="136">
        <f t="shared" si="49"/>
        <v>0.64</v>
      </c>
      <c r="AF194" s="136">
        <f t="shared" si="49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0">SUM(C189:C194)</f>
        <v>3.54</v>
      </c>
      <c r="D195" s="139">
        <f t="shared" si="50"/>
        <v>3.54</v>
      </c>
      <c r="E195" s="139">
        <f t="shared" si="50"/>
        <v>3.54</v>
      </c>
      <c r="F195" s="139">
        <f t="shared" si="50"/>
        <v>3.54</v>
      </c>
      <c r="G195" s="139">
        <f t="shared" si="50"/>
        <v>3.54</v>
      </c>
      <c r="H195" s="139">
        <f t="shared" si="50"/>
        <v>3.54</v>
      </c>
      <c r="I195" s="139">
        <f t="shared" si="50"/>
        <v>3.54</v>
      </c>
      <c r="J195" s="139">
        <f t="shared" si="50"/>
        <v>3.54</v>
      </c>
      <c r="K195" s="139">
        <f t="shared" si="50"/>
        <v>3.54</v>
      </c>
      <c r="L195" s="139">
        <f>SUM(L189:L194)</f>
        <v>3.54</v>
      </c>
      <c r="M195" s="139">
        <f t="shared" ref="M195:R195" si="51">SUM(M189:M194)</f>
        <v>3.54</v>
      </c>
      <c r="N195" s="139">
        <f t="shared" si="51"/>
        <v>3.54</v>
      </c>
      <c r="O195" s="139">
        <f t="shared" si="51"/>
        <v>3.54</v>
      </c>
      <c r="P195" s="139">
        <f t="shared" si="51"/>
        <v>3.54</v>
      </c>
      <c r="Q195" s="139">
        <f t="shared" si="51"/>
        <v>3.54</v>
      </c>
      <c r="R195" s="139">
        <f t="shared" si="51"/>
        <v>3.54</v>
      </c>
      <c r="S195" s="139">
        <f>SUM(S189:S194)</f>
        <v>3.54</v>
      </c>
      <c r="T195" s="139">
        <f t="shared" ref="T195:AG195" si="52">SUM(T189:T194)</f>
        <v>3.54</v>
      </c>
      <c r="U195" s="139">
        <f t="shared" si="52"/>
        <v>3.54</v>
      </c>
      <c r="V195" s="139">
        <f t="shared" si="52"/>
        <v>3.54</v>
      </c>
      <c r="W195" s="139">
        <f t="shared" si="52"/>
        <v>3.54</v>
      </c>
      <c r="X195" s="139">
        <f t="shared" si="52"/>
        <v>3.54</v>
      </c>
      <c r="Y195" s="139">
        <f t="shared" si="52"/>
        <v>3.54</v>
      </c>
      <c r="Z195" s="139">
        <f t="shared" si="52"/>
        <v>3.54</v>
      </c>
      <c r="AA195" s="139">
        <f t="shared" si="52"/>
        <v>3.54</v>
      </c>
      <c r="AB195" s="139">
        <f t="shared" si="52"/>
        <v>3.54</v>
      </c>
      <c r="AC195" s="139">
        <f t="shared" si="52"/>
        <v>3.54</v>
      </c>
      <c r="AD195" s="139">
        <f t="shared" si="52"/>
        <v>3.54</v>
      </c>
      <c r="AE195" s="139">
        <f t="shared" si="52"/>
        <v>3.54</v>
      </c>
      <c r="AF195" s="139">
        <f t="shared" si="52"/>
        <v>3.54</v>
      </c>
      <c r="AG195" s="140">
        <f t="shared" si="52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69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70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71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72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73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74</v>
      </c>
      <c r="B204" s="153">
        <f>MAX(F72:M72)</f>
        <v>1208.44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18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213" t="s">
        <v>75</v>
      </c>
      <c r="B206" s="213"/>
      <c r="C206" s="45"/>
      <c r="D206" s="155" t="str">
        <f ca="1">"Pie Chart of Daily Peak Demand(Inclusive of Export) of Nepal ("&amp;A4&amp;" "&amp;B4&amp;")"</f>
        <v>Pie Chart of Daily Peak Demand(Inclusive of Export) of Nepal (Nepali Date: 2078/04/18)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2078/04/18)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76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77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78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79</v>
      </c>
      <c r="T209" s="163">
        <f t="shared" ref="T209:AX209" si="53">B72</f>
        <v>1038.8399999999999</v>
      </c>
      <c r="U209" s="163">
        <f t="shared" si="53"/>
        <v>1011.8399999999999</v>
      </c>
      <c r="V209" s="163">
        <f t="shared" si="53"/>
        <v>982.24</v>
      </c>
      <c r="W209" s="163">
        <f t="shared" si="53"/>
        <v>972.24</v>
      </c>
      <c r="X209" s="163">
        <f t="shared" si="53"/>
        <v>969.24</v>
      </c>
      <c r="Y209" s="163">
        <f t="shared" si="53"/>
        <v>976.24</v>
      </c>
      <c r="Z209" s="163">
        <f t="shared" si="53"/>
        <v>925.24</v>
      </c>
      <c r="AA209" s="163">
        <f t="shared" si="53"/>
        <v>968.24</v>
      </c>
      <c r="AB209" s="163">
        <f t="shared" si="53"/>
        <v>1011.24</v>
      </c>
      <c r="AC209" s="163">
        <f t="shared" si="53"/>
        <v>1052.24</v>
      </c>
      <c r="AD209" s="163">
        <f t="shared" si="53"/>
        <v>1116.94</v>
      </c>
      <c r="AE209" s="163">
        <f t="shared" si="53"/>
        <v>1208.44</v>
      </c>
      <c r="AF209" s="163">
        <f t="shared" si="53"/>
        <v>1173.44</v>
      </c>
      <c r="AG209" s="163">
        <f t="shared" si="53"/>
        <v>1182.4399999999998</v>
      </c>
      <c r="AH209" s="163">
        <f t="shared" si="53"/>
        <v>1170.9399999999998</v>
      </c>
      <c r="AI209" s="163">
        <f t="shared" si="53"/>
        <v>1195.7399999999998</v>
      </c>
      <c r="AJ209" s="163">
        <f t="shared" si="53"/>
        <v>1202.04</v>
      </c>
      <c r="AK209" s="163">
        <f t="shared" si="53"/>
        <v>1210.8399999999999</v>
      </c>
      <c r="AL209" s="163">
        <f t="shared" si="53"/>
        <v>1203.04</v>
      </c>
      <c r="AM209" s="163">
        <f t="shared" si="53"/>
        <v>1145.3399999999999</v>
      </c>
      <c r="AN209" s="163">
        <f t="shared" si="53"/>
        <v>1172.4399999999998</v>
      </c>
      <c r="AO209" s="163">
        <f t="shared" si="53"/>
        <v>1172.9399999999998</v>
      </c>
      <c r="AP209" s="163">
        <f t="shared" si="53"/>
        <v>1298.7399999999998</v>
      </c>
      <c r="AQ209" s="163">
        <f t="shared" si="53"/>
        <v>1370.64</v>
      </c>
      <c r="AR209" s="163">
        <f t="shared" si="53"/>
        <v>1375.8400000000001</v>
      </c>
      <c r="AS209" s="163">
        <f t="shared" si="53"/>
        <v>1382.74</v>
      </c>
      <c r="AT209" s="163">
        <f t="shared" si="53"/>
        <v>1293.44</v>
      </c>
      <c r="AU209" s="163">
        <f t="shared" si="53"/>
        <v>1290.44</v>
      </c>
      <c r="AV209" s="163">
        <f t="shared" si="53"/>
        <v>1180.04</v>
      </c>
      <c r="AW209" s="163">
        <f t="shared" si="53"/>
        <v>1128.24</v>
      </c>
      <c r="AX209" s="163">
        <f t="shared" si="53"/>
        <v>1124.54</v>
      </c>
    </row>
    <row r="210" spans="1:50" x14ac:dyDescent="0.25">
      <c r="A210" s="156" t="s">
        <v>80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81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82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83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84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69</v>
      </c>
      <c r="B230" s="166">
        <f t="shared" ref="B230:AF230" si="54">B194</f>
        <v>0.64</v>
      </c>
      <c r="C230" s="166">
        <f t="shared" si="54"/>
        <v>0.64</v>
      </c>
      <c r="D230" s="166">
        <f t="shared" si="54"/>
        <v>0.64</v>
      </c>
      <c r="E230" s="166">
        <f t="shared" si="54"/>
        <v>0.64</v>
      </c>
      <c r="F230" s="166">
        <f t="shared" si="54"/>
        <v>0.64</v>
      </c>
      <c r="G230" s="166">
        <f t="shared" si="54"/>
        <v>0.64</v>
      </c>
      <c r="H230" s="166">
        <f t="shared" si="54"/>
        <v>0.64</v>
      </c>
      <c r="I230" s="166">
        <f t="shared" si="54"/>
        <v>0.64</v>
      </c>
      <c r="J230" s="166">
        <f t="shared" si="54"/>
        <v>0.64</v>
      </c>
      <c r="K230" s="166">
        <f t="shared" si="54"/>
        <v>0.64</v>
      </c>
      <c r="L230" s="166">
        <f t="shared" si="54"/>
        <v>0.64</v>
      </c>
      <c r="M230" s="166">
        <f t="shared" si="54"/>
        <v>0.64</v>
      </c>
      <c r="N230" s="166">
        <f t="shared" si="54"/>
        <v>0.64</v>
      </c>
      <c r="O230" s="166">
        <f t="shared" si="54"/>
        <v>0.64</v>
      </c>
      <c r="P230" s="166">
        <f t="shared" si="54"/>
        <v>0.64</v>
      </c>
      <c r="Q230" s="166">
        <f t="shared" si="54"/>
        <v>0.64</v>
      </c>
      <c r="R230" s="166">
        <f t="shared" si="54"/>
        <v>0.64</v>
      </c>
      <c r="S230" s="166">
        <f t="shared" si="54"/>
        <v>0.64</v>
      </c>
      <c r="T230" s="166">
        <f t="shared" si="54"/>
        <v>0.64</v>
      </c>
      <c r="U230" s="166">
        <f t="shared" si="54"/>
        <v>0.64</v>
      </c>
      <c r="V230" s="166">
        <f t="shared" si="54"/>
        <v>0.64</v>
      </c>
      <c r="W230" s="166">
        <f t="shared" si="54"/>
        <v>0.64</v>
      </c>
      <c r="X230" s="166">
        <f t="shared" si="54"/>
        <v>0.64</v>
      </c>
      <c r="Y230" s="166">
        <f t="shared" si="54"/>
        <v>0.64</v>
      </c>
      <c r="Z230" s="166">
        <f t="shared" si="54"/>
        <v>0.64</v>
      </c>
      <c r="AA230" s="166">
        <f t="shared" si="54"/>
        <v>0.64</v>
      </c>
      <c r="AB230" s="166">
        <f t="shared" si="54"/>
        <v>0.64</v>
      </c>
      <c r="AC230" s="166">
        <f t="shared" si="54"/>
        <v>0.64</v>
      </c>
      <c r="AD230" s="166">
        <f t="shared" si="54"/>
        <v>0.64</v>
      </c>
      <c r="AE230" s="166">
        <f t="shared" si="54"/>
        <v>0.64</v>
      </c>
      <c r="AF230" s="166">
        <f t="shared" si="54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5">IF(C198&lt;100,"",C198-520)</f>
        <v/>
      </c>
      <c r="D231" s="114" t="str">
        <f t="shared" si="55"/>
        <v/>
      </c>
      <c r="E231" s="114" t="str">
        <f t="shared" si="55"/>
        <v/>
      </c>
      <c r="F231" s="114" t="str">
        <f t="shared" si="55"/>
        <v/>
      </c>
      <c r="G231" s="114" t="str">
        <f t="shared" si="55"/>
        <v/>
      </c>
      <c r="H231" s="114" t="str">
        <f t="shared" si="55"/>
        <v/>
      </c>
      <c r="I231" s="114" t="str">
        <f t="shared" si="55"/>
        <v/>
      </c>
      <c r="J231" s="114" t="str">
        <f t="shared" si="55"/>
        <v/>
      </c>
      <c r="K231" s="114" t="str">
        <f t="shared" si="55"/>
        <v/>
      </c>
      <c r="L231" s="114" t="str">
        <f t="shared" si="55"/>
        <v/>
      </c>
      <c r="M231" s="114" t="str">
        <f t="shared" si="55"/>
        <v/>
      </c>
      <c r="N231" s="114" t="str">
        <f t="shared" si="55"/>
        <v/>
      </c>
      <c r="O231" s="114" t="str">
        <f t="shared" si="55"/>
        <v/>
      </c>
      <c r="P231" s="114" t="str">
        <f t="shared" si="55"/>
        <v/>
      </c>
      <c r="Q231" s="114" t="str">
        <f t="shared" si="55"/>
        <v/>
      </c>
      <c r="R231" s="114" t="str">
        <f t="shared" si="55"/>
        <v/>
      </c>
      <c r="S231" s="114" t="str">
        <f t="shared" si="55"/>
        <v/>
      </c>
      <c r="T231" s="114" t="str">
        <f t="shared" si="55"/>
        <v/>
      </c>
      <c r="U231" s="114" t="str">
        <f t="shared" si="55"/>
        <v/>
      </c>
      <c r="V231" s="114" t="str">
        <f t="shared" si="55"/>
        <v/>
      </c>
      <c r="W231" s="114" t="str">
        <f t="shared" si="55"/>
        <v/>
      </c>
      <c r="X231" s="114" t="str">
        <f t="shared" si="55"/>
        <v/>
      </c>
      <c r="Y231" s="114" t="str">
        <f t="shared" si="55"/>
        <v/>
      </c>
      <c r="Z231" s="114" t="str">
        <f t="shared" si="55"/>
        <v/>
      </c>
      <c r="AA231" s="114" t="str">
        <f t="shared" si="55"/>
        <v/>
      </c>
      <c r="AB231" s="114" t="str">
        <f t="shared" si="55"/>
        <v/>
      </c>
      <c r="AC231" s="114" t="str">
        <f t="shared" si="55"/>
        <v/>
      </c>
      <c r="AD231" s="114" t="str">
        <f t="shared" si="55"/>
        <v/>
      </c>
      <c r="AE231" s="114" t="str">
        <f t="shared" si="55"/>
        <v/>
      </c>
      <c r="AF231" s="114" t="str">
        <f t="shared" si="55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6">IF(B199&lt;100,"",B199-620)</f>
        <v/>
      </c>
      <c r="C232" s="114" t="str">
        <f t="shared" si="56"/>
        <v/>
      </c>
      <c r="D232" s="114" t="str">
        <f t="shared" si="56"/>
        <v/>
      </c>
      <c r="E232" s="114" t="str">
        <f t="shared" si="56"/>
        <v/>
      </c>
      <c r="F232" s="114" t="str">
        <f t="shared" si="56"/>
        <v/>
      </c>
      <c r="G232" s="114" t="str">
        <f t="shared" si="56"/>
        <v/>
      </c>
      <c r="H232" s="114" t="str">
        <f t="shared" si="56"/>
        <v/>
      </c>
      <c r="I232" s="114" t="str">
        <f t="shared" si="56"/>
        <v/>
      </c>
      <c r="J232" s="114" t="str">
        <f t="shared" si="56"/>
        <v/>
      </c>
      <c r="K232" s="114" t="str">
        <f t="shared" si="56"/>
        <v/>
      </c>
      <c r="L232" s="114" t="str">
        <f t="shared" si="56"/>
        <v/>
      </c>
      <c r="M232" s="114" t="str">
        <f t="shared" si="56"/>
        <v/>
      </c>
      <c r="N232" s="114" t="str">
        <f t="shared" si="56"/>
        <v/>
      </c>
      <c r="O232" s="114" t="str">
        <f t="shared" si="56"/>
        <v/>
      </c>
      <c r="P232" s="114" t="str">
        <f t="shared" si="56"/>
        <v/>
      </c>
      <c r="Q232" s="114" t="str">
        <f t="shared" si="56"/>
        <v/>
      </c>
      <c r="R232" s="114" t="str">
        <f t="shared" si="56"/>
        <v/>
      </c>
      <c r="S232" s="114" t="str">
        <f t="shared" si="56"/>
        <v/>
      </c>
      <c r="T232" s="114" t="str">
        <f t="shared" si="56"/>
        <v/>
      </c>
      <c r="U232" s="114" t="str">
        <f t="shared" si="56"/>
        <v/>
      </c>
      <c r="V232" s="114" t="str">
        <f t="shared" si="56"/>
        <v/>
      </c>
      <c r="W232" s="114" t="str">
        <f t="shared" si="56"/>
        <v/>
      </c>
      <c r="X232" s="114" t="str">
        <f t="shared" si="56"/>
        <v/>
      </c>
      <c r="Y232" s="114" t="str">
        <f t="shared" si="56"/>
        <v/>
      </c>
      <c r="Z232" s="114" t="str">
        <f t="shared" si="56"/>
        <v/>
      </c>
      <c r="AA232" s="114" t="str">
        <f t="shared" si="56"/>
        <v/>
      </c>
      <c r="AB232" s="114" t="str">
        <f t="shared" si="56"/>
        <v/>
      </c>
      <c r="AC232" s="114" t="str">
        <f t="shared" si="56"/>
        <v/>
      </c>
      <c r="AD232" s="114" t="str">
        <f t="shared" si="56"/>
        <v/>
      </c>
      <c r="AE232" s="114" t="str">
        <f t="shared" si="56"/>
        <v/>
      </c>
      <c r="AF232" s="114" t="str">
        <f t="shared" si="56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7">IF(B200&lt;100,"",B200-330)</f>
        <v/>
      </c>
      <c r="C233" s="114" t="str">
        <f t="shared" si="57"/>
        <v/>
      </c>
      <c r="D233" s="114" t="str">
        <f t="shared" si="57"/>
        <v/>
      </c>
      <c r="E233" s="114" t="str">
        <f t="shared" si="57"/>
        <v/>
      </c>
      <c r="F233" s="114" t="str">
        <f t="shared" si="57"/>
        <v/>
      </c>
      <c r="G233" s="114" t="str">
        <f t="shared" si="57"/>
        <v/>
      </c>
      <c r="H233" s="114" t="str">
        <f t="shared" si="57"/>
        <v/>
      </c>
      <c r="I233" s="114" t="str">
        <f t="shared" si="57"/>
        <v/>
      </c>
      <c r="J233" s="114" t="str">
        <f t="shared" si="57"/>
        <v/>
      </c>
      <c r="K233" s="114" t="str">
        <f t="shared" si="57"/>
        <v/>
      </c>
      <c r="L233" s="114" t="str">
        <f t="shared" si="57"/>
        <v/>
      </c>
      <c r="M233" s="114" t="str">
        <f t="shared" si="57"/>
        <v/>
      </c>
      <c r="N233" s="114" t="str">
        <f t="shared" si="57"/>
        <v/>
      </c>
      <c r="O233" s="114" t="str">
        <f t="shared" si="57"/>
        <v/>
      </c>
      <c r="P233" s="114" t="str">
        <f t="shared" si="57"/>
        <v/>
      </c>
      <c r="Q233" s="114" t="str">
        <f t="shared" si="57"/>
        <v/>
      </c>
      <c r="R233" s="114" t="str">
        <f t="shared" si="57"/>
        <v/>
      </c>
      <c r="S233" s="114" t="str">
        <f t="shared" si="57"/>
        <v/>
      </c>
      <c r="T233" s="114" t="str">
        <f t="shared" si="57"/>
        <v/>
      </c>
      <c r="U233" s="114" t="str">
        <f t="shared" si="57"/>
        <v/>
      </c>
      <c r="V233" s="114" t="str">
        <f t="shared" si="57"/>
        <v/>
      </c>
      <c r="W233" s="114" t="str">
        <f t="shared" si="57"/>
        <v/>
      </c>
      <c r="X233" s="114" t="str">
        <f t="shared" si="57"/>
        <v/>
      </c>
      <c r="Y233" s="114" t="str">
        <f t="shared" si="57"/>
        <v/>
      </c>
      <c r="Z233" s="114" t="str">
        <f t="shared" si="57"/>
        <v/>
      </c>
      <c r="AA233" s="114" t="str">
        <f t="shared" si="57"/>
        <v/>
      </c>
      <c r="AB233" s="114" t="str">
        <f t="shared" si="57"/>
        <v/>
      </c>
      <c r="AC233" s="114" t="str">
        <f t="shared" si="57"/>
        <v/>
      </c>
      <c r="AD233" s="114" t="str">
        <f t="shared" si="57"/>
        <v/>
      </c>
      <c r="AE233" s="114" t="str">
        <f t="shared" si="57"/>
        <v/>
      </c>
      <c r="AF233" s="114" t="str">
        <f t="shared" si="57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58">IF(C201&lt;100,"",C201-1500)</f>
        <v/>
      </c>
      <c r="D234" s="114" t="str">
        <f t="shared" si="58"/>
        <v/>
      </c>
      <c r="E234" s="114" t="str">
        <f t="shared" si="58"/>
        <v/>
      </c>
      <c r="F234" s="114" t="str">
        <f t="shared" si="58"/>
        <v/>
      </c>
      <c r="G234" s="114" t="str">
        <f t="shared" si="58"/>
        <v/>
      </c>
      <c r="H234" s="114" t="str">
        <f t="shared" si="58"/>
        <v/>
      </c>
      <c r="I234" s="114" t="str">
        <f t="shared" si="58"/>
        <v/>
      </c>
      <c r="J234" s="114" t="str">
        <f t="shared" si="58"/>
        <v/>
      </c>
      <c r="K234" s="114" t="str">
        <f t="shared" si="58"/>
        <v/>
      </c>
      <c r="L234" s="114" t="str">
        <f t="shared" si="58"/>
        <v/>
      </c>
      <c r="M234" s="114" t="str">
        <f t="shared" si="58"/>
        <v/>
      </c>
      <c r="N234" s="114" t="str">
        <f t="shared" si="58"/>
        <v/>
      </c>
      <c r="O234" s="114" t="str">
        <f t="shared" si="58"/>
        <v/>
      </c>
      <c r="P234" s="114" t="str">
        <f t="shared" si="58"/>
        <v/>
      </c>
      <c r="Q234" s="114" t="str">
        <f t="shared" si="58"/>
        <v/>
      </c>
      <c r="R234" s="114" t="str">
        <f t="shared" si="58"/>
        <v/>
      </c>
      <c r="S234" s="114" t="str">
        <f t="shared" si="58"/>
        <v/>
      </c>
      <c r="T234" s="114" t="str">
        <f t="shared" si="58"/>
        <v/>
      </c>
      <c r="U234" s="114" t="str">
        <f t="shared" si="58"/>
        <v/>
      </c>
      <c r="V234" s="114" t="str">
        <f t="shared" si="58"/>
        <v/>
      </c>
      <c r="W234" s="114" t="str">
        <f t="shared" si="58"/>
        <v/>
      </c>
      <c r="X234" s="114" t="str">
        <f t="shared" si="58"/>
        <v/>
      </c>
      <c r="Y234" s="114" t="str">
        <f t="shared" si="58"/>
        <v/>
      </c>
      <c r="Z234" s="114" t="str">
        <f t="shared" si="58"/>
        <v/>
      </c>
      <c r="AA234" s="114" t="str">
        <f t="shared" si="58"/>
        <v/>
      </c>
      <c r="AB234" s="114" t="str">
        <f t="shared" si="58"/>
        <v/>
      </c>
      <c r="AC234" s="114" t="str">
        <f t="shared" si="58"/>
        <v/>
      </c>
      <c r="AD234" s="114" t="str">
        <f t="shared" si="58"/>
        <v/>
      </c>
      <c r="AE234" s="114" t="str">
        <f t="shared" si="58"/>
        <v/>
      </c>
      <c r="AF234" s="114" t="str">
        <f t="shared" si="58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0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01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5131" priority="297">
      <formula>S$9&gt;=20/24</formula>
    </cfRule>
    <cfRule type="expression" dxfId="5130" priority="298">
      <formula>AND(S$9&gt;=14/24,S$9&lt;20/24)</formula>
    </cfRule>
    <cfRule type="expression" dxfId="5129" priority="299">
      <formula>AND(S$9&gt;=8/24,S$9&lt;14/24)</formula>
    </cfRule>
    <cfRule type="expression" dxfId="5128" priority="300">
      <formula>S$9&lt;8/24</formula>
    </cfRule>
  </conditionalFormatting>
  <conditionalFormatting sqref="B8:AF10 AA78:AF78 C78:Q78 L36:Q38 C53:AF53 C79:AF79 C189:AF195 AA81:AF88 C65:AF69 M59:M64 T208:AX208 C71:AF75 C77:AF77 I54:K54 C54:H64 L57:M58 K55:Q56 I55:J64 K57:K64 O39:Q40 L39:N39 N57:Q64 L34:Z34 L11:Z13 O42:Z45 R36:Z40 R55:Z60 L50:AF52 L15:Z30 R62:Z64 R61:AF61 AA54:AF57">
    <cfRule type="expression" dxfId="5127" priority="293">
      <formula>B$9&gt;=20/24</formula>
    </cfRule>
    <cfRule type="expression" dxfId="5126" priority="294">
      <formula>AND(B$9&gt;=14/24,B$9&lt;20/24)</formula>
    </cfRule>
    <cfRule type="expression" dxfId="5125" priority="295">
      <formula>AND(B$9&gt;=8/24,B$9&lt;14/24)</formula>
    </cfRule>
    <cfRule type="expression" dxfId="5124" priority="296">
      <formula>B$9&lt;8/24</formula>
    </cfRule>
  </conditionalFormatting>
  <conditionalFormatting sqref="B187:AF187">
    <cfRule type="expression" dxfId="5123" priority="289">
      <formula>B$9&gt;=20/24</formula>
    </cfRule>
    <cfRule type="expression" dxfId="5122" priority="290">
      <formula>AND(B$9&gt;=14/24,B$9&lt;20/24)</formula>
    </cfRule>
    <cfRule type="expression" dxfId="5121" priority="291">
      <formula>AND(B$9&gt;=8/24,B$9&lt;14/24)</formula>
    </cfRule>
    <cfRule type="expression" dxfId="5120" priority="292">
      <formula>B$9&lt;8/24</formula>
    </cfRule>
  </conditionalFormatting>
  <conditionalFormatting sqref="AL4:AL6">
    <cfRule type="iconSet" priority="288">
      <iconSet iconSet="3TrafficLights2" reverse="1">
        <cfvo type="percent" val="0"/>
        <cfvo type="num" val="1"/>
        <cfvo type="num" val="1"/>
      </iconSet>
    </cfRule>
  </conditionalFormatting>
  <conditionalFormatting sqref="L54:Z54">
    <cfRule type="expression" dxfId="5119" priority="284">
      <formula>L$9&gt;=20/24</formula>
    </cfRule>
    <cfRule type="expression" dxfId="5118" priority="285">
      <formula>AND(L$9&gt;=14/24,L$9&lt;20/24)</formula>
    </cfRule>
    <cfRule type="expression" dxfId="5117" priority="286">
      <formula>AND(L$9&gt;=8/24,L$9&lt;14/24)</formula>
    </cfRule>
    <cfRule type="expression" dxfId="5116" priority="287">
      <formula>L$9&lt;8/24</formula>
    </cfRule>
  </conditionalFormatting>
  <conditionalFormatting sqref="L40:N40">
    <cfRule type="expression" dxfId="5115" priority="280">
      <formula>L$9&gt;=20/24</formula>
    </cfRule>
    <cfRule type="expression" dxfId="5114" priority="281">
      <formula>AND(L$9&gt;=14/24,L$9&lt;20/24)</formula>
    </cfRule>
    <cfRule type="expression" dxfId="5113" priority="282">
      <formula>AND(L$9&gt;=8/24,L$9&lt;14/24)</formula>
    </cfRule>
    <cfRule type="expression" dxfId="5112" priority="283">
      <formula>L$9&lt;8/24</formula>
    </cfRule>
  </conditionalFormatting>
  <conditionalFormatting sqref="R78:Z78">
    <cfRule type="expression" dxfId="5111" priority="264">
      <formula>R$9&gt;=20/24</formula>
    </cfRule>
    <cfRule type="expression" dxfId="5110" priority="265">
      <formula>AND(R$9&gt;=14/24,R$9&lt;20/24)</formula>
    </cfRule>
    <cfRule type="expression" dxfId="5109" priority="266">
      <formula>AND(R$9&gt;=8/24,R$9&lt;14/24)</formula>
    </cfRule>
    <cfRule type="expression" dxfId="5108" priority="267">
      <formula>R$9&lt;8/24</formula>
    </cfRule>
  </conditionalFormatting>
  <conditionalFormatting sqref="L32:Z32">
    <cfRule type="expression" dxfId="5107" priority="256">
      <formula>L$9&gt;=20/24</formula>
    </cfRule>
    <cfRule type="expression" dxfId="5106" priority="257">
      <formula>AND(L$9&gt;=14/24,L$9&lt;20/24)</formula>
    </cfRule>
    <cfRule type="expression" dxfId="5105" priority="258">
      <formula>AND(L$9&gt;=8/24,L$9&lt;14/24)</formula>
    </cfRule>
    <cfRule type="expression" dxfId="5104" priority="259">
      <formula>L$9&lt;8/24</formula>
    </cfRule>
  </conditionalFormatting>
  <conditionalFormatting sqref="L46:Z46">
    <cfRule type="expression" dxfId="5103" priority="252">
      <formula>L$9&gt;=20/24</formula>
    </cfRule>
    <cfRule type="expression" dxfId="5102" priority="253">
      <formula>AND(L$9&gt;=14/24,L$9&lt;20/24)</formula>
    </cfRule>
    <cfRule type="expression" dxfId="5101" priority="254">
      <formula>AND(L$9&gt;=8/24,L$9&lt;14/24)</formula>
    </cfRule>
    <cfRule type="expression" dxfId="5100" priority="255">
      <formula>L$9&lt;8/24</formula>
    </cfRule>
  </conditionalFormatting>
  <conditionalFormatting sqref="L47:Z47">
    <cfRule type="expression" dxfId="5099" priority="248">
      <formula>L$9&gt;=20/24</formula>
    </cfRule>
    <cfRule type="expression" dxfId="5098" priority="249">
      <formula>AND(L$9&gt;=14/24,L$9&lt;20/24)</formula>
    </cfRule>
    <cfRule type="expression" dxfId="5097" priority="250">
      <formula>AND(L$9&gt;=8/24,L$9&lt;14/24)</formula>
    </cfRule>
    <cfRule type="expression" dxfId="5096" priority="251">
      <formula>L$9&lt;8/24</formula>
    </cfRule>
  </conditionalFormatting>
  <conditionalFormatting sqref="L42:N45">
    <cfRule type="expression" dxfId="5095" priority="244">
      <formula>L$9&gt;=20/24</formula>
    </cfRule>
    <cfRule type="expression" dxfId="5094" priority="245">
      <formula>AND(L$9&gt;=14/24,L$9&lt;20/24)</formula>
    </cfRule>
    <cfRule type="expression" dxfId="5093" priority="246">
      <formula>AND(L$9&gt;=8/24,L$9&lt;14/24)</formula>
    </cfRule>
    <cfRule type="expression" dxfId="5092" priority="247">
      <formula>L$9&lt;8/24</formula>
    </cfRule>
  </conditionalFormatting>
  <conditionalFormatting sqref="AA34:AD34">
    <cfRule type="expression" dxfId="5091" priority="240">
      <formula>AA$9&gt;=20/24</formula>
    </cfRule>
    <cfRule type="expression" dxfId="5090" priority="241">
      <formula>AND(AA$9&gt;=14/24,AA$9&lt;20/24)</formula>
    </cfRule>
    <cfRule type="expression" dxfId="5089" priority="242">
      <formula>AND(AA$9&gt;=8/24,AA$9&lt;14/24)</formula>
    </cfRule>
    <cfRule type="expression" dxfId="5088" priority="243">
      <formula>AA$9&lt;8/24</formula>
    </cfRule>
  </conditionalFormatting>
  <conditionalFormatting sqref="AA58:AF60 AA62:AF64">
    <cfRule type="expression" dxfId="5087" priority="220">
      <formula>AA$9&gt;=20/24</formula>
    </cfRule>
    <cfRule type="expression" dxfId="5086" priority="221">
      <formula>AND(AA$9&gt;=14/24,AA$9&lt;20/24)</formula>
    </cfRule>
    <cfRule type="expression" dxfId="5085" priority="222">
      <formula>AND(AA$9&gt;=8/24,AA$9&lt;14/24)</formula>
    </cfRule>
    <cfRule type="expression" dxfId="5084" priority="223">
      <formula>AA$9&lt;8/24</formula>
    </cfRule>
  </conditionalFormatting>
  <conditionalFormatting sqref="AA91:AF94">
    <cfRule type="expression" dxfId="5083" priority="216">
      <formula>AA$9&gt;=20/24</formula>
    </cfRule>
    <cfRule type="expression" dxfId="5082" priority="217">
      <formula>AND(AA$9&gt;=14/24,AA$9&lt;20/24)</formula>
    </cfRule>
    <cfRule type="expression" dxfId="5081" priority="218">
      <formula>AND(AA$9&gt;=8/24,AA$9&lt;14/24)</formula>
    </cfRule>
    <cfRule type="expression" dxfId="5080" priority="219">
      <formula>AA$9&lt;8/24</formula>
    </cfRule>
  </conditionalFormatting>
  <conditionalFormatting sqref="AG48 C35:AF35 C48:AF49 C53:AF53 I36:Q36 C36:H39 I37:K39 D28:K28 L32:M32 N32:Q33 L37:Q40 C34:Q34 L50:AF52 L15:AF30 R32:AF34 L11:AF13 L42:AF47 R36:AF40">
    <cfRule type="expression" dxfId="5079" priority="207">
      <formula>C11&gt;$AG11</formula>
    </cfRule>
  </conditionalFormatting>
  <conditionalFormatting sqref="A96:A152 A81:A94 A11:A13 A15:A30 A42:A69 A77:A79 A71:A75 A32:A40 A165:A196">
    <cfRule type="expression" dxfId="5078" priority="206">
      <formula>$AH11=0</formula>
    </cfRule>
  </conditionalFormatting>
  <conditionalFormatting sqref="AA95:AF95">
    <cfRule type="expression" dxfId="5077" priority="202">
      <formula>AA$9&gt;=20/24</formula>
    </cfRule>
    <cfRule type="expression" dxfId="5076" priority="203">
      <formula>AND(AA$9&gt;=14/24,AA$9&lt;20/24)</formula>
    </cfRule>
    <cfRule type="expression" dxfId="5075" priority="204">
      <formula>AND(AA$9&gt;=8/24,AA$9&lt;14/24)</formula>
    </cfRule>
    <cfRule type="expression" dxfId="5074" priority="205">
      <formula>AA$9&lt;8/24</formula>
    </cfRule>
  </conditionalFormatting>
  <conditionalFormatting sqref="A95">
    <cfRule type="expression" dxfId="5073" priority="197">
      <formula>$AH95=0</formula>
    </cfRule>
  </conditionalFormatting>
  <conditionalFormatting sqref="N33:AF33">
    <cfRule type="expression" dxfId="5072" priority="193">
      <formula>N$9&gt;=20/24</formula>
    </cfRule>
    <cfRule type="expression" dxfId="5071" priority="194">
      <formula>AND(N$9&gt;=14/24,N$9&lt;20/24)</formula>
    </cfRule>
    <cfRule type="expression" dxfId="5070" priority="195">
      <formula>AND(N$9&gt;=8/24,N$9&lt;14/24)</formula>
    </cfRule>
    <cfRule type="expression" dxfId="5069" priority="196">
      <formula>N$9&lt;8/24</formula>
    </cfRule>
  </conditionalFormatting>
  <conditionalFormatting sqref="AA33:AF33">
    <cfRule type="expression" dxfId="5068" priority="189">
      <formula>AA$9&gt;=20/24</formula>
    </cfRule>
    <cfRule type="expression" dxfId="5067" priority="190">
      <formula>AND(AA$9&gt;=14/24,AA$9&lt;20/24)</formula>
    </cfRule>
    <cfRule type="expression" dxfId="5066" priority="191">
      <formula>AND(AA$9&gt;=8/24,AA$9&lt;14/24)</formula>
    </cfRule>
    <cfRule type="expression" dxfId="5065" priority="192">
      <formula>AA$9&lt;8/24</formula>
    </cfRule>
  </conditionalFormatting>
  <conditionalFormatting sqref="L59:L64">
    <cfRule type="expression" dxfId="5064" priority="177">
      <formula>L$9&gt;=20/24</formula>
    </cfRule>
    <cfRule type="expression" dxfId="5063" priority="178">
      <formula>AND(L$9&gt;=14/24,L$9&lt;20/24)</formula>
    </cfRule>
    <cfRule type="expression" dxfId="5062" priority="179">
      <formula>AND(L$9&gt;=8/24,L$9&lt;14/24)</formula>
    </cfRule>
    <cfRule type="expression" dxfId="5061" priority="180">
      <formula>L$9&lt;8/24</formula>
    </cfRule>
  </conditionalFormatting>
  <conditionalFormatting sqref="AL30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L31:Z31">
    <cfRule type="expression" dxfId="5060" priority="168">
      <formula>L$9&gt;=20/24</formula>
    </cfRule>
    <cfRule type="expression" dxfId="5059" priority="169">
      <formula>AND(L$9&gt;=14/24,L$9&lt;20/24)</formula>
    </cfRule>
    <cfRule type="expression" dxfId="5058" priority="170">
      <formula>AND(L$9&gt;=8/24,L$9&lt;14/24)</formula>
    </cfRule>
    <cfRule type="expression" dxfId="5057" priority="171">
      <formula>L$9&lt;8/24</formula>
    </cfRule>
  </conditionalFormatting>
  <conditionalFormatting sqref="L31:AF31">
    <cfRule type="expression" dxfId="5056" priority="163">
      <formula>L31&gt;$AG31</formula>
    </cfRule>
  </conditionalFormatting>
  <conditionalFormatting sqref="A31">
    <cfRule type="expression" dxfId="5055" priority="162">
      <formula>$AH31=0</formula>
    </cfRule>
  </conditionalFormatting>
  <conditionalFormatting sqref="C80:AF80">
    <cfRule type="expression" dxfId="5054" priority="158">
      <formula>C$9&gt;=20/24</formula>
    </cfRule>
    <cfRule type="expression" dxfId="5053" priority="159">
      <formula>AND(C$9&gt;=14/24,C$9&lt;20/24)</formula>
    </cfRule>
    <cfRule type="expression" dxfId="5052" priority="160">
      <formula>AND(C$9&gt;=8/24,C$9&lt;14/24)</formula>
    </cfRule>
    <cfRule type="expression" dxfId="5051" priority="161">
      <formula>C$9&lt;8/24</formula>
    </cfRule>
  </conditionalFormatting>
  <conditionalFormatting sqref="A80">
    <cfRule type="expression" dxfId="5050" priority="157">
      <formula>$AH80=0</formula>
    </cfRule>
  </conditionalFormatting>
  <conditionalFormatting sqref="L14:Z14">
    <cfRule type="expression" dxfId="5049" priority="149">
      <formula>L$9&gt;=20/24</formula>
    </cfRule>
    <cfRule type="expression" dxfId="5048" priority="150">
      <formula>AND(L$9&gt;=14/24,L$9&lt;20/24)</formula>
    </cfRule>
    <cfRule type="expression" dxfId="5047" priority="151">
      <formula>AND(L$9&gt;=8/24,L$9&lt;14/24)</formula>
    </cfRule>
    <cfRule type="expression" dxfId="5046" priority="152">
      <formula>L$9&lt;8/24</formula>
    </cfRule>
  </conditionalFormatting>
  <conditionalFormatting sqref="L14:AF14">
    <cfRule type="expression" dxfId="5045" priority="144">
      <formula>L14&gt;$AG14</formula>
    </cfRule>
  </conditionalFormatting>
  <conditionalFormatting sqref="A14">
    <cfRule type="expression" dxfId="5044" priority="143">
      <formula>$AH14=0</formula>
    </cfRule>
  </conditionalFormatting>
  <conditionalFormatting sqref="A159:A164">
    <cfRule type="expression" dxfId="5043" priority="142">
      <formula>$AH159=0</formula>
    </cfRule>
  </conditionalFormatting>
  <conditionalFormatting sqref="A153:A158">
    <cfRule type="expression" dxfId="5042" priority="141">
      <formula>$AH153=0</formula>
    </cfRule>
  </conditionalFormatting>
  <conditionalFormatting sqref="O41:Z41">
    <cfRule type="expression" dxfId="5041" priority="137">
      <formula>O$9&gt;=20/24</formula>
    </cfRule>
    <cfRule type="expression" dxfId="5040" priority="138">
      <formula>AND(O$9&gt;=14/24,O$9&lt;20/24)</formula>
    </cfRule>
    <cfRule type="expression" dxfId="5039" priority="139">
      <formula>AND(O$9&gt;=8/24,O$9&lt;14/24)</formula>
    </cfRule>
    <cfRule type="expression" dxfId="5038" priority="140">
      <formula>O$9&lt;8/24</formula>
    </cfRule>
  </conditionalFormatting>
  <conditionalFormatting sqref="L41:N41">
    <cfRule type="expression" dxfId="5037" priority="133">
      <formula>L$9&gt;=20/24</formula>
    </cfRule>
    <cfRule type="expression" dxfId="5036" priority="134">
      <formula>AND(L$9&gt;=14/24,L$9&lt;20/24)</formula>
    </cfRule>
    <cfRule type="expression" dxfId="5035" priority="135">
      <formula>AND(L$9&gt;=8/24,L$9&lt;14/24)</formula>
    </cfRule>
    <cfRule type="expression" dxfId="5034" priority="136">
      <formula>L$9&lt;8/24</formula>
    </cfRule>
  </conditionalFormatting>
  <conditionalFormatting sqref="L41:AF41">
    <cfRule type="expression" dxfId="5033" priority="128">
      <formula>L41&gt;$AG41</formula>
    </cfRule>
  </conditionalFormatting>
  <conditionalFormatting sqref="A41">
    <cfRule type="expression" dxfId="5032" priority="127">
      <formula>$AH41=0</formula>
    </cfRule>
  </conditionalFormatting>
  <conditionalFormatting sqref="C76:AF76">
    <cfRule type="expression" dxfId="5031" priority="123">
      <formula>C$9&gt;=20/24</formula>
    </cfRule>
    <cfRule type="expression" dxfId="5030" priority="124">
      <formula>AND(C$9&gt;=14/24,C$9&lt;20/24)</formula>
    </cfRule>
    <cfRule type="expression" dxfId="5029" priority="125">
      <formula>AND(C$9&gt;=8/24,C$9&lt;14/24)</formula>
    </cfRule>
    <cfRule type="expression" dxfId="5028" priority="126">
      <formula>C$9&lt;8/24</formula>
    </cfRule>
  </conditionalFormatting>
  <conditionalFormatting sqref="A76">
    <cfRule type="expression" dxfId="5027" priority="122">
      <formula>$AH76=0</formula>
    </cfRule>
  </conditionalFormatting>
  <conditionalFormatting sqref="C70:AG70">
    <cfRule type="expression" dxfId="5026" priority="118">
      <formula>C$9&gt;=20/24</formula>
    </cfRule>
    <cfRule type="expression" dxfId="5025" priority="119">
      <formula>AND(C$9&gt;=14/24,C$9&lt;20/24)</formula>
    </cfRule>
    <cfRule type="expression" dxfId="5024" priority="120">
      <formula>AND(C$9&gt;=8/24,C$9&lt;14/24)</formula>
    </cfRule>
    <cfRule type="expression" dxfId="5023" priority="121">
      <formula>C$9&lt;8/24</formula>
    </cfRule>
  </conditionalFormatting>
  <conditionalFormatting sqref="A70">
    <cfRule type="expression" dxfId="5022" priority="117">
      <formula>$AH70=0</formula>
    </cfRule>
  </conditionalFormatting>
  <conditionalFormatting sqref="AL31:AL32 AL7:AL29">
    <cfRule type="iconSet" priority="303">
      <iconSet iconSet="3TrafficLights2" reverse="1">
        <cfvo type="percent" val="0"/>
        <cfvo type="num" val="1"/>
        <cfvo type="num" val="1"/>
      </iconSet>
    </cfRule>
  </conditionalFormatting>
  <conditionalFormatting sqref="C81:Z88">
    <cfRule type="expression" dxfId="5021" priority="93">
      <formula>C$9&gt;=20/24</formula>
    </cfRule>
    <cfRule type="expression" dxfId="5020" priority="94">
      <formula>AND(C$9&gt;=14/24,C$9&lt;20/24)</formula>
    </cfRule>
    <cfRule type="expression" dxfId="5019" priority="95">
      <formula>AND(C$9&gt;=8/24,C$9&lt;14/24)</formula>
    </cfRule>
    <cfRule type="expression" dxfId="5018" priority="96">
      <formula>C$9&lt;8/24</formula>
    </cfRule>
  </conditionalFormatting>
  <conditionalFormatting sqref="C92:L94 C91:E91">
    <cfRule type="expression" dxfId="5017" priority="77">
      <formula>C$9&gt;=20/24</formula>
    </cfRule>
    <cfRule type="expression" dxfId="5016" priority="78">
      <formula>AND(C$9&gt;=14/24,C$9&lt;20/24)</formula>
    </cfRule>
    <cfRule type="expression" dxfId="5015" priority="79">
      <formula>AND(C$9&gt;=8/24,C$9&lt;14/24)</formula>
    </cfRule>
    <cfRule type="expression" dxfId="5014" priority="80">
      <formula>C$9&lt;8/24</formula>
    </cfRule>
  </conditionalFormatting>
  <conditionalFormatting sqref="M92:Q94 N91:Q91 R91:Z94">
    <cfRule type="expression" dxfId="5013" priority="73">
      <formula>M$9&gt;=20/24</formula>
    </cfRule>
    <cfRule type="expression" dxfId="5012" priority="74">
      <formula>AND(M$9&gt;=14/24,M$9&lt;20/24)</formula>
    </cfRule>
    <cfRule type="expression" dxfId="5011" priority="75">
      <formula>AND(M$9&gt;=8/24,M$9&lt;14/24)</formula>
    </cfRule>
    <cfRule type="expression" dxfId="5010" priority="76">
      <formula>M$9&lt;8/24</formula>
    </cfRule>
  </conditionalFormatting>
  <conditionalFormatting sqref="C95:L95">
    <cfRule type="expression" dxfId="5009" priority="65">
      <formula>C$9&gt;=20/24</formula>
    </cfRule>
    <cfRule type="expression" dxfId="5008" priority="66">
      <formula>AND(C$9&gt;=14/24,C$9&lt;20/24)</formula>
    </cfRule>
    <cfRule type="expression" dxfId="5007" priority="67">
      <formula>AND(C$9&gt;=8/24,C$9&lt;14/24)</formula>
    </cfRule>
    <cfRule type="expression" dxfId="5006" priority="68">
      <formula>C$9&lt;8/24</formula>
    </cfRule>
  </conditionalFormatting>
  <conditionalFormatting sqref="M95:Z95">
    <cfRule type="expression" dxfId="5005" priority="61">
      <formula>M$9&gt;=20/24</formula>
    </cfRule>
    <cfRule type="expression" dxfId="5004" priority="62">
      <formula>AND(M$9&gt;=14/24,M$9&lt;20/24)</formula>
    </cfRule>
    <cfRule type="expression" dxfId="5003" priority="63">
      <formula>AND(M$9&gt;=8/24,M$9&lt;14/24)</formula>
    </cfRule>
    <cfRule type="expression" dxfId="5002" priority="64">
      <formula>M$9&lt;8/24</formula>
    </cfRule>
  </conditionalFormatting>
  <conditionalFormatting sqref="L91:M91">
    <cfRule type="expression" dxfId="5001" priority="53">
      <formula>L$9&gt;=20/24</formula>
    </cfRule>
    <cfRule type="expression" dxfId="5000" priority="54">
      <formula>AND(L$9&gt;=14/24,L$9&lt;20/24)</formula>
    </cfRule>
    <cfRule type="expression" dxfId="4999" priority="55">
      <formula>AND(L$9&gt;=8/24,L$9&lt;14/24)</formula>
    </cfRule>
    <cfRule type="expression" dxfId="4998" priority="56">
      <formula>L$9&lt;8/24</formula>
    </cfRule>
  </conditionalFormatting>
  <conditionalFormatting sqref="F91:K91">
    <cfRule type="expression" dxfId="4997" priority="49">
      <formula>F$9&gt;=20/24</formula>
    </cfRule>
    <cfRule type="expression" dxfId="4996" priority="50">
      <formula>AND(F$9&gt;=14/24,F$9&lt;20/24)</formula>
    </cfRule>
    <cfRule type="expression" dxfId="4995" priority="51">
      <formula>AND(F$9&gt;=8/24,F$9&lt;14/24)</formula>
    </cfRule>
    <cfRule type="expression" dxfId="4994" priority="52">
      <formula>F$9&lt;8/24</formula>
    </cfRule>
  </conditionalFormatting>
  <conditionalFormatting sqref="M91:Z91">
    <cfRule type="expression" dxfId="4993" priority="41">
      <formula>M$9&gt;=20/24</formula>
    </cfRule>
    <cfRule type="expression" dxfId="4992" priority="42">
      <formula>AND(M$9&gt;=14/24,M$9&lt;20/24)</formula>
    </cfRule>
    <cfRule type="expression" dxfId="4991" priority="43">
      <formula>AND(M$9&gt;=8/24,M$9&lt;14/24)</formula>
    </cfRule>
    <cfRule type="expression" dxfId="4990" priority="44">
      <formula>M$9&lt;8/24</formula>
    </cfRule>
  </conditionalFormatting>
  <conditionalFormatting sqref="B70">
    <cfRule type="expression" dxfId="4989" priority="1">
      <formula>B$9&gt;=20/24</formula>
    </cfRule>
    <cfRule type="expression" dxfId="4988" priority="2">
      <formula>AND(B$9&gt;=14/24,B$9&lt;20/24)</formula>
    </cfRule>
    <cfRule type="expression" dxfId="4987" priority="3">
      <formula>AND(B$9&gt;=8/24,B$9&lt;14/24)</formula>
    </cfRule>
    <cfRule type="expression" dxfId="4986" priority="4">
      <formula>B$9&lt;8/24</formula>
    </cfRule>
  </conditionalFormatting>
  <conditionalFormatting sqref="B65:B69 B71:B75 B77:B79 B50:B57 B81:B88 C50:K52">
    <cfRule type="expression" dxfId="4985" priority="37">
      <formula>B$9&gt;=20/24</formula>
    </cfRule>
    <cfRule type="expression" dxfId="4984" priority="38">
      <formula>AND(B$9&gt;=14/24,B$9&lt;20/24)</formula>
    </cfRule>
    <cfRule type="expression" dxfId="4983" priority="39">
      <formula>AND(B$9&gt;=8/24,B$9&lt;14/24)</formula>
    </cfRule>
    <cfRule type="expression" dxfId="4982" priority="40">
      <formula>B$9&lt;8/24</formula>
    </cfRule>
  </conditionalFormatting>
  <conditionalFormatting sqref="B58:B64">
    <cfRule type="expression" dxfId="4981" priority="33">
      <formula>B$9&gt;=20/24</formula>
    </cfRule>
    <cfRule type="expression" dxfId="4980" priority="34">
      <formula>AND(B$9&gt;=14/24,B$9&lt;20/24)</formula>
    </cfRule>
    <cfRule type="expression" dxfId="4979" priority="35">
      <formula>AND(B$9&gt;=8/24,B$9&lt;14/24)</formula>
    </cfRule>
    <cfRule type="expression" dxfId="4978" priority="36">
      <formula>B$9&lt;8/24</formula>
    </cfRule>
  </conditionalFormatting>
  <conditionalFormatting sqref="B91:B94">
    <cfRule type="expression" dxfId="4977" priority="29">
      <formula>B$9&gt;=20/24</formula>
    </cfRule>
    <cfRule type="expression" dxfId="4976" priority="30">
      <formula>AND(B$9&gt;=14/24,B$9&lt;20/24)</formula>
    </cfRule>
    <cfRule type="expression" dxfId="4975" priority="31">
      <formula>AND(B$9&gt;=8/24,B$9&lt;14/24)</formula>
    </cfRule>
    <cfRule type="expression" dxfId="4974" priority="32">
      <formula>B$9&lt;8/24</formula>
    </cfRule>
  </conditionalFormatting>
  <conditionalFormatting sqref="B32:B40 B42:B53 B11:K13 C32:K32 C40:K40 C50:K52 D29:K30 D26:K27 B26:C30 B15:K25 C33:M33 C42:K47">
    <cfRule type="expression" dxfId="4973" priority="28">
      <formula>B11&gt;$AG11</formula>
    </cfRule>
  </conditionalFormatting>
  <conditionalFormatting sqref="B95">
    <cfRule type="expression" dxfId="4972" priority="24">
      <formula>B$9&gt;=20/24</formula>
    </cfRule>
    <cfRule type="expression" dxfId="4971" priority="25">
      <formula>AND(B$9&gt;=14/24,B$9&lt;20/24)</formula>
    </cfRule>
    <cfRule type="expression" dxfId="4970" priority="26">
      <formula>AND(B$9&gt;=8/24,B$9&lt;14/24)</formula>
    </cfRule>
    <cfRule type="expression" dxfId="4969" priority="27">
      <formula>B$9&lt;8/24</formula>
    </cfRule>
  </conditionalFormatting>
  <conditionalFormatting sqref="B33:M33">
    <cfRule type="expression" dxfId="4968" priority="20">
      <formula>B$9&gt;=20/24</formula>
    </cfRule>
    <cfRule type="expression" dxfId="4967" priority="21">
      <formula>AND(B$9&gt;=14/24,B$9&lt;20/24)</formula>
    </cfRule>
    <cfRule type="expression" dxfId="4966" priority="22">
      <formula>AND(B$9&gt;=8/24,B$9&lt;14/24)</formula>
    </cfRule>
    <cfRule type="expression" dxfId="4965" priority="23">
      <formula>B$9&lt;8/24</formula>
    </cfRule>
  </conditionalFormatting>
  <conditionalFormatting sqref="B33:M33">
    <cfRule type="expression" dxfId="4964" priority="16">
      <formula>B$9&gt;=20/24</formula>
    </cfRule>
    <cfRule type="expression" dxfId="4963" priority="17">
      <formula>AND(B$9&gt;=14/24,B$9&lt;20/24)</formula>
    </cfRule>
    <cfRule type="expression" dxfId="4962" priority="18">
      <formula>AND(B$9&gt;=8/24,B$9&lt;14/24)</formula>
    </cfRule>
    <cfRule type="expression" dxfId="4961" priority="19">
      <formula>B$9&lt;8/24</formula>
    </cfRule>
  </conditionalFormatting>
  <conditionalFormatting sqref="B31:K31">
    <cfRule type="expression" dxfId="4960" priority="15">
      <formula>B31&gt;$AG31</formula>
    </cfRule>
  </conditionalFormatting>
  <conditionalFormatting sqref="B80">
    <cfRule type="expression" dxfId="4959" priority="11">
      <formula>B$9&gt;=20/24</formula>
    </cfRule>
    <cfRule type="expression" dxfId="4958" priority="12">
      <formula>AND(B$9&gt;=14/24,B$9&lt;20/24)</formula>
    </cfRule>
    <cfRule type="expression" dxfId="4957" priority="13">
      <formula>AND(B$9&gt;=8/24,B$9&lt;14/24)</formula>
    </cfRule>
    <cfRule type="expression" dxfId="4956" priority="14">
      <formula>B$9&lt;8/24</formula>
    </cfRule>
  </conditionalFormatting>
  <conditionalFormatting sqref="B14:K14">
    <cfRule type="expression" dxfId="4955" priority="10">
      <formula>B14&gt;$AG14</formula>
    </cfRule>
  </conditionalFormatting>
  <conditionalFormatting sqref="B41:K41">
    <cfRule type="expression" dxfId="4954" priority="9">
      <formula>B41&gt;$AG41</formula>
    </cfRule>
  </conditionalFormatting>
  <conditionalFormatting sqref="B76">
    <cfRule type="expression" dxfId="4953" priority="5">
      <formula>B$9&gt;=20/24</formula>
    </cfRule>
    <cfRule type="expression" dxfId="4952" priority="6">
      <formula>AND(B$9&gt;=14/24,B$9&lt;20/24)</formula>
    </cfRule>
    <cfRule type="expression" dxfId="4951" priority="7">
      <formula>AND(B$9&gt;=8/24,B$9&lt;14/24)</formula>
    </cfRule>
    <cfRule type="expression" dxfId="4950" priority="8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53" activePane="bottomRight" state="frozen"/>
      <selection activeCell="AF88" sqref="AF88"/>
      <selection pane="topRight" activeCell="AF88" sqref="AF88"/>
      <selection pane="bottomLeft" activeCell="AF88" sqref="AF88"/>
      <selection pane="bottomRight" activeCell="B81" sqref="B81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 t="s">
        <v>1</v>
      </c>
      <c r="AH1" s="188"/>
      <c r="AI1" s="188"/>
      <c r="AL1" s="2"/>
      <c r="AM1" s="3"/>
    </row>
    <row r="2" spans="1:88" ht="20.25" x14ac:dyDescent="0.25">
      <c r="A2" s="4"/>
      <c r="B2" s="189" t="s">
        <v>2</v>
      </c>
      <c r="C2" s="5"/>
      <c r="D2" s="191" t="s">
        <v>3</v>
      </c>
      <c r="E2" s="5"/>
      <c r="F2" s="191" t="s">
        <v>4</v>
      </c>
      <c r="G2" s="5"/>
      <c r="H2" s="191" t="s">
        <v>5</v>
      </c>
      <c r="I2" s="6"/>
      <c r="J2" s="19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0"/>
      <c r="C3" s="18"/>
      <c r="D3" s="192"/>
      <c r="E3" s="18"/>
      <c r="F3" s="192"/>
      <c r="G3" s="18"/>
      <c r="H3" s="192"/>
      <c r="I3" s="19"/>
      <c r="J3" s="19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3" t="s">
        <v>212</v>
      </c>
      <c r="B4" s="194" t="str">
        <f ca="1">"2078/"&amp;"04/"&amp;INT(MID(CELL("filename",D6),FIND("]",CELL("filename",D6))+1,200))</f>
        <v>2078/04/19</v>
      </c>
      <c r="C4" s="194"/>
      <c r="D4" s="194"/>
      <c r="E4" s="195" t="str">
        <f ca="1">IFERROR([1]!DateBStoAD(B4),"")</f>
        <v/>
      </c>
      <c r="F4" s="196"/>
      <c r="G4" s="196"/>
      <c r="H4" s="196" t="str">
        <f ca="1">TEXT(E4,"dddd")</f>
        <v/>
      </c>
      <c r="I4" s="196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-20.099999999999994</v>
      </c>
      <c r="C5" s="32">
        <f t="shared" ref="C5:AF5" si="0">C65</f>
        <v>-29</v>
      </c>
      <c r="D5" s="32">
        <f t="shared" si="0"/>
        <v>-30</v>
      </c>
      <c r="E5" s="32">
        <f t="shared" si="0"/>
        <v>-25.6</v>
      </c>
      <c r="F5" s="32">
        <f t="shared" si="0"/>
        <v>-32</v>
      </c>
      <c r="G5" s="32">
        <f t="shared" si="0"/>
        <v>-52</v>
      </c>
      <c r="H5" s="32">
        <f t="shared" si="0"/>
        <v>-60</v>
      </c>
      <c r="I5" s="32">
        <f t="shared" si="0"/>
        <v>-64.3</v>
      </c>
      <c r="J5" s="32">
        <f t="shared" si="0"/>
        <v>-46</v>
      </c>
      <c r="K5" s="32">
        <f t="shared" si="0"/>
        <v>-13.6</v>
      </c>
      <c r="L5" s="32">
        <f t="shared" si="0"/>
        <v>-18.7</v>
      </c>
      <c r="M5" s="32">
        <f t="shared" si="0"/>
        <v>0</v>
      </c>
      <c r="N5" s="32">
        <f t="shared" si="0"/>
        <v>0</v>
      </c>
      <c r="O5" s="32">
        <f t="shared" si="0"/>
        <v>-20</v>
      </c>
      <c r="P5" s="32">
        <f t="shared" si="0"/>
        <v>-52</v>
      </c>
      <c r="Q5" s="32">
        <f t="shared" si="0"/>
        <v>-40</v>
      </c>
      <c r="R5" s="32">
        <f t="shared" si="0"/>
        <v>-15.2</v>
      </c>
      <c r="S5" s="32">
        <f t="shared" si="0"/>
        <v>-3.5</v>
      </c>
      <c r="T5" s="32">
        <f t="shared" si="0"/>
        <v>-10.4</v>
      </c>
      <c r="U5" s="32">
        <f t="shared" si="0"/>
        <v>0</v>
      </c>
      <c r="V5" s="32">
        <f t="shared" si="0"/>
        <v>-33.200000000000003</v>
      </c>
      <c r="W5" s="32">
        <f t="shared" si="0"/>
        <v>0</v>
      </c>
      <c r="X5" s="32">
        <f t="shared" si="0"/>
        <v>21.4</v>
      </c>
      <c r="Y5" s="32">
        <f t="shared" si="0"/>
        <v>-5.8999999999999986</v>
      </c>
      <c r="Z5" s="32">
        <f t="shared" si="0"/>
        <v>28</v>
      </c>
      <c r="AA5" s="32">
        <f t="shared" si="0"/>
        <v>23.700000000000003</v>
      </c>
      <c r="AB5" s="32">
        <f t="shared" si="0"/>
        <v>14.5</v>
      </c>
      <c r="AC5" s="32">
        <f t="shared" si="0"/>
        <v>-33.4</v>
      </c>
      <c r="AD5" s="32">
        <f t="shared" si="0"/>
        <v>-57.5</v>
      </c>
      <c r="AE5" s="32">
        <f t="shared" si="0"/>
        <v>-20</v>
      </c>
      <c r="AF5" s="32">
        <f t="shared" si="0"/>
        <v>-23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2"/>
      <c r="E6" s="172"/>
      <c r="F6" s="172"/>
      <c r="G6" s="172"/>
      <c r="H6" s="172"/>
      <c r="I6" s="172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1101MW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Load=1010</v>
      </c>
      <c r="B7" s="35">
        <f t="shared" ref="B7:AF7" si="1">B72</f>
        <v>1083.94</v>
      </c>
      <c r="C7" s="35">
        <f t="shared" si="1"/>
        <v>1088.44</v>
      </c>
      <c r="D7" s="35">
        <f t="shared" si="1"/>
        <v>1057.3400000000001</v>
      </c>
      <c r="E7" s="35">
        <f t="shared" si="1"/>
        <v>1069.04</v>
      </c>
      <c r="F7" s="35">
        <f t="shared" si="1"/>
        <v>1069.74</v>
      </c>
      <c r="G7" s="35">
        <f t="shared" si="1"/>
        <v>1049.74</v>
      </c>
      <c r="H7" s="35">
        <f t="shared" si="1"/>
        <v>1014.6400000000001</v>
      </c>
      <c r="I7" s="35">
        <f t="shared" si="1"/>
        <v>1010.34</v>
      </c>
      <c r="J7" s="35">
        <f t="shared" si="1"/>
        <v>1050.24</v>
      </c>
      <c r="K7" s="35">
        <f t="shared" si="1"/>
        <v>1100.6400000000001</v>
      </c>
      <c r="L7" s="35">
        <f>L72</f>
        <v>1076.04</v>
      </c>
      <c r="M7" s="35">
        <f t="shared" si="1"/>
        <v>1089.9399999999998</v>
      </c>
      <c r="N7" s="35">
        <f t="shared" si="1"/>
        <v>1096.04</v>
      </c>
      <c r="O7" s="35">
        <f t="shared" si="1"/>
        <v>1111.54</v>
      </c>
      <c r="P7" s="35">
        <f t="shared" si="1"/>
        <v>1082.04</v>
      </c>
      <c r="Q7" s="35">
        <f t="shared" si="1"/>
        <v>1051.54</v>
      </c>
      <c r="R7" s="35">
        <f t="shared" si="1"/>
        <v>1091.94</v>
      </c>
      <c r="S7" s="35">
        <f t="shared" si="1"/>
        <v>1119.24</v>
      </c>
      <c r="T7" s="35">
        <f t="shared" si="1"/>
        <v>1107.74</v>
      </c>
      <c r="U7" s="35">
        <f t="shared" si="1"/>
        <v>1099.6399999999999</v>
      </c>
      <c r="V7" s="35">
        <f t="shared" si="1"/>
        <v>1094.54</v>
      </c>
      <c r="W7" s="35">
        <f t="shared" si="1"/>
        <v>1144.74</v>
      </c>
      <c r="X7" s="35">
        <f t="shared" si="1"/>
        <v>1254.54</v>
      </c>
      <c r="Y7" s="35">
        <f t="shared" si="1"/>
        <v>1382.8400000000001</v>
      </c>
      <c r="Z7" s="35">
        <f t="shared" si="1"/>
        <v>1431.3400000000001</v>
      </c>
      <c r="AA7" s="35">
        <f t="shared" si="1"/>
        <v>1384.94</v>
      </c>
      <c r="AB7" s="35">
        <f t="shared" si="1"/>
        <v>1377.54</v>
      </c>
      <c r="AC7" s="35">
        <f t="shared" si="1"/>
        <v>1346.44</v>
      </c>
      <c r="AD7" s="35">
        <f t="shared" si="1"/>
        <v>1260.1399999999999</v>
      </c>
      <c r="AE7" s="35">
        <f t="shared" si="1"/>
        <v>1185.94</v>
      </c>
      <c r="AF7" s="35">
        <f t="shared" si="1"/>
        <v>1182.24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197" t="s">
        <v>13</v>
      </c>
      <c r="C8" s="198"/>
      <c r="D8" s="198"/>
      <c r="E8" s="198"/>
      <c r="F8" s="198"/>
      <c r="G8" s="198"/>
      <c r="H8" s="198"/>
      <c r="I8" s="198"/>
      <c r="J8" s="198"/>
      <c r="K8" s="199"/>
      <c r="L8" s="200" t="s">
        <v>14</v>
      </c>
      <c r="M8" s="201"/>
      <c r="N8" s="201"/>
      <c r="O8" s="201"/>
      <c r="P8" s="201"/>
      <c r="Q8" s="201"/>
      <c r="R8" s="200" t="s">
        <v>15</v>
      </c>
      <c r="S8" s="201"/>
      <c r="T8" s="201"/>
      <c r="U8" s="201"/>
      <c r="V8" s="201"/>
      <c r="W8" s="201"/>
      <c r="X8" s="201"/>
      <c r="Y8" s="201"/>
      <c r="Z8" s="201"/>
      <c r="AA8" s="204" t="s">
        <v>16</v>
      </c>
      <c r="AB8" s="205"/>
      <c r="AC8" s="205"/>
      <c r="AD8" s="205"/>
      <c r="AE8" s="205"/>
      <c r="AF8" s="206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17</v>
      </c>
      <c r="B9" s="209">
        <v>4.1666666666666664E-2</v>
      </c>
      <c r="C9" s="209">
        <v>8.3333333333333301E-2</v>
      </c>
      <c r="D9" s="209">
        <v>0.125</v>
      </c>
      <c r="E9" s="209">
        <v>0.16666666666666699</v>
      </c>
      <c r="F9" s="209">
        <v>0.20833333333333301</v>
      </c>
      <c r="G9" s="209">
        <v>0.22916666666666666</v>
      </c>
      <c r="H9" s="209">
        <v>0.25</v>
      </c>
      <c r="I9" s="209">
        <v>0.27083333333333331</v>
      </c>
      <c r="J9" s="209">
        <v>0.29166666666666669</v>
      </c>
      <c r="K9" s="209">
        <v>0.3125</v>
      </c>
      <c r="L9" s="202">
        <v>0.33333333333333331</v>
      </c>
      <c r="M9" s="202">
        <v>0.375</v>
      </c>
      <c r="N9" s="202">
        <v>0.41666666666666702</v>
      </c>
      <c r="O9" s="202">
        <v>0.45833333333333298</v>
      </c>
      <c r="P9" s="202">
        <v>0.5</v>
      </c>
      <c r="Q9" s="202">
        <v>0.54166666666666696</v>
      </c>
      <c r="R9" s="202">
        <v>0.58333333333333304</v>
      </c>
      <c r="S9" s="202">
        <v>0.625</v>
      </c>
      <c r="T9" s="202">
        <v>0.66666666666666696</v>
      </c>
      <c r="U9" s="202">
        <v>0.70833333333333304</v>
      </c>
      <c r="V9" s="202">
        <v>0.72916666666666663</v>
      </c>
      <c r="W9" s="202">
        <v>0.75</v>
      </c>
      <c r="X9" s="202">
        <v>0.77083333333333337</v>
      </c>
      <c r="Y9" s="202">
        <v>0.79166666666666663</v>
      </c>
      <c r="Z9" s="202">
        <v>0.8125</v>
      </c>
      <c r="AA9" s="209">
        <v>0.83333333333333337</v>
      </c>
      <c r="AB9" s="209">
        <v>0.85416666666666663</v>
      </c>
      <c r="AC9" s="209">
        <v>0.875</v>
      </c>
      <c r="AD9" s="209">
        <v>0.91666666666666696</v>
      </c>
      <c r="AE9" s="209">
        <v>0.95833333333333304</v>
      </c>
      <c r="AF9" s="209">
        <v>1</v>
      </c>
      <c r="AG9" s="210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12"/>
      <c r="S10" s="212"/>
      <c r="T10" s="212"/>
      <c r="U10" s="212"/>
      <c r="V10" s="212"/>
      <c r="W10" s="212"/>
      <c r="X10" s="212"/>
      <c r="Y10" s="212"/>
      <c r="Z10" s="212"/>
      <c r="AA10" s="203"/>
      <c r="AB10" s="203"/>
      <c r="AC10" s="203"/>
      <c r="AD10" s="203"/>
      <c r="AE10" s="203"/>
      <c r="AF10" s="203"/>
      <c r="AG10" s="211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191</v>
      </c>
      <c r="B11" s="47">
        <v>200</v>
      </c>
      <c r="C11" s="47">
        <v>200</v>
      </c>
      <c r="D11" s="47">
        <v>200</v>
      </c>
      <c r="E11" s="47">
        <v>200</v>
      </c>
      <c r="F11" s="47">
        <v>200</v>
      </c>
      <c r="G11" s="47">
        <v>200</v>
      </c>
      <c r="H11" s="47">
        <v>200</v>
      </c>
      <c r="I11" s="47">
        <v>200</v>
      </c>
      <c r="J11" s="47">
        <v>200</v>
      </c>
      <c r="K11" s="47">
        <v>230</v>
      </c>
      <c r="L11" s="48">
        <v>230</v>
      </c>
      <c r="M11" s="48">
        <v>230</v>
      </c>
      <c r="N11" s="48">
        <v>240</v>
      </c>
      <c r="O11" s="48">
        <v>260</v>
      </c>
      <c r="P11" s="48">
        <v>260</v>
      </c>
      <c r="Q11" s="48">
        <v>211</v>
      </c>
      <c r="R11" s="49">
        <v>209.3</v>
      </c>
      <c r="S11" s="49">
        <v>223.2</v>
      </c>
      <c r="T11" s="49">
        <v>221.1</v>
      </c>
      <c r="U11" s="49">
        <v>221.4</v>
      </c>
      <c r="V11" s="49">
        <v>220.9</v>
      </c>
      <c r="W11" s="49">
        <v>223.9</v>
      </c>
      <c r="X11" s="49">
        <v>300.3</v>
      </c>
      <c r="Y11" s="49">
        <v>359.6</v>
      </c>
      <c r="Z11" s="49">
        <v>368.4</v>
      </c>
      <c r="AA11" s="49">
        <v>370</v>
      </c>
      <c r="AB11" s="49">
        <v>400</v>
      </c>
      <c r="AC11" s="49">
        <v>430</v>
      </c>
      <c r="AD11" s="49">
        <v>390</v>
      </c>
      <c r="AE11" s="47">
        <v>280</v>
      </c>
      <c r="AF11" s="47">
        <v>280</v>
      </c>
      <c r="AG11" s="50">
        <v>456</v>
      </c>
      <c r="AH11" s="51">
        <f>MAX(B11:AF11)</f>
        <v>430</v>
      </c>
      <c r="AI11" s="52">
        <f>MIN(B11:AF11)</f>
        <v>200</v>
      </c>
      <c r="AK11" s="110">
        <f>AVERAGEIF(B11:K11,"&gt;0")</f>
        <v>203</v>
      </c>
      <c r="AL11" s="177" t="s">
        <v>220</v>
      </c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192</v>
      </c>
      <c r="B12" s="47">
        <v>60</v>
      </c>
      <c r="C12" s="47">
        <v>60</v>
      </c>
      <c r="D12" s="47">
        <v>60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>
        <v>60</v>
      </c>
      <c r="L12" s="48">
        <v>60</v>
      </c>
      <c r="M12" s="48">
        <v>60</v>
      </c>
      <c r="N12" s="48">
        <v>60</v>
      </c>
      <c r="O12" s="48">
        <v>60</v>
      </c>
      <c r="P12" s="48">
        <v>60</v>
      </c>
      <c r="Q12" s="48">
        <v>60</v>
      </c>
      <c r="R12" s="48">
        <v>60</v>
      </c>
      <c r="S12" s="48">
        <v>60</v>
      </c>
      <c r="T12" s="48">
        <v>60</v>
      </c>
      <c r="U12" s="48">
        <v>60</v>
      </c>
      <c r="V12" s="48">
        <v>60</v>
      </c>
      <c r="W12" s="48">
        <v>60</v>
      </c>
      <c r="X12" s="48">
        <v>60</v>
      </c>
      <c r="Y12" s="48">
        <v>60</v>
      </c>
      <c r="Z12" s="48">
        <v>60</v>
      </c>
      <c r="AA12" s="48">
        <v>60</v>
      </c>
      <c r="AB12" s="48">
        <v>60</v>
      </c>
      <c r="AC12" s="48">
        <v>60</v>
      </c>
      <c r="AD12" s="48">
        <v>60</v>
      </c>
      <c r="AE12" s="48">
        <v>60</v>
      </c>
      <c r="AF12" s="48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K12" s="110">
        <f>AVERAGEIF(B36:K36,"&gt;0")</f>
        <v>131.45999999999998</v>
      </c>
      <c r="AL12" s="177" t="s">
        <v>70</v>
      </c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193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110">
        <f>AVERAGEIF(B37:K37,"&gt;0")</f>
        <v>65.16</v>
      </c>
      <c r="AL13" s="177" t="s">
        <v>71</v>
      </c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194</v>
      </c>
      <c r="B14" s="55">
        <v>45.8</v>
      </c>
      <c r="C14" s="55">
        <v>45.8</v>
      </c>
      <c r="D14" s="55">
        <v>45.8</v>
      </c>
      <c r="E14" s="55">
        <v>45.8</v>
      </c>
      <c r="F14" s="55">
        <v>45.8</v>
      </c>
      <c r="G14" s="55">
        <v>45.8</v>
      </c>
      <c r="H14" s="55">
        <v>45.8</v>
      </c>
      <c r="I14" s="55">
        <v>45.8</v>
      </c>
      <c r="J14" s="55">
        <v>45.8</v>
      </c>
      <c r="K14" s="55">
        <v>45.8</v>
      </c>
      <c r="L14" s="48">
        <v>45.8</v>
      </c>
      <c r="M14" s="48">
        <v>45.9</v>
      </c>
      <c r="N14" s="48">
        <v>45.9</v>
      </c>
      <c r="O14" s="48">
        <v>45.9</v>
      </c>
      <c r="P14" s="48">
        <v>45.9</v>
      </c>
      <c r="Q14" s="48">
        <v>45.9</v>
      </c>
      <c r="R14" s="48">
        <v>45.9</v>
      </c>
      <c r="S14" s="48">
        <v>45.8</v>
      </c>
      <c r="T14" s="48">
        <v>45.8</v>
      </c>
      <c r="U14" s="48">
        <v>45.8</v>
      </c>
      <c r="V14" s="48">
        <v>45.8</v>
      </c>
      <c r="W14" s="48">
        <v>45.8</v>
      </c>
      <c r="X14" s="48">
        <v>45.8</v>
      </c>
      <c r="Y14" s="48">
        <v>45.7</v>
      </c>
      <c r="Z14" s="48">
        <v>45.8</v>
      </c>
      <c r="AA14" s="48">
        <v>45.8</v>
      </c>
      <c r="AB14" s="48">
        <v>45.8</v>
      </c>
      <c r="AC14" s="48">
        <v>45.8</v>
      </c>
      <c r="AD14" s="48">
        <v>45.8</v>
      </c>
      <c r="AE14" s="48">
        <v>45.8</v>
      </c>
      <c r="AF14" s="48">
        <v>45.8</v>
      </c>
      <c r="AG14" s="56">
        <v>50</v>
      </c>
      <c r="AH14" s="51">
        <f t="shared" si="2"/>
        <v>45.9</v>
      </c>
      <c r="AI14" s="52">
        <f t="shared" si="3"/>
        <v>45.7</v>
      </c>
      <c r="AK14" s="110">
        <f>AVERAGEIF(B38:K38,"&gt;0")</f>
        <v>61.780000000000008</v>
      </c>
      <c r="AL14" s="177" t="s">
        <v>72</v>
      </c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195</v>
      </c>
      <c r="B15" s="47">
        <v>0</v>
      </c>
      <c r="C15" s="47">
        <v>0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8">
        <v>0</v>
      </c>
      <c r="M15" s="48">
        <v>0</v>
      </c>
      <c r="N15" s="48">
        <v>0</v>
      </c>
      <c r="O15" s="48">
        <v>0</v>
      </c>
      <c r="P15" s="48">
        <v>0</v>
      </c>
      <c r="Q15" s="48">
        <v>0</v>
      </c>
      <c r="R15" s="48">
        <v>0</v>
      </c>
      <c r="S15" s="48">
        <v>0</v>
      </c>
      <c r="T15" s="48">
        <v>0</v>
      </c>
      <c r="U15" s="48">
        <v>0</v>
      </c>
      <c r="V15" s="48">
        <v>0</v>
      </c>
      <c r="W15" s="48">
        <v>0</v>
      </c>
      <c r="X15" s="48">
        <v>0</v>
      </c>
      <c r="Y15" s="48">
        <v>0</v>
      </c>
      <c r="Z15" s="48">
        <v>0</v>
      </c>
      <c r="AA15" s="48">
        <v>0</v>
      </c>
      <c r="AB15" s="48">
        <v>0</v>
      </c>
      <c r="AC15" s="48">
        <v>0</v>
      </c>
      <c r="AD15" s="48">
        <v>0</v>
      </c>
      <c r="AE15" s="48">
        <v>0</v>
      </c>
      <c r="AF15" s="48">
        <v>0</v>
      </c>
      <c r="AG15" s="168">
        <v>45</v>
      </c>
      <c r="AH15" s="51">
        <f t="shared" si="2"/>
        <v>0</v>
      </c>
      <c r="AI15" s="52">
        <f t="shared" si="3"/>
        <v>0</v>
      </c>
      <c r="AK15" s="110" t="s">
        <v>219</v>
      </c>
      <c r="AL15" s="177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196</v>
      </c>
      <c r="B16" s="47">
        <v>25</v>
      </c>
      <c r="C16" s="47">
        <v>25</v>
      </c>
      <c r="D16" s="47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8">
        <v>25</v>
      </c>
      <c r="AB16" s="48">
        <v>25</v>
      </c>
      <c r="AC16" s="48">
        <v>25</v>
      </c>
      <c r="AD16" s="48">
        <v>25</v>
      </c>
      <c r="AE16" s="48">
        <v>25</v>
      </c>
      <c r="AF16" s="48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110">
        <v>6</v>
      </c>
      <c r="AL16" s="177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197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8">
        <v>25</v>
      </c>
      <c r="AB17" s="48">
        <v>25</v>
      </c>
      <c r="AC17" s="48">
        <v>25</v>
      </c>
      <c r="AD17" s="48">
        <v>25</v>
      </c>
      <c r="AE17" s="48">
        <v>25</v>
      </c>
      <c r="AF17" s="48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110"/>
      <c r="AL17" s="177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198</v>
      </c>
      <c r="B18" s="47">
        <v>25.5</v>
      </c>
      <c r="C18" s="47">
        <v>25.5</v>
      </c>
      <c r="D18" s="47">
        <v>25.5</v>
      </c>
      <c r="E18" s="47">
        <v>25.5</v>
      </c>
      <c r="F18" s="47">
        <v>25.5</v>
      </c>
      <c r="G18" s="47">
        <v>25.5</v>
      </c>
      <c r="H18" s="47">
        <v>0</v>
      </c>
      <c r="I18" s="47">
        <v>0</v>
      </c>
      <c r="J18" s="47">
        <v>25.6</v>
      </c>
      <c r="K18" s="47">
        <v>25.6</v>
      </c>
      <c r="L18" s="48">
        <v>25.6</v>
      </c>
      <c r="M18" s="48">
        <v>26.4</v>
      </c>
      <c r="N18" s="48">
        <v>26.4</v>
      </c>
      <c r="O18" s="48">
        <v>26.4</v>
      </c>
      <c r="P18" s="48">
        <v>26.4</v>
      </c>
      <c r="Q18" s="48">
        <v>26.4</v>
      </c>
      <c r="R18" s="48">
        <v>26.4</v>
      </c>
      <c r="S18" s="48">
        <v>26.3</v>
      </c>
      <c r="T18" s="48">
        <v>26.4</v>
      </c>
      <c r="U18" s="48">
        <v>0</v>
      </c>
      <c r="V18" s="48">
        <v>25.9</v>
      </c>
      <c r="W18" s="48">
        <v>26.3</v>
      </c>
      <c r="X18" s="48">
        <v>26.3</v>
      </c>
      <c r="Y18" s="48">
        <v>26.4</v>
      </c>
      <c r="Z18" s="48">
        <v>26.3</v>
      </c>
      <c r="AA18" s="48">
        <v>26.3</v>
      </c>
      <c r="AB18" s="48">
        <v>26.3</v>
      </c>
      <c r="AC18" s="48">
        <v>26.3</v>
      </c>
      <c r="AD18" s="48">
        <v>26.3</v>
      </c>
      <c r="AE18" s="48">
        <v>26.3</v>
      </c>
      <c r="AF18" s="48">
        <v>26.3</v>
      </c>
      <c r="AG18" s="168">
        <v>30</v>
      </c>
      <c r="AH18" s="51">
        <f t="shared" si="2"/>
        <v>26.4</v>
      </c>
      <c r="AI18" s="52">
        <f t="shared" si="3"/>
        <v>0</v>
      </c>
      <c r="AK18" s="110">
        <f>(456-AK11)*$AK$16</f>
        <v>1518</v>
      </c>
      <c r="AL18" s="177" t="s">
        <v>220</v>
      </c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199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8">
        <v>6.2</v>
      </c>
      <c r="AB19" s="48">
        <v>6.2</v>
      </c>
      <c r="AC19" s="48">
        <v>6.2</v>
      </c>
      <c r="AD19" s="48">
        <v>6.2</v>
      </c>
      <c r="AE19" s="48">
        <v>6.2</v>
      </c>
      <c r="AF19" s="48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110">
        <f>(130-AK12)*$AK$16</f>
        <v>-8.7599999999998772</v>
      </c>
      <c r="AL19" s="31" t="s">
        <v>70</v>
      </c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200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168">
        <v>25</v>
      </c>
      <c r="AH20" s="51">
        <f t="shared" si="2"/>
        <v>0</v>
      </c>
      <c r="AI20" s="52">
        <f t="shared" si="3"/>
        <v>0</v>
      </c>
      <c r="AK20" s="110">
        <f>(70-AK13)*$AK$16</f>
        <v>29.04000000000002</v>
      </c>
      <c r="AL20" s="31" t="s">
        <v>71</v>
      </c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201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8">
        <v>22</v>
      </c>
      <c r="AB21" s="48">
        <v>22</v>
      </c>
      <c r="AC21" s="48">
        <v>22</v>
      </c>
      <c r="AD21" s="48">
        <v>22</v>
      </c>
      <c r="AE21" s="48">
        <v>22</v>
      </c>
      <c r="AF21" s="48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110">
        <f>(60-AK14)*$AK$16</f>
        <v>-10.680000000000049</v>
      </c>
      <c r="AL21" s="31" t="s">
        <v>72</v>
      </c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202</v>
      </c>
      <c r="B22" s="47">
        <v>22</v>
      </c>
      <c r="C22" s="47">
        <v>22</v>
      </c>
      <c r="D22" s="47">
        <v>22</v>
      </c>
      <c r="E22" s="47">
        <v>22</v>
      </c>
      <c r="F22" s="47">
        <v>22</v>
      </c>
      <c r="G22" s="47">
        <v>22</v>
      </c>
      <c r="H22" s="47">
        <v>22</v>
      </c>
      <c r="I22" s="47">
        <v>22</v>
      </c>
      <c r="J22" s="47">
        <v>22</v>
      </c>
      <c r="K22" s="47">
        <v>22</v>
      </c>
      <c r="L22" s="48">
        <v>22</v>
      </c>
      <c r="M22" s="48">
        <v>0</v>
      </c>
      <c r="N22" s="48">
        <v>0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8">
        <v>22</v>
      </c>
      <c r="AB22" s="48">
        <v>22</v>
      </c>
      <c r="AC22" s="48">
        <v>22</v>
      </c>
      <c r="AD22" s="48">
        <v>22</v>
      </c>
      <c r="AE22" s="48">
        <v>22</v>
      </c>
      <c r="AF22" s="48">
        <v>22</v>
      </c>
      <c r="AG22" s="168">
        <v>25</v>
      </c>
      <c r="AH22" s="51">
        <f t="shared" si="2"/>
        <v>22</v>
      </c>
      <c r="AI22" s="52">
        <f t="shared" si="3"/>
        <v>0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203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8">
        <v>22</v>
      </c>
      <c r="AB23" s="48">
        <v>22</v>
      </c>
      <c r="AC23" s="48">
        <v>22</v>
      </c>
      <c r="AD23" s="48">
        <v>22</v>
      </c>
      <c r="AE23" s="48">
        <v>22</v>
      </c>
      <c r="AF23" s="48">
        <v>22</v>
      </c>
      <c r="AG23" s="168">
        <v>25</v>
      </c>
      <c r="AH23" s="51">
        <f t="shared" si="2"/>
        <v>22</v>
      </c>
      <c r="AI23" s="52">
        <f t="shared" si="3"/>
        <v>22</v>
      </c>
      <c r="AK23" s="1">
        <f>SUM(AK18:AK21)</f>
        <v>1527.6000000000001</v>
      </c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204</v>
      </c>
      <c r="B24" s="47">
        <v>22</v>
      </c>
      <c r="C24" s="47">
        <v>22</v>
      </c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22</v>
      </c>
      <c r="J24" s="47">
        <v>22</v>
      </c>
      <c r="K24" s="47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8">
        <v>22</v>
      </c>
      <c r="AB24" s="48">
        <v>22</v>
      </c>
      <c r="AC24" s="48">
        <v>22</v>
      </c>
      <c r="AD24" s="48">
        <v>22</v>
      </c>
      <c r="AE24" s="48">
        <v>22</v>
      </c>
      <c r="AF24" s="48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93</v>
      </c>
      <c r="B25" s="47">
        <v>0</v>
      </c>
      <c r="C25" s="47">
        <v>14.9</v>
      </c>
      <c r="D25" s="47">
        <v>14.9</v>
      </c>
      <c r="E25" s="47">
        <v>14.9</v>
      </c>
      <c r="F25" s="47">
        <v>14.9</v>
      </c>
      <c r="G25" s="47">
        <v>14.9</v>
      </c>
      <c r="H25" s="47">
        <v>14.9</v>
      </c>
      <c r="I25" s="47">
        <v>14.9</v>
      </c>
      <c r="J25" s="47">
        <v>14.9</v>
      </c>
      <c r="K25" s="47">
        <v>14.9</v>
      </c>
      <c r="L25" s="48">
        <v>14.9</v>
      </c>
      <c r="M25" s="48">
        <v>14.9</v>
      </c>
      <c r="N25" s="48">
        <v>14.9</v>
      </c>
      <c r="O25" s="48">
        <v>14.9</v>
      </c>
      <c r="P25" s="48">
        <v>14.9</v>
      </c>
      <c r="Q25" s="48">
        <v>14.9</v>
      </c>
      <c r="R25" s="48">
        <v>14.9</v>
      </c>
      <c r="S25" s="48">
        <v>14.9</v>
      </c>
      <c r="T25" s="48">
        <v>14.9</v>
      </c>
      <c r="U25" s="48">
        <v>14.9</v>
      </c>
      <c r="V25" s="48">
        <v>14.9</v>
      </c>
      <c r="W25" s="48">
        <v>14.9</v>
      </c>
      <c r="X25" s="48">
        <v>14.9</v>
      </c>
      <c r="Y25" s="48">
        <v>14.9</v>
      </c>
      <c r="Z25" s="48">
        <v>14.9</v>
      </c>
      <c r="AA25" s="48">
        <v>14.9</v>
      </c>
      <c r="AB25" s="48">
        <v>14.9</v>
      </c>
      <c r="AC25" s="48">
        <v>14.9</v>
      </c>
      <c r="AD25" s="48">
        <v>14.9</v>
      </c>
      <c r="AE25" s="48">
        <v>14.9</v>
      </c>
      <c r="AF25" s="48">
        <v>14.9</v>
      </c>
      <c r="AG25" s="168">
        <v>23.5</v>
      </c>
      <c r="AH25" s="51">
        <f t="shared" si="2"/>
        <v>14.9</v>
      </c>
      <c r="AI25" s="52">
        <f t="shared" si="3"/>
        <v>0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94</v>
      </c>
      <c r="B26" s="47">
        <v>0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0</v>
      </c>
      <c r="X26" s="48">
        <v>0</v>
      </c>
      <c r="Y26" s="48">
        <v>0</v>
      </c>
      <c r="Z26" s="48">
        <v>0</v>
      </c>
      <c r="AA26" s="48">
        <v>0</v>
      </c>
      <c r="AB26" s="48">
        <v>0</v>
      </c>
      <c r="AC26" s="48">
        <v>0</v>
      </c>
      <c r="AD26" s="48">
        <v>0</v>
      </c>
      <c r="AE26" s="48">
        <v>0</v>
      </c>
      <c r="AF26" s="48">
        <v>0</v>
      </c>
      <c r="AG26" s="168">
        <v>22.2</v>
      </c>
      <c r="AH26" s="51">
        <f t="shared" si="2"/>
        <v>0</v>
      </c>
      <c r="AI26" s="52">
        <f t="shared" si="3"/>
        <v>0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95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6</v>
      </c>
      <c r="AA27" s="48">
        <v>6</v>
      </c>
      <c r="AB27" s="48">
        <v>6</v>
      </c>
      <c r="AC27" s="48">
        <v>6</v>
      </c>
      <c r="AD27" s="48">
        <v>6</v>
      </c>
      <c r="AE27" s="48">
        <v>6</v>
      </c>
      <c r="AF27" s="48">
        <v>6</v>
      </c>
      <c r="AG27" s="168">
        <v>22.1</v>
      </c>
      <c r="AH27" s="51">
        <f t="shared" si="2"/>
        <v>6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96</v>
      </c>
      <c r="B28" s="47">
        <v>7.9</v>
      </c>
      <c r="C28" s="47">
        <v>7.9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8">
        <v>0</v>
      </c>
      <c r="M28" s="48">
        <v>0</v>
      </c>
      <c r="N28" s="48">
        <v>0</v>
      </c>
      <c r="O28" s="48">
        <v>0</v>
      </c>
      <c r="P28" s="48">
        <v>0</v>
      </c>
      <c r="Q28" s="48">
        <v>8</v>
      </c>
      <c r="R28" s="48">
        <v>8</v>
      </c>
      <c r="S28" s="48">
        <v>8</v>
      </c>
      <c r="T28" s="48">
        <v>8</v>
      </c>
      <c r="U28" s="48">
        <v>8</v>
      </c>
      <c r="V28" s="48">
        <v>8</v>
      </c>
      <c r="W28" s="48">
        <v>8</v>
      </c>
      <c r="X28" s="48">
        <v>8</v>
      </c>
      <c r="Y28" s="48">
        <v>8</v>
      </c>
      <c r="Z28" s="48">
        <v>8</v>
      </c>
      <c r="AA28" s="48">
        <v>8</v>
      </c>
      <c r="AB28" s="48">
        <v>8</v>
      </c>
      <c r="AC28" s="48">
        <v>8</v>
      </c>
      <c r="AD28" s="48">
        <v>8</v>
      </c>
      <c r="AE28" s="48">
        <v>8</v>
      </c>
      <c r="AF28" s="48">
        <v>8</v>
      </c>
      <c r="AG28" s="168">
        <v>22.1</v>
      </c>
      <c r="AH28" s="51">
        <f t="shared" si="2"/>
        <v>8</v>
      </c>
      <c r="AI28" s="52">
        <f t="shared" si="3"/>
        <v>0</v>
      </c>
      <c r="AK28" s="1">
        <f>6000/24</f>
        <v>250</v>
      </c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97</v>
      </c>
      <c r="B29" s="55">
        <v>12</v>
      </c>
      <c r="C29" s="55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48">
        <v>12</v>
      </c>
      <c r="AB29" s="48">
        <v>12</v>
      </c>
      <c r="AC29" s="48">
        <v>12</v>
      </c>
      <c r="AD29" s="48">
        <v>12</v>
      </c>
      <c r="AE29" s="48">
        <v>12</v>
      </c>
      <c r="AF29" s="48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98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99</v>
      </c>
      <c r="B31" s="55">
        <v>0</v>
      </c>
      <c r="C31" s="55">
        <v>0</v>
      </c>
      <c r="D31" s="55">
        <v>0</v>
      </c>
      <c r="E31" s="55">
        <v>0</v>
      </c>
      <c r="F31" s="55">
        <v>0</v>
      </c>
      <c r="G31" s="55">
        <v>0</v>
      </c>
      <c r="H31" s="55">
        <v>0</v>
      </c>
      <c r="I31" s="55">
        <v>0</v>
      </c>
      <c r="J31" s="55">
        <v>0</v>
      </c>
      <c r="K31" s="55">
        <v>0</v>
      </c>
      <c r="L31" s="48">
        <v>0</v>
      </c>
      <c r="M31" s="48">
        <v>0</v>
      </c>
      <c r="N31" s="48">
        <v>0</v>
      </c>
      <c r="O31" s="48">
        <v>0</v>
      </c>
      <c r="P31" s="48">
        <v>0</v>
      </c>
      <c r="Q31" s="48">
        <v>0</v>
      </c>
      <c r="R31" s="48">
        <v>0</v>
      </c>
      <c r="S31" s="48">
        <v>0</v>
      </c>
      <c r="T31" s="48">
        <v>0</v>
      </c>
      <c r="U31" s="48">
        <v>0</v>
      </c>
      <c r="V31" s="48">
        <v>0</v>
      </c>
      <c r="W31" s="48">
        <v>0</v>
      </c>
      <c r="X31" s="48">
        <v>0</v>
      </c>
      <c r="Y31" s="48">
        <v>0</v>
      </c>
      <c r="Z31" s="48">
        <v>0</v>
      </c>
      <c r="AA31" s="48">
        <v>0</v>
      </c>
      <c r="AB31" s="48">
        <v>0</v>
      </c>
      <c r="AC31" s="48">
        <v>0</v>
      </c>
      <c r="AD31" s="48">
        <v>0</v>
      </c>
      <c r="AE31" s="48">
        <v>0</v>
      </c>
      <c r="AF31" s="48">
        <v>0</v>
      </c>
      <c r="AG31" s="58">
        <v>20</v>
      </c>
      <c r="AH31" s="51">
        <f t="shared" si="2"/>
        <v>0</v>
      </c>
      <c r="AI31" s="52">
        <f t="shared" si="3"/>
        <v>0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100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48">
        <v>0</v>
      </c>
      <c r="AF32" s="48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220</v>
      </c>
      <c r="AK33" s="53"/>
    </row>
    <row r="34" spans="1:41" ht="15.75" thickBot="1" x14ac:dyDescent="0.3">
      <c r="A34" s="63" t="s">
        <v>19</v>
      </c>
      <c r="B34" s="55">
        <v>169.5</v>
      </c>
      <c r="C34" s="55">
        <v>170.5</v>
      </c>
      <c r="D34" s="55">
        <v>169</v>
      </c>
      <c r="E34" s="55">
        <v>165</v>
      </c>
      <c r="F34" s="55">
        <v>164.4</v>
      </c>
      <c r="G34" s="55">
        <v>164</v>
      </c>
      <c r="H34" s="55">
        <v>162</v>
      </c>
      <c r="I34" s="55">
        <v>153.69999999999999</v>
      </c>
      <c r="J34" s="55">
        <v>155.6</v>
      </c>
      <c r="K34" s="55">
        <v>155.1</v>
      </c>
      <c r="L34" s="64">
        <v>154.69999999999999</v>
      </c>
      <c r="M34" s="64">
        <f>87+46</f>
        <v>133</v>
      </c>
      <c r="N34" s="64">
        <v>136</v>
      </c>
      <c r="O34" s="64">
        <v>143</v>
      </c>
      <c r="P34" s="64">
        <v>153</v>
      </c>
      <c r="Q34" s="64">
        <v>167</v>
      </c>
      <c r="R34" s="64">
        <f>93+68</f>
        <v>161</v>
      </c>
      <c r="S34" s="64">
        <v>163.9</v>
      </c>
      <c r="T34" s="64">
        <v>163.5</v>
      </c>
      <c r="U34" s="64">
        <v>168.5</v>
      </c>
      <c r="V34" s="64">
        <v>168</v>
      </c>
      <c r="W34" s="64">
        <v>169.9</v>
      </c>
      <c r="X34" s="64">
        <v>164.9</v>
      </c>
      <c r="Y34" s="64">
        <v>163.30000000000001</v>
      </c>
      <c r="Z34" s="64">
        <v>164.9</v>
      </c>
      <c r="AA34" s="64">
        <v>164</v>
      </c>
      <c r="AB34" s="64">
        <v>166</v>
      </c>
      <c r="AC34" s="64">
        <v>166</v>
      </c>
      <c r="AD34" s="64">
        <v>170</v>
      </c>
      <c r="AE34" s="55">
        <v>169</v>
      </c>
      <c r="AF34" s="55">
        <v>169</v>
      </c>
      <c r="AG34" s="58">
        <v>240</v>
      </c>
      <c r="AH34" s="51">
        <f t="shared" si="2"/>
        <v>170.5</v>
      </c>
      <c r="AI34" s="52">
        <f t="shared" si="3"/>
        <v>133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715.4</v>
      </c>
      <c r="C35" s="66">
        <f t="shared" si="4"/>
        <v>730.3</v>
      </c>
      <c r="D35" s="66">
        <f t="shared" si="4"/>
        <v>722.4</v>
      </c>
      <c r="E35" s="66">
        <f t="shared" si="4"/>
        <v>722.4</v>
      </c>
      <c r="F35" s="66">
        <f t="shared" si="4"/>
        <v>722.4</v>
      </c>
      <c r="G35" s="66">
        <f t="shared" si="4"/>
        <v>722.4</v>
      </c>
      <c r="H35" s="66">
        <f t="shared" si="4"/>
        <v>696.9</v>
      </c>
      <c r="I35" s="66">
        <f t="shared" si="4"/>
        <v>696.9</v>
      </c>
      <c r="J35" s="66">
        <f t="shared" si="4"/>
        <v>722.5</v>
      </c>
      <c r="K35" s="66">
        <f t="shared" si="4"/>
        <v>752.5</v>
      </c>
      <c r="L35" s="66">
        <f t="shared" si="4"/>
        <v>752.5</v>
      </c>
      <c r="M35" s="66">
        <f t="shared" si="4"/>
        <v>731.39999999999986</v>
      </c>
      <c r="N35" s="66">
        <f t="shared" si="4"/>
        <v>741.39999999999986</v>
      </c>
      <c r="O35" s="66">
        <f t="shared" si="4"/>
        <v>783.4</v>
      </c>
      <c r="P35" s="66">
        <f t="shared" si="4"/>
        <v>783.4</v>
      </c>
      <c r="Q35" s="66">
        <f t="shared" si="4"/>
        <v>742.39999999999986</v>
      </c>
      <c r="R35" s="66">
        <f t="shared" si="4"/>
        <v>740.69999999999993</v>
      </c>
      <c r="S35" s="66">
        <f t="shared" si="4"/>
        <v>754.4</v>
      </c>
      <c r="T35" s="66">
        <f t="shared" si="4"/>
        <v>752.4</v>
      </c>
      <c r="U35" s="66">
        <f t="shared" si="4"/>
        <v>726.3</v>
      </c>
      <c r="V35" s="66">
        <f t="shared" si="4"/>
        <v>751.69999999999993</v>
      </c>
      <c r="W35" s="66">
        <f t="shared" si="4"/>
        <v>755.1</v>
      </c>
      <c r="X35" s="66">
        <f t="shared" si="4"/>
        <v>831.5</v>
      </c>
      <c r="Y35" s="66">
        <f t="shared" si="4"/>
        <v>890.8</v>
      </c>
      <c r="Z35" s="66">
        <f t="shared" si="4"/>
        <v>905.6</v>
      </c>
      <c r="AA35" s="66">
        <f t="shared" si="4"/>
        <v>907.19999999999993</v>
      </c>
      <c r="AB35" s="66">
        <f t="shared" si="4"/>
        <v>937.19999999999993</v>
      </c>
      <c r="AC35" s="66">
        <f t="shared" si="4"/>
        <v>967.19999999999993</v>
      </c>
      <c r="AD35" s="66">
        <f t="shared" si="4"/>
        <v>927.19999999999993</v>
      </c>
      <c r="AE35" s="66">
        <f t="shared" si="4"/>
        <v>817.19999999999993</v>
      </c>
      <c r="AF35" s="66">
        <f t="shared" si="4"/>
        <v>817.19999999999993</v>
      </c>
      <c r="AG35" s="58">
        <f>SUM(AG11:AG34)</f>
        <v>1416.83</v>
      </c>
      <c r="AH35" s="51">
        <f t="shared" si="2"/>
        <v>967.19999999999993</v>
      </c>
      <c r="AI35" s="52">
        <f t="shared" si="3"/>
        <v>696.9</v>
      </c>
      <c r="AK35" s="53"/>
    </row>
    <row r="36" spans="1:41" x14ac:dyDescent="0.25">
      <c r="A36" s="54" t="s">
        <v>21</v>
      </c>
      <c r="B36" s="47">
        <v>137.30000000000001</v>
      </c>
      <c r="C36" s="47">
        <v>135.80000000000001</v>
      </c>
      <c r="D36" s="55">
        <v>135.80000000000001</v>
      </c>
      <c r="E36" s="55">
        <v>136.1</v>
      </c>
      <c r="F36" s="55">
        <v>135.5</v>
      </c>
      <c r="G36" s="55">
        <v>134.9</v>
      </c>
      <c r="H36" s="55">
        <v>133.6</v>
      </c>
      <c r="I36" s="55">
        <v>133.6</v>
      </c>
      <c r="J36" s="55">
        <v>122</v>
      </c>
      <c r="K36" s="55">
        <v>110</v>
      </c>
      <c r="L36" s="48">
        <v>106.4</v>
      </c>
      <c r="M36" s="48">
        <v>130.1</v>
      </c>
      <c r="N36" s="48">
        <v>131.19999999999999</v>
      </c>
      <c r="O36" s="48">
        <v>131.19999999999999</v>
      </c>
      <c r="P36" s="48">
        <v>133.5</v>
      </c>
      <c r="Q36" s="48">
        <v>132</v>
      </c>
      <c r="R36" s="48">
        <v>132.69999999999999</v>
      </c>
      <c r="S36" s="48">
        <v>134.5</v>
      </c>
      <c r="T36" s="48">
        <v>131.5</v>
      </c>
      <c r="U36" s="48">
        <v>135.1</v>
      </c>
      <c r="V36" s="48">
        <v>135.6</v>
      </c>
      <c r="W36" s="48">
        <v>136</v>
      </c>
      <c r="X36" s="48">
        <v>136</v>
      </c>
      <c r="Y36" s="48">
        <v>134.80000000000001</v>
      </c>
      <c r="Z36" s="48">
        <v>134.80000000000001</v>
      </c>
      <c r="AA36" s="48">
        <v>133.9</v>
      </c>
      <c r="AB36" s="48">
        <v>134.19999999999999</v>
      </c>
      <c r="AC36" s="48">
        <v>134.5</v>
      </c>
      <c r="AD36" s="48">
        <v>134.80000000000001</v>
      </c>
      <c r="AE36" s="47">
        <v>134.9</v>
      </c>
      <c r="AF36" s="47">
        <v>134.1</v>
      </c>
      <c r="AG36" s="56">
        <v>144</v>
      </c>
      <c r="AH36" s="51">
        <f t="shared" si="2"/>
        <v>137.30000000000001</v>
      </c>
      <c r="AI36" s="52">
        <f t="shared" si="3"/>
        <v>106.4</v>
      </c>
      <c r="AK36" s="53"/>
    </row>
    <row r="37" spans="1:41" x14ac:dyDescent="0.25">
      <c r="A37" s="57" t="s">
        <v>22</v>
      </c>
      <c r="B37" s="55">
        <v>69.3</v>
      </c>
      <c r="C37" s="55">
        <v>69.3</v>
      </c>
      <c r="D37" s="55">
        <v>61.6</v>
      </c>
      <c r="E37" s="55">
        <v>61.6</v>
      </c>
      <c r="F37" s="55">
        <v>62.2</v>
      </c>
      <c r="G37" s="55">
        <v>62.8</v>
      </c>
      <c r="H37" s="55">
        <v>62.4</v>
      </c>
      <c r="I37" s="55">
        <v>62.4</v>
      </c>
      <c r="J37" s="55">
        <v>70</v>
      </c>
      <c r="K37" s="55">
        <v>70</v>
      </c>
      <c r="L37" s="48">
        <v>70</v>
      </c>
      <c r="M37" s="48">
        <v>69.8</v>
      </c>
      <c r="N37" s="67">
        <v>69.7</v>
      </c>
      <c r="O37" s="67">
        <v>69.7</v>
      </c>
      <c r="P37" s="67">
        <v>69.7</v>
      </c>
      <c r="Q37" s="67">
        <v>69.7</v>
      </c>
      <c r="R37" s="67">
        <v>70.7</v>
      </c>
      <c r="S37" s="67">
        <v>70.599999999999994</v>
      </c>
      <c r="T37" s="67">
        <v>71.400000000000006</v>
      </c>
      <c r="U37" s="67">
        <v>71.8</v>
      </c>
      <c r="V37" s="67">
        <v>71.3</v>
      </c>
      <c r="W37" s="67">
        <v>71.2</v>
      </c>
      <c r="X37" s="67">
        <v>71.2</v>
      </c>
      <c r="Y37" s="67">
        <v>70.2</v>
      </c>
      <c r="Z37" s="67">
        <v>70.2</v>
      </c>
      <c r="AA37" s="67">
        <v>71.3</v>
      </c>
      <c r="AB37" s="67">
        <v>70.900000000000006</v>
      </c>
      <c r="AC37" s="67">
        <v>71.5</v>
      </c>
      <c r="AD37" s="67">
        <v>71</v>
      </c>
      <c r="AE37" s="55">
        <v>71.099999999999994</v>
      </c>
      <c r="AF37" s="55">
        <v>71.3</v>
      </c>
      <c r="AG37" s="58">
        <v>70</v>
      </c>
      <c r="AH37" s="51">
        <f t="shared" si="2"/>
        <v>71.8</v>
      </c>
      <c r="AI37" s="52">
        <f t="shared" si="3"/>
        <v>61.6</v>
      </c>
      <c r="AK37" s="53"/>
    </row>
    <row r="38" spans="1:41" x14ac:dyDescent="0.25">
      <c r="A38" s="57" t="s">
        <v>23</v>
      </c>
      <c r="B38" s="55">
        <v>63.8</v>
      </c>
      <c r="C38" s="55">
        <v>63.8</v>
      </c>
      <c r="D38" s="55">
        <v>52.4</v>
      </c>
      <c r="E38" s="55">
        <v>56.4</v>
      </c>
      <c r="F38" s="55">
        <v>63.5</v>
      </c>
      <c r="G38" s="55">
        <v>63.5</v>
      </c>
      <c r="H38" s="55">
        <v>63.6</v>
      </c>
      <c r="I38" s="55">
        <v>63.6</v>
      </c>
      <c r="J38" s="55">
        <v>63.6</v>
      </c>
      <c r="K38" s="55">
        <v>63.6</v>
      </c>
      <c r="L38" s="48">
        <v>63.6</v>
      </c>
      <c r="M38" s="48">
        <v>63.9</v>
      </c>
      <c r="N38" s="67">
        <v>64</v>
      </c>
      <c r="O38" s="67">
        <v>64</v>
      </c>
      <c r="P38" s="67">
        <v>64.2</v>
      </c>
      <c r="Q38" s="67">
        <v>64.2</v>
      </c>
      <c r="R38" s="67">
        <v>63.7</v>
      </c>
      <c r="S38" s="67">
        <v>63.9</v>
      </c>
      <c r="T38" s="67">
        <v>63.5</v>
      </c>
      <c r="U38" s="67">
        <v>64.099999999999994</v>
      </c>
      <c r="V38" s="67">
        <v>63.8</v>
      </c>
      <c r="W38" s="67">
        <v>64</v>
      </c>
      <c r="X38" s="67">
        <v>64</v>
      </c>
      <c r="Y38" s="67">
        <v>64.099999999999994</v>
      </c>
      <c r="Z38" s="67">
        <v>64.099999999999994</v>
      </c>
      <c r="AA38" s="67">
        <v>64.599999999999994</v>
      </c>
      <c r="AB38" s="67">
        <v>64.3</v>
      </c>
      <c r="AC38" s="67">
        <v>64.2</v>
      </c>
      <c r="AD38" s="67">
        <v>64.2</v>
      </c>
      <c r="AE38" s="55">
        <v>64.3</v>
      </c>
      <c r="AF38" s="55">
        <v>64.099999999999994</v>
      </c>
      <c r="AG38" s="58">
        <v>69</v>
      </c>
      <c r="AH38" s="51">
        <f t="shared" si="2"/>
        <v>64.599999999999994</v>
      </c>
      <c r="AI38" s="52">
        <f t="shared" si="3"/>
        <v>52.4</v>
      </c>
      <c r="AK38" s="53"/>
    </row>
    <row r="39" spans="1:41" x14ac:dyDescent="0.25">
      <c r="A39" s="57" t="s">
        <v>24</v>
      </c>
      <c r="B39" s="55">
        <v>30</v>
      </c>
      <c r="C39" s="55">
        <v>30</v>
      </c>
      <c r="D39" s="55">
        <v>30</v>
      </c>
      <c r="E39" s="55">
        <v>30</v>
      </c>
      <c r="F39" s="55">
        <v>30</v>
      </c>
      <c r="G39" s="55">
        <v>30</v>
      </c>
      <c r="H39" s="55">
        <v>30</v>
      </c>
      <c r="I39" s="55">
        <v>30</v>
      </c>
      <c r="J39" s="55">
        <v>30</v>
      </c>
      <c r="K39" s="55">
        <v>30</v>
      </c>
      <c r="L39" s="48">
        <v>30</v>
      </c>
      <c r="M39" s="48">
        <v>30.5</v>
      </c>
      <c r="N39" s="48">
        <v>30.5</v>
      </c>
      <c r="O39" s="48">
        <v>30.5</v>
      </c>
      <c r="P39" s="48">
        <v>30.5</v>
      </c>
      <c r="Q39" s="48">
        <v>30.5</v>
      </c>
      <c r="R39" s="67">
        <v>30</v>
      </c>
      <c r="S39" s="67">
        <v>30</v>
      </c>
      <c r="T39" s="67">
        <v>30</v>
      </c>
      <c r="U39" s="67">
        <v>30</v>
      </c>
      <c r="V39" s="67">
        <v>30</v>
      </c>
      <c r="W39" s="67">
        <v>30</v>
      </c>
      <c r="X39" s="67">
        <v>30</v>
      </c>
      <c r="Y39" s="67">
        <v>30</v>
      </c>
      <c r="Z39" s="67">
        <v>30</v>
      </c>
      <c r="AA39" s="67">
        <v>30</v>
      </c>
      <c r="AB39" s="67">
        <v>30</v>
      </c>
      <c r="AC39" s="67">
        <v>30</v>
      </c>
      <c r="AD39" s="67">
        <v>30</v>
      </c>
      <c r="AE39" s="67">
        <v>30</v>
      </c>
      <c r="AF39" s="67">
        <v>30</v>
      </c>
      <c r="AG39" s="58">
        <v>60</v>
      </c>
      <c r="AH39" s="51">
        <f t="shared" si="2"/>
        <v>30.5</v>
      </c>
      <c r="AI39" s="52">
        <f t="shared" si="3"/>
        <v>30</v>
      </c>
      <c r="AK39" s="53"/>
    </row>
    <row r="40" spans="1:41" x14ac:dyDescent="0.25">
      <c r="A40" s="57" t="s">
        <v>25</v>
      </c>
      <c r="B40" s="55">
        <v>29</v>
      </c>
      <c r="C40" s="55">
        <v>29</v>
      </c>
      <c r="D40" s="55">
        <v>29</v>
      </c>
      <c r="E40" s="55">
        <v>29</v>
      </c>
      <c r="F40" s="55">
        <v>29</v>
      </c>
      <c r="G40" s="55">
        <v>29</v>
      </c>
      <c r="H40" s="55">
        <v>29</v>
      </c>
      <c r="I40" s="55">
        <v>29</v>
      </c>
      <c r="J40" s="55">
        <v>29</v>
      </c>
      <c r="K40" s="55">
        <v>29</v>
      </c>
      <c r="L40" s="48">
        <v>29</v>
      </c>
      <c r="M40" s="48">
        <v>29</v>
      </c>
      <c r="N40" s="48">
        <v>29</v>
      </c>
      <c r="O40" s="48">
        <v>29</v>
      </c>
      <c r="P40" s="48">
        <v>29</v>
      </c>
      <c r="Q40" s="48">
        <v>29</v>
      </c>
      <c r="R40" s="48">
        <v>29</v>
      </c>
      <c r="S40" s="48">
        <v>29</v>
      </c>
      <c r="T40" s="48">
        <v>29</v>
      </c>
      <c r="U40" s="48">
        <v>29</v>
      </c>
      <c r="V40" s="48">
        <v>29</v>
      </c>
      <c r="W40" s="48">
        <v>29.1</v>
      </c>
      <c r="X40" s="48">
        <v>29.1</v>
      </c>
      <c r="Y40" s="67">
        <v>29.1</v>
      </c>
      <c r="Z40" s="67">
        <v>29.1</v>
      </c>
      <c r="AA40" s="67">
        <v>29.1</v>
      </c>
      <c r="AB40" s="67">
        <v>29.1</v>
      </c>
      <c r="AC40" s="67">
        <v>29.1</v>
      </c>
      <c r="AD40" s="67">
        <v>29.1</v>
      </c>
      <c r="AE40" s="67">
        <v>29.1</v>
      </c>
      <c r="AF40" s="67">
        <v>29.1</v>
      </c>
      <c r="AG40" s="58">
        <v>30</v>
      </c>
      <c r="AH40" s="51">
        <f t="shared" si="2"/>
        <v>29.1</v>
      </c>
      <c r="AI40" s="52">
        <f t="shared" si="3"/>
        <v>29</v>
      </c>
      <c r="AK40" s="53"/>
    </row>
    <row r="41" spans="1:41" x14ac:dyDescent="0.25">
      <c r="A41" s="57" t="s">
        <v>85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48">
        <v>0</v>
      </c>
      <c r="AB41" s="48">
        <v>0</v>
      </c>
      <c r="AC41" s="48">
        <v>0</v>
      </c>
      <c r="AD41" s="48">
        <v>0</v>
      </c>
      <c r="AE41" s="48">
        <v>0</v>
      </c>
      <c r="AF41" s="48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55">
        <v>17</v>
      </c>
      <c r="C42" s="55">
        <v>17</v>
      </c>
      <c r="D42" s="55">
        <v>17</v>
      </c>
      <c r="E42" s="55">
        <v>17</v>
      </c>
      <c r="F42" s="55">
        <v>17</v>
      </c>
      <c r="G42" s="55">
        <v>17</v>
      </c>
      <c r="H42" s="55">
        <v>17</v>
      </c>
      <c r="I42" s="55">
        <v>17</v>
      </c>
      <c r="J42" s="55">
        <v>17</v>
      </c>
      <c r="K42" s="55">
        <v>17</v>
      </c>
      <c r="L42" s="48">
        <v>1</v>
      </c>
      <c r="M42" s="48">
        <v>0</v>
      </c>
      <c r="N42" s="48">
        <v>0</v>
      </c>
      <c r="O42" s="48">
        <v>0</v>
      </c>
      <c r="P42" s="48">
        <v>0</v>
      </c>
      <c r="Q42" s="48">
        <v>0</v>
      </c>
      <c r="R42" s="48">
        <v>0</v>
      </c>
      <c r="S42" s="48">
        <v>0</v>
      </c>
      <c r="T42" s="48">
        <v>0</v>
      </c>
      <c r="U42" s="48">
        <v>17</v>
      </c>
      <c r="V42" s="48">
        <v>17</v>
      </c>
      <c r="W42" s="48">
        <v>17</v>
      </c>
      <c r="X42" s="48">
        <v>17</v>
      </c>
      <c r="Y42" s="48">
        <v>17</v>
      </c>
      <c r="Z42" s="48">
        <v>17</v>
      </c>
      <c r="AA42" s="48">
        <v>17</v>
      </c>
      <c r="AB42" s="48">
        <v>17</v>
      </c>
      <c r="AC42" s="48">
        <v>17</v>
      </c>
      <c r="AD42" s="48">
        <v>17</v>
      </c>
      <c r="AE42" s="48">
        <v>17</v>
      </c>
      <c r="AF42" s="48">
        <v>17</v>
      </c>
      <c r="AG42" s="58">
        <v>24</v>
      </c>
      <c r="AH42" s="51">
        <f t="shared" si="2"/>
        <v>17</v>
      </c>
      <c r="AI42" s="52">
        <f t="shared" si="3"/>
        <v>0</v>
      </c>
      <c r="AK42" s="53"/>
    </row>
    <row r="43" spans="1:41" x14ac:dyDescent="0.25">
      <c r="A43" s="57" t="s">
        <v>27</v>
      </c>
      <c r="B43" s="55">
        <v>0</v>
      </c>
      <c r="C43" s="55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48">
        <v>0</v>
      </c>
      <c r="M43" s="48">
        <v>0</v>
      </c>
      <c r="N43" s="48">
        <v>0</v>
      </c>
      <c r="O43" s="48">
        <v>0</v>
      </c>
      <c r="P43" s="48">
        <v>0</v>
      </c>
      <c r="Q43" s="48">
        <v>0</v>
      </c>
      <c r="R43" s="48">
        <v>0</v>
      </c>
      <c r="S43" s="48">
        <v>0</v>
      </c>
      <c r="T43" s="48">
        <v>0</v>
      </c>
      <c r="U43" s="48">
        <v>0</v>
      </c>
      <c r="V43" s="48">
        <v>3</v>
      </c>
      <c r="W43" s="48">
        <v>3</v>
      </c>
      <c r="X43" s="48">
        <v>3</v>
      </c>
      <c r="Y43" s="48">
        <v>3</v>
      </c>
      <c r="Z43" s="48">
        <v>3</v>
      </c>
      <c r="AA43" s="48">
        <v>3</v>
      </c>
      <c r="AB43" s="48">
        <v>3</v>
      </c>
      <c r="AC43" s="48">
        <v>3</v>
      </c>
      <c r="AD43" s="48">
        <v>3</v>
      </c>
      <c r="AE43" s="48">
        <v>3</v>
      </c>
      <c r="AF43" s="48">
        <v>3</v>
      </c>
      <c r="AG43" s="58">
        <v>15</v>
      </c>
      <c r="AH43" s="51">
        <f t="shared" si="2"/>
        <v>3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12</v>
      </c>
      <c r="C44" s="55">
        <v>12</v>
      </c>
      <c r="D44" s="55">
        <v>12</v>
      </c>
      <c r="E44" s="55">
        <v>12</v>
      </c>
      <c r="F44" s="55">
        <v>12</v>
      </c>
      <c r="G44" s="55">
        <v>12</v>
      </c>
      <c r="H44" s="55">
        <v>12</v>
      </c>
      <c r="I44" s="55">
        <v>12</v>
      </c>
      <c r="J44" s="55">
        <v>12</v>
      </c>
      <c r="K44" s="55">
        <v>12</v>
      </c>
      <c r="L44" s="48">
        <v>12</v>
      </c>
      <c r="M44" s="48">
        <v>5</v>
      </c>
      <c r="N44" s="48">
        <v>0</v>
      </c>
      <c r="O44" s="48">
        <v>0</v>
      </c>
      <c r="P44" s="48">
        <v>0</v>
      </c>
      <c r="Q44" s="48">
        <v>0</v>
      </c>
      <c r="R44" s="48">
        <v>0</v>
      </c>
      <c r="S44" s="48">
        <v>0</v>
      </c>
      <c r="T44" s="48">
        <v>0</v>
      </c>
      <c r="U44" s="48">
        <v>0</v>
      </c>
      <c r="V44" s="48">
        <v>0</v>
      </c>
      <c r="W44" s="48">
        <v>13</v>
      </c>
      <c r="X44" s="48">
        <v>13</v>
      </c>
      <c r="Y44" s="48">
        <v>13</v>
      </c>
      <c r="Z44" s="48">
        <v>13</v>
      </c>
      <c r="AA44" s="48">
        <v>13</v>
      </c>
      <c r="AB44" s="48">
        <v>13</v>
      </c>
      <c r="AC44" s="48">
        <v>13</v>
      </c>
      <c r="AD44" s="48">
        <v>13</v>
      </c>
      <c r="AE44" s="48">
        <v>13</v>
      </c>
      <c r="AF44" s="48">
        <v>13</v>
      </c>
      <c r="AG44" s="58">
        <v>14.1</v>
      </c>
      <c r="AH44" s="51">
        <f t="shared" si="2"/>
        <v>13</v>
      </c>
      <c r="AI44" s="52">
        <f t="shared" si="3"/>
        <v>0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55">
        <v>14</v>
      </c>
      <c r="C45" s="55">
        <v>14</v>
      </c>
      <c r="D45" s="55">
        <v>14</v>
      </c>
      <c r="E45" s="55">
        <v>14</v>
      </c>
      <c r="F45" s="55">
        <v>14</v>
      </c>
      <c r="G45" s="55">
        <v>14</v>
      </c>
      <c r="H45" s="55">
        <v>14</v>
      </c>
      <c r="I45" s="55">
        <v>14</v>
      </c>
      <c r="J45" s="55">
        <v>14</v>
      </c>
      <c r="K45" s="55">
        <v>14</v>
      </c>
      <c r="L45" s="48">
        <v>14</v>
      </c>
      <c r="M45" s="48">
        <v>14</v>
      </c>
      <c r="N45" s="48">
        <v>14</v>
      </c>
      <c r="O45" s="48">
        <v>14</v>
      </c>
      <c r="P45" s="48">
        <v>14</v>
      </c>
      <c r="Q45" s="48">
        <v>14</v>
      </c>
      <c r="R45" s="48">
        <v>14</v>
      </c>
      <c r="S45" s="48">
        <v>14</v>
      </c>
      <c r="T45" s="48">
        <v>14</v>
      </c>
      <c r="U45" s="48">
        <v>0</v>
      </c>
      <c r="V45" s="48">
        <v>0</v>
      </c>
      <c r="W45" s="48">
        <v>0</v>
      </c>
      <c r="X45" s="48">
        <v>12</v>
      </c>
      <c r="Y45" s="48">
        <v>12</v>
      </c>
      <c r="Z45" s="48">
        <v>12</v>
      </c>
      <c r="AA45" s="48">
        <v>12</v>
      </c>
      <c r="AB45" s="48">
        <v>12</v>
      </c>
      <c r="AC45" s="48">
        <v>12</v>
      </c>
      <c r="AD45" s="48">
        <v>12</v>
      </c>
      <c r="AE45" s="48">
        <v>10</v>
      </c>
      <c r="AF45" s="48">
        <v>10</v>
      </c>
      <c r="AG45" s="58">
        <v>14</v>
      </c>
      <c r="AH45" s="51">
        <f t="shared" si="2"/>
        <v>14</v>
      </c>
      <c r="AI45" s="52">
        <f t="shared" si="3"/>
        <v>0</v>
      </c>
      <c r="AK45" s="53"/>
    </row>
    <row r="46" spans="1:41" x14ac:dyDescent="0.25">
      <c r="A46" s="57" t="s">
        <v>30</v>
      </c>
      <c r="B46" s="55">
        <v>6.5</v>
      </c>
      <c r="C46" s="55">
        <v>6.5</v>
      </c>
      <c r="D46" s="55">
        <v>6.5</v>
      </c>
      <c r="E46" s="55">
        <v>6.5</v>
      </c>
      <c r="F46" s="55">
        <v>6.5</v>
      </c>
      <c r="G46" s="55">
        <v>6.5</v>
      </c>
      <c r="H46" s="55">
        <v>6.5</v>
      </c>
      <c r="I46" s="55">
        <v>6.5</v>
      </c>
      <c r="J46" s="55">
        <v>6.5</v>
      </c>
      <c r="K46" s="55">
        <v>6.5</v>
      </c>
      <c r="L46" s="48">
        <v>6.5</v>
      </c>
      <c r="M46" s="48">
        <v>6.5</v>
      </c>
      <c r="N46" s="48">
        <v>6.5</v>
      </c>
      <c r="O46" s="48">
        <v>0</v>
      </c>
      <c r="P46" s="48">
        <v>0</v>
      </c>
      <c r="Q46" s="48">
        <v>0</v>
      </c>
      <c r="R46" s="48">
        <v>6.6</v>
      </c>
      <c r="S46" s="48">
        <v>6.6</v>
      </c>
      <c r="T46" s="48">
        <v>6.6</v>
      </c>
      <c r="U46" s="48">
        <v>6.6</v>
      </c>
      <c r="V46" s="48">
        <v>6.6</v>
      </c>
      <c r="W46" s="48">
        <v>6.6</v>
      </c>
      <c r="X46" s="48">
        <v>6.6</v>
      </c>
      <c r="Y46" s="48">
        <v>6.6</v>
      </c>
      <c r="Z46" s="48">
        <v>6.6</v>
      </c>
      <c r="AA46" s="48">
        <v>6.6</v>
      </c>
      <c r="AB46" s="48">
        <v>6.6</v>
      </c>
      <c r="AC46" s="48">
        <v>6.6</v>
      </c>
      <c r="AD46" s="48">
        <v>6.6</v>
      </c>
      <c r="AE46" s="48">
        <v>6.6</v>
      </c>
      <c r="AF46" s="48">
        <v>6.7</v>
      </c>
      <c r="AG46" s="58">
        <v>10.050000000000001</v>
      </c>
      <c r="AH46" s="51">
        <f t="shared" si="2"/>
        <v>6.7</v>
      </c>
      <c r="AI46" s="52">
        <f t="shared" si="3"/>
        <v>0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3.1</v>
      </c>
      <c r="E47" s="55">
        <v>6.1</v>
      </c>
      <c r="F47" s="55">
        <v>6.1</v>
      </c>
      <c r="G47" s="55">
        <v>6.1</v>
      </c>
      <c r="H47" s="55">
        <v>6.1</v>
      </c>
      <c r="I47" s="55">
        <v>6.1</v>
      </c>
      <c r="J47" s="55">
        <v>6.1</v>
      </c>
      <c r="K47" s="55">
        <v>6.1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48">
        <v>6.2</v>
      </c>
      <c r="AB47" s="48">
        <v>6.2</v>
      </c>
      <c r="AC47" s="48">
        <v>6.2</v>
      </c>
      <c r="AD47" s="48">
        <v>6.2</v>
      </c>
      <c r="AE47" s="48">
        <v>6.2</v>
      </c>
      <c r="AF47" s="48">
        <v>6.2</v>
      </c>
      <c r="AG47" s="58">
        <v>6.2</v>
      </c>
      <c r="AH47" s="51">
        <f t="shared" si="2"/>
        <v>6.2</v>
      </c>
      <c r="AI47" s="52">
        <f t="shared" si="3"/>
        <v>3.1</v>
      </c>
      <c r="AK47" s="53"/>
    </row>
    <row r="48" spans="1:41" ht="15.75" thickBot="1" x14ac:dyDescent="0.3">
      <c r="A48" s="62" t="s">
        <v>32</v>
      </c>
      <c r="B48" s="70">
        <f>B195</f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v>3.54</v>
      </c>
      <c r="Z48" s="70"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388.64000000000004</v>
      </c>
      <c r="C49" s="66">
        <f t="shared" si="6"/>
        <v>387.14000000000004</v>
      </c>
      <c r="D49" s="66">
        <f t="shared" si="6"/>
        <v>364.94000000000005</v>
      </c>
      <c r="E49" s="66">
        <f t="shared" si="6"/>
        <v>372.24000000000007</v>
      </c>
      <c r="F49" s="66">
        <f t="shared" si="6"/>
        <v>379.34000000000003</v>
      </c>
      <c r="G49" s="66">
        <f t="shared" si="6"/>
        <v>379.34000000000003</v>
      </c>
      <c r="H49" s="66">
        <f t="shared" si="6"/>
        <v>377.74000000000007</v>
      </c>
      <c r="I49" s="66">
        <f t="shared" si="6"/>
        <v>377.74000000000007</v>
      </c>
      <c r="J49" s="66">
        <f t="shared" si="6"/>
        <v>373.74000000000007</v>
      </c>
      <c r="K49" s="66">
        <f t="shared" si="6"/>
        <v>361.74000000000007</v>
      </c>
      <c r="L49" s="66">
        <f t="shared" si="6"/>
        <v>342.24</v>
      </c>
      <c r="M49" s="66">
        <f t="shared" si="6"/>
        <v>358.53999999999996</v>
      </c>
      <c r="N49" s="66">
        <f t="shared" si="6"/>
        <v>354.64</v>
      </c>
      <c r="O49" s="66">
        <f t="shared" si="6"/>
        <v>348.14</v>
      </c>
      <c r="P49" s="66">
        <f t="shared" si="6"/>
        <v>350.64</v>
      </c>
      <c r="Q49" s="66">
        <f t="shared" si="6"/>
        <v>349.14</v>
      </c>
      <c r="R49" s="66">
        <f t="shared" si="6"/>
        <v>356.44</v>
      </c>
      <c r="S49" s="66">
        <f t="shared" si="6"/>
        <v>358.34000000000003</v>
      </c>
      <c r="T49" s="66">
        <f t="shared" si="6"/>
        <v>355.74</v>
      </c>
      <c r="U49" s="66">
        <f t="shared" si="6"/>
        <v>363.34000000000003</v>
      </c>
      <c r="V49" s="66">
        <f t="shared" si="6"/>
        <v>366.04</v>
      </c>
      <c r="W49" s="66">
        <f t="shared" si="6"/>
        <v>379.64000000000004</v>
      </c>
      <c r="X49" s="66">
        <f t="shared" si="6"/>
        <v>391.64000000000004</v>
      </c>
      <c r="Y49" s="66">
        <f t="shared" si="6"/>
        <v>389.54000000000008</v>
      </c>
      <c r="Z49" s="66">
        <f t="shared" si="6"/>
        <v>389.54000000000008</v>
      </c>
      <c r="AA49" s="66">
        <f t="shared" si="6"/>
        <v>390.24</v>
      </c>
      <c r="AB49" s="66">
        <f t="shared" si="6"/>
        <v>389.84000000000003</v>
      </c>
      <c r="AC49" s="66">
        <f t="shared" si="6"/>
        <v>390.64000000000004</v>
      </c>
      <c r="AD49" s="66">
        <f t="shared" si="6"/>
        <v>390.44000000000005</v>
      </c>
      <c r="AE49" s="66">
        <f t="shared" si="6"/>
        <v>388.74000000000007</v>
      </c>
      <c r="AF49" s="66">
        <f t="shared" si="6"/>
        <v>388.04</v>
      </c>
      <c r="AG49" s="71">
        <f>SUM(AG36:AG48)</f>
        <v>489.91</v>
      </c>
      <c r="AH49" s="51">
        <f t="shared" si="2"/>
        <v>391.64000000000004</v>
      </c>
      <c r="AI49" s="52">
        <f t="shared" si="3"/>
        <v>342.24</v>
      </c>
      <c r="AK49" s="53"/>
    </row>
    <row r="50" spans="1:37" x14ac:dyDescent="0.25">
      <c r="A50" s="54" t="s">
        <v>34</v>
      </c>
      <c r="B50" s="55">
        <v>0</v>
      </c>
      <c r="C50" s="55">
        <v>0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55">
        <v>0</v>
      </c>
      <c r="M50" s="72">
        <v>0</v>
      </c>
      <c r="N50" s="72">
        <v>0</v>
      </c>
      <c r="O50" s="72">
        <v>0</v>
      </c>
      <c r="P50" s="72">
        <v>0</v>
      </c>
      <c r="Q50" s="72">
        <v>0</v>
      </c>
      <c r="R50" s="48">
        <v>0</v>
      </c>
      <c r="S50" s="48">
        <v>0</v>
      </c>
      <c r="T50" s="48">
        <v>0</v>
      </c>
      <c r="U50" s="48">
        <v>0</v>
      </c>
      <c r="V50" s="48">
        <v>0</v>
      </c>
      <c r="W50" s="48">
        <v>0</v>
      </c>
      <c r="X50" s="48">
        <v>0</v>
      </c>
      <c r="Y50" s="48">
        <v>60.4</v>
      </c>
      <c r="Z50" s="48">
        <v>59.6</v>
      </c>
      <c r="AA50" s="48">
        <v>40.700000000000003</v>
      </c>
      <c r="AB50" s="48">
        <v>20.2</v>
      </c>
      <c r="AC50" s="48">
        <v>13.8</v>
      </c>
      <c r="AD50" s="48">
        <v>0</v>
      </c>
      <c r="AE50" s="48">
        <v>0</v>
      </c>
      <c r="AF50" s="48">
        <v>0</v>
      </c>
      <c r="AG50" s="56">
        <v>60</v>
      </c>
      <c r="AH50" s="51">
        <f t="shared" si="2"/>
        <v>60.4</v>
      </c>
      <c r="AI50" s="52">
        <f t="shared" si="3"/>
        <v>0</v>
      </c>
      <c r="AK50" s="53"/>
    </row>
    <row r="51" spans="1:37" x14ac:dyDescent="0.25">
      <c r="A51" s="57" t="s">
        <v>35</v>
      </c>
      <c r="B51" s="55">
        <v>0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55">
        <v>0</v>
      </c>
      <c r="M51" s="72">
        <v>0</v>
      </c>
      <c r="N51" s="72">
        <v>0</v>
      </c>
      <c r="O51" s="72">
        <v>0</v>
      </c>
      <c r="P51" s="72">
        <v>0</v>
      </c>
      <c r="Q51" s="72">
        <v>0</v>
      </c>
      <c r="R51" s="48">
        <v>0</v>
      </c>
      <c r="S51" s="48">
        <v>0</v>
      </c>
      <c r="T51" s="48">
        <v>0</v>
      </c>
      <c r="U51" s="67">
        <v>0</v>
      </c>
      <c r="V51" s="67">
        <v>0</v>
      </c>
      <c r="W51" s="67">
        <v>0</v>
      </c>
      <c r="X51" s="67">
        <v>0</v>
      </c>
      <c r="Y51" s="67">
        <v>27.8</v>
      </c>
      <c r="Z51" s="67">
        <v>28.3</v>
      </c>
      <c r="AA51" s="67">
        <v>16.899999999999999</v>
      </c>
      <c r="AB51" s="67">
        <v>11.6</v>
      </c>
      <c r="AC51" s="67">
        <v>6</v>
      </c>
      <c r="AD51" s="67">
        <v>0</v>
      </c>
      <c r="AE51" s="67">
        <v>0</v>
      </c>
      <c r="AF51" s="67">
        <v>0</v>
      </c>
      <c r="AG51" s="58">
        <v>32</v>
      </c>
      <c r="AH51" s="51">
        <f t="shared" si="2"/>
        <v>28.3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>
        <v>0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68">
        <v>0</v>
      </c>
      <c r="M52" s="73">
        <v>0</v>
      </c>
      <c r="N52" s="73">
        <v>0</v>
      </c>
      <c r="O52" s="73">
        <v>0</v>
      </c>
      <c r="P52" s="73">
        <v>0</v>
      </c>
      <c r="Q52" s="73">
        <v>0</v>
      </c>
      <c r="R52" s="48">
        <v>0</v>
      </c>
      <c r="S52" s="48">
        <v>0</v>
      </c>
      <c r="T52" s="48">
        <v>0</v>
      </c>
      <c r="U52" s="74">
        <v>0</v>
      </c>
      <c r="V52" s="74">
        <v>0</v>
      </c>
      <c r="W52" s="74">
        <v>0</v>
      </c>
      <c r="X52" s="74">
        <v>0</v>
      </c>
      <c r="Y52" s="74">
        <v>10.199999999999999</v>
      </c>
      <c r="Z52" s="74">
        <v>10.3</v>
      </c>
      <c r="AA52" s="74">
        <v>6.2</v>
      </c>
      <c r="AB52" s="74">
        <v>4.2</v>
      </c>
      <c r="AC52" s="74">
        <v>2.2000000000000002</v>
      </c>
      <c r="AD52" s="74">
        <v>0</v>
      </c>
      <c r="AE52" s="74">
        <v>0</v>
      </c>
      <c r="AF52" s="74">
        <v>0</v>
      </c>
      <c r="AG52" s="75">
        <v>14</v>
      </c>
      <c r="AH52" s="51">
        <f t="shared" si="2"/>
        <v>10.3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0</v>
      </c>
      <c r="N53" s="66">
        <f t="shared" si="7"/>
        <v>0</v>
      </c>
      <c r="O53" s="66">
        <f t="shared" si="7"/>
        <v>0</v>
      </c>
      <c r="P53" s="66">
        <f t="shared" si="7"/>
        <v>0</v>
      </c>
      <c r="Q53" s="66">
        <f t="shared" si="7"/>
        <v>0</v>
      </c>
      <c r="R53" s="66">
        <f t="shared" si="7"/>
        <v>0</v>
      </c>
      <c r="S53" s="66">
        <f t="shared" si="7"/>
        <v>0</v>
      </c>
      <c r="T53" s="66">
        <f t="shared" si="7"/>
        <v>0</v>
      </c>
      <c r="U53" s="66">
        <f t="shared" si="7"/>
        <v>0</v>
      </c>
      <c r="V53" s="66">
        <f t="shared" si="7"/>
        <v>0</v>
      </c>
      <c r="W53" s="66">
        <f t="shared" si="7"/>
        <v>0</v>
      </c>
      <c r="X53" s="66">
        <f t="shared" si="7"/>
        <v>0</v>
      </c>
      <c r="Y53" s="66">
        <f t="shared" si="7"/>
        <v>98.4</v>
      </c>
      <c r="Z53" s="66">
        <f t="shared" si="7"/>
        <v>98.2</v>
      </c>
      <c r="AA53" s="66">
        <f t="shared" si="7"/>
        <v>63.800000000000004</v>
      </c>
      <c r="AB53" s="66">
        <f t="shared" si="7"/>
        <v>36</v>
      </c>
      <c r="AC53" s="66">
        <f t="shared" si="7"/>
        <v>22</v>
      </c>
      <c r="AD53" s="66">
        <f t="shared" si="7"/>
        <v>0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98.4</v>
      </c>
      <c r="AI53" s="52">
        <f t="shared" si="3"/>
        <v>0</v>
      </c>
      <c r="AK53" s="53"/>
    </row>
    <row r="54" spans="1:37" x14ac:dyDescent="0.25">
      <c r="A54" s="54" t="s">
        <v>205</v>
      </c>
      <c r="B54" s="48">
        <v>12.7</v>
      </c>
      <c r="C54" s="48">
        <v>11.3</v>
      </c>
      <c r="D54" s="48">
        <v>0</v>
      </c>
      <c r="E54" s="48">
        <v>0</v>
      </c>
      <c r="F54" s="48">
        <v>0</v>
      </c>
      <c r="G54" s="48">
        <v>0</v>
      </c>
      <c r="H54" s="48">
        <v>0</v>
      </c>
      <c r="I54" s="48">
        <v>0</v>
      </c>
      <c r="J54" s="48">
        <v>0</v>
      </c>
      <c r="K54" s="48">
        <v>0</v>
      </c>
      <c r="L54" s="48">
        <v>0</v>
      </c>
      <c r="M54" s="48">
        <v>0</v>
      </c>
      <c r="N54" s="48">
        <v>0</v>
      </c>
      <c r="O54" s="48">
        <v>0</v>
      </c>
      <c r="P54" s="48">
        <v>0</v>
      </c>
      <c r="Q54" s="48">
        <v>0</v>
      </c>
      <c r="R54" s="48">
        <v>0</v>
      </c>
      <c r="S54" s="48">
        <v>0</v>
      </c>
      <c r="T54" s="48">
        <v>0</v>
      </c>
      <c r="U54" s="48">
        <v>0</v>
      </c>
      <c r="V54" s="48">
        <v>0</v>
      </c>
      <c r="W54" s="48">
        <v>0</v>
      </c>
      <c r="X54" s="48">
        <v>0</v>
      </c>
      <c r="Y54" s="48">
        <v>32.200000000000003</v>
      </c>
      <c r="Z54" s="48">
        <v>57.1</v>
      </c>
      <c r="AA54" s="67">
        <v>58.2</v>
      </c>
      <c r="AB54" s="67">
        <v>24.3</v>
      </c>
      <c r="AC54" s="67">
        <v>20.399999999999999</v>
      </c>
      <c r="AD54" s="67">
        <v>22.5</v>
      </c>
      <c r="AE54" s="48">
        <v>0</v>
      </c>
      <c r="AF54" s="48">
        <v>0</v>
      </c>
      <c r="AG54" s="56"/>
      <c r="AH54" s="51">
        <f t="shared" si="2"/>
        <v>58.2</v>
      </c>
      <c r="AI54" s="52">
        <f t="shared" si="3"/>
        <v>0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67">
        <v>0</v>
      </c>
      <c r="M55" s="48">
        <v>0</v>
      </c>
      <c r="N55" s="48">
        <v>0</v>
      </c>
      <c r="O55" s="48">
        <v>0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48">
        <v>0</v>
      </c>
      <c r="V55" s="48">
        <v>0</v>
      </c>
      <c r="W55" s="48">
        <v>0</v>
      </c>
      <c r="X55" s="48">
        <v>0</v>
      </c>
      <c r="Y55" s="76">
        <v>0</v>
      </c>
      <c r="Z55" s="76">
        <v>0</v>
      </c>
      <c r="AA55" s="67">
        <v>0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-47.8</v>
      </c>
      <c r="C56" s="67">
        <v>-55.3</v>
      </c>
      <c r="D56" s="67">
        <v>-45</v>
      </c>
      <c r="E56" s="67">
        <v>-40.6</v>
      </c>
      <c r="F56" s="67">
        <v>-47</v>
      </c>
      <c r="G56" s="48">
        <v>-60</v>
      </c>
      <c r="H56" s="48">
        <v>-60</v>
      </c>
      <c r="I56" s="48">
        <v>-64.3</v>
      </c>
      <c r="J56" s="48">
        <v>-46</v>
      </c>
      <c r="K56" s="48">
        <v>-13.6</v>
      </c>
      <c r="L56" s="48">
        <v>-18.7</v>
      </c>
      <c r="M56" s="67">
        <v>0</v>
      </c>
      <c r="N56" s="67">
        <v>0</v>
      </c>
      <c r="O56" s="67">
        <v>-20</v>
      </c>
      <c r="P56" s="67">
        <v>-52</v>
      </c>
      <c r="Q56" s="67">
        <v>-40</v>
      </c>
      <c r="R56" s="67">
        <v>-15.2</v>
      </c>
      <c r="S56" s="67">
        <v>-3.5</v>
      </c>
      <c r="T56" s="67">
        <v>-10.4</v>
      </c>
      <c r="U56" s="67">
        <v>0</v>
      </c>
      <c r="V56" s="67">
        <v>-33.200000000000003</v>
      </c>
      <c r="W56" s="67">
        <v>0</v>
      </c>
      <c r="X56" s="67">
        <v>13.4</v>
      </c>
      <c r="Y56" s="77">
        <v>-46.1</v>
      </c>
      <c r="Z56" s="77">
        <v>-29.1</v>
      </c>
      <c r="AA56" s="67">
        <v>-34.5</v>
      </c>
      <c r="AB56" s="67">
        <v>-9.8000000000000007</v>
      </c>
      <c r="AC56" s="67">
        <v>-53.8</v>
      </c>
      <c r="AD56" s="67">
        <v>-80</v>
      </c>
      <c r="AE56" s="67">
        <v>-20</v>
      </c>
      <c r="AF56" s="67">
        <v>-23</v>
      </c>
      <c r="AG56" s="78"/>
      <c r="AH56" s="51">
        <f t="shared" si="2"/>
        <v>13.4</v>
      </c>
      <c r="AI56" s="52">
        <f t="shared" si="3"/>
        <v>-80</v>
      </c>
      <c r="AK56" s="53"/>
    </row>
    <row r="57" spans="1:37" x14ac:dyDescent="0.25">
      <c r="A57" s="57" t="s">
        <v>39</v>
      </c>
      <c r="B57" s="79">
        <v>7</v>
      </c>
      <c r="C57" s="79">
        <v>7</v>
      </c>
      <c r="D57" s="79">
        <v>7</v>
      </c>
      <c r="E57" s="79">
        <v>7</v>
      </c>
      <c r="F57" s="79">
        <v>7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79">
        <v>0</v>
      </c>
      <c r="M57" s="67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0</v>
      </c>
      <c r="AA57" s="67">
        <v>0</v>
      </c>
      <c r="AB57" s="67">
        <v>0</v>
      </c>
      <c r="AC57" s="67">
        <v>0</v>
      </c>
      <c r="AD57" s="67">
        <v>0</v>
      </c>
      <c r="AE57" s="79">
        <v>0</v>
      </c>
      <c r="AF57" s="79">
        <v>0</v>
      </c>
      <c r="AG57" s="78"/>
      <c r="AH57" s="51">
        <f t="shared" si="2"/>
        <v>7</v>
      </c>
      <c r="AI57" s="52">
        <f t="shared" si="3"/>
        <v>0</v>
      </c>
      <c r="AK57" s="53"/>
    </row>
    <row r="58" spans="1:37" x14ac:dyDescent="0.25">
      <c r="A58" s="57" t="s">
        <v>40</v>
      </c>
      <c r="B58" s="79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79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67">
        <v>0</v>
      </c>
      <c r="S58" s="67">
        <v>0</v>
      </c>
      <c r="T58" s="67">
        <v>0</v>
      </c>
      <c r="U58" s="67">
        <v>0</v>
      </c>
      <c r="V58" s="67">
        <v>0</v>
      </c>
      <c r="W58" s="67">
        <v>0</v>
      </c>
      <c r="X58" s="67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87</v>
      </c>
      <c r="B59" s="67">
        <v>0</v>
      </c>
      <c r="C59" s="67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80">
        <v>0</v>
      </c>
      <c r="N59" s="80">
        <v>0</v>
      </c>
      <c r="O59" s="80">
        <v>0</v>
      </c>
      <c r="P59" s="80">
        <v>0</v>
      </c>
      <c r="Q59" s="80">
        <v>0</v>
      </c>
      <c r="R59" s="67">
        <v>0</v>
      </c>
      <c r="S59" s="67">
        <v>0</v>
      </c>
      <c r="T59" s="67">
        <v>0</v>
      </c>
      <c r="U59" s="67">
        <v>0</v>
      </c>
      <c r="V59" s="67">
        <v>0</v>
      </c>
      <c r="W59" s="67">
        <v>0</v>
      </c>
      <c r="X59" s="67">
        <v>0</v>
      </c>
      <c r="Y59" s="80">
        <v>0</v>
      </c>
      <c r="Z59" s="80">
        <v>0</v>
      </c>
      <c r="AA59" s="80">
        <v>0</v>
      </c>
      <c r="AB59" s="80">
        <v>0</v>
      </c>
      <c r="AC59" s="80">
        <v>0</v>
      </c>
      <c r="AD59" s="80">
        <v>0</v>
      </c>
      <c r="AE59" s="80">
        <v>0</v>
      </c>
      <c r="AF59" s="80">
        <v>0</v>
      </c>
      <c r="AG59" s="78"/>
      <c r="AH59" s="51">
        <f t="shared" si="2"/>
        <v>0</v>
      </c>
      <c r="AI59" s="52">
        <f t="shared" si="3"/>
        <v>0</v>
      </c>
      <c r="AK59" s="53"/>
    </row>
    <row r="60" spans="1:37" x14ac:dyDescent="0.25">
      <c r="A60" s="57" t="s">
        <v>88</v>
      </c>
      <c r="B60" s="79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79">
        <v>0</v>
      </c>
      <c r="I60" s="48">
        <v>0</v>
      </c>
      <c r="J60" s="48">
        <v>0</v>
      </c>
      <c r="K60" s="48">
        <v>0</v>
      </c>
      <c r="L60" s="48">
        <v>0</v>
      </c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67">
        <v>0</v>
      </c>
      <c r="S60" s="67">
        <v>0</v>
      </c>
      <c r="T60" s="67">
        <v>0</v>
      </c>
      <c r="U60" s="67">
        <v>0</v>
      </c>
      <c r="V60" s="67">
        <v>0</v>
      </c>
      <c r="W60" s="67">
        <v>0</v>
      </c>
      <c r="X60" s="67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89</v>
      </c>
      <c r="B61" s="79">
        <v>8</v>
      </c>
      <c r="C61" s="79">
        <v>8</v>
      </c>
      <c r="D61" s="79">
        <v>8</v>
      </c>
      <c r="E61" s="79">
        <v>8</v>
      </c>
      <c r="F61" s="79">
        <v>8</v>
      </c>
      <c r="G61" s="79">
        <v>8</v>
      </c>
      <c r="H61" s="79">
        <v>0</v>
      </c>
      <c r="I61" s="79">
        <v>0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0</v>
      </c>
      <c r="X61" s="67">
        <v>8</v>
      </c>
      <c r="Y61" s="79">
        <v>8</v>
      </c>
      <c r="Z61" s="79">
        <v>0</v>
      </c>
      <c r="AA61" s="79">
        <v>0</v>
      </c>
      <c r="AB61" s="79">
        <v>0</v>
      </c>
      <c r="AC61" s="79">
        <v>0</v>
      </c>
      <c r="AD61" s="79">
        <v>0</v>
      </c>
      <c r="AE61" s="79">
        <v>0</v>
      </c>
      <c r="AF61" s="79">
        <v>0</v>
      </c>
      <c r="AG61" s="78"/>
      <c r="AH61" s="51">
        <f t="shared" si="2"/>
        <v>8</v>
      </c>
      <c r="AI61" s="52">
        <f t="shared" si="3"/>
        <v>0</v>
      </c>
      <c r="AK61" s="53"/>
    </row>
    <row r="62" spans="1:37" x14ac:dyDescent="0.25">
      <c r="A62" s="57" t="s">
        <v>90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67">
        <v>0</v>
      </c>
      <c r="S62" s="67">
        <v>0</v>
      </c>
      <c r="T62" s="67">
        <v>0</v>
      </c>
      <c r="U62" s="67">
        <v>0</v>
      </c>
      <c r="V62" s="67">
        <v>0</v>
      </c>
      <c r="W62" s="67">
        <v>0</v>
      </c>
      <c r="X62" s="67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67">
        <v>0</v>
      </c>
      <c r="J63" s="67">
        <v>0</v>
      </c>
      <c r="K63" s="67">
        <v>0</v>
      </c>
      <c r="L63" s="67">
        <v>0</v>
      </c>
      <c r="M63" s="82">
        <v>0</v>
      </c>
      <c r="N63" s="82">
        <v>0</v>
      </c>
      <c r="O63" s="82">
        <v>0</v>
      </c>
      <c r="P63" s="82">
        <v>0</v>
      </c>
      <c r="Q63" s="82">
        <v>0</v>
      </c>
      <c r="R63" s="67">
        <v>0</v>
      </c>
      <c r="S63" s="67">
        <v>0</v>
      </c>
      <c r="T63" s="67">
        <v>0</v>
      </c>
      <c r="U63" s="67">
        <v>0</v>
      </c>
      <c r="V63" s="67">
        <v>0</v>
      </c>
      <c r="W63" s="67">
        <v>0</v>
      </c>
      <c r="X63" s="67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92</v>
      </c>
      <c r="B64" s="79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79">
        <v>0</v>
      </c>
      <c r="I64" s="48">
        <v>0</v>
      </c>
      <c r="J64" s="48">
        <v>0</v>
      </c>
      <c r="K64" s="48">
        <v>0</v>
      </c>
      <c r="L64" s="48">
        <v>0</v>
      </c>
      <c r="M64" s="82">
        <v>0</v>
      </c>
      <c r="N64" s="82">
        <v>0</v>
      </c>
      <c r="O64" s="82">
        <v>0</v>
      </c>
      <c r="P64" s="82">
        <v>0</v>
      </c>
      <c r="Q64" s="82">
        <v>0</v>
      </c>
      <c r="R64" s="67">
        <v>0</v>
      </c>
      <c r="S64" s="67">
        <v>0</v>
      </c>
      <c r="T64" s="67">
        <v>0</v>
      </c>
      <c r="U64" s="67">
        <v>0</v>
      </c>
      <c r="V64" s="67">
        <v>0</v>
      </c>
      <c r="W64" s="67">
        <v>0</v>
      </c>
      <c r="X64" s="67">
        <v>0</v>
      </c>
      <c r="Y64" s="82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-20.099999999999994</v>
      </c>
      <c r="C65" s="66">
        <f t="shared" ref="C65:AF65" si="8">SUM(C54:C64)</f>
        <v>-29</v>
      </c>
      <c r="D65" s="66">
        <f t="shared" si="8"/>
        <v>-30</v>
      </c>
      <c r="E65" s="66">
        <f t="shared" si="8"/>
        <v>-25.6</v>
      </c>
      <c r="F65" s="66">
        <f t="shared" si="8"/>
        <v>-32</v>
      </c>
      <c r="G65" s="66">
        <f t="shared" si="8"/>
        <v>-52</v>
      </c>
      <c r="H65" s="66">
        <f t="shared" si="8"/>
        <v>-60</v>
      </c>
      <c r="I65" s="66">
        <f t="shared" si="8"/>
        <v>-64.3</v>
      </c>
      <c r="J65" s="66">
        <f t="shared" si="8"/>
        <v>-46</v>
      </c>
      <c r="K65" s="66">
        <f t="shared" si="8"/>
        <v>-13.6</v>
      </c>
      <c r="L65" s="66">
        <f t="shared" si="8"/>
        <v>-18.7</v>
      </c>
      <c r="M65" s="66">
        <f t="shared" si="8"/>
        <v>0</v>
      </c>
      <c r="N65" s="66">
        <f t="shared" si="8"/>
        <v>0</v>
      </c>
      <c r="O65" s="66">
        <f t="shared" si="8"/>
        <v>-20</v>
      </c>
      <c r="P65" s="66">
        <f t="shared" si="8"/>
        <v>-52</v>
      </c>
      <c r="Q65" s="66">
        <f t="shared" si="8"/>
        <v>-40</v>
      </c>
      <c r="R65" s="66">
        <f t="shared" si="8"/>
        <v>-15.2</v>
      </c>
      <c r="S65" s="66">
        <f t="shared" si="8"/>
        <v>-3.5</v>
      </c>
      <c r="T65" s="66">
        <f t="shared" si="8"/>
        <v>-10.4</v>
      </c>
      <c r="U65" s="66">
        <f t="shared" si="8"/>
        <v>0</v>
      </c>
      <c r="V65" s="66">
        <f t="shared" si="8"/>
        <v>-33.200000000000003</v>
      </c>
      <c r="W65" s="66">
        <f t="shared" si="8"/>
        <v>0</v>
      </c>
      <c r="X65" s="66">
        <f t="shared" si="8"/>
        <v>21.4</v>
      </c>
      <c r="Y65" s="66">
        <f t="shared" si="8"/>
        <v>-5.8999999999999986</v>
      </c>
      <c r="Z65" s="66">
        <f t="shared" si="8"/>
        <v>28</v>
      </c>
      <c r="AA65" s="66">
        <f t="shared" si="8"/>
        <v>23.700000000000003</v>
      </c>
      <c r="AB65" s="66">
        <f t="shared" si="8"/>
        <v>14.5</v>
      </c>
      <c r="AC65" s="66">
        <f t="shared" si="8"/>
        <v>-33.4</v>
      </c>
      <c r="AD65" s="66">
        <f t="shared" si="8"/>
        <v>-57.5</v>
      </c>
      <c r="AE65" s="66">
        <f t="shared" si="8"/>
        <v>-20</v>
      </c>
      <c r="AF65" s="66">
        <f t="shared" si="8"/>
        <v>-23</v>
      </c>
      <c r="AG65" s="71">
        <f>SUM(AG54:AG64)</f>
        <v>0</v>
      </c>
      <c r="AH65" s="51">
        <f t="shared" si="2"/>
        <v>28</v>
      </c>
      <c r="AI65" s="52">
        <f t="shared" si="3"/>
        <v>-64.3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207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209</v>
      </c>
      <c r="B70" s="88">
        <f>B65+B53+B49+B35+B69</f>
        <v>1083.94</v>
      </c>
      <c r="C70" s="88">
        <f t="shared" ref="C70:AG70" si="10">C65+C53+C49+C35+C69</f>
        <v>1088.44</v>
      </c>
      <c r="D70" s="88">
        <f t="shared" si="10"/>
        <v>1057.3400000000001</v>
      </c>
      <c r="E70" s="88">
        <f t="shared" si="10"/>
        <v>1069.04</v>
      </c>
      <c r="F70" s="88">
        <f t="shared" si="10"/>
        <v>1069.74</v>
      </c>
      <c r="G70" s="88">
        <f t="shared" si="10"/>
        <v>1049.74</v>
      </c>
      <c r="H70" s="88">
        <f t="shared" si="10"/>
        <v>1014.6400000000001</v>
      </c>
      <c r="I70" s="88">
        <f t="shared" si="10"/>
        <v>1010.34</v>
      </c>
      <c r="J70" s="88">
        <f t="shared" si="10"/>
        <v>1050.24</v>
      </c>
      <c r="K70" s="88">
        <f t="shared" si="10"/>
        <v>1100.6400000000001</v>
      </c>
      <c r="L70" s="88">
        <f t="shared" si="10"/>
        <v>1076.04</v>
      </c>
      <c r="M70" s="88">
        <f t="shared" si="10"/>
        <v>1089.9399999999998</v>
      </c>
      <c r="N70" s="88">
        <f t="shared" si="10"/>
        <v>1096.04</v>
      </c>
      <c r="O70" s="88">
        <f t="shared" si="10"/>
        <v>1111.54</v>
      </c>
      <c r="P70" s="88">
        <f t="shared" si="10"/>
        <v>1082.04</v>
      </c>
      <c r="Q70" s="88">
        <f t="shared" si="10"/>
        <v>1051.54</v>
      </c>
      <c r="R70" s="88">
        <f t="shared" si="10"/>
        <v>1081.94</v>
      </c>
      <c r="S70" s="88">
        <f t="shared" si="10"/>
        <v>1109.24</v>
      </c>
      <c r="T70" s="88">
        <f t="shared" si="10"/>
        <v>1097.74</v>
      </c>
      <c r="U70" s="88">
        <f t="shared" si="10"/>
        <v>1089.6399999999999</v>
      </c>
      <c r="V70" s="88">
        <f t="shared" si="10"/>
        <v>1084.54</v>
      </c>
      <c r="W70" s="88">
        <f t="shared" si="10"/>
        <v>1134.74</v>
      </c>
      <c r="X70" s="88">
        <f t="shared" si="10"/>
        <v>1244.54</v>
      </c>
      <c r="Y70" s="88">
        <f t="shared" si="10"/>
        <v>1372.8400000000001</v>
      </c>
      <c r="Z70" s="88">
        <f t="shared" si="10"/>
        <v>1421.3400000000001</v>
      </c>
      <c r="AA70" s="88">
        <f t="shared" si="10"/>
        <v>1384.94</v>
      </c>
      <c r="AB70" s="88">
        <f t="shared" si="10"/>
        <v>1377.54</v>
      </c>
      <c r="AC70" s="88">
        <f t="shared" si="10"/>
        <v>1346.44</v>
      </c>
      <c r="AD70" s="88">
        <f t="shared" si="10"/>
        <v>1260.1399999999999</v>
      </c>
      <c r="AE70" s="88">
        <f t="shared" si="10"/>
        <v>1185.94</v>
      </c>
      <c r="AF70" s="88">
        <f t="shared" si="10"/>
        <v>1182.24</v>
      </c>
      <c r="AG70" s="88">
        <f t="shared" si="10"/>
        <v>2068.14</v>
      </c>
      <c r="AH70" s="51">
        <f t="shared" si="2"/>
        <v>1421.3400000000001</v>
      </c>
      <c r="AI70" s="52">
        <f t="shared" si="3"/>
        <v>1010.34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208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>
        <v>10</v>
      </c>
      <c r="S71" s="86">
        <v>10</v>
      </c>
      <c r="T71" s="86">
        <v>10</v>
      </c>
      <c r="U71" s="86">
        <v>10</v>
      </c>
      <c r="V71" s="86">
        <v>10</v>
      </c>
      <c r="W71" s="86">
        <v>10</v>
      </c>
      <c r="X71" s="86">
        <v>10</v>
      </c>
      <c r="Y71" s="86">
        <v>10</v>
      </c>
      <c r="Z71" s="86">
        <v>10</v>
      </c>
      <c r="AA71" s="86"/>
      <c r="AB71" s="86"/>
      <c r="AC71" s="86"/>
      <c r="AD71" s="86"/>
      <c r="AE71" s="86"/>
      <c r="AF71" s="86"/>
      <c r="AG71" s="71"/>
      <c r="AH71" s="51">
        <f t="shared" si="2"/>
        <v>10</v>
      </c>
      <c r="AI71" s="52">
        <f t="shared" si="3"/>
        <v>10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210</v>
      </c>
      <c r="B72" s="88">
        <f>B70+B71</f>
        <v>1083.94</v>
      </c>
      <c r="C72" s="88">
        <f t="shared" ref="C72:AF72" si="11">C69+C65+C53+C49+C35+C71</f>
        <v>1088.44</v>
      </c>
      <c r="D72" s="88">
        <f t="shared" si="11"/>
        <v>1057.3400000000001</v>
      </c>
      <c r="E72" s="88">
        <f t="shared" si="11"/>
        <v>1069.04</v>
      </c>
      <c r="F72" s="88">
        <f t="shared" si="11"/>
        <v>1069.74</v>
      </c>
      <c r="G72" s="88">
        <f t="shared" si="11"/>
        <v>1049.74</v>
      </c>
      <c r="H72" s="88">
        <f t="shared" si="11"/>
        <v>1014.6400000000001</v>
      </c>
      <c r="I72" s="88">
        <f t="shared" si="11"/>
        <v>1010.34</v>
      </c>
      <c r="J72" s="88">
        <f t="shared" si="11"/>
        <v>1050.24</v>
      </c>
      <c r="K72" s="88">
        <f t="shared" si="11"/>
        <v>1100.6400000000001</v>
      </c>
      <c r="L72" s="88">
        <f t="shared" si="11"/>
        <v>1076.04</v>
      </c>
      <c r="M72" s="88">
        <f t="shared" si="11"/>
        <v>1089.9399999999998</v>
      </c>
      <c r="N72" s="88">
        <f t="shared" si="11"/>
        <v>1096.04</v>
      </c>
      <c r="O72" s="88">
        <f t="shared" si="11"/>
        <v>1111.54</v>
      </c>
      <c r="P72" s="88">
        <f t="shared" si="11"/>
        <v>1082.04</v>
      </c>
      <c r="Q72" s="88">
        <f t="shared" si="11"/>
        <v>1051.54</v>
      </c>
      <c r="R72" s="88">
        <f t="shared" si="11"/>
        <v>1091.94</v>
      </c>
      <c r="S72" s="88">
        <f t="shared" si="11"/>
        <v>1119.24</v>
      </c>
      <c r="T72" s="88">
        <f t="shared" si="11"/>
        <v>1107.74</v>
      </c>
      <c r="U72" s="88">
        <f t="shared" si="11"/>
        <v>1099.6399999999999</v>
      </c>
      <c r="V72" s="88">
        <f t="shared" si="11"/>
        <v>1094.54</v>
      </c>
      <c r="W72" s="88">
        <f t="shared" si="11"/>
        <v>1144.74</v>
      </c>
      <c r="X72" s="88">
        <f t="shared" si="11"/>
        <v>1254.54</v>
      </c>
      <c r="Y72" s="88">
        <f t="shared" si="11"/>
        <v>1382.8400000000001</v>
      </c>
      <c r="Z72" s="88">
        <f t="shared" si="11"/>
        <v>1431.3400000000001</v>
      </c>
      <c r="AA72" s="88">
        <f t="shared" si="11"/>
        <v>1384.94</v>
      </c>
      <c r="AB72" s="88">
        <f t="shared" si="11"/>
        <v>1377.54</v>
      </c>
      <c r="AC72" s="88">
        <f t="shared" si="11"/>
        <v>1346.44</v>
      </c>
      <c r="AD72" s="88">
        <f t="shared" si="11"/>
        <v>1260.1399999999999</v>
      </c>
      <c r="AE72" s="88">
        <f t="shared" si="11"/>
        <v>1185.94</v>
      </c>
      <c r="AF72" s="88">
        <f t="shared" si="11"/>
        <v>1182.24</v>
      </c>
      <c r="AG72" s="71">
        <f>AG69+AG65+AG53+AG49+AG35+AG71</f>
        <v>2068.14</v>
      </c>
      <c r="AH72" s="51">
        <f t="shared" si="2"/>
        <v>1431.3400000000001</v>
      </c>
      <c r="AI72" s="52">
        <f t="shared" si="3"/>
        <v>1010.34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Q73" si="12">IF(B57&lt;0,B57*-1,0)</f>
        <v>0</v>
      </c>
      <c r="C73" s="79">
        <f t="shared" si="12"/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Q74" si="14">IF(B55&lt;0,B55*-1,0)</f>
        <v>0</v>
      </c>
      <c r="C74" s="79">
        <f t="shared" si="14"/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 t="shared" ref="B75:Q75" si="16">IF(B58&lt;0,B58*-1,0)</f>
        <v>0</v>
      </c>
      <c r="C75" s="79">
        <f t="shared" si="16"/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>IF(B56&lt;0,B56*-1,0)</f>
        <v>47.8</v>
      </c>
      <c r="C76" s="79">
        <f t="shared" ref="C76:AF76" si="18">IF(C56&lt;0,C56*-1,0)</f>
        <v>55.3</v>
      </c>
      <c r="D76" s="79">
        <f t="shared" si="18"/>
        <v>45</v>
      </c>
      <c r="E76" s="79">
        <f t="shared" si="18"/>
        <v>40.6</v>
      </c>
      <c r="F76" s="79">
        <f t="shared" si="18"/>
        <v>47</v>
      </c>
      <c r="G76" s="79">
        <f t="shared" si="18"/>
        <v>60</v>
      </c>
      <c r="H76" s="79">
        <f t="shared" si="18"/>
        <v>60</v>
      </c>
      <c r="I76" s="79">
        <f t="shared" si="18"/>
        <v>64.3</v>
      </c>
      <c r="J76" s="79">
        <f t="shared" si="18"/>
        <v>46</v>
      </c>
      <c r="K76" s="79">
        <f t="shared" si="18"/>
        <v>13.6</v>
      </c>
      <c r="L76" s="79">
        <f t="shared" si="18"/>
        <v>18.7</v>
      </c>
      <c r="M76" s="79">
        <f t="shared" si="18"/>
        <v>0</v>
      </c>
      <c r="N76" s="79">
        <f t="shared" si="18"/>
        <v>0</v>
      </c>
      <c r="O76" s="79">
        <f t="shared" si="18"/>
        <v>20</v>
      </c>
      <c r="P76" s="79">
        <f t="shared" si="18"/>
        <v>52</v>
      </c>
      <c r="Q76" s="79">
        <f t="shared" si="18"/>
        <v>40</v>
      </c>
      <c r="R76" s="79">
        <f t="shared" si="18"/>
        <v>15.2</v>
      </c>
      <c r="S76" s="79">
        <f t="shared" si="18"/>
        <v>3.5</v>
      </c>
      <c r="T76" s="79">
        <f t="shared" si="18"/>
        <v>10.4</v>
      </c>
      <c r="U76" s="79">
        <f t="shared" si="18"/>
        <v>0</v>
      </c>
      <c r="V76" s="79">
        <f t="shared" si="18"/>
        <v>33.200000000000003</v>
      </c>
      <c r="W76" s="79">
        <f t="shared" si="18"/>
        <v>0</v>
      </c>
      <c r="X76" s="79">
        <f t="shared" si="18"/>
        <v>0</v>
      </c>
      <c r="Y76" s="79">
        <f t="shared" si="18"/>
        <v>46.1</v>
      </c>
      <c r="Z76" s="79">
        <f t="shared" si="18"/>
        <v>29.1</v>
      </c>
      <c r="AA76" s="79">
        <f t="shared" si="18"/>
        <v>34.5</v>
      </c>
      <c r="AB76" s="79">
        <f t="shared" si="18"/>
        <v>9.8000000000000007</v>
      </c>
      <c r="AC76" s="79">
        <f t="shared" si="18"/>
        <v>53.8</v>
      </c>
      <c r="AD76" s="79">
        <f t="shared" si="18"/>
        <v>80</v>
      </c>
      <c r="AE76" s="79">
        <f t="shared" si="18"/>
        <v>20</v>
      </c>
      <c r="AF76" s="79">
        <f t="shared" si="18"/>
        <v>23</v>
      </c>
      <c r="AG76" s="89"/>
      <c r="AH76" s="51">
        <f t="shared" ref="AH76:AH88" si="19">MAX(B76:AF76)</f>
        <v>80</v>
      </c>
      <c r="AI76" s="52">
        <f t="shared" ref="AI76:AI88" si="20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205</v>
      </c>
      <c r="B77" s="79">
        <f>IF(B54&lt;0,B54*-1,0)</f>
        <v>0</v>
      </c>
      <c r="C77" s="79">
        <f t="shared" ref="C77:AF77" si="21">IF(C54&lt;0,C54*-1,0)</f>
        <v>0</v>
      </c>
      <c r="D77" s="79">
        <f t="shared" si="21"/>
        <v>0</v>
      </c>
      <c r="E77" s="79">
        <f t="shared" si="21"/>
        <v>0</v>
      </c>
      <c r="F77" s="79">
        <f t="shared" si="21"/>
        <v>0</v>
      </c>
      <c r="G77" s="79">
        <f t="shared" si="21"/>
        <v>0</v>
      </c>
      <c r="H77" s="79">
        <f t="shared" si="21"/>
        <v>0</v>
      </c>
      <c r="I77" s="79">
        <f t="shared" si="21"/>
        <v>0</v>
      </c>
      <c r="J77" s="79">
        <f t="shared" si="21"/>
        <v>0</v>
      </c>
      <c r="K77" s="79">
        <f t="shared" si="21"/>
        <v>0</v>
      </c>
      <c r="L77" s="79">
        <f t="shared" si="21"/>
        <v>0</v>
      </c>
      <c r="M77" s="79">
        <f t="shared" si="21"/>
        <v>0</v>
      </c>
      <c r="N77" s="79">
        <f t="shared" si="21"/>
        <v>0</v>
      </c>
      <c r="O77" s="79">
        <f t="shared" si="21"/>
        <v>0</v>
      </c>
      <c r="P77" s="79">
        <f t="shared" si="21"/>
        <v>0</v>
      </c>
      <c r="Q77" s="79">
        <f t="shared" si="21"/>
        <v>0</v>
      </c>
      <c r="R77" s="79">
        <f t="shared" si="21"/>
        <v>0</v>
      </c>
      <c r="S77" s="79">
        <f t="shared" si="21"/>
        <v>0</v>
      </c>
      <c r="T77" s="79">
        <f t="shared" si="21"/>
        <v>0</v>
      </c>
      <c r="U77" s="79">
        <f t="shared" si="21"/>
        <v>0</v>
      </c>
      <c r="V77" s="79">
        <f t="shared" si="21"/>
        <v>0</v>
      </c>
      <c r="W77" s="79">
        <f t="shared" si="21"/>
        <v>0</v>
      </c>
      <c r="X77" s="79">
        <f t="shared" si="21"/>
        <v>0</v>
      </c>
      <c r="Y77" s="79">
        <f t="shared" si="21"/>
        <v>0</v>
      </c>
      <c r="Z77" s="79">
        <f t="shared" si="21"/>
        <v>0</v>
      </c>
      <c r="AA77" s="79">
        <f t="shared" si="21"/>
        <v>0</v>
      </c>
      <c r="AB77" s="79">
        <f t="shared" si="21"/>
        <v>0</v>
      </c>
      <c r="AC77" s="79">
        <f t="shared" si="21"/>
        <v>0</v>
      </c>
      <c r="AD77" s="79">
        <f t="shared" si="21"/>
        <v>0</v>
      </c>
      <c r="AE77" s="79">
        <f t="shared" si="21"/>
        <v>0</v>
      </c>
      <c r="AF77" s="79">
        <f t="shared" si="21"/>
        <v>0</v>
      </c>
      <c r="AG77" s="89"/>
      <c r="AH77" s="51">
        <f t="shared" si="19"/>
        <v>0</v>
      </c>
      <c r="AI77" s="52">
        <f t="shared" si="20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190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19"/>
        <v>0</v>
      </c>
      <c r="AI78" s="52">
        <f t="shared" si="20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2">SUM(B73:B78)</f>
        <v>47.8</v>
      </c>
      <c r="C79" s="66">
        <f t="shared" si="22"/>
        <v>55.3</v>
      </c>
      <c r="D79" s="66">
        <f t="shared" si="22"/>
        <v>45</v>
      </c>
      <c r="E79" s="66">
        <f t="shared" si="22"/>
        <v>40.6</v>
      </c>
      <c r="F79" s="66">
        <f t="shared" si="22"/>
        <v>47</v>
      </c>
      <c r="G79" s="66">
        <f t="shared" si="22"/>
        <v>60</v>
      </c>
      <c r="H79" s="66">
        <f t="shared" si="22"/>
        <v>60</v>
      </c>
      <c r="I79" s="66">
        <f t="shared" si="22"/>
        <v>64.3</v>
      </c>
      <c r="J79" s="66">
        <f t="shared" si="22"/>
        <v>46</v>
      </c>
      <c r="K79" s="66">
        <f t="shared" si="22"/>
        <v>13.6</v>
      </c>
      <c r="L79" s="66">
        <f t="shared" si="22"/>
        <v>18.7</v>
      </c>
      <c r="M79" s="66">
        <f t="shared" si="22"/>
        <v>0</v>
      </c>
      <c r="N79" s="66">
        <f t="shared" si="22"/>
        <v>0</v>
      </c>
      <c r="O79" s="66">
        <f t="shared" si="22"/>
        <v>20</v>
      </c>
      <c r="P79" s="66">
        <f t="shared" si="22"/>
        <v>52</v>
      </c>
      <c r="Q79" s="66">
        <f t="shared" si="22"/>
        <v>40</v>
      </c>
      <c r="R79" s="66">
        <f t="shared" si="22"/>
        <v>15.2</v>
      </c>
      <c r="S79" s="66">
        <f t="shared" si="22"/>
        <v>3.5</v>
      </c>
      <c r="T79" s="66">
        <f t="shared" si="22"/>
        <v>10.4</v>
      </c>
      <c r="U79" s="66">
        <f t="shared" si="22"/>
        <v>0</v>
      </c>
      <c r="V79" s="66">
        <f t="shared" si="22"/>
        <v>33.200000000000003</v>
      </c>
      <c r="W79" s="66">
        <f t="shared" si="22"/>
        <v>0</v>
      </c>
      <c r="X79" s="66">
        <f t="shared" si="22"/>
        <v>0</v>
      </c>
      <c r="Y79" s="66">
        <f t="shared" si="22"/>
        <v>46.1</v>
      </c>
      <c r="Z79" s="66">
        <f t="shared" si="22"/>
        <v>29.1</v>
      </c>
      <c r="AA79" s="66">
        <f t="shared" si="22"/>
        <v>34.5</v>
      </c>
      <c r="AB79" s="66">
        <f t="shared" si="22"/>
        <v>9.8000000000000007</v>
      </c>
      <c r="AC79" s="66">
        <f t="shared" si="22"/>
        <v>53.8</v>
      </c>
      <c r="AD79" s="66">
        <f t="shared" si="22"/>
        <v>80</v>
      </c>
      <c r="AE79" s="66">
        <f t="shared" si="22"/>
        <v>20</v>
      </c>
      <c r="AF79" s="66">
        <f t="shared" si="22"/>
        <v>23</v>
      </c>
      <c r="AG79" s="71">
        <f t="shared" si="22"/>
        <v>0</v>
      </c>
      <c r="AH79" s="51">
        <f t="shared" si="19"/>
        <v>80</v>
      </c>
      <c r="AI79" s="52">
        <f t="shared" si="20"/>
        <v>0</v>
      </c>
      <c r="AK79" s="53"/>
    </row>
    <row r="80" spans="1:88" s="1" customFormat="1" ht="15.75" thickBot="1" x14ac:dyDescent="0.3">
      <c r="A80" s="65" t="s">
        <v>86</v>
      </c>
      <c r="B80" s="66">
        <f>SUM(B67:B79)</f>
        <v>2263.4800000000005</v>
      </c>
      <c r="C80" s="66">
        <f t="shared" ref="C80:AG80" si="23">SUM(C67:C79)</f>
        <v>2287.4800000000005</v>
      </c>
      <c r="D80" s="66">
        <f t="shared" si="23"/>
        <v>2204.6800000000003</v>
      </c>
      <c r="E80" s="66">
        <f t="shared" si="23"/>
        <v>2219.2799999999997</v>
      </c>
      <c r="F80" s="66">
        <f t="shared" si="23"/>
        <v>2233.48</v>
      </c>
      <c r="G80" s="66">
        <f t="shared" si="23"/>
        <v>2219.48</v>
      </c>
      <c r="H80" s="66">
        <f t="shared" si="23"/>
        <v>2149.2800000000002</v>
      </c>
      <c r="I80" s="66">
        <f t="shared" si="23"/>
        <v>2149.2800000000002</v>
      </c>
      <c r="J80" s="66">
        <f t="shared" si="23"/>
        <v>2192.48</v>
      </c>
      <c r="K80" s="66">
        <f t="shared" si="23"/>
        <v>2228.48</v>
      </c>
      <c r="L80" s="66">
        <f t="shared" si="23"/>
        <v>2189.4799999999996</v>
      </c>
      <c r="M80" s="66">
        <f t="shared" si="23"/>
        <v>2179.8799999999997</v>
      </c>
      <c r="N80" s="66">
        <f t="shared" si="23"/>
        <v>2192.08</v>
      </c>
      <c r="O80" s="66">
        <f t="shared" si="23"/>
        <v>2263.08</v>
      </c>
      <c r="P80" s="66">
        <f t="shared" si="23"/>
        <v>2268.08</v>
      </c>
      <c r="Q80" s="66">
        <f t="shared" si="23"/>
        <v>2183.08</v>
      </c>
      <c r="R80" s="66">
        <f t="shared" si="23"/>
        <v>2214.2799999999997</v>
      </c>
      <c r="S80" s="66">
        <f t="shared" si="23"/>
        <v>2245.48</v>
      </c>
      <c r="T80" s="66">
        <f t="shared" si="23"/>
        <v>2236.2800000000002</v>
      </c>
      <c r="U80" s="66">
        <f t="shared" si="23"/>
        <v>2199.2799999999997</v>
      </c>
      <c r="V80" s="66">
        <f t="shared" si="23"/>
        <v>2255.4799999999996</v>
      </c>
      <c r="W80" s="66">
        <f t="shared" si="23"/>
        <v>2289.48</v>
      </c>
      <c r="X80" s="66">
        <f t="shared" si="23"/>
        <v>2509.08</v>
      </c>
      <c r="Y80" s="66">
        <f t="shared" si="23"/>
        <v>2857.88</v>
      </c>
      <c r="Z80" s="66">
        <f t="shared" si="23"/>
        <v>2920.88</v>
      </c>
      <c r="AA80" s="66">
        <f t="shared" si="23"/>
        <v>2838.88</v>
      </c>
      <c r="AB80" s="66">
        <f t="shared" si="23"/>
        <v>2774.6800000000003</v>
      </c>
      <c r="AC80" s="66">
        <f t="shared" si="23"/>
        <v>2800.4800000000005</v>
      </c>
      <c r="AD80" s="66">
        <f t="shared" si="23"/>
        <v>2680.2799999999997</v>
      </c>
      <c r="AE80" s="66">
        <f t="shared" si="23"/>
        <v>2411.88</v>
      </c>
      <c r="AF80" s="66">
        <f t="shared" si="23"/>
        <v>2410.48</v>
      </c>
      <c r="AG80" s="71">
        <f t="shared" si="23"/>
        <v>4208.08</v>
      </c>
      <c r="AH80" s="51">
        <f t="shared" si="19"/>
        <v>2920.88</v>
      </c>
      <c r="AI80" s="52">
        <f t="shared" si="20"/>
        <v>2149.2800000000002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50.033999999999999</v>
      </c>
      <c r="C81" s="91">
        <v>50.01</v>
      </c>
      <c r="D81" s="91">
        <v>50.06</v>
      </c>
      <c r="E81" s="91">
        <v>50.075000000000003</v>
      </c>
      <c r="F81" s="91">
        <v>50</v>
      </c>
      <c r="G81" s="91">
        <v>50</v>
      </c>
      <c r="H81" s="91">
        <v>49.975999999999999</v>
      </c>
      <c r="I81" s="91">
        <v>49.987000000000002</v>
      </c>
      <c r="J81" s="91">
        <v>49.94</v>
      </c>
      <c r="K81" s="91">
        <v>50.023000000000003</v>
      </c>
      <c r="L81" s="91">
        <v>50.09</v>
      </c>
      <c r="M81" s="91">
        <v>50.16</v>
      </c>
      <c r="N81" s="91">
        <v>50.05</v>
      </c>
      <c r="O81" s="91">
        <v>50.02</v>
      </c>
      <c r="P81" s="91">
        <v>49.95</v>
      </c>
      <c r="Q81" s="91">
        <v>50.06</v>
      </c>
      <c r="R81" s="91">
        <v>49.968000000000004</v>
      </c>
      <c r="S81" s="91">
        <v>50.052</v>
      </c>
      <c r="T81" s="91">
        <v>49.987000000000002</v>
      </c>
      <c r="U81" s="91">
        <v>49.975999999999999</v>
      </c>
      <c r="V81" s="91">
        <v>50.027000000000001</v>
      </c>
      <c r="W81" s="91">
        <v>49.96</v>
      </c>
      <c r="X81" s="91">
        <v>49.91</v>
      </c>
      <c r="Y81" s="91">
        <v>49.91</v>
      </c>
      <c r="Z81" s="91">
        <v>49.917000000000002</v>
      </c>
      <c r="AA81" s="91">
        <v>50.04</v>
      </c>
      <c r="AB81" s="91">
        <v>50.03</v>
      </c>
      <c r="AC81" s="91">
        <v>21.11</v>
      </c>
      <c r="AD81" s="91">
        <v>49.98</v>
      </c>
      <c r="AE81" s="91">
        <v>50.012</v>
      </c>
      <c r="AF81" s="92">
        <v>50.045000000000002</v>
      </c>
      <c r="AG81" s="93"/>
      <c r="AH81" s="51">
        <f t="shared" si="19"/>
        <v>50.16</v>
      </c>
      <c r="AI81" s="52">
        <f t="shared" si="20"/>
        <v>21.11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125.8</v>
      </c>
      <c r="C82" s="67">
        <v>125.1</v>
      </c>
      <c r="D82" s="67">
        <v>124.8</v>
      </c>
      <c r="E82" s="67">
        <v>124.9</v>
      </c>
      <c r="F82" s="67">
        <v>125.1</v>
      </c>
      <c r="G82" s="67">
        <v>125.7</v>
      </c>
      <c r="H82" s="67">
        <v>126.1</v>
      </c>
      <c r="I82" s="67">
        <v>125.7</v>
      </c>
      <c r="J82" s="67">
        <v>125.1</v>
      </c>
      <c r="K82" s="67">
        <v>123.8</v>
      </c>
      <c r="L82" s="67">
        <v>122.9</v>
      </c>
      <c r="M82" s="67">
        <v>124.4</v>
      </c>
      <c r="N82" s="67">
        <v>122</v>
      </c>
      <c r="O82" s="67">
        <v>122</v>
      </c>
      <c r="P82" s="67">
        <v>124</v>
      </c>
      <c r="Q82" s="67">
        <v>124</v>
      </c>
      <c r="R82" s="67">
        <v>123.4</v>
      </c>
      <c r="S82" s="67">
        <v>123.8</v>
      </c>
      <c r="T82" s="67">
        <v>124.4</v>
      </c>
      <c r="U82" s="67">
        <v>125.6</v>
      </c>
      <c r="V82" s="67">
        <v>126.1</v>
      </c>
      <c r="W82" s="67">
        <v>125.4</v>
      </c>
      <c r="X82" s="67">
        <v>122.9</v>
      </c>
      <c r="Y82" s="67">
        <v>123</v>
      </c>
      <c r="Z82" s="67">
        <v>125.9</v>
      </c>
      <c r="AA82" s="67">
        <v>125.8</v>
      </c>
      <c r="AB82" s="67">
        <v>124.7</v>
      </c>
      <c r="AC82" s="67">
        <v>124</v>
      </c>
      <c r="AD82" s="67">
        <v>126</v>
      </c>
      <c r="AE82" s="67">
        <v>126.6</v>
      </c>
      <c r="AF82" s="96">
        <v>127.1</v>
      </c>
      <c r="AG82" s="97"/>
      <c r="AH82" s="51">
        <f t="shared" si="19"/>
        <v>127.1</v>
      </c>
      <c r="AI82" s="52">
        <f t="shared" si="20"/>
        <v>122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129.69999999999999</v>
      </c>
      <c r="C83" s="67">
        <v>129.19999999999999</v>
      </c>
      <c r="D83" s="67">
        <v>128.6</v>
      </c>
      <c r="E83" s="67">
        <v>128.69999999999999</v>
      </c>
      <c r="F83" s="67">
        <v>128.80000000000001</v>
      </c>
      <c r="G83" s="67">
        <v>129.30000000000001</v>
      </c>
      <c r="H83" s="67">
        <v>129.5</v>
      </c>
      <c r="I83" s="67">
        <v>128.69999999999999</v>
      </c>
      <c r="J83" s="67">
        <v>128.19999999999999</v>
      </c>
      <c r="K83" s="67">
        <v>126.9</v>
      </c>
      <c r="L83" s="67">
        <v>125.7</v>
      </c>
      <c r="M83" s="67">
        <v>127.1</v>
      </c>
      <c r="N83" s="67">
        <v>125</v>
      </c>
      <c r="O83" s="67">
        <v>125</v>
      </c>
      <c r="P83" s="67">
        <v>127</v>
      </c>
      <c r="Q83" s="67">
        <v>127</v>
      </c>
      <c r="R83" s="67">
        <v>126.6</v>
      </c>
      <c r="S83" s="67">
        <v>126.7</v>
      </c>
      <c r="T83" s="67">
        <v>127</v>
      </c>
      <c r="U83" s="67">
        <v>128.5</v>
      </c>
      <c r="V83" s="67">
        <v>129.6</v>
      </c>
      <c r="W83" s="67">
        <v>128.5</v>
      </c>
      <c r="X83" s="67">
        <v>125.6</v>
      </c>
      <c r="Y83" s="67">
        <v>125.4</v>
      </c>
      <c r="Z83" s="67">
        <v>128.4</v>
      </c>
      <c r="AA83" s="67">
        <v>128.5</v>
      </c>
      <c r="AB83" s="67">
        <v>128</v>
      </c>
      <c r="AC83" s="67">
        <v>127.9</v>
      </c>
      <c r="AD83" s="67">
        <v>129.69999999999999</v>
      </c>
      <c r="AE83" s="67">
        <v>130.19999999999999</v>
      </c>
      <c r="AF83" s="96">
        <v>130.9</v>
      </c>
      <c r="AG83" s="97"/>
      <c r="AH83" s="51">
        <f t="shared" si="19"/>
        <v>130.9</v>
      </c>
      <c r="AI83" s="52">
        <f t="shared" si="20"/>
        <v>125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126.3</v>
      </c>
      <c r="C84" s="67">
        <v>128</v>
      </c>
      <c r="D84" s="67">
        <v>128</v>
      </c>
      <c r="E84" s="67">
        <v>128.5</v>
      </c>
      <c r="F84" s="67">
        <v>133.19999999999999</v>
      </c>
      <c r="G84" s="67">
        <v>130.19999999999999</v>
      </c>
      <c r="H84" s="67">
        <v>129.80000000000001</v>
      </c>
      <c r="I84" s="67">
        <v>126.3</v>
      </c>
      <c r="J84" s="67">
        <v>129.5</v>
      </c>
      <c r="K84" s="67">
        <v>129.5</v>
      </c>
      <c r="L84" s="67">
        <v>128.80000000000001</v>
      </c>
      <c r="M84" s="67">
        <v>129.80000000000001</v>
      </c>
      <c r="N84" s="67">
        <v>128</v>
      </c>
      <c r="O84" s="67">
        <v>128</v>
      </c>
      <c r="P84" s="67">
        <v>129</v>
      </c>
      <c r="Q84" s="67">
        <v>128</v>
      </c>
      <c r="R84" s="67">
        <v>126.1</v>
      </c>
      <c r="S84" s="67">
        <v>127.9</v>
      </c>
      <c r="T84" s="67">
        <v>128.1</v>
      </c>
      <c r="U84" s="67">
        <v>128.4</v>
      </c>
      <c r="V84" s="67">
        <v>129.19999999999999</v>
      </c>
      <c r="W84" s="67">
        <v>129.69999999999999</v>
      </c>
      <c r="X84" s="67">
        <v>125.5</v>
      </c>
      <c r="Y84" s="67">
        <v>125.5</v>
      </c>
      <c r="Z84" s="67">
        <v>125.7</v>
      </c>
      <c r="AA84" s="67">
        <v>125.1</v>
      </c>
      <c r="AB84" s="67">
        <v>126.1</v>
      </c>
      <c r="AC84" s="67">
        <v>128.69999999999999</v>
      </c>
      <c r="AD84" s="67">
        <v>127.8</v>
      </c>
      <c r="AE84" s="67">
        <v>128.9</v>
      </c>
      <c r="AF84" s="96">
        <v>128</v>
      </c>
      <c r="AG84" s="97"/>
      <c r="AH84" s="51">
        <f t="shared" si="19"/>
        <v>133.19999999999999</v>
      </c>
      <c r="AI84" s="52">
        <f t="shared" si="20"/>
        <v>125.1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130.30000000000001</v>
      </c>
      <c r="C85" s="67">
        <v>131.4</v>
      </c>
      <c r="D85" s="67">
        <v>132.1</v>
      </c>
      <c r="E85" s="67">
        <v>132.9</v>
      </c>
      <c r="F85" s="67">
        <v>136.69999999999999</v>
      </c>
      <c r="G85" s="67">
        <v>133.19999999999999</v>
      </c>
      <c r="H85" s="67">
        <v>133.19999999999999</v>
      </c>
      <c r="I85" s="67">
        <v>129.6</v>
      </c>
      <c r="J85" s="67">
        <v>132.30000000000001</v>
      </c>
      <c r="K85" s="67">
        <v>132.30000000000001</v>
      </c>
      <c r="L85" s="67">
        <v>131.1</v>
      </c>
      <c r="M85" s="67">
        <v>131.19999999999999</v>
      </c>
      <c r="N85" s="67">
        <v>131</v>
      </c>
      <c r="O85" s="67">
        <v>131</v>
      </c>
      <c r="P85" s="67">
        <v>132</v>
      </c>
      <c r="Q85" s="67">
        <v>131</v>
      </c>
      <c r="R85" s="67">
        <v>129.19999999999999</v>
      </c>
      <c r="S85" s="67">
        <v>131.9</v>
      </c>
      <c r="T85" s="67">
        <v>132.80000000000001</v>
      </c>
      <c r="U85" s="67">
        <v>132</v>
      </c>
      <c r="V85" s="67">
        <v>132.80000000000001</v>
      </c>
      <c r="W85" s="67">
        <v>133.19999999999999</v>
      </c>
      <c r="X85" s="67">
        <v>129.6</v>
      </c>
      <c r="Y85" s="67">
        <v>129.5</v>
      </c>
      <c r="Z85" s="67">
        <v>128.4</v>
      </c>
      <c r="AA85" s="67">
        <v>128.30000000000001</v>
      </c>
      <c r="AB85" s="67">
        <v>130.19999999999999</v>
      </c>
      <c r="AC85" s="67">
        <v>132.9</v>
      </c>
      <c r="AD85" s="67">
        <v>129.6</v>
      </c>
      <c r="AE85" s="67">
        <v>130.80000000000001</v>
      </c>
      <c r="AF85" s="96">
        <v>130.69999999999999</v>
      </c>
      <c r="AG85" s="97"/>
      <c r="AH85" s="51">
        <f t="shared" si="19"/>
        <v>136.69999999999999</v>
      </c>
      <c r="AI85" s="52">
        <f t="shared" si="20"/>
        <v>128.30000000000001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134.9</v>
      </c>
      <c r="C86" s="99">
        <v>133.30000000000001</v>
      </c>
      <c r="D86" s="99">
        <v>134.69999999999999</v>
      </c>
      <c r="E86" s="99">
        <v>134</v>
      </c>
      <c r="F86" s="99">
        <v>133</v>
      </c>
      <c r="G86" s="99">
        <v>133.69999999999999</v>
      </c>
      <c r="H86" s="99">
        <v>133.1</v>
      </c>
      <c r="I86" s="99">
        <v>135.5</v>
      </c>
      <c r="J86" s="99">
        <v>132.1</v>
      </c>
      <c r="K86" s="99">
        <v>130.69999999999999</v>
      </c>
      <c r="L86" s="99">
        <v>130.69999999999999</v>
      </c>
      <c r="M86" s="99">
        <v>133.80000000000001</v>
      </c>
      <c r="N86" s="99">
        <v>135</v>
      </c>
      <c r="O86" s="99">
        <v>135</v>
      </c>
      <c r="P86" s="99">
        <v>136.5</v>
      </c>
      <c r="Q86" s="99">
        <v>133</v>
      </c>
      <c r="R86" s="99">
        <v>131.4</v>
      </c>
      <c r="S86" s="99">
        <v>134.1</v>
      </c>
      <c r="T86" s="99">
        <v>135</v>
      </c>
      <c r="U86" s="99">
        <v>134.30000000000001</v>
      </c>
      <c r="V86" s="99">
        <v>134.6</v>
      </c>
      <c r="W86" s="99">
        <v>134.69999999999999</v>
      </c>
      <c r="X86" s="99">
        <v>133.9</v>
      </c>
      <c r="Y86" s="99">
        <v>132.5</v>
      </c>
      <c r="Z86" s="99">
        <v>134.69999999999999</v>
      </c>
      <c r="AA86" s="99">
        <v>135.1</v>
      </c>
      <c r="AB86" s="99">
        <v>135.30000000000001</v>
      </c>
      <c r="AC86" s="99">
        <v>131.80000000000001</v>
      </c>
      <c r="AD86" s="99">
        <v>133.1</v>
      </c>
      <c r="AE86" s="99">
        <v>131.19999999999999</v>
      </c>
      <c r="AF86" s="100">
        <v>135.4</v>
      </c>
      <c r="AG86" s="101"/>
      <c r="AH86" s="51">
        <f t="shared" si="19"/>
        <v>136.5</v>
      </c>
      <c r="AI86" s="52">
        <f t="shared" si="20"/>
        <v>130.69999999999999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133.9</v>
      </c>
      <c r="C87" s="67">
        <v>133.69999999999999</v>
      </c>
      <c r="D87" s="67">
        <v>135.5</v>
      </c>
      <c r="E87" s="67">
        <v>134.69999999999999</v>
      </c>
      <c r="F87" s="67">
        <v>132.5</v>
      </c>
      <c r="G87" s="67">
        <v>133.1</v>
      </c>
      <c r="H87" s="67">
        <v>134.30000000000001</v>
      </c>
      <c r="I87" s="67">
        <v>135</v>
      </c>
      <c r="J87" s="67">
        <v>133</v>
      </c>
      <c r="K87" s="67">
        <v>131.5</v>
      </c>
      <c r="L87" s="67">
        <v>130.4</v>
      </c>
      <c r="M87" s="67">
        <v>132.4</v>
      </c>
      <c r="N87" s="67">
        <v>133</v>
      </c>
      <c r="O87" s="67">
        <v>133</v>
      </c>
      <c r="P87" s="67">
        <v>135</v>
      </c>
      <c r="Q87" s="67">
        <v>130</v>
      </c>
      <c r="R87" s="67">
        <v>128</v>
      </c>
      <c r="S87" s="67">
        <v>129.19999999999999</v>
      </c>
      <c r="T87" s="67">
        <v>129</v>
      </c>
      <c r="U87" s="67">
        <v>130.6</v>
      </c>
      <c r="V87" s="67">
        <v>131.30000000000001</v>
      </c>
      <c r="W87" s="67">
        <v>132.19999999999999</v>
      </c>
      <c r="X87" s="67">
        <v>132.6</v>
      </c>
      <c r="Y87" s="67">
        <v>130.9</v>
      </c>
      <c r="Z87" s="67">
        <v>131</v>
      </c>
      <c r="AA87" s="67">
        <v>131.19999999999999</v>
      </c>
      <c r="AB87" s="67">
        <v>133</v>
      </c>
      <c r="AC87" s="67">
        <v>1277.7</v>
      </c>
      <c r="AD87" s="67">
        <v>131.9</v>
      </c>
      <c r="AE87" s="67">
        <v>128</v>
      </c>
      <c r="AF87" s="96">
        <v>132.6</v>
      </c>
      <c r="AG87" s="97"/>
      <c r="AH87" s="51">
        <f t="shared" si="19"/>
        <v>1277.7</v>
      </c>
      <c r="AI87" s="52">
        <f t="shared" si="20"/>
        <v>128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65.5</v>
      </c>
      <c r="C88" s="102">
        <v>65.400000000000006</v>
      </c>
      <c r="D88" s="102">
        <v>65.099999999999994</v>
      </c>
      <c r="E88" s="102">
        <v>65.2</v>
      </c>
      <c r="F88" s="102">
        <v>65.2</v>
      </c>
      <c r="G88" s="102">
        <v>65.8</v>
      </c>
      <c r="H88" s="102">
        <v>65.8</v>
      </c>
      <c r="I88" s="102">
        <v>65.400000000000006</v>
      </c>
      <c r="J88" s="102">
        <v>65.3</v>
      </c>
      <c r="K88" s="102">
        <v>64.400000000000006</v>
      </c>
      <c r="L88" s="102">
        <v>63.8</v>
      </c>
      <c r="M88" s="102">
        <v>64.7</v>
      </c>
      <c r="N88" s="102">
        <v>63.7</v>
      </c>
      <c r="O88" s="102">
        <v>63.7</v>
      </c>
      <c r="P88" s="102">
        <v>64.599999999999994</v>
      </c>
      <c r="Q88" s="102">
        <v>65</v>
      </c>
      <c r="R88" s="102">
        <v>64.5</v>
      </c>
      <c r="S88" s="102">
        <v>64.599999999999994</v>
      </c>
      <c r="T88" s="102">
        <v>64.7</v>
      </c>
      <c r="U88" s="102">
        <v>65.3</v>
      </c>
      <c r="V88" s="102">
        <v>65.3</v>
      </c>
      <c r="W88" s="102">
        <v>65.3</v>
      </c>
      <c r="X88" s="102">
        <v>64.2</v>
      </c>
      <c r="Y88" s="102">
        <v>65.3</v>
      </c>
      <c r="Z88" s="102">
        <v>65.2</v>
      </c>
      <c r="AA88" s="102">
        <v>65.5</v>
      </c>
      <c r="AB88" s="102">
        <v>65.5</v>
      </c>
      <c r="AC88" s="102">
        <v>65.3</v>
      </c>
      <c r="AD88" s="102">
        <v>65.7</v>
      </c>
      <c r="AE88" s="102">
        <v>66.2</v>
      </c>
      <c r="AF88" s="103">
        <v>66.2</v>
      </c>
      <c r="AG88" s="104"/>
      <c r="AH88" s="51">
        <f t="shared" si="19"/>
        <v>66.2</v>
      </c>
      <c r="AI88" s="52">
        <f t="shared" si="20"/>
        <v>63.7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SUM(B14,B17,B20:B21,B39,B41:B42,B44,B46,B91:B94,B98,B104,B110,B119,B121,B133,B140,B143:B144,B151,B153,B155,B159:B161,B163:B165,B170,B176:B177,B179:B181,B189,B194)</f>
        <v>140.94</v>
      </c>
      <c r="C90" s="109">
        <f t="shared" ref="C90:AF90" si="24">SUM(C14,C17,C20:C21,C39,C41:C42,C44,C46,C91:C94,C98,C104,C110,C119,C121,C133,C140,C143:C144,C151,C153,C155,C159:C161,C163:C165,C170,C176:C177,C179:C181,C189,C194)</f>
        <v>129.63999999999999</v>
      </c>
      <c r="D90" s="109">
        <f t="shared" si="24"/>
        <v>131.44</v>
      </c>
      <c r="E90" s="109">
        <f t="shared" si="24"/>
        <v>134.94</v>
      </c>
      <c r="F90" s="109">
        <f t="shared" si="24"/>
        <v>143.33999999999997</v>
      </c>
      <c r="G90" s="109">
        <f t="shared" si="24"/>
        <v>158.94</v>
      </c>
      <c r="H90" s="109">
        <f t="shared" si="24"/>
        <v>186.23999999999998</v>
      </c>
      <c r="I90" s="109">
        <f t="shared" si="24"/>
        <v>219.44</v>
      </c>
      <c r="J90" s="109">
        <f t="shared" si="24"/>
        <v>226.23999999999998</v>
      </c>
      <c r="K90" s="109">
        <f t="shared" si="24"/>
        <v>259.74000000000012</v>
      </c>
      <c r="L90" s="109">
        <f t="shared" si="24"/>
        <v>254.14</v>
      </c>
      <c r="M90" s="109">
        <f t="shared" si="24"/>
        <v>252.03999999999996</v>
      </c>
      <c r="N90" s="109">
        <f t="shared" si="24"/>
        <v>249.73999999999998</v>
      </c>
      <c r="O90" s="109">
        <f t="shared" si="24"/>
        <v>240.23999999999998</v>
      </c>
      <c r="P90" s="109">
        <f t="shared" si="24"/>
        <v>227.23999999999998</v>
      </c>
      <c r="Q90" s="109">
        <f t="shared" si="24"/>
        <v>157.73999999999998</v>
      </c>
      <c r="R90" s="109">
        <f t="shared" si="24"/>
        <v>220.83999999999997</v>
      </c>
      <c r="S90" s="109">
        <f t="shared" si="24"/>
        <v>229.73999999999998</v>
      </c>
      <c r="T90" s="109">
        <f t="shared" si="24"/>
        <v>219.23999999999995</v>
      </c>
      <c r="U90" s="109">
        <f t="shared" si="24"/>
        <v>233.53999999999996</v>
      </c>
      <c r="V90" s="109">
        <f t="shared" si="24"/>
        <v>239.53999999999996</v>
      </c>
      <c r="W90" s="109">
        <f>SUM(W14,W17,W20:W21,W39,W41:W42,W44,W46,W91:W94,W98,W104,W110,W119,W121,W133,W140,W143:W144,W151,W153,W155,W159:W161,W163:W165,W170,W176:W177,W179:W181,W189,W194)</f>
        <v>253.74</v>
      </c>
      <c r="X90" s="109">
        <f>SUM(X14,X17,X20:X21,X39,X41:X42,X44,X46,X91:X94,X98,X104,X110,X119,X121,X133,X140,X143:X144,X151,X153,X155,X159:X161,X163:X165,X170,X176:X177,X179:X181,X189,X194)</f>
        <v>298.24</v>
      </c>
      <c r="Y90" s="109">
        <f t="shared" si="24"/>
        <v>332.74</v>
      </c>
      <c r="Z90" s="109">
        <f t="shared" si="24"/>
        <v>327.14000000000004</v>
      </c>
      <c r="AA90" s="109">
        <f t="shared" si="24"/>
        <v>301.54000000000002</v>
      </c>
      <c r="AB90" s="109">
        <f t="shared" si="24"/>
        <v>280.94000000000005</v>
      </c>
      <c r="AC90" s="109">
        <f t="shared" si="24"/>
        <v>254.64</v>
      </c>
      <c r="AD90" s="109">
        <f t="shared" si="24"/>
        <v>217.14</v>
      </c>
      <c r="AE90" s="109">
        <f t="shared" si="24"/>
        <v>180.64</v>
      </c>
      <c r="AF90" s="109">
        <f t="shared" si="24"/>
        <v>167.64</v>
      </c>
      <c r="AG90" s="110"/>
      <c r="AH90" s="51">
        <f>MAX(B90:AF90)</f>
        <v>332.74</v>
      </c>
      <c r="AI90" s="52">
        <f>MIN(B90:AF90)</f>
        <v>129.63999999999999</v>
      </c>
    </row>
    <row r="91" spans="1:88" x14ac:dyDescent="0.25">
      <c r="A91" s="111" t="s">
        <v>58</v>
      </c>
      <c r="B91" s="79">
        <v>18.399999999999999</v>
      </c>
      <c r="C91" s="79">
        <v>16.600000000000001</v>
      </c>
      <c r="D91" s="79">
        <v>7.4</v>
      </c>
      <c r="E91" s="79">
        <v>10.9</v>
      </c>
      <c r="F91" s="112">
        <v>18.100000000000001</v>
      </c>
      <c r="G91" s="112">
        <v>18.100000000000001</v>
      </c>
      <c r="H91" s="112">
        <v>17</v>
      </c>
      <c r="I91" s="112">
        <v>32.799999999999997</v>
      </c>
      <c r="J91" s="112">
        <v>28.2</v>
      </c>
      <c r="K91" s="112">
        <v>20.9</v>
      </c>
      <c r="L91" s="49">
        <v>20.9</v>
      </c>
      <c r="M91" s="112">
        <v>30</v>
      </c>
      <c r="N91" s="112">
        <v>35</v>
      </c>
      <c r="O91" s="112">
        <v>34</v>
      </c>
      <c r="P91" s="112">
        <v>43</v>
      </c>
      <c r="Q91" s="112">
        <v>36.5</v>
      </c>
      <c r="R91" s="112">
        <v>32.6</v>
      </c>
      <c r="S91" s="112">
        <v>27.1</v>
      </c>
      <c r="T91" s="112">
        <v>34.299999999999997</v>
      </c>
      <c r="U91" s="112">
        <v>21</v>
      </c>
      <c r="V91" s="112">
        <v>29.5</v>
      </c>
      <c r="W91" s="112">
        <v>28.8</v>
      </c>
      <c r="X91" s="112">
        <v>28.6</v>
      </c>
      <c r="Y91" s="112">
        <v>18.899999999999999</v>
      </c>
      <c r="Z91" s="112">
        <v>6.7</v>
      </c>
      <c r="AA91" s="112">
        <v>11.1</v>
      </c>
      <c r="AB91" s="49">
        <v>2.7</v>
      </c>
      <c r="AC91" s="49">
        <v>-1.6</v>
      </c>
      <c r="AD91" s="49">
        <v>13.7</v>
      </c>
      <c r="AE91" s="49">
        <v>5</v>
      </c>
      <c r="AF91" s="113">
        <v>10.5</v>
      </c>
      <c r="AG91" s="114">
        <v>75</v>
      </c>
      <c r="AH91" s="51">
        <f>IF(ABS(MAX(B91:AF91))&gt;ABS(MIN(B91:AF91)),MAX(B91:AF91),MIN(B91:AF91))</f>
        <v>43</v>
      </c>
      <c r="AI91" s="115">
        <f>INDEX($B$9:$AF$9,1,MATCH(AH91,B91:AF91,0))</f>
        <v>0.5</v>
      </c>
    </row>
    <row r="92" spans="1:88" x14ac:dyDescent="0.25">
      <c r="A92" s="116" t="s">
        <v>59</v>
      </c>
      <c r="B92" s="80">
        <v>-79.2</v>
      </c>
      <c r="C92" s="80">
        <v>-84</v>
      </c>
      <c r="D92" s="80">
        <v>-60</v>
      </c>
      <c r="E92" s="80">
        <v>-61</v>
      </c>
      <c r="F92" s="80">
        <v>-60</v>
      </c>
      <c r="G92" s="80">
        <v>-49</v>
      </c>
      <c r="H92" s="80">
        <v>-59</v>
      </c>
      <c r="I92" s="80">
        <v>-46.7</v>
      </c>
      <c r="J92" s="80">
        <v>-43.2</v>
      </c>
      <c r="K92" s="80">
        <v>-30.2</v>
      </c>
      <c r="L92" s="80">
        <v>-24.4</v>
      </c>
      <c r="M92" s="80">
        <v>-23</v>
      </c>
      <c r="N92" s="80">
        <v>-27</v>
      </c>
      <c r="O92" s="80">
        <v>-32</v>
      </c>
      <c r="P92" s="80">
        <v>-36</v>
      </c>
      <c r="Q92" s="80">
        <v>1</v>
      </c>
      <c r="R92" s="80">
        <v>-39</v>
      </c>
      <c r="S92" s="80">
        <v>-27</v>
      </c>
      <c r="T92" s="80">
        <v>-39</v>
      </c>
      <c r="U92" s="80">
        <v>-37</v>
      </c>
      <c r="V92" s="80">
        <v>-31.1</v>
      </c>
      <c r="W92" s="80">
        <v>-38.5</v>
      </c>
      <c r="X92" s="80">
        <v>-22</v>
      </c>
      <c r="Y92" s="80">
        <v>-8.4</v>
      </c>
      <c r="Z92" s="80">
        <v>-9.6</v>
      </c>
      <c r="AA92" s="80">
        <f>-8.1-14.5</f>
        <v>-22.6</v>
      </c>
      <c r="AB92" s="67">
        <f>-14.3-18.5</f>
        <v>-32.799999999999997</v>
      </c>
      <c r="AC92" s="67">
        <f>-20-24.6</f>
        <v>-44.6</v>
      </c>
      <c r="AD92" s="67">
        <f>-31.2-35.6</f>
        <v>-66.8</v>
      </c>
      <c r="AE92" s="67">
        <v>-72</v>
      </c>
      <c r="AF92" s="117">
        <v>-80</v>
      </c>
      <c r="AG92" s="114">
        <v>240</v>
      </c>
      <c r="AH92" s="51">
        <f>IF(ABS(MAX(B92:AF92))&gt;ABS(MIN(B92:AF92)),MAX(B92:AF92),MIN(B92:AF92))</f>
        <v>-84</v>
      </c>
      <c r="AI92" s="115">
        <f>INDEX($B$9:$AF$9,1,MATCH(AH92,B92:AF92,0))</f>
        <v>8.3333333333333301E-2</v>
      </c>
    </row>
    <row r="93" spans="1:88" x14ac:dyDescent="0.25">
      <c r="A93" s="116" t="s">
        <v>60</v>
      </c>
      <c r="B93" s="80">
        <v>-11.2</v>
      </c>
      <c r="C93" s="80">
        <v>-12.2</v>
      </c>
      <c r="D93" s="80">
        <v>-9.1</v>
      </c>
      <c r="E93" s="80">
        <v>-8.1</v>
      </c>
      <c r="F93" s="80">
        <v>-7.9</v>
      </c>
      <c r="G93" s="80">
        <v>-3.3</v>
      </c>
      <c r="H93" s="80">
        <v>-3.7</v>
      </c>
      <c r="I93" s="80">
        <v>-2.5</v>
      </c>
      <c r="J93" s="80">
        <v>-1.3</v>
      </c>
      <c r="K93" s="80">
        <v>2.9</v>
      </c>
      <c r="L93" s="80">
        <v>5.7</v>
      </c>
      <c r="M93" s="80">
        <v>10</v>
      </c>
      <c r="N93" s="80">
        <v>5</v>
      </c>
      <c r="O93" s="80">
        <v>6</v>
      </c>
      <c r="P93" s="80">
        <v>3</v>
      </c>
      <c r="Q93" s="80">
        <v>-40</v>
      </c>
      <c r="R93" s="80">
        <v>5.4</v>
      </c>
      <c r="S93" s="80">
        <v>0.9</v>
      </c>
      <c r="T93" s="80">
        <v>1.8</v>
      </c>
      <c r="U93" s="80">
        <v>2.6</v>
      </c>
      <c r="V93" s="80">
        <v>4.0999999999999996</v>
      </c>
      <c r="W93" s="80">
        <v>2.8</v>
      </c>
      <c r="X93" s="80">
        <v>6.1</v>
      </c>
      <c r="Y93" s="80">
        <v>38.4</v>
      </c>
      <c r="Z93" s="80">
        <v>37.9</v>
      </c>
      <c r="AA93" s="80">
        <v>25.6</v>
      </c>
      <c r="AB93" s="67">
        <v>12.6</v>
      </c>
      <c r="AC93" s="67">
        <v>5.9</v>
      </c>
      <c r="AD93" s="67">
        <v>7.7</v>
      </c>
      <c r="AE93" s="67">
        <v>-7.3</v>
      </c>
      <c r="AF93" s="117">
        <v>-6</v>
      </c>
      <c r="AG93" s="114">
        <v>60</v>
      </c>
      <c r="AH93" s="51">
        <f>IF(ABS(MAX(B93:AF93))&gt;ABS(MIN(B93:AF93)),MAX(B93:AF93),MIN(B93:AF93))</f>
        <v>-40</v>
      </c>
      <c r="AI93" s="115">
        <f>INDEX($B$9:$AF$9,1,MATCH(AH93,B93:AF93,0))</f>
        <v>0.54166666666666696</v>
      </c>
    </row>
    <row r="94" spans="1:88" x14ac:dyDescent="0.25">
      <c r="A94" s="118" t="s">
        <v>213</v>
      </c>
      <c r="B94" s="82">
        <v>19.8</v>
      </c>
      <c r="C94" s="82">
        <v>16.100000000000001</v>
      </c>
      <c r="D94" s="82">
        <v>0</v>
      </c>
      <c r="E94" s="82">
        <v>0</v>
      </c>
      <c r="F94" s="82">
        <v>0</v>
      </c>
      <c r="G94" s="82">
        <v>0</v>
      </c>
      <c r="H94" s="82">
        <v>38.799999999999997</v>
      </c>
      <c r="I94" s="82">
        <v>42.7</v>
      </c>
      <c r="J94" s="82">
        <v>49.4</v>
      </c>
      <c r="K94" s="82">
        <v>73</v>
      </c>
      <c r="L94" s="82">
        <v>74.8</v>
      </c>
      <c r="M94" s="82">
        <v>65.3</v>
      </c>
      <c r="N94" s="82">
        <v>72</v>
      </c>
      <c r="O94" s="82">
        <v>74</v>
      </c>
      <c r="P94" s="82">
        <v>59</v>
      </c>
      <c r="Q94" s="82">
        <v>2</v>
      </c>
      <c r="R94" s="82">
        <v>57.5</v>
      </c>
      <c r="S94" s="82">
        <v>64.5</v>
      </c>
      <c r="T94" s="82">
        <v>57.9</v>
      </c>
      <c r="U94" s="82">
        <v>65.7</v>
      </c>
      <c r="V94" s="82">
        <v>55.8</v>
      </c>
      <c r="W94" s="82">
        <v>66.400000000000006</v>
      </c>
      <c r="X94" s="82">
        <v>91.3</v>
      </c>
      <c r="Y94" s="82">
        <v>89.7</v>
      </c>
      <c r="Z94" s="82">
        <v>97.9</v>
      </c>
      <c r="AA94" s="82">
        <v>93.2</v>
      </c>
      <c r="AB94" s="119">
        <v>104.2</v>
      </c>
      <c r="AC94" s="119">
        <v>100.7</v>
      </c>
      <c r="AD94" s="119">
        <v>68.3</v>
      </c>
      <c r="AE94" s="119">
        <v>60.7</v>
      </c>
      <c r="AF94" s="120">
        <v>48.8</v>
      </c>
      <c r="AG94" s="121">
        <v>120</v>
      </c>
      <c r="AH94" s="51">
        <f>IF(ABS(MAX(B94:AF94))&gt;ABS(MIN(B94:AF94)),MAX(B94:AF94),MIN(B94:AF94))</f>
        <v>104.2</v>
      </c>
      <c r="AI94" s="115">
        <f>INDEX($B$9:$AF$9,1,MATCH(AH94,B94:AF94,0))</f>
        <v>0.85416666666666663</v>
      </c>
    </row>
    <row r="95" spans="1:88" ht="15.75" thickBot="1" x14ac:dyDescent="0.3">
      <c r="A95" s="118" t="s">
        <v>61</v>
      </c>
      <c r="B95" s="82">
        <v>29.7</v>
      </c>
      <c r="C95" s="82">
        <v>33.1</v>
      </c>
      <c r="D95" s="82">
        <v>60.7</v>
      </c>
      <c r="E95" s="82">
        <v>56.2</v>
      </c>
      <c r="F95" s="82">
        <v>52.3</v>
      </c>
      <c r="G95" s="82">
        <v>61</v>
      </c>
      <c r="H95" s="82">
        <v>46.8</v>
      </c>
      <c r="I95" s="82">
        <v>44.3</v>
      </c>
      <c r="J95" s="82">
        <v>48.7</v>
      </c>
      <c r="K95" s="82">
        <v>54.6</v>
      </c>
      <c r="L95" s="82">
        <v>71.2</v>
      </c>
      <c r="M95" s="82">
        <v>55.7</v>
      </c>
      <c r="N95" s="82">
        <v>62</v>
      </c>
      <c r="O95" s="82">
        <v>60</v>
      </c>
      <c r="P95" s="82">
        <v>50</v>
      </c>
      <c r="Q95" s="82">
        <v>47</v>
      </c>
      <c r="R95" s="82">
        <v>58.2</v>
      </c>
      <c r="S95" s="82">
        <v>64.900000000000006</v>
      </c>
      <c r="T95" s="82">
        <v>59.9</v>
      </c>
      <c r="U95" s="82">
        <v>58.1</v>
      </c>
      <c r="V95" s="82">
        <v>48.7</v>
      </c>
      <c r="W95" s="82">
        <v>60.9</v>
      </c>
      <c r="X95" s="82">
        <v>74.5</v>
      </c>
      <c r="Y95" s="82">
        <v>68</v>
      </c>
      <c r="Z95" s="82">
        <v>75.400000000000006</v>
      </c>
      <c r="AA95" s="82">
        <v>74.8</v>
      </c>
      <c r="AB95" s="119">
        <v>84.8</v>
      </c>
      <c r="AC95" s="119">
        <v>81.400000000000006</v>
      </c>
      <c r="AD95" s="119">
        <v>64.400000000000006</v>
      </c>
      <c r="AE95" s="119">
        <v>63.2</v>
      </c>
      <c r="AF95" s="120">
        <v>48.6</v>
      </c>
      <c r="AG95" s="121"/>
      <c r="AH95" s="51">
        <f>IF(ABS(MAX(B95:AF95))&gt;ABS(MIN(B95:AF95)),MAX(B95:AF95),MIN(B95:AF95))</f>
        <v>84.8</v>
      </c>
      <c r="AI95" s="115">
        <f>INDEX($B$9:$AF$9,1,MATCH(AH95,B95:AF95,0))</f>
        <v>0.85416666666666663</v>
      </c>
    </row>
    <row r="96" spans="1:88" ht="15.75" thickBot="1" x14ac:dyDescent="0.3">
      <c r="A96" s="122" t="s">
        <v>62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>
        <v>46</v>
      </c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101</v>
      </c>
      <c r="B97" s="50">
        <v>9.9</v>
      </c>
      <c r="C97" s="127">
        <f t="shared" ref="C97:R102" si="25">B97</f>
        <v>9.9</v>
      </c>
      <c r="D97" s="127">
        <f t="shared" si="25"/>
        <v>9.9</v>
      </c>
      <c r="E97" s="127">
        <f t="shared" si="25"/>
        <v>9.9</v>
      </c>
      <c r="F97" s="127">
        <f t="shared" si="25"/>
        <v>9.9</v>
      </c>
      <c r="G97" s="127">
        <f t="shared" si="25"/>
        <v>9.9</v>
      </c>
      <c r="H97" s="127">
        <f t="shared" si="25"/>
        <v>9.9</v>
      </c>
      <c r="I97" s="127">
        <f t="shared" si="25"/>
        <v>9.9</v>
      </c>
      <c r="J97" s="127">
        <f t="shared" si="25"/>
        <v>9.9</v>
      </c>
      <c r="K97" s="127">
        <f t="shared" si="25"/>
        <v>9.9</v>
      </c>
      <c r="L97" s="127">
        <f t="shared" si="25"/>
        <v>9.9</v>
      </c>
      <c r="M97" s="127">
        <f t="shared" si="25"/>
        <v>9.9</v>
      </c>
      <c r="N97" s="127">
        <f t="shared" si="25"/>
        <v>9.9</v>
      </c>
      <c r="O97" s="127">
        <f t="shared" si="25"/>
        <v>9.9</v>
      </c>
      <c r="P97" s="127">
        <f t="shared" si="25"/>
        <v>9.9</v>
      </c>
      <c r="Q97" s="127">
        <f t="shared" si="25"/>
        <v>9.9</v>
      </c>
      <c r="R97" s="127">
        <f t="shared" si="25"/>
        <v>9.9</v>
      </c>
      <c r="S97" s="127">
        <f t="shared" ref="S97:AF102" si="26">R97</f>
        <v>9.9</v>
      </c>
      <c r="T97" s="127">
        <f t="shared" si="26"/>
        <v>9.9</v>
      </c>
      <c r="U97" s="127">
        <f t="shared" si="26"/>
        <v>9.9</v>
      </c>
      <c r="V97" s="127">
        <f t="shared" si="26"/>
        <v>9.9</v>
      </c>
      <c r="W97" s="127">
        <f t="shared" si="26"/>
        <v>9.9</v>
      </c>
      <c r="X97" s="127">
        <f t="shared" si="26"/>
        <v>9.9</v>
      </c>
      <c r="Y97" s="127">
        <f t="shared" si="26"/>
        <v>9.9</v>
      </c>
      <c r="Z97" s="127">
        <f t="shared" si="26"/>
        <v>9.9</v>
      </c>
      <c r="AA97" s="127">
        <f t="shared" si="26"/>
        <v>9.9</v>
      </c>
      <c r="AB97" s="127">
        <f t="shared" si="26"/>
        <v>9.9</v>
      </c>
      <c r="AC97" s="127">
        <f t="shared" si="26"/>
        <v>9.9</v>
      </c>
      <c r="AD97" s="127">
        <f t="shared" si="26"/>
        <v>9.9</v>
      </c>
      <c r="AE97" s="127">
        <f t="shared" si="26"/>
        <v>9.9</v>
      </c>
      <c r="AF97" s="127">
        <f t="shared" si="26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102</v>
      </c>
      <c r="B98" s="128">
        <v>9.6</v>
      </c>
      <c r="C98" s="129">
        <f t="shared" si="25"/>
        <v>9.6</v>
      </c>
      <c r="D98" s="129">
        <f t="shared" si="25"/>
        <v>9.6</v>
      </c>
      <c r="E98" s="129">
        <f t="shared" si="25"/>
        <v>9.6</v>
      </c>
      <c r="F98" s="129">
        <f t="shared" si="25"/>
        <v>9.6</v>
      </c>
      <c r="G98" s="129">
        <f t="shared" si="25"/>
        <v>9.6</v>
      </c>
      <c r="H98" s="129">
        <f t="shared" si="25"/>
        <v>9.6</v>
      </c>
      <c r="I98" s="129">
        <f t="shared" si="25"/>
        <v>9.6</v>
      </c>
      <c r="J98" s="129">
        <f t="shared" si="25"/>
        <v>9.6</v>
      </c>
      <c r="K98" s="129">
        <f t="shared" si="25"/>
        <v>9.6</v>
      </c>
      <c r="L98" s="129">
        <f t="shared" si="25"/>
        <v>9.6</v>
      </c>
      <c r="M98" s="129">
        <f t="shared" si="25"/>
        <v>9.6</v>
      </c>
      <c r="N98" s="129">
        <f t="shared" si="25"/>
        <v>9.6</v>
      </c>
      <c r="O98" s="129">
        <f t="shared" si="25"/>
        <v>9.6</v>
      </c>
      <c r="P98" s="129">
        <f t="shared" si="25"/>
        <v>9.6</v>
      </c>
      <c r="Q98" s="129">
        <f t="shared" si="25"/>
        <v>9.6</v>
      </c>
      <c r="R98" s="129">
        <f t="shared" si="25"/>
        <v>9.6</v>
      </c>
      <c r="S98" s="129">
        <f t="shared" si="26"/>
        <v>9.6</v>
      </c>
      <c r="T98" s="129">
        <f t="shared" si="26"/>
        <v>9.6</v>
      </c>
      <c r="U98" s="129">
        <f t="shared" si="26"/>
        <v>9.6</v>
      </c>
      <c r="V98" s="129">
        <f t="shared" si="26"/>
        <v>9.6</v>
      </c>
      <c r="W98" s="129">
        <f t="shared" si="26"/>
        <v>9.6</v>
      </c>
      <c r="X98" s="129">
        <f t="shared" si="26"/>
        <v>9.6</v>
      </c>
      <c r="Y98" s="129">
        <f t="shared" si="26"/>
        <v>9.6</v>
      </c>
      <c r="Z98" s="129">
        <f t="shared" si="26"/>
        <v>9.6</v>
      </c>
      <c r="AA98" s="129">
        <f t="shared" si="26"/>
        <v>9.6</v>
      </c>
      <c r="AB98" s="129">
        <f t="shared" si="26"/>
        <v>9.6</v>
      </c>
      <c r="AC98" s="129">
        <f t="shared" si="26"/>
        <v>9.6</v>
      </c>
      <c r="AD98" s="129">
        <f t="shared" si="26"/>
        <v>9.6</v>
      </c>
      <c r="AE98" s="129">
        <f t="shared" si="26"/>
        <v>9.6</v>
      </c>
      <c r="AF98" s="129">
        <f t="shared" si="26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103</v>
      </c>
      <c r="B99" s="128">
        <v>9.98</v>
      </c>
      <c r="C99" s="129">
        <f t="shared" si="25"/>
        <v>9.98</v>
      </c>
      <c r="D99" s="129">
        <f t="shared" si="25"/>
        <v>9.98</v>
      </c>
      <c r="E99" s="129">
        <f t="shared" si="25"/>
        <v>9.98</v>
      </c>
      <c r="F99" s="129">
        <f t="shared" si="25"/>
        <v>9.98</v>
      </c>
      <c r="G99" s="129">
        <f t="shared" si="25"/>
        <v>9.98</v>
      </c>
      <c r="H99" s="129">
        <f t="shared" si="25"/>
        <v>9.98</v>
      </c>
      <c r="I99" s="129">
        <f t="shared" si="25"/>
        <v>9.98</v>
      </c>
      <c r="J99" s="129">
        <f t="shared" si="25"/>
        <v>9.98</v>
      </c>
      <c r="K99" s="129">
        <f t="shared" si="25"/>
        <v>9.98</v>
      </c>
      <c r="L99" s="129">
        <f t="shared" si="25"/>
        <v>9.98</v>
      </c>
      <c r="M99" s="129">
        <f t="shared" si="25"/>
        <v>9.98</v>
      </c>
      <c r="N99" s="129">
        <f t="shared" si="25"/>
        <v>9.98</v>
      </c>
      <c r="O99" s="129">
        <f t="shared" si="25"/>
        <v>9.98</v>
      </c>
      <c r="P99" s="129">
        <f t="shared" si="25"/>
        <v>9.98</v>
      </c>
      <c r="Q99" s="129">
        <f t="shared" si="25"/>
        <v>9.98</v>
      </c>
      <c r="R99" s="129">
        <f t="shared" si="25"/>
        <v>9.98</v>
      </c>
      <c r="S99" s="129">
        <f t="shared" si="26"/>
        <v>9.98</v>
      </c>
      <c r="T99" s="129">
        <f t="shared" si="26"/>
        <v>9.98</v>
      </c>
      <c r="U99" s="129">
        <f t="shared" si="26"/>
        <v>9.98</v>
      </c>
      <c r="V99" s="129">
        <f t="shared" si="26"/>
        <v>9.98</v>
      </c>
      <c r="W99" s="129">
        <f t="shared" si="26"/>
        <v>9.98</v>
      </c>
      <c r="X99" s="129">
        <f t="shared" si="26"/>
        <v>9.98</v>
      </c>
      <c r="Y99" s="129">
        <f t="shared" si="26"/>
        <v>9.98</v>
      </c>
      <c r="Z99" s="129">
        <f t="shared" si="26"/>
        <v>9.98</v>
      </c>
      <c r="AA99" s="129">
        <f t="shared" si="26"/>
        <v>9.98</v>
      </c>
      <c r="AB99" s="129">
        <f t="shared" si="26"/>
        <v>9.98</v>
      </c>
      <c r="AC99" s="129">
        <f t="shared" si="26"/>
        <v>9.98</v>
      </c>
      <c r="AD99" s="129">
        <f t="shared" si="26"/>
        <v>9.98</v>
      </c>
      <c r="AE99" s="129">
        <f t="shared" si="26"/>
        <v>9.98</v>
      </c>
      <c r="AF99" s="129">
        <f t="shared" si="26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104</v>
      </c>
      <c r="B100" s="128">
        <v>9.1</v>
      </c>
      <c r="C100" s="129">
        <f t="shared" si="25"/>
        <v>9.1</v>
      </c>
      <c r="D100" s="129">
        <f t="shared" si="25"/>
        <v>9.1</v>
      </c>
      <c r="E100" s="129">
        <f t="shared" si="25"/>
        <v>9.1</v>
      </c>
      <c r="F100" s="129">
        <f t="shared" si="25"/>
        <v>9.1</v>
      </c>
      <c r="G100" s="129">
        <f t="shared" si="25"/>
        <v>9.1</v>
      </c>
      <c r="H100" s="129">
        <f t="shared" si="25"/>
        <v>9.1</v>
      </c>
      <c r="I100" s="129">
        <f t="shared" si="25"/>
        <v>9.1</v>
      </c>
      <c r="J100" s="129">
        <f t="shared" si="25"/>
        <v>9.1</v>
      </c>
      <c r="K100" s="129">
        <f t="shared" si="25"/>
        <v>9.1</v>
      </c>
      <c r="L100" s="129">
        <f t="shared" si="25"/>
        <v>9.1</v>
      </c>
      <c r="M100" s="129">
        <f t="shared" si="25"/>
        <v>9.1</v>
      </c>
      <c r="N100" s="129">
        <f t="shared" si="25"/>
        <v>9.1</v>
      </c>
      <c r="O100" s="129">
        <f t="shared" si="25"/>
        <v>9.1</v>
      </c>
      <c r="P100" s="129">
        <f t="shared" si="25"/>
        <v>9.1</v>
      </c>
      <c r="Q100" s="129">
        <f t="shared" si="25"/>
        <v>9.1</v>
      </c>
      <c r="R100" s="129">
        <f t="shared" si="25"/>
        <v>9.1</v>
      </c>
      <c r="S100" s="129">
        <f t="shared" si="26"/>
        <v>9.1</v>
      </c>
      <c r="T100" s="129">
        <f t="shared" si="26"/>
        <v>9.1</v>
      </c>
      <c r="U100" s="129">
        <f t="shared" si="26"/>
        <v>9.1</v>
      </c>
      <c r="V100" s="129">
        <f t="shared" si="26"/>
        <v>9.1</v>
      </c>
      <c r="W100" s="129">
        <f t="shared" si="26"/>
        <v>9.1</v>
      </c>
      <c r="X100" s="129">
        <f t="shared" si="26"/>
        <v>9.1</v>
      </c>
      <c r="Y100" s="129">
        <f t="shared" si="26"/>
        <v>9.1</v>
      </c>
      <c r="Z100" s="129">
        <f t="shared" si="26"/>
        <v>9.1</v>
      </c>
      <c r="AA100" s="129">
        <f t="shared" si="26"/>
        <v>9.1</v>
      </c>
      <c r="AB100" s="129">
        <f t="shared" si="26"/>
        <v>9.1</v>
      </c>
      <c r="AC100" s="129">
        <f t="shared" si="26"/>
        <v>9.1</v>
      </c>
      <c r="AD100" s="129">
        <f t="shared" si="26"/>
        <v>9.1</v>
      </c>
      <c r="AE100" s="129">
        <f t="shared" si="26"/>
        <v>9.1</v>
      </c>
      <c r="AF100" s="129">
        <f t="shared" si="26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105</v>
      </c>
      <c r="B101" s="128">
        <v>9.18</v>
      </c>
      <c r="C101" s="129">
        <f t="shared" si="25"/>
        <v>9.18</v>
      </c>
      <c r="D101" s="129">
        <f t="shared" si="25"/>
        <v>9.18</v>
      </c>
      <c r="E101" s="129">
        <f t="shared" si="25"/>
        <v>9.18</v>
      </c>
      <c r="F101" s="129">
        <f t="shared" si="25"/>
        <v>9.18</v>
      </c>
      <c r="G101" s="129">
        <f t="shared" si="25"/>
        <v>9.18</v>
      </c>
      <c r="H101" s="129">
        <f t="shared" si="25"/>
        <v>9.18</v>
      </c>
      <c r="I101" s="129">
        <f t="shared" si="25"/>
        <v>9.18</v>
      </c>
      <c r="J101" s="129">
        <f t="shared" si="25"/>
        <v>9.18</v>
      </c>
      <c r="K101" s="129">
        <f t="shared" si="25"/>
        <v>9.18</v>
      </c>
      <c r="L101" s="129">
        <f t="shared" si="25"/>
        <v>9.18</v>
      </c>
      <c r="M101" s="129">
        <f t="shared" si="25"/>
        <v>9.18</v>
      </c>
      <c r="N101" s="129">
        <f t="shared" si="25"/>
        <v>9.18</v>
      </c>
      <c r="O101" s="129">
        <f t="shared" si="25"/>
        <v>9.18</v>
      </c>
      <c r="P101" s="129">
        <f t="shared" si="25"/>
        <v>9.18</v>
      </c>
      <c r="Q101" s="129">
        <f t="shared" si="25"/>
        <v>9.18</v>
      </c>
      <c r="R101" s="129">
        <f t="shared" si="25"/>
        <v>9.18</v>
      </c>
      <c r="S101" s="129">
        <f t="shared" si="26"/>
        <v>9.18</v>
      </c>
      <c r="T101" s="129">
        <f t="shared" si="26"/>
        <v>9.18</v>
      </c>
      <c r="U101" s="129">
        <f t="shared" si="26"/>
        <v>9.18</v>
      </c>
      <c r="V101" s="129">
        <f t="shared" si="26"/>
        <v>9.18</v>
      </c>
      <c r="W101" s="129">
        <f t="shared" si="26"/>
        <v>9.18</v>
      </c>
      <c r="X101" s="129">
        <f t="shared" si="26"/>
        <v>9.18</v>
      </c>
      <c r="Y101" s="129">
        <f t="shared" si="26"/>
        <v>9.18</v>
      </c>
      <c r="Z101" s="129">
        <f t="shared" si="26"/>
        <v>9.18</v>
      </c>
      <c r="AA101" s="129">
        <f t="shared" si="26"/>
        <v>9.18</v>
      </c>
      <c r="AB101" s="129">
        <f t="shared" si="26"/>
        <v>9.18</v>
      </c>
      <c r="AC101" s="129">
        <f t="shared" si="26"/>
        <v>9.18</v>
      </c>
      <c r="AD101" s="129">
        <f t="shared" si="26"/>
        <v>9.18</v>
      </c>
      <c r="AE101" s="129">
        <f t="shared" si="26"/>
        <v>9.18</v>
      </c>
      <c r="AF101" s="129">
        <f t="shared" si="26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106</v>
      </c>
      <c r="B102" s="128">
        <v>7</v>
      </c>
      <c r="C102" s="129">
        <f t="shared" si="25"/>
        <v>7</v>
      </c>
      <c r="D102" s="129">
        <f t="shared" si="25"/>
        <v>7</v>
      </c>
      <c r="E102" s="129">
        <f t="shared" si="25"/>
        <v>7</v>
      </c>
      <c r="F102" s="129">
        <f t="shared" si="25"/>
        <v>7</v>
      </c>
      <c r="G102" s="129">
        <f t="shared" si="25"/>
        <v>7</v>
      </c>
      <c r="H102" s="129">
        <f t="shared" si="25"/>
        <v>7</v>
      </c>
      <c r="I102" s="129">
        <f t="shared" si="25"/>
        <v>7</v>
      </c>
      <c r="J102" s="129">
        <f t="shared" si="25"/>
        <v>7</v>
      </c>
      <c r="K102" s="129">
        <f t="shared" si="25"/>
        <v>7</v>
      </c>
      <c r="L102" s="129">
        <f t="shared" si="25"/>
        <v>7</v>
      </c>
      <c r="M102" s="129">
        <f t="shared" si="25"/>
        <v>7</v>
      </c>
      <c r="N102" s="129">
        <f t="shared" si="25"/>
        <v>7</v>
      </c>
      <c r="O102" s="129">
        <f t="shared" si="25"/>
        <v>7</v>
      </c>
      <c r="P102" s="129">
        <f t="shared" si="25"/>
        <v>7</v>
      </c>
      <c r="Q102" s="129">
        <f t="shared" si="25"/>
        <v>7</v>
      </c>
      <c r="R102" s="129">
        <f t="shared" si="25"/>
        <v>7</v>
      </c>
      <c r="S102" s="129">
        <f t="shared" si="26"/>
        <v>7</v>
      </c>
      <c r="T102" s="129">
        <f t="shared" si="26"/>
        <v>7</v>
      </c>
      <c r="U102" s="129">
        <f t="shared" si="26"/>
        <v>7</v>
      </c>
      <c r="V102" s="129">
        <f t="shared" si="26"/>
        <v>7</v>
      </c>
      <c r="W102" s="129">
        <f t="shared" si="26"/>
        <v>7</v>
      </c>
      <c r="X102" s="129">
        <f t="shared" si="26"/>
        <v>7</v>
      </c>
      <c r="Y102" s="129">
        <f t="shared" si="26"/>
        <v>7</v>
      </c>
      <c r="Z102" s="129">
        <f t="shared" si="26"/>
        <v>7</v>
      </c>
      <c r="AA102" s="129">
        <f t="shared" si="26"/>
        <v>7</v>
      </c>
      <c r="AB102" s="129">
        <f t="shared" si="26"/>
        <v>7</v>
      </c>
      <c r="AC102" s="129">
        <f t="shared" si="26"/>
        <v>7</v>
      </c>
      <c r="AD102" s="129">
        <f t="shared" si="26"/>
        <v>7</v>
      </c>
      <c r="AE102" s="129">
        <f t="shared" si="26"/>
        <v>7</v>
      </c>
      <c r="AF102" s="129">
        <f t="shared" si="26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107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108</v>
      </c>
      <c r="B104" s="128">
        <v>2.25</v>
      </c>
      <c r="C104" s="129">
        <f t="shared" ref="C104:R105" si="27">B104</f>
        <v>2.25</v>
      </c>
      <c r="D104" s="129">
        <f t="shared" si="27"/>
        <v>2.25</v>
      </c>
      <c r="E104" s="129">
        <f t="shared" si="27"/>
        <v>2.25</v>
      </c>
      <c r="F104" s="129">
        <f t="shared" si="27"/>
        <v>2.25</v>
      </c>
      <c r="G104" s="129">
        <f t="shared" si="27"/>
        <v>2.25</v>
      </c>
      <c r="H104" s="129">
        <f t="shared" si="27"/>
        <v>2.25</v>
      </c>
      <c r="I104" s="129">
        <f t="shared" si="27"/>
        <v>2.25</v>
      </c>
      <c r="J104" s="129">
        <f t="shared" si="27"/>
        <v>2.25</v>
      </c>
      <c r="K104" s="129">
        <f t="shared" si="27"/>
        <v>2.25</v>
      </c>
      <c r="L104" s="129">
        <f t="shared" si="27"/>
        <v>2.25</v>
      </c>
      <c r="M104" s="129">
        <f t="shared" si="27"/>
        <v>2.25</v>
      </c>
      <c r="N104" s="129">
        <f t="shared" si="27"/>
        <v>2.25</v>
      </c>
      <c r="O104" s="129">
        <f t="shared" si="27"/>
        <v>2.25</v>
      </c>
      <c r="P104" s="129">
        <f t="shared" si="27"/>
        <v>2.25</v>
      </c>
      <c r="Q104" s="129">
        <f t="shared" si="27"/>
        <v>2.25</v>
      </c>
      <c r="R104" s="129">
        <f t="shared" si="27"/>
        <v>2.25</v>
      </c>
      <c r="S104" s="129">
        <f t="shared" ref="S104:AF105" si="28">R104</f>
        <v>2.25</v>
      </c>
      <c r="T104" s="129">
        <f t="shared" si="28"/>
        <v>2.25</v>
      </c>
      <c r="U104" s="129">
        <f t="shared" si="28"/>
        <v>2.25</v>
      </c>
      <c r="V104" s="129">
        <f t="shared" si="28"/>
        <v>2.25</v>
      </c>
      <c r="W104" s="129">
        <f t="shared" si="28"/>
        <v>2.25</v>
      </c>
      <c r="X104" s="129">
        <f t="shared" si="28"/>
        <v>2.25</v>
      </c>
      <c r="Y104" s="129">
        <f t="shared" si="28"/>
        <v>2.25</v>
      </c>
      <c r="Z104" s="129">
        <f t="shared" si="28"/>
        <v>2.25</v>
      </c>
      <c r="AA104" s="129">
        <f t="shared" si="28"/>
        <v>2.25</v>
      </c>
      <c r="AB104" s="129">
        <f t="shared" si="28"/>
        <v>2.25</v>
      </c>
      <c r="AC104" s="129">
        <f t="shared" si="28"/>
        <v>2.25</v>
      </c>
      <c r="AD104" s="129">
        <f t="shared" si="28"/>
        <v>2.25</v>
      </c>
      <c r="AE104" s="129">
        <f t="shared" si="28"/>
        <v>2.25</v>
      </c>
      <c r="AF104" s="129">
        <f t="shared" si="28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109</v>
      </c>
      <c r="B105" s="128">
        <v>1.64</v>
      </c>
      <c r="C105" s="129">
        <f t="shared" si="27"/>
        <v>1.64</v>
      </c>
      <c r="D105" s="129">
        <f t="shared" si="27"/>
        <v>1.64</v>
      </c>
      <c r="E105" s="129">
        <f t="shared" si="27"/>
        <v>1.64</v>
      </c>
      <c r="F105" s="129">
        <f t="shared" si="27"/>
        <v>1.64</v>
      </c>
      <c r="G105" s="129">
        <f t="shared" si="27"/>
        <v>1.64</v>
      </c>
      <c r="H105" s="129">
        <f t="shared" si="27"/>
        <v>1.64</v>
      </c>
      <c r="I105" s="129">
        <f t="shared" si="27"/>
        <v>1.64</v>
      </c>
      <c r="J105" s="129">
        <f t="shared" si="27"/>
        <v>1.64</v>
      </c>
      <c r="K105" s="129">
        <f t="shared" si="27"/>
        <v>1.64</v>
      </c>
      <c r="L105" s="129">
        <f t="shared" si="27"/>
        <v>1.64</v>
      </c>
      <c r="M105" s="129">
        <f t="shared" si="27"/>
        <v>1.64</v>
      </c>
      <c r="N105" s="129">
        <f t="shared" si="27"/>
        <v>1.64</v>
      </c>
      <c r="O105" s="129">
        <f t="shared" si="27"/>
        <v>1.64</v>
      </c>
      <c r="P105" s="129">
        <f t="shared" si="27"/>
        <v>1.64</v>
      </c>
      <c r="Q105" s="129">
        <f t="shared" si="27"/>
        <v>1.64</v>
      </c>
      <c r="R105" s="129">
        <f t="shared" si="27"/>
        <v>1.64</v>
      </c>
      <c r="S105" s="129">
        <f t="shared" si="28"/>
        <v>1.64</v>
      </c>
      <c r="T105" s="129">
        <f t="shared" si="28"/>
        <v>1.64</v>
      </c>
      <c r="U105" s="129">
        <f t="shared" si="28"/>
        <v>1.64</v>
      </c>
      <c r="V105" s="129">
        <f t="shared" si="28"/>
        <v>1.64</v>
      </c>
      <c r="W105" s="129">
        <f t="shared" si="28"/>
        <v>1.64</v>
      </c>
      <c r="X105" s="129">
        <f t="shared" si="28"/>
        <v>1.64</v>
      </c>
      <c r="Y105" s="129">
        <f t="shared" si="28"/>
        <v>1.64</v>
      </c>
      <c r="Z105" s="129">
        <f t="shared" si="28"/>
        <v>1.64</v>
      </c>
      <c r="AA105" s="129">
        <f t="shared" si="28"/>
        <v>1.64</v>
      </c>
      <c r="AB105" s="129">
        <f t="shared" si="28"/>
        <v>1.64</v>
      </c>
      <c r="AC105" s="129">
        <f t="shared" si="28"/>
        <v>1.64</v>
      </c>
      <c r="AD105" s="129">
        <f t="shared" si="28"/>
        <v>1.64</v>
      </c>
      <c r="AE105" s="129">
        <f t="shared" si="28"/>
        <v>1.64</v>
      </c>
      <c r="AF105" s="129">
        <f t="shared" si="28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110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111</v>
      </c>
      <c r="B107" s="128">
        <v>1.62</v>
      </c>
      <c r="C107" s="129">
        <f t="shared" ref="C107:R114" si="29">B107</f>
        <v>1.62</v>
      </c>
      <c r="D107" s="129">
        <f t="shared" si="29"/>
        <v>1.62</v>
      </c>
      <c r="E107" s="129">
        <f t="shared" si="29"/>
        <v>1.62</v>
      </c>
      <c r="F107" s="129">
        <f t="shared" si="29"/>
        <v>1.62</v>
      </c>
      <c r="G107" s="129">
        <f t="shared" si="29"/>
        <v>1.62</v>
      </c>
      <c r="H107" s="129">
        <f t="shared" si="29"/>
        <v>1.62</v>
      </c>
      <c r="I107" s="129">
        <f t="shared" si="29"/>
        <v>1.62</v>
      </c>
      <c r="J107" s="129">
        <f t="shared" si="29"/>
        <v>1.62</v>
      </c>
      <c r="K107" s="129">
        <f t="shared" si="29"/>
        <v>1.62</v>
      </c>
      <c r="L107" s="129">
        <f t="shared" si="29"/>
        <v>1.62</v>
      </c>
      <c r="M107" s="129">
        <f t="shared" si="29"/>
        <v>1.62</v>
      </c>
      <c r="N107" s="129">
        <f t="shared" si="29"/>
        <v>1.62</v>
      </c>
      <c r="O107" s="129">
        <f t="shared" si="29"/>
        <v>1.62</v>
      </c>
      <c r="P107" s="129">
        <f t="shared" si="29"/>
        <v>1.62</v>
      </c>
      <c r="Q107" s="129">
        <f t="shared" si="29"/>
        <v>1.62</v>
      </c>
      <c r="R107" s="129">
        <f t="shared" si="29"/>
        <v>1.62</v>
      </c>
      <c r="S107" s="129">
        <f t="shared" ref="S107:AF122" si="30">R107</f>
        <v>1.62</v>
      </c>
      <c r="T107" s="129">
        <f t="shared" si="30"/>
        <v>1.62</v>
      </c>
      <c r="U107" s="129">
        <f t="shared" si="30"/>
        <v>1.62</v>
      </c>
      <c r="V107" s="129">
        <f t="shared" si="30"/>
        <v>1.62</v>
      </c>
      <c r="W107" s="129">
        <f t="shared" si="30"/>
        <v>1.62</v>
      </c>
      <c r="X107" s="129">
        <f t="shared" si="30"/>
        <v>1.62</v>
      </c>
      <c r="Y107" s="129">
        <f t="shared" si="30"/>
        <v>1.62</v>
      </c>
      <c r="Z107" s="129">
        <f t="shared" si="30"/>
        <v>1.62</v>
      </c>
      <c r="AA107" s="129">
        <f t="shared" si="30"/>
        <v>1.62</v>
      </c>
      <c r="AB107" s="129">
        <f t="shared" si="30"/>
        <v>1.62</v>
      </c>
      <c r="AC107" s="129">
        <f t="shared" si="30"/>
        <v>1.62</v>
      </c>
      <c r="AD107" s="129">
        <f t="shared" si="30"/>
        <v>1.62</v>
      </c>
      <c r="AE107" s="129">
        <f t="shared" si="30"/>
        <v>1.62</v>
      </c>
      <c r="AF107" s="129">
        <f t="shared" si="30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112</v>
      </c>
      <c r="B108" s="128">
        <v>8.36</v>
      </c>
      <c r="C108" s="129">
        <f t="shared" si="29"/>
        <v>8.36</v>
      </c>
      <c r="D108" s="129">
        <f t="shared" si="29"/>
        <v>8.36</v>
      </c>
      <c r="E108" s="129">
        <f t="shared" si="29"/>
        <v>8.36</v>
      </c>
      <c r="F108" s="129">
        <f t="shared" si="29"/>
        <v>8.36</v>
      </c>
      <c r="G108" s="129">
        <f t="shared" si="29"/>
        <v>8.36</v>
      </c>
      <c r="H108" s="129">
        <f t="shared" si="29"/>
        <v>8.36</v>
      </c>
      <c r="I108" s="129">
        <f t="shared" si="29"/>
        <v>8.36</v>
      </c>
      <c r="J108" s="129">
        <f t="shared" si="29"/>
        <v>8.36</v>
      </c>
      <c r="K108" s="129">
        <f t="shared" si="29"/>
        <v>8.36</v>
      </c>
      <c r="L108" s="129">
        <f t="shared" si="29"/>
        <v>8.36</v>
      </c>
      <c r="M108" s="129">
        <f t="shared" si="29"/>
        <v>8.36</v>
      </c>
      <c r="N108" s="129">
        <f t="shared" si="29"/>
        <v>8.36</v>
      </c>
      <c r="O108" s="129">
        <f t="shared" si="29"/>
        <v>8.36</v>
      </c>
      <c r="P108" s="129">
        <f t="shared" si="29"/>
        <v>8.36</v>
      </c>
      <c r="Q108" s="129">
        <f t="shared" si="29"/>
        <v>8.36</v>
      </c>
      <c r="R108" s="129">
        <f t="shared" si="29"/>
        <v>8.36</v>
      </c>
      <c r="S108" s="129">
        <f t="shared" si="30"/>
        <v>8.36</v>
      </c>
      <c r="T108" s="129">
        <f t="shared" si="30"/>
        <v>8.36</v>
      </c>
      <c r="U108" s="129">
        <f t="shared" si="30"/>
        <v>8.36</v>
      </c>
      <c r="V108" s="129">
        <f t="shared" si="30"/>
        <v>8.36</v>
      </c>
      <c r="W108" s="129">
        <f t="shared" si="30"/>
        <v>8.36</v>
      </c>
      <c r="X108" s="129">
        <f t="shared" si="30"/>
        <v>8.36</v>
      </c>
      <c r="Y108" s="129">
        <f t="shared" si="30"/>
        <v>8.36</v>
      </c>
      <c r="Z108" s="129">
        <f t="shared" si="30"/>
        <v>8.36</v>
      </c>
      <c r="AA108" s="129">
        <f t="shared" si="30"/>
        <v>8.36</v>
      </c>
      <c r="AB108" s="129">
        <f t="shared" si="30"/>
        <v>8.36</v>
      </c>
      <c r="AC108" s="129">
        <f t="shared" si="30"/>
        <v>8.36</v>
      </c>
      <c r="AD108" s="129">
        <f t="shared" si="30"/>
        <v>8.36</v>
      </c>
      <c r="AE108" s="129">
        <f t="shared" si="30"/>
        <v>8.36</v>
      </c>
      <c r="AF108" s="129">
        <f t="shared" si="30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113</v>
      </c>
      <c r="B109" s="128">
        <v>8</v>
      </c>
      <c r="C109" s="129">
        <f t="shared" si="29"/>
        <v>8</v>
      </c>
      <c r="D109" s="129">
        <f t="shared" si="29"/>
        <v>8</v>
      </c>
      <c r="E109" s="129">
        <f t="shared" si="29"/>
        <v>8</v>
      </c>
      <c r="F109" s="129">
        <f t="shared" si="29"/>
        <v>8</v>
      </c>
      <c r="G109" s="129">
        <f t="shared" si="29"/>
        <v>8</v>
      </c>
      <c r="H109" s="129">
        <f t="shared" si="29"/>
        <v>8</v>
      </c>
      <c r="I109" s="129">
        <v>5.4</v>
      </c>
      <c r="J109" s="129">
        <f t="shared" si="29"/>
        <v>5.4</v>
      </c>
      <c r="K109" s="129">
        <f t="shared" si="29"/>
        <v>5.4</v>
      </c>
      <c r="L109" s="129">
        <f t="shared" si="29"/>
        <v>5.4</v>
      </c>
      <c r="M109" s="129">
        <f t="shared" si="29"/>
        <v>5.4</v>
      </c>
      <c r="N109" s="129">
        <f t="shared" si="29"/>
        <v>5.4</v>
      </c>
      <c r="O109" s="129">
        <f t="shared" si="29"/>
        <v>5.4</v>
      </c>
      <c r="P109" s="129">
        <f t="shared" si="29"/>
        <v>5.4</v>
      </c>
      <c r="Q109" s="129">
        <f t="shared" si="29"/>
        <v>5.4</v>
      </c>
      <c r="R109" s="129">
        <f t="shared" si="29"/>
        <v>5.4</v>
      </c>
      <c r="S109" s="129">
        <f t="shared" si="30"/>
        <v>5.4</v>
      </c>
      <c r="T109" s="129">
        <f t="shared" si="30"/>
        <v>5.4</v>
      </c>
      <c r="U109" s="129">
        <f t="shared" si="30"/>
        <v>5.4</v>
      </c>
      <c r="V109" s="129">
        <f t="shared" si="30"/>
        <v>5.4</v>
      </c>
      <c r="W109" s="129">
        <f t="shared" si="30"/>
        <v>5.4</v>
      </c>
      <c r="X109" s="129">
        <f t="shared" si="30"/>
        <v>5.4</v>
      </c>
      <c r="Y109" s="129">
        <f t="shared" si="30"/>
        <v>5.4</v>
      </c>
      <c r="Z109" s="129">
        <f t="shared" si="30"/>
        <v>5.4</v>
      </c>
      <c r="AA109" s="129">
        <f t="shared" si="30"/>
        <v>5.4</v>
      </c>
      <c r="AB109" s="129">
        <f t="shared" si="30"/>
        <v>5.4</v>
      </c>
      <c r="AC109" s="129">
        <f t="shared" si="30"/>
        <v>5.4</v>
      </c>
      <c r="AD109" s="129">
        <f t="shared" si="30"/>
        <v>5.4</v>
      </c>
      <c r="AE109" s="129">
        <f t="shared" si="30"/>
        <v>5.4</v>
      </c>
      <c r="AF109" s="129">
        <f t="shared" si="30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114</v>
      </c>
      <c r="B110" s="128">
        <v>6.57</v>
      </c>
      <c r="C110" s="129">
        <f t="shared" si="29"/>
        <v>6.57</v>
      </c>
      <c r="D110" s="129">
        <f t="shared" si="29"/>
        <v>6.57</v>
      </c>
      <c r="E110" s="129">
        <f t="shared" si="29"/>
        <v>6.57</v>
      </c>
      <c r="F110" s="129">
        <f t="shared" si="29"/>
        <v>6.57</v>
      </c>
      <c r="G110" s="129">
        <f t="shared" si="29"/>
        <v>6.57</v>
      </c>
      <c r="H110" s="129">
        <f t="shared" si="29"/>
        <v>6.57</v>
      </c>
      <c r="I110" s="129">
        <f t="shared" si="29"/>
        <v>6.57</v>
      </c>
      <c r="J110" s="129">
        <f t="shared" si="29"/>
        <v>6.57</v>
      </c>
      <c r="K110" s="129">
        <f t="shared" si="29"/>
        <v>6.57</v>
      </c>
      <c r="L110" s="129">
        <f t="shared" si="29"/>
        <v>6.57</v>
      </c>
      <c r="M110" s="129">
        <f t="shared" si="29"/>
        <v>6.57</v>
      </c>
      <c r="N110" s="129">
        <f t="shared" si="29"/>
        <v>6.57</v>
      </c>
      <c r="O110" s="129">
        <f t="shared" si="29"/>
        <v>6.57</v>
      </c>
      <c r="P110" s="129">
        <f t="shared" si="29"/>
        <v>6.57</v>
      </c>
      <c r="Q110" s="129">
        <f t="shared" si="29"/>
        <v>6.57</v>
      </c>
      <c r="R110" s="129">
        <f t="shared" si="29"/>
        <v>6.57</v>
      </c>
      <c r="S110" s="129">
        <f t="shared" si="30"/>
        <v>6.57</v>
      </c>
      <c r="T110" s="129">
        <f t="shared" si="30"/>
        <v>6.57</v>
      </c>
      <c r="U110" s="129">
        <f t="shared" si="30"/>
        <v>6.57</v>
      </c>
      <c r="V110" s="129">
        <f t="shared" si="30"/>
        <v>6.57</v>
      </c>
      <c r="W110" s="129">
        <f t="shared" si="30"/>
        <v>6.57</v>
      </c>
      <c r="X110" s="129">
        <f t="shared" si="30"/>
        <v>6.57</v>
      </c>
      <c r="Y110" s="129">
        <f t="shared" si="30"/>
        <v>6.57</v>
      </c>
      <c r="Z110" s="129">
        <f t="shared" si="30"/>
        <v>6.57</v>
      </c>
      <c r="AA110" s="129">
        <f t="shared" si="30"/>
        <v>6.57</v>
      </c>
      <c r="AB110" s="129">
        <f t="shared" si="30"/>
        <v>6.57</v>
      </c>
      <c r="AC110" s="129">
        <f t="shared" si="30"/>
        <v>6.57</v>
      </c>
      <c r="AD110" s="129">
        <f t="shared" si="30"/>
        <v>6.57</v>
      </c>
      <c r="AE110" s="129">
        <f t="shared" si="30"/>
        <v>6.57</v>
      </c>
      <c r="AF110" s="129">
        <f t="shared" si="30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115</v>
      </c>
      <c r="B111" s="128">
        <v>3.43</v>
      </c>
      <c r="C111" s="129">
        <f t="shared" si="29"/>
        <v>3.43</v>
      </c>
      <c r="D111" s="129">
        <f t="shared" si="29"/>
        <v>3.43</v>
      </c>
      <c r="E111" s="129">
        <f t="shared" si="29"/>
        <v>3.43</v>
      </c>
      <c r="F111" s="129">
        <f t="shared" si="29"/>
        <v>3.43</v>
      </c>
      <c r="G111" s="129">
        <f t="shared" si="29"/>
        <v>3.43</v>
      </c>
      <c r="H111" s="129">
        <f t="shared" si="29"/>
        <v>3.43</v>
      </c>
      <c r="I111" s="129">
        <f t="shared" si="29"/>
        <v>3.43</v>
      </c>
      <c r="J111" s="129">
        <f t="shared" si="29"/>
        <v>3.43</v>
      </c>
      <c r="K111" s="129">
        <f t="shared" si="29"/>
        <v>3.43</v>
      </c>
      <c r="L111" s="129">
        <f t="shared" si="29"/>
        <v>3.43</v>
      </c>
      <c r="M111" s="129">
        <f t="shared" si="29"/>
        <v>3.43</v>
      </c>
      <c r="N111" s="129">
        <f t="shared" si="29"/>
        <v>3.43</v>
      </c>
      <c r="O111" s="129">
        <f t="shared" si="29"/>
        <v>3.43</v>
      </c>
      <c r="P111" s="129">
        <f t="shared" si="29"/>
        <v>3.43</v>
      </c>
      <c r="Q111" s="129">
        <f t="shared" si="29"/>
        <v>3.43</v>
      </c>
      <c r="R111" s="129">
        <f t="shared" si="29"/>
        <v>3.43</v>
      </c>
      <c r="S111" s="129">
        <f t="shared" si="30"/>
        <v>3.43</v>
      </c>
      <c r="T111" s="129">
        <f t="shared" si="30"/>
        <v>3.43</v>
      </c>
      <c r="U111" s="129">
        <f t="shared" si="30"/>
        <v>3.43</v>
      </c>
      <c r="V111" s="129">
        <f t="shared" si="30"/>
        <v>3.43</v>
      </c>
      <c r="W111" s="129">
        <f t="shared" si="30"/>
        <v>3.43</v>
      </c>
      <c r="X111" s="129">
        <f t="shared" si="30"/>
        <v>3.43</v>
      </c>
      <c r="Y111" s="129">
        <f t="shared" si="30"/>
        <v>3.43</v>
      </c>
      <c r="Z111" s="129">
        <f t="shared" si="30"/>
        <v>3.43</v>
      </c>
      <c r="AA111" s="129">
        <f t="shared" si="30"/>
        <v>3.43</v>
      </c>
      <c r="AB111" s="129">
        <f t="shared" si="30"/>
        <v>3.43</v>
      </c>
      <c r="AC111" s="129">
        <f t="shared" si="30"/>
        <v>3.43</v>
      </c>
      <c r="AD111" s="129">
        <f t="shared" si="30"/>
        <v>3.43</v>
      </c>
      <c r="AE111" s="129">
        <f t="shared" si="30"/>
        <v>3.43</v>
      </c>
      <c r="AF111" s="129">
        <f t="shared" si="30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116</v>
      </c>
      <c r="B112" s="128">
        <v>2.96</v>
      </c>
      <c r="C112" s="129">
        <f t="shared" si="29"/>
        <v>2.96</v>
      </c>
      <c r="D112" s="129">
        <f t="shared" si="29"/>
        <v>2.96</v>
      </c>
      <c r="E112" s="129">
        <f t="shared" si="29"/>
        <v>2.96</v>
      </c>
      <c r="F112" s="129">
        <f t="shared" si="29"/>
        <v>2.96</v>
      </c>
      <c r="G112" s="129">
        <f t="shared" si="29"/>
        <v>2.96</v>
      </c>
      <c r="H112" s="129">
        <f t="shared" si="29"/>
        <v>2.96</v>
      </c>
      <c r="I112" s="129">
        <f t="shared" si="29"/>
        <v>2.96</v>
      </c>
      <c r="J112" s="129">
        <f t="shared" si="29"/>
        <v>2.96</v>
      </c>
      <c r="K112" s="129">
        <f t="shared" si="29"/>
        <v>2.96</v>
      </c>
      <c r="L112" s="129">
        <f t="shared" si="29"/>
        <v>2.96</v>
      </c>
      <c r="M112" s="129">
        <f t="shared" si="29"/>
        <v>2.96</v>
      </c>
      <c r="N112" s="129">
        <f t="shared" si="29"/>
        <v>2.96</v>
      </c>
      <c r="O112" s="129">
        <f t="shared" si="29"/>
        <v>2.96</v>
      </c>
      <c r="P112" s="129">
        <f t="shared" si="29"/>
        <v>2.96</v>
      </c>
      <c r="Q112" s="129">
        <f t="shared" si="29"/>
        <v>2.96</v>
      </c>
      <c r="R112" s="129">
        <f t="shared" si="29"/>
        <v>2.96</v>
      </c>
      <c r="S112" s="129">
        <f t="shared" si="30"/>
        <v>2.96</v>
      </c>
      <c r="T112" s="129">
        <f t="shared" si="30"/>
        <v>2.96</v>
      </c>
      <c r="U112" s="129">
        <f t="shared" si="30"/>
        <v>2.96</v>
      </c>
      <c r="V112" s="129">
        <f t="shared" si="30"/>
        <v>2.96</v>
      </c>
      <c r="W112" s="129">
        <f t="shared" si="30"/>
        <v>2.96</v>
      </c>
      <c r="X112" s="129">
        <f t="shared" si="30"/>
        <v>2.96</v>
      </c>
      <c r="Y112" s="129">
        <f t="shared" si="30"/>
        <v>2.96</v>
      </c>
      <c r="Z112" s="129">
        <f t="shared" si="30"/>
        <v>2.96</v>
      </c>
      <c r="AA112" s="129">
        <f t="shared" si="30"/>
        <v>2.96</v>
      </c>
      <c r="AB112" s="129">
        <f t="shared" si="30"/>
        <v>2.96</v>
      </c>
      <c r="AC112" s="129">
        <f t="shared" si="30"/>
        <v>2.96</v>
      </c>
      <c r="AD112" s="129">
        <f t="shared" si="30"/>
        <v>2.96</v>
      </c>
      <c r="AE112" s="129">
        <f t="shared" si="30"/>
        <v>2.96</v>
      </c>
      <c r="AF112" s="129">
        <f t="shared" si="30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117</v>
      </c>
      <c r="B113" s="128">
        <v>8</v>
      </c>
      <c r="C113" s="129">
        <f t="shared" si="29"/>
        <v>8</v>
      </c>
      <c r="D113" s="129">
        <f t="shared" si="29"/>
        <v>8</v>
      </c>
      <c r="E113" s="129">
        <f t="shared" si="29"/>
        <v>8</v>
      </c>
      <c r="F113" s="129">
        <f t="shared" si="29"/>
        <v>8</v>
      </c>
      <c r="G113" s="129">
        <f t="shared" si="29"/>
        <v>8</v>
      </c>
      <c r="H113" s="129">
        <f t="shared" si="29"/>
        <v>8</v>
      </c>
      <c r="I113" s="129">
        <f t="shared" si="29"/>
        <v>8</v>
      </c>
      <c r="J113" s="129">
        <f t="shared" si="29"/>
        <v>8</v>
      </c>
      <c r="K113" s="129">
        <f t="shared" si="29"/>
        <v>8</v>
      </c>
      <c r="L113" s="129">
        <f t="shared" si="29"/>
        <v>8</v>
      </c>
      <c r="M113" s="129">
        <f t="shared" si="29"/>
        <v>8</v>
      </c>
      <c r="N113" s="129">
        <f t="shared" si="29"/>
        <v>8</v>
      </c>
      <c r="O113" s="129">
        <f t="shared" si="29"/>
        <v>8</v>
      </c>
      <c r="P113" s="129">
        <f t="shared" si="29"/>
        <v>8</v>
      </c>
      <c r="Q113" s="129">
        <f t="shared" si="29"/>
        <v>8</v>
      </c>
      <c r="R113" s="129">
        <f t="shared" si="29"/>
        <v>8</v>
      </c>
      <c r="S113" s="129">
        <f t="shared" si="30"/>
        <v>8</v>
      </c>
      <c r="T113" s="129">
        <f t="shared" si="30"/>
        <v>8</v>
      </c>
      <c r="U113" s="129">
        <f t="shared" si="30"/>
        <v>8</v>
      </c>
      <c r="V113" s="129">
        <f t="shared" si="30"/>
        <v>8</v>
      </c>
      <c r="W113" s="129">
        <f t="shared" si="30"/>
        <v>8</v>
      </c>
      <c r="X113" s="129">
        <f t="shared" si="30"/>
        <v>8</v>
      </c>
      <c r="Y113" s="129">
        <f t="shared" si="30"/>
        <v>8</v>
      </c>
      <c r="Z113" s="129">
        <f t="shared" si="30"/>
        <v>8</v>
      </c>
      <c r="AA113" s="129">
        <f t="shared" si="30"/>
        <v>8</v>
      </c>
      <c r="AB113" s="129">
        <f t="shared" si="30"/>
        <v>8</v>
      </c>
      <c r="AC113" s="129">
        <f t="shared" si="30"/>
        <v>8</v>
      </c>
      <c r="AD113" s="129">
        <f t="shared" si="30"/>
        <v>8</v>
      </c>
      <c r="AE113" s="129">
        <f t="shared" si="30"/>
        <v>8</v>
      </c>
      <c r="AF113" s="129">
        <f t="shared" si="30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118</v>
      </c>
      <c r="B114" s="128">
        <v>7</v>
      </c>
      <c r="C114" s="129">
        <f>B114</f>
        <v>7</v>
      </c>
      <c r="D114" s="129">
        <f t="shared" si="29"/>
        <v>7</v>
      </c>
      <c r="E114" s="129">
        <f t="shared" si="29"/>
        <v>7</v>
      </c>
      <c r="F114" s="129">
        <f t="shared" si="29"/>
        <v>7</v>
      </c>
      <c r="G114" s="129">
        <f t="shared" si="29"/>
        <v>7</v>
      </c>
      <c r="H114" s="129">
        <f t="shared" si="29"/>
        <v>7</v>
      </c>
      <c r="I114" s="129">
        <f t="shared" si="29"/>
        <v>7</v>
      </c>
      <c r="J114" s="129">
        <f t="shared" si="29"/>
        <v>7</v>
      </c>
      <c r="K114" s="129">
        <f t="shared" si="29"/>
        <v>7</v>
      </c>
      <c r="L114" s="129">
        <f t="shared" si="29"/>
        <v>7</v>
      </c>
      <c r="M114" s="129">
        <f t="shared" si="29"/>
        <v>7</v>
      </c>
      <c r="N114" s="129">
        <f t="shared" si="29"/>
        <v>7</v>
      </c>
      <c r="O114" s="129">
        <f t="shared" si="29"/>
        <v>7</v>
      </c>
      <c r="P114" s="129">
        <f t="shared" si="29"/>
        <v>7</v>
      </c>
      <c r="Q114" s="129">
        <f t="shared" si="29"/>
        <v>7</v>
      </c>
      <c r="R114" s="129">
        <f t="shared" si="29"/>
        <v>7</v>
      </c>
      <c r="S114" s="129">
        <f t="shared" si="30"/>
        <v>7</v>
      </c>
      <c r="T114" s="129">
        <f t="shared" si="30"/>
        <v>7</v>
      </c>
      <c r="U114" s="129">
        <f t="shared" si="30"/>
        <v>7</v>
      </c>
      <c r="V114" s="129">
        <f t="shared" si="30"/>
        <v>7</v>
      </c>
      <c r="W114" s="129">
        <f t="shared" si="30"/>
        <v>7</v>
      </c>
      <c r="X114" s="129">
        <f t="shared" si="30"/>
        <v>7</v>
      </c>
      <c r="Y114" s="129">
        <f t="shared" si="30"/>
        <v>7</v>
      </c>
      <c r="Z114" s="129">
        <f t="shared" si="30"/>
        <v>7</v>
      </c>
      <c r="AA114" s="129">
        <f t="shared" si="30"/>
        <v>7</v>
      </c>
      <c r="AB114" s="129">
        <f t="shared" si="30"/>
        <v>7</v>
      </c>
      <c r="AC114" s="129">
        <f t="shared" si="30"/>
        <v>7</v>
      </c>
      <c r="AD114" s="129">
        <f t="shared" si="30"/>
        <v>7</v>
      </c>
      <c r="AE114" s="129">
        <f t="shared" si="30"/>
        <v>7</v>
      </c>
      <c r="AF114" s="129">
        <f t="shared" si="30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119</v>
      </c>
      <c r="B115" s="128">
        <v>3.47</v>
      </c>
      <c r="C115" s="129">
        <f t="shared" ref="C115:R124" si="31">B115</f>
        <v>3.47</v>
      </c>
      <c r="D115" s="129">
        <f t="shared" si="31"/>
        <v>3.47</v>
      </c>
      <c r="E115" s="129">
        <f t="shared" si="31"/>
        <v>3.47</v>
      </c>
      <c r="F115" s="129">
        <f t="shared" si="31"/>
        <v>3.47</v>
      </c>
      <c r="G115" s="129">
        <f t="shared" si="31"/>
        <v>3.47</v>
      </c>
      <c r="H115" s="129">
        <f t="shared" si="31"/>
        <v>3.47</v>
      </c>
      <c r="I115" s="129">
        <f t="shared" si="31"/>
        <v>3.47</v>
      </c>
      <c r="J115" s="129">
        <f t="shared" si="31"/>
        <v>3.47</v>
      </c>
      <c r="K115" s="129">
        <f t="shared" si="31"/>
        <v>3.47</v>
      </c>
      <c r="L115" s="129">
        <f t="shared" si="31"/>
        <v>3.47</v>
      </c>
      <c r="M115" s="129">
        <f t="shared" si="31"/>
        <v>3.47</v>
      </c>
      <c r="N115" s="129">
        <f t="shared" si="31"/>
        <v>3.47</v>
      </c>
      <c r="O115" s="129">
        <f t="shared" si="31"/>
        <v>3.47</v>
      </c>
      <c r="P115" s="129">
        <f t="shared" si="31"/>
        <v>3.47</v>
      </c>
      <c r="Q115" s="129">
        <f t="shared" si="31"/>
        <v>3.47</v>
      </c>
      <c r="R115" s="129">
        <f t="shared" si="31"/>
        <v>3.47</v>
      </c>
      <c r="S115" s="129">
        <f t="shared" si="30"/>
        <v>3.47</v>
      </c>
      <c r="T115" s="129">
        <f t="shared" si="30"/>
        <v>3.47</v>
      </c>
      <c r="U115" s="129">
        <f t="shared" si="30"/>
        <v>3.47</v>
      </c>
      <c r="V115" s="129">
        <f t="shared" si="30"/>
        <v>3.47</v>
      </c>
      <c r="W115" s="129">
        <f t="shared" si="30"/>
        <v>3.47</v>
      </c>
      <c r="X115" s="129">
        <f t="shared" si="30"/>
        <v>3.47</v>
      </c>
      <c r="Y115" s="129">
        <f t="shared" si="30"/>
        <v>3.47</v>
      </c>
      <c r="Z115" s="129">
        <f t="shared" si="30"/>
        <v>3.47</v>
      </c>
      <c r="AA115" s="129">
        <f t="shared" si="30"/>
        <v>3.47</v>
      </c>
      <c r="AB115" s="129">
        <f t="shared" si="30"/>
        <v>3.47</v>
      </c>
      <c r="AC115" s="129">
        <f t="shared" si="30"/>
        <v>3.47</v>
      </c>
      <c r="AD115" s="129">
        <f t="shared" si="30"/>
        <v>3.47</v>
      </c>
      <c r="AE115" s="129">
        <f t="shared" si="30"/>
        <v>3.47</v>
      </c>
      <c r="AF115" s="129">
        <f t="shared" si="30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120</v>
      </c>
      <c r="B116" s="128">
        <v>2.1</v>
      </c>
      <c r="C116" s="129">
        <f t="shared" si="31"/>
        <v>2.1</v>
      </c>
      <c r="D116" s="129">
        <f t="shared" si="31"/>
        <v>2.1</v>
      </c>
      <c r="E116" s="129">
        <f t="shared" si="31"/>
        <v>2.1</v>
      </c>
      <c r="F116" s="129">
        <f t="shared" si="31"/>
        <v>2.1</v>
      </c>
      <c r="G116" s="129">
        <f t="shared" si="31"/>
        <v>2.1</v>
      </c>
      <c r="H116" s="129">
        <f t="shared" si="31"/>
        <v>2.1</v>
      </c>
      <c r="I116" s="129">
        <f t="shared" si="31"/>
        <v>2.1</v>
      </c>
      <c r="J116" s="129">
        <f t="shared" si="31"/>
        <v>2.1</v>
      </c>
      <c r="K116" s="129">
        <f t="shared" si="31"/>
        <v>2.1</v>
      </c>
      <c r="L116" s="129">
        <f t="shared" si="31"/>
        <v>2.1</v>
      </c>
      <c r="M116" s="129">
        <f t="shared" si="31"/>
        <v>2.1</v>
      </c>
      <c r="N116" s="129">
        <f t="shared" si="31"/>
        <v>2.1</v>
      </c>
      <c r="O116" s="129">
        <f t="shared" si="31"/>
        <v>2.1</v>
      </c>
      <c r="P116" s="129">
        <f t="shared" si="31"/>
        <v>2.1</v>
      </c>
      <c r="Q116" s="129">
        <f t="shared" si="31"/>
        <v>2.1</v>
      </c>
      <c r="R116" s="129">
        <f t="shared" si="31"/>
        <v>2.1</v>
      </c>
      <c r="S116" s="129">
        <f t="shared" si="30"/>
        <v>2.1</v>
      </c>
      <c r="T116" s="129">
        <f t="shared" si="30"/>
        <v>2.1</v>
      </c>
      <c r="U116" s="129">
        <f t="shared" si="30"/>
        <v>2.1</v>
      </c>
      <c r="V116" s="129">
        <f t="shared" si="30"/>
        <v>2.1</v>
      </c>
      <c r="W116" s="129">
        <f t="shared" si="30"/>
        <v>2.1</v>
      </c>
      <c r="X116" s="129">
        <f t="shared" si="30"/>
        <v>2.1</v>
      </c>
      <c r="Y116" s="129">
        <f t="shared" si="30"/>
        <v>2.1</v>
      </c>
      <c r="Z116" s="129">
        <f t="shared" si="30"/>
        <v>2.1</v>
      </c>
      <c r="AA116" s="129">
        <f t="shared" si="30"/>
        <v>2.1</v>
      </c>
      <c r="AB116" s="129">
        <f t="shared" si="30"/>
        <v>2.1</v>
      </c>
      <c r="AC116" s="129">
        <f t="shared" si="30"/>
        <v>2.1</v>
      </c>
      <c r="AD116" s="129">
        <f t="shared" si="30"/>
        <v>2.1</v>
      </c>
      <c r="AE116" s="129">
        <f t="shared" si="30"/>
        <v>2.1</v>
      </c>
      <c r="AF116" s="129">
        <f t="shared" si="30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121</v>
      </c>
      <c r="B117" s="128">
        <v>9.3000000000000007</v>
      </c>
      <c r="C117" s="129">
        <f t="shared" si="31"/>
        <v>9.3000000000000007</v>
      </c>
      <c r="D117" s="129">
        <f t="shared" si="31"/>
        <v>9.3000000000000007</v>
      </c>
      <c r="E117" s="129">
        <f t="shared" si="31"/>
        <v>9.3000000000000007</v>
      </c>
      <c r="F117" s="129">
        <f t="shared" si="31"/>
        <v>9.3000000000000007</v>
      </c>
      <c r="G117" s="129">
        <f t="shared" si="31"/>
        <v>9.3000000000000007</v>
      </c>
      <c r="H117" s="129">
        <f t="shared" si="31"/>
        <v>9.3000000000000007</v>
      </c>
      <c r="I117" s="129">
        <f t="shared" si="31"/>
        <v>9.3000000000000007</v>
      </c>
      <c r="J117" s="129">
        <f t="shared" si="31"/>
        <v>9.3000000000000007</v>
      </c>
      <c r="K117" s="129">
        <f t="shared" si="31"/>
        <v>9.3000000000000007</v>
      </c>
      <c r="L117" s="129">
        <f t="shared" si="31"/>
        <v>9.3000000000000007</v>
      </c>
      <c r="M117" s="129">
        <f t="shared" si="31"/>
        <v>9.3000000000000007</v>
      </c>
      <c r="N117" s="129">
        <f t="shared" si="31"/>
        <v>9.3000000000000007</v>
      </c>
      <c r="O117" s="129">
        <f t="shared" si="31"/>
        <v>9.3000000000000007</v>
      </c>
      <c r="P117" s="129">
        <f t="shared" si="31"/>
        <v>9.3000000000000007</v>
      </c>
      <c r="Q117" s="129">
        <f t="shared" si="31"/>
        <v>9.3000000000000007</v>
      </c>
      <c r="R117" s="129">
        <f t="shared" si="31"/>
        <v>9.3000000000000007</v>
      </c>
      <c r="S117" s="129">
        <f t="shared" si="30"/>
        <v>9.3000000000000007</v>
      </c>
      <c r="T117" s="129">
        <f t="shared" si="30"/>
        <v>9.3000000000000007</v>
      </c>
      <c r="U117" s="129">
        <f t="shared" si="30"/>
        <v>9.3000000000000007</v>
      </c>
      <c r="V117" s="129">
        <f t="shared" si="30"/>
        <v>9.3000000000000007</v>
      </c>
      <c r="W117" s="129">
        <f t="shared" si="30"/>
        <v>9.3000000000000007</v>
      </c>
      <c r="X117" s="129">
        <f t="shared" si="30"/>
        <v>9.3000000000000007</v>
      </c>
      <c r="Y117" s="129">
        <f t="shared" si="30"/>
        <v>9.3000000000000007</v>
      </c>
      <c r="Z117" s="129">
        <f t="shared" si="30"/>
        <v>9.3000000000000007</v>
      </c>
      <c r="AA117" s="129">
        <f t="shared" si="30"/>
        <v>9.3000000000000007</v>
      </c>
      <c r="AB117" s="129">
        <f t="shared" si="30"/>
        <v>9.3000000000000007</v>
      </c>
      <c r="AC117" s="129">
        <f t="shared" si="30"/>
        <v>9.3000000000000007</v>
      </c>
      <c r="AD117" s="129">
        <f t="shared" si="30"/>
        <v>9.3000000000000007</v>
      </c>
      <c r="AE117" s="129">
        <f t="shared" si="30"/>
        <v>9.3000000000000007</v>
      </c>
      <c r="AF117" s="129">
        <f t="shared" si="30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122</v>
      </c>
      <c r="B118" s="128">
        <v>0</v>
      </c>
      <c r="C118" s="129">
        <f t="shared" si="31"/>
        <v>0</v>
      </c>
      <c r="D118" s="129">
        <f t="shared" si="31"/>
        <v>0</v>
      </c>
      <c r="E118" s="129">
        <f t="shared" si="31"/>
        <v>0</v>
      </c>
      <c r="F118" s="129">
        <f t="shared" si="31"/>
        <v>0</v>
      </c>
      <c r="G118" s="129">
        <f t="shared" si="31"/>
        <v>0</v>
      </c>
      <c r="H118" s="129">
        <f t="shared" si="31"/>
        <v>0</v>
      </c>
      <c r="I118" s="129">
        <f t="shared" si="31"/>
        <v>0</v>
      </c>
      <c r="J118" s="129">
        <f t="shared" si="31"/>
        <v>0</v>
      </c>
      <c r="K118" s="129">
        <f t="shared" si="31"/>
        <v>0</v>
      </c>
      <c r="L118" s="129">
        <f t="shared" si="31"/>
        <v>0</v>
      </c>
      <c r="M118" s="129">
        <f t="shared" si="31"/>
        <v>0</v>
      </c>
      <c r="N118" s="129">
        <f t="shared" si="31"/>
        <v>0</v>
      </c>
      <c r="O118" s="129">
        <f t="shared" si="31"/>
        <v>0</v>
      </c>
      <c r="P118" s="129">
        <f t="shared" si="31"/>
        <v>0</v>
      </c>
      <c r="Q118" s="129">
        <f t="shared" si="31"/>
        <v>0</v>
      </c>
      <c r="R118" s="129">
        <f t="shared" si="31"/>
        <v>0</v>
      </c>
      <c r="S118" s="129">
        <f t="shared" si="30"/>
        <v>0</v>
      </c>
      <c r="T118" s="129">
        <f t="shared" si="30"/>
        <v>0</v>
      </c>
      <c r="U118" s="129">
        <f t="shared" si="30"/>
        <v>0</v>
      </c>
      <c r="V118" s="129">
        <f t="shared" si="30"/>
        <v>0</v>
      </c>
      <c r="W118" s="129">
        <f t="shared" si="30"/>
        <v>0</v>
      </c>
      <c r="X118" s="129">
        <f t="shared" si="30"/>
        <v>0</v>
      </c>
      <c r="Y118" s="129">
        <f t="shared" si="30"/>
        <v>0</v>
      </c>
      <c r="Z118" s="129">
        <f t="shared" si="30"/>
        <v>0</v>
      </c>
      <c r="AA118" s="129">
        <f t="shared" si="30"/>
        <v>0</v>
      </c>
      <c r="AB118" s="129">
        <f t="shared" si="30"/>
        <v>0</v>
      </c>
      <c r="AC118" s="129">
        <f t="shared" si="30"/>
        <v>0</v>
      </c>
      <c r="AD118" s="129">
        <f t="shared" si="30"/>
        <v>0</v>
      </c>
      <c r="AE118" s="129">
        <f t="shared" si="30"/>
        <v>0</v>
      </c>
      <c r="AF118" s="129">
        <f t="shared" si="30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123</v>
      </c>
      <c r="B119" s="128">
        <v>0</v>
      </c>
      <c r="C119" s="129">
        <f t="shared" si="31"/>
        <v>0</v>
      </c>
      <c r="D119" s="129">
        <f t="shared" si="31"/>
        <v>0</v>
      </c>
      <c r="E119" s="129">
        <f t="shared" si="31"/>
        <v>0</v>
      </c>
      <c r="F119" s="129">
        <f t="shared" si="31"/>
        <v>0</v>
      </c>
      <c r="G119" s="129">
        <f t="shared" si="31"/>
        <v>0</v>
      </c>
      <c r="H119" s="129">
        <f t="shared" si="31"/>
        <v>0</v>
      </c>
      <c r="I119" s="129">
        <f t="shared" si="31"/>
        <v>0</v>
      </c>
      <c r="J119" s="129">
        <f t="shared" si="31"/>
        <v>0</v>
      </c>
      <c r="K119" s="129">
        <f t="shared" si="31"/>
        <v>0</v>
      </c>
      <c r="L119" s="129">
        <f t="shared" si="31"/>
        <v>0</v>
      </c>
      <c r="M119" s="129">
        <f t="shared" si="31"/>
        <v>0</v>
      </c>
      <c r="N119" s="129">
        <f t="shared" si="31"/>
        <v>0</v>
      </c>
      <c r="O119" s="129">
        <f t="shared" si="31"/>
        <v>0</v>
      </c>
      <c r="P119" s="129">
        <f t="shared" si="31"/>
        <v>0</v>
      </c>
      <c r="Q119" s="129">
        <f t="shared" si="31"/>
        <v>0</v>
      </c>
      <c r="R119" s="129">
        <f t="shared" si="31"/>
        <v>0</v>
      </c>
      <c r="S119" s="129">
        <f t="shared" si="30"/>
        <v>0</v>
      </c>
      <c r="T119" s="129">
        <f t="shared" si="30"/>
        <v>0</v>
      </c>
      <c r="U119" s="129">
        <f t="shared" si="30"/>
        <v>0</v>
      </c>
      <c r="V119" s="129">
        <f t="shared" si="30"/>
        <v>0</v>
      </c>
      <c r="W119" s="129">
        <f t="shared" si="30"/>
        <v>0</v>
      </c>
      <c r="X119" s="129">
        <f t="shared" si="30"/>
        <v>0</v>
      </c>
      <c r="Y119" s="129">
        <f t="shared" si="30"/>
        <v>0</v>
      </c>
      <c r="Z119" s="129">
        <f t="shared" si="30"/>
        <v>0</v>
      </c>
      <c r="AA119" s="129">
        <f t="shared" si="30"/>
        <v>0</v>
      </c>
      <c r="AB119" s="129">
        <f t="shared" si="30"/>
        <v>0</v>
      </c>
      <c r="AC119" s="129">
        <f t="shared" si="30"/>
        <v>0</v>
      </c>
      <c r="AD119" s="129">
        <f t="shared" si="30"/>
        <v>0</v>
      </c>
      <c r="AE119" s="129">
        <f t="shared" si="30"/>
        <v>0</v>
      </c>
      <c r="AF119" s="129">
        <f t="shared" si="30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124</v>
      </c>
      <c r="B120" s="128">
        <v>5</v>
      </c>
      <c r="C120" s="129">
        <f t="shared" si="31"/>
        <v>5</v>
      </c>
      <c r="D120" s="129">
        <f t="shared" si="31"/>
        <v>5</v>
      </c>
      <c r="E120" s="129">
        <f t="shared" si="31"/>
        <v>5</v>
      </c>
      <c r="F120" s="129">
        <f t="shared" si="31"/>
        <v>5</v>
      </c>
      <c r="G120" s="129">
        <f t="shared" si="31"/>
        <v>5</v>
      </c>
      <c r="H120" s="129">
        <f t="shared" si="31"/>
        <v>5</v>
      </c>
      <c r="I120" s="129">
        <f t="shared" si="31"/>
        <v>5</v>
      </c>
      <c r="J120" s="129">
        <f t="shared" si="31"/>
        <v>5</v>
      </c>
      <c r="K120" s="129">
        <f t="shared" si="31"/>
        <v>5</v>
      </c>
      <c r="L120" s="129">
        <f t="shared" si="31"/>
        <v>5</v>
      </c>
      <c r="M120" s="129">
        <f t="shared" si="31"/>
        <v>5</v>
      </c>
      <c r="N120" s="129">
        <f t="shared" si="31"/>
        <v>5</v>
      </c>
      <c r="O120" s="129">
        <f t="shared" si="31"/>
        <v>5</v>
      </c>
      <c r="P120" s="129">
        <f t="shared" si="31"/>
        <v>5</v>
      </c>
      <c r="Q120" s="129">
        <f t="shared" si="31"/>
        <v>5</v>
      </c>
      <c r="R120" s="129">
        <f t="shared" si="31"/>
        <v>5</v>
      </c>
      <c r="S120" s="129">
        <f t="shared" si="30"/>
        <v>5</v>
      </c>
      <c r="T120" s="129">
        <f t="shared" si="30"/>
        <v>5</v>
      </c>
      <c r="U120" s="129">
        <f t="shared" si="30"/>
        <v>5</v>
      </c>
      <c r="V120" s="129">
        <f t="shared" si="30"/>
        <v>5</v>
      </c>
      <c r="W120" s="129">
        <f t="shared" si="30"/>
        <v>5</v>
      </c>
      <c r="X120" s="129">
        <f t="shared" si="30"/>
        <v>5</v>
      </c>
      <c r="Y120" s="129">
        <f t="shared" si="30"/>
        <v>5</v>
      </c>
      <c r="Z120" s="129">
        <f t="shared" si="30"/>
        <v>5</v>
      </c>
      <c r="AA120" s="129">
        <f t="shared" si="30"/>
        <v>5</v>
      </c>
      <c r="AB120" s="129">
        <f t="shared" si="30"/>
        <v>5</v>
      </c>
      <c r="AC120" s="129">
        <f t="shared" si="30"/>
        <v>5</v>
      </c>
      <c r="AD120" s="129">
        <f t="shared" si="30"/>
        <v>5</v>
      </c>
      <c r="AE120" s="129">
        <f t="shared" si="30"/>
        <v>5</v>
      </c>
      <c r="AF120" s="129">
        <f t="shared" si="30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125</v>
      </c>
      <c r="B121" s="128">
        <v>1</v>
      </c>
      <c r="C121" s="129">
        <f t="shared" si="31"/>
        <v>1</v>
      </c>
      <c r="D121" s="129">
        <f t="shared" si="31"/>
        <v>1</v>
      </c>
      <c r="E121" s="129">
        <f t="shared" si="31"/>
        <v>1</v>
      </c>
      <c r="F121" s="129">
        <f t="shared" si="31"/>
        <v>1</v>
      </c>
      <c r="G121" s="129">
        <f t="shared" si="31"/>
        <v>1</v>
      </c>
      <c r="H121" s="129">
        <f t="shared" si="31"/>
        <v>1</v>
      </c>
      <c r="I121" s="129">
        <f t="shared" si="31"/>
        <v>1</v>
      </c>
      <c r="J121" s="129">
        <f t="shared" si="31"/>
        <v>1</v>
      </c>
      <c r="K121" s="129">
        <f t="shared" si="31"/>
        <v>1</v>
      </c>
      <c r="L121" s="129">
        <f t="shared" si="31"/>
        <v>1</v>
      </c>
      <c r="M121" s="129">
        <f t="shared" si="31"/>
        <v>1</v>
      </c>
      <c r="N121" s="129">
        <f t="shared" si="31"/>
        <v>1</v>
      </c>
      <c r="O121" s="129">
        <f t="shared" si="31"/>
        <v>1</v>
      </c>
      <c r="P121" s="129">
        <f t="shared" si="31"/>
        <v>1</v>
      </c>
      <c r="Q121" s="129">
        <f t="shared" si="31"/>
        <v>1</v>
      </c>
      <c r="R121" s="129">
        <f t="shared" si="31"/>
        <v>1</v>
      </c>
      <c r="S121" s="129">
        <f t="shared" si="30"/>
        <v>1</v>
      </c>
      <c r="T121" s="129">
        <f t="shared" si="30"/>
        <v>1</v>
      </c>
      <c r="U121" s="129">
        <f t="shared" si="30"/>
        <v>1</v>
      </c>
      <c r="V121" s="129">
        <f t="shared" si="30"/>
        <v>1</v>
      </c>
      <c r="W121" s="129">
        <f t="shared" si="30"/>
        <v>1</v>
      </c>
      <c r="X121" s="129">
        <f t="shared" si="30"/>
        <v>1</v>
      </c>
      <c r="Y121" s="129">
        <f t="shared" si="30"/>
        <v>1</v>
      </c>
      <c r="Z121" s="129">
        <f t="shared" si="30"/>
        <v>1</v>
      </c>
      <c r="AA121" s="129">
        <f t="shared" si="30"/>
        <v>1</v>
      </c>
      <c r="AB121" s="129">
        <f t="shared" si="30"/>
        <v>1</v>
      </c>
      <c r="AC121" s="129">
        <f t="shared" si="30"/>
        <v>1</v>
      </c>
      <c r="AD121" s="129">
        <f t="shared" si="30"/>
        <v>1</v>
      </c>
      <c r="AE121" s="129">
        <f t="shared" si="30"/>
        <v>1</v>
      </c>
      <c r="AF121" s="129">
        <f t="shared" si="30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126</v>
      </c>
      <c r="B122" s="128">
        <v>1.58</v>
      </c>
      <c r="C122" s="129">
        <f t="shared" si="31"/>
        <v>1.58</v>
      </c>
      <c r="D122" s="129">
        <f t="shared" si="31"/>
        <v>1.58</v>
      </c>
      <c r="E122" s="129">
        <f t="shared" si="31"/>
        <v>1.58</v>
      </c>
      <c r="F122" s="129">
        <f t="shared" si="31"/>
        <v>1.58</v>
      </c>
      <c r="G122" s="129">
        <f t="shared" si="31"/>
        <v>1.58</v>
      </c>
      <c r="H122" s="129">
        <f t="shared" si="31"/>
        <v>1.58</v>
      </c>
      <c r="I122" s="129">
        <f t="shared" si="31"/>
        <v>1.58</v>
      </c>
      <c r="J122" s="129">
        <f t="shared" si="31"/>
        <v>1.58</v>
      </c>
      <c r="K122" s="129">
        <f t="shared" si="31"/>
        <v>1.58</v>
      </c>
      <c r="L122" s="129">
        <f t="shared" si="31"/>
        <v>1.58</v>
      </c>
      <c r="M122" s="129">
        <f t="shared" si="31"/>
        <v>1.58</v>
      </c>
      <c r="N122" s="129">
        <f t="shared" si="31"/>
        <v>1.58</v>
      </c>
      <c r="O122" s="129">
        <f t="shared" si="31"/>
        <v>1.58</v>
      </c>
      <c r="P122" s="129">
        <f t="shared" si="31"/>
        <v>1.58</v>
      </c>
      <c r="Q122" s="129">
        <f t="shared" si="31"/>
        <v>1.58</v>
      </c>
      <c r="R122" s="129">
        <f t="shared" si="31"/>
        <v>1.58</v>
      </c>
      <c r="S122" s="129">
        <f t="shared" si="30"/>
        <v>1.58</v>
      </c>
      <c r="T122" s="129">
        <f t="shared" si="30"/>
        <v>1.58</v>
      </c>
      <c r="U122" s="129">
        <f t="shared" si="30"/>
        <v>1.58</v>
      </c>
      <c r="V122" s="129">
        <f t="shared" si="30"/>
        <v>1.58</v>
      </c>
      <c r="W122" s="129">
        <f t="shared" si="30"/>
        <v>1.58</v>
      </c>
      <c r="X122" s="129">
        <f t="shared" si="30"/>
        <v>1.58</v>
      </c>
      <c r="Y122" s="129">
        <f t="shared" si="30"/>
        <v>1.58</v>
      </c>
      <c r="Z122" s="129">
        <f t="shared" si="30"/>
        <v>1.58</v>
      </c>
      <c r="AA122" s="129">
        <f t="shared" si="30"/>
        <v>1.58</v>
      </c>
      <c r="AB122" s="129">
        <f t="shared" si="30"/>
        <v>1.58</v>
      </c>
      <c r="AC122" s="129">
        <f t="shared" si="30"/>
        <v>1.58</v>
      </c>
      <c r="AD122" s="129">
        <f t="shared" si="30"/>
        <v>1.58</v>
      </c>
      <c r="AE122" s="129">
        <f t="shared" si="30"/>
        <v>1.58</v>
      </c>
      <c r="AF122" s="129">
        <f t="shared" si="30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127</v>
      </c>
      <c r="B123" s="128">
        <v>1.46</v>
      </c>
      <c r="C123" s="129">
        <f t="shared" si="31"/>
        <v>1.46</v>
      </c>
      <c r="D123" s="129">
        <f t="shared" si="31"/>
        <v>1.46</v>
      </c>
      <c r="E123" s="129">
        <f t="shared" si="31"/>
        <v>1.46</v>
      </c>
      <c r="F123" s="129">
        <f t="shared" si="31"/>
        <v>1.46</v>
      </c>
      <c r="G123" s="129">
        <f t="shared" si="31"/>
        <v>1.46</v>
      </c>
      <c r="H123" s="129">
        <f t="shared" si="31"/>
        <v>1.46</v>
      </c>
      <c r="I123" s="129">
        <f t="shared" si="31"/>
        <v>1.46</v>
      </c>
      <c r="J123" s="129">
        <f t="shared" si="31"/>
        <v>1.46</v>
      </c>
      <c r="K123" s="129">
        <f t="shared" si="31"/>
        <v>1.46</v>
      </c>
      <c r="L123" s="129">
        <f t="shared" si="31"/>
        <v>1.46</v>
      </c>
      <c r="M123" s="129">
        <f t="shared" si="31"/>
        <v>1.46</v>
      </c>
      <c r="N123" s="129">
        <f t="shared" si="31"/>
        <v>1.46</v>
      </c>
      <c r="O123" s="129">
        <f t="shared" si="31"/>
        <v>1.46</v>
      </c>
      <c r="P123" s="129">
        <f t="shared" si="31"/>
        <v>1.46</v>
      </c>
      <c r="Q123" s="129">
        <f t="shared" si="31"/>
        <v>1.46</v>
      </c>
      <c r="R123" s="129">
        <f t="shared" si="31"/>
        <v>1.46</v>
      </c>
      <c r="S123" s="129">
        <f t="shared" ref="S123:AF124" si="32">R123</f>
        <v>1.46</v>
      </c>
      <c r="T123" s="129">
        <f t="shared" si="32"/>
        <v>1.46</v>
      </c>
      <c r="U123" s="129">
        <f t="shared" si="32"/>
        <v>1.46</v>
      </c>
      <c r="V123" s="129">
        <f t="shared" si="32"/>
        <v>1.46</v>
      </c>
      <c r="W123" s="129">
        <f t="shared" si="32"/>
        <v>1.46</v>
      </c>
      <c r="X123" s="129">
        <f t="shared" si="32"/>
        <v>1.46</v>
      </c>
      <c r="Y123" s="129">
        <f t="shared" si="32"/>
        <v>1.46</v>
      </c>
      <c r="Z123" s="129">
        <f t="shared" si="32"/>
        <v>1.46</v>
      </c>
      <c r="AA123" s="129">
        <f t="shared" si="32"/>
        <v>1.46</v>
      </c>
      <c r="AB123" s="129">
        <f t="shared" si="32"/>
        <v>1.46</v>
      </c>
      <c r="AC123" s="129">
        <f t="shared" si="32"/>
        <v>1.46</v>
      </c>
      <c r="AD123" s="129">
        <f t="shared" si="32"/>
        <v>1.46</v>
      </c>
      <c r="AE123" s="129">
        <f t="shared" si="32"/>
        <v>1.46</v>
      </c>
      <c r="AF123" s="129">
        <f t="shared" si="32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128</v>
      </c>
      <c r="B124" s="128">
        <v>1.48</v>
      </c>
      <c r="C124" s="129">
        <f t="shared" si="31"/>
        <v>1.48</v>
      </c>
      <c r="D124" s="129">
        <f t="shared" si="31"/>
        <v>1.48</v>
      </c>
      <c r="E124" s="129">
        <f t="shared" si="31"/>
        <v>1.48</v>
      </c>
      <c r="F124" s="129">
        <f t="shared" si="31"/>
        <v>1.48</v>
      </c>
      <c r="G124" s="129">
        <f t="shared" si="31"/>
        <v>1.48</v>
      </c>
      <c r="H124" s="129">
        <f t="shared" si="31"/>
        <v>1.48</v>
      </c>
      <c r="I124" s="129">
        <f t="shared" si="31"/>
        <v>1.48</v>
      </c>
      <c r="J124" s="129">
        <f t="shared" si="31"/>
        <v>1.48</v>
      </c>
      <c r="K124" s="129">
        <f t="shared" si="31"/>
        <v>1.48</v>
      </c>
      <c r="L124" s="129">
        <f t="shared" si="31"/>
        <v>1.48</v>
      </c>
      <c r="M124" s="129">
        <f t="shared" si="31"/>
        <v>1.48</v>
      </c>
      <c r="N124" s="129">
        <f t="shared" si="31"/>
        <v>1.48</v>
      </c>
      <c r="O124" s="129">
        <f t="shared" si="31"/>
        <v>1.48</v>
      </c>
      <c r="P124" s="129">
        <f t="shared" si="31"/>
        <v>1.48</v>
      </c>
      <c r="Q124" s="129">
        <f t="shared" si="31"/>
        <v>1.48</v>
      </c>
      <c r="R124" s="129">
        <f t="shared" si="31"/>
        <v>1.48</v>
      </c>
      <c r="S124" s="129">
        <f t="shared" si="32"/>
        <v>1.48</v>
      </c>
      <c r="T124" s="129">
        <f t="shared" si="32"/>
        <v>1.48</v>
      </c>
      <c r="U124" s="129">
        <f t="shared" si="32"/>
        <v>1.48</v>
      </c>
      <c r="V124" s="129">
        <f t="shared" si="32"/>
        <v>1.48</v>
      </c>
      <c r="W124" s="129">
        <f t="shared" si="32"/>
        <v>1.48</v>
      </c>
      <c r="X124" s="129">
        <f t="shared" si="32"/>
        <v>1.48</v>
      </c>
      <c r="Y124" s="129">
        <f t="shared" si="32"/>
        <v>1.48</v>
      </c>
      <c r="Z124" s="129">
        <f t="shared" si="32"/>
        <v>1.48</v>
      </c>
      <c r="AA124" s="129">
        <f t="shared" si="32"/>
        <v>1.48</v>
      </c>
      <c r="AB124" s="129">
        <f t="shared" si="32"/>
        <v>1.48</v>
      </c>
      <c r="AC124" s="129">
        <f t="shared" si="32"/>
        <v>1.48</v>
      </c>
      <c r="AD124" s="129">
        <f t="shared" si="32"/>
        <v>1.48</v>
      </c>
      <c r="AE124" s="129">
        <f t="shared" si="32"/>
        <v>1.48</v>
      </c>
      <c r="AF124" s="129">
        <f t="shared" si="32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129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130</v>
      </c>
      <c r="B126" s="128">
        <v>2.2000000000000002</v>
      </c>
      <c r="C126" s="129">
        <f t="shared" ref="C126:R133" si="33">B126</f>
        <v>2.2000000000000002</v>
      </c>
      <c r="D126" s="129">
        <f t="shared" si="33"/>
        <v>2.2000000000000002</v>
      </c>
      <c r="E126" s="129">
        <f t="shared" si="33"/>
        <v>2.2000000000000002</v>
      </c>
      <c r="F126" s="129">
        <f t="shared" si="33"/>
        <v>2.2000000000000002</v>
      </c>
      <c r="G126" s="129">
        <f t="shared" si="33"/>
        <v>2.2000000000000002</v>
      </c>
      <c r="H126" s="129">
        <f t="shared" si="33"/>
        <v>2.2000000000000002</v>
      </c>
      <c r="I126" s="129">
        <f t="shared" si="33"/>
        <v>2.2000000000000002</v>
      </c>
      <c r="J126" s="129">
        <f t="shared" si="33"/>
        <v>2.2000000000000002</v>
      </c>
      <c r="K126" s="129">
        <f t="shared" si="33"/>
        <v>2.2000000000000002</v>
      </c>
      <c r="L126" s="129">
        <f t="shared" si="33"/>
        <v>2.2000000000000002</v>
      </c>
      <c r="M126" s="129">
        <f t="shared" si="33"/>
        <v>2.2000000000000002</v>
      </c>
      <c r="N126" s="129">
        <f t="shared" si="33"/>
        <v>2.2000000000000002</v>
      </c>
      <c r="O126" s="129">
        <f t="shared" si="33"/>
        <v>2.2000000000000002</v>
      </c>
      <c r="P126" s="129">
        <f t="shared" si="33"/>
        <v>2.2000000000000002</v>
      </c>
      <c r="Q126" s="129">
        <f t="shared" si="33"/>
        <v>2.2000000000000002</v>
      </c>
      <c r="R126" s="129">
        <f t="shared" si="33"/>
        <v>2.2000000000000002</v>
      </c>
      <c r="S126" s="129">
        <f t="shared" ref="S126:AF133" si="34">R126</f>
        <v>2.2000000000000002</v>
      </c>
      <c r="T126" s="129">
        <f t="shared" si="34"/>
        <v>2.2000000000000002</v>
      </c>
      <c r="U126" s="129">
        <f t="shared" si="34"/>
        <v>2.2000000000000002</v>
      </c>
      <c r="V126" s="129">
        <f t="shared" si="34"/>
        <v>2.2000000000000002</v>
      </c>
      <c r="W126" s="129">
        <f t="shared" si="34"/>
        <v>2.2000000000000002</v>
      </c>
      <c r="X126" s="129">
        <f t="shared" si="34"/>
        <v>2.2000000000000002</v>
      </c>
      <c r="Y126" s="129">
        <f t="shared" si="34"/>
        <v>2.2000000000000002</v>
      </c>
      <c r="Z126" s="129">
        <f t="shared" si="34"/>
        <v>2.2000000000000002</v>
      </c>
      <c r="AA126" s="129">
        <f t="shared" si="34"/>
        <v>2.2000000000000002</v>
      </c>
      <c r="AB126" s="129">
        <f t="shared" si="34"/>
        <v>2.2000000000000002</v>
      </c>
      <c r="AC126" s="129">
        <f t="shared" si="34"/>
        <v>2.2000000000000002</v>
      </c>
      <c r="AD126" s="129">
        <f t="shared" si="34"/>
        <v>2.2000000000000002</v>
      </c>
      <c r="AE126" s="129">
        <f t="shared" si="34"/>
        <v>2.2000000000000002</v>
      </c>
      <c r="AF126" s="129">
        <f t="shared" si="34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131</v>
      </c>
      <c r="B127" s="128">
        <v>2</v>
      </c>
      <c r="C127" s="129">
        <f t="shared" si="33"/>
        <v>2</v>
      </c>
      <c r="D127" s="129">
        <f t="shared" si="33"/>
        <v>2</v>
      </c>
      <c r="E127" s="129">
        <f t="shared" si="33"/>
        <v>2</v>
      </c>
      <c r="F127" s="129">
        <f t="shared" si="33"/>
        <v>2</v>
      </c>
      <c r="G127" s="129">
        <f t="shared" si="33"/>
        <v>2</v>
      </c>
      <c r="H127" s="129">
        <f t="shared" si="33"/>
        <v>2</v>
      </c>
      <c r="I127" s="129">
        <f t="shared" si="33"/>
        <v>2</v>
      </c>
      <c r="J127" s="129">
        <f t="shared" si="33"/>
        <v>2</v>
      </c>
      <c r="K127" s="129">
        <f t="shared" si="33"/>
        <v>2</v>
      </c>
      <c r="L127" s="129">
        <f t="shared" si="33"/>
        <v>2</v>
      </c>
      <c r="M127" s="129">
        <f t="shared" si="33"/>
        <v>2</v>
      </c>
      <c r="N127" s="129">
        <f t="shared" si="33"/>
        <v>2</v>
      </c>
      <c r="O127" s="129">
        <f t="shared" si="33"/>
        <v>2</v>
      </c>
      <c r="P127" s="129">
        <f t="shared" si="33"/>
        <v>2</v>
      </c>
      <c r="Q127" s="129">
        <f t="shared" si="33"/>
        <v>2</v>
      </c>
      <c r="R127" s="129">
        <f t="shared" si="33"/>
        <v>2</v>
      </c>
      <c r="S127" s="129">
        <f t="shared" si="34"/>
        <v>2</v>
      </c>
      <c r="T127" s="129">
        <f t="shared" si="34"/>
        <v>2</v>
      </c>
      <c r="U127" s="129">
        <f t="shared" si="34"/>
        <v>2</v>
      </c>
      <c r="V127" s="129">
        <f t="shared" si="34"/>
        <v>2</v>
      </c>
      <c r="W127" s="129">
        <f t="shared" si="34"/>
        <v>2</v>
      </c>
      <c r="X127" s="129">
        <f t="shared" si="34"/>
        <v>2</v>
      </c>
      <c r="Y127" s="129">
        <f t="shared" si="34"/>
        <v>2</v>
      </c>
      <c r="Z127" s="129">
        <f t="shared" si="34"/>
        <v>2</v>
      </c>
      <c r="AA127" s="129">
        <f t="shared" si="34"/>
        <v>2</v>
      </c>
      <c r="AB127" s="129">
        <f t="shared" si="34"/>
        <v>2</v>
      </c>
      <c r="AC127" s="129">
        <f t="shared" si="34"/>
        <v>2</v>
      </c>
      <c r="AD127" s="129">
        <f t="shared" si="34"/>
        <v>2</v>
      </c>
      <c r="AE127" s="129">
        <f t="shared" si="34"/>
        <v>2</v>
      </c>
      <c r="AF127" s="129">
        <f t="shared" si="34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132</v>
      </c>
      <c r="B128" s="128">
        <v>1.25</v>
      </c>
      <c r="C128" s="129">
        <f t="shared" si="33"/>
        <v>1.25</v>
      </c>
      <c r="D128" s="129">
        <f t="shared" si="33"/>
        <v>1.25</v>
      </c>
      <c r="E128" s="129">
        <f t="shared" si="33"/>
        <v>1.25</v>
      </c>
      <c r="F128" s="129">
        <f t="shared" si="33"/>
        <v>1.25</v>
      </c>
      <c r="G128" s="129">
        <f t="shared" si="33"/>
        <v>1.25</v>
      </c>
      <c r="H128" s="129">
        <f t="shared" si="33"/>
        <v>1.25</v>
      </c>
      <c r="I128" s="129">
        <f t="shared" si="33"/>
        <v>1.25</v>
      </c>
      <c r="J128" s="129">
        <f t="shared" si="33"/>
        <v>1.25</v>
      </c>
      <c r="K128" s="129">
        <f t="shared" si="33"/>
        <v>1.25</v>
      </c>
      <c r="L128" s="129">
        <f t="shared" si="33"/>
        <v>1.25</v>
      </c>
      <c r="M128" s="129">
        <f t="shared" si="33"/>
        <v>1.25</v>
      </c>
      <c r="N128" s="129">
        <f t="shared" si="33"/>
        <v>1.25</v>
      </c>
      <c r="O128" s="129">
        <f t="shared" si="33"/>
        <v>1.25</v>
      </c>
      <c r="P128" s="129">
        <f t="shared" si="33"/>
        <v>1.25</v>
      </c>
      <c r="Q128" s="129">
        <f t="shared" si="33"/>
        <v>1.25</v>
      </c>
      <c r="R128" s="129">
        <f t="shared" si="33"/>
        <v>1.25</v>
      </c>
      <c r="S128" s="129">
        <f t="shared" si="34"/>
        <v>1.25</v>
      </c>
      <c r="T128" s="129">
        <f t="shared" si="34"/>
        <v>1.25</v>
      </c>
      <c r="U128" s="129">
        <f t="shared" si="34"/>
        <v>1.25</v>
      </c>
      <c r="V128" s="129">
        <f t="shared" si="34"/>
        <v>1.25</v>
      </c>
      <c r="W128" s="129">
        <f t="shared" si="34"/>
        <v>1.25</v>
      </c>
      <c r="X128" s="129">
        <f t="shared" si="34"/>
        <v>1.25</v>
      </c>
      <c r="Y128" s="129">
        <f t="shared" si="34"/>
        <v>1.25</v>
      </c>
      <c r="Z128" s="129">
        <f t="shared" si="34"/>
        <v>1.25</v>
      </c>
      <c r="AA128" s="129">
        <f t="shared" si="34"/>
        <v>1.25</v>
      </c>
      <c r="AB128" s="129">
        <f t="shared" si="34"/>
        <v>1.25</v>
      </c>
      <c r="AC128" s="129">
        <f t="shared" si="34"/>
        <v>1.25</v>
      </c>
      <c r="AD128" s="129">
        <f t="shared" si="34"/>
        <v>1.25</v>
      </c>
      <c r="AE128" s="129">
        <f t="shared" si="34"/>
        <v>1.25</v>
      </c>
      <c r="AF128" s="129">
        <f t="shared" si="34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133</v>
      </c>
      <c r="B129" s="128">
        <v>1.1499999999999999</v>
      </c>
      <c r="C129" s="129">
        <f t="shared" si="33"/>
        <v>1.1499999999999999</v>
      </c>
      <c r="D129" s="129">
        <f t="shared" si="33"/>
        <v>1.1499999999999999</v>
      </c>
      <c r="E129" s="129">
        <f t="shared" si="33"/>
        <v>1.1499999999999999</v>
      </c>
      <c r="F129" s="129">
        <f t="shared" si="33"/>
        <v>1.1499999999999999</v>
      </c>
      <c r="G129" s="129">
        <f t="shared" si="33"/>
        <v>1.1499999999999999</v>
      </c>
      <c r="H129" s="129">
        <f t="shared" si="33"/>
        <v>1.1499999999999999</v>
      </c>
      <c r="I129" s="129">
        <f t="shared" si="33"/>
        <v>1.1499999999999999</v>
      </c>
      <c r="J129" s="129">
        <f t="shared" si="33"/>
        <v>1.1499999999999999</v>
      </c>
      <c r="K129" s="129">
        <f t="shared" si="33"/>
        <v>1.1499999999999999</v>
      </c>
      <c r="L129" s="129">
        <f t="shared" si="33"/>
        <v>1.1499999999999999</v>
      </c>
      <c r="M129" s="129">
        <f t="shared" si="33"/>
        <v>1.1499999999999999</v>
      </c>
      <c r="N129" s="129">
        <f t="shared" si="33"/>
        <v>1.1499999999999999</v>
      </c>
      <c r="O129" s="129">
        <f t="shared" si="33"/>
        <v>1.1499999999999999</v>
      </c>
      <c r="P129" s="129">
        <f t="shared" si="33"/>
        <v>1.1499999999999999</v>
      </c>
      <c r="Q129" s="129">
        <f t="shared" si="33"/>
        <v>1.1499999999999999</v>
      </c>
      <c r="R129" s="129">
        <f t="shared" si="33"/>
        <v>1.1499999999999999</v>
      </c>
      <c r="S129" s="129">
        <f t="shared" si="34"/>
        <v>1.1499999999999999</v>
      </c>
      <c r="T129" s="129">
        <f t="shared" si="34"/>
        <v>1.1499999999999999</v>
      </c>
      <c r="U129" s="129">
        <f t="shared" si="34"/>
        <v>1.1499999999999999</v>
      </c>
      <c r="V129" s="129">
        <f t="shared" si="34"/>
        <v>1.1499999999999999</v>
      </c>
      <c r="W129" s="129">
        <f t="shared" si="34"/>
        <v>1.1499999999999999</v>
      </c>
      <c r="X129" s="129">
        <f t="shared" si="34"/>
        <v>1.1499999999999999</v>
      </c>
      <c r="Y129" s="129">
        <f t="shared" si="34"/>
        <v>1.1499999999999999</v>
      </c>
      <c r="Z129" s="129">
        <f t="shared" si="34"/>
        <v>1.1499999999999999</v>
      </c>
      <c r="AA129" s="129">
        <f t="shared" si="34"/>
        <v>1.1499999999999999</v>
      </c>
      <c r="AB129" s="129">
        <f t="shared" si="34"/>
        <v>1.1499999999999999</v>
      </c>
      <c r="AC129" s="129">
        <f t="shared" si="34"/>
        <v>1.1499999999999999</v>
      </c>
      <c r="AD129" s="129">
        <f t="shared" si="34"/>
        <v>1.1499999999999999</v>
      </c>
      <c r="AE129" s="129">
        <f t="shared" si="34"/>
        <v>1.1499999999999999</v>
      </c>
      <c r="AF129" s="129">
        <f t="shared" si="34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134</v>
      </c>
      <c r="B130" s="128">
        <v>2.133</v>
      </c>
      <c r="C130" s="129">
        <f t="shared" si="33"/>
        <v>2.133</v>
      </c>
      <c r="D130" s="129">
        <f t="shared" si="33"/>
        <v>2.133</v>
      </c>
      <c r="E130" s="129">
        <f t="shared" si="33"/>
        <v>2.133</v>
      </c>
      <c r="F130" s="129">
        <f t="shared" si="33"/>
        <v>2.133</v>
      </c>
      <c r="G130" s="129">
        <f t="shared" si="33"/>
        <v>2.133</v>
      </c>
      <c r="H130" s="129">
        <f t="shared" si="33"/>
        <v>2.133</v>
      </c>
      <c r="I130" s="129">
        <f t="shared" si="33"/>
        <v>2.133</v>
      </c>
      <c r="J130" s="129">
        <f t="shared" si="33"/>
        <v>2.133</v>
      </c>
      <c r="K130" s="129">
        <f t="shared" si="33"/>
        <v>2.133</v>
      </c>
      <c r="L130" s="129">
        <f t="shared" si="33"/>
        <v>2.133</v>
      </c>
      <c r="M130" s="129">
        <f t="shared" si="33"/>
        <v>2.133</v>
      </c>
      <c r="N130" s="129">
        <f t="shared" si="33"/>
        <v>2.133</v>
      </c>
      <c r="O130" s="129">
        <f t="shared" si="33"/>
        <v>2.133</v>
      </c>
      <c r="P130" s="129">
        <f t="shared" si="33"/>
        <v>2.133</v>
      </c>
      <c r="Q130" s="129">
        <f t="shared" si="33"/>
        <v>2.133</v>
      </c>
      <c r="R130" s="129">
        <f t="shared" si="33"/>
        <v>2.133</v>
      </c>
      <c r="S130" s="129">
        <f t="shared" si="34"/>
        <v>2.133</v>
      </c>
      <c r="T130" s="129">
        <f t="shared" si="34"/>
        <v>2.133</v>
      </c>
      <c r="U130" s="129">
        <f t="shared" si="34"/>
        <v>2.133</v>
      </c>
      <c r="V130" s="129">
        <f t="shared" si="34"/>
        <v>2.133</v>
      </c>
      <c r="W130" s="129">
        <f t="shared" si="34"/>
        <v>2.133</v>
      </c>
      <c r="X130" s="129">
        <f t="shared" si="34"/>
        <v>2.133</v>
      </c>
      <c r="Y130" s="129">
        <f t="shared" si="34"/>
        <v>2.133</v>
      </c>
      <c r="Z130" s="129">
        <f t="shared" si="34"/>
        <v>2.133</v>
      </c>
      <c r="AA130" s="129">
        <f t="shared" si="34"/>
        <v>2.133</v>
      </c>
      <c r="AB130" s="129">
        <f t="shared" si="34"/>
        <v>2.133</v>
      </c>
      <c r="AC130" s="129">
        <f t="shared" si="34"/>
        <v>2.133</v>
      </c>
      <c r="AD130" s="129">
        <f t="shared" si="34"/>
        <v>2.133</v>
      </c>
      <c r="AE130" s="129">
        <f t="shared" si="34"/>
        <v>2.133</v>
      </c>
      <c r="AF130" s="129">
        <f t="shared" si="34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135</v>
      </c>
      <c r="B131" s="128">
        <v>2.09</v>
      </c>
      <c r="C131" s="129">
        <f t="shared" si="33"/>
        <v>2.09</v>
      </c>
      <c r="D131" s="129">
        <f t="shared" si="33"/>
        <v>2.09</v>
      </c>
      <c r="E131" s="129">
        <f t="shared" si="33"/>
        <v>2.09</v>
      </c>
      <c r="F131" s="129">
        <f t="shared" si="33"/>
        <v>2.09</v>
      </c>
      <c r="G131" s="129">
        <f t="shared" si="33"/>
        <v>2.09</v>
      </c>
      <c r="H131" s="129">
        <f t="shared" si="33"/>
        <v>2.09</v>
      </c>
      <c r="I131" s="129">
        <f t="shared" si="33"/>
        <v>2.09</v>
      </c>
      <c r="J131" s="129">
        <f t="shared" si="33"/>
        <v>2.09</v>
      </c>
      <c r="K131" s="129">
        <f t="shared" si="33"/>
        <v>2.09</v>
      </c>
      <c r="L131" s="129">
        <f t="shared" si="33"/>
        <v>2.09</v>
      </c>
      <c r="M131" s="129">
        <f t="shared" si="33"/>
        <v>2.09</v>
      </c>
      <c r="N131" s="129">
        <f t="shared" si="33"/>
        <v>2.09</v>
      </c>
      <c r="O131" s="129">
        <f t="shared" si="33"/>
        <v>2.09</v>
      </c>
      <c r="P131" s="129">
        <f t="shared" si="33"/>
        <v>2.09</v>
      </c>
      <c r="Q131" s="129">
        <f t="shared" si="33"/>
        <v>2.09</v>
      </c>
      <c r="R131" s="129">
        <f t="shared" si="33"/>
        <v>2.09</v>
      </c>
      <c r="S131" s="129">
        <f t="shared" si="34"/>
        <v>2.09</v>
      </c>
      <c r="T131" s="129">
        <f t="shared" si="34"/>
        <v>2.09</v>
      </c>
      <c r="U131" s="129">
        <f t="shared" si="34"/>
        <v>2.09</v>
      </c>
      <c r="V131" s="129">
        <f t="shared" si="34"/>
        <v>2.09</v>
      </c>
      <c r="W131" s="129">
        <f t="shared" si="34"/>
        <v>2.09</v>
      </c>
      <c r="X131" s="129">
        <f t="shared" si="34"/>
        <v>2.09</v>
      </c>
      <c r="Y131" s="129">
        <f t="shared" si="34"/>
        <v>2.09</v>
      </c>
      <c r="Z131" s="129">
        <f t="shared" si="34"/>
        <v>2.09</v>
      </c>
      <c r="AA131" s="129">
        <f t="shared" si="34"/>
        <v>2.09</v>
      </c>
      <c r="AB131" s="129">
        <f t="shared" si="34"/>
        <v>2.09</v>
      </c>
      <c r="AC131" s="129">
        <f t="shared" si="34"/>
        <v>2.09</v>
      </c>
      <c r="AD131" s="129">
        <f t="shared" si="34"/>
        <v>2.09</v>
      </c>
      <c r="AE131" s="129">
        <f t="shared" si="34"/>
        <v>2.09</v>
      </c>
      <c r="AF131" s="129">
        <f t="shared" si="34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136</v>
      </c>
      <c r="B132" s="128">
        <v>1.1399999999999999</v>
      </c>
      <c r="C132" s="129">
        <f t="shared" si="33"/>
        <v>1.1399999999999999</v>
      </c>
      <c r="D132" s="129">
        <f t="shared" si="33"/>
        <v>1.1399999999999999</v>
      </c>
      <c r="E132" s="129">
        <f t="shared" si="33"/>
        <v>1.1399999999999999</v>
      </c>
      <c r="F132" s="129">
        <f t="shared" si="33"/>
        <v>1.1399999999999999</v>
      </c>
      <c r="G132" s="129">
        <f t="shared" si="33"/>
        <v>1.1399999999999999</v>
      </c>
      <c r="H132" s="129">
        <f t="shared" si="33"/>
        <v>1.1399999999999999</v>
      </c>
      <c r="I132" s="129">
        <f t="shared" si="33"/>
        <v>1.1399999999999999</v>
      </c>
      <c r="J132" s="129">
        <f t="shared" si="33"/>
        <v>1.1399999999999999</v>
      </c>
      <c r="K132" s="129">
        <f t="shared" si="33"/>
        <v>1.1399999999999999</v>
      </c>
      <c r="L132" s="129">
        <f t="shared" si="33"/>
        <v>1.1399999999999999</v>
      </c>
      <c r="M132" s="129">
        <f t="shared" si="33"/>
        <v>1.1399999999999999</v>
      </c>
      <c r="N132" s="129">
        <f t="shared" si="33"/>
        <v>1.1399999999999999</v>
      </c>
      <c r="O132" s="129">
        <f t="shared" si="33"/>
        <v>1.1399999999999999</v>
      </c>
      <c r="P132" s="129">
        <f t="shared" si="33"/>
        <v>1.1399999999999999</v>
      </c>
      <c r="Q132" s="129">
        <f t="shared" si="33"/>
        <v>1.1399999999999999</v>
      </c>
      <c r="R132" s="129">
        <f t="shared" si="33"/>
        <v>1.1399999999999999</v>
      </c>
      <c r="S132" s="129">
        <f t="shared" si="34"/>
        <v>1.1399999999999999</v>
      </c>
      <c r="T132" s="129">
        <f t="shared" si="34"/>
        <v>1.1399999999999999</v>
      </c>
      <c r="U132" s="129">
        <f t="shared" si="34"/>
        <v>1.1399999999999999</v>
      </c>
      <c r="V132" s="129">
        <f t="shared" si="34"/>
        <v>1.1399999999999999</v>
      </c>
      <c r="W132" s="129">
        <f t="shared" si="34"/>
        <v>1.1399999999999999</v>
      </c>
      <c r="X132" s="129">
        <f t="shared" si="34"/>
        <v>1.1399999999999999</v>
      </c>
      <c r="Y132" s="129">
        <f t="shared" si="34"/>
        <v>1.1399999999999999</v>
      </c>
      <c r="Z132" s="129">
        <f t="shared" si="34"/>
        <v>1.1399999999999999</v>
      </c>
      <c r="AA132" s="129">
        <f t="shared" si="34"/>
        <v>1.1399999999999999</v>
      </c>
      <c r="AB132" s="129">
        <f t="shared" si="34"/>
        <v>1.1399999999999999</v>
      </c>
      <c r="AC132" s="129">
        <f t="shared" si="34"/>
        <v>1.1399999999999999</v>
      </c>
      <c r="AD132" s="129">
        <f t="shared" si="34"/>
        <v>1.1399999999999999</v>
      </c>
      <c r="AE132" s="129">
        <f t="shared" si="34"/>
        <v>1.1399999999999999</v>
      </c>
      <c r="AF132" s="129">
        <f t="shared" si="34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137</v>
      </c>
      <c r="B133" s="128">
        <v>0.82</v>
      </c>
      <c r="C133" s="129">
        <f t="shared" si="33"/>
        <v>0.82</v>
      </c>
      <c r="D133" s="129">
        <f t="shared" si="33"/>
        <v>0.82</v>
      </c>
      <c r="E133" s="129">
        <f t="shared" si="33"/>
        <v>0.82</v>
      </c>
      <c r="F133" s="129">
        <f t="shared" si="33"/>
        <v>0.82</v>
      </c>
      <c r="G133" s="129">
        <f t="shared" si="33"/>
        <v>0.82</v>
      </c>
      <c r="H133" s="129">
        <f t="shared" si="33"/>
        <v>0.82</v>
      </c>
      <c r="I133" s="129">
        <f t="shared" si="33"/>
        <v>0.82</v>
      </c>
      <c r="J133" s="129">
        <f t="shared" si="33"/>
        <v>0.82</v>
      </c>
      <c r="K133" s="129">
        <f t="shared" si="33"/>
        <v>0.82</v>
      </c>
      <c r="L133" s="129">
        <f t="shared" si="33"/>
        <v>0.82</v>
      </c>
      <c r="M133" s="129">
        <f t="shared" si="33"/>
        <v>0.82</v>
      </c>
      <c r="N133" s="129">
        <f t="shared" si="33"/>
        <v>0.82</v>
      </c>
      <c r="O133" s="129">
        <f t="shared" si="33"/>
        <v>0.82</v>
      </c>
      <c r="P133" s="129">
        <f t="shared" si="33"/>
        <v>0.82</v>
      </c>
      <c r="Q133" s="129">
        <f t="shared" si="33"/>
        <v>0.82</v>
      </c>
      <c r="R133" s="129">
        <f t="shared" si="33"/>
        <v>0.82</v>
      </c>
      <c r="S133" s="129">
        <f t="shared" si="34"/>
        <v>0.82</v>
      </c>
      <c r="T133" s="129">
        <f t="shared" si="34"/>
        <v>0.82</v>
      </c>
      <c r="U133" s="129">
        <f t="shared" si="34"/>
        <v>0.82</v>
      </c>
      <c r="V133" s="129">
        <f t="shared" si="34"/>
        <v>0.82</v>
      </c>
      <c r="W133" s="129">
        <f t="shared" si="34"/>
        <v>0.82</v>
      </c>
      <c r="X133" s="129">
        <f t="shared" si="34"/>
        <v>0.82</v>
      </c>
      <c r="Y133" s="129">
        <f t="shared" si="34"/>
        <v>0.82</v>
      </c>
      <c r="Z133" s="129">
        <f t="shared" si="34"/>
        <v>0.82</v>
      </c>
      <c r="AA133" s="129">
        <f t="shared" si="34"/>
        <v>0.82</v>
      </c>
      <c r="AB133" s="129">
        <f t="shared" si="34"/>
        <v>0.82</v>
      </c>
      <c r="AC133" s="129">
        <f t="shared" si="34"/>
        <v>0.82</v>
      </c>
      <c r="AD133" s="129">
        <f t="shared" si="34"/>
        <v>0.82</v>
      </c>
      <c r="AE133" s="129">
        <f t="shared" si="34"/>
        <v>0.82</v>
      </c>
      <c r="AF133" s="129">
        <f t="shared" si="34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138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139</v>
      </c>
      <c r="B135" s="128">
        <v>2</v>
      </c>
      <c r="C135" s="129">
        <f t="shared" ref="C135:R141" si="35">B135</f>
        <v>2</v>
      </c>
      <c r="D135" s="129">
        <f t="shared" si="35"/>
        <v>2</v>
      </c>
      <c r="E135" s="129">
        <f t="shared" si="35"/>
        <v>2</v>
      </c>
      <c r="F135" s="129">
        <f t="shared" si="35"/>
        <v>2</v>
      </c>
      <c r="G135" s="129">
        <f t="shared" si="35"/>
        <v>2</v>
      </c>
      <c r="H135" s="129">
        <f t="shared" si="35"/>
        <v>2</v>
      </c>
      <c r="I135" s="129">
        <f t="shared" si="35"/>
        <v>2</v>
      </c>
      <c r="J135" s="129">
        <f t="shared" si="35"/>
        <v>2</v>
      </c>
      <c r="K135" s="129">
        <f t="shared" si="35"/>
        <v>2</v>
      </c>
      <c r="L135" s="129">
        <f t="shared" si="35"/>
        <v>2</v>
      </c>
      <c r="M135" s="129">
        <f t="shared" si="35"/>
        <v>2</v>
      </c>
      <c r="N135" s="129">
        <f t="shared" si="35"/>
        <v>2</v>
      </c>
      <c r="O135" s="129">
        <f t="shared" si="35"/>
        <v>2</v>
      </c>
      <c r="P135" s="129">
        <f t="shared" si="35"/>
        <v>2</v>
      </c>
      <c r="Q135" s="129">
        <f t="shared" si="35"/>
        <v>2</v>
      </c>
      <c r="R135" s="129">
        <f t="shared" si="35"/>
        <v>2</v>
      </c>
      <c r="S135" s="129">
        <f t="shared" ref="S135:AF141" si="36">R135</f>
        <v>2</v>
      </c>
      <c r="T135" s="129">
        <f t="shared" si="36"/>
        <v>2</v>
      </c>
      <c r="U135" s="129">
        <f t="shared" si="36"/>
        <v>2</v>
      </c>
      <c r="V135" s="129">
        <f t="shared" si="36"/>
        <v>2</v>
      </c>
      <c r="W135" s="129">
        <f t="shared" si="36"/>
        <v>2</v>
      </c>
      <c r="X135" s="129">
        <f t="shared" si="36"/>
        <v>2</v>
      </c>
      <c r="Y135" s="129">
        <f t="shared" si="36"/>
        <v>2</v>
      </c>
      <c r="Z135" s="129">
        <f t="shared" si="36"/>
        <v>2</v>
      </c>
      <c r="AA135" s="129">
        <f t="shared" si="36"/>
        <v>2</v>
      </c>
      <c r="AB135" s="129">
        <f t="shared" si="36"/>
        <v>2</v>
      </c>
      <c r="AC135" s="129">
        <f t="shared" si="36"/>
        <v>2</v>
      </c>
      <c r="AD135" s="129">
        <f t="shared" si="36"/>
        <v>2</v>
      </c>
      <c r="AE135" s="129">
        <f t="shared" si="36"/>
        <v>2</v>
      </c>
      <c r="AF135" s="129">
        <f t="shared" si="36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140</v>
      </c>
      <c r="B136" s="128">
        <v>5.61</v>
      </c>
      <c r="C136" s="129">
        <f t="shared" si="35"/>
        <v>5.61</v>
      </c>
      <c r="D136" s="129">
        <f t="shared" si="35"/>
        <v>5.61</v>
      </c>
      <c r="E136" s="129">
        <f t="shared" si="35"/>
        <v>5.61</v>
      </c>
      <c r="F136" s="129">
        <f t="shared" si="35"/>
        <v>5.61</v>
      </c>
      <c r="G136" s="129">
        <f t="shared" si="35"/>
        <v>5.61</v>
      </c>
      <c r="H136" s="129">
        <f t="shared" si="35"/>
        <v>5.61</v>
      </c>
      <c r="I136" s="129">
        <f t="shared" si="35"/>
        <v>5.61</v>
      </c>
      <c r="J136" s="129">
        <f t="shared" si="35"/>
        <v>5.61</v>
      </c>
      <c r="K136" s="129">
        <f t="shared" si="35"/>
        <v>5.61</v>
      </c>
      <c r="L136" s="129">
        <f t="shared" si="35"/>
        <v>5.61</v>
      </c>
      <c r="M136" s="129">
        <f t="shared" si="35"/>
        <v>5.61</v>
      </c>
      <c r="N136" s="129">
        <f t="shared" si="35"/>
        <v>5.61</v>
      </c>
      <c r="O136" s="129">
        <f t="shared" si="35"/>
        <v>5.61</v>
      </c>
      <c r="P136" s="129">
        <f t="shared" si="35"/>
        <v>5.61</v>
      </c>
      <c r="Q136" s="129">
        <f t="shared" si="35"/>
        <v>5.61</v>
      </c>
      <c r="R136" s="129">
        <f t="shared" si="35"/>
        <v>5.61</v>
      </c>
      <c r="S136" s="129">
        <f t="shared" si="36"/>
        <v>5.61</v>
      </c>
      <c r="T136" s="129">
        <f t="shared" si="36"/>
        <v>5.61</v>
      </c>
      <c r="U136" s="129">
        <f t="shared" si="36"/>
        <v>5.61</v>
      </c>
      <c r="V136" s="129">
        <f t="shared" si="36"/>
        <v>5.61</v>
      </c>
      <c r="W136" s="129">
        <f t="shared" si="36"/>
        <v>5.61</v>
      </c>
      <c r="X136" s="129">
        <f t="shared" si="36"/>
        <v>5.61</v>
      </c>
      <c r="Y136" s="129">
        <f t="shared" si="36"/>
        <v>5.61</v>
      </c>
      <c r="Z136" s="129">
        <f t="shared" si="36"/>
        <v>5.61</v>
      </c>
      <c r="AA136" s="129">
        <f t="shared" si="36"/>
        <v>5.61</v>
      </c>
      <c r="AB136" s="129">
        <f t="shared" si="36"/>
        <v>5.61</v>
      </c>
      <c r="AC136" s="129">
        <f t="shared" si="36"/>
        <v>5.61</v>
      </c>
      <c r="AD136" s="129">
        <f t="shared" si="36"/>
        <v>5.61</v>
      </c>
      <c r="AE136" s="129">
        <f t="shared" si="36"/>
        <v>5.61</v>
      </c>
      <c r="AF136" s="129">
        <f t="shared" si="36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141</v>
      </c>
      <c r="B137" s="128">
        <v>1.25</v>
      </c>
      <c r="C137" s="129">
        <f t="shared" si="35"/>
        <v>1.25</v>
      </c>
      <c r="D137" s="129">
        <f t="shared" si="35"/>
        <v>1.25</v>
      </c>
      <c r="E137" s="129">
        <f t="shared" si="35"/>
        <v>1.25</v>
      </c>
      <c r="F137" s="129">
        <f t="shared" si="35"/>
        <v>1.25</v>
      </c>
      <c r="G137" s="129">
        <f t="shared" si="35"/>
        <v>1.25</v>
      </c>
      <c r="H137" s="129">
        <f t="shared" si="35"/>
        <v>1.25</v>
      </c>
      <c r="I137" s="129">
        <f t="shared" si="35"/>
        <v>1.25</v>
      </c>
      <c r="J137" s="129">
        <f t="shared" si="35"/>
        <v>1.25</v>
      </c>
      <c r="K137" s="129">
        <f t="shared" si="35"/>
        <v>1.25</v>
      </c>
      <c r="L137" s="129">
        <f t="shared" si="35"/>
        <v>1.25</v>
      </c>
      <c r="M137" s="129">
        <f t="shared" si="35"/>
        <v>1.25</v>
      </c>
      <c r="N137" s="129">
        <f t="shared" si="35"/>
        <v>1.25</v>
      </c>
      <c r="O137" s="129">
        <f t="shared" si="35"/>
        <v>1.25</v>
      </c>
      <c r="P137" s="129">
        <f t="shared" si="35"/>
        <v>1.25</v>
      </c>
      <c r="Q137" s="129">
        <f t="shared" si="35"/>
        <v>1.25</v>
      </c>
      <c r="R137" s="129">
        <f t="shared" si="35"/>
        <v>1.25</v>
      </c>
      <c r="S137" s="129">
        <f t="shared" si="36"/>
        <v>1.25</v>
      </c>
      <c r="T137" s="129">
        <f t="shared" si="36"/>
        <v>1.25</v>
      </c>
      <c r="U137" s="129">
        <f t="shared" si="36"/>
        <v>1.25</v>
      </c>
      <c r="V137" s="129">
        <f t="shared" si="36"/>
        <v>1.25</v>
      </c>
      <c r="W137" s="129">
        <f t="shared" si="36"/>
        <v>1.25</v>
      </c>
      <c r="X137" s="129">
        <f t="shared" si="36"/>
        <v>1.25</v>
      </c>
      <c r="Y137" s="129">
        <f t="shared" si="36"/>
        <v>1.25</v>
      </c>
      <c r="Z137" s="129">
        <f t="shared" si="36"/>
        <v>1.25</v>
      </c>
      <c r="AA137" s="129">
        <f t="shared" si="36"/>
        <v>1.25</v>
      </c>
      <c r="AB137" s="129">
        <f t="shared" si="36"/>
        <v>1.25</v>
      </c>
      <c r="AC137" s="129">
        <f t="shared" si="36"/>
        <v>1.25</v>
      </c>
      <c r="AD137" s="129">
        <f t="shared" si="36"/>
        <v>1.25</v>
      </c>
      <c r="AE137" s="129">
        <f t="shared" si="36"/>
        <v>1.25</v>
      </c>
      <c r="AF137" s="129">
        <f t="shared" si="36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142</v>
      </c>
      <c r="B138" s="128">
        <v>1.25</v>
      </c>
      <c r="C138" s="129">
        <f t="shared" si="35"/>
        <v>1.25</v>
      </c>
      <c r="D138" s="129">
        <f t="shared" si="35"/>
        <v>1.25</v>
      </c>
      <c r="E138" s="129">
        <f t="shared" si="35"/>
        <v>1.25</v>
      </c>
      <c r="F138" s="129">
        <f t="shared" si="35"/>
        <v>1.25</v>
      </c>
      <c r="G138" s="129">
        <f t="shared" si="35"/>
        <v>1.25</v>
      </c>
      <c r="H138" s="129">
        <f t="shared" si="35"/>
        <v>1.25</v>
      </c>
      <c r="I138" s="129">
        <f t="shared" si="35"/>
        <v>1.25</v>
      </c>
      <c r="J138" s="129">
        <f t="shared" si="35"/>
        <v>1.25</v>
      </c>
      <c r="K138" s="129">
        <f t="shared" si="35"/>
        <v>1.25</v>
      </c>
      <c r="L138" s="129">
        <f t="shared" si="35"/>
        <v>1.25</v>
      </c>
      <c r="M138" s="129">
        <f t="shared" si="35"/>
        <v>1.25</v>
      </c>
      <c r="N138" s="129">
        <f t="shared" si="35"/>
        <v>1.25</v>
      </c>
      <c r="O138" s="129">
        <f t="shared" si="35"/>
        <v>1.25</v>
      </c>
      <c r="P138" s="129">
        <f t="shared" si="35"/>
        <v>1.25</v>
      </c>
      <c r="Q138" s="129">
        <f t="shared" si="35"/>
        <v>1.25</v>
      </c>
      <c r="R138" s="129">
        <f t="shared" si="35"/>
        <v>1.25</v>
      </c>
      <c r="S138" s="129">
        <f t="shared" si="36"/>
        <v>1.25</v>
      </c>
      <c r="T138" s="129">
        <f t="shared" si="36"/>
        <v>1.25</v>
      </c>
      <c r="U138" s="129">
        <f t="shared" si="36"/>
        <v>1.25</v>
      </c>
      <c r="V138" s="129">
        <f t="shared" si="36"/>
        <v>1.25</v>
      </c>
      <c r="W138" s="129">
        <f t="shared" si="36"/>
        <v>1.25</v>
      </c>
      <c r="X138" s="129">
        <f t="shared" si="36"/>
        <v>1.25</v>
      </c>
      <c r="Y138" s="129">
        <f t="shared" si="36"/>
        <v>1.25</v>
      </c>
      <c r="Z138" s="129">
        <f t="shared" si="36"/>
        <v>1.25</v>
      </c>
      <c r="AA138" s="129">
        <f t="shared" si="36"/>
        <v>1.25</v>
      </c>
      <c r="AB138" s="129">
        <f t="shared" si="36"/>
        <v>1.25</v>
      </c>
      <c r="AC138" s="129">
        <f t="shared" si="36"/>
        <v>1.25</v>
      </c>
      <c r="AD138" s="129">
        <f t="shared" si="36"/>
        <v>1.25</v>
      </c>
      <c r="AE138" s="129">
        <f t="shared" si="36"/>
        <v>1.25</v>
      </c>
      <c r="AF138" s="129">
        <f t="shared" si="36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143</v>
      </c>
      <c r="B139" s="128">
        <v>1.46</v>
      </c>
      <c r="C139" s="129">
        <f t="shared" si="35"/>
        <v>1.46</v>
      </c>
      <c r="D139" s="129">
        <f t="shared" si="35"/>
        <v>1.46</v>
      </c>
      <c r="E139" s="129">
        <f t="shared" si="35"/>
        <v>1.46</v>
      </c>
      <c r="F139" s="129">
        <f t="shared" si="35"/>
        <v>1.46</v>
      </c>
      <c r="G139" s="129">
        <f t="shared" si="35"/>
        <v>1.46</v>
      </c>
      <c r="H139" s="129">
        <f t="shared" si="35"/>
        <v>1.46</v>
      </c>
      <c r="I139" s="129">
        <f t="shared" si="35"/>
        <v>1.46</v>
      </c>
      <c r="J139" s="129">
        <f t="shared" si="35"/>
        <v>1.46</v>
      </c>
      <c r="K139" s="129">
        <f t="shared" si="35"/>
        <v>1.46</v>
      </c>
      <c r="L139" s="129">
        <f t="shared" si="35"/>
        <v>1.46</v>
      </c>
      <c r="M139" s="129">
        <f t="shared" si="35"/>
        <v>1.46</v>
      </c>
      <c r="N139" s="129">
        <f t="shared" si="35"/>
        <v>1.46</v>
      </c>
      <c r="O139" s="129">
        <f t="shared" si="35"/>
        <v>1.46</v>
      </c>
      <c r="P139" s="129">
        <f t="shared" si="35"/>
        <v>1.46</v>
      </c>
      <c r="Q139" s="129">
        <f t="shared" si="35"/>
        <v>1.46</v>
      </c>
      <c r="R139" s="129">
        <f t="shared" si="35"/>
        <v>1.46</v>
      </c>
      <c r="S139" s="129">
        <f t="shared" si="36"/>
        <v>1.46</v>
      </c>
      <c r="T139" s="129">
        <f t="shared" si="36"/>
        <v>1.46</v>
      </c>
      <c r="U139" s="129">
        <f t="shared" si="36"/>
        <v>1.46</v>
      </c>
      <c r="V139" s="129">
        <f t="shared" si="36"/>
        <v>1.46</v>
      </c>
      <c r="W139" s="129">
        <f t="shared" si="36"/>
        <v>1.46</v>
      </c>
      <c r="X139" s="129">
        <f t="shared" si="36"/>
        <v>1.46</v>
      </c>
      <c r="Y139" s="129">
        <f t="shared" si="36"/>
        <v>1.46</v>
      </c>
      <c r="Z139" s="129">
        <f t="shared" si="36"/>
        <v>1.46</v>
      </c>
      <c r="AA139" s="129">
        <f t="shared" si="36"/>
        <v>1.46</v>
      </c>
      <c r="AB139" s="129">
        <f t="shared" si="36"/>
        <v>1.46</v>
      </c>
      <c r="AC139" s="129">
        <f t="shared" si="36"/>
        <v>1.46</v>
      </c>
      <c r="AD139" s="129">
        <f t="shared" si="36"/>
        <v>1.46</v>
      </c>
      <c r="AE139" s="129">
        <f t="shared" si="36"/>
        <v>1.46</v>
      </c>
      <c r="AF139" s="129">
        <f t="shared" si="36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144</v>
      </c>
      <c r="B140" s="128">
        <v>3</v>
      </c>
      <c r="C140" s="129">
        <f t="shared" si="35"/>
        <v>3</v>
      </c>
      <c r="D140" s="129">
        <f t="shared" si="35"/>
        <v>3</v>
      </c>
      <c r="E140" s="129">
        <f t="shared" si="35"/>
        <v>3</v>
      </c>
      <c r="F140" s="129">
        <f t="shared" si="35"/>
        <v>3</v>
      </c>
      <c r="G140" s="129">
        <f t="shared" si="35"/>
        <v>3</v>
      </c>
      <c r="H140" s="129">
        <f t="shared" si="35"/>
        <v>3</v>
      </c>
      <c r="I140" s="129">
        <f t="shared" si="35"/>
        <v>3</v>
      </c>
      <c r="J140" s="129">
        <f t="shared" si="35"/>
        <v>3</v>
      </c>
      <c r="K140" s="129">
        <f t="shared" si="35"/>
        <v>3</v>
      </c>
      <c r="L140" s="129">
        <f t="shared" si="35"/>
        <v>3</v>
      </c>
      <c r="M140" s="129">
        <f t="shared" si="35"/>
        <v>3</v>
      </c>
      <c r="N140" s="129">
        <f t="shared" si="35"/>
        <v>3</v>
      </c>
      <c r="O140" s="129">
        <f t="shared" si="35"/>
        <v>3</v>
      </c>
      <c r="P140" s="129">
        <f t="shared" si="35"/>
        <v>3</v>
      </c>
      <c r="Q140" s="129">
        <f t="shared" si="35"/>
        <v>3</v>
      </c>
      <c r="R140" s="129">
        <f t="shared" si="35"/>
        <v>3</v>
      </c>
      <c r="S140" s="129">
        <f t="shared" si="36"/>
        <v>3</v>
      </c>
      <c r="T140" s="129">
        <f t="shared" si="36"/>
        <v>3</v>
      </c>
      <c r="U140" s="129">
        <f t="shared" si="36"/>
        <v>3</v>
      </c>
      <c r="V140" s="129">
        <f t="shared" si="36"/>
        <v>3</v>
      </c>
      <c r="W140" s="129">
        <f t="shared" si="36"/>
        <v>3</v>
      </c>
      <c r="X140" s="129">
        <f t="shared" si="36"/>
        <v>3</v>
      </c>
      <c r="Y140" s="129">
        <f t="shared" si="36"/>
        <v>3</v>
      </c>
      <c r="Z140" s="129">
        <f t="shared" si="36"/>
        <v>3</v>
      </c>
      <c r="AA140" s="129">
        <f t="shared" si="36"/>
        <v>3</v>
      </c>
      <c r="AB140" s="129">
        <f t="shared" si="36"/>
        <v>3</v>
      </c>
      <c r="AC140" s="129">
        <f t="shared" si="36"/>
        <v>3</v>
      </c>
      <c r="AD140" s="129">
        <f t="shared" si="36"/>
        <v>3</v>
      </c>
      <c r="AE140" s="129">
        <f t="shared" si="36"/>
        <v>3</v>
      </c>
      <c r="AF140" s="129">
        <f t="shared" si="36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145</v>
      </c>
      <c r="B141" s="128">
        <v>3.3</v>
      </c>
      <c r="C141" s="129">
        <f t="shared" si="35"/>
        <v>3.3</v>
      </c>
      <c r="D141" s="129">
        <f t="shared" si="35"/>
        <v>3.3</v>
      </c>
      <c r="E141" s="129">
        <f t="shared" si="35"/>
        <v>3.3</v>
      </c>
      <c r="F141" s="129">
        <f t="shared" si="35"/>
        <v>3.3</v>
      </c>
      <c r="G141" s="129">
        <f t="shared" si="35"/>
        <v>3.3</v>
      </c>
      <c r="H141" s="129">
        <f t="shared" si="35"/>
        <v>3.3</v>
      </c>
      <c r="I141" s="129">
        <f t="shared" si="35"/>
        <v>3.3</v>
      </c>
      <c r="J141" s="129">
        <f t="shared" si="35"/>
        <v>3.3</v>
      </c>
      <c r="K141" s="129">
        <f t="shared" si="35"/>
        <v>3.3</v>
      </c>
      <c r="L141" s="129">
        <f t="shared" si="35"/>
        <v>3.3</v>
      </c>
      <c r="M141" s="129">
        <f t="shared" si="35"/>
        <v>3.3</v>
      </c>
      <c r="N141" s="129">
        <f t="shared" si="35"/>
        <v>3.3</v>
      </c>
      <c r="O141" s="129">
        <f t="shared" si="35"/>
        <v>3.3</v>
      </c>
      <c r="P141" s="129">
        <f t="shared" si="35"/>
        <v>3.3</v>
      </c>
      <c r="Q141" s="129">
        <f t="shared" si="35"/>
        <v>3.3</v>
      </c>
      <c r="R141" s="129">
        <f t="shared" si="35"/>
        <v>3.3</v>
      </c>
      <c r="S141" s="129">
        <f t="shared" si="36"/>
        <v>3.3</v>
      </c>
      <c r="T141" s="129">
        <f t="shared" si="36"/>
        <v>3.3</v>
      </c>
      <c r="U141" s="129">
        <f t="shared" si="36"/>
        <v>3.3</v>
      </c>
      <c r="V141" s="129">
        <f t="shared" si="36"/>
        <v>3.3</v>
      </c>
      <c r="W141" s="129">
        <f t="shared" si="36"/>
        <v>3.3</v>
      </c>
      <c r="X141" s="129">
        <f t="shared" si="36"/>
        <v>3.3</v>
      </c>
      <c r="Y141" s="129">
        <f t="shared" si="36"/>
        <v>3.3</v>
      </c>
      <c r="Z141" s="129">
        <f t="shared" si="36"/>
        <v>3.3</v>
      </c>
      <c r="AA141" s="129">
        <f t="shared" si="36"/>
        <v>3.3</v>
      </c>
      <c r="AB141" s="129">
        <f t="shared" si="36"/>
        <v>3.3</v>
      </c>
      <c r="AC141" s="129">
        <f t="shared" si="36"/>
        <v>3.3</v>
      </c>
      <c r="AD141" s="129">
        <f t="shared" si="36"/>
        <v>3.3</v>
      </c>
      <c r="AE141" s="129">
        <f t="shared" si="36"/>
        <v>3.3</v>
      </c>
      <c r="AF141" s="129">
        <f t="shared" si="36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146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147</v>
      </c>
      <c r="B143" s="128">
        <v>1.76</v>
      </c>
      <c r="C143" s="129">
        <f t="shared" ref="C143:R144" si="37">B143</f>
        <v>1.76</v>
      </c>
      <c r="D143" s="129">
        <f t="shared" si="37"/>
        <v>1.76</v>
      </c>
      <c r="E143" s="129">
        <f t="shared" si="37"/>
        <v>1.76</v>
      </c>
      <c r="F143" s="129">
        <f t="shared" si="37"/>
        <v>1.76</v>
      </c>
      <c r="G143" s="129">
        <f t="shared" si="37"/>
        <v>1.76</v>
      </c>
      <c r="H143" s="129">
        <f t="shared" si="37"/>
        <v>1.76</v>
      </c>
      <c r="I143" s="129">
        <f t="shared" si="37"/>
        <v>1.76</v>
      </c>
      <c r="J143" s="129">
        <f t="shared" si="37"/>
        <v>1.76</v>
      </c>
      <c r="K143" s="129">
        <f t="shared" si="37"/>
        <v>1.76</v>
      </c>
      <c r="L143" s="129">
        <f t="shared" si="37"/>
        <v>1.76</v>
      </c>
      <c r="M143" s="129">
        <f t="shared" si="37"/>
        <v>1.76</v>
      </c>
      <c r="N143" s="129">
        <f t="shared" si="37"/>
        <v>1.76</v>
      </c>
      <c r="O143" s="129">
        <f t="shared" si="37"/>
        <v>1.76</v>
      </c>
      <c r="P143" s="129">
        <f t="shared" si="37"/>
        <v>1.76</v>
      </c>
      <c r="Q143" s="129">
        <f t="shared" si="37"/>
        <v>1.76</v>
      </c>
      <c r="R143" s="129">
        <f t="shared" si="37"/>
        <v>1.76</v>
      </c>
      <c r="S143" s="129">
        <f t="shared" ref="S143:AF144" si="38">R143</f>
        <v>1.76</v>
      </c>
      <c r="T143" s="129">
        <f t="shared" si="38"/>
        <v>1.76</v>
      </c>
      <c r="U143" s="129">
        <f t="shared" si="38"/>
        <v>1.76</v>
      </c>
      <c r="V143" s="129">
        <f t="shared" si="38"/>
        <v>1.76</v>
      </c>
      <c r="W143" s="129">
        <f t="shared" si="38"/>
        <v>1.76</v>
      </c>
      <c r="X143" s="129">
        <f t="shared" si="38"/>
        <v>1.76</v>
      </c>
      <c r="Y143" s="129">
        <f t="shared" si="38"/>
        <v>1.76</v>
      </c>
      <c r="Z143" s="129">
        <f t="shared" si="38"/>
        <v>1.76</v>
      </c>
      <c r="AA143" s="129">
        <f t="shared" si="38"/>
        <v>1.76</v>
      </c>
      <c r="AB143" s="129">
        <f t="shared" si="38"/>
        <v>1.76</v>
      </c>
      <c r="AC143" s="129">
        <f t="shared" si="38"/>
        <v>1.76</v>
      </c>
      <c r="AD143" s="129">
        <f t="shared" si="38"/>
        <v>1.76</v>
      </c>
      <c r="AE143" s="129">
        <f t="shared" si="38"/>
        <v>1.76</v>
      </c>
      <c r="AF143" s="129">
        <f t="shared" si="38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148</v>
      </c>
      <c r="B144" s="128">
        <v>0</v>
      </c>
      <c r="C144" s="129">
        <f t="shared" si="37"/>
        <v>0</v>
      </c>
      <c r="D144" s="129">
        <f t="shared" si="37"/>
        <v>0</v>
      </c>
      <c r="E144" s="129">
        <f t="shared" si="37"/>
        <v>0</v>
      </c>
      <c r="F144" s="129">
        <f t="shared" si="37"/>
        <v>0</v>
      </c>
      <c r="G144" s="129">
        <f t="shared" si="37"/>
        <v>0</v>
      </c>
      <c r="H144" s="129">
        <f t="shared" si="37"/>
        <v>0</v>
      </c>
      <c r="I144" s="129">
        <f t="shared" si="37"/>
        <v>0</v>
      </c>
      <c r="J144" s="129">
        <f t="shared" si="37"/>
        <v>0</v>
      </c>
      <c r="K144" s="129">
        <f t="shared" si="37"/>
        <v>0</v>
      </c>
      <c r="L144" s="129">
        <f t="shared" si="37"/>
        <v>0</v>
      </c>
      <c r="M144" s="129">
        <f t="shared" si="37"/>
        <v>0</v>
      </c>
      <c r="N144" s="129">
        <f t="shared" si="37"/>
        <v>0</v>
      </c>
      <c r="O144" s="129">
        <f t="shared" si="37"/>
        <v>0</v>
      </c>
      <c r="P144" s="129">
        <f t="shared" si="37"/>
        <v>0</v>
      </c>
      <c r="Q144" s="129">
        <f t="shared" si="37"/>
        <v>0</v>
      </c>
      <c r="R144" s="129">
        <f t="shared" si="37"/>
        <v>0</v>
      </c>
      <c r="S144" s="129">
        <f t="shared" si="38"/>
        <v>0</v>
      </c>
      <c r="T144" s="129">
        <f t="shared" si="38"/>
        <v>0</v>
      </c>
      <c r="U144" s="129">
        <f t="shared" si="38"/>
        <v>0</v>
      </c>
      <c r="V144" s="129">
        <f t="shared" si="38"/>
        <v>0</v>
      </c>
      <c r="W144" s="129">
        <f t="shared" si="38"/>
        <v>0</v>
      </c>
      <c r="X144" s="129">
        <f t="shared" si="38"/>
        <v>0</v>
      </c>
      <c r="Y144" s="129">
        <f t="shared" si="38"/>
        <v>0</v>
      </c>
      <c r="Z144" s="129">
        <f t="shared" si="38"/>
        <v>0</v>
      </c>
      <c r="AA144" s="129">
        <f t="shared" si="38"/>
        <v>0</v>
      </c>
      <c r="AB144" s="129">
        <f t="shared" si="38"/>
        <v>0</v>
      </c>
      <c r="AC144" s="129">
        <f t="shared" si="38"/>
        <v>0</v>
      </c>
      <c r="AD144" s="129">
        <f t="shared" si="38"/>
        <v>0</v>
      </c>
      <c r="AE144" s="129">
        <f t="shared" si="38"/>
        <v>0</v>
      </c>
      <c r="AF144" s="129">
        <f t="shared" si="38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149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150</v>
      </c>
      <c r="B146" s="128">
        <v>0.1</v>
      </c>
      <c r="C146" s="129">
        <f t="shared" ref="C146:R149" si="39">B146</f>
        <v>0.1</v>
      </c>
      <c r="D146" s="129">
        <f t="shared" si="39"/>
        <v>0.1</v>
      </c>
      <c r="E146" s="129">
        <f t="shared" si="39"/>
        <v>0.1</v>
      </c>
      <c r="F146" s="129">
        <f t="shared" si="39"/>
        <v>0.1</v>
      </c>
      <c r="G146" s="129">
        <f t="shared" si="39"/>
        <v>0.1</v>
      </c>
      <c r="H146" s="129">
        <f t="shared" si="39"/>
        <v>0.1</v>
      </c>
      <c r="I146" s="129">
        <f t="shared" si="39"/>
        <v>0.1</v>
      </c>
      <c r="J146" s="129">
        <f t="shared" si="39"/>
        <v>0.1</v>
      </c>
      <c r="K146" s="129">
        <f t="shared" si="39"/>
        <v>0.1</v>
      </c>
      <c r="L146" s="129">
        <f t="shared" si="39"/>
        <v>0.1</v>
      </c>
      <c r="M146" s="129">
        <f t="shared" si="39"/>
        <v>0.1</v>
      </c>
      <c r="N146" s="129">
        <f t="shared" si="39"/>
        <v>0.1</v>
      </c>
      <c r="O146" s="129">
        <f t="shared" si="39"/>
        <v>0.1</v>
      </c>
      <c r="P146" s="129">
        <f t="shared" si="39"/>
        <v>0.1</v>
      </c>
      <c r="Q146" s="129">
        <f t="shared" si="39"/>
        <v>0.1</v>
      </c>
      <c r="R146" s="129">
        <f t="shared" si="39"/>
        <v>0.1</v>
      </c>
      <c r="S146" s="129">
        <f t="shared" ref="S146:AF149" si="40">R146</f>
        <v>0.1</v>
      </c>
      <c r="T146" s="129">
        <f t="shared" si="40"/>
        <v>0.1</v>
      </c>
      <c r="U146" s="129">
        <f t="shared" si="40"/>
        <v>0.1</v>
      </c>
      <c r="V146" s="129">
        <f t="shared" si="40"/>
        <v>0.1</v>
      </c>
      <c r="W146" s="129">
        <f t="shared" si="40"/>
        <v>0.1</v>
      </c>
      <c r="X146" s="129">
        <f t="shared" si="40"/>
        <v>0.1</v>
      </c>
      <c r="Y146" s="129">
        <f t="shared" si="40"/>
        <v>0.1</v>
      </c>
      <c r="Z146" s="129">
        <f t="shared" si="40"/>
        <v>0.1</v>
      </c>
      <c r="AA146" s="129">
        <f t="shared" si="40"/>
        <v>0.1</v>
      </c>
      <c r="AB146" s="129">
        <f t="shared" si="40"/>
        <v>0.1</v>
      </c>
      <c r="AC146" s="129">
        <f t="shared" si="40"/>
        <v>0.1</v>
      </c>
      <c r="AD146" s="129">
        <f t="shared" si="40"/>
        <v>0.1</v>
      </c>
      <c r="AE146" s="129">
        <f t="shared" si="40"/>
        <v>0.1</v>
      </c>
      <c r="AF146" s="129">
        <f t="shared" si="40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151</v>
      </c>
      <c r="B147" s="128">
        <v>2.0499999999999998</v>
      </c>
      <c r="C147" s="129">
        <f t="shared" si="39"/>
        <v>2.0499999999999998</v>
      </c>
      <c r="D147" s="129">
        <f t="shared" si="39"/>
        <v>2.0499999999999998</v>
      </c>
      <c r="E147" s="129">
        <f t="shared" si="39"/>
        <v>2.0499999999999998</v>
      </c>
      <c r="F147" s="129">
        <f t="shared" si="39"/>
        <v>2.0499999999999998</v>
      </c>
      <c r="G147" s="129">
        <f t="shared" si="39"/>
        <v>2.0499999999999998</v>
      </c>
      <c r="H147" s="129">
        <f t="shared" si="39"/>
        <v>2.0499999999999998</v>
      </c>
      <c r="I147" s="129">
        <f t="shared" si="39"/>
        <v>2.0499999999999998</v>
      </c>
      <c r="J147" s="129">
        <f t="shared" si="39"/>
        <v>2.0499999999999998</v>
      </c>
      <c r="K147" s="129">
        <f t="shared" si="39"/>
        <v>2.0499999999999998</v>
      </c>
      <c r="L147" s="129">
        <f t="shared" si="39"/>
        <v>2.0499999999999998</v>
      </c>
      <c r="M147" s="129">
        <f t="shared" si="39"/>
        <v>2.0499999999999998</v>
      </c>
      <c r="N147" s="129">
        <f t="shared" si="39"/>
        <v>2.0499999999999998</v>
      </c>
      <c r="O147" s="129">
        <f t="shared" si="39"/>
        <v>2.0499999999999998</v>
      </c>
      <c r="P147" s="129">
        <f t="shared" si="39"/>
        <v>2.0499999999999998</v>
      </c>
      <c r="Q147" s="129">
        <f t="shared" si="39"/>
        <v>2.0499999999999998</v>
      </c>
      <c r="R147" s="129">
        <f t="shared" si="39"/>
        <v>2.0499999999999998</v>
      </c>
      <c r="S147" s="129">
        <f t="shared" si="40"/>
        <v>2.0499999999999998</v>
      </c>
      <c r="T147" s="129">
        <f t="shared" si="40"/>
        <v>2.0499999999999998</v>
      </c>
      <c r="U147" s="129">
        <f t="shared" si="40"/>
        <v>2.0499999999999998</v>
      </c>
      <c r="V147" s="129">
        <f t="shared" si="40"/>
        <v>2.0499999999999998</v>
      </c>
      <c r="W147" s="129">
        <f t="shared" si="40"/>
        <v>2.0499999999999998</v>
      </c>
      <c r="X147" s="129">
        <f t="shared" si="40"/>
        <v>2.0499999999999998</v>
      </c>
      <c r="Y147" s="129">
        <f t="shared" si="40"/>
        <v>2.0499999999999998</v>
      </c>
      <c r="Z147" s="129">
        <f t="shared" si="40"/>
        <v>2.0499999999999998</v>
      </c>
      <c r="AA147" s="129">
        <f t="shared" si="40"/>
        <v>2.0499999999999998</v>
      </c>
      <c r="AB147" s="129">
        <f t="shared" si="40"/>
        <v>2.0499999999999998</v>
      </c>
      <c r="AC147" s="129">
        <f t="shared" si="40"/>
        <v>2.0499999999999998</v>
      </c>
      <c r="AD147" s="129">
        <f t="shared" si="40"/>
        <v>2.0499999999999998</v>
      </c>
      <c r="AE147" s="129">
        <f t="shared" si="40"/>
        <v>2.0499999999999998</v>
      </c>
      <c r="AF147" s="129">
        <f t="shared" si="40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152</v>
      </c>
      <c r="B148" s="128">
        <v>2.7</v>
      </c>
      <c r="C148" s="129">
        <f t="shared" si="39"/>
        <v>2.7</v>
      </c>
      <c r="D148" s="129">
        <f t="shared" si="39"/>
        <v>2.7</v>
      </c>
      <c r="E148" s="129">
        <f t="shared" si="39"/>
        <v>2.7</v>
      </c>
      <c r="F148" s="129">
        <f t="shared" si="39"/>
        <v>2.7</v>
      </c>
      <c r="G148" s="129">
        <f t="shared" si="39"/>
        <v>2.7</v>
      </c>
      <c r="H148" s="129">
        <f t="shared" si="39"/>
        <v>2.7</v>
      </c>
      <c r="I148" s="129">
        <f t="shared" si="39"/>
        <v>2.7</v>
      </c>
      <c r="J148" s="129">
        <f t="shared" si="39"/>
        <v>2.7</v>
      </c>
      <c r="K148" s="129">
        <f t="shared" si="39"/>
        <v>2.7</v>
      </c>
      <c r="L148" s="129">
        <f t="shared" si="39"/>
        <v>2.7</v>
      </c>
      <c r="M148" s="129">
        <f t="shared" si="39"/>
        <v>2.7</v>
      </c>
      <c r="N148" s="129">
        <f t="shared" si="39"/>
        <v>2.7</v>
      </c>
      <c r="O148" s="129">
        <f t="shared" si="39"/>
        <v>2.7</v>
      </c>
      <c r="P148" s="129">
        <f t="shared" si="39"/>
        <v>2.7</v>
      </c>
      <c r="Q148" s="129">
        <f t="shared" si="39"/>
        <v>2.7</v>
      </c>
      <c r="R148" s="129">
        <f t="shared" si="39"/>
        <v>2.7</v>
      </c>
      <c r="S148" s="129">
        <f t="shared" si="40"/>
        <v>2.7</v>
      </c>
      <c r="T148" s="129">
        <f t="shared" si="40"/>
        <v>2.7</v>
      </c>
      <c r="U148" s="129">
        <f t="shared" si="40"/>
        <v>2.7</v>
      </c>
      <c r="V148" s="129">
        <f t="shared" si="40"/>
        <v>2.7</v>
      </c>
      <c r="W148" s="129">
        <f t="shared" si="40"/>
        <v>2.7</v>
      </c>
      <c r="X148" s="129">
        <f t="shared" si="40"/>
        <v>2.7</v>
      </c>
      <c r="Y148" s="129">
        <f t="shared" si="40"/>
        <v>2.7</v>
      </c>
      <c r="Z148" s="129">
        <f t="shared" si="40"/>
        <v>2.7</v>
      </c>
      <c r="AA148" s="129">
        <f t="shared" si="40"/>
        <v>2.7</v>
      </c>
      <c r="AB148" s="129">
        <f t="shared" si="40"/>
        <v>2.7</v>
      </c>
      <c r="AC148" s="129">
        <f t="shared" si="40"/>
        <v>2.7</v>
      </c>
      <c r="AD148" s="129">
        <f t="shared" si="40"/>
        <v>2.7</v>
      </c>
      <c r="AE148" s="129">
        <f t="shared" si="40"/>
        <v>2.7</v>
      </c>
      <c r="AF148" s="129">
        <f t="shared" si="40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153</v>
      </c>
      <c r="B149" s="128">
        <v>2.15</v>
      </c>
      <c r="C149" s="129">
        <f t="shared" si="39"/>
        <v>2.15</v>
      </c>
      <c r="D149" s="129">
        <f t="shared" si="39"/>
        <v>2.15</v>
      </c>
      <c r="E149" s="129">
        <f t="shared" si="39"/>
        <v>2.15</v>
      </c>
      <c r="F149" s="129">
        <f t="shared" si="39"/>
        <v>2.15</v>
      </c>
      <c r="G149" s="129">
        <f t="shared" si="39"/>
        <v>2.15</v>
      </c>
      <c r="H149" s="129">
        <f t="shared" si="39"/>
        <v>2.15</v>
      </c>
      <c r="I149" s="129">
        <f t="shared" si="39"/>
        <v>2.15</v>
      </c>
      <c r="J149" s="129">
        <f t="shared" si="39"/>
        <v>2.15</v>
      </c>
      <c r="K149" s="129">
        <f t="shared" si="39"/>
        <v>2.15</v>
      </c>
      <c r="L149" s="129">
        <f t="shared" si="39"/>
        <v>2.15</v>
      </c>
      <c r="M149" s="129">
        <f t="shared" si="39"/>
        <v>2.15</v>
      </c>
      <c r="N149" s="129">
        <f t="shared" si="39"/>
        <v>2.15</v>
      </c>
      <c r="O149" s="129">
        <f t="shared" si="39"/>
        <v>2.15</v>
      </c>
      <c r="P149" s="129">
        <f t="shared" si="39"/>
        <v>2.15</v>
      </c>
      <c r="Q149" s="129">
        <f t="shared" si="39"/>
        <v>2.15</v>
      </c>
      <c r="R149" s="129">
        <f t="shared" si="39"/>
        <v>2.15</v>
      </c>
      <c r="S149" s="129">
        <f t="shared" si="40"/>
        <v>2.15</v>
      </c>
      <c r="T149" s="129">
        <f t="shared" si="40"/>
        <v>2.15</v>
      </c>
      <c r="U149" s="129">
        <f t="shared" si="40"/>
        <v>2.15</v>
      </c>
      <c r="V149" s="129">
        <f t="shared" si="40"/>
        <v>2.15</v>
      </c>
      <c r="W149" s="129">
        <f t="shared" si="40"/>
        <v>2.15</v>
      </c>
      <c r="X149" s="129">
        <f t="shared" si="40"/>
        <v>2.15</v>
      </c>
      <c r="Y149" s="129">
        <f t="shared" si="40"/>
        <v>2.15</v>
      </c>
      <c r="Z149" s="129">
        <f t="shared" si="40"/>
        <v>2.15</v>
      </c>
      <c r="AA149" s="129">
        <f t="shared" si="40"/>
        <v>2.15</v>
      </c>
      <c r="AB149" s="129">
        <f t="shared" si="40"/>
        <v>2.15</v>
      </c>
      <c r="AC149" s="129">
        <f t="shared" si="40"/>
        <v>2.15</v>
      </c>
      <c r="AD149" s="129">
        <f t="shared" si="40"/>
        <v>2.15</v>
      </c>
      <c r="AE149" s="129">
        <f t="shared" si="40"/>
        <v>2.15</v>
      </c>
      <c r="AF149" s="129">
        <f t="shared" si="40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154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155</v>
      </c>
      <c r="B151" s="128">
        <v>0.9</v>
      </c>
      <c r="C151" s="129">
        <f t="shared" ref="C151:R163" si="41">B151</f>
        <v>0.9</v>
      </c>
      <c r="D151" s="129">
        <f t="shared" si="41"/>
        <v>0.9</v>
      </c>
      <c r="E151" s="129">
        <f t="shared" si="41"/>
        <v>0.9</v>
      </c>
      <c r="F151" s="129">
        <f t="shared" si="41"/>
        <v>0.9</v>
      </c>
      <c r="G151" s="129">
        <f t="shared" si="41"/>
        <v>0.9</v>
      </c>
      <c r="H151" s="129">
        <f t="shared" si="41"/>
        <v>0.9</v>
      </c>
      <c r="I151" s="129">
        <f t="shared" si="41"/>
        <v>0.9</v>
      </c>
      <c r="J151" s="129">
        <f t="shared" si="41"/>
        <v>0.9</v>
      </c>
      <c r="K151" s="129">
        <f t="shared" si="41"/>
        <v>0.9</v>
      </c>
      <c r="L151" s="129">
        <f t="shared" si="41"/>
        <v>0.9</v>
      </c>
      <c r="M151" s="129">
        <f t="shared" si="41"/>
        <v>0.9</v>
      </c>
      <c r="N151" s="129">
        <f t="shared" si="41"/>
        <v>0.9</v>
      </c>
      <c r="O151" s="129">
        <f t="shared" si="41"/>
        <v>0.9</v>
      </c>
      <c r="P151" s="129">
        <f t="shared" si="41"/>
        <v>0.9</v>
      </c>
      <c r="Q151" s="129">
        <f t="shared" si="41"/>
        <v>0.9</v>
      </c>
      <c r="R151" s="129">
        <f t="shared" si="41"/>
        <v>0.9</v>
      </c>
      <c r="S151" s="129">
        <f t="shared" ref="R151:AF163" si="42">R151</f>
        <v>0.9</v>
      </c>
      <c r="T151" s="129">
        <f t="shared" si="42"/>
        <v>0.9</v>
      </c>
      <c r="U151" s="129">
        <f t="shared" si="42"/>
        <v>0.9</v>
      </c>
      <c r="V151" s="129">
        <f t="shared" si="42"/>
        <v>0.9</v>
      </c>
      <c r="W151" s="129">
        <f t="shared" si="42"/>
        <v>0.9</v>
      </c>
      <c r="X151" s="129">
        <f t="shared" si="42"/>
        <v>0.9</v>
      </c>
      <c r="Y151" s="129">
        <f t="shared" si="42"/>
        <v>0.9</v>
      </c>
      <c r="Z151" s="129">
        <f t="shared" si="42"/>
        <v>0.9</v>
      </c>
      <c r="AA151" s="129">
        <f t="shared" si="42"/>
        <v>0.9</v>
      </c>
      <c r="AB151" s="129">
        <f t="shared" si="42"/>
        <v>0.9</v>
      </c>
      <c r="AC151" s="129">
        <f t="shared" si="42"/>
        <v>0.9</v>
      </c>
      <c r="AD151" s="129">
        <f t="shared" si="42"/>
        <v>0.9</v>
      </c>
      <c r="AE151" s="129">
        <f t="shared" si="42"/>
        <v>0.9</v>
      </c>
      <c r="AF151" s="129">
        <f t="shared" si="42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156</v>
      </c>
      <c r="B152" s="128">
        <v>1.08</v>
      </c>
      <c r="C152" s="129">
        <f t="shared" si="41"/>
        <v>1.08</v>
      </c>
      <c r="D152" s="129">
        <f t="shared" si="41"/>
        <v>1.08</v>
      </c>
      <c r="E152" s="129">
        <f t="shared" si="41"/>
        <v>1.08</v>
      </c>
      <c r="F152" s="129">
        <f t="shared" si="41"/>
        <v>1.08</v>
      </c>
      <c r="G152" s="129">
        <f t="shared" si="41"/>
        <v>1.08</v>
      </c>
      <c r="H152" s="129">
        <f t="shared" si="41"/>
        <v>1.08</v>
      </c>
      <c r="I152" s="129">
        <f t="shared" si="41"/>
        <v>1.08</v>
      </c>
      <c r="J152" s="129">
        <f t="shared" si="41"/>
        <v>1.08</v>
      </c>
      <c r="K152" s="129">
        <f t="shared" si="41"/>
        <v>1.08</v>
      </c>
      <c r="L152" s="129">
        <f t="shared" si="41"/>
        <v>1.08</v>
      </c>
      <c r="M152" s="129">
        <f t="shared" si="41"/>
        <v>1.08</v>
      </c>
      <c r="N152" s="129">
        <f t="shared" si="41"/>
        <v>1.08</v>
      </c>
      <c r="O152" s="129">
        <f t="shared" si="41"/>
        <v>1.08</v>
      </c>
      <c r="P152" s="129">
        <f t="shared" si="41"/>
        <v>1.08</v>
      </c>
      <c r="Q152" s="129">
        <f t="shared" si="41"/>
        <v>1.08</v>
      </c>
      <c r="R152" s="129">
        <f t="shared" si="41"/>
        <v>1.08</v>
      </c>
      <c r="S152" s="129">
        <f t="shared" si="42"/>
        <v>1.08</v>
      </c>
      <c r="T152" s="129">
        <f t="shared" si="42"/>
        <v>1.08</v>
      </c>
      <c r="U152" s="129">
        <f t="shared" si="42"/>
        <v>1.08</v>
      </c>
      <c r="V152" s="129">
        <f t="shared" si="42"/>
        <v>1.08</v>
      </c>
      <c r="W152" s="129">
        <f t="shared" si="42"/>
        <v>1.08</v>
      </c>
      <c r="X152" s="129">
        <f t="shared" si="42"/>
        <v>1.08</v>
      </c>
      <c r="Y152" s="129">
        <f t="shared" si="42"/>
        <v>1.08</v>
      </c>
      <c r="Z152" s="129">
        <f t="shared" si="42"/>
        <v>1.08</v>
      </c>
      <c r="AA152" s="129">
        <f t="shared" si="42"/>
        <v>1.08</v>
      </c>
      <c r="AB152" s="129">
        <f t="shared" si="42"/>
        <v>1.08</v>
      </c>
      <c r="AC152" s="129">
        <f t="shared" si="42"/>
        <v>1.08</v>
      </c>
      <c r="AD152" s="129">
        <f t="shared" si="42"/>
        <v>1.08</v>
      </c>
      <c r="AE152" s="129">
        <f t="shared" si="42"/>
        <v>1.08</v>
      </c>
      <c r="AF152" s="129">
        <f t="shared" si="42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157</v>
      </c>
      <c r="B153" s="128">
        <v>2.37</v>
      </c>
      <c r="C153" s="129">
        <f t="shared" si="41"/>
        <v>2.37</v>
      </c>
      <c r="D153" s="129">
        <f t="shared" si="41"/>
        <v>2.37</v>
      </c>
      <c r="E153" s="129">
        <f t="shared" si="41"/>
        <v>2.37</v>
      </c>
      <c r="F153" s="129">
        <f t="shared" si="41"/>
        <v>2.37</v>
      </c>
      <c r="G153" s="129">
        <f t="shared" si="41"/>
        <v>2.37</v>
      </c>
      <c r="H153" s="129">
        <f t="shared" si="41"/>
        <v>2.37</v>
      </c>
      <c r="I153" s="129">
        <f t="shared" si="41"/>
        <v>2.37</v>
      </c>
      <c r="J153" s="129">
        <f t="shared" si="41"/>
        <v>2.37</v>
      </c>
      <c r="K153" s="129">
        <f t="shared" si="41"/>
        <v>2.37</v>
      </c>
      <c r="L153" s="129">
        <f t="shared" si="41"/>
        <v>2.37</v>
      </c>
      <c r="M153" s="129">
        <f t="shared" si="41"/>
        <v>2.37</v>
      </c>
      <c r="N153" s="129">
        <f t="shared" si="41"/>
        <v>2.37</v>
      </c>
      <c r="O153" s="129">
        <f t="shared" si="41"/>
        <v>2.37</v>
      </c>
      <c r="P153" s="129">
        <f t="shared" si="41"/>
        <v>2.37</v>
      </c>
      <c r="Q153" s="129">
        <f t="shared" si="41"/>
        <v>2.37</v>
      </c>
      <c r="R153" s="129">
        <f t="shared" si="41"/>
        <v>2.37</v>
      </c>
      <c r="S153" s="129">
        <f t="shared" si="42"/>
        <v>2.37</v>
      </c>
      <c r="T153" s="129">
        <f t="shared" si="42"/>
        <v>2.37</v>
      </c>
      <c r="U153" s="129">
        <f t="shared" si="42"/>
        <v>2.37</v>
      </c>
      <c r="V153" s="129">
        <f t="shared" si="42"/>
        <v>2.37</v>
      </c>
      <c r="W153" s="129">
        <f t="shared" si="42"/>
        <v>2.37</v>
      </c>
      <c r="X153" s="129">
        <f t="shared" si="42"/>
        <v>2.37</v>
      </c>
      <c r="Y153" s="129">
        <f t="shared" si="42"/>
        <v>2.37</v>
      </c>
      <c r="Z153" s="129">
        <f t="shared" si="42"/>
        <v>2.37</v>
      </c>
      <c r="AA153" s="129">
        <f t="shared" si="42"/>
        <v>2.37</v>
      </c>
      <c r="AB153" s="129">
        <f t="shared" si="42"/>
        <v>2.37</v>
      </c>
      <c r="AC153" s="129">
        <f t="shared" si="42"/>
        <v>2.37</v>
      </c>
      <c r="AD153" s="129">
        <f t="shared" si="42"/>
        <v>2.37</v>
      </c>
      <c r="AE153" s="129">
        <f t="shared" si="42"/>
        <v>2.37</v>
      </c>
      <c r="AF153" s="129">
        <f t="shared" si="42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158</v>
      </c>
      <c r="B154" s="128">
        <v>1.81</v>
      </c>
      <c r="C154" s="129">
        <f t="shared" si="41"/>
        <v>1.81</v>
      </c>
      <c r="D154" s="129">
        <f t="shared" si="41"/>
        <v>1.81</v>
      </c>
      <c r="E154" s="129">
        <f t="shared" si="41"/>
        <v>1.81</v>
      </c>
      <c r="F154" s="129">
        <f t="shared" si="41"/>
        <v>1.81</v>
      </c>
      <c r="G154" s="129">
        <f t="shared" si="41"/>
        <v>1.81</v>
      </c>
      <c r="H154" s="129">
        <f t="shared" si="41"/>
        <v>1.81</v>
      </c>
      <c r="I154" s="129">
        <f t="shared" si="41"/>
        <v>1.81</v>
      </c>
      <c r="J154" s="129">
        <f t="shared" si="41"/>
        <v>1.81</v>
      </c>
      <c r="K154" s="129">
        <f t="shared" si="41"/>
        <v>1.81</v>
      </c>
      <c r="L154" s="129">
        <f t="shared" si="41"/>
        <v>1.81</v>
      </c>
      <c r="M154" s="129">
        <f t="shared" si="41"/>
        <v>1.81</v>
      </c>
      <c r="N154" s="129">
        <f t="shared" si="41"/>
        <v>1.81</v>
      </c>
      <c r="O154" s="129">
        <f t="shared" si="41"/>
        <v>1.81</v>
      </c>
      <c r="P154" s="129">
        <f t="shared" si="41"/>
        <v>1.81</v>
      </c>
      <c r="Q154" s="129">
        <f t="shared" si="41"/>
        <v>1.81</v>
      </c>
      <c r="R154" s="129">
        <f t="shared" si="41"/>
        <v>1.81</v>
      </c>
      <c r="S154" s="129">
        <f t="shared" si="42"/>
        <v>1.81</v>
      </c>
      <c r="T154" s="129">
        <f t="shared" si="42"/>
        <v>1.81</v>
      </c>
      <c r="U154" s="129">
        <f t="shared" si="42"/>
        <v>1.81</v>
      </c>
      <c r="V154" s="129">
        <f t="shared" si="42"/>
        <v>1.81</v>
      </c>
      <c r="W154" s="129">
        <f t="shared" si="42"/>
        <v>1.81</v>
      </c>
      <c r="X154" s="129">
        <f t="shared" si="42"/>
        <v>1.81</v>
      </c>
      <c r="Y154" s="129">
        <f t="shared" si="42"/>
        <v>1.81</v>
      </c>
      <c r="Z154" s="129">
        <f t="shared" si="42"/>
        <v>1.81</v>
      </c>
      <c r="AA154" s="129">
        <f t="shared" si="42"/>
        <v>1.81</v>
      </c>
      <c r="AB154" s="129">
        <f t="shared" si="42"/>
        <v>1.81</v>
      </c>
      <c r="AC154" s="129">
        <f t="shared" si="42"/>
        <v>1.81</v>
      </c>
      <c r="AD154" s="129">
        <f t="shared" si="42"/>
        <v>1.81</v>
      </c>
      <c r="AE154" s="129">
        <f t="shared" si="42"/>
        <v>1.81</v>
      </c>
      <c r="AF154" s="129">
        <f t="shared" si="42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159</v>
      </c>
      <c r="B155" s="128">
        <v>1.0900000000000001</v>
      </c>
      <c r="C155" s="129">
        <f t="shared" si="41"/>
        <v>1.0900000000000001</v>
      </c>
      <c r="D155" s="129">
        <f t="shared" si="41"/>
        <v>1.0900000000000001</v>
      </c>
      <c r="E155" s="129">
        <f t="shared" si="41"/>
        <v>1.0900000000000001</v>
      </c>
      <c r="F155" s="129">
        <f t="shared" si="41"/>
        <v>1.0900000000000001</v>
      </c>
      <c r="G155" s="129">
        <f t="shared" si="41"/>
        <v>1.0900000000000001</v>
      </c>
      <c r="H155" s="129">
        <f t="shared" si="41"/>
        <v>1.0900000000000001</v>
      </c>
      <c r="I155" s="129">
        <f t="shared" si="41"/>
        <v>1.0900000000000001</v>
      </c>
      <c r="J155" s="129">
        <f t="shared" si="41"/>
        <v>1.0900000000000001</v>
      </c>
      <c r="K155" s="129">
        <f t="shared" si="41"/>
        <v>1.0900000000000001</v>
      </c>
      <c r="L155" s="129">
        <f t="shared" si="41"/>
        <v>1.0900000000000001</v>
      </c>
      <c r="M155" s="129">
        <f t="shared" si="41"/>
        <v>1.0900000000000001</v>
      </c>
      <c r="N155" s="129">
        <f t="shared" si="41"/>
        <v>1.0900000000000001</v>
      </c>
      <c r="O155" s="129">
        <f t="shared" si="41"/>
        <v>1.0900000000000001</v>
      </c>
      <c r="P155" s="129">
        <f t="shared" si="41"/>
        <v>1.0900000000000001</v>
      </c>
      <c r="Q155" s="129">
        <f t="shared" si="41"/>
        <v>1.0900000000000001</v>
      </c>
      <c r="R155" s="129">
        <f t="shared" si="41"/>
        <v>1.0900000000000001</v>
      </c>
      <c r="S155" s="129">
        <f t="shared" si="42"/>
        <v>1.0900000000000001</v>
      </c>
      <c r="T155" s="129">
        <f t="shared" si="42"/>
        <v>1.0900000000000001</v>
      </c>
      <c r="U155" s="129">
        <f t="shared" si="42"/>
        <v>1.0900000000000001</v>
      </c>
      <c r="V155" s="129">
        <f t="shared" si="42"/>
        <v>1.0900000000000001</v>
      </c>
      <c r="W155" s="129">
        <f t="shared" si="42"/>
        <v>1.0900000000000001</v>
      </c>
      <c r="X155" s="129">
        <f t="shared" si="42"/>
        <v>1.0900000000000001</v>
      </c>
      <c r="Y155" s="129">
        <f t="shared" si="42"/>
        <v>1.0900000000000001</v>
      </c>
      <c r="Z155" s="129">
        <f t="shared" si="42"/>
        <v>1.0900000000000001</v>
      </c>
      <c r="AA155" s="129">
        <f t="shared" si="42"/>
        <v>1.0900000000000001</v>
      </c>
      <c r="AB155" s="129">
        <f t="shared" si="42"/>
        <v>1.0900000000000001</v>
      </c>
      <c r="AC155" s="129">
        <f t="shared" si="42"/>
        <v>1.0900000000000001</v>
      </c>
      <c r="AD155" s="129">
        <f t="shared" si="42"/>
        <v>1.0900000000000001</v>
      </c>
      <c r="AE155" s="129">
        <f t="shared" si="42"/>
        <v>1.0900000000000001</v>
      </c>
      <c r="AF155" s="129">
        <f t="shared" si="42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160</v>
      </c>
      <c r="B156" s="128">
        <v>1.58</v>
      </c>
      <c r="C156" s="129">
        <f t="shared" si="41"/>
        <v>1.58</v>
      </c>
      <c r="D156" s="129">
        <f t="shared" si="41"/>
        <v>1.58</v>
      </c>
      <c r="E156" s="129">
        <f t="shared" si="41"/>
        <v>1.58</v>
      </c>
      <c r="F156" s="129">
        <f t="shared" si="41"/>
        <v>1.58</v>
      </c>
      <c r="G156" s="129">
        <f t="shared" si="41"/>
        <v>1.58</v>
      </c>
      <c r="H156" s="129">
        <f t="shared" si="41"/>
        <v>1.58</v>
      </c>
      <c r="I156" s="129">
        <f t="shared" si="41"/>
        <v>1.58</v>
      </c>
      <c r="J156" s="129">
        <f t="shared" si="41"/>
        <v>1.58</v>
      </c>
      <c r="K156" s="129">
        <f t="shared" si="41"/>
        <v>1.58</v>
      </c>
      <c r="L156" s="129">
        <f t="shared" si="41"/>
        <v>1.58</v>
      </c>
      <c r="M156" s="129">
        <f t="shared" si="41"/>
        <v>1.58</v>
      </c>
      <c r="N156" s="129">
        <f t="shared" si="41"/>
        <v>1.58</v>
      </c>
      <c r="O156" s="129">
        <f t="shared" si="41"/>
        <v>1.58</v>
      </c>
      <c r="P156" s="129">
        <f t="shared" si="41"/>
        <v>1.58</v>
      </c>
      <c r="Q156" s="129">
        <f t="shared" si="41"/>
        <v>1.58</v>
      </c>
      <c r="R156" s="129">
        <f t="shared" si="41"/>
        <v>1.58</v>
      </c>
      <c r="S156" s="129">
        <f t="shared" si="42"/>
        <v>1.58</v>
      </c>
      <c r="T156" s="129">
        <f t="shared" si="42"/>
        <v>1.58</v>
      </c>
      <c r="U156" s="129">
        <f t="shared" si="42"/>
        <v>1.58</v>
      </c>
      <c r="V156" s="129">
        <f t="shared" si="42"/>
        <v>1.58</v>
      </c>
      <c r="W156" s="129">
        <f t="shared" si="42"/>
        <v>1.58</v>
      </c>
      <c r="X156" s="129">
        <f t="shared" si="42"/>
        <v>1.58</v>
      </c>
      <c r="Y156" s="129">
        <f t="shared" si="42"/>
        <v>1.58</v>
      </c>
      <c r="Z156" s="129">
        <f t="shared" si="42"/>
        <v>1.58</v>
      </c>
      <c r="AA156" s="129">
        <f t="shared" si="42"/>
        <v>1.58</v>
      </c>
      <c r="AB156" s="129">
        <f t="shared" si="42"/>
        <v>1.58</v>
      </c>
      <c r="AC156" s="129">
        <f t="shared" si="42"/>
        <v>1.58</v>
      </c>
      <c r="AD156" s="129">
        <f t="shared" si="42"/>
        <v>1.58</v>
      </c>
      <c r="AE156" s="129">
        <f t="shared" si="42"/>
        <v>1.58</v>
      </c>
      <c r="AF156" s="129">
        <f t="shared" si="42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161</v>
      </c>
      <c r="B157" s="128">
        <v>2</v>
      </c>
      <c r="C157" s="129">
        <f t="shared" si="41"/>
        <v>2</v>
      </c>
      <c r="D157" s="129">
        <f t="shared" si="41"/>
        <v>2</v>
      </c>
      <c r="E157" s="129">
        <f t="shared" si="41"/>
        <v>2</v>
      </c>
      <c r="F157" s="129">
        <f t="shared" si="41"/>
        <v>2</v>
      </c>
      <c r="G157" s="129">
        <f t="shared" si="41"/>
        <v>2</v>
      </c>
      <c r="H157" s="129">
        <f t="shared" si="41"/>
        <v>2</v>
      </c>
      <c r="I157" s="129">
        <f t="shared" si="41"/>
        <v>2</v>
      </c>
      <c r="J157" s="129">
        <f t="shared" si="41"/>
        <v>2</v>
      </c>
      <c r="K157" s="129">
        <f t="shared" si="41"/>
        <v>2</v>
      </c>
      <c r="L157" s="129">
        <f t="shared" si="41"/>
        <v>2</v>
      </c>
      <c r="M157" s="129">
        <f t="shared" si="41"/>
        <v>2</v>
      </c>
      <c r="N157" s="129">
        <f t="shared" si="41"/>
        <v>2</v>
      </c>
      <c r="O157" s="129">
        <f t="shared" si="41"/>
        <v>2</v>
      </c>
      <c r="P157" s="129">
        <f t="shared" si="41"/>
        <v>2</v>
      </c>
      <c r="Q157" s="129">
        <f t="shared" si="41"/>
        <v>2</v>
      </c>
      <c r="R157" s="129">
        <f t="shared" si="41"/>
        <v>2</v>
      </c>
      <c r="S157" s="129">
        <f t="shared" si="42"/>
        <v>2</v>
      </c>
      <c r="T157" s="129">
        <f t="shared" si="42"/>
        <v>2</v>
      </c>
      <c r="U157" s="129">
        <f t="shared" si="42"/>
        <v>2</v>
      </c>
      <c r="V157" s="129">
        <f t="shared" si="42"/>
        <v>2</v>
      </c>
      <c r="W157" s="129">
        <f t="shared" si="42"/>
        <v>2</v>
      </c>
      <c r="X157" s="129">
        <f t="shared" si="42"/>
        <v>2</v>
      </c>
      <c r="Y157" s="129">
        <f t="shared" si="42"/>
        <v>2</v>
      </c>
      <c r="Z157" s="129">
        <f t="shared" si="42"/>
        <v>2</v>
      </c>
      <c r="AA157" s="129">
        <f t="shared" si="42"/>
        <v>2</v>
      </c>
      <c r="AB157" s="129">
        <f t="shared" si="42"/>
        <v>2</v>
      </c>
      <c r="AC157" s="129">
        <f t="shared" si="42"/>
        <v>2</v>
      </c>
      <c r="AD157" s="129">
        <f t="shared" si="42"/>
        <v>2</v>
      </c>
      <c r="AE157" s="129">
        <f t="shared" si="42"/>
        <v>2</v>
      </c>
      <c r="AF157" s="129">
        <f t="shared" si="42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162</v>
      </c>
      <c r="B158" s="128">
        <v>0.47</v>
      </c>
      <c r="C158" s="129">
        <f t="shared" si="41"/>
        <v>0.47</v>
      </c>
      <c r="D158" s="129">
        <f t="shared" si="41"/>
        <v>0.47</v>
      </c>
      <c r="E158" s="129">
        <f t="shared" si="41"/>
        <v>0.47</v>
      </c>
      <c r="F158" s="129">
        <f t="shared" si="41"/>
        <v>0.47</v>
      </c>
      <c r="G158" s="129">
        <f t="shared" si="41"/>
        <v>0.47</v>
      </c>
      <c r="H158" s="129">
        <f t="shared" si="41"/>
        <v>0.47</v>
      </c>
      <c r="I158" s="129">
        <f t="shared" si="41"/>
        <v>0.47</v>
      </c>
      <c r="J158" s="129">
        <f t="shared" si="41"/>
        <v>0.47</v>
      </c>
      <c r="K158" s="129">
        <f t="shared" si="41"/>
        <v>0.47</v>
      </c>
      <c r="L158" s="129">
        <f t="shared" si="41"/>
        <v>0.47</v>
      </c>
      <c r="M158" s="129">
        <f t="shared" si="41"/>
        <v>0.47</v>
      </c>
      <c r="N158" s="129">
        <f t="shared" si="41"/>
        <v>0.47</v>
      </c>
      <c r="O158" s="129">
        <f t="shared" si="41"/>
        <v>0.47</v>
      </c>
      <c r="P158" s="129">
        <f t="shared" si="41"/>
        <v>0.47</v>
      </c>
      <c r="Q158" s="129">
        <f t="shared" si="41"/>
        <v>0.47</v>
      </c>
      <c r="R158" s="129">
        <f t="shared" si="41"/>
        <v>0.47</v>
      </c>
      <c r="S158" s="129">
        <f t="shared" si="42"/>
        <v>0.47</v>
      </c>
      <c r="T158" s="129">
        <f t="shared" si="42"/>
        <v>0.47</v>
      </c>
      <c r="U158" s="129">
        <f t="shared" si="42"/>
        <v>0.47</v>
      </c>
      <c r="V158" s="129">
        <f t="shared" si="42"/>
        <v>0.47</v>
      </c>
      <c r="W158" s="129">
        <f t="shared" si="42"/>
        <v>0.47</v>
      </c>
      <c r="X158" s="129">
        <f t="shared" si="42"/>
        <v>0.47</v>
      </c>
      <c r="Y158" s="129">
        <f t="shared" si="42"/>
        <v>0.47</v>
      </c>
      <c r="Z158" s="129">
        <f t="shared" si="42"/>
        <v>0.47</v>
      </c>
      <c r="AA158" s="129">
        <f t="shared" si="42"/>
        <v>0.47</v>
      </c>
      <c r="AB158" s="129">
        <f t="shared" si="42"/>
        <v>0.47</v>
      </c>
      <c r="AC158" s="129">
        <f t="shared" si="42"/>
        <v>0.47</v>
      </c>
      <c r="AD158" s="129">
        <f t="shared" si="42"/>
        <v>0.47</v>
      </c>
      <c r="AE158" s="129">
        <f t="shared" si="42"/>
        <v>0.47</v>
      </c>
      <c r="AF158" s="129">
        <f t="shared" si="42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163</v>
      </c>
      <c r="B159" s="128">
        <v>0</v>
      </c>
      <c r="C159" s="129">
        <f t="shared" si="41"/>
        <v>0</v>
      </c>
      <c r="D159" s="129">
        <f t="shared" si="41"/>
        <v>0</v>
      </c>
      <c r="E159" s="129">
        <f t="shared" si="41"/>
        <v>0</v>
      </c>
      <c r="F159" s="129">
        <f t="shared" si="41"/>
        <v>0</v>
      </c>
      <c r="G159" s="129">
        <f t="shared" si="41"/>
        <v>0</v>
      </c>
      <c r="H159" s="129">
        <f t="shared" si="41"/>
        <v>0</v>
      </c>
      <c r="I159" s="129">
        <f t="shared" si="41"/>
        <v>0</v>
      </c>
      <c r="J159" s="129">
        <f t="shared" si="41"/>
        <v>0</v>
      </c>
      <c r="K159" s="129">
        <f t="shared" si="41"/>
        <v>0</v>
      </c>
      <c r="L159" s="129">
        <f t="shared" si="41"/>
        <v>0</v>
      </c>
      <c r="M159" s="129">
        <f t="shared" si="41"/>
        <v>0</v>
      </c>
      <c r="N159" s="129">
        <f t="shared" si="41"/>
        <v>0</v>
      </c>
      <c r="O159" s="129">
        <f t="shared" si="41"/>
        <v>0</v>
      </c>
      <c r="P159" s="129">
        <f t="shared" si="41"/>
        <v>0</v>
      </c>
      <c r="Q159" s="129">
        <f t="shared" si="41"/>
        <v>0</v>
      </c>
      <c r="R159" s="129">
        <f t="shared" si="41"/>
        <v>0</v>
      </c>
      <c r="S159" s="129">
        <f t="shared" si="42"/>
        <v>0</v>
      </c>
      <c r="T159" s="129">
        <f t="shared" si="42"/>
        <v>0</v>
      </c>
      <c r="U159" s="129">
        <f t="shared" si="42"/>
        <v>0</v>
      </c>
      <c r="V159" s="129">
        <f t="shared" si="42"/>
        <v>0</v>
      </c>
      <c r="W159" s="129">
        <f t="shared" si="42"/>
        <v>0</v>
      </c>
      <c r="X159" s="129">
        <f t="shared" si="42"/>
        <v>0</v>
      </c>
      <c r="Y159" s="129">
        <f t="shared" si="42"/>
        <v>0</v>
      </c>
      <c r="Z159" s="129">
        <f t="shared" si="42"/>
        <v>0</v>
      </c>
      <c r="AA159" s="129">
        <f t="shared" si="42"/>
        <v>0</v>
      </c>
      <c r="AB159" s="129">
        <f t="shared" si="42"/>
        <v>0</v>
      </c>
      <c r="AC159" s="129">
        <f t="shared" si="42"/>
        <v>0</v>
      </c>
      <c r="AD159" s="129">
        <f t="shared" si="42"/>
        <v>0</v>
      </c>
      <c r="AE159" s="129">
        <f t="shared" si="42"/>
        <v>0</v>
      </c>
      <c r="AF159" s="129">
        <f t="shared" si="42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164</v>
      </c>
      <c r="B160" s="128">
        <v>0</v>
      </c>
      <c r="C160" s="129">
        <f t="shared" si="41"/>
        <v>0</v>
      </c>
      <c r="D160" s="129">
        <f t="shared" si="41"/>
        <v>0</v>
      </c>
      <c r="E160" s="129">
        <f t="shared" si="41"/>
        <v>0</v>
      </c>
      <c r="F160" s="129">
        <f t="shared" si="41"/>
        <v>0</v>
      </c>
      <c r="G160" s="129">
        <f t="shared" si="41"/>
        <v>0</v>
      </c>
      <c r="H160" s="129">
        <f t="shared" si="41"/>
        <v>0</v>
      </c>
      <c r="I160" s="129">
        <f t="shared" si="41"/>
        <v>0</v>
      </c>
      <c r="J160" s="129">
        <f t="shared" si="41"/>
        <v>0</v>
      </c>
      <c r="K160" s="129">
        <f t="shared" si="41"/>
        <v>0</v>
      </c>
      <c r="L160" s="129">
        <f t="shared" si="41"/>
        <v>0</v>
      </c>
      <c r="M160" s="129">
        <f t="shared" si="41"/>
        <v>0</v>
      </c>
      <c r="N160" s="129">
        <f t="shared" si="41"/>
        <v>0</v>
      </c>
      <c r="O160" s="129">
        <f t="shared" si="41"/>
        <v>0</v>
      </c>
      <c r="P160" s="129">
        <f t="shared" si="41"/>
        <v>0</v>
      </c>
      <c r="Q160" s="129">
        <f t="shared" si="41"/>
        <v>0</v>
      </c>
      <c r="R160" s="129">
        <f t="shared" si="42"/>
        <v>0</v>
      </c>
      <c r="S160" s="129">
        <f t="shared" si="42"/>
        <v>0</v>
      </c>
      <c r="T160" s="129">
        <f t="shared" si="42"/>
        <v>0</v>
      </c>
      <c r="U160" s="129">
        <f t="shared" si="42"/>
        <v>0</v>
      </c>
      <c r="V160" s="129">
        <f t="shared" si="42"/>
        <v>0</v>
      </c>
      <c r="W160" s="129">
        <f t="shared" si="42"/>
        <v>0</v>
      </c>
      <c r="X160" s="129">
        <f t="shared" si="42"/>
        <v>0</v>
      </c>
      <c r="Y160" s="129">
        <f t="shared" si="42"/>
        <v>0</v>
      </c>
      <c r="Z160" s="129">
        <f t="shared" si="42"/>
        <v>0</v>
      </c>
      <c r="AA160" s="129">
        <f t="shared" si="42"/>
        <v>0</v>
      </c>
      <c r="AB160" s="129">
        <f t="shared" si="42"/>
        <v>0</v>
      </c>
      <c r="AC160" s="129">
        <f t="shared" si="42"/>
        <v>0</v>
      </c>
      <c r="AD160" s="129">
        <f t="shared" si="42"/>
        <v>0</v>
      </c>
      <c r="AE160" s="129">
        <f t="shared" si="42"/>
        <v>0</v>
      </c>
      <c r="AF160" s="129">
        <f t="shared" si="42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165</v>
      </c>
      <c r="B161" s="128">
        <v>0.8</v>
      </c>
      <c r="C161" s="129">
        <f t="shared" si="41"/>
        <v>0.8</v>
      </c>
      <c r="D161" s="129">
        <f t="shared" si="41"/>
        <v>0.8</v>
      </c>
      <c r="E161" s="129">
        <f t="shared" si="41"/>
        <v>0.8</v>
      </c>
      <c r="F161" s="129">
        <f t="shared" si="41"/>
        <v>0.8</v>
      </c>
      <c r="G161" s="129">
        <f t="shared" si="41"/>
        <v>0.8</v>
      </c>
      <c r="H161" s="129">
        <f t="shared" si="41"/>
        <v>0.8</v>
      </c>
      <c r="I161" s="129">
        <f t="shared" si="41"/>
        <v>0.8</v>
      </c>
      <c r="J161" s="129">
        <f t="shared" si="41"/>
        <v>0.8</v>
      </c>
      <c r="K161" s="129">
        <f t="shared" si="41"/>
        <v>0.8</v>
      </c>
      <c r="L161" s="129">
        <f t="shared" si="41"/>
        <v>0.8</v>
      </c>
      <c r="M161" s="129">
        <f t="shared" si="41"/>
        <v>0.8</v>
      </c>
      <c r="N161" s="129">
        <f t="shared" si="41"/>
        <v>0.8</v>
      </c>
      <c r="O161" s="129">
        <f t="shared" si="41"/>
        <v>0.8</v>
      </c>
      <c r="P161" s="129">
        <f t="shared" si="41"/>
        <v>0.8</v>
      </c>
      <c r="Q161" s="129">
        <f t="shared" si="41"/>
        <v>0.8</v>
      </c>
      <c r="R161" s="129">
        <f t="shared" si="42"/>
        <v>0.8</v>
      </c>
      <c r="S161" s="129">
        <f t="shared" si="42"/>
        <v>0.8</v>
      </c>
      <c r="T161" s="129">
        <f t="shared" si="42"/>
        <v>0.8</v>
      </c>
      <c r="U161" s="129">
        <f t="shared" si="42"/>
        <v>0.8</v>
      </c>
      <c r="V161" s="129">
        <f t="shared" si="42"/>
        <v>0.8</v>
      </c>
      <c r="W161" s="129">
        <f t="shared" si="42"/>
        <v>0.8</v>
      </c>
      <c r="X161" s="129">
        <f t="shared" si="42"/>
        <v>0.8</v>
      </c>
      <c r="Y161" s="129">
        <f t="shared" si="42"/>
        <v>0.8</v>
      </c>
      <c r="Z161" s="129">
        <f t="shared" si="42"/>
        <v>0.8</v>
      </c>
      <c r="AA161" s="129">
        <f t="shared" si="42"/>
        <v>0.8</v>
      </c>
      <c r="AB161" s="129">
        <f t="shared" si="42"/>
        <v>0.8</v>
      </c>
      <c r="AC161" s="129">
        <f t="shared" si="42"/>
        <v>0.8</v>
      </c>
      <c r="AD161" s="129">
        <f t="shared" si="42"/>
        <v>0.8</v>
      </c>
      <c r="AE161" s="129">
        <f t="shared" si="42"/>
        <v>0.8</v>
      </c>
      <c r="AF161" s="129">
        <f t="shared" si="42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166</v>
      </c>
      <c r="B162" s="128">
        <v>1.5</v>
      </c>
      <c r="C162" s="129">
        <f t="shared" si="41"/>
        <v>1.5</v>
      </c>
      <c r="D162" s="129">
        <f t="shared" si="41"/>
        <v>1.5</v>
      </c>
      <c r="E162" s="129">
        <f t="shared" si="41"/>
        <v>1.5</v>
      </c>
      <c r="F162" s="129">
        <f t="shared" si="41"/>
        <v>1.5</v>
      </c>
      <c r="G162" s="129">
        <f t="shared" si="41"/>
        <v>1.5</v>
      </c>
      <c r="H162" s="129">
        <f t="shared" si="41"/>
        <v>1.5</v>
      </c>
      <c r="I162" s="129">
        <f t="shared" si="41"/>
        <v>1.5</v>
      </c>
      <c r="J162" s="129">
        <f t="shared" si="41"/>
        <v>1.5</v>
      </c>
      <c r="K162" s="129">
        <f t="shared" si="41"/>
        <v>1.5</v>
      </c>
      <c r="L162" s="129">
        <f t="shared" si="41"/>
        <v>1.5</v>
      </c>
      <c r="M162" s="129">
        <f t="shared" si="41"/>
        <v>1.5</v>
      </c>
      <c r="N162" s="129">
        <f t="shared" si="41"/>
        <v>1.5</v>
      </c>
      <c r="O162" s="129">
        <f t="shared" si="41"/>
        <v>1.5</v>
      </c>
      <c r="P162" s="129">
        <f t="shared" si="41"/>
        <v>1.5</v>
      </c>
      <c r="Q162" s="129">
        <f t="shared" si="41"/>
        <v>1.5</v>
      </c>
      <c r="R162" s="129">
        <f t="shared" si="42"/>
        <v>1.5</v>
      </c>
      <c r="S162" s="129">
        <f t="shared" si="42"/>
        <v>1.5</v>
      </c>
      <c r="T162" s="129">
        <f t="shared" si="42"/>
        <v>1.5</v>
      </c>
      <c r="U162" s="129">
        <f t="shared" si="42"/>
        <v>1.5</v>
      </c>
      <c r="V162" s="129">
        <f t="shared" si="42"/>
        <v>1.5</v>
      </c>
      <c r="W162" s="129">
        <f t="shared" si="42"/>
        <v>1.5</v>
      </c>
      <c r="X162" s="129">
        <f t="shared" si="42"/>
        <v>1.5</v>
      </c>
      <c r="Y162" s="129">
        <f t="shared" si="42"/>
        <v>1.5</v>
      </c>
      <c r="Z162" s="129">
        <f t="shared" si="42"/>
        <v>1.5</v>
      </c>
      <c r="AA162" s="129">
        <f t="shared" si="42"/>
        <v>1.5</v>
      </c>
      <c r="AB162" s="129">
        <f t="shared" si="42"/>
        <v>1.5</v>
      </c>
      <c r="AC162" s="129">
        <f t="shared" si="42"/>
        <v>1.5</v>
      </c>
      <c r="AD162" s="129">
        <f t="shared" si="42"/>
        <v>1.5</v>
      </c>
      <c r="AE162" s="129">
        <f t="shared" si="42"/>
        <v>1.5</v>
      </c>
      <c r="AF162" s="129">
        <f t="shared" si="42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167</v>
      </c>
      <c r="B163" s="128">
        <v>1</v>
      </c>
      <c r="C163" s="129">
        <f t="shared" si="41"/>
        <v>1</v>
      </c>
      <c r="D163" s="129">
        <f t="shared" si="41"/>
        <v>1</v>
      </c>
      <c r="E163" s="129">
        <f t="shared" si="41"/>
        <v>1</v>
      </c>
      <c r="F163" s="129">
        <f t="shared" si="41"/>
        <v>1</v>
      </c>
      <c r="G163" s="129">
        <f t="shared" si="41"/>
        <v>1</v>
      </c>
      <c r="H163" s="129">
        <f t="shared" si="41"/>
        <v>1</v>
      </c>
      <c r="I163" s="129">
        <f t="shared" si="41"/>
        <v>1</v>
      </c>
      <c r="J163" s="129">
        <f t="shared" si="41"/>
        <v>1</v>
      </c>
      <c r="K163" s="129">
        <f t="shared" si="41"/>
        <v>1</v>
      </c>
      <c r="L163" s="129">
        <f t="shared" si="41"/>
        <v>1</v>
      </c>
      <c r="M163" s="129">
        <f t="shared" si="41"/>
        <v>1</v>
      </c>
      <c r="N163" s="129">
        <f t="shared" si="41"/>
        <v>1</v>
      </c>
      <c r="O163" s="129">
        <f t="shared" si="41"/>
        <v>1</v>
      </c>
      <c r="P163" s="129">
        <f t="shared" si="41"/>
        <v>1</v>
      </c>
      <c r="Q163" s="129">
        <f t="shared" si="41"/>
        <v>1</v>
      </c>
      <c r="R163" s="129">
        <f t="shared" si="42"/>
        <v>1</v>
      </c>
      <c r="S163" s="129">
        <f t="shared" si="42"/>
        <v>1</v>
      </c>
      <c r="T163" s="129">
        <f t="shared" si="42"/>
        <v>1</v>
      </c>
      <c r="U163" s="129">
        <f t="shared" si="42"/>
        <v>1</v>
      </c>
      <c r="V163" s="129">
        <f t="shared" si="42"/>
        <v>1</v>
      </c>
      <c r="W163" s="129">
        <f t="shared" si="42"/>
        <v>1</v>
      </c>
      <c r="X163" s="129">
        <f t="shared" si="42"/>
        <v>1</v>
      </c>
      <c r="Y163" s="129">
        <f t="shared" si="42"/>
        <v>1</v>
      </c>
      <c r="Z163" s="129">
        <f t="shared" si="42"/>
        <v>1</v>
      </c>
      <c r="AA163" s="129">
        <f t="shared" si="42"/>
        <v>1</v>
      </c>
      <c r="AB163" s="129">
        <f t="shared" si="42"/>
        <v>1</v>
      </c>
      <c r="AC163" s="129">
        <f t="shared" si="42"/>
        <v>1</v>
      </c>
      <c r="AD163" s="129">
        <f t="shared" si="42"/>
        <v>1</v>
      </c>
      <c r="AE163" s="129">
        <f t="shared" si="42"/>
        <v>1</v>
      </c>
      <c r="AF163" s="129">
        <f t="shared" si="42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168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169</v>
      </c>
      <c r="B165" s="128">
        <v>1</v>
      </c>
      <c r="C165" s="129">
        <f t="shared" ref="C165:R172" si="43">B165</f>
        <v>1</v>
      </c>
      <c r="D165" s="129">
        <f t="shared" si="43"/>
        <v>1</v>
      </c>
      <c r="E165" s="129">
        <f t="shared" si="43"/>
        <v>1</v>
      </c>
      <c r="F165" s="129">
        <f t="shared" si="43"/>
        <v>1</v>
      </c>
      <c r="G165" s="129">
        <f t="shared" si="43"/>
        <v>1</v>
      </c>
      <c r="H165" s="129">
        <f t="shared" si="43"/>
        <v>1</v>
      </c>
      <c r="I165" s="129">
        <f t="shared" si="43"/>
        <v>1</v>
      </c>
      <c r="J165" s="129">
        <f t="shared" si="43"/>
        <v>1</v>
      </c>
      <c r="K165" s="129">
        <f t="shared" si="43"/>
        <v>1</v>
      </c>
      <c r="L165" s="129">
        <f t="shared" si="43"/>
        <v>1</v>
      </c>
      <c r="M165" s="129">
        <f t="shared" si="43"/>
        <v>1</v>
      </c>
      <c r="N165" s="129">
        <f t="shared" si="43"/>
        <v>1</v>
      </c>
      <c r="O165" s="129">
        <f t="shared" si="43"/>
        <v>1</v>
      </c>
      <c r="P165" s="129">
        <f t="shared" si="43"/>
        <v>1</v>
      </c>
      <c r="Q165" s="129">
        <f t="shared" si="43"/>
        <v>1</v>
      </c>
      <c r="R165" s="129">
        <f t="shared" si="43"/>
        <v>1</v>
      </c>
      <c r="S165" s="129">
        <f t="shared" ref="R165:AF172" si="44">R165</f>
        <v>1</v>
      </c>
      <c r="T165" s="129">
        <f t="shared" si="44"/>
        <v>1</v>
      </c>
      <c r="U165" s="129">
        <f t="shared" si="44"/>
        <v>1</v>
      </c>
      <c r="V165" s="129">
        <f t="shared" si="44"/>
        <v>1</v>
      </c>
      <c r="W165" s="129">
        <f t="shared" si="44"/>
        <v>1</v>
      </c>
      <c r="X165" s="129">
        <f t="shared" si="44"/>
        <v>1</v>
      </c>
      <c r="Y165" s="129">
        <f t="shared" si="44"/>
        <v>1</v>
      </c>
      <c r="Z165" s="129">
        <f t="shared" si="44"/>
        <v>1</v>
      </c>
      <c r="AA165" s="129">
        <f t="shared" si="44"/>
        <v>1</v>
      </c>
      <c r="AB165" s="129">
        <f t="shared" si="44"/>
        <v>1</v>
      </c>
      <c r="AC165" s="129">
        <f t="shared" si="44"/>
        <v>1</v>
      </c>
      <c r="AD165" s="129">
        <f t="shared" si="44"/>
        <v>1</v>
      </c>
      <c r="AE165" s="129">
        <f t="shared" si="44"/>
        <v>1</v>
      </c>
      <c r="AF165" s="129">
        <f t="shared" si="44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170</v>
      </c>
      <c r="B166" s="128">
        <v>0.42</v>
      </c>
      <c r="C166" s="129">
        <f t="shared" si="43"/>
        <v>0.42</v>
      </c>
      <c r="D166" s="129">
        <f t="shared" si="43"/>
        <v>0.42</v>
      </c>
      <c r="E166" s="129">
        <f t="shared" si="43"/>
        <v>0.42</v>
      </c>
      <c r="F166" s="129">
        <f t="shared" si="43"/>
        <v>0.42</v>
      </c>
      <c r="G166" s="129">
        <f t="shared" si="43"/>
        <v>0.42</v>
      </c>
      <c r="H166" s="129">
        <f t="shared" si="43"/>
        <v>0.42</v>
      </c>
      <c r="I166" s="129">
        <f t="shared" si="43"/>
        <v>0.42</v>
      </c>
      <c r="J166" s="129">
        <f t="shared" si="43"/>
        <v>0.42</v>
      </c>
      <c r="K166" s="129">
        <f t="shared" si="43"/>
        <v>0.42</v>
      </c>
      <c r="L166" s="129">
        <f t="shared" si="43"/>
        <v>0.42</v>
      </c>
      <c r="M166" s="129">
        <f t="shared" si="43"/>
        <v>0.42</v>
      </c>
      <c r="N166" s="129">
        <f t="shared" si="43"/>
        <v>0.42</v>
      </c>
      <c r="O166" s="129">
        <f t="shared" si="43"/>
        <v>0.42</v>
      </c>
      <c r="P166" s="129">
        <f t="shared" si="43"/>
        <v>0.42</v>
      </c>
      <c r="Q166" s="129">
        <f t="shared" si="43"/>
        <v>0.42</v>
      </c>
      <c r="R166" s="129">
        <f t="shared" si="44"/>
        <v>0.42</v>
      </c>
      <c r="S166" s="129">
        <f t="shared" si="44"/>
        <v>0.42</v>
      </c>
      <c r="T166" s="129">
        <f t="shared" si="44"/>
        <v>0.42</v>
      </c>
      <c r="U166" s="129">
        <f t="shared" si="44"/>
        <v>0.42</v>
      </c>
      <c r="V166" s="129">
        <f t="shared" si="44"/>
        <v>0.42</v>
      </c>
      <c r="W166" s="129">
        <f t="shared" si="44"/>
        <v>0.42</v>
      </c>
      <c r="X166" s="129">
        <f t="shared" si="44"/>
        <v>0.42</v>
      </c>
      <c r="Y166" s="129">
        <f t="shared" si="44"/>
        <v>0.42</v>
      </c>
      <c r="Z166" s="129">
        <f t="shared" si="44"/>
        <v>0.42</v>
      </c>
      <c r="AA166" s="129">
        <f t="shared" si="44"/>
        <v>0.42</v>
      </c>
      <c r="AB166" s="129">
        <f t="shared" si="44"/>
        <v>0.42</v>
      </c>
      <c r="AC166" s="129">
        <f t="shared" si="44"/>
        <v>0.42</v>
      </c>
      <c r="AD166" s="129">
        <f t="shared" si="44"/>
        <v>0.42</v>
      </c>
      <c r="AE166" s="129">
        <f t="shared" si="44"/>
        <v>0.42</v>
      </c>
      <c r="AF166" s="129">
        <f t="shared" si="44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171</v>
      </c>
      <c r="B167" s="128">
        <v>0.46</v>
      </c>
      <c r="C167" s="129">
        <f t="shared" si="43"/>
        <v>0.46</v>
      </c>
      <c r="D167" s="129">
        <f t="shared" si="43"/>
        <v>0.46</v>
      </c>
      <c r="E167" s="129">
        <f t="shared" si="43"/>
        <v>0.46</v>
      </c>
      <c r="F167" s="129">
        <f t="shared" si="43"/>
        <v>0.46</v>
      </c>
      <c r="G167" s="129">
        <f t="shared" si="43"/>
        <v>0.46</v>
      </c>
      <c r="H167" s="129">
        <f t="shared" si="43"/>
        <v>0.46</v>
      </c>
      <c r="I167" s="129">
        <f t="shared" si="43"/>
        <v>0.46</v>
      </c>
      <c r="J167" s="129">
        <f t="shared" si="43"/>
        <v>0.46</v>
      </c>
      <c r="K167" s="129">
        <f t="shared" si="43"/>
        <v>0.46</v>
      </c>
      <c r="L167" s="129">
        <f t="shared" si="43"/>
        <v>0.46</v>
      </c>
      <c r="M167" s="129">
        <f t="shared" si="43"/>
        <v>0.46</v>
      </c>
      <c r="N167" s="129">
        <f t="shared" si="43"/>
        <v>0.46</v>
      </c>
      <c r="O167" s="129">
        <f t="shared" si="43"/>
        <v>0.46</v>
      </c>
      <c r="P167" s="129">
        <f t="shared" si="43"/>
        <v>0.46</v>
      </c>
      <c r="Q167" s="129">
        <f t="shared" si="43"/>
        <v>0.46</v>
      </c>
      <c r="R167" s="129">
        <f t="shared" si="44"/>
        <v>0.46</v>
      </c>
      <c r="S167" s="129">
        <f t="shared" si="44"/>
        <v>0.46</v>
      </c>
      <c r="T167" s="129">
        <f t="shared" si="44"/>
        <v>0.46</v>
      </c>
      <c r="U167" s="129">
        <f t="shared" si="44"/>
        <v>0.46</v>
      </c>
      <c r="V167" s="129">
        <f t="shared" si="44"/>
        <v>0.46</v>
      </c>
      <c r="W167" s="129">
        <f t="shared" si="44"/>
        <v>0.46</v>
      </c>
      <c r="X167" s="129">
        <f t="shared" si="44"/>
        <v>0.46</v>
      </c>
      <c r="Y167" s="129">
        <f t="shared" si="44"/>
        <v>0.46</v>
      </c>
      <c r="Z167" s="129">
        <f t="shared" si="44"/>
        <v>0.46</v>
      </c>
      <c r="AA167" s="129">
        <f t="shared" si="44"/>
        <v>0.46</v>
      </c>
      <c r="AB167" s="129">
        <f t="shared" si="44"/>
        <v>0.46</v>
      </c>
      <c r="AC167" s="129">
        <f t="shared" si="44"/>
        <v>0.46</v>
      </c>
      <c r="AD167" s="129">
        <f t="shared" si="44"/>
        <v>0.46</v>
      </c>
      <c r="AE167" s="129">
        <f t="shared" si="44"/>
        <v>0.46</v>
      </c>
      <c r="AF167" s="129">
        <f t="shared" si="44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172</v>
      </c>
      <c r="B168" s="128">
        <v>0.85</v>
      </c>
      <c r="C168" s="129">
        <f t="shared" si="43"/>
        <v>0.85</v>
      </c>
      <c r="D168" s="129">
        <f t="shared" si="43"/>
        <v>0.85</v>
      </c>
      <c r="E168" s="129">
        <f t="shared" si="43"/>
        <v>0.85</v>
      </c>
      <c r="F168" s="129">
        <f t="shared" si="43"/>
        <v>0.85</v>
      </c>
      <c r="G168" s="129">
        <f t="shared" si="43"/>
        <v>0.85</v>
      </c>
      <c r="H168" s="129">
        <f t="shared" si="43"/>
        <v>0.85</v>
      </c>
      <c r="I168" s="129">
        <f t="shared" si="43"/>
        <v>0.85</v>
      </c>
      <c r="J168" s="129">
        <f t="shared" si="43"/>
        <v>0.85</v>
      </c>
      <c r="K168" s="129">
        <f t="shared" si="43"/>
        <v>0.85</v>
      </c>
      <c r="L168" s="129">
        <f t="shared" si="43"/>
        <v>0.85</v>
      </c>
      <c r="M168" s="129">
        <f t="shared" si="43"/>
        <v>0.85</v>
      </c>
      <c r="N168" s="129">
        <f t="shared" si="43"/>
        <v>0.85</v>
      </c>
      <c r="O168" s="129">
        <f t="shared" si="43"/>
        <v>0.85</v>
      </c>
      <c r="P168" s="129">
        <f t="shared" si="43"/>
        <v>0.85</v>
      </c>
      <c r="Q168" s="129">
        <f t="shared" si="43"/>
        <v>0.85</v>
      </c>
      <c r="R168" s="129">
        <f t="shared" si="44"/>
        <v>0.85</v>
      </c>
      <c r="S168" s="129">
        <f t="shared" si="44"/>
        <v>0.85</v>
      </c>
      <c r="T168" s="129">
        <f t="shared" si="44"/>
        <v>0.85</v>
      </c>
      <c r="U168" s="129">
        <f t="shared" si="44"/>
        <v>0.85</v>
      </c>
      <c r="V168" s="129">
        <f t="shared" si="44"/>
        <v>0.85</v>
      </c>
      <c r="W168" s="129">
        <f t="shared" si="44"/>
        <v>0.85</v>
      </c>
      <c r="X168" s="129">
        <f t="shared" si="44"/>
        <v>0.85</v>
      </c>
      <c r="Y168" s="129">
        <f t="shared" si="44"/>
        <v>0.85</v>
      </c>
      <c r="Z168" s="129">
        <f t="shared" si="44"/>
        <v>0.85</v>
      </c>
      <c r="AA168" s="129">
        <f t="shared" si="44"/>
        <v>0.85</v>
      </c>
      <c r="AB168" s="129">
        <f t="shared" si="44"/>
        <v>0.85</v>
      </c>
      <c r="AC168" s="129">
        <f t="shared" si="44"/>
        <v>0.85</v>
      </c>
      <c r="AD168" s="129">
        <f t="shared" si="44"/>
        <v>0.85</v>
      </c>
      <c r="AE168" s="129">
        <f t="shared" si="44"/>
        <v>0.85</v>
      </c>
      <c r="AF168" s="129">
        <f t="shared" si="44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173</v>
      </c>
      <c r="B169" s="128">
        <v>0.9</v>
      </c>
      <c r="C169" s="129">
        <f t="shared" si="43"/>
        <v>0.9</v>
      </c>
      <c r="D169" s="129">
        <f t="shared" si="43"/>
        <v>0.9</v>
      </c>
      <c r="E169" s="129">
        <f t="shared" si="43"/>
        <v>0.9</v>
      </c>
      <c r="F169" s="129">
        <f t="shared" si="43"/>
        <v>0.9</v>
      </c>
      <c r="G169" s="129">
        <f t="shared" si="43"/>
        <v>0.9</v>
      </c>
      <c r="H169" s="129">
        <f t="shared" si="43"/>
        <v>0.9</v>
      </c>
      <c r="I169" s="129">
        <f t="shared" si="43"/>
        <v>0.9</v>
      </c>
      <c r="J169" s="129">
        <f t="shared" si="43"/>
        <v>0.9</v>
      </c>
      <c r="K169" s="129">
        <f t="shared" si="43"/>
        <v>0.9</v>
      </c>
      <c r="L169" s="129">
        <f t="shared" si="43"/>
        <v>0.9</v>
      </c>
      <c r="M169" s="129">
        <f t="shared" si="43"/>
        <v>0.9</v>
      </c>
      <c r="N169" s="129">
        <f t="shared" si="43"/>
        <v>0.9</v>
      </c>
      <c r="O169" s="129">
        <f t="shared" si="43"/>
        <v>0.9</v>
      </c>
      <c r="P169" s="129">
        <f t="shared" si="43"/>
        <v>0.9</v>
      </c>
      <c r="Q169" s="129">
        <f t="shared" si="43"/>
        <v>0.9</v>
      </c>
      <c r="R169" s="129">
        <f t="shared" si="44"/>
        <v>0.9</v>
      </c>
      <c r="S169" s="129">
        <f t="shared" si="44"/>
        <v>0.9</v>
      </c>
      <c r="T169" s="129">
        <f t="shared" si="44"/>
        <v>0.9</v>
      </c>
      <c r="U169" s="129">
        <f t="shared" si="44"/>
        <v>0.9</v>
      </c>
      <c r="V169" s="129">
        <f t="shared" si="44"/>
        <v>0.9</v>
      </c>
      <c r="W169" s="129">
        <f t="shared" si="44"/>
        <v>0.9</v>
      </c>
      <c r="X169" s="129">
        <f t="shared" si="44"/>
        <v>0.9</v>
      </c>
      <c r="Y169" s="129">
        <f t="shared" si="44"/>
        <v>0.9</v>
      </c>
      <c r="Z169" s="129">
        <f t="shared" si="44"/>
        <v>0.9</v>
      </c>
      <c r="AA169" s="129">
        <f t="shared" si="44"/>
        <v>0.9</v>
      </c>
      <c r="AB169" s="129">
        <f t="shared" si="44"/>
        <v>0.9</v>
      </c>
      <c r="AC169" s="129">
        <f t="shared" si="44"/>
        <v>0.9</v>
      </c>
      <c r="AD169" s="129">
        <f t="shared" si="44"/>
        <v>0.9</v>
      </c>
      <c r="AE169" s="129">
        <f t="shared" si="44"/>
        <v>0.9</v>
      </c>
      <c r="AF169" s="129">
        <f t="shared" si="44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174</v>
      </c>
      <c r="B170" s="128">
        <v>0.44</v>
      </c>
      <c r="C170" s="129">
        <f t="shared" si="43"/>
        <v>0.44</v>
      </c>
      <c r="D170" s="129">
        <f t="shared" si="43"/>
        <v>0.44</v>
      </c>
      <c r="E170" s="129">
        <f t="shared" si="43"/>
        <v>0.44</v>
      </c>
      <c r="F170" s="129">
        <f t="shared" si="43"/>
        <v>0.44</v>
      </c>
      <c r="G170" s="129">
        <f t="shared" si="43"/>
        <v>0.44</v>
      </c>
      <c r="H170" s="129">
        <f t="shared" si="43"/>
        <v>0.44</v>
      </c>
      <c r="I170" s="129">
        <f t="shared" si="43"/>
        <v>0.44</v>
      </c>
      <c r="J170" s="129">
        <f t="shared" si="43"/>
        <v>0.44</v>
      </c>
      <c r="K170" s="129">
        <f t="shared" si="43"/>
        <v>0.44</v>
      </c>
      <c r="L170" s="129">
        <f t="shared" si="43"/>
        <v>0.44</v>
      </c>
      <c r="M170" s="129">
        <f t="shared" si="43"/>
        <v>0.44</v>
      </c>
      <c r="N170" s="129">
        <f t="shared" si="43"/>
        <v>0.44</v>
      </c>
      <c r="O170" s="129">
        <f t="shared" si="43"/>
        <v>0.44</v>
      </c>
      <c r="P170" s="129">
        <f t="shared" si="43"/>
        <v>0.44</v>
      </c>
      <c r="Q170" s="129">
        <f t="shared" si="43"/>
        <v>0.44</v>
      </c>
      <c r="R170" s="129">
        <f t="shared" si="44"/>
        <v>0.44</v>
      </c>
      <c r="S170" s="129">
        <f t="shared" si="44"/>
        <v>0.44</v>
      </c>
      <c r="T170" s="129">
        <f t="shared" si="44"/>
        <v>0.44</v>
      </c>
      <c r="U170" s="129">
        <f t="shared" si="44"/>
        <v>0.44</v>
      </c>
      <c r="V170" s="129">
        <f t="shared" si="44"/>
        <v>0.44</v>
      </c>
      <c r="W170" s="129">
        <f t="shared" si="44"/>
        <v>0.44</v>
      </c>
      <c r="X170" s="129">
        <f t="shared" si="44"/>
        <v>0.44</v>
      </c>
      <c r="Y170" s="129">
        <f t="shared" si="44"/>
        <v>0.44</v>
      </c>
      <c r="Z170" s="129">
        <f t="shared" si="44"/>
        <v>0.44</v>
      </c>
      <c r="AA170" s="129">
        <f t="shared" si="44"/>
        <v>0.44</v>
      </c>
      <c r="AB170" s="129">
        <f t="shared" si="44"/>
        <v>0.44</v>
      </c>
      <c r="AC170" s="129">
        <f t="shared" si="44"/>
        <v>0.44</v>
      </c>
      <c r="AD170" s="129">
        <f t="shared" si="44"/>
        <v>0.44</v>
      </c>
      <c r="AE170" s="129">
        <f t="shared" si="44"/>
        <v>0.44</v>
      </c>
      <c r="AF170" s="129">
        <f t="shared" si="44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175</v>
      </c>
      <c r="B171" s="128">
        <v>2.1</v>
      </c>
      <c r="C171" s="129">
        <f t="shared" si="43"/>
        <v>2.1</v>
      </c>
      <c r="D171" s="129">
        <f t="shared" si="43"/>
        <v>2.1</v>
      </c>
      <c r="E171" s="129">
        <f t="shared" si="43"/>
        <v>2.1</v>
      </c>
      <c r="F171" s="129">
        <f t="shared" si="43"/>
        <v>2.1</v>
      </c>
      <c r="G171" s="129">
        <f t="shared" si="43"/>
        <v>2.1</v>
      </c>
      <c r="H171" s="129">
        <f t="shared" si="43"/>
        <v>2.1</v>
      </c>
      <c r="I171" s="129">
        <f t="shared" si="43"/>
        <v>2.1</v>
      </c>
      <c r="J171" s="129">
        <f t="shared" si="43"/>
        <v>2.1</v>
      </c>
      <c r="K171" s="129">
        <f t="shared" si="43"/>
        <v>2.1</v>
      </c>
      <c r="L171" s="129">
        <f t="shared" si="43"/>
        <v>2.1</v>
      </c>
      <c r="M171" s="129">
        <f t="shared" si="43"/>
        <v>2.1</v>
      </c>
      <c r="N171" s="129">
        <f t="shared" si="43"/>
        <v>2.1</v>
      </c>
      <c r="O171" s="129">
        <f t="shared" si="43"/>
        <v>2.1</v>
      </c>
      <c r="P171" s="129">
        <f t="shared" si="43"/>
        <v>2.1</v>
      </c>
      <c r="Q171" s="129">
        <f t="shared" si="43"/>
        <v>2.1</v>
      </c>
      <c r="R171" s="129">
        <f t="shared" si="44"/>
        <v>2.1</v>
      </c>
      <c r="S171" s="129">
        <f t="shared" si="44"/>
        <v>2.1</v>
      </c>
      <c r="T171" s="129">
        <f t="shared" si="44"/>
        <v>2.1</v>
      </c>
      <c r="U171" s="129">
        <f t="shared" si="44"/>
        <v>2.1</v>
      </c>
      <c r="V171" s="129">
        <f t="shared" si="44"/>
        <v>2.1</v>
      </c>
      <c r="W171" s="129">
        <f t="shared" si="44"/>
        <v>2.1</v>
      </c>
      <c r="X171" s="129">
        <f t="shared" si="44"/>
        <v>2.1</v>
      </c>
      <c r="Y171" s="129">
        <f t="shared" si="44"/>
        <v>2.1</v>
      </c>
      <c r="Z171" s="129">
        <f t="shared" si="44"/>
        <v>2.1</v>
      </c>
      <c r="AA171" s="129">
        <f t="shared" si="44"/>
        <v>2.1</v>
      </c>
      <c r="AB171" s="129">
        <f t="shared" si="44"/>
        <v>2.1</v>
      </c>
      <c r="AC171" s="129">
        <f t="shared" si="44"/>
        <v>2.1</v>
      </c>
      <c r="AD171" s="129">
        <f t="shared" si="44"/>
        <v>2.1</v>
      </c>
      <c r="AE171" s="129">
        <f t="shared" si="44"/>
        <v>2.1</v>
      </c>
      <c r="AF171" s="129">
        <f t="shared" si="44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176</v>
      </c>
      <c r="B172" s="128">
        <v>0.9</v>
      </c>
      <c r="C172" s="129">
        <f t="shared" si="43"/>
        <v>0.9</v>
      </c>
      <c r="D172" s="129">
        <f t="shared" si="43"/>
        <v>0.9</v>
      </c>
      <c r="E172" s="129">
        <f t="shared" si="43"/>
        <v>0.9</v>
      </c>
      <c r="F172" s="129">
        <f t="shared" si="43"/>
        <v>0.9</v>
      </c>
      <c r="G172" s="129">
        <f t="shared" si="43"/>
        <v>0.9</v>
      </c>
      <c r="H172" s="129">
        <f t="shared" si="43"/>
        <v>0.9</v>
      </c>
      <c r="I172" s="129">
        <f t="shared" si="43"/>
        <v>0.9</v>
      </c>
      <c r="J172" s="129">
        <f t="shared" si="43"/>
        <v>0.9</v>
      </c>
      <c r="K172" s="129">
        <f t="shared" si="43"/>
        <v>0.9</v>
      </c>
      <c r="L172" s="129">
        <f t="shared" si="43"/>
        <v>0.9</v>
      </c>
      <c r="M172" s="129">
        <f t="shared" si="43"/>
        <v>0.9</v>
      </c>
      <c r="N172" s="129">
        <f t="shared" si="43"/>
        <v>0.9</v>
      </c>
      <c r="O172" s="129">
        <f t="shared" si="43"/>
        <v>0.9</v>
      </c>
      <c r="P172" s="129">
        <f t="shared" si="43"/>
        <v>0.9</v>
      </c>
      <c r="Q172" s="129">
        <f t="shared" si="43"/>
        <v>0.9</v>
      </c>
      <c r="R172" s="129">
        <f t="shared" si="44"/>
        <v>0.9</v>
      </c>
      <c r="S172" s="129">
        <f t="shared" si="44"/>
        <v>0.9</v>
      </c>
      <c r="T172" s="129">
        <f t="shared" si="44"/>
        <v>0.9</v>
      </c>
      <c r="U172" s="129">
        <f t="shared" si="44"/>
        <v>0.9</v>
      </c>
      <c r="V172" s="129">
        <f t="shared" si="44"/>
        <v>0.9</v>
      </c>
      <c r="W172" s="129">
        <f t="shared" si="44"/>
        <v>0.9</v>
      </c>
      <c r="X172" s="129">
        <f t="shared" si="44"/>
        <v>0.9</v>
      </c>
      <c r="Y172" s="129">
        <f t="shared" si="44"/>
        <v>0.9</v>
      </c>
      <c r="Z172" s="129">
        <f t="shared" si="44"/>
        <v>0.9</v>
      </c>
      <c r="AA172" s="129">
        <f t="shared" si="44"/>
        <v>0.9</v>
      </c>
      <c r="AB172" s="129">
        <f t="shared" si="44"/>
        <v>0.9</v>
      </c>
      <c r="AC172" s="129">
        <f t="shared" si="44"/>
        <v>0.9</v>
      </c>
      <c r="AD172" s="129">
        <f t="shared" si="44"/>
        <v>0.9</v>
      </c>
      <c r="AE172" s="129">
        <f t="shared" si="44"/>
        <v>0.9</v>
      </c>
      <c r="AF172" s="129">
        <f t="shared" si="44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177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178</v>
      </c>
      <c r="B174" s="128">
        <v>0.57999999999999996</v>
      </c>
      <c r="C174" s="129">
        <f t="shared" ref="C174:R186" si="45">B174</f>
        <v>0.57999999999999996</v>
      </c>
      <c r="D174" s="129">
        <f t="shared" si="45"/>
        <v>0.57999999999999996</v>
      </c>
      <c r="E174" s="129">
        <f t="shared" si="45"/>
        <v>0.57999999999999996</v>
      </c>
      <c r="F174" s="129">
        <f t="shared" si="45"/>
        <v>0.57999999999999996</v>
      </c>
      <c r="G174" s="129">
        <f t="shared" si="45"/>
        <v>0.57999999999999996</v>
      </c>
      <c r="H174" s="129">
        <f t="shared" si="45"/>
        <v>0.57999999999999996</v>
      </c>
      <c r="I174" s="129">
        <f t="shared" si="45"/>
        <v>0.57999999999999996</v>
      </c>
      <c r="J174" s="129">
        <f t="shared" si="45"/>
        <v>0.57999999999999996</v>
      </c>
      <c r="K174" s="129">
        <f t="shared" si="45"/>
        <v>0.57999999999999996</v>
      </c>
      <c r="L174" s="129">
        <f t="shared" si="45"/>
        <v>0.57999999999999996</v>
      </c>
      <c r="M174" s="129">
        <f t="shared" si="45"/>
        <v>0.57999999999999996</v>
      </c>
      <c r="N174" s="129">
        <f t="shared" si="45"/>
        <v>0.57999999999999996</v>
      </c>
      <c r="O174" s="129">
        <f t="shared" si="45"/>
        <v>0.57999999999999996</v>
      </c>
      <c r="P174" s="129">
        <f t="shared" si="45"/>
        <v>0.57999999999999996</v>
      </c>
      <c r="Q174" s="129">
        <f t="shared" si="45"/>
        <v>0.57999999999999996</v>
      </c>
      <c r="R174" s="129">
        <f t="shared" si="45"/>
        <v>0.57999999999999996</v>
      </c>
      <c r="S174" s="129">
        <f t="shared" ref="R174:AF186" si="46">R174</f>
        <v>0.57999999999999996</v>
      </c>
      <c r="T174" s="129">
        <f t="shared" si="46"/>
        <v>0.57999999999999996</v>
      </c>
      <c r="U174" s="129">
        <f t="shared" si="46"/>
        <v>0.57999999999999996</v>
      </c>
      <c r="V174" s="129">
        <f t="shared" si="46"/>
        <v>0.57999999999999996</v>
      </c>
      <c r="W174" s="129">
        <f t="shared" si="46"/>
        <v>0.57999999999999996</v>
      </c>
      <c r="X174" s="129">
        <f t="shared" si="46"/>
        <v>0.57999999999999996</v>
      </c>
      <c r="Y174" s="129">
        <f t="shared" si="46"/>
        <v>0.57999999999999996</v>
      </c>
      <c r="Z174" s="129">
        <f t="shared" si="46"/>
        <v>0.57999999999999996</v>
      </c>
      <c r="AA174" s="129">
        <f t="shared" si="46"/>
        <v>0.57999999999999996</v>
      </c>
      <c r="AB174" s="129">
        <f t="shared" si="46"/>
        <v>0.57999999999999996</v>
      </c>
      <c r="AC174" s="129">
        <f t="shared" si="46"/>
        <v>0.57999999999999996</v>
      </c>
      <c r="AD174" s="129">
        <f t="shared" si="46"/>
        <v>0.57999999999999996</v>
      </c>
      <c r="AE174" s="129">
        <f t="shared" si="46"/>
        <v>0.57999999999999996</v>
      </c>
      <c r="AF174" s="129">
        <f t="shared" si="46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179</v>
      </c>
      <c r="B175" s="128">
        <v>0.8</v>
      </c>
      <c r="C175" s="129">
        <f t="shared" si="45"/>
        <v>0.8</v>
      </c>
      <c r="D175" s="129">
        <f t="shared" si="45"/>
        <v>0.8</v>
      </c>
      <c r="E175" s="129">
        <f t="shared" si="45"/>
        <v>0.8</v>
      </c>
      <c r="F175" s="129">
        <f t="shared" si="45"/>
        <v>0.8</v>
      </c>
      <c r="G175" s="129">
        <f t="shared" si="45"/>
        <v>0.8</v>
      </c>
      <c r="H175" s="129">
        <f t="shared" si="45"/>
        <v>0.8</v>
      </c>
      <c r="I175" s="129">
        <f t="shared" si="45"/>
        <v>0.8</v>
      </c>
      <c r="J175" s="129">
        <f t="shared" si="45"/>
        <v>0.8</v>
      </c>
      <c r="K175" s="129">
        <f t="shared" si="45"/>
        <v>0.8</v>
      </c>
      <c r="L175" s="129">
        <f t="shared" si="45"/>
        <v>0.8</v>
      </c>
      <c r="M175" s="129">
        <f t="shared" si="45"/>
        <v>0.8</v>
      </c>
      <c r="N175" s="129">
        <f t="shared" si="45"/>
        <v>0.8</v>
      </c>
      <c r="O175" s="129">
        <f t="shared" si="45"/>
        <v>0.8</v>
      </c>
      <c r="P175" s="129">
        <f t="shared" si="45"/>
        <v>0.8</v>
      </c>
      <c r="Q175" s="129">
        <f t="shared" si="45"/>
        <v>0.8</v>
      </c>
      <c r="R175" s="129">
        <f t="shared" si="45"/>
        <v>0.8</v>
      </c>
      <c r="S175" s="129">
        <f t="shared" si="46"/>
        <v>0.8</v>
      </c>
      <c r="T175" s="129">
        <f t="shared" si="46"/>
        <v>0.8</v>
      </c>
      <c r="U175" s="129">
        <f t="shared" si="46"/>
        <v>0.8</v>
      </c>
      <c r="V175" s="129">
        <f t="shared" si="46"/>
        <v>0.8</v>
      </c>
      <c r="W175" s="129">
        <f t="shared" si="46"/>
        <v>0.8</v>
      </c>
      <c r="X175" s="129">
        <f t="shared" si="46"/>
        <v>0.8</v>
      </c>
      <c r="Y175" s="129">
        <f t="shared" si="46"/>
        <v>0.8</v>
      </c>
      <c r="Z175" s="129">
        <f t="shared" si="46"/>
        <v>0.8</v>
      </c>
      <c r="AA175" s="129">
        <f t="shared" si="46"/>
        <v>0.8</v>
      </c>
      <c r="AB175" s="129">
        <f t="shared" si="46"/>
        <v>0.8</v>
      </c>
      <c r="AC175" s="129">
        <f t="shared" si="46"/>
        <v>0.8</v>
      </c>
      <c r="AD175" s="129">
        <f t="shared" si="46"/>
        <v>0.8</v>
      </c>
      <c r="AE175" s="129">
        <f t="shared" si="46"/>
        <v>0.8</v>
      </c>
      <c r="AF175" s="129">
        <f t="shared" si="46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211</v>
      </c>
      <c r="B176" s="128">
        <v>0</v>
      </c>
      <c r="C176" s="129">
        <f t="shared" si="45"/>
        <v>0</v>
      </c>
      <c r="D176" s="129">
        <f t="shared" si="45"/>
        <v>0</v>
      </c>
      <c r="E176" s="129">
        <f t="shared" si="45"/>
        <v>0</v>
      </c>
      <c r="F176" s="129">
        <f t="shared" si="45"/>
        <v>0</v>
      </c>
      <c r="G176" s="129">
        <f t="shared" si="45"/>
        <v>0</v>
      </c>
      <c r="H176" s="129">
        <f t="shared" si="45"/>
        <v>0</v>
      </c>
      <c r="I176" s="129">
        <f t="shared" si="45"/>
        <v>0</v>
      </c>
      <c r="J176" s="129">
        <f t="shared" si="45"/>
        <v>0</v>
      </c>
      <c r="K176" s="129">
        <f t="shared" si="45"/>
        <v>0</v>
      </c>
      <c r="L176" s="129">
        <f t="shared" si="45"/>
        <v>0</v>
      </c>
      <c r="M176" s="129">
        <f t="shared" si="45"/>
        <v>0</v>
      </c>
      <c r="N176" s="129">
        <f t="shared" si="45"/>
        <v>0</v>
      </c>
      <c r="O176" s="129">
        <f t="shared" si="45"/>
        <v>0</v>
      </c>
      <c r="P176" s="129">
        <f t="shared" si="45"/>
        <v>0</v>
      </c>
      <c r="Q176" s="129">
        <f t="shared" si="45"/>
        <v>0</v>
      </c>
      <c r="R176" s="129">
        <f t="shared" si="45"/>
        <v>0</v>
      </c>
      <c r="S176" s="129">
        <f t="shared" si="46"/>
        <v>0</v>
      </c>
      <c r="T176" s="129">
        <f t="shared" si="46"/>
        <v>0</v>
      </c>
      <c r="U176" s="129">
        <f t="shared" si="46"/>
        <v>0</v>
      </c>
      <c r="V176" s="129">
        <f t="shared" si="46"/>
        <v>0</v>
      </c>
      <c r="W176" s="129">
        <f t="shared" si="46"/>
        <v>0</v>
      </c>
      <c r="X176" s="129">
        <f t="shared" si="46"/>
        <v>0</v>
      </c>
      <c r="Y176" s="129">
        <f t="shared" si="46"/>
        <v>0</v>
      </c>
      <c r="Z176" s="129">
        <f t="shared" si="46"/>
        <v>0</v>
      </c>
      <c r="AA176" s="129">
        <f t="shared" si="46"/>
        <v>0</v>
      </c>
      <c r="AB176" s="129">
        <f t="shared" si="46"/>
        <v>0</v>
      </c>
      <c r="AC176" s="129">
        <f t="shared" si="46"/>
        <v>0</v>
      </c>
      <c r="AD176" s="129">
        <f t="shared" si="46"/>
        <v>0</v>
      </c>
      <c r="AE176" s="129">
        <f t="shared" si="46"/>
        <v>0</v>
      </c>
      <c r="AF176" s="129">
        <f t="shared" si="46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180</v>
      </c>
      <c r="B177" s="128">
        <v>0.6</v>
      </c>
      <c r="C177" s="129">
        <f t="shared" si="45"/>
        <v>0.6</v>
      </c>
      <c r="D177" s="129">
        <f t="shared" si="45"/>
        <v>0.6</v>
      </c>
      <c r="E177" s="129">
        <f t="shared" si="45"/>
        <v>0.6</v>
      </c>
      <c r="F177" s="129">
        <f t="shared" si="45"/>
        <v>0.6</v>
      </c>
      <c r="G177" s="129">
        <f t="shared" si="45"/>
        <v>0.6</v>
      </c>
      <c r="H177" s="129">
        <f t="shared" si="45"/>
        <v>0.6</v>
      </c>
      <c r="I177" s="129">
        <f t="shared" si="45"/>
        <v>0.6</v>
      </c>
      <c r="J177" s="129">
        <f t="shared" si="45"/>
        <v>0.6</v>
      </c>
      <c r="K177" s="129">
        <f t="shared" si="45"/>
        <v>0.6</v>
      </c>
      <c r="L177" s="129">
        <f t="shared" si="45"/>
        <v>0.6</v>
      </c>
      <c r="M177" s="129">
        <f t="shared" si="45"/>
        <v>0.6</v>
      </c>
      <c r="N177" s="129">
        <f t="shared" si="45"/>
        <v>0.6</v>
      </c>
      <c r="O177" s="129">
        <f t="shared" si="45"/>
        <v>0.6</v>
      </c>
      <c r="P177" s="129">
        <f t="shared" si="45"/>
        <v>0.6</v>
      </c>
      <c r="Q177" s="129">
        <f t="shared" si="45"/>
        <v>0.6</v>
      </c>
      <c r="R177" s="129">
        <f t="shared" si="45"/>
        <v>0.6</v>
      </c>
      <c r="S177" s="129">
        <f t="shared" si="46"/>
        <v>0.6</v>
      </c>
      <c r="T177" s="129">
        <f t="shared" si="46"/>
        <v>0.6</v>
      </c>
      <c r="U177" s="129">
        <f t="shared" si="46"/>
        <v>0.6</v>
      </c>
      <c r="V177" s="129">
        <f t="shared" si="46"/>
        <v>0.6</v>
      </c>
      <c r="W177" s="129">
        <f t="shared" si="46"/>
        <v>0.6</v>
      </c>
      <c r="X177" s="129">
        <f t="shared" si="46"/>
        <v>0.6</v>
      </c>
      <c r="Y177" s="129">
        <f t="shared" si="46"/>
        <v>0.6</v>
      </c>
      <c r="Z177" s="129">
        <f t="shared" si="46"/>
        <v>0.6</v>
      </c>
      <c r="AA177" s="129">
        <f t="shared" si="46"/>
        <v>0.6</v>
      </c>
      <c r="AB177" s="129">
        <f t="shared" si="46"/>
        <v>0.6</v>
      </c>
      <c r="AC177" s="129">
        <f t="shared" si="46"/>
        <v>0.6</v>
      </c>
      <c r="AD177" s="129">
        <f t="shared" si="46"/>
        <v>0.6</v>
      </c>
      <c r="AE177" s="129">
        <f t="shared" si="46"/>
        <v>0.6</v>
      </c>
      <c r="AF177" s="129">
        <f t="shared" si="46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181</v>
      </c>
      <c r="B178" s="128">
        <v>0.6</v>
      </c>
      <c r="C178" s="129">
        <f t="shared" si="45"/>
        <v>0.6</v>
      </c>
      <c r="D178" s="129">
        <f t="shared" si="45"/>
        <v>0.6</v>
      </c>
      <c r="E178" s="129">
        <f t="shared" si="45"/>
        <v>0.6</v>
      </c>
      <c r="F178" s="129">
        <f t="shared" si="45"/>
        <v>0.6</v>
      </c>
      <c r="G178" s="129">
        <f t="shared" si="45"/>
        <v>0.6</v>
      </c>
      <c r="H178" s="129">
        <f t="shared" si="45"/>
        <v>0.6</v>
      </c>
      <c r="I178" s="129">
        <f t="shared" si="45"/>
        <v>0.6</v>
      </c>
      <c r="J178" s="129">
        <f t="shared" si="45"/>
        <v>0.6</v>
      </c>
      <c r="K178" s="129">
        <f t="shared" si="45"/>
        <v>0.6</v>
      </c>
      <c r="L178" s="129">
        <f t="shared" si="45"/>
        <v>0.6</v>
      </c>
      <c r="M178" s="129">
        <f t="shared" si="45"/>
        <v>0.6</v>
      </c>
      <c r="N178" s="129">
        <f t="shared" si="45"/>
        <v>0.6</v>
      </c>
      <c r="O178" s="129">
        <f t="shared" si="45"/>
        <v>0.6</v>
      </c>
      <c r="P178" s="129">
        <f t="shared" si="45"/>
        <v>0.6</v>
      </c>
      <c r="Q178" s="129">
        <f t="shared" si="45"/>
        <v>0.6</v>
      </c>
      <c r="R178" s="129">
        <f t="shared" si="45"/>
        <v>0.6</v>
      </c>
      <c r="S178" s="129">
        <f t="shared" si="46"/>
        <v>0.6</v>
      </c>
      <c r="T178" s="129">
        <f t="shared" si="46"/>
        <v>0.6</v>
      </c>
      <c r="U178" s="129">
        <f t="shared" si="46"/>
        <v>0.6</v>
      </c>
      <c r="V178" s="129">
        <f t="shared" si="46"/>
        <v>0.6</v>
      </c>
      <c r="W178" s="129">
        <f t="shared" si="46"/>
        <v>0.6</v>
      </c>
      <c r="X178" s="129">
        <f t="shared" si="46"/>
        <v>0.6</v>
      </c>
      <c r="Y178" s="129">
        <f t="shared" si="46"/>
        <v>0.6</v>
      </c>
      <c r="Z178" s="129">
        <f t="shared" si="46"/>
        <v>0.6</v>
      </c>
      <c r="AA178" s="129">
        <f t="shared" si="46"/>
        <v>0.6</v>
      </c>
      <c r="AB178" s="129">
        <f t="shared" si="46"/>
        <v>0.6</v>
      </c>
      <c r="AC178" s="129">
        <f t="shared" si="46"/>
        <v>0.6</v>
      </c>
      <c r="AD178" s="129">
        <f t="shared" si="46"/>
        <v>0.6</v>
      </c>
      <c r="AE178" s="129">
        <f t="shared" si="46"/>
        <v>0.6</v>
      </c>
      <c r="AF178" s="129">
        <f t="shared" si="46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182</v>
      </c>
      <c r="B179" s="128">
        <v>0.35</v>
      </c>
      <c r="C179" s="129">
        <f t="shared" si="45"/>
        <v>0.35</v>
      </c>
      <c r="D179" s="129">
        <f t="shared" si="45"/>
        <v>0.35</v>
      </c>
      <c r="E179" s="129">
        <f t="shared" si="45"/>
        <v>0.35</v>
      </c>
      <c r="F179" s="129">
        <f t="shared" si="45"/>
        <v>0.35</v>
      </c>
      <c r="G179" s="129">
        <f t="shared" si="45"/>
        <v>0.35</v>
      </c>
      <c r="H179" s="129">
        <f t="shared" si="45"/>
        <v>0.35</v>
      </c>
      <c r="I179" s="129">
        <f t="shared" si="45"/>
        <v>0.35</v>
      </c>
      <c r="J179" s="129">
        <f t="shared" si="45"/>
        <v>0.35</v>
      </c>
      <c r="K179" s="129">
        <f t="shared" si="45"/>
        <v>0.35</v>
      </c>
      <c r="L179" s="129">
        <f t="shared" si="45"/>
        <v>0.35</v>
      </c>
      <c r="M179" s="129">
        <f t="shared" si="45"/>
        <v>0.35</v>
      </c>
      <c r="N179" s="129">
        <f t="shared" si="45"/>
        <v>0.35</v>
      </c>
      <c r="O179" s="129">
        <f t="shared" si="45"/>
        <v>0.35</v>
      </c>
      <c r="P179" s="129">
        <f t="shared" si="45"/>
        <v>0.35</v>
      </c>
      <c r="Q179" s="129">
        <f t="shared" si="45"/>
        <v>0.35</v>
      </c>
      <c r="R179" s="129">
        <f t="shared" si="45"/>
        <v>0.35</v>
      </c>
      <c r="S179" s="129">
        <f t="shared" si="46"/>
        <v>0.35</v>
      </c>
      <c r="T179" s="129">
        <f t="shared" si="46"/>
        <v>0.35</v>
      </c>
      <c r="U179" s="129">
        <f t="shared" si="46"/>
        <v>0.35</v>
      </c>
      <c r="V179" s="129">
        <f t="shared" si="46"/>
        <v>0.35</v>
      </c>
      <c r="W179" s="129">
        <f t="shared" si="46"/>
        <v>0.35</v>
      </c>
      <c r="X179" s="129">
        <f t="shared" si="46"/>
        <v>0.35</v>
      </c>
      <c r="Y179" s="129">
        <f t="shared" si="46"/>
        <v>0.35</v>
      </c>
      <c r="Z179" s="129">
        <f t="shared" si="46"/>
        <v>0.35</v>
      </c>
      <c r="AA179" s="129">
        <f t="shared" si="46"/>
        <v>0.35</v>
      </c>
      <c r="AB179" s="129">
        <f t="shared" si="46"/>
        <v>0.35</v>
      </c>
      <c r="AC179" s="129">
        <f t="shared" si="46"/>
        <v>0.35</v>
      </c>
      <c r="AD179" s="129">
        <f t="shared" si="46"/>
        <v>0.35</v>
      </c>
      <c r="AE179" s="129">
        <f t="shared" si="46"/>
        <v>0.35</v>
      </c>
      <c r="AF179" s="129">
        <f t="shared" si="46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183</v>
      </c>
      <c r="B180" s="128">
        <v>0.28999999999999998</v>
      </c>
      <c r="C180" s="129">
        <f t="shared" si="45"/>
        <v>0.28999999999999998</v>
      </c>
      <c r="D180" s="129">
        <f t="shared" si="45"/>
        <v>0.28999999999999998</v>
      </c>
      <c r="E180" s="129">
        <f t="shared" si="45"/>
        <v>0.28999999999999998</v>
      </c>
      <c r="F180" s="129">
        <f t="shared" si="45"/>
        <v>0.28999999999999998</v>
      </c>
      <c r="G180" s="129">
        <f t="shared" si="45"/>
        <v>0.28999999999999998</v>
      </c>
      <c r="H180" s="129">
        <f t="shared" si="45"/>
        <v>0.28999999999999998</v>
      </c>
      <c r="I180" s="129">
        <f t="shared" si="45"/>
        <v>0.28999999999999998</v>
      </c>
      <c r="J180" s="129">
        <f t="shared" si="45"/>
        <v>0.28999999999999998</v>
      </c>
      <c r="K180" s="129">
        <f t="shared" si="45"/>
        <v>0.28999999999999998</v>
      </c>
      <c r="L180" s="129">
        <f t="shared" si="45"/>
        <v>0.28999999999999998</v>
      </c>
      <c r="M180" s="129">
        <f t="shared" si="45"/>
        <v>0.28999999999999998</v>
      </c>
      <c r="N180" s="129">
        <f t="shared" si="45"/>
        <v>0.28999999999999998</v>
      </c>
      <c r="O180" s="129">
        <f t="shared" si="45"/>
        <v>0.28999999999999998</v>
      </c>
      <c r="P180" s="129">
        <f t="shared" si="45"/>
        <v>0.28999999999999998</v>
      </c>
      <c r="Q180" s="129">
        <f t="shared" si="45"/>
        <v>0.28999999999999998</v>
      </c>
      <c r="R180" s="129">
        <f t="shared" si="45"/>
        <v>0.28999999999999998</v>
      </c>
      <c r="S180" s="129">
        <f t="shared" si="46"/>
        <v>0.28999999999999998</v>
      </c>
      <c r="T180" s="129">
        <f t="shared" si="46"/>
        <v>0.28999999999999998</v>
      </c>
      <c r="U180" s="129">
        <f t="shared" si="46"/>
        <v>0.28999999999999998</v>
      </c>
      <c r="V180" s="129">
        <f t="shared" si="46"/>
        <v>0.28999999999999998</v>
      </c>
      <c r="W180" s="129">
        <f t="shared" si="46"/>
        <v>0.28999999999999998</v>
      </c>
      <c r="X180" s="129">
        <f t="shared" si="46"/>
        <v>0.28999999999999998</v>
      </c>
      <c r="Y180" s="129">
        <f t="shared" si="46"/>
        <v>0.28999999999999998</v>
      </c>
      <c r="Z180" s="129">
        <f t="shared" si="46"/>
        <v>0.28999999999999998</v>
      </c>
      <c r="AA180" s="129">
        <f t="shared" si="46"/>
        <v>0.28999999999999998</v>
      </c>
      <c r="AB180" s="129">
        <f t="shared" si="46"/>
        <v>0.28999999999999998</v>
      </c>
      <c r="AC180" s="129">
        <f t="shared" si="46"/>
        <v>0.28999999999999998</v>
      </c>
      <c r="AD180" s="129">
        <f t="shared" si="46"/>
        <v>0.28999999999999998</v>
      </c>
      <c r="AE180" s="129">
        <f t="shared" si="46"/>
        <v>0.28999999999999998</v>
      </c>
      <c r="AF180" s="129">
        <f t="shared" si="46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184</v>
      </c>
      <c r="B181" s="128">
        <v>0.06</v>
      </c>
      <c r="C181" s="129">
        <f t="shared" si="45"/>
        <v>0.06</v>
      </c>
      <c r="D181" s="129">
        <f t="shared" si="45"/>
        <v>0.06</v>
      </c>
      <c r="E181" s="129">
        <f t="shared" si="45"/>
        <v>0.06</v>
      </c>
      <c r="F181" s="129">
        <f t="shared" si="45"/>
        <v>0.06</v>
      </c>
      <c r="G181" s="129">
        <f t="shared" si="45"/>
        <v>0.06</v>
      </c>
      <c r="H181" s="129">
        <f t="shared" si="45"/>
        <v>0.06</v>
      </c>
      <c r="I181" s="129">
        <f t="shared" si="45"/>
        <v>0.06</v>
      </c>
      <c r="J181" s="129">
        <f t="shared" si="45"/>
        <v>0.06</v>
      </c>
      <c r="K181" s="129">
        <f t="shared" si="45"/>
        <v>0.06</v>
      </c>
      <c r="L181" s="129">
        <f t="shared" si="45"/>
        <v>0.06</v>
      </c>
      <c r="M181" s="129">
        <f t="shared" si="45"/>
        <v>0.06</v>
      </c>
      <c r="N181" s="129">
        <f t="shared" si="45"/>
        <v>0.06</v>
      </c>
      <c r="O181" s="129">
        <f t="shared" si="45"/>
        <v>0.06</v>
      </c>
      <c r="P181" s="129">
        <f t="shared" si="45"/>
        <v>0.06</v>
      </c>
      <c r="Q181" s="129">
        <f t="shared" si="45"/>
        <v>0.06</v>
      </c>
      <c r="R181" s="129">
        <f t="shared" si="45"/>
        <v>0.06</v>
      </c>
      <c r="S181" s="129">
        <f t="shared" si="46"/>
        <v>0.06</v>
      </c>
      <c r="T181" s="129">
        <f t="shared" si="46"/>
        <v>0.06</v>
      </c>
      <c r="U181" s="129">
        <f t="shared" si="46"/>
        <v>0.06</v>
      </c>
      <c r="V181" s="129">
        <f t="shared" si="46"/>
        <v>0.06</v>
      </c>
      <c r="W181" s="129">
        <f t="shared" si="46"/>
        <v>0.06</v>
      </c>
      <c r="X181" s="129">
        <f t="shared" si="46"/>
        <v>0.06</v>
      </c>
      <c r="Y181" s="129">
        <f t="shared" si="46"/>
        <v>0.06</v>
      </c>
      <c r="Z181" s="129">
        <f t="shared" si="46"/>
        <v>0.06</v>
      </c>
      <c r="AA181" s="129">
        <f t="shared" si="46"/>
        <v>0.06</v>
      </c>
      <c r="AB181" s="129">
        <f t="shared" si="46"/>
        <v>0.06</v>
      </c>
      <c r="AC181" s="129">
        <f t="shared" si="46"/>
        <v>0.06</v>
      </c>
      <c r="AD181" s="129">
        <f t="shared" si="46"/>
        <v>0.06</v>
      </c>
      <c r="AE181" s="129">
        <f t="shared" si="46"/>
        <v>0.06</v>
      </c>
      <c r="AF181" s="129">
        <f t="shared" si="46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185</v>
      </c>
      <c r="B182" s="128">
        <v>0.11</v>
      </c>
      <c r="C182" s="129">
        <f t="shared" si="45"/>
        <v>0.11</v>
      </c>
      <c r="D182" s="129">
        <f t="shared" si="45"/>
        <v>0.11</v>
      </c>
      <c r="E182" s="129">
        <f t="shared" si="45"/>
        <v>0.11</v>
      </c>
      <c r="F182" s="129">
        <f t="shared" si="45"/>
        <v>0.11</v>
      </c>
      <c r="G182" s="129">
        <f t="shared" si="45"/>
        <v>0.11</v>
      </c>
      <c r="H182" s="129">
        <f t="shared" si="45"/>
        <v>0.11</v>
      </c>
      <c r="I182" s="129">
        <f t="shared" si="45"/>
        <v>0.11</v>
      </c>
      <c r="J182" s="129">
        <f t="shared" si="45"/>
        <v>0.11</v>
      </c>
      <c r="K182" s="129">
        <f t="shared" si="45"/>
        <v>0.11</v>
      </c>
      <c r="L182" s="129">
        <f t="shared" si="45"/>
        <v>0.11</v>
      </c>
      <c r="M182" s="129">
        <f t="shared" si="45"/>
        <v>0.11</v>
      </c>
      <c r="N182" s="129">
        <f t="shared" si="45"/>
        <v>0.11</v>
      </c>
      <c r="O182" s="129">
        <f t="shared" si="45"/>
        <v>0.11</v>
      </c>
      <c r="P182" s="129">
        <f t="shared" si="45"/>
        <v>0.11</v>
      </c>
      <c r="Q182" s="129">
        <f t="shared" si="45"/>
        <v>0.11</v>
      </c>
      <c r="R182" s="129">
        <f t="shared" si="45"/>
        <v>0.11</v>
      </c>
      <c r="S182" s="129">
        <f t="shared" si="46"/>
        <v>0.11</v>
      </c>
      <c r="T182" s="129">
        <f t="shared" si="46"/>
        <v>0.11</v>
      </c>
      <c r="U182" s="129">
        <f t="shared" si="46"/>
        <v>0.11</v>
      </c>
      <c r="V182" s="129">
        <f t="shared" si="46"/>
        <v>0.11</v>
      </c>
      <c r="W182" s="129">
        <f t="shared" si="46"/>
        <v>0.11</v>
      </c>
      <c r="X182" s="129">
        <f t="shared" si="46"/>
        <v>0.11</v>
      </c>
      <c r="Y182" s="129">
        <f t="shared" si="46"/>
        <v>0.11</v>
      </c>
      <c r="Z182" s="129">
        <f t="shared" si="46"/>
        <v>0.11</v>
      </c>
      <c r="AA182" s="129">
        <f t="shared" si="46"/>
        <v>0.11</v>
      </c>
      <c r="AB182" s="129">
        <f t="shared" si="46"/>
        <v>0.11</v>
      </c>
      <c r="AC182" s="129">
        <f t="shared" si="46"/>
        <v>0.11</v>
      </c>
      <c r="AD182" s="129">
        <f t="shared" si="46"/>
        <v>0.11</v>
      </c>
      <c r="AE182" s="129">
        <f t="shared" si="46"/>
        <v>0.11</v>
      </c>
      <c r="AF182" s="129">
        <f t="shared" si="46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186</v>
      </c>
      <c r="B183" s="128">
        <v>0.1</v>
      </c>
      <c r="C183" s="129">
        <f t="shared" si="45"/>
        <v>0.1</v>
      </c>
      <c r="D183" s="129">
        <f t="shared" si="45"/>
        <v>0.1</v>
      </c>
      <c r="E183" s="129">
        <f t="shared" si="45"/>
        <v>0.1</v>
      </c>
      <c r="F183" s="129">
        <f t="shared" si="45"/>
        <v>0.1</v>
      </c>
      <c r="G183" s="129">
        <f t="shared" si="45"/>
        <v>0.1</v>
      </c>
      <c r="H183" s="129">
        <f t="shared" si="45"/>
        <v>0.1</v>
      </c>
      <c r="I183" s="129">
        <f t="shared" si="45"/>
        <v>0.1</v>
      </c>
      <c r="J183" s="129">
        <f t="shared" si="45"/>
        <v>0.1</v>
      </c>
      <c r="K183" s="129">
        <f t="shared" si="45"/>
        <v>0.1</v>
      </c>
      <c r="L183" s="129">
        <f t="shared" si="45"/>
        <v>0.1</v>
      </c>
      <c r="M183" s="129">
        <f t="shared" si="45"/>
        <v>0.1</v>
      </c>
      <c r="N183" s="129">
        <f t="shared" si="45"/>
        <v>0.1</v>
      </c>
      <c r="O183" s="129">
        <f t="shared" si="45"/>
        <v>0.1</v>
      </c>
      <c r="P183" s="129">
        <f t="shared" si="45"/>
        <v>0.1</v>
      </c>
      <c r="Q183" s="129">
        <f t="shared" si="45"/>
        <v>0.1</v>
      </c>
      <c r="R183" s="129">
        <f t="shared" si="46"/>
        <v>0.1</v>
      </c>
      <c r="S183" s="129">
        <f t="shared" si="46"/>
        <v>0.1</v>
      </c>
      <c r="T183" s="129">
        <f t="shared" si="46"/>
        <v>0.1</v>
      </c>
      <c r="U183" s="129">
        <f t="shared" si="46"/>
        <v>0.1</v>
      </c>
      <c r="V183" s="129">
        <f t="shared" si="46"/>
        <v>0.1</v>
      </c>
      <c r="W183" s="129">
        <f t="shared" si="46"/>
        <v>0.1</v>
      </c>
      <c r="X183" s="129">
        <f t="shared" si="46"/>
        <v>0.1</v>
      </c>
      <c r="Y183" s="129">
        <f t="shared" si="46"/>
        <v>0.1</v>
      </c>
      <c r="Z183" s="129">
        <f t="shared" si="46"/>
        <v>0.1</v>
      </c>
      <c r="AA183" s="129">
        <f t="shared" si="46"/>
        <v>0.1</v>
      </c>
      <c r="AB183" s="129">
        <f t="shared" si="46"/>
        <v>0.1</v>
      </c>
      <c r="AC183" s="129">
        <f t="shared" si="46"/>
        <v>0.1</v>
      </c>
      <c r="AD183" s="129">
        <f t="shared" si="46"/>
        <v>0.1</v>
      </c>
      <c r="AE183" s="129">
        <f t="shared" si="46"/>
        <v>0.1</v>
      </c>
      <c r="AF183" s="129">
        <f t="shared" si="46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187</v>
      </c>
      <c r="B184" s="128">
        <v>0.09</v>
      </c>
      <c r="C184" s="129">
        <f t="shared" si="45"/>
        <v>0.09</v>
      </c>
      <c r="D184" s="129">
        <f t="shared" si="45"/>
        <v>0.09</v>
      </c>
      <c r="E184" s="129">
        <f t="shared" si="45"/>
        <v>0.09</v>
      </c>
      <c r="F184" s="129">
        <f t="shared" si="45"/>
        <v>0.09</v>
      </c>
      <c r="G184" s="129">
        <f t="shared" si="45"/>
        <v>0.09</v>
      </c>
      <c r="H184" s="129">
        <f t="shared" si="45"/>
        <v>0.09</v>
      </c>
      <c r="I184" s="129">
        <f t="shared" si="45"/>
        <v>0.09</v>
      </c>
      <c r="J184" s="129">
        <f t="shared" si="45"/>
        <v>0.09</v>
      </c>
      <c r="K184" s="129">
        <f t="shared" si="45"/>
        <v>0.09</v>
      </c>
      <c r="L184" s="129">
        <f t="shared" si="45"/>
        <v>0.09</v>
      </c>
      <c r="M184" s="129">
        <f t="shared" si="45"/>
        <v>0.09</v>
      </c>
      <c r="N184" s="129">
        <f t="shared" si="45"/>
        <v>0.09</v>
      </c>
      <c r="O184" s="129">
        <f t="shared" si="45"/>
        <v>0.09</v>
      </c>
      <c r="P184" s="129">
        <f t="shared" si="45"/>
        <v>0.09</v>
      </c>
      <c r="Q184" s="129">
        <f t="shared" si="45"/>
        <v>0.09</v>
      </c>
      <c r="R184" s="129">
        <f t="shared" si="46"/>
        <v>0.09</v>
      </c>
      <c r="S184" s="129">
        <f t="shared" si="46"/>
        <v>0.09</v>
      </c>
      <c r="T184" s="129">
        <f t="shared" si="46"/>
        <v>0.09</v>
      </c>
      <c r="U184" s="129">
        <f t="shared" si="46"/>
        <v>0.09</v>
      </c>
      <c r="V184" s="129">
        <f t="shared" si="46"/>
        <v>0.09</v>
      </c>
      <c r="W184" s="129">
        <f t="shared" si="46"/>
        <v>0.09</v>
      </c>
      <c r="X184" s="129">
        <f t="shared" si="46"/>
        <v>0.09</v>
      </c>
      <c r="Y184" s="129">
        <f t="shared" si="46"/>
        <v>0.09</v>
      </c>
      <c r="Z184" s="129">
        <f t="shared" si="46"/>
        <v>0.09</v>
      </c>
      <c r="AA184" s="129">
        <f t="shared" si="46"/>
        <v>0.09</v>
      </c>
      <c r="AB184" s="129">
        <f t="shared" si="46"/>
        <v>0.09</v>
      </c>
      <c r="AC184" s="129">
        <f t="shared" si="46"/>
        <v>0.09</v>
      </c>
      <c r="AD184" s="129">
        <f t="shared" si="46"/>
        <v>0.09</v>
      </c>
      <c r="AE184" s="129">
        <f t="shared" si="46"/>
        <v>0.09</v>
      </c>
      <c r="AF184" s="129">
        <f t="shared" si="46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188</v>
      </c>
      <c r="B185" s="50">
        <v>0.04</v>
      </c>
      <c r="C185" s="129">
        <f t="shared" si="45"/>
        <v>0.04</v>
      </c>
      <c r="D185" s="129">
        <f t="shared" si="45"/>
        <v>0.04</v>
      </c>
      <c r="E185" s="129">
        <f t="shared" si="45"/>
        <v>0.04</v>
      </c>
      <c r="F185" s="129">
        <f t="shared" si="45"/>
        <v>0.04</v>
      </c>
      <c r="G185" s="129">
        <f t="shared" si="45"/>
        <v>0.04</v>
      </c>
      <c r="H185" s="129">
        <f t="shared" si="45"/>
        <v>0.04</v>
      </c>
      <c r="I185" s="129">
        <f t="shared" si="45"/>
        <v>0.04</v>
      </c>
      <c r="J185" s="129">
        <f t="shared" si="45"/>
        <v>0.04</v>
      </c>
      <c r="K185" s="129">
        <f t="shared" si="45"/>
        <v>0.04</v>
      </c>
      <c r="L185" s="129">
        <f t="shared" si="45"/>
        <v>0.04</v>
      </c>
      <c r="M185" s="129">
        <f t="shared" si="45"/>
        <v>0.04</v>
      </c>
      <c r="N185" s="129">
        <f t="shared" si="45"/>
        <v>0.04</v>
      </c>
      <c r="O185" s="129">
        <f t="shared" si="45"/>
        <v>0.04</v>
      </c>
      <c r="P185" s="129">
        <f t="shared" si="45"/>
        <v>0.04</v>
      </c>
      <c r="Q185" s="129">
        <f t="shared" si="45"/>
        <v>0.04</v>
      </c>
      <c r="R185" s="129">
        <f t="shared" si="46"/>
        <v>0.04</v>
      </c>
      <c r="S185" s="129">
        <f t="shared" si="46"/>
        <v>0.04</v>
      </c>
      <c r="T185" s="129">
        <f t="shared" si="46"/>
        <v>0.04</v>
      </c>
      <c r="U185" s="129">
        <f t="shared" si="46"/>
        <v>0.04</v>
      </c>
      <c r="V185" s="129">
        <f t="shared" si="46"/>
        <v>0.04</v>
      </c>
      <c r="W185" s="129">
        <f t="shared" si="46"/>
        <v>0.04</v>
      </c>
      <c r="X185" s="129">
        <f t="shared" si="46"/>
        <v>0.04</v>
      </c>
      <c r="Y185" s="129">
        <f t="shared" si="46"/>
        <v>0.04</v>
      </c>
      <c r="Z185" s="129">
        <f t="shared" si="46"/>
        <v>0.04</v>
      </c>
      <c r="AA185" s="129">
        <f t="shared" si="46"/>
        <v>0.04</v>
      </c>
      <c r="AB185" s="129">
        <f t="shared" si="46"/>
        <v>0.04</v>
      </c>
      <c r="AC185" s="129">
        <f t="shared" si="46"/>
        <v>0.04</v>
      </c>
      <c r="AD185" s="129">
        <f t="shared" si="46"/>
        <v>0.04</v>
      </c>
      <c r="AE185" s="129">
        <f t="shared" si="46"/>
        <v>0.04</v>
      </c>
      <c r="AF185" s="129">
        <f t="shared" si="46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189</v>
      </c>
      <c r="B186" s="50">
        <v>2.3E-2</v>
      </c>
      <c r="C186" s="129">
        <f>B186</f>
        <v>2.3E-2</v>
      </c>
      <c r="D186" s="129">
        <f t="shared" si="45"/>
        <v>2.3E-2</v>
      </c>
      <c r="E186" s="129">
        <f t="shared" si="45"/>
        <v>2.3E-2</v>
      </c>
      <c r="F186" s="129">
        <f t="shared" si="45"/>
        <v>2.3E-2</v>
      </c>
      <c r="G186" s="129">
        <f t="shared" si="45"/>
        <v>2.3E-2</v>
      </c>
      <c r="H186" s="129">
        <f t="shared" si="45"/>
        <v>2.3E-2</v>
      </c>
      <c r="I186" s="129">
        <f t="shared" si="45"/>
        <v>2.3E-2</v>
      </c>
      <c r="J186" s="129">
        <f t="shared" si="45"/>
        <v>2.3E-2</v>
      </c>
      <c r="K186" s="129">
        <f t="shared" si="45"/>
        <v>2.3E-2</v>
      </c>
      <c r="L186" s="129">
        <f t="shared" si="45"/>
        <v>2.3E-2</v>
      </c>
      <c r="M186" s="129">
        <f t="shared" si="45"/>
        <v>2.3E-2</v>
      </c>
      <c r="N186" s="129">
        <f t="shared" si="45"/>
        <v>2.3E-2</v>
      </c>
      <c r="O186" s="129">
        <f t="shared" si="45"/>
        <v>2.3E-2</v>
      </c>
      <c r="P186" s="129">
        <f t="shared" si="45"/>
        <v>2.3E-2</v>
      </c>
      <c r="Q186" s="129">
        <f t="shared" si="45"/>
        <v>2.3E-2</v>
      </c>
      <c r="R186" s="129">
        <f t="shared" si="46"/>
        <v>2.3E-2</v>
      </c>
      <c r="S186" s="129">
        <f t="shared" si="46"/>
        <v>2.3E-2</v>
      </c>
      <c r="T186" s="129">
        <f t="shared" si="46"/>
        <v>2.3E-2</v>
      </c>
      <c r="U186" s="129">
        <f t="shared" si="46"/>
        <v>2.3E-2</v>
      </c>
      <c r="V186" s="129">
        <f t="shared" si="46"/>
        <v>2.3E-2</v>
      </c>
      <c r="W186" s="129">
        <f t="shared" si="46"/>
        <v>2.3E-2</v>
      </c>
      <c r="X186" s="129">
        <f t="shared" si="46"/>
        <v>2.3E-2</v>
      </c>
      <c r="Y186" s="129">
        <f t="shared" si="46"/>
        <v>2.3E-2</v>
      </c>
      <c r="Z186" s="129">
        <f t="shared" si="46"/>
        <v>2.3E-2</v>
      </c>
      <c r="AA186" s="129">
        <f t="shared" si="46"/>
        <v>2.3E-2</v>
      </c>
      <c r="AB186" s="129">
        <f t="shared" si="46"/>
        <v>2.3E-2</v>
      </c>
      <c r="AC186" s="129">
        <f t="shared" si="46"/>
        <v>2.3E-2</v>
      </c>
      <c r="AD186" s="129">
        <f t="shared" si="46"/>
        <v>2.3E-2</v>
      </c>
      <c r="AE186" s="129">
        <f t="shared" si="46"/>
        <v>2.3E-2</v>
      </c>
      <c r="AF186" s="129">
        <f t="shared" si="46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206</v>
      </c>
      <c r="B187" s="131">
        <f t="shared" ref="B187:AG187" si="47">SUM(B97:B186)</f>
        <v>194.70600000000002</v>
      </c>
      <c r="C187" s="131">
        <f t="shared" si="47"/>
        <v>194.70600000000002</v>
      </c>
      <c r="D187" s="131">
        <f t="shared" si="47"/>
        <v>194.70600000000002</v>
      </c>
      <c r="E187" s="131">
        <f t="shared" si="47"/>
        <v>194.70600000000002</v>
      </c>
      <c r="F187" s="131">
        <f t="shared" si="47"/>
        <v>194.70600000000002</v>
      </c>
      <c r="G187" s="131">
        <f t="shared" si="47"/>
        <v>194.70600000000002</v>
      </c>
      <c r="H187" s="131">
        <f t="shared" si="47"/>
        <v>194.70600000000002</v>
      </c>
      <c r="I187" s="131">
        <f t="shared" si="47"/>
        <v>192.10600000000005</v>
      </c>
      <c r="J187" s="131">
        <f t="shared" si="47"/>
        <v>192.10600000000005</v>
      </c>
      <c r="K187" s="131">
        <f t="shared" si="47"/>
        <v>192.10600000000005</v>
      </c>
      <c r="L187" s="131">
        <f t="shared" si="47"/>
        <v>192.10600000000005</v>
      </c>
      <c r="M187" s="131">
        <f t="shared" si="47"/>
        <v>192.10600000000005</v>
      </c>
      <c r="N187" s="131">
        <f t="shared" si="47"/>
        <v>192.10600000000005</v>
      </c>
      <c r="O187" s="131">
        <f t="shared" si="47"/>
        <v>192.10600000000005</v>
      </c>
      <c r="P187" s="131">
        <f t="shared" si="47"/>
        <v>192.10600000000005</v>
      </c>
      <c r="Q187" s="131">
        <f t="shared" si="47"/>
        <v>192.10600000000005</v>
      </c>
      <c r="R187" s="131">
        <f t="shared" si="47"/>
        <v>192.10600000000005</v>
      </c>
      <c r="S187" s="131">
        <f t="shared" si="47"/>
        <v>192.10600000000005</v>
      </c>
      <c r="T187" s="131">
        <f t="shared" si="47"/>
        <v>192.10600000000005</v>
      </c>
      <c r="U187" s="131">
        <f t="shared" si="47"/>
        <v>192.10600000000005</v>
      </c>
      <c r="V187" s="131">
        <f t="shared" si="47"/>
        <v>192.10600000000005</v>
      </c>
      <c r="W187" s="131">
        <f t="shared" si="47"/>
        <v>192.10600000000005</v>
      </c>
      <c r="X187" s="131">
        <f t="shared" si="47"/>
        <v>192.10600000000005</v>
      </c>
      <c r="Y187" s="131">
        <f t="shared" si="47"/>
        <v>192.10600000000005</v>
      </c>
      <c r="Z187" s="131">
        <f t="shared" si="47"/>
        <v>192.10600000000005</v>
      </c>
      <c r="AA187" s="131">
        <f t="shared" si="47"/>
        <v>192.10600000000005</v>
      </c>
      <c r="AB187" s="131">
        <f t="shared" si="47"/>
        <v>192.10600000000005</v>
      </c>
      <c r="AC187" s="131">
        <f t="shared" si="47"/>
        <v>192.10600000000005</v>
      </c>
      <c r="AD187" s="131">
        <f t="shared" si="47"/>
        <v>192.10600000000005</v>
      </c>
      <c r="AE187" s="131">
        <f t="shared" si="47"/>
        <v>192.10600000000005</v>
      </c>
      <c r="AF187" s="131">
        <f t="shared" si="47"/>
        <v>192.10600000000005</v>
      </c>
      <c r="AG187" s="132">
        <f t="shared" si="47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63</v>
      </c>
      <c r="B189" s="133">
        <v>0.3</v>
      </c>
      <c r="C189" s="133">
        <f t="shared" ref="C189:R194" si="48">B189</f>
        <v>0.3</v>
      </c>
      <c r="D189" s="133">
        <f t="shared" si="48"/>
        <v>0.3</v>
      </c>
      <c r="E189" s="133">
        <f t="shared" si="48"/>
        <v>0.3</v>
      </c>
      <c r="F189" s="133">
        <f t="shared" si="48"/>
        <v>0.3</v>
      </c>
      <c r="G189" s="133">
        <f t="shared" si="48"/>
        <v>0.3</v>
      </c>
      <c r="H189" s="133">
        <f t="shared" si="48"/>
        <v>0.3</v>
      </c>
      <c r="I189" s="133">
        <f t="shared" si="48"/>
        <v>0.3</v>
      </c>
      <c r="J189" s="133">
        <f t="shared" si="48"/>
        <v>0.3</v>
      </c>
      <c r="K189" s="133">
        <f t="shared" si="48"/>
        <v>0.3</v>
      </c>
      <c r="L189" s="133">
        <f t="shared" si="48"/>
        <v>0.3</v>
      </c>
      <c r="M189" s="133">
        <f t="shared" si="48"/>
        <v>0.3</v>
      </c>
      <c r="N189" s="133">
        <f t="shared" si="48"/>
        <v>0.3</v>
      </c>
      <c r="O189" s="133">
        <f t="shared" si="48"/>
        <v>0.3</v>
      </c>
      <c r="P189" s="133">
        <f t="shared" si="48"/>
        <v>0.3</v>
      </c>
      <c r="Q189" s="133">
        <f t="shared" si="48"/>
        <v>0.3</v>
      </c>
      <c r="R189" s="133">
        <f t="shared" si="48"/>
        <v>0.3</v>
      </c>
      <c r="S189" s="133">
        <f t="shared" ref="S189:AF194" si="49">R189</f>
        <v>0.3</v>
      </c>
      <c r="T189" s="133">
        <f t="shared" si="49"/>
        <v>0.3</v>
      </c>
      <c r="U189" s="133">
        <f t="shared" si="49"/>
        <v>0.3</v>
      </c>
      <c r="V189" s="133">
        <f t="shared" si="49"/>
        <v>0.3</v>
      </c>
      <c r="W189" s="133">
        <f t="shared" si="49"/>
        <v>0.3</v>
      </c>
      <c r="X189" s="133">
        <f t="shared" si="49"/>
        <v>0.3</v>
      </c>
      <c r="Y189" s="133">
        <f t="shared" si="49"/>
        <v>0.3</v>
      </c>
      <c r="Z189" s="133">
        <f t="shared" si="49"/>
        <v>0.3</v>
      </c>
      <c r="AA189" s="133">
        <f t="shared" si="49"/>
        <v>0.3</v>
      </c>
      <c r="AB189" s="133">
        <f t="shared" si="49"/>
        <v>0.3</v>
      </c>
      <c r="AC189" s="133">
        <f t="shared" si="49"/>
        <v>0.3</v>
      </c>
      <c r="AD189" s="133">
        <f t="shared" si="49"/>
        <v>0.3</v>
      </c>
      <c r="AE189" s="133">
        <f t="shared" si="49"/>
        <v>0.3</v>
      </c>
      <c r="AF189" s="133">
        <f t="shared" si="49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64</v>
      </c>
      <c r="B190" s="129">
        <v>0.4</v>
      </c>
      <c r="C190" s="129">
        <f t="shared" si="48"/>
        <v>0.4</v>
      </c>
      <c r="D190" s="129">
        <f t="shared" si="48"/>
        <v>0.4</v>
      </c>
      <c r="E190" s="129">
        <f t="shared" si="48"/>
        <v>0.4</v>
      </c>
      <c r="F190" s="129">
        <f t="shared" si="48"/>
        <v>0.4</v>
      </c>
      <c r="G190" s="129">
        <f t="shared" si="48"/>
        <v>0.4</v>
      </c>
      <c r="H190" s="129">
        <f t="shared" si="48"/>
        <v>0.4</v>
      </c>
      <c r="I190" s="129">
        <f t="shared" si="48"/>
        <v>0.4</v>
      </c>
      <c r="J190" s="129">
        <f t="shared" si="48"/>
        <v>0.4</v>
      </c>
      <c r="K190" s="129">
        <f t="shared" si="48"/>
        <v>0.4</v>
      </c>
      <c r="L190" s="129">
        <f t="shared" si="48"/>
        <v>0.4</v>
      </c>
      <c r="M190" s="129">
        <f t="shared" si="48"/>
        <v>0.4</v>
      </c>
      <c r="N190" s="129">
        <f t="shared" si="48"/>
        <v>0.4</v>
      </c>
      <c r="O190" s="129">
        <f t="shared" si="48"/>
        <v>0.4</v>
      </c>
      <c r="P190" s="129">
        <f t="shared" si="48"/>
        <v>0.4</v>
      </c>
      <c r="Q190" s="129">
        <f t="shared" si="48"/>
        <v>0.4</v>
      </c>
      <c r="R190" s="129">
        <f t="shared" si="48"/>
        <v>0.4</v>
      </c>
      <c r="S190" s="129">
        <f t="shared" si="49"/>
        <v>0.4</v>
      </c>
      <c r="T190" s="129">
        <f t="shared" si="49"/>
        <v>0.4</v>
      </c>
      <c r="U190" s="129">
        <f t="shared" si="49"/>
        <v>0.4</v>
      </c>
      <c r="V190" s="129">
        <f>U190</f>
        <v>0.4</v>
      </c>
      <c r="W190" s="129">
        <f>V190</f>
        <v>0.4</v>
      </c>
      <c r="X190" s="129">
        <f t="shared" si="49"/>
        <v>0.4</v>
      </c>
      <c r="Y190" s="129">
        <f t="shared" si="49"/>
        <v>0.4</v>
      </c>
      <c r="Z190" s="129">
        <f t="shared" si="49"/>
        <v>0.4</v>
      </c>
      <c r="AA190" s="129">
        <f t="shared" si="49"/>
        <v>0.4</v>
      </c>
      <c r="AB190" s="129">
        <f t="shared" si="49"/>
        <v>0.4</v>
      </c>
      <c r="AC190" s="129">
        <f t="shared" si="49"/>
        <v>0.4</v>
      </c>
      <c r="AD190" s="129">
        <f t="shared" si="49"/>
        <v>0.4</v>
      </c>
      <c r="AE190" s="129">
        <f t="shared" si="49"/>
        <v>0.4</v>
      </c>
      <c r="AF190" s="129">
        <f t="shared" si="49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65</v>
      </c>
      <c r="B191" s="129">
        <v>1.5</v>
      </c>
      <c r="C191" s="129">
        <f t="shared" si="48"/>
        <v>1.5</v>
      </c>
      <c r="D191" s="129">
        <f t="shared" si="48"/>
        <v>1.5</v>
      </c>
      <c r="E191" s="129">
        <f t="shared" si="48"/>
        <v>1.5</v>
      </c>
      <c r="F191" s="129">
        <f t="shared" si="48"/>
        <v>1.5</v>
      </c>
      <c r="G191" s="129">
        <f t="shared" si="48"/>
        <v>1.5</v>
      </c>
      <c r="H191" s="129">
        <f t="shared" si="48"/>
        <v>1.5</v>
      </c>
      <c r="I191" s="129">
        <f t="shared" si="48"/>
        <v>1.5</v>
      </c>
      <c r="J191" s="129">
        <f t="shared" si="48"/>
        <v>1.5</v>
      </c>
      <c r="K191" s="129">
        <f t="shared" si="48"/>
        <v>1.5</v>
      </c>
      <c r="L191" s="129">
        <f t="shared" si="48"/>
        <v>1.5</v>
      </c>
      <c r="M191" s="129">
        <f t="shared" si="48"/>
        <v>1.5</v>
      </c>
      <c r="N191" s="129">
        <f t="shared" si="48"/>
        <v>1.5</v>
      </c>
      <c r="O191" s="129">
        <f t="shared" si="48"/>
        <v>1.5</v>
      </c>
      <c r="P191" s="129">
        <f t="shared" si="48"/>
        <v>1.5</v>
      </c>
      <c r="Q191" s="129">
        <f t="shared" si="48"/>
        <v>1.5</v>
      </c>
      <c r="R191" s="129">
        <f t="shared" si="48"/>
        <v>1.5</v>
      </c>
      <c r="S191" s="129">
        <f t="shared" si="49"/>
        <v>1.5</v>
      </c>
      <c r="T191" s="129">
        <f t="shared" si="49"/>
        <v>1.5</v>
      </c>
      <c r="U191" s="129">
        <f t="shared" si="49"/>
        <v>1.5</v>
      </c>
      <c r="V191" s="129">
        <f t="shared" si="49"/>
        <v>1.5</v>
      </c>
      <c r="W191" s="129">
        <f t="shared" si="49"/>
        <v>1.5</v>
      </c>
      <c r="X191" s="129">
        <f t="shared" si="49"/>
        <v>1.5</v>
      </c>
      <c r="Y191" s="129">
        <f t="shared" si="49"/>
        <v>1.5</v>
      </c>
      <c r="Z191" s="129">
        <f t="shared" si="49"/>
        <v>1.5</v>
      </c>
      <c r="AA191" s="129">
        <f t="shared" si="49"/>
        <v>1.5</v>
      </c>
      <c r="AB191" s="129">
        <f t="shared" si="49"/>
        <v>1.5</v>
      </c>
      <c r="AC191" s="129">
        <f t="shared" si="49"/>
        <v>1.5</v>
      </c>
      <c r="AD191" s="129">
        <f t="shared" si="49"/>
        <v>1.5</v>
      </c>
      <c r="AE191" s="129">
        <f t="shared" si="49"/>
        <v>1.5</v>
      </c>
      <c r="AF191" s="129">
        <f t="shared" si="49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66</v>
      </c>
      <c r="B192" s="129">
        <v>0.3</v>
      </c>
      <c r="C192" s="129">
        <f t="shared" si="48"/>
        <v>0.3</v>
      </c>
      <c r="D192" s="129">
        <f t="shared" si="48"/>
        <v>0.3</v>
      </c>
      <c r="E192" s="129">
        <f t="shared" si="48"/>
        <v>0.3</v>
      </c>
      <c r="F192" s="129">
        <f t="shared" si="48"/>
        <v>0.3</v>
      </c>
      <c r="G192" s="129">
        <f t="shared" si="48"/>
        <v>0.3</v>
      </c>
      <c r="H192" s="129">
        <f t="shared" si="48"/>
        <v>0.3</v>
      </c>
      <c r="I192" s="129">
        <f t="shared" si="48"/>
        <v>0.3</v>
      </c>
      <c r="J192" s="129">
        <f t="shared" si="48"/>
        <v>0.3</v>
      </c>
      <c r="K192" s="129">
        <f t="shared" si="48"/>
        <v>0.3</v>
      </c>
      <c r="L192" s="129">
        <f t="shared" si="48"/>
        <v>0.3</v>
      </c>
      <c r="M192" s="129">
        <f t="shared" si="48"/>
        <v>0.3</v>
      </c>
      <c r="N192" s="129">
        <f t="shared" si="48"/>
        <v>0.3</v>
      </c>
      <c r="O192" s="129">
        <f t="shared" si="48"/>
        <v>0.3</v>
      </c>
      <c r="P192" s="129">
        <f t="shared" si="48"/>
        <v>0.3</v>
      </c>
      <c r="Q192" s="129">
        <f t="shared" si="48"/>
        <v>0.3</v>
      </c>
      <c r="R192" s="129">
        <f t="shared" si="48"/>
        <v>0.3</v>
      </c>
      <c r="S192" s="129">
        <f t="shared" si="49"/>
        <v>0.3</v>
      </c>
      <c r="T192" s="129">
        <f t="shared" si="49"/>
        <v>0.3</v>
      </c>
      <c r="U192" s="129">
        <f t="shared" si="49"/>
        <v>0.3</v>
      </c>
      <c r="V192" s="129">
        <f t="shared" si="49"/>
        <v>0.3</v>
      </c>
      <c r="W192" s="129">
        <f t="shared" si="49"/>
        <v>0.3</v>
      </c>
      <c r="X192" s="129">
        <f t="shared" si="49"/>
        <v>0.3</v>
      </c>
      <c r="Y192" s="129">
        <f t="shared" si="49"/>
        <v>0.3</v>
      </c>
      <c r="Z192" s="129">
        <f t="shared" si="49"/>
        <v>0.3</v>
      </c>
      <c r="AA192" s="129">
        <f t="shared" si="49"/>
        <v>0.3</v>
      </c>
      <c r="AB192" s="129">
        <f t="shared" si="49"/>
        <v>0.3</v>
      </c>
      <c r="AC192" s="129">
        <f t="shared" si="49"/>
        <v>0.3</v>
      </c>
      <c r="AD192" s="129">
        <f t="shared" si="49"/>
        <v>0.3</v>
      </c>
      <c r="AE192" s="129">
        <f t="shared" si="49"/>
        <v>0.3</v>
      </c>
      <c r="AF192" s="129">
        <f t="shared" si="49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67</v>
      </c>
      <c r="B193" s="129">
        <v>0.4</v>
      </c>
      <c r="C193" s="129">
        <f t="shared" si="48"/>
        <v>0.4</v>
      </c>
      <c r="D193" s="129">
        <f t="shared" si="48"/>
        <v>0.4</v>
      </c>
      <c r="E193" s="129">
        <f t="shared" si="48"/>
        <v>0.4</v>
      </c>
      <c r="F193" s="129">
        <f t="shared" si="48"/>
        <v>0.4</v>
      </c>
      <c r="G193" s="129">
        <f t="shared" si="48"/>
        <v>0.4</v>
      </c>
      <c r="H193" s="129">
        <f t="shared" si="48"/>
        <v>0.4</v>
      </c>
      <c r="I193" s="129">
        <f t="shared" si="48"/>
        <v>0.4</v>
      </c>
      <c r="J193" s="129">
        <f t="shared" si="48"/>
        <v>0.4</v>
      </c>
      <c r="K193" s="129">
        <f t="shared" si="48"/>
        <v>0.4</v>
      </c>
      <c r="L193" s="129">
        <f t="shared" si="48"/>
        <v>0.4</v>
      </c>
      <c r="M193" s="129">
        <f t="shared" si="48"/>
        <v>0.4</v>
      </c>
      <c r="N193" s="129">
        <f t="shared" si="48"/>
        <v>0.4</v>
      </c>
      <c r="O193" s="129">
        <f t="shared" si="48"/>
        <v>0.4</v>
      </c>
      <c r="P193" s="129">
        <f t="shared" si="48"/>
        <v>0.4</v>
      </c>
      <c r="Q193" s="129">
        <f t="shared" si="48"/>
        <v>0.4</v>
      </c>
      <c r="R193" s="129">
        <f t="shared" si="48"/>
        <v>0.4</v>
      </c>
      <c r="S193" s="129">
        <f t="shared" si="49"/>
        <v>0.4</v>
      </c>
      <c r="T193" s="129">
        <f t="shared" si="49"/>
        <v>0.4</v>
      </c>
      <c r="U193" s="129">
        <f t="shared" si="49"/>
        <v>0.4</v>
      </c>
      <c r="V193" s="129">
        <f t="shared" si="49"/>
        <v>0.4</v>
      </c>
      <c r="W193" s="129">
        <f t="shared" si="49"/>
        <v>0.4</v>
      </c>
      <c r="X193" s="129">
        <f t="shared" si="49"/>
        <v>0.4</v>
      </c>
      <c r="Y193" s="129">
        <f t="shared" si="49"/>
        <v>0.4</v>
      </c>
      <c r="Z193" s="129">
        <f t="shared" si="49"/>
        <v>0.4</v>
      </c>
      <c r="AA193" s="129">
        <f t="shared" si="49"/>
        <v>0.4</v>
      </c>
      <c r="AB193" s="129">
        <f t="shared" si="49"/>
        <v>0.4</v>
      </c>
      <c r="AC193" s="129">
        <f t="shared" si="49"/>
        <v>0.4</v>
      </c>
      <c r="AD193" s="129">
        <f t="shared" si="49"/>
        <v>0.4</v>
      </c>
      <c r="AE193" s="129">
        <f t="shared" si="49"/>
        <v>0.4</v>
      </c>
      <c r="AF193" s="129">
        <f t="shared" si="49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68</v>
      </c>
      <c r="B194" s="136">
        <v>0.64</v>
      </c>
      <c r="C194" s="136">
        <f t="shared" si="48"/>
        <v>0.64</v>
      </c>
      <c r="D194" s="136">
        <f t="shared" si="48"/>
        <v>0.64</v>
      </c>
      <c r="E194" s="136">
        <f t="shared" si="48"/>
        <v>0.64</v>
      </c>
      <c r="F194" s="136">
        <f t="shared" si="48"/>
        <v>0.64</v>
      </c>
      <c r="G194" s="136">
        <f t="shared" si="48"/>
        <v>0.64</v>
      </c>
      <c r="H194" s="136">
        <f t="shared" si="48"/>
        <v>0.64</v>
      </c>
      <c r="I194" s="136">
        <f t="shared" si="48"/>
        <v>0.64</v>
      </c>
      <c r="J194" s="136">
        <f t="shared" si="48"/>
        <v>0.64</v>
      </c>
      <c r="K194" s="136">
        <f t="shared" si="48"/>
        <v>0.64</v>
      </c>
      <c r="L194" s="136">
        <f t="shared" si="48"/>
        <v>0.64</v>
      </c>
      <c r="M194" s="136">
        <f t="shared" si="48"/>
        <v>0.64</v>
      </c>
      <c r="N194" s="136">
        <f t="shared" si="48"/>
        <v>0.64</v>
      </c>
      <c r="O194" s="136">
        <f t="shared" si="48"/>
        <v>0.64</v>
      </c>
      <c r="P194" s="136">
        <f t="shared" si="48"/>
        <v>0.64</v>
      </c>
      <c r="Q194" s="136">
        <f t="shared" si="48"/>
        <v>0.64</v>
      </c>
      <c r="R194" s="136">
        <f t="shared" si="48"/>
        <v>0.64</v>
      </c>
      <c r="S194" s="136">
        <f t="shared" si="49"/>
        <v>0.64</v>
      </c>
      <c r="T194" s="136">
        <f t="shared" si="49"/>
        <v>0.64</v>
      </c>
      <c r="U194" s="136">
        <f t="shared" si="49"/>
        <v>0.64</v>
      </c>
      <c r="V194" s="136">
        <f t="shared" si="49"/>
        <v>0.64</v>
      </c>
      <c r="W194" s="136">
        <f t="shared" si="49"/>
        <v>0.64</v>
      </c>
      <c r="X194" s="136">
        <f t="shared" si="49"/>
        <v>0.64</v>
      </c>
      <c r="Y194" s="136">
        <f t="shared" si="49"/>
        <v>0.64</v>
      </c>
      <c r="Z194" s="136">
        <f t="shared" si="49"/>
        <v>0.64</v>
      </c>
      <c r="AA194" s="136">
        <f t="shared" si="49"/>
        <v>0.64</v>
      </c>
      <c r="AB194" s="136">
        <f t="shared" si="49"/>
        <v>0.64</v>
      </c>
      <c r="AC194" s="136">
        <f t="shared" si="49"/>
        <v>0.64</v>
      </c>
      <c r="AD194" s="136">
        <f t="shared" si="49"/>
        <v>0.64</v>
      </c>
      <c r="AE194" s="136">
        <f t="shared" si="49"/>
        <v>0.64</v>
      </c>
      <c r="AF194" s="136">
        <f t="shared" si="49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0">SUM(C189:C194)</f>
        <v>3.54</v>
      </c>
      <c r="D195" s="139">
        <f t="shared" si="50"/>
        <v>3.54</v>
      </c>
      <c r="E195" s="139">
        <f t="shared" si="50"/>
        <v>3.54</v>
      </c>
      <c r="F195" s="139">
        <f t="shared" si="50"/>
        <v>3.54</v>
      </c>
      <c r="G195" s="139">
        <f t="shared" si="50"/>
        <v>3.54</v>
      </c>
      <c r="H195" s="139">
        <f t="shared" si="50"/>
        <v>3.54</v>
      </c>
      <c r="I195" s="139">
        <f t="shared" si="50"/>
        <v>3.54</v>
      </c>
      <c r="J195" s="139">
        <f t="shared" si="50"/>
        <v>3.54</v>
      </c>
      <c r="K195" s="139">
        <f t="shared" si="50"/>
        <v>3.54</v>
      </c>
      <c r="L195" s="139">
        <f>SUM(L189:L194)</f>
        <v>3.54</v>
      </c>
      <c r="M195" s="139">
        <f t="shared" ref="M195:R195" si="51">SUM(M189:M194)</f>
        <v>3.54</v>
      </c>
      <c r="N195" s="139">
        <f t="shared" si="51"/>
        <v>3.54</v>
      </c>
      <c r="O195" s="139">
        <f t="shared" si="51"/>
        <v>3.54</v>
      </c>
      <c r="P195" s="139">
        <f t="shared" si="51"/>
        <v>3.54</v>
      </c>
      <c r="Q195" s="139">
        <f t="shared" si="51"/>
        <v>3.54</v>
      </c>
      <c r="R195" s="139">
        <f t="shared" si="51"/>
        <v>3.54</v>
      </c>
      <c r="S195" s="139">
        <f>SUM(S189:S194)</f>
        <v>3.54</v>
      </c>
      <c r="T195" s="139">
        <f t="shared" ref="T195:AG195" si="52">SUM(T189:T194)</f>
        <v>3.54</v>
      </c>
      <c r="U195" s="139">
        <f t="shared" si="52"/>
        <v>3.54</v>
      </c>
      <c r="V195" s="139">
        <f t="shared" si="52"/>
        <v>3.54</v>
      </c>
      <c r="W195" s="139">
        <f t="shared" si="52"/>
        <v>3.54</v>
      </c>
      <c r="X195" s="139">
        <f t="shared" si="52"/>
        <v>3.54</v>
      </c>
      <c r="Y195" s="139">
        <f t="shared" si="52"/>
        <v>3.54</v>
      </c>
      <c r="Z195" s="139">
        <f t="shared" si="52"/>
        <v>3.54</v>
      </c>
      <c r="AA195" s="139">
        <f t="shared" si="52"/>
        <v>3.54</v>
      </c>
      <c r="AB195" s="139">
        <f t="shared" si="52"/>
        <v>3.54</v>
      </c>
      <c r="AC195" s="139">
        <f t="shared" si="52"/>
        <v>3.54</v>
      </c>
      <c r="AD195" s="139">
        <f t="shared" si="52"/>
        <v>3.54</v>
      </c>
      <c r="AE195" s="139">
        <f t="shared" si="52"/>
        <v>3.54</v>
      </c>
      <c r="AF195" s="139">
        <f t="shared" si="52"/>
        <v>3.54</v>
      </c>
      <c r="AG195" s="140">
        <f t="shared" si="52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69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70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71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72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73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74</v>
      </c>
      <c r="B204" s="153">
        <f>MAX(F72:M72)</f>
        <v>1100.6400000000001</v>
      </c>
      <c r="C204" s="154">
        <f>INDEX(F9:M9,1,MATCH(MAX(F72:M72),F72:M72,0))</f>
        <v>0.3125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19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213" t="s">
        <v>75</v>
      </c>
      <c r="B206" s="213"/>
      <c r="C206" s="45"/>
      <c r="D206" s="155" t="str">
        <f ca="1">"Pie Chart of Daily Peak Demand(Inclusive of Export) of Nepal ("&amp;A4&amp;" "&amp;B4&amp;")"</f>
        <v>Pie Chart of Daily Peak Demand(Inclusive of Export) of Nepal (Nepali Date: 2078/04/19)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2078/04/19)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76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77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78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79</v>
      </c>
      <c r="T209" s="163">
        <f t="shared" ref="T209:AX209" si="53">B72</f>
        <v>1083.94</v>
      </c>
      <c r="U209" s="163">
        <f t="shared" si="53"/>
        <v>1088.44</v>
      </c>
      <c r="V209" s="163">
        <f t="shared" si="53"/>
        <v>1057.3400000000001</v>
      </c>
      <c r="W209" s="163">
        <f t="shared" si="53"/>
        <v>1069.04</v>
      </c>
      <c r="X209" s="163">
        <f t="shared" si="53"/>
        <v>1069.74</v>
      </c>
      <c r="Y209" s="163">
        <f t="shared" si="53"/>
        <v>1049.74</v>
      </c>
      <c r="Z209" s="163">
        <f t="shared" si="53"/>
        <v>1014.6400000000001</v>
      </c>
      <c r="AA209" s="163">
        <f t="shared" si="53"/>
        <v>1010.34</v>
      </c>
      <c r="AB209" s="163">
        <f t="shared" si="53"/>
        <v>1050.24</v>
      </c>
      <c r="AC209" s="163">
        <f t="shared" si="53"/>
        <v>1100.6400000000001</v>
      </c>
      <c r="AD209" s="163">
        <f t="shared" si="53"/>
        <v>1076.04</v>
      </c>
      <c r="AE209" s="163">
        <f t="shared" si="53"/>
        <v>1089.9399999999998</v>
      </c>
      <c r="AF209" s="163">
        <f t="shared" si="53"/>
        <v>1096.04</v>
      </c>
      <c r="AG209" s="163">
        <f t="shared" si="53"/>
        <v>1111.54</v>
      </c>
      <c r="AH209" s="163">
        <f t="shared" si="53"/>
        <v>1082.04</v>
      </c>
      <c r="AI209" s="163">
        <f t="shared" si="53"/>
        <v>1051.54</v>
      </c>
      <c r="AJ209" s="163">
        <f t="shared" si="53"/>
        <v>1091.94</v>
      </c>
      <c r="AK209" s="163">
        <f t="shared" si="53"/>
        <v>1119.24</v>
      </c>
      <c r="AL209" s="163">
        <f t="shared" si="53"/>
        <v>1107.74</v>
      </c>
      <c r="AM209" s="163">
        <f t="shared" si="53"/>
        <v>1099.6399999999999</v>
      </c>
      <c r="AN209" s="163">
        <f t="shared" si="53"/>
        <v>1094.54</v>
      </c>
      <c r="AO209" s="163">
        <f t="shared" si="53"/>
        <v>1144.74</v>
      </c>
      <c r="AP209" s="163">
        <f t="shared" si="53"/>
        <v>1254.54</v>
      </c>
      <c r="AQ209" s="163">
        <f t="shared" si="53"/>
        <v>1382.8400000000001</v>
      </c>
      <c r="AR209" s="163">
        <f t="shared" si="53"/>
        <v>1431.3400000000001</v>
      </c>
      <c r="AS209" s="163">
        <f t="shared" si="53"/>
        <v>1384.94</v>
      </c>
      <c r="AT209" s="163">
        <f t="shared" si="53"/>
        <v>1377.54</v>
      </c>
      <c r="AU209" s="163">
        <f t="shared" si="53"/>
        <v>1346.44</v>
      </c>
      <c r="AV209" s="163">
        <f t="shared" si="53"/>
        <v>1260.1399999999999</v>
      </c>
      <c r="AW209" s="163">
        <f t="shared" si="53"/>
        <v>1185.94</v>
      </c>
      <c r="AX209" s="163">
        <f t="shared" si="53"/>
        <v>1182.24</v>
      </c>
    </row>
    <row r="210" spans="1:50" x14ac:dyDescent="0.25">
      <c r="A210" s="156" t="s">
        <v>80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81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82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83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84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69</v>
      </c>
      <c r="B230" s="166">
        <f t="shared" ref="B230:AF230" si="54">B194</f>
        <v>0.64</v>
      </c>
      <c r="C230" s="166">
        <f t="shared" si="54"/>
        <v>0.64</v>
      </c>
      <c r="D230" s="166">
        <f t="shared" si="54"/>
        <v>0.64</v>
      </c>
      <c r="E230" s="166">
        <f t="shared" si="54"/>
        <v>0.64</v>
      </c>
      <c r="F230" s="166">
        <f t="shared" si="54"/>
        <v>0.64</v>
      </c>
      <c r="G230" s="166">
        <f t="shared" si="54"/>
        <v>0.64</v>
      </c>
      <c r="H230" s="166">
        <f t="shared" si="54"/>
        <v>0.64</v>
      </c>
      <c r="I230" s="166">
        <f t="shared" si="54"/>
        <v>0.64</v>
      </c>
      <c r="J230" s="166">
        <f t="shared" si="54"/>
        <v>0.64</v>
      </c>
      <c r="K230" s="166">
        <f t="shared" si="54"/>
        <v>0.64</v>
      </c>
      <c r="L230" s="166">
        <f t="shared" si="54"/>
        <v>0.64</v>
      </c>
      <c r="M230" s="166">
        <f t="shared" si="54"/>
        <v>0.64</v>
      </c>
      <c r="N230" s="166">
        <f t="shared" si="54"/>
        <v>0.64</v>
      </c>
      <c r="O230" s="166">
        <f t="shared" si="54"/>
        <v>0.64</v>
      </c>
      <c r="P230" s="166">
        <f t="shared" si="54"/>
        <v>0.64</v>
      </c>
      <c r="Q230" s="166">
        <f t="shared" si="54"/>
        <v>0.64</v>
      </c>
      <c r="R230" s="166">
        <f t="shared" si="54"/>
        <v>0.64</v>
      </c>
      <c r="S230" s="166">
        <f t="shared" si="54"/>
        <v>0.64</v>
      </c>
      <c r="T230" s="166">
        <f t="shared" si="54"/>
        <v>0.64</v>
      </c>
      <c r="U230" s="166">
        <f t="shared" si="54"/>
        <v>0.64</v>
      </c>
      <c r="V230" s="166">
        <f t="shared" si="54"/>
        <v>0.64</v>
      </c>
      <c r="W230" s="166">
        <f t="shared" si="54"/>
        <v>0.64</v>
      </c>
      <c r="X230" s="166">
        <f t="shared" si="54"/>
        <v>0.64</v>
      </c>
      <c r="Y230" s="166">
        <f t="shared" si="54"/>
        <v>0.64</v>
      </c>
      <c r="Z230" s="166">
        <f t="shared" si="54"/>
        <v>0.64</v>
      </c>
      <c r="AA230" s="166">
        <f t="shared" si="54"/>
        <v>0.64</v>
      </c>
      <c r="AB230" s="166">
        <f t="shared" si="54"/>
        <v>0.64</v>
      </c>
      <c r="AC230" s="166">
        <f t="shared" si="54"/>
        <v>0.64</v>
      </c>
      <c r="AD230" s="166">
        <f t="shared" si="54"/>
        <v>0.64</v>
      </c>
      <c r="AE230" s="166">
        <f t="shared" si="54"/>
        <v>0.64</v>
      </c>
      <c r="AF230" s="166">
        <f t="shared" si="54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5">IF(C198&lt;100,"",C198-520)</f>
        <v/>
      </c>
      <c r="D231" s="114" t="str">
        <f t="shared" si="55"/>
        <v/>
      </c>
      <c r="E231" s="114" t="str">
        <f t="shared" si="55"/>
        <v/>
      </c>
      <c r="F231" s="114" t="str">
        <f t="shared" si="55"/>
        <v/>
      </c>
      <c r="G231" s="114" t="str">
        <f t="shared" si="55"/>
        <v/>
      </c>
      <c r="H231" s="114" t="str">
        <f t="shared" si="55"/>
        <v/>
      </c>
      <c r="I231" s="114" t="str">
        <f t="shared" si="55"/>
        <v/>
      </c>
      <c r="J231" s="114" t="str">
        <f t="shared" si="55"/>
        <v/>
      </c>
      <c r="K231" s="114" t="str">
        <f t="shared" si="55"/>
        <v/>
      </c>
      <c r="L231" s="114" t="str">
        <f t="shared" si="55"/>
        <v/>
      </c>
      <c r="M231" s="114" t="str">
        <f t="shared" si="55"/>
        <v/>
      </c>
      <c r="N231" s="114" t="str">
        <f t="shared" si="55"/>
        <v/>
      </c>
      <c r="O231" s="114" t="str">
        <f t="shared" si="55"/>
        <v/>
      </c>
      <c r="P231" s="114" t="str">
        <f t="shared" si="55"/>
        <v/>
      </c>
      <c r="Q231" s="114" t="str">
        <f t="shared" si="55"/>
        <v/>
      </c>
      <c r="R231" s="114" t="str">
        <f t="shared" si="55"/>
        <v/>
      </c>
      <c r="S231" s="114" t="str">
        <f t="shared" si="55"/>
        <v/>
      </c>
      <c r="T231" s="114" t="str">
        <f t="shared" si="55"/>
        <v/>
      </c>
      <c r="U231" s="114" t="str">
        <f t="shared" si="55"/>
        <v/>
      </c>
      <c r="V231" s="114" t="str">
        <f t="shared" si="55"/>
        <v/>
      </c>
      <c r="W231" s="114" t="str">
        <f t="shared" si="55"/>
        <v/>
      </c>
      <c r="X231" s="114" t="str">
        <f t="shared" si="55"/>
        <v/>
      </c>
      <c r="Y231" s="114" t="str">
        <f t="shared" si="55"/>
        <v/>
      </c>
      <c r="Z231" s="114" t="str">
        <f t="shared" si="55"/>
        <v/>
      </c>
      <c r="AA231" s="114" t="str">
        <f t="shared" si="55"/>
        <v/>
      </c>
      <c r="AB231" s="114" t="str">
        <f t="shared" si="55"/>
        <v/>
      </c>
      <c r="AC231" s="114" t="str">
        <f t="shared" si="55"/>
        <v/>
      </c>
      <c r="AD231" s="114" t="str">
        <f t="shared" si="55"/>
        <v/>
      </c>
      <c r="AE231" s="114" t="str">
        <f t="shared" si="55"/>
        <v/>
      </c>
      <c r="AF231" s="114" t="str">
        <f t="shared" si="55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6">IF(B199&lt;100,"",B199-620)</f>
        <v/>
      </c>
      <c r="C232" s="114" t="str">
        <f t="shared" si="56"/>
        <v/>
      </c>
      <c r="D232" s="114" t="str">
        <f t="shared" si="56"/>
        <v/>
      </c>
      <c r="E232" s="114" t="str">
        <f t="shared" si="56"/>
        <v/>
      </c>
      <c r="F232" s="114" t="str">
        <f t="shared" si="56"/>
        <v/>
      </c>
      <c r="G232" s="114" t="str">
        <f t="shared" si="56"/>
        <v/>
      </c>
      <c r="H232" s="114" t="str">
        <f t="shared" si="56"/>
        <v/>
      </c>
      <c r="I232" s="114" t="str">
        <f t="shared" si="56"/>
        <v/>
      </c>
      <c r="J232" s="114" t="str">
        <f t="shared" si="56"/>
        <v/>
      </c>
      <c r="K232" s="114" t="str">
        <f t="shared" si="56"/>
        <v/>
      </c>
      <c r="L232" s="114" t="str">
        <f t="shared" si="56"/>
        <v/>
      </c>
      <c r="M232" s="114" t="str">
        <f t="shared" si="56"/>
        <v/>
      </c>
      <c r="N232" s="114" t="str">
        <f t="shared" si="56"/>
        <v/>
      </c>
      <c r="O232" s="114" t="str">
        <f t="shared" si="56"/>
        <v/>
      </c>
      <c r="P232" s="114" t="str">
        <f t="shared" si="56"/>
        <v/>
      </c>
      <c r="Q232" s="114" t="str">
        <f t="shared" si="56"/>
        <v/>
      </c>
      <c r="R232" s="114" t="str">
        <f t="shared" si="56"/>
        <v/>
      </c>
      <c r="S232" s="114" t="str">
        <f t="shared" si="56"/>
        <v/>
      </c>
      <c r="T232" s="114" t="str">
        <f t="shared" si="56"/>
        <v/>
      </c>
      <c r="U232" s="114" t="str">
        <f t="shared" si="56"/>
        <v/>
      </c>
      <c r="V232" s="114" t="str">
        <f t="shared" si="56"/>
        <v/>
      </c>
      <c r="W232" s="114" t="str">
        <f t="shared" si="56"/>
        <v/>
      </c>
      <c r="X232" s="114" t="str">
        <f t="shared" si="56"/>
        <v/>
      </c>
      <c r="Y232" s="114" t="str">
        <f t="shared" si="56"/>
        <v/>
      </c>
      <c r="Z232" s="114" t="str">
        <f t="shared" si="56"/>
        <v/>
      </c>
      <c r="AA232" s="114" t="str">
        <f t="shared" si="56"/>
        <v/>
      </c>
      <c r="AB232" s="114" t="str">
        <f t="shared" si="56"/>
        <v/>
      </c>
      <c r="AC232" s="114" t="str">
        <f t="shared" si="56"/>
        <v/>
      </c>
      <c r="AD232" s="114" t="str">
        <f t="shared" si="56"/>
        <v/>
      </c>
      <c r="AE232" s="114" t="str">
        <f t="shared" si="56"/>
        <v/>
      </c>
      <c r="AF232" s="114" t="str">
        <f t="shared" si="56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7">IF(B200&lt;100,"",B200-330)</f>
        <v/>
      </c>
      <c r="C233" s="114" t="str">
        <f t="shared" si="57"/>
        <v/>
      </c>
      <c r="D233" s="114" t="str">
        <f t="shared" si="57"/>
        <v/>
      </c>
      <c r="E233" s="114" t="str">
        <f t="shared" si="57"/>
        <v/>
      </c>
      <c r="F233" s="114" t="str">
        <f t="shared" si="57"/>
        <v/>
      </c>
      <c r="G233" s="114" t="str">
        <f t="shared" si="57"/>
        <v/>
      </c>
      <c r="H233" s="114" t="str">
        <f t="shared" si="57"/>
        <v/>
      </c>
      <c r="I233" s="114" t="str">
        <f t="shared" si="57"/>
        <v/>
      </c>
      <c r="J233" s="114" t="str">
        <f t="shared" si="57"/>
        <v/>
      </c>
      <c r="K233" s="114" t="str">
        <f t="shared" si="57"/>
        <v/>
      </c>
      <c r="L233" s="114" t="str">
        <f t="shared" si="57"/>
        <v/>
      </c>
      <c r="M233" s="114" t="str">
        <f t="shared" si="57"/>
        <v/>
      </c>
      <c r="N233" s="114" t="str">
        <f t="shared" si="57"/>
        <v/>
      </c>
      <c r="O233" s="114" t="str">
        <f t="shared" si="57"/>
        <v/>
      </c>
      <c r="P233" s="114" t="str">
        <f t="shared" si="57"/>
        <v/>
      </c>
      <c r="Q233" s="114" t="str">
        <f t="shared" si="57"/>
        <v/>
      </c>
      <c r="R233" s="114" t="str">
        <f t="shared" si="57"/>
        <v/>
      </c>
      <c r="S233" s="114" t="str">
        <f t="shared" si="57"/>
        <v/>
      </c>
      <c r="T233" s="114" t="str">
        <f t="shared" si="57"/>
        <v/>
      </c>
      <c r="U233" s="114" t="str">
        <f t="shared" si="57"/>
        <v/>
      </c>
      <c r="V233" s="114" t="str">
        <f t="shared" si="57"/>
        <v/>
      </c>
      <c r="W233" s="114" t="str">
        <f t="shared" si="57"/>
        <v/>
      </c>
      <c r="X233" s="114" t="str">
        <f t="shared" si="57"/>
        <v/>
      </c>
      <c r="Y233" s="114" t="str">
        <f t="shared" si="57"/>
        <v/>
      </c>
      <c r="Z233" s="114" t="str">
        <f t="shared" si="57"/>
        <v/>
      </c>
      <c r="AA233" s="114" t="str">
        <f t="shared" si="57"/>
        <v/>
      </c>
      <c r="AB233" s="114" t="str">
        <f t="shared" si="57"/>
        <v/>
      </c>
      <c r="AC233" s="114" t="str">
        <f t="shared" si="57"/>
        <v/>
      </c>
      <c r="AD233" s="114" t="str">
        <f t="shared" si="57"/>
        <v/>
      </c>
      <c r="AE233" s="114" t="str">
        <f t="shared" si="57"/>
        <v/>
      </c>
      <c r="AF233" s="114" t="str">
        <f t="shared" si="57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58">IF(C201&lt;100,"",C201-1500)</f>
        <v/>
      </c>
      <c r="D234" s="114" t="str">
        <f t="shared" si="58"/>
        <v/>
      </c>
      <c r="E234" s="114" t="str">
        <f t="shared" si="58"/>
        <v/>
      </c>
      <c r="F234" s="114" t="str">
        <f t="shared" si="58"/>
        <v/>
      </c>
      <c r="G234" s="114" t="str">
        <f t="shared" si="58"/>
        <v/>
      </c>
      <c r="H234" s="114" t="str">
        <f t="shared" si="58"/>
        <v/>
      </c>
      <c r="I234" s="114" t="str">
        <f t="shared" si="58"/>
        <v/>
      </c>
      <c r="J234" s="114" t="str">
        <f t="shared" si="58"/>
        <v/>
      </c>
      <c r="K234" s="114" t="str">
        <f t="shared" si="58"/>
        <v/>
      </c>
      <c r="L234" s="114" t="str">
        <f t="shared" si="58"/>
        <v/>
      </c>
      <c r="M234" s="114" t="str">
        <f t="shared" si="58"/>
        <v/>
      </c>
      <c r="N234" s="114" t="str">
        <f t="shared" si="58"/>
        <v/>
      </c>
      <c r="O234" s="114" t="str">
        <f t="shared" si="58"/>
        <v/>
      </c>
      <c r="P234" s="114" t="str">
        <f t="shared" si="58"/>
        <v/>
      </c>
      <c r="Q234" s="114" t="str">
        <f t="shared" si="58"/>
        <v/>
      </c>
      <c r="R234" s="114" t="str">
        <f t="shared" si="58"/>
        <v/>
      </c>
      <c r="S234" s="114" t="str">
        <f t="shared" si="58"/>
        <v/>
      </c>
      <c r="T234" s="114" t="str">
        <f t="shared" si="58"/>
        <v/>
      </c>
      <c r="U234" s="114" t="str">
        <f t="shared" si="58"/>
        <v/>
      </c>
      <c r="V234" s="114" t="str">
        <f t="shared" si="58"/>
        <v/>
      </c>
      <c r="W234" s="114" t="str">
        <f t="shared" si="58"/>
        <v/>
      </c>
      <c r="X234" s="114" t="str">
        <f t="shared" si="58"/>
        <v/>
      </c>
      <c r="Y234" s="114" t="str">
        <f t="shared" si="58"/>
        <v/>
      </c>
      <c r="Z234" s="114" t="str">
        <f t="shared" si="58"/>
        <v/>
      </c>
      <c r="AA234" s="114" t="str">
        <f t="shared" si="58"/>
        <v/>
      </c>
      <c r="AB234" s="114" t="str">
        <f t="shared" si="58"/>
        <v/>
      </c>
      <c r="AC234" s="114" t="str">
        <f t="shared" si="58"/>
        <v/>
      </c>
      <c r="AD234" s="114" t="str">
        <f t="shared" si="58"/>
        <v/>
      </c>
      <c r="AE234" s="114" t="str">
        <f t="shared" si="58"/>
        <v/>
      </c>
      <c r="AF234" s="114" t="str">
        <f t="shared" si="58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0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04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4949" priority="300">
      <formula>S$9&gt;=20/24</formula>
    </cfRule>
    <cfRule type="expression" dxfId="4948" priority="301">
      <formula>AND(S$9&gt;=14/24,S$9&lt;20/24)</formula>
    </cfRule>
    <cfRule type="expression" dxfId="4947" priority="302">
      <formula>AND(S$9&gt;=8/24,S$9&lt;14/24)</formula>
    </cfRule>
    <cfRule type="expression" dxfId="4946" priority="303">
      <formula>S$9&lt;8/24</formula>
    </cfRule>
  </conditionalFormatting>
  <conditionalFormatting sqref="B8:AF10 AA78:AF78 B78:Q78 B53:AF53 B79:AF79 C189:AF195 L34:Q34 AE81:AF88 B65:AF69 T208:AX208 B77:AF77 B60:H64 Q36 N36:P38 M55:Q64 B54:L58 M15:X30 Q37:X38 R55:X56 B71:AF75 S28:Z28 M11:AD13 Y37:AD40 AE12:AF13 Y15:AF29 AE39:AF40 L50:AF52 AE54:AF57">
    <cfRule type="expression" dxfId="4945" priority="296">
      <formula>B$9&gt;=20/24</formula>
    </cfRule>
    <cfRule type="expression" dxfId="4944" priority="297">
      <formula>AND(B$9&gt;=14/24,B$9&lt;20/24)</formula>
    </cfRule>
    <cfRule type="expression" dxfId="4943" priority="298">
      <formula>AND(B$9&gt;=8/24,B$9&lt;14/24)</formula>
    </cfRule>
    <cfRule type="expression" dxfId="4942" priority="299">
      <formula>B$9&lt;8/24</formula>
    </cfRule>
  </conditionalFormatting>
  <conditionalFormatting sqref="B187:AF187">
    <cfRule type="expression" dxfId="4941" priority="292">
      <formula>B$9&gt;=20/24</formula>
    </cfRule>
    <cfRule type="expression" dxfId="4940" priority="293">
      <formula>AND(B$9&gt;=14/24,B$9&lt;20/24)</formula>
    </cfRule>
    <cfRule type="expression" dxfId="4939" priority="294">
      <formula>AND(B$9&gt;=8/24,B$9&lt;14/24)</formula>
    </cfRule>
    <cfRule type="expression" dxfId="4938" priority="295">
      <formula>B$9&lt;8/24</formula>
    </cfRule>
  </conditionalFormatting>
  <conditionalFormatting sqref="AL4:AL6">
    <cfRule type="iconSet" priority="291">
      <iconSet iconSet="3TrafficLights2" reverse="1">
        <cfvo type="percent" val="0"/>
        <cfvo type="num" val="1"/>
        <cfvo type="num" val="1"/>
      </iconSet>
    </cfRule>
  </conditionalFormatting>
  <conditionalFormatting sqref="M54:Q54">
    <cfRule type="expression" dxfId="4937" priority="287">
      <formula>M$9&gt;=20/24</formula>
    </cfRule>
    <cfRule type="expression" dxfId="4936" priority="288">
      <formula>AND(M$9&gt;=14/24,M$9&lt;20/24)</formula>
    </cfRule>
    <cfRule type="expression" dxfId="4935" priority="289">
      <formula>AND(M$9&gt;=8/24,M$9&lt;14/24)</formula>
    </cfRule>
    <cfRule type="expression" dxfId="4934" priority="290">
      <formula>M$9&lt;8/24</formula>
    </cfRule>
  </conditionalFormatting>
  <conditionalFormatting sqref="Y30:AF30">
    <cfRule type="expression" dxfId="4933" priority="279">
      <formula>Y$9&gt;=20/24</formula>
    </cfRule>
    <cfRule type="expression" dxfId="4932" priority="280">
      <formula>AND(Y$9&gt;=14/24,Y$9&lt;20/24)</formula>
    </cfRule>
    <cfRule type="expression" dxfId="4931" priority="281">
      <formula>AND(Y$9&gt;=8/24,Y$9&lt;14/24)</formula>
    </cfRule>
    <cfRule type="expression" dxfId="4930" priority="282">
      <formula>Y$9&lt;8/24</formula>
    </cfRule>
  </conditionalFormatting>
  <conditionalFormatting sqref="R36:AD36">
    <cfRule type="expression" dxfId="4929" priority="275">
      <formula>R$9&gt;=20/24</formula>
    </cfRule>
    <cfRule type="expression" dxfId="4928" priority="276">
      <formula>AND(R$9&gt;=14/24,R$9&lt;20/24)</formula>
    </cfRule>
    <cfRule type="expression" dxfId="4927" priority="277">
      <formula>AND(R$9&gt;=8/24,R$9&lt;14/24)</formula>
    </cfRule>
    <cfRule type="expression" dxfId="4926" priority="278">
      <formula>R$9&lt;8/24</formula>
    </cfRule>
  </conditionalFormatting>
  <conditionalFormatting sqref="R54:AD54">
    <cfRule type="expression" dxfId="4925" priority="271">
      <formula>R$9&gt;=20/24</formula>
    </cfRule>
    <cfRule type="expression" dxfId="4924" priority="272">
      <formula>AND(R$9&gt;=14/24,R$9&lt;20/24)</formula>
    </cfRule>
    <cfRule type="expression" dxfId="4923" priority="273">
      <formula>AND(R$9&gt;=8/24,R$9&lt;14/24)</formula>
    </cfRule>
    <cfRule type="expression" dxfId="4922" priority="274">
      <formula>R$9&lt;8/24</formula>
    </cfRule>
  </conditionalFormatting>
  <conditionalFormatting sqref="R78:Z78">
    <cfRule type="expression" dxfId="4921" priority="267">
      <formula>R$9&gt;=20/24</formula>
    </cfRule>
    <cfRule type="expression" dxfId="4920" priority="268">
      <formula>AND(R$9&gt;=14/24,R$9&lt;20/24)</formula>
    </cfRule>
    <cfRule type="expression" dxfId="4919" priority="269">
      <formula>AND(R$9&gt;=8/24,R$9&lt;14/24)</formula>
    </cfRule>
    <cfRule type="expression" dxfId="4918" priority="270">
      <formula>R$9&lt;8/24</formula>
    </cfRule>
  </conditionalFormatting>
  <conditionalFormatting sqref="M32:X32">
    <cfRule type="expression" dxfId="4917" priority="259">
      <formula>M$9&gt;=20/24</formula>
    </cfRule>
    <cfRule type="expression" dxfId="4916" priority="260">
      <formula>AND(M$9&gt;=14/24,M$9&lt;20/24)</formula>
    </cfRule>
    <cfRule type="expression" dxfId="4915" priority="261">
      <formula>AND(M$9&gt;=8/24,M$9&lt;14/24)</formula>
    </cfRule>
    <cfRule type="expression" dxfId="4914" priority="262">
      <formula>M$9&lt;8/24</formula>
    </cfRule>
  </conditionalFormatting>
  <conditionalFormatting sqref="R34:AD34">
    <cfRule type="expression" dxfId="4913" priority="243">
      <formula>R$9&gt;=20/24</formula>
    </cfRule>
    <cfRule type="expression" dxfId="4912" priority="244">
      <formula>AND(R$9&gt;=14/24,R$9&lt;20/24)</formula>
    </cfRule>
    <cfRule type="expression" dxfId="4911" priority="245">
      <formula>AND(R$9&gt;=8/24,R$9&lt;14/24)</formula>
    </cfRule>
    <cfRule type="expression" dxfId="4910" priority="246">
      <formula>R$9&lt;8/24</formula>
    </cfRule>
  </conditionalFormatting>
  <conditionalFormatting sqref="Y32:AF32">
    <cfRule type="expression" dxfId="4909" priority="239">
      <formula>Y$9&gt;=20/24</formula>
    </cfRule>
    <cfRule type="expression" dxfId="4908" priority="240">
      <formula>AND(Y$9&gt;=14/24,Y$9&lt;20/24)</formula>
    </cfRule>
    <cfRule type="expression" dxfId="4907" priority="241">
      <formula>AND(Y$9&gt;=8/24,Y$9&lt;14/24)</formula>
    </cfRule>
    <cfRule type="expression" dxfId="4906" priority="242">
      <formula>Y$9&lt;8/24</formula>
    </cfRule>
  </conditionalFormatting>
  <conditionalFormatting sqref="V43:X43 R39:X40 R45:X45 Y42:AF45">
    <cfRule type="expression" dxfId="4905" priority="235">
      <formula>R$9&gt;=20/24</formula>
    </cfRule>
    <cfRule type="expression" dxfId="4904" priority="236">
      <formula>AND(R$9&gt;=14/24,R$9&lt;20/24)</formula>
    </cfRule>
    <cfRule type="expression" dxfId="4903" priority="237">
      <formula>AND(R$9&gt;=8/24,R$9&lt;14/24)</formula>
    </cfRule>
    <cfRule type="expression" dxfId="4902" priority="238">
      <formula>R$9&lt;8/24</formula>
    </cfRule>
  </conditionalFormatting>
  <conditionalFormatting sqref="R46:AF46">
    <cfRule type="expression" dxfId="4901" priority="231">
      <formula>R$9&gt;=20/24</formula>
    </cfRule>
    <cfRule type="expression" dxfId="4900" priority="232">
      <formula>AND(R$9&gt;=14/24,R$9&lt;20/24)</formula>
    </cfRule>
    <cfRule type="expression" dxfId="4899" priority="233">
      <formula>AND(R$9&gt;=8/24,R$9&lt;14/24)</formula>
    </cfRule>
    <cfRule type="expression" dxfId="4898" priority="234">
      <formula>R$9&lt;8/24</formula>
    </cfRule>
  </conditionalFormatting>
  <conditionalFormatting sqref="R57:AA64 AA54:AA57 AB54:AD64 AE58:AF64">
    <cfRule type="expression" dxfId="4897" priority="223">
      <formula>R$9&gt;=20/24</formula>
    </cfRule>
    <cfRule type="expression" dxfId="4896" priority="224">
      <formula>AND(R$9&gt;=14/24,R$9&lt;20/24)</formula>
    </cfRule>
    <cfRule type="expression" dxfId="4895" priority="225">
      <formula>AND(R$9&gt;=8/24,R$9&lt;14/24)</formula>
    </cfRule>
    <cfRule type="expression" dxfId="4894" priority="226">
      <formula>R$9&lt;8/24</formula>
    </cfRule>
  </conditionalFormatting>
  <conditionalFormatting sqref="AB91:AF94">
    <cfRule type="expression" dxfId="4893" priority="219">
      <formula>AB$9&gt;=20/24</formula>
    </cfRule>
    <cfRule type="expression" dxfId="4892" priority="220">
      <formula>AND(AB$9&gt;=14/24,AB$9&lt;20/24)</formula>
    </cfRule>
    <cfRule type="expression" dxfId="4891" priority="221">
      <formula>AND(AB$9&gt;=8/24,AB$9&lt;14/24)</formula>
    </cfRule>
    <cfRule type="expression" dxfId="4890" priority="222">
      <formula>AB$9&lt;8/24</formula>
    </cfRule>
  </conditionalFormatting>
  <conditionalFormatting sqref="B59:H59 I59:L64">
    <cfRule type="expression" dxfId="4889" priority="215">
      <formula>B$9&gt;=20/24</formula>
    </cfRule>
    <cfRule type="expression" dxfId="4888" priority="216">
      <formula>AND(B$9&gt;=14/24,B$9&lt;20/24)</formula>
    </cfRule>
    <cfRule type="expression" dxfId="4887" priority="217">
      <formula>AND(B$9&gt;=8/24,B$9&lt;14/24)</formula>
    </cfRule>
    <cfRule type="expression" dxfId="4886" priority="218">
      <formula>B$9&lt;8/24</formula>
    </cfRule>
  </conditionalFormatting>
  <conditionalFormatting sqref="Y91:AA94">
    <cfRule type="expression" dxfId="4885" priority="211">
      <formula>Y$9&gt;=20/24</formula>
    </cfRule>
    <cfRule type="expression" dxfId="4884" priority="212">
      <formula>AND(Y$9&gt;=14/24,Y$9&lt;20/24)</formula>
    </cfRule>
    <cfRule type="expression" dxfId="4883" priority="213">
      <formula>AND(Y$9&gt;=8/24,Y$9&lt;14/24)</formula>
    </cfRule>
    <cfRule type="expression" dxfId="4882" priority="214">
      <formula>Y$9&lt;8/24</formula>
    </cfRule>
  </conditionalFormatting>
  <conditionalFormatting sqref="B35:AF35 C48:AG48 K11 D36:K40 Q36:R36 N36:P38 R37:R40 Q37:Q38 V43:X43 R45:X46 C33:AF34 M15:AF30 M32:AF32 M11:AF13 Y42:AF46 S36:AF40 B49:AF53">
    <cfRule type="expression" dxfId="4881" priority="210">
      <formula>B11&gt;$AG11</formula>
    </cfRule>
  </conditionalFormatting>
  <conditionalFormatting sqref="A96:A152 A81:A94 A11:A13 A15:A30 A42:A69 A77:A79 A71:A75 A32:A40 A165:A196">
    <cfRule type="expression" dxfId="4880" priority="209">
      <formula>$AH11=0</formula>
    </cfRule>
  </conditionalFormatting>
  <conditionalFormatting sqref="AB95:AF95">
    <cfRule type="expression" dxfId="4879" priority="205">
      <formula>AB$9&gt;=20/24</formula>
    </cfRule>
    <cfRule type="expression" dxfId="4878" priority="206">
      <formula>AND(AB$9&gt;=14/24,AB$9&lt;20/24)</formula>
    </cfRule>
    <cfRule type="expression" dxfId="4877" priority="207">
      <formula>AND(AB$9&gt;=8/24,AB$9&lt;14/24)</formula>
    </cfRule>
    <cfRule type="expression" dxfId="4876" priority="208">
      <formula>AB$9&lt;8/24</formula>
    </cfRule>
  </conditionalFormatting>
  <conditionalFormatting sqref="Y95:AA95">
    <cfRule type="expression" dxfId="4875" priority="201">
      <formula>Y$9&gt;=20/24</formula>
    </cfRule>
    <cfRule type="expression" dxfId="4874" priority="202">
      <formula>AND(Y$9&gt;=14/24,Y$9&lt;20/24)</formula>
    </cfRule>
    <cfRule type="expression" dxfId="4873" priority="203">
      <formula>AND(Y$9&gt;=8/24,Y$9&lt;14/24)</formula>
    </cfRule>
    <cfRule type="expression" dxfId="4872" priority="204">
      <formula>Y$9&lt;8/24</formula>
    </cfRule>
  </conditionalFormatting>
  <conditionalFormatting sqref="A95">
    <cfRule type="expression" dxfId="4871" priority="200">
      <formula>$AH95=0</formula>
    </cfRule>
  </conditionalFormatting>
  <conditionalFormatting sqref="C33:AF33">
    <cfRule type="expression" dxfId="4870" priority="196">
      <formula>C$9&gt;=20/24</formula>
    </cfRule>
    <cfRule type="expression" dxfId="4869" priority="197">
      <formula>AND(C$9&gt;=14/24,C$9&lt;20/24)</formula>
    </cfRule>
    <cfRule type="expression" dxfId="4868" priority="198">
      <formula>AND(C$9&gt;=8/24,C$9&lt;14/24)</formula>
    </cfRule>
    <cfRule type="expression" dxfId="4867" priority="199">
      <formula>C$9&lt;8/24</formula>
    </cfRule>
  </conditionalFormatting>
  <conditionalFormatting sqref="R33:AF33">
    <cfRule type="expression" dxfId="4866" priority="192">
      <formula>R$9&gt;=20/24</formula>
    </cfRule>
    <cfRule type="expression" dxfId="4865" priority="193">
      <formula>AND(R$9&gt;=14/24,R$9&lt;20/24)</formula>
    </cfRule>
    <cfRule type="expression" dxfId="4864" priority="194">
      <formula>AND(R$9&gt;=8/24,R$9&lt;14/24)</formula>
    </cfRule>
    <cfRule type="expression" dxfId="4863" priority="195">
      <formula>R$9&lt;8/24</formula>
    </cfRule>
  </conditionalFormatting>
  <conditionalFormatting sqref="AL30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Y31:AF31">
    <cfRule type="expression" dxfId="4862" priority="175">
      <formula>Y$9&gt;=20/24</formula>
    </cfRule>
    <cfRule type="expression" dxfId="4861" priority="176">
      <formula>AND(Y$9&gt;=14/24,Y$9&lt;20/24)</formula>
    </cfRule>
    <cfRule type="expression" dxfId="4860" priority="177">
      <formula>AND(Y$9&gt;=8/24,Y$9&lt;14/24)</formula>
    </cfRule>
    <cfRule type="expression" dxfId="4859" priority="178">
      <formula>Y$9&lt;8/24</formula>
    </cfRule>
  </conditionalFormatting>
  <conditionalFormatting sqref="M31:X31">
    <cfRule type="expression" dxfId="4858" priority="171">
      <formula>M$9&gt;=20/24</formula>
    </cfRule>
    <cfRule type="expression" dxfId="4857" priority="172">
      <formula>AND(M$9&gt;=14/24,M$9&lt;20/24)</formula>
    </cfRule>
    <cfRule type="expression" dxfId="4856" priority="173">
      <formula>AND(M$9&gt;=8/24,M$9&lt;14/24)</formula>
    </cfRule>
    <cfRule type="expression" dxfId="4855" priority="174">
      <formula>M$9&lt;8/24</formula>
    </cfRule>
  </conditionalFormatting>
  <conditionalFormatting sqref="M31:AF31">
    <cfRule type="expression" dxfId="4854" priority="166">
      <formula>M31&gt;$AG31</formula>
    </cfRule>
  </conditionalFormatting>
  <conditionalFormatting sqref="A31">
    <cfRule type="expression" dxfId="4853" priority="165">
      <formula>$AH31=0</formula>
    </cfRule>
  </conditionalFormatting>
  <conditionalFormatting sqref="B80:AF80">
    <cfRule type="expression" dxfId="4852" priority="161">
      <formula>B$9&gt;=20/24</formula>
    </cfRule>
    <cfRule type="expression" dxfId="4851" priority="162">
      <formula>AND(B$9&gt;=14/24,B$9&lt;20/24)</formula>
    </cfRule>
    <cfRule type="expression" dxfId="4850" priority="163">
      <formula>AND(B$9&gt;=8/24,B$9&lt;14/24)</formula>
    </cfRule>
    <cfRule type="expression" dxfId="4849" priority="164">
      <formula>B$9&lt;8/24</formula>
    </cfRule>
  </conditionalFormatting>
  <conditionalFormatting sqref="A80">
    <cfRule type="expression" dxfId="4848" priority="160">
      <formula>$AH80=0</formula>
    </cfRule>
  </conditionalFormatting>
  <conditionalFormatting sqref="Y14:AF14">
    <cfRule type="expression" dxfId="4847" priority="156">
      <formula>Y$9&gt;=20/24</formula>
    </cfRule>
    <cfRule type="expression" dxfId="4846" priority="157">
      <formula>AND(Y$9&gt;=14/24,Y$9&lt;20/24)</formula>
    </cfRule>
    <cfRule type="expression" dxfId="4845" priority="158">
      <formula>AND(Y$9&gt;=8/24,Y$9&lt;14/24)</formula>
    </cfRule>
    <cfRule type="expression" dxfId="4844" priority="159">
      <formula>Y$9&lt;8/24</formula>
    </cfRule>
  </conditionalFormatting>
  <conditionalFormatting sqref="M14:X14">
    <cfRule type="expression" dxfId="4843" priority="152">
      <formula>M$9&gt;=20/24</formula>
    </cfRule>
    <cfRule type="expression" dxfId="4842" priority="153">
      <formula>AND(M$9&gt;=14/24,M$9&lt;20/24)</formula>
    </cfRule>
    <cfRule type="expression" dxfId="4841" priority="154">
      <formula>AND(M$9&gt;=8/24,M$9&lt;14/24)</formula>
    </cfRule>
    <cfRule type="expression" dxfId="4840" priority="155">
      <formula>M$9&lt;8/24</formula>
    </cfRule>
  </conditionalFormatting>
  <conditionalFormatting sqref="M14:AF14">
    <cfRule type="expression" dxfId="4839" priority="147">
      <formula>M14&gt;$AG14</formula>
    </cfRule>
  </conditionalFormatting>
  <conditionalFormatting sqref="A14">
    <cfRule type="expression" dxfId="4838" priority="146">
      <formula>$AH14=0</formula>
    </cfRule>
  </conditionalFormatting>
  <conditionalFormatting sqref="A159:A164">
    <cfRule type="expression" dxfId="4837" priority="145">
      <formula>$AH159=0</formula>
    </cfRule>
  </conditionalFormatting>
  <conditionalFormatting sqref="A153:A158">
    <cfRule type="expression" dxfId="4836" priority="144">
      <formula>$AH153=0</formula>
    </cfRule>
  </conditionalFormatting>
  <conditionalFormatting sqref="Y41:AF41">
    <cfRule type="expression" dxfId="4835" priority="140">
      <formula>Y$9&gt;=20/24</formula>
    </cfRule>
    <cfRule type="expression" dxfId="4834" priority="141">
      <formula>AND(Y$9&gt;=14/24,Y$9&lt;20/24)</formula>
    </cfRule>
    <cfRule type="expression" dxfId="4833" priority="142">
      <formula>AND(Y$9&gt;=8/24,Y$9&lt;14/24)</formula>
    </cfRule>
    <cfRule type="expression" dxfId="4832" priority="143">
      <formula>Y$9&lt;8/24</formula>
    </cfRule>
  </conditionalFormatting>
  <conditionalFormatting sqref="B76:AF76">
    <cfRule type="expression" dxfId="4831" priority="126">
      <formula>B$9&gt;=20/24</formula>
    </cfRule>
    <cfRule type="expression" dxfId="4830" priority="127">
      <formula>AND(B$9&gt;=14/24,B$9&lt;20/24)</formula>
    </cfRule>
    <cfRule type="expression" dxfId="4829" priority="128">
      <formula>AND(B$9&gt;=8/24,B$9&lt;14/24)</formula>
    </cfRule>
    <cfRule type="expression" dxfId="4828" priority="129">
      <formula>B$9&lt;8/24</formula>
    </cfRule>
  </conditionalFormatting>
  <conditionalFormatting sqref="Y41:AF41">
    <cfRule type="expression" dxfId="4827" priority="131">
      <formula>Y41&gt;$AG41</formula>
    </cfRule>
  </conditionalFormatting>
  <conditionalFormatting sqref="A41">
    <cfRule type="expression" dxfId="4826" priority="130">
      <formula>$AH41=0</formula>
    </cfRule>
  </conditionalFormatting>
  <conditionalFormatting sqref="A76">
    <cfRule type="expression" dxfId="4825" priority="125">
      <formula>$AH76=0</formula>
    </cfRule>
  </conditionalFormatting>
  <conditionalFormatting sqref="B70:AG70">
    <cfRule type="expression" dxfId="4824" priority="121">
      <formula>B$9&gt;=20/24</formula>
    </cfRule>
    <cfRule type="expression" dxfId="4823" priority="122">
      <formula>AND(B$9&gt;=14/24,B$9&lt;20/24)</formula>
    </cfRule>
    <cfRule type="expression" dxfId="4822" priority="123">
      <formula>AND(B$9&gt;=8/24,B$9&lt;14/24)</formula>
    </cfRule>
    <cfRule type="expression" dxfId="4821" priority="124">
      <formula>B$9&lt;8/24</formula>
    </cfRule>
  </conditionalFormatting>
  <conditionalFormatting sqref="A70">
    <cfRule type="expression" dxfId="4820" priority="120">
      <formula>$AH70=0</formula>
    </cfRule>
  </conditionalFormatting>
  <conditionalFormatting sqref="AL31:AL32 AL7:AL10 AL29">
    <cfRule type="iconSet" priority="306">
      <iconSet iconSet="3TrafficLights2" reverse="1">
        <cfvo type="percent" val="0"/>
        <cfvo type="num" val="1"/>
        <cfvo type="num" val="1"/>
      </iconSet>
    </cfRule>
  </conditionalFormatting>
  <conditionalFormatting sqref="B81:Q88 R82:AD88">
    <cfRule type="expression" dxfId="4819" priority="96">
      <formula>B$9&gt;=20/24</formula>
    </cfRule>
    <cfRule type="expression" dxfId="4818" priority="97">
      <formula>AND(B$9&gt;=14/24,B$9&lt;20/24)</formula>
    </cfRule>
    <cfRule type="expression" dxfId="4817" priority="98">
      <formula>AND(B$9&gt;=8/24,B$9&lt;14/24)</formula>
    </cfRule>
    <cfRule type="expression" dxfId="4816" priority="99">
      <formula>B$9&lt;8/24</formula>
    </cfRule>
  </conditionalFormatting>
  <conditionalFormatting sqref="R81:AD81">
    <cfRule type="expression" dxfId="4815" priority="92">
      <formula>R$9&gt;=20/24</formula>
    </cfRule>
    <cfRule type="expression" dxfId="4814" priority="93">
      <formula>AND(R$9&gt;=14/24,R$9&lt;20/24)</formula>
    </cfRule>
    <cfRule type="expression" dxfId="4813" priority="94">
      <formula>AND(R$9&gt;=8/24,R$9&lt;14/24)</formula>
    </cfRule>
    <cfRule type="expression" dxfId="4812" priority="95">
      <formula>R$9&lt;8/24</formula>
    </cfRule>
  </conditionalFormatting>
  <conditionalFormatting sqref="B92:L94 B91:E91">
    <cfRule type="expression" dxfId="4811" priority="80">
      <formula>B$9&gt;=20/24</formula>
    </cfRule>
    <cfRule type="expression" dxfId="4810" priority="81">
      <formula>AND(B$9&gt;=14/24,B$9&lt;20/24)</formula>
    </cfRule>
    <cfRule type="expression" dxfId="4809" priority="82">
      <formula>AND(B$9&gt;=8/24,B$9&lt;14/24)</formula>
    </cfRule>
    <cfRule type="expression" dxfId="4808" priority="83">
      <formula>B$9&lt;8/24</formula>
    </cfRule>
  </conditionalFormatting>
  <conditionalFormatting sqref="M92:Q94 N91:Q91">
    <cfRule type="expression" dxfId="4807" priority="76">
      <formula>M$9&gt;=20/24</formula>
    </cfRule>
    <cfRule type="expression" dxfId="4806" priority="77">
      <formula>AND(M$9&gt;=14/24,M$9&lt;20/24)</formula>
    </cfRule>
    <cfRule type="expression" dxfId="4805" priority="78">
      <formula>AND(M$9&gt;=8/24,M$9&lt;14/24)</formula>
    </cfRule>
    <cfRule type="expression" dxfId="4804" priority="79">
      <formula>M$9&lt;8/24</formula>
    </cfRule>
  </conditionalFormatting>
  <conditionalFormatting sqref="R91:X94">
    <cfRule type="expression" dxfId="4803" priority="72">
      <formula>R$9&gt;=20/24</formula>
    </cfRule>
    <cfRule type="expression" dxfId="4802" priority="73">
      <formula>AND(R$9&gt;=14/24,R$9&lt;20/24)</formula>
    </cfRule>
    <cfRule type="expression" dxfId="4801" priority="74">
      <formula>AND(R$9&gt;=8/24,R$9&lt;14/24)</formula>
    </cfRule>
    <cfRule type="expression" dxfId="4800" priority="75">
      <formula>R$9&lt;8/24</formula>
    </cfRule>
  </conditionalFormatting>
  <conditionalFormatting sqref="B95:L95">
    <cfRule type="expression" dxfId="4799" priority="68">
      <formula>B$9&gt;=20/24</formula>
    </cfRule>
    <cfRule type="expression" dxfId="4798" priority="69">
      <formula>AND(B$9&gt;=14/24,B$9&lt;20/24)</formula>
    </cfRule>
    <cfRule type="expression" dxfId="4797" priority="70">
      <formula>AND(B$9&gt;=8/24,B$9&lt;14/24)</formula>
    </cfRule>
    <cfRule type="expression" dxfId="4796" priority="71">
      <formula>B$9&lt;8/24</formula>
    </cfRule>
  </conditionalFormatting>
  <conditionalFormatting sqref="M95:Q95">
    <cfRule type="expression" dxfId="4795" priority="64">
      <formula>M$9&gt;=20/24</formula>
    </cfRule>
    <cfRule type="expression" dxfId="4794" priority="65">
      <formula>AND(M$9&gt;=14/24,M$9&lt;20/24)</formula>
    </cfRule>
    <cfRule type="expression" dxfId="4793" priority="66">
      <formula>AND(M$9&gt;=8/24,M$9&lt;14/24)</formula>
    </cfRule>
    <cfRule type="expression" dxfId="4792" priority="67">
      <formula>M$9&lt;8/24</formula>
    </cfRule>
  </conditionalFormatting>
  <conditionalFormatting sqref="R95:X95">
    <cfRule type="expression" dxfId="4791" priority="60">
      <formula>R$9&gt;=20/24</formula>
    </cfRule>
    <cfRule type="expression" dxfId="4790" priority="61">
      <formula>AND(R$9&gt;=14/24,R$9&lt;20/24)</formula>
    </cfRule>
    <cfRule type="expression" dxfId="4789" priority="62">
      <formula>AND(R$9&gt;=8/24,R$9&lt;14/24)</formula>
    </cfRule>
    <cfRule type="expression" dxfId="4788" priority="63">
      <formula>R$9&lt;8/24</formula>
    </cfRule>
  </conditionalFormatting>
  <conditionalFormatting sqref="L91:M91">
    <cfRule type="expression" dxfId="4787" priority="56">
      <formula>L$9&gt;=20/24</formula>
    </cfRule>
    <cfRule type="expression" dxfId="4786" priority="57">
      <formula>AND(L$9&gt;=14/24,L$9&lt;20/24)</formula>
    </cfRule>
    <cfRule type="expression" dxfId="4785" priority="58">
      <formula>AND(L$9&gt;=8/24,L$9&lt;14/24)</formula>
    </cfRule>
    <cfRule type="expression" dxfId="4784" priority="59">
      <formula>L$9&lt;8/24</formula>
    </cfRule>
  </conditionalFormatting>
  <conditionalFormatting sqref="F91:K91">
    <cfRule type="expression" dxfId="4783" priority="52">
      <formula>F$9&gt;=20/24</formula>
    </cfRule>
    <cfRule type="expression" dxfId="4782" priority="53">
      <formula>AND(F$9&gt;=14/24,F$9&lt;20/24)</formula>
    </cfRule>
    <cfRule type="expression" dxfId="4781" priority="54">
      <formula>AND(F$9&gt;=8/24,F$9&lt;14/24)</formula>
    </cfRule>
    <cfRule type="expression" dxfId="4780" priority="55">
      <formula>F$9&lt;8/24</formula>
    </cfRule>
  </conditionalFormatting>
  <conditionalFormatting sqref="M91:X91">
    <cfRule type="expression" dxfId="4779" priority="44">
      <formula>M$9&gt;=20/24</formula>
    </cfRule>
    <cfRule type="expression" dxfId="4778" priority="45">
      <formula>AND(M$9&gt;=14/24,M$9&lt;20/24)</formula>
    </cfRule>
    <cfRule type="expression" dxfId="4777" priority="46">
      <formula>AND(M$9&gt;=8/24,M$9&lt;14/24)</formula>
    </cfRule>
    <cfRule type="expression" dxfId="4776" priority="47">
      <formula>M$9&lt;8/24</formula>
    </cfRule>
  </conditionalFormatting>
  <conditionalFormatting sqref="B32:B34 B11:J13 B15:K30 C32:K32 K12:K13">
    <cfRule type="expression" dxfId="4775" priority="43">
      <formula>B11&gt;$AG11</formula>
    </cfRule>
  </conditionalFormatting>
  <conditionalFormatting sqref="B33">
    <cfRule type="expression" dxfId="4774" priority="39">
      <formula>B$9&gt;=20/24</formula>
    </cfRule>
    <cfRule type="expression" dxfId="4773" priority="40">
      <formula>AND(B$9&gt;=14/24,B$9&lt;20/24)</formula>
    </cfRule>
    <cfRule type="expression" dxfId="4772" priority="41">
      <formula>AND(B$9&gt;=8/24,B$9&lt;14/24)</formula>
    </cfRule>
    <cfRule type="expression" dxfId="4771" priority="42">
      <formula>B$9&lt;8/24</formula>
    </cfRule>
  </conditionalFormatting>
  <conditionalFormatting sqref="B33">
    <cfRule type="expression" dxfId="4770" priority="35">
      <formula>B$9&gt;=20/24</formula>
    </cfRule>
    <cfRule type="expression" dxfId="4769" priority="36">
      <formula>AND(B$9&gt;=14/24,B$9&lt;20/24)</formula>
    </cfRule>
    <cfRule type="expression" dxfId="4768" priority="37">
      <formula>AND(B$9&gt;=8/24,B$9&lt;14/24)</formula>
    </cfRule>
    <cfRule type="expression" dxfId="4767" priority="38">
      <formula>B$9&lt;8/24</formula>
    </cfRule>
  </conditionalFormatting>
  <conditionalFormatting sqref="B31:K31">
    <cfRule type="expression" dxfId="4766" priority="34">
      <formula>B31&gt;$AG31</formula>
    </cfRule>
  </conditionalFormatting>
  <conditionalFormatting sqref="B14:K14">
    <cfRule type="expression" dxfId="4765" priority="33">
      <formula>B14&gt;$AG14</formula>
    </cfRule>
  </conditionalFormatting>
  <conditionalFormatting sqref="B42:B48 B36:C40 C42:K47">
    <cfRule type="expression" dxfId="4764" priority="32">
      <formula>B36&gt;$AG36</formula>
    </cfRule>
  </conditionalFormatting>
  <conditionalFormatting sqref="B41:K41">
    <cfRule type="expression" dxfId="4763" priority="31">
      <formula>B41&gt;$AG41</formula>
    </cfRule>
  </conditionalFormatting>
  <conditionalFormatting sqref="AL11:AL28">
    <cfRule type="iconSet" priority="30">
      <iconSet iconSet="3TrafficLights2" reverse="1">
        <cfvo type="percent" val="0"/>
        <cfvo type="num" val="1"/>
        <cfvo type="num" val="1"/>
      </iconSet>
    </cfRule>
  </conditionalFormatting>
  <conditionalFormatting sqref="L15:L30 L11:L13">
    <cfRule type="expression" dxfId="4762" priority="26">
      <formula>L$9&gt;=20/24</formula>
    </cfRule>
    <cfRule type="expression" dxfId="4761" priority="27">
      <formula>AND(L$9&gt;=14/24,L$9&lt;20/24)</formula>
    </cfRule>
    <cfRule type="expression" dxfId="4760" priority="28">
      <formula>AND(L$9&gt;=8/24,L$9&lt;14/24)</formula>
    </cfRule>
    <cfRule type="expression" dxfId="4759" priority="29">
      <formula>L$9&lt;8/24</formula>
    </cfRule>
  </conditionalFormatting>
  <conditionalFormatting sqref="L32">
    <cfRule type="expression" dxfId="4758" priority="22">
      <formula>L$9&gt;=20/24</formula>
    </cfRule>
    <cfRule type="expression" dxfId="4757" priority="23">
      <formula>AND(L$9&gt;=14/24,L$9&lt;20/24)</formula>
    </cfRule>
    <cfRule type="expression" dxfId="4756" priority="24">
      <formula>AND(L$9&gt;=8/24,L$9&lt;14/24)</formula>
    </cfRule>
    <cfRule type="expression" dxfId="4755" priority="25">
      <formula>L$9&lt;8/24</formula>
    </cfRule>
  </conditionalFormatting>
  <conditionalFormatting sqref="L15:L30 L32 L11:L13">
    <cfRule type="expression" dxfId="4754" priority="21">
      <formula>L11&gt;$AG11</formula>
    </cfRule>
  </conditionalFormatting>
  <conditionalFormatting sqref="L31">
    <cfRule type="expression" dxfId="4753" priority="17">
      <formula>L$9&gt;=20/24</formula>
    </cfRule>
    <cfRule type="expression" dxfId="4752" priority="18">
      <formula>AND(L$9&gt;=14/24,L$9&lt;20/24)</formula>
    </cfRule>
    <cfRule type="expression" dxfId="4751" priority="19">
      <formula>AND(L$9&gt;=8/24,L$9&lt;14/24)</formula>
    </cfRule>
    <cfRule type="expression" dxfId="4750" priority="20">
      <formula>L$9&lt;8/24</formula>
    </cfRule>
  </conditionalFormatting>
  <conditionalFormatting sqref="L31">
    <cfRule type="expression" dxfId="4749" priority="16">
      <formula>L31&gt;$AG31</formula>
    </cfRule>
  </conditionalFormatting>
  <conditionalFormatting sqref="L14">
    <cfRule type="expression" dxfId="4748" priority="12">
      <formula>L$9&gt;=20/24</formula>
    </cfRule>
    <cfRule type="expression" dxfId="4747" priority="13">
      <formula>AND(L$9&gt;=14/24,L$9&lt;20/24)</formula>
    </cfRule>
    <cfRule type="expression" dxfId="4746" priority="14">
      <formula>AND(L$9&gt;=8/24,L$9&lt;14/24)</formula>
    </cfRule>
    <cfRule type="expression" dxfId="4745" priority="15">
      <formula>L$9&lt;8/24</formula>
    </cfRule>
  </conditionalFormatting>
  <conditionalFormatting sqref="L14">
    <cfRule type="expression" dxfId="4744" priority="11">
      <formula>L14&gt;$AG14</formula>
    </cfRule>
  </conditionalFormatting>
  <conditionalFormatting sqref="L36:L47 M47:AF47">
    <cfRule type="expression" dxfId="4743" priority="1">
      <formula>L36&gt;$AG36</formula>
    </cfRule>
  </conditionalFormatting>
  <conditionalFormatting sqref="M36:M46 N39:Q46 R41:U44 V41:X42 V44:X44">
    <cfRule type="expression" dxfId="4742" priority="7">
      <formula>M$9&gt;=20/24</formula>
    </cfRule>
    <cfRule type="expression" dxfId="4741" priority="8">
      <formula>AND(M$9&gt;=14/24,M$9&lt;20/24)</formula>
    </cfRule>
    <cfRule type="expression" dxfId="4740" priority="9">
      <formula>AND(M$9&gt;=8/24,M$9&lt;14/24)</formula>
    </cfRule>
    <cfRule type="expression" dxfId="4739" priority="10">
      <formula>M$9&lt;8/24</formula>
    </cfRule>
  </conditionalFormatting>
  <conditionalFormatting sqref="M36:M46 N39:Q46 R41:U44 V41:X42 V44:X44">
    <cfRule type="expression" dxfId="4738" priority="6">
      <formula>M36&gt;$AG36</formula>
    </cfRule>
  </conditionalFormatting>
  <conditionalFormatting sqref="L36:L47 M47:AF47">
    <cfRule type="expression" dxfId="4737" priority="2">
      <formula>L$9&gt;=20/24</formula>
    </cfRule>
    <cfRule type="expression" dxfId="4736" priority="3">
      <formula>AND(L$9&gt;=14/24,L$9&lt;20/24)</formula>
    </cfRule>
    <cfRule type="expression" dxfId="4735" priority="4">
      <formula>AND(L$9&gt;=8/24,L$9&lt;14/24)</formula>
    </cfRule>
    <cfRule type="expression" dxfId="4734" priority="5">
      <formula>L$9&lt;8/24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50" activePane="bottomRight" state="frozen"/>
      <selection activeCell="AF88" sqref="AF88"/>
      <selection pane="topRight" activeCell="AF88" sqref="AF88"/>
      <selection pane="bottomLeft" activeCell="AF88" sqref="AF88"/>
      <selection pane="bottomRight" activeCell="Z33" sqref="Z33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 t="s">
        <v>1</v>
      </c>
      <c r="AH1" s="188"/>
      <c r="AI1" s="188"/>
      <c r="AL1" s="2"/>
      <c r="AM1" s="3"/>
    </row>
    <row r="2" spans="1:88" ht="20.25" x14ac:dyDescent="0.25">
      <c r="A2" s="4"/>
      <c r="B2" s="189" t="s">
        <v>2</v>
      </c>
      <c r="C2" s="5"/>
      <c r="D2" s="191" t="s">
        <v>3</v>
      </c>
      <c r="E2" s="5"/>
      <c r="F2" s="191" t="s">
        <v>4</v>
      </c>
      <c r="G2" s="5"/>
      <c r="H2" s="191" t="s">
        <v>5</v>
      </c>
      <c r="I2" s="6"/>
      <c r="J2" s="19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0"/>
      <c r="C3" s="18"/>
      <c r="D3" s="192"/>
      <c r="E3" s="18"/>
      <c r="F3" s="192"/>
      <c r="G3" s="18"/>
      <c r="H3" s="192"/>
      <c r="I3" s="19"/>
      <c r="J3" s="19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3" t="s">
        <v>212</v>
      </c>
      <c r="B4" s="194" t="str">
        <f ca="1">"2078/"&amp;"04/"&amp;INT(MID(CELL("filename",D6),FIND("]",CELL("filename",D6))+1,200))</f>
        <v>2078/04/20</v>
      </c>
      <c r="C4" s="194"/>
      <c r="D4" s="194"/>
      <c r="E4" s="195" t="str">
        <f ca="1">IFERROR([1]!DateBStoAD(B4),"")</f>
        <v/>
      </c>
      <c r="F4" s="196"/>
      <c r="G4" s="196"/>
      <c r="H4" s="196" t="str">
        <f ca="1">TEXT(E4,"dddd")</f>
        <v/>
      </c>
      <c r="I4" s="196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-62</v>
      </c>
      <c r="C5" s="32">
        <f t="shared" ref="C5:AF5" si="0">C65</f>
        <v>-50</v>
      </c>
      <c r="D5" s="32">
        <f t="shared" si="0"/>
        <v>-54</v>
      </c>
      <c r="E5" s="32">
        <f t="shared" si="0"/>
        <v>-60</v>
      </c>
      <c r="F5" s="32">
        <f t="shared" si="0"/>
        <v>0</v>
      </c>
      <c r="G5" s="32">
        <f t="shared" si="0"/>
        <v>-69</v>
      </c>
      <c r="H5" s="32">
        <f t="shared" si="0"/>
        <v>-39</v>
      </c>
      <c r="I5" s="32">
        <f t="shared" si="0"/>
        <v>-5.3</v>
      </c>
      <c r="J5" s="32">
        <f t="shared" si="0"/>
        <v>-5.3</v>
      </c>
      <c r="K5" s="32">
        <f t="shared" si="0"/>
        <v>-22.2</v>
      </c>
      <c r="L5" s="32">
        <f t="shared" si="0"/>
        <v>-5</v>
      </c>
      <c r="M5" s="32">
        <f t="shared" si="0"/>
        <v>-15</v>
      </c>
      <c r="N5" s="32">
        <f t="shared" si="0"/>
        <v>0</v>
      </c>
      <c r="O5" s="32">
        <f t="shared" si="0"/>
        <v>137</v>
      </c>
      <c r="P5" s="32">
        <f t="shared" si="0"/>
        <v>-1</v>
      </c>
      <c r="Q5" s="32">
        <f t="shared" si="0"/>
        <v>-1</v>
      </c>
      <c r="R5" s="32">
        <f t="shared" si="0"/>
        <v>127.19999999999999</v>
      </c>
      <c r="S5" s="32">
        <f t="shared" si="0"/>
        <v>246</v>
      </c>
      <c r="T5" s="32">
        <f t="shared" si="0"/>
        <v>182.5</v>
      </c>
      <c r="U5" s="32">
        <f t="shared" si="0"/>
        <v>-3.2999999999999972</v>
      </c>
      <c r="V5" s="32">
        <f t="shared" si="0"/>
        <v>-36.4</v>
      </c>
      <c r="W5" s="32">
        <f t="shared" si="0"/>
        <v>14.5</v>
      </c>
      <c r="X5" s="32">
        <f t="shared" si="0"/>
        <v>40.300000000000004</v>
      </c>
      <c r="Y5" s="32">
        <f t="shared" si="0"/>
        <v>93</v>
      </c>
      <c r="Z5" s="32">
        <f t="shared" si="0"/>
        <v>79.599999999999994</v>
      </c>
      <c r="AA5" s="32">
        <f t="shared" si="0"/>
        <v>56.6</v>
      </c>
      <c r="AB5" s="32">
        <f t="shared" si="0"/>
        <v>45.7</v>
      </c>
      <c r="AC5" s="32">
        <f t="shared" si="0"/>
        <v>37.839999999999996</v>
      </c>
      <c r="AD5" s="32">
        <f t="shared" si="0"/>
        <v>-14.719999999999999</v>
      </c>
      <c r="AE5" s="32">
        <f t="shared" si="0"/>
        <v>40</v>
      </c>
      <c r="AF5" s="32">
        <f t="shared" si="0"/>
        <v>23.3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2"/>
      <c r="E6" s="172"/>
      <c r="F6" s="172"/>
      <c r="G6" s="172"/>
      <c r="H6" s="172"/>
      <c r="I6" s="172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1222MW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Load=991</v>
      </c>
      <c r="B7" s="35">
        <f t="shared" ref="B7:AF7" si="1">B72</f>
        <v>1141.24</v>
      </c>
      <c r="C7" s="35">
        <f t="shared" si="1"/>
        <v>1094.24</v>
      </c>
      <c r="D7" s="35">
        <f t="shared" si="1"/>
        <v>1033.54</v>
      </c>
      <c r="E7" s="35">
        <f t="shared" si="1"/>
        <v>1006.94</v>
      </c>
      <c r="F7" s="35">
        <f t="shared" si="1"/>
        <v>1032.24</v>
      </c>
      <c r="G7" s="35">
        <f t="shared" si="1"/>
        <v>990.84000000000015</v>
      </c>
      <c r="H7" s="35">
        <f t="shared" si="1"/>
        <v>1020.0400000000001</v>
      </c>
      <c r="I7" s="35">
        <f t="shared" si="1"/>
        <v>1054.24</v>
      </c>
      <c r="J7" s="35">
        <f t="shared" si="1"/>
        <v>1108.54</v>
      </c>
      <c r="K7" s="35">
        <f t="shared" si="1"/>
        <v>1136.04</v>
      </c>
      <c r="L7" s="35">
        <f>L72</f>
        <v>1168.24</v>
      </c>
      <c r="M7" s="35">
        <f t="shared" si="1"/>
        <v>1221.94</v>
      </c>
      <c r="N7" s="35">
        <f t="shared" si="1"/>
        <v>1307.74</v>
      </c>
      <c r="O7" s="35">
        <f t="shared" si="1"/>
        <v>1308.74</v>
      </c>
      <c r="P7" s="35">
        <f t="shared" si="1"/>
        <v>1316.24</v>
      </c>
      <c r="Q7" s="35">
        <f t="shared" si="1"/>
        <v>1271.24</v>
      </c>
      <c r="R7" s="35">
        <f t="shared" si="1"/>
        <v>1301.1399999999999</v>
      </c>
      <c r="S7" s="35">
        <f t="shared" si="1"/>
        <v>1318.94</v>
      </c>
      <c r="T7" s="35">
        <f t="shared" si="1"/>
        <v>1262.1399999999999</v>
      </c>
      <c r="U7" s="35">
        <f t="shared" si="1"/>
        <v>1165.8399999999999</v>
      </c>
      <c r="V7" s="35">
        <f t="shared" si="1"/>
        <v>1177.6400000000001</v>
      </c>
      <c r="W7" s="35">
        <f t="shared" si="1"/>
        <v>1275.6399999999999</v>
      </c>
      <c r="X7" s="35">
        <f t="shared" si="1"/>
        <v>1410.04</v>
      </c>
      <c r="Y7" s="35">
        <f t="shared" si="1"/>
        <v>1512.34</v>
      </c>
      <c r="Z7" s="35">
        <f t="shared" si="1"/>
        <v>1502.34</v>
      </c>
      <c r="AA7" s="35">
        <f t="shared" si="1"/>
        <v>1473.44</v>
      </c>
      <c r="AB7" s="35">
        <f t="shared" si="1"/>
        <v>1433.6399999999999</v>
      </c>
      <c r="AC7" s="35">
        <f t="shared" si="1"/>
        <v>1426.58</v>
      </c>
      <c r="AD7" s="35">
        <f t="shared" si="1"/>
        <v>1302.02</v>
      </c>
      <c r="AE7" s="35">
        <f t="shared" si="1"/>
        <v>1228.04</v>
      </c>
      <c r="AF7" s="35">
        <f t="shared" si="1"/>
        <v>1204.1399999999999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197" t="s">
        <v>13</v>
      </c>
      <c r="C8" s="198"/>
      <c r="D8" s="198"/>
      <c r="E8" s="198"/>
      <c r="F8" s="198"/>
      <c r="G8" s="198"/>
      <c r="H8" s="198"/>
      <c r="I8" s="198"/>
      <c r="J8" s="198"/>
      <c r="K8" s="199"/>
      <c r="L8" s="200" t="s">
        <v>14</v>
      </c>
      <c r="M8" s="201"/>
      <c r="N8" s="201"/>
      <c r="O8" s="201"/>
      <c r="P8" s="201"/>
      <c r="Q8" s="201"/>
      <c r="R8" s="200" t="s">
        <v>15</v>
      </c>
      <c r="S8" s="201"/>
      <c r="T8" s="201"/>
      <c r="U8" s="201"/>
      <c r="V8" s="201"/>
      <c r="W8" s="201"/>
      <c r="X8" s="201"/>
      <c r="Y8" s="201"/>
      <c r="Z8" s="201"/>
      <c r="AA8" s="204" t="s">
        <v>16</v>
      </c>
      <c r="AB8" s="205"/>
      <c r="AC8" s="205"/>
      <c r="AD8" s="205"/>
      <c r="AE8" s="205"/>
      <c r="AF8" s="206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17</v>
      </c>
      <c r="B9" s="209">
        <v>4.1666666666666664E-2</v>
      </c>
      <c r="C9" s="209">
        <v>8.3333333333333301E-2</v>
      </c>
      <c r="D9" s="209">
        <v>0.125</v>
      </c>
      <c r="E9" s="209">
        <v>0.16666666666666699</v>
      </c>
      <c r="F9" s="209">
        <v>0.20833333333333301</v>
      </c>
      <c r="G9" s="209">
        <v>0.22916666666666666</v>
      </c>
      <c r="H9" s="209">
        <v>0.25</v>
      </c>
      <c r="I9" s="209">
        <v>0.27083333333333331</v>
      </c>
      <c r="J9" s="209">
        <v>0.29166666666666669</v>
      </c>
      <c r="K9" s="209">
        <v>0.3125</v>
      </c>
      <c r="L9" s="202">
        <v>0.33333333333333331</v>
      </c>
      <c r="M9" s="202">
        <v>0.375</v>
      </c>
      <c r="N9" s="202">
        <v>0.41666666666666702</v>
      </c>
      <c r="O9" s="202">
        <v>0.45833333333333298</v>
      </c>
      <c r="P9" s="202">
        <v>0.5</v>
      </c>
      <c r="Q9" s="202">
        <v>0.54166666666666696</v>
      </c>
      <c r="R9" s="202">
        <v>0.58333333333333304</v>
      </c>
      <c r="S9" s="202">
        <v>0.625</v>
      </c>
      <c r="T9" s="202">
        <v>0.66666666666666696</v>
      </c>
      <c r="U9" s="202">
        <v>0.70833333333333304</v>
      </c>
      <c r="V9" s="202">
        <v>0.72916666666666663</v>
      </c>
      <c r="W9" s="202">
        <v>0.75</v>
      </c>
      <c r="X9" s="202">
        <v>0.77083333333333337</v>
      </c>
      <c r="Y9" s="202">
        <v>0.79166666666666663</v>
      </c>
      <c r="Z9" s="202">
        <v>0.8125</v>
      </c>
      <c r="AA9" s="209">
        <v>0.83333333333333337</v>
      </c>
      <c r="AB9" s="209">
        <v>0.85416666666666663</v>
      </c>
      <c r="AC9" s="209">
        <v>0.875</v>
      </c>
      <c r="AD9" s="209">
        <v>0.91666666666666696</v>
      </c>
      <c r="AE9" s="209">
        <v>0.95833333333333304</v>
      </c>
      <c r="AF9" s="209">
        <v>1</v>
      </c>
      <c r="AG9" s="210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12"/>
      <c r="S10" s="212"/>
      <c r="T10" s="212"/>
      <c r="U10" s="212"/>
      <c r="V10" s="212"/>
      <c r="W10" s="212"/>
      <c r="X10" s="212"/>
      <c r="Y10" s="212"/>
      <c r="Z10" s="212"/>
      <c r="AA10" s="203"/>
      <c r="AB10" s="203"/>
      <c r="AC10" s="203"/>
      <c r="AD10" s="203"/>
      <c r="AE10" s="203"/>
      <c r="AF10" s="203"/>
      <c r="AG10" s="211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191</v>
      </c>
      <c r="B11" s="47">
        <v>280</v>
      </c>
      <c r="C11" s="47">
        <v>230</v>
      </c>
      <c r="D11" s="47">
        <v>220</v>
      </c>
      <c r="E11" s="47">
        <v>200</v>
      </c>
      <c r="F11" s="47">
        <v>182</v>
      </c>
      <c r="G11" s="47">
        <v>210</v>
      </c>
      <c r="H11" s="47">
        <v>210</v>
      </c>
      <c r="I11" s="47">
        <v>210</v>
      </c>
      <c r="J11" s="47">
        <v>245</v>
      </c>
      <c r="K11" s="47">
        <v>245</v>
      </c>
      <c r="L11" s="48">
        <v>260</v>
      </c>
      <c r="M11" s="48">
        <v>325</v>
      </c>
      <c r="N11" s="48">
        <v>330</v>
      </c>
      <c r="O11" s="48">
        <v>114</v>
      </c>
      <c r="P11" s="48">
        <v>310</v>
      </c>
      <c r="Q11" s="48">
        <v>268</v>
      </c>
      <c r="R11" s="49">
        <v>186</v>
      </c>
      <c r="S11" s="49">
        <v>0</v>
      </c>
      <c r="T11" s="49">
        <v>0</v>
      </c>
      <c r="U11" s="49">
        <v>156</v>
      </c>
      <c r="V11" s="49">
        <v>229</v>
      </c>
      <c r="W11" s="49">
        <v>312</v>
      </c>
      <c r="X11" s="49">
        <v>356.4</v>
      </c>
      <c r="Y11" s="49">
        <v>396.7</v>
      </c>
      <c r="Z11" s="49">
        <v>397.6</v>
      </c>
      <c r="AA11" s="49">
        <v>396.4</v>
      </c>
      <c r="AB11" s="49">
        <v>396.4</v>
      </c>
      <c r="AC11" s="49">
        <v>396.4</v>
      </c>
      <c r="AD11" s="49">
        <v>334</v>
      </c>
      <c r="AE11" s="47">
        <v>242</v>
      </c>
      <c r="AF11" s="47">
        <v>261</v>
      </c>
      <c r="AG11" s="50">
        <v>456</v>
      </c>
      <c r="AH11" s="51">
        <f>MAX(B11:AF11)</f>
        <v>397.6</v>
      </c>
      <c r="AI11" s="52">
        <f>MIN(B11:AF11)</f>
        <v>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192</v>
      </c>
      <c r="B12" s="48">
        <v>60</v>
      </c>
      <c r="C12" s="48">
        <v>60</v>
      </c>
      <c r="D12" s="48">
        <v>60</v>
      </c>
      <c r="E12" s="48">
        <v>60</v>
      </c>
      <c r="F12" s="48">
        <v>60</v>
      </c>
      <c r="G12" s="48">
        <v>60</v>
      </c>
      <c r="H12" s="48">
        <v>60</v>
      </c>
      <c r="I12" s="48">
        <v>60</v>
      </c>
      <c r="J12" s="48">
        <v>60</v>
      </c>
      <c r="K12" s="48">
        <v>60</v>
      </c>
      <c r="L12" s="48">
        <v>60</v>
      </c>
      <c r="M12" s="48">
        <v>60</v>
      </c>
      <c r="N12" s="48">
        <v>60</v>
      </c>
      <c r="O12" s="48">
        <v>60</v>
      </c>
      <c r="P12" s="48">
        <v>60</v>
      </c>
      <c r="Q12" s="48">
        <v>60</v>
      </c>
      <c r="R12" s="48">
        <v>60</v>
      </c>
      <c r="S12" s="48">
        <v>60</v>
      </c>
      <c r="T12" s="48">
        <v>60</v>
      </c>
      <c r="U12" s="48">
        <v>60</v>
      </c>
      <c r="V12" s="48">
        <v>60</v>
      </c>
      <c r="W12" s="48">
        <v>60</v>
      </c>
      <c r="X12" s="48">
        <v>60</v>
      </c>
      <c r="Y12" s="48">
        <v>60</v>
      </c>
      <c r="Z12" s="48">
        <v>60</v>
      </c>
      <c r="AA12" s="48">
        <v>60</v>
      </c>
      <c r="AB12" s="48">
        <v>60</v>
      </c>
      <c r="AC12" s="48">
        <v>60</v>
      </c>
      <c r="AD12" s="48">
        <v>60</v>
      </c>
      <c r="AE12" s="48">
        <v>60</v>
      </c>
      <c r="AF12" s="48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193</v>
      </c>
      <c r="B13" s="48">
        <v>0</v>
      </c>
      <c r="C13" s="48">
        <v>0</v>
      </c>
      <c r="D13" s="48">
        <v>0</v>
      </c>
      <c r="E13" s="48">
        <v>0</v>
      </c>
      <c r="F13" s="48">
        <v>0</v>
      </c>
      <c r="G13" s="48">
        <v>0</v>
      </c>
      <c r="H13" s="48">
        <v>0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194</v>
      </c>
      <c r="B14" s="48">
        <v>45.8</v>
      </c>
      <c r="C14" s="48">
        <v>45.8</v>
      </c>
      <c r="D14" s="48">
        <v>45.8</v>
      </c>
      <c r="E14" s="48">
        <v>45.8</v>
      </c>
      <c r="F14" s="48">
        <v>45.8</v>
      </c>
      <c r="G14" s="48">
        <v>45.8</v>
      </c>
      <c r="H14" s="48">
        <v>45.8</v>
      </c>
      <c r="I14" s="48">
        <v>45.8</v>
      </c>
      <c r="J14" s="48">
        <v>45.8</v>
      </c>
      <c r="K14" s="48">
        <v>45.8</v>
      </c>
      <c r="L14" s="48">
        <v>45.8</v>
      </c>
      <c r="M14" s="48">
        <v>45.8</v>
      </c>
      <c r="N14" s="48">
        <v>45.8</v>
      </c>
      <c r="O14" s="48">
        <v>45.8</v>
      </c>
      <c r="P14" s="48">
        <v>45.8</v>
      </c>
      <c r="Q14" s="48">
        <v>45.8</v>
      </c>
      <c r="R14" s="48">
        <v>45.6</v>
      </c>
      <c r="S14" s="48">
        <v>45.6</v>
      </c>
      <c r="T14" s="48">
        <v>45.6</v>
      </c>
      <c r="U14" s="48">
        <v>45.6</v>
      </c>
      <c r="V14" s="48">
        <v>45.6</v>
      </c>
      <c r="W14" s="48">
        <v>45.6</v>
      </c>
      <c r="X14" s="48">
        <v>45.6</v>
      </c>
      <c r="Y14" s="48">
        <v>45.6</v>
      </c>
      <c r="Z14" s="48">
        <v>46</v>
      </c>
      <c r="AA14" s="48">
        <v>46</v>
      </c>
      <c r="AB14" s="48">
        <v>45.6</v>
      </c>
      <c r="AC14" s="48">
        <v>45.6</v>
      </c>
      <c r="AD14" s="48">
        <v>45.6</v>
      </c>
      <c r="AE14" s="48">
        <v>45.6</v>
      </c>
      <c r="AF14" s="48">
        <v>45.6</v>
      </c>
      <c r="AG14" s="56">
        <v>50</v>
      </c>
      <c r="AH14" s="51">
        <f t="shared" si="2"/>
        <v>46</v>
      </c>
      <c r="AI14" s="52">
        <f t="shared" si="3"/>
        <v>45.6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195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48">
        <v>0</v>
      </c>
      <c r="H15" s="48">
        <v>0</v>
      </c>
      <c r="I15" s="48">
        <v>0</v>
      </c>
      <c r="J15" s="48">
        <v>0</v>
      </c>
      <c r="K15" s="48">
        <v>0</v>
      </c>
      <c r="L15" s="48">
        <v>0</v>
      </c>
      <c r="M15" s="48">
        <v>0</v>
      </c>
      <c r="N15" s="48">
        <v>0</v>
      </c>
      <c r="O15" s="48">
        <v>0</v>
      </c>
      <c r="P15" s="48">
        <v>0</v>
      </c>
      <c r="Q15" s="48">
        <v>0</v>
      </c>
      <c r="R15" s="48">
        <v>0</v>
      </c>
      <c r="S15" s="48">
        <v>0</v>
      </c>
      <c r="T15" s="48">
        <v>0</v>
      </c>
      <c r="U15" s="48">
        <v>0</v>
      </c>
      <c r="V15" s="48">
        <v>0</v>
      </c>
      <c r="W15" s="48">
        <v>0</v>
      </c>
      <c r="X15" s="48">
        <v>0</v>
      </c>
      <c r="Y15" s="48">
        <v>0</v>
      </c>
      <c r="Z15" s="48">
        <v>0</v>
      </c>
      <c r="AA15" s="48">
        <v>0</v>
      </c>
      <c r="AB15" s="48">
        <v>0</v>
      </c>
      <c r="AC15" s="48">
        <v>0</v>
      </c>
      <c r="AD15" s="48">
        <v>0</v>
      </c>
      <c r="AE15" s="48">
        <v>0</v>
      </c>
      <c r="AF15" s="48">
        <v>0</v>
      </c>
      <c r="AG15" s="168">
        <v>45</v>
      </c>
      <c r="AH15" s="51">
        <f t="shared" si="2"/>
        <v>0</v>
      </c>
      <c r="AI15" s="52">
        <f t="shared" si="3"/>
        <v>0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196</v>
      </c>
      <c r="B16" s="48">
        <v>25</v>
      </c>
      <c r="C16" s="48">
        <v>25</v>
      </c>
      <c r="D16" s="48">
        <v>25</v>
      </c>
      <c r="E16" s="48">
        <v>25</v>
      </c>
      <c r="F16" s="48">
        <v>25</v>
      </c>
      <c r="G16" s="48">
        <v>25</v>
      </c>
      <c r="H16" s="48">
        <v>25</v>
      </c>
      <c r="I16" s="48">
        <v>25</v>
      </c>
      <c r="J16" s="48">
        <v>25</v>
      </c>
      <c r="K16" s="48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8">
        <v>25</v>
      </c>
      <c r="AB16" s="48">
        <v>25</v>
      </c>
      <c r="AC16" s="48">
        <v>25</v>
      </c>
      <c r="AD16" s="48">
        <v>25</v>
      </c>
      <c r="AE16" s="48">
        <v>25</v>
      </c>
      <c r="AF16" s="48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197</v>
      </c>
      <c r="B17" s="48">
        <v>25</v>
      </c>
      <c r="C17" s="48">
        <v>25</v>
      </c>
      <c r="D17" s="48">
        <v>25</v>
      </c>
      <c r="E17" s="48">
        <v>25</v>
      </c>
      <c r="F17" s="48">
        <v>25</v>
      </c>
      <c r="G17" s="48">
        <v>25</v>
      </c>
      <c r="H17" s="48">
        <v>25</v>
      </c>
      <c r="I17" s="48">
        <v>25</v>
      </c>
      <c r="J17" s="48">
        <v>25</v>
      </c>
      <c r="K17" s="48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8">
        <v>25</v>
      </c>
      <c r="AB17" s="48">
        <v>25</v>
      </c>
      <c r="AC17" s="48">
        <v>25</v>
      </c>
      <c r="AD17" s="48">
        <v>25</v>
      </c>
      <c r="AE17" s="48">
        <v>25</v>
      </c>
      <c r="AF17" s="48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198</v>
      </c>
      <c r="B18" s="48">
        <v>26.3</v>
      </c>
      <c r="C18" s="48">
        <v>26.3</v>
      </c>
      <c r="D18" s="48">
        <v>26.3</v>
      </c>
      <c r="E18" s="48">
        <v>26.3</v>
      </c>
      <c r="F18" s="48">
        <v>26.3</v>
      </c>
      <c r="G18" s="48">
        <v>26.3</v>
      </c>
      <c r="H18" s="48">
        <v>26.3</v>
      </c>
      <c r="I18" s="48">
        <v>26.3</v>
      </c>
      <c r="J18" s="48">
        <v>26.3</v>
      </c>
      <c r="K18" s="48">
        <v>26.3</v>
      </c>
      <c r="L18" s="48">
        <v>26.3</v>
      </c>
      <c r="M18" s="48">
        <v>26.3</v>
      </c>
      <c r="N18" s="48">
        <v>26.3</v>
      </c>
      <c r="O18" s="48">
        <v>26.3</v>
      </c>
      <c r="P18" s="48">
        <v>26.3</v>
      </c>
      <c r="Q18" s="48">
        <v>26.3</v>
      </c>
      <c r="R18" s="48">
        <v>26.3</v>
      </c>
      <c r="S18" s="48">
        <v>26.3</v>
      </c>
      <c r="T18" s="48">
        <v>26.3</v>
      </c>
      <c r="U18" s="48">
        <v>26.3</v>
      </c>
      <c r="V18" s="48">
        <v>0</v>
      </c>
      <c r="W18" s="48">
        <v>25.2</v>
      </c>
      <c r="X18" s="48">
        <v>26.2</v>
      </c>
      <c r="Y18" s="48">
        <v>26.8</v>
      </c>
      <c r="Z18" s="48">
        <v>26.3</v>
      </c>
      <c r="AA18" s="48">
        <v>26.3</v>
      </c>
      <c r="AB18" s="48">
        <v>26.3</v>
      </c>
      <c r="AC18" s="48">
        <v>26.3</v>
      </c>
      <c r="AD18" s="48">
        <v>26.3</v>
      </c>
      <c r="AE18" s="48">
        <v>26.3</v>
      </c>
      <c r="AF18" s="48">
        <v>26.3</v>
      </c>
      <c r="AG18" s="168">
        <v>30</v>
      </c>
      <c r="AH18" s="51">
        <f t="shared" si="2"/>
        <v>26.8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199</v>
      </c>
      <c r="B19" s="48">
        <v>6.2</v>
      </c>
      <c r="C19" s="48">
        <v>6.2</v>
      </c>
      <c r="D19" s="48">
        <v>6.2</v>
      </c>
      <c r="E19" s="48">
        <v>6.2</v>
      </c>
      <c r="F19" s="48">
        <v>6.2</v>
      </c>
      <c r="G19" s="48">
        <v>6.2</v>
      </c>
      <c r="H19" s="48">
        <v>6.2</v>
      </c>
      <c r="I19" s="48">
        <v>6.2</v>
      </c>
      <c r="J19" s="48">
        <v>6.2</v>
      </c>
      <c r="K19" s="48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8">
        <v>6.2</v>
      </c>
      <c r="AB19" s="48">
        <v>6.2</v>
      </c>
      <c r="AC19" s="48">
        <v>6.2</v>
      </c>
      <c r="AD19" s="48">
        <v>6.2</v>
      </c>
      <c r="AE19" s="48">
        <v>6.2</v>
      </c>
      <c r="AF19" s="48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200</v>
      </c>
      <c r="B20" s="48">
        <v>0</v>
      </c>
      <c r="C20" s="48">
        <v>0</v>
      </c>
      <c r="D20" s="48">
        <v>0</v>
      </c>
      <c r="E20" s="48">
        <v>0</v>
      </c>
      <c r="F20" s="48">
        <v>0</v>
      </c>
      <c r="G20" s="48">
        <v>0</v>
      </c>
      <c r="H20" s="48">
        <v>0</v>
      </c>
      <c r="I20" s="48">
        <v>0</v>
      </c>
      <c r="J20" s="48">
        <v>0</v>
      </c>
      <c r="K20" s="48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201</v>
      </c>
      <c r="B21" s="48">
        <v>22</v>
      </c>
      <c r="C21" s="48">
        <v>22</v>
      </c>
      <c r="D21" s="48">
        <v>22</v>
      </c>
      <c r="E21" s="48">
        <v>22</v>
      </c>
      <c r="F21" s="48">
        <v>22</v>
      </c>
      <c r="G21" s="48">
        <v>22</v>
      </c>
      <c r="H21" s="48">
        <v>22</v>
      </c>
      <c r="I21" s="48">
        <v>22</v>
      </c>
      <c r="J21" s="48">
        <v>22</v>
      </c>
      <c r="K21" s="48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8">
        <v>22</v>
      </c>
      <c r="AB21" s="48">
        <v>22</v>
      </c>
      <c r="AC21" s="48">
        <v>22</v>
      </c>
      <c r="AD21" s="48">
        <v>22</v>
      </c>
      <c r="AE21" s="48">
        <v>22</v>
      </c>
      <c r="AF21" s="48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202</v>
      </c>
      <c r="B22" s="48">
        <v>22</v>
      </c>
      <c r="C22" s="48">
        <v>22</v>
      </c>
      <c r="D22" s="48">
        <v>22</v>
      </c>
      <c r="E22" s="48">
        <v>22</v>
      </c>
      <c r="F22" s="48">
        <v>22</v>
      </c>
      <c r="G22" s="48">
        <v>22</v>
      </c>
      <c r="H22" s="48">
        <v>22</v>
      </c>
      <c r="I22" s="48">
        <v>22</v>
      </c>
      <c r="J22" s="48">
        <v>22</v>
      </c>
      <c r="K22" s="48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8">
        <v>22</v>
      </c>
      <c r="AB22" s="48">
        <v>22</v>
      </c>
      <c r="AC22" s="48">
        <v>22</v>
      </c>
      <c r="AD22" s="48">
        <v>22</v>
      </c>
      <c r="AE22" s="48">
        <v>22</v>
      </c>
      <c r="AF22" s="48">
        <v>22</v>
      </c>
      <c r="AG22" s="168">
        <v>25</v>
      </c>
      <c r="AH22" s="51">
        <f t="shared" si="2"/>
        <v>22</v>
      </c>
      <c r="AI22" s="52">
        <f t="shared" si="3"/>
        <v>22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203</v>
      </c>
      <c r="B23" s="48">
        <v>22</v>
      </c>
      <c r="C23" s="48">
        <v>22</v>
      </c>
      <c r="D23" s="48">
        <v>22</v>
      </c>
      <c r="E23" s="48">
        <v>22</v>
      </c>
      <c r="F23" s="48">
        <v>22</v>
      </c>
      <c r="G23" s="48">
        <v>22</v>
      </c>
      <c r="H23" s="48">
        <v>22</v>
      </c>
      <c r="I23" s="48">
        <v>22</v>
      </c>
      <c r="J23" s="48">
        <v>22</v>
      </c>
      <c r="K23" s="48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8">
        <v>22</v>
      </c>
      <c r="AB23" s="48">
        <v>22</v>
      </c>
      <c r="AC23" s="48">
        <v>22</v>
      </c>
      <c r="AD23" s="48">
        <v>22</v>
      </c>
      <c r="AE23" s="48">
        <v>22</v>
      </c>
      <c r="AF23" s="48">
        <v>22</v>
      </c>
      <c r="AG23" s="168">
        <v>25</v>
      </c>
      <c r="AH23" s="51">
        <f t="shared" si="2"/>
        <v>22</v>
      </c>
      <c r="AI23" s="52">
        <f t="shared" si="3"/>
        <v>22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204</v>
      </c>
      <c r="B24" s="48">
        <v>22</v>
      </c>
      <c r="C24" s="48">
        <v>22</v>
      </c>
      <c r="D24" s="48">
        <v>22</v>
      </c>
      <c r="E24" s="48">
        <v>22</v>
      </c>
      <c r="F24" s="48">
        <v>22</v>
      </c>
      <c r="G24" s="48">
        <v>22</v>
      </c>
      <c r="H24" s="48">
        <v>22</v>
      </c>
      <c r="I24" s="48">
        <v>22</v>
      </c>
      <c r="J24" s="48">
        <v>22</v>
      </c>
      <c r="K24" s="48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8">
        <v>22</v>
      </c>
      <c r="AB24" s="48">
        <v>22</v>
      </c>
      <c r="AC24" s="48">
        <v>22</v>
      </c>
      <c r="AD24" s="48">
        <v>22</v>
      </c>
      <c r="AE24" s="48">
        <v>22</v>
      </c>
      <c r="AF24" s="48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93</v>
      </c>
      <c r="B25" s="48">
        <v>14.9</v>
      </c>
      <c r="C25" s="48">
        <v>14.9</v>
      </c>
      <c r="D25" s="48">
        <v>14.9</v>
      </c>
      <c r="E25" s="48">
        <v>14.9</v>
      </c>
      <c r="F25" s="48">
        <v>14.9</v>
      </c>
      <c r="G25" s="48">
        <v>14.9</v>
      </c>
      <c r="H25" s="48">
        <v>14.9</v>
      </c>
      <c r="I25" s="48">
        <v>14.9</v>
      </c>
      <c r="J25" s="48">
        <v>14.9</v>
      </c>
      <c r="K25" s="48">
        <v>14.9</v>
      </c>
      <c r="L25" s="48">
        <v>14.9</v>
      </c>
      <c r="M25" s="48">
        <v>14.9</v>
      </c>
      <c r="N25" s="48">
        <v>14.9</v>
      </c>
      <c r="O25" s="48">
        <v>14.9</v>
      </c>
      <c r="P25" s="48">
        <v>14.9</v>
      </c>
      <c r="Q25" s="48">
        <v>14.9</v>
      </c>
      <c r="R25" s="48">
        <v>14.9</v>
      </c>
      <c r="S25" s="48">
        <v>14.9</v>
      </c>
      <c r="T25" s="48">
        <v>14.9</v>
      </c>
      <c r="U25" s="48">
        <v>14.9</v>
      </c>
      <c r="V25" s="48">
        <v>14.9</v>
      </c>
      <c r="W25" s="48">
        <v>14.9</v>
      </c>
      <c r="X25" s="48">
        <v>14.9</v>
      </c>
      <c r="Y25" s="48">
        <v>14.9</v>
      </c>
      <c r="Z25" s="48">
        <v>14.9</v>
      </c>
      <c r="AA25" s="48">
        <v>14.9</v>
      </c>
      <c r="AB25" s="48">
        <v>14.9</v>
      </c>
      <c r="AC25" s="48">
        <v>14.9</v>
      </c>
      <c r="AD25" s="48">
        <v>14.9</v>
      </c>
      <c r="AE25" s="47">
        <v>0</v>
      </c>
      <c r="AF25" s="47">
        <v>0</v>
      </c>
      <c r="AG25" s="168">
        <v>23.5</v>
      </c>
      <c r="AH25" s="51">
        <f t="shared" si="2"/>
        <v>14.9</v>
      </c>
      <c r="AI25" s="52">
        <f t="shared" si="3"/>
        <v>0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94</v>
      </c>
      <c r="B26" s="48">
        <v>0</v>
      </c>
      <c r="C26" s="48">
        <v>0</v>
      </c>
      <c r="D26" s="48">
        <v>0</v>
      </c>
      <c r="E26" s="48">
        <v>0</v>
      </c>
      <c r="F26" s="48">
        <v>0</v>
      </c>
      <c r="G26" s="48">
        <v>0</v>
      </c>
      <c r="H26" s="48">
        <v>0</v>
      </c>
      <c r="I26" s="48">
        <v>0</v>
      </c>
      <c r="J26" s="48">
        <v>0</v>
      </c>
      <c r="K26" s="48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0</v>
      </c>
      <c r="X26" s="48">
        <v>0</v>
      </c>
      <c r="Y26" s="48">
        <v>0</v>
      </c>
      <c r="Z26" s="48">
        <v>0</v>
      </c>
      <c r="AA26" s="48">
        <v>0</v>
      </c>
      <c r="AB26" s="48">
        <v>0</v>
      </c>
      <c r="AC26" s="48">
        <v>0</v>
      </c>
      <c r="AD26" s="48">
        <v>0</v>
      </c>
      <c r="AE26" s="48">
        <v>0</v>
      </c>
      <c r="AF26" s="48">
        <v>0</v>
      </c>
      <c r="AG26" s="168">
        <v>22.2</v>
      </c>
      <c r="AH26" s="51">
        <f t="shared" si="2"/>
        <v>0</v>
      </c>
      <c r="AI26" s="52">
        <f t="shared" si="3"/>
        <v>0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95</v>
      </c>
      <c r="B27" s="48">
        <v>0</v>
      </c>
      <c r="C27" s="48">
        <v>0</v>
      </c>
      <c r="D27" s="48">
        <v>0</v>
      </c>
      <c r="E27" s="48">
        <v>0</v>
      </c>
      <c r="F27" s="48">
        <v>0</v>
      </c>
      <c r="G27" s="48">
        <v>0</v>
      </c>
      <c r="H27" s="48">
        <v>0</v>
      </c>
      <c r="I27" s="48">
        <v>0</v>
      </c>
      <c r="J27" s="48">
        <v>0</v>
      </c>
      <c r="K27" s="48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48">
        <v>0</v>
      </c>
      <c r="AC27" s="48">
        <v>0</v>
      </c>
      <c r="AD27" s="48">
        <v>0</v>
      </c>
      <c r="AE27" s="48">
        <v>0</v>
      </c>
      <c r="AF27" s="48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96</v>
      </c>
      <c r="B28" s="48">
        <v>8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0</v>
      </c>
      <c r="I28" s="48">
        <v>0</v>
      </c>
      <c r="J28" s="48">
        <v>0</v>
      </c>
      <c r="K28" s="48">
        <v>0</v>
      </c>
      <c r="L28" s="48">
        <v>0</v>
      </c>
      <c r="M28" s="48">
        <v>0</v>
      </c>
      <c r="N28" s="48">
        <v>0</v>
      </c>
      <c r="O28" s="48">
        <v>0</v>
      </c>
      <c r="P28" s="48">
        <v>0</v>
      </c>
      <c r="Q28" s="48">
        <v>0</v>
      </c>
      <c r="R28" s="48">
        <v>0</v>
      </c>
      <c r="S28" s="48">
        <v>0</v>
      </c>
      <c r="T28" s="48">
        <v>0</v>
      </c>
      <c r="U28" s="48">
        <v>0</v>
      </c>
      <c r="V28" s="48">
        <v>0</v>
      </c>
      <c r="W28" s="48">
        <v>0</v>
      </c>
      <c r="X28" s="48">
        <v>4</v>
      </c>
      <c r="Y28" s="48">
        <v>4</v>
      </c>
      <c r="Z28" s="48">
        <v>4</v>
      </c>
      <c r="AA28" s="48">
        <v>4</v>
      </c>
      <c r="AB28" s="48">
        <v>4</v>
      </c>
      <c r="AC28" s="48">
        <v>4</v>
      </c>
      <c r="AD28" s="48">
        <v>4</v>
      </c>
      <c r="AE28" s="48">
        <v>4</v>
      </c>
      <c r="AF28" s="48">
        <v>4</v>
      </c>
      <c r="AG28" s="168">
        <v>22.1</v>
      </c>
      <c r="AH28" s="51">
        <f t="shared" si="2"/>
        <v>8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97</v>
      </c>
      <c r="B29" s="48">
        <v>12</v>
      </c>
      <c r="C29" s="48">
        <v>12</v>
      </c>
      <c r="D29" s="48">
        <v>12</v>
      </c>
      <c r="E29" s="48">
        <v>12</v>
      </c>
      <c r="F29" s="48">
        <v>12</v>
      </c>
      <c r="G29" s="48">
        <v>12</v>
      </c>
      <c r="H29" s="48">
        <v>12</v>
      </c>
      <c r="I29" s="48">
        <v>12</v>
      </c>
      <c r="J29" s="48">
        <v>12</v>
      </c>
      <c r="K29" s="48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48">
        <v>12</v>
      </c>
      <c r="AB29" s="48">
        <v>12</v>
      </c>
      <c r="AC29" s="48">
        <v>12</v>
      </c>
      <c r="AD29" s="48">
        <v>12</v>
      </c>
      <c r="AE29" s="48">
        <v>12</v>
      </c>
      <c r="AF29" s="48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98</v>
      </c>
      <c r="B30" s="48">
        <v>0</v>
      </c>
      <c r="C30" s="48">
        <v>0</v>
      </c>
      <c r="D30" s="48">
        <v>0</v>
      </c>
      <c r="E30" s="48">
        <v>0</v>
      </c>
      <c r="F30" s="48">
        <v>0</v>
      </c>
      <c r="G30" s="48">
        <v>0</v>
      </c>
      <c r="H30" s="48">
        <v>0</v>
      </c>
      <c r="I30" s="48">
        <v>0</v>
      </c>
      <c r="J30" s="48">
        <v>0</v>
      </c>
      <c r="K30" s="48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99</v>
      </c>
      <c r="B31" s="48">
        <v>0</v>
      </c>
      <c r="C31" s="48">
        <v>0</v>
      </c>
      <c r="D31" s="48">
        <v>0</v>
      </c>
      <c r="E31" s="48">
        <v>0</v>
      </c>
      <c r="F31" s="48">
        <v>0</v>
      </c>
      <c r="G31" s="48">
        <v>0</v>
      </c>
      <c r="H31" s="48">
        <v>0</v>
      </c>
      <c r="I31" s="48">
        <v>0</v>
      </c>
      <c r="J31" s="48">
        <v>0</v>
      </c>
      <c r="K31" s="48">
        <v>0</v>
      </c>
      <c r="L31" s="48">
        <v>0</v>
      </c>
      <c r="M31" s="48">
        <v>0</v>
      </c>
      <c r="N31" s="48">
        <v>0</v>
      </c>
      <c r="O31" s="48">
        <v>0</v>
      </c>
      <c r="P31" s="48">
        <v>0</v>
      </c>
      <c r="Q31" s="48">
        <v>0</v>
      </c>
      <c r="R31" s="48">
        <v>0</v>
      </c>
      <c r="S31" s="48">
        <v>0</v>
      </c>
      <c r="T31" s="48">
        <v>0</v>
      </c>
      <c r="U31" s="48">
        <v>0</v>
      </c>
      <c r="V31" s="48">
        <v>0</v>
      </c>
      <c r="W31" s="48">
        <v>0</v>
      </c>
      <c r="X31" s="48">
        <v>0</v>
      </c>
      <c r="Y31" s="48">
        <v>0</v>
      </c>
      <c r="Z31" s="48">
        <v>0</v>
      </c>
      <c r="AA31" s="48">
        <v>0</v>
      </c>
      <c r="AB31" s="48">
        <v>0</v>
      </c>
      <c r="AC31" s="48">
        <v>0</v>
      </c>
      <c r="AD31" s="48">
        <v>0</v>
      </c>
      <c r="AE31" s="48">
        <v>0</v>
      </c>
      <c r="AF31" s="48">
        <v>0</v>
      </c>
      <c r="AG31" s="58">
        <v>20</v>
      </c>
      <c r="AH31" s="51">
        <f t="shared" si="2"/>
        <v>0</v>
      </c>
      <c r="AI31" s="52">
        <f t="shared" si="3"/>
        <v>0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100</v>
      </c>
      <c r="B32" s="48">
        <v>0</v>
      </c>
      <c r="C32" s="48">
        <v>0</v>
      </c>
      <c r="D32" s="48">
        <v>0</v>
      </c>
      <c r="E32" s="48">
        <v>0</v>
      </c>
      <c r="F32" s="48">
        <v>0</v>
      </c>
      <c r="G32" s="48">
        <v>0</v>
      </c>
      <c r="H32" s="48">
        <v>0</v>
      </c>
      <c r="I32" s="48">
        <v>0</v>
      </c>
      <c r="J32" s="48">
        <v>0</v>
      </c>
      <c r="K32" s="48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48">
        <v>0</v>
      </c>
      <c r="AF32" s="48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220</v>
      </c>
      <c r="AK33" s="53"/>
    </row>
    <row r="34" spans="1:41" ht="15.75" thickBot="1" x14ac:dyDescent="0.3">
      <c r="A34" s="63" t="s">
        <v>19</v>
      </c>
      <c r="B34" s="55">
        <v>169</v>
      </c>
      <c r="C34" s="55">
        <v>170</v>
      </c>
      <c r="D34" s="55">
        <v>168</v>
      </c>
      <c r="E34" s="55">
        <v>168</v>
      </c>
      <c r="F34" s="55">
        <v>164.8</v>
      </c>
      <c r="G34" s="55">
        <v>165.6</v>
      </c>
      <c r="H34" s="55">
        <v>165.1</v>
      </c>
      <c r="I34" s="55">
        <v>165.1</v>
      </c>
      <c r="J34" s="55">
        <v>165.1</v>
      </c>
      <c r="K34" s="55">
        <v>159.4</v>
      </c>
      <c r="L34" s="64">
        <v>159.4</v>
      </c>
      <c r="M34" s="64">
        <f>68+68</f>
        <v>136</v>
      </c>
      <c r="N34" s="64">
        <v>165</v>
      </c>
      <c r="O34" s="64">
        <v>167</v>
      </c>
      <c r="P34" s="64">
        <v>168</v>
      </c>
      <c r="Q34" s="64">
        <v>0</v>
      </c>
      <c r="R34" s="64">
        <f>92+53.5</f>
        <v>145.5</v>
      </c>
      <c r="S34" s="64">
        <f>105+57.4</f>
        <v>162.4</v>
      </c>
      <c r="T34" s="64">
        <f>105+57.4</f>
        <v>162.4</v>
      </c>
      <c r="U34" s="64">
        <f>103+55.6</f>
        <v>158.6</v>
      </c>
      <c r="V34" s="64">
        <v>159.80000000000001</v>
      </c>
      <c r="W34" s="64">
        <v>159.69999999999999</v>
      </c>
      <c r="X34" s="64">
        <v>160.5</v>
      </c>
      <c r="Y34" s="64">
        <v>161.4</v>
      </c>
      <c r="Z34" s="64">
        <v>161</v>
      </c>
      <c r="AA34" s="64">
        <v>160.80000000000001</v>
      </c>
      <c r="AB34" s="64">
        <v>163.6</v>
      </c>
      <c r="AC34" s="64">
        <v>165</v>
      </c>
      <c r="AD34" s="64">
        <v>166.1</v>
      </c>
      <c r="AE34" s="55">
        <v>151.30000000000001</v>
      </c>
      <c r="AF34" s="55">
        <v>152.6</v>
      </c>
      <c r="AG34" s="58">
        <v>240</v>
      </c>
      <c r="AH34" s="51">
        <f t="shared" si="2"/>
        <v>170</v>
      </c>
      <c r="AI34" s="52">
        <f t="shared" si="3"/>
        <v>0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811.19999999999993</v>
      </c>
      <c r="C35" s="66">
        <f t="shared" si="4"/>
        <v>753.2</v>
      </c>
      <c r="D35" s="66">
        <f t="shared" si="4"/>
        <v>743.2</v>
      </c>
      <c r="E35" s="66">
        <f t="shared" si="4"/>
        <v>723.2</v>
      </c>
      <c r="F35" s="66">
        <f t="shared" si="4"/>
        <v>705.2</v>
      </c>
      <c r="G35" s="66">
        <f t="shared" si="4"/>
        <v>733.2</v>
      </c>
      <c r="H35" s="66">
        <f t="shared" si="4"/>
        <v>733.2</v>
      </c>
      <c r="I35" s="66">
        <f t="shared" si="4"/>
        <v>733.2</v>
      </c>
      <c r="J35" s="66">
        <f t="shared" si="4"/>
        <v>768.19999999999993</v>
      </c>
      <c r="K35" s="66">
        <f t="shared" si="4"/>
        <v>768.19999999999993</v>
      </c>
      <c r="L35" s="66">
        <f t="shared" si="4"/>
        <v>783.19999999999993</v>
      </c>
      <c r="M35" s="66">
        <f t="shared" si="4"/>
        <v>848.2</v>
      </c>
      <c r="N35" s="66">
        <f t="shared" si="4"/>
        <v>853.2</v>
      </c>
      <c r="O35" s="66">
        <f t="shared" si="4"/>
        <v>637.20000000000005</v>
      </c>
      <c r="P35" s="66">
        <f t="shared" si="4"/>
        <v>833.19999999999993</v>
      </c>
      <c r="Q35" s="66">
        <f t="shared" si="4"/>
        <v>791.19999999999993</v>
      </c>
      <c r="R35" s="66">
        <f t="shared" si="4"/>
        <v>709</v>
      </c>
      <c r="S35" s="66">
        <f t="shared" si="4"/>
        <v>523</v>
      </c>
      <c r="T35" s="66">
        <f t="shared" si="4"/>
        <v>523</v>
      </c>
      <c r="U35" s="66">
        <f t="shared" si="4"/>
        <v>679</v>
      </c>
      <c r="V35" s="66">
        <f t="shared" si="4"/>
        <v>725.7</v>
      </c>
      <c r="W35" s="66">
        <f t="shared" si="4"/>
        <v>833.9</v>
      </c>
      <c r="X35" s="66">
        <f t="shared" si="4"/>
        <v>883.30000000000007</v>
      </c>
      <c r="Y35" s="66">
        <f t="shared" si="4"/>
        <v>924.19999999999993</v>
      </c>
      <c r="Z35" s="66">
        <f t="shared" si="4"/>
        <v>925</v>
      </c>
      <c r="AA35" s="66">
        <f t="shared" si="4"/>
        <v>923.8</v>
      </c>
      <c r="AB35" s="66">
        <f t="shared" si="4"/>
        <v>923.4</v>
      </c>
      <c r="AC35" s="66">
        <f t="shared" si="4"/>
        <v>923.4</v>
      </c>
      <c r="AD35" s="66">
        <f t="shared" si="4"/>
        <v>861</v>
      </c>
      <c r="AE35" s="66">
        <f t="shared" si="4"/>
        <v>754.1</v>
      </c>
      <c r="AF35" s="66">
        <f t="shared" si="4"/>
        <v>773.1</v>
      </c>
      <c r="AG35" s="58">
        <f>SUM(AG11:AG34)</f>
        <v>1416.83</v>
      </c>
      <c r="AH35" s="51">
        <f t="shared" si="2"/>
        <v>925</v>
      </c>
      <c r="AI35" s="52">
        <f t="shared" si="3"/>
        <v>523</v>
      </c>
      <c r="AK35" s="53"/>
    </row>
    <row r="36" spans="1:41" x14ac:dyDescent="0.25">
      <c r="A36" s="54" t="s">
        <v>21</v>
      </c>
      <c r="B36" s="47">
        <v>134.1</v>
      </c>
      <c r="C36" s="55">
        <v>135.9</v>
      </c>
      <c r="D36" s="55">
        <v>90</v>
      </c>
      <c r="E36" s="55">
        <v>90</v>
      </c>
      <c r="F36" s="55">
        <v>72.900000000000006</v>
      </c>
      <c r="G36" s="55">
        <v>72.900000000000006</v>
      </c>
      <c r="H36" s="55">
        <v>72.8</v>
      </c>
      <c r="I36" s="55">
        <v>72.8</v>
      </c>
      <c r="J36" s="55">
        <v>92</v>
      </c>
      <c r="K36" s="55">
        <v>135.6</v>
      </c>
      <c r="L36" s="48">
        <v>135.6</v>
      </c>
      <c r="M36" s="48">
        <v>136</v>
      </c>
      <c r="N36" s="48">
        <v>135</v>
      </c>
      <c r="O36" s="48">
        <v>135</v>
      </c>
      <c r="P36" s="48">
        <v>135</v>
      </c>
      <c r="Q36" s="48">
        <v>135</v>
      </c>
      <c r="R36" s="48">
        <v>134.69999999999999</v>
      </c>
      <c r="S36" s="48">
        <v>135.5</v>
      </c>
      <c r="T36" s="48">
        <v>136.30000000000001</v>
      </c>
      <c r="U36" s="48">
        <v>137.6</v>
      </c>
      <c r="V36" s="48">
        <v>137.6</v>
      </c>
      <c r="W36" s="48">
        <v>133.1</v>
      </c>
      <c r="X36" s="48">
        <v>138.19999999999999</v>
      </c>
      <c r="Y36" s="48">
        <v>138.30000000000001</v>
      </c>
      <c r="Z36" s="48">
        <v>138.30000000000001</v>
      </c>
      <c r="AA36" s="48">
        <v>138.6</v>
      </c>
      <c r="AB36" s="48">
        <v>138.6</v>
      </c>
      <c r="AC36" s="48">
        <v>138.6</v>
      </c>
      <c r="AD36" s="48">
        <v>138.6</v>
      </c>
      <c r="AE36" s="48">
        <v>138.6</v>
      </c>
      <c r="AF36" s="48">
        <v>138.6</v>
      </c>
      <c r="AG36" s="56">
        <v>144</v>
      </c>
      <c r="AH36" s="51">
        <f t="shared" si="2"/>
        <v>138.6</v>
      </c>
      <c r="AI36" s="52">
        <f t="shared" si="3"/>
        <v>72.8</v>
      </c>
      <c r="AK36" s="53"/>
    </row>
    <row r="37" spans="1:41" x14ac:dyDescent="0.25">
      <c r="A37" s="57" t="s">
        <v>22</v>
      </c>
      <c r="B37" s="55">
        <v>71</v>
      </c>
      <c r="C37" s="55">
        <v>68.400000000000006</v>
      </c>
      <c r="D37" s="55">
        <v>70.599999999999994</v>
      </c>
      <c r="E37" s="55">
        <v>70.400000000000006</v>
      </c>
      <c r="F37" s="55">
        <v>71</v>
      </c>
      <c r="G37" s="55">
        <v>70.7</v>
      </c>
      <c r="H37" s="55">
        <v>69.8</v>
      </c>
      <c r="I37" s="55">
        <v>70.400000000000006</v>
      </c>
      <c r="J37" s="55">
        <v>70.5</v>
      </c>
      <c r="K37" s="55">
        <v>71.599999999999994</v>
      </c>
      <c r="L37" s="67">
        <v>71.599999999999994</v>
      </c>
      <c r="M37" s="67">
        <v>69.599999999999994</v>
      </c>
      <c r="N37" s="67">
        <v>71.099999999999994</v>
      </c>
      <c r="O37" s="67">
        <v>71.099999999999994</v>
      </c>
      <c r="P37" s="67">
        <v>71.099999999999994</v>
      </c>
      <c r="Q37" s="67">
        <v>71.099999999999994</v>
      </c>
      <c r="R37" s="67">
        <v>70.3</v>
      </c>
      <c r="S37" s="67">
        <v>70.7</v>
      </c>
      <c r="T37" s="67">
        <v>69.3</v>
      </c>
      <c r="U37" s="67">
        <v>71.5</v>
      </c>
      <c r="V37" s="67">
        <v>71.5</v>
      </c>
      <c r="W37" s="67">
        <v>71.7</v>
      </c>
      <c r="X37" s="67">
        <v>70.599999999999994</v>
      </c>
      <c r="Y37" s="67">
        <v>71.3</v>
      </c>
      <c r="Z37" s="67">
        <v>71.599999999999994</v>
      </c>
      <c r="AA37" s="67">
        <v>68.8</v>
      </c>
      <c r="AB37" s="67">
        <v>68.8</v>
      </c>
      <c r="AC37" s="67">
        <v>70.5</v>
      </c>
      <c r="AD37" s="67">
        <v>70.5</v>
      </c>
      <c r="AE37" s="67">
        <v>70.5</v>
      </c>
      <c r="AF37" s="67">
        <v>70</v>
      </c>
      <c r="AG37" s="58">
        <v>70</v>
      </c>
      <c r="AH37" s="51">
        <f t="shared" si="2"/>
        <v>71.7</v>
      </c>
      <c r="AI37" s="52">
        <f t="shared" si="3"/>
        <v>68.400000000000006</v>
      </c>
      <c r="AK37" s="53"/>
    </row>
    <row r="38" spans="1:41" x14ac:dyDescent="0.25">
      <c r="A38" s="57" t="s">
        <v>23</v>
      </c>
      <c r="B38" s="55">
        <v>64.400000000000006</v>
      </c>
      <c r="C38" s="55">
        <v>64.2</v>
      </c>
      <c r="D38" s="55">
        <v>64.400000000000006</v>
      </c>
      <c r="E38" s="55">
        <v>64</v>
      </c>
      <c r="F38" s="55">
        <v>63.8</v>
      </c>
      <c r="G38" s="55">
        <v>63.7</v>
      </c>
      <c r="H38" s="55">
        <v>63.9</v>
      </c>
      <c r="I38" s="55">
        <v>63.8</v>
      </c>
      <c r="J38" s="55">
        <v>63.8</v>
      </c>
      <c r="K38" s="55">
        <v>63.5</v>
      </c>
      <c r="L38" s="67">
        <v>63.5</v>
      </c>
      <c r="M38" s="67">
        <v>63.8</v>
      </c>
      <c r="N38" s="67">
        <v>64.099999999999994</v>
      </c>
      <c r="O38" s="67">
        <v>64.099999999999994</v>
      </c>
      <c r="P38" s="67">
        <v>64.099999999999994</v>
      </c>
      <c r="Q38" s="67">
        <v>64.099999999999994</v>
      </c>
      <c r="R38" s="67">
        <v>64.7</v>
      </c>
      <c r="S38" s="67">
        <v>64.400000000000006</v>
      </c>
      <c r="T38" s="67">
        <v>64.400000000000006</v>
      </c>
      <c r="U38" s="67">
        <v>64.7</v>
      </c>
      <c r="V38" s="67">
        <v>64.7</v>
      </c>
      <c r="W38" s="67">
        <v>65</v>
      </c>
      <c r="X38" s="67">
        <v>64.8</v>
      </c>
      <c r="Y38" s="67">
        <v>64.900000000000006</v>
      </c>
      <c r="Z38" s="67">
        <v>65.3</v>
      </c>
      <c r="AA38" s="67">
        <v>65.599999999999994</v>
      </c>
      <c r="AB38" s="67">
        <v>65.599999999999994</v>
      </c>
      <c r="AC38" s="67">
        <v>64.7</v>
      </c>
      <c r="AD38" s="67">
        <v>64.7</v>
      </c>
      <c r="AE38" s="67">
        <v>44.8</v>
      </c>
      <c r="AF38" s="67">
        <v>44.8</v>
      </c>
      <c r="AG38" s="58">
        <v>69</v>
      </c>
      <c r="AH38" s="51">
        <f t="shared" si="2"/>
        <v>65.599999999999994</v>
      </c>
      <c r="AI38" s="52">
        <f t="shared" si="3"/>
        <v>44.8</v>
      </c>
      <c r="AK38" s="53"/>
    </row>
    <row r="39" spans="1:41" x14ac:dyDescent="0.25">
      <c r="A39" s="57" t="s">
        <v>24</v>
      </c>
      <c r="B39" s="67">
        <v>30</v>
      </c>
      <c r="C39" s="55">
        <v>30</v>
      </c>
      <c r="D39" s="55">
        <v>30</v>
      </c>
      <c r="E39" s="55">
        <v>30</v>
      </c>
      <c r="F39" s="55">
        <v>30</v>
      </c>
      <c r="G39" s="55">
        <v>30</v>
      </c>
      <c r="H39" s="55">
        <v>30</v>
      </c>
      <c r="I39" s="55">
        <v>30</v>
      </c>
      <c r="J39" s="55">
        <v>30</v>
      </c>
      <c r="K39" s="55">
        <v>30</v>
      </c>
      <c r="L39" s="67">
        <v>30</v>
      </c>
      <c r="M39" s="67">
        <v>30</v>
      </c>
      <c r="N39" s="67">
        <v>30</v>
      </c>
      <c r="O39" s="67">
        <v>30</v>
      </c>
      <c r="P39" s="67">
        <v>30</v>
      </c>
      <c r="Q39" s="67">
        <v>30</v>
      </c>
      <c r="R39" s="67">
        <v>30.7</v>
      </c>
      <c r="S39" s="67">
        <v>30.7</v>
      </c>
      <c r="T39" s="67">
        <v>30</v>
      </c>
      <c r="U39" s="67">
        <v>30</v>
      </c>
      <c r="V39" s="67">
        <v>30</v>
      </c>
      <c r="W39" s="67">
        <v>30</v>
      </c>
      <c r="X39" s="67">
        <v>30</v>
      </c>
      <c r="Y39" s="67">
        <v>30</v>
      </c>
      <c r="Z39" s="67">
        <v>30</v>
      </c>
      <c r="AA39" s="67">
        <v>30</v>
      </c>
      <c r="AB39" s="67">
        <v>30</v>
      </c>
      <c r="AC39" s="67">
        <v>30</v>
      </c>
      <c r="AD39" s="67">
        <v>30</v>
      </c>
      <c r="AE39" s="67">
        <v>30</v>
      </c>
      <c r="AF39" s="67">
        <v>30</v>
      </c>
      <c r="AG39" s="58">
        <v>60</v>
      </c>
      <c r="AH39" s="51">
        <f t="shared" si="2"/>
        <v>30.7</v>
      </c>
      <c r="AI39" s="52">
        <f t="shared" si="3"/>
        <v>30</v>
      </c>
      <c r="AK39" s="53"/>
    </row>
    <row r="40" spans="1:41" x14ac:dyDescent="0.25">
      <c r="A40" s="57" t="s">
        <v>25</v>
      </c>
      <c r="B40" s="67">
        <v>29.1</v>
      </c>
      <c r="C40" s="67">
        <v>29.1</v>
      </c>
      <c r="D40" s="67">
        <v>29.1</v>
      </c>
      <c r="E40" s="67">
        <v>29.1</v>
      </c>
      <c r="F40" s="67">
        <v>29.1</v>
      </c>
      <c r="G40" s="67">
        <v>29.1</v>
      </c>
      <c r="H40" s="67">
        <v>29.1</v>
      </c>
      <c r="I40" s="67">
        <v>29.1</v>
      </c>
      <c r="J40" s="67">
        <v>29.1</v>
      </c>
      <c r="K40" s="67">
        <v>29.1</v>
      </c>
      <c r="L40" s="67">
        <v>29.1</v>
      </c>
      <c r="M40" s="67">
        <v>29.1</v>
      </c>
      <c r="N40" s="67">
        <v>29.1</v>
      </c>
      <c r="O40" s="67">
        <v>29.1</v>
      </c>
      <c r="P40" s="67">
        <v>29.1</v>
      </c>
      <c r="Q40" s="67">
        <v>29.1</v>
      </c>
      <c r="R40" s="48">
        <v>28.7</v>
      </c>
      <c r="S40" s="48">
        <v>28.7</v>
      </c>
      <c r="T40" s="48">
        <v>28.7</v>
      </c>
      <c r="U40" s="48">
        <v>28.7</v>
      </c>
      <c r="V40" s="48">
        <v>28.7</v>
      </c>
      <c r="W40" s="48">
        <v>28.7</v>
      </c>
      <c r="X40" s="48">
        <v>28.7</v>
      </c>
      <c r="Y40" s="67">
        <v>28.7</v>
      </c>
      <c r="Z40" s="67">
        <v>28.7</v>
      </c>
      <c r="AA40" s="67">
        <v>28.7</v>
      </c>
      <c r="AB40" s="67">
        <v>28.7</v>
      </c>
      <c r="AC40" s="67">
        <v>28.7</v>
      </c>
      <c r="AD40" s="67">
        <v>28.7</v>
      </c>
      <c r="AE40" s="67">
        <v>28.7</v>
      </c>
      <c r="AF40" s="67">
        <v>28.7</v>
      </c>
      <c r="AG40" s="58">
        <v>30</v>
      </c>
      <c r="AH40" s="51">
        <f t="shared" si="2"/>
        <v>29.1</v>
      </c>
      <c r="AI40" s="52">
        <f t="shared" si="3"/>
        <v>28.7</v>
      </c>
      <c r="AK40" s="53"/>
    </row>
    <row r="41" spans="1:41" x14ac:dyDescent="0.25">
      <c r="A41" s="57" t="s">
        <v>85</v>
      </c>
      <c r="B41" s="48">
        <v>0</v>
      </c>
      <c r="C41" s="48">
        <v>0</v>
      </c>
      <c r="D41" s="48">
        <v>0</v>
      </c>
      <c r="E41" s="48">
        <v>0</v>
      </c>
      <c r="F41" s="48">
        <v>0</v>
      </c>
      <c r="G41" s="48">
        <v>0</v>
      </c>
      <c r="H41" s="48">
        <v>0</v>
      </c>
      <c r="I41" s="48">
        <v>0</v>
      </c>
      <c r="J41" s="48">
        <v>0</v>
      </c>
      <c r="K41" s="48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48">
        <v>0</v>
      </c>
      <c r="AB41" s="48">
        <v>0</v>
      </c>
      <c r="AC41" s="48">
        <v>0</v>
      </c>
      <c r="AD41" s="48">
        <v>0</v>
      </c>
      <c r="AE41" s="48">
        <v>0</v>
      </c>
      <c r="AF41" s="48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48">
        <v>17</v>
      </c>
      <c r="C42" s="48">
        <v>17</v>
      </c>
      <c r="D42" s="48">
        <v>17</v>
      </c>
      <c r="E42" s="48">
        <v>17</v>
      </c>
      <c r="F42" s="48">
        <v>17</v>
      </c>
      <c r="G42" s="48">
        <v>17</v>
      </c>
      <c r="H42" s="48">
        <v>17</v>
      </c>
      <c r="I42" s="48">
        <v>17</v>
      </c>
      <c r="J42" s="48">
        <v>17</v>
      </c>
      <c r="K42" s="48">
        <v>17</v>
      </c>
      <c r="L42" s="48">
        <v>17</v>
      </c>
      <c r="M42" s="48">
        <v>17</v>
      </c>
      <c r="N42" s="48">
        <v>17</v>
      </c>
      <c r="O42" s="48">
        <v>17</v>
      </c>
      <c r="P42" s="48">
        <v>17</v>
      </c>
      <c r="Q42" s="48">
        <v>17</v>
      </c>
      <c r="R42" s="48">
        <v>17</v>
      </c>
      <c r="S42" s="48">
        <v>17</v>
      </c>
      <c r="T42" s="48">
        <v>17</v>
      </c>
      <c r="U42" s="48">
        <v>17</v>
      </c>
      <c r="V42" s="48">
        <v>17</v>
      </c>
      <c r="W42" s="48">
        <v>17</v>
      </c>
      <c r="X42" s="48">
        <v>17</v>
      </c>
      <c r="Y42" s="48">
        <v>17</v>
      </c>
      <c r="Z42" s="48">
        <v>17</v>
      </c>
      <c r="AA42" s="48">
        <v>17</v>
      </c>
      <c r="AB42" s="48">
        <v>17</v>
      </c>
      <c r="AC42" s="48">
        <v>17</v>
      </c>
      <c r="AD42" s="48">
        <v>17</v>
      </c>
      <c r="AE42" s="48">
        <v>17</v>
      </c>
      <c r="AF42" s="48">
        <v>17</v>
      </c>
      <c r="AG42" s="58">
        <v>24</v>
      </c>
      <c r="AH42" s="51">
        <f t="shared" si="2"/>
        <v>17</v>
      </c>
      <c r="AI42" s="52">
        <f t="shared" si="3"/>
        <v>17</v>
      </c>
      <c r="AK42" s="53"/>
    </row>
    <row r="43" spans="1:41" x14ac:dyDescent="0.25">
      <c r="A43" s="57" t="s">
        <v>27</v>
      </c>
      <c r="B43" s="48">
        <v>3</v>
      </c>
      <c r="C43" s="48">
        <v>3</v>
      </c>
      <c r="D43" s="48">
        <v>3</v>
      </c>
      <c r="E43" s="48">
        <v>3</v>
      </c>
      <c r="F43" s="48">
        <v>3</v>
      </c>
      <c r="G43" s="48">
        <v>3</v>
      </c>
      <c r="H43" s="48">
        <v>3</v>
      </c>
      <c r="I43" s="48">
        <v>3</v>
      </c>
      <c r="J43" s="48">
        <v>3</v>
      </c>
      <c r="K43" s="48">
        <v>3</v>
      </c>
      <c r="L43" s="48">
        <v>3</v>
      </c>
      <c r="M43" s="48">
        <v>3</v>
      </c>
      <c r="N43" s="48">
        <v>3</v>
      </c>
      <c r="O43" s="48">
        <v>0</v>
      </c>
      <c r="P43" s="48">
        <v>0</v>
      </c>
      <c r="Q43" s="48">
        <v>0</v>
      </c>
      <c r="R43" s="48">
        <v>0</v>
      </c>
      <c r="S43" s="48">
        <v>0</v>
      </c>
      <c r="T43" s="48">
        <v>0</v>
      </c>
      <c r="U43" s="48">
        <v>0</v>
      </c>
      <c r="V43" s="48">
        <v>0</v>
      </c>
      <c r="W43" s="48">
        <v>2.7</v>
      </c>
      <c r="X43" s="48">
        <v>2.7</v>
      </c>
      <c r="Y43" s="48">
        <v>2.7</v>
      </c>
      <c r="Z43" s="48">
        <v>2.7</v>
      </c>
      <c r="AA43" s="48">
        <v>2.7</v>
      </c>
      <c r="AB43" s="48">
        <v>2.7</v>
      </c>
      <c r="AC43" s="48">
        <v>2.7</v>
      </c>
      <c r="AD43" s="48">
        <v>2.7</v>
      </c>
      <c r="AE43" s="48">
        <v>2.7</v>
      </c>
      <c r="AF43" s="48">
        <v>2.7</v>
      </c>
      <c r="AG43" s="58">
        <v>15</v>
      </c>
      <c r="AH43" s="51">
        <f t="shared" si="2"/>
        <v>3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48">
        <v>13</v>
      </c>
      <c r="C44" s="48">
        <v>13</v>
      </c>
      <c r="D44" s="48">
        <v>13</v>
      </c>
      <c r="E44" s="48">
        <v>13</v>
      </c>
      <c r="F44" s="48">
        <v>13</v>
      </c>
      <c r="G44" s="48">
        <v>13</v>
      </c>
      <c r="H44" s="48">
        <v>13</v>
      </c>
      <c r="I44" s="48">
        <v>13</v>
      </c>
      <c r="J44" s="48">
        <v>13</v>
      </c>
      <c r="K44" s="48">
        <v>13</v>
      </c>
      <c r="L44" s="48">
        <v>13</v>
      </c>
      <c r="M44" s="48">
        <v>13</v>
      </c>
      <c r="N44" s="48">
        <v>13</v>
      </c>
      <c r="O44" s="48">
        <v>13</v>
      </c>
      <c r="P44" s="48">
        <v>13</v>
      </c>
      <c r="Q44" s="48">
        <v>13</v>
      </c>
      <c r="R44" s="48">
        <v>13</v>
      </c>
      <c r="S44" s="48">
        <v>13</v>
      </c>
      <c r="T44" s="48">
        <v>13</v>
      </c>
      <c r="U44" s="48">
        <v>13</v>
      </c>
      <c r="V44" s="48">
        <v>13</v>
      </c>
      <c r="W44" s="48">
        <v>13</v>
      </c>
      <c r="X44" s="48">
        <v>13</v>
      </c>
      <c r="Y44" s="48">
        <v>13</v>
      </c>
      <c r="Z44" s="48">
        <v>13</v>
      </c>
      <c r="AA44" s="48">
        <v>13</v>
      </c>
      <c r="AB44" s="48">
        <v>13</v>
      </c>
      <c r="AC44" s="48">
        <v>13</v>
      </c>
      <c r="AD44" s="48">
        <v>13</v>
      </c>
      <c r="AE44" s="48">
        <v>13</v>
      </c>
      <c r="AF44" s="48">
        <v>13</v>
      </c>
      <c r="AG44" s="58">
        <v>14.1</v>
      </c>
      <c r="AH44" s="51">
        <f t="shared" si="2"/>
        <v>13</v>
      </c>
      <c r="AI44" s="52">
        <f t="shared" si="3"/>
        <v>13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48">
        <v>14</v>
      </c>
      <c r="C45" s="48">
        <v>14</v>
      </c>
      <c r="D45" s="48">
        <v>14</v>
      </c>
      <c r="E45" s="48">
        <v>14</v>
      </c>
      <c r="F45" s="48">
        <v>14</v>
      </c>
      <c r="G45" s="48">
        <v>14</v>
      </c>
      <c r="H45" s="48">
        <v>14</v>
      </c>
      <c r="I45" s="48">
        <v>14</v>
      </c>
      <c r="J45" s="48">
        <v>14</v>
      </c>
      <c r="K45" s="48">
        <v>14</v>
      </c>
      <c r="L45" s="48">
        <v>14</v>
      </c>
      <c r="M45" s="48">
        <v>14</v>
      </c>
      <c r="N45" s="48">
        <v>14</v>
      </c>
      <c r="O45" s="48">
        <v>14</v>
      </c>
      <c r="P45" s="48">
        <v>14</v>
      </c>
      <c r="Q45" s="48">
        <v>14</v>
      </c>
      <c r="R45" s="48">
        <v>14</v>
      </c>
      <c r="S45" s="48">
        <v>14</v>
      </c>
      <c r="T45" s="48">
        <v>14</v>
      </c>
      <c r="U45" s="48">
        <v>14</v>
      </c>
      <c r="V45" s="48">
        <v>14</v>
      </c>
      <c r="W45" s="48">
        <v>14</v>
      </c>
      <c r="X45" s="48">
        <v>14</v>
      </c>
      <c r="Y45" s="48">
        <v>14</v>
      </c>
      <c r="Z45" s="48">
        <v>14</v>
      </c>
      <c r="AA45" s="48">
        <v>14</v>
      </c>
      <c r="AB45" s="48">
        <v>14</v>
      </c>
      <c r="AC45" s="48">
        <v>14</v>
      </c>
      <c r="AD45" s="48">
        <v>14</v>
      </c>
      <c r="AE45" s="48">
        <v>14</v>
      </c>
      <c r="AF45" s="48">
        <v>14</v>
      </c>
      <c r="AG45" s="58">
        <v>14</v>
      </c>
      <c r="AH45" s="51">
        <f t="shared" si="2"/>
        <v>14</v>
      </c>
      <c r="AI45" s="52">
        <f t="shared" si="3"/>
        <v>14</v>
      </c>
      <c r="AK45" s="53"/>
    </row>
    <row r="46" spans="1:41" x14ac:dyDescent="0.25">
      <c r="A46" s="57" t="s">
        <v>30</v>
      </c>
      <c r="B46" s="48">
        <v>6.7</v>
      </c>
      <c r="C46" s="48">
        <v>6.7</v>
      </c>
      <c r="D46" s="48">
        <v>6.7</v>
      </c>
      <c r="E46" s="48">
        <v>6.7</v>
      </c>
      <c r="F46" s="48">
        <v>6.7</v>
      </c>
      <c r="G46" s="48">
        <v>6.7</v>
      </c>
      <c r="H46" s="48">
        <v>6.7</v>
      </c>
      <c r="I46" s="48">
        <v>6.7</v>
      </c>
      <c r="J46" s="48">
        <v>6.7</v>
      </c>
      <c r="K46" s="48">
        <v>6.7</v>
      </c>
      <c r="L46" s="48">
        <v>6.7</v>
      </c>
      <c r="M46" s="48">
        <v>6.7</v>
      </c>
      <c r="N46" s="48">
        <v>6.7</v>
      </c>
      <c r="O46" s="48">
        <v>6.7</v>
      </c>
      <c r="P46" s="48">
        <v>6.7</v>
      </c>
      <c r="Q46" s="48">
        <v>6.7</v>
      </c>
      <c r="R46" s="48">
        <v>6.7</v>
      </c>
      <c r="S46" s="48">
        <v>6.7</v>
      </c>
      <c r="T46" s="48">
        <v>6.7</v>
      </c>
      <c r="U46" s="48">
        <v>6.7</v>
      </c>
      <c r="V46" s="48">
        <v>6.7</v>
      </c>
      <c r="W46" s="48">
        <v>6.7</v>
      </c>
      <c r="X46" s="48">
        <v>6.7</v>
      </c>
      <c r="Y46" s="48">
        <v>6.7</v>
      </c>
      <c r="Z46" s="48">
        <v>6.6</v>
      </c>
      <c r="AA46" s="48">
        <v>6.6</v>
      </c>
      <c r="AB46" s="48">
        <v>6.6</v>
      </c>
      <c r="AC46" s="48">
        <v>6.6</v>
      </c>
      <c r="AD46" s="48">
        <v>6.6</v>
      </c>
      <c r="AE46" s="48">
        <v>6.6</v>
      </c>
      <c r="AF46" s="48">
        <v>6.6</v>
      </c>
      <c r="AG46" s="58">
        <v>10.050000000000001</v>
      </c>
      <c r="AH46" s="51">
        <f t="shared" si="2"/>
        <v>6.7</v>
      </c>
      <c r="AI46" s="52">
        <f t="shared" si="3"/>
        <v>6.6</v>
      </c>
      <c r="AK46" s="53"/>
    </row>
    <row r="47" spans="1:41" x14ac:dyDescent="0.25">
      <c r="A47" s="57" t="s">
        <v>31</v>
      </c>
      <c r="B47" s="48">
        <v>6.2</v>
      </c>
      <c r="C47" s="48">
        <v>6.2</v>
      </c>
      <c r="D47" s="48">
        <v>3</v>
      </c>
      <c r="E47" s="48">
        <v>3</v>
      </c>
      <c r="F47" s="48">
        <v>3</v>
      </c>
      <c r="G47" s="48">
        <v>3</v>
      </c>
      <c r="H47" s="48">
        <v>3</v>
      </c>
      <c r="I47" s="48">
        <v>3</v>
      </c>
      <c r="J47" s="48">
        <v>3</v>
      </c>
      <c r="K47" s="48">
        <v>3</v>
      </c>
      <c r="L47" s="48">
        <v>3</v>
      </c>
      <c r="M47" s="48">
        <v>3</v>
      </c>
      <c r="N47" s="48">
        <v>3</v>
      </c>
      <c r="O47" s="48">
        <v>3</v>
      </c>
      <c r="P47" s="48">
        <v>3</v>
      </c>
      <c r="Q47" s="48">
        <v>0</v>
      </c>
      <c r="R47" s="48">
        <v>3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48">
        <v>6.2</v>
      </c>
      <c r="AB47" s="48">
        <v>6.2</v>
      </c>
      <c r="AC47" s="48">
        <v>6.2</v>
      </c>
      <c r="AD47" s="48">
        <v>6.2</v>
      </c>
      <c r="AE47" s="48">
        <v>6.2</v>
      </c>
      <c r="AF47" s="48">
        <v>6.2</v>
      </c>
      <c r="AG47" s="58">
        <v>6.2</v>
      </c>
      <c r="AH47" s="51">
        <f t="shared" si="2"/>
        <v>6.2</v>
      </c>
      <c r="AI47" s="52">
        <f t="shared" si="3"/>
        <v>0</v>
      </c>
      <c r="AK47" s="53"/>
    </row>
    <row r="48" spans="1:41" ht="15.75" thickBot="1" x14ac:dyDescent="0.3">
      <c r="A48" s="62" t="s">
        <v>32</v>
      </c>
      <c r="B48" s="70">
        <f>B195</f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v>3.54</v>
      </c>
      <c r="Z48" s="70">
        <f t="shared" si="5"/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392.04</v>
      </c>
      <c r="C49" s="66">
        <f t="shared" si="6"/>
        <v>391.04</v>
      </c>
      <c r="D49" s="66">
        <f t="shared" si="6"/>
        <v>344.34000000000003</v>
      </c>
      <c r="E49" s="66">
        <f t="shared" si="6"/>
        <v>343.74</v>
      </c>
      <c r="F49" s="66">
        <f t="shared" si="6"/>
        <v>327.04000000000002</v>
      </c>
      <c r="G49" s="66">
        <f t="shared" si="6"/>
        <v>326.64000000000004</v>
      </c>
      <c r="H49" s="66">
        <f t="shared" si="6"/>
        <v>325.84000000000003</v>
      </c>
      <c r="I49" s="66">
        <f t="shared" si="6"/>
        <v>326.34000000000003</v>
      </c>
      <c r="J49" s="66">
        <f t="shared" si="6"/>
        <v>345.64000000000004</v>
      </c>
      <c r="K49" s="66">
        <f t="shared" si="6"/>
        <v>390.04</v>
      </c>
      <c r="L49" s="66">
        <f t="shared" si="6"/>
        <v>390.04</v>
      </c>
      <c r="M49" s="66">
        <f t="shared" si="6"/>
        <v>388.74</v>
      </c>
      <c r="N49" s="66">
        <f t="shared" si="6"/>
        <v>389.54</v>
      </c>
      <c r="O49" s="66">
        <f t="shared" si="6"/>
        <v>386.54</v>
      </c>
      <c r="P49" s="66">
        <f t="shared" si="6"/>
        <v>386.54</v>
      </c>
      <c r="Q49" s="66">
        <f t="shared" si="6"/>
        <v>383.54</v>
      </c>
      <c r="R49" s="66">
        <f t="shared" si="6"/>
        <v>386.34</v>
      </c>
      <c r="S49" s="66">
        <f t="shared" si="6"/>
        <v>390.44</v>
      </c>
      <c r="T49" s="66">
        <f t="shared" si="6"/>
        <v>389.14</v>
      </c>
      <c r="U49" s="66">
        <f t="shared" si="6"/>
        <v>392.94</v>
      </c>
      <c r="V49" s="66">
        <f t="shared" si="6"/>
        <v>392.94</v>
      </c>
      <c r="W49" s="66">
        <f t="shared" si="6"/>
        <v>391.64</v>
      </c>
      <c r="X49" s="66">
        <f t="shared" si="6"/>
        <v>395.43999999999994</v>
      </c>
      <c r="Y49" s="66">
        <f t="shared" si="6"/>
        <v>396.34</v>
      </c>
      <c r="Z49" s="66">
        <f t="shared" si="6"/>
        <v>396.94</v>
      </c>
      <c r="AA49" s="66">
        <f t="shared" si="6"/>
        <v>394.74</v>
      </c>
      <c r="AB49" s="66">
        <f t="shared" si="6"/>
        <v>394.74</v>
      </c>
      <c r="AC49" s="66">
        <f t="shared" si="6"/>
        <v>395.54</v>
      </c>
      <c r="AD49" s="66">
        <f t="shared" si="6"/>
        <v>395.54</v>
      </c>
      <c r="AE49" s="66">
        <f t="shared" si="6"/>
        <v>375.64</v>
      </c>
      <c r="AF49" s="66">
        <f t="shared" si="6"/>
        <v>375.14</v>
      </c>
      <c r="AG49" s="71">
        <f>SUM(AG36:AG48)</f>
        <v>489.91</v>
      </c>
      <c r="AH49" s="51">
        <f t="shared" si="2"/>
        <v>396.94</v>
      </c>
      <c r="AI49" s="52">
        <f t="shared" si="3"/>
        <v>325.84000000000003</v>
      </c>
      <c r="AK49" s="53"/>
    </row>
    <row r="50" spans="1:37" x14ac:dyDescent="0.25">
      <c r="A50" s="54" t="s">
        <v>34</v>
      </c>
      <c r="B50" s="48">
        <v>0</v>
      </c>
      <c r="C50" s="48">
        <v>0</v>
      </c>
      <c r="D50" s="48">
        <v>0</v>
      </c>
      <c r="E50" s="48">
        <v>0</v>
      </c>
      <c r="F50" s="48">
        <v>0</v>
      </c>
      <c r="G50" s="48">
        <v>0</v>
      </c>
      <c r="H50" s="48">
        <v>0</v>
      </c>
      <c r="I50" s="48">
        <v>0</v>
      </c>
      <c r="J50" s="48">
        <v>0</v>
      </c>
      <c r="K50" s="48">
        <v>0</v>
      </c>
      <c r="L50" s="48">
        <v>0</v>
      </c>
      <c r="M50" s="48">
        <v>0</v>
      </c>
      <c r="N50" s="72">
        <v>40</v>
      </c>
      <c r="O50" s="72">
        <v>60</v>
      </c>
      <c r="P50" s="48">
        <v>59.3</v>
      </c>
      <c r="Q50" s="48">
        <v>59.3</v>
      </c>
      <c r="R50" s="48">
        <v>40</v>
      </c>
      <c r="S50" s="48">
        <v>59</v>
      </c>
      <c r="T50" s="48">
        <v>59</v>
      </c>
      <c r="U50" s="48">
        <v>59.5</v>
      </c>
      <c r="V50" s="48">
        <v>59.3</v>
      </c>
      <c r="W50" s="48">
        <v>21.7</v>
      </c>
      <c r="X50" s="48">
        <v>55.2</v>
      </c>
      <c r="Y50" s="48">
        <v>59.2</v>
      </c>
      <c r="Z50" s="48">
        <v>59.8</v>
      </c>
      <c r="AA50" s="48">
        <v>59.7</v>
      </c>
      <c r="AB50" s="48">
        <v>42.8</v>
      </c>
      <c r="AC50" s="48">
        <v>42.8</v>
      </c>
      <c r="AD50" s="48">
        <v>34</v>
      </c>
      <c r="AE50" s="48">
        <v>34.1</v>
      </c>
      <c r="AF50" s="48">
        <v>14.2</v>
      </c>
      <c r="AG50" s="56">
        <v>60</v>
      </c>
      <c r="AH50" s="51">
        <f t="shared" si="2"/>
        <v>60</v>
      </c>
      <c r="AI50" s="52">
        <f t="shared" si="3"/>
        <v>0</v>
      </c>
      <c r="AK50" s="53"/>
    </row>
    <row r="51" spans="1:37" x14ac:dyDescent="0.25">
      <c r="A51" s="57" t="s">
        <v>35</v>
      </c>
      <c r="B51" s="67">
        <v>0</v>
      </c>
      <c r="C51" s="67">
        <v>0</v>
      </c>
      <c r="D51" s="67">
        <v>0</v>
      </c>
      <c r="E51" s="67">
        <v>0</v>
      </c>
      <c r="F51" s="67">
        <v>0</v>
      </c>
      <c r="G51" s="67">
        <v>0</v>
      </c>
      <c r="H51" s="67">
        <v>0</v>
      </c>
      <c r="I51" s="67">
        <v>0</v>
      </c>
      <c r="J51" s="67">
        <v>0</v>
      </c>
      <c r="K51" s="67">
        <v>0</v>
      </c>
      <c r="L51" s="67">
        <v>0</v>
      </c>
      <c r="M51" s="67">
        <v>0</v>
      </c>
      <c r="N51" s="72">
        <v>18</v>
      </c>
      <c r="O51" s="72">
        <v>28</v>
      </c>
      <c r="P51" s="67">
        <v>28</v>
      </c>
      <c r="Q51" s="67">
        <v>28</v>
      </c>
      <c r="R51" s="48">
        <v>28.3</v>
      </c>
      <c r="S51" s="48">
        <v>28.2</v>
      </c>
      <c r="T51" s="48">
        <v>28.2</v>
      </c>
      <c r="U51" s="67">
        <v>27.6</v>
      </c>
      <c r="V51" s="67">
        <v>26.2</v>
      </c>
      <c r="W51" s="67">
        <v>10.199999999999999</v>
      </c>
      <c r="X51" s="67">
        <v>26.3</v>
      </c>
      <c r="Y51" s="67">
        <v>27.1</v>
      </c>
      <c r="Z51" s="67">
        <v>28.5</v>
      </c>
      <c r="AA51" s="67">
        <v>28.3</v>
      </c>
      <c r="AB51" s="67">
        <v>19.8</v>
      </c>
      <c r="AC51" s="67">
        <v>19.8</v>
      </c>
      <c r="AD51" s="67">
        <v>19.2</v>
      </c>
      <c r="AE51" s="67">
        <v>17.7</v>
      </c>
      <c r="AF51" s="67">
        <v>13.5</v>
      </c>
      <c r="AG51" s="58">
        <v>32</v>
      </c>
      <c r="AH51" s="51">
        <f t="shared" si="2"/>
        <v>28.5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74">
        <v>0</v>
      </c>
      <c r="C52" s="74">
        <v>0</v>
      </c>
      <c r="D52" s="74">
        <v>0</v>
      </c>
      <c r="E52" s="74">
        <v>0</v>
      </c>
      <c r="F52" s="74">
        <v>0</v>
      </c>
      <c r="G52" s="74">
        <v>0</v>
      </c>
      <c r="H52" s="74">
        <v>0</v>
      </c>
      <c r="I52" s="74">
        <v>0</v>
      </c>
      <c r="J52" s="74">
        <v>0</v>
      </c>
      <c r="K52" s="74">
        <v>0</v>
      </c>
      <c r="L52" s="74">
        <v>0</v>
      </c>
      <c r="M52" s="74">
        <v>0</v>
      </c>
      <c r="N52" s="73">
        <v>7</v>
      </c>
      <c r="O52" s="73">
        <v>10</v>
      </c>
      <c r="P52" s="74">
        <v>10.199999999999999</v>
      </c>
      <c r="Q52" s="74">
        <v>10.199999999999999</v>
      </c>
      <c r="R52" s="48">
        <v>10.3</v>
      </c>
      <c r="S52" s="48">
        <v>10.3</v>
      </c>
      <c r="T52" s="48">
        <v>10.3</v>
      </c>
      <c r="U52" s="74">
        <v>10.1</v>
      </c>
      <c r="V52" s="74">
        <v>9.9</v>
      </c>
      <c r="W52" s="74">
        <v>3.7</v>
      </c>
      <c r="X52" s="74">
        <v>9.5</v>
      </c>
      <c r="Y52" s="74">
        <v>12.5</v>
      </c>
      <c r="Z52" s="74">
        <v>12.5</v>
      </c>
      <c r="AA52" s="74">
        <v>10.3</v>
      </c>
      <c r="AB52" s="74">
        <v>7.2</v>
      </c>
      <c r="AC52" s="74">
        <v>7.2</v>
      </c>
      <c r="AD52" s="74">
        <v>7</v>
      </c>
      <c r="AE52" s="74">
        <v>6.5</v>
      </c>
      <c r="AF52" s="74">
        <v>4.9000000000000004</v>
      </c>
      <c r="AG52" s="75">
        <v>14</v>
      </c>
      <c r="AH52" s="51">
        <f t="shared" si="2"/>
        <v>12.5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 t="shared" ref="B53:AF53" si="7">SUM(B50:B52)</f>
        <v>0</v>
      </c>
      <c r="C53" s="66">
        <f t="shared" si="7"/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0</v>
      </c>
      <c r="N53" s="66">
        <f t="shared" si="7"/>
        <v>65</v>
      </c>
      <c r="O53" s="66">
        <f t="shared" si="7"/>
        <v>98</v>
      </c>
      <c r="P53" s="66">
        <f t="shared" si="7"/>
        <v>97.5</v>
      </c>
      <c r="Q53" s="66">
        <f t="shared" si="7"/>
        <v>97.5</v>
      </c>
      <c r="R53" s="66">
        <f t="shared" si="7"/>
        <v>78.599999999999994</v>
      </c>
      <c r="S53" s="66">
        <f t="shared" si="7"/>
        <v>97.5</v>
      </c>
      <c r="T53" s="66">
        <f t="shared" si="7"/>
        <v>97.5</v>
      </c>
      <c r="U53" s="66">
        <f t="shared" si="7"/>
        <v>97.199999999999989</v>
      </c>
      <c r="V53" s="66">
        <f t="shared" si="7"/>
        <v>95.4</v>
      </c>
      <c r="W53" s="66">
        <f t="shared" si="7"/>
        <v>35.6</v>
      </c>
      <c r="X53" s="66">
        <f t="shared" si="7"/>
        <v>91</v>
      </c>
      <c r="Y53" s="66">
        <f t="shared" si="7"/>
        <v>98.800000000000011</v>
      </c>
      <c r="Z53" s="66">
        <f t="shared" si="7"/>
        <v>100.8</v>
      </c>
      <c r="AA53" s="66">
        <f t="shared" si="7"/>
        <v>98.3</v>
      </c>
      <c r="AB53" s="66">
        <f t="shared" si="7"/>
        <v>69.8</v>
      </c>
      <c r="AC53" s="66">
        <f t="shared" si="7"/>
        <v>69.8</v>
      </c>
      <c r="AD53" s="66">
        <f t="shared" si="7"/>
        <v>60.2</v>
      </c>
      <c r="AE53" s="66">
        <f t="shared" si="7"/>
        <v>58.3</v>
      </c>
      <c r="AF53" s="66">
        <f t="shared" si="7"/>
        <v>32.6</v>
      </c>
      <c r="AG53" s="71">
        <f>SUM(AG50:AG52)</f>
        <v>106</v>
      </c>
      <c r="AH53" s="51">
        <f t="shared" si="2"/>
        <v>100.8</v>
      </c>
      <c r="AI53" s="52">
        <f t="shared" si="3"/>
        <v>0</v>
      </c>
      <c r="AK53" s="53"/>
    </row>
    <row r="54" spans="1:37" x14ac:dyDescent="0.25">
      <c r="A54" s="54" t="s">
        <v>205</v>
      </c>
      <c r="B54" s="48">
        <v>0</v>
      </c>
      <c r="C54" s="48">
        <v>0</v>
      </c>
      <c r="D54" s="48">
        <v>0</v>
      </c>
      <c r="E54" s="48">
        <v>0</v>
      </c>
      <c r="F54" s="48">
        <v>0</v>
      </c>
      <c r="G54" s="48">
        <v>0</v>
      </c>
      <c r="H54" s="48">
        <v>0</v>
      </c>
      <c r="I54" s="48">
        <v>0</v>
      </c>
      <c r="J54" s="48">
        <v>0</v>
      </c>
      <c r="K54" s="48">
        <v>0</v>
      </c>
      <c r="L54" s="48">
        <v>0</v>
      </c>
      <c r="M54" s="48">
        <v>0</v>
      </c>
      <c r="N54" s="48">
        <v>0</v>
      </c>
      <c r="O54" s="48">
        <v>50</v>
      </c>
      <c r="P54" s="48">
        <v>16</v>
      </c>
      <c r="Q54" s="48">
        <v>16</v>
      </c>
      <c r="R54" s="48">
        <v>29.1</v>
      </c>
      <c r="S54" s="48">
        <v>65.400000000000006</v>
      </c>
      <c r="T54" s="48">
        <v>57.8</v>
      </c>
      <c r="U54" s="48">
        <v>0</v>
      </c>
      <c r="V54" s="48">
        <v>0</v>
      </c>
      <c r="W54" s="48">
        <v>4.5999999999999996</v>
      </c>
      <c r="X54" s="48">
        <v>34.700000000000003</v>
      </c>
      <c r="Y54" s="48">
        <v>70.8</v>
      </c>
      <c r="Z54" s="48">
        <v>60.7</v>
      </c>
      <c r="AA54" s="48">
        <v>59.1</v>
      </c>
      <c r="AB54" s="48">
        <v>61.2</v>
      </c>
      <c r="AC54" s="48">
        <v>59.54</v>
      </c>
      <c r="AD54" s="48">
        <v>42.28</v>
      </c>
      <c r="AE54" s="48">
        <v>39.1</v>
      </c>
      <c r="AF54" s="48">
        <v>20</v>
      </c>
      <c r="AG54" s="56"/>
      <c r="AH54" s="51">
        <f t="shared" si="2"/>
        <v>70.8</v>
      </c>
      <c r="AI54" s="52">
        <f t="shared" si="3"/>
        <v>0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67">
        <v>0</v>
      </c>
      <c r="M55" s="67">
        <v>0</v>
      </c>
      <c r="N55" s="67">
        <v>0</v>
      </c>
      <c r="O55" s="67">
        <v>0</v>
      </c>
      <c r="P55" s="67">
        <v>0</v>
      </c>
      <c r="Q55" s="67">
        <v>0</v>
      </c>
      <c r="R55" s="48">
        <v>35</v>
      </c>
      <c r="S55" s="48">
        <v>36.6</v>
      </c>
      <c r="T55" s="48">
        <v>24.8</v>
      </c>
      <c r="U55" s="76">
        <v>31.5</v>
      </c>
      <c r="V55" s="76">
        <v>0</v>
      </c>
      <c r="W55" s="76">
        <v>0</v>
      </c>
      <c r="X55" s="76">
        <v>0</v>
      </c>
      <c r="Y55" s="76">
        <v>0</v>
      </c>
      <c r="Z55" s="76">
        <v>0</v>
      </c>
      <c r="AA55" s="67">
        <v>0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36.6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-62</v>
      </c>
      <c r="C56" s="67">
        <v>-50</v>
      </c>
      <c r="D56" s="67">
        <v>-54</v>
      </c>
      <c r="E56" s="67">
        <v>-60</v>
      </c>
      <c r="F56" s="67">
        <v>0</v>
      </c>
      <c r="G56" s="67">
        <v>-69</v>
      </c>
      <c r="H56" s="67">
        <v>-39</v>
      </c>
      <c r="I56" s="67">
        <v>-5.3</v>
      </c>
      <c r="J56" s="67">
        <v>-5.3</v>
      </c>
      <c r="K56" s="67">
        <v>-22.2</v>
      </c>
      <c r="L56" s="67">
        <v>-5</v>
      </c>
      <c r="M56" s="67">
        <v>-15</v>
      </c>
      <c r="N56" s="67">
        <v>0</v>
      </c>
      <c r="O56" s="67">
        <v>35</v>
      </c>
      <c r="P56" s="67">
        <v>-37</v>
      </c>
      <c r="Q56" s="67">
        <v>-37</v>
      </c>
      <c r="R56" s="67">
        <v>-38.200000000000003</v>
      </c>
      <c r="S56" s="67">
        <v>46.8</v>
      </c>
      <c r="T56" s="67">
        <v>3.1</v>
      </c>
      <c r="U56" s="77">
        <v>-34.799999999999997</v>
      </c>
      <c r="V56" s="77">
        <v>-36.4</v>
      </c>
      <c r="W56" s="77">
        <v>9.9</v>
      </c>
      <c r="X56" s="77">
        <v>5.6</v>
      </c>
      <c r="Y56" s="77">
        <v>-9.8000000000000007</v>
      </c>
      <c r="Z56" s="77">
        <v>0.9</v>
      </c>
      <c r="AA56" s="67">
        <v>-20.5</v>
      </c>
      <c r="AB56" s="67">
        <v>-33.5</v>
      </c>
      <c r="AC56" s="67">
        <v>-39.700000000000003</v>
      </c>
      <c r="AD56" s="67">
        <v>-75</v>
      </c>
      <c r="AE56" s="67">
        <v>-17.100000000000001</v>
      </c>
      <c r="AF56" s="67">
        <v>-4.7</v>
      </c>
      <c r="AG56" s="78"/>
      <c r="AH56" s="51">
        <f t="shared" si="2"/>
        <v>46.8</v>
      </c>
      <c r="AI56" s="52">
        <f t="shared" si="3"/>
        <v>-75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79">
        <v>0</v>
      </c>
      <c r="M57" s="79">
        <v>0</v>
      </c>
      <c r="N57" s="79">
        <v>0</v>
      </c>
      <c r="O57" s="79">
        <v>42</v>
      </c>
      <c r="P57" s="79">
        <v>10</v>
      </c>
      <c r="Q57" s="79">
        <v>10</v>
      </c>
      <c r="R57" s="67">
        <f>34.3-15</f>
        <v>19.299999999999997</v>
      </c>
      <c r="S57" s="67">
        <v>17</v>
      </c>
      <c r="T57" s="67">
        <v>14</v>
      </c>
      <c r="U57" s="67">
        <v>0</v>
      </c>
      <c r="V57" s="67">
        <v>0</v>
      </c>
      <c r="W57" s="67">
        <v>0</v>
      </c>
      <c r="X57" s="67">
        <v>0</v>
      </c>
      <c r="Y57" s="67">
        <v>14</v>
      </c>
      <c r="Z57" s="67">
        <v>0</v>
      </c>
      <c r="AA57" s="67">
        <v>0</v>
      </c>
      <c r="AB57" s="67">
        <v>0</v>
      </c>
      <c r="AC57" s="67">
        <v>0</v>
      </c>
      <c r="AD57" s="67">
        <v>0</v>
      </c>
      <c r="AE57" s="67">
        <v>0</v>
      </c>
      <c r="AF57" s="79">
        <v>0</v>
      </c>
      <c r="AG57" s="78"/>
      <c r="AH57" s="51">
        <f t="shared" si="2"/>
        <v>42</v>
      </c>
      <c r="AI57" s="52">
        <f t="shared" si="3"/>
        <v>0</v>
      </c>
      <c r="AK57" s="53"/>
    </row>
    <row r="58" spans="1:37" x14ac:dyDescent="0.25">
      <c r="A58" s="57" t="s">
        <v>40</v>
      </c>
      <c r="B58" s="48">
        <v>0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72</v>
      </c>
      <c r="S58" s="48">
        <v>70.2</v>
      </c>
      <c r="T58" s="48">
        <v>64.8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72</v>
      </c>
      <c r="AI58" s="52">
        <f t="shared" si="3"/>
        <v>0</v>
      </c>
      <c r="AK58" s="53"/>
    </row>
    <row r="59" spans="1:37" x14ac:dyDescent="0.25">
      <c r="A59" s="57" t="s">
        <v>87</v>
      </c>
      <c r="B59" s="80">
        <v>0</v>
      </c>
      <c r="C59" s="80">
        <v>0</v>
      </c>
      <c r="D59" s="80">
        <v>0</v>
      </c>
      <c r="E59" s="80">
        <v>0</v>
      </c>
      <c r="F59" s="80">
        <v>0</v>
      </c>
      <c r="G59" s="80">
        <v>0</v>
      </c>
      <c r="H59" s="80">
        <v>0</v>
      </c>
      <c r="I59" s="80">
        <v>0</v>
      </c>
      <c r="J59" s="80">
        <v>0</v>
      </c>
      <c r="K59" s="80">
        <v>0</v>
      </c>
      <c r="L59" s="80">
        <v>0</v>
      </c>
      <c r="M59" s="80">
        <v>0</v>
      </c>
      <c r="N59" s="80">
        <v>0</v>
      </c>
      <c r="O59" s="80">
        <v>10</v>
      </c>
      <c r="P59" s="80">
        <v>10</v>
      </c>
      <c r="Q59" s="80">
        <v>10</v>
      </c>
      <c r="R59" s="80">
        <v>10</v>
      </c>
      <c r="S59" s="80">
        <v>10</v>
      </c>
      <c r="T59" s="80">
        <v>10</v>
      </c>
      <c r="U59" s="80">
        <v>0</v>
      </c>
      <c r="V59" s="80">
        <v>0</v>
      </c>
      <c r="W59" s="80">
        <v>0</v>
      </c>
      <c r="X59" s="80">
        <v>0</v>
      </c>
      <c r="Y59" s="80">
        <v>10</v>
      </c>
      <c r="Z59" s="80">
        <v>10</v>
      </c>
      <c r="AA59" s="80">
        <v>10</v>
      </c>
      <c r="AB59" s="80">
        <v>10</v>
      </c>
      <c r="AC59" s="80">
        <v>10</v>
      </c>
      <c r="AD59" s="80">
        <v>10</v>
      </c>
      <c r="AE59" s="80">
        <v>10</v>
      </c>
      <c r="AF59" s="80">
        <v>0</v>
      </c>
      <c r="AG59" s="78"/>
      <c r="AH59" s="51">
        <f t="shared" si="2"/>
        <v>10</v>
      </c>
      <c r="AI59" s="52">
        <f t="shared" si="3"/>
        <v>0</v>
      </c>
      <c r="AK59" s="53"/>
    </row>
    <row r="60" spans="1:37" x14ac:dyDescent="0.25">
      <c r="A60" s="57" t="s">
        <v>88</v>
      </c>
      <c r="B60" s="80">
        <v>0</v>
      </c>
      <c r="C60" s="80">
        <v>0</v>
      </c>
      <c r="D60" s="80">
        <v>0</v>
      </c>
      <c r="E60" s="80">
        <v>0</v>
      </c>
      <c r="F60" s="80">
        <v>0</v>
      </c>
      <c r="G60" s="80">
        <v>0</v>
      </c>
      <c r="H60" s="80">
        <v>0</v>
      </c>
      <c r="I60" s="80">
        <v>0</v>
      </c>
      <c r="J60" s="80">
        <v>0</v>
      </c>
      <c r="K60" s="80">
        <v>0</v>
      </c>
      <c r="L60" s="80">
        <v>0</v>
      </c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89</v>
      </c>
      <c r="B61" s="79">
        <v>0</v>
      </c>
      <c r="C61" s="79">
        <v>0</v>
      </c>
      <c r="D61" s="79">
        <v>0</v>
      </c>
      <c r="E61" s="79">
        <v>0</v>
      </c>
      <c r="F61" s="79">
        <v>0</v>
      </c>
      <c r="G61" s="79">
        <v>0</v>
      </c>
      <c r="H61" s="79">
        <v>0</v>
      </c>
      <c r="I61" s="79">
        <v>0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0</v>
      </c>
      <c r="R61" s="80">
        <v>0</v>
      </c>
      <c r="S61" s="80">
        <v>0</v>
      </c>
      <c r="T61" s="79">
        <v>8</v>
      </c>
      <c r="U61" s="79">
        <v>0</v>
      </c>
      <c r="V61" s="79">
        <v>0</v>
      </c>
      <c r="W61" s="79">
        <v>0</v>
      </c>
      <c r="X61" s="79">
        <v>0</v>
      </c>
      <c r="Y61" s="79">
        <v>8</v>
      </c>
      <c r="Z61" s="79">
        <v>8</v>
      </c>
      <c r="AA61" s="79">
        <v>8</v>
      </c>
      <c r="AB61" s="79">
        <v>8</v>
      </c>
      <c r="AC61" s="79">
        <v>8</v>
      </c>
      <c r="AD61" s="79">
        <v>8</v>
      </c>
      <c r="AE61" s="79">
        <v>8</v>
      </c>
      <c r="AF61" s="79">
        <v>8</v>
      </c>
      <c r="AG61" s="78"/>
      <c r="AH61" s="51">
        <f t="shared" si="2"/>
        <v>8</v>
      </c>
      <c r="AI61" s="52">
        <f t="shared" si="3"/>
        <v>0</v>
      </c>
      <c r="AK61" s="53"/>
    </row>
    <row r="62" spans="1:37" x14ac:dyDescent="0.25">
      <c r="A62" s="57" t="s">
        <v>90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80">
        <v>0</v>
      </c>
      <c r="S62" s="80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91</v>
      </c>
      <c r="B63" s="82">
        <v>0</v>
      </c>
      <c r="C63" s="82">
        <v>0</v>
      </c>
      <c r="D63" s="82">
        <v>0</v>
      </c>
      <c r="E63" s="82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2">
        <v>0</v>
      </c>
      <c r="M63" s="82">
        <v>0</v>
      </c>
      <c r="N63" s="82">
        <v>0</v>
      </c>
      <c r="O63" s="82">
        <v>0</v>
      </c>
      <c r="P63" s="82">
        <v>0</v>
      </c>
      <c r="Q63" s="82">
        <v>0</v>
      </c>
      <c r="R63" s="80">
        <v>0</v>
      </c>
      <c r="S63" s="80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92</v>
      </c>
      <c r="B64" s="82">
        <v>0</v>
      </c>
      <c r="C64" s="82">
        <v>0</v>
      </c>
      <c r="D64" s="82">
        <v>0</v>
      </c>
      <c r="E64" s="82">
        <v>0</v>
      </c>
      <c r="F64" s="82">
        <v>0</v>
      </c>
      <c r="G64" s="82">
        <v>0</v>
      </c>
      <c r="H64" s="82">
        <v>0</v>
      </c>
      <c r="I64" s="82">
        <v>0</v>
      </c>
      <c r="J64" s="82">
        <v>0</v>
      </c>
      <c r="K64" s="82">
        <v>0</v>
      </c>
      <c r="L64" s="82">
        <v>0</v>
      </c>
      <c r="M64" s="82">
        <v>0</v>
      </c>
      <c r="N64" s="82">
        <v>0</v>
      </c>
      <c r="O64" s="82">
        <v>0</v>
      </c>
      <c r="P64" s="82">
        <v>0</v>
      </c>
      <c r="Q64" s="82">
        <v>0</v>
      </c>
      <c r="R64" s="80">
        <v>0</v>
      </c>
      <c r="S64" s="80">
        <v>0</v>
      </c>
      <c r="T64" s="79">
        <v>0</v>
      </c>
      <c r="U64" s="79">
        <v>0</v>
      </c>
      <c r="V64" s="79">
        <v>0</v>
      </c>
      <c r="W64" s="79">
        <v>0</v>
      </c>
      <c r="X64" s="79">
        <v>0</v>
      </c>
      <c r="Y64" s="82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 t="shared" ref="B65:AF65" si="8">SUM(B54:B64)</f>
        <v>-62</v>
      </c>
      <c r="C65" s="66">
        <f t="shared" si="8"/>
        <v>-50</v>
      </c>
      <c r="D65" s="66">
        <f t="shared" si="8"/>
        <v>-54</v>
      </c>
      <c r="E65" s="66">
        <f t="shared" si="8"/>
        <v>-60</v>
      </c>
      <c r="F65" s="66">
        <f t="shared" si="8"/>
        <v>0</v>
      </c>
      <c r="G65" s="66">
        <f t="shared" si="8"/>
        <v>-69</v>
      </c>
      <c r="H65" s="66">
        <f t="shared" si="8"/>
        <v>-39</v>
      </c>
      <c r="I65" s="66">
        <f t="shared" si="8"/>
        <v>-5.3</v>
      </c>
      <c r="J65" s="66">
        <f t="shared" si="8"/>
        <v>-5.3</v>
      </c>
      <c r="K65" s="66">
        <f t="shared" si="8"/>
        <v>-22.2</v>
      </c>
      <c r="L65" s="66">
        <f t="shared" si="8"/>
        <v>-5</v>
      </c>
      <c r="M65" s="66">
        <f t="shared" si="8"/>
        <v>-15</v>
      </c>
      <c r="N65" s="66">
        <f t="shared" si="8"/>
        <v>0</v>
      </c>
      <c r="O65" s="66">
        <f t="shared" si="8"/>
        <v>137</v>
      </c>
      <c r="P65" s="66">
        <f t="shared" si="8"/>
        <v>-1</v>
      </c>
      <c r="Q65" s="66">
        <f t="shared" si="8"/>
        <v>-1</v>
      </c>
      <c r="R65" s="66">
        <f t="shared" si="8"/>
        <v>127.19999999999999</v>
      </c>
      <c r="S65" s="66">
        <f t="shared" si="8"/>
        <v>246</v>
      </c>
      <c r="T65" s="66">
        <f t="shared" si="8"/>
        <v>182.5</v>
      </c>
      <c r="U65" s="66">
        <f t="shared" si="8"/>
        <v>-3.2999999999999972</v>
      </c>
      <c r="V65" s="66">
        <f t="shared" si="8"/>
        <v>-36.4</v>
      </c>
      <c r="W65" s="66">
        <f t="shared" si="8"/>
        <v>14.5</v>
      </c>
      <c r="X65" s="66">
        <f t="shared" si="8"/>
        <v>40.300000000000004</v>
      </c>
      <c r="Y65" s="66">
        <f t="shared" si="8"/>
        <v>93</v>
      </c>
      <c r="Z65" s="66">
        <f t="shared" si="8"/>
        <v>79.599999999999994</v>
      </c>
      <c r="AA65" s="66">
        <f t="shared" si="8"/>
        <v>56.6</v>
      </c>
      <c r="AB65" s="66">
        <f t="shared" si="8"/>
        <v>45.7</v>
      </c>
      <c r="AC65" s="66">
        <f t="shared" si="8"/>
        <v>37.839999999999996</v>
      </c>
      <c r="AD65" s="66">
        <f t="shared" si="8"/>
        <v>-14.719999999999999</v>
      </c>
      <c r="AE65" s="66">
        <f t="shared" si="8"/>
        <v>40</v>
      </c>
      <c r="AF65" s="66">
        <f t="shared" si="8"/>
        <v>23.3</v>
      </c>
      <c r="AG65" s="71">
        <f>SUM(AG54:AG64)</f>
        <v>0</v>
      </c>
      <c r="AH65" s="51">
        <f t="shared" si="2"/>
        <v>246</v>
      </c>
      <c r="AI65" s="52">
        <f t="shared" si="3"/>
        <v>-69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82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207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209</v>
      </c>
      <c r="B70" s="88">
        <f t="shared" ref="B70:AG70" si="10">B65+B53+B49+B35+B69</f>
        <v>1141.24</v>
      </c>
      <c r="C70" s="88">
        <f t="shared" si="10"/>
        <v>1094.24</v>
      </c>
      <c r="D70" s="88">
        <f t="shared" si="10"/>
        <v>1033.54</v>
      </c>
      <c r="E70" s="88">
        <f t="shared" si="10"/>
        <v>1006.94</v>
      </c>
      <c r="F70" s="88">
        <f t="shared" si="10"/>
        <v>1032.24</v>
      </c>
      <c r="G70" s="88">
        <f t="shared" si="10"/>
        <v>990.84000000000015</v>
      </c>
      <c r="H70" s="88">
        <f t="shared" si="10"/>
        <v>1020.0400000000001</v>
      </c>
      <c r="I70" s="88">
        <f t="shared" si="10"/>
        <v>1054.24</v>
      </c>
      <c r="J70" s="88">
        <f t="shared" si="10"/>
        <v>1108.54</v>
      </c>
      <c r="K70" s="88">
        <f t="shared" si="10"/>
        <v>1136.04</v>
      </c>
      <c r="L70" s="88">
        <f t="shared" si="10"/>
        <v>1168.24</v>
      </c>
      <c r="M70" s="88">
        <f t="shared" si="10"/>
        <v>1221.94</v>
      </c>
      <c r="N70" s="88">
        <f t="shared" si="10"/>
        <v>1307.74</v>
      </c>
      <c r="O70" s="88">
        <f t="shared" si="10"/>
        <v>1258.74</v>
      </c>
      <c r="P70" s="88">
        <f t="shared" si="10"/>
        <v>1316.24</v>
      </c>
      <c r="Q70" s="88">
        <f t="shared" si="10"/>
        <v>1271.24</v>
      </c>
      <c r="R70" s="88">
        <f t="shared" si="10"/>
        <v>1301.1399999999999</v>
      </c>
      <c r="S70" s="88">
        <f t="shared" si="10"/>
        <v>1256.94</v>
      </c>
      <c r="T70" s="88">
        <f t="shared" si="10"/>
        <v>1192.1399999999999</v>
      </c>
      <c r="U70" s="88">
        <f t="shared" si="10"/>
        <v>1165.8399999999999</v>
      </c>
      <c r="V70" s="88">
        <f t="shared" si="10"/>
        <v>1177.6400000000001</v>
      </c>
      <c r="W70" s="88">
        <f t="shared" si="10"/>
        <v>1275.6399999999999</v>
      </c>
      <c r="X70" s="88">
        <f t="shared" si="10"/>
        <v>1410.04</v>
      </c>
      <c r="Y70" s="88">
        <f t="shared" si="10"/>
        <v>1512.34</v>
      </c>
      <c r="Z70" s="88">
        <f t="shared" si="10"/>
        <v>1502.34</v>
      </c>
      <c r="AA70" s="88">
        <f t="shared" si="10"/>
        <v>1473.44</v>
      </c>
      <c r="AB70" s="88">
        <f t="shared" si="10"/>
        <v>1433.6399999999999</v>
      </c>
      <c r="AC70" s="88">
        <f t="shared" si="10"/>
        <v>1426.58</v>
      </c>
      <c r="AD70" s="88">
        <f t="shared" si="10"/>
        <v>1302.02</v>
      </c>
      <c r="AE70" s="88">
        <f t="shared" si="10"/>
        <v>1228.04</v>
      </c>
      <c r="AF70" s="88">
        <f t="shared" si="10"/>
        <v>1204.1399999999999</v>
      </c>
      <c r="AG70" s="88">
        <f t="shared" si="10"/>
        <v>2068.14</v>
      </c>
      <c r="AH70" s="51">
        <f t="shared" si="2"/>
        <v>1512.34</v>
      </c>
      <c r="AI70" s="52">
        <f t="shared" si="3"/>
        <v>990.84000000000015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208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>
        <v>50</v>
      </c>
      <c r="P71" s="86"/>
      <c r="Q71" s="86"/>
      <c r="R71" s="86"/>
      <c r="S71" s="86">
        <v>62</v>
      </c>
      <c r="T71" s="86">
        <v>70</v>
      </c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70</v>
      </c>
      <c r="AI71" s="52">
        <f t="shared" si="3"/>
        <v>50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210</v>
      </c>
      <c r="B72" s="88">
        <f t="shared" ref="B72:AF72" si="11">B69+B65+B53+B49+B35+B71</f>
        <v>1141.24</v>
      </c>
      <c r="C72" s="88">
        <f t="shared" si="11"/>
        <v>1094.24</v>
      </c>
      <c r="D72" s="88">
        <f t="shared" si="11"/>
        <v>1033.54</v>
      </c>
      <c r="E72" s="88">
        <f t="shared" si="11"/>
        <v>1006.94</v>
      </c>
      <c r="F72" s="88">
        <f t="shared" si="11"/>
        <v>1032.24</v>
      </c>
      <c r="G72" s="88">
        <f t="shared" si="11"/>
        <v>990.84000000000015</v>
      </c>
      <c r="H72" s="88">
        <f t="shared" si="11"/>
        <v>1020.0400000000001</v>
      </c>
      <c r="I72" s="88">
        <f t="shared" si="11"/>
        <v>1054.24</v>
      </c>
      <c r="J72" s="88">
        <f t="shared" si="11"/>
        <v>1108.54</v>
      </c>
      <c r="K72" s="88">
        <f t="shared" si="11"/>
        <v>1136.04</v>
      </c>
      <c r="L72" s="88">
        <f t="shared" si="11"/>
        <v>1168.24</v>
      </c>
      <c r="M72" s="88">
        <f t="shared" si="11"/>
        <v>1221.94</v>
      </c>
      <c r="N72" s="88">
        <f t="shared" si="11"/>
        <v>1307.74</v>
      </c>
      <c r="O72" s="88">
        <f t="shared" si="11"/>
        <v>1308.74</v>
      </c>
      <c r="P72" s="88">
        <f t="shared" si="11"/>
        <v>1316.24</v>
      </c>
      <c r="Q72" s="88">
        <f t="shared" si="11"/>
        <v>1271.24</v>
      </c>
      <c r="R72" s="88">
        <f t="shared" si="11"/>
        <v>1301.1399999999999</v>
      </c>
      <c r="S72" s="88">
        <f t="shared" si="11"/>
        <v>1318.94</v>
      </c>
      <c r="T72" s="88">
        <f t="shared" si="11"/>
        <v>1262.1399999999999</v>
      </c>
      <c r="U72" s="88">
        <f t="shared" si="11"/>
        <v>1165.8399999999999</v>
      </c>
      <c r="V72" s="88">
        <f t="shared" si="11"/>
        <v>1177.6400000000001</v>
      </c>
      <c r="W72" s="88">
        <f t="shared" si="11"/>
        <v>1275.6399999999999</v>
      </c>
      <c r="X72" s="88">
        <f t="shared" si="11"/>
        <v>1410.04</v>
      </c>
      <c r="Y72" s="88">
        <f t="shared" si="11"/>
        <v>1512.34</v>
      </c>
      <c r="Z72" s="88">
        <f t="shared" si="11"/>
        <v>1502.34</v>
      </c>
      <c r="AA72" s="88">
        <f t="shared" si="11"/>
        <v>1473.44</v>
      </c>
      <c r="AB72" s="88">
        <f t="shared" si="11"/>
        <v>1433.6399999999999</v>
      </c>
      <c r="AC72" s="88">
        <f t="shared" si="11"/>
        <v>1426.58</v>
      </c>
      <c r="AD72" s="88">
        <f t="shared" si="11"/>
        <v>1302.02</v>
      </c>
      <c r="AE72" s="88">
        <f t="shared" si="11"/>
        <v>1228.04</v>
      </c>
      <c r="AF72" s="88">
        <f t="shared" si="11"/>
        <v>1204.1399999999999</v>
      </c>
      <c r="AG72" s="71">
        <f>AG69+AG65+AG53+AG49+AG35+AG71</f>
        <v>2068.14</v>
      </c>
      <c r="AH72" s="51">
        <f t="shared" si="2"/>
        <v>1512.34</v>
      </c>
      <c r="AI72" s="52">
        <f t="shared" si="3"/>
        <v>990.84000000000015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>IF(B57&lt;0,B57*-1,0)</f>
        <v>0</v>
      </c>
      <c r="C73" s="79">
        <f t="shared" ref="C73:Q73" si="12">IF(C57&lt;0,C57*-1,0)</f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>IF(B55&lt;0,B55*-1,0)</f>
        <v>0</v>
      </c>
      <c r="C74" s="79">
        <f t="shared" ref="C74:Q74" si="14">IF(C55&lt;0,C55*-1,0)</f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>IF(B58&lt;0,B58*-1,0)</f>
        <v>0</v>
      </c>
      <c r="C75" s="79">
        <f t="shared" ref="C75:Q75" si="16">IF(C58&lt;0,C58*-1,0)</f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>IF(B56&lt;0,B56*-1,0)</f>
        <v>62</v>
      </c>
      <c r="C76" s="79">
        <f t="shared" ref="C76:AF76" si="18">IF(C56&lt;0,C56*-1,0)</f>
        <v>50</v>
      </c>
      <c r="D76" s="79">
        <f t="shared" si="18"/>
        <v>54</v>
      </c>
      <c r="E76" s="79">
        <f t="shared" si="18"/>
        <v>60</v>
      </c>
      <c r="F76" s="79">
        <f t="shared" si="18"/>
        <v>0</v>
      </c>
      <c r="G76" s="79">
        <f t="shared" si="18"/>
        <v>69</v>
      </c>
      <c r="H76" s="79">
        <f t="shared" si="18"/>
        <v>39</v>
      </c>
      <c r="I76" s="79">
        <f t="shared" si="18"/>
        <v>5.3</v>
      </c>
      <c r="J76" s="79">
        <f t="shared" si="18"/>
        <v>5.3</v>
      </c>
      <c r="K76" s="79">
        <f t="shared" si="18"/>
        <v>22.2</v>
      </c>
      <c r="L76" s="79">
        <f t="shared" si="18"/>
        <v>5</v>
      </c>
      <c r="M76" s="79">
        <f t="shared" si="18"/>
        <v>15</v>
      </c>
      <c r="N76" s="79">
        <f t="shared" si="18"/>
        <v>0</v>
      </c>
      <c r="O76" s="79">
        <f t="shared" si="18"/>
        <v>0</v>
      </c>
      <c r="P76" s="79">
        <f t="shared" si="18"/>
        <v>37</v>
      </c>
      <c r="Q76" s="79">
        <f t="shared" si="18"/>
        <v>37</v>
      </c>
      <c r="R76" s="79">
        <f t="shared" si="18"/>
        <v>38.200000000000003</v>
      </c>
      <c r="S76" s="79">
        <f t="shared" si="18"/>
        <v>0</v>
      </c>
      <c r="T76" s="79">
        <f t="shared" si="18"/>
        <v>0</v>
      </c>
      <c r="U76" s="79">
        <f t="shared" si="18"/>
        <v>34.799999999999997</v>
      </c>
      <c r="V76" s="79">
        <f t="shared" si="18"/>
        <v>36.4</v>
      </c>
      <c r="W76" s="79">
        <f t="shared" si="18"/>
        <v>0</v>
      </c>
      <c r="X76" s="79">
        <f t="shared" si="18"/>
        <v>0</v>
      </c>
      <c r="Y76" s="79">
        <f t="shared" si="18"/>
        <v>9.8000000000000007</v>
      </c>
      <c r="Z76" s="79">
        <f t="shared" si="18"/>
        <v>0</v>
      </c>
      <c r="AA76" s="79">
        <f t="shared" si="18"/>
        <v>20.5</v>
      </c>
      <c r="AB76" s="79">
        <f t="shared" si="18"/>
        <v>33.5</v>
      </c>
      <c r="AC76" s="79">
        <f t="shared" si="18"/>
        <v>39.700000000000003</v>
      </c>
      <c r="AD76" s="79">
        <f t="shared" si="18"/>
        <v>75</v>
      </c>
      <c r="AE76" s="79">
        <f t="shared" si="18"/>
        <v>17.100000000000001</v>
      </c>
      <c r="AF76" s="79">
        <f t="shared" si="18"/>
        <v>4.7</v>
      </c>
      <c r="AG76" s="89"/>
      <c r="AH76" s="51">
        <f t="shared" ref="AH76:AH88" si="19">MAX(B76:AF76)</f>
        <v>75</v>
      </c>
      <c r="AI76" s="52">
        <f t="shared" ref="AI76:AI88" si="20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205</v>
      </c>
      <c r="B77" s="79">
        <f>IF(B54&lt;0,B54*-1,0)</f>
        <v>0</v>
      </c>
      <c r="C77" s="79">
        <f t="shared" ref="C77:AF77" si="21">IF(C54&lt;0,C54*-1,0)</f>
        <v>0</v>
      </c>
      <c r="D77" s="79">
        <f t="shared" si="21"/>
        <v>0</v>
      </c>
      <c r="E77" s="79">
        <f t="shared" si="21"/>
        <v>0</v>
      </c>
      <c r="F77" s="79">
        <f t="shared" si="21"/>
        <v>0</v>
      </c>
      <c r="G77" s="79">
        <f t="shared" si="21"/>
        <v>0</v>
      </c>
      <c r="H77" s="79">
        <f t="shared" si="21"/>
        <v>0</v>
      </c>
      <c r="I77" s="79">
        <f t="shared" si="21"/>
        <v>0</v>
      </c>
      <c r="J77" s="79">
        <f t="shared" si="21"/>
        <v>0</v>
      </c>
      <c r="K77" s="79">
        <f t="shared" si="21"/>
        <v>0</v>
      </c>
      <c r="L77" s="79">
        <f t="shared" si="21"/>
        <v>0</v>
      </c>
      <c r="M77" s="79">
        <f t="shared" si="21"/>
        <v>0</v>
      </c>
      <c r="N77" s="79">
        <f t="shared" si="21"/>
        <v>0</v>
      </c>
      <c r="O77" s="79">
        <f t="shared" si="21"/>
        <v>0</v>
      </c>
      <c r="P77" s="79">
        <f t="shared" si="21"/>
        <v>0</v>
      </c>
      <c r="Q77" s="79">
        <f t="shared" si="21"/>
        <v>0</v>
      </c>
      <c r="R77" s="79">
        <f t="shared" si="21"/>
        <v>0</v>
      </c>
      <c r="S77" s="79">
        <f t="shared" si="21"/>
        <v>0</v>
      </c>
      <c r="T77" s="79">
        <f t="shared" si="21"/>
        <v>0</v>
      </c>
      <c r="U77" s="79">
        <f t="shared" si="21"/>
        <v>0</v>
      </c>
      <c r="V77" s="79">
        <f t="shared" si="21"/>
        <v>0</v>
      </c>
      <c r="W77" s="79">
        <f t="shared" si="21"/>
        <v>0</v>
      </c>
      <c r="X77" s="79">
        <f t="shared" si="21"/>
        <v>0</v>
      </c>
      <c r="Y77" s="79">
        <f t="shared" si="21"/>
        <v>0</v>
      </c>
      <c r="Z77" s="79">
        <f t="shared" si="21"/>
        <v>0</v>
      </c>
      <c r="AA77" s="79">
        <f t="shared" si="21"/>
        <v>0</v>
      </c>
      <c r="AB77" s="79">
        <f t="shared" si="21"/>
        <v>0</v>
      </c>
      <c r="AC77" s="79">
        <f t="shared" si="21"/>
        <v>0</v>
      </c>
      <c r="AD77" s="79">
        <f t="shared" si="21"/>
        <v>0</v>
      </c>
      <c r="AE77" s="79">
        <f t="shared" si="21"/>
        <v>0</v>
      </c>
      <c r="AF77" s="79">
        <f t="shared" si="21"/>
        <v>0</v>
      </c>
      <c r="AG77" s="89"/>
      <c r="AH77" s="51">
        <f t="shared" si="19"/>
        <v>0</v>
      </c>
      <c r="AI77" s="52">
        <f t="shared" si="20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190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19"/>
        <v>0</v>
      </c>
      <c r="AI78" s="52">
        <f t="shared" si="20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2">SUM(B73:B78)</f>
        <v>62</v>
      </c>
      <c r="C79" s="66">
        <f t="shared" si="22"/>
        <v>50</v>
      </c>
      <c r="D79" s="66">
        <f t="shared" si="22"/>
        <v>54</v>
      </c>
      <c r="E79" s="66">
        <f t="shared" si="22"/>
        <v>60</v>
      </c>
      <c r="F79" s="66">
        <f t="shared" si="22"/>
        <v>0</v>
      </c>
      <c r="G79" s="66">
        <f t="shared" si="22"/>
        <v>69</v>
      </c>
      <c r="H79" s="66">
        <f t="shared" si="22"/>
        <v>39</v>
      </c>
      <c r="I79" s="66">
        <f t="shared" si="22"/>
        <v>5.3</v>
      </c>
      <c r="J79" s="66">
        <f t="shared" si="22"/>
        <v>5.3</v>
      </c>
      <c r="K79" s="66">
        <f t="shared" si="22"/>
        <v>22.2</v>
      </c>
      <c r="L79" s="66">
        <f t="shared" si="22"/>
        <v>5</v>
      </c>
      <c r="M79" s="66">
        <f t="shared" si="22"/>
        <v>15</v>
      </c>
      <c r="N79" s="66">
        <f t="shared" si="22"/>
        <v>0</v>
      </c>
      <c r="O79" s="66">
        <f t="shared" si="22"/>
        <v>0</v>
      </c>
      <c r="P79" s="66">
        <f t="shared" si="22"/>
        <v>37</v>
      </c>
      <c r="Q79" s="66">
        <f t="shared" si="22"/>
        <v>37</v>
      </c>
      <c r="R79" s="66">
        <f t="shared" si="22"/>
        <v>38.200000000000003</v>
      </c>
      <c r="S79" s="66">
        <f t="shared" si="22"/>
        <v>0</v>
      </c>
      <c r="T79" s="66">
        <f t="shared" si="22"/>
        <v>0</v>
      </c>
      <c r="U79" s="66">
        <f t="shared" si="22"/>
        <v>34.799999999999997</v>
      </c>
      <c r="V79" s="66">
        <f t="shared" si="22"/>
        <v>36.4</v>
      </c>
      <c r="W79" s="66">
        <f t="shared" si="22"/>
        <v>0</v>
      </c>
      <c r="X79" s="66">
        <f t="shared" si="22"/>
        <v>0</v>
      </c>
      <c r="Y79" s="66">
        <f t="shared" si="22"/>
        <v>9.8000000000000007</v>
      </c>
      <c r="Z79" s="66">
        <f t="shared" si="22"/>
        <v>0</v>
      </c>
      <c r="AA79" s="66">
        <f t="shared" si="22"/>
        <v>20.5</v>
      </c>
      <c r="AB79" s="66">
        <f t="shared" si="22"/>
        <v>33.5</v>
      </c>
      <c r="AC79" s="66">
        <f t="shared" si="22"/>
        <v>39.700000000000003</v>
      </c>
      <c r="AD79" s="66">
        <f t="shared" si="22"/>
        <v>75</v>
      </c>
      <c r="AE79" s="66">
        <f t="shared" si="22"/>
        <v>17.100000000000001</v>
      </c>
      <c r="AF79" s="66">
        <f t="shared" si="22"/>
        <v>4.7</v>
      </c>
      <c r="AG79" s="71">
        <f t="shared" si="22"/>
        <v>0</v>
      </c>
      <c r="AH79" s="51">
        <f t="shared" si="19"/>
        <v>75</v>
      </c>
      <c r="AI79" s="52">
        <f t="shared" si="20"/>
        <v>0</v>
      </c>
      <c r="AK79" s="53"/>
    </row>
    <row r="80" spans="1:88" s="1" customFormat="1" ht="15.75" thickBot="1" x14ac:dyDescent="0.3">
      <c r="A80" s="65" t="s">
        <v>86</v>
      </c>
      <c r="B80" s="66">
        <f t="shared" ref="B80:AG80" si="23">SUM(B67:B79)</f>
        <v>2406.48</v>
      </c>
      <c r="C80" s="66">
        <f t="shared" si="23"/>
        <v>2288.48</v>
      </c>
      <c r="D80" s="66">
        <f t="shared" si="23"/>
        <v>2175.08</v>
      </c>
      <c r="E80" s="66">
        <f t="shared" si="23"/>
        <v>2133.88</v>
      </c>
      <c r="F80" s="66">
        <f t="shared" si="23"/>
        <v>2064.48</v>
      </c>
      <c r="G80" s="66">
        <f t="shared" si="23"/>
        <v>2119.6800000000003</v>
      </c>
      <c r="H80" s="66">
        <f t="shared" si="23"/>
        <v>2118.08</v>
      </c>
      <c r="I80" s="66">
        <f t="shared" si="23"/>
        <v>2119.0800000000004</v>
      </c>
      <c r="J80" s="66">
        <f t="shared" si="23"/>
        <v>2227.6800000000003</v>
      </c>
      <c r="K80" s="66">
        <f t="shared" si="23"/>
        <v>2316.4799999999996</v>
      </c>
      <c r="L80" s="66">
        <f t="shared" si="23"/>
        <v>2346.48</v>
      </c>
      <c r="M80" s="66">
        <f t="shared" si="23"/>
        <v>2473.88</v>
      </c>
      <c r="N80" s="66">
        <f t="shared" si="23"/>
        <v>2615.48</v>
      </c>
      <c r="O80" s="66">
        <f t="shared" si="23"/>
        <v>2617.48</v>
      </c>
      <c r="P80" s="66">
        <f t="shared" si="23"/>
        <v>2706.48</v>
      </c>
      <c r="Q80" s="66">
        <f t="shared" si="23"/>
        <v>2616.48</v>
      </c>
      <c r="R80" s="66">
        <f t="shared" si="23"/>
        <v>2678.6799999999994</v>
      </c>
      <c r="S80" s="66">
        <f t="shared" si="23"/>
        <v>2637.88</v>
      </c>
      <c r="T80" s="66">
        <f t="shared" si="23"/>
        <v>2524.2799999999997</v>
      </c>
      <c r="U80" s="66">
        <f t="shared" si="23"/>
        <v>2401.2800000000002</v>
      </c>
      <c r="V80" s="66">
        <f t="shared" si="23"/>
        <v>2428.0800000000004</v>
      </c>
      <c r="W80" s="66">
        <f t="shared" si="23"/>
        <v>2551.2799999999997</v>
      </c>
      <c r="X80" s="66">
        <f t="shared" si="23"/>
        <v>2820.08</v>
      </c>
      <c r="Y80" s="66">
        <f t="shared" si="23"/>
        <v>3044.28</v>
      </c>
      <c r="Z80" s="66">
        <f t="shared" si="23"/>
        <v>3004.68</v>
      </c>
      <c r="AA80" s="66">
        <f t="shared" si="23"/>
        <v>2987.88</v>
      </c>
      <c r="AB80" s="66">
        <f t="shared" si="23"/>
        <v>2934.2799999999997</v>
      </c>
      <c r="AC80" s="66">
        <f t="shared" si="23"/>
        <v>2932.5599999999995</v>
      </c>
      <c r="AD80" s="66">
        <f t="shared" si="23"/>
        <v>2754.04</v>
      </c>
      <c r="AE80" s="66">
        <f t="shared" si="23"/>
        <v>2490.2799999999997</v>
      </c>
      <c r="AF80" s="66">
        <f t="shared" si="23"/>
        <v>2417.6799999999994</v>
      </c>
      <c r="AG80" s="71">
        <f t="shared" si="23"/>
        <v>4208.08</v>
      </c>
      <c r="AH80" s="51">
        <f t="shared" si="19"/>
        <v>3044.28</v>
      </c>
      <c r="AI80" s="52">
        <f t="shared" si="20"/>
        <v>2064.48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2">
        <v>50.015999999999998</v>
      </c>
      <c r="C81" s="91">
        <v>50.015000000000001</v>
      </c>
      <c r="D81" s="91">
        <v>50</v>
      </c>
      <c r="E81" s="91">
        <v>49.98</v>
      </c>
      <c r="F81" s="91">
        <v>50.02</v>
      </c>
      <c r="G81" s="91">
        <v>50</v>
      </c>
      <c r="H81" s="91">
        <v>50.06</v>
      </c>
      <c r="I81" s="91">
        <v>50.06</v>
      </c>
      <c r="J81" s="91">
        <v>50</v>
      </c>
      <c r="K81" s="91">
        <v>49.98</v>
      </c>
      <c r="L81" s="91">
        <v>50.1</v>
      </c>
      <c r="M81" s="91">
        <v>50.084000000000003</v>
      </c>
      <c r="N81" s="91">
        <v>50.003</v>
      </c>
      <c r="O81" s="91">
        <v>50.029000000000003</v>
      </c>
      <c r="P81" s="91">
        <v>50.036000000000001</v>
      </c>
      <c r="Q81" s="91">
        <v>50.036000000000001</v>
      </c>
      <c r="R81" s="91">
        <v>50.06</v>
      </c>
      <c r="S81" s="91">
        <v>49.98</v>
      </c>
      <c r="T81" s="91">
        <v>50.017000000000003</v>
      </c>
      <c r="U81" s="91">
        <v>50.04</v>
      </c>
      <c r="V81" s="91">
        <v>49.887</v>
      </c>
      <c r="W81" s="91">
        <v>50.015000000000001</v>
      </c>
      <c r="X81" s="91">
        <v>50.064</v>
      </c>
      <c r="Y81" s="91">
        <v>50</v>
      </c>
      <c r="Z81" s="91">
        <v>50.005000000000003</v>
      </c>
      <c r="AA81" s="91">
        <v>50.045000000000002</v>
      </c>
      <c r="AB81" s="91">
        <v>49.997999999999998</v>
      </c>
      <c r="AC81" s="91">
        <v>49.975999999999999</v>
      </c>
      <c r="AD81" s="91">
        <v>50.07</v>
      </c>
      <c r="AE81" s="91">
        <v>50.055</v>
      </c>
      <c r="AF81" s="92">
        <v>50.036000000000001</v>
      </c>
      <c r="AG81" s="93"/>
      <c r="AH81" s="51">
        <f t="shared" si="19"/>
        <v>50.1</v>
      </c>
      <c r="AI81" s="52">
        <f t="shared" si="20"/>
        <v>49.887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96">
        <v>126.3</v>
      </c>
      <c r="C82" s="67">
        <v>127</v>
      </c>
      <c r="D82" s="67">
        <v>127.3</v>
      </c>
      <c r="E82" s="67">
        <v>127.9</v>
      </c>
      <c r="F82" s="67">
        <v>126</v>
      </c>
      <c r="G82" s="67">
        <v>126.4</v>
      </c>
      <c r="H82" s="67">
        <v>126.9</v>
      </c>
      <c r="I82" s="67">
        <v>126.5</v>
      </c>
      <c r="J82" s="67">
        <v>124.4</v>
      </c>
      <c r="K82" s="67">
        <v>123.2</v>
      </c>
      <c r="L82" s="67">
        <v>123.2</v>
      </c>
      <c r="M82" s="67">
        <v>121.8</v>
      </c>
      <c r="N82" s="67">
        <v>122.1</v>
      </c>
      <c r="O82" s="67">
        <v>126.4</v>
      </c>
      <c r="P82" s="67">
        <v>122.7</v>
      </c>
      <c r="Q82" s="67">
        <v>122.7</v>
      </c>
      <c r="R82" s="67">
        <v>125.9</v>
      </c>
      <c r="S82" s="95">
        <v>126.1</v>
      </c>
      <c r="T82" s="95">
        <v>125.1</v>
      </c>
      <c r="U82" s="95">
        <v>125.8</v>
      </c>
      <c r="V82" s="95">
        <v>124.1</v>
      </c>
      <c r="W82" s="95">
        <v>123.7</v>
      </c>
      <c r="X82" s="95">
        <v>123.9</v>
      </c>
      <c r="Y82" s="95">
        <v>124.2</v>
      </c>
      <c r="Z82" s="95">
        <v>124.2</v>
      </c>
      <c r="AA82" s="95">
        <v>125.3</v>
      </c>
      <c r="AB82" s="67">
        <v>125.8</v>
      </c>
      <c r="AC82" s="67">
        <v>126.3</v>
      </c>
      <c r="AD82" s="67">
        <v>126.7</v>
      </c>
      <c r="AE82" s="67">
        <v>126.4</v>
      </c>
      <c r="AF82" s="96">
        <v>125.6</v>
      </c>
      <c r="AG82" s="97"/>
      <c r="AH82" s="51">
        <f t="shared" si="19"/>
        <v>127.9</v>
      </c>
      <c r="AI82" s="52">
        <f t="shared" si="20"/>
        <v>121.8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96">
        <v>130.5</v>
      </c>
      <c r="C83" s="67">
        <v>130.69999999999999</v>
      </c>
      <c r="D83" s="67">
        <v>130.80000000000001</v>
      </c>
      <c r="E83" s="67">
        <v>131.4</v>
      </c>
      <c r="F83" s="67">
        <v>129.80000000000001</v>
      </c>
      <c r="G83" s="67">
        <v>129.69999999999999</v>
      </c>
      <c r="H83" s="67">
        <v>130.19999999999999</v>
      </c>
      <c r="I83" s="67">
        <v>129.30000000000001</v>
      </c>
      <c r="J83" s="67">
        <v>126.8</v>
      </c>
      <c r="K83" s="67">
        <v>126.1</v>
      </c>
      <c r="L83" s="67">
        <v>126.3</v>
      </c>
      <c r="M83" s="67">
        <v>124.7</v>
      </c>
      <c r="N83" s="67">
        <v>125.4</v>
      </c>
      <c r="O83" s="67">
        <v>128.69999999999999</v>
      </c>
      <c r="P83" s="67">
        <v>126</v>
      </c>
      <c r="Q83" s="67">
        <v>126</v>
      </c>
      <c r="R83" s="67">
        <v>128.1</v>
      </c>
      <c r="S83" s="95">
        <v>138.30000000000001</v>
      </c>
      <c r="T83" s="95">
        <v>127.4</v>
      </c>
      <c r="U83" s="95">
        <v>128.19999999999999</v>
      </c>
      <c r="V83" s="95">
        <v>128</v>
      </c>
      <c r="W83" s="95">
        <v>127</v>
      </c>
      <c r="X83" s="95">
        <v>126.5</v>
      </c>
      <c r="Y83" s="95">
        <v>126.6</v>
      </c>
      <c r="Z83" s="95">
        <v>127.1</v>
      </c>
      <c r="AA83" s="95">
        <v>128.19999999999999</v>
      </c>
      <c r="AB83" s="67">
        <v>129</v>
      </c>
      <c r="AC83" s="67">
        <v>129.30000000000001</v>
      </c>
      <c r="AD83" s="67">
        <v>130</v>
      </c>
      <c r="AE83" s="67">
        <v>130</v>
      </c>
      <c r="AF83" s="96">
        <v>128.9</v>
      </c>
      <c r="AG83" s="97"/>
      <c r="AH83" s="51">
        <f t="shared" si="19"/>
        <v>138.30000000000001</v>
      </c>
      <c r="AI83" s="52">
        <f t="shared" si="20"/>
        <v>124.7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96">
        <v>128.4</v>
      </c>
      <c r="C84" s="67">
        <v>129.69999999999999</v>
      </c>
      <c r="D84" s="67">
        <v>128.9</v>
      </c>
      <c r="E84" s="67">
        <v>128.9</v>
      </c>
      <c r="F84" s="67">
        <v>129.69999999999999</v>
      </c>
      <c r="G84" s="67">
        <v>128.9</v>
      </c>
      <c r="H84" s="67">
        <v>126.3</v>
      </c>
      <c r="I84" s="67">
        <v>130</v>
      </c>
      <c r="J84" s="67">
        <v>124.7</v>
      </c>
      <c r="K84" s="67">
        <v>125.5</v>
      </c>
      <c r="L84" s="67">
        <v>128.30000000000001</v>
      </c>
      <c r="M84" s="67">
        <v>125.6</v>
      </c>
      <c r="N84" s="67">
        <v>121.8</v>
      </c>
      <c r="O84" s="67">
        <v>121.5</v>
      </c>
      <c r="P84" s="67">
        <v>123.9</v>
      </c>
      <c r="Q84" s="67">
        <v>123.9</v>
      </c>
      <c r="R84" s="67">
        <v>127.9</v>
      </c>
      <c r="S84" s="67">
        <v>129.5</v>
      </c>
      <c r="T84" s="67">
        <v>128.19999999999999</v>
      </c>
      <c r="U84" s="67">
        <v>129.69999999999999</v>
      </c>
      <c r="V84" s="67">
        <v>129</v>
      </c>
      <c r="W84" s="67">
        <v>129.5</v>
      </c>
      <c r="X84" s="67">
        <v>127.2</v>
      </c>
      <c r="Y84" s="67">
        <v>126.3</v>
      </c>
      <c r="Z84" s="67">
        <v>128.6</v>
      </c>
      <c r="AA84" s="67">
        <v>125.7</v>
      </c>
      <c r="AB84" s="67">
        <v>126</v>
      </c>
      <c r="AC84" s="67">
        <v>128.30000000000001</v>
      </c>
      <c r="AD84" s="67">
        <v>129</v>
      </c>
      <c r="AE84" s="67">
        <v>127.7</v>
      </c>
      <c r="AF84" s="96">
        <v>128.1</v>
      </c>
      <c r="AG84" s="97"/>
      <c r="AH84" s="51">
        <f t="shared" si="19"/>
        <v>130</v>
      </c>
      <c r="AI84" s="52">
        <f t="shared" si="20"/>
        <v>121.5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96">
        <v>131.30000000000001</v>
      </c>
      <c r="C85" s="67">
        <v>132.6</v>
      </c>
      <c r="D85" s="67">
        <v>131.80000000000001</v>
      </c>
      <c r="E85" s="67">
        <v>11.9</v>
      </c>
      <c r="F85" s="67">
        <v>132.5</v>
      </c>
      <c r="G85" s="67">
        <v>131.9</v>
      </c>
      <c r="H85" s="67">
        <v>129.6</v>
      </c>
      <c r="I85" s="67">
        <v>132.5</v>
      </c>
      <c r="J85" s="67">
        <v>128</v>
      </c>
      <c r="K85" s="67">
        <v>128.19999999999999</v>
      </c>
      <c r="L85" s="67">
        <v>130.6</v>
      </c>
      <c r="M85" s="67">
        <v>128.69999999999999</v>
      </c>
      <c r="N85" s="67">
        <v>125.3</v>
      </c>
      <c r="O85" s="67">
        <v>125.4</v>
      </c>
      <c r="P85" s="67">
        <v>127.5</v>
      </c>
      <c r="Q85" s="67">
        <v>127.5</v>
      </c>
      <c r="R85" s="67">
        <v>127.9</v>
      </c>
      <c r="S85" s="67">
        <v>130.19999999999999</v>
      </c>
      <c r="T85" s="67">
        <v>128.30000000000001</v>
      </c>
      <c r="U85" s="67">
        <v>130</v>
      </c>
      <c r="V85" s="67">
        <v>130.5</v>
      </c>
      <c r="W85" s="67">
        <v>132</v>
      </c>
      <c r="X85" s="67">
        <v>129.9</v>
      </c>
      <c r="Y85" s="67">
        <v>129.9</v>
      </c>
      <c r="Z85" s="67">
        <v>133</v>
      </c>
      <c r="AA85" s="67">
        <v>129.19999999999999</v>
      </c>
      <c r="AB85" s="67">
        <v>129.9</v>
      </c>
      <c r="AC85" s="67">
        <v>132.4</v>
      </c>
      <c r="AD85" s="67">
        <v>131.1</v>
      </c>
      <c r="AE85" s="67">
        <v>130.9</v>
      </c>
      <c r="AF85" s="96">
        <v>131.4</v>
      </c>
      <c r="AG85" s="97"/>
      <c r="AH85" s="51">
        <f t="shared" si="19"/>
        <v>133</v>
      </c>
      <c r="AI85" s="52">
        <f t="shared" si="20"/>
        <v>11.9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100">
        <v>135.5</v>
      </c>
      <c r="C86" s="99">
        <v>134.6</v>
      </c>
      <c r="D86" s="99">
        <v>134.69999999999999</v>
      </c>
      <c r="E86" s="99">
        <v>135.9</v>
      </c>
      <c r="F86" s="99">
        <v>131.69999999999999</v>
      </c>
      <c r="G86" s="99">
        <v>132.1</v>
      </c>
      <c r="H86" s="99">
        <v>134</v>
      </c>
      <c r="I86" s="99">
        <v>134.80000000000001</v>
      </c>
      <c r="J86" s="99">
        <v>132.19999999999999</v>
      </c>
      <c r="K86" s="99">
        <v>130.30000000000001</v>
      </c>
      <c r="L86" s="99">
        <v>130.6</v>
      </c>
      <c r="M86" s="99">
        <v>129.69999999999999</v>
      </c>
      <c r="N86" s="99">
        <v>136</v>
      </c>
      <c r="O86" s="99">
        <v>136.30000000000001</v>
      </c>
      <c r="P86" s="99">
        <v>133.30000000000001</v>
      </c>
      <c r="Q86" s="99">
        <v>133.30000000000001</v>
      </c>
      <c r="R86" s="99">
        <v>133.5</v>
      </c>
      <c r="S86" s="99">
        <v>134.5</v>
      </c>
      <c r="T86" s="99">
        <v>134</v>
      </c>
      <c r="U86" s="99">
        <v>132.4</v>
      </c>
      <c r="V86" s="99">
        <v>130</v>
      </c>
      <c r="W86" s="99">
        <v>133.5</v>
      </c>
      <c r="X86" s="99">
        <v>132.1</v>
      </c>
      <c r="Y86" s="99">
        <v>134.6</v>
      </c>
      <c r="Z86" s="99">
        <v>133.6</v>
      </c>
      <c r="AA86" s="99">
        <v>133</v>
      </c>
      <c r="AB86" s="99">
        <v>134.69999999999999</v>
      </c>
      <c r="AC86" s="99">
        <v>135.80000000000001</v>
      </c>
      <c r="AD86" s="99">
        <v>135.19999999999999</v>
      </c>
      <c r="AE86" s="99">
        <v>133</v>
      </c>
      <c r="AF86" s="100">
        <v>130</v>
      </c>
      <c r="AG86" s="101"/>
      <c r="AH86" s="51">
        <f t="shared" si="19"/>
        <v>136.30000000000001</v>
      </c>
      <c r="AI86" s="52">
        <f t="shared" si="20"/>
        <v>129.69999999999999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96">
        <v>133.9</v>
      </c>
      <c r="C87" s="67">
        <v>134.69999999999999</v>
      </c>
      <c r="D87" s="67">
        <v>135.4</v>
      </c>
      <c r="E87" s="67">
        <v>138.19999999999999</v>
      </c>
      <c r="F87" s="67">
        <v>132</v>
      </c>
      <c r="G87" s="67">
        <v>132.30000000000001</v>
      </c>
      <c r="H87" s="67">
        <v>135.19999999999999</v>
      </c>
      <c r="I87" s="67">
        <v>136.5</v>
      </c>
      <c r="J87" s="67">
        <v>132.6</v>
      </c>
      <c r="K87" s="67">
        <v>132.5</v>
      </c>
      <c r="L87" s="67">
        <v>130.6</v>
      </c>
      <c r="M87" s="67">
        <v>125.4</v>
      </c>
      <c r="N87" s="67">
        <v>134</v>
      </c>
      <c r="O87" s="67">
        <v>129.5</v>
      </c>
      <c r="P87" s="67">
        <v>130.4</v>
      </c>
      <c r="Q87" s="67">
        <v>130.4</v>
      </c>
      <c r="R87" s="67">
        <v>132.80000000000001</v>
      </c>
      <c r="S87" s="67">
        <v>132.80000000000001</v>
      </c>
      <c r="T87" s="67">
        <v>133.6</v>
      </c>
      <c r="U87" s="67">
        <v>131.30000000000001</v>
      </c>
      <c r="V87" s="67">
        <v>131.30000000000001</v>
      </c>
      <c r="W87" s="67">
        <v>132</v>
      </c>
      <c r="X87" s="67">
        <v>122.2</v>
      </c>
      <c r="Y87" s="67">
        <v>126.2</v>
      </c>
      <c r="Z87" s="67">
        <v>125.5</v>
      </c>
      <c r="AA87" s="67">
        <v>126.6</v>
      </c>
      <c r="AB87" s="67">
        <v>133.5</v>
      </c>
      <c r="AC87" s="67">
        <v>132.80000000000001</v>
      </c>
      <c r="AD87" s="67">
        <v>131</v>
      </c>
      <c r="AE87" s="67">
        <v>129.19999999999999</v>
      </c>
      <c r="AF87" s="96">
        <v>120</v>
      </c>
      <c r="AG87" s="97"/>
      <c r="AH87" s="51">
        <f t="shared" si="19"/>
        <v>138.19999999999999</v>
      </c>
      <c r="AI87" s="52">
        <f t="shared" si="20"/>
        <v>120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3">
        <v>66.099999999999994</v>
      </c>
      <c r="C88" s="102">
        <v>66.400000000000006</v>
      </c>
      <c r="D88" s="102">
        <v>66.5</v>
      </c>
      <c r="E88" s="102">
        <v>66.599999999999994</v>
      </c>
      <c r="F88" s="102">
        <v>65.8</v>
      </c>
      <c r="G88" s="102">
        <v>65.900000000000006</v>
      </c>
      <c r="H88" s="102">
        <v>65.900000000000006</v>
      </c>
      <c r="I88" s="102">
        <v>65.400000000000006</v>
      </c>
      <c r="J88" s="102">
        <v>64.3</v>
      </c>
      <c r="K88" s="102">
        <v>64</v>
      </c>
      <c r="L88" s="102">
        <v>63.6</v>
      </c>
      <c r="M88" s="102">
        <v>63.3</v>
      </c>
      <c r="N88" s="102">
        <v>63.7</v>
      </c>
      <c r="O88" s="102">
        <v>65</v>
      </c>
      <c r="P88" s="102">
        <v>63.8</v>
      </c>
      <c r="Q88" s="102">
        <v>63.8</v>
      </c>
      <c r="R88" s="102">
        <v>64.7</v>
      </c>
      <c r="S88" s="102">
        <v>64.7</v>
      </c>
      <c r="T88" s="102">
        <v>64.400000000000006</v>
      </c>
      <c r="U88" s="102">
        <v>64.900000000000006</v>
      </c>
      <c r="V88" s="102">
        <v>64.900000000000006</v>
      </c>
      <c r="W88" s="102">
        <v>64.5</v>
      </c>
      <c r="X88" s="102">
        <v>64</v>
      </c>
      <c r="Y88" s="102">
        <v>64.2</v>
      </c>
      <c r="Z88" s="102">
        <v>64.599999999999994</v>
      </c>
      <c r="AA88" s="102">
        <v>65.2</v>
      </c>
      <c r="AB88" s="102">
        <v>66</v>
      </c>
      <c r="AC88" s="102">
        <v>65.7</v>
      </c>
      <c r="AD88" s="102">
        <v>66</v>
      </c>
      <c r="AE88" s="102">
        <v>66.2</v>
      </c>
      <c r="AF88" s="103">
        <v>65.400000000000006</v>
      </c>
      <c r="AG88" s="104"/>
      <c r="AH88" s="51">
        <f t="shared" si="19"/>
        <v>66.599999999999994</v>
      </c>
      <c r="AI88" s="52">
        <f t="shared" si="20"/>
        <v>63.3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 t="shared" ref="B90:AF90" si="24">SUM(B14,B17,B20:B21,B39,B41:B42,B44,B46,B91:B94,B98,B104,B110,B119,B121,B133,B140,B143:B144,B151,B153,B155,B159:B161,B163:B165,B170,B176:B177,B179:B181,B189,B194)</f>
        <v>157.63999999999996</v>
      </c>
      <c r="C90" s="109">
        <f t="shared" si="24"/>
        <v>143.23999999999998</v>
      </c>
      <c r="D90" s="109">
        <f t="shared" si="24"/>
        <v>139.23999999999998</v>
      </c>
      <c r="E90" s="109">
        <f t="shared" si="24"/>
        <v>142.33999999999997</v>
      </c>
      <c r="F90" s="109">
        <f t="shared" si="24"/>
        <v>162.33999999999997</v>
      </c>
      <c r="G90" s="109">
        <f t="shared" si="24"/>
        <v>180.14</v>
      </c>
      <c r="H90" s="109">
        <f t="shared" si="24"/>
        <v>221.73999999999995</v>
      </c>
      <c r="I90" s="109">
        <f t="shared" si="24"/>
        <v>236.53999999999996</v>
      </c>
      <c r="J90" s="109">
        <f t="shared" si="24"/>
        <v>297.64000000000004</v>
      </c>
      <c r="K90" s="109">
        <f t="shared" si="24"/>
        <v>284.54000000000002</v>
      </c>
      <c r="L90" s="109">
        <f t="shared" si="24"/>
        <v>282.64</v>
      </c>
      <c r="M90" s="109">
        <f t="shared" si="24"/>
        <v>283.74</v>
      </c>
      <c r="N90" s="109">
        <f t="shared" si="24"/>
        <v>304.34000000000003</v>
      </c>
      <c r="O90" s="109">
        <f t="shared" si="24"/>
        <v>307.34000000000003</v>
      </c>
      <c r="P90" s="109">
        <f t="shared" si="24"/>
        <v>287.34000000000003</v>
      </c>
      <c r="Q90" s="109">
        <f t="shared" si="24"/>
        <v>287.34000000000003</v>
      </c>
      <c r="R90" s="109">
        <f t="shared" si="24"/>
        <v>282.54000000000002</v>
      </c>
      <c r="S90" s="109">
        <f t="shared" si="24"/>
        <v>285.04000000000002</v>
      </c>
      <c r="T90" s="109">
        <f t="shared" si="24"/>
        <v>280.33999999999992</v>
      </c>
      <c r="U90" s="109">
        <f t="shared" si="24"/>
        <v>274.24</v>
      </c>
      <c r="V90" s="109">
        <f t="shared" si="24"/>
        <v>274.24</v>
      </c>
      <c r="W90" s="109">
        <f t="shared" si="24"/>
        <v>288.44</v>
      </c>
      <c r="X90" s="109">
        <f t="shared" si="24"/>
        <v>335.34000000000003</v>
      </c>
      <c r="Y90" s="109">
        <f t="shared" si="24"/>
        <v>360.74</v>
      </c>
      <c r="Z90" s="109">
        <f t="shared" si="24"/>
        <v>330.54</v>
      </c>
      <c r="AA90" s="109">
        <f t="shared" si="24"/>
        <v>310.24000000000007</v>
      </c>
      <c r="AB90" s="109">
        <f t="shared" si="24"/>
        <v>279.84000000000003</v>
      </c>
      <c r="AC90" s="109">
        <f t="shared" si="24"/>
        <v>264.64</v>
      </c>
      <c r="AD90" s="109">
        <f t="shared" si="24"/>
        <v>212.83999999999997</v>
      </c>
      <c r="AE90" s="109">
        <f t="shared" si="24"/>
        <v>181.53999999999996</v>
      </c>
      <c r="AF90" s="109">
        <f t="shared" si="24"/>
        <v>151.63999999999996</v>
      </c>
      <c r="AG90" s="110"/>
      <c r="AH90" s="51">
        <f>MAX(B90:AF90)</f>
        <v>360.74</v>
      </c>
      <c r="AI90" s="52">
        <f>MIN(B90:AF90)</f>
        <v>139.23999999999998</v>
      </c>
    </row>
    <row r="91" spans="1:88" x14ac:dyDescent="0.25">
      <c r="A91" s="111" t="s">
        <v>58</v>
      </c>
      <c r="B91" s="113">
        <v>12.7</v>
      </c>
      <c r="C91" s="79">
        <v>16.399999999999999</v>
      </c>
      <c r="D91" s="79">
        <v>8.1</v>
      </c>
      <c r="E91" s="79">
        <v>12</v>
      </c>
      <c r="F91" s="79">
        <v>2.6</v>
      </c>
      <c r="G91" s="79">
        <v>8.6999999999999993</v>
      </c>
      <c r="H91" s="79">
        <v>15.2</v>
      </c>
      <c r="I91" s="112">
        <v>17.600000000000001</v>
      </c>
      <c r="J91" s="112">
        <v>19.5</v>
      </c>
      <c r="K91" s="112">
        <v>29.6</v>
      </c>
      <c r="L91" s="49">
        <v>23.6</v>
      </c>
      <c r="M91" s="112">
        <v>13</v>
      </c>
      <c r="N91" s="112">
        <v>26</v>
      </c>
      <c r="O91" s="112">
        <v>51</v>
      </c>
      <c r="P91" s="112">
        <v>14</v>
      </c>
      <c r="Q91" s="112">
        <v>14</v>
      </c>
      <c r="R91" s="112">
        <v>35.799999999999997</v>
      </c>
      <c r="S91" s="49">
        <v>49.7</v>
      </c>
      <c r="T91" s="49">
        <v>51.8</v>
      </c>
      <c r="U91" s="112">
        <v>13.8</v>
      </c>
      <c r="V91" s="112">
        <v>13.8</v>
      </c>
      <c r="W91" s="112">
        <v>11.3</v>
      </c>
      <c r="X91" s="112">
        <v>12.6</v>
      </c>
      <c r="Y91" s="112">
        <v>19.3</v>
      </c>
      <c r="Z91" s="112">
        <v>5.0999999999999996</v>
      </c>
      <c r="AA91" s="112">
        <v>0.9</v>
      </c>
      <c r="AB91" s="49">
        <v>8.8000000000000007</v>
      </c>
      <c r="AC91" s="49">
        <v>11.8</v>
      </c>
      <c r="AD91" s="49">
        <v>8.8000000000000007</v>
      </c>
      <c r="AE91" s="49">
        <v>17.7</v>
      </c>
      <c r="AF91" s="113">
        <v>1.4</v>
      </c>
      <c r="AG91" s="114">
        <v>75</v>
      </c>
      <c r="AH91" s="51">
        <f>IF(ABS(MAX(B91:AF91))&gt;ABS(MIN(B91:AF91)),MAX(B91:AF91),MIN(B91:AF91))</f>
        <v>51.8</v>
      </c>
      <c r="AI91" s="115">
        <f>INDEX($B$9:$AF$9,1,MATCH(AH91,B91:AF91,0))</f>
        <v>0.66666666666666696</v>
      </c>
    </row>
    <row r="92" spans="1:88" x14ac:dyDescent="0.25">
      <c r="A92" s="116" t="s">
        <v>59</v>
      </c>
      <c r="B92" s="117">
        <v>-85</v>
      </c>
      <c r="C92" s="80">
        <v>-87</v>
      </c>
      <c r="D92" s="80">
        <f>-39.8-44.1</f>
        <v>-83.9</v>
      </c>
      <c r="E92" s="80">
        <f>-38.6-43.4</f>
        <v>-82</v>
      </c>
      <c r="F92" s="80">
        <f>-34-37.9</f>
        <v>-71.900000000000006</v>
      </c>
      <c r="G92" s="80">
        <f>-30-33.5</f>
        <v>-63.5</v>
      </c>
      <c r="H92" s="80">
        <f>-21-23.7</f>
        <v>-44.7</v>
      </c>
      <c r="I92" s="80">
        <f>-18.3-20.6</f>
        <v>-38.900000000000006</v>
      </c>
      <c r="J92" s="80">
        <f>-7.4-5.5</f>
        <v>-12.9</v>
      </c>
      <c r="K92" s="80">
        <f>-11.2-13.2</f>
        <v>-24.4</v>
      </c>
      <c r="L92" s="80">
        <v>-24</v>
      </c>
      <c r="M92" s="80">
        <v>-26.6</v>
      </c>
      <c r="N92" s="80">
        <v>-25</v>
      </c>
      <c r="O92" s="80">
        <v>-17</v>
      </c>
      <c r="P92" s="80">
        <v>-30</v>
      </c>
      <c r="Q92" s="80">
        <v>-30</v>
      </c>
      <c r="R92" s="80">
        <v>-9.8000000000000007</v>
      </c>
      <c r="S92" s="80">
        <v>-9</v>
      </c>
      <c r="T92" s="80">
        <v>-67</v>
      </c>
      <c r="U92" s="80">
        <v>-26</v>
      </c>
      <c r="V92" s="80">
        <v>-26</v>
      </c>
      <c r="W92" s="80">
        <v>-28.4</v>
      </c>
      <c r="X92" s="80">
        <v>-10.5</v>
      </c>
      <c r="Y92" s="80">
        <v>-3.4</v>
      </c>
      <c r="Z92" s="80">
        <v>-12.8</v>
      </c>
      <c r="AA92" s="80">
        <v>-18.100000000000001</v>
      </c>
      <c r="AB92" s="67">
        <v>-36.1</v>
      </c>
      <c r="AC92" s="67">
        <v>-39.4</v>
      </c>
      <c r="AD92" s="67">
        <v>-59</v>
      </c>
      <c r="AE92" s="67">
        <v>-42.7</v>
      </c>
      <c r="AF92" s="117">
        <v>-45</v>
      </c>
      <c r="AG92" s="114">
        <v>240</v>
      </c>
      <c r="AH92" s="51">
        <f>IF(ABS(MAX(B92:AF92))&gt;ABS(MIN(B92:AF92)),MAX(B92:AF92),MIN(B92:AF92))</f>
        <v>-87</v>
      </c>
      <c r="AI92" s="115">
        <f>INDEX($B$9:$AF$9,1,MATCH(AH92,B92:AF92,0))</f>
        <v>8.3333333333333301E-2</v>
      </c>
    </row>
    <row r="93" spans="1:88" x14ac:dyDescent="0.25">
      <c r="A93" s="116" t="s">
        <v>60</v>
      </c>
      <c r="B93" s="117">
        <v>-13</v>
      </c>
      <c r="C93" s="80">
        <v>-12.6</v>
      </c>
      <c r="D93" s="80">
        <v>-12.1</v>
      </c>
      <c r="E93" s="80">
        <v>-11.2</v>
      </c>
      <c r="F93" s="80">
        <v>-7.7</v>
      </c>
      <c r="G93" s="80">
        <v>-3.6</v>
      </c>
      <c r="H93" s="80">
        <v>7.2</v>
      </c>
      <c r="I93" s="80">
        <v>9.4</v>
      </c>
      <c r="J93" s="80">
        <v>13.8</v>
      </c>
      <c r="K93" s="80">
        <v>8.1</v>
      </c>
      <c r="L93" s="80">
        <v>5.0999999999999996</v>
      </c>
      <c r="M93" s="80">
        <v>7</v>
      </c>
      <c r="N93" s="80">
        <v>26</v>
      </c>
      <c r="O93" s="80">
        <v>51</v>
      </c>
      <c r="P93" s="80">
        <v>36</v>
      </c>
      <c r="Q93" s="80">
        <v>36</v>
      </c>
      <c r="R93" s="80">
        <v>24.9</v>
      </c>
      <c r="S93" s="80">
        <v>49.5</v>
      </c>
      <c r="T93" s="80">
        <v>37.6</v>
      </c>
      <c r="U93" s="80">
        <v>36.5</v>
      </c>
      <c r="V93" s="80">
        <v>36.5</v>
      </c>
      <c r="W93" s="80">
        <v>15.2</v>
      </c>
      <c r="X93" s="80">
        <v>38.6</v>
      </c>
      <c r="Y93" s="80">
        <v>44.6</v>
      </c>
      <c r="Z93" s="80">
        <v>38.299999999999997</v>
      </c>
      <c r="AA93" s="80">
        <v>39.700000000000003</v>
      </c>
      <c r="AB93" s="67">
        <v>27.8</v>
      </c>
      <c r="AC93" s="67">
        <v>22.2</v>
      </c>
      <c r="AD93" s="67">
        <v>12.8</v>
      </c>
      <c r="AE93" s="67">
        <v>12.5</v>
      </c>
      <c r="AF93" s="117">
        <v>1.2</v>
      </c>
      <c r="AG93" s="114">
        <v>60</v>
      </c>
      <c r="AH93" s="51">
        <f>IF(ABS(MAX(B93:AF93))&gt;ABS(MIN(B93:AF93)),MAX(B93:AF93),MIN(B93:AF93))</f>
        <v>51</v>
      </c>
      <c r="AI93" s="115">
        <f>INDEX($B$9:$AF$9,1,MATCH(AH93,B93:AF93,0))</f>
        <v>0.45833333333333298</v>
      </c>
    </row>
    <row r="94" spans="1:88" x14ac:dyDescent="0.25">
      <c r="A94" s="118" t="s">
        <v>213</v>
      </c>
      <c r="B94" s="120">
        <v>48.6</v>
      </c>
      <c r="C94" s="82">
        <v>32.1</v>
      </c>
      <c r="D94" s="82">
        <v>32.799999999999997</v>
      </c>
      <c r="E94" s="82">
        <v>29.2</v>
      </c>
      <c r="F94" s="82">
        <v>45</v>
      </c>
      <c r="G94" s="82">
        <v>44.2</v>
      </c>
      <c r="H94" s="82">
        <v>49.7</v>
      </c>
      <c r="I94" s="82">
        <v>54.1</v>
      </c>
      <c r="J94" s="82">
        <v>82.9</v>
      </c>
      <c r="K94" s="82">
        <v>76.900000000000006</v>
      </c>
      <c r="L94" s="82">
        <v>83.6</v>
      </c>
      <c r="M94" s="82">
        <v>96</v>
      </c>
      <c r="N94" s="82">
        <v>83</v>
      </c>
      <c r="O94" s="82">
        <v>28</v>
      </c>
      <c r="P94" s="82">
        <v>73</v>
      </c>
      <c r="Q94" s="82">
        <v>73</v>
      </c>
      <c r="R94" s="82">
        <v>36.799999999999997</v>
      </c>
      <c r="S94" s="82">
        <v>0</v>
      </c>
      <c r="T94" s="82">
        <v>63.8</v>
      </c>
      <c r="U94" s="82">
        <v>55.8</v>
      </c>
      <c r="V94" s="82">
        <v>55.8</v>
      </c>
      <c r="W94" s="82">
        <v>96.2</v>
      </c>
      <c r="X94" s="82">
        <v>100.5</v>
      </c>
      <c r="Y94" s="82">
        <v>106.1</v>
      </c>
      <c r="Z94" s="82">
        <v>105.5</v>
      </c>
      <c r="AA94" s="82">
        <v>93.3</v>
      </c>
      <c r="AB94" s="119">
        <v>85.3</v>
      </c>
      <c r="AC94" s="119">
        <v>76</v>
      </c>
      <c r="AD94" s="119">
        <v>56.2</v>
      </c>
      <c r="AE94" s="119">
        <v>0</v>
      </c>
      <c r="AF94" s="120">
        <v>0</v>
      </c>
      <c r="AG94" s="121">
        <v>120</v>
      </c>
      <c r="AH94" s="51">
        <f>IF(ABS(MAX(B94:AF94))&gt;ABS(MIN(B94:AF94)),MAX(B94:AF94),MIN(B94:AF94))</f>
        <v>106.1</v>
      </c>
      <c r="AI94" s="115">
        <f>INDEX($B$9:$AF$9,1,MATCH(AH94,B94:AF94,0))</f>
        <v>0.79166666666666663</v>
      </c>
    </row>
    <row r="95" spans="1:88" ht="15.75" thickBot="1" x14ac:dyDescent="0.3">
      <c r="A95" s="118" t="s">
        <v>61</v>
      </c>
      <c r="B95" s="120">
        <v>54.1</v>
      </c>
      <c r="C95" s="82">
        <v>40.6</v>
      </c>
      <c r="D95" s="82">
        <v>41.1</v>
      </c>
      <c r="E95" s="82">
        <v>39.4</v>
      </c>
      <c r="F95" s="82">
        <v>53.5</v>
      </c>
      <c r="G95" s="82">
        <v>48</v>
      </c>
      <c r="H95" s="82">
        <v>49.3</v>
      </c>
      <c r="I95" s="82">
        <v>51.4</v>
      </c>
      <c r="J95" s="82">
        <v>67.2</v>
      </c>
      <c r="K95" s="82">
        <v>62.9</v>
      </c>
      <c r="L95" s="82">
        <v>69.7</v>
      </c>
      <c r="M95" s="82">
        <v>82</v>
      </c>
      <c r="N95" s="82">
        <v>73</v>
      </c>
      <c r="O95" s="82">
        <v>27</v>
      </c>
      <c r="P95" s="82">
        <v>69</v>
      </c>
      <c r="Q95" s="82">
        <v>69</v>
      </c>
      <c r="R95" s="82">
        <v>26.6</v>
      </c>
      <c r="S95" s="82">
        <v>2.2000000000000002</v>
      </c>
      <c r="T95" s="82">
        <v>46.7</v>
      </c>
      <c r="U95" s="82">
        <v>53.7</v>
      </c>
      <c r="V95" s="82">
        <v>53.7</v>
      </c>
      <c r="W95" s="82">
        <v>83.7</v>
      </c>
      <c r="X95" s="82">
        <v>81.099999999999994</v>
      </c>
      <c r="Y95" s="82">
        <v>84.6</v>
      </c>
      <c r="Z95" s="82">
        <v>86.2</v>
      </c>
      <c r="AA95" s="82">
        <v>75.099999999999994</v>
      </c>
      <c r="AB95" s="119">
        <v>70.099999999999994</v>
      </c>
      <c r="AC95" s="119">
        <v>66.099999999999994</v>
      </c>
      <c r="AD95" s="119">
        <v>52.2</v>
      </c>
      <c r="AE95" s="119">
        <v>57</v>
      </c>
      <c r="AF95" s="120">
        <v>78</v>
      </c>
      <c r="AG95" s="121"/>
      <c r="AH95" s="51">
        <f>IF(ABS(MAX(B95:AF95))&gt;ABS(MIN(B95:AF95)),MAX(B95:AF95),MIN(B95:AF95))</f>
        <v>86.2</v>
      </c>
      <c r="AI95" s="115">
        <f>INDEX($B$9:$AF$9,1,MATCH(AH95,B95:AF95,0))</f>
        <v>0.8125</v>
      </c>
    </row>
    <row r="96" spans="1:88" ht="15.75" thickBot="1" x14ac:dyDescent="0.3">
      <c r="A96" s="122" t="s">
        <v>62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101</v>
      </c>
      <c r="B97" s="50">
        <v>9.9</v>
      </c>
      <c r="C97" s="127">
        <f t="shared" ref="C97:R102" si="25">B97</f>
        <v>9.9</v>
      </c>
      <c r="D97" s="127">
        <f t="shared" si="25"/>
        <v>9.9</v>
      </c>
      <c r="E97" s="127">
        <f t="shared" si="25"/>
        <v>9.9</v>
      </c>
      <c r="F97" s="127">
        <f t="shared" si="25"/>
        <v>9.9</v>
      </c>
      <c r="G97" s="127">
        <f t="shared" si="25"/>
        <v>9.9</v>
      </c>
      <c r="H97" s="127">
        <f t="shared" si="25"/>
        <v>9.9</v>
      </c>
      <c r="I97" s="127">
        <f t="shared" si="25"/>
        <v>9.9</v>
      </c>
      <c r="J97" s="127">
        <f t="shared" si="25"/>
        <v>9.9</v>
      </c>
      <c r="K97" s="127">
        <f t="shared" si="25"/>
        <v>9.9</v>
      </c>
      <c r="L97" s="127">
        <f t="shared" si="25"/>
        <v>9.9</v>
      </c>
      <c r="M97" s="127">
        <f t="shared" si="25"/>
        <v>9.9</v>
      </c>
      <c r="N97" s="127">
        <f t="shared" si="25"/>
        <v>9.9</v>
      </c>
      <c r="O97" s="127">
        <f t="shared" si="25"/>
        <v>9.9</v>
      </c>
      <c r="P97" s="127">
        <f t="shared" si="25"/>
        <v>9.9</v>
      </c>
      <c r="Q97" s="127">
        <f t="shared" si="25"/>
        <v>9.9</v>
      </c>
      <c r="R97" s="127">
        <f t="shared" si="25"/>
        <v>9.9</v>
      </c>
      <c r="S97" s="127">
        <f t="shared" ref="S97:AF102" si="26">R97</f>
        <v>9.9</v>
      </c>
      <c r="T97" s="127">
        <f t="shared" si="26"/>
        <v>9.9</v>
      </c>
      <c r="U97" s="127">
        <f t="shared" si="26"/>
        <v>9.9</v>
      </c>
      <c r="V97" s="127">
        <f t="shared" si="26"/>
        <v>9.9</v>
      </c>
      <c r="W97" s="127">
        <f t="shared" si="26"/>
        <v>9.9</v>
      </c>
      <c r="X97" s="127">
        <f t="shared" si="26"/>
        <v>9.9</v>
      </c>
      <c r="Y97" s="127">
        <f t="shared" si="26"/>
        <v>9.9</v>
      </c>
      <c r="Z97" s="127">
        <f t="shared" si="26"/>
        <v>9.9</v>
      </c>
      <c r="AA97" s="127">
        <f t="shared" si="26"/>
        <v>9.9</v>
      </c>
      <c r="AB97" s="127">
        <f t="shared" si="26"/>
        <v>9.9</v>
      </c>
      <c r="AC97" s="127">
        <f t="shared" si="26"/>
        <v>9.9</v>
      </c>
      <c r="AD97" s="127">
        <f t="shared" si="26"/>
        <v>9.9</v>
      </c>
      <c r="AE97" s="127">
        <f t="shared" si="26"/>
        <v>9.9</v>
      </c>
      <c r="AF97" s="127">
        <f t="shared" si="26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102</v>
      </c>
      <c r="B98" s="128">
        <v>9.6</v>
      </c>
      <c r="C98" s="129">
        <f t="shared" si="25"/>
        <v>9.6</v>
      </c>
      <c r="D98" s="129">
        <f t="shared" si="25"/>
        <v>9.6</v>
      </c>
      <c r="E98" s="129">
        <f t="shared" si="25"/>
        <v>9.6</v>
      </c>
      <c r="F98" s="129">
        <f t="shared" si="25"/>
        <v>9.6</v>
      </c>
      <c r="G98" s="129">
        <f t="shared" si="25"/>
        <v>9.6</v>
      </c>
      <c r="H98" s="129">
        <f t="shared" si="25"/>
        <v>9.6</v>
      </c>
      <c r="I98" s="129">
        <f t="shared" si="25"/>
        <v>9.6</v>
      </c>
      <c r="J98" s="129">
        <f t="shared" si="25"/>
        <v>9.6</v>
      </c>
      <c r="K98" s="129">
        <f t="shared" si="25"/>
        <v>9.6</v>
      </c>
      <c r="L98" s="129">
        <f t="shared" si="25"/>
        <v>9.6</v>
      </c>
      <c r="M98" s="129">
        <f t="shared" si="25"/>
        <v>9.6</v>
      </c>
      <c r="N98" s="129">
        <f t="shared" si="25"/>
        <v>9.6</v>
      </c>
      <c r="O98" s="129">
        <f t="shared" si="25"/>
        <v>9.6</v>
      </c>
      <c r="P98" s="129">
        <f t="shared" si="25"/>
        <v>9.6</v>
      </c>
      <c r="Q98" s="129">
        <f t="shared" si="25"/>
        <v>9.6</v>
      </c>
      <c r="R98" s="129">
        <f t="shared" si="25"/>
        <v>9.6</v>
      </c>
      <c r="S98" s="129">
        <f t="shared" si="26"/>
        <v>9.6</v>
      </c>
      <c r="T98" s="129">
        <f t="shared" si="26"/>
        <v>9.6</v>
      </c>
      <c r="U98" s="129">
        <f t="shared" si="26"/>
        <v>9.6</v>
      </c>
      <c r="V98" s="129">
        <f t="shared" si="26"/>
        <v>9.6</v>
      </c>
      <c r="W98" s="129">
        <f t="shared" si="26"/>
        <v>9.6</v>
      </c>
      <c r="X98" s="129">
        <f t="shared" si="26"/>
        <v>9.6</v>
      </c>
      <c r="Y98" s="129">
        <f t="shared" si="26"/>
        <v>9.6</v>
      </c>
      <c r="Z98" s="129">
        <f t="shared" si="26"/>
        <v>9.6</v>
      </c>
      <c r="AA98" s="129">
        <f t="shared" si="26"/>
        <v>9.6</v>
      </c>
      <c r="AB98" s="129">
        <f t="shared" si="26"/>
        <v>9.6</v>
      </c>
      <c r="AC98" s="129">
        <f t="shared" si="26"/>
        <v>9.6</v>
      </c>
      <c r="AD98" s="129">
        <f t="shared" si="26"/>
        <v>9.6</v>
      </c>
      <c r="AE98" s="129">
        <f t="shared" si="26"/>
        <v>9.6</v>
      </c>
      <c r="AF98" s="129">
        <f t="shared" si="26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103</v>
      </c>
      <c r="B99" s="128">
        <v>9.98</v>
      </c>
      <c r="C99" s="129">
        <f t="shared" si="25"/>
        <v>9.98</v>
      </c>
      <c r="D99" s="129">
        <f t="shared" si="25"/>
        <v>9.98</v>
      </c>
      <c r="E99" s="129">
        <f t="shared" si="25"/>
        <v>9.98</v>
      </c>
      <c r="F99" s="129">
        <f t="shared" si="25"/>
        <v>9.98</v>
      </c>
      <c r="G99" s="129">
        <f t="shared" si="25"/>
        <v>9.98</v>
      </c>
      <c r="H99" s="129">
        <f t="shared" si="25"/>
        <v>9.98</v>
      </c>
      <c r="I99" s="129">
        <f t="shared" si="25"/>
        <v>9.98</v>
      </c>
      <c r="J99" s="129">
        <f t="shared" si="25"/>
        <v>9.98</v>
      </c>
      <c r="K99" s="129">
        <f t="shared" si="25"/>
        <v>9.98</v>
      </c>
      <c r="L99" s="129">
        <f t="shared" si="25"/>
        <v>9.98</v>
      </c>
      <c r="M99" s="129">
        <f t="shared" si="25"/>
        <v>9.98</v>
      </c>
      <c r="N99" s="129">
        <f t="shared" si="25"/>
        <v>9.98</v>
      </c>
      <c r="O99" s="129">
        <f t="shared" si="25"/>
        <v>9.98</v>
      </c>
      <c r="P99" s="129">
        <f t="shared" si="25"/>
        <v>9.98</v>
      </c>
      <c r="Q99" s="129">
        <f t="shared" si="25"/>
        <v>9.98</v>
      </c>
      <c r="R99" s="129">
        <f t="shared" si="25"/>
        <v>9.98</v>
      </c>
      <c r="S99" s="129">
        <f t="shared" si="26"/>
        <v>9.98</v>
      </c>
      <c r="T99" s="129">
        <f t="shared" si="26"/>
        <v>9.98</v>
      </c>
      <c r="U99" s="129">
        <f t="shared" si="26"/>
        <v>9.98</v>
      </c>
      <c r="V99" s="129">
        <f t="shared" si="26"/>
        <v>9.98</v>
      </c>
      <c r="W99" s="129">
        <f t="shared" si="26"/>
        <v>9.98</v>
      </c>
      <c r="X99" s="129">
        <f t="shared" si="26"/>
        <v>9.98</v>
      </c>
      <c r="Y99" s="129">
        <f t="shared" si="26"/>
        <v>9.98</v>
      </c>
      <c r="Z99" s="129">
        <f t="shared" si="26"/>
        <v>9.98</v>
      </c>
      <c r="AA99" s="129">
        <f t="shared" si="26"/>
        <v>9.98</v>
      </c>
      <c r="AB99" s="129">
        <f t="shared" si="26"/>
        <v>9.98</v>
      </c>
      <c r="AC99" s="129">
        <f t="shared" si="26"/>
        <v>9.98</v>
      </c>
      <c r="AD99" s="129">
        <f t="shared" si="26"/>
        <v>9.98</v>
      </c>
      <c r="AE99" s="129">
        <f t="shared" si="26"/>
        <v>9.98</v>
      </c>
      <c r="AF99" s="129">
        <f t="shared" si="26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104</v>
      </c>
      <c r="B100" s="128">
        <v>9.1</v>
      </c>
      <c r="C100" s="129">
        <f t="shared" si="25"/>
        <v>9.1</v>
      </c>
      <c r="D100" s="129">
        <f t="shared" si="25"/>
        <v>9.1</v>
      </c>
      <c r="E100" s="129">
        <f t="shared" si="25"/>
        <v>9.1</v>
      </c>
      <c r="F100" s="129">
        <f t="shared" si="25"/>
        <v>9.1</v>
      </c>
      <c r="G100" s="129">
        <f t="shared" si="25"/>
        <v>9.1</v>
      </c>
      <c r="H100" s="129">
        <f t="shared" si="25"/>
        <v>9.1</v>
      </c>
      <c r="I100" s="129">
        <f t="shared" si="25"/>
        <v>9.1</v>
      </c>
      <c r="J100" s="129">
        <f t="shared" si="25"/>
        <v>9.1</v>
      </c>
      <c r="K100" s="129">
        <f t="shared" si="25"/>
        <v>9.1</v>
      </c>
      <c r="L100" s="129">
        <f t="shared" si="25"/>
        <v>9.1</v>
      </c>
      <c r="M100" s="129">
        <f t="shared" si="25"/>
        <v>9.1</v>
      </c>
      <c r="N100" s="129">
        <f t="shared" si="25"/>
        <v>9.1</v>
      </c>
      <c r="O100" s="129">
        <f t="shared" si="25"/>
        <v>9.1</v>
      </c>
      <c r="P100" s="129">
        <f t="shared" si="25"/>
        <v>9.1</v>
      </c>
      <c r="Q100" s="129">
        <f t="shared" si="25"/>
        <v>9.1</v>
      </c>
      <c r="R100" s="129">
        <f t="shared" si="25"/>
        <v>9.1</v>
      </c>
      <c r="S100" s="129">
        <f t="shared" si="26"/>
        <v>9.1</v>
      </c>
      <c r="T100" s="129">
        <f t="shared" si="26"/>
        <v>9.1</v>
      </c>
      <c r="U100" s="129">
        <f t="shared" si="26"/>
        <v>9.1</v>
      </c>
      <c r="V100" s="129">
        <f t="shared" si="26"/>
        <v>9.1</v>
      </c>
      <c r="W100" s="129">
        <f t="shared" si="26"/>
        <v>9.1</v>
      </c>
      <c r="X100" s="129">
        <f t="shared" si="26"/>
        <v>9.1</v>
      </c>
      <c r="Y100" s="129">
        <f t="shared" si="26"/>
        <v>9.1</v>
      </c>
      <c r="Z100" s="129">
        <f t="shared" si="26"/>
        <v>9.1</v>
      </c>
      <c r="AA100" s="129">
        <f t="shared" si="26"/>
        <v>9.1</v>
      </c>
      <c r="AB100" s="129">
        <f t="shared" si="26"/>
        <v>9.1</v>
      </c>
      <c r="AC100" s="129">
        <f t="shared" si="26"/>
        <v>9.1</v>
      </c>
      <c r="AD100" s="129">
        <f t="shared" si="26"/>
        <v>9.1</v>
      </c>
      <c r="AE100" s="129">
        <f t="shared" si="26"/>
        <v>9.1</v>
      </c>
      <c r="AF100" s="129">
        <f t="shared" si="26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105</v>
      </c>
      <c r="B101" s="128">
        <v>9.18</v>
      </c>
      <c r="C101" s="129">
        <f t="shared" si="25"/>
        <v>9.18</v>
      </c>
      <c r="D101" s="129">
        <f t="shared" si="25"/>
        <v>9.18</v>
      </c>
      <c r="E101" s="129">
        <f t="shared" si="25"/>
        <v>9.18</v>
      </c>
      <c r="F101" s="129">
        <f t="shared" si="25"/>
        <v>9.18</v>
      </c>
      <c r="G101" s="129">
        <f t="shared" si="25"/>
        <v>9.18</v>
      </c>
      <c r="H101" s="129">
        <f t="shared" si="25"/>
        <v>9.18</v>
      </c>
      <c r="I101" s="129">
        <f t="shared" si="25"/>
        <v>9.18</v>
      </c>
      <c r="J101" s="129">
        <f t="shared" si="25"/>
        <v>9.18</v>
      </c>
      <c r="K101" s="129">
        <f t="shared" si="25"/>
        <v>9.18</v>
      </c>
      <c r="L101" s="129">
        <f t="shared" si="25"/>
        <v>9.18</v>
      </c>
      <c r="M101" s="129">
        <f t="shared" si="25"/>
        <v>9.18</v>
      </c>
      <c r="N101" s="129">
        <f t="shared" si="25"/>
        <v>9.18</v>
      </c>
      <c r="O101" s="129">
        <f t="shared" si="25"/>
        <v>9.18</v>
      </c>
      <c r="P101" s="129">
        <f t="shared" si="25"/>
        <v>9.18</v>
      </c>
      <c r="Q101" s="129">
        <f t="shared" si="25"/>
        <v>9.18</v>
      </c>
      <c r="R101" s="129">
        <f t="shared" si="25"/>
        <v>9.18</v>
      </c>
      <c r="S101" s="129">
        <f t="shared" si="26"/>
        <v>9.18</v>
      </c>
      <c r="T101" s="129">
        <f t="shared" si="26"/>
        <v>9.18</v>
      </c>
      <c r="U101" s="129">
        <f t="shared" si="26"/>
        <v>9.18</v>
      </c>
      <c r="V101" s="129">
        <f t="shared" si="26"/>
        <v>9.18</v>
      </c>
      <c r="W101" s="129">
        <f t="shared" si="26"/>
        <v>9.18</v>
      </c>
      <c r="X101" s="129">
        <f t="shared" si="26"/>
        <v>9.18</v>
      </c>
      <c r="Y101" s="129">
        <f t="shared" si="26"/>
        <v>9.18</v>
      </c>
      <c r="Z101" s="129">
        <f t="shared" si="26"/>
        <v>9.18</v>
      </c>
      <c r="AA101" s="129">
        <f t="shared" si="26"/>
        <v>9.18</v>
      </c>
      <c r="AB101" s="129">
        <f t="shared" si="26"/>
        <v>9.18</v>
      </c>
      <c r="AC101" s="129">
        <f t="shared" si="26"/>
        <v>9.18</v>
      </c>
      <c r="AD101" s="129">
        <f t="shared" si="26"/>
        <v>9.18</v>
      </c>
      <c r="AE101" s="129">
        <f t="shared" si="26"/>
        <v>9.18</v>
      </c>
      <c r="AF101" s="129">
        <f t="shared" si="26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106</v>
      </c>
      <c r="B102" s="128">
        <v>7</v>
      </c>
      <c r="C102" s="129">
        <f t="shared" si="25"/>
        <v>7</v>
      </c>
      <c r="D102" s="129">
        <f t="shared" si="25"/>
        <v>7</v>
      </c>
      <c r="E102" s="129">
        <f t="shared" si="25"/>
        <v>7</v>
      </c>
      <c r="F102" s="129">
        <f t="shared" si="25"/>
        <v>7</v>
      </c>
      <c r="G102" s="129">
        <f t="shared" si="25"/>
        <v>7</v>
      </c>
      <c r="H102" s="129">
        <f t="shared" si="25"/>
        <v>7</v>
      </c>
      <c r="I102" s="129">
        <f t="shared" si="25"/>
        <v>7</v>
      </c>
      <c r="J102" s="129">
        <f t="shared" si="25"/>
        <v>7</v>
      </c>
      <c r="K102" s="129">
        <f t="shared" si="25"/>
        <v>7</v>
      </c>
      <c r="L102" s="129">
        <f t="shared" si="25"/>
        <v>7</v>
      </c>
      <c r="M102" s="129">
        <f t="shared" si="25"/>
        <v>7</v>
      </c>
      <c r="N102" s="129">
        <f t="shared" si="25"/>
        <v>7</v>
      </c>
      <c r="O102" s="129">
        <f t="shared" si="25"/>
        <v>7</v>
      </c>
      <c r="P102" s="129">
        <f t="shared" si="25"/>
        <v>7</v>
      </c>
      <c r="Q102" s="129">
        <f t="shared" si="25"/>
        <v>7</v>
      </c>
      <c r="R102" s="129">
        <f t="shared" si="25"/>
        <v>7</v>
      </c>
      <c r="S102" s="129">
        <f t="shared" si="26"/>
        <v>7</v>
      </c>
      <c r="T102" s="129">
        <f t="shared" si="26"/>
        <v>7</v>
      </c>
      <c r="U102" s="129">
        <f t="shared" si="26"/>
        <v>7</v>
      </c>
      <c r="V102" s="129">
        <f t="shared" si="26"/>
        <v>7</v>
      </c>
      <c r="W102" s="129">
        <f t="shared" si="26"/>
        <v>7</v>
      </c>
      <c r="X102" s="129">
        <f t="shared" si="26"/>
        <v>7</v>
      </c>
      <c r="Y102" s="129">
        <f t="shared" si="26"/>
        <v>7</v>
      </c>
      <c r="Z102" s="129">
        <f t="shared" si="26"/>
        <v>7</v>
      </c>
      <c r="AA102" s="129">
        <f t="shared" si="26"/>
        <v>7</v>
      </c>
      <c r="AB102" s="129">
        <f t="shared" si="26"/>
        <v>7</v>
      </c>
      <c r="AC102" s="129">
        <f t="shared" si="26"/>
        <v>7</v>
      </c>
      <c r="AD102" s="129">
        <f t="shared" si="26"/>
        <v>7</v>
      </c>
      <c r="AE102" s="129">
        <f t="shared" si="26"/>
        <v>7</v>
      </c>
      <c r="AF102" s="129">
        <f t="shared" si="26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107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108</v>
      </c>
      <c r="B104" s="128">
        <v>2.25</v>
      </c>
      <c r="C104" s="129">
        <f t="shared" ref="C104:R105" si="27">B104</f>
        <v>2.25</v>
      </c>
      <c r="D104" s="129">
        <f t="shared" si="27"/>
        <v>2.25</v>
      </c>
      <c r="E104" s="129">
        <f t="shared" si="27"/>
        <v>2.25</v>
      </c>
      <c r="F104" s="129">
        <f t="shared" si="27"/>
        <v>2.25</v>
      </c>
      <c r="G104" s="129">
        <f t="shared" si="27"/>
        <v>2.25</v>
      </c>
      <c r="H104" s="129">
        <f t="shared" si="27"/>
        <v>2.25</v>
      </c>
      <c r="I104" s="129">
        <f t="shared" si="27"/>
        <v>2.25</v>
      </c>
      <c r="J104" s="129">
        <f t="shared" si="27"/>
        <v>2.25</v>
      </c>
      <c r="K104" s="129">
        <f t="shared" si="27"/>
        <v>2.25</v>
      </c>
      <c r="L104" s="129">
        <f t="shared" si="27"/>
        <v>2.25</v>
      </c>
      <c r="M104" s="129">
        <f t="shared" si="27"/>
        <v>2.25</v>
      </c>
      <c r="N104" s="129">
        <f t="shared" si="27"/>
        <v>2.25</v>
      </c>
      <c r="O104" s="129">
        <f t="shared" si="27"/>
        <v>2.25</v>
      </c>
      <c r="P104" s="129">
        <f t="shared" si="27"/>
        <v>2.25</v>
      </c>
      <c r="Q104" s="129">
        <f t="shared" si="27"/>
        <v>2.25</v>
      </c>
      <c r="R104" s="129">
        <f t="shared" si="27"/>
        <v>2.25</v>
      </c>
      <c r="S104" s="129">
        <f t="shared" ref="S104:AF105" si="28">R104</f>
        <v>2.25</v>
      </c>
      <c r="T104" s="129">
        <f t="shared" si="28"/>
        <v>2.25</v>
      </c>
      <c r="U104" s="129">
        <f t="shared" si="28"/>
        <v>2.25</v>
      </c>
      <c r="V104" s="129">
        <f t="shared" si="28"/>
        <v>2.25</v>
      </c>
      <c r="W104" s="129">
        <f t="shared" si="28"/>
        <v>2.25</v>
      </c>
      <c r="X104" s="129">
        <f t="shared" si="28"/>
        <v>2.25</v>
      </c>
      <c r="Y104" s="129">
        <f t="shared" si="28"/>
        <v>2.25</v>
      </c>
      <c r="Z104" s="129">
        <f t="shared" si="28"/>
        <v>2.25</v>
      </c>
      <c r="AA104" s="129">
        <f t="shared" si="28"/>
        <v>2.25</v>
      </c>
      <c r="AB104" s="129">
        <f t="shared" si="28"/>
        <v>2.25</v>
      </c>
      <c r="AC104" s="129">
        <f t="shared" si="28"/>
        <v>2.25</v>
      </c>
      <c r="AD104" s="129">
        <f t="shared" si="28"/>
        <v>2.25</v>
      </c>
      <c r="AE104" s="129">
        <f t="shared" si="28"/>
        <v>2.25</v>
      </c>
      <c r="AF104" s="129">
        <f t="shared" si="28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109</v>
      </c>
      <c r="B105" s="128">
        <v>1.64</v>
      </c>
      <c r="C105" s="129">
        <f t="shared" si="27"/>
        <v>1.64</v>
      </c>
      <c r="D105" s="129">
        <f t="shared" si="27"/>
        <v>1.64</v>
      </c>
      <c r="E105" s="129">
        <f t="shared" si="27"/>
        <v>1.64</v>
      </c>
      <c r="F105" s="129">
        <f t="shared" si="27"/>
        <v>1.64</v>
      </c>
      <c r="G105" s="129">
        <f t="shared" si="27"/>
        <v>1.64</v>
      </c>
      <c r="H105" s="129">
        <f t="shared" si="27"/>
        <v>1.64</v>
      </c>
      <c r="I105" s="129">
        <f t="shared" si="27"/>
        <v>1.64</v>
      </c>
      <c r="J105" s="129">
        <f t="shared" si="27"/>
        <v>1.64</v>
      </c>
      <c r="K105" s="129">
        <f t="shared" si="27"/>
        <v>1.64</v>
      </c>
      <c r="L105" s="129">
        <f t="shared" si="27"/>
        <v>1.64</v>
      </c>
      <c r="M105" s="129">
        <f t="shared" si="27"/>
        <v>1.64</v>
      </c>
      <c r="N105" s="129">
        <f t="shared" si="27"/>
        <v>1.64</v>
      </c>
      <c r="O105" s="129">
        <f t="shared" si="27"/>
        <v>1.64</v>
      </c>
      <c r="P105" s="129">
        <f t="shared" si="27"/>
        <v>1.64</v>
      </c>
      <c r="Q105" s="129">
        <f t="shared" si="27"/>
        <v>1.64</v>
      </c>
      <c r="R105" s="129">
        <f t="shared" si="27"/>
        <v>1.64</v>
      </c>
      <c r="S105" s="129">
        <f t="shared" si="28"/>
        <v>1.64</v>
      </c>
      <c r="T105" s="129">
        <f t="shared" si="28"/>
        <v>1.64</v>
      </c>
      <c r="U105" s="129">
        <f t="shared" si="28"/>
        <v>1.64</v>
      </c>
      <c r="V105" s="129">
        <f t="shared" si="28"/>
        <v>1.64</v>
      </c>
      <c r="W105" s="129">
        <f t="shared" si="28"/>
        <v>1.64</v>
      </c>
      <c r="X105" s="129">
        <f t="shared" si="28"/>
        <v>1.64</v>
      </c>
      <c r="Y105" s="129">
        <f t="shared" si="28"/>
        <v>1.64</v>
      </c>
      <c r="Z105" s="129">
        <f t="shared" si="28"/>
        <v>1.64</v>
      </c>
      <c r="AA105" s="129">
        <f t="shared" si="28"/>
        <v>1.64</v>
      </c>
      <c r="AB105" s="129">
        <f t="shared" si="28"/>
        <v>1.64</v>
      </c>
      <c r="AC105" s="129">
        <f t="shared" si="28"/>
        <v>1.64</v>
      </c>
      <c r="AD105" s="129">
        <f t="shared" si="28"/>
        <v>1.64</v>
      </c>
      <c r="AE105" s="129">
        <f t="shared" si="28"/>
        <v>1.64</v>
      </c>
      <c r="AF105" s="129">
        <f t="shared" si="28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110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111</v>
      </c>
      <c r="B107" s="128">
        <v>1.62</v>
      </c>
      <c r="C107" s="129">
        <f t="shared" ref="C107:R114" si="29">B107</f>
        <v>1.62</v>
      </c>
      <c r="D107" s="129">
        <f t="shared" si="29"/>
        <v>1.62</v>
      </c>
      <c r="E107" s="129">
        <f t="shared" si="29"/>
        <v>1.62</v>
      </c>
      <c r="F107" s="129">
        <f t="shared" si="29"/>
        <v>1.62</v>
      </c>
      <c r="G107" s="129">
        <f t="shared" si="29"/>
        <v>1.62</v>
      </c>
      <c r="H107" s="129">
        <f t="shared" si="29"/>
        <v>1.62</v>
      </c>
      <c r="I107" s="129">
        <f t="shared" si="29"/>
        <v>1.62</v>
      </c>
      <c r="J107" s="129">
        <f t="shared" si="29"/>
        <v>1.62</v>
      </c>
      <c r="K107" s="129">
        <f t="shared" si="29"/>
        <v>1.62</v>
      </c>
      <c r="L107" s="129">
        <f t="shared" si="29"/>
        <v>1.62</v>
      </c>
      <c r="M107" s="129">
        <f t="shared" si="29"/>
        <v>1.62</v>
      </c>
      <c r="N107" s="129">
        <f t="shared" si="29"/>
        <v>1.62</v>
      </c>
      <c r="O107" s="129">
        <f t="shared" si="29"/>
        <v>1.62</v>
      </c>
      <c r="P107" s="129">
        <f t="shared" si="29"/>
        <v>1.62</v>
      </c>
      <c r="Q107" s="129">
        <f t="shared" si="29"/>
        <v>1.62</v>
      </c>
      <c r="R107" s="129">
        <f t="shared" si="29"/>
        <v>1.62</v>
      </c>
      <c r="S107" s="129">
        <f t="shared" ref="S107:AF122" si="30">R107</f>
        <v>1.62</v>
      </c>
      <c r="T107" s="129">
        <f t="shared" si="30"/>
        <v>1.62</v>
      </c>
      <c r="U107" s="129">
        <f t="shared" si="30"/>
        <v>1.62</v>
      </c>
      <c r="V107" s="129">
        <f t="shared" si="30"/>
        <v>1.62</v>
      </c>
      <c r="W107" s="129">
        <f t="shared" si="30"/>
        <v>1.62</v>
      </c>
      <c r="X107" s="129">
        <f t="shared" si="30"/>
        <v>1.62</v>
      </c>
      <c r="Y107" s="129">
        <f t="shared" si="30"/>
        <v>1.62</v>
      </c>
      <c r="Z107" s="129">
        <f t="shared" si="30"/>
        <v>1.62</v>
      </c>
      <c r="AA107" s="129">
        <f t="shared" si="30"/>
        <v>1.62</v>
      </c>
      <c r="AB107" s="129">
        <f t="shared" si="30"/>
        <v>1.62</v>
      </c>
      <c r="AC107" s="129">
        <f t="shared" si="30"/>
        <v>1.62</v>
      </c>
      <c r="AD107" s="129">
        <f t="shared" si="30"/>
        <v>1.62</v>
      </c>
      <c r="AE107" s="129">
        <f t="shared" si="30"/>
        <v>1.62</v>
      </c>
      <c r="AF107" s="129">
        <f t="shared" si="30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112</v>
      </c>
      <c r="B108" s="128">
        <v>8.36</v>
      </c>
      <c r="C108" s="129">
        <f t="shared" si="29"/>
        <v>8.36</v>
      </c>
      <c r="D108" s="129">
        <f t="shared" si="29"/>
        <v>8.36</v>
      </c>
      <c r="E108" s="129">
        <f t="shared" si="29"/>
        <v>8.36</v>
      </c>
      <c r="F108" s="129">
        <f t="shared" si="29"/>
        <v>8.36</v>
      </c>
      <c r="G108" s="129">
        <f t="shared" si="29"/>
        <v>8.36</v>
      </c>
      <c r="H108" s="129">
        <f t="shared" si="29"/>
        <v>8.36</v>
      </c>
      <c r="I108" s="129">
        <f t="shared" si="29"/>
        <v>8.36</v>
      </c>
      <c r="J108" s="129">
        <f t="shared" si="29"/>
        <v>8.36</v>
      </c>
      <c r="K108" s="129">
        <f t="shared" si="29"/>
        <v>8.36</v>
      </c>
      <c r="L108" s="129">
        <f t="shared" si="29"/>
        <v>8.36</v>
      </c>
      <c r="M108" s="129">
        <f t="shared" si="29"/>
        <v>8.36</v>
      </c>
      <c r="N108" s="129">
        <f t="shared" si="29"/>
        <v>8.36</v>
      </c>
      <c r="O108" s="129">
        <f t="shared" si="29"/>
        <v>8.36</v>
      </c>
      <c r="P108" s="129">
        <f t="shared" si="29"/>
        <v>8.36</v>
      </c>
      <c r="Q108" s="129">
        <f t="shared" si="29"/>
        <v>8.36</v>
      </c>
      <c r="R108" s="129">
        <f t="shared" si="29"/>
        <v>8.36</v>
      </c>
      <c r="S108" s="129">
        <f t="shared" si="30"/>
        <v>8.36</v>
      </c>
      <c r="T108" s="129">
        <f t="shared" si="30"/>
        <v>8.36</v>
      </c>
      <c r="U108" s="129">
        <f t="shared" si="30"/>
        <v>8.36</v>
      </c>
      <c r="V108" s="129">
        <f t="shared" si="30"/>
        <v>8.36</v>
      </c>
      <c r="W108" s="129">
        <f t="shared" si="30"/>
        <v>8.36</v>
      </c>
      <c r="X108" s="129">
        <f t="shared" si="30"/>
        <v>8.36</v>
      </c>
      <c r="Y108" s="129">
        <f t="shared" si="30"/>
        <v>8.36</v>
      </c>
      <c r="Z108" s="129">
        <f t="shared" si="30"/>
        <v>8.36</v>
      </c>
      <c r="AA108" s="129">
        <f t="shared" si="30"/>
        <v>8.36</v>
      </c>
      <c r="AB108" s="129">
        <f t="shared" si="30"/>
        <v>8.36</v>
      </c>
      <c r="AC108" s="129">
        <f t="shared" si="30"/>
        <v>8.36</v>
      </c>
      <c r="AD108" s="129">
        <f t="shared" si="30"/>
        <v>8.36</v>
      </c>
      <c r="AE108" s="129">
        <f t="shared" si="30"/>
        <v>8.36</v>
      </c>
      <c r="AF108" s="129">
        <f t="shared" si="30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113</v>
      </c>
      <c r="B109" s="128">
        <v>8</v>
      </c>
      <c r="C109" s="129">
        <f t="shared" si="29"/>
        <v>8</v>
      </c>
      <c r="D109" s="129">
        <f t="shared" si="29"/>
        <v>8</v>
      </c>
      <c r="E109" s="129">
        <f t="shared" si="29"/>
        <v>8</v>
      </c>
      <c r="F109" s="129">
        <f t="shared" si="29"/>
        <v>8</v>
      </c>
      <c r="G109" s="129">
        <f t="shared" si="29"/>
        <v>8</v>
      </c>
      <c r="H109" s="129">
        <f t="shared" si="29"/>
        <v>8</v>
      </c>
      <c r="I109" s="129">
        <v>5.4</v>
      </c>
      <c r="J109" s="129">
        <f t="shared" si="29"/>
        <v>5.4</v>
      </c>
      <c r="K109" s="129">
        <f t="shared" si="29"/>
        <v>5.4</v>
      </c>
      <c r="L109" s="129">
        <f t="shared" si="29"/>
        <v>5.4</v>
      </c>
      <c r="M109" s="129">
        <f t="shared" si="29"/>
        <v>5.4</v>
      </c>
      <c r="N109" s="129">
        <f t="shared" si="29"/>
        <v>5.4</v>
      </c>
      <c r="O109" s="129">
        <f t="shared" si="29"/>
        <v>5.4</v>
      </c>
      <c r="P109" s="129">
        <f t="shared" si="29"/>
        <v>5.4</v>
      </c>
      <c r="Q109" s="129">
        <f t="shared" si="29"/>
        <v>5.4</v>
      </c>
      <c r="R109" s="129">
        <f t="shared" si="29"/>
        <v>5.4</v>
      </c>
      <c r="S109" s="129">
        <f t="shared" si="30"/>
        <v>5.4</v>
      </c>
      <c r="T109" s="129">
        <f t="shared" si="30"/>
        <v>5.4</v>
      </c>
      <c r="U109" s="129">
        <f t="shared" si="30"/>
        <v>5.4</v>
      </c>
      <c r="V109" s="129">
        <f t="shared" si="30"/>
        <v>5.4</v>
      </c>
      <c r="W109" s="129">
        <f t="shared" si="30"/>
        <v>5.4</v>
      </c>
      <c r="X109" s="129">
        <f t="shared" si="30"/>
        <v>5.4</v>
      </c>
      <c r="Y109" s="129">
        <f t="shared" si="30"/>
        <v>5.4</v>
      </c>
      <c r="Z109" s="129">
        <f t="shared" si="30"/>
        <v>5.4</v>
      </c>
      <c r="AA109" s="129">
        <f t="shared" si="30"/>
        <v>5.4</v>
      </c>
      <c r="AB109" s="129">
        <f t="shared" si="30"/>
        <v>5.4</v>
      </c>
      <c r="AC109" s="129">
        <f t="shared" si="30"/>
        <v>5.4</v>
      </c>
      <c r="AD109" s="129">
        <f t="shared" si="30"/>
        <v>5.4</v>
      </c>
      <c r="AE109" s="129">
        <f t="shared" si="30"/>
        <v>5.4</v>
      </c>
      <c r="AF109" s="129">
        <f t="shared" si="30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114</v>
      </c>
      <c r="B110" s="128">
        <v>6.57</v>
      </c>
      <c r="C110" s="129">
        <f t="shared" si="29"/>
        <v>6.57</v>
      </c>
      <c r="D110" s="129">
        <f t="shared" si="29"/>
        <v>6.57</v>
      </c>
      <c r="E110" s="129">
        <f t="shared" si="29"/>
        <v>6.57</v>
      </c>
      <c r="F110" s="129">
        <f t="shared" si="29"/>
        <v>6.57</v>
      </c>
      <c r="G110" s="129">
        <f t="shared" si="29"/>
        <v>6.57</v>
      </c>
      <c r="H110" s="129">
        <f t="shared" si="29"/>
        <v>6.57</v>
      </c>
      <c r="I110" s="129">
        <f t="shared" si="29"/>
        <v>6.57</v>
      </c>
      <c r="J110" s="129">
        <f t="shared" si="29"/>
        <v>6.57</v>
      </c>
      <c r="K110" s="129">
        <f t="shared" si="29"/>
        <v>6.57</v>
      </c>
      <c r="L110" s="129">
        <f t="shared" si="29"/>
        <v>6.57</v>
      </c>
      <c r="M110" s="129">
        <f t="shared" si="29"/>
        <v>6.57</v>
      </c>
      <c r="N110" s="129">
        <f t="shared" si="29"/>
        <v>6.57</v>
      </c>
      <c r="O110" s="129">
        <f t="shared" si="29"/>
        <v>6.57</v>
      </c>
      <c r="P110" s="129">
        <f t="shared" si="29"/>
        <v>6.57</v>
      </c>
      <c r="Q110" s="129">
        <f t="shared" si="29"/>
        <v>6.57</v>
      </c>
      <c r="R110" s="129">
        <f t="shared" si="29"/>
        <v>6.57</v>
      </c>
      <c r="S110" s="129">
        <f t="shared" si="30"/>
        <v>6.57</v>
      </c>
      <c r="T110" s="129">
        <f t="shared" si="30"/>
        <v>6.57</v>
      </c>
      <c r="U110" s="129">
        <f t="shared" si="30"/>
        <v>6.57</v>
      </c>
      <c r="V110" s="129">
        <f t="shared" si="30"/>
        <v>6.57</v>
      </c>
      <c r="W110" s="129">
        <f t="shared" si="30"/>
        <v>6.57</v>
      </c>
      <c r="X110" s="129">
        <f t="shared" si="30"/>
        <v>6.57</v>
      </c>
      <c r="Y110" s="129">
        <f t="shared" si="30"/>
        <v>6.57</v>
      </c>
      <c r="Z110" s="129">
        <f t="shared" si="30"/>
        <v>6.57</v>
      </c>
      <c r="AA110" s="129">
        <f t="shared" si="30"/>
        <v>6.57</v>
      </c>
      <c r="AB110" s="129">
        <f t="shared" si="30"/>
        <v>6.57</v>
      </c>
      <c r="AC110" s="129">
        <f t="shared" si="30"/>
        <v>6.57</v>
      </c>
      <c r="AD110" s="129">
        <f t="shared" si="30"/>
        <v>6.57</v>
      </c>
      <c r="AE110" s="129">
        <f t="shared" si="30"/>
        <v>6.57</v>
      </c>
      <c r="AF110" s="129">
        <f t="shared" si="30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115</v>
      </c>
      <c r="B111" s="128">
        <v>3.43</v>
      </c>
      <c r="C111" s="129">
        <f t="shared" si="29"/>
        <v>3.43</v>
      </c>
      <c r="D111" s="129">
        <f t="shared" si="29"/>
        <v>3.43</v>
      </c>
      <c r="E111" s="129">
        <f t="shared" si="29"/>
        <v>3.43</v>
      </c>
      <c r="F111" s="129">
        <f t="shared" si="29"/>
        <v>3.43</v>
      </c>
      <c r="G111" s="129">
        <f t="shared" si="29"/>
        <v>3.43</v>
      </c>
      <c r="H111" s="129">
        <f t="shared" si="29"/>
        <v>3.43</v>
      </c>
      <c r="I111" s="129">
        <f t="shared" si="29"/>
        <v>3.43</v>
      </c>
      <c r="J111" s="129">
        <f t="shared" si="29"/>
        <v>3.43</v>
      </c>
      <c r="K111" s="129">
        <f t="shared" si="29"/>
        <v>3.43</v>
      </c>
      <c r="L111" s="129">
        <f t="shared" si="29"/>
        <v>3.43</v>
      </c>
      <c r="M111" s="129">
        <f t="shared" si="29"/>
        <v>3.43</v>
      </c>
      <c r="N111" s="129">
        <f t="shared" si="29"/>
        <v>3.43</v>
      </c>
      <c r="O111" s="129">
        <f t="shared" si="29"/>
        <v>3.43</v>
      </c>
      <c r="P111" s="129">
        <f t="shared" si="29"/>
        <v>3.43</v>
      </c>
      <c r="Q111" s="129">
        <f t="shared" si="29"/>
        <v>3.43</v>
      </c>
      <c r="R111" s="129">
        <f t="shared" si="29"/>
        <v>3.43</v>
      </c>
      <c r="S111" s="129">
        <f t="shared" si="30"/>
        <v>3.43</v>
      </c>
      <c r="T111" s="129">
        <f t="shared" si="30"/>
        <v>3.43</v>
      </c>
      <c r="U111" s="129">
        <f t="shared" si="30"/>
        <v>3.43</v>
      </c>
      <c r="V111" s="129">
        <f t="shared" si="30"/>
        <v>3.43</v>
      </c>
      <c r="W111" s="129">
        <f t="shared" si="30"/>
        <v>3.43</v>
      </c>
      <c r="X111" s="129">
        <f t="shared" si="30"/>
        <v>3.43</v>
      </c>
      <c r="Y111" s="129">
        <f t="shared" si="30"/>
        <v>3.43</v>
      </c>
      <c r="Z111" s="129">
        <f t="shared" si="30"/>
        <v>3.43</v>
      </c>
      <c r="AA111" s="129">
        <f t="shared" si="30"/>
        <v>3.43</v>
      </c>
      <c r="AB111" s="129">
        <f t="shared" si="30"/>
        <v>3.43</v>
      </c>
      <c r="AC111" s="129">
        <f t="shared" si="30"/>
        <v>3.43</v>
      </c>
      <c r="AD111" s="129">
        <f t="shared" si="30"/>
        <v>3.43</v>
      </c>
      <c r="AE111" s="129">
        <f t="shared" si="30"/>
        <v>3.43</v>
      </c>
      <c r="AF111" s="129">
        <f t="shared" si="30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116</v>
      </c>
      <c r="B112" s="128">
        <v>2.96</v>
      </c>
      <c r="C112" s="129">
        <f t="shared" si="29"/>
        <v>2.96</v>
      </c>
      <c r="D112" s="129">
        <f t="shared" si="29"/>
        <v>2.96</v>
      </c>
      <c r="E112" s="129">
        <f t="shared" si="29"/>
        <v>2.96</v>
      </c>
      <c r="F112" s="129">
        <f t="shared" si="29"/>
        <v>2.96</v>
      </c>
      <c r="G112" s="129">
        <f t="shared" si="29"/>
        <v>2.96</v>
      </c>
      <c r="H112" s="129">
        <f t="shared" si="29"/>
        <v>2.96</v>
      </c>
      <c r="I112" s="129">
        <f t="shared" si="29"/>
        <v>2.96</v>
      </c>
      <c r="J112" s="129">
        <f t="shared" si="29"/>
        <v>2.96</v>
      </c>
      <c r="K112" s="129">
        <f t="shared" si="29"/>
        <v>2.96</v>
      </c>
      <c r="L112" s="129">
        <f t="shared" si="29"/>
        <v>2.96</v>
      </c>
      <c r="M112" s="129">
        <f t="shared" si="29"/>
        <v>2.96</v>
      </c>
      <c r="N112" s="129">
        <f t="shared" si="29"/>
        <v>2.96</v>
      </c>
      <c r="O112" s="129">
        <f t="shared" si="29"/>
        <v>2.96</v>
      </c>
      <c r="P112" s="129">
        <f t="shared" si="29"/>
        <v>2.96</v>
      </c>
      <c r="Q112" s="129">
        <f t="shared" si="29"/>
        <v>2.96</v>
      </c>
      <c r="R112" s="129">
        <f t="shared" si="29"/>
        <v>2.96</v>
      </c>
      <c r="S112" s="129">
        <f t="shared" si="30"/>
        <v>2.96</v>
      </c>
      <c r="T112" s="129">
        <f t="shared" si="30"/>
        <v>2.96</v>
      </c>
      <c r="U112" s="129">
        <f t="shared" si="30"/>
        <v>2.96</v>
      </c>
      <c r="V112" s="129">
        <f t="shared" si="30"/>
        <v>2.96</v>
      </c>
      <c r="W112" s="129">
        <f t="shared" si="30"/>
        <v>2.96</v>
      </c>
      <c r="X112" s="129">
        <f t="shared" si="30"/>
        <v>2.96</v>
      </c>
      <c r="Y112" s="129">
        <f t="shared" si="30"/>
        <v>2.96</v>
      </c>
      <c r="Z112" s="129">
        <f t="shared" si="30"/>
        <v>2.96</v>
      </c>
      <c r="AA112" s="129">
        <f t="shared" si="30"/>
        <v>2.96</v>
      </c>
      <c r="AB112" s="129">
        <f t="shared" si="30"/>
        <v>2.96</v>
      </c>
      <c r="AC112" s="129">
        <f t="shared" si="30"/>
        <v>2.96</v>
      </c>
      <c r="AD112" s="129">
        <f t="shared" si="30"/>
        <v>2.96</v>
      </c>
      <c r="AE112" s="129">
        <f t="shared" si="30"/>
        <v>2.96</v>
      </c>
      <c r="AF112" s="129">
        <f t="shared" si="30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117</v>
      </c>
      <c r="B113" s="128">
        <v>8</v>
      </c>
      <c r="C113" s="129">
        <f t="shared" si="29"/>
        <v>8</v>
      </c>
      <c r="D113" s="129">
        <f t="shared" si="29"/>
        <v>8</v>
      </c>
      <c r="E113" s="129">
        <f t="shared" si="29"/>
        <v>8</v>
      </c>
      <c r="F113" s="129">
        <f t="shared" si="29"/>
        <v>8</v>
      </c>
      <c r="G113" s="129">
        <f t="shared" si="29"/>
        <v>8</v>
      </c>
      <c r="H113" s="129">
        <f t="shared" si="29"/>
        <v>8</v>
      </c>
      <c r="I113" s="129">
        <f t="shared" si="29"/>
        <v>8</v>
      </c>
      <c r="J113" s="129">
        <f t="shared" si="29"/>
        <v>8</v>
      </c>
      <c r="K113" s="129">
        <f t="shared" si="29"/>
        <v>8</v>
      </c>
      <c r="L113" s="129">
        <f t="shared" si="29"/>
        <v>8</v>
      </c>
      <c r="M113" s="129">
        <f t="shared" si="29"/>
        <v>8</v>
      </c>
      <c r="N113" s="129">
        <f t="shared" si="29"/>
        <v>8</v>
      </c>
      <c r="O113" s="129">
        <f t="shared" si="29"/>
        <v>8</v>
      </c>
      <c r="P113" s="129">
        <f t="shared" si="29"/>
        <v>8</v>
      </c>
      <c r="Q113" s="129">
        <f t="shared" si="29"/>
        <v>8</v>
      </c>
      <c r="R113" s="129">
        <f t="shared" si="29"/>
        <v>8</v>
      </c>
      <c r="S113" s="129">
        <f t="shared" si="30"/>
        <v>8</v>
      </c>
      <c r="T113" s="129">
        <f t="shared" si="30"/>
        <v>8</v>
      </c>
      <c r="U113" s="129">
        <f t="shared" si="30"/>
        <v>8</v>
      </c>
      <c r="V113" s="129">
        <f t="shared" si="30"/>
        <v>8</v>
      </c>
      <c r="W113" s="129">
        <f t="shared" si="30"/>
        <v>8</v>
      </c>
      <c r="X113" s="129">
        <f t="shared" si="30"/>
        <v>8</v>
      </c>
      <c r="Y113" s="129">
        <f t="shared" si="30"/>
        <v>8</v>
      </c>
      <c r="Z113" s="129">
        <f t="shared" si="30"/>
        <v>8</v>
      </c>
      <c r="AA113" s="129">
        <f t="shared" si="30"/>
        <v>8</v>
      </c>
      <c r="AB113" s="129">
        <f t="shared" si="30"/>
        <v>8</v>
      </c>
      <c r="AC113" s="129">
        <f t="shared" si="30"/>
        <v>8</v>
      </c>
      <c r="AD113" s="129">
        <f t="shared" si="30"/>
        <v>8</v>
      </c>
      <c r="AE113" s="129">
        <f t="shared" si="30"/>
        <v>8</v>
      </c>
      <c r="AF113" s="129">
        <f t="shared" si="30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118</v>
      </c>
      <c r="B114" s="128">
        <v>7</v>
      </c>
      <c r="C114" s="129">
        <f>B114</f>
        <v>7</v>
      </c>
      <c r="D114" s="129">
        <f t="shared" si="29"/>
        <v>7</v>
      </c>
      <c r="E114" s="129">
        <f t="shared" si="29"/>
        <v>7</v>
      </c>
      <c r="F114" s="129">
        <f t="shared" si="29"/>
        <v>7</v>
      </c>
      <c r="G114" s="129">
        <f t="shared" si="29"/>
        <v>7</v>
      </c>
      <c r="H114" s="129">
        <f t="shared" si="29"/>
        <v>7</v>
      </c>
      <c r="I114" s="129">
        <f t="shared" si="29"/>
        <v>7</v>
      </c>
      <c r="J114" s="129">
        <f t="shared" si="29"/>
        <v>7</v>
      </c>
      <c r="K114" s="129">
        <f t="shared" si="29"/>
        <v>7</v>
      </c>
      <c r="L114" s="129">
        <f t="shared" si="29"/>
        <v>7</v>
      </c>
      <c r="M114" s="129">
        <f t="shared" si="29"/>
        <v>7</v>
      </c>
      <c r="N114" s="129">
        <f t="shared" si="29"/>
        <v>7</v>
      </c>
      <c r="O114" s="129">
        <f t="shared" si="29"/>
        <v>7</v>
      </c>
      <c r="P114" s="129">
        <f t="shared" si="29"/>
        <v>7</v>
      </c>
      <c r="Q114" s="129">
        <f t="shared" si="29"/>
        <v>7</v>
      </c>
      <c r="R114" s="129">
        <f t="shared" si="29"/>
        <v>7</v>
      </c>
      <c r="S114" s="129">
        <f t="shared" si="30"/>
        <v>7</v>
      </c>
      <c r="T114" s="129">
        <f t="shared" si="30"/>
        <v>7</v>
      </c>
      <c r="U114" s="129">
        <f t="shared" si="30"/>
        <v>7</v>
      </c>
      <c r="V114" s="129">
        <f t="shared" si="30"/>
        <v>7</v>
      </c>
      <c r="W114" s="129">
        <f t="shared" si="30"/>
        <v>7</v>
      </c>
      <c r="X114" s="129">
        <f t="shared" si="30"/>
        <v>7</v>
      </c>
      <c r="Y114" s="129">
        <f t="shared" si="30"/>
        <v>7</v>
      </c>
      <c r="Z114" s="129">
        <f t="shared" si="30"/>
        <v>7</v>
      </c>
      <c r="AA114" s="129">
        <f t="shared" si="30"/>
        <v>7</v>
      </c>
      <c r="AB114" s="129">
        <f t="shared" si="30"/>
        <v>7</v>
      </c>
      <c r="AC114" s="129">
        <f t="shared" si="30"/>
        <v>7</v>
      </c>
      <c r="AD114" s="129">
        <f t="shared" si="30"/>
        <v>7</v>
      </c>
      <c r="AE114" s="129">
        <f t="shared" si="30"/>
        <v>7</v>
      </c>
      <c r="AF114" s="129">
        <f t="shared" si="30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119</v>
      </c>
      <c r="B115" s="128">
        <v>3.47</v>
      </c>
      <c r="C115" s="129">
        <f t="shared" ref="C115:R124" si="31">B115</f>
        <v>3.47</v>
      </c>
      <c r="D115" s="129">
        <f t="shared" si="31"/>
        <v>3.47</v>
      </c>
      <c r="E115" s="129">
        <f t="shared" si="31"/>
        <v>3.47</v>
      </c>
      <c r="F115" s="129">
        <f t="shared" si="31"/>
        <v>3.47</v>
      </c>
      <c r="G115" s="129">
        <f t="shared" si="31"/>
        <v>3.47</v>
      </c>
      <c r="H115" s="129">
        <f t="shared" si="31"/>
        <v>3.47</v>
      </c>
      <c r="I115" s="129">
        <f t="shared" si="31"/>
        <v>3.47</v>
      </c>
      <c r="J115" s="129">
        <f t="shared" si="31"/>
        <v>3.47</v>
      </c>
      <c r="K115" s="129">
        <f t="shared" si="31"/>
        <v>3.47</v>
      </c>
      <c r="L115" s="129">
        <f t="shared" si="31"/>
        <v>3.47</v>
      </c>
      <c r="M115" s="129">
        <f t="shared" si="31"/>
        <v>3.47</v>
      </c>
      <c r="N115" s="129">
        <f t="shared" si="31"/>
        <v>3.47</v>
      </c>
      <c r="O115" s="129">
        <f t="shared" si="31"/>
        <v>3.47</v>
      </c>
      <c r="P115" s="129">
        <f t="shared" si="31"/>
        <v>3.47</v>
      </c>
      <c r="Q115" s="129">
        <f t="shared" si="31"/>
        <v>3.47</v>
      </c>
      <c r="R115" s="129">
        <f t="shared" si="31"/>
        <v>3.47</v>
      </c>
      <c r="S115" s="129">
        <f t="shared" si="30"/>
        <v>3.47</v>
      </c>
      <c r="T115" s="129">
        <f t="shared" si="30"/>
        <v>3.47</v>
      </c>
      <c r="U115" s="129">
        <f t="shared" si="30"/>
        <v>3.47</v>
      </c>
      <c r="V115" s="129">
        <f t="shared" si="30"/>
        <v>3.47</v>
      </c>
      <c r="W115" s="129">
        <f t="shared" si="30"/>
        <v>3.47</v>
      </c>
      <c r="X115" s="129">
        <f t="shared" si="30"/>
        <v>3.47</v>
      </c>
      <c r="Y115" s="129">
        <f t="shared" si="30"/>
        <v>3.47</v>
      </c>
      <c r="Z115" s="129">
        <f t="shared" si="30"/>
        <v>3.47</v>
      </c>
      <c r="AA115" s="129">
        <f t="shared" si="30"/>
        <v>3.47</v>
      </c>
      <c r="AB115" s="129">
        <f t="shared" si="30"/>
        <v>3.47</v>
      </c>
      <c r="AC115" s="129">
        <f t="shared" si="30"/>
        <v>3.47</v>
      </c>
      <c r="AD115" s="129">
        <f t="shared" si="30"/>
        <v>3.47</v>
      </c>
      <c r="AE115" s="129">
        <f t="shared" si="30"/>
        <v>3.47</v>
      </c>
      <c r="AF115" s="129">
        <f t="shared" si="30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120</v>
      </c>
      <c r="B116" s="128">
        <v>2.1</v>
      </c>
      <c r="C116" s="129">
        <f t="shared" si="31"/>
        <v>2.1</v>
      </c>
      <c r="D116" s="129">
        <f t="shared" si="31"/>
        <v>2.1</v>
      </c>
      <c r="E116" s="129">
        <f t="shared" si="31"/>
        <v>2.1</v>
      </c>
      <c r="F116" s="129">
        <f t="shared" si="31"/>
        <v>2.1</v>
      </c>
      <c r="G116" s="129">
        <f t="shared" si="31"/>
        <v>2.1</v>
      </c>
      <c r="H116" s="129">
        <f t="shared" si="31"/>
        <v>2.1</v>
      </c>
      <c r="I116" s="129">
        <f t="shared" si="31"/>
        <v>2.1</v>
      </c>
      <c r="J116" s="129">
        <f t="shared" si="31"/>
        <v>2.1</v>
      </c>
      <c r="K116" s="129">
        <f t="shared" si="31"/>
        <v>2.1</v>
      </c>
      <c r="L116" s="129">
        <f t="shared" si="31"/>
        <v>2.1</v>
      </c>
      <c r="M116" s="129">
        <f t="shared" si="31"/>
        <v>2.1</v>
      </c>
      <c r="N116" s="129">
        <f t="shared" si="31"/>
        <v>2.1</v>
      </c>
      <c r="O116" s="129">
        <f t="shared" si="31"/>
        <v>2.1</v>
      </c>
      <c r="P116" s="129">
        <f t="shared" si="31"/>
        <v>2.1</v>
      </c>
      <c r="Q116" s="129">
        <f t="shared" si="31"/>
        <v>2.1</v>
      </c>
      <c r="R116" s="129">
        <f t="shared" si="31"/>
        <v>2.1</v>
      </c>
      <c r="S116" s="129">
        <f t="shared" si="30"/>
        <v>2.1</v>
      </c>
      <c r="T116" s="129">
        <f t="shared" si="30"/>
        <v>2.1</v>
      </c>
      <c r="U116" s="129">
        <f t="shared" si="30"/>
        <v>2.1</v>
      </c>
      <c r="V116" s="129">
        <f t="shared" si="30"/>
        <v>2.1</v>
      </c>
      <c r="W116" s="129">
        <f t="shared" si="30"/>
        <v>2.1</v>
      </c>
      <c r="X116" s="129">
        <f t="shared" si="30"/>
        <v>2.1</v>
      </c>
      <c r="Y116" s="129">
        <f t="shared" si="30"/>
        <v>2.1</v>
      </c>
      <c r="Z116" s="129">
        <f t="shared" si="30"/>
        <v>2.1</v>
      </c>
      <c r="AA116" s="129">
        <f t="shared" si="30"/>
        <v>2.1</v>
      </c>
      <c r="AB116" s="129">
        <f t="shared" si="30"/>
        <v>2.1</v>
      </c>
      <c r="AC116" s="129">
        <f t="shared" si="30"/>
        <v>2.1</v>
      </c>
      <c r="AD116" s="129">
        <f t="shared" si="30"/>
        <v>2.1</v>
      </c>
      <c r="AE116" s="129">
        <f t="shared" si="30"/>
        <v>2.1</v>
      </c>
      <c r="AF116" s="129">
        <f t="shared" si="30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121</v>
      </c>
      <c r="B117" s="128">
        <v>9.3000000000000007</v>
      </c>
      <c r="C117" s="129">
        <f t="shared" si="31"/>
        <v>9.3000000000000007</v>
      </c>
      <c r="D117" s="129">
        <f t="shared" si="31"/>
        <v>9.3000000000000007</v>
      </c>
      <c r="E117" s="129">
        <f t="shared" si="31"/>
        <v>9.3000000000000007</v>
      </c>
      <c r="F117" s="129">
        <f t="shared" si="31"/>
        <v>9.3000000000000007</v>
      </c>
      <c r="G117" s="129">
        <f t="shared" si="31"/>
        <v>9.3000000000000007</v>
      </c>
      <c r="H117" s="129">
        <f t="shared" si="31"/>
        <v>9.3000000000000007</v>
      </c>
      <c r="I117" s="129">
        <f t="shared" si="31"/>
        <v>9.3000000000000007</v>
      </c>
      <c r="J117" s="129">
        <f t="shared" si="31"/>
        <v>9.3000000000000007</v>
      </c>
      <c r="K117" s="129">
        <f t="shared" si="31"/>
        <v>9.3000000000000007</v>
      </c>
      <c r="L117" s="129">
        <f t="shared" si="31"/>
        <v>9.3000000000000007</v>
      </c>
      <c r="M117" s="129">
        <f t="shared" si="31"/>
        <v>9.3000000000000007</v>
      </c>
      <c r="N117" s="129">
        <f t="shared" si="31"/>
        <v>9.3000000000000007</v>
      </c>
      <c r="O117" s="129">
        <f t="shared" si="31"/>
        <v>9.3000000000000007</v>
      </c>
      <c r="P117" s="129">
        <f t="shared" si="31"/>
        <v>9.3000000000000007</v>
      </c>
      <c r="Q117" s="129">
        <f t="shared" si="31"/>
        <v>9.3000000000000007</v>
      </c>
      <c r="R117" s="129">
        <f t="shared" si="31"/>
        <v>9.3000000000000007</v>
      </c>
      <c r="S117" s="129">
        <f t="shared" si="30"/>
        <v>9.3000000000000007</v>
      </c>
      <c r="T117" s="129">
        <f t="shared" si="30"/>
        <v>9.3000000000000007</v>
      </c>
      <c r="U117" s="129">
        <f t="shared" si="30"/>
        <v>9.3000000000000007</v>
      </c>
      <c r="V117" s="129">
        <f t="shared" si="30"/>
        <v>9.3000000000000007</v>
      </c>
      <c r="W117" s="129">
        <f t="shared" si="30"/>
        <v>9.3000000000000007</v>
      </c>
      <c r="X117" s="129">
        <f t="shared" si="30"/>
        <v>9.3000000000000007</v>
      </c>
      <c r="Y117" s="129">
        <f t="shared" si="30"/>
        <v>9.3000000000000007</v>
      </c>
      <c r="Z117" s="129">
        <f t="shared" si="30"/>
        <v>9.3000000000000007</v>
      </c>
      <c r="AA117" s="129">
        <f t="shared" si="30"/>
        <v>9.3000000000000007</v>
      </c>
      <c r="AB117" s="129">
        <f t="shared" si="30"/>
        <v>9.3000000000000007</v>
      </c>
      <c r="AC117" s="129">
        <f t="shared" si="30"/>
        <v>9.3000000000000007</v>
      </c>
      <c r="AD117" s="129">
        <f t="shared" si="30"/>
        <v>9.3000000000000007</v>
      </c>
      <c r="AE117" s="129">
        <f t="shared" si="30"/>
        <v>9.3000000000000007</v>
      </c>
      <c r="AF117" s="129">
        <f t="shared" si="30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122</v>
      </c>
      <c r="B118" s="128">
        <v>0</v>
      </c>
      <c r="C118" s="129">
        <f t="shared" si="31"/>
        <v>0</v>
      </c>
      <c r="D118" s="129">
        <f t="shared" si="31"/>
        <v>0</v>
      </c>
      <c r="E118" s="129">
        <f t="shared" si="31"/>
        <v>0</v>
      </c>
      <c r="F118" s="129">
        <f t="shared" si="31"/>
        <v>0</v>
      </c>
      <c r="G118" s="129">
        <f t="shared" si="31"/>
        <v>0</v>
      </c>
      <c r="H118" s="129">
        <f t="shared" si="31"/>
        <v>0</v>
      </c>
      <c r="I118" s="129">
        <f t="shared" si="31"/>
        <v>0</v>
      </c>
      <c r="J118" s="129">
        <f t="shared" si="31"/>
        <v>0</v>
      </c>
      <c r="K118" s="129">
        <f t="shared" si="31"/>
        <v>0</v>
      </c>
      <c r="L118" s="129">
        <f t="shared" si="31"/>
        <v>0</v>
      </c>
      <c r="M118" s="129">
        <f t="shared" si="31"/>
        <v>0</v>
      </c>
      <c r="N118" s="129">
        <f t="shared" si="31"/>
        <v>0</v>
      </c>
      <c r="O118" s="129">
        <f t="shared" si="31"/>
        <v>0</v>
      </c>
      <c r="P118" s="129">
        <f t="shared" si="31"/>
        <v>0</v>
      </c>
      <c r="Q118" s="129">
        <f t="shared" si="31"/>
        <v>0</v>
      </c>
      <c r="R118" s="129">
        <f t="shared" si="31"/>
        <v>0</v>
      </c>
      <c r="S118" s="129">
        <f t="shared" si="30"/>
        <v>0</v>
      </c>
      <c r="T118" s="129">
        <f t="shared" si="30"/>
        <v>0</v>
      </c>
      <c r="U118" s="129">
        <f t="shared" si="30"/>
        <v>0</v>
      </c>
      <c r="V118" s="129">
        <f t="shared" si="30"/>
        <v>0</v>
      </c>
      <c r="W118" s="129">
        <f t="shared" si="30"/>
        <v>0</v>
      </c>
      <c r="X118" s="129">
        <f t="shared" si="30"/>
        <v>0</v>
      </c>
      <c r="Y118" s="129">
        <f t="shared" si="30"/>
        <v>0</v>
      </c>
      <c r="Z118" s="129">
        <f t="shared" si="30"/>
        <v>0</v>
      </c>
      <c r="AA118" s="129">
        <f t="shared" si="30"/>
        <v>0</v>
      </c>
      <c r="AB118" s="129">
        <f t="shared" si="30"/>
        <v>0</v>
      </c>
      <c r="AC118" s="129">
        <f t="shared" si="30"/>
        <v>0</v>
      </c>
      <c r="AD118" s="129">
        <f t="shared" si="30"/>
        <v>0</v>
      </c>
      <c r="AE118" s="129">
        <f t="shared" si="30"/>
        <v>0</v>
      </c>
      <c r="AF118" s="129">
        <f t="shared" si="30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123</v>
      </c>
      <c r="B119" s="128">
        <v>0</v>
      </c>
      <c r="C119" s="129">
        <f t="shared" si="31"/>
        <v>0</v>
      </c>
      <c r="D119" s="129">
        <f t="shared" si="31"/>
        <v>0</v>
      </c>
      <c r="E119" s="129">
        <f t="shared" si="31"/>
        <v>0</v>
      </c>
      <c r="F119" s="129">
        <f t="shared" si="31"/>
        <v>0</v>
      </c>
      <c r="G119" s="129">
        <f t="shared" si="31"/>
        <v>0</v>
      </c>
      <c r="H119" s="129">
        <f t="shared" si="31"/>
        <v>0</v>
      </c>
      <c r="I119" s="129">
        <f t="shared" si="31"/>
        <v>0</v>
      </c>
      <c r="J119" s="129">
        <f t="shared" si="31"/>
        <v>0</v>
      </c>
      <c r="K119" s="129">
        <f t="shared" si="31"/>
        <v>0</v>
      </c>
      <c r="L119" s="129">
        <f t="shared" si="31"/>
        <v>0</v>
      </c>
      <c r="M119" s="129">
        <f t="shared" si="31"/>
        <v>0</v>
      </c>
      <c r="N119" s="129">
        <f t="shared" si="31"/>
        <v>0</v>
      </c>
      <c r="O119" s="129">
        <f t="shared" si="31"/>
        <v>0</v>
      </c>
      <c r="P119" s="129">
        <f t="shared" si="31"/>
        <v>0</v>
      </c>
      <c r="Q119" s="129">
        <f t="shared" si="31"/>
        <v>0</v>
      </c>
      <c r="R119" s="129">
        <f t="shared" si="31"/>
        <v>0</v>
      </c>
      <c r="S119" s="129">
        <f t="shared" si="30"/>
        <v>0</v>
      </c>
      <c r="T119" s="129">
        <f t="shared" si="30"/>
        <v>0</v>
      </c>
      <c r="U119" s="129">
        <f t="shared" si="30"/>
        <v>0</v>
      </c>
      <c r="V119" s="129">
        <f t="shared" si="30"/>
        <v>0</v>
      </c>
      <c r="W119" s="129">
        <f t="shared" si="30"/>
        <v>0</v>
      </c>
      <c r="X119" s="129">
        <f t="shared" si="30"/>
        <v>0</v>
      </c>
      <c r="Y119" s="129">
        <f t="shared" si="30"/>
        <v>0</v>
      </c>
      <c r="Z119" s="129">
        <f t="shared" si="30"/>
        <v>0</v>
      </c>
      <c r="AA119" s="129">
        <f t="shared" si="30"/>
        <v>0</v>
      </c>
      <c r="AB119" s="129">
        <f t="shared" si="30"/>
        <v>0</v>
      </c>
      <c r="AC119" s="129">
        <f t="shared" si="30"/>
        <v>0</v>
      </c>
      <c r="AD119" s="129">
        <f t="shared" si="30"/>
        <v>0</v>
      </c>
      <c r="AE119" s="129">
        <f t="shared" si="30"/>
        <v>0</v>
      </c>
      <c r="AF119" s="129">
        <f t="shared" si="30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124</v>
      </c>
      <c r="B120" s="128">
        <v>5</v>
      </c>
      <c r="C120" s="129">
        <f t="shared" si="31"/>
        <v>5</v>
      </c>
      <c r="D120" s="129">
        <f t="shared" si="31"/>
        <v>5</v>
      </c>
      <c r="E120" s="129">
        <f t="shared" si="31"/>
        <v>5</v>
      </c>
      <c r="F120" s="129">
        <f t="shared" si="31"/>
        <v>5</v>
      </c>
      <c r="G120" s="129">
        <f t="shared" si="31"/>
        <v>5</v>
      </c>
      <c r="H120" s="129">
        <f t="shared" si="31"/>
        <v>5</v>
      </c>
      <c r="I120" s="129">
        <f t="shared" si="31"/>
        <v>5</v>
      </c>
      <c r="J120" s="129">
        <f t="shared" si="31"/>
        <v>5</v>
      </c>
      <c r="K120" s="129">
        <f t="shared" si="31"/>
        <v>5</v>
      </c>
      <c r="L120" s="129">
        <f t="shared" si="31"/>
        <v>5</v>
      </c>
      <c r="M120" s="129">
        <f t="shared" si="31"/>
        <v>5</v>
      </c>
      <c r="N120" s="129">
        <f t="shared" si="31"/>
        <v>5</v>
      </c>
      <c r="O120" s="129">
        <f t="shared" si="31"/>
        <v>5</v>
      </c>
      <c r="P120" s="129">
        <f t="shared" si="31"/>
        <v>5</v>
      </c>
      <c r="Q120" s="129">
        <f t="shared" si="31"/>
        <v>5</v>
      </c>
      <c r="R120" s="129">
        <f t="shared" si="31"/>
        <v>5</v>
      </c>
      <c r="S120" s="129">
        <f t="shared" si="30"/>
        <v>5</v>
      </c>
      <c r="T120" s="129">
        <f t="shared" si="30"/>
        <v>5</v>
      </c>
      <c r="U120" s="129">
        <f t="shared" si="30"/>
        <v>5</v>
      </c>
      <c r="V120" s="129">
        <f t="shared" si="30"/>
        <v>5</v>
      </c>
      <c r="W120" s="129">
        <f t="shared" si="30"/>
        <v>5</v>
      </c>
      <c r="X120" s="129">
        <f t="shared" si="30"/>
        <v>5</v>
      </c>
      <c r="Y120" s="129">
        <f t="shared" si="30"/>
        <v>5</v>
      </c>
      <c r="Z120" s="129">
        <f t="shared" si="30"/>
        <v>5</v>
      </c>
      <c r="AA120" s="129">
        <f t="shared" si="30"/>
        <v>5</v>
      </c>
      <c r="AB120" s="129">
        <f t="shared" si="30"/>
        <v>5</v>
      </c>
      <c r="AC120" s="129">
        <f t="shared" si="30"/>
        <v>5</v>
      </c>
      <c r="AD120" s="129">
        <f t="shared" si="30"/>
        <v>5</v>
      </c>
      <c r="AE120" s="129">
        <f t="shared" si="30"/>
        <v>5</v>
      </c>
      <c r="AF120" s="129">
        <f t="shared" si="30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125</v>
      </c>
      <c r="B121" s="128">
        <v>1</v>
      </c>
      <c r="C121" s="129">
        <f t="shared" si="31"/>
        <v>1</v>
      </c>
      <c r="D121" s="129">
        <f t="shared" si="31"/>
        <v>1</v>
      </c>
      <c r="E121" s="129">
        <f t="shared" si="31"/>
        <v>1</v>
      </c>
      <c r="F121" s="129">
        <f t="shared" si="31"/>
        <v>1</v>
      </c>
      <c r="G121" s="129">
        <f t="shared" si="31"/>
        <v>1</v>
      </c>
      <c r="H121" s="129">
        <f t="shared" si="31"/>
        <v>1</v>
      </c>
      <c r="I121" s="129">
        <f t="shared" si="31"/>
        <v>1</v>
      </c>
      <c r="J121" s="129">
        <f t="shared" si="31"/>
        <v>1</v>
      </c>
      <c r="K121" s="129">
        <f t="shared" si="31"/>
        <v>1</v>
      </c>
      <c r="L121" s="129">
        <f t="shared" si="31"/>
        <v>1</v>
      </c>
      <c r="M121" s="129">
        <f t="shared" si="31"/>
        <v>1</v>
      </c>
      <c r="N121" s="129">
        <f t="shared" si="31"/>
        <v>1</v>
      </c>
      <c r="O121" s="129">
        <f t="shared" si="31"/>
        <v>1</v>
      </c>
      <c r="P121" s="129">
        <f t="shared" si="31"/>
        <v>1</v>
      </c>
      <c r="Q121" s="129">
        <f t="shared" si="31"/>
        <v>1</v>
      </c>
      <c r="R121" s="129">
        <f t="shared" si="31"/>
        <v>1</v>
      </c>
      <c r="S121" s="129">
        <f t="shared" si="30"/>
        <v>1</v>
      </c>
      <c r="T121" s="129">
        <f t="shared" si="30"/>
        <v>1</v>
      </c>
      <c r="U121" s="129">
        <f t="shared" si="30"/>
        <v>1</v>
      </c>
      <c r="V121" s="129">
        <f t="shared" si="30"/>
        <v>1</v>
      </c>
      <c r="W121" s="129">
        <f t="shared" si="30"/>
        <v>1</v>
      </c>
      <c r="X121" s="129">
        <f t="shared" si="30"/>
        <v>1</v>
      </c>
      <c r="Y121" s="129">
        <f t="shared" si="30"/>
        <v>1</v>
      </c>
      <c r="Z121" s="129">
        <f t="shared" si="30"/>
        <v>1</v>
      </c>
      <c r="AA121" s="129">
        <f t="shared" si="30"/>
        <v>1</v>
      </c>
      <c r="AB121" s="129">
        <f t="shared" si="30"/>
        <v>1</v>
      </c>
      <c r="AC121" s="129">
        <f t="shared" si="30"/>
        <v>1</v>
      </c>
      <c r="AD121" s="129">
        <f t="shared" si="30"/>
        <v>1</v>
      </c>
      <c r="AE121" s="129">
        <f t="shared" si="30"/>
        <v>1</v>
      </c>
      <c r="AF121" s="129">
        <f t="shared" si="30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126</v>
      </c>
      <c r="B122" s="128">
        <v>1.58</v>
      </c>
      <c r="C122" s="129">
        <f t="shared" si="31"/>
        <v>1.58</v>
      </c>
      <c r="D122" s="129">
        <f t="shared" si="31"/>
        <v>1.58</v>
      </c>
      <c r="E122" s="129">
        <f t="shared" si="31"/>
        <v>1.58</v>
      </c>
      <c r="F122" s="129">
        <f t="shared" si="31"/>
        <v>1.58</v>
      </c>
      <c r="G122" s="129">
        <f t="shared" si="31"/>
        <v>1.58</v>
      </c>
      <c r="H122" s="129">
        <f t="shared" si="31"/>
        <v>1.58</v>
      </c>
      <c r="I122" s="129">
        <f t="shared" si="31"/>
        <v>1.58</v>
      </c>
      <c r="J122" s="129">
        <f t="shared" si="31"/>
        <v>1.58</v>
      </c>
      <c r="K122" s="129">
        <f t="shared" si="31"/>
        <v>1.58</v>
      </c>
      <c r="L122" s="129">
        <f t="shared" si="31"/>
        <v>1.58</v>
      </c>
      <c r="M122" s="129">
        <f t="shared" si="31"/>
        <v>1.58</v>
      </c>
      <c r="N122" s="129">
        <f t="shared" si="31"/>
        <v>1.58</v>
      </c>
      <c r="O122" s="129">
        <f t="shared" si="31"/>
        <v>1.58</v>
      </c>
      <c r="P122" s="129">
        <f t="shared" si="31"/>
        <v>1.58</v>
      </c>
      <c r="Q122" s="129">
        <f t="shared" si="31"/>
        <v>1.58</v>
      </c>
      <c r="R122" s="129">
        <f t="shared" si="31"/>
        <v>1.58</v>
      </c>
      <c r="S122" s="129">
        <f t="shared" si="30"/>
        <v>1.58</v>
      </c>
      <c r="T122" s="129">
        <f t="shared" si="30"/>
        <v>1.58</v>
      </c>
      <c r="U122" s="129">
        <f t="shared" si="30"/>
        <v>1.58</v>
      </c>
      <c r="V122" s="129">
        <f t="shared" si="30"/>
        <v>1.58</v>
      </c>
      <c r="W122" s="129">
        <f t="shared" si="30"/>
        <v>1.58</v>
      </c>
      <c r="X122" s="129">
        <f t="shared" si="30"/>
        <v>1.58</v>
      </c>
      <c r="Y122" s="129">
        <f t="shared" si="30"/>
        <v>1.58</v>
      </c>
      <c r="Z122" s="129">
        <f t="shared" si="30"/>
        <v>1.58</v>
      </c>
      <c r="AA122" s="129">
        <f t="shared" si="30"/>
        <v>1.58</v>
      </c>
      <c r="AB122" s="129">
        <f t="shared" si="30"/>
        <v>1.58</v>
      </c>
      <c r="AC122" s="129">
        <f t="shared" si="30"/>
        <v>1.58</v>
      </c>
      <c r="AD122" s="129">
        <f t="shared" si="30"/>
        <v>1.58</v>
      </c>
      <c r="AE122" s="129">
        <f t="shared" si="30"/>
        <v>1.58</v>
      </c>
      <c r="AF122" s="129">
        <f t="shared" si="30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127</v>
      </c>
      <c r="B123" s="128">
        <v>1.46</v>
      </c>
      <c r="C123" s="129">
        <f t="shared" si="31"/>
        <v>1.46</v>
      </c>
      <c r="D123" s="129">
        <f t="shared" si="31"/>
        <v>1.46</v>
      </c>
      <c r="E123" s="129">
        <f t="shared" si="31"/>
        <v>1.46</v>
      </c>
      <c r="F123" s="129">
        <f t="shared" si="31"/>
        <v>1.46</v>
      </c>
      <c r="G123" s="129">
        <f t="shared" si="31"/>
        <v>1.46</v>
      </c>
      <c r="H123" s="129">
        <f t="shared" si="31"/>
        <v>1.46</v>
      </c>
      <c r="I123" s="129">
        <f t="shared" si="31"/>
        <v>1.46</v>
      </c>
      <c r="J123" s="129">
        <f t="shared" si="31"/>
        <v>1.46</v>
      </c>
      <c r="K123" s="129">
        <f t="shared" si="31"/>
        <v>1.46</v>
      </c>
      <c r="L123" s="129">
        <f t="shared" si="31"/>
        <v>1.46</v>
      </c>
      <c r="M123" s="129">
        <f t="shared" si="31"/>
        <v>1.46</v>
      </c>
      <c r="N123" s="129">
        <f t="shared" si="31"/>
        <v>1.46</v>
      </c>
      <c r="O123" s="129">
        <f t="shared" si="31"/>
        <v>1.46</v>
      </c>
      <c r="P123" s="129">
        <f t="shared" si="31"/>
        <v>1.46</v>
      </c>
      <c r="Q123" s="129">
        <f t="shared" si="31"/>
        <v>1.46</v>
      </c>
      <c r="R123" s="129">
        <f t="shared" si="31"/>
        <v>1.46</v>
      </c>
      <c r="S123" s="129">
        <f t="shared" ref="S123:AF124" si="32">R123</f>
        <v>1.46</v>
      </c>
      <c r="T123" s="129">
        <f t="shared" si="32"/>
        <v>1.46</v>
      </c>
      <c r="U123" s="129">
        <f t="shared" si="32"/>
        <v>1.46</v>
      </c>
      <c r="V123" s="129">
        <f t="shared" si="32"/>
        <v>1.46</v>
      </c>
      <c r="W123" s="129">
        <f t="shared" si="32"/>
        <v>1.46</v>
      </c>
      <c r="X123" s="129">
        <f t="shared" si="32"/>
        <v>1.46</v>
      </c>
      <c r="Y123" s="129">
        <f t="shared" si="32"/>
        <v>1.46</v>
      </c>
      <c r="Z123" s="129">
        <f t="shared" si="32"/>
        <v>1.46</v>
      </c>
      <c r="AA123" s="129">
        <f t="shared" si="32"/>
        <v>1.46</v>
      </c>
      <c r="AB123" s="129">
        <f t="shared" si="32"/>
        <v>1.46</v>
      </c>
      <c r="AC123" s="129">
        <f t="shared" si="32"/>
        <v>1.46</v>
      </c>
      <c r="AD123" s="129">
        <f t="shared" si="32"/>
        <v>1.46</v>
      </c>
      <c r="AE123" s="129">
        <f t="shared" si="32"/>
        <v>1.46</v>
      </c>
      <c r="AF123" s="129">
        <f t="shared" si="32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128</v>
      </c>
      <c r="B124" s="128">
        <v>1.48</v>
      </c>
      <c r="C124" s="129">
        <f t="shared" si="31"/>
        <v>1.48</v>
      </c>
      <c r="D124" s="129">
        <f t="shared" si="31"/>
        <v>1.48</v>
      </c>
      <c r="E124" s="129">
        <f t="shared" si="31"/>
        <v>1.48</v>
      </c>
      <c r="F124" s="129">
        <f t="shared" si="31"/>
        <v>1.48</v>
      </c>
      <c r="G124" s="129">
        <f t="shared" si="31"/>
        <v>1.48</v>
      </c>
      <c r="H124" s="129">
        <f t="shared" si="31"/>
        <v>1.48</v>
      </c>
      <c r="I124" s="129">
        <f t="shared" si="31"/>
        <v>1.48</v>
      </c>
      <c r="J124" s="129">
        <f t="shared" si="31"/>
        <v>1.48</v>
      </c>
      <c r="K124" s="129">
        <f t="shared" si="31"/>
        <v>1.48</v>
      </c>
      <c r="L124" s="129">
        <f t="shared" si="31"/>
        <v>1.48</v>
      </c>
      <c r="M124" s="129">
        <f t="shared" si="31"/>
        <v>1.48</v>
      </c>
      <c r="N124" s="129">
        <f t="shared" si="31"/>
        <v>1.48</v>
      </c>
      <c r="O124" s="129">
        <f t="shared" si="31"/>
        <v>1.48</v>
      </c>
      <c r="P124" s="129">
        <f t="shared" si="31"/>
        <v>1.48</v>
      </c>
      <c r="Q124" s="129">
        <f t="shared" si="31"/>
        <v>1.48</v>
      </c>
      <c r="R124" s="129">
        <f t="shared" si="31"/>
        <v>1.48</v>
      </c>
      <c r="S124" s="129">
        <f t="shared" si="32"/>
        <v>1.48</v>
      </c>
      <c r="T124" s="129">
        <f t="shared" si="32"/>
        <v>1.48</v>
      </c>
      <c r="U124" s="129">
        <f t="shared" si="32"/>
        <v>1.48</v>
      </c>
      <c r="V124" s="129">
        <f t="shared" si="32"/>
        <v>1.48</v>
      </c>
      <c r="W124" s="129">
        <f t="shared" si="32"/>
        <v>1.48</v>
      </c>
      <c r="X124" s="129">
        <f t="shared" si="32"/>
        <v>1.48</v>
      </c>
      <c r="Y124" s="129">
        <f t="shared" si="32"/>
        <v>1.48</v>
      </c>
      <c r="Z124" s="129">
        <f t="shared" si="32"/>
        <v>1.48</v>
      </c>
      <c r="AA124" s="129">
        <f t="shared" si="32"/>
        <v>1.48</v>
      </c>
      <c r="AB124" s="129">
        <f t="shared" si="32"/>
        <v>1.48</v>
      </c>
      <c r="AC124" s="129">
        <f t="shared" si="32"/>
        <v>1.48</v>
      </c>
      <c r="AD124" s="129">
        <f t="shared" si="32"/>
        <v>1.48</v>
      </c>
      <c r="AE124" s="129">
        <f t="shared" si="32"/>
        <v>1.48</v>
      </c>
      <c r="AF124" s="129">
        <f t="shared" si="32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129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130</v>
      </c>
      <c r="B126" s="128">
        <v>2.2000000000000002</v>
      </c>
      <c r="C126" s="129">
        <f t="shared" ref="C126:R133" si="33">B126</f>
        <v>2.2000000000000002</v>
      </c>
      <c r="D126" s="129">
        <f t="shared" si="33"/>
        <v>2.2000000000000002</v>
      </c>
      <c r="E126" s="129">
        <f t="shared" si="33"/>
        <v>2.2000000000000002</v>
      </c>
      <c r="F126" s="129">
        <f t="shared" si="33"/>
        <v>2.2000000000000002</v>
      </c>
      <c r="G126" s="129">
        <f t="shared" si="33"/>
        <v>2.2000000000000002</v>
      </c>
      <c r="H126" s="129">
        <f t="shared" si="33"/>
        <v>2.2000000000000002</v>
      </c>
      <c r="I126" s="129">
        <f t="shared" si="33"/>
        <v>2.2000000000000002</v>
      </c>
      <c r="J126" s="129">
        <f t="shared" si="33"/>
        <v>2.2000000000000002</v>
      </c>
      <c r="K126" s="129">
        <f t="shared" si="33"/>
        <v>2.2000000000000002</v>
      </c>
      <c r="L126" s="129">
        <f t="shared" si="33"/>
        <v>2.2000000000000002</v>
      </c>
      <c r="M126" s="129">
        <f t="shared" si="33"/>
        <v>2.2000000000000002</v>
      </c>
      <c r="N126" s="129">
        <f t="shared" si="33"/>
        <v>2.2000000000000002</v>
      </c>
      <c r="O126" s="129">
        <f t="shared" si="33"/>
        <v>2.2000000000000002</v>
      </c>
      <c r="P126" s="129">
        <f t="shared" si="33"/>
        <v>2.2000000000000002</v>
      </c>
      <c r="Q126" s="129">
        <f t="shared" si="33"/>
        <v>2.2000000000000002</v>
      </c>
      <c r="R126" s="129">
        <f t="shared" si="33"/>
        <v>2.2000000000000002</v>
      </c>
      <c r="S126" s="129">
        <f t="shared" ref="S126:AF133" si="34">R126</f>
        <v>2.2000000000000002</v>
      </c>
      <c r="T126" s="129">
        <f t="shared" si="34"/>
        <v>2.2000000000000002</v>
      </c>
      <c r="U126" s="129">
        <f t="shared" si="34"/>
        <v>2.2000000000000002</v>
      </c>
      <c r="V126" s="129">
        <f t="shared" si="34"/>
        <v>2.2000000000000002</v>
      </c>
      <c r="W126" s="129">
        <f t="shared" si="34"/>
        <v>2.2000000000000002</v>
      </c>
      <c r="X126" s="129">
        <f t="shared" si="34"/>
        <v>2.2000000000000002</v>
      </c>
      <c r="Y126" s="129">
        <f t="shared" si="34"/>
        <v>2.2000000000000002</v>
      </c>
      <c r="Z126" s="129">
        <f t="shared" si="34"/>
        <v>2.2000000000000002</v>
      </c>
      <c r="AA126" s="129">
        <f t="shared" si="34"/>
        <v>2.2000000000000002</v>
      </c>
      <c r="AB126" s="129">
        <f t="shared" si="34"/>
        <v>2.2000000000000002</v>
      </c>
      <c r="AC126" s="129">
        <f t="shared" si="34"/>
        <v>2.2000000000000002</v>
      </c>
      <c r="AD126" s="129">
        <f t="shared" si="34"/>
        <v>2.2000000000000002</v>
      </c>
      <c r="AE126" s="129">
        <f t="shared" si="34"/>
        <v>2.2000000000000002</v>
      </c>
      <c r="AF126" s="129">
        <f t="shared" si="34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131</v>
      </c>
      <c r="B127" s="128">
        <v>2</v>
      </c>
      <c r="C127" s="129">
        <f t="shared" si="33"/>
        <v>2</v>
      </c>
      <c r="D127" s="129">
        <f t="shared" si="33"/>
        <v>2</v>
      </c>
      <c r="E127" s="129">
        <f t="shared" si="33"/>
        <v>2</v>
      </c>
      <c r="F127" s="129">
        <f t="shared" si="33"/>
        <v>2</v>
      </c>
      <c r="G127" s="129">
        <f t="shared" si="33"/>
        <v>2</v>
      </c>
      <c r="H127" s="129">
        <f t="shared" si="33"/>
        <v>2</v>
      </c>
      <c r="I127" s="129">
        <f t="shared" si="33"/>
        <v>2</v>
      </c>
      <c r="J127" s="129">
        <f t="shared" si="33"/>
        <v>2</v>
      </c>
      <c r="K127" s="129">
        <f t="shared" si="33"/>
        <v>2</v>
      </c>
      <c r="L127" s="129">
        <f t="shared" si="33"/>
        <v>2</v>
      </c>
      <c r="M127" s="129">
        <f t="shared" si="33"/>
        <v>2</v>
      </c>
      <c r="N127" s="129">
        <f t="shared" si="33"/>
        <v>2</v>
      </c>
      <c r="O127" s="129">
        <f t="shared" si="33"/>
        <v>2</v>
      </c>
      <c r="P127" s="129">
        <f t="shared" si="33"/>
        <v>2</v>
      </c>
      <c r="Q127" s="129">
        <f t="shared" si="33"/>
        <v>2</v>
      </c>
      <c r="R127" s="129">
        <f t="shared" si="33"/>
        <v>2</v>
      </c>
      <c r="S127" s="129">
        <f t="shared" si="34"/>
        <v>2</v>
      </c>
      <c r="T127" s="129">
        <f t="shared" si="34"/>
        <v>2</v>
      </c>
      <c r="U127" s="129">
        <f t="shared" si="34"/>
        <v>2</v>
      </c>
      <c r="V127" s="129">
        <f t="shared" si="34"/>
        <v>2</v>
      </c>
      <c r="W127" s="129">
        <f t="shared" si="34"/>
        <v>2</v>
      </c>
      <c r="X127" s="129">
        <f t="shared" si="34"/>
        <v>2</v>
      </c>
      <c r="Y127" s="129">
        <f t="shared" si="34"/>
        <v>2</v>
      </c>
      <c r="Z127" s="129">
        <f t="shared" si="34"/>
        <v>2</v>
      </c>
      <c r="AA127" s="129">
        <f t="shared" si="34"/>
        <v>2</v>
      </c>
      <c r="AB127" s="129">
        <f t="shared" si="34"/>
        <v>2</v>
      </c>
      <c r="AC127" s="129">
        <f t="shared" si="34"/>
        <v>2</v>
      </c>
      <c r="AD127" s="129">
        <f t="shared" si="34"/>
        <v>2</v>
      </c>
      <c r="AE127" s="129">
        <f t="shared" si="34"/>
        <v>2</v>
      </c>
      <c r="AF127" s="129">
        <f t="shared" si="34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132</v>
      </c>
      <c r="B128" s="128">
        <v>1.25</v>
      </c>
      <c r="C128" s="129">
        <f t="shared" si="33"/>
        <v>1.25</v>
      </c>
      <c r="D128" s="129">
        <f t="shared" si="33"/>
        <v>1.25</v>
      </c>
      <c r="E128" s="129">
        <f t="shared" si="33"/>
        <v>1.25</v>
      </c>
      <c r="F128" s="129">
        <f t="shared" si="33"/>
        <v>1.25</v>
      </c>
      <c r="G128" s="129">
        <f t="shared" si="33"/>
        <v>1.25</v>
      </c>
      <c r="H128" s="129">
        <f t="shared" si="33"/>
        <v>1.25</v>
      </c>
      <c r="I128" s="129">
        <f t="shared" si="33"/>
        <v>1.25</v>
      </c>
      <c r="J128" s="129">
        <f t="shared" si="33"/>
        <v>1.25</v>
      </c>
      <c r="K128" s="129">
        <f t="shared" si="33"/>
        <v>1.25</v>
      </c>
      <c r="L128" s="129">
        <f t="shared" si="33"/>
        <v>1.25</v>
      </c>
      <c r="M128" s="129">
        <f t="shared" si="33"/>
        <v>1.25</v>
      </c>
      <c r="N128" s="129">
        <f t="shared" si="33"/>
        <v>1.25</v>
      </c>
      <c r="O128" s="129">
        <f t="shared" si="33"/>
        <v>1.25</v>
      </c>
      <c r="P128" s="129">
        <f t="shared" si="33"/>
        <v>1.25</v>
      </c>
      <c r="Q128" s="129">
        <f t="shared" si="33"/>
        <v>1.25</v>
      </c>
      <c r="R128" s="129">
        <f t="shared" si="33"/>
        <v>1.25</v>
      </c>
      <c r="S128" s="129">
        <f t="shared" si="34"/>
        <v>1.25</v>
      </c>
      <c r="T128" s="129">
        <f t="shared" si="34"/>
        <v>1.25</v>
      </c>
      <c r="U128" s="129">
        <f t="shared" si="34"/>
        <v>1.25</v>
      </c>
      <c r="V128" s="129">
        <f t="shared" si="34"/>
        <v>1.25</v>
      </c>
      <c r="W128" s="129">
        <f t="shared" si="34"/>
        <v>1.25</v>
      </c>
      <c r="X128" s="129">
        <f t="shared" si="34"/>
        <v>1.25</v>
      </c>
      <c r="Y128" s="129">
        <f t="shared" si="34"/>
        <v>1.25</v>
      </c>
      <c r="Z128" s="129">
        <f t="shared" si="34"/>
        <v>1.25</v>
      </c>
      <c r="AA128" s="129">
        <f t="shared" si="34"/>
        <v>1.25</v>
      </c>
      <c r="AB128" s="129">
        <f t="shared" si="34"/>
        <v>1.25</v>
      </c>
      <c r="AC128" s="129">
        <f t="shared" si="34"/>
        <v>1.25</v>
      </c>
      <c r="AD128" s="129">
        <f t="shared" si="34"/>
        <v>1.25</v>
      </c>
      <c r="AE128" s="129">
        <f t="shared" si="34"/>
        <v>1.25</v>
      </c>
      <c r="AF128" s="129">
        <f t="shared" si="34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133</v>
      </c>
      <c r="B129" s="128">
        <v>1.1499999999999999</v>
      </c>
      <c r="C129" s="129">
        <f t="shared" si="33"/>
        <v>1.1499999999999999</v>
      </c>
      <c r="D129" s="129">
        <f t="shared" si="33"/>
        <v>1.1499999999999999</v>
      </c>
      <c r="E129" s="129">
        <f t="shared" si="33"/>
        <v>1.1499999999999999</v>
      </c>
      <c r="F129" s="129">
        <f t="shared" si="33"/>
        <v>1.1499999999999999</v>
      </c>
      <c r="G129" s="129">
        <f t="shared" si="33"/>
        <v>1.1499999999999999</v>
      </c>
      <c r="H129" s="129">
        <f t="shared" si="33"/>
        <v>1.1499999999999999</v>
      </c>
      <c r="I129" s="129">
        <f t="shared" si="33"/>
        <v>1.1499999999999999</v>
      </c>
      <c r="J129" s="129">
        <f t="shared" si="33"/>
        <v>1.1499999999999999</v>
      </c>
      <c r="K129" s="129">
        <f t="shared" si="33"/>
        <v>1.1499999999999999</v>
      </c>
      <c r="L129" s="129">
        <f t="shared" si="33"/>
        <v>1.1499999999999999</v>
      </c>
      <c r="M129" s="129">
        <f t="shared" si="33"/>
        <v>1.1499999999999999</v>
      </c>
      <c r="N129" s="129">
        <f t="shared" si="33"/>
        <v>1.1499999999999999</v>
      </c>
      <c r="O129" s="129">
        <f t="shared" si="33"/>
        <v>1.1499999999999999</v>
      </c>
      <c r="P129" s="129">
        <f t="shared" si="33"/>
        <v>1.1499999999999999</v>
      </c>
      <c r="Q129" s="129">
        <f t="shared" si="33"/>
        <v>1.1499999999999999</v>
      </c>
      <c r="R129" s="129">
        <f t="shared" si="33"/>
        <v>1.1499999999999999</v>
      </c>
      <c r="S129" s="129">
        <f t="shared" si="34"/>
        <v>1.1499999999999999</v>
      </c>
      <c r="T129" s="129">
        <f t="shared" si="34"/>
        <v>1.1499999999999999</v>
      </c>
      <c r="U129" s="129">
        <f t="shared" si="34"/>
        <v>1.1499999999999999</v>
      </c>
      <c r="V129" s="129">
        <f t="shared" si="34"/>
        <v>1.1499999999999999</v>
      </c>
      <c r="W129" s="129">
        <f t="shared" si="34"/>
        <v>1.1499999999999999</v>
      </c>
      <c r="X129" s="129">
        <f t="shared" si="34"/>
        <v>1.1499999999999999</v>
      </c>
      <c r="Y129" s="129">
        <f t="shared" si="34"/>
        <v>1.1499999999999999</v>
      </c>
      <c r="Z129" s="129">
        <f t="shared" si="34"/>
        <v>1.1499999999999999</v>
      </c>
      <c r="AA129" s="129">
        <f t="shared" si="34"/>
        <v>1.1499999999999999</v>
      </c>
      <c r="AB129" s="129">
        <f t="shared" si="34"/>
        <v>1.1499999999999999</v>
      </c>
      <c r="AC129" s="129">
        <f t="shared" si="34"/>
        <v>1.1499999999999999</v>
      </c>
      <c r="AD129" s="129">
        <f t="shared" si="34"/>
        <v>1.1499999999999999</v>
      </c>
      <c r="AE129" s="129">
        <f t="shared" si="34"/>
        <v>1.1499999999999999</v>
      </c>
      <c r="AF129" s="129">
        <f t="shared" si="34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134</v>
      </c>
      <c r="B130" s="128">
        <v>2.133</v>
      </c>
      <c r="C130" s="129">
        <f t="shared" si="33"/>
        <v>2.133</v>
      </c>
      <c r="D130" s="129">
        <f t="shared" si="33"/>
        <v>2.133</v>
      </c>
      <c r="E130" s="129">
        <f t="shared" si="33"/>
        <v>2.133</v>
      </c>
      <c r="F130" s="129">
        <f t="shared" si="33"/>
        <v>2.133</v>
      </c>
      <c r="G130" s="129">
        <f t="shared" si="33"/>
        <v>2.133</v>
      </c>
      <c r="H130" s="129">
        <f t="shared" si="33"/>
        <v>2.133</v>
      </c>
      <c r="I130" s="129">
        <f t="shared" si="33"/>
        <v>2.133</v>
      </c>
      <c r="J130" s="129">
        <f t="shared" si="33"/>
        <v>2.133</v>
      </c>
      <c r="K130" s="129">
        <f t="shared" si="33"/>
        <v>2.133</v>
      </c>
      <c r="L130" s="129">
        <f t="shared" si="33"/>
        <v>2.133</v>
      </c>
      <c r="M130" s="129">
        <f t="shared" si="33"/>
        <v>2.133</v>
      </c>
      <c r="N130" s="129">
        <f t="shared" si="33"/>
        <v>2.133</v>
      </c>
      <c r="O130" s="129">
        <f t="shared" si="33"/>
        <v>2.133</v>
      </c>
      <c r="P130" s="129">
        <f t="shared" si="33"/>
        <v>2.133</v>
      </c>
      <c r="Q130" s="129">
        <f t="shared" si="33"/>
        <v>2.133</v>
      </c>
      <c r="R130" s="129">
        <f t="shared" si="33"/>
        <v>2.133</v>
      </c>
      <c r="S130" s="129">
        <f t="shared" si="34"/>
        <v>2.133</v>
      </c>
      <c r="T130" s="129">
        <f t="shared" si="34"/>
        <v>2.133</v>
      </c>
      <c r="U130" s="129">
        <f t="shared" si="34"/>
        <v>2.133</v>
      </c>
      <c r="V130" s="129">
        <f t="shared" si="34"/>
        <v>2.133</v>
      </c>
      <c r="W130" s="129">
        <f t="shared" si="34"/>
        <v>2.133</v>
      </c>
      <c r="X130" s="129">
        <f t="shared" si="34"/>
        <v>2.133</v>
      </c>
      <c r="Y130" s="129">
        <f t="shared" si="34"/>
        <v>2.133</v>
      </c>
      <c r="Z130" s="129">
        <f t="shared" si="34"/>
        <v>2.133</v>
      </c>
      <c r="AA130" s="129">
        <f t="shared" si="34"/>
        <v>2.133</v>
      </c>
      <c r="AB130" s="129">
        <f t="shared" si="34"/>
        <v>2.133</v>
      </c>
      <c r="AC130" s="129">
        <f t="shared" si="34"/>
        <v>2.133</v>
      </c>
      <c r="AD130" s="129">
        <f t="shared" si="34"/>
        <v>2.133</v>
      </c>
      <c r="AE130" s="129">
        <f t="shared" si="34"/>
        <v>2.133</v>
      </c>
      <c r="AF130" s="129">
        <f t="shared" si="34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135</v>
      </c>
      <c r="B131" s="128">
        <v>2.09</v>
      </c>
      <c r="C131" s="129">
        <f t="shared" si="33"/>
        <v>2.09</v>
      </c>
      <c r="D131" s="129">
        <f t="shared" si="33"/>
        <v>2.09</v>
      </c>
      <c r="E131" s="129">
        <f t="shared" si="33"/>
        <v>2.09</v>
      </c>
      <c r="F131" s="129">
        <f t="shared" si="33"/>
        <v>2.09</v>
      </c>
      <c r="G131" s="129">
        <f t="shared" si="33"/>
        <v>2.09</v>
      </c>
      <c r="H131" s="129">
        <f t="shared" si="33"/>
        <v>2.09</v>
      </c>
      <c r="I131" s="129">
        <f t="shared" si="33"/>
        <v>2.09</v>
      </c>
      <c r="J131" s="129">
        <f t="shared" si="33"/>
        <v>2.09</v>
      </c>
      <c r="K131" s="129">
        <f t="shared" si="33"/>
        <v>2.09</v>
      </c>
      <c r="L131" s="129">
        <f t="shared" si="33"/>
        <v>2.09</v>
      </c>
      <c r="M131" s="129">
        <f t="shared" si="33"/>
        <v>2.09</v>
      </c>
      <c r="N131" s="129">
        <f t="shared" si="33"/>
        <v>2.09</v>
      </c>
      <c r="O131" s="129">
        <f t="shared" si="33"/>
        <v>2.09</v>
      </c>
      <c r="P131" s="129">
        <f t="shared" si="33"/>
        <v>2.09</v>
      </c>
      <c r="Q131" s="129">
        <f t="shared" si="33"/>
        <v>2.09</v>
      </c>
      <c r="R131" s="129">
        <f t="shared" si="33"/>
        <v>2.09</v>
      </c>
      <c r="S131" s="129">
        <f t="shared" si="34"/>
        <v>2.09</v>
      </c>
      <c r="T131" s="129">
        <f t="shared" si="34"/>
        <v>2.09</v>
      </c>
      <c r="U131" s="129">
        <f t="shared" si="34"/>
        <v>2.09</v>
      </c>
      <c r="V131" s="129">
        <f t="shared" si="34"/>
        <v>2.09</v>
      </c>
      <c r="W131" s="129">
        <f t="shared" si="34"/>
        <v>2.09</v>
      </c>
      <c r="X131" s="129">
        <f t="shared" si="34"/>
        <v>2.09</v>
      </c>
      <c r="Y131" s="129">
        <f t="shared" si="34"/>
        <v>2.09</v>
      </c>
      <c r="Z131" s="129">
        <f t="shared" si="34"/>
        <v>2.09</v>
      </c>
      <c r="AA131" s="129">
        <f t="shared" si="34"/>
        <v>2.09</v>
      </c>
      <c r="AB131" s="129">
        <f t="shared" si="34"/>
        <v>2.09</v>
      </c>
      <c r="AC131" s="129">
        <f t="shared" si="34"/>
        <v>2.09</v>
      </c>
      <c r="AD131" s="129">
        <f t="shared" si="34"/>
        <v>2.09</v>
      </c>
      <c r="AE131" s="129">
        <f t="shared" si="34"/>
        <v>2.09</v>
      </c>
      <c r="AF131" s="129">
        <f t="shared" si="34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136</v>
      </c>
      <c r="B132" s="128">
        <v>1.1399999999999999</v>
      </c>
      <c r="C132" s="129">
        <f t="shared" si="33"/>
        <v>1.1399999999999999</v>
      </c>
      <c r="D132" s="129">
        <f t="shared" si="33"/>
        <v>1.1399999999999999</v>
      </c>
      <c r="E132" s="129">
        <f t="shared" si="33"/>
        <v>1.1399999999999999</v>
      </c>
      <c r="F132" s="129">
        <f t="shared" si="33"/>
        <v>1.1399999999999999</v>
      </c>
      <c r="G132" s="129">
        <f t="shared" si="33"/>
        <v>1.1399999999999999</v>
      </c>
      <c r="H132" s="129">
        <f t="shared" si="33"/>
        <v>1.1399999999999999</v>
      </c>
      <c r="I132" s="129">
        <f t="shared" si="33"/>
        <v>1.1399999999999999</v>
      </c>
      <c r="J132" s="129">
        <f t="shared" si="33"/>
        <v>1.1399999999999999</v>
      </c>
      <c r="K132" s="129">
        <f t="shared" si="33"/>
        <v>1.1399999999999999</v>
      </c>
      <c r="L132" s="129">
        <f t="shared" si="33"/>
        <v>1.1399999999999999</v>
      </c>
      <c r="M132" s="129">
        <f t="shared" si="33"/>
        <v>1.1399999999999999</v>
      </c>
      <c r="N132" s="129">
        <f t="shared" si="33"/>
        <v>1.1399999999999999</v>
      </c>
      <c r="O132" s="129">
        <f t="shared" si="33"/>
        <v>1.1399999999999999</v>
      </c>
      <c r="P132" s="129">
        <f t="shared" si="33"/>
        <v>1.1399999999999999</v>
      </c>
      <c r="Q132" s="129">
        <f t="shared" si="33"/>
        <v>1.1399999999999999</v>
      </c>
      <c r="R132" s="129">
        <f t="shared" si="33"/>
        <v>1.1399999999999999</v>
      </c>
      <c r="S132" s="129">
        <f t="shared" si="34"/>
        <v>1.1399999999999999</v>
      </c>
      <c r="T132" s="129">
        <f t="shared" si="34"/>
        <v>1.1399999999999999</v>
      </c>
      <c r="U132" s="129">
        <f t="shared" si="34"/>
        <v>1.1399999999999999</v>
      </c>
      <c r="V132" s="129">
        <f t="shared" si="34"/>
        <v>1.1399999999999999</v>
      </c>
      <c r="W132" s="129">
        <f t="shared" si="34"/>
        <v>1.1399999999999999</v>
      </c>
      <c r="X132" s="129">
        <f t="shared" si="34"/>
        <v>1.1399999999999999</v>
      </c>
      <c r="Y132" s="129">
        <f t="shared" si="34"/>
        <v>1.1399999999999999</v>
      </c>
      <c r="Z132" s="129">
        <f t="shared" si="34"/>
        <v>1.1399999999999999</v>
      </c>
      <c r="AA132" s="129">
        <f t="shared" si="34"/>
        <v>1.1399999999999999</v>
      </c>
      <c r="AB132" s="129">
        <f t="shared" si="34"/>
        <v>1.1399999999999999</v>
      </c>
      <c r="AC132" s="129">
        <f t="shared" si="34"/>
        <v>1.1399999999999999</v>
      </c>
      <c r="AD132" s="129">
        <f t="shared" si="34"/>
        <v>1.1399999999999999</v>
      </c>
      <c r="AE132" s="129">
        <f t="shared" si="34"/>
        <v>1.1399999999999999</v>
      </c>
      <c r="AF132" s="129">
        <f t="shared" si="34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137</v>
      </c>
      <c r="B133" s="128">
        <v>0.82</v>
      </c>
      <c r="C133" s="129">
        <f t="shared" si="33"/>
        <v>0.82</v>
      </c>
      <c r="D133" s="129">
        <f t="shared" si="33"/>
        <v>0.82</v>
      </c>
      <c r="E133" s="129">
        <f t="shared" si="33"/>
        <v>0.82</v>
      </c>
      <c r="F133" s="129">
        <f t="shared" si="33"/>
        <v>0.82</v>
      </c>
      <c r="G133" s="129">
        <f t="shared" si="33"/>
        <v>0.82</v>
      </c>
      <c r="H133" s="129">
        <f t="shared" si="33"/>
        <v>0.82</v>
      </c>
      <c r="I133" s="129">
        <f t="shared" si="33"/>
        <v>0.82</v>
      </c>
      <c r="J133" s="129">
        <f t="shared" si="33"/>
        <v>0.82</v>
      </c>
      <c r="K133" s="129">
        <f t="shared" si="33"/>
        <v>0.82</v>
      </c>
      <c r="L133" s="129">
        <f t="shared" si="33"/>
        <v>0.82</v>
      </c>
      <c r="M133" s="129">
        <f t="shared" si="33"/>
        <v>0.82</v>
      </c>
      <c r="N133" s="129">
        <f t="shared" si="33"/>
        <v>0.82</v>
      </c>
      <c r="O133" s="129">
        <f t="shared" si="33"/>
        <v>0.82</v>
      </c>
      <c r="P133" s="129">
        <f t="shared" si="33"/>
        <v>0.82</v>
      </c>
      <c r="Q133" s="129">
        <f t="shared" si="33"/>
        <v>0.82</v>
      </c>
      <c r="R133" s="129">
        <f t="shared" si="33"/>
        <v>0.82</v>
      </c>
      <c r="S133" s="129">
        <f t="shared" si="34"/>
        <v>0.82</v>
      </c>
      <c r="T133" s="129">
        <f t="shared" si="34"/>
        <v>0.82</v>
      </c>
      <c r="U133" s="129">
        <f t="shared" si="34"/>
        <v>0.82</v>
      </c>
      <c r="V133" s="129">
        <f t="shared" si="34"/>
        <v>0.82</v>
      </c>
      <c r="W133" s="129">
        <f t="shared" si="34"/>
        <v>0.82</v>
      </c>
      <c r="X133" s="129">
        <f t="shared" si="34"/>
        <v>0.82</v>
      </c>
      <c r="Y133" s="129">
        <f t="shared" si="34"/>
        <v>0.82</v>
      </c>
      <c r="Z133" s="129">
        <f t="shared" si="34"/>
        <v>0.82</v>
      </c>
      <c r="AA133" s="129">
        <f t="shared" si="34"/>
        <v>0.82</v>
      </c>
      <c r="AB133" s="129">
        <f t="shared" si="34"/>
        <v>0.82</v>
      </c>
      <c r="AC133" s="129">
        <f t="shared" si="34"/>
        <v>0.82</v>
      </c>
      <c r="AD133" s="129">
        <f t="shared" si="34"/>
        <v>0.82</v>
      </c>
      <c r="AE133" s="129">
        <f t="shared" si="34"/>
        <v>0.82</v>
      </c>
      <c r="AF133" s="129">
        <f t="shared" si="34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138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139</v>
      </c>
      <c r="B135" s="128">
        <v>2</v>
      </c>
      <c r="C135" s="129">
        <f t="shared" ref="C135:R141" si="35">B135</f>
        <v>2</v>
      </c>
      <c r="D135" s="129">
        <f t="shared" si="35"/>
        <v>2</v>
      </c>
      <c r="E135" s="129">
        <f t="shared" si="35"/>
        <v>2</v>
      </c>
      <c r="F135" s="129">
        <f t="shared" si="35"/>
        <v>2</v>
      </c>
      <c r="G135" s="129">
        <f t="shared" si="35"/>
        <v>2</v>
      </c>
      <c r="H135" s="129">
        <f t="shared" si="35"/>
        <v>2</v>
      </c>
      <c r="I135" s="129">
        <f t="shared" si="35"/>
        <v>2</v>
      </c>
      <c r="J135" s="129">
        <f t="shared" si="35"/>
        <v>2</v>
      </c>
      <c r="K135" s="129">
        <f t="shared" si="35"/>
        <v>2</v>
      </c>
      <c r="L135" s="129">
        <f t="shared" si="35"/>
        <v>2</v>
      </c>
      <c r="M135" s="129">
        <f t="shared" si="35"/>
        <v>2</v>
      </c>
      <c r="N135" s="129">
        <f t="shared" si="35"/>
        <v>2</v>
      </c>
      <c r="O135" s="129">
        <f t="shared" si="35"/>
        <v>2</v>
      </c>
      <c r="P135" s="129">
        <f t="shared" si="35"/>
        <v>2</v>
      </c>
      <c r="Q135" s="129">
        <f t="shared" si="35"/>
        <v>2</v>
      </c>
      <c r="R135" s="129">
        <f t="shared" si="35"/>
        <v>2</v>
      </c>
      <c r="S135" s="129">
        <f t="shared" ref="S135:AF141" si="36">R135</f>
        <v>2</v>
      </c>
      <c r="T135" s="129">
        <f t="shared" si="36"/>
        <v>2</v>
      </c>
      <c r="U135" s="129">
        <f t="shared" si="36"/>
        <v>2</v>
      </c>
      <c r="V135" s="129">
        <f t="shared" si="36"/>
        <v>2</v>
      </c>
      <c r="W135" s="129">
        <f t="shared" si="36"/>
        <v>2</v>
      </c>
      <c r="X135" s="129">
        <f t="shared" si="36"/>
        <v>2</v>
      </c>
      <c r="Y135" s="129">
        <f t="shared" si="36"/>
        <v>2</v>
      </c>
      <c r="Z135" s="129">
        <f t="shared" si="36"/>
        <v>2</v>
      </c>
      <c r="AA135" s="129">
        <f t="shared" si="36"/>
        <v>2</v>
      </c>
      <c r="AB135" s="129">
        <f t="shared" si="36"/>
        <v>2</v>
      </c>
      <c r="AC135" s="129">
        <f t="shared" si="36"/>
        <v>2</v>
      </c>
      <c r="AD135" s="129">
        <f t="shared" si="36"/>
        <v>2</v>
      </c>
      <c r="AE135" s="129">
        <f t="shared" si="36"/>
        <v>2</v>
      </c>
      <c r="AF135" s="129">
        <f t="shared" si="36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140</v>
      </c>
      <c r="B136" s="128">
        <v>5.61</v>
      </c>
      <c r="C136" s="129">
        <f t="shared" si="35"/>
        <v>5.61</v>
      </c>
      <c r="D136" s="129">
        <f t="shared" si="35"/>
        <v>5.61</v>
      </c>
      <c r="E136" s="129">
        <f t="shared" si="35"/>
        <v>5.61</v>
      </c>
      <c r="F136" s="129">
        <f t="shared" si="35"/>
        <v>5.61</v>
      </c>
      <c r="G136" s="129">
        <f t="shared" si="35"/>
        <v>5.61</v>
      </c>
      <c r="H136" s="129">
        <f t="shared" si="35"/>
        <v>5.61</v>
      </c>
      <c r="I136" s="129">
        <f t="shared" si="35"/>
        <v>5.61</v>
      </c>
      <c r="J136" s="129">
        <f t="shared" si="35"/>
        <v>5.61</v>
      </c>
      <c r="K136" s="129">
        <f t="shared" si="35"/>
        <v>5.61</v>
      </c>
      <c r="L136" s="129">
        <f t="shared" si="35"/>
        <v>5.61</v>
      </c>
      <c r="M136" s="129">
        <f t="shared" si="35"/>
        <v>5.61</v>
      </c>
      <c r="N136" s="129">
        <f t="shared" si="35"/>
        <v>5.61</v>
      </c>
      <c r="O136" s="129">
        <f t="shared" si="35"/>
        <v>5.61</v>
      </c>
      <c r="P136" s="129">
        <f t="shared" si="35"/>
        <v>5.61</v>
      </c>
      <c r="Q136" s="129">
        <f t="shared" si="35"/>
        <v>5.61</v>
      </c>
      <c r="R136" s="129">
        <f t="shared" si="35"/>
        <v>5.61</v>
      </c>
      <c r="S136" s="129">
        <f t="shared" si="36"/>
        <v>5.61</v>
      </c>
      <c r="T136" s="129">
        <f t="shared" si="36"/>
        <v>5.61</v>
      </c>
      <c r="U136" s="129">
        <f t="shared" si="36"/>
        <v>5.61</v>
      </c>
      <c r="V136" s="129">
        <f t="shared" si="36"/>
        <v>5.61</v>
      </c>
      <c r="W136" s="129">
        <f t="shared" si="36"/>
        <v>5.61</v>
      </c>
      <c r="X136" s="129">
        <f t="shared" si="36"/>
        <v>5.61</v>
      </c>
      <c r="Y136" s="129">
        <f t="shared" si="36"/>
        <v>5.61</v>
      </c>
      <c r="Z136" s="129">
        <f t="shared" si="36"/>
        <v>5.61</v>
      </c>
      <c r="AA136" s="129">
        <f t="shared" si="36"/>
        <v>5.61</v>
      </c>
      <c r="AB136" s="129">
        <f t="shared" si="36"/>
        <v>5.61</v>
      </c>
      <c r="AC136" s="129">
        <f t="shared" si="36"/>
        <v>5.61</v>
      </c>
      <c r="AD136" s="129">
        <f t="shared" si="36"/>
        <v>5.61</v>
      </c>
      <c r="AE136" s="129">
        <f t="shared" si="36"/>
        <v>5.61</v>
      </c>
      <c r="AF136" s="129">
        <f t="shared" si="36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141</v>
      </c>
      <c r="B137" s="128">
        <v>1.25</v>
      </c>
      <c r="C137" s="129">
        <f t="shared" si="35"/>
        <v>1.25</v>
      </c>
      <c r="D137" s="129">
        <f t="shared" si="35"/>
        <v>1.25</v>
      </c>
      <c r="E137" s="129">
        <f t="shared" si="35"/>
        <v>1.25</v>
      </c>
      <c r="F137" s="129">
        <f t="shared" si="35"/>
        <v>1.25</v>
      </c>
      <c r="G137" s="129">
        <f t="shared" si="35"/>
        <v>1.25</v>
      </c>
      <c r="H137" s="129">
        <f t="shared" si="35"/>
        <v>1.25</v>
      </c>
      <c r="I137" s="129">
        <f t="shared" si="35"/>
        <v>1.25</v>
      </c>
      <c r="J137" s="129">
        <f t="shared" si="35"/>
        <v>1.25</v>
      </c>
      <c r="K137" s="129">
        <f t="shared" si="35"/>
        <v>1.25</v>
      </c>
      <c r="L137" s="129">
        <f t="shared" si="35"/>
        <v>1.25</v>
      </c>
      <c r="M137" s="129">
        <f t="shared" si="35"/>
        <v>1.25</v>
      </c>
      <c r="N137" s="129">
        <f t="shared" si="35"/>
        <v>1.25</v>
      </c>
      <c r="O137" s="129">
        <f t="shared" si="35"/>
        <v>1.25</v>
      </c>
      <c r="P137" s="129">
        <f t="shared" si="35"/>
        <v>1.25</v>
      </c>
      <c r="Q137" s="129">
        <f t="shared" si="35"/>
        <v>1.25</v>
      </c>
      <c r="R137" s="129">
        <f t="shared" si="35"/>
        <v>1.25</v>
      </c>
      <c r="S137" s="129">
        <f t="shared" si="36"/>
        <v>1.25</v>
      </c>
      <c r="T137" s="129">
        <f t="shared" si="36"/>
        <v>1.25</v>
      </c>
      <c r="U137" s="129">
        <f t="shared" si="36"/>
        <v>1.25</v>
      </c>
      <c r="V137" s="129">
        <f t="shared" si="36"/>
        <v>1.25</v>
      </c>
      <c r="W137" s="129">
        <f t="shared" si="36"/>
        <v>1.25</v>
      </c>
      <c r="X137" s="129">
        <f t="shared" si="36"/>
        <v>1.25</v>
      </c>
      <c r="Y137" s="129">
        <f t="shared" si="36"/>
        <v>1.25</v>
      </c>
      <c r="Z137" s="129">
        <f t="shared" si="36"/>
        <v>1.25</v>
      </c>
      <c r="AA137" s="129">
        <f t="shared" si="36"/>
        <v>1.25</v>
      </c>
      <c r="AB137" s="129">
        <f t="shared" si="36"/>
        <v>1.25</v>
      </c>
      <c r="AC137" s="129">
        <f t="shared" si="36"/>
        <v>1.25</v>
      </c>
      <c r="AD137" s="129">
        <f t="shared" si="36"/>
        <v>1.25</v>
      </c>
      <c r="AE137" s="129">
        <f t="shared" si="36"/>
        <v>1.25</v>
      </c>
      <c r="AF137" s="129">
        <f t="shared" si="36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142</v>
      </c>
      <c r="B138" s="128">
        <v>1.25</v>
      </c>
      <c r="C138" s="129">
        <f t="shared" si="35"/>
        <v>1.25</v>
      </c>
      <c r="D138" s="129">
        <f t="shared" si="35"/>
        <v>1.25</v>
      </c>
      <c r="E138" s="129">
        <f t="shared" si="35"/>
        <v>1.25</v>
      </c>
      <c r="F138" s="129">
        <f t="shared" si="35"/>
        <v>1.25</v>
      </c>
      <c r="G138" s="129">
        <f t="shared" si="35"/>
        <v>1.25</v>
      </c>
      <c r="H138" s="129">
        <f t="shared" si="35"/>
        <v>1.25</v>
      </c>
      <c r="I138" s="129">
        <f t="shared" si="35"/>
        <v>1.25</v>
      </c>
      <c r="J138" s="129">
        <f t="shared" si="35"/>
        <v>1.25</v>
      </c>
      <c r="K138" s="129">
        <f t="shared" si="35"/>
        <v>1.25</v>
      </c>
      <c r="L138" s="129">
        <f t="shared" si="35"/>
        <v>1.25</v>
      </c>
      <c r="M138" s="129">
        <f t="shared" si="35"/>
        <v>1.25</v>
      </c>
      <c r="N138" s="129">
        <f t="shared" si="35"/>
        <v>1.25</v>
      </c>
      <c r="O138" s="129">
        <f t="shared" si="35"/>
        <v>1.25</v>
      </c>
      <c r="P138" s="129">
        <f t="shared" si="35"/>
        <v>1.25</v>
      </c>
      <c r="Q138" s="129">
        <f t="shared" si="35"/>
        <v>1.25</v>
      </c>
      <c r="R138" s="129">
        <f t="shared" si="35"/>
        <v>1.25</v>
      </c>
      <c r="S138" s="129">
        <f t="shared" si="36"/>
        <v>1.25</v>
      </c>
      <c r="T138" s="129">
        <f t="shared" si="36"/>
        <v>1.25</v>
      </c>
      <c r="U138" s="129">
        <f t="shared" si="36"/>
        <v>1.25</v>
      </c>
      <c r="V138" s="129">
        <f t="shared" si="36"/>
        <v>1.25</v>
      </c>
      <c r="W138" s="129">
        <f t="shared" si="36"/>
        <v>1.25</v>
      </c>
      <c r="X138" s="129">
        <f t="shared" si="36"/>
        <v>1.25</v>
      </c>
      <c r="Y138" s="129">
        <f t="shared" si="36"/>
        <v>1.25</v>
      </c>
      <c r="Z138" s="129">
        <f t="shared" si="36"/>
        <v>1.25</v>
      </c>
      <c r="AA138" s="129">
        <f t="shared" si="36"/>
        <v>1.25</v>
      </c>
      <c r="AB138" s="129">
        <f t="shared" si="36"/>
        <v>1.25</v>
      </c>
      <c r="AC138" s="129">
        <f t="shared" si="36"/>
        <v>1.25</v>
      </c>
      <c r="AD138" s="129">
        <f t="shared" si="36"/>
        <v>1.25</v>
      </c>
      <c r="AE138" s="129">
        <f t="shared" si="36"/>
        <v>1.25</v>
      </c>
      <c r="AF138" s="129">
        <f t="shared" si="36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143</v>
      </c>
      <c r="B139" s="128">
        <v>1.46</v>
      </c>
      <c r="C139" s="129">
        <f t="shared" si="35"/>
        <v>1.46</v>
      </c>
      <c r="D139" s="129">
        <f t="shared" si="35"/>
        <v>1.46</v>
      </c>
      <c r="E139" s="129">
        <f t="shared" si="35"/>
        <v>1.46</v>
      </c>
      <c r="F139" s="129">
        <f t="shared" si="35"/>
        <v>1.46</v>
      </c>
      <c r="G139" s="129">
        <f t="shared" si="35"/>
        <v>1.46</v>
      </c>
      <c r="H139" s="129">
        <f t="shared" si="35"/>
        <v>1.46</v>
      </c>
      <c r="I139" s="129">
        <f t="shared" si="35"/>
        <v>1.46</v>
      </c>
      <c r="J139" s="129">
        <f t="shared" si="35"/>
        <v>1.46</v>
      </c>
      <c r="K139" s="129">
        <f t="shared" si="35"/>
        <v>1.46</v>
      </c>
      <c r="L139" s="129">
        <f t="shared" si="35"/>
        <v>1.46</v>
      </c>
      <c r="M139" s="129">
        <f t="shared" si="35"/>
        <v>1.46</v>
      </c>
      <c r="N139" s="129">
        <f t="shared" si="35"/>
        <v>1.46</v>
      </c>
      <c r="O139" s="129">
        <f t="shared" si="35"/>
        <v>1.46</v>
      </c>
      <c r="P139" s="129">
        <f t="shared" si="35"/>
        <v>1.46</v>
      </c>
      <c r="Q139" s="129">
        <f t="shared" si="35"/>
        <v>1.46</v>
      </c>
      <c r="R139" s="129">
        <f t="shared" si="35"/>
        <v>1.46</v>
      </c>
      <c r="S139" s="129">
        <f t="shared" si="36"/>
        <v>1.46</v>
      </c>
      <c r="T139" s="129">
        <f t="shared" si="36"/>
        <v>1.46</v>
      </c>
      <c r="U139" s="129">
        <f t="shared" si="36"/>
        <v>1.46</v>
      </c>
      <c r="V139" s="129">
        <f t="shared" si="36"/>
        <v>1.46</v>
      </c>
      <c r="W139" s="129">
        <f t="shared" si="36"/>
        <v>1.46</v>
      </c>
      <c r="X139" s="129">
        <f t="shared" si="36"/>
        <v>1.46</v>
      </c>
      <c r="Y139" s="129">
        <f t="shared" si="36"/>
        <v>1.46</v>
      </c>
      <c r="Z139" s="129">
        <f t="shared" si="36"/>
        <v>1.46</v>
      </c>
      <c r="AA139" s="129">
        <f t="shared" si="36"/>
        <v>1.46</v>
      </c>
      <c r="AB139" s="129">
        <f t="shared" si="36"/>
        <v>1.46</v>
      </c>
      <c r="AC139" s="129">
        <f t="shared" si="36"/>
        <v>1.46</v>
      </c>
      <c r="AD139" s="129">
        <f t="shared" si="36"/>
        <v>1.46</v>
      </c>
      <c r="AE139" s="129">
        <f t="shared" si="36"/>
        <v>1.46</v>
      </c>
      <c r="AF139" s="129">
        <f t="shared" si="36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144</v>
      </c>
      <c r="B140" s="128">
        <v>3</v>
      </c>
      <c r="C140" s="129">
        <f t="shared" si="35"/>
        <v>3</v>
      </c>
      <c r="D140" s="129">
        <f t="shared" si="35"/>
        <v>3</v>
      </c>
      <c r="E140" s="129">
        <f t="shared" si="35"/>
        <v>3</v>
      </c>
      <c r="F140" s="129">
        <f t="shared" si="35"/>
        <v>3</v>
      </c>
      <c r="G140" s="129">
        <f t="shared" si="35"/>
        <v>3</v>
      </c>
      <c r="H140" s="129">
        <f t="shared" si="35"/>
        <v>3</v>
      </c>
      <c r="I140" s="129">
        <f t="shared" si="35"/>
        <v>3</v>
      </c>
      <c r="J140" s="129">
        <f t="shared" si="35"/>
        <v>3</v>
      </c>
      <c r="K140" s="129">
        <f t="shared" si="35"/>
        <v>3</v>
      </c>
      <c r="L140" s="129">
        <f t="shared" si="35"/>
        <v>3</v>
      </c>
      <c r="M140" s="129">
        <f t="shared" si="35"/>
        <v>3</v>
      </c>
      <c r="N140" s="129">
        <f t="shared" si="35"/>
        <v>3</v>
      </c>
      <c r="O140" s="129">
        <f t="shared" si="35"/>
        <v>3</v>
      </c>
      <c r="P140" s="129">
        <f t="shared" si="35"/>
        <v>3</v>
      </c>
      <c r="Q140" s="129">
        <f t="shared" si="35"/>
        <v>3</v>
      </c>
      <c r="R140" s="129">
        <f t="shared" si="35"/>
        <v>3</v>
      </c>
      <c r="S140" s="129">
        <f t="shared" si="36"/>
        <v>3</v>
      </c>
      <c r="T140" s="129">
        <f t="shared" si="36"/>
        <v>3</v>
      </c>
      <c r="U140" s="129">
        <f t="shared" si="36"/>
        <v>3</v>
      </c>
      <c r="V140" s="129">
        <f t="shared" si="36"/>
        <v>3</v>
      </c>
      <c r="W140" s="129">
        <f t="shared" si="36"/>
        <v>3</v>
      </c>
      <c r="X140" s="129">
        <f t="shared" si="36"/>
        <v>3</v>
      </c>
      <c r="Y140" s="129">
        <f t="shared" si="36"/>
        <v>3</v>
      </c>
      <c r="Z140" s="129">
        <f t="shared" si="36"/>
        <v>3</v>
      </c>
      <c r="AA140" s="129">
        <f t="shared" si="36"/>
        <v>3</v>
      </c>
      <c r="AB140" s="129">
        <f t="shared" si="36"/>
        <v>3</v>
      </c>
      <c r="AC140" s="129">
        <f t="shared" si="36"/>
        <v>3</v>
      </c>
      <c r="AD140" s="129">
        <f t="shared" si="36"/>
        <v>3</v>
      </c>
      <c r="AE140" s="129">
        <f t="shared" si="36"/>
        <v>3</v>
      </c>
      <c r="AF140" s="129">
        <f t="shared" si="36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145</v>
      </c>
      <c r="B141" s="128">
        <v>3.3</v>
      </c>
      <c r="C141" s="129">
        <f t="shared" si="35"/>
        <v>3.3</v>
      </c>
      <c r="D141" s="129">
        <f t="shared" si="35"/>
        <v>3.3</v>
      </c>
      <c r="E141" s="129">
        <f t="shared" si="35"/>
        <v>3.3</v>
      </c>
      <c r="F141" s="129">
        <f t="shared" si="35"/>
        <v>3.3</v>
      </c>
      <c r="G141" s="129">
        <f t="shared" si="35"/>
        <v>3.3</v>
      </c>
      <c r="H141" s="129">
        <f t="shared" si="35"/>
        <v>3.3</v>
      </c>
      <c r="I141" s="129">
        <f t="shared" si="35"/>
        <v>3.3</v>
      </c>
      <c r="J141" s="129">
        <f t="shared" si="35"/>
        <v>3.3</v>
      </c>
      <c r="K141" s="129">
        <f t="shared" si="35"/>
        <v>3.3</v>
      </c>
      <c r="L141" s="129">
        <f t="shared" si="35"/>
        <v>3.3</v>
      </c>
      <c r="M141" s="129">
        <f t="shared" si="35"/>
        <v>3.3</v>
      </c>
      <c r="N141" s="129">
        <f t="shared" si="35"/>
        <v>3.3</v>
      </c>
      <c r="O141" s="129">
        <f t="shared" si="35"/>
        <v>3.3</v>
      </c>
      <c r="P141" s="129">
        <f t="shared" si="35"/>
        <v>3.3</v>
      </c>
      <c r="Q141" s="129">
        <f t="shared" si="35"/>
        <v>3.3</v>
      </c>
      <c r="R141" s="129">
        <f t="shared" si="35"/>
        <v>3.3</v>
      </c>
      <c r="S141" s="129">
        <f t="shared" si="36"/>
        <v>3.3</v>
      </c>
      <c r="T141" s="129">
        <f t="shared" si="36"/>
        <v>3.3</v>
      </c>
      <c r="U141" s="129">
        <f t="shared" si="36"/>
        <v>3.3</v>
      </c>
      <c r="V141" s="129">
        <f t="shared" si="36"/>
        <v>3.3</v>
      </c>
      <c r="W141" s="129">
        <f t="shared" si="36"/>
        <v>3.3</v>
      </c>
      <c r="X141" s="129">
        <f t="shared" si="36"/>
        <v>3.3</v>
      </c>
      <c r="Y141" s="129">
        <f t="shared" si="36"/>
        <v>3.3</v>
      </c>
      <c r="Z141" s="129">
        <f t="shared" si="36"/>
        <v>3.3</v>
      </c>
      <c r="AA141" s="129">
        <f t="shared" si="36"/>
        <v>3.3</v>
      </c>
      <c r="AB141" s="129">
        <f t="shared" si="36"/>
        <v>3.3</v>
      </c>
      <c r="AC141" s="129">
        <f t="shared" si="36"/>
        <v>3.3</v>
      </c>
      <c r="AD141" s="129">
        <f t="shared" si="36"/>
        <v>3.3</v>
      </c>
      <c r="AE141" s="129">
        <f t="shared" si="36"/>
        <v>3.3</v>
      </c>
      <c r="AF141" s="129">
        <f t="shared" si="36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146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147</v>
      </c>
      <c r="B143" s="128">
        <v>1.76</v>
      </c>
      <c r="C143" s="129">
        <f t="shared" ref="C143:R144" si="37">B143</f>
        <v>1.76</v>
      </c>
      <c r="D143" s="129">
        <f t="shared" si="37"/>
        <v>1.76</v>
      </c>
      <c r="E143" s="129">
        <f t="shared" si="37"/>
        <v>1.76</v>
      </c>
      <c r="F143" s="129">
        <f t="shared" si="37"/>
        <v>1.76</v>
      </c>
      <c r="G143" s="129">
        <f t="shared" si="37"/>
        <v>1.76</v>
      </c>
      <c r="H143" s="129">
        <f t="shared" si="37"/>
        <v>1.76</v>
      </c>
      <c r="I143" s="129">
        <f t="shared" si="37"/>
        <v>1.76</v>
      </c>
      <c r="J143" s="129">
        <f t="shared" si="37"/>
        <v>1.76</v>
      </c>
      <c r="K143" s="129">
        <f t="shared" si="37"/>
        <v>1.76</v>
      </c>
      <c r="L143" s="129">
        <f t="shared" si="37"/>
        <v>1.76</v>
      </c>
      <c r="M143" s="129">
        <f t="shared" si="37"/>
        <v>1.76</v>
      </c>
      <c r="N143" s="129">
        <f t="shared" si="37"/>
        <v>1.76</v>
      </c>
      <c r="O143" s="129">
        <f t="shared" si="37"/>
        <v>1.76</v>
      </c>
      <c r="P143" s="129">
        <f t="shared" si="37"/>
        <v>1.76</v>
      </c>
      <c r="Q143" s="129">
        <f t="shared" si="37"/>
        <v>1.76</v>
      </c>
      <c r="R143" s="129">
        <f t="shared" si="37"/>
        <v>1.76</v>
      </c>
      <c r="S143" s="129">
        <f t="shared" ref="S143:AF144" si="38">R143</f>
        <v>1.76</v>
      </c>
      <c r="T143" s="129">
        <f t="shared" si="38"/>
        <v>1.76</v>
      </c>
      <c r="U143" s="129">
        <f t="shared" si="38"/>
        <v>1.76</v>
      </c>
      <c r="V143" s="129">
        <f t="shared" si="38"/>
        <v>1.76</v>
      </c>
      <c r="W143" s="129">
        <f t="shared" si="38"/>
        <v>1.76</v>
      </c>
      <c r="X143" s="129">
        <f t="shared" si="38"/>
        <v>1.76</v>
      </c>
      <c r="Y143" s="129">
        <f t="shared" si="38"/>
        <v>1.76</v>
      </c>
      <c r="Z143" s="129">
        <f t="shared" si="38"/>
        <v>1.76</v>
      </c>
      <c r="AA143" s="129">
        <f t="shared" si="38"/>
        <v>1.76</v>
      </c>
      <c r="AB143" s="129">
        <f t="shared" si="38"/>
        <v>1.76</v>
      </c>
      <c r="AC143" s="129">
        <f t="shared" si="38"/>
        <v>1.76</v>
      </c>
      <c r="AD143" s="129">
        <f t="shared" si="38"/>
        <v>1.76</v>
      </c>
      <c r="AE143" s="129">
        <f t="shared" si="38"/>
        <v>1.76</v>
      </c>
      <c r="AF143" s="129">
        <f t="shared" si="38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148</v>
      </c>
      <c r="B144" s="128">
        <v>0</v>
      </c>
      <c r="C144" s="129">
        <f t="shared" si="37"/>
        <v>0</v>
      </c>
      <c r="D144" s="129">
        <f t="shared" si="37"/>
        <v>0</v>
      </c>
      <c r="E144" s="129">
        <f t="shared" si="37"/>
        <v>0</v>
      </c>
      <c r="F144" s="129">
        <f t="shared" si="37"/>
        <v>0</v>
      </c>
      <c r="G144" s="129">
        <f t="shared" si="37"/>
        <v>0</v>
      </c>
      <c r="H144" s="129">
        <f t="shared" si="37"/>
        <v>0</v>
      </c>
      <c r="I144" s="129">
        <f t="shared" si="37"/>
        <v>0</v>
      </c>
      <c r="J144" s="129">
        <f t="shared" si="37"/>
        <v>0</v>
      </c>
      <c r="K144" s="129">
        <f t="shared" si="37"/>
        <v>0</v>
      </c>
      <c r="L144" s="129">
        <f t="shared" si="37"/>
        <v>0</v>
      </c>
      <c r="M144" s="129">
        <f t="shared" si="37"/>
        <v>0</v>
      </c>
      <c r="N144" s="129">
        <f t="shared" si="37"/>
        <v>0</v>
      </c>
      <c r="O144" s="129">
        <f t="shared" si="37"/>
        <v>0</v>
      </c>
      <c r="P144" s="129">
        <f t="shared" si="37"/>
        <v>0</v>
      </c>
      <c r="Q144" s="129">
        <f t="shared" si="37"/>
        <v>0</v>
      </c>
      <c r="R144" s="129">
        <f t="shared" si="37"/>
        <v>0</v>
      </c>
      <c r="S144" s="129">
        <f t="shared" si="38"/>
        <v>0</v>
      </c>
      <c r="T144" s="129">
        <f t="shared" si="38"/>
        <v>0</v>
      </c>
      <c r="U144" s="129">
        <f t="shared" si="38"/>
        <v>0</v>
      </c>
      <c r="V144" s="129">
        <f t="shared" si="38"/>
        <v>0</v>
      </c>
      <c r="W144" s="129">
        <f t="shared" si="38"/>
        <v>0</v>
      </c>
      <c r="X144" s="129">
        <f t="shared" si="38"/>
        <v>0</v>
      </c>
      <c r="Y144" s="129">
        <f t="shared" si="38"/>
        <v>0</v>
      </c>
      <c r="Z144" s="129">
        <f t="shared" si="38"/>
        <v>0</v>
      </c>
      <c r="AA144" s="129">
        <f t="shared" si="38"/>
        <v>0</v>
      </c>
      <c r="AB144" s="129">
        <f t="shared" si="38"/>
        <v>0</v>
      </c>
      <c r="AC144" s="129">
        <f t="shared" si="38"/>
        <v>0</v>
      </c>
      <c r="AD144" s="129">
        <f t="shared" si="38"/>
        <v>0</v>
      </c>
      <c r="AE144" s="129">
        <f t="shared" si="38"/>
        <v>0</v>
      </c>
      <c r="AF144" s="129">
        <f t="shared" si="38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149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150</v>
      </c>
      <c r="B146" s="128">
        <v>0.1</v>
      </c>
      <c r="C146" s="129">
        <f t="shared" ref="C146:R149" si="39">B146</f>
        <v>0.1</v>
      </c>
      <c r="D146" s="129">
        <f t="shared" si="39"/>
        <v>0.1</v>
      </c>
      <c r="E146" s="129">
        <f t="shared" si="39"/>
        <v>0.1</v>
      </c>
      <c r="F146" s="129">
        <f t="shared" si="39"/>
        <v>0.1</v>
      </c>
      <c r="G146" s="129">
        <f t="shared" si="39"/>
        <v>0.1</v>
      </c>
      <c r="H146" s="129">
        <f t="shared" si="39"/>
        <v>0.1</v>
      </c>
      <c r="I146" s="129">
        <f t="shared" si="39"/>
        <v>0.1</v>
      </c>
      <c r="J146" s="129">
        <f t="shared" si="39"/>
        <v>0.1</v>
      </c>
      <c r="K146" s="129">
        <f t="shared" si="39"/>
        <v>0.1</v>
      </c>
      <c r="L146" s="129">
        <f t="shared" si="39"/>
        <v>0.1</v>
      </c>
      <c r="M146" s="129">
        <f t="shared" si="39"/>
        <v>0.1</v>
      </c>
      <c r="N146" s="129">
        <f t="shared" si="39"/>
        <v>0.1</v>
      </c>
      <c r="O146" s="129">
        <f t="shared" si="39"/>
        <v>0.1</v>
      </c>
      <c r="P146" s="129">
        <f t="shared" si="39"/>
        <v>0.1</v>
      </c>
      <c r="Q146" s="129">
        <f t="shared" si="39"/>
        <v>0.1</v>
      </c>
      <c r="R146" s="129">
        <f t="shared" si="39"/>
        <v>0.1</v>
      </c>
      <c r="S146" s="129">
        <f t="shared" ref="S146:AF149" si="40">R146</f>
        <v>0.1</v>
      </c>
      <c r="T146" s="129">
        <f t="shared" si="40"/>
        <v>0.1</v>
      </c>
      <c r="U146" s="129">
        <f t="shared" si="40"/>
        <v>0.1</v>
      </c>
      <c r="V146" s="129">
        <f t="shared" si="40"/>
        <v>0.1</v>
      </c>
      <c r="W146" s="129">
        <f t="shared" si="40"/>
        <v>0.1</v>
      </c>
      <c r="X146" s="129">
        <f t="shared" si="40"/>
        <v>0.1</v>
      </c>
      <c r="Y146" s="129">
        <f t="shared" si="40"/>
        <v>0.1</v>
      </c>
      <c r="Z146" s="129">
        <f t="shared" si="40"/>
        <v>0.1</v>
      </c>
      <c r="AA146" s="129">
        <f t="shared" si="40"/>
        <v>0.1</v>
      </c>
      <c r="AB146" s="129">
        <f t="shared" si="40"/>
        <v>0.1</v>
      </c>
      <c r="AC146" s="129">
        <f t="shared" si="40"/>
        <v>0.1</v>
      </c>
      <c r="AD146" s="129">
        <f t="shared" si="40"/>
        <v>0.1</v>
      </c>
      <c r="AE146" s="129">
        <f t="shared" si="40"/>
        <v>0.1</v>
      </c>
      <c r="AF146" s="129">
        <f t="shared" si="40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151</v>
      </c>
      <c r="B147" s="128">
        <v>2.0499999999999998</v>
      </c>
      <c r="C147" s="129">
        <f t="shared" si="39"/>
        <v>2.0499999999999998</v>
      </c>
      <c r="D147" s="129">
        <f t="shared" si="39"/>
        <v>2.0499999999999998</v>
      </c>
      <c r="E147" s="129">
        <f t="shared" si="39"/>
        <v>2.0499999999999998</v>
      </c>
      <c r="F147" s="129">
        <f t="shared" si="39"/>
        <v>2.0499999999999998</v>
      </c>
      <c r="G147" s="129">
        <f t="shared" si="39"/>
        <v>2.0499999999999998</v>
      </c>
      <c r="H147" s="129">
        <f t="shared" si="39"/>
        <v>2.0499999999999998</v>
      </c>
      <c r="I147" s="129">
        <f t="shared" si="39"/>
        <v>2.0499999999999998</v>
      </c>
      <c r="J147" s="129">
        <f t="shared" si="39"/>
        <v>2.0499999999999998</v>
      </c>
      <c r="K147" s="129">
        <f t="shared" si="39"/>
        <v>2.0499999999999998</v>
      </c>
      <c r="L147" s="129">
        <f t="shared" si="39"/>
        <v>2.0499999999999998</v>
      </c>
      <c r="M147" s="129">
        <f t="shared" si="39"/>
        <v>2.0499999999999998</v>
      </c>
      <c r="N147" s="129">
        <f t="shared" si="39"/>
        <v>2.0499999999999998</v>
      </c>
      <c r="O147" s="129">
        <f t="shared" si="39"/>
        <v>2.0499999999999998</v>
      </c>
      <c r="P147" s="129">
        <f t="shared" si="39"/>
        <v>2.0499999999999998</v>
      </c>
      <c r="Q147" s="129">
        <f t="shared" si="39"/>
        <v>2.0499999999999998</v>
      </c>
      <c r="R147" s="129">
        <f t="shared" si="39"/>
        <v>2.0499999999999998</v>
      </c>
      <c r="S147" s="129">
        <f t="shared" si="40"/>
        <v>2.0499999999999998</v>
      </c>
      <c r="T147" s="129">
        <f t="shared" si="40"/>
        <v>2.0499999999999998</v>
      </c>
      <c r="U147" s="129">
        <f t="shared" si="40"/>
        <v>2.0499999999999998</v>
      </c>
      <c r="V147" s="129">
        <f t="shared" si="40"/>
        <v>2.0499999999999998</v>
      </c>
      <c r="W147" s="129">
        <f t="shared" si="40"/>
        <v>2.0499999999999998</v>
      </c>
      <c r="X147" s="129">
        <f t="shared" si="40"/>
        <v>2.0499999999999998</v>
      </c>
      <c r="Y147" s="129">
        <f t="shared" si="40"/>
        <v>2.0499999999999998</v>
      </c>
      <c r="Z147" s="129">
        <f t="shared" si="40"/>
        <v>2.0499999999999998</v>
      </c>
      <c r="AA147" s="129">
        <f t="shared" si="40"/>
        <v>2.0499999999999998</v>
      </c>
      <c r="AB147" s="129">
        <f t="shared" si="40"/>
        <v>2.0499999999999998</v>
      </c>
      <c r="AC147" s="129">
        <f t="shared" si="40"/>
        <v>2.0499999999999998</v>
      </c>
      <c r="AD147" s="129">
        <f t="shared" si="40"/>
        <v>2.0499999999999998</v>
      </c>
      <c r="AE147" s="129">
        <f t="shared" si="40"/>
        <v>2.0499999999999998</v>
      </c>
      <c r="AF147" s="129">
        <f t="shared" si="40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152</v>
      </c>
      <c r="B148" s="128">
        <v>2.7</v>
      </c>
      <c r="C148" s="129">
        <f t="shared" si="39"/>
        <v>2.7</v>
      </c>
      <c r="D148" s="129">
        <f t="shared" si="39"/>
        <v>2.7</v>
      </c>
      <c r="E148" s="129">
        <f t="shared" si="39"/>
        <v>2.7</v>
      </c>
      <c r="F148" s="129">
        <f t="shared" si="39"/>
        <v>2.7</v>
      </c>
      <c r="G148" s="129">
        <f t="shared" si="39"/>
        <v>2.7</v>
      </c>
      <c r="H148" s="129">
        <f t="shared" si="39"/>
        <v>2.7</v>
      </c>
      <c r="I148" s="129">
        <f t="shared" si="39"/>
        <v>2.7</v>
      </c>
      <c r="J148" s="129">
        <f t="shared" si="39"/>
        <v>2.7</v>
      </c>
      <c r="K148" s="129">
        <f t="shared" si="39"/>
        <v>2.7</v>
      </c>
      <c r="L148" s="129">
        <f t="shared" si="39"/>
        <v>2.7</v>
      </c>
      <c r="M148" s="129">
        <f t="shared" si="39"/>
        <v>2.7</v>
      </c>
      <c r="N148" s="129">
        <f t="shared" si="39"/>
        <v>2.7</v>
      </c>
      <c r="O148" s="129">
        <f t="shared" si="39"/>
        <v>2.7</v>
      </c>
      <c r="P148" s="129">
        <f t="shared" si="39"/>
        <v>2.7</v>
      </c>
      <c r="Q148" s="129">
        <f t="shared" si="39"/>
        <v>2.7</v>
      </c>
      <c r="R148" s="129">
        <f t="shared" si="39"/>
        <v>2.7</v>
      </c>
      <c r="S148" s="129">
        <f t="shared" si="40"/>
        <v>2.7</v>
      </c>
      <c r="T148" s="129">
        <f t="shared" si="40"/>
        <v>2.7</v>
      </c>
      <c r="U148" s="129">
        <f t="shared" si="40"/>
        <v>2.7</v>
      </c>
      <c r="V148" s="129">
        <f t="shared" si="40"/>
        <v>2.7</v>
      </c>
      <c r="W148" s="129">
        <f t="shared" si="40"/>
        <v>2.7</v>
      </c>
      <c r="X148" s="129">
        <f t="shared" si="40"/>
        <v>2.7</v>
      </c>
      <c r="Y148" s="129">
        <f t="shared" si="40"/>
        <v>2.7</v>
      </c>
      <c r="Z148" s="129">
        <f t="shared" si="40"/>
        <v>2.7</v>
      </c>
      <c r="AA148" s="129">
        <f t="shared" si="40"/>
        <v>2.7</v>
      </c>
      <c r="AB148" s="129">
        <f t="shared" si="40"/>
        <v>2.7</v>
      </c>
      <c r="AC148" s="129">
        <f t="shared" si="40"/>
        <v>2.7</v>
      </c>
      <c r="AD148" s="129">
        <f t="shared" si="40"/>
        <v>2.7</v>
      </c>
      <c r="AE148" s="129">
        <f t="shared" si="40"/>
        <v>2.7</v>
      </c>
      <c r="AF148" s="129">
        <f t="shared" si="40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153</v>
      </c>
      <c r="B149" s="128">
        <v>2.15</v>
      </c>
      <c r="C149" s="129">
        <f t="shared" si="39"/>
        <v>2.15</v>
      </c>
      <c r="D149" s="129">
        <f t="shared" si="39"/>
        <v>2.15</v>
      </c>
      <c r="E149" s="129">
        <f t="shared" si="39"/>
        <v>2.15</v>
      </c>
      <c r="F149" s="129">
        <f t="shared" si="39"/>
        <v>2.15</v>
      </c>
      <c r="G149" s="129">
        <f t="shared" si="39"/>
        <v>2.15</v>
      </c>
      <c r="H149" s="129">
        <f t="shared" si="39"/>
        <v>2.15</v>
      </c>
      <c r="I149" s="129">
        <f t="shared" si="39"/>
        <v>2.15</v>
      </c>
      <c r="J149" s="129">
        <f t="shared" si="39"/>
        <v>2.15</v>
      </c>
      <c r="K149" s="129">
        <f t="shared" si="39"/>
        <v>2.15</v>
      </c>
      <c r="L149" s="129">
        <f t="shared" si="39"/>
        <v>2.15</v>
      </c>
      <c r="M149" s="129">
        <f t="shared" si="39"/>
        <v>2.15</v>
      </c>
      <c r="N149" s="129">
        <f t="shared" si="39"/>
        <v>2.15</v>
      </c>
      <c r="O149" s="129">
        <f t="shared" si="39"/>
        <v>2.15</v>
      </c>
      <c r="P149" s="129">
        <f t="shared" si="39"/>
        <v>2.15</v>
      </c>
      <c r="Q149" s="129">
        <f t="shared" si="39"/>
        <v>2.15</v>
      </c>
      <c r="R149" s="129">
        <f t="shared" si="39"/>
        <v>2.15</v>
      </c>
      <c r="S149" s="129">
        <f t="shared" si="40"/>
        <v>2.15</v>
      </c>
      <c r="T149" s="129">
        <f t="shared" si="40"/>
        <v>2.15</v>
      </c>
      <c r="U149" s="129">
        <f t="shared" si="40"/>
        <v>2.15</v>
      </c>
      <c r="V149" s="129">
        <f t="shared" si="40"/>
        <v>2.15</v>
      </c>
      <c r="W149" s="129">
        <f t="shared" si="40"/>
        <v>2.15</v>
      </c>
      <c r="X149" s="129">
        <f t="shared" si="40"/>
        <v>2.15</v>
      </c>
      <c r="Y149" s="129">
        <f t="shared" si="40"/>
        <v>2.15</v>
      </c>
      <c r="Z149" s="129">
        <f t="shared" si="40"/>
        <v>2.15</v>
      </c>
      <c r="AA149" s="129">
        <f t="shared" si="40"/>
        <v>2.15</v>
      </c>
      <c r="AB149" s="129">
        <f t="shared" si="40"/>
        <v>2.15</v>
      </c>
      <c r="AC149" s="129">
        <f t="shared" si="40"/>
        <v>2.15</v>
      </c>
      <c r="AD149" s="129">
        <f t="shared" si="40"/>
        <v>2.15</v>
      </c>
      <c r="AE149" s="129">
        <f t="shared" si="40"/>
        <v>2.15</v>
      </c>
      <c r="AF149" s="129">
        <f t="shared" si="40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154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155</v>
      </c>
      <c r="B151" s="128">
        <v>0.9</v>
      </c>
      <c r="C151" s="129">
        <f t="shared" ref="C151:R163" si="41">B151</f>
        <v>0.9</v>
      </c>
      <c r="D151" s="129">
        <f t="shared" si="41"/>
        <v>0.9</v>
      </c>
      <c r="E151" s="129">
        <f t="shared" si="41"/>
        <v>0.9</v>
      </c>
      <c r="F151" s="129">
        <f t="shared" si="41"/>
        <v>0.9</v>
      </c>
      <c r="G151" s="129">
        <f t="shared" si="41"/>
        <v>0.9</v>
      </c>
      <c r="H151" s="129">
        <f t="shared" si="41"/>
        <v>0.9</v>
      </c>
      <c r="I151" s="129">
        <f t="shared" si="41"/>
        <v>0.9</v>
      </c>
      <c r="J151" s="129">
        <f t="shared" si="41"/>
        <v>0.9</v>
      </c>
      <c r="K151" s="129">
        <f t="shared" si="41"/>
        <v>0.9</v>
      </c>
      <c r="L151" s="129">
        <f t="shared" si="41"/>
        <v>0.9</v>
      </c>
      <c r="M151" s="129">
        <f t="shared" si="41"/>
        <v>0.9</v>
      </c>
      <c r="N151" s="129">
        <f t="shared" si="41"/>
        <v>0.9</v>
      </c>
      <c r="O151" s="129">
        <f t="shared" si="41"/>
        <v>0.9</v>
      </c>
      <c r="P151" s="129">
        <f t="shared" si="41"/>
        <v>0.9</v>
      </c>
      <c r="Q151" s="129">
        <f t="shared" si="41"/>
        <v>0.9</v>
      </c>
      <c r="R151" s="129">
        <f t="shared" si="41"/>
        <v>0.9</v>
      </c>
      <c r="S151" s="129">
        <f t="shared" ref="R151:AF163" si="42">R151</f>
        <v>0.9</v>
      </c>
      <c r="T151" s="129">
        <f t="shared" si="42"/>
        <v>0.9</v>
      </c>
      <c r="U151" s="129">
        <f t="shared" si="42"/>
        <v>0.9</v>
      </c>
      <c r="V151" s="129">
        <f t="shared" si="42"/>
        <v>0.9</v>
      </c>
      <c r="W151" s="129">
        <f t="shared" si="42"/>
        <v>0.9</v>
      </c>
      <c r="X151" s="129">
        <f t="shared" si="42"/>
        <v>0.9</v>
      </c>
      <c r="Y151" s="129">
        <f t="shared" si="42"/>
        <v>0.9</v>
      </c>
      <c r="Z151" s="129">
        <f t="shared" si="42"/>
        <v>0.9</v>
      </c>
      <c r="AA151" s="129">
        <f t="shared" si="42"/>
        <v>0.9</v>
      </c>
      <c r="AB151" s="129">
        <f t="shared" si="42"/>
        <v>0.9</v>
      </c>
      <c r="AC151" s="129">
        <f t="shared" si="42"/>
        <v>0.9</v>
      </c>
      <c r="AD151" s="129">
        <f t="shared" si="42"/>
        <v>0.9</v>
      </c>
      <c r="AE151" s="129">
        <f t="shared" si="42"/>
        <v>0.9</v>
      </c>
      <c r="AF151" s="129">
        <f t="shared" si="42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156</v>
      </c>
      <c r="B152" s="128">
        <v>1.08</v>
      </c>
      <c r="C152" s="129">
        <f t="shared" si="41"/>
        <v>1.08</v>
      </c>
      <c r="D152" s="129">
        <f t="shared" si="41"/>
        <v>1.08</v>
      </c>
      <c r="E152" s="129">
        <f t="shared" si="41"/>
        <v>1.08</v>
      </c>
      <c r="F152" s="129">
        <f t="shared" si="41"/>
        <v>1.08</v>
      </c>
      <c r="G152" s="129">
        <f t="shared" si="41"/>
        <v>1.08</v>
      </c>
      <c r="H152" s="129">
        <f t="shared" si="41"/>
        <v>1.08</v>
      </c>
      <c r="I152" s="129">
        <f t="shared" si="41"/>
        <v>1.08</v>
      </c>
      <c r="J152" s="129">
        <f t="shared" si="41"/>
        <v>1.08</v>
      </c>
      <c r="K152" s="129">
        <f t="shared" si="41"/>
        <v>1.08</v>
      </c>
      <c r="L152" s="129">
        <f t="shared" si="41"/>
        <v>1.08</v>
      </c>
      <c r="M152" s="129">
        <f t="shared" si="41"/>
        <v>1.08</v>
      </c>
      <c r="N152" s="129">
        <f t="shared" si="41"/>
        <v>1.08</v>
      </c>
      <c r="O152" s="129">
        <f t="shared" si="41"/>
        <v>1.08</v>
      </c>
      <c r="P152" s="129">
        <f t="shared" si="41"/>
        <v>1.08</v>
      </c>
      <c r="Q152" s="129">
        <f t="shared" si="41"/>
        <v>1.08</v>
      </c>
      <c r="R152" s="129">
        <f t="shared" si="41"/>
        <v>1.08</v>
      </c>
      <c r="S152" s="129">
        <f t="shared" si="42"/>
        <v>1.08</v>
      </c>
      <c r="T152" s="129">
        <f t="shared" si="42"/>
        <v>1.08</v>
      </c>
      <c r="U152" s="129">
        <f t="shared" si="42"/>
        <v>1.08</v>
      </c>
      <c r="V152" s="129">
        <f t="shared" si="42"/>
        <v>1.08</v>
      </c>
      <c r="W152" s="129">
        <f t="shared" si="42"/>
        <v>1.08</v>
      </c>
      <c r="X152" s="129">
        <f t="shared" si="42"/>
        <v>1.08</v>
      </c>
      <c r="Y152" s="129">
        <f t="shared" si="42"/>
        <v>1.08</v>
      </c>
      <c r="Z152" s="129">
        <f t="shared" si="42"/>
        <v>1.08</v>
      </c>
      <c r="AA152" s="129">
        <f t="shared" si="42"/>
        <v>1.08</v>
      </c>
      <c r="AB152" s="129">
        <f t="shared" si="42"/>
        <v>1.08</v>
      </c>
      <c r="AC152" s="129">
        <f t="shared" si="42"/>
        <v>1.08</v>
      </c>
      <c r="AD152" s="129">
        <f t="shared" si="42"/>
        <v>1.08</v>
      </c>
      <c r="AE152" s="129">
        <f t="shared" si="42"/>
        <v>1.08</v>
      </c>
      <c r="AF152" s="129">
        <f t="shared" si="42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157</v>
      </c>
      <c r="B153" s="128">
        <v>2.37</v>
      </c>
      <c r="C153" s="129">
        <f t="shared" si="41"/>
        <v>2.37</v>
      </c>
      <c r="D153" s="129">
        <f t="shared" si="41"/>
        <v>2.37</v>
      </c>
      <c r="E153" s="129">
        <f t="shared" si="41"/>
        <v>2.37</v>
      </c>
      <c r="F153" s="129">
        <f t="shared" si="41"/>
        <v>2.37</v>
      </c>
      <c r="G153" s="129">
        <f t="shared" si="41"/>
        <v>2.37</v>
      </c>
      <c r="H153" s="129">
        <f t="shared" si="41"/>
        <v>2.37</v>
      </c>
      <c r="I153" s="129">
        <f t="shared" si="41"/>
        <v>2.37</v>
      </c>
      <c r="J153" s="129">
        <f t="shared" si="41"/>
        <v>2.37</v>
      </c>
      <c r="K153" s="129">
        <f t="shared" si="41"/>
        <v>2.37</v>
      </c>
      <c r="L153" s="129">
        <f t="shared" si="41"/>
        <v>2.37</v>
      </c>
      <c r="M153" s="129">
        <f t="shared" si="41"/>
        <v>2.37</v>
      </c>
      <c r="N153" s="129">
        <f t="shared" si="41"/>
        <v>2.37</v>
      </c>
      <c r="O153" s="129">
        <f t="shared" si="41"/>
        <v>2.37</v>
      </c>
      <c r="P153" s="129">
        <f t="shared" si="41"/>
        <v>2.37</v>
      </c>
      <c r="Q153" s="129">
        <f t="shared" si="41"/>
        <v>2.37</v>
      </c>
      <c r="R153" s="129">
        <f t="shared" si="41"/>
        <v>2.37</v>
      </c>
      <c r="S153" s="129">
        <f t="shared" si="42"/>
        <v>2.37</v>
      </c>
      <c r="T153" s="129">
        <f t="shared" si="42"/>
        <v>2.37</v>
      </c>
      <c r="U153" s="129">
        <f t="shared" si="42"/>
        <v>2.37</v>
      </c>
      <c r="V153" s="129">
        <f t="shared" si="42"/>
        <v>2.37</v>
      </c>
      <c r="W153" s="129">
        <f t="shared" si="42"/>
        <v>2.37</v>
      </c>
      <c r="X153" s="129">
        <f t="shared" si="42"/>
        <v>2.37</v>
      </c>
      <c r="Y153" s="129">
        <f t="shared" si="42"/>
        <v>2.37</v>
      </c>
      <c r="Z153" s="129">
        <f t="shared" si="42"/>
        <v>2.37</v>
      </c>
      <c r="AA153" s="129">
        <f t="shared" si="42"/>
        <v>2.37</v>
      </c>
      <c r="AB153" s="129">
        <f t="shared" si="42"/>
        <v>2.37</v>
      </c>
      <c r="AC153" s="129">
        <f t="shared" si="42"/>
        <v>2.37</v>
      </c>
      <c r="AD153" s="129">
        <f t="shared" si="42"/>
        <v>2.37</v>
      </c>
      <c r="AE153" s="129">
        <f t="shared" si="42"/>
        <v>2.37</v>
      </c>
      <c r="AF153" s="129">
        <f t="shared" si="42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158</v>
      </c>
      <c r="B154" s="128">
        <v>1.81</v>
      </c>
      <c r="C154" s="129">
        <f t="shared" si="41"/>
        <v>1.81</v>
      </c>
      <c r="D154" s="129">
        <f t="shared" si="41"/>
        <v>1.81</v>
      </c>
      <c r="E154" s="129">
        <f t="shared" si="41"/>
        <v>1.81</v>
      </c>
      <c r="F154" s="129">
        <f t="shared" si="41"/>
        <v>1.81</v>
      </c>
      <c r="G154" s="129">
        <f t="shared" si="41"/>
        <v>1.81</v>
      </c>
      <c r="H154" s="129">
        <f t="shared" si="41"/>
        <v>1.81</v>
      </c>
      <c r="I154" s="129">
        <f t="shared" si="41"/>
        <v>1.81</v>
      </c>
      <c r="J154" s="129">
        <f t="shared" si="41"/>
        <v>1.81</v>
      </c>
      <c r="K154" s="129">
        <f t="shared" si="41"/>
        <v>1.81</v>
      </c>
      <c r="L154" s="129">
        <f t="shared" si="41"/>
        <v>1.81</v>
      </c>
      <c r="M154" s="129">
        <f t="shared" si="41"/>
        <v>1.81</v>
      </c>
      <c r="N154" s="129">
        <f t="shared" si="41"/>
        <v>1.81</v>
      </c>
      <c r="O154" s="129">
        <f t="shared" si="41"/>
        <v>1.81</v>
      </c>
      <c r="P154" s="129">
        <f t="shared" si="41"/>
        <v>1.81</v>
      </c>
      <c r="Q154" s="129">
        <f t="shared" si="41"/>
        <v>1.81</v>
      </c>
      <c r="R154" s="129">
        <f t="shared" si="41"/>
        <v>1.81</v>
      </c>
      <c r="S154" s="129">
        <f t="shared" si="42"/>
        <v>1.81</v>
      </c>
      <c r="T154" s="129">
        <f t="shared" si="42"/>
        <v>1.81</v>
      </c>
      <c r="U154" s="129">
        <f t="shared" si="42"/>
        <v>1.81</v>
      </c>
      <c r="V154" s="129">
        <f t="shared" si="42"/>
        <v>1.81</v>
      </c>
      <c r="W154" s="129">
        <f t="shared" si="42"/>
        <v>1.81</v>
      </c>
      <c r="X154" s="129">
        <f t="shared" si="42"/>
        <v>1.81</v>
      </c>
      <c r="Y154" s="129">
        <f t="shared" si="42"/>
        <v>1.81</v>
      </c>
      <c r="Z154" s="129">
        <f t="shared" si="42"/>
        <v>1.81</v>
      </c>
      <c r="AA154" s="129">
        <f t="shared" si="42"/>
        <v>1.81</v>
      </c>
      <c r="AB154" s="129">
        <f t="shared" si="42"/>
        <v>1.81</v>
      </c>
      <c r="AC154" s="129">
        <f t="shared" si="42"/>
        <v>1.81</v>
      </c>
      <c r="AD154" s="129">
        <f t="shared" si="42"/>
        <v>1.81</v>
      </c>
      <c r="AE154" s="129">
        <f t="shared" si="42"/>
        <v>1.81</v>
      </c>
      <c r="AF154" s="129">
        <f t="shared" si="42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159</v>
      </c>
      <c r="B155" s="128">
        <v>1.0900000000000001</v>
      </c>
      <c r="C155" s="129">
        <f t="shared" si="41"/>
        <v>1.0900000000000001</v>
      </c>
      <c r="D155" s="129">
        <f t="shared" si="41"/>
        <v>1.0900000000000001</v>
      </c>
      <c r="E155" s="129">
        <f t="shared" si="41"/>
        <v>1.0900000000000001</v>
      </c>
      <c r="F155" s="129">
        <f t="shared" si="41"/>
        <v>1.0900000000000001</v>
      </c>
      <c r="G155" s="129">
        <f t="shared" si="41"/>
        <v>1.0900000000000001</v>
      </c>
      <c r="H155" s="129">
        <f t="shared" si="41"/>
        <v>1.0900000000000001</v>
      </c>
      <c r="I155" s="129">
        <f t="shared" si="41"/>
        <v>1.0900000000000001</v>
      </c>
      <c r="J155" s="129">
        <f t="shared" si="41"/>
        <v>1.0900000000000001</v>
      </c>
      <c r="K155" s="129">
        <f t="shared" si="41"/>
        <v>1.0900000000000001</v>
      </c>
      <c r="L155" s="129">
        <f t="shared" si="41"/>
        <v>1.0900000000000001</v>
      </c>
      <c r="M155" s="129">
        <f t="shared" si="41"/>
        <v>1.0900000000000001</v>
      </c>
      <c r="N155" s="129">
        <f t="shared" si="41"/>
        <v>1.0900000000000001</v>
      </c>
      <c r="O155" s="129">
        <f t="shared" si="41"/>
        <v>1.0900000000000001</v>
      </c>
      <c r="P155" s="129">
        <f t="shared" si="41"/>
        <v>1.0900000000000001</v>
      </c>
      <c r="Q155" s="129">
        <f t="shared" si="41"/>
        <v>1.0900000000000001</v>
      </c>
      <c r="R155" s="129">
        <f t="shared" si="41"/>
        <v>1.0900000000000001</v>
      </c>
      <c r="S155" s="129">
        <f t="shared" si="42"/>
        <v>1.0900000000000001</v>
      </c>
      <c r="T155" s="129">
        <f t="shared" si="42"/>
        <v>1.0900000000000001</v>
      </c>
      <c r="U155" s="129">
        <f t="shared" si="42"/>
        <v>1.0900000000000001</v>
      </c>
      <c r="V155" s="129">
        <f t="shared" si="42"/>
        <v>1.0900000000000001</v>
      </c>
      <c r="W155" s="129">
        <f t="shared" si="42"/>
        <v>1.0900000000000001</v>
      </c>
      <c r="X155" s="129">
        <f t="shared" si="42"/>
        <v>1.0900000000000001</v>
      </c>
      <c r="Y155" s="129">
        <f t="shared" si="42"/>
        <v>1.0900000000000001</v>
      </c>
      <c r="Z155" s="129">
        <f t="shared" si="42"/>
        <v>1.0900000000000001</v>
      </c>
      <c r="AA155" s="129">
        <f t="shared" si="42"/>
        <v>1.0900000000000001</v>
      </c>
      <c r="AB155" s="129">
        <f t="shared" si="42"/>
        <v>1.0900000000000001</v>
      </c>
      <c r="AC155" s="129">
        <f t="shared" si="42"/>
        <v>1.0900000000000001</v>
      </c>
      <c r="AD155" s="129">
        <f t="shared" si="42"/>
        <v>1.0900000000000001</v>
      </c>
      <c r="AE155" s="129">
        <f t="shared" si="42"/>
        <v>1.0900000000000001</v>
      </c>
      <c r="AF155" s="129">
        <f t="shared" si="42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160</v>
      </c>
      <c r="B156" s="128">
        <v>1.58</v>
      </c>
      <c r="C156" s="129">
        <f t="shared" si="41"/>
        <v>1.58</v>
      </c>
      <c r="D156" s="129">
        <f t="shared" si="41"/>
        <v>1.58</v>
      </c>
      <c r="E156" s="129">
        <f t="shared" si="41"/>
        <v>1.58</v>
      </c>
      <c r="F156" s="129">
        <f t="shared" si="41"/>
        <v>1.58</v>
      </c>
      <c r="G156" s="129">
        <f t="shared" si="41"/>
        <v>1.58</v>
      </c>
      <c r="H156" s="129">
        <f t="shared" si="41"/>
        <v>1.58</v>
      </c>
      <c r="I156" s="129">
        <f t="shared" si="41"/>
        <v>1.58</v>
      </c>
      <c r="J156" s="129">
        <f t="shared" si="41"/>
        <v>1.58</v>
      </c>
      <c r="K156" s="129">
        <f t="shared" si="41"/>
        <v>1.58</v>
      </c>
      <c r="L156" s="129">
        <f t="shared" si="41"/>
        <v>1.58</v>
      </c>
      <c r="M156" s="129">
        <f t="shared" si="41"/>
        <v>1.58</v>
      </c>
      <c r="N156" s="129">
        <f t="shared" si="41"/>
        <v>1.58</v>
      </c>
      <c r="O156" s="129">
        <f t="shared" si="41"/>
        <v>1.58</v>
      </c>
      <c r="P156" s="129">
        <f t="shared" si="41"/>
        <v>1.58</v>
      </c>
      <c r="Q156" s="129">
        <f t="shared" si="41"/>
        <v>1.58</v>
      </c>
      <c r="R156" s="129">
        <f t="shared" si="41"/>
        <v>1.58</v>
      </c>
      <c r="S156" s="129">
        <f t="shared" si="42"/>
        <v>1.58</v>
      </c>
      <c r="T156" s="129">
        <f t="shared" si="42"/>
        <v>1.58</v>
      </c>
      <c r="U156" s="129">
        <f t="shared" si="42"/>
        <v>1.58</v>
      </c>
      <c r="V156" s="129">
        <f t="shared" si="42"/>
        <v>1.58</v>
      </c>
      <c r="W156" s="129">
        <f t="shared" si="42"/>
        <v>1.58</v>
      </c>
      <c r="X156" s="129">
        <f t="shared" si="42"/>
        <v>1.58</v>
      </c>
      <c r="Y156" s="129">
        <f t="shared" si="42"/>
        <v>1.58</v>
      </c>
      <c r="Z156" s="129">
        <f t="shared" si="42"/>
        <v>1.58</v>
      </c>
      <c r="AA156" s="129">
        <f t="shared" si="42"/>
        <v>1.58</v>
      </c>
      <c r="AB156" s="129">
        <f t="shared" si="42"/>
        <v>1.58</v>
      </c>
      <c r="AC156" s="129">
        <f t="shared" si="42"/>
        <v>1.58</v>
      </c>
      <c r="AD156" s="129">
        <f t="shared" si="42"/>
        <v>1.58</v>
      </c>
      <c r="AE156" s="129">
        <f t="shared" si="42"/>
        <v>1.58</v>
      </c>
      <c r="AF156" s="129">
        <f t="shared" si="42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161</v>
      </c>
      <c r="B157" s="128">
        <v>2</v>
      </c>
      <c r="C157" s="129">
        <f t="shared" si="41"/>
        <v>2</v>
      </c>
      <c r="D157" s="129">
        <f t="shared" si="41"/>
        <v>2</v>
      </c>
      <c r="E157" s="129">
        <f t="shared" si="41"/>
        <v>2</v>
      </c>
      <c r="F157" s="129">
        <f t="shared" si="41"/>
        <v>2</v>
      </c>
      <c r="G157" s="129">
        <f t="shared" si="41"/>
        <v>2</v>
      </c>
      <c r="H157" s="129">
        <f t="shared" si="41"/>
        <v>2</v>
      </c>
      <c r="I157" s="129">
        <f t="shared" si="41"/>
        <v>2</v>
      </c>
      <c r="J157" s="129">
        <f t="shared" si="41"/>
        <v>2</v>
      </c>
      <c r="K157" s="129">
        <f t="shared" si="41"/>
        <v>2</v>
      </c>
      <c r="L157" s="129">
        <f t="shared" si="41"/>
        <v>2</v>
      </c>
      <c r="M157" s="129">
        <f t="shared" si="41"/>
        <v>2</v>
      </c>
      <c r="N157" s="129">
        <f t="shared" si="41"/>
        <v>2</v>
      </c>
      <c r="O157" s="129">
        <f t="shared" si="41"/>
        <v>2</v>
      </c>
      <c r="P157" s="129">
        <f t="shared" si="41"/>
        <v>2</v>
      </c>
      <c r="Q157" s="129">
        <f t="shared" si="41"/>
        <v>2</v>
      </c>
      <c r="R157" s="129">
        <f t="shared" si="41"/>
        <v>2</v>
      </c>
      <c r="S157" s="129">
        <f t="shared" si="42"/>
        <v>2</v>
      </c>
      <c r="T157" s="129">
        <f t="shared" si="42"/>
        <v>2</v>
      </c>
      <c r="U157" s="129">
        <f t="shared" si="42"/>
        <v>2</v>
      </c>
      <c r="V157" s="129">
        <f t="shared" si="42"/>
        <v>2</v>
      </c>
      <c r="W157" s="129">
        <f t="shared" si="42"/>
        <v>2</v>
      </c>
      <c r="X157" s="129">
        <f t="shared" si="42"/>
        <v>2</v>
      </c>
      <c r="Y157" s="129">
        <f t="shared" si="42"/>
        <v>2</v>
      </c>
      <c r="Z157" s="129">
        <f t="shared" si="42"/>
        <v>2</v>
      </c>
      <c r="AA157" s="129">
        <f t="shared" si="42"/>
        <v>2</v>
      </c>
      <c r="AB157" s="129">
        <f t="shared" si="42"/>
        <v>2</v>
      </c>
      <c r="AC157" s="129">
        <f t="shared" si="42"/>
        <v>2</v>
      </c>
      <c r="AD157" s="129">
        <f t="shared" si="42"/>
        <v>2</v>
      </c>
      <c r="AE157" s="129">
        <f t="shared" si="42"/>
        <v>2</v>
      </c>
      <c r="AF157" s="129">
        <f t="shared" si="42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162</v>
      </c>
      <c r="B158" s="128">
        <v>0.47</v>
      </c>
      <c r="C158" s="129">
        <f t="shared" si="41"/>
        <v>0.47</v>
      </c>
      <c r="D158" s="129">
        <f t="shared" si="41"/>
        <v>0.47</v>
      </c>
      <c r="E158" s="129">
        <f t="shared" si="41"/>
        <v>0.47</v>
      </c>
      <c r="F158" s="129">
        <f t="shared" si="41"/>
        <v>0.47</v>
      </c>
      <c r="G158" s="129">
        <f t="shared" si="41"/>
        <v>0.47</v>
      </c>
      <c r="H158" s="129">
        <f t="shared" si="41"/>
        <v>0.47</v>
      </c>
      <c r="I158" s="129">
        <f t="shared" si="41"/>
        <v>0.47</v>
      </c>
      <c r="J158" s="129">
        <f t="shared" si="41"/>
        <v>0.47</v>
      </c>
      <c r="K158" s="129">
        <f t="shared" si="41"/>
        <v>0.47</v>
      </c>
      <c r="L158" s="129">
        <f t="shared" si="41"/>
        <v>0.47</v>
      </c>
      <c r="M158" s="129">
        <f t="shared" si="41"/>
        <v>0.47</v>
      </c>
      <c r="N158" s="129">
        <f t="shared" si="41"/>
        <v>0.47</v>
      </c>
      <c r="O158" s="129">
        <f t="shared" si="41"/>
        <v>0.47</v>
      </c>
      <c r="P158" s="129">
        <f t="shared" si="41"/>
        <v>0.47</v>
      </c>
      <c r="Q158" s="129">
        <f t="shared" si="41"/>
        <v>0.47</v>
      </c>
      <c r="R158" s="129">
        <f t="shared" si="41"/>
        <v>0.47</v>
      </c>
      <c r="S158" s="129">
        <f t="shared" si="42"/>
        <v>0.47</v>
      </c>
      <c r="T158" s="129">
        <f t="shared" si="42"/>
        <v>0.47</v>
      </c>
      <c r="U158" s="129">
        <f t="shared" si="42"/>
        <v>0.47</v>
      </c>
      <c r="V158" s="129">
        <f t="shared" si="42"/>
        <v>0.47</v>
      </c>
      <c r="W158" s="129">
        <f t="shared" si="42"/>
        <v>0.47</v>
      </c>
      <c r="X158" s="129">
        <f t="shared" si="42"/>
        <v>0.47</v>
      </c>
      <c r="Y158" s="129">
        <f t="shared" si="42"/>
        <v>0.47</v>
      </c>
      <c r="Z158" s="129">
        <f t="shared" si="42"/>
        <v>0.47</v>
      </c>
      <c r="AA158" s="129">
        <f t="shared" si="42"/>
        <v>0.47</v>
      </c>
      <c r="AB158" s="129">
        <f t="shared" si="42"/>
        <v>0.47</v>
      </c>
      <c r="AC158" s="129">
        <f t="shared" si="42"/>
        <v>0.47</v>
      </c>
      <c r="AD158" s="129">
        <f t="shared" si="42"/>
        <v>0.47</v>
      </c>
      <c r="AE158" s="129">
        <f t="shared" si="42"/>
        <v>0.47</v>
      </c>
      <c r="AF158" s="129">
        <f t="shared" si="42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163</v>
      </c>
      <c r="B159" s="128">
        <v>0</v>
      </c>
      <c r="C159" s="129">
        <f t="shared" si="41"/>
        <v>0</v>
      </c>
      <c r="D159" s="129">
        <f t="shared" si="41"/>
        <v>0</v>
      </c>
      <c r="E159" s="129">
        <f t="shared" si="41"/>
        <v>0</v>
      </c>
      <c r="F159" s="129">
        <f t="shared" si="41"/>
        <v>0</v>
      </c>
      <c r="G159" s="129">
        <f t="shared" si="41"/>
        <v>0</v>
      </c>
      <c r="H159" s="129">
        <f t="shared" si="41"/>
        <v>0</v>
      </c>
      <c r="I159" s="129">
        <f t="shared" si="41"/>
        <v>0</v>
      </c>
      <c r="J159" s="129">
        <f t="shared" si="41"/>
        <v>0</v>
      </c>
      <c r="K159" s="129">
        <f t="shared" si="41"/>
        <v>0</v>
      </c>
      <c r="L159" s="129">
        <f t="shared" si="41"/>
        <v>0</v>
      </c>
      <c r="M159" s="129">
        <f t="shared" si="41"/>
        <v>0</v>
      </c>
      <c r="N159" s="129">
        <f t="shared" si="41"/>
        <v>0</v>
      </c>
      <c r="O159" s="129">
        <f t="shared" si="41"/>
        <v>0</v>
      </c>
      <c r="P159" s="129">
        <f t="shared" si="41"/>
        <v>0</v>
      </c>
      <c r="Q159" s="129">
        <f t="shared" si="41"/>
        <v>0</v>
      </c>
      <c r="R159" s="129">
        <f t="shared" si="41"/>
        <v>0</v>
      </c>
      <c r="S159" s="129">
        <f t="shared" si="42"/>
        <v>0</v>
      </c>
      <c r="T159" s="129">
        <f t="shared" si="42"/>
        <v>0</v>
      </c>
      <c r="U159" s="129">
        <f t="shared" si="42"/>
        <v>0</v>
      </c>
      <c r="V159" s="129">
        <f t="shared" si="42"/>
        <v>0</v>
      </c>
      <c r="W159" s="129">
        <f t="shared" si="42"/>
        <v>0</v>
      </c>
      <c r="X159" s="129">
        <f t="shared" si="42"/>
        <v>0</v>
      </c>
      <c r="Y159" s="129">
        <f t="shared" si="42"/>
        <v>0</v>
      </c>
      <c r="Z159" s="129">
        <f t="shared" si="42"/>
        <v>0</v>
      </c>
      <c r="AA159" s="129">
        <f t="shared" si="42"/>
        <v>0</v>
      </c>
      <c r="AB159" s="129">
        <f t="shared" si="42"/>
        <v>0</v>
      </c>
      <c r="AC159" s="129">
        <f t="shared" si="42"/>
        <v>0</v>
      </c>
      <c r="AD159" s="129">
        <f t="shared" si="42"/>
        <v>0</v>
      </c>
      <c r="AE159" s="129">
        <f t="shared" si="42"/>
        <v>0</v>
      </c>
      <c r="AF159" s="129">
        <f t="shared" si="42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164</v>
      </c>
      <c r="B160" s="128">
        <v>0</v>
      </c>
      <c r="C160" s="129">
        <f t="shared" si="41"/>
        <v>0</v>
      </c>
      <c r="D160" s="129">
        <f t="shared" si="41"/>
        <v>0</v>
      </c>
      <c r="E160" s="129">
        <f t="shared" si="41"/>
        <v>0</v>
      </c>
      <c r="F160" s="129">
        <f t="shared" si="41"/>
        <v>0</v>
      </c>
      <c r="G160" s="129">
        <f t="shared" si="41"/>
        <v>0</v>
      </c>
      <c r="H160" s="129">
        <f t="shared" si="41"/>
        <v>0</v>
      </c>
      <c r="I160" s="129">
        <f t="shared" si="41"/>
        <v>0</v>
      </c>
      <c r="J160" s="129">
        <f t="shared" si="41"/>
        <v>0</v>
      </c>
      <c r="K160" s="129">
        <f t="shared" si="41"/>
        <v>0</v>
      </c>
      <c r="L160" s="129">
        <f t="shared" si="41"/>
        <v>0</v>
      </c>
      <c r="M160" s="129">
        <f t="shared" si="41"/>
        <v>0</v>
      </c>
      <c r="N160" s="129">
        <f t="shared" si="41"/>
        <v>0</v>
      </c>
      <c r="O160" s="129">
        <f t="shared" si="41"/>
        <v>0</v>
      </c>
      <c r="P160" s="129">
        <f t="shared" si="41"/>
        <v>0</v>
      </c>
      <c r="Q160" s="129">
        <f t="shared" si="41"/>
        <v>0</v>
      </c>
      <c r="R160" s="129">
        <f t="shared" si="42"/>
        <v>0</v>
      </c>
      <c r="S160" s="129">
        <f t="shared" si="42"/>
        <v>0</v>
      </c>
      <c r="T160" s="129">
        <f t="shared" si="42"/>
        <v>0</v>
      </c>
      <c r="U160" s="129">
        <f t="shared" si="42"/>
        <v>0</v>
      </c>
      <c r="V160" s="129">
        <f t="shared" si="42"/>
        <v>0</v>
      </c>
      <c r="W160" s="129">
        <f t="shared" si="42"/>
        <v>0</v>
      </c>
      <c r="X160" s="129">
        <f t="shared" si="42"/>
        <v>0</v>
      </c>
      <c r="Y160" s="129">
        <f t="shared" si="42"/>
        <v>0</v>
      </c>
      <c r="Z160" s="129">
        <f t="shared" si="42"/>
        <v>0</v>
      </c>
      <c r="AA160" s="129">
        <f t="shared" si="42"/>
        <v>0</v>
      </c>
      <c r="AB160" s="129">
        <f t="shared" si="42"/>
        <v>0</v>
      </c>
      <c r="AC160" s="129">
        <f t="shared" si="42"/>
        <v>0</v>
      </c>
      <c r="AD160" s="129">
        <f t="shared" si="42"/>
        <v>0</v>
      </c>
      <c r="AE160" s="129">
        <f t="shared" si="42"/>
        <v>0</v>
      </c>
      <c r="AF160" s="129">
        <f t="shared" si="42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165</v>
      </c>
      <c r="B161" s="128">
        <v>0.8</v>
      </c>
      <c r="C161" s="129">
        <f t="shared" si="41"/>
        <v>0.8</v>
      </c>
      <c r="D161" s="129">
        <f t="shared" si="41"/>
        <v>0.8</v>
      </c>
      <c r="E161" s="129">
        <f t="shared" si="41"/>
        <v>0.8</v>
      </c>
      <c r="F161" s="129">
        <f t="shared" si="41"/>
        <v>0.8</v>
      </c>
      <c r="G161" s="129">
        <f t="shared" si="41"/>
        <v>0.8</v>
      </c>
      <c r="H161" s="129">
        <f t="shared" si="41"/>
        <v>0.8</v>
      </c>
      <c r="I161" s="129">
        <f t="shared" si="41"/>
        <v>0.8</v>
      </c>
      <c r="J161" s="129">
        <f t="shared" si="41"/>
        <v>0.8</v>
      </c>
      <c r="K161" s="129">
        <f t="shared" si="41"/>
        <v>0.8</v>
      </c>
      <c r="L161" s="129">
        <f t="shared" si="41"/>
        <v>0.8</v>
      </c>
      <c r="M161" s="129">
        <f t="shared" si="41"/>
        <v>0.8</v>
      </c>
      <c r="N161" s="129">
        <f t="shared" si="41"/>
        <v>0.8</v>
      </c>
      <c r="O161" s="129">
        <f t="shared" si="41"/>
        <v>0.8</v>
      </c>
      <c r="P161" s="129">
        <f t="shared" si="41"/>
        <v>0.8</v>
      </c>
      <c r="Q161" s="129">
        <f t="shared" si="41"/>
        <v>0.8</v>
      </c>
      <c r="R161" s="129">
        <f t="shared" si="42"/>
        <v>0.8</v>
      </c>
      <c r="S161" s="129">
        <f t="shared" si="42"/>
        <v>0.8</v>
      </c>
      <c r="T161" s="129">
        <f t="shared" si="42"/>
        <v>0.8</v>
      </c>
      <c r="U161" s="129">
        <f t="shared" si="42"/>
        <v>0.8</v>
      </c>
      <c r="V161" s="129">
        <f t="shared" si="42"/>
        <v>0.8</v>
      </c>
      <c r="W161" s="129">
        <f t="shared" si="42"/>
        <v>0.8</v>
      </c>
      <c r="X161" s="129">
        <f t="shared" si="42"/>
        <v>0.8</v>
      </c>
      <c r="Y161" s="129">
        <f t="shared" si="42"/>
        <v>0.8</v>
      </c>
      <c r="Z161" s="129">
        <f t="shared" si="42"/>
        <v>0.8</v>
      </c>
      <c r="AA161" s="129">
        <f t="shared" si="42"/>
        <v>0.8</v>
      </c>
      <c r="AB161" s="129">
        <f t="shared" si="42"/>
        <v>0.8</v>
      </c>
      <c r="AC161" s="129">
        <f t="shared" si="42"/>
        <v>0.8</v>
      </c>
      <c r="AD161" s="129">
        <f t="shared" si="42"/>
        <v>0.8</v>
      </c>
      <c r="AE161" s="129">
        <f t="shared" si="42"/>
        <v>0.8</v>
      </c>
      <c r="AF161" s="129">
        <f t="shared" si="42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166</v>
      </c>
      <c r="B162" s="128">
        <v>1.5</v>
      </c>
      <c r="C162" s="129">
        <f t="shared" si="41"/>
        <v>1.5</v>
      </c>
      <c r="D162" s="129">
        <f t="shared" si="41"/>
        <v>1.5</v>
      </c>
      <c r="E162" s="129">
        <f t="shared" si="41"/>
        <v>1.5</v>
      </c>
      <c r="F162" s="129">
        <f t="shared" si="41"/>
        <v>1.5</v>
      </c>
      <c r="G162" s="129">
        <f t="shared" si="41"/>
        <v>1.5</v>
      </c>
      <c r="H162" s="129">
        <f t="shared" si="41"/>
        <v>1.5</v>
      </c>
      <c r="I162" s="129">
        <f t="shared" si="41"/>
        <v>1.5</v>
      </c>
      <c r="J162" s="129">
        <f t="shared" si="41"/>
        <v>1.5</v>
      </c>
      <c r="K162" s="129">
        <f t="shared" si="41"/>
        <v>1.5</v>
      </c>
      <c r="L162" s="129">
        <f t="shared" si="41"/>
        <v>1.5</v>
      </c>
      <c r="M162" s="129">
        <f t="shared" si="41"/>
        <v>1.5</v>
      </c>
      <c r="N162" s="129">
        <f t="shared" si="41"/>
        <v>1.5</v>
      </c>
      <c r="O162" s="129">
        <f t="shared" si="41"/>
        <v>1.5</v>
      </c>
      <c r="P162" s="129">
        <f t="shared" si="41"/>
        <v>1.5</v>
      </c>
      <c r="Q162" s="129">
        <f t="shared" si="41"/>
        <v>1.5</v>
      </c>
      <c r="R162" s="129">
        <f t="shared" si="42"/>
        <v>1.5</v>
      </c>
      <c r="S162" s="129">
        <f t="shared" si="42"/>
        <v>1.5</v>
      </c>
      <c r="T162" s="129">
        <f t="shared" si="42"/>
        <v>1.5</v>
      </c>
      <c r="U162" s="129">
        <f t="shared" si="42"/>
        <v>1.5</v>
      </c>
      <c r="V162" s="129">
        <f t="shared" si="42"/>
        <v>1.5</v>
      </c>
      <c r="W162" s="129">
        <f t="shared" si="42"/>
        <v>1.5</v>
      </c>
      <c r="X162" s="129">
        <f t="shared" si="42"/>
        <v>1.5</v>
      </c>
      <c r="Y162" s="129">
        <f t="shared" si="42"/>
        <v>1.5</v>
      </c>
      <c r="Z162" s="129">
        <f t="shared" si="42"/>
        <v>1.5</v>
      </c>
      <c r="AA162" s="129">
        <f t="shared" si="42"/>
        <v>1.5</v>
      </c>
      <c r="AB162" s="129">
        <f t="shared" si="42"/>
        <v>1.5</v>
      </c>
      <c r="AC162" s="129">
        <f t="shared" si="42"/>
        <v>1.5</v>
      </c>
      <c r="AD162" s="129">
        <f t="shared" si="42"/>
        <v>1.5</v>
      </c>
      <c r="AE162" s="129">
        <f t="shared" si="42"/>
        <v>1.5</v>
      </c>
      <c r="AF162" s="129">
        <f t="shared" si="42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167</v>
      </c>
      <c r="B163" s="128">
        <v>1</v>
      </c>
      <c r="C163" s="129">
        <f t="shared" si="41"/>
        <v>1</v>
      </c>
      <c r="D163" s="129">
        <f t="shared" si="41"/>
        <v>1</v>
      </c>
      <c r="E163" s="129">
        <f t="shared" si="41"/>
        <v>1</v>
      </c>
      <c r="F163" s="129">
        <f t="shared" si="41"/>
        <v>1</v>
      </c>
      <c r="G163" s="129">
        <f t="shared" si="41"/>
        <v>1</v>
      </c>
      <c r="H163" s="129">
        <f t="shared" si="41"/>
        <v>1</v>
      </c>
      <c r="I163" s="129">
        <f t="shared" si="41"/>
        <v>1</v>
      </c>
      <c r="J163" s="129">
        <f t="shared" si="41"/>
        <v>1</v>
      </c>
      <c r="K163" s="129">
        <f t="shared" si="41"/>
        <v>1</v>
      </c>
      <c r="L163" s="129">
        <f t="shared" si="41"/>
        <v>1</v>
      </c>
      <c r="M163" s="129">
        <f t="shared" si="41"/>
        <v>1</v>
      </c>
      <c r="N163" s="129">
        <f t="shared" si="41"/>
        <v>1</v>
      </c>
      <c r="O163" s="129">
        <f t="shared" si="41"/>
        <v>1</v>
      </c>
      <c r="P163" s="129">
        <f t="shared" si="41"/>
        <v>1</v>
      </c>
      <c r="Q163" s="129">
        <f t="shared" si="41"/>
        <v>1</v>
      </c>
      <c r="R163" s="129">
        <f t="shared" si="42"/>
        <v>1</v>
      </c>
      <c r="S163" s="129">
        <f t="shared" si="42"/>
        <v>1</v>
      </c>
      <c r="T163" s="129">
        <f t="shared" si="42"/>
        <v>1</v>
      </c>
      <c r="U163" s="129">
        <f t="shared" si="42"/>
        <v>1</v>
      </c>
      <c r="V163" s="129">
        <f t="shared" si="42"/>
        <v>1</v>
      </c>
      <c r="W163" s="129">
        <f t="shared" si="42"/>
        <v>1</v>
      </c>
      <c r="X163" s="129">
        <f t="shared" si="42"/>
        <v>1</v>
      </c>
      <c r="Y163" s="129">
        <f t="shared" si="42"/>
        <v>1</v>
      </c>
      <c r="Z163" s="129">
        <f t="shared" si="42"/>
        <v>1</v>
      </c>
      <c r="AA163" s="129">
        <f t="shared" si="42"/>
        <v>1</v>
      </c>
      <c r="AB163" s="129">
        <f t="shared" si="42"/>
        <v>1</v>
      </c>
      <c r="AC163" s="129">
        <f t="shared" si="42"/>
        <v>1</v>
      </c>
      <c r="AD163" s="129">
        <f t="shared" si="42"/>
        <v>1</v>
      </c>
      <c r="AE163" s="129">
        <f t="shared" si="42"/>
        <v>1</v>
      </c>
      <c r="AF163" s="129">
        <f t="shared" si="42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168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169</v>
      </c>
      <c r="B165" s="128">
        <v>1</v>
      </c>
      <c r="C165" s="129">
        <f t="shared" ref="C165:R172" si="43">B165</f>
        <v>1</v>
      </c>
      <c r="D165" s="129">
        <f t="shared" si="43"/>
        <v>1</v>
      </c>
      <c r="E165" s="129">
        <f t="shared" si="43"/>
        <v>1</v>
      </c>
      <c r="F165" s="129">
        <f t="shared" si="43"/>
        <v>1</v>
      </c>
      <c r="G165" s="129">
        <f t="shared" si="43"/>
        <v>1</v>
      </c>
      <c r="H165" s="129">
        <f t="shared" si="43"/>
        <v>1</v>
      </c>
      <c r="I165" s="129">
        <f t="shared" si="43"/>
        <v>1</v>
      </c>
      <c r="J165" s="129">
        <f t="shared" si="43"/>
        <v>1</v>
      </c>
      <c r="K165" s="129">
        <f t="shared" si="43"/>
        <v>1</v>
      </c>
      <c r="L165" s="129">
        <f t="shared" si="43"/>
        <v>1</v>
      </c>
      <c r="M165" s="129">
        <f t="shared" si="43"/>
        <v>1</v>
      </c>
      <c r="N165" s="129">
        <f t="shared" si="43"/>
        <v>1</v>
      </c>
      <c r="O165" s="129">
        <f t="shared" si="43"/>
        <v>1</v>
      </c>
      <c r="P165" s="129">
        <f t="shared" si="43"/>
        <v>1</v>
      </c>
      <c r="Q165" s="129">
        <f t="shared" si="43"/>
        <v>1</v>
      </c>
      <c r="R165" s="129">
        <f t="shared" si="43"/>
        <v>1</v>
      </c>
      <c r="S165" s="129">
        <f t="shared" ref="R165:AF172" si="44">R165</f>
        <v>1</v>
      </c>
      <c r="T165" s="129">
        <f t="shared" si="44"/>
        <v>1</v>
      </c>
      <c r="U165" s="129">
        <f t="shared" si="44"/>
        <v>1</v>
      </c>
      <c r="V165" s="129">
        <f t="shared" si="44"/>
        <v>1</v>
      </c>
      <c r="W165" s="129">
        <f t="shared" si="44"/>
        <v>1</v>
      </c>
      <c r="X165" s="129">
        <f t="shared" si="44"/>
        <v>1</v>
      </c>
      <c r="Y165" s="129">
        <f t="shared" si="44"/>
        <v>1</v>
      </c>
      <c r="Z165" s="129">
        <f t="shared" si="44"/>
        <v>1</v>
      </c>
      <c r="AA165" s="129">
        <f t="shared" si="44"/>
        <v>1</v>
      </c>
      <c r="AB165" s="129">
        <f t="shared" si="44"/>
        <v>1</v>
      </c>
      <c r="AC165" s="129">
        <f t="shared" si="44"/>
        <v>1</v>
      </c>
      <c r="AD165" s="129">
        <f t="shared" si="44"/>
        <v>1</v>
      </c>
      <c r="AE165" s="129">
        <f t="shared" si="44"/>
        <v>1</v>
      </c>
      <c r="AF165" s="129">
        <f t="shared" si="44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170</v>
      </c>
      <c r="B166" s="128">
        <v>0.42</v>
      </c>
      <c r="C166" s="129">
        <f t="shared" si="43"/>
        <v>0.42</v>
      </c>
      <c r="D166" s="129">
        <f t="shared" si="43"/>
        <v>0.42</v>
      </c>
      <c r="E166" s="129">
        <f t="shared" si="43"/>
        <v>0.42</v>
      </c>
      <c r="F166" s="129">
        <f t="shared" si="43"/>
        <v>0.42</v>
      </c>
      <c r="G166" s="129">
        <f t="shared" si="43"/>
        <v>0.42</v>
      </c>
      <c r="H166" s="129">
        <f t="shared" si="43"/>
        <v>0.42</v>
      </c>
      <c r="I166" s="129">
        <f t="shared" si="43"/>
        <v>0.42</v>
      </c>
      <c r="J166" s="129">
        <f t="shared" si="43"/>
        <v>0.42</v>
      </c>
      <c r="K166" s="129">
        <f t="shared" si="43"/>
        <v>0.42</v>
      </c>
      <c r="L166" s="129">
        <f t="shared" si="43"/>
        <v>0.42</v>
      </c>
      <c r="M166" s="129">
        <f t="shared" si="43"/>
        <v>0.42</v>
      </c>
      <c r="N166" s="129">
        <f t="shared" si="43"/>
        <v>0.42</v>
      </c>
      <c r="O166" s="129">
        <f t="shared" si="43"/>
        <v>0.42</v>
      </c>
      <c r="P166" s="129">
        <f t="shared" si="43"/>
        <v>0.42</v>
      </c>
      <c r="Q166" s="129">
        <f t="shared" si="43"/>
        <v>0.42</v>
      </c>
      <c r="R166" s="129">
        <f t="shared" si="44"/>
        <v>0.42</v>
      </c>
      <c r="S166" s="129">
        <f t="shared" si="44"/>
        <v>0.42</v>
      </c>
      <c r="T166" s="129">
        <f t="shared" si="44"/>
        <v>0.42</v>
      </c>
      <c r="U166" s="129">
        <f t="shared" si="44"/>
        <v>0.42</v>
      </c>
      <c r="V166" s="129">
        <f t="shared" si="44"/>
        <v>0.42</v>
      </c>
      <c r="W166" s="129">
        <f t="shared" si="44"/>
        <v>0.42</v>
      </c>
      <c r="X166" s="129">
        <f t="shared" si="44"/>
        <v>0.42</v>
      </c>
      <c r="Y166" s="129">
        <f t="shared" si="44"/>
        <v>0.42</v>
      </c>
      <c r="Z166" s="129">
        <f t="shared" si="44"/>
        <v>0.42</v>
      </c>
      <c r="AA166" s="129">
        <f t="shared" si="44"/>
        <v>0.42</v>
      </c>
      <c r="AB166" s="129">
        <f t="shared" si="44"/>
        <v>0.42</v>
      </c>
      <c r="AC166" s="129">
        <f t="shared" si="44"/>
        <v>0.42</v>
      </c>
      <c r="AD166" s="129">
        <f t="shared" si="44"/>
        <v>0.42</v>
      </c>
      <c r="AE166" s="129">
        <f t="shared" si="44"/>
        <v>0.42</v>
      </c>
      <c r="AF166" s="129">
        <f t="shared" si="44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171</v>
      </c>
      <c r="B167" s="128">
        <v>0.46</v>
      </c>
      <c r="C167" s="129">
        <f t="shared" si="43"/>
        <v>0.46</v>
      </c>
      <c r="D167" s="129">
        <f t="shared" si="43"/>
        <v>0.46</v>
      </c>
      <c r="E167" s="129">
        <f t="shared" si="43"/>
        <v>0.46</v>
      </c>
      <c r="F167" s="129">
        <f t="shared" si="43"/>
        <v>0.46</v>
      </c>
      <c r="G167" s="129">
        <f t="shared" si="43"/>
        <v>0.46</v>
      </c>
      <c r="H167" s="129">
        <f t="shared" si="43"/>
        <v>0.46</v>
      </c>
      <c r="I167" s="129">
        <f t="shared" si="43"/>
        <v>0.46</v>
      </c>
      <c r="J167" s="129">
        <f t="shared" si="43"/>
        <v>0.46</v>
      </c>
      <c r="K167" s="129">
        <f t="shared" si="43"/>
        <v>0.46</v>
      </c>
      <c r="L167" s="129">
        <f t="shared" si="43"/>
        <v>0.46</v>
      </c>
      <c r="M167" s="129">
        <f t="shared" si="43"/>
        <v>0.46</v>
      </c>
      <c r="N167" s="129">
        <f t="shared" si="43"/>
        <v>0.46</v>
      </c>
      <c r="O167" s="129">
        <f t="shared" si="43"/>
        <v>0.46</v>
      </c>
      <c r="P167" s="129">
        <f t="shared" si="43"/>
        <v>0.46</v>
      </c>
      <c r="Q167" s="129">
        <f t="shared" si="43"/>
        <v>0.46</v>
      </c>
      <c r="R167" s="129">
        <f t="shared" si="44"/>
        <v>0.46</v>
      </c>
      <c r="S167" s="129">
        <f t="shared" si="44"/>
        <v>0.46</v>
      </c>
      <c r="T167" s="129">
        <f t="shared" si="44"/>
        <v>0.46</v>
      </c>
      <c r="U167" s="129">
        <f t="shared" si="44"/>
        <v>0.46</v>
      </c>
      <c r="V167" s="129">
        <f t="shared" si="44"/>
        <v>0.46</v>
      </c>
      <c r="W167" s="129">
        <f t="shared" si="44"/>
        <v>0.46</v>
      </c>
      <c r="X167" s="129">
        <f t="shared" si="44"/>
        <v>0.46</v>
      </c>
      <c r="Y167" s="129">
        <f t="shared" si="44"/>
        <v>0.46</v>
      </c>
      <c r="Z167" s="129">
        <f t="shared" si="44"/>
        <v>0.46</v>
      </c>
      <c r="AA167" s="129">
        <f t="shared" si="44"/>
        <v>0.46</v>
      </c>
      <c r="AB167" s="129">
        <f t="shared" si="44"/>
        <v>0.46</v>
      </c>
      <c r="AC167" s="129">
        <f t="shared" si="44"/>
        <v>0.46</v>
      </c>
      <c r="AD167" s="129">
        <f t="shared" si="44"/>
        <v>0.46</v>
      </c>
      <c r="AE167" s="129">
        <f t="shared" si="44"/>
        <v>0.46</v>
      </c>
      <c r="AF167" s="129">
        <f t="shared" si="44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172</v>
      </c>
      <c r="B168" s="128">
        <v>0.85</v>
      </c>
      <c r="C168" s="129">
        <f t="shared" si="43"/>
        <v>0.85</v>
      </c>
      <c r="D168" s="129">
        <f t="shared" si="43"/>
        <v>0.85</v>
      </c>
      <c r="E168" s="129">
        <f t="shared" si="43"/>
        <v>0.85</v>
      </c>
      <c r="F168" s="129">
        <f t="shared" si="43"/>
        <v>0.85</v>
      </c>
      <c r="G168" s="129">
        <f t="shared" si="43"/>
        <v>0.85</v>
      </c>
      <c r="H168" s="129">
        <f t="shared" si="43"/>
        <v>0.85</v>
      </c>
      <c r="I168" s="129">
        <f t="shared" si="43"/>
        <v>0.85</v>
      </c>
      <c r="J168" s="129">
        <f t="shared" si="43"/>
        <v>0.85</v>
      </c>
      <c r="K168" s="129">
        <f t="shared" si="43"/>
        <v>0.85</v>
      </c>
      <c r="L168" s="129">
        <f t="shared" si="43"/>
        <v>0.85</v>
      </c>
      <c r="M168" s="129">
        <f t="shared" si="43"/>
        <v>0.85</v>
      </c>
      <c r="N168" s="129">
        <f t="shared" si="43"/>
        <v>0.85</v>
      </c>
      <c r="O168" s="129">
        <f t="shared" si="43"/>
        <v>0.85</v>
      </c>
      <c r="P168" s="129">
        <f t="shared" si="43"/>
        <v>0.85</v>
      </c>
      <c r="Q168" s="129">
        <f t="shared" si="43"/>
        <v>0.85</v>
      </c>
      <c r="R168" s="129">
        <f t="shared" si="44"/>
        <v>0.85</v>
      </c>
      <c r="S168" s="129">
        <f t="shared" si="44"/>
        <v>0.85</v>
      </c>
      <c r="T168" s="129">
        <f t="shared" si="44"/>
        <v>0.85</v>
      </c>
      <c r="U168" s="129">
        <f t="shared" si="44"/>
        <v>0.85</v>
      </c>
      <c r="V168" s="129">
        <f t="shared" si="44"/>
        <v>0.85</v>
      </c>
      <c r="W168" s="129">
        <f t="shared" si="44"/>
        <v>0.85</v>
      </c>
      <c r="X168" s="129">
        <f t="shared" si="44"/>
        <v>0.85</v>
      </c>
      <c r="Y168" s="129">
        <f t="shared" si="44"/>
        <v>0.85</v>
      </c>
      <c r="Z168" s="129">
        <f t="shared" si="44"/>
        <v>0.85</v>
      </c>
      <c r="AA168" s="129">
        <f t="shared" si="44"/>
        <v>0.85</v>
      </c>
      <c r="AB168" s="129">
        <f t="shared" si="44"/>
        <v>0.85</v>
      </c>
      <c r="AC168" s="129">
        <f t="shared" si="44"/>
        <v>0.85</v>
      </c>
      <c r="AD168" s="129">
        <f t="shared" si="44"/>
        <v>0.85</v>
      </c>
      <c r="AE168" s="129">
        <f t="shared" si="44"/>
        <v>0.85</v>
      </c>
      <c r="AF168" s="129">
        <f t="shared" si="44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173</v>
      </c>
      <c r="B169" s="128">
        <v>0.9</v>
      </c>
      <c r="C169" s="129">
        <f t="shared" si="43"/>
        <v>0.9</v>
      </c>
      <c r="D169" s="129">
        <f t="shared" si="43"/>
        <v>0.9</v>
      </c>
      <c r="E169" s="129">
        <f t="shared" si="43"/>
        <v>0.9</v>
      </c>
      <c r="F169" s="129">
        <f t="shared" si="43"/>
        <v>0.9</v>
      </c>
      <c r="G169" s="129">
        <f t="shared" si="43"/>
        <v>0.9</v>
      </c>
      <c r="H169" s="129">
        <f t="shared" si="43"/>
        <v>0.9</v>
      </c>
      <c r="I169" s="129">
        <f t="shared" si="43"/>
        <v>0.9</v>
      </c>
      <c r="J169" s="129">
        <f t="shared" si="43"/>
        <v>0.9</v>
      </c>
      <c r="K169" s="129">
        <f t="shared" si="43"/>
        <v>0.9</v>
      </c>
      <c r="L169" s="129">
        <f t="shared" si="43"/>
        <v>0.9</v>
      </c>
      <c r="M169" s="129">
        <f t="shared" si="43"/>
        <v>0.9</v>
      </c>
      <c r="N169" s="129">
        <f t="shared" si="43"/>
        <v>0.9</v>
      </c>
      <c r="O169" s="129">
        <f t="shared" si="43"/>
        <v>0.9</v>
      </c>
      <c r="P169" s="129">
        <f t="shared" si="43"/>
        <v>0.9</v>
      </c>
      <c r="Q169" s="129">
        <f t="shared" si="43"/>
        <v>0.9</v>
      </c>
      <c r="R169" s="129">
        <f t="shared" si="44"/>
        <v>0.9</v>
      </c>
      <c r="S169" s="129">
        <f t="shared" si="44"/>
        <v>0.9</v>
      </c>
      <c r="T169" s="129">
        <f t="shared" si="44"/>
        <v>0.9</v>
      </c>
      <c r="U169" s="129">
        <f t="shared" si="44"/>
        <v>0.9</v>
      </c>
      <c r="V169" s="129">
        <f t="shared" si="44"/>
        <v>0.9</v>
      </c>
      <c r="W169" s="129">
        <f t="shared" si="44"/>
        <v>0.9</v>
      </c>
      <c r="X169" s="129">
        <f t="shared" si="44"/>
        <v>0.9</v>
      </c>
      <c r="Y169" s="129">
        <f t="shared" si="44"/>
        <v>0.9</v>
      </c>
      <c r="Z169" s="129">
        <f t="shared" si="44"/>
        <v>0.9</v>
      </c>
      <c r="AA169" s="129">
        <f t="shared" si="44"/>
        <v>0.9</v>
      </c>
      <c r="AB169" s="129">
        <f t="shared" si="44"/>
        <v>0.9</v>
      </c>
      <c r="AC169" s="129">
        <f t="shared" si="44"/>
        <v>0.9</v>
      </c>
      <c r="AD169" s="129">
        <f t="shared" si="44"/>
        <v>0.9</v>
      </c>
      <c r="AE169" s="129">
        <f t="shared" si="44"/>
        <v>0.9</v>
      </c>
      <c r="AF169" s="129">
        <f t="shared" si="44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174</v>
      </c>
      <c r="B170" s="128">
        <v>0.44</v>
      </c>
      <c r="C170" s="129">
        <f t="shared" si="43"/>
        <v>0.44</v>
      </c>
      <c r="D170" s="129">
        <f t="shared" si="43"/>
        <v>0.44</v>
      </c>
      <c r="E170" s="129">
        <f t="shared" si="43"/>
        <v>0.44</v>
      </c>
      <c r="F170" s="129">
        <f t="shared" si="43"/>
        <v>0.44</v>
      </c>
      <c r="G170" s="129">
        <f t="shared" si="43"/>
        <v>0.44</v>
      </c>
      <c r="H170" s="129">
        <f t="shared" si="43"/>
        <v>0.44</v>
      </c>
      <c r="I170" s="129">
        <f t="shared" si="43"/>
        <v>0.44</v>
      </c>
      <c r="J170" s="129">
        <f t="shared" si="43"/>
        <v>0.44</v>
      </c>
      <c r="K170" s="129">
        <f t="shared" si="43"/>
        <v>0.44</v>
      </c>
      <c r="L170" s="129">
        <f t="shared" si="43"/>
        <v>0.44</v>
      </c>
      <c r="M170" s="129">
        <f t="shared" si="43"/>
        <v>0.44</v>
      </c>
      <c r="N170" s="129">
        <f t="shared" si="43"/>
        <v>0.44</v>
      </c>
      <c r="O170" s="129">
        <f t="shared" si="43"/>
        <v>0.44</v>
      </c>
      <c r="P170" s="129">
        <f t="shared" si="43"/>
        <v>0.44</v>
      </c>
      <c r="Q170" s="129">
        <f t="shared" si="43"/>
        <v>0.44</v>
      </c>
      <c r="R170" s="129">
        <f t="shared" si="44"/>
        <v>0.44</v>
      </c>
      <c r="S170" s="129">
        <f t="shared" si="44"/>
        <v>0.44</v>
      </c>
      <c r="T170" s="129">
        <f t="shared" si="44"/>
        <v>0.44</v>
      </c>
      <c r="U170" s="129">
        <f t="shared" si="44"/>
        <v>0.44</v>
      </c>
      <c r="V170" s="129">
        <f t="shared" si="44"/>
        <v>0.44</v>
      </c>
      <c r="W170" s="129">
        <f t="shared" si="44"/>
        <v>0.44</v>
      </c>
      <c r="X170" s="129">
        <f t="shared" si="44"/>
        <v>0.44</v>
      </c>
      <c r="Y170" s="129">
        <f t="shared" si="44"/>
        <v>0.44</v>
      </c>
      <c r="Z170" s="129">
        <f t="shared" si="44"/>
        <v>0.44</v>
      </c>
      <c r="AA170" s="129">
        <f t="shared" si="44"/>
        <v>0.44</v>
      </c>
      <c r="AB170" s="129">
        <f t="shared" si="44"/>
        <v>0.44</v>
      </c>
      <c r="AC170" s="129">
        <f t="shared" si="44"/>
        <v>0.44</v>
      </c>
      <c r="AD170" s="129">
        <f t="shared" si="44"/>
        <v>0.44</v>
      </c>
      <c r="AE170" s="129">
        <f t="shared" si="44"/>
        <v>0.44</v>
      </c>
      <c r="AF170" s="129">
        <f t="shared" si="44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175</v>
      </c>
      <c r="B171" s="128">
        <v>2.1</v>
      </c>
      <c r="C171" s="129">
        <f t="shared" si="43"/>
        <v>2.1</v>
      </c>
      <c r="D171" s="129">
        <f t="shared" si="43"/>
        <v>2.1</v>
      </c>
      <c r="E171" s="129">
        <f t="shared" si="43"/>
        <v>2.1</v>
      </c>
      <c r="F171" s="129">
        <f t="shared" si="43"/>
        <v>2.1</v>
      </c>
      <c r="G171" s="129">
        <f t="shared" si="43"/>
        <v>2.1</v>
      </c>
      <c r="H171" s="129">
        <f t="shared" si="43"/>
        <v>2.1</v>
      </c>
      <c r="I171" s="129">
        <f t="shared" si="43"/>
        <v>2.1</v>
      </c>
      <c r="J171" s="129">
        <f t="shared" si="43"/>
        <v>2.1</v>
      </c>
      <c r="K171" s="129">
        <f t="shared" si="43"/>
        <v>2.1</v>
      </c>
      <c r="L171" s="129">
        <f t="shared" si="43"/>
        <v>2.1</v>
      </c>
      <c r="M171" s="129">
        <f t="shared" si="43"/>
        <v>2.1</v>
      </c>
      <c r="N171" s="129">
        <f t="shared" si="43"/>
        <v>2.1</v>
      </c>
      <c r="O171" s="129">
        <f t="shared" si="43"/>
        <v>2.1</v>
      </c>
      <c r="P171" s="129">
        <f t="shared" si="43"/>
        <v>2.1</v>
      </c>
      <c r="Q171" s="129">
        <f t="shared" si="43"/>
        <v>2.1</v>
      </c>
      <c r="R171" s="129">
        <f t="shared" si="44"/>
        <v>2.1</v>
      </c>
      <c r="S171" s="129">
        <f t="shared" si="44"/>
        <v>2.1</v>
      </c>
      <c r="T171" s="129">
        <f t="shared" si="44"/>
        <v>2.1</v>
      </c>
      <c r="U171" s="129">
        <f t="shared" si="44"/>
        <v>2.1</v>
      </c>
      <c r="V171" s="129">
        <f t="shared" si="44"/>
        <v>2.1</v>
      </c>
      <c r="W171" s="129">
        <f t="shared" si="44"/>
        <v>2.1</v>
      </c>
      <c r="X171" s="129">
        <f t="shared" si="44"/>
        <v>2.1</v>
      </c>
      <c r="Y171" s="129">
        <f t="shared" si="44"/>
        <v>2.1</v>
      </c>
      <c r="Z171" s="129">
        <f t="shared" si="44"/>
        <v>2.1</v>
      </c>
      <c r="AA171" s="129">
        <f t="shared" si="44"/>
        <v>2.1</v>
      </c>
      <c r="AB171" s="129">
        <f t="shared" si="44"/>
        <v>2.1</v>
      </c>
      <c r="AC171" s="129">
        <f t="shared" si="44"/>
        <v>2.1</v>
      </c>
      <c r="AD171" s="129">
        <f t="shared" si="44"/>
        <v>2.1</v>
      </c>
      <c r="AE171" s="129">
        <f t="shared" si="44"/>
        <v>2.1</v>
      </c>
      <c r="AF171" s="129">
        <f t="shared" si="44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176</v>
      </c>
      <c r="B172" s="128">
        <v>0.9</v>
      </c>
      <c r="C172" s="129">
        <f t="shared" si="43"/>
        <v>0.9</v>
      </c>
      <c r="D172" s="129">
        <f t="shared" si="43"/>
        <v>0.9</v>
      </c>
      <c r="E172" s="129">
        <f t="shared" si="43"/>
        <v>0.9</v>
      </c>
      <c r="F172" s="129">
        <f t="shared" si="43"/>
        <v>0.9</v>
      </c>
      <c r="G172" s="129">
        <f t="shared" si="43"/>
        <v>0.9</v>
      </c>
      <c r="H172" s="129">
        <f t="shared" si="43"/>
        <v>0.9</v>
      </c>
      <c r="I172" s="129">
        <f t="shared" si="43"/>
        <v>0.9</v>
      </c>
      <c r="J172" s="129">
        <f t="shared" si="43"/>
        <v>0.9</v>
      </c>
      <c r="K172" s="129">
        <f t="shared" si="43"/>
        <v>0.9</v>
      </c>
      <c r="L172" s="129">
        <f t="shared" si="43"/>
        <v>0.9</v>
      </c>
      <c r="M172" s="129">
        <f t="shared" si="43"/>
        <v>0.9</v>
      </c>
      <c r="N172" s="129">
        <f t="shared" si="43"/>
        <v>0.9</v>
      </c>
      <c r="O172" s="129">
        <f t="shared" si="43"/>
        <v>0.9</v>
      </c>
      <c r="P172" s="129">
        <f t="shared" si="43"/>
        <v>0.9</v>
      </c>
      <c r="Q172" s="129">
        <f t="shared" si="43"/>
        <v>0.9</v>
      </c>
      <c r="R172" s="129">
        <f t="shared" si="44"/>
        <v>0.9</v>
      </c>
      <c r="S172" s="129">
        <f t="shared" si="44"/>
        <v>0.9</v>
      </c>
      <c r="T172" s="129">
        <f t="shared" si="44"/>
        <v>0.9</v>
      </c>
      <c r="U172" s="129">
        <f t="shared" si="44"/>
        <v>0.9</v>
      </c>
      <c r="V172" s="129">
        <f t="shared" si="44"/>
        <v>0.9</v>
      </c>
      <c r="W172" s="129">
        <f t="shared" si="44"/>
        <v>0.9</v>
      </c>
      <c r="X172" s="129">
        <f t="shared" si="44"/>
        <v>0.9</v>
      </c>
      <c r="Y172" s="129">
        <f t="shared" si="44"/>
        <v>0.9</v>
      </c>
      <c r="Z172" s="129">
        <f t="shared" si="44"/>
        <v>0.9</v>
      </c>
      <c r="AA172" s="129">
        <f t="shared" si="44"/>
        <v>0.9</v>
      </c>
      <c r="AB172" s="129">
        <f t="shared" si="44"/>
        <v>0.9</v>
      </c>
      <c r="AC172" s="129">
        <f t="shared" si="44"/>
        <v>0.9</v>
      </c>
      <c r="AD172" s="129">
        <f t="shared" si="44"/>
        <v>0.9</v>
      </c>
      <c r="AE172" s="129">
        <f t="shared" si="44"/>
        <v>0.9</v>
      </c>
      <c r="AF172" s="129">
        <f t="shared" si="44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177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178</v>
      </c>
      <c r="B174" s="128">
        <v>0.57999999999999996</v>
      </c>
      <c r="C174" s="129">
        <f t="shared" ref="C174:R186" si="45">B174</f>
        <v>0.57999999999999996</v>
      </c>
      <c r="D174" s="129">
        <f t="shared" si="45"/>
        <v>0.57999999999999996</v>
      </c>
      <c r="E174" s="129">
        <f t="shared" si="45"/>
        <v>0.57999999999999996</v>
      </c>
      <c r="F174" s="129">
        <f t="shared" si="45"/>
        <v>0.57999999999999996</v>
      </c>
      <c r="G174" s="129">
        <f t="shared" si="45"/>
        <v>0.57999999999999996</v>
      </c>
      <c r="H174" s="129">
        <f t="shared" si="45"/>
        <v>0.57999999999999996</v>
      </c>
      <c r="I174" s="129">
        <f t="shared" si="45"/>
        <v>0.57999999999999996</v>
      </c>
      <c r="J174" s="129">
        <f t="shared" si="45"/>
        <v>0.57999999999999996</v>
      </c>
      <c r="K174" s="129">
        <f t="shared" si="45"/>
        <v>0.57999999999999996</v>
      </c>
      <c r="L174" s="129">
        <f t="shared" si="45"/>
        <v>0.57999999999999996</v>
      </c>
      <c r="M174" s="129">
        <f t="shared" si="45"/>
        <v>0.57999999999999996</v>
      </c>
      <c r="N174" s="129">
        <f t="shared" si="45"/>
        <v>0.57999999999999996</v>
      </c>
      <c r="O174" s="129">
        <f t="shared" si="45"/>
        <v>0.57999999999999996</v>
      </c>
      <c r="P174" s="129">
        <f t="shared" si="45"/>
        <v>0.57999999999999996</v>
      </c>
      <c r="Q174" s="129">
        <f t="shared" si="45"/>
        <v>0.57999999999999996</v>
      </c>
      <c r="R174" s="129">
        <f t="shared" si="45"/>
        <v>0.57999999999999996</v>
      </c>
      <c r="S174" s="129">
        <f t="shared" ref="R174:AF186" si="46">R174</f>
        <v>0.57999999999999996</v>
      </c>
      <c r="T174" s="129">
        <f t="shared" si="46"/>
        <v>0.57999999999999996</v>
      </c>
      <c r="U174" s="129">
        <f t="shared" si="46"/>
        <v>0.57999999999999996</v>
      </c>
      <c r="V174" s="129">
        <f t="shared" si="46"/>
        <v>0.57999999999999996</v>
      </c>
      <c r="W174" s="129">
        <f t="shared" si="46"/>
        <v>0.57999999999999996</v>
      </c>
      <c r="X174" s="129">
        <f t="shared" si="46"/>
        <v>0.57999999999999996</v>
      </c>
      <c r="Y174" s="129">
        <f t="shared" si="46"/>
        <v>0.57999999999999996</v>
      </c>
      <c r="Z174" s="129">
        <f t="shared" si="46"/>
        <v>0.57999999999999996</v>
      </c>
      <c r="AA174" s="129">
        <f t="shared" si="46"/>
        <v>0.57999999999999996</v>
      </c>
      <c r="AB174" s="129">
        <f t="shared" si="46"/>
        <v>0.57999999999999996</v>
      </c>
      <c r="AC174" s="129">
        <f t="shared" si="46"/>
        <v>0.57999999999999996</v>
      </c>
      <c r="AD174" s="129">
        <f t="shared" si="46"/>
        <v>0.57999999999999996</v>
      </c>
      <c r="AE174" s="129">
        <f t="shared" si="46"/>
        <v>0.57999999999999996</v>
      </c>
      <c r="AF174" s="129">
        <f t="shared" si="46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179</v>
      </c>
      <c r="B175" s="128">
        <v>0.8</v>
      </c>
      <c r="C175" s="129">
        <f t="shared" si="45"/>
        <v>0.8</v>
      </c>
      <c r="D175" s="129">
        <f t="shared" si="45"/>
        <v>0.8</v>
      </c>
      <c r="E175" s="129">
        <f t="shared" si="45"/>
        <v>0.8</v>
      </c>
      <c r="F175" s="129">
        <f t="shared" si="45"/>
        <v>0.8</v>
      </c>
      <c r="G175" s="129">
        <f t="shared" si="45"/>
        <v>0.8</v>
      </c>
      <c r="H175" s="129">
        <f t="shared" si="45"/>
        <v>0.8</v>
      </c>
      <c r="I175" s="129">
        <f t="shared" si="45"/>
        <v>0.8</v>
      </c>
      <c r="J175" s="129">
        <f t="shared" si="45"/>
        <v>0.8</v>
      </c>
      <c r="K175" s="129">
        <f t="shared" si="45"/>
        <v>0.8</v>
      </c>
      <c r="L175" s="129">
        <f t="shared" si="45"/>
        <v>0.8</v>
      </c>
      <c r="M175" s="129">
        <f t="shared" si="45"/>
        <v>0.8</v>
      </c>
      <c r="N175" s="129">
        <f t="shared" si="45"/>
        <v>0.8</v>
      </c>
      <c r="O175" s="129">
        <f t="shared" si="45"/>
        <v>0.8</v>
      </c>
      <c r="P175" s="129">
        <f t="shared" si="45"/>
        <v>0.8</v>
      </c>
      <c r="Q175" s="129">
        <f t="shared" si="45"/>
        <v>0.8</v>
      </c>
      <c r="R175" s="129">
        <f t="shared" si="45"/>
        <v>0.8</v>
      </c>
      <c r="S175" s="129">
        <f t="shared" si="46"/>
        <v>0.8</v>
      </c>
      <c r="T175" s="129">
        <f t="shared" si="46"/>
        <v>0.8</v>
      </c>
      <c r="U175" s="129">
        <f t="shared" si="46"/>
        <v>0.8</v>
      </c>
      <c r="V175" s="129">
        <f t="shared" si="46"/>
        <v>0.8</v>
      </c>
      <c r="W175" s="129">
        <f t="shared" si="46"/>
        <v>0.8</v>
      </c>
      <c r="X175" s="129">
        <f t="shared" si="46"/>
        <v>0.8</v>
      </c>
      <c r="Y175" s="129">
        <f t="shared" si="46"/>
        <v>0.8</v>
      </c>
      <c r="Z175" s="129">
        <f t="shared" si="46"/>
        <v>0.8</v>
      </c>
      <c r="AA175" s="129">
        <f t="shared" si="46"/>
        <v>0.8</v>
      </c>
      <c r="AB175" s="129">
        <f t="shared" si="46"/>
        <v>0.8</v>
      </c>
      <c r="AC175" s="129">
        <f t="shared" si="46"/>
        <v>0.8</v>
      </c>
      <c r="AD175" s="129">
        <f t="shared" si="46"/>
        <v>0.8</v>
      </c>
      <c r="AE175" s="129">
        <f t="shared" si="46"/>
        <v>0.8</v>
      </c>
      <c r="AF175" s="129">
        <f t="shared" si="46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211</v>
      </c>
      <c r="B176" s="128">
        <v>0</v>
      </c>
      <c r="C176" s="129">
        <f t="shared" si="45"/>
        <v>0</v>
      </c>
      <c r="D176" s="129">
        <f t="shared" si="45"/>
        <v>0</v>
      </c>
      <c r="E176" s="129">
        <f t="shared" si="45"/>
        <v>0</v>
      </c>
      <c r="F176" s="129">
        <f t="shared" si="45"/>
        <v>0</v>
      </c>
      <c r="G176" s="129">
        <f t="shared" si="45"/>
        <v>0</v>
      </c>
      <c r="H176" s="129">
        <f t="shared" si="45"/>
        <v>0</v>
      </c>
      <c r="I176" s="129">
        <f t="shared" si="45"/>
        <v>0</v>
      </c>
      <c r="J176" s="129">
        <f t="shared" si="45"/>
        <v>0</v>
      </c>
      <c r="K176" s="129">
        <f t="shared" si="45"/>
        <v>0</v>
      </c>
      <c r="L176" s="129">
        <f t="shared" si="45"/>
        <v>0</v>
      </c>
      <c r="M176" s="129">
        <f t="shared" si="45"/>
        <v>0</v>
      </c>
      <c r="N176" s="129">
        <f t="shared" si="45"/>
        <v>0</v>
      </c>
      <c r="O176" s="129">
        <f t="shared" si="45"/>
        <v>0</v>
      </c>
      <c r="P176" s="129">
        <f t="shared" si="45"/>
        <v>0</v>
      </c>
      <c r="Q176" s="129">
        <f t="shared" si="45"/>
        <v>0</v>
      </c>
      <c r="R176" s="129">
        <f t="shared" si="45"/>
        <v>0</v>
      </c>
      <c r="S176" s="129">
        <f t="shared" si="46"/>
        <v>0</v>
      </c>
      <c r="T176" s="129">
        <f t="shared" si="46"/>
        <v>0</v>
      </c>
      <c r="U176" s="129">
        <f t="shared" si="46"/>
        <v>0</v>
      </c>
      <c r="V176" s="129">
        <f t="shared" si="46"/>
        <v>0</v>
      </c>
      <c r="W176" s="129">
        <f t="shared" si="46"/>
        <v>0</v>
      </c>
      <c r="X176" s="129">
        <f t="shared" si="46"/>
        <v>0</v>
      </c>
      <c r="Y176" s="129">
        <f t="shared" si="46"/>
        <v>0</v>
      </c>
      <c r="Z176" s="129">
        <f t="shared" si="46"/>
        <v>0</v>
      </c>
      <c r="AA176" s="129">
        <f t="shared" si="46"/>
        <v>0</v>
      </c>
      <c r="AB176" s="129">
        <f t="shared" si="46"/>
        <v>0</v>
      </c>
      <c r="AC176" s="129">
        <f t="shared" si="46"/>
        <v>0</v>
      </c>
      <c r="AD176" s="129">
        <f t="shared" si="46"/>
        <v>0</v>
      </c>
      <c r="AE176" s="129">
        <f t="shared" si="46"/>
        <v>0</v>
      </c>
      <c r="AF176" s="129">
        <f t="shared" si="46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180</v>
      </c>
      <c r="B177" s="128">
        <v>0.6</v>
      </c>
      <c r="C177" s="129">
        <f t="shared" si="45"/>
        <v>0.6</v>
      </c>
      <c r="D177" s="129">
        <f t="shared" si="45"/>
        <v>0.6</v>
      </c>
      <c r="E177" s="129">
        <f t="shared" si="45"/>
        <v>0.6</v>
      </c>
      <c r="F177" s="129">
        <f t="shared" si="45"/>
        <v>0.6</v>
      </c>
      <c r="G177" s="129">
        <f t="shared" si="45"/>
        <v>0.6</v>
      </c>
      <c r="H177" s="129">
        <f t="shared" si="45"/>
        <v>0.6</v>
      </c>
      <c r="I177" s="129">
        <f t="shared" si="45"/>
        <v>0.6</v>
      </c>
      <c r="J177" s="129">
        <f t="shared" si="45"/>
        <v>0.6</v>
      </c>
      <c r="K177" s="129">
        <f t="shared" si="45"/>
        <v>0.6</v>
      </c>
      <c r="L177" s="129">
        <f t="shared" si="45"/>
        <v>0.6</v>
      </c>
      <c r="M177" s="129">
        <f t="shared" si="45"/>
        <v>0.6</v>
      </c>
      <c r="N177" s="129">
        <f t="shared" si="45"/>
        <v>0.6</v>
      </c>
      <c r="O177" s="129">
        <f t="shared" si="45"/>
        <v>0.6</v>
      </c>
      <c r="P177" s="129">
        <f t="shared" si="45"/>
        <v>0.6</v>
      </c>
      <c r="Q177" s="129">
        <f t="shared" si="45"/>
        <v>0.6</v>
      </c>
      <c r="R177" s="129">
        <f t="shared" si="45"/>
        <v>0.6</v>
      </c>
      <c r="S177" s="129">
        <f t="shared" si="46"/>
        <v>0.6</v>
      </c>
      <c r="T177" s="129">
        <f t="shared" si="46"/>
        <v>0.6</v>
      </c>
      <c r="U177" s="129">
        <f t="shared" si="46"/>
        <v>0.6</v>
      </c>
      <c r="V177" s="129">
        <f t="shared" si="46"/>
        <v>0.6</v>
      </c>
      <c r="W177" s="129">
        <f t="shared" si="46"/>
        <v>0.6</v>
      </c>
      <c r="X177" s="129">
        <f t="shared" si="46"/>
        <v>0.6</v>
      </c>
      <c r="Y177" s="129">
        <f t="shared" si="46"/>
        <v>0.6</v>
      </c>
      <c r="Z177" s="129">
        <f t="shared" si="46"/>
        <v>0.6</v>
      </c>
      <c r="AA177" s="129">
        <f t="shared" si="46"/>
        <v>0.6</v>
      </c>
      <c r="AB177" s="129">
        <f t="shared" si="46"/>
        <v>0.6</v>
      </c>
      <c r="AC177" s="129">
        <f t="shared" si="46"/>
        <v>0.6</v>
      </c>
      <c r="AD177" s="129">
        <f t="shared" si="46"/>
        <v>0.6</v>
      </c>
      <c r="AE177" s="129">
        <f t="shared" si="46"/>
        <v>0.6</v>
      </c>
      <c r="AF177" s="129">
        <f t="shared" si="46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181</v>
      </c>
      <c r="B178" s="128">
        <v>0.6</v>
      </c>
      <c r="C178" s="129">
        <f t="shared" si="45"/>
        <v>0.6</v>
      </c>
      <c r="D178" s="129">
        <f t="shared" si="45"/>
        <v>0.6</v>
      </c>
      <c r="E178" s="129">
        <f t="shared" si="45"/>
        <v>0.6</v>
      </c>
      <c r="F178" s="129">
        <f t="shared" si="45"/>
        <v>0.6</v>
      </c>
      <c r="G178" s="129">
        <f t="shared" si="45"/>
        <v>0.6</v>
      </c>
      <c r="H178" s="129">
        <f t="shared" si="45"/>
        <v>0.6</v>
      </c>
      <c r="I178" s="129">
        <f t="shared" si="45"/>
        <v>0.6</v>
      </c>
      <c r="J178" s="129">
        <f t="shared" si="45"/>
        <v>0.6</v>
      </c>
      <c r="K178" s="129">
        <f t="shared" si="45"/>
        <v>0.6</v>
      </c>
      <c r="L178" s="129">
        <f t="shared" si="45"/>
        <v>0.6</v>
      </c>
      <c r="M178" s="129">
        <f t="shared" si="45"/>
        <v>0.6</v>
      </c>
      <c r="N178" s="129">
        <f t="shared" si="45"/>
        <v>0.6</v>
      </c>
      <c r="O178" s="129">
        <f t="shared" si="45"/>
        <v>0.6</v>
      </c>
      <c r="P178" s="129">
        <f t="shared" si="45"/>
        <v>0.6</v>
      </c>
      <c r="Q178" s="129">
        <f t="shared" si="45"/>
        <v>0.6</v>
      </c>
      <c r="R178" s="129">
        <f t="shared" si="45"/>
        <v>0.6</v>
      </c>
      <c r="S178" s="129">
        <f t="shared" si="46"/>
        <v>0.6</v>
      </c>
      <c r="T178" s="129">
        <f t="shared" si="46"/>
        <v>0.6</v>
      </c>
      <c r="U178" s="129">
        <f t="shared" si="46"/>
        <v>0.6</v>
      </c>
      <c r="V178" s="129">
        <f t="shared" si="46"/>
        <v>0.6</v>
      </c>
      <c r="W178" s="129">
        <f t="shared" si="46"/>
        <v>0.6</v>
      </c>
      <c r="X178" s="129">
        <f t="shared" si="46"/>
        <v>0.6</v>
      </c>
      <c r="Y178" s="129">
        <f t="shared" si="46"/>
        <v>0.6</v>
      </c>
      <c r="Z178" s="129">
        <f t="shared" si="46"/>
        <v>0.6</v>
      </c>
      <c r="AA178" s="129">
        <f t="shared" si="46"/>
        <v>0.6</v>
      </c>
      <c r="AB178" s="129">
        <f t="shared" si="46"/>
        <v>0.6</v>
      </c>
      <c r="AC178" s="129">
        <f t="shared" si="46"/>
        <v>0.6</v>
      </c>
      <c r="AD178" s="129">
        <f t="shared" si="46"/>
        <v>0.6</v>
      </c>
      <c r="AE178" s="129">
        <f t="shared" si="46"/>
        <v>0.6</v>
      </c>
      <c r="AF178" s="129">
        <f t="shared" si="46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182</v>
      </c>
      <c r="B179" s="128">
        <v>0.35</v>
      </c>
      <c r="C179" s="129">
        <f t="shared" si="45"/>
        <v>0.35</v>
      </c>
      <c r="D179" s="129">
        <f t="shared" si="45"/>
        <v>0.35</v>
      </c>
      <c r="E179" s="129">
        <f t="shared" si="45"/>
        <v>0.35</v>
      </c>
      <c r="F179" s="129">
        <f t="shared" si="45"/>
        <v>0.35</v>
      </c>
      <c r="G179" s="129">
        <f t="shared" si="45"/>
        <v>0.35</v>
      </c>
      <c r="H179" s="129">
        <f t="shared" si="45"/>
        <v>0.35</v>
      </c>
      <c r="I179" s="129">
        <f t="shared" si="45"/>
        <v>0.35</v>
      </c>
      <c r="J179" s="129">
        <f t="shared" si="45"/>
        <v>0.35</v>
      </c>
      <c r="K179" s="129">
        <f t="shared" si="45"/>
        <v>0.35</v>
      </c>
      <c r="L179" s="129">
        <f t="shared" si="45"/>
        <v>0.35</v>
      </c>
      <c r="M179" s="129">
        <f t="shared" si="45"/>
        <v>0.35</v>
      </c>
      <c r="N179" s="129">
        <f t="shared" si="45"/>
        <v>0.35</v>
      </c>
      <c r="O179" s="129">
        <f t="shared" si="45"/>
        <v>0.35</v>
      </c>
      <c r="P179" s="129">
        <f t="shared" si="45"/>
        <v>0.35</v>
      </c>
      <c r="Q179" s="129">
        <f t="shared" si="45"/>
        <v>0.35</v>
      </c>
      <c r="R179" s="129">
        <f t="shared" si="45"/>
        <v>0.35</v>
      </c>
      <c r="S179" s="129">
        <f t="shared" si="46"/>
        <v>0.35</v>
      </c>
      <c r="T179" s="129">
        <f t="shared" si="46"/>
        <v>0.35</v>
      </c>
      <c r="U179" s="129">
        <f t="shared" si="46"/>
        <v>0.35</v>
      </c>
      <c r="V179" s="129">
        <f t="shared" si="46"/>
        <v>0.35</v>
      </c>
      <c r="W179" s="129">
        <f t="shared" si="46"/>
        <v>0.35</v>
      </c>
      <c r="X179" s="129">
        <f t="shared" si="46"/>
        <v>0.35</v>
      </c>
      <c r="Y179" s="129">
        <f t="shared" si="46"/>
        <v>0.35</v>
      </c>
      <c r="Z179" s="129">
        <f t="shared" si="46"/>
        <v>0.35</v>
      </c>
      <c r="AA179" s="129">
        <f t="shared" si="46"/>
        <v>0.35</v>
      </c>
      <c r="AB179" s="129">
        <f t="shared" si="46"/>
        <v>0.35</v>
      </c>
      <c r="AC179" s="129">
        <f t="shared" si="46"/>
        <v>0.35</v>
      </c>
      <c r="AD179" s="129">
        <f t="shared" si="46"/>
        <v>0.35</v>
      </c>
      <c r="AE179" s="129">
        <f t="shared" si="46"/>
        <v>0.35</v>
      </c>
      <c r="AF179" s="129">
        <f t="shared" si="46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183</v>
      </c>
      <c r="B180" s="128">
        <v>0.28999999999999998</v>
      </c>
      <c r="C180" s="129">
        <f t="shared" si="45"/>
        <v>0.28999999999999998</v>
      </c>
      <c r="D180" s="129">
        <f t="shared" si="45"/>
        <v>0.28999999999999998</v>
      </c>
      <c r="E180" s="129">
        <f t="shared" si="45"/>
        <v>0.28999999999999998</v>
      </c>
      <c r="F180" s="129">
        <f t="shared" si="45"/>
        <v>0.28999999999999998</v>
      </c>
      <c r="G180" s="129">
        <f t="shared" si="45"/>
        <v>0.28999999999999998</v>
      </c>
      <c r="H180" s="129">
        <f t="shared" si="45"/>
        <v>0.28999999999999998</v>
      </c>
      <c r="I180" s="129">
        <f t="shared" si="45"/>
        <v>0.28999999999999998</v>
      </c>
      <c r="J180" s="129">
        <f t="shared" si="45"/>
        <v>0.28999999999999998</v>
      </c>
      <c r="K180" s="129">
        <f t="shared" si="45"/>
        <v>0.28999999999999998</v>
      </c>
      <c r="L180" s="129">
        <f t="shared" si="45"/>
        <v>0.28999999999999998</v>
      </c>
      <c r="M180" s="129">
        <f t="shared" si="45"/>
        <v>0.28999999999999998</v>
      </c>
      <c r="N180" s="129">
        <f t="shared" si="45"/>
        <v>0.28999999999999998</v>
      </c>
      <c r="O180" s="129">
        <f t="shared" si="45"/>
        <v>0.28999999999999998</v>
      </c>
      <c r="P180" s="129">
        <f t="shared" si="45"/>
        <v>0.28999999999999998</v>
      </c>
      <c r="Q180" s="129">
        <f t="shared" si="45"/>
        <v>0.28999999999999998</v>
      </c>
      <c r="R180" s="129">
        <f t="shared" si="45"/>
        <v>0.28999999999999998</v>
      </c>
      <c r="S180" s="129">
        <f t="shared" si="46"/>
        <v>0.28999999999999998</v>
      </c>
      <c r="T180" s="129">
        <f t="shared" si="46"/>
        <v>0.28999999999999998</v>
      </c>
      <c r="U180" s="129">
        <f t="shared" si="46"/>
        <v>0.28999999999999998</v>
      </c>
      <c r="V180" s="129">
        <f t="shared" si="46"/>
        <v>0.28999999999999998</v>
      </c>
      <c r="W180" s="129">
        <f t="shared" si="46"/>
        <v>0.28999999999999998</v>
      </c>
      <c r="X180" s="129">
        <f t="shared" si="46"/>
        <v>0.28999999999999998</v>
      </c>
      <c r="Y180" s="129">
        <f t="shared" si="46"/>
        <v>0.28999999999999998</v>
      </c>
      <c r="Z180" s="129">
        <f t="shared" si="46"/>
        <v>0.28999999999999998</v>
      </c>
      <c r="AA180" s="129">
        <f t="shared" si="46"/>
        <v>0.28999999999999998</v>
      </c>
      <c r="AB180" s="129">
        <f t="shared" si="46"/>
        <v>0.28999999999999998</v>
      </c>
      <c r="AC180" s="129">
        <f t="shared" si="46"/>
        <v>0.28999999999999998</v>
      </c>
      <c r="AD180" s="129">
        <f t="shared" si="46"/>
        <v>0.28999999999999998</v>
      </c>
      <c r="AE180" s="129">
        <f t="shared" si="46"/>
        <v>0.28999999999999998</v>
      </c>
      <c r="AF180" s="129">
        <f t="shared" si="46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184</v>
      </c>
      <c r="B181" s="128">
        <v>0.06</v>
      </c>
      <c r="C181" s="129">
        <f t="shared" si="45"/>
        <v>0.06</v>
      </c>
      <c r="D181" s="129">
        <f t="shared" si="45"/>
        <v>0.06</v>
      </c>
      <c r="E181" s="129">
        <f t="shared" si="45"/>
        <v>0.06</v>
      </c>
      <c r="F181" s="129">
        <f t="shared" si="45"/>
        <v>0.06</v>
      </c>
      <c r="G181" s="129">
        <f t="shared" si="45"/>
        <v>0.06</v>
      </c>
      <c r="H181" s="129">
        <f t="shared" si="45"/>
        <v>0.06</v>
      </c>
      <c r="I181" s="129">
        <f t="shared" si="45"/>
        <v>0.06</v>
      </c>
      <c r="J181" s="129">
        <f t="shared" si="45"/>
        <v>0.06</v>
      </c>
      <c r="K181" s="129">
        <f t="shared" si="45"/>
        <v>0.06</v>
      </c>
      <c r="L181" s="129">
        <f t="shared" si="45"/>
        <v>0.06</v>
      </c>
      <c r="M181" s="129">
        <f t="shared" si="45"/>
        <v>0.06</v>
      </c>
      <c r="N181" s="129">
        <f t="shared" si="45"/>
        <v>0.06</v>
      </c>
      <c r="O181" s="129">
        <f t="shared" si="45"/>
        <v>0.06</v>
      </c>
      <c r="P181" s="129">
        <f t="shared" si="45"/>
        <v>0.06</v>
      </c>
      <c r="Q181" s="129">
        <f t="shared" si="45"/>
        <v>0.06</v>
      </c>
      <c r="R181" s="129">
        <f t="shared" si="45"/>
        <v>0.06</v>
      </c>
      <c r="S181" s="129">
        <f t="shared" si="46"/>
        <v>0.06</v>
      </c>
      <c r="T181" s="129">
        <f t="shared" si="46"/>
        <v>0.06</v>
      </c>
      <c r="U181" s="129">
        <f t="shared" si="46"/>
        <v>0.06</v>
      </c>
      <c r="V181" s="129">
        <f t="shared" si="46"/>
        <v>0.06</v>
      </c>
      <c r="W181" s="129">
        <f t="shared" si="46"/>
        <v>0.06</v>
      </c>
      <c r="X181" s="129">
        <f t="shared" si="46"/>
        <v>0.06</v>
      </c>
      <c r="Y181" s="129">
        <f t="shared" si="46"/>
        <v>0.06</v>
      </c>
      <c r="Z181" s="129">
        <f t="shared" si="46"/>
        <v>0.06</v>
      </c>
      <c r="AA181" s="129">
        <f t="shared" si="46"/>
        <v>0.06</v>
      </c>
      <c r="AB181" s="129">
        <f t="shared" si="46"/>
        <v>0.06</v>
      </c>
      <c r="AC181" s="129">
        <f t="shared" si="46"/>
        <v>0.06</v>
      </c>
      <c r="AD181" s="129">
        <f t="shared" si="46"/>
        <v>0.06</v>
      </c>
      <c r="AE181" s="129">
        <f t="shared" si="46"/>
        <v>0.06</v>
      </c>
      <c r="AF181" s="129">
        <f t="shared" si="46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185</v>
      </c>
      <c r="B182" s="128">
        <v>0.11</v>
      </c>
      <c r="C182" s="129">
        <f t="shared" si="45"/>
        <v>0.11</v>
      </c>
      <c r="D182" s="129">
        <f t="shared" si="45"/>
        <v>0.11</v>
      </c>
      <c r="E182" s="129">
        <f t="shared" si="45"/>
        <v>0.11</v>
      </c>
      <c r="F182" s="129">
        <f t="shared" si="45"/>
        <v>0.11</v>
      </c>
      <c r="G182" s="129">
        <f t="shared" si="45"/>
        <v>0.11</v>
      </c>
      <c r="H182" s="129">
        <f t="shared" si="45"/>
        <v>0.11</v>
      </c>
      <c r="I182" s="129">
        <f t="shared" si="45"/>
        <v>0.11</v>
      </c>
      <c r="J182" s="129">
        <f t="shared" si="45"/>
        <v>0.11</v>
      </c>
      <c r="K182" s="129">
        <f t="shared" si="45"/>
        <v>0.11</v>
      </c>
      <c r="L182" s="129">
        <f t="shared" si="45"/>
        <v>0.11</v>
      </c>
      <c r="M182" s="129">
        <f t="shared" si="45"/>
        <v>0.11</v>
      </c>
      <c r="N182" s="129">
        <f t="shared" si="45"/>
        <v>0.11</v>
      </c>
      <c r="O182" s="129">
        <f t="shared" si="45"/>
        <v>0.11</v>
      </c>
      <c r="P182" s="129">
        <f t="shared" si="45"/>
        <v>0.11</v>
      </c>
      <c r="Q182" s="129">
        <f t="shared" si="45"/>
        <v>0.11</v>
      </c>
      <c r="R182" s="129">
        <f t="shared" si="45"/>
        <v>0.11</v>
      </c>
      <c r="S182" s="129">
        <f t="shared" si="46"/>
        <v>0.11</v>
      </c>
      <c r="T182" s="129">
        <f t="shared" si="46"/>
        <v>0.11</v>
      </c>
      <c r="U182" s="129">
        <f t="shared" si="46"/>
        <v>0.11</v>
      </c>
      <c r="V182" s="129">
        <f t="shared" si="46"/>
        <v>0.11</v>
      </c>
      <c r="W182" s="129">
        <f t="shared" si="46"/>
        <v>0.11</v>
      </c>
      <c r="X182" s="129">
        <f t="shared" si="46"/>
        <v>0.11</v>
      </c>
      <c r="Y182" s="129">
        <f t="shared" si="46"/>
        <v>0.11</v>
      </c>
      <c r="Z182" s="129">
        <f t="shared" si="46"/>
        <v>0.11</v>
      </c>
      <c r="AA182" s="129">
        <f t="shared" si="46"/>
        <v>0.11</v>
      </c>
      <c r="AB182" s="129">
        <f t="shared" si="46"/>
        <v>0.11</v>
      </c>
      <c r="AC182" s="129">
        <f t="shared" si="46"/>
        <v>0.11</v>
      </c>
      <c r="AD182" s="129">
        <f t="shared" si="46"/>
        <v>0.11</v>
      </c>
      <c r="AE182" s="129">
        <f t="shared" si="46"/>
        <v>0.11</v>
      </c>
      <c r="AF182" s="129">
        <f t="shared" si="46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186</v>
      </c>
      <c r="B183" s="128">
        <v>0.1</v>
      </c>
      <c r="C183" s="129">
        <f t="shared" si="45"/>
        <v>0.1</v>
      </c>
      <c r="D183" s="129">
        <f t="shared" si="45"/>
        <v>0.1</v>
      </c>
      <c r="E183" s="129">
        <f t="shared" si="45"/>
        <v>0.1</v>
      </c>
      <c r="F183" s="129">
        <f t="shared" si="45"/>
        <v>0.1</v>
      </c>
      <c r="G183" s="129">
        <f t="shared" si="45"/>
        <v>0.1</v>
      </c>
      <c r="H183" s="129">
        <f t="shared" si="45"/>
        <v>0.1</v>
      </c>
      <c r="I183" s="129">
        <f t="shared" si="45"/>
        <v>0.1</v>
      </c>
      <c r="J183" s="129">
        <f t="shared" si="45"/>
        <v>0.1</v>
      </c>
      <c r="K183" s="129">
        <f t="shared" si="45"/>
        <v>0.1</v>
      </c>
      <c r="L183" s="129">
        <f t="shared" si="45"/>
        <v>0.1</v>
      </c>
      <c r="M183" s="129">
        <f t="shared" si="45"/>
        <v>0.1</v>
      </c>
      <c r="N183" s="129">
        <f t="shared" si="45"/>
        <v>0.1</v>
      </c>
      <c r="O183" s="129">
        <f t="shared" si="45"/>
        <v>0.1</v>
      </c>
      <c r="P183" s="129">
        <f t="shared" si="45"/>
        <v>0.1</v>
      </c>
      <c r="Q183" s="129">
        <f t="shared" si="45"/>
        <v>0.1</v>
      </c>
      <c r="R183" s="129">
        <f t="shared" si="46"/>
        <v>0.1</v>
      </c>
      <c r="S183" s="129">
        <f t="shared" si="46"/>
        <v>0.1</v>
      </c>
      <c r="T183" s="129">
        <f t="shared" si="46"/>
        <v>0.1</v>
      </c>
      <c r="U183" s="129">
        <f t="shared" si="46"/>
        <v>0.1</v>
      </c>
      <c r="V183" s="129">
        <f t="shared" si="46"/>
        <v>0.1</v>
      </c>
      <c r="W183" s="129">
        <f t="shared" si="46"/>
        <v>0.1</v>
      </c>
      <c r="X183" s="129">
        <f t="shared" si="46"/>
        <v>0.1</v>
      </c>
      <c r="Y183" s="129">
        <f t="shared" si="46"/>
        <v>0.1</v>
      </c>
      <c r="Z183" s="129">
        <f t="shared" si="46"/>
        <v>0.1</v>
      </c>
      <c r="AA183" s="129">
        <f t="shared" si="46"/>
        <v>0.1</v>
      </c>
      <c r="AB183" s="129">
        <f t="shared" si="46"/>
        <v>0.1</v>
      </c>
      <c r="AC183" s="129">
        <f t="shared" si="46"/>
        <v>0.1</v>
      </c>
      <c r="AD183" s="129">
        <f t="shared" si="46"/>
        <v>0.1</v>
      </c>
      <c r="AE183" s="129">
        <f t="shared" si="46"/>
        <v>0.1</v>
      </c>
      <c r="AF183" s="129">
        <f t="shared" si="46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187</v>
      </c>
      <c r="B184" s="128">
        <v>0.09</v>
      </c>
      <c r="C184" s="129">
        <f t="shared" si="45"/>
        <v>0.09</v>
      </c>
      <c r="D184" s="129">
        <f t="shared" si="45"/>
        <v>0.09</v>
      </c>
      <c r="E184" s="129">
        <f t="shared" si="45"/>
        <v>0.09</v>
      </c>
      <c r="F184" s="129">
        <f t="shared" si="45"/>
        <v>0.09</v>
      </c>
      <c r="G184" s="129">
        <f t="shared" si="45"/>
        <v>0.09</v>
      </c>
      <c r="H184" s="129">
        <f t="shared" si="45"/>
        <v>0.09</v>
      </c>
      <c r="I184" s="129">
        <f t="shared" si="45"/>
        <v>0.09</v>
      </c>
      <c r="J184" s="129">
        <f t="shared" si="45"/>
        <v>0.09</v>
      </c>
      <c r="K184" s="129">
        <f t="shared" si="45"/>
        <v>0.09</v>
      </c>
      <c r="L184" s="129">
        <f t="shared" si="45"/>
        <v>0.09</v>
      </c>
      <c r="M184" s="129">
        <f t="shared" si="45"/>
        <v>0.09</v>
      </c>
      <c r="N184" s="129">
        <f t="shared" si="45"/>
        <v>0.09</v>
      </c>
      <c r="O184" s="129">
        <f t="shared" si="45"/>
        <v>0.09</v>
      </c>
      <c r="P184" s="129">
        <f t="shared" si="45"/>
        <v>0.09</v>
      </c>
      <c r="Q184" s="129">
        <f t="shared" si="45"/>
        <v>0.09</v>
      </c>
      <c r="R184" s="129">
        <f t="shared" si="46"/>
        <v>0.09</v>
      </c>
      <c r="S184" s="129">
        <f t="shared" si="46"/>
        <v>0.09</v>
      </c>
      <c r="T184" s="129">
        <f t="shared" si="46"/>
        <v>0.09</v>
      </c>
      <c r="U184" s="129">
        <f t="shared" si="46"/>
        <v>0.09</v>
      </c>
      <c r="V184" s="129">
        <f t="shared" si="46"/>
        <v>0.09</v>
      </c>
      <c r="W184" s="129">
        <f t="shared" si="46"/>
        <v>0.09</v>
      </c>
      <c r="X184" s="129">
        <f t="shared" si="46"/>
        <v>0.09</v>
      </c>
      <c r="Y184" s="129">
        <f t="shared" si="46"/>
        <v>0.09</v>
      </c>
      <c r="Z184" s="129">
        <f t="shared" si="46"/>
        <v>0.09</v>
      </c>
      <c r="AA184" s="129">
        <f t="shared" si="46"/>
        <v>0.09</v>
      </c>
      <c r="AB184" s="129">
        <f t="shared" si="46"/>
        <v>0.09</v>
      </c>
      <c r="AC184" s="129">
        <f t="shared" si="46"/>
        <v>0.09</v>
      </c>
      <c r="AD184" s="129">
        <f t="shared" si="46"/>
        <v>0.09</v>
      </c>
      <c r="AE184" s="129">
        <f t="shared" si="46"/>
        <v>0.09</v>
      </c>
      <c r="AF184" s="129">
        <f t="shared" si="46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188</v>
      </c>
      <c r="B185" s="50">
        <v>0.04</v>
      </c>
      <c r="C185" s="129">
        <f t="shared" si="45"/>
        <v>0.04</v>
      </c>
      <c r="D185" s="129">
        <f t="shared" si="45"/>
        <v>0.04</v>
      </c>
      <c r="E185" s="129">
        <f t="shared" si="45"/>
        <v>0.04</v>
      </c>
      <c r="F185" s="129">
        <f t="shared" si="45"/>
        <v>0.04</v>
      </c>
      <c r="G185" s="129">
        <f t="shared" si="45"/>
        <v>0.04</v>
      </c>
      <c r="H185" s="129">
        <f t="shared" si="45"/>
        <v>0.04</v>
      </c>
      <c r="I185" s="129">
        <f t="shared" si="45"/>
        <v>0.04</v>
      </c>
      <c r="J185" s="129">
        <f t="shared" si="45"/>
        <v>0.04</v>
      </c>
      <c r="K185" s="129">
        <f t="shared" si="45"/>
        <v>0.04</v>
      </c>
      <c r="L185" s="129">
        <f t="shared" si="45"/>
        <v>0.04</v>
      </c>
      <c r="M185" s="129">
        <f t="shared" si="45"/>
        <v>0.04</v>
      </c>
      <c r="N185" s="129">
        <f t="shared" si="45"/>
        <v>0.04</v>
      </c>
      <c r="O185" s="129">
        <f t="shared" si="45"/>
        <v>0.04</v>
      </c>
      <c r="P185" s="129">
        <f t="shared" si="45"/>
        <v>0.04</v>
      </c>
      <c r="Q185" s="129">
        <f t="shared" si="45"/>
        <v>0.04</v>
      </c>
      <c r="R185" s="129">
        <f t="shared" si="46"/>
        <v>0.04</v>
      </c>
      <c r="S185" s="129">
        <f t="shared" si="46"/>
        <v>0.04</v>
      </c>
      <c r="T185" s="129">
        <f t="shared" si="46"/>
        <v>0.04</v>
      </c>
      <c r="U185" s="129">
        <f t="shared" si="46"/>
        <v>0.04</v>
      </c>
      <c r="V185" s="129">
        <f t="shared" si="46"/>
        <v>0.04</v>
      </c>
      <c r="W185" s="129">
        <f t="shared" si="46"/>
        <v>0.04</v>
      </c>
      <c r="X185" s="129">
        <f t="shared" si="46"/>
        <v>0.04</v>
      </c>
      <c r="Y185" s="129">
        <f t="shared" si="46"/>
        <v>0.04</v>
      </c>
      <c r="Z185" s="129">
        <f t="shared" si="46"/>
        <v>0.04</v>
      </c>
      <c r="AA185" s="129">
        <f t="shared" si="46"/>
        <v>0.04</v>
      </c>
      <c r="AB185" s="129">
        <f t="shared" si="46"/>
        <v>0.04</v>
      </c>
      <c r="AC185" s="129">
        <f t="shared" si="46"/>
        <v>0.04</v>
      </c>
      <c r="AD185" s="129">
        <f t="shared" si="46"/>
        <v>0.04</v>
      </c>
      <c r="AE185" s="129">
        <f t="shared" si="46"/>
        <v>0.04</v>
      </c>
      <c r="AF185" s="129">
        <f t="shared" si="46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189</v>
      </c>
      <c r="B186" s="50">
        <v>2.3E-2</v>
      </c>
      <c r="C186" s="129">
        <f>B186</f>
        <v>2.3E-2</v>
      </c>
      <c r="D186" s="129">
        <f t="shared" si="45"/>
        <v>2.3E-2</v>
      </c>
      <c r="E186" s="129">
        <f t="shared" si="45"/>
        <v>2.3E-2</v>
      </c>
      <c r="F186" s="129">
        <f t="shared" si="45"/>
        <v>2.3E-2</v>
      </c>
      <c r="G186" s="129">
        <f t="shared" si="45"/>
        <v>2.3E-2</v>
      </c>
      <c r="H186" s="129">
        <f t="shared" si="45"/>
        <v>2.3E-2</v>
      </c>
      <c r="I186" s="129">
        <f t="shared" si="45"/>
        <v>2.3E-2</v>
      </c>
      <c r="J186" s="129">
        <f t="shared" si="45"/>
        <v>2.3E-2</v>
      </c>
      <c r="K186" s="129">
        <f t="shared" si="45"/>
        <v>2.3E-2</v>
      </c>
      <c r="L186" s="129">
        <f t="shared" si="45"/>
        <v>2.3E-2</v>
      </c>
      <c r="M186" s="129">
        <f t="shared" si="45"/>
        <v>2.3E-2</v>
      </c>
      <c r="N186" s="129">
        <f t="shared" si="45"/>
        <v>2.3E-2</v>
      </c>
      <c r="O186" s="129">
        <f t="shared" si="45"/>
        <v>2.3E-2</v>
      </c>
      <c r="P186" s="129">
        <f t="shared" si="45"/>
        <v>2.3E-2</v>
      </c>
      <c r="Q186" s="129">
        <f t="shared" si="45"/>
        <v>2.3E-2</v>
      </c>
      <c r="R186" s="129">
        <f t="shared" si="46"/>
        <v>2.3E-2</v>
      </c>
      <c r="S186" s="129">
        <f t="shared" si="46"/>
        <v>2.3E-2</v>
      </c>
      <c r="T186" s="129">
        <f t="shared" si="46"/>
        <v>2.3E-2</v>
      </c>
      <c r="U186" s="129">
        <f t="shared" si="46"/>
        <v>2.3E-2</v>
      </c>
      <c r="V186" s="129">
        <f t="shared" si="46"/>
        <v>2.3E-2</v>
      </c>
      <c r="W186" s="129">
        <f t="shared" si="46"/>
        <v>2.3E-2</v>
      </c>
      <c r="X186" s="129">
        <f t="shared" si="46"/>
        <v>2.3E-2</v>
      </c>
      <c r="Y186" s="129">
        <f t="shared" si="46"/>
        <v>2.3E-2</v>
      </c>
      <c r="Z186" s="129">
        <f t="shared" si="46"/>
        <v>2.3E-2</v>
      </c>
      <c r="AA186" s="129">
        <f t="shared" si="46"/>
        <v>2.3E-2</v>
      </c>
      <c r="AB186" s="129">
        <f t="shared" si="46"/>
        <v>2.3E-2</v>
      </c>
      <c r="AC186" s="129">
        <f t="shared" si="46"/>
        <v>2.3E-2</v>
      </c>
      <c r="AD186" s="129">
        <f t="shared" si="46"/>
        <v>2.3E-2</v>
      </c>
      <c r="AE186" s="129">
        <f t="shared" si="46"/>
        <v>2.3E-2</v>
      </c>
      <c r="AF186" s="129">
        <f t="shared" si="46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206</v>
      </c>
      <c r="B187" s="131">
        <f t="shared" ref="B187:AG187" si="47">SUM(B97:B186)</f>
        <v>194.70600000000002</v>
      </c>
      <c r="C187" s="131">
        <f t="shared" si="47"/>
        <v>194.70600000000002</v>
      </c>
      <c r="D187" s="131">
        <f t="shared" si="47"/>
        <v>194.70600000000002</v>
      </c>
      <c r="E187" s="131">
        <f t="shared" si="47"/>
        <v>194.70600000000002</v>
      </c>
      <c r="F187" s="131">
        <f t="shared" si="47"/>
        <v>194.70600000000002</v>
      </c>
      <c r="G187" s="131">
        <f t="shared" si="47"/>
        <v>194.70600000000002</v>
      </c>
      <c r="H187" s="131">
        <f t="shared" si="47"/>
        <v>194.70600000000002</v>
      </c>
      <c r="I187" s="131">
        <f t="shared" si="47"/>
        <v>192.10600000000005</v>
      </c>
      <c r="J187" s="131">
        <f t="shared" si="47"/>
        <v>192.10600000000005</v>
      </c>
      <c r="K187" s="131">
        <f t="shared" si="47"/>
        <v>192.10600000000005</v>
      </c>
      <c r="L187" s="131">
        <f t="shared" si="47"/>
        <v>192.10600000000005</v>
      </c>
      <c r="M187" s="131">
        <f t="shared" si="47"/>
        <v>192.10600000000005</v>
      </c>
      <c r="N187" s="131">
        <f t="shared" si="47"/>
        <v>192.10600000000005</v>
      </c>
      <c r="O187" s="131">
        <f t="shared" si="47"/>
        <v>192.10600000000005</v>
      </c>
      <c r="P187" s="131">
        <f t="shared" si="47"/>
        <v>192.10600000000005</v>
      </c>
      <c r="Q187" s="131">
        <f t="shared" si="47"/>
        <v>192.10600000000005</v>
      </c>
      <c r="R187" s="131">
        <f t="shared" si="47"/>
        <v>192.10600000000005</v>
      </c>
      <c r="S187" s="131">
        <f t="shared" si="47"/>
        <v>192.10600000000005</v>
      </c>
      <c r="T187" s="131">
        <f t="shared" si="47"/>
        <v>192.10600000000005</v>
      </c>
      <c r="U187" s="131">
        <f t="shared" si="47"/>
        <v>192.10600000000005</v>
      </c>
      <c r="V187" s="131">
        <f t="shared" si="47"/>
        <v>192.10600000000005</v>
      </c>
      <c r="W187" s="131">
        <f t="shared" si="47"/>
        <v>192.10600000000005</v>
      </c>
      <c r="X187" s="131">
        <f t="shared" si="47"/>
        <v>192.10600000000005</v>
      </c>
      <c r="Y187" s="131">
        <f t="shared" si="47"/>
        <v>192.10600000000005</v>
      </c>
      <c r="Z187" s="131">
        <f t="shared" si="47"/>
        <v>192.10600000000005</v>
      </c>
      <c r="AA187" s="131">
        <f t="shared" si="47"/>
        <v>192.10600000000005</v>
      </c>
      <c r="AB187" s="131">
        <f t="shared" si="47"/>
        <v>192.10600000000005</v>
      </c>
      <c r="AC187" s="131">
        <f t="shared" si="47"/>
        <v>192.10600000000005</v>
      </c>
      <c r="AD187" s="131">
        <f t="shared" si="47"/>
        <v>192.10600000000005</v>
      </c>
      <c r="AE187" s="131">
        <f t="shared" si="47"/>
        <v>192.10600000000005</v>
      </c>
      <c r="AF187" s="131">
        <f t="shared" si="47"/>
        <v>192.10600000000005</v>
      </c>
      <c r="AG187" s="132">
        <f t="shared" si="47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63</v>
      </c>
      <c r="B189" s="133">
        <v>0.3</v>
      </c>
      <c r="C189" s="133">
        <f t="shared" ref="C189:R194" si="48">B189</f>
        <v>0.3</v>
      </c>
      <c r="D189" s="133">
        <f t="shared" si="48"/>
        <v>0.3</v>
      </c>
      <c r="E189" s="133">
        <f t="shared" si="48"/>
        <v>0.3</v>
      </c>
      <c r="F189" s="133">
        <f t="shared" si="48"/>
        <v>0.3</v>
      </c>
      <c r="G189" s="133">
        <f t="shared" si="48"/>
        <v>0.3</v>
      </c>
      <c r="H189" s="133">
        <f t="shared" si="48"/>
        <v>0.3</v>
      </c>
      <c r="I189" s="133">
        <f t="shared" si="48"/>
        <v>0.3</v>
      </c>
      <c r="J189" s="133">
        <f t="shared" si="48"/>
        <v>0.3</v>
      </c>
      <c r="K189" s="133">
        <f t="shared" si="48"/>
        <v>0.3</v>
      </c>
      <c r="L189" s="133">
        <f t="shared" si="48"/>
        <v>0.3</v>
      </c>
      <c r="M189" s="133">
        <f t="shared" si="48"/>
        <v>0.3</v>
      </c>
      <c r="N189" s="133">
        <f t="shared" si="48"/>
        <v>0.3</v>
      </c>
      <c r="O189" s="133">
        <f t="shared" si="48"/>
        <v>0.3</v>
      </c>
      <c r="P189" s="133">
        <f t="shared" si="48"/>
        <v>0.3</v>
      </c>
      <c r="Q189" s="133">
        <f t="shared" si="48"/>
        <v>0.3</v>
      </c>
      <c r="R189" s="133">
        <f t="shared" si="48"/>
        <v>0.3</v>
      </c>
      <c r="S189" s="133">
        <f t="shared" ref="S189:AF194" si="49">R189</f>
        <v>0.3</v>
      </c>
      <c r="T189" s="133">
        <f t="shared" si="49"/>
        <v>0.3</v>
      </c>
      <c r="U189" s="133">
        <f t="shared" si="49"/>
        <v>0.3</v>
      </c>
      <c r="V189" s="133">
        <f t="shared" si="49"/>
        <v>0.3</v>
      </c>
      <c r="W189" s="133">
        <f t="shared" si="49"/>
        <v>0.3</v>
      </c>
      <c r="X189" s="133">
        <f t="shared" si="49"/>
        <v>0.3</v>
      </c>
      <c r="Y189" s="133">
        <f t="shared" si="49"/>
        <v>0.3</v>
      </c>
      <c r="Z189" s="133">
        <f t="shared" si="49"/>
        <v>0.3</v>
      </c>
      <c r="AA189" s="133">
        <f t="shared" si="49"/>
        <v>0.3</v>
      </c>
      <c r="AB189" s="133">
        <f t="shared" si="49"/>
        <v>0.3</v>
      </c>
      <c r="AC189" s="133">
        <f t="shared" si="49"/>
        <v>0.3</v>
      </c>
      <c r="AD189" s="133">
        <f t="shared" si="49"/>
        <v>0.3</v>
      </c>
      <c r="AE189" s="133">
        <f t="shared" si="49"/>
        <v>0.3</v>
      </c>
      <c r="AF189" s="133">
        <f t="shared" si="49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64</v>
      </c>
      <c r="B190" s="129">
        <v>0.4</v>
      </c>
      <c r="C190" s="129">
        <f t="shared" si="48"/>
        <v>0.4</v>
      </c>
      <c r="D190" s="129">
        <f t="shared" si="48"/>
        <v>0.4</v>
      </c>
      <c r="E190" s="129">
        <f t="shared" si="48"/>
        <v>0.4</v>
      </c>
      <c r="F190" s="129">
        <f t="shared" si="48"/>
        <v>0.4</v>
      </c>
      <c r="G190" s="129">
        <f t="shared" si="48"/>
        <v>0.4</v>
      </c>
      <c r="H190" s="129">
        <f t="shared" si="48"/>
        <v>0.4</v>
      </c>
      <c r="I190" s="129">
        <f t="shared" si="48"/>
        <v>0.4</v>
      </c>
      <c r="J190" s="129">
        <f t="shared" si="48"/>
        <v>0.4</v>
      </c>
      <c r="K190" s="129">
        <f t="shared" si="48"/>
        <v>0.4</v>
      </c>
      <c r="L190" s="129">
        <f t="shared" si="48"/>
        <v>0.4</v>
      </c>
      <c r="M190" s="129">
        <f t="shared" si="48"/>
        <v>0.4</v>
      </c>
      <c r="N190" s="129">
        <f t="shared" si="48"/>
        <v>0.4</v>
      </c>
      <c r="O190" s="129">
        <f t="shared" si="48"/>
        <v>0.4</v>
      </c>
      <c r="P190" s="129">
        <f t="shared" si="48"/>
        <v>0.4</v>
      </c>
      <c r="Q190" s="129">
        <f t="shared" si="48"/>
        <v>0.4</v>
      </c>
      <c r="R190" s="129">
        <f t="shared" si="48"/>
        <v>0.4</v>
      </c>
      <c r="S190" s="129">
        <f t="shared" si="49"/>
        <v>0.4</v>
      </c>
      <c r="T190" s="129">
        <f t="shared" si="49"/>
        <v>0.4</v>
      </c>
      <c r="U190" s="129">
        <f t="shared" si="49"/>
        <v>0.4</v>
      </c>
      <c r="V190" s="129">
        <f>U190</f>
        <v>0.4</v>
      </c>
      <c r="W190" s="129">
        <f>V190</f>
        <v>0.4</v>
      </c>
      <c r="X190" s="129">
        <f t="shared" si="49"/>
        <v>0.4</v>
      </c>
      <c r="Y190" s="129">
        <f t="shared" si="49"/>
        <v>0.4</v>
      </c>
      <c r="Z190" s="129">
        <f t="shared" si="49"/>
        <v>0.4</v>
      </c>
      <c r="AA190" s="129">
        <f t="shared" si="49"/>
        <v>0.4</v>
      </c>
      <c r="AB190" s="129">
        <f t="shared" si="49"/>
        <v>0.4</v>
      </c>
      <c r="AC190" s="129">
        <f t="shared" si="49"/>
        <v>0.4</v>
      </c>
      <c r="AD190" s="129">
        <f t="shared" si="49"/>
        <v>0.4</v>
      </c>
      <c r="AE190" s="129">
        <f t="shared" si="49"/>
        <v>0.4</v>
      </c>
      <c r="AF190" s="129">
        <f t="shared" si="49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65</v>
      </c>
      <c r="B191" s="129">
        <v>1.5</v>
      </c>
      <c r="C191" s="129">
        <f t="shared" si="48"/>
        <v>1.5</v>
      </c>
      <c r="D191" s="129">
        <f t="shared" si="48"/>
        <v>1.5</v>
      </c>
      <c r="E191" s="129">
        <f t="shared" si="48"/>
        <v>1.5</v>
      </c>
      <c r="F191" s="129">
        <f t="shared" si="48"/>
        <v>1.5</v>
      </c>
      <c r="G191" s="129">
        <f t="shared" si="48"/>
        <v>1.5</v>
      </c>
      <c r="H191" s="129">
        <f t="shared" si="48"/>
        <v>1.5</v>
      </c>
      <c r="I191" s="129">
        <f t="shared" si="48"/>
        <v>1.5</v>
      </c>
      <c r="J191" s="129">
        <f t="shared" si="48"/>
        <v>1.5</v>
      </c>
      <c r="K191" s="129">
        <f t="shared" si="48"/>
        <v>1.5</v>
      </c>
      <c r="L191" s="129">
        <f t="shared" si="48"/>
        <v>1.5</v>
      </c>
      <c r="M191" s="129">
        <f t="shared" si="48"/>
        <v>1.5</v>
      </c>
      <c r="N191" s="129">
        <f t="shared" si="48"/>
        <v>1.5</v>
      </c>
      <c r="O191" s="129">
        <f t="shared" si="48"/>
        <v>1.5</v>
      </c>
      <c r="P191" s="129">
        <f t="shared" si="48"/>
        <v>1.5</v>
      </c>
      <c r="Q191" s="129">
        <f t="shared" si="48"/>
        <v>1.5</v>
      </c>
      <c r="R191" s="129">
        <f t="shared" si="48"/>
        <v>1.5</v>
      </c>
      <c r="S191" s="129">
        <f t="shared" si="49"/>
        <v>1.5</v>
      </c>
      <c r="T191" s="129">
        <f t="shared" si="49"/>
        <v>1.5</v>
      </c>
      <c r="U191" s="129">
        <f t="shared" si="49"/>
        <v>1.5</v>
      </c>
      <c r="V191" s="129">
        <f t="shared" si="49"/>
        <v>1.5</v>
      </c>
      <c r="W191" s="129">
        <f t="shared" si="49"/>
        <v>1.5</v>
      </c>
      <c r="X191" s="129">
        <f t="shared" si="49"/>
        <v>1.5</v>
      </c>
      <c r="Y191" s="129">
        <f t="shared" si="49"/>
        <v>1.5</v>
      </c>
      <c r="Z191" s="129">
        <f t="shared" si="49"/>
        <v>1.5</v>
      </c>
      <c r="AA191" s="129">
        <f t="shared" si="49"/>
        <v>1.5</v>
      </c>
      <c r="AB191" s="129">
        <f t="shared" si="49"/>
        <v>1.5</v>
      </c>
      <c r="AC191" s="129">
        <f t="shared" si="49"/>
        <v>1.5</v>
      </c>
      <c r="AD191" s="129">
        <f t="shared" si="49"/>
        <v>1.5</v>
      </c>
      <c r="AE191" s="129">
        <f t="shared" si="49"/>
        <v>1.5</v>
      </c>
      <c r="AF191" s="129">
        <f t="shared" si="49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66</v>
      </c>
      <c r="B192" s="129">
        <v>0.3</v>
      </c>
      <c r="C192" s="129">
        <f t="shared" si="48"/>
        <v>0.3</v>
      </c>
      <c r="D192" s="129">
        <f t="shared" si="48"/>
        <v>0.3</v>
      </c>
      <c r="E192" s="129">
        <f t="shared" si="48"/>
        <v>0.3</v>
      </c>
      <c r="F192" s="129">
        <f t="shared" si="48"/>
        <v>0.3</v>
      </c>
      <c r="G192" s="129">
        <f t="shared" si="48"/>
        <v>0.3</v>
      </c>
      <c r="H192" s="129">
        <f t="shared" si="48"/>
        <v>0.3</v>
      </c>
      <c r="I192" s="129">
        <f t="shared" si="48"/>
        <v>0.3</v>
      </c>
      <c r="J192" s="129">
        <f t="shared" si="48"/>
        <v>0.3</v>
      </c>
      <c r="K192" s="129">
        <f t="shared" si="48"/>
        <v>0.3</v>
      </c>
      <c r="L192" s="129">
        <f t="shared" si="48"/>
        <v>0.3</v>
      </c>
      <c r="M192" s="129">
        <f t="shared" si="48"/>
        <v>0.3</v>
      </c>
      <c r="N192" s="129">
        <f t="shared" si="48"/>
        <v>0.3</v>
      </c>
      <c r="O192" s="129">
        <f t="shared" si="48"/>
        <v>0.3</v>
      </c>
      <c r="P192" s="129">
        <f t="shared" si="48"/>
        <v>0.3</v>
      </c>
      <c r="Q192" s="129">
        <f t="shared" si="48"/>
        <v>0.3</v>
      </c>
      <c r="R192" s="129">
        <f t="shared" si="48"/>
        <v>0.3</v>
      </c>
      <c r="S192" s="129">
        <f t="shared" si="49"/>
        <v>0.3</v>
      </c>
      <c r="T192" s="129">
        <f t="shared" si="49"/>
        <v>0.3</v>
      </c>
      <c r="U192" s="129">
        <f t="shared" si="49"/>
        <v>0.3</v>
      </c>
      <c r="V192" s="129">
        <f t="shared" si="49"/>
        <v>0.3</v>
      </c>
      <c r="W192" s="129">
        <f t="shared" si="49"/>
        <v>0.3</v>
      </c>
      <c r="X192" s="129">
        <f t="shared" si="49"/>
        <v>0.3</v>
      </c>
      <c r="Y192" s="129">
        <f t="shared" si="49"/>
        <v>0.3</v>
      </c>
      <c r="Z192" s="129">
        <f t="shared" si="49"/>
        <v>0.3</v>
      </c>
      <c r="AA192" s="129">
        <f t="shared" si="49"/>
        <v>0.3</v>
      </c>
      <c r="AB192" s="129">
        <f t="shared" si="49"/>
        <v>0.3</v>
      </c>
      <c r="AC192" s="129">
        <f t="shared" si="49"/>
        <v>0.3</v>
      </c>
      <c r="AD192" s="129">
        <f t="shared" si="49"/>
        <v>0.3</v>
      </c>
      <c r="AE192" s="129">
        <f t="shared" si="49"/>
        <v>0.3</v>
      </c>
      <c r="AF192" s="129">
        <f t="shared" si="49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67</v>
      </c>
      <c r="B193" s="129">
        <v>0.4</v>
      </c>
      <c r="C193" s="129">
        <f t="shared" si="48"/>
        <v>0.4</v>
      </c>
      <c r="D193" s="129">
        <f t="shared" si="48"/>
        <v>0.4</v>
      </c>
      <c r="E193" s="129">
        <f t="shared" si="48"/>
        <v>0.4</v>
      </c>
      <c r="F193" s="129">
        <f t="shared" si="48"/>
        <v>0.4</v>
      </c>
      <c r="G193" s="129">
        <f t="shared" si="48"/>
        <v>0.4</v>
      </c>
      <c r="H193" s="129">
        <f t="shared" si="48"/>
        <v>0.4</v>
      </c>
      <c r="I193" s="129">
        <f t="shared" si="48"/>
        <v>0.4</v>
      </c>
      <c r="J193" s="129">
        <f t="shared" si="48"/>
        <v>0.4</v>
      </c>
      <c r="K193" s="129">
        <f t="shared" si="48"/>
        <v>0.4</v>
      </c>
      <c r="L193" s="129">
        <f t="shared" si="48"/>
        <v>0.4</v>
      </c>
      <c r="M193" s="129">
        <f t="shared" si="48"/>
        <v>0.4</v>
      </c>
      <c r="N193" s="129">
        <f t="shared" si="48"/>
        <v>0.4</v>
      </c>
      <c r="O193" s="129">
        <f t="shared" si="48"/>
        <v>0.4</v>
      </c>
      <c r="P193" s="129">
        <f t="shared" si="48"/>
        <v>0.4</v>
      </c>
      <c r="Q193" s="129">
        <f t="shared" si="48"/>
        <v>0.4</v>
      </c>
      <c r="R193" s="129">
        <f t="shared" si="48"/>
        <v>0.4</v>
      </c>
      <c r="S193" s="129">
        <f t="shared" si="49"/>
        <v>0.4</v>
      </c>
      <c r="T193" s="129">
        <f t="shared" si="49"/>
        <v>0.4</v>
      </c>
      <c r="U193" s="129">
        <f t="shared" si="49"/>
        <v>0.4</v>
      </c>
      <c r="V193" s="129">
        <f t="shared" si="49"/>
        <v>0.4</v>
      </c>
      <c r="W193" s="129">
        <f t="shared" si="49"/>
        <v>0.4</v>
      </c>
      <c r="X193" s="129">
        <f t="shared" si="49"/>
        <v>0.4</v>
      </c>
      <c r="Y193" s="129">
        <f t="shared" si="49"/>
        <v>0.4</v>
      </c>
      <c r="Z193" s="129">
        <f t="shared" si="49"/>
        <v>0.4</v>
      </c>
      <c r="AA193" s="129">
        <f t="shared" si="49"/>
        <v>0.4</v>
      </c>
      <c r="AB193" s="129">
        <f t="shared" si="49"/>
        <v>0.4</v>
      </c>
      <c r="AC193" s="129">
        <f t="shared" si="49"/>
        <v>0.4</v>
      </c>
      <c r="AD193" s="129">
        <f t="shared" si="49"/>
        <v>0.4</v>
      </c>
      <c r="AE193" s="129">
        <f t="shared" si="49"/>
        <v>0.4</v>
      </c>
      <c r="AF193" s="129">
        <f t="shared" si="49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68</v>
      </c>
      <c r="B194" s="136">
        <v>0.64</v>
      </c>
      <c r="C194" s="136">
        <f t="shared" si="48"/>
        <v>0.64</v>
      </c>
      <c r="D194" s="136">
        <f t="shared" si="48"/>
        <v>0.64</v>
      </c>
      <c r="E194" s="136">
        <f t="shared" si="48"/>
        <v>0.64</v>
      </c>
      <c r="F194" s="136">
        <f t="shared" si="48"/>
        <v>0.64</v>
      </c>
      <c r="G194" s="136">
        <f t="shared" si="48"/>
        <v>0.64</v>
      </c>
      <c r="H194" s="136">
        <f t="shared" si="48"/>
        <v>0.64</v>
      </c>
      <c r="I194" s="136">
        <f t="shared" si="48"/>
        <v>0.64</v>
      </c>
      <c r="J194" s="136">
        <f t="shared" si="48"/>
        <v>0.64</v>
      </c>
      <c r="K194" s="136">
        <f t="shared" si="48"/>
        <v>0.64</v>
      </c>
      <c r="L194" s="136">
        <f t="shared" si="48"/>
        <v>0.64</v>
      </c>
      <c r="M194" s="136">
        <f t="shared" si="48"/>
        <v>0.64</v>
      </c>
      <c r="N194" s="136">
        <f t="shared" si="48"/>
        <v>0.64</v>
      </c>
      <c r="O194" s="136">
        <f t="shared" si="48"/>
        <v>0.64</v>
      </c>
      <c r="P194" s="136">
        <f t="shared" si="48"/>
        <v>0.64</v>
      </c>
      <c r="Q194" s="136">
        <f t="shared" si="48"/>
        <v>0.64</v>
      </c>
      <c r="R194" s="136">
        <f t="shared" si="48"/>
        <v>0.64</v>
      </c>
      <c r="S194" s="136">
        <f t="shared" si="49"/>
        <v>0.64</v>
      </c>
      <c r="T194" s="136">
        <f t="shared" si="49"/>
        <v>0.64</v>
      </c>
      <c r="U194" s="136">
        <f t="shared" si="49"/>
        <v>0.64</v>
      </c>
      <c r="V194" s="136">
        <f t="shared" si="49"/>
        <v>0.64</v>
      </c>
      <c r="W194" s="136">
        <f t="shared" si="49"/>
        <v>0.64</v>
      </c>
      <c r="X194" s="136">
        <f t="shared" si="49"/>
        <v>0.64</v>
      </c>
      <c r="Y194" s="136">
        <f t="shared" si="49"/>
        <v>0.64</v>
      </c>
      <c r="Z194" s="136">
        <f t="shared" si="49"/>
        <v>0.64</v>
      </c>
      <c r="AA194" s="136">
        <f t="shared" si="49"/>
        <v>0.64</v>
      </c>
      <c r="AB194" s="136">
        <f t="shared" si="49"/>
        <v>0.64</v>
      </c>
      <c r="AC194" s="136">
        <f t="shared" si="49"/>
        <v>0.64</v>
      </c>
      <c r="AD194" s="136">
        <f t="shared" si="49"/>
        <v>0.64</v>
      </c>
      <c r="AE194" s="136">
        <f t="shared" si="49"/>
        <v>0.64</v>
      </c>
      <c r="AF194" s="136">
        <f t="shared" si="49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0">SUM(C189:C194)</f>
        <v>3.54</v>
      </c>
      <c r="D195" s="139">
        <f t="shared" si="50"/>
        <v>3.54</v>
      </c>
      <c r="E195" s="139">
        <f t="shared" si="50"/>
        <v>3.54</v>
      </c>
      <c r="F195" s="139">
        <f t="shared" si="50"/>
        <v>3.54</v>
      </c>
      <c r="G195" s="139">
        <f t="shared" si="50"/>
        <v>3.54</v>
      </c>
      <c r="H195" s="139">
        <f t="shared" si="50"/>
        <v>3.54</v>
      </c>
      <c r="I195" s="139">
        <f t="shared" si="50"/>
        <v>3.54</v>
      </c>
      <c r="J195" s="139">
        <f t="shared" si="50"/>
        <v>3.54</v>
      </c>
      <c r="K195" s="139">
        <f t="shared" si="50"/>
        <v>3.54</v>
      </c>
      <c r="L195" s="139">
        <f>SUM(L189:L194)</f>
        <v>3.54</v>
      </c>
      <c r="M195" s="139">
        <f t="shared" ref="M195:R195" si="51">SUM(M189:M194)</f>
        <v>3.54</v>
      </c>
      <c r="N195" s="139">
        <f t="shared" si="51"/>
        <v>3.54</v>
      </c>
      <c r="O195" s="139">
        <f t="shared" si="51"/>
        <v>3.54</v>
      </c>
      <c r="P195" s="139">
        <f t="shared" si="51"/>
        <v>3.54</v>
      </c>
      <c r="Q195" s="139">
        <f t="shared" si="51"/>
        <v>3.54</v>
      </c>
      <c r="R195" s="139">
        <f t="shared" si="51"/>
        <v>3.54</v>
      </c>
      <c r="S195" s="139">
        <f>SUM(S189:S194)</f>
        <v>3.54</v>
      </c>
      <c r="T195" s="139">
        <f t="shared" ref="T195:AG195" si="52">SUM(T189:T194)</f>
        <v>3.54</v>
      </c>
      <c r="U195" s="139">
        <f t="shared" si="52"/>
        <v>3.54</v>
      </c>
      <c r="V195" s="139">
        <f t="shared" si="52"/>
        <v>3.54</v>
      </c>
      <c r="W195" s="139">
        <f t="shared" si="52"/>
        <v>3.54</v>
      </c>
      <c r="X195" s="139">
        <f t="shared" si="52"/>
        <v>3.54</v>
      </c>
      <c r="Y195" s="139">
        <f t="shared" si="52"/>
        <v>3.54</v>
      </c>
      <c r="Z195" s="139">
        <f t="shared" si="52"/>
        <v>3.54</v>
      </c>
      <c r="AA195" s="139">
        <f t="shared" si="52"/>
        <v>3.54</v>
      </c>
      <c r="AB195" s="139">
        <f t="shared" si="52"/>
        <v>3.54</v>
      </c>
      <c r="AC195" s="139">
        <f t="shared" si="52"/>
        <v>3.54</v>
      </c>
      <c r="AD195" s="139">
        <f t="shared" si="52"/>
        <v>3.54</v>
      </c>
      <c r="AE195" s="139">
        <f t="shared" si="52"/>
        <v>3.54</v>
      </c>
      <c r="AF195" s="139">
        <f t="shared" si="52"/>
        <v>3.54</v>
      </c>
      <c r="AG195" s="140">
        <f t="shared" si="52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69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70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71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72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73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74</v>
      </c>
      <c r="B204" s="153">
        <f>MAX(F72:M72)</f>
        <v>1221.94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20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213" t="s">
        <v>75</v>
      </c>
      <c r="B206" s="213"/>
      <c r="C206" s="45"/>
      <c r="D206" s="155" t="str">
        <f ca="1">"Pie Chart of Daily Peak Demand(Inclusive of Export) of Nepal ("&amp;A4&amp;" "&amp;B4&amp;")"</f>
        <v>Pie Chart of Daily Peak Demand(Inclusive of Export) of Nepal (Nepali Date: 2078/04/20)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2078/04/20)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76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77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78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79</v>
      </c>
      <c r="T209" s="163">
        <f t="shared" ref="T209:AX209" si="53">B72</f>
        <v>1141.24</v>
      </c>
      <c r="U209" s="163">
        <f t="shared" si="53"/>
        <v>1094.24</v>
      </c>
      <c r="V209" s="163">
        <f t="shared" si="53"/>
        <v>1033.54</v>
      </c>
      <c r="W209" s="163">
        <f t="shared" si="53"/>
        <v>1006.94</v>
      </c>
      <c r="X209" s="163">
        <f t="shared" si="53"/>
        <v>1032.24</v>
      </c>
      <c r="Y209" s="163">
        <f t="shared" si="53"/>
        <v>990.84000000000015</v>
      </c>
      <c r="Z209" s="163">
        <f t="shared" si="53"/>
        <v>1020.0400000000001</v>
      </c>
      <c r="AA209" s="163">
        <f t="shared" si="53"/>
        <v>1054.24</v>
      </c>
      <c r="AB209" s="163">
        <f t="shared" si="53"/>
        <v>1108.54</v>
      </c>
      <c r="AC209" s="163">
        <f t="shared" si="53"/>
        <v>1136.04</v>
      </c>
      <c r="AD209" s="163">
        <f t="shared" si="53"/>
        <v>1168.24</v>
      </c>
      <c r="AE209" s="163">
        <f t="shared" si="53"/>
        <v>1221.94</v>
      </c>
      <c r="AF209" s="163">
        <f t="shared" si="53"/>
        <v>1307.74</v>
      </c>
      <c r="AG209" s="163">
        <f t="shared" si="53"/>
        <v>1308.74</v>
      </c>
      <c r="AH209" s="163">
        <f t="shared" si="53"/>
        <v>1316.24</v>
      </c>
      <c r="AI209" s="163">
        <f t="shared" si="53"/>
        <v>1271.24</v>
      </c>
      <c r="AJ209" s="163">
        <f t="shared" si="53"/>
        <v>1301.1399999999999</v>
      </c>
      <c r="AK209" s="163">
        <f t="shared" si="53"/>
        <v>1318.94</v>
      </c>
      <c r="AL209" s="163">
        <f t="shared" si="53"/>
        <v>1262.1399999999999</v>
      </c>
      <c r="AM209" s="163">
        <f t="shared" si="53"/>
        <v>1165.8399999999999</v>
      </c>
      <c r="AN209" s="163">
        <f t="shared" si="53"/>
        <v>1177.6400000000001</v>
      </c>
      <c r="AO209" s="163">
        <f t="shared" si="53"/>
        <v>1275.6399999999999</v>
      </c>
      <c r="AP209" s="163">
        <f t="shared" si="53"/>
        <v>1410.04</v>
      </c>
      <c r="AQ209" s="163">
        <f t="shared" si="53"/>
        <v>1512.34</v>
      </c>
      <c r="AR209" s="163">
        <f t="shared" si="53"/>
        <v>1502.34</v>
      </c>
      <c r="AS209" s="163">
        <f t="shared" si="53"/>
        <v>1473.44</v>
      </c>
      <c r="AT209" s="163">
        <f t="shared" si="53"/>
        <v>1433.6399999999999</v>
      </c>
      <c r="AU209" s="163">
        <f t="shared" si="53"/>
        <v>1426.58</v>
      </c>
      <c r="AV209" s="163">
        <f t="shared" si="53"/>
        <v>1302.02</v>
      </c>
      <c r="AW209" s="163">
        <f t="shared" si="53"/>
        <v>1228.04</v>
      </c>
      <c r="AX209" s="163">
        <f t="shared" si="53"/>
        <v>1204.1399999999999</v>
      </c>
    </row>
    <row r="210" spans="1:50" x14ac:dyDescent="0.25">
      <c r="A210" s="156" t="s">
        <v>80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81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82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83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84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69</v>
      </c>
      <c r="B230" s="166">
        <f t="shared" ref="B230:AF230" si="54">B194</f>
        <v>0.64</v>
      </c>
      <c r="C230" s="166">
        <f t="shared" si="54"/>
        <v>0.64</v>
      </c>
      <c r="D230" s="166">
        <f t="shared" si="54"/>
        <v>0.64</v>
      </c>
      <c r="E230" s="166">
        <f t="shared" si="54"/>
        <v>0.64</v>
      </c>
      <c r="F230" s="166">
        <f t="shared" si="54"/>
        <v>0.64</v>
      </c>
      <c r="G230" s="166">
        <f t="shared" si="54"/>
        <v>0.64</v>
      </c>
      <c r="H230" s="166">
        <f t="shared" si="54"/>
        <v>0.64</v>
      </c>
      <c r="I230" s="166">
        <f t="shared" si="54"/>
        <v>0.64</v>
      </c>
      <c r="J230" s="166">
        <f t="shared" si="54"/>
        <v>0.64</v>
      </c>
      <c r="K230" s="166">
        <f t="shared" si="54"/>
        <v>0.64</v>
      </c>
      <c r="L230" s="166">
        <f t="shared" si="54"/>
        <v>0.64</v>
      </c>
      <c r="M230" s="166">
        <f t="shared" si="54"/>
        <v>0.64</v>
      </c>
      <c r="N230" s="166">
        <f t="shared" si="54"/>
        <v>0.64</v>
      </c>
      <c r="O230" s="166">
        <f t="shared" si="54"/>
        <v>0.64</v>
      </c>
      <c r="P230" s="166">
        <f t="shared" si="54"/>
        <v>0.64</v>
      </c>
      <c r="Q230" s="166">
        <f t="shared" si="54"/>
        <v>0.64</v>
      </c>
      <c r="R230" s="166">
        <f t="shared" si="54"/>
        <v>0.64</v>
      </c>
      <c r="S230" s="166">
        <f t="shared" si="54"/>
        <v>0.64</v>
      </c>
      <c r="T230" s="166">
        <f t="shared" si="54"/>
        <v>0.64</v>
      </c>
      <c r="U230" s="166">
        <f t="shared" si="54"/>
        <v>0.64</v>
      </c>
      <c r="V230" s="166">
        <f t="shared" si="54"/>
        <v>0.64</v>
      </c>
      <c r="W230" s="166">
        <f t="shared" si="54"/>
        <v>0.64</v>
      </c>
      <c r="X230" s="166">
        <f t="shared" si="54"/>
        <v>0.64</v>
      </c>
      <c r="Y230" s="166">
        <f t="shared" si="54"/>
        <v>0.64</v>
      </c>
      <c r="Z230" s="166">
        <f t="shared" si="54"/>
        <v>0.64</v>
      </c>
      <c r="AA230" s="166">
        <f t="shared" si="54"/>
        <v>0.64</v>
      </c>
      <c r="AB230" s="166">
        <f t="shared" si="54"/>
        <v>0.64</v>
      </c>
      <c r="AC230" s="166">
        <f t="shared" si="54"/>
        <v>0.64</v>
      </c>
      <c r="AD230" s="166">
        <f t="shared" si="54"/>
        <v>0.64</v>
      </c>
      <c r="AE230" s="166">
        <f t="shared" si="54"/>
        <v>0.64</v>
      </c>
      <c r="AF230" s="166">
        <f t="shared" si="54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5">IF(C198&lt;100,"",C198-520)</f>
        <v/>
      </c>
      <c r="D231" s="114" t="str">
        <f t="shared" si="55"/>
        <v/>
      </c>
      <c r="E231" s="114" t="str">
        <f t="shared" si="55"/>
        <v/>
      </c>
      <c r="F231" s="114" t="str">
        <f t="shared" si="55"/>
        <v/>
      </c>
      <c r="G231" s="114" t="str">
        <f t="shared" si="55"/>
        <v/>
      </c>
      <c r="H231" s="114" t="str">
        <f t="shared" si="55"/>
        <v/>
      </c>
      <c r="I231" s="114" t="str">
        <f t="shared" si="55"/>
        <v/>
      </c>
      <c r="J231" s="114" t="str">
        <f t="shared" si="55"/>
        <v/>
      </c>
      <c r="K231" s="114" t="str">
        <f t="shared" si="55"/>
        <v/>
      </c>
      <c r="L231" s="114" t="str">
        <f t="shared" si="55"/>
        <v/>
      </c>
      <c r="M231" s="114" t="str">
        <f t="shared" si="55"/>
        <v/>
      </c>
      <c r="N231" s="114" t="str">
        <f t="shared" si="55"/>
        <v/>
      </c>
      <c r="O231" s="114" t="str">
        <f t="shared" si="55"/>
        <v/>
      </c>
      <c r="P231" s="114" t="str">
        <f t="shared" si="55"/>
        <v/>
      </c>
      <c r="Q231" s="114" t="str">
        <f t="shared" si="55"/>
        <v/>
      </c>
      <c r="R231" s="114" t="str">
        <f t="shared" si="55"/>
        <v/>
      </c>
      <c r="S231" s="114" t="str">
        <f t="shared" si="55"/>
        <v/>
      </c>
      <c r="T231" s="114" t="str">
        <f t="shared" si="55"/>
        <v/>
      </c>
      <c r="U231" s="114" t="str">
        <f t="shared" si="55"/>
        <v/>
      </c>
      <c r="V231" s="114" t="str">
        <f t="shared" si="55"/>
        <v/>
      </c>
      <c r="W231" s="114" t="str">
        <f t="shared" si="55"/>
        <v/>
      </c>
      <c r="X231" s="114" t="str">
        <f t="shared" si="55"/>
        <v/>
      </c>
      <c r="Y231" s="114" t="str">
        <f t="shared" si="55"/>
        <v/>
      </c>
      <c r="Z231" s="114" t="str">
        <f t="shared" si="55"/>
        <v/>
      </c>
      <c r="AA231" s="114" t="str">
        <f t="shared" si="55"/>
        <v/>
      </c>
      <c r="AB231" s="114" t="str">
        <f t="shared" si="55"/>
        <v/>
      </c>
      <c r="AC231" s="114" t="str">
        <f t="shared" si="55"/>
        <v/>
      </c>
      <c r="AD231" s="114" t="str">
        <f t="shared" si="55"/>
        <v/>
      </c>
      <c r="AE231" s="114" t="str">
        <f t="shared" si="55"/>
        <v/>
      </c>
      <c r="AF231" s="114" t="str">
        <f t="shared" si="55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6">IF(B199&lt;100,"",B199-620)</f>
        <v/>
      </c>
      <c r="C232" s="114" t="str">
        <f t="shared" si="56"/>
        <v/>
      </c>
      <c r="D232" s="114" t="str">
        <f t="shared" si="56"/>
        <v/>
      </c>
      <c r="E232" s="114" t="str">
        <f t="shared" si="56"/>
        <v/>
      </c>
      <c r="F232" s="114" t="str">
        <f t="shared" si="56"/>
        <v/>
      </c>
      <c r="G232" s="114" t="str">
        <f t="shared" si="56"/>
        <v/>
      </c>
      <c r="H232" s="114" t="str">
        <f t="shared" si="56"/>
        <v/>
      </c>
      <c r="I232" s="114" t="str">
        <f t="shared" si="56"/>
        <v/>
      </c>
      <c r="J232" s="114" t="str">
        <f t="shared" si="56"/>
        <v/>
      </c>
      <c r="K232" s="114" t="str">
        <f t="shared" si="56"/>
        <v/>
      </c>
      <c r="L232" s="114" t="str">
        <f t="shared" si="56"/>
        <v/>
      </c>
      <c r="M232" s="114" t="str">
        <f t="shared" si="56"/>
        <v/>
      </c>
      <c r="N232" s="114" t="str">
        <f t="shared" si="56"/>
        <v/>
      </c>
      <c r="O232" s="114" t="str">
        <f t="shared" si="56"/>
        <v/>
      </c>
      <c r="P232" s="114" t="str">
        <f t="shared" si="56"/>
        <v/>
      </c>
      <c r="Q232" s="114" t="str">
        <f t="shared" si="56"/>
        <v/>
      </c>
      <c r="R232" s="114" t="str">
        <f t="shared" si="56"/>
        <v/>
      </c>
      <c r="S232" s="114" t="str">
        <f t="shared" si="56"/>
        <v/>
      </c>
      <c r="T232" s="114" t="str">
        <f t="shared" si="56"/>
        <v/>
      </c>
      <c r="U232" s="114" t="str">
        <f t="shared" si="56"/>
        <v/>
      </c>
      <c r="V232" s="114" t="str">
        <f t="shared" si="56"/>
        <v/>
      </c>
      <c r="W232" s="114" t="str">
        <f t="shared" si="56"/>
        <v/>
      </c>
      <c r="X232" s="114" t="str">
        <f t="shared" si="56"/>
        <v/>
      </c>
      <c r="Y232" s="114" t="str">
        <f t="shared" si="56"/>
        <v/>
      </c>
      <c r="Z232" s="114" t="str">
        <f t="shared" si="56"/>
        <v/>
      </c>
      <c r="AA232" s="114" t="str">
        <f t="shared" si="56"/>
        <v/>
      </c>
      <c r="AB232" s="114" t="str">
        <f t="shared" si="56"/>
        <v/>
      </c>
      <c r="AC232" s="114" t="str">
        <f t="shared" si="56"/>
        <v/>
      </c>
      <c r="AD232" s="114" t="str">
        <f t="shared" si="56"/>
        <v/>
      </c>
      <c r="AE232" s="114" t="str">
        <f t="shared" si="56"/>
        <v/>
      </c>
      <c r="AF232" s="114" t="str">
        <f t="shared" si="56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7">IF(B200&lt;100,"",B200-330)</f>
        <v/>
      </c>
      <c r="C233" s="114" t="str">
        <f t="shared" si="57"/>
        <v/>
      </c>
      <c r="D233" s="114" t="str">
        <f t="shared" si="57"/>
        <v/>
      </c>
      <c r="E233" s="114" t="str">
        <f t="shared" si="57"/>
        <v/>
      </c>
      <c r="F233" s="114" t="str">
        <f t="shared" si="57"/>
        <v/>
      </c>
      <c r="G233" s="114" t="str">
        <f t="shared" si="57"/>
        <v/>
      </c>
      <c r="H233" s="114" t="str">
        <f t="shared" si="57"/>
        <v/>
      </c>
      <c r="I233" s="114" t="str">
        <f t="shared" si="57"/>
        <v/>
      </c>
      <c r="J233" s="114" t="str">
        <f t="shared" si="57"/>
        <v/>
      </c>
      <c r="K233" s="114" t="str">
        <f t="shared" si="57"/>
        <v/>
      </c>
      <c r="L233" s="114" t="str">
        <f t="shared" si="57"/>
        <v/>
      </c>
      <c r="M233" s="114" t="str">
        <f t="shared" si="57"/>
        <v/>
      </c>
      <c r="N233" s="114" t="str">
        <f t="shared" si="57"/>
        <v/>
      </c>
      <c r="O233" s="114" t="str">
        <f t="shared" si="57"/>
        <v/>
      </c>
      <c r="P233" s="114" t="str">
        <f t="shared" si="57"/>
        <v/>
      </c>
      <c r="Q233" s="114" t="str">
        <f t="shared" si="57"/>
        <v/>
      </c>
      <c r="R233" s="114" t="str">
        <f t="shared" si="57"/>
        <v/>
      </c>
      <c r="S233" s="114" t="str">
        <f t="shared" si="57"/>
        <v/>
      </c>
      <c r="T233" s="114" t="str">
        <f t="shared" si="57"/>
        <v/>
      </c>
      <c r="U233" s="114" t="str">
        <f t="shared" si="57"/>
        <v/>
      </c>
      <c r="V233" s="114" t="str">
        <f t="shared" si="57"/>
        <v/>
      </c>
      <c r="W233" s="114" t="str">
        <f t="shared" si="57"/>
        <v/>
      </c>
      <c r="X233" s="114" t="str">
        <f t="shared" si="57"/>
        <v/>
      </c>
      <c r="Y233" s="114" t="str">
        <f t="shared" si="57"/>
        <v/>
      </c>
      <c r="Z233" s="114" t="str">
        <f t="shared" si="57"/>
        <v/>
      </c>
      <c r="AA233" s="114" t="str">
        <f t="shared" si="57"/>
        <v/>
      </c>
      <c r="AB233" s="114" t="str">
        <f t="shared" si="57"/>
        <v/>
      </c>
      <c r="AC233" s="114" t="str">
        <f t="shared" si="57"/>
        <v/>
      </c>
      <c r="AD233" s="114" t="str">
        <f t="shared" si="57"/>
        <v/>
      </c>
      <c r="AE233" s="114" t="str">
        <f t="shared" si="57"/>
        <v/>
      </c>
      <c r="AF233" s="114" t="str">
        <f t="shared" si="57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58">IF(C201&lt;100,"",C201-1500)</f>
        <v/>
      </c>
      <c r="D234" s="114" t="str">
        <f t="shared" si="58"/>
        <v/>
      </c>
      <c r="E234" s="114" t="str">
        <f t="shared" si="58"/>
        <v/>
      </c>
      <c r="F234" s="114" t="str">
        <f t="shared" si="58"/>
        <v/>
      </c>
      <c r="G234" s="114" t="str">
        <f t="shared" si="58"/>
        <v/>
      </c>
      <c r="H234" s="114" t="str">
        <f t="shared" si="58"/>
        <v/>
      </c>
      <c r="I234" s="114" t="str">
        <f t="shared" si="58"/>
        <v/>
      </c>
      <c r="J234" s="114" t="str">
        <f t="shared" si="58"/>
        <v/>
      </c>
      <c r="K234" s="114" t="str">
        <f t="shared" si="58"/>
        <v/>
      </c>
      <c r="L234" s="114" t="str">
        <f t="shared" si="58"/>
        <v/>
      </c>
      <c r="M234" s="114" t="str">
        <f t="shared" si="58"/>
        <v/>
      </c>
      <c r="N234" s="114" t="str">
        <f t="shared" si="58"/>
        <v/>
      </c>
      <c r="O234" s="114" t="str">
        <f t="shared" si="58"/>
        <v/>
      </c>
      <c r="P234" s="114" t="str">
        <f t="shared" si="58"/>
        <v/>
      </c>
      <c r="Q234" s="114" t="str">
        <f t="shared" si="58"/>
        <v/>
      </c>
      <c r="R234" s="114" t="str">
        <f t="shared" si="58"/>
        <v/>
      </c>
      <c r="S234" s="114" t="str">
        <f t="shared" si="58"/>
        <v/>
      </c>
      <c r="T234" s="114" t="str">
        <f t="shared" si="58"/>
        <v/>
      </c>
      <c r="U234" s="114" t="str">
        <f t="shared" si="58"/>
        <v/>
      </c>
      <c r="V234" s="114" t="str">
        <f t="shared" si="58"/>
        <v/>
      </c>
      <c r="W234" s="114" t="str">
        <f t="shared" si="58"/>
        <v/>
      </c>
      <c r="X234" s="114" t="str">
        <f t="shared" si="58"/>
        <v/>
      </c>
      <c r="Y234" s="114" t="str">
        <f t="shared" si="58"/>
        <v/>
      </c>
      <c r="Z234" s="114" t="str">
        <f t="shared" si="58"/>
        <v/>
      </c>
      <c r="AA234" s="114" t="str">
        <f t="shared" si="58"/>
        <v/>
      </c>
      <c r="AB234" s="114" t="str">
        <f t="shared" si="58"/>
        <v/>
      </c>
      <c r="AC234" s="114" t="str">
        <f t="shared" si="58"/>
        <v/>
      </c>
      <c r="AD234" s="114" t="str">
        <f t="shared" si="58"/>
        <v/>
      </c>
      <c r="AE234" s="114" t="str">
        <f t="shared" si="58"/>
        <v/>
      </c>
      <c r="AF234" s="114" t="str">
        <f t="shared" si="58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5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50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4733" priority="346">
      <formula>S$9&gt;=20/24</formula>
    </cfRule>
    <cfRule type="expression" dxfId="4732" priority="347">
      <formula>AND(S$9&gt;=14/24,S$9&lt;20/24)</formula>
    </cfRule>
    <cfRule type="expression" dxfId="4731" priority="348">
      <formula>AND(S$9&gt;=8/24,S$9&lt;14/24)</formula>
    </cfRule>
    <cfRule type="expression" dxfId="4730" priority="349">
      <formula>S$9&lt;8/24</formula>
    </cfRule>
  </conditionalFormatting>
  <conditionalFormatting sqref="B8:AF10 AA78:AF78 C78:Q78 C189:AF195 M34:Q34 R55:R56 AB81:AF88 AB54:AF56 C65:AF69 T208:AX208 C71:AF75 T55:T56 X28 C77:AF77 B53:AF53 B65 B72 B79:AF79 R37:U38 M36:Q38 M11:U11 R12:U13 S39:U39 R15:X16 V37:X39 U82:AA83 AF57 N50:AF52 Y15:AD26 V11:AD13 AE15:AF24 AE12:AF13 AE26:AF26 Y37:AF40 Y28:AF29">
    <cfRule type="expression" dxfId="4729" priority="342">
      <formula>B$9&gt;=20/24</formula>
    </cfRule>
    <cfRule type="expression" dxfId="4728" priority="343">
      <formula>AND(B$9&gt;=14/24,B$9&lt;20/24)</formula>
    </cfRule>
    <cfRule type="expression" dxfId="4727" priority="344">
      <formula>AND(B$9&gt;=8/24,B$9&lt;14/24)</formula>
    </cfRule>
    <cfRule type="expression" dxfId="4726" priority="345">
      <formula>B$9&lt;8/24</formula>
    </cfRule>
  </conditionalFormatting>
  <conditionalFormatting sqref="B187:AF187">
    <cfRule type="expression" dxfId="4725" priority="338">
      <formula>B$9&gt;=20/24</formula>
    </cfRule>
    <cfRule type="expression" dxfId="4724" priority="339">
      <formula>AND(B$9&gt;=14/24,B$9&lt;20/24)</formula>
    </cfRule>
    <cfRule type="expression" dxfId="4723" priority="340">
      <formula>AND(B$9&gt;=8/24,B$9&lt;14/24)</formula>
    </cfRule>
    <cfRule type="expression" dxfId="4722" priority="341">
      <formula>B$9&lt;8/24</formula>
    </cfRule>
  </conditionalFormatting>
  <conditionalFormatting sqref="AL4:AL6">
    <cfRule type="iconSet" priority="337">
      <iconSet iconSet="3TrafficLights2" reverse="1">
        <cfvo type="percent" val="0"/>
        <cfvo type="num" val="1"/>
        <cfvo type="num" val="1"/>
      </iconSet>
    </cfRule>
  </conditionalFormatting>
  <conditionalFormatting sqref="Y30:AF30">
    <cfRule type="expression" dxfId="4721" priority="325">
      <formula>Y$9&gt;=20/24</formula>
    </cfRule>
    <cfRule type="expression" dxfId="4720" priority="326">
      <formula>AND(Y$9&gt;=14/24,Y$9&lt;20/24)</formula>
    </cfRule>
    <cfRule type="expression" dxfId="4719" priority="327">
      <formula>AND(Y$9&gt;=8/24,Y$9&lt;14/24)</formula>
    </cfRule>
    <cfRule type="expression" dxfId="4718" priority="328">
      <formula>Y$9&lt;8/24</formula>
    </cfRule>
  </conditionalFormatting>
  <conditionalFormatting sqref="R36:AF36">
    <cfRule type="expression" dxfId="4717" priority="321">
      <formula>R$9&gt;=20/24</formula>
    </cfRule>
    <cfRule type="expression" dxfId="4716" priority="322">
      <formula>AND(R$9&gt;=14/24,R$9&lt;20/24)</formula>
    </cfRule>
    <cfRule type="expression" dxfId="4715" priority="323">
      <formula>AND(R$9&gt;=8/24,R$9&lt;14/24)</formula>
    </cfRule>
    <cfRule type="expression" dxfId="4714" priority="324">
      <formula>R$9&lt;8/24</formula>
    </cfRule>
  </conditionalFormatting>
  <conditionalFormatting sqref="R54 T54:AA54">
    <cfRule type="expression" dxfId="4713" priority="317">
      <formula>R$9&gt;=20/24</formula>
    </cfRule>
    <cfRule type="expression" dxfId="4712" priority="318">
      <formula>AND(R$9&gt;=14/24,R$9&lt;20/24)</formula>
    </cfRule>
    <cfRule type="expression" dxfId="4711" priority="319">
      <formula>AND(R$9&gt;=8/24,R$9&lt;14/24)</formula>
    </cfRule>
    <cfRule type="expression" dxfId="4710" priority="320">
      <formula>R$9&lt;8/24</formula>
    </cfRule>
  </conditionalFormatting>
  <conditionalFormatting sqref="R78:Z78">
    <cfRule type="expression" dxfId="4709" priority="313">
      <formula>R$9&gt;=20/24</formula>
    </cfRule>
    <cfRule type="expression" dxfId="4708" priority="314">
      <formula>AND(R$9&gt;=14/24,R$9&lt;20/24)</formula>
    </cfRule>
    <cfRule type="expression" dxfId="4707" priority="315">
      <formula>AND(R$9&gt;=8/24,R$9&lt;14/24)</formula>
    </cfRule>
    <cfRule type="expression" dxfId="4706" priority="316">
      <formula>R$9&lt;8/24</formula>
    </cfRule>
  </conditionalFormatting>
  <conditionalFormatting sqref="T81:AA81">
    <cfRule type="expression" dxfId="4705" priority="309">
      <formula>T$9&gt;=20/24</formula>
    </cfRule>
    <cfRule type="expression" dxfId="4704" priority="310">
      <formula>AND(T$9&gt;=14/24,T$9&lt;20/24)</formula>
    </cfRule>
    <cfRule type="expression" dxfId="4703" priority="311">
      <formula>AND(T$9&gt;=8/24,T$9&lt;14/24)</formula>
    </cfRule>
    <cfRule type="expression" dxfId="4702" priority="312">
      <formula>T$9&lt;8/24</formula>
    </cfRule>
  </conditionalFormatting>
  <conditionalFormatting sqref="R46:AF46">
    <cfRule type="expression" dxfId="4701" priority="277">
      <formula>R$9&gt;=20/24</formula>
    </cfRule>
    <cfRule type="expression" dxfId="4700" priority="278">
      <formula>AND(R$9&gt;=14/24,R$9&lt;20/24)</formula>
    </cfRule>
    <cfRule type="expression" dxfId="4699" priority="279">
      <formula>AND(R$9&gt;=8/24,R$9&lt;14/24)</formula>
    </cfRule>
    <cfRule type="expression" dxfId="4698" priority="280">
      <formula>R$9&lt;8/24</formula>
    </cfRule>
  </conditionalFormatting>
  <conditionalFormatting sqref="R34:AD34">
    <cfRule type="expression" dxfId="4697" priority="289">
      <formula>R$9&gt;=20/24</formula>
    </cfRule>
    <cfRule type="expression" dxfId="4696" priority="290">
      <formula>AND(R$9&gt;=14/24,R$9&lt;20/24)</formula>
    </cfRule>
    <cfRule type="expression" dxfId="4695" priority="291">
      <formula>AND(R$9&gt;=8/24,R$9&lt;14/24)</formula>
    </cfRule>
    <cfRule type="expression" dxfId="4694" priority="292">
      <formula>R$9&lt;8/24</formula>
    </cfRule>
  </conditionalFormatting>
  <conditionalFormatting sqref="Y32:AF32">
    <cfRule type="expression" dxfId="4693" priority="285">
      <formula>Y$9&gt;=20/24</formula>
    </cfRule>
    <cfRule type="expression" dxfId="4692" priority="286">
      <formula>AND(Y$9&gt;=14/24,Y$9&lt;20/24)</formula>
    </cfRule>
    <cfRule type="expression" dxfId="4691" priority="287">
      <formula>AND(Y$9&gt;=8/24,Y$9&lt;14/24)</formula>
    </cfRule>
    <cfRule type="expression" dxfId="4690" priority="288">
      <formula>Y$9&lt;8/24</formula>
    </cfRule>
  </conditionalFormatting>
  <conditionalFormatting sqref="R39:R40 S40:X40 R42:AF45">
    <cfRule type="expression" dxfId="4689" priority="281">
      <formula>R$9&gt;=20/24</formula>
    </cfRule>
    <cfRule type="expression" dxfId="4688" priority="282">
      <formula>AND(R$9&gt;=14/24,R$9&lt;20/24)</formula>
    </cfRule>
    <cfRule type="expression" dxfId="4687" priority="283">
      <formula>AND(R$9&gt;=8/24,R$9&lt;14/24)</formula>
    </cfRule>
    <cfRule type="expression" dxfId="4686" priority="284">
      <formula>R$9&lt;8/24</formula>
    </cfRule>
  </conditionalFormatting>
  <conditionalFormatting sqref="R47:AF47">
    <cfRule type="expression" dxfId="4685" priority="273">
      <formula>R$9&gt;=20/24</formula>
    </cfRule>
    <cfRule type="expression" dxfId="4684" priority="274">
      <formula>AND(R$9&gt;=14/24,R$9&lt;20/24)</formula>
    </cfRule>
    <cfRule type="expression" dxfId="4683" priority="275">
      <formula>AND(R$9&gt;=8/24,R$9&lt;14/24)</formula>
    </cfRule>
    <cfRule type="expression" dxfId="4682" priority="276">
      <formula>R$9&lt;8/24</formula>
    </cfRule>
  </conditionalFormatting>
  <conditionalFormatting sqref="R57:R64 U57:AE64 AF58:AF64">
    <cfRule type="expression" dxfId="4681" priority="269">
      <formula>R$9&gt;=20/24</formula>
    </cfRule>
    <cfRule type="expression" dxfId="4680" priority="270">
      <formula>AND(R$9&gt;=14/24,R$9&lt;20/24)</formula>
    </cfRule>
    <cfRule type="expression" dxfId="4679" priority="271">
      <formula>AND(R$9&gt;=8/24,R$9&lt;14/24)</formula>
    </cfRule>
    <cfRule type="expression" dxfId="4678" priority="272">
      <formula>R$9&lt;8/24</formula>
    </cfRule>
  </conditionalFormatting>
  <conditionalFormatting sqref="AB91:AF94">
    <cfRule type="expression" dxfId="4677" priority="265">
      <formula>AB$9&gt;=20/24</formula>
    </cfRule>
    <cfRule type="expression" dxfId="4676" priority="266">
      <formula>AND(AB$9&gt;=14/24,AB$9&lt;20/24)</formula>
    </cfRule>
    <cfRule type="expression" dxfId="4675" priority="267">
      <formula>AND(AB$9&gt;=8/24,AB$9&lt;14/24)</formula>
    </cfRule>
    <cfRule type="expression" dxfId="4674" priority="268">
      <formula>AB$9&lt;8/24</formula>
    </cfRule>
  </conditionalFormatting>
  <conditionalFormatting sqref="T91:AA94">
    <cfRule type="expression" dxfId="4673" priority="257">
      <formula>T$9&gt;=20/24</formula>
    </cfRule>
    <cfRule type="expression" dxfId="4672" priority="258">
      <formula>AND(T$9&gt;=14/24,T$9&lt;20/24)</formula>
    </cfRule>
    <cfRule type="expression" dxfId="4671" priority="259">
      <formula>AND(T$9&gt;=8/24,T$9&lt;14/24)</formula>
    </cfRule>
    <cfRule type="expression" dxfId="4670" priority="260">
      <formula>T$9&lt;8/24</formula>
    </cfRule>
  </conditionalFormatting>
  <conditionalFormatting sqref="AG48 C48:AF49 B35:AF35 B49 B53:AF53 B37:F37 C36:U38 X28:Y28 C33:AF34 R40:T40 C39:T39 U39:U40 R15:X16 Y29:Y30 N50:AF52 C11:AE11 R12:AE13 AF11:AF13 Y32:AF32 Y15:AF26 V36:AF40 R42:AF47 Z28:AF30">
    <cfRule type="expression" dxfId="4669" priority="256">
      <formula>B11&gt;$AG11</formula>
    </cfRule>
  </conditionalFormatting>
  <conditionalFormatting sqref="A96:A152 A81:A94 A11:A13 A15:A30 A42:A69 A77:A79 A71:A75 A32:A40 A165:A196">
    <cfRule type="expression" dxfId="4668" priority="255">
      <formula>$AH11=0</formula>
    </cfRule>
  </conditionalFormatting>
  <conditionalFormatting sqref="AB95:AF95">
    <cfRule type="expression" dxfId="4667" priority="251">
      <formula>AB$9&gt;=20/24</formula>
    </cfRule>
    <cfRule type="expression" dxfId="4666" priority="252">
      <formula>AND(AB$9&gt;=14/24,AB$9&lt;20/24)</formula>
    </cfRule>
    <cfRule type="expression" dxfId="4665" priority="253">
      <formula>AND(AB$9&gt;=8/24,AB$9&lt;14/24)</formula>
    </cfRule>
    <cfRule type="expression" dxfId="4664" priority="254">
      <formula>AB$9&lt;8/24</formula>
    </cfRule>
  </conditionalFormatting>
  <conditionalFormatting sqref="T95:AA95">
    <cfRule type="expression" dxfId="4663" priority="247">
      <formula>T$9&gt;=20/24</formula>
    </cfRule>
    <cfRule type="expression" dxfId="4662" priority="248">
      <formula>AND(T$9&gt;=14/24,T$9&lt;20/24)</formula>
    </cfRule>
    <cfRule type="expression" dxfId="4661" priority="249">
      <formula>AND(T$9&gt;=8/24,T$9&lt;14/24)</formula>
    </cfRule>
    <cfRule type="expression" dxfId="4660" priority="250">
      <formula>T$9&lt;8/24</formula>
    </cfRule>
  </conditionalFormatting>
  <conditionalFormatting sqref="A95">
    <cfRule type="expression" dxfId="4659" priority="246">
      <formula>$AH95=0</formula>
    </cfRule>
  </conditionalFormatting>
  <conditionalFormatting sqref="C33:AF33">
    <cfRule type="expression" dxfId="4658" priority="242">
      <formula>C$9&gt;=20/24</formula>
    </cfRule>
    <cfRule type="expression" dxfId="4657" priority="243">
      <formula>AND(C$9&gt;=14/24,C$9&lt;20/24)</formula>
    </cfRule>
    <cfRule type="expression" dxfId="4656" priority="244">
      <formula>AND(C$9&gt;=8/24,C$9&lt;14/24)</formula>
    </cfRule>
    <cfRule type="expression" dxfId="4655" priority="245">
      <formula>C$9&lt;8/24</formula>
    </cfRule>
  </conditionalFormatting>
  <conditionalFormatting sqref="R33:AF33">
    <cfRule type="expression" dxfId="4654" priority="238">
      <formula>R$9&gt;=20/24</formula>
    </cfRule>
    <cfRule type="expression" dxfId="4653" priority="239">
      <formula>AND(R$9&gt;=14/24,R$9&lt;20/24)</formula>
    </cfRule>
    <cfRule type="expression" dxfId="4652" priority="240">
      <formula>AND(R$9&gt;=8/24,R$9&lt;14/24)</formula>
    </cfRule>
    <cfRule type="expression" dxfId="4651" priority="241">
      <formula>R$9&lt;8/24</formula>
    </cfRule>
  </conditionalFormatting>
  <conditionalFormatting sqref="AL30">
    <cfRule type="iconSet" priority="225">
      <iconSet iconSet="3TrafficLights2" reverse="1">
        <cfvo type="percent" val="0"/>
        <cfvo type="num" val="1"/>
        <cfvo type="num" val="1"/>
      </iconSet>
    </cfRule>
  </conditionalFormatting>
  <conditionalFormatting sqref="Y31:AF31">
    <cfRule type="expression" dxfId="4650" priority="221">
      <formula>Y$9&gt;=20/24</formula>
    </cfRule>
    <cfRule type="expression" dxfId="4649" priority="222">
      <formula>AND(Y$9&gt;=14/24,Y$9&lt;20/24)</formula>
    </cfRule>
    <cfRule type="expression" dxfId="4648" priority="223">
      <formula>AND(Y$9&gt;=8/24,Y$9&lt;14/24)</formula>
    </cfRule>
    <cfRule type="expression" dxfId="4647" priority="224">
      <formula>Y$9&lt;8/24</formula>
    </cfRule>
  </conditionalFormatting>
  <conditionalFormatting sqref="Y31:AF31">
    <cfRule type="expression" dxfId="4646" priority="212">
      <formula>Y31&gt;$AG31</formula>
    </cfRule>
  </conditionalFormatting>
  <conditionalFormatting sqref="A31">
    <cfRule type="expression" dxfId="4645" priority="211">
      <formula>$AH31=0</formula>
    </cfRule>
  </conditionalFormatting>
  <conditionalFormatting sqref="B80:AF80">
    <cfRule type="expression" dxfId="4644" priority="207">
      <formula>B$9&gt;=20/24</formula>
    </cfRule>
    <cfRule type="expression" dxfId="4643" priority="208">
      <formula>AND(B$9&gt;=14/24,B$9&lt;20/24)</formula>
    </cfRule>
    <cfRule type="expression" dxfId="4642" priority="209">
      <formula>AND(B$9&gt;=8/24,B$9&lt;14/24)</formula>
    </cfRule>
    <cfRule type="expression" dxfId="4641" priority="210">
      <formula>B$9&lt;8/24</formula>
    </cfRule>
  </conditionalFormatting>
  <conditionalFormatting sqref="A80">
    <cfRule type="expression" dxfId="4640" priority="206">
      <formula>$AH80=0</formula>
    </cfRule>
  </conditionalFormatting>
  <conditionalFormatting sqref="Y14:AF14">
    <cfRule type="expression" dxfId="4639" priority="202">
      <formula>Y$9&gt;=20/24</formula>
    </cfRule>
    <cfRule type="expression" dxfId="4638" priority="203">
      <formula>AND(Y$9&gt;=14/24,Y$9&lt;20/24)</formula>
    </cfRule>
    <cfRule type="expression" dxfId="4637" priority="204">
      <formula>AND(Y$9&gt;=8/24,Y$9&lt;14/24)</formula>
    </cfRule>
    <cfRule type="expression" dxfId="4636" priority="205">
      <formula>Y$9&lt;8/24</formula>
    </cfRule>
  </conditionalFormatting>
  <conditionalFormatting sqref="R14:X14">
    <cfRule type="expression" dxfId="4635" priority="194">
      <formula>R$9&gt;=20/24</formula>
    </cfRule>
    <cfRule type="expression" dxfId="4634" priority="195">
      <formula>AND(R$9&gt;=14/24,R$9&lt;20/24)</formula>
    </cfRule>
    <cfRule type="expression" dxfId="4633" priority="196">
      <formula>AND(R$9&gt;=8/24,R$9&lt;14/24)</formula>
    </cfRule>
    <cfRule type="expression" dxfId="4632" priority="197">
      <formula>R$9&lt;8/24</formula>
    </cfRule>
  </conditionalFormatting>
  <conditionalFormatting sqref="R14:AF14">
    <cfRule type="expression" dxfId="4631" priority="193">
      <formula>R14&gt;$AG14</formula>
    </cfRule>
  </conditionalFormatting>
  <conditionalFormatting sqref="A14">
    <cfRule type="expression" dxfId="4630" priority="192">
      <formula>$AH14=0</formula>
    </cfRule>
  </conditionalFormatting>
  <conditionalFormatting sqref="A159:A164">
    <cfRule type="expression" dxfId="4629" priority="191">
      <formula>$AH159=0</formula>
    </cfRule>
  </conditionalFormatting>
  <conditionalFormatting sqref="A153:A158">
    <cfRule type="expression" dxfId="4628" priority="190">
      <formula>$AH153=0</formula>
    </cfRule>
  </conditionalFormatting>
  <conditionalFormatting sqref="Y41:AF41">
    <cfRule type="expression" dxfId="4627" priority="186">
      <formula>Y$9&gt;=20/24</formula>
    </cfRule>
    <cfRule type="expression" dxfId="4626" priority="187">
      <formula>AND(Y$9&gt;=14/24,Y$9&lt;20/24)</formula>
    </cfRule>
    <cfRule type="expression" dxfId="4625" priority="188">
      <formula>AND(Y$9&gt;=8/24,Y$9&lt;14/24)</formula>
    </cfRule>
    <cfRule type="expression" dxfId="4624" priority="189">
      <formula>Y$9&lt;8/24</formula>
    </cfRule>
  </conditionalFormatting>
  <conditionalFormatting sqref="R41:X41">
    <cfRule type="expression" dxfId="4623" priority="178">
      <formula>R$9&gt;=20/24</formula>
    </cfRule>
    <cfRule type="expression" dxfId="4622" priority="179">
      <formula>AND(R$9&gt;=14/24,R$9&lt;20/24)</formula>
    </cfRule>
    <cfRule type="expression" dxfId="4621" priority="180">
      <formula>AND(R$9&gt;=8/24,R$9&lt;14/24)</formula>
    </cfRule>
    <cfRule type="expression" dxfId="4620" priority="181">
      <formula>R$9&lt;8/24</formula>
    </cfRule>
  </conditionalFormatting>
  <conditionalFormatting sqref="R41:AF41">
    <cfRule type="expression" dxfId="4619" priority="177">
      <formula>R41&gt;$AG41</formula>
    </cfRule>
  </conditionalFormatting>
  <conditionalFormatting sqref="A41">
    <cfRule type="expression" dxfId="4618" priority="176">
      <formula>$AH41=0</formula>
    </cfRule>
  </conditionalFormatting>
  <conditionalFormatting sqref="C76:AF76">
    <cfRule type="expression" dxfId="4617" priority="172">
      <formula>C$9&gt;=20/24</formula>
    </cfRule>
    <cfRule type="expression" dxfId="4616" priority="173">
      <formula>AND(C$9&gt;=14/24,C$9&lt;20/24)</formula>
    </cfRule>
    <cfRule type="expression" dxfId="4615" priority="174">
      <formula>AND(C$9&gt;=8/24,C$9&lt;14/24)</formula>
    </cfRule>
    <cfRule type="expression" dxfId="4614" priority="175">
      <formula>C$9&lt;8/24</formula>
    </cfRule>
  </conditionalFormatting>
  <conditionalFormatting sqref="A76">
    <cfRule type="expression" dxfId="4613" priority="171">
      <formula>$AH76=0</formula>
    </cfRule>
  </conditionalFormatting>
  <conditionalFormatting sqref="B70:AG70">
    <cfRule type="expression" dxfId="4612" priority="167">
      <formula>B$9&gt;=20/24</formula>
    </cfRule>
    <cfRule type="expression" dxfId="4611" priority="168">
      <formula>AND(B$9&gt;=14/24,B$9&lt;20/24)</formula>
    </cfRule>
    <cfRule type="expression" dxfId="4610" priority="169">
      <formula>AND(B$9&gt;=8/24,B$9&lt;14/24)</formula>
    </cfRule>
    <cfRule type="expression" dxfId="4609" priority="170">
      <formula>B$9&lt;8/24</formula>
    </cfRule>
  </conditionalFormatting>
  <conditionalFormatting sqref="A70">
    <cfRule type="expression" dxfId="4608" priority="166">
      <formula>$AH70=0</formula>
    </cfRule>
  </conditionalFormatting>
  <conditionalFormatting sqref="AL31:AL32 AL7:AL29">
    <cfRule type="iconSet" priority="352">
      <iconSet iconSet="3TrafficLights2" reverse="1">
        <cfvo type="percent" val="0"/>
        <cfvo type="num" val="1"/>
        <cfvo type="num" val="1"/>
      </iconSet>
    </cfRule>
  </conditionalFormatting>
  <conditionalFormatting sqref="S55:S56">
    <cfRule type="expression" dxfId="4607" priority="162">
      <formula>S$9&gt;=20/24</formula>
    </cfRule>
    <cfRule type="expression" dxfId="4606" priority="163">
      <formula>AND(S$9&gt;=14/24,S$9&lt;20/24)</formula>
    </cfRule>
    <cfRule type="expression" dxfId="4605" priority="164">
      <formula>AND(S$9&gt;=8/24,S$9&lt;14/24)</formula>
    </cfRule>
    <cfRule type="expression" dxfId="4604" priority="165">
      <formula>S$9&lt;8/24</formula>
    </cfRule>
  </conditionalFormatting>
  <conditionalFormatting sqref="S54">
    <cfRule type="expression" dxfId="4603" priority="158">
      <formula>S$9&gt;=20/24</formula>
    </cfRule>
    <cfRule type="expression" dxfId="4602" priority="159">
      <formula>AND(S$9&gt;=14/24,S$9&lt;20/24)</formula>
    </cfRule>
    <cfRule type="expression" dxfId="4601" priority="160">
      <formula>AND(S$9&gt;=8/24,S$9&lt;14/24)</formula>
    </cfRule>
    <cfRule type="expression" dxfId="4600" priority="161">
      <formula>S$9&lt;8/24</formula>
    </cfRule>
  </conditionalFormatting>
  <conditionalFormatting sqref="S57:T64">
    <cfRule type="expression" dxfId="4599" priority="154">
      <formula>S$9&gt;=20/24</formula>
    </cfRule>
    <cfRule type="expression" dxfId="4598" priority="155">
      <formula>AND(S$9&gt;=14/24,S$9&lt;20/24)</formula>
    </cfRule>
    <cfRule type="expression" dxfId="4597" priority="156">
      <formula>AND(S$9&gt;=8/24,S$9&lt;14/24)</formula>
    </cfRule>
    <cfRule type="expression" dxfId="4596" priority="157">
      <formula>S$9&lt;8/24</formula>
    </cfRule>
  </conditionalFormatting>
  <conditionalFormatting sqref="S82:T88 U84:AA88">
    <cfRule type="expression" dxfId="4595" priority="150">
      <formula>S$9&gt;=20/24</formula>
    </cfRule>
    <cfRule type="expression" dxfId="4594" priority="151">
      <formula>AND(S$9&gt;=14/24,S$9&lt;20/24)</formula>
    </cfRule>
    <cfRule type="expression" dxfId="4593" priority="152">
      <formula>AND(S$9&gt;=8/24,S$9&lt;14/24)</formula>
    </cfRule>
    <cfRule type="expression" dxfId="4592" priority="153">
      <formula>S$9&lt;8/24</formula>
    </cfRule>
  </conditionalFormatting>
  <conditionalFormatting sqref="S81">
    <cfRule type="expression" dxfId="4591" priority="146">
      <formula>S$9&gt;=20/24</formula>
    </cfRule>
    <cfRule type="expression" dxfId="4590" priority="147">
      <formula>AND(S$9&gt;=14/24,S$9&lt;20/24)</formula>
    </cfRule>
    <cfRule type="expression" dxfId="4589" priority="148">
      <formula>AND(S$9&gt;=8/24,S$9&lt;14/24)</formula>
    </cfRule>
    <cfRule type="expression" dxfId="4588" priority="149">
      <formula>S$9&lt;8/24</formula>
    </cfRule>
  </conditionalFormatting>
  <conditionalFormatting sqref="R82:R88 C81:Q88">
    <cfRule type="expression" dxfId="4587" priority="142">
      <formula>C$9&gt;=20/24</formula>
    </cfRule>
    <cfRule type="expression" dxfId="4586" priority="143">
      <formula>AND(C$9&gt;=14/24,C$9&lt;20/24)</formula>
    </cfRule>
    <cfRule type="expression" dxfId="4585" priority="144">
      <formula>AND(C$9&gt;=8/24,C$9&lt;14/24)</formula>
    </cfRule>
    <cfRule type="expression" dxfId="4584" priority="145">
      <formula>C$9&lt;8/24</formula>
    </cfRule>
  </conditionalFormatting>
  <conditionalFormatting sqref="R81">
    <cfRule type="expression" dxfId="4583" priority="138">
      <formula>R$9&gt;=20/24</formula>
    </cfRule>
    <cfRule type="expression" dxfId="4582" priority="139">
      <formula>AND(R$9&gt;=14/24,R$9&lt;20/24)</formula>
    </cfRule>
    <cfRule type="expression" dxfId="4581" priority="140">
      <formula>AND(R$9&gt;=8/24,R$9&lt;14/24)</formula>
    </cfRule>
    <cfRule type="expression" dxfId="4580" priority="141">
      <formula>R$9&lt;8/24</formula>
    </cfRule>
  </conditionalFormatting>
  <conditionalFormatting sqref="S91:S94">
    <cfRule type="expression" dxfId="4579" priority="134">
      <formula>S$9&gt;=20/24</formula>
    </cfRule>
    <cfRule type="expression" dxfId="4578" priority="135">
      <formula>AND(S$9&gt;=14/24,S$9&lt;20/24)</formula>
    </cfRule>
    <cfRule type="expression" dxfId="4577" priority="136">
      <formula>AND(S$9&gt;=8/24,S$9&lt;14/24)</formula>
    </cfRule>
    <cfRule type="expression" dxfId="4576" priority="137">
      <formula>S$9&lt;8/24</formula>
    </cfRule>
  </conditionalFormatting>
  <conditionalFormatting sqref="S95">
    <cfRule type="expression" dxfId="4575" priority="130">
      <formula>S$9&gt;=20/24</formula>
    </cfRule>
    <cfRule type="expression" dxfId="4574" priority="131">
      <formula>AND(S$9&gt;=14/24,S$9&lt;20/24)</formula>
    </cfRule>
    <cfRule type="expression" dxfId="4573" priority="132">
      <formula>AND(S$9&gt;=8/24,S$9&lt;14/24)</formula>
    </cfRule>
    <cfRule type="expression" dxfId="4572" priority="133">
      <formula>S$9&lt;8/24</formula>
    </cfRule>
  </conditionalFormatting>
  <conditionalFormatting sqref="C91:H94 I92:L94">
    <cfRule type="expression" dxfId="4571" priority="126">
      <formula>C$9&gt;=20/24</formula>
    </cfRule>
    <cfRule type="expression" dxfId="4570" priority="127">
      <formula>AND(C$9&gt;=14/24,C$9&lt;20/24)</formula>
    </cfRule>
    <cfRule type="expression" dxfId="4569" priority="128">
      <formula>AND(C$9&gt;=8/24,C$9&lt;14/24)</formula>
    </cfRule>
    <cfRule type="expression" dxfId="4568" priority="129">
      <formula>C$9&lt;8/24</formula>
    </cfRule>
  </conditionalFormatting>
  <conditionalFormatting sqref="M92:P94 N91:P91 Q91:Q94">
    <cfRule type="expression" dxfId="4567" priority="122">
      <formula>M$9&gt;=20/24</formula>
    </cfRule>
    <cfRule type="expression" dxfId="4566" priority="123">
      <formula>AND(M$9&gt;=14/24,M$9&lt;20/24)</formula>
    </cfRule>
    <cfRule type="expression" dxfId="4565" priority="124">
      <formula>AND(M$9&gt;=8/24,M$9&lt;14/24)</formula>
    </cfRule>
    <cfRule type="expression" dxfId="4564" priority="125">
      <formula>M$9&lt;8/24</formula>
    </cfRule>
  </conditionalFormatting>
  <conditionalFormatting sqref="R91:R94">
    <cfRule type="expression" dxfId="4563" priority="118">
      <formula>R$9&gt;=20/24</formula>
    </cfRule>
    <cfRule type="expression" dxfId="4562" priority="119">
      <formula>AND(R$9&gt;=14/24,R$9&lt;20/24)</formula>
    </cfRule>
    <cfRule type="expression" dxfId="4561" priority="120">
      <formula>AND(R$9&gt;=8/24,R$9&lt;14/24)</formula>
    </cfRule>
    <cfRule type="expression" dxfId="4560" priority="121">
      <formula>R$9&lt;8/24</formula>
    </cfRule>
  </conditionalFormatting>
  <conditionalFormatting sqref="C95:L95">
    <cfRule type="expression" dxfId="4559" priority="114">
      <formula>C$9&gt;=20/24</formula>
    </cfRule>
    <cfRule type="expression" dxfId="4558" priority="115">
      <formula>AND(C$9&gt;=14/24,C$9&lt;20/24)</formula>
    </cfRule>
    <cfRule type="expression" dxfId="4557" priority="116">
      <formula>AND(C$9&gt;=8/24,C$9&lt;14/24)</formula>
    </cfRule>
    <cfRule type="expression" dxfId="4556" priority="117">
      <formula>C$9&lt;8/24</formula>
    </cfRule>
  </conditionalFormatting>
  <conditionalFormatting sqref="M95:Q95">
    <cfRule type="expression" dxfId="4555" priority="110">
      <formula>M$9&gt;=20/24</formula>
    </cfRule>
    <cfRule type="expression" dxfId="4554" priority="111">
      <formula>AND(M$9&gt;=14/24,M$9&lt;20/24)</formula>
    </cfRule>
    <cfRule type="expression" dxfId="4553" priority="112">
      <formula>AND(M$9&gt;=8/24,M$9&lt;14/24)</formula>
    </cfRule>
    <cfRule type="expression" dxfId="4552" priority="113">
      <formula>M$9&lt;8/24</formula>
    </cfRule>
  </conditionalFormatting>
  <conditionalFormatting sqref="R95">
    <cfRule type="expression" dxfId="4551" priority="106">
      <formula>R$9&gt;=20/24</formula>
    </cfRule>
    <cfRule type="expression" dxfId="4550" priority="107">
      <formula>AND(R$9&gt;=14/24,R$9&lt;20/24)</formula>
    </cfRule>
    <cfRule type="expression" dxfId="4549" priority="108">
      <formula>AND(R$9&gt;=8/24,R$9&lt;14/24)</formula>
    </cfRule>
    <cfRule type="expression" dxfId="4548" priority="109">
      <formula>R$9&lt;8/24</formula>
    </cfRule>
  </conditionalFormatting>
  <conditionalFormatting sqref="L91:M91">
    <cfRule type="expression" dxfId="4547" priority="102">
      <formula>L$9&gt;=20/24</formula>
    </cfRule>
    <cfRule type="expression" dxfId="4546" priority="103">
      <formula>AND(L$9&gt;=14/24,L$9&lt;20/24)</formula>
    </cfRule>
    <cfRule type="expression" dxfId="4545" priority="104">
      <formula>AND(L$9&gt;=8/24,L$9&lt;14/24)</formula>
    </cfRule>
    <cfRule type="expression" dxfId="4544" priority="105">
      <formula>L$9&lt;8/24</formula>
    </cfRule>
  </conditionalFormatting>
  <conditionalFormatting sqref="I91:K91">
    <cfRule type="expression" dxfId="4543" priority="98">
      <formula>I$9&gt;=20/24</formula>
    </cfRule>
    <cfRule type="expression" dxfId="4542" priority="99">
      <formula>AND(I$9&gt;=14/24,I$9&lt;20/24)</formula>
    </cfRule>
    <cfRule type="expression" dxfId="4541" priority="100">
      <formula>AND(I$9&gt;=8/24,I$9&lt;14/24)</formula>
    </cfRule>
    <cfRule type="expression" dxfId="4540" priority="101">
      <formula>I$9&lt;8/24</formula>
    </cfRule>
  </conditionalFormatting>
  <conditionalFormatting sqref="S91:T91">
    <cfRule type="expression" dxfId="4539" priority="94">
      <formula>S$9&gt;=20/24</formula>
    </cfRule>
    <cfRule type="expression" dxfId="4538" priority="95">
      <formula>AND(S$9&gt;=14/24,S$9&lt;20/24)</formula>
    </cfRule>
    <cfRule type="expression" dxfId="4537" priority="96">
      <formula>AND(S$9&gt;=8/24,S$9&lt;14/24)</formula>
    </cfRule>
    <cfRule type="expression" dxfId="4536" priority="97">
      <formula>S$9&lt;8/24</formula>
    </cfRule>
  </conditionalFormatting>
  <conditionalFormatting sqref="M91:R91">
    <cfRule type="expression" dxfId="4535" priority="90">
      <formula>M$9&gt;=20/24</formula>
    </cfRule>
    <cfRule type="expression" dxfId="4534" priority="91">
      <formula>AND(M$9&gt;=14/24,M$9&lt;20/24)</formula>
    </cfRule>
    <cfRule type="expression" dxfId="4533" priority="92">
      <formula>AND(M$9&gt;=8/24,M$9&lt;14/24)</formula>
    </cfRule>
    <cfRule type="expression" dxfId="4532" priority="93">
      <formula>M$9&lt;8/24</formula>
    </cfRule>
  </conditionalFormatting>
  <conditionalFormatting sqref="B81:B88 B66:B69 B77:B78 B71 B39:B40 B73:B75 B50:M52 B12:Q13 B15:Q26 B54:Q57 C40:Q40 R17:X26 X29 B28:W29 B27:AF27">
    <cfRule type="expression" dxfId="4531" priority="86">
      <formula>B$9&gt;=20/24</formula>
    </cfRule>
    <cfRule type="expression" dxfId="4530" priority="87">
      <formula>AND(B$9&gt;=14/24,B$9&lt;20/24)</formula>
    </cfRule>
    <cfRule type="expression" dxfId="4529" priority="88">
      <formula>AND(B$9&gt;=8/24,B$9&lt;14/24)</formula>
    </cfRule>
    <cfRule type="expression" dxfId="4528" priority="89">
      <formula>B$9&lt;8/24</formula>
    </cfRule>
  </conditionalFormatting>
  <conditionalFormatting sqref="B30:X30">
    <cfRule type="expression" dxfId="4527" priority="82">
      <formula>B$9&gt;=20/24</formula>
    </cfRule>
    <cfRule type="expression" dxfId="4526" priority="83">
      <formula>AND(B$9&gt;=14/24,B$9&lt;20/24)</formula>
    </cfRule>
    <cfRule type="expression" dxfId="4525" priority="84">
      <formula>AND(B$9&gt;=8/24,B$9&lt;14/24)</formula>
    </cfRule>
    <cfRule type="expression" dxfId="4524" priority="85">
      <formula>B$9&lt;8/24</formula>
    </cfRule>
  </conditionalFormatting>
  <conditionalFormatting sqref="B32:X32">
    <cfRule type="expression" dxfId="4523" priority="78">
      <formula>B$9&gt;=20/24</formula>
    </cfRule>
    <cfRule type="expression" dxfId="4522" priority="79">
      <formula>AND(B$9&gt;=14/24,B$9&lt;20/24)</formula>
    </cfRule>
    <cfRule type="expression" dxfId="4521" priority="80">
      <formula>AND(B$9&gt;=8/24,B$9&lt;14/24)</formula>
    </cfRule>
    <cfRule type="expression" dxfId="4520" priority="81">
      <formula>B$9&lt;8/24</formula>
    </cfRule>
  </conditionalFormatting>
  <conditionalFormatting sqref="B42:Q45">
    <cfRule type="expression" dxfId="4519" priority="74">
      <formula>B$9&gt;=20/24</formula>
    </cfRule>
    <cfRule type="expression" dxfId="4518" priority="75">
      <formula>AND(B$9&gt;=14/24,B$9&lt;20/24)</formula>
    </cfRule>
    <cfRule type="expression" dxfId="4517" priority="76">
      <formula>AND(B$9&gt;=8/24,B$9&lt;14/24)</formula>
    </cfRule>
    <cfRule type="expression" dxfId="4516" priority="77">
      <formula>B$9&lt;8/24</formula>
    </cfRule>
  </conditionalFormatting>
  <conditionalFormatting sqref="B46:Q46">
    <cfRule type="expression" dxfId="4515" priority="70">
      <formula>B$9&gt;=20/24</formula>
    </cfRule>
    <cfRule type="expression" dxfId="4514" priority="71">
      <formula>AND(B$9&gt;=14/24,B$9&lt;20/24)</formula>
    </cfRule>
    <cfRule type="expression" dxfId="4513" priority="72">
      <formula>AND(B$9&gt;=8/24,B$9&lt;14/24)</formula>
    </cfRule>
    <cfRule type="expression" dxfId="4512" priority="73">
      <formula>B$9&lt;8/24</formula>
    </cfRule>
  </conditionalFormatting>
  <conditionalFormatting sqref="B58:Q64">
    <cfRule type="expression" dxfId="4511" priority="66">
      <formula>B$9&gt;=20/24</formula>
    </cfRule>
    <cfRule type="expression" dxfId="4510" priority="67">
      <formula>AND(B$9&gt;=14/24,B$9&lt;20/24)</formula>
    </cfRule>
    <cfRule type="expression" dxfId="4509" priority="68">
      <formula>AND(B$9&gt;=8/24,B$9&lt;14/24)</formula>
    </cfRule>
    <cfRule type="expression" dxfId="4508" priority="69">
      <formula>B$9&lt;8/24</formula>
    </cfRule>
  </conditionalFormatting>
  <conditionalFormatting sqref="B91:B94">
    <cfRule type="expression" dxfId="4507" priority="62">
      <formula>B$9&gt;=20/24</formula>
    </cfRule>
    <cfRule type="expression" dxfId="4506" priority="63">
      <formula>AND(B$9&gt;=14/24,B$9&lt;20/24)</formula>
    </cfRule>
    <cfRule type="expression" dxfId="4505" priority="64">
      <formula>AND(B$9&gt;=8/24,B$9&lt;14/24)</formula>
    </cfRule>
    <cfRule type="expression" dxfId="4504" priority="65">
      <formula>B$9&lt;8/24</formula>
    </cfRule>
  </conditionalFormatting>
  <conditionalFormatting sqref="B11:B13 B32:B34 B48 B36:B40 B50:M52 B15:Q26 C12:Q13 B42:Q46 C40:Q40 R17:X26 X29:X30 C32:X32 B28:W30 B27:AF27">
    <cfRule type="expression" dxfId="4503" priority="61">
      <formula>B11&gt;$AG11</formula>
    </cfRule>
  </conditionalFormatting>
  <conditionalFormatting sqref="B95">
    <cfRule type="expression" dxfId="4502" priority="57">
      <formula>B$9&gt;=20/24</formula>
    </cfRule>
    <cfRule type="expression" dxfId="4501" priority="58">
      <formula>AND(B$9&gt;=14/24,B$9&lt;20/24)</formula>
    </cfRule>
    <cfRule type="expression" dxfId="4500" priority="59">
      <formula>AND(B$9&gt;=8/24,B$9&lt;14/24)</formula>
    </cfRule>
    <cfRule type="expression" dxfId="4499" priority="60">
      <formula>B$9&lt;8/24</formula>
    </cfRule>
  </conditionalFormatting>
  <conditionalFormatting sqref="B33">
    <cfRule type="expression" dxfId="4498" priority="53">
      <formula>B$9&gt;=20/24</formula>
    </cfRule>
    <cfRule type="expression" dxfId="4497" priority="54">
      <formula>AND(B$9&gt;=14/24,B$9&lt;20/24)</formula>
    </cfRule>
    <cfRule type="expression" dxfId="4496" priority="55">
      <formula>AND(B$9&gt;=8/24,B$9&lt;14/24)</formula>
    </cfRule>
    <cfRule type="expression" dxfId="4495" priority="56">
      <formula>B$9&lt;8/24</formula>
    </cfRule>
  </conditionalFormatting>
  <conditionalFormatting sqref="B33">
    <cfRule type="expression" dxfId="4494" priority="49">
      <formula>B$9&gt;=20/24</formula>
    </cfRule>
    <cfRule type="expression" dxfId="4493" priority="50">
      <formula>AND(B$9&gt;=14/24,B$9&lt;20/24)</formula>
    </cfRule>
    <cfRule type="expression" dxfId="4492" priority="51">
      <formula>AND(B$9&gt;=8/24,B$9&lt;14/24)</formula>
    </cfRule>
    <cfRule type="expression" dxfId="4491" priority="52">
      <formula>B$9&lt;8/24</formula>
    </cfRule>
  </conditionalFormatting>
  <conditionalFormatting sqref="B31:X31">
    <cfRule type="expression" dxfId="4490" priority="45">
      <formula>B$9&gt;=20/24</formula>
    </cfRule>
    <cfRule type="expression" dxfId="4489" priority="46">
      <formula>AND(B$9&gt;=14/24,B$9&lt;20/24)</formula>
    </cfRule>
    <cfRule type="expression" dxfId="4488" priority="47">
      <formula>AND(B$9&gt;=8/24,B$9&lt;14/24)</formula>
    </cfRule>
    <cfRule type="expression" dxfId="4487" priority="48">
      <formula>B$9&lt;8/24</formula>
    </cfRule>
  </conditionalFormatting>
  <conditionalFormatting sqref="B31:X31">
    <cfRule type="expression" dxfId="4486" priority="44">
      <formula>B31&gt;$AG31</formula>
    </cfRule>
  </conditionalFormatting>
  <conditionalFormatting sqref="B14:Q14">
    <cfRule type="expression" dxfId="4485" priority="36">
      <formula>B$9&gt;=20/24</formula>
    </cfRule>
    <cfRule type="expression" dxfId="4484" priority="37">
      <formula>AND(B$9&gt;=14/24,B$9&lt;20/24)</formula>
    </cfRule>
    <cfRule type="expression" dxfId="4483" priority="38">
      <formula>AND(B$9&gt;=8/24,B$9&lt;14/24)</formula>
    </cfRule>
    <cfRule type="expression" dxfId="4482" priority="39">
      <formula>B$9&lt;8/24</formula>
    </cfRule>
  </conditionalFormatting>
  <conditionalFormatting sqref="B14:Q14">
    <cfRule type="expression" dxfId="4481" priority="35">
      <formula>B14&gt;$AG14</formula>
    </cfRule>
  </conditionalFormatting>
  <conditionalFormatting sqref="B41:Q41">
    <cfRule type="expression" dxfId="4480" priority="31">
      <formula>B$9&gt;=20/24</formula>
    </cfRule>
    <cfRule type="expression" dxfId="4479" priority="32">
      <formula>AND(B$9&gt;=14/24,B$9&lt;20/24)</formula>
    </cfRule>
    <cfRule type="expression" dxfId="4478" priority="33">
      <formula>AND(B$9&gt;=8/24,B$9&lt;14/24)</formula>
    </cfRule>
    <cfRule type="expression" dxfId="4477" priority="34">
      <formula>B$9&lt;8/24</formula>
    </cfRule>
  </conditionalFormatting>
  <conditionalFormatting sqref="B41:Q41">
    <cfRule type="expression" dxfId="4476" priority="30">
      <formula>B41&gt;$AG41</formula>
    </cfRule>
  </conditionalFormatting>
  <conditionalFormatting sqref="B76">
    <cfRule type="expression" dxfId="4475" priority="26">
      <formula>B$9&gt;=20/24</formula>
    </cfRule>
    <cfRule type="expression" dxfId="4474" priority="27">
      <formula>AND(B$9&gt;=14/24,B$9&lt;20/24)</formula>
    </cfRule>
    <cfRule type="expression" dxfId="4473" priority="28">
      <formula>AND(B$9&gt;=8/24,B$9&lt;14/24)</formula>
    </cfRule>
    <cfRule type="expression" dxfId="4472" priority="29">
      <formula>B$9&lt;8/24</formula>
    </cfRule>
  </conditionalFormatting>
  <conditionalFormatting sqref="B47:Q47">
    <cfRule type="expression" dxfId="4471" priority="18">
      <formula>B$9&gt;=20/24</formula>
    </cfRule>
    <cfRule type="expression" dxfId="4470" priority="19">
      <formula>AND(B$9&gt;=14/24,B$9&lt;20/24)</formula>
    </cfRule>
    <cfRule type="expression" dxfId="4469" priority="20">
      <formula>AND(B$9&gt;=8/24,B$9&lt;14/24)</formula>
    </cfRule>
    <cfRule type="expression" dxfId="4468" priority="21">
      <formula>B$9&lt;8/24</formula>
    </cfRule>
  </conditionalFormatting>
  <conditionalFormatting sqref="B47:Q47">
    <cfRule type="expression" dxfId="4467" priority="17">
      <formula>B47&gt;$AG47</formula>
    </cfRule>
  </conditionalFormatting>
  <conditionalFormatting sqref="L11">
    <cfRule type="expression" dxfId="4466" priority="13">
      <formula>L$9&gt;=20/24</formula>
    </cfRule>
    <cfRule type="expression" dxfId="4465" priority="14">
      <formula>AND(L$9&gt;=14/24,L$9&lt;20/24)</formula>
    </cfRule>
    <cfRule type="expression" dxfId="4464" priority="15">
      <formula>AND(L$9&gt;=8/24,L$9&lt;14/24)</formula>
    </cfRule>
    <cfRule type="expression" dxfId="4463" priority="16">
      <formula>L$9&lt;8/24</formula>
    </cfRule>
  </conditionalFormatting>
  <conditionalFormatting sqref="L34">
    <cfRule type="expression" dxfId="4462" priority="9">
      <formula>L$9&gt;=20/24</formula>
    </cfRule>
    <cfRule type="expression" dxfId="4461" priority="10">
      <formula>AND(L$9&gt;=14/24,L$9&lt;20/24)</formula>
    </cfRule>
    <cfRule type="expression" dxfId="4460" priority="11">
      <formula>AND(L$9&gt;=8/24,L$9&lt;14/24)</formula>
    </cfRule>
    <cfRule type="expression" dxfId="4459" priority="12">
      <formula>L$9&lt;8/24</formula>
    </cfRule>
  </conditionalFormatting>
  <conditionalFormatting sqref="L36:L39 M39:Q39">
    <cfRule type="expression" dxfId="4458" priority="5">
      <formula>L$9&gt;=20/24</formula>
    </cfRule>
    <cfRule type="expression" dxfId="4457" priority="6">
      <formula>AND(L$9&gt;=14/24,L$9&lt;20/24)</formula>
    </cfRule>
    <cfRule type="expression" dxfId="4456" priority="7">
      <formula>AND(L$9&gt;=8/24,L$9&lt;14/24)</formula>
    </cfRule>
    <cfRule type="expression" dxfId="4455" priority="8">
      <formula>L$9&lt;8/24</formula>
    </cfRule>
  </conditionalFormatting>
  <conditionalFormatting sqref="AA55:AA56">
    <cfRule type="expression" dxfId="4454" priority="1">
      <formula>AA$9&gt;=20/24</formula>
    </cfRule>
    <cfRule type="expression" dxfId="4453" priority="2">
      <formula>AND(AA$9&gt;=14/24,AA$9&lt;20/24)</formula>
    </cfRule>
    <cfRule type="expression" dxfId="4452" priority="3">
      <formula>AND(AA$9&gt;=8/24,AA$9&lt;14/24)</formula>
    </cfRule>
    <cfRule type="expression" dxfId="4451" priority="4">
      <formula>AA$9&lt;8/24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47" activePane="bottomRight" state="frozen"/>
      <selection activeCell="AF88" sqref="AF88"/>
      <selection pane="topRight" activeCell="AF88" sqref="AF88"/>
      <selection pane="bottomLeft" activeCell="AF88" sqref="AF88"/>
      <selection pane="bottomRight" activeCell="K94" sqref="K9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 t="s">
        <v>1</v>
      </c>
      <c r="AH1" s="188"/>
      <c r="AI1" s="188"/>
      <c r="AL1" s="2"/>
      <c r="AM1" s="3"/>
    </row>
    <row r="2" spans="1:88" ht="20.25" x14ac:dyDescent="0.25">
      <c r="A2" s="4"/>
      <c r="B2" s="189" t="s">
        <v>2</v>
      </c>
      <c r="C2" s="5"/>
      <c r="D2" s="191" t="s">
        <v>3</v>
      </c>
      <c r="E2" s="5"/>
      <c r="F2" s="191" t="s">
        <v>4</v>
      </c>
      <c r="G2" s="5"/>
      <c r="H2" s="191" t="s">
        <v>5</v>
      </c>
      <c r="I2" s="6"/>
      <c r="J2" s="19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0"/>
      <c r="C3" s="18"/>
      <c r="D3" s="192"/>
      <c r="E3" s="18"/>
      <c r="F3" s="192"/>
      <c r="G3" s="18"/>
      <c r="H3" s="192"/>
      <c r="I3" s="19"/>
      <c r="J3" s="19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3" t="s">
        <v>212</v>
      </c>
      <c r="B4" s="194" t="str">
        <f ca="1">"2078/"&amp;"04/"&amp;INT(MID(CELL("filename",D6),FIND("]",CELL("filename",D6))+1,200))</f>
        <v>2078/04/21</v>
      </c>
      <c r="C4" s="194"/>
      <c r="D4" s="194"/>
      <c r="E4" s="195" t="str">
        <f ca="1">IFERROR([1]!DateBStoAD(B4),"")</f>
        <v/>
      </c>
      <c r="F4" s="196"/>
      <c r="G4" s="196"/>
      <c r="H4" s="196" t="str">
        <f ca="1">TEXT(E4,"dddd")</f>
        <v/>
      </c>
      <c r="I4" s="196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24.8</v>
      </c>
      <c r="C5" s="32">
        <f t="shared" ref="C5:AF5" si="0">C65</f>
        <v>-12.599999999999998</v>
      </c>
      <c r="D5" s="32">
        <f t="shared" si="0"/>
        <v>-7.5999999999999979</v>
      </c>
      <c r="E5" s="32">
        <f t="shared" si="0"/>
        <v>-25.6</v>
      </c>
      <c r="F5" s="32">
        <f t="shared" si="0"/>
        <v>-27.9</v>
      </c>
      <c r="G5" s="32">
        <f t="shared" si="0"/>
        <v>-44.800000000000004</v>
      </c>
      <c r="H5" s="32">
        <f t="shared" si="0"/>
        <v>-59.7</v>
      </c>
      <c r="I5" s="32">
        <f t="shared" si="0"/>
        <v>-50</v>
      </c>
      <c r="J5" s="32">
        <f t="shared" si="0"/>
        <v>-29.4</v>
      </c>
      <c r="K5" s="32">
        <f t="shared" si="0"/>
        <v>-28.4</v>
      </c>
      <c r="L5" s="32">
        <f t="shared" si="0"/>
        <v>-25</v>
      </c>
      <c r="M5" s="32">
        <f t="shared" si="0"/>
        <v>0</v>
      </c>
      <c r="N5" s="32">
        <f t="shared" si="0"/>
        <v>-25</v>
      </c>
      <c r="O5" s="32">
        <f t="shared" si="0"/>
        <v>-30</v>
      </c>
      <c r="P5" s="32">
        <f t="shared" si="0"/>
        <v>70</v>
      </c>
      <c r="Q5" s="32">
        <f t="shared" si="0"/>
        <v>56</v>
      </c>
      <c r="R5" s="32">
        <f t="shared" si="0"/>
        <v>77.7</v>
      </c>
      <c r="S5" s="32">
        <f t="shared" si="0"/>
        <v>3.6999999999999993</v>
      </c>
      <c r="T5" s="32">
        <f t="shared" si="0"/>
        <v>-12.999999999999996</v>
      </c>
      <c r="U5" s="32">
        <f t="shared" si="0"/>
        <v>-52.2</v>
      </c>
      <c r="V5" s="32">
        <f t="shared" si="0"/>
        <v>-0.30000000000000071</v>
      </c>
      <c r="W5" s="32">
        <f t="shared" si="0"/>
        <v>-31.099999999999998</v>
      </c>
      <c r="X5" s="32">
        <f t="shared" si="0"/>
        <v>-8.5</v>
      </c>
      <c r="Y5" s="32">
        <f t="shared" si="0"/>
        <v>59.8</v>
      </c>
      <c r="Z5" s="32">
        <f t="shared" si="0"/>
        <v>75.599999999999994</v>
      </c>
      <c r="AA5" s="32">
        <f t="shared" si="0"/>
        <v>33.300000000000004</v>
      </c>
      <c r="AB5" s="32">
        <f t="shared" si="0"/>
        <v>55.5</v>
      </c>
      <c r="AC5" s="32">
        <f t="shared" si="0"/>
        <v>43.3</v>
      </c>
      <c r="AD5" s="32">
        <f t="shared" si="0"/>
        <v>31</v>
      </c>
      <c r="AE5" s="32">
        <f t="shared" si="0"/>
        <v>6</v>
      </c>
      <c r="AF5" s="32">
        <f t="shared" si="0"/>
        <v>44.7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2"/>
      <c r="E6" s="172"/>
      <c r="F6" s="172"/>
      <c r="G6" s="172"/>
      <c r="H6" s="172"/>
      <c r="I6" s="172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1191MW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Load=1007</v>
      </c>
      <c r="B7" s="35">
        <f t="shared" ref="B7:AF7" si="1">B72</f>
        <v>1202.04</v>
      </c>
      <c r="C7" s="35">
        <f t="shared" si="1"/>
        <v>1168.44</v>
      </c>
      <c r="D7" s="35">
        <f t="shared" si="1"/>
        <v>1154.8399999999999</v>
      </c>
      <c r="E7" s="35">
        <f t="shared" si="1"/>
        <v>1128.94</v>
      </c>
      <c r="F7" s="35">
        <f t="shared" si="1"/>
        <v>1077.24</v>
      </c>
      <c r="G7" s="35">
        <f t="shared" si="1"/>
        <v>1045.54</v>
      </c>
      <c r="H7" s="35">
        <f t="shared" si="1"/>
        <v>1007.3399999999999</v>
      </c>
      <c r="I7" s="35">
        <f t="shared" si="1"/>
        <v>1037.94</v>
      </c>
      <c r="J7" s="35">
        <f t="shared" si="1"/>
        <v>1082.3400000000001</v>
      </c>
      <c r="K7" s="35">
        <f t="shared" si="1"/>
        <v>1083.3400000000001</v>
      </c>
      <c r="L7" s="35">
        <f>L72</f>
        <v>1104.04</v>
      </c>
      <c r="M7" s="35">
        <f t="shared" si="1"/>
        <v>1190.74</v>
      </c>
      <c r="N7" s="35">
        <f t="shared" si="1"/>
        <v>1242.54</v>
      </c>
      <c r="O7" s="35">
        <f t="shared" si="1"/>
        <v>1257.94</v>
      </c>
      <c r="P7" s="35">
        <f t="shared" si="1"/>
        <v>1261.24</v>
      </c>
      <c r="Q7" s="35">
        <f t="shared" si="1"/>
        <v>1254.54</v>
      </c>
      <c r="R7" s="35">
        <f t="shared" si="1"/>
        <v>1253.1399999999999</v>
      </c>
      <c r="S7" s="35">
        <f t="shared" si="1"/>
        <v>1276.74</v>
      </c>
      <c r="T7" s="35">
        <f t="shared" si="1"/>
        <v>1183.6399999999999</v>
      </c>
      <c r="U7" s="35">
        <f t="shared" si="1"/>
        <v>1119.8399999999999</v>
      </c>
      <c r="V7" s="35">
        <f t="shared" si="1"/>
        <v>1185.1400000000001</v>
      </c>
      <c r="W7" s="35">
        <f t="shared" si="1"/>
        <v>1240.44</v>
      </c>
      <c r="X7" s="35">
        <f t="shared" si="1"/>
        <v>1270.04</v>
      </c>
      <c r="Y7" s="35">
        <f t="shared" si="1"/>
        <v>1442.3400000000001</v>
      </c>
      <c r="Z7" s="35">
        <f t="shared" si="1"/>
        <v>1455.6399999999999</v>
      </c>
      <c r="AA7" s="35">
        <f t="shared" si="1"/>
        <v>1417.3400000000001</v>
      </c>
      <c r="AB7" s="35">
        <f t="shared" si="1"/>
        <v>1407.44</v>
      </c>
      <c r="AC7" s="35">
        <f t="shared" si="1"/>
        <v>1419.14</v>
      </c>
      <c r="AD7" s="35">
        <f t="shared" si="1"/>
        <v>1300.5400000000002</v>
      </c>
      <c r="AE7" s="35">
        <f t="shared" si="1"/>
        <v>1196.3399999999999</v>
      </c>
      <c r="AF7" s="35">
        <f t="shared" si="1"/>
        <v>1172.54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197" t="s">
        <v>13</v>
      </c>
      <c r="C8" s="198"/>
      <c r="D8" s="198"/>
      <c r="E8" s="198"/>
      <c r="F8" s="198"/>
      <c r="G8" s="198"/>
      <c r="H8" s="198"/>
      <c r="I8" s="198"/>
      <c r="J8" s="198"/>
      <c r="K8" s="199"/>
      <c r="L8" s="200" t="s">
        <v>14</v>
      </c>
      <c r="M8" s="201"/>
      <c r="N8" s="201"/>
      <c r="O8" s="201"/>
      <c r="P8" s="201"/>
      <c r="Q8" s="201"/>
      <c r="R8" s="200" t="s">
        <v>15</v>
      </c>
      <c r="S8" s="201"/>
      <c r="T8" s="201"/>
      <c r="U8" s="201"/>
      <c r="V8" s="201"/>
      <c r="W8" s="201"/>
      <c r="X8" s="201"/>
      <c r="Y8" s="201"/>
      <c r="Z8" s="201"/>
      <c r="AA8" s="204" t="s">
        <v>16</v>
      </c>
      <c r="AB8" s="205"/>
      <c r="AC8" s="205"/>
      <c r="AD8" s="205"/>
      <c r="AE8" s="205"/>
      <c r="AF8" s="206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17</v>
      </c>
      <c r="B9" s="209">
        <v>4.1666666666666664E-2</v>
      </c>
      <c r="C9" s="209">
        <v>8.3333333333333301E-2</v>
      </c>
      <c r="D9" s="209">
        <v>0.125</v>
      </c>
      <c r="E9" s="209">
        <v>0.16666666666666699</v>
      </c>
      <c r="F9" s="209">
        <v>0.20833333333333301</v>
      </c>
      <c r="G9" s="209">
        <v>0.22916666666666666</v>
      </c>
      <c r="H9" s="209">
        <v>0.25</v>
      </c>
      <c r="I9" s="209">
        <v>0.27083333333333331</v>
      </c>
      <c r="J9" s="209">
        <v>0.29166666666666669</v>
      </c>
      <c r="K9" s="209">
        <v>0.3125</v>
      </c>
      <c r="L9" s="202">
        <v>0.33333333333333331</v>
      </c>
      <c r="M9" s="202">
        <v>0.375</v>
      </c>
      <c r="N9" s="202">
        <v>0.41666666666666702</v>
      </c>
      <c r="O9" s="202">
        <v>0.45833333333333298</v>
      </c>
      <c r="P9" s="202">
        <v>0.5</v>
      </c>
      <c r="Q9" s="202">
        <v>0.54166666666666696</v>
      </c>
      <c r="R9" s="202">
        <v>0.58333333333333304</v>
      </c>
      <c r="S9" s="202">
        <v>0.625</v>
      </c>
      <c r="T9" s="202">
        <v>0.66666666666666696</v>
      </c>
      <c r="U9" s="202">
        <v>0.70833333333333304</v>
      </c>
      <c r="V9" s="202">
        <v>0.72916666666666663</v>
      </c>
      <c r="W9" s="202">
        <v>0.75</v>
      </c>
      <c r="X9" s="202">
        <v>0.77083333333333337</v>
      </c>
      <c r="Y9" s="202">
        <v>0.79166666666666663</v>
      </c>
      <c r="Z9" s="202">
        <v>0.8125</v>
      </c>
      <c r="AA9" s="209">
        <v>0.83333333333333337</v>
      </c>
      <c r="AB9" s="209">
        <v>0.85416666666666663</v>
      </c>
      <c r="AC9" s="209">
        <v>0.875</v>
      </c>
      <c r="AD9" s="209">
        <v>0.91666666666666696</v>
      </c>
      <c r="AE9" s="209">
        <v>0.95833333333333304</v>
      </c>
      <c r="AF9" s="209">
        <v>1</v>
      </c>
      <c r="AG9" s="210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12"/>
      <c r="S10" s="212"/>
      <c r="T10" s="212"/>
      <c r="U10" s="212"/>
      <c r="V10" s="212"/>
      <c r="W10" s="212"/>
      <c r="X10" s="212"/>
      <c r="Y10" s="212"/>
      <c r="Z10" s="212"/>
      <c r="AA10" s="203"/>
      <c r="AB10" s="203"/>
      <c r="AC10" s="203"/>
      <c r="AD10" s="203"/>
      <c r="AE10" s="203"/>
      <c r="AF10" s="203"/>
      <c r="AG10" s="211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191</v>
      </c>
      <c r="B11" s="47">
        <v>271.10000000000002</v>
      </c>
      <c r="C11" s="47">
        <v>260</v>
      </c>
      <c r="D11" s="47">
        <v>241.4</v>
      </c>
      <c r="E11" s="47">
        <v>240</v>
      </c>
      <c r="F11" s="47">
        <v>220</v>
      </c>
      <c r="G11" s="47">
        <v>220</v>
      </c>
      <c r="H11" s="47">
        <v>220</v>
      </c>
      <c r="I11" s="47">
        <v>220</v>
      </c>
      <c r="J11" s="47">
        <v>220</v>
      </c>
      <c r="K11" s="47">
        <v>220</v>
      </c>
      <c r="L11" s="48">
        <v>240</v>
      </c>
      <c r="M11" s="48">
        <v>300</v>
      </c>
      <c r="N11" s="48">
        <v>320</v>
      </c>
      <c r="O11" s="48">
        <v>313</v>
      </c>
      <c r="P11" s="48">
        <v>220</v>
      </c>
      <c r="Q11" s="48">
        <v>207</v>
      </c>
      <c r="R11" s="48">
        <v>207</v>
      </c>
      <c r="S11" s="49">
        <v>300</v>
      </c>
      <c r="T11" s="49">
        <v>266.60000000000002</v>
      </c>
      <c r="U11" s="49">
        <v>266.60000000000002</v>
      </c>
      <c r="V11" s="49">
        <v>280</v>
      </c>
      <c r="W11" s="49">
        <v>360</v>
      </c>
      <c r="X11" s="49">
        <v>360</v>
      </c>
      <c r="Y11" s="49">
        <v>400</v>
      </c>
      <c r="Z11" s="49">
        <v>400</v>
      </c>
      <c r="AA11" s="49">
        <v>400</v>
      </c>
      <c r="AB11" s="49">
        <v>400</v>
      </c>
      <c r="AC11" s="47">
        <v>406</v>
      </c>
      <c r="AD11" s="47">
        <v>348</v>
      </c>
      <c r="AE11" s="47">
        <v>280</v>
      </c>
      <c r="AF11" s="47">
        <v>240</v>
      </c>
      <c r="AG11" s="50">
        <v>456</v>
      </c>
      <c r="AH11" s="51">
        <f>MAX(B11:AF11)</f>
        <v>406</v>
      </c>
      <c r="AI11" s="52">
        <f>MIN(B11:AF11)</f>
        <v>207</v>
      </c>
      <c r="AJ11" s="178">
        <f>AVERAGE(B11:K11)</f>
        <v>233.25</v>
      </c>
      <c r="AK11" s="178">
        <f>(456-AJ11)*5</f>
        <v>1113.75</v>
      </c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192</v>
      </c>
      <c r="B12" s="48">
        <v>60</v>
      </c>
      <c r="C12" s="48">
        <v>60</v>
      </c>
      <c r="D12" s="48">
        <v>60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>
        <v>60</v>
      </c>
      <c r="L12" s="48">
        <v>60</v>
      </c>
      <c r="M12" s="48">
        <v>60</v>
      </c>
      <c r="N12" s="48">
        <v>60</v>
      </c>
      <c r="O12" s="48">
        <v>60</v>
      </c>
      <c r="P12" s="48">
        <v>60</v>
      </c>
      <c r="Q12" s="48">
        <v>48</v>
      </c>
      <c r="R12" s="48">
        <v>48</v>
      </c>
      <c r="S12" s="48">
        <v>48</v>
      </c>
      <c r="T12" s="48">
        <v>48</v>
      </c>
      <c r="U12" s="48">
        <v>48</v>
      </c>
      <c r="V12" s="48">
        <v>48</v>
      </c>
      <c r="W12" s="48">
        <v>48</v>
      </c>
      <c r="X12" s="48">
        <v>48</v>
      </c>
      <c r="Y12" s="48">
        <v>48</v>
      </c>
      <c r="Z12" s="48">
        <v>48</v>
      </c>
      <c r="AA12" s="48">
        <v>60</v>
      </c>
      <c r="AB12" s="48">
        <v>60</v>
      </c>
      <c r="AC12" s="48">
        <v>60</v>
      </c>
      <c r="AD12" s="48">
        <v>60</v>
      </c>
      <c r="AE12" s="48">
        <v>60</v>
      </c>
      <c r="AF12" s="48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48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193</v>
      </c>
      <c r="B13" s="48">
        <v>0</v>
      </c>
      <c r="C13" s="48">
        <v>0</v>
      </c>
      <c r="D13" s="48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7">
        <v>0</v>
      </c>
      <c r="AD13" s="47">
        <v>0</v>
      </c>
      <c r="AE13" s="47">
        <v>0</v>
      </c>
      <c r="AF13" s="47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194</v>
      </c>
      <c r="B14" s="48">
        <v>45.6</v>
      </c>
      <c r="C14" s="48">
        <v>45.6</v>
      </c>
      <c r="D14" s="48">
        <v>45.6</v>
      </c>
      <c r="E14" s="55">
        <v>45.5</v>
      </c>
      <c r="F14" s="55">
        <v>45.5</v>
      </c>
      <c r="G14" s="55">
        <v>45.5</v>
      </c>
      <c r="H14" s="55">
        <v>45.5</v>
      </c>
      <c r="I14" s="55">
        <v>45.5</v>
      </c>
      <c r="J14" s="55">
        <v>45.5</v>
      </c>
      <c r="K14" s="55">
        <v>45.5</v>
      </c>
      <c r="L14" s="48">
        <v>45.5</v>
      </c>
      <c r="M14" s="48">
        <v>45.5</v>
      </c>
      <c r="N14" s="48">
        <v>45.5</v>
      </c>
      <c r="O14" s="48">
        <v>45.5</v>
      </c>
      <c r="P14" s="48">
        <v>45.5</v>
      </c>
      <c r="Q14" s="48">
        <v>45.5</v>
      </c>
      <c r="R14" s="48">
        <v>45.5</v>
      </c>
      <c r="S14" s="48">
        <v>45.5</v>
      </c>
      <c r="T14" s="48">
        <v>45.5</v>
      </c>
      <c r="U14" s="48">
        <v>45.5</v>
      </c>
      <c r="V14" s="48">
        <v>45.5</v>
      </c>
      <c r="W14" s="48">
        <v>45.5</v>
      </c>
      <c r="X14" s="48">
        <v>45.5</v>
      </c>
      <c r="Y14" s="48">
        <v>45.5</v>
      </c>
      <c r="Z14" s="48">
        <v>45.5</v>
      </c>
      <c r="AA14" s="48">
        <v>45.5</v>
      </c>
      <c r="AB14" s="48">
        <v>45.5</v>
      </c>
      <c r="AC14" s="55">
        <v>45.5</v>
      </c>
      <c r="AD14" s="55">
        <v>45.5</v>
      </c>
      <c r="AE14" s="55">
        <v>45.5</v>
      </c>
      <c r="AF14" s="55">
        <v>45.5</v>
      </c>
      <c r="AG14" s="56">
        <v>50</v>
      </c>
      <c r="AH14" s="51">
        <f t="shared" si="2"/>
        <v>45.6</v>
      </c>
      <c r="AI14" s="52">
        <f t="shared" si="3"/>
        <v>45.5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195</v>
      </c>
      <c r="B15" s="48">
        <v>0</v>
      </c>
      <c r="C15" s="48">
        <v>0</v>
      </c>
      <c r="D15" s="48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8">
        <v>0</v>
      </c>
      <c r="M15" s="48">
        <v>0</v>
      </c>
      <c r="N15" s="48">
        <v>0</v>
      </c>
      <c r="O15" s="48">
        <v>0</v>
      </c>
      <c r="P15" s="48">
        <v>0</v>
      </c>
      <c r="Q15" s="48">
        <v>0</v>
      </c>
      <c r="R15" s="48">
        <v>0</v>
      </c>
      <c r="S15" s="48">
        <v>0</v>
      </c>
      <c r="T15" s="48">
        <v>0</v>
      </c>
      <c r="U15" s="48">
        <v>0</v>
      </c>
      <c r="V15" s="48">
        <v>0</v>
      </c>
      <c r="W15" s="48">
        <v>0</v>
      </c>
      <c r="X15" s="48">
        <v>0</v>
      </c>
      <c r="Y15" s="48">
        <v>0</v>
      </c>
      <c r="Z15" s="48">
        <v>0</v>
      </c>
      <c r="AA15" s="48">
        <v>0</v>
      </c>
      <c r="AB15" s="48">
        <v>0</v>
      </c>
      <c r="AC15" s="47">
        <v>0</v>
      </c>
      <c r="AD15" s="47">
        <v>0</v>
      </c>
      <c r="AE15" s="47">
        <v>0</v>
      </c>
      <c r="AF15" s="47">
        <v>0</v>
      </c>
      <c r="AG15" s="168">
        <v>45</v>
      </c>
      <c r="AH15" s="51">
        <f t="shared" si="2"/>
        <v>0</v>
      </c>
      <c r="AI15" s="52">
        <f t="shared" si="3"/>
        <v>0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196</v>
      </c>
      <c r="B16" s="48">
        <v>25</v>
      </c>
      <c r="C16" s="48">
        <v>25</v>
      </c>
      <c r="D16" s="48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8">
        <v>25</v>
      </c>
      <c r="AB16" s="48">
        <v>25</v>
      </c>
      <c r="AC16" s="47">
        <v>25</v>
      </c>
      <c r="AD16" s="47">
        <v>25</v>
      </c>
      <c r="AE16" s="47">
        <v>25</v>
      </c>
      <c r="AF16" s="47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197</v>
      </c>
      <c r="B17" s="48">
        <v>25</v>
      </c>
      <c r="C17" s="48">
        <v>25</v>
      </c>
      <c r="D17" s="48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8">
        <v>25</v>
      </c>
      <c r="AB17" s="48">
        <v>25</v>
      </c>
      <c r="AC17" s="47">
        <v>25</v>
      </c>
      <c r="AD17" s="47">
        <v>25</v>
      </c>
      <c r="AE17" s="47">
        <v>25</v>
      </c>
      <c r="AF17" s="47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198</v>
      </c>
      <c r="B18" s="48">
        <v>26.3</v>
      </c>
      <c r="C18" s="48">
        <v>26.3</v>
      </c>
      <c r="D18" s="48">
        <v>26.3</v>
      </c>
      <c r="E18" s="47">
        <v>26.3</v>
      </c>
      <c r="F18" s="47">
        <v>26.3</v>
      </c>
      <c r="G18" s="47">
        <v>26.3</v>
      </c>
      <c r="H18" s="47">
        <v>26.3</v>
      </c>
      <c r="I18" s="47">
        <v>26.3</v>
      </c>
      <c r="J18" s="47">
        <v>26.3</v>
      </c>
      <c r="K18" s="47">
        <v>26.3</v>
      </c>
      <c r="L18" s="48">
        <v>26.3</v>
      </c>
      <c r="M18" s="48">
        <v>26.3</v>
      </c>
      <c r="N18" s="48">
        <v>26.3</v>
      </c>
      <c r="O18" s="48">
        <v>26.3</v>
      </c>
      <c r="P18" s="48">
        <v>26.3</v>
      </c>
      <c r="Q18" s="48">
        <v>26.3</v>
      </c>
      <c r="R18" s="48">
        <v>26.3</v>
      </c>
      <c r="S18" s="48">
        <v>26.3</v>
      </c>
      <c r="T18" s="48">
        <v>26.3</v>
      </c>
      <c r="U18" s="48">
        <v>26.3</v>
      </c>
      <c r="V18" s="48">
        <v>26.3</v>
      </c>
      <c r="W18" s="48">
        <v>26.3</v>
      </c>
      <c r="X18" s="48">
        <v>26.3</v>
      </c>
      <c r="Y18" s="48">
        <v>26.3</v>
      </c>
      <c r="Z18" s="48">
        <v>26.3</v>
      </c>
      <c r="AA18" s="48">
        <v>26.2</v>
      </c>
      <c r="AB18" s="48">
        <v>26.2</v>
      </c>
      <c r="AC18" s="47">
        <v>26.2</v>
      </c>
      <c r="AD18" s="47">
        <v>26.2</v>
      </c>
      <c r="AE18" s="47">
        <v>26.2</v>
      </c>
      <c r="AF18" s="47">
        <v>26.2</v>
      </c>
      <c r="AG18" s="168">
        <v>30</v>
      </c>
      <c r="AH18" s="51">
        <f t="shared" si="2"/>
        <v>26.3</v>
      </c>
      <c r="AI18" s="52">
        <f t="shared" si="3"/>
        <v>26.2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199</v>
      </c>
      <c r="B19" s="48">
        <v>6.2</v>
      </c>
      <c r="C19" s="48">
        <v>6.2</v>
      </c>
      <c r="D19" s="48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8">
        <v>6.2</v>
      </c>
      <c r="AB19" s="48">
        <v>6.2</v>
      </c>
      <c r="AC19" s="47">
        <v>6.2</v>
      </c>
      <c r="AD19" s="47">
        <v>6.2</v>
      </c>
      <c r="AE19" s="47">
        <v>6.2</v>
      </c>
      <c r="AF19" s="47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200</v>
      </c>
      <c r="B20" s="48">
        <v>0</v>
      </c>
      <c r="C20" s="48">
        <v>0</v>
      </c>
      <c r="D20" s="48">
        <v>0</v>
      </c>
      <c r="E20" s="47">
        <v>0</v>
      </c>
      <c r="F20" s="47">
        <v>5</v>
      </c>
      <c r="G20" s="47">
        <v>0</v>
      </c>
      <c r="H20" s="47">
        <v>5</v>
      </c>
      <c r="I20" s="47">
        <v>5</v>
      </c>
      <c r="J20" s="47">
        <v>5</v>
      </c>
      <c r="K20" s="47">
        <v>5</v>
      </c>
      <c r="L20" s="48">
        <v>5</v>
      </c>
      <c r="M20" s="48">
        <v>5</v>
      </c>
      <c r="N20" s="48">
        <v>5</v>
      </c>
      <c r="O20" s="48">
        <v>5</v>
      </c>
      <c r="P20" s="48">
        <v>5</v>
      </c>
      <c r="Q20" s="48">
        <v>11.2</v>
      </c>
      <c r="R20" s="48">
        <v>11.2</v>
      </c>
      <c r="S20" s="48">
        <v>11.2</v>
      </c>
      <c r="T20" s="48">
        <v>11.2</v>
      </c>
      <c r="U20" s="48">
        <v>11.2</v>
      </c>
      <c r="V20" s="48">
        <v>11.2</v>
      </c>
      <c r="W20" s="48">
        <v>11.2</v>
      </c>
      <c r="X20" s="48">
        <v>11.2</v>
      </c>
      <c r="Y20" s="48">
        <v>11.2</v>
      </c>
      <c r="Z20" s="48">
        <v>11.2</v>
      </c>
      <c r="AA20" s="48">
        <v>11.2</v>
      </c>
      <c r="AB20" s="48">
        <v>11.2</v>
      </c>
      <c r="AC20" s="48">
        <v>11.2</v>
      </c>
      <c r="AD20" s="48">
        <v>11.2</v>
      </c>
      <c r="AE20" s="48">
        <v>11.2</v>
      </c>
      <c r="AF20" s="48">
        <v>11.2</v>
      </c>
      <c r="AG20" s="168">
        <v>25</v>
      </c>
      <c r="AH20" s="51">
        <f t="shared" si="2"/>
        <v>11.2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201</v>
      </c>
      <c r="B21" s="48">
        <v>22</v>
      </c>
      <c r="C21" s="48">
        <v>22</v>
      </c>
      <c r="D21" s="48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8">
        <v>22</v>
      </c>
      <c r="AB21" s="48">
        <v>22</v>
      </c>
      <c r="AC21" s="48">
        <v>22</v>
      </c>
      <c r="AD21" s="48">
        <v>22</v>
      </c>
      <c r="AE21" s="48">
        <v>22</v>
      </c>
      <c r="AF21" s="48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202</v>
      </c>
      <c r="B22" s="48">
        <v>22</v>
      </c>
      <c r="C22" s="48">
        <v>22</v>
      </c>
      <c r="D22" s="48">
        <v>22</v>
      </c>
      <c r="E22" s="47">
        <v>22</v>
      </c>
      <c r="F22" s="47">
        <v>22</v>
      </c>
      <c r="G22" s="47">
        <v>22</v>
      </c>
      <c r="H22" s="47">
        <v>22</v>
      </c>
      <c r="I22" s="47">
        <v>22</v>
      </c>
      <c r="J22" s="47">
        <v>22</v>
      </c>
      <c r="K22" s="47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8">
        <v>22</v>
      </c>
      <c r="AB22" s="48">
        <v>22</v>
      </c>
      <c r="AC22" s="48">
        <v>22</v>
      </c>
      <c r="AD22" s="48">
        <v>22</v>
      </c>
      <c r="AE22" s="48">
        <v>22</v>
      </c>
      <c r="AF22" s="48">
        <v>22</v>
      </c>
      <c r="AG22" s="168">
        <v>25</v>
      </c>
      <c r="AH22" s="51">
        <f t="shared" si="2"/>
        <v>22</v>
      </c>
      <c r="AI22" s="52">
        <f t="shared" si="3"/>
        <v>22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203</v>
      </c>
      <c r="B23" s="48">
        <v>22</v>
      </c>
      <c r="C23" s="48">
        <v>22</v>
      </c>
      <c r="D23" s="48">
        <v>22</v>
      </c>
      <c r="E23" s="47">
        <v>22</v>
      </c>
      <c r="F23" s="47">
        <v>22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8">
        <v>0</v>
      </c>
      <c r="M23" s="48">
        <v>0</v>
      </c>
      <c r="N23" s="48">
        <v>0</v>
      </c>
      <c r="O23" s="48">
        <v>0</v>
      </c>
      <c r="P23" s="48">
        <v>0</v>
      </c>
      <c r="Q23" s="48">
        <v>0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8">
        <v>22</v>
      </c>
      <c r="AB23" s="48">
        <v>22</v>
      </c>
      <c r="AC23" s="48">
        <v>22</v>
      </c>
      <c r="AD23" s="48">
        <v>22</v>
      </c>
      <c r="AE23" s="48">
        <v>22</v>
      </c>
      <c r="AF23" s="48">
        <v>0</v>
      </c>
      <c r="AG23" s="168">
        <v>25</v>
      </c>
      <c r="AH23" s="51">
        <f t="shared" si="2"/>
        <v>22</v>
      </c>
      <c r="AI23" s="52">
        <f t="shared" si="3"/>
        <v>0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204</v>
      </c>
      <c r="B24" s="48">
        <v>22</v>
      </c>
      <c r="C24" s="48">
        <v>22</v>
      </c>
      <c r="D24" s="48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22</v>
      </c>
      <c r="J24" s="47">
        <v>22</v>
      </c>
      <c r="K24" s="47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8">
        <v>22</v>
      </c>
      <c r="AB24" s="48">
        <v>22</v>
      </c>
      <c r="AC24" s="48">
        <v>22</v>
      </c>
      <c r="AD24" s="48">
        <v>22</v>
      </c>
      <c r="AE24" s="48">
        <v>22</v>
      </c>
      <c r="AF24" s="48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93</v>
      </c>
      <c r="B25" s="47">
        <v>0</v>
      </c>
      <c r="C25" s="47">
        <v>14.9</v>
      </c>
      <c r="D25" s="47">
        <v>14.9</v>
      </c>
      <c r="E25" s="47">
        <v>14.9</v>
      </c>
      <c r="F25" s="47">
        <v>14.9</v>
      </c>
      <c r="G25" s="47">
        <v>14.9</v>
      </c>
      <c r="H25" s="47">
        <v>14.9</v>
      </c>
      <c r="I25" s="47">
        <v>14.9</v>
      </c>
      <c r="J25" s="47">
        <v>14.9</v>
      </c>
      <c r="K25" s="47">
        <v>14.9</v>
      </c>
      <c r="L25" s="48">
        <v>14.9</v>
      </c>
      <c r="M25" s="48">
        <v>14.9</v>
      </c>
      <c r="N25" s="48">
        <v>14.9</v>
      </c>
      <c r="O25" s="48">
        <v>14.9</v>
      </c>
      <c r="P25" s="48">
        <v>14.9</v>
      </c>
      <c r="Q25" s="48">
        <v>14.9</v>
      </c>
      <c r="R25" s="48">
        <v>14.9</v>
      </c>
      <c r="S25" s="48">
        <v>14.9</v>
      </c>
      <c r="T25" s="48">
        <v>14.9</v>
      </c>
      <c r="U25" s="48">
        <v>14.9</v>
      </c>
      <c r="V25" s="48">
        <v>14.9</v>
      </c>
      <c r="W25" s="48">
        <v>14.9</v>
      </c>
      <c r="X25" s="48">
        <v>14.9</v>
      </c>
      <c r="Y25" s="48">
        <v>14.9</v>
      </c>
      <c r="Z25" s="48">
        <v>14.9</v>
      </c>
      <c r="AA25" s="48">
        <v>14.9</v>
      </c>
      <c r="AB25" s="48">
        <v>14.9</v>
      </c>
      <c r="AC25" s="48">
        <v>14.9</v>
      </c>
      <c r="AD25" s="48">
        <v>7.5</v>
      </c>
      <c r="AE25" s="48">
        <v>7.5</v>
      </c>
      <c r="AF25" s="48">
        <v>7.5</v>
      </c>
      <c r="AG25" s="168">
        <v>23.5</v>
      </c>
      <c r="AH25" s="51">
        <f t="shared" si="2"/>
        <v>14.9</v>
      </c>
      <c r="AI25" s="52">
        <f t="shared" si="3"/>
        <v>0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94</v>
      </c>
      <c r="B26" s="48">
        <v>0</v>
      </c>
      <c r="C26" s="48">
        <v>0</v>
      </c>
      <c r="D26" s="48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0</v>
      </c>
      <c r="X26" s="48">
        <v>0</v>
      </c>
      <c r="Y26" s="48">
        <v>0</v>
      </c>
      <c r="Z26" s="48">
        <v>0</v>
      </c>
      <c r="AA26" s="48">
        <v>0</v>
      </c>
      <c r="AB26" s="48">
        <v>0</v>
      </c>
      <c r="AC26" s="48">
        <v>0</v>
      </c>
      <c r="AD26" s="48">
        <v>0</v>
      </c>
      <c r="AE26" s="48">
        <v>0</v>
      </c>
      <c r="AF26" s="48">
        <v>0</v>
      </c>
      <c r="AG26" s="168">
        <v>22.2</v>
      </c>
      <c r="AH26" s="51">
        <f t="shared" si="2"/>
        <v>0</v>
      </c>
      <c r="AI26" s="52">
        <f t="shared" si="3"/>
        <v>0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95</v>
      </c>
      <c r="B27" s="48">
        <v>0</v>
      </c>
      <c r="C27" s="48">
        <v>0</v>
      </c>
      <c r="D27" s="48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8">
        <v>0</v>
      </c>
      <c r="M27" s="48">
        <v>0</v>
      </c>
      <c r="N27" s="48">
        <v>0</v>
      </c>
      <c r="O27" s="48">
        <v>6</v>
      </c>
      <c r="P27" s="48">
        <v>6</v>
      </c>
      <c r="Q27" s="48">
        <v>6</v>
      </c>
      <c r="R27" s="48">
        <v>6</v>
      </c>
      <c r="S27" s="48">
        <v>6</v>
      </c>
      <c r="T27" s="48">
        <v>6</v>
      </c>
      <c r="U27" s="48">
        <v>6</v>
      </c>
      <c r="V27" s="48">
        <v>6</v>
      </c>
      <c r="W27" s="48">
        <v>6</v>
      </c>
      <c r="X27" s="48">
        <v>6</v>
      </c>
      <c r="Y27" s="48">
        <v>6</v>
      </c>
      <c r="Z27" s="48">
        <v>6</v>
      </c>
      <c r="AA27" s="48">
        <v>6</v>
      </c>
      <c r="AB27" s="48">
        <v>6</v>
      </c>
      <c r="AC27" s="48">
        <v>6</v>
      </c>
      <c r="AD27" s="48">
        <v>6</v>
      </c>
      <c r="AE27" s="47">
        <v>12</v>
      </c>
      <c r="AF27" s="47">
        <v>12</v>
      </c>
      <c r="AG27" s="168">
        <v>22.1</v>
      </c>
      <c r="AH27" s="51">
        <f t="shared" si="2"/>
        <v>12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96</v>
      </c>
      <c r="B28" s="48">
        <v>4</v>
      </c>
      <c r="C28" s="48">
        <v>4</v>
      </c>
      <c r="D28" s="48">
        <v>4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8">
        <v>0</v>
      </c>
      <c r="M28" s="48">
        <v>0</v>
      </c>
      <c r="N28" s="48">
        <v>0</v>
      </c>
      <c r="O28" s="48">
        <v>0</v>
      </c>
      <c r="P28" s="48">
        <v>0</v>
      </c>
      <c r="Q28" s="48">
        <v>0</v>
      </c>
      <c r="R28" s="48">
        <v>0</v>
      </c>
      <c r="S28" s="48">
        <v>0</v>
      </c>
      <c r="T28" s="48">
        <v>0</v>
      </c>
      <c r="U28" s="48">
        <v>0</v>
      </c>
      <c r="V28" s="48">
        <v>0</v>
      </c>
      <c r="W28" s="48">
        <v>0</v>
      </c>
      <c r="X28" s="48">
        <v>0</v>
      </c>
      <c r="Y28" s="48">
        <v>0</v>
      </c>
      <c r="Z28" s="48">
        <v>0</v>
      </c>
      <c r="AA28" s="48">
        <v>0</v>
      </c>
      <c r="AB28" s="48">
        <v>0</v>
      </c>
      <c r="AC28" s="48">
        <v>0</v>
      </c>
      <c r="AD28" s="48">
        <v>0</v>
      </c>
      <c r="AE28" s="48">
        <v>0</v>
      </c>
      <c r="AF28" s="48">
        <v>0</v>
      </c>
      <c r="AG28" s="168">
        <v>22.1</v>
      </c>
      <c r="AH28" s="51">
        <f t="shared" si="2"/>
        <v>4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97</v>
      </c>
      <c r="B29" s="48">
        <v>12</v>
      </c>
      <c r="C29" s="48">
        <v>12</v>
      </c>
      <c r="D29" s="48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48">
        <v>12</v>
      </c>
      <c r="AB29" s="48">
        <v>12</v>
      </c>
      <c r="AC29" s="48">
        <v>12</v>
      </c>
      <c r="AD29" s="48">
        <v>12</v>
      </c>
      <c r="AE29" s="48">
        <v>12</v>
      </c>
      <c r="AF29" s="48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98</v>
      </c>
      <c r="B30" s="48">
        <v>0</v>
      </c>
      <c r="C30" s="48">
        <v>0</v>
      </c>
      <c r="D30" s="48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99</v>
      </c>
      <c r="B31" s="48">
        <v>0</v>
      </c>
      <c r="C31" s="48">
        <v>0</v>
      </c>
      <c r="D31" s="48">
        <v>0</v>
      </c>
      <c r="E31" s="55">
        <v>0</v>
      </c>
      <c r="F31" s="55">
        <v>0</v>
      </c>
      <c r="G31" s="55">
        <v>0</v>
      </c>
      <c r="H31" s="55">
        <v>0</v>
      </c>
      <c r="I31" s="55">
        <v>0</v>
      </c>
      <c r="J31" s="55">
        <v>0</v>
      </c>
      <c r="K31" s="55">
        <v>0</v>
      </c>
      <c r="L31" s="48">
        <v>0</v>
      </c>
      <c r="M31" s="48">
        <v>0</v>
      </c>
      <c r="N31" s="48">
        <v>0</v>
      </c>
      <c r="O31" s="48">
        <v>0</v>
      </c>
      <c r="P31" s="48">
        <v>0</v>
      </c>
      <c r="Q31" s="48">
        <v>0</v>
      </c>
      <c r="R31" s="48">
        <v>0</v>
      </c>
      <c r="S31" s="48">
        <v>0</v>
      </c>
      <c r="T31" s="48">
        <v>0</v>
      </c>
      <c r="U31" s="48">
        <v>0</v>
      </c>
      <c r="V31" s="48">
        <v>0</v>
      </c>
      <c r="W31" s="48">
        <v>0</v>
      </c>
      <c r="X31" s="48">
        <v>0</v>
      </c>
      <c r="Y31" s="48">
        <v>0</v>
      </c>
      <c r="Z31" s="48">
        <v>0</v>
      </c>
      <c r="AA31" s="48">
        <v>0</v>
      </c>
      <c r="AB31" s="48">
        <v>0</v>
      </c>
      <c r="AC31" s="48">
        <v>0</v>
      </c>
      <c r="AD31" s="48">
        <v>0</v>
      </c>
      <c r="AE31" s="48">
        <v>0</v>
      </c>
      <c r="AF31" s="48">
        <v>0</v>
      </c>
      <c r="AG31" s="58">
        <v>20</v>
      </c>
      <c r="AH31" s="51">
        <f t="shared" si="2"/>
        <v>0</v>
      </c>
      <c r="AI31" s="52">
        <f t="shared" si="3"/>
        <v>0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100</v>
      </c>
      <c r="B32" s="48">
        <v>0</v>
      </c>
      <c r="C32" s="48">
        <v>0</v>
      </c>
      <c r="D32" s="48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48">
        <v>0</v>
      </c>
      <c r="AF32" s="48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200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200</v>
      </c>
      <c r="AK33" s="53"/>
    </row>
    <row r="34" spans="1:41" ht="15.75" thickBot="1" x14ac:dyDescent="0.3">
      <c r="A34" s="63" t="s">
        <v>19</v>
      </c>
      <c r="B34" s="55">
        <v>152.6</v>
      </c>
      <c r="C34" s="55">
        <v>167.2</v>
      </c>
      <c r="D34" s="55">
        <v>168.3</v>
      </c>
      <c r="E34" s="55">
        <f>101.3+66.7</f>
        <v>168</v>
      </c>
      <c r="F34" s="55">
        <f>101.2+66.2</f>
        <v>167.4</v>
      </c>
      <c r="G34" s="55">
        <f>100.8+66.2</f>
        <v>167</v>
      </c>
      <c r="H34" s="55">
        <f>96.6+64.3</f>
        <v>160.89999999999998</v>
      </c>
      <c r="I34" s="55">
        <f>97+66</f>
        <v>163</v>
      </c>
      <c r="J34" s="55">
        <f>97.5+65.8</f>
        <v>163.30000000000001</v>
      </c>
      <c r="K34" s="55">
        <v>164.2</v>
      </c>
      <c r="L34" s="64">
        <f>97+65</f>
        <v>162</v>
      </c>
      <c r="M34" s="64">
        <f>96+65</f>
        <v>161</v>
      </c>
      <c r="N34" s="64">
        <v>165</v>
      </c>
      <c r="O34" s="64">
        <v>165</v>
      </c>
      <c r="P34" s="64">
        <v>163</v>
      </c>
      <c r="Q34" s="64">
        <v>166</v>
      </c>
      <c r="R34" s="64">
        <v>159.1</v>
      </c>
      <c r="S34" s="64">
        <v>155.4</v>
      </c>
      <c r="T34" s="64">
        <v>163.69999999999999</v>
      </c>
      <c r="U34" s="64">
        <v>165.8</v>
      </c>
      <c r="V34" s="64">
        <v>165</v>
      </c>
      <c r="W34" s="64">
        <v>168.2</v>
      </c>
      <c r="X34" s="64">
        <v>160.9</v>
      </c>
      <c r="Y34" s="64">
        <v>162.30000000000001</v>
      </c>
      <c r="Z34" s="64">
        <v>166.1</v>
      </c>
      <c r="AA34" s="64">
        <v>166.5</v>
      </c>
      <c r="AB34" s="64">
        <v>167</v>
      </c>
      <c r="AC34" s="64">
        <v>168</v>
      </c>
      <c r="AD34" s="64">
        <v>161</v>
      </c>
      <c r="AE34" s="55">
        <v>169</v>
      </c>
      <c r="AF34" s="55">
        <v>169.4</v>
      </c>
      <c r="AG34" s="58">
        <v>240</v>
      </c>
      <c r="AH34" s="51">
        <f t="shared" si="2"/>
        <v>169.4</v>
      </c>
      <c r="AI34" s="52">
        <f t="shared" si="3"/>
        <v>152.6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783.2</v>
      </c>
      <c r="C35" s="66">
        <f t="shared" si="4"/>
        <v>787</v>
      </c>
      <c r="D35" s="66">
        <f t="shared" si="4"/>
        <v>768.4</v>
      </c>
      <c r="E35" s="66">
        <f t="shared" si="4"/>
        <v>762.9</v>
      </c>
      <c r="F35" s="66">
        <f t="shared" si="4"/>
        <v>727.9</v>
      </c>
      <c r="G35" s="66">
        <f t="shared" si="4"/>
        <v>720.9</v>
      </c>
      <c r="H35" s="66">
        <f t="shared" si="4"/>
        <v>725.9</v>
      </c>
      <c r="I35" s="66">
        <f t="shared" si="4"/>
        <v>725.9</v>
      </c>
      <c r="J35" s="66">
        <f t="shared" si="4"/>
        <v>725.9</v>
      </c>
      <c r="K35" s="66">
        <f t="shared" si="4"/>
        <v>725.9</v>
      </c>
      <c r="L35" s="66">
        <f t="shared" si="4"/>
        <v>745.9</v>
      </c>
      <c r="M35" s="66">
        <f t="shared" si="4"/>
        <v>805.9</v>
      </c>
      <c r="N35" s="66">
        <f t="shared" si="4"/>
        <v>825.9</v>
      </c>
      <c r="O35" s="66">
        <f t="shared" si="4"/>
        <v>824.9</v>
      </c>
      <c r="P35" s="66">
        <f t="shared" si="4"/>
        <v>731.9</v>
      </c>
      <c r="Q35" s="66">
        <f t="shared" si="4"/>
        <v>713.09999999999991</v>
      </c>
      <c r="R35" s="66">
        <f t="shared" si="4"/>
        <v>735.09999999999991</v>
      </c>
      <c r="S35" s="66">
        <f t="shared" si="4"/>
        <v>828.1</v>
      </c>
      <c r="T35" s="66">
        <f t="shared" si="4"/>
        <v>794.69999999999993</v>
      </c>
      <c r="U35" s="66">
        <f t="shared" si="4"/>
        <v>794.69999999999993</v>
      </c>
      <c r="V35" s="66">
        <f t="shared" si="4"/>
        <v>808.1</v>
      </c>
      <c r="W35" s="66">
        <f t="shared" si="4"/>
        <v>888.1</v>
      </c>
      <c r="X35" s="66">
        <f t="shared" si="4"/>
        <v>888.1</v>
      </c>
      <c r="Y35" s="66">
        <f t="shared" si="4"/>
        <v>928.1</v>
      </c>
      <c r="Z35" s="66">
        <f t="shared" si="4"/>
        <v>928.1</v>
      </c>
      <c r="AA35" s="66">
        <f t="shared" si="4"/>
        <v>940.00000000000011</v>
      </c>
      <c r="AB35" s="66">
        <f t="shared" si="4"/>
        <v>940.00000000000011</v>
      </c>
      <c r="AC35" s="66">
        <f t="shared" si="4"/>
        <v>946.00000000000011</v>
      </c>
      <c r="AD35" s="66">
        <f t="shared" si="4"/>
        <v>880.60000000000014</v>
      </c>
      <c r="AE35" s="66">
        <f t="shared" si="4"/>
        <v>818.59999999999991</v>
      </c>
      <c r="AF35" s="66">
        <f t="shared" si="4"/>
        <v>756.59999999999991</v>
      </c>
      <c r="AG35" s="58">
        <f>SUM(AG11:AG34)</f>
        <v>1416.83</v>
      </c>
      <c r="AH35" s="51">
        <f t="shared" si="2"/>
        <v>946.00000000000011</v>
      </c>
      <c r="AI35" s="52">
        <f t="shared" si="3"/>
        <v>713.09999999999991</v>
      </c>
      <c r="AK35" s="53"/>
    </row>
    <row r="36" spans="1:41" x14ac:dyDescent="0.25">
      <c r="A36" s="54" t="s">
        <v>21</v>
      </c>
      <c r="B36" s="48">
        <v>138.6</v>
      </c>
      <c r="C36" s="48">
        <v>138.6</v>
      </c>
      <c r="D36" s="48">
        <v>138.6</v>
      </c>
      <c r="E36" s="55">
        <v>138.30000000000001</v>
      </c>
      <c r="F36" s="55">
        <v>137.9</v>
      </c>
      <c r="G36" s="55">
        <v>138.5</v>
      </c>
      <c r="H36" s="55">
        <v>112.3</v>
      </c>
      <c r="I36" s="55">
        <v>132.9</v>
      </c>
      <c r="J36" s="55">
        <v>137.5</v>
      </c>
      <c r="K36" s="55">
        <v>137.5</v>
      </c>
      <c r="L36" s="48">
        <v>137.5</v>
      </c>
      <c r="M36" s="48">
        <v>137.5</v>
      </c>
      <c r="N36" s="48">
        <v>134</v>
      </c>
      <c r="O36" s="48">
        <v>134</v>
      </c>
      <c r="P36" s="48">
        <v>134</v>
      </c>
      <c r="Q36" s="48">
        <v>134</v>
      </c>
      <c r="R36" s="48">
        <v>134</v>
      </c>
      <c r="S36" s="48">
        <v>134</v>
      </c>
      <c r="T36" s="48">
        <v>134</v>
      </c>
      <c r="U36" s="48">
        <v>134</v>
      </c>
      <c r="V36" s="48">
        <v>134</v>
      </c>
      <c r="W36" s="48">
        <v>137.9</v>
      </c>
      <c r="X36" s="48">
        <v>137.9</v>
      </c>
      <c r="Y36" s="48">
        <v>137.9</v>
      </c>
      <c r="Z36" s="48">
        <v>137.9</v>
      </c>
      <c r="AA36" s="47">
        <v>137.30000000000001</v>
      </c>
      <c r="AB36" s="47">
        <v>135</v>
      </c>
      <c r="AC36" s="47">
        <v>136</v>
      </c>
      <c r="AD36" s="47">
        <v>136.69999999999999</v>
      </c>
      <c r="AE36" s="47">
        <v>137</v>
      </c>
      <c r="AF36" s="47">
        <v>137.69999999999999</v>
      </c>
      <c r="AG36" s="56">
        <v>144</v>
      </c>
      <c r="AH36" s="51">
        <f t="shared" si="2"/>
        <v>138.6</v>
      </c>
      <c r="AI36" s="52">
        <f t="shared" si="3"/>
        <v>112.3</v>
      </c>
      <c r="AK36" s="53"/>
    </row>
    <row r="37" spans="1:41" x14ac:dyDescent="0.25">
      <c r="A37" s="57" t="s">
        <v>22</v>
      </c>
      <c r="B37" s="67">
        <v>70</v>
      </c>
      <c r="C37" s="67">
        <v>70</v>
      </c>
      <c r="D37" s="67">
        <v>70</v>
      </c>
      <c r="E37" s="55">
        <v>59.8</v>
      </c>
      <c r="F37" s="55">
        <v>60.6</v>
      </c>
      <c r="G37" s="55">
        <v>59.1</v>
      </c>
      <c r="H37" s="55">
        <v>59.8</v>
      </c>
      <c r="I37" s="55">
        <v>60</v>
      </c>
      <c r="J37" s="55">
        <v>70.400000000000006</v>
      </c>
      <c r="K37" s="55">
        <v>70.400000000000006</v>
      </c>
      <c r="L37" s="67">
        <v>70.400000000000006</v>
      </c>
      <c r="M37" s="67">
        <v>70.400000000000006</v>
      </c>
      <c r="N37" s="67">
        <v>71</v>
      </c>
      <c r="O37" s="67">
        <v>71</v>
      </c>
      <c r="P37" s="67">
        <v>71</v>
      </c>
      <c r="Q37" s="67">
        <v>71</v>
      </c>
      <c r="R37" s="67">
        <v>71</v>
      </c>
      <c r="S37" s="67">
        <v>71</v>
      </c>
      <c r="T37" s="67">
        <v>71</v>
      </c>
      <c r="U37" s="67">
        <v>71</v>
      </c>
      <c r="V37" s="67">
        <v>71</v>
      </c>
      <c r="W37" s="67">
        <v>72.2</v>
      </c>
      <c r="X37" s="67">
        <v>72.2</v>
      </c>
      <c r="Y37" s="67">
        <v>72.2</v>
      </c>
      <c r="Z37" s="67">
        <v>71.5</v>
      </c>
      <c r="AA37" s="55">
        <v>70.3</v>
      </c>
      <c r="AB37" s="55">
        <v>69.900000000000006</v>
      </c>
      <c r="AC37" s="55">
        <v>70</v>
      </c>
      <c r="AD37" s="55">
        <v>70.5</v>
      </c>
      <c r="AE37" s="55">
        <v>70.5</v>
      </c>
      <c r="AF37" s="55">
        <v>70.099999999999994</v>
      </c>
      <c r="AG37" s="58">
        <v>70</v>
      </c>
      <c r="AH37" s="51">
        <f t="shared" si="2"/>
        <v>72.2</v>
      </c>
      <c r="AI37" s="52">
        <f t="shared" si="3"/>
        <v>59.1</v>
      </c>
      <c r="AK37" s="53"/>
    </row>
    <row r="38" spans="1:41" x14ac:dyDescent="0.25">
      <c r="A38" s="57" t="s">
        <v>23</v>
      </c>
      <c r="B38" s="67">
        <v>63.7</v>
      </c>
      <c r="C38" s="67">
        <v>63.7</v>
      </c>
      <c r="D38" s="67">
        <v>63.7</v>
      </c>
      <c r="E38" s="55">
        <v>56.3</v>
      </c>
      <c r="F38" s="55">
        <v>56.5</v>
      </c>
      <c r="G38" s="55">
        <v>53.2</v>
      </c>
      <c r="H38" s="55">
        <v>56.1</v>
      </c>
      <c r="I38" s="55">
        <v>56.1</v>
      </c>
      <c r="J38" s="55">
        <v>64.900000000000006</v>
      </c>
      <c r="K38" s="55">
        <v>64.900000000000006</v>
      </c>
      <c r="L38" s="67">
        <v>64.900000000000006</v>
      </c>
      <c r="M38" s="67">
        <v>64.900000000000006</v>
      </c>
      <c r="N38" s="67">
        <v>64</v>
      </c>
      <c r="O38" s="67">
        <v>64</v>
      </c>
      <c r="P38" s="67">
        <v>64</v>
      </c>
      <c r="Q38" s="67">
        <v>64</v>
      </c>
      <c r="R38" s="67">
        <v>64</v>
      </c>
      <c r="S38" s="67">
        <v>64</v>
      </c>
      <c r="T38" s="67">
        <v>64</v>
      </c>
      <c r="U38" s="67">
        <v>64</v>
      </c>
      <c r="V38" s="67">
        <v>64</v>
      </c>
      <c r="W38" s="67">
        <v>65</v>
      </c>
      <c r="X38" s="67">
        <v>65</v>
      </c>
      <c r="Y38" s="67">
        <v>65</v>
      </c>
      <c r="Z38" s="67">
        <v>65.5</v>
      </c>
      <c r="AA38" s="55">
        <v>65.5</v>
      </c>
      <c r="AB38" s="55">
        <v>65.400000000000006</v>
      </c>
      <c r="AC38" s="55">
        <v>65.400000000000006</v>
      </c>
      <c r="AD38" s="55">
        <v>65.5</v>
      </c>
      <c r="AE38" s="55">
        <v>65.5</v>
      </c>
      <c r="AF38" s="55">
        <v>64.7</v>
      </c>
      <c r="AG38" s="58">
        <v>69</v>
      </c>
      <c r="AH38" s="51">
        <f t="shared" si="2"/>
        <v>65.5</v>
      </c>
      <c r="AI38" s="52">
        <f t="shared" si="3"/>
        <v>53.2</v>
      </c>
      <c r="AK38" s="53"/>
    </row>
    <row r="39" spans="1:41" x14ac:dyDescent="0.25">
      <c r="A39" s="57" t="s">
        <v>24</v>
      </c>
      <c r="B39" s="67">
        <v>30</v>
      </c>
      <c r="C39" s="67">
        <v>30</v>
      </c>
      <c r="D39" s="67">
        <v>30</v>
      </c>
      <c r="E39" s="55">
        <v>30.7</v>
      </c>
      <c r="F39" s="55">
        <v>30.7</v>
      </c>
      <c r="G39" s="55">
        <v>30.7</v>
      </c>
      <c r="H39" s="55">
        <v>25</v>
      </c>
      <c r="I39" s="55">
        <v>25</v>
      </c>
      <c r="J39" s="55">
        <v>25</v>
      </c>
      <c r="K39" s="55">
        <v>25</v>
      </c>
      <c r="L39" s="67">
        <v>25</v>
      </c>
      <c r="M39" s="67">
        <v>25</v>
      </c>
      <c r="N39" s="67">
        <v>25</v>
      </c>
      <c r="O39" s="67">
        <v>30</v>
      </c>
      <c r="P39" s="67">
        <v>30</v>
      </c>
      <c r="Q39" s="67">
        <v>30</v>
      </c>
      <c r="R39" s="67">
        <v>30</v>
      </c>
      <c r="S39" s="67">
        <v>0</v>
      </c>
      <c r="T39" s="67">
        <v>0</v>
      </c>
      <c r="U39" s="67">
        <v>30</v>
      </c>
      <c r="V39" s="67">
        <v>30</v>
      </c>
      <c r="W39" s="67">
        <v>30</v>
      </c>
      <c r="X39" s="67">
        <v>30</v>
      </c>
      <c r="Y39" s="67">
        <v>30</v>
      </c>
      <c r="Z39" s="67">
        <v>30</v>
      </c>
      <c r="AA39" s="55">
        <v>30</v>
      </c>
      <c r="AB39" s="55">
        <v>30</v>
      </c>
      <c r="AC39" s="55">
        <v>30</v>
      </c>
      <c r="AD39" s="55">
        <v>30</v>
      </c>
      <c r="AE39" s="55">
        <v>30</v>
      </c>
      <c r="AF39" s="55">
        <v>30</v>
      </c>
      <c r="AG39" s="58">
        <v>60</v>
      </c>
      <c r="AH39" s="51">
        <f t="shared" si="2"/>
        <v>30.7</v>
      </c>
      <c r="AI39" s="52">
        <f t="shared" si="3"/>
        <v>0</v>
      </c>
      <c r="AK39" s="53"/>
    </row>
    <row r="40" spans="1:41" x14ac:dyDescent="0.25">
      <c r="A40" s="57" t="s">
        <v>25</v>
      </c>
      <c r="B40" s="67">
        <v>28.7</v>
      </c>
      <c r="C40" s="67">
        <v>28.7</v>
      </c>
      <c r="D40" s="67">
        <v>28.7</v>
      </c>
      <c r="E40" s="55">
        <v>28.5</v>
      </c>
      <c r="F40" s="55">
        <v>28.5</v>
      </c>
      <c r="G40" s="55">
        <v>24.9</v>
      </c>
      <c r="H40" s="55">
        <v>24.9</v>
      </c>
      <c r="I40" s="55">
        <v>25</v>
      </c>
      <c r="J40" s="55">
        <v>25</v>
      </c>
      <c r="K40" s="55">
        <v>25</v>
      </c>
      <c r="L40" s="48">
        <v>25</v>
      </c>
      <c r="M40" s="48">
        <v>25</v>
      </c>
      <c r="N40" s="48">
        <v>25</v>
      </c>
      <c r="O40" s="48">
        <v>25</v>
      </c>
      <c r="P40" s="48">
        <v>25</v>
      </c>
      <c r="Q40" s="48">
        <v>25</v>
      </c>
      <c r="R40" s="48">
        <v>25</v>
      </c>
      <c r="S40" s="48">
        <v>25</v>
      </c>
      <c r="T40" s="48">
        <v>25</v>
      </c>
      <c r="U40" s="48">
        <v>25</v>
      </c>
      <c r="V40" s="48">
        <v>25</v>
      </c>
      <c r="W40" s="48">
        <v>25</v>
      </c>
      <c r="X40" s="48">
        <v>25</v>
      </c>
      <c r="Y40" s="67">
        <v>25</v>
      </c>
      <c r="Z40" s="67">
        <v>25</v>
      </c>
      <c r="AA40" s="55">
        <v>28.2</v>
      </c>
      <c r="AB40" s="55">
        <v>0</v>
      </c>
      <c r="AC40" s="55">
        <v>15</v>
      </c>
      <c r="AD40" s="55">
        <v>15</v>
      </c>
      <c r="AE40" s="55">
        <v>15</v>
      </c>
      <c r="AF40" s="55">
        <v>15</v>
      </c>
      <c r="AG40" s="58">
        <v>30</v>
      </c>
      <c r="AH40" s="51">
        <f t="shared" si="2"/>
        <v>28.7</v>
      </c>
      <c r="AI40" s="52">
        <f t="shared" si="3"/>
        <v>0</v>
      </c>
      <c r="AK40" s="53"/>
    </row>
    <row r="41" spans="1:41" x14ac:dyDescent="0.25">
      <c r="A41" s="57" t="s">
        <v>85</v>
      </c>
      <c r="B41" s="48">
        <v>0</v>
      </c>
      <c r="C41" s="48">
        <v>0</v>
      </c>
      <c r="D41" s="48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55">
        <v>0</v>
      </c>
      <c r="AB41" s="55">
        <v>0</v>
      </c>
      <c r="AC41" s="55">
        <v>0</v>
      </c>
      <c r="AD41" s="55">
        <v>0</v>
      </c>
      <c r="AE41" s="55">
        <v>0</v>
      </c>
      <c r="AF41" s="55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48">
        <v>17</v>
      </c>
      <c r="C42" s="48">
        <v>17</v>
      </c>
      <c r="D42" s="48">
        <v>17</v>
      </c>
      <c r="E42" s="68">
        <v>17</v>
      </c>
      <c r="F42" s="68">
        <v>17</v>
      </c>
      <c r="G42" s="68">
        <v>17</v>
      </c>
      <c r="H42" s="68">
        <v>17</v>
      </c>
      <c r="I42" s="68">
        <v>17</v>
      </c>
      <c r="J42" s="68">
        <v>17</v>
      </c>
      <c r="K42" s="68">
        <v>17</v>
      </c>
      <c r="L42" s="48">
        <v>17</v>
      </c>
      <c r="M42" s="48">
        <v>17</v>
      </c>
      <c r="N42" s="48">
        <v>17</v>
      </c>
      <c r="O42" s="48">
        <v>17</v>
      </c>
      <c r="P42" s="48">
        <v>17</v>
      </c>
      <c r="Q42" s="48">
        <v>17</v>
      </c>
      <c r="R42" s="48">
        <v>17</v>
      </c>
      <c r="S42" s="48">
        <v>17</v>
      </c>
      <c r="T42" s="48">
        <v>17</v>
      </c>
      <c r="U42" s="48">
        <v>17</v>
      </c>
      <c r="V42" s="48">
        <v>17</v>
      </c>
      <c r="W42" s="48">
        <v>17</v>
      </c>
      <c r="X42" s="48">
        <v>17</v>
      </c>
      <c r="Y42" s="48">
        <v>17</v>
      </c>
      <c r="Z42" s="48">
        <v>17</v>
      </c>
      <c r="AA42" s="55">
        <v>17</v>
      </c>
      <c r="AB42" s="55">
        <v>17</v>
      </c>
      <c r="AC42" s="55">
        <v>17</v>
      </c>
      <c r="AD42" s="55">
        <v>17</v>
      </c>
      <c r="AE42" s="55">
        <v>17</v>
      </c>
      <c r="AF42" s="55">
        <v>17</v>
      </c>
      <c r="AG42" s="58">
        <v>24</v>
      </c>
      <c r="AH42" s="51">
        <f t="shared" si="2"/>
        <v>17</v>
      </c>
      <c r="AI42" s="52">
        <f t="shared" si="3"/>
        <v>17</v>
      </c>
      <c r="AK42" s="53"/>
    </row>
    <row r="43" spans="1:41" x14ac:dyDescent="0.25">
      <c r="A43" s="57" t="s">
        <v>27</v>
      </c>
      <c r="B43" s="48">
        <v>2.7</v>
      </c>
      <c r="C43" s="48">
        <v>2.7</v>
      </c>
      <c r="D43" s="48">
        <v>2.7</v>
      </c>
      <c r="E43" s="55">
        <v>2.7</v>
      </c>
      <c r="F43" s="55">
        <v>2.7</v>
      </c>
      <c r="G43" s="55">
        <v>2.7</v>
      </c>
      <c r="H43" s="55">
        <v>2.7</v>
      </c>
      <c r="I43" s="55">
        <v>2.7</v>
      </c>
      <c r="J43" s="55">
        <v>2.7</v>
      </c>
      <c r="K43" s="55">
        <v>2.7</v>
      </c>
      <c r="L43" s="48">
        <v>0</v>
      </c>
      <c r="M43" s="48">
        <v>1.7</v>
      </c>
      <c r="N43" s="48">
        <v>1.7</v>
      </c>
      <c r="O43" s="48">
        <v>1.7</v>
      </c>
      <c r="P43" s="48">
        <v>1.7</v>
      </c>
      <c r="Q43" s="48">
        <v>1.7</v>
      </c>
      <c r="R43" s="48">
        <v>0</v>
      </c>
      <c r="S43" s="48">
        <v>0</v>
      </c>
      <c r="T43" s="48">
        <v>0</v>
      </c>
      <c r="U43" s="48">
        <v>0</v>
      </c>
      <c r="V43" s="48">
        <v>0</v>
      </c>
      <c r="W43" s="48">
        <v>0</v>
      </c>
      <c r="X43" s="48">
        <v>0</v>
      </c>
      <c r="Y43" s="48">
        <v>0</v>
      </c>
      <c r="Z43" s="48">
        <v>0</v>
      </c>
      <c r="AA43" s="55">
        <v>3</v>
      </c>
      <c r="AB43" s="55">
        <v>3</v>
      </c>
      <c r="AC43" s="55">
        <v>3</v>
      </c>
      <c r="AD43" s="55">
        <v>3</v>
      </c>
      <c r="AE43" s="55">
        <v>0</v>
      </c>
      <c r="AF43" s="55">
        <v>0</v>
      </c>
      <c r="AG43" s="58">
        <v>15</v>
      </c>
      <c r="AH43" s="51">
        <f t="shared" si="2"/>
        <v>3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48">
        <v>13</v>
      </c>
      <c r="C44" s="48">
        <v>13</v>
      </c>
      <c r="D44" s="48">
        <v>13</v>
      </c>
      <c r="E44" s="55">
        <v>13</v>
      </c>
      <c r="F44" s="55">
        <v>13</v>
      </c>
      <c r="G44" s="55">
        <v>13</v>
      </c>
      <c r="H44" s="55">
        <v>13</v>
      </c>
      <c r="I44" s="55">
        <v>13</v>
      </c>
      <c r="J44" s="55">
        <v>13</v>
      </c>
      <c r="K44" s="55">
        <v>13</v>
      </c>
      <c r="L44" s="48">
        <v>13</v>
      </c>
      <c r="M44" s="48">
        <v>13</v>
      </c>
      <c r="N44" s="48">
        <v>13</v>
      </c>
      <c r="O44" s="48">
        <v>13</v>
      </c>
      <c r="P44" s="48">
        <v>13</v>
      </c>
      <c r="Q44" s="48">
        <v>13</v>
      </c>
      <c r="R44" s="48">
        <v>13</v>
      </c>
      <c r="S44" s="48">
        <v>13</v>
      </c>
      <c r="T44" s="48">
        <v>13</v>
      </c>
      <c r="U44" s="48">
        <v>13</v>
      </c>
      <c r="V44" s="48">
        <v>13</v>
      </c>
      <c r="W44" s="48">
        <v>13</v>
      </c>
      <c r="X44" s="48">
        <v>13</v>
      </c>
      <c r="Y44" s="48">
        <v>13</v>
      </c>
      <c r="Z44" s="48">
        <v>13</v>
      </c>
      <c r="AA44" s="55">
        <v>13</v>
      </c>
      <c r="AB44" s="55">
        <v>13</v>
      </c>
      <c r="AC44" s="55">
        <v>13</v>
      </c>
      <c r="AD44" s="55">
        <v>13</v>
      </c>
      <c r="AE44" s="55">
        <v>13</v>
      </c>
      <c r="AF44" s="55">
        <v>13</v>
      </c>
      <c r="AG44" s="58">
        <v>14.1</v>
      </c>
      <c r="AH44" s="51">
        <f t="shared" si="2"/>
        <v>13</v>
      </c>
      <c r="AI44" s="52">
        <f t="shared" si="3"/>
        <v>13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48">
        <v>14</v>
      </c>
      <c r="C45" s="48">
        <v>14</v>
      </c>
      <c r="D45" s="48">
        <v>14</v>
      </c>
      <c r="E45" s="68">
        <v>14</v>
      </c>
      <c r="F45" s="68">
        <v>14</v>
      </c>
      <c r="G45" s="68">
        <v>14</v>
      </c>
      <c r="H45" s="68">
        <v>14</v>
      </c>
      <c r="I45" s="68">
        <v>14</v>
      </c>
      <c r="J45" s="68">
        <v>14</v>
      </c>
      <c r="K45" s="68">
        <v>14</v>
      </c>
      <c r="L45" s="48">
        <v>14</v>
      </c>
      <c r="M45" s="48">
        <v>14</v>
      </c>
      <c r="N45" s="48">
        <v>14</v>
      </c>
      <c r="O45" s="48">
        <v>14</v>
      </c>
      <c r="P45" s="48">
        <v>14</v>
      </c>
      <c r="Q45" s="48">
        <v>14</v>
      </c>
      <c r="R45" s="48">
        <v>7</v>
      </c>
      <c r="S45" s="48">
        <v>7</v>
      </c>
      <c r="T45" s="48">
        <v>7</v>
      </c>
      <c r="U45" s="48">
        <v>7</v>
      </c>
      <c r="V45" s="48">
        <v>7</v>
      </c>
      <c r="W45" s="48">
        <v>7</v>
      </c>
      <c r="X45" s="48">
        <v>14</v>
      </c>
      <c r="Y45" s="48">
        <v>14</v>
      </c>
      <c r="Z45" s="48">
        <v>14</v>
      </c>
      <c r="AA45" s="55">
        <v>14</v>
      </c>
      <c r="AB45" s="55">
        <v>14</v>
      </c>
      <c r="AC45" s="55">
        <v>14</v>
      </c>
      <c r="AD45" s="55">
        <v>14</v>
      </c>
      <c r="AE45" s="55">
        <v>14</v>
      </c>
      <c r="AF45" s="55">
        <v>14</v>
      </c>
      <c r="AG45" s="58">
        <v>14</v>
      </c>
      <c r="AH45" s="51">
        <f t="shared" si="2"/>
        <v>14</v>
      </c>
      <c r="AI45" s="52">
        <f t="shared" si="3"/>
        <v>7</v>
      </c>
      <c r="AK45" s="53"/>
    </row>
    <row r="46" spans="1:41" x14ac:dyDescent="0.25">
      <c r="A46" s="57" t="s">
        <v>30</v>
      </c>
      <c r="B46" s="48">
        <v>6.6</v>
      </c>
      <c r="C46" s="48">
        <v>6.6</v>
      </c>
      <c r="D46" s="48">
        <v>6.6</v>
      </c>
      <c r="E46" s="55">
        <v>6.6</v>
      </c>
      <c r="F46" s="55">
        <v>6.6</v>
      </c>
      <c r="G46" s="55">
        <v>6.6</v>
      </c>
      <c r="H46" s="55">
        <v>6.6</v>
      </c>
      <c r="I46" s="55">
        <v>6.6</v>
      </c>
      <c r="J46" s="55">
        <v>6.6</v>
      </c>
      <c r="K46" s="55">
        <v>6.6</v>
      </c>
      <c r="L46" s="48">
        <v>6.6</v>
      </c>
      <c r="M46" s="48">
        <v>6.6</v>
      </c>
      <c r="N46" s="48">
        <v>6.6</v>
      </c>
      <c r="O46" s="48">
        <v>6.6</v>
      </c>
      <c r="P46" s="48">
        <v>6.6</v>
      </c>
      <c r="Q46" s="48">
        <v>6.6</v>
      </c>
      <c r="R46" s="48">
        <v>6.6</v>
      </c>
      <c r="S46" s="48">
        <v>6.6</v>
      </c>
      <c r="T46" s="48">
        <v>6.6</v>
      </c>
      <c r="U46" s="48">
        <v>6.6</v>
      </c>
      <c r="V46" s="48">
        <v>6.6</v>
      </c>
      <c r="W46" s="48">
        <v>6.6</v>
      </c>
      <c r="X46" s="48">
        <v>6.6</v>
      </c>
      <c r="Y46" s="48">
        <v>6.6</v>
      </c>
      <c r="Z46" s="48">
        <v>6.6</v>
      </c>
      <c r="AA46" s="55">
        <v>6.5</v>
      </c>
      <c r="AB46" s="55">
        <v>6.5</v>
      </c>
      <c r="AC46" s="55">
        <v>6.5</v>
      </c>
      <c r="AD46" s="55">
        <v>0</v>
      </c>
      <c r="AE46" s="55">
        <v>0</v>
      </c>
      <c r="AF46" s="55">
        <v>0</v>
      </c>
      <c r="AG46" s="58">
        <v>10.050000000000001</v>
      </c>
      <c r="AH46" s="51">
        <f t="shared" si="2"/>
        <v>6.6</v>
      </c>
      <c r="AI46" s="52">
        <f t="shared" si="3"/>
        <v>0</v>
      </c>
      <c r="AK46" s="53"/>
    </row>
    <row r="47" spans="1:41" x14ac:dyDescent="0.25">
      <c r="A47" s="57" t="s">
        <v>31</v>
      </c>
      <c r="B47" s="48">
        <v>6.2</v>
      </c>
      <c r="C47" s="48">
        <v>6.2</v>
      </c>
      <c r="D47" s="48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55">
        <v>6.2</v>
      </c>
      <c r="AB47" s="55">
        <v>6.2</v>
      </c>
      <c r="AC47" s="55">
        <v>6.2</v>
      </c>
      <c r="AD47" s="55">
        <v>6.2</v>
      </c>
      <c r="AE47" s="55">
        <v>6.2</v>
      </c>
      <c r="AF47" s="55">
        <v>6.2</v>
      </c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f>B195</f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v>3.54</v>
      </c>
      <c r="Z48" s="70">
        <f t="shared" si="5"/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394.04</v>
      </c>
      <c r="C49" s="66">
        <f t="shared" si="6"/>
        <v>394.04</v>
      </c>
      <c r="D49" s="66">
        <f t="shared" si="6"/>
        <v>394.04</v>
      </c>
      <c r="E49" s="66">
        <f t="shared" si="6"/>
        <v>376.64000000000004</v>
      </c>
      <c r="F49" s="66">
        <f t="shared" si="6"/>
        <v>377.24</v>
      </c>
      <c r="G49" s="66">
        <f t="shared" si="6"/>
        <v>369.44</v>
      </c>
      <c r="H49" s="66">
        <f t="shared" si="6"/>
        <v>341.14</v>
      </c>
      <c r="I49" s="66">
        <f t="shared" si="6"/>
        <v>362.04</v>
      </c>
      <c r="J49" s="66">
        <f t="shared" si="6"/>
        <v>385.84000000000003</v>
      </c>
      <c r="K49" s="66">
        <f t="shared" si="6"/>
        <v>385.84000000000003</v>
      </c>
      <c r="L49" s="66">
        <f t="shared" si="6"/>
        <v>383.14000000000004</v>
      </c>
      <c r="M49" s="66">
        <f t="shared" si="6"/>
        <v>384.84000000000003</v>
      </c>
      <c r="N49" s="66">
        <f t="shared" si="6"/>
        <v>381.04</v>
      </c>
      <c r="O49" s="66">
        <f t="shared" si="6"/>
        <v>386.04</v>
      </c>
      <c r="P49" s="66">
        <f t="shared" si="6"/>
        <v>386.04</v>
      </c>
      <c r="Q49" s="66">
        <f t="shared" si="6"/>
        <v>386.04</v>
      </c>
      <c r="R49" s="66">
        <f t="shared" si="6"/>
        <v>377.34000000000003</v>
      </c>
      <c r="S49" s="66">
        <f t="shared" si="6"/>
        <v>347.34000000000003</v>
      </c>
      <c r="T49" s="66">
        <f t="shared" si="6"/>
        <v>347.34000000000003</v>
      </c>
      <c r="U49" s="66">
        <f t="shared" si="6"/>
        <v>377.34000000000003</v>
      </c>
      <c r="V49" s="66">
        <f t="shared" si="6"/>
        <v>377.34000000000003</v>
      </c>
      <c r="W49" s="66">
        <f t="shared" si="6"/>
        <v>383.44000000000005</v>
      </c>
      <c r="X49" s="66">
        <f t="shared" si="6"/>
        <v>390.44000000000005</v>
      </c>
      <c r="Y49" s="66">
        <f t="shared" si="6"/>
        <v>390.44000000000005</v>
      </c>
      <c r="Z49" s="66">
        <f t="shared" si="6"/>
        <v>390.24</v>
      </c>
      <c r="AA49" s="66">
        <f t="shared" si="6"/>
        <v>394.54</v>
      </c>
      <c r="AB49" s="66">
        <f t="shared" si="6"/>
        <v>363.54</v>
      </c>
      <c r="AC49" s="66">
        <f t="shared" si="6"/>
        <v>379.64</v>
      </c>
      <c r="AD49" s="66">
        <f t="shared" si="6"/>
        <v>374.44</v>
      </c>
      <c r="AE49" s="66">
        <f t="shared" si="6"/>
        <v>371.74</v>
      </c>
      <c r="AF49" s="66">
        <f t="shared" si="6"/>
        <v>371.24</v>
      </c>
      <c r="AG49" s="71">
        <f>SUM(AG36:AG48)</f>
        <v>489.91</v>
      </c>
      <c r="AH49" s="51">
        <f t="shared" si="2"/>
        <v>394.54</v>
      </c>
      <c r="AI49" s="52">
        <f t="shared" si="3"/>
        <v>341.14</v>
      </c>
      <c r="AK49" s="53"/>
    </row>
    <row r="50" spans="1:37" x14ac:dyDescent="0.25">
      <c r="A50" s="54" t="s">
        <v>34</v>
      </c>
      <c r="B50" s="55">
        <v>0</v>
      </c>
      <c r="C50" s="55">
        <v>0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55">
        <v>0</v>
      </c>
      <c r="M50" s="55">
        <v>0</v>
      </c>
      <c r="N50" s="55">
        <v>43.5</v>
      </c>
      <c r="O50" s="72">
        <v>45</v>
      </c>
      <c r="P50" s="48">
        <v>50</v>
      </c>
      <c r="Q50" s="48">
        <v>60</v>
      </c>
      <c r="R50" s="48">
        <v>40.299999999999997</v>
      </c>
      <c r="S50" s="48">
        <v>59.1</v>
      </c>
      <c r="T50" s="48">
        <v>34.799999999999997</v>
      </c>
      <c r="U50" s="48">
        <v>0</v>
      </c>
      <c r="V50" s="48">
        <v>0</v>
      </c>
      <c r="W50" s="48">
        <v>0</v>
      </c>
      <c r="X50" s="48">
        <v>0</v>
      </c>
      <c r="Y50" s="48">
        <v>39.700000000000003</v>
      </c>
      <c r="Z50" s="48">
        <v>38.9</v>
      </c>
      <c r="AA50" s="48">
        <v>29.4</v>
      </c>
      <c r="AB50" s="48">
        <v>29.4</v>
      </c>
      <c r="AC50" s="48">
        <v>30</v>
      </c>
      <c r="AD50" s="48">
        <v>10</v>
      </c>
      <c r="AE50" s="48">
        <v>0</v>
      </c>
      <c r="AF50" s="48">
        <v>0</v>
      </c>
      <c r="AG50" s="56">
        <v>60</v>
      </c>
      <c r="AH50" s="51">
        <f t="shared" si="2"/>
        <v>60</v>
      </c>
      <c r="AI50" s="52">
        <f t="shared" si="3"/>
        <v>0</v>
      </c>
      <c r="AK50" s="53"/>
    </row>
    <row r="51" spans="1:37" x14ac:dyDescent="0.25">
      <c r="A51" s="57" t="s">
        <v>35</v>
      </c>
      <c r="B51" s="55">
        <v>0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55">
        <v>0</v>
      </c>
      <c r="M51" s="55">
        <v>0</v>
      </c>
      <c r="N51" s="55">
        <v>12.5</v>
      </c>
      <c r="O51" s="72">
        <v>22</v>
      </c>
      <c r="P51" s="67">
        <v>17</v>
      </c>
      <c r="Q51" s="67">
        <v>29</v>
      </c>
      <c r="R51" s="48">
        <v>16.600000000000001</v>
      </c>
      <c r="S51" s="48">
        <v>28.2</v>
      </c>
      <c r="T51" s="48">
        <v>14.5</v>
      </c>
      <c r="U51" s="67">
        <v>0</v>
      </c>
      <c r="V51" s="67">
        <v>0</v>
      </c>
      <c r="W51" s="67">
        <v>0</v>
      </c>
      <c r="X51" s="67">
        <v>0</v>
      </c>
      <c r="Y51" s="67">
        <v>17.8</v>
      </c>
      <c r="Z51" s="67">
        <v>16.7</v>
      </c>
      <c r="AA51" s="67">
        <v>14.7</v>
      </c>
      <c r="AB51" s="67">
        <v>13.9</v>
      </c>
      <c r="AC51" s="67">
        <v>15</v>
      </c>
      <c r="AD51" s="67">
        <v>3</v>
      </c>
      <c r="AE51" s="67">
        <v>0</v>
      </c>
      <c r="AF51" s="67">
        <v>0</v>
      </c>
      <c r="AG51" s="58">
        <v>32</v>
      </c>
      <c r="AH51" s="51">
        <f t="shared" si="2"/>
        <v>29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>
        <v>0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68">
        <v>0</v>
      </c>
      <c r="M52" s="68">
        <v>0</v>
      </c>
      <c r="N52" s="68">
        <v>4.5999999999999996</v>
      </c>
      <c r="O52" s="73">
        <v>10</v>
      </c>
      <c r="P52" s="74">
        <v>6.3</v>
      </c>
      <c r="Q52" s="74">
        <v>10.4</v>
      </c>
      <c r="R52" s="48">
        <v>6.1</v>
      </c>
      <c r="S52" s="48">
        <v>10.3</v>
      </c>
      <c r="T52" s="48">
        <v>5.3</v>
      </c>
      <c r="U52" s="74">
        <v>0</v>
      </c>
      <c r="V52" s="74">
        <v>0</v>
      </c>
      <c r="W52" s="74">
        <v>0</v>
      </c>
      <c r="X52" s="74">
        <v>0</v>
      </c>
      <c r="Y52" s="74">
        <v>6.5</v>
      </c>
      <c r="Z52" s="74">
        <v>6.1</v>
      </c>
      <c r="AA52" s="74">
        <v>5.4</v>
      </c>
      <c r="AB52" s="74">
        <v>5.0999999999999996</v>
      </c>
      <c r="AC52" s="74">
        <v>5.2</v>
      </c>
      <c r="AD52" s="74">
        <v>1.5</v>
      </c>
      <c r="AE52" s="74">
        <v>0</v>
      </c>
      <c r="AF52" s="74">
        <v>0</v>
      </c>
      <c r="AG52" s="75">
        <v>14</v>
      </c>
      <c r="AH52" s="51">
        <f t="shared" si="2"/>
        <v>10.4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0</v>
      </c>
      <c r="N53" s="66">
        <f t="shared" si="7"/>
        <v>60.6</v>
      </c>
      <c r="O53" s="66">
        <f t="shared" si="7"/>
        <v>77</v>
      </c>
      <c r="P53" s="66">
        <f t="shared" si="7"/>
        <v>73.3</v>
      </c>
      <c r="Q53" s="66">
        <f t="shared" si="7"/>
        <v>99.4</v>
      </c>
      <c r="R53" s="66">
        <f t="shared" si="7"/>
        <v>63</v>
      </c>
      <c r="S53" s="66">
        <f t="shared" si="7"/>
        <v>97.6</v>
      </c>
      <c r="T53" s="66">
        <f t="shared" si="7"/>
        <v>54.599999999999994</v>
      </c>
      <c r="U53" s="66">
        <f t="shared" si="7"/>
        <v>0</v>
      </c>
      <c r="V53" s="66">
        <f t="shared" si="7"/>
        <v>0</v>
      </c>
      <c r="W53" s="66">
        <f t="shared" si="7"/>
        <v>0</v>
      </c>
      <c r="X53" s="66">
        <f t="shared" si="7"/>
        <v>0</v>
      </c>
      <c r="Y53" s="66">
        <f t="shared" si="7"/>
        <v>64</v>
      </c>
      <c r="Z53" s="66">
        <f t="shared" si="7"/>
        <v>61.699999999999996</v>
      </c>
      <c r="AA53" s="66">
        <f t="shared" si="7"/>
        <v>49.499999999999993</v>
      </c>
      <c r="AB53" s="66">
        <f t="shared" si="7"/>
        <v>48.4</v>
      </c>
      <c r="AC53" s="66">
        <f t="shared" si="7"/>
        <v>50.2</v>
      </c>
      <c r="AD53" s="66">
        <f t="shared" si="7"/>
        <v>14.5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99.4</v>
      </c>
      <c r="AI53" s="52">
        <f t="shared" si="3"/>
        <v>0</v>
      </c>
      <c r="AK53" s="53"/>
    </row>
    <row r="54" spans="1:37" x14ac:dyDescent="0.25">
      <c r="A54" s="54" t="s">
        <v>205</v>
      </c>
      <c r="B54" s="48">
        <v>17.7</v>
      </c>
      <c r="C54" s="48">
        <v>12.8</v>
      </c>
      <c r="D54" s="48">
        <v>14.3</v>
      </c>
      <c r="E54" s="48">
        <v>12.4</v>
      </c>
      <c r="F54" s="48">
        <v>-4.4000000000000004</v>
      </c>
      <c r="G54" s="48">
        <v>-5.2</v>
      </c>
      <c r="H54" s="48">
        <v>-5</v>
      </c>
      <c r="I54" s="48">
        <v>-10</v>
      </c>
      <c r="J54" s="48">
        <v>-9.4</v>
      </c>
      <c r="K54" s="48">
        <v>0</v>
      </c>
      <c r="L54" s="48">
        <v>0</v>
      </c>
      <c r="M54" s="48">
        <v>0</v>
      </c>
      <c r="N54" s="48">
        <v>0</v>
      </c>
      <c r="O54" s="48">
        <v>0</v>
      </c>
      <c r="P54" s="48">
        <v>0</v>
      </c>
      <c r="Q54" s="48">
        <v>0</v>
      </c>
      <c r="R54" s="48">
        <v>26.4</v>
      </c>
      <c r="S54" s="48">
        <v>16</v>
      </c>
      <c r="T54" s="48">
        <v>26.8</v>
      </c>
      <c r="U54" s="48">
        <v>26.5</v>
      </c>
      <c r="V54" s="48">
        <v>20.5</v>
      </c>
      <c r="W54" s="48">
        <v>15.2</v>
      </c>
      <c r="X54" s="48">
        <v>37.299999999999997</v>
      </c>
      <c r="Y54" s="48">
        <v>47</v>
      </c>
      <c r="Z54" s="48">
        <v>59</v>
      </c>
      <c r="AA54" s="48">
        <v>58.1</v>
      </c>
      <c r="AB54" s="48">
        <v>50.5</v>
      </c>
      <c r="AC54" s="48">
        <v>60.3</v>
      </c>
      <c r="AD54" s="48">
        <v>52</v>
      </c>
      <c r="AE54" s="48">
        <v>36</v>
      </c>
      <c r="AF54" s="48">
        <v>34.700000000000003</v>
      </c>
      <c r="AG54" s="56"/>
      <c r="AH54" s="51">
        <f t="shared" si="2"/>
        <v>60.3</v>
      </c>
      <c r="AI54" s="52">
        <f t="shared" si="3"/>
        <v>-10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67">
        <v>0</v>
      </c>
      <c r="M55" s="67">
        <v>0</v>
      </c>
      <c r="N55" s="67">
        <v>0</v>
      </c>
      <c r="O55" s="67">
        <v>0</v>
      </c>
      <c r="P55" s="67">
        <v>0</v>
      </c>
      <c r="Q55" s="67">
        <v>0</v>
      </c>
      <c r="R55" s="48">
        <v>0</v>
      </c>
      <c r="S55" s="48">
        <v>0</v>
      </c>
      <c r="T55" s="48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  <c r="Z55" s="76">
        <v>0</v>
      </c>
      <c r="AA55" s="67">
        <v>0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-0.9</v>
      </c>
      <c r="C56" s="67">
        <v>-33.4</v>
      </c>
      <c r="D56" s="67">
        <v>-29.9</v>
      </c>
      <c r="E56" s="67">
        <v>-46</v>
      </c>
      <c r="F56" s="67">
        <v>-31.5</v>
      </c>
      <c r="G56" s="48">
        <v>-47.6</v>
      </c>
      <c r="H56" s="48">
        <v>-62.7</v>
      </c>
      <c r="I56" s="48">
        <v>-40</v>
      </c>
      <c r="J56" s="48">
        <v>-20</v>
      </c>
      <c r="K56" s="48">
        <v>-28.4</v>
      </c>
      <c r="L56" s="48">
        <v>-25</v>
      </c>
      <c r="M56" s="48">
        <v>0</v>
      </c>
      <c r="N56" s="48">
        <v>-25</v>
      </c>
      <c r="O56" s="48">
        <v>-30</v>
      </c>
      <c r="P56" s="48">
        <v>0</v>
      </c>
      <c r="Q56" s="48">
        <v>-14</v>
      </c>
      <c r="R56" s="67">
        <v>-42.1</v>
      </c>
      <c r="S56" s="67">
        <v>-17.3</v>
      </c>
      <c r="T56" s="67">
        <v>-39.799999999999997</v>
      </c>
      <c r="U56" s="77">
        <v>-78.7</v>
      </c>
      <c r="V56" s="77">
        <v>-20.8</v>
      </c>
      <c r="W56" s="77">
        <v>-46.3</v>
      </c>
      <c r="X56" s="77">
        <v>-45.8</v>
      </c>
      <c r="Y56" s="77">
        <v>2.8</v>
      </c>
      <c r="Z56" s="77">
        <v>6.6</v>
      </c>
      <c r="AA56" s="67">
        <v>-34.799999999999997</v>
      </c>
      <c r="AB56" s="67">
        <v>-14</v>
      </c>
      <c r="AC56" s="67">
        <v>-36</v>
      </c>
      <c r="AD56" s="67">
        <v>-40</v>
      </c>
      <c r="AE56" s="67">
        <v>-40</v>
      </c>
      <c r="AF56" s="67">
        <v>0</v>
      </c>
      <c r="AG56" s="78"/>
      <c r="AH56" s="51">
        <f t="shared" si="2"/>
        <v>6.6</v>
      </c>
      <c r="AI56" s="52">
        <f t="shared" si="3"/>
        <v>-78.7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79">
        <v>0</v>
      </c>
      <c r="M57" s="79">
        <v>0</v>
      </c>
      <c r="N57" s="79">
        <v>0</v>
      </c>
      <c r="O57" s="79">
        <v>0</v>
      </c>
      <c r="P57" s="79">
        <v>0</v>
      </c>
      <c r="Q57" s="79">
        <v>0</v>
      </c>
      <c r="R57" s="67">
        <v>12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0</v>
      </c>
      <c r="AA57" s="79">
        <v>0</v>
      </c>
      <c r="AB57" s="79">
        <v>0</v>
      </c>
      <c r="AC57" s="79">
        <v>0</v>
      </c>
      <c r="AD57" s="79">
        <v>0</v>
      </c>
      <c r="AE57" s="79">
        <v>0</v>
      </c>
      <c r="AF57" s="79">
        <v>0</v>
      </c>
      <c r="AG57" s="78"/>
      <c r="AH57" s="51">
        <f t="shared" si="2"/>
        <v>12</v>
      </c>
      <c r="AI57" s="52">
        <f t="shared" si="3"/>
        <v>0</v>
      </c>
      <c r="AK57" s="53"/>
    </row>
    <row r="58" spans="1:37" x14ac:dyDescent="0.25">
      <c r="A58" s="57" t="s">
        <v>40</v>
      </c>
      <c r="B58" s="48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79">
        <v>0</v>
      </c>
      <c r="M58" s="79">
        <v>0</v>
      </c>
      <c r="N58" s="79">
        <v>0</v>
      </c>
      <c r="O58" s="79">
        <v>0</v>
      </c>
      <c r="P58" s="79">
        <v>70</v>
      </c>
      <c r="Q58" s="79">
        <v>70</v>
      </c>
      <c r="R58" s="48">
        <v>76.400000000000006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76.400000000000006</v>
      </c>
      <c r="AI58" s="52">
        <f t="shared" si="3"/>
        <v>0</v>
      </c>
      <c r="AK58" s="53"/>
    </row>
    <row r="59" spans="1:37" x14ac:dyDescent="0.25">
      <c r="A59" s="57" t="s">
        <v>87</v>
      </c>
      <c r="B59" s="80">
        <v>0</v>
      </c>
      <c r="C59" s="67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67">
        <v>0</v>
      </c>
      <c r="O59" s="67">
        <v>0</v>
      </c>
      <c r="P59" s="67">
        <v>0</v>
      </c>
      <c r="Q59" s="67">
        <v>0</v>
      </c>
      <c r="R59" s="80">
        <v>5</v>
      </c>
      <c r="S59" s="80">
        <v>5</v>
      </c>
      <c r="T59" s="80">
        <v>0</v>
      </c>
      <c r="U59" s="80">
        <v>0</v>
      </c>
      <c r="V59" s="80">
        <v>0</v>
      </c>
      <c r="W59" s="80">
        <v>0</v>
      </c>
      <c r="X59" s="80">
        <v>0</v>
      </c>
      <c r="Y59" s="80">
        <v>0</v>
      </c>
      <c r="Z59" s="80">
        <v>0</v>
      </c>
      <c r="AA59" s="80">
        <v>0</v>
      </c>
      <c r="AB59" s="80">
        <v>9</v>
      </c>
      <c r="AC59" s="80">
        <v>9</v>
      </c>
      <c r="AD59" s="80">
        <v>9</v>
      </c>
      <c r="AE59" s="80">
        <v>0</v>
      </c>
      <c r="AF59" s="80">
        <v>0</v>
      </c>
      <c r="AG59" s="78"/>
      <c r="AH59" s="51">
        <f t="shared" si="2"/>
        <v>9</v>
      </c>
      <c r="AI59" s="52">
        <f t="shared" si="3"/>
        <v>0</v>
      </c>
      <c r="AK59" s="53"/>
    </row>
    <row r="60" spans="1:37" x14ac:dyDescent="0.25">
      <c r="A60" s="57" t="s">
        <v>88</v>
      </c>
      <c r="B60" s="80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79">
        <v>0</v>
      </c>
      <c r="I60" s="48">
        <v>0</v>
      </c>
      <c r="J60" s="48">
        <v>0</v>
      </c>
      <c r="K60" s="48">
        <v>0</v>
      </c>
      <c r="L60" s="48">
        <v>0</v>
      </c>
      <c r="M60" s="48">
        <v>0</v>
      </c>
      <c r="N60" s="48">
        <v>0</v>
      </c>
      <c r="O60" s="48">
        <v>0</v>
      </c>
      <c r="P60" s="48">
        <v>0</v>
      </c>
      <c r="Q60" s="48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89</v>
      </c>
      <c r="B61" s="79">
        <v>8</v>
      </c>
      <c r="C61" s="79">
        <v>8</v>
      </c>
      <c r="D61" s="79">
        <v>8</v>
      </c>
      <c r="E61" s="79">
        <v>8</v>
      </c>
      <c r="F61" s="79">
        <v>8</v>
      </c>
      <c r="G61" s="79">
        <v>8</v>
      </c>
      <c r="H61" s="79">
        <v>8</v>
      </c>
      <c r="I61" s="79">
        <v>0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0</v>
      </c>
      <c r="R61" s="79">
        <v>0</v>
      </c>
      <c r="S61" s="79">
        <v>0</v>
      </c>
      <c r="T61" s="79">
        <v>0</v>
      </c>
      <c r="U61" s="79">
        <v>0</v>
      </c>
      <c r="V61" s="79">
        <v>0</v>
      </c>
      <c r="W61" s="79">
        <v>0</v>
      </c>
      <c r="X61" s="79">
        <v>0</v>
      </c>
      <c r="Y61" s="79">
        <v>10</v>
      </c>
      <c r="Z61" s="79">
        <v>10</v>
      </c>
      <c r="AA61" s="79">
        <v>10</v>
      </c>
      <c r="AB61" s="79">
        <v>10</v>
      </c>
      <c r="AC61" s="79">
        <v>10</v>
      </c>
      <c r="AD61" s="79">
        <v>10</v>
      </c>
      <c r="AE61" s="79">
        <v>10</v>
      </c>
      <c r="AF61" s="79">
        <v>10</v>
      </c>
      <c r="AG61" s="78"/>
      <c r="AH61" s="51">
        <f t="shared" si="2"/>
        <v>10</v>
      </c>
      <c r="AI61" s="52">
        <f t="shared" si="3"/>
        <v>0</v>
      </c>
      <c r="AK61" s="53"/>
    </row>
    <row r="62" spans="1:37" x14ac:dyDescent="0.25">
      <c r="A62" s="57" t="s">
        <v>90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91</v>
      </c>
      <c r="B63" s="82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67">
        <v>0</v>
      </c>
      <c r="J63" s="67">
        <v>0</v>
      </c>
      <c r="K63" s="67">
        <v>0</v>
      </c>
      <c r="L63" s="67">
        <v>0</v>
      </c>
      <c r="M63" s="67">
        <v>0</v>
      </c>
      <c r="N63" s="67">
        <v>0</v>
      </c>
      <c r="O63" s="67">
        <v>0</v>
      </c>
      <c r="P63" s="67">
        <v>0</v>
      </c>
      <c r="Q63" s="67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92</v>
      </c>
      <c r="B64" s="82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79">
        <v>0</v>
      </c>
      <c r="I64" s="48">
        <v>0</v>
      </c>
      <c r="J64" s="48">
        <v>0</v>
      </c>
      <c r="K64" s="48">
        <v>0</v>
      </c>
      <c r="L64" s="48">
        <v>0</v>
      </c>
      <c r="M64" s="48">
        <v>0</v>
      </c>
      <c r="N64" s="48">
        <v>0</v>
      </c>
      <c r="O64" s="48">
        <v>0</v>
      </c>
      <c r="P64" s="48">
        <v>0</v>
      </c>
      <c r="Q64" s="48">
        <v>0</v>
      </c>
      <c r="R64" s="82">
        <v>0</v>
      </c>
      <c r="S64" s="82">
        <v>0</v>
      </c>
      <c r="T64" s="82">
        <v>0</v>
      </c>
      <c r="U64" s="82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24.8</v>
      </c>
      <c r="C65" s="66">
        <f t="shared" ref="C65:AF65" si="8">SUM(C54:C64)</f>
        <v>-12.599999999999998</v>
      </c>
      <c r="D65" s="66">
        <f t="shared" si="8"/>
        <v>-7.5999999999999979</v>
      </c>
      <c r="E65" s="66">
        <f t="shared" si="8"/>
        <v>-25.6</v>
      </c>
      <c r="F65" s="66">
        <f t="shared" si="8"/>
        <v>-27.9</v>
      </c>
      <c r="G65" s="66">
        <f t="shared" si="8"/>
        <v>-44.800000000000004</v>
      </c>
      <c r="H65" s="66">
        <f t="shared" si="8"/>
        <v>-59.7</v>
      </c>
      <c r="I65" s="66">
        <f t="shared" si="8"/>
        <v>-50</v>
      </c>
      <c r="J65" s="66">
        <f t="shared" si="8"/>
        <v>-29.4</v>
      </c>
      <c r="K65" s="66">
        <f t="shared" si="8"/>
        <v>-28.4</v>
      </c>
      <c r="L65" s="66">
        <f t="shared" si="8"/>
        <v>-25</v>
      </c>
      <c r="M65" s="66">
        <f t="shared" si="8"/>
        <v>0</v>
      </c>
      <c r="N65" s="66">
        <f t="shared" si="8"/>
        <v>-25</v>
      </c>
      <c r="O65" s="66">
        <f t="shared" si="8"/>
        <v>-30</v>
      </c>
      <c r="P65" s="66">
        <f t="shared" si="8"/>
        <v>70</v>
      </c>
      <c r="Q65" s="66">
        <f t="shared" si="8"/>
        <v>56</v>
      </c>
      <c r="R65" s="66">
        <f t="shared" si="8"/>
        <v>77.7</v>
      </c>
      <c r="S65" s="66">
        <f t="shared" si="8"/>
        <v>3.6999999999999993</v>
      </c>
      <c r="T65" s="66">
        <f t="shared" si="8"/>
        <v>-12.999999999999996</v>
      </c>
      <c r="U65" s="66">
        <f t="shared" si="8"/>
        <v>-52.2</v>
      </c>
      <c r="V65" s="66">
        <f t="shared" si="8"/>
        <v>-0.30000000000000071</v>
      </c>
      <c r="W65" s="66">
        <f t="shared" si="8"/>
        <v>-31.099999999999998</v>
      </c>
      <c r="X65" s="66">
        <f t="shared" si="8"/>
        <v>-8.5</v>
      </c>
      <c r="Y65" s="66">
        <f t="shared" si="8"/>
        <v>59.8</v>
      </c>
      <c r="Z65" s="66">
        <f t="shared" si="8"/>
        <v>75.599999999999994</v>
      </c>
      <c r="AA65" s="66">
        <f t="shared" si="8"/>
        <v>33.300000000000004</v>
      </c>
      <c r="AB65" s="66">
        <f t="shared" si="8"/>
        <v>55.5</v>
      </c>
      <c r="AC65" s="66">
        <f t="shared" si="8"/>
        <v>43.3</v>
      </c>
      <c r="AD65" s="66">
        <f t="shared" si="8"/>
        <v>31</v>
      </c>
      <c r="AE65" s="66">
        <f t="shared" si="8"/>
        <v>6</v>
      </c>
      <c r="AF65" s="66">
        <f t="shared" si="8"/>
        <v>44.7</v>
      </c>
      <c r="AG65" s="71">
        <f>SUM(AG54:AG64)</f>
        <v>0</v>
      </c>
      <c r="AH65" s="51">
        <f t="shared" si="2"/>
        <v>77.7</v>
      </c>
      <c r="AI65" s="52">
        <f t="shared" si="3"/>
        <v>-59.7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207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209</v>
      </c>
      <c r="B70" s="88">
        <f>B65+B53+B49+B35+B69</f>
        <v>1202.04</v>
      </c>
      <c r="C70" s="88">
        <f t="shared" ref="C70:AG70" si="10">C65+C53+C49+C35+C69</f>
        <v>1168.44</v>
      </c>
      <c r="D70" s="88">
        <f t="shared" si="10"/>
        <v>1154.8399999999999</v>
      </c>
      <c r="E70" s="88">
        <f t="shared" si="10"/>
        <v>1113.94</v>
      </c>
      <c r="F70" s="88">
        <f t="shared" si="10"/>
        <v>1077.24</v>
      </c>
      <c r="G70" s="88">
        <f t="shared" si="10"/>
        <v>1045.54</v>
      </c>
      <c r="H70" s="88">
        <f t="shared" si="10"/>
        <v>1007.3399999999999</v>
      </c>
      <c r="I70" s="88">
        <f t="shared" si="10"/>
        <v>1037.94</v>
      </c>
      <c r="J70" s="88">
        <f t="shared" si="10"/>
        <v>1082.3400000000001</v>
      </c>
      <c r="K70" s="88">
        <f t="shared" si="10"/>
        <v>1083.3400000000001</v>
      </c>
      <c r="L70" s="88">
        <f t="shared" si="10"/>
        <v>1104.04</v>
      </c>
      <c r="M70" s="88">
        <f t="shared" si="10"/>
        <v>1190.74</v>
      </c>
      <c r="N70" s="88">
        <f t="shared" si="10"/>
        <v>1242.54</v>
      </c>
      <c r="O70" s="88">
        <f t="shared" si="10"/>
        <v>1257.94</v>
      </c>
      <c r="P70" s="88">
        <f t="shared" si="10"/>
        <v>1261.24</v>
      </c>
      <c r="Q70" s="88">
        <f t="shared" si="10"/>
        <v>1254.54</v>
      </c>
      <c r="R70" s="88">
        <f t="shared" si="10"/>
        <v>1253.1399999999999</v>
      </c>
      <c r="S70" s="88">
        <f t="shared" si="10"/>
        <v>1276.74</v>
      </c>
      <c r="T70" s="88">
        <f t="shared" si="10"/>
        <v>1183.6399999999999</v>
      </c>
      <c r="U70" s="88">
        <f t="shared" si="10"/>
        <v>1119.8399999999999</v>
      </c>
      <c r="V70" s="88">
        <f t="shared" si="10"/>
        <v>1185.1400000000001</v>
      </c>
      <c r="W70" s="88">
        <f t="shared" si="10"/>
        <v>1240.44</v>
      </c>
      <c r="X70" s="88">
        <f t="shared" si="10"/>
        <v>1270.04</v>
      </c>
      <c r="Y70" s="88">
        <f t="shared" si="10"/>
        <v>1442.3400000000001</v>
      </c>
      <c r="Z70" s="88">
        <f t="shared" si="10"/>
        <v>1455.6399999999999</v>
      </c>
      <c r="AA70" s="88">
        <f t="shared" si="10"/>
        <v>1417.3400000000001</v>
      </c>
      <c r="AB70" s="88">
        <f t="shared" si="10"/>
        <v>1407.44</v>
      </c>
      <c r="AC70" s="88">
        <f t="shared" si="10"/>
        <v>1419.14</v>
      </c>
      <c r="AD70" s="88">
        <f t="shared" si="10"/>
        <v>1300.5400000000002</v>
      </c>
      <c r="AE70" s="88">
        <f t="shared" si="10"/>
        <v>1196.3399999999999</v>
      </c>
      <c r="AF70" s="88">
        <f t="shared" si="10"/>
        <v>1172.54</v>
      </c>
      <c r="AG70" s="88">
        <f t="shared" si="10"/>
        <v>2068.14</v>
      </c>
      <c r="AH70" s="51">
        <f t="shared" si="2"/>
        <v>1455.6399999999999</v>
      </c>
      <c r="AI70" s="52">
        <f t="shared" si="3"/>
        <v>1007.3399999999999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208</v>
      </c>
      <c r="B71" s="86"/>
      <c r="C71" s="86"/>
      <c r="D71" s="86"/>
      <c r="E71" s="86">
        <v>15</v>
      </c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15</v>
      </c>
      <c r="AI71" s="52">
        <f t="shared" si="3"/>
        <v>15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210</v>
      </c>
      <c r="B72" s="88">
        <f>B70+B71</f>
        <v>1202.04</v>
      </c>
      <c r="C72" s="88">
        <f t="shared" ref="C72:AF72" si="11">C69+C65+C53+C49+C35+C71</f>
        <v>1168.44</v>
      </c>
      <c r="D72" s="88">
        <f t="shared" si="11"/>
        <v>1154.8399999999999</v>
      </c>
      <c r="E72" s="88">
        <f t="shared" si="11"/>
        <v>1128.94</v>
      </c>
      <c r="F72" s="88">
        <f t="shared" si="11"/>
        <v>1077.24</v>
      </c>
      <c r="G72" s="88">
        <f t="shared" si="11"/>
        <v>1045.54</v>
      </c>
      <c r="H72" s="88">
        <f t="shared" si="11"/>
        <v>1007.3399999999999</v>
      </c>
      <c r="I72" s="88">
        <f t="shared" si="11"/>
        <v>1037.94</v>
      </c>
      <c r="J72" s="88">
        <f t="shared" si="11"/>
        <v>1082.3400000000001</v>
      </c>
      <c r="K72" s="88">
        <f t="shared" si="11"/>
        <v>1083.3400000000001</v>
      </c>
      <c r="L72" s="88">
        <f t="shared" si="11"/>
        <v>1104.04</v>
      </c>
      <c r="M72" s="88">
        <f t="shared" si="11"/>
        <v>1190.74</v>
      </c>
      <c r="N72" s="88">
        <f t="shared" si="11"/>
        <v>1242.54</v>
      </c>
      <c r="O72" s="88">
        <f t="shared" si="11"/>
        <v>1257.94</v>
      </c>
      <c r="P72" s="88">
        <f t="shared" si="11"/>
        <v>1261.24</v>
      </c>
      <c r="Q72" s="88">
        <f t="shared" si="11"/>
        <v>1254.54</v>
      </c>
      <c r="R72" s="88">
        <f t="shared" si="11"/>
        <v>1253.1399999999999</v>
      </c>
      <c r="S72" s="88">
        <f t="shared" si="11"/>
        <v>1276.74</v>
      </c>
      <c r="T72" s="88">
        <f t="shared" si="11"/>
        <v>1183.6399999999999</v>
      </c>
      <c r="U72" s="88">
        <f t="shared" si="11"/>
        <v>1119.8399999999999</v>
      </c>
      <c r="V72" s="88">
        <f t="shared" si="11"/>
        <v>1185.1400000000001</v>
      </c>
      <c r="W72" s="88">
        <f t="shared" si="11"/>
        <v>1240.44</v>
      </c>
      <c r="X72" s="88">
        <f t="shared" si="11"/>
        <v>1270.04</v>
      </c>
      <c r="Y72" s="88">
        <f t="shared" si="11"/>
        <v>1442.3400000000001</v>
      </c>
      <c r="Z72" s="88">
        <f t="shared" si="11"/>
        <v>1455.6399999999999</v>
      </c>
      <c r="AA72" s="88">
        <f t="shared" si="11"/>
        <v>1417.3400000000001</v>
      </c>
      <c r="AB72" s="88">
        <f t="shared" si="11"/>
        <v>1407.44</v>
      </c>
      <c r="AC72" s="88">
        <f t="shared" si="11"/>
        <v>1419.14</v>
      </c>
      <c r="AD72" s="88">
        <f t="shared" si="11"/>
        <v>1300.5400000000002</v>
      </c>
      <c r="AE72" s="88">
        <f t="shared" si="11"/>
        <v>1196.3399999999999</v>
      </c>
      <c r="AF72" s="88">
        <f t="shared" si="11"/>
        <v>1172.54</v>
      </c>
      <c r="AG72" s="71">
        <f>AG69+AG65+AG53+AG49+AG35+AG71</f>
        <v>2068.14</v>
      </c>
      <c r="AH72" s="51">
        <f t="shared" si="2"/>
        <v>1455.6399999999999</v>
      </c>
      <c r="AI72" s="52">
        <f t="shared" si="3"/>
        <v>1007.3399999999999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Q73" si="12">IF(B57&lt;0,B57*-1,0)</f>
        <v>0</v>
      </c>
      <c r="C73" s="79">
        <f t="shared" si="12"/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Q74" si="14">IF(B55&lt;0,B55*-1,0)</f>
        <v>0</v>
      </c>
      <c r="C74" s="79">
        <f t="shared" si="14"/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 t="shared" ref="B75:Q75" si="16">IF(B58&lt;0,B58*-1,0)</f>
        <v>0</v>
      </c>
      <c r="C75" s="79">
        <f t="shared" si="16"/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>IF(B56&lt;0,B56*-1,0)</f>
        <v>0.9</v>
      </c>
      <c r="C76" s="79">
        <f t="shared" ref="C76:AF76" si="18">IF(C56&lt;0,C56*-1,0)</f>
        <v>33.4</v>
      </c>
      <c r="D76" s="79">
        <f t="shared" si="18"/>
        <v>29.9</v>
      </c>
      <c r="E76" s="79">
        <f t="shared" si="18"/>
        <v>46</v>
      </c>
      <c r="F76" s="79">
        <f t="shared" si="18"/>
        <v>31.5</v>
      </c>
      <c r="G76" s="79">
        <f t="shared" si="18"/>
        <v>47.6</v>
      </c>
      <c r="H76" s="79">
        <f t="shared" si="18"/>
        <v>62.7</v>
      </c>
      <c r="I76" s="79">
        <f t="shared" si="18"/>
        <v>40</v>
      </c>
      <c r="J76" s="79">
        <f t="shared" si="18"/>
        <v>20</v>
      </c>
      <c r="K76" s="79">
        <f t="shared" si="18"/>
        <v>28.4</v>
      </c>
      <c r="L76" s="79">
        <f t="shared" si="18"/>
        <v>25</v>
      </c>
      <c r="M76" s="79">
        <f t="shared" si="18"/>
        <v>0</v>
      </c>
      <c r="N76" s="79">
        <f t="shared" si="18"/>
        <v>25</v>
      </c>
      <c r="O76" s="79">
        <f t="shared" si="18"/>
        <v>30</v>
      </c>
      <c r="P76" s="79">
        <f t="shared" si="18"/>
        <v>0</v>
      </c>
      <c r="Q76" s="79">
        <f t="shared" si="18"/>
        <v>14</v>
      </c>
      <c r="R76" s="79">
        <f t="shared" si="18"/>
        <v>42.1</v>
      </c>
      <c r="S76" s="79">
        <f t="shared" si="18"/>
        <v>17.3</v>
      </c>
      <c r="T76" s="79">
        <f t="shared" si="18"/>
        <v>39.799999999999997</v>
      </c>
      <c r="U76" s="79">
        <f t="shared" si="18"/>
        <v>78.7</v>
      </c>
      <c r="V76" s="79">
        <f t="shared" si="18"/>
        <v>20.8</v>
      </c>
      <c r="W76" s="79">
        <f t="shared" si="18"/>
        <v>46.3</v>
      </c>
      <c r="X76" s="79">
        <f t="shared" si="18"/>
        <v>45.8</v>
      </c>
      <c r="Y76" s="79">
        <f t="shared" si="18"/>
        <v>0</v>
      </c>
      <c r="Z76" s="79">
        <f t="shared" si="18"/>
        <v>0</v>
      </c>
      <c r="AA76" s="79">
        <f t="shared" si="18"/>
        <v>34.799999999999997</v>
      </c>
      <c r="AB76" s="79">
        <f t="shared" si="18"/>
        <v>14</v>
      </c>
      <c r="AC76" s="79">
        <f t="shared" si="18"/>
        <v>36</v>
      </c>
      <c r="AD76" s="79">
        <f t="shared" si="18"/>
        <v>40</v>
      </c>
      <c r="AE76" s="79">
        <f t="shared" si="18"/>
        <v>40</v>
      </c>
      <c r="AF76" s="79">
        <f t="shared" si="18"/>
        <v>0</v>
      </c>
      <c r="AG76" s="89"/>
      <c r="AH76" s="51">
        <f t="shared" ref="AH76:AH88" si="19">MAX(B76:AF76)</f>
        <v>78.7</v>
      </c>
      <c r="AI76" s="52">
        <f t="shared" ref="AI76:AI88" si="20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205</v>
      </c>
      <c r="B77" s="79">
        <f>IF(B54&lt;0,B54*-1,0)</f>
        <v>0</v>
      </c>
      <c r="C77" s="79">
        <f t="shared" ref="C77:AF77" si="21">IF(C54&lt;0,C54*-1,0)</f>
        <v>0</v>
      </c>
      <c r="D77" s="79">
        <f t="shared" si="21"/>
        <v>0</v>
      </c>
      <c r="E77" s="79">
        <f t="shared" si="21"/>
        <v>0</v>
      </c>
      <c r="F77" s="79">
        <f t="shared" si="21"/>
        <v>4.4000000000000004</v>
      </c>
      <c r="G77" s="79">
        <f t="shared" si="21"/>
        <v>5.2</v>
      </c>
      <c r="H77" s="79">
        <f t="shared" si="21"/>
        <v>5</v>
      </c>
      <c r="I77" s="79">
        <f t="shared" si="21"/>
        <v>10</v>
      </c>
      <c r="J77" s="79">
        <f t="shared" si="21"/>
        <v>9.4</v>
      </c>
      <c r="K77" s="79">
        <f t="shared" si="21"/>
        <v>0</v>
      </c>
      <c r="L77" s="79">
        <f t="shared" si="21"/>
        <v>0</v>
      </c>
      <c r="M77" s="79">
        <f t="shared" si="21"/>
        <v>0</v>
      </c>
      <c r="N77" s="79">
        <f t="shared" si="21"/>
        <v>0</v>
      </c>
      <c r="O77" s="79">
        <f t="shared" si="21"/>
        <v>0</v>
      </c>
      <c r="P77" s="79">
        <f t="shared" si="21"/>
        <v>0</v>
      </c>
      <c r="Q77" s="79">
        <f t="shared" si="21"/>
        <v>0</v>
      </c>
      <c r="R77" s="79">
        <f t="shared" si="21"/>
        <v>0</v>
      </c>
      <c r="S77" s="79">
        <f t="shared" si="21"/>
        <v>0</v>
      </c>
      <c r="T77" s="79">
        <f t="shared" si="21"/>
        <v>0</v>
      </c>
      <c r="U77" s="79">
        <f t="shared" si="21"/>
        <v>0</v>
      </c>
      <c r="V77" s="79">
        <f t="shared" si="21"/>
        <v>0</v>
      </c>
      <c r="W77" s="79">
        <f t="shared" si="21"/>
        <v>0</v>
      </c>
      <c r="X77" s="79">
        <f t="shared" si="21"/>
        <v>0</v>
      </c>
      <c r="Y77" s="79">
        <f t="shared" si="21"/>
        <v>0</v>
      </c>
      <c r="Z77" s="79">
        <f t="shared" si="21"/>
        <v>0</v>
      </c>
      <c r="AA77" s="79">
        <f t="shared" si="21"/>
        <v>0</v>
      </c>
      <c r="AB77" s="79">
        <f t="shared" si="21"/>
        <v>0</v>
      </c>
      <c r="AC77" s="79">
        <f t="shared" si="21"/>
        <v>0</v>
      </c>
      <c r="AD77" s="79">
        <f t="shared" si="21"/>
        <v>0</v>
      </c>
      <c r="AE77" s="79">
        <f t="shared" si="21"/>
        <v>0</v>
      </c>
      <c r="AF77" s="79">
        <f t="shared" si="21"/>
        <v>0</v>
      </c>
      <c r="AG77" s="89"/>
      <c r="AH77" s="51">
        <f t="shared" si="19"/>
        <v>10</v>
      </c>
      <c r="AI77" s="52">
        <f t="shared" si="20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190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19"/>
        <v>0</v>
      </c>
      <c r="AI78" s="52">
        <f t="shared" si="20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2">SUM(B73:B78)</f>
        <v>0.9</v>
      </c>
      <c r="C79" s="66">
        <f t="shared" si="22"/>
        <v>33.4</v>
      </c>
      <c r="D79" s="66">
        <f t="shared" si="22"/>
        <v>29.9</v>
      </c>
      <c r="E79" s="66">
        <f t="shared" si="22"/>
        <v>46</v>
      </c>
      <c r="F79" s="66">
        <f t="shared" si="22"/>
        <v>35.9</v>
      </c>
      <c r="G79" s="66">
        <f t="shared" si="22"/>
        <v>52.800000000000004</v>
      </c>
      <c r="H79" s="66">
        <f t="shared" si="22"/>
        <v>67.7</v>
      </c>
      <c r="I79" s="66">
        <f t="shared" si="22"/>
        <v>50</v>
      </c>
      <c r="J79" s="66">
        <f t="shared" si="22"/>
        <v>29.4</v>
      </c>
      <c r="K79" s="66">
        <f t="shared" si="22"/>
        <v>28.4</v>
      </c>
      <c r="L79" s="66">
        <f t="shared" si="22"/>
        <v>25</v>
      </c>
      <c r="M79" s="66">
        <f t="shared" si="22"/>
        <v>0</v>
      </c>
      <c r="N79" s="66">
        <f t="shared" si="22"/>
        <v>25</v>
      </c>
      <c r="O79" s="66">
        <f t="shared" si="22"/>
        <v>30</v>
      </c>
      <c r="P79" s="66">
        <f t="shared" si="22"/>
        <v>0</v>
      </c>
      <c r="Q79" s="66">
        <f t="shared" si="22"/>
        <v>14</v>
      </c>
      <c r="R79" s="66">
        <f t="shared" si="22"/>
        <v>42.1</v>
      </c>
      <c r="S79" s="66">
        <f t="shared" si="22"/>
        <v>17.3</v>
      </c>
      <c r="T79" s="66">
        <f t="shared" si="22"/>
        <v>39.799999999999997</v>
      </c>
      <c r="U79" s="66">
        <f t="shared" si="22"/>
        <v>78.7</v>
      </c>
      <c r="V79" s="66">
        <f t="shared" si="22"/>
        <v>20.8</v>
      </c>
      <c r="W79" s="66">
        <f t="shared" si="22"/>
        <v>46.3</v>
      </c>
      <c r="X79" s="66">
        <f t="shared" si="22"/>
        <v>45.8</v>
      </c>
      <c r="Y79" s="66">
        <f t="shared" si="22"/>
        <v>0</v>
      </c>
      <c r="Z79" s="66">
        <f t="shared" si="22"/>
        <v>0</v>
      </c>
      <c r="AA79" s="66">
        <f t="shared" si="22"/>
        <v>34.799999999999997</v>
      </c>
      <c r="AB79" s="66">
        <f t="shared" si="22"/>
        <v>14</v>
      </c>
      <c r="AC79" s="66">
        <f t="shared" si="22"/>
        <v>36</v>
      </c>
      <c r="AD79" s="66">
        <f t="shared" si="22"/>
        <v>40</v>
      </c>
      <c r="AE79" s="66">
        <f t="shared" si="22"/>
        <v>40</v>
      </c>
      <c r="AF79" s="66">
        <f t="shared" si="22"/>
        <v>0</v>
      </c>
      <c r="AG79" s="71">
        <f t="shared" si="22"/>
        <v>0</v>
      </c>
      <c r="AH79" s="51">
        <f t="shared" si="19"/>
        <v>78.7</v>
      </c>
      <c r="AI79" s="52">
        <f t="shared" si="20"/>
        <v>0</v>
      </c>
      <c r="AK79" s="53"/>
    </row>
    <row r="80" spans="1:88" s="1" customFormat="1" ht="15.75" thickBot="1" x14ac:dyDescent="0.3">
      <c r="A80" s="65" t="s">
        <v>86</v>
      </c>
      <c r="B80" s="66">
        <f t="shared" ref="B80:AG80" si="23">SUM(B67:B79)</f>
        <v>2405.88</v>
      </c>
      <c r="C80" s="66">
        <f t="shared" si="23"/>
        <v>2403.6800000000003</v>
      </c>
      <c r="D80" s="66">
        <f t="shared" si="23"/>
        <v>2369.48</v>
      </c>
      <c r="E80" s="66">
        <f t="shared" si="23"/>
        <v>2349.88</v>
      </c>
      <c r="F80" s="66">
        <f t="shared" si="23"/>
        <v>2226.2800000000002</v>
      </c>
      <c r="G80" s="66">
        <f t="shared" si="23"/>
        <v>2196.6799999999998</v>
      </c>
      <c r="H80" s="66">
        <f t="shared" si="23"/>
        <v>2150.0799999999995</v>
      </c>
      <c r="I80" s="66">
        <f t="shared" si="23"/>
        <v>2175.88</v>
      </c>
      <c r="J80" s="66">
        <f t="shared" si="23"/>
        <v>2223.4800000000005</v>
      </c>
      <c r="K80" s="66">
        <f t="shared" si="23"/>
        <v>2223.4800000000005</v>
      </c>
      <c r="L80" s="66">
        <f t="shared" si="23"/>
        <v>2258.08</v>
      </c>
      <c r="M80" s="66">
        <f t="shared" si="23"/>
        <v>2381.48</v>
      </c>
      <c r="N80" s="66">
        <f t="shared" si="23"/>
        <v>2535.08</v>
      </c>
      <c r="O80" s="66">
        <f t="shared" si="23"/>
        <v>2575.88</v>
      </c>
      <c r="P80" s="66">
        <f t="shared" si="23"/>
        <v>2522.48</v>
      </c>
      <c r="Q80" s="66">
        <f t="shared" si="23"/>
        <v>2537.08</v>
      </c>
      <c r="R80" s="66">
        <f t="shared" si="23"/>
        <v>2590.4799999999996</v>
      </c>
      <c r="S80" s="66">
        <f t="shared" si="23"/>
        <v>2588.0800000000004</v>
      </c>
      <c r="T80" s="66">
        <f t="shared" si="23"/>
        <v>2446.88</v>
      </c>
      <c r="U80" s="66">
        <f t="shared" si="23"/>
        <v>2397.0799999999995</v>
      </c>
      <c r="V80" s="66">
        <f t="shared" si="23"/>
        <v>2411.8800000000006</v>
      </c>
      <c r="W80" s="66">
        <f t="shared" si="23"/>
        <v>2573.4800000000005</v>
      </c>
      <c r="X80" s="66">
        <f t="shared" si="23"/>
        <v>2631.6800000000003</v>
      </c>
      <c r="Y80" s="66">
        <f t="shared" si="23"/>
        <v>2884.6800000000003</v>
      </c>
      <c r="Z80" s="66">
        <f t="shared" si="23"/>
        <v>2911.2799999999997</v>
      </c>
      <c r="AA80" s="66">
        <f t="shared" si="23"/>
        <v>2904.2800000000007</v>
      </c>
      <c r="AB80" s="66">
        <f t="shared" si="23"/>
        <v>2842.88</v>
      </c>
      <c r="AC80" s="66">
        <f t="shared" si="23"/>
        <v>2910.28</v>
      </c>
      <c r="AD80" s="66">
        <f t="shared" si="23"/>
        <v>2681.0800000000004</v>
      </c>
      <c r="AE80" s="66">
        <f t="shared" si="23"/>
        <v>2472.6799999999998</v>
      </c>
      <c r="AF80" s="66">
        <f t="shared" si="23"/>
        <v>2345.08</v>
      </c>
      <c r="AG80" s="71">
        <f t="shared" si="23"/>
        <v>4208.08</v>
      </c>
      <c r="AH80" s="51">
        <f t="shared" si="19"/>
        <v>2911.2799999999997</v>
      </c>
      <c r="AI80" s="52">
        <f t="shared" si="20"/>
        <v>2150.0799999999995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50.012</v>
      </c>
      <c r="C81" s="91">
        <v>49.994999999999997</v>
      </c>
      <c r="D81" s="91">
        <v>50.018000000000001</v>
      </c>
      <c r="E81" s="91">
        <v>50.009</v>
      </c>
      <c r="F81" s="91">
        <v>49.917999999999999</v>
      </c>
      <c r="G81" s="91">
        <v>50.000999999999998</v>
      </c>
      <c r="H81" s="91">
        <v>49.973999999999997</v>
      </c>
      <c r="I81" s="91">
        <v>50.009</v>
      </c>
      <c r="J81" s="91">
        <v>50.042000000000002</v>
      </c>
      <c r="K81" s="91">
        <v>49.996000000000002</v>
      </c>
      <c r="L81" s="91">
        <v>50.051000000000002</v>
      </c>
      <c r="M81" s="91">
        <v>50.027999999999999</v>
      </c>
      <c r="N81" s="91">
        <v>50.054000000000002</v>
      </c>
      <c r="O81" s="91">
        <v>50.052999999999997</v>
      </c>
      <c r="P81" s="91">
        <v>50.017000000000003</v>
      </c>
      <c r="Q81" s="91">
        <v>49.972999999999999</v>
      </c>
      <c r="R81" s="91">
        <v>50.082999999999998</v>
      </c>
      <c r="S81" s="91">
        <v>49.973999999999997</v>
      </c>
      <c r="T81" s="91">
        <v>49.997</v>
      </c>
      <c r="U81" s="91">
        <v>49.99</v>
      </c>
      <c r="V81" s="91">
        <v>50.018999999999998</v>
      </c>
      <c r="W81" s="91">
        <v>49.76</v>
      </c>
      <c r="X81" s="91">
        <v>49.91</v>
      </c>
      <c r="Y81" s="91">
        <v>50.078000000000003</v>
      </c>
      <c r="Z81" s="91">
        <v>50.024999999999999</v>
      </c>
      <c r="AA81" s="91">
        <v>50.057000000000002</v>
      </c>
      <c r="AB81" s="91">
        <v>50.008000000000003</v>
      </c>
      <c r="AC81" s="91">
        <v>49.945</v>
      </c>
      <c r="AD81" s="91">
        <v>50.024999999999999</v>
      </c>
      <c r="AE81" s="91">
        <v>50.045999999999999</v>
      </c>
      <c r="AF81" s="92">
        <v>49.994999999999997</v>
      </c>
      <c r="AG81" s="93"/>
      <c r="AH81" s="51">
        <f t="shared" si="19"/>
        <v>50.082999999999998</v>
      </c>
      <c r="AI81" s="52">
        <f t="shared" si="20"/>
        <v>49.76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124.2</v>
      </c>
      <c r="C82" s="67">
        <v>124.9</v>
      </c>
      <c r="D82" s="67">
        <v>126</v>
      </c>
      <c r="E82" s="67">
        <v>126.7</v>
      </c>
      <c r="F82" s="67">
        <v>125</v>
      </c>
      <c r="G82" s="67">
        <v>125</v>
      </c>
      <c r="H82" s="67">
        <v>124.4</v>
      </c>
      <c r="I82" s="67">
        <v>125.1</v>
      </c>
      <c r="J82" s="67">
        <v>123.4</v>
      </c>
      <c r="K82" s="67">
        <v>125.7</v>
      </c>
      <c r="L82" s="67">
        <v>124.3</v>
      </c>
      <c r="M82" s="67">
        <v>123.2</v>
      </c>
      <c r="N82" s="67">
        <v>124</v>
      </c>
      <c r="O82" s="67">
        <v>126</v>
      </c>
      <c r="P82" s="67">
        <v>126.5</v>
      </c>
      <c r="Q82" s="67">
        <v>127.4</v>
      </c>
      <c r="R82" s="67">
        <v>126</v>
      </c>
      <c r="S82" s="95">
        <v>124.9</v>
      </c>
      <c r="T82" s="95">
        <v>125.1</v>
      </c>
      <c r="U82" s="95">
        <v>124.8</v>
      </c>
      <c r="V82" s="95">
        <v>124.6</v>
      </c>
      <c r="W82" s="95">
        <v>124.4</v>
      </c>
      <c r="X82" s="95">
        <v>125.1</v>
      </c>
      <c r="Y82" s="95">
        <v>124</v>
      </c>
      <c r="Z82" s="95">
        <v>123.7</v>
      </c>
      <c r="AA82" s="95">
        <v>123.4</v>
      </c>
      <c r="AB82" s="95">
        <v>124.1</v>
      </c>
      <c r="AC82" s="67">
        <v>124.5</v>
      </c>
      <c r="AD82" s="67">
        <v>125.7</v>
      </c>
      <c r="AE82" s="67">
        <v>125.6</v>
      </c>
      <c r="AF82" s="96">
        <v>124.1</v>
      </c>
      <c r="AG82" s="97"/>
      <c r="AH82" s="51">
        <f t="shared" si="19"/>
        <v>127.4</v>
      </c>
      <c r="AI82" s="52">
        <f t="shared" si="20"/>
        <v>123.2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128.19999999999999</v>
      </c>
      <c r="C83" s="67">
        <v>128.6</v>
      </c>
      <c r="D83" s="67">
        <v>129.6</v>
      </c>
      <c r="E83" s="67">
        <v>129.9</v>
      </c>
      <c r="F83" s="67">
        <v>129.1</v>
      </c>
      <c r="G83" s="67">
        <v>128.80000000000001</v>
      </c>
      <c r="H83" s="67">
        <v>128</v>
      </c>
      <c r="I83" s="67">
        <v>128.6</v>
      </c>
      <c r="J83" s="67">
        <v>127.1</v>
      </c>
      <c r="K83" s="67">
        <v>128.4</v>
      </c>
      <c r="L83" s="67">
        <v>127.3</v>
      </c>
      <c r="M83" s="67">
        <v>125.8</v>
      </c>
      <c r="N83" s="67">
        <v>126.8</v>
      </c>
      <c r="O83" s="67">
        <v>128.30000000000001</v>
      </c>
      <c r="P83" s="67">
        <v>128.4</v>
      </c>
      <c r="Q83" s="67">
        <v>129.1</v>
      </c>
      <c r="R83" s="67">
        <v>129</v>
      </c>
      <c r="S83" s="95">
        <v>126.7</v>
      </c>
      <c r="T83" s="95">
        <v>127.1</v>
      </c>
      <c r="U83" s="95">
        <v>127.2</v>
      </c>
      <c r="V83" s="95">
        <v>126.9</v>
      </c>
      <c r="W83" s="95">
        <v>127</v>
      </c>
      <c r="X83" s="95">
        <v>127.4</v>
      </c>
      <c r="Y83" s="95">
        <v>126.4</v>
      </c>
      <c r="Z83" s="95">
        <v>126.5</v>
      </c>
      <c r="AA83" s="95">
        <v>126.7</v>
      </c>
      <c r="AB83" s="95">
        <v>127.3</v>
      </c>
      <c r="AC83" s="67">
        <v>128</v>
      </c>
      <c r="AD83" s="67">
        <v>129.19999999999999</v>
      </c>
      <c r="AE83" s="67">
        <v>129.5</v>
      </c>
      <c r="AF83" s="96">
        <v>128.19999999999999</v>
      </c>
      <c r="AG83" s="97"/>
      <c r="AH83" s="51">
        <f t="shared" si="19"/>
        <v>129.9</v>
      </c>
      <c r="AI83" s="52">
        <f t="shared" si="20"/>
        <v>125.8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127.1</v>
      </c>
      <c r="C84" s="67">
        <v>128</v>
      </c>
      <c r="D84" s="67">
        <v>129</v>
      </c>
      <c r="E84" s="67">
        <v>129</v>
      </c>
      <c r="F84" s="67">
        <v>130</v>
      </c>
      <c r="G84" s="67">
        <v>130.19999999999999</v>
      </c>
      <c r="H84" s="67">
        <v>129.19999999999999</v>
      </c>
      <c r="I84" s="67">
        <v>126.2</v>
      </c>
      <c r="J84" s="67">
        <v>124.9</v>
      </c>
      <c r="K84" s="67">
        <v>128.69999999999999</v>
      </c>
      <c r="L84" s="67">
        <v>124.4</v>
      </c>
      <c r="M84" s="67">
        <v>121.3</v>
      </c>
      <c r="N84" s="67">
        <v>122.1</v>
      </c>
      <c r="O84" s="67">
        <v>124.4</v>
      </c>
      <c r="P84" s="67">
        <v>127</v>
      </c>
      <c r="Q84" s="67">
        <v>126.6</v>
      </c>
      <c r="R84" s="67">
        <v>128</v>
      </c>
      <c r="S84" s="67">
        <v>127.6</v>
      </c>
      <c r="T84" s="67">
        <v>126.7</v>
      </c>
      <c r="U84" s="67">
        <v>125.6</v>
      </c>
      <c r="V84" s="67">
        <v>129.6</v>
      </c>
      <c r="W84" s="95">
        <v>127.3</v>
      </c>
      <c r="X84" s="95">
        <v>125.1</v>
      </c>
      <c r="Y84" s="95">
        <v>125.1</v>
      </c>
      <c r="Z84" s="95">
        <v>124.7</v>
      </c>
      <c r="AA84" s="95">
        <v>129.80000000000001</v>
      </c>
      <c r="AB84" s="95">
        <v>121.8</v>
      </c>
      <c r="AC84" s="67">
        <v>122</v>
      </c>
      <c r="AD84" s="67">
        <v>128.30000000000001</v>
      </c>
      <c r="AE84" s="67">
        <v>127.7</v>
      </c>
      <c r="AF84" s="96">
        <v>126.8</v>
      </c>
      <c r="AG84" s="97"/>
      <c r="AH84" s="51">
        <f t="shared" si="19"/>
        <v>130.19999999999999</v>
      </c>
      <c r="AI84" s="52">
        <f t="shared" si="20"/>
        <v>121.3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130.6</v>
      </c>
      <c r="C85" s="67">
        <v>131.30000000000001</v>
      </c>
      <c r="D85" s="67">
        <v>132.30000000000001</v>
      </c>
      <c r="E85" s="67">
        <v>132.6</v>
      </c>
      <c r="F85" s="67">
        <v>133.5</v>
      </c>
      <c r="G85" s="67">
        <v>133.80000000000001</v>
      </c>
      <c r="H85" s="67">
        <v>132.69999999999999</v>
      </c>
      <c r="I85" s="67">
        <v>130</v>
      </c>
      <c r="J85" s="67">
        <v>128.19999999999999</v>
      </c>
      <c r="K85" s="67">
        <v>131.9</v>
      </c>
      <c r="L85" s="67">
        <v>127.2</v>
      </c>
      <c r="M85" s="67">
        <v>124.8</v>
      </c>
      <c r="N85" s="67">
        <v>125.8</v>
      </c>
      <c r="O85" s="67">
        <v>127.6</v>
      </c>
      <c r="P85" s="67">
        <v>129.80000000000001</v>
      </c>
      <c r="Q85" s="67">
        <v>129.5</v>
      </c>
      <c r="R85" s="67">
        <v>130.6</v>
      </c>
      <c r="S85" s="67">
        <v>130.9</v>
      </c>
      <c r="T85" s="67">
        <v>128.9</v>
      </c>
      <c r="U85" s="67">
        <v>129.19999999999999</v>
      </c>
      <c r="V85" s="67">
        <v>132.1</v>
      </c>
      <c r="W85" s="95">
        <v>130.5</v>
      </c>
      <c r="X85" s="95">
        <v>128.30000000000001</v>
      </c>
      <c r="Y85" s="95">
        <v>128</v>
      </c>
      <c r="Z85" s="95">
        <v>129.1</v>
      </c>
      <c r="AA85" s="95">
        <v>132.80000000000001</v>
      </c>
      <c r="AB85" s="95">
        <v>126.6</v>
      </c>
      <c r="AC85" s="67">
        <v>127.7</v>
      </c>
      <c r="AD85" s="67">
        <v>132.9</v>
      </c>
      <c r="AE85" s="67">
        <v>132.4</v>
      </c>
      <c r="AF85" s="96">
        <v>131.6</v>
      </c>
      <c r="AG85" s="97"/>
      <c r="AH85" s="51">
        <f t="shared" si="19"/>
        <v>133.80000000000001</v>
      </c>
      <c r="AI85" s="52">
        <f t="shared" si="20"/>
        <v>124.8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131.5</v>
      </c>
      <c r="C86" s="99">
        <v>130.69999999999999</v>
      </c>
      <c r="D86" s="99">
        <v>133.30000000000001</v>
      </c>
      <c r="E86" s="99">
        <v>134.1</v>
      </c>
      <c r="F86" s="99">
        <v>135.80000000000001</v>
      </c>
      <c r="G86" s="99">
        <v>135.6</v>
      </c>
      <c r="H86" s="99">
        <v>131.5</v>
      </c>
      <c r="I86" s="99">
        <v>134.9</v>
      </c>
      <c r="J86" s="99">
        <v>134</v>
      </c>
      <c r="K86" s="99">
        <v>134.30000000000001</v>
      </c>
      <c r="L86" s="99">
        <v>133.6</v>
      </c>
      <c r="M86" s="99">
        <v>129.19999999999999</v>
      </c>
      <c r="N86" s="99">
        <v>129.4</v>
      </c>
      <c r="O86" s="99">
        <v>133.1</v>
      </c>
      <c r="P86" s="99">
        <v>132.30000000000001</v>
      </c>
      <c r="Q86" s="99">
        <v>133.6</v>
      </c>
      <c r="R86" s="99">
        <v>134.9</v>
      </c>
      <c r="S86" s="99">
        <v>128.80000000000001</v>
      </c>
      <c r="T86" s="99">
        <v>131.80000000000001</v>
      </c>
      <c r="U86" s="99">
        <v>132.9</v>
      </c>
      <c r="V86" s="99">
        <v>135</v>
      </c>
      <c r="W86" s="95">
        <v>137.19999999999999</v>
      </c>
      <c r="X86" s="95">
        <v>133.80000000000001</v>
      </c>
      <c r="Y86" s="95">
        <v>129.69999999999999</v>
      </c>
      <c r="Z86" s="95">
        <v>132.30000000000001</v>
      </c>
      <c r="AA86" s="95">
        <v>132.69999999999999</v>
      </c>
      <c r="AB86" s="95">
        <v>133.69999999999999</v>
      </c>
      <c r="AC86" s="99">
        <v>133</v>
      </c>
      <c r="AD86" s="99">
        <v>134</v>
      </c>
      <c r="AE86" s="99">
        <v>134.4</v>
      </c>
      <c r="AF86" s="100">
        <v>132.19999999999999</v>
      </c>
      <c r="AG86" s="101"/>
      <c r="AH86" s="51">
        <f t="shared" si="19"/>
        <v>137.19999999999999</v>
      </c>
      <c r="AI86" s="52">
        <f t="shared" si="20"/>
        <v>128.80000000000001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124.7</v>
      </c>
      <c r="C87" s="67">
        <v>123.4</v>
      </c>
      <c r="D87" s="67">
        <v>129.5</v>
      </c>
      <c r="E87" s="67">
        <v>128.9</v>
      </c>
      <c r="F87" s="67">
        <v>134.19999999999999</v>
      </c>
      <c r="G87" s="67">
        <v>135.19999999999999</v>
      </c>
      <c r="H87" s="67">
        <v>130.69999999999999</v>
      </c>
      <c r="I87" s="67">
        <v>135.69999999999999</v>
      </c>
      <c r="J87" s="67">
        <v>133</v>
      </c>
      <c r="K87" s="67">
        <v>132.69999999999999</v>
      </c>
      <c r="L87" s="67">
        <v>130.9</v>
      </c>
      <c r="M87" s="67">
        <v>127.3</v>
      </c>
      <c r="N87" s="67">
        <v>123.5</v>
      </c>
      <c r="O87" s="67">
        <v>130.4</v>
      </c>
      <c r="P87" s="67">
        <v>129.4</v>
      </c>
      <c r="Q87" s="67">
        <v>129.4</v>
      </c>
      <c r="R87" s="67">
        <v>133.69999999999999</v>
      </c>
      <c r="S87" s="67">
        <v>121.5</v>
      </c>
      <c r="T87" s="67">
        <v>124.6</v>
      </c>
      <c r="U87" s="67">
        <v>132.5</v>
      </c>
      <c r="V87" s="67">
        <v>131.80000000000001</v>
      </c>
      <c r="W87" s="95">
        <v>136</v>
      </c>
      <c r="X87" s="95">
        <v>134.80000000000001</v>
      </c>
      <c r="Y87" s="95">
        <v>135</v>
      </c>
      <c r="Z87" s="95">
        <v>130.4</v>
      </c>
      <c r="AA87" s="95">
        <v>124.5</v>
      </c>
      <c r="AB87" s="95">
        <v>130.6</v>
      </c>
      <c r="AC87" s="67">
        <v>125.1</v>
      </c>
      <c r="AD87" s="67">
        <v>126.5</v>
      </c>
      <c r="AE87" s="67">
        <v>127.4</v>
      </c>
      <c r="AF87" s="96">
        <v>127.5</v>
      </c>
      <c r="AG87" s="97"/>
      <c r="AH87" s="51">
        <f t="shared" si="19"/>
        <v>136</v>
      </c>
      <c r="AI87" s="52">
        <f t="shared" si="20"/>
        <v>121.5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65.3</v>
      </c>
      <c r="C88" s="102">
        <v>65.3</v>
      </c>
      <c r="D88" s="102">
        <v>65.8</v>
      </c>
      <c r="E88" s="102">
        <v>66.099999999999994</v>
      </c>
      <c r="F88" s="102">
        <v>65.400000000000006</v>
      </c>
      <c r="G88" s="102">
        <v>65.3</v>
      </c>
      <c r="H88" s="102">
        <v>64.900000000000006</v>
      </c>
      <c r="I88" s="102">
        <v>65.3</v>
      </c>
      <c r="J88" s="102">
        <v>64.5</v>
      </c>
      <c r="K88" s="102">
        <v>65</v>
      </c>
      <c r="L88" s="102">
        <v>64.400000000000006</v>
      </c>
      <c r="M88" s="102">
        <v>63.7</v>
      </c>
      <c r="N88" s="102">
        <v>64.2</v>
      </c>
      <c r="O88" s="102">
        <v>64.900000000000006</v>
      </c>
      <c r="P88" s="102">
        <v>64.900000000000006</v>
      </c>
      <c r="Q88" s="102">
        <v>65.2</v>
      </c>
      <c r="R88" s="102">
        <v>65.2</v>
      </c>
      <c r="S88" s="102">
        <v>64.2</v>
      </c>
      <c r="T88" s="102">
        <v>64.400000000000006</v>
      </c>
      <c r="U88" s="102">
        <v>64.400000000000006</v>
      </c>
      <c r="V88" s="102">
        <v>64.3</v>
      </c>
      <c r="W88" s="102">
        <v>64.3</v>
      </c>
      <c r="X88" s="102">
        <v>64.5</v>
      </c>
      <c r="Y88" s="102">
        <v>64.3</v>
      </c>
      <c r="Z88" s="102">
        <v>64.3</v>
      </c>
      <c r="AA88" s="102">
        <v>64.599999999999994</v>
      </c>
      <c r="AB88" s="102">
        <v>64.8</v>
      </c>
      <c r="AC88" s="102">
        <v>65.3</v>
      </c>
      <c r="AD88" s="102">
        <v>65.7</v>
      </c>
      <c r="AE88" s="102">
        <v>65.900000000000006</v>
      </c>
      <c r="AF88" s="103">
        <v>64.900000000000006</v>
      </c>
      <c r="AG88" s="104"/>
      <c r="AH88" s="51">
        <f t="shared" si="19"/>
        <v>66.099999999999994</v>
      </c>
      <c r="AI88" s="52">
        <f t="shared" si="20"/>
        <v>63.7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SUM(B14,B17,B20:B21,B39,B41:B42,B44,B46,B91:B94,B98,B104,B110,B119,B121,B133,B140,B143:B144,B151,B153,B155,B159:B161,B163:B165,B170,B176:B177,B179:B181,B189,B194)</f>
        <v>159.23999999999995</v>
      </c>
      <c r="C90" s="109">
        <f t="shared" ref="C90:AF90" si="24">SUM(C14,C17,C20:C21,C39,C41:C42,C44,C46,C91:C94,C98,C104,C110,C119,C121,C133,C140,C143:C144,C151,C153,C155,C159:C161,C163:C165,C170,C176:C177,C179:C181,C189,C194)</f>
        <v>133.23999999999995</v>
      </c>
      <c r="D90" s="109">
        <f t="shared" si="24"/>
        <v>130.33999999999997</v>
      </c>
      <c r="E90" s="109">
        <f t="shared" si="24"/>
        <v>118.63999999999997</v>
      </c>
      <c r="F90" s="109">
        <f t="shared" si="24"/>
        <v>179.53999999999996</v>
      </c>
      <c r="G90" s="109">
        <f t="shared" si="24"/>
        <v>147.03999999999996</v>
      </c>
      <c r="H90" s="109">
        <f t="shared" si="24"/>
        <v>156.13999999999999</v>
      </c>
      <c r="I90" s="109">
        <f t="shared" si="24"/>
        <v>183.83999999999995</v>
      </c>
      <c r="J90" s="109">
        <f t="shared" si="24"/>
        <v>205.73999999999995</v>
      </c>
      <c r="K90" s="109">
        <f t="shared" si="24"/>
        <v>222.64</v>
      </c>
      <c r="L90" s="109">
        <f t="shared" si="24"/>
        <v>245.93999999999997</v>
      </c>
      <c r="M90" s="109">
        <f t="shared" si="24"/>
        <v>284.94</v>
      </c>
      <c r="N90" s="109">
        <f t="shared" si="24"/>
        <v>275.94</v>
      </c>
      <c r="O90" s="109">
        <f t="shared" si="24"/>
        <v>284.94</v>
      </c>
      <c r="P90" s="109">
        <f t="shared" si="24"/>
        <v>278.34000000000003</v>
      </c>
      <c r="Q90" s="109">
        <f t="shared" si="24"/>
        <v>278.44</v>
      </c>
      <c r="R90" s="109">
        <f t="shared" si="24"/>
        <v>279.74</v>
      </c>
      <c r="S90" s="109">
        <f t="shared" si="24"/>
        <v>274.34000000000003</v>
      </c>
      <c r="T90" s="109">
        <f t="shared" si="24"/>
        <v>282.94</v>
      </c>
      <c r="U90" s="109">
        <f t="shared" si="24"/>
        <v>268.93999999999994</v>
      </c>
      <c r="V90" s="109">
        <f t="shared" si="24"/>
        <v>279.74</v>
      </c>
      <c r="W90" s="109">
        <f t="shared" si="24"/>
        <v>283.83999999999997</v>
      </c>
      <c r="X90" s="109">
        <f t="shared" si="24"/>
        <v>320.34000000000003</v>
      </c>
      <c r="Y90" s="109">
        <f t="shared" si="24"/>
        <v>343.34000000000003</v>
      </c>
      <c r="Z90" s="109">
        <f t="shared" si="24"/>
        <v>327.34000000000003</v>
      </c>
      <c r="AA90" s="109">
        <f t="shared" si="24"/>
        <v>298.84000000000003</v>
      </c>
      <c r="AB90" s="109">
        <f t="shared" si="24"/>
        <v>286.74</v>
      </c>
      <c r="AC90" s="109">
        <f t="shared" si="24"/>
        <v>259.74000000000007</v>
      </c>
      <c r="AD90" s="109">
        <f t="shared" si="24"/>
        <v>207.23999999999995</v>
      </c>
      <c r="AE90" s="109">
        <f t="shared" si="24"/>
        <v>170.83999999999997</v>
      </c>
      <c r="AF90" s="109">
        <f t="shared" si="24"/>
        <v>147.23999999999995</v>
      </c>
      <c r="AG90" s="110"/>
      <c r="AH90" s="51">
        <f>MAX(B90:AF90)</f>
        <v>343.34000000000003</v>
      </c>
      <c r="AI90" s="52">
        <f>MIN(B90:AF90)</f>
        <v>118.63999999999997</v>
      </c>
    </row>
    <row r="91" spans="1:88" x14ac:dyDescent="0.25">
      <c r="A91" s="111" t="s">
        <v>58</v>
      </c>
      <c r="B91" s="79">
        <v>14.2</v>
      </c>
      <c r="C91" s="79">
        <v>12.6</v>
      </c>
      <c r="D91" s="79">
        <v>13.8</v>
      </c>
      <c r="E91" s="79">
        <v>12.4</v>
      </c>
      <c r="F91" s="112">
        <v>17.3</v>
      </c>
      <c r="G91" s="112">
        <v>12.6</v>
      </c>
      <c r="H91" s="112">
        <v>21.8</v>
      </c>
      <c r="I91" s="112">
        <v>26.7</v>
      </c>
      <c r="J91" s="112">
        <v>30.7</v>
      </c>
      <c r="K91" s="112">
        <v>30</v>
      </c>
      <c r="L91" s="49">
        <v>25</v>
      </c>
      <c r="M91" s="112">
        <v>19</v>
      </c>
      <c r="N91" s="112">
        <v>9.6999999999999993</v>
      </c>
      <c r="O91" s="112">
        <v>8</v>
      </c>
      <c r="P91" s="112">
        <v>7.4</v>
      </c>
      <c r="Q91" s="112">
        <v>4</v>
      </c>
      <c r="R91" s="112">
        <v>25.4</v>
      </c>
      <c r="S91" s="49">
        <v>0</v>
      </c>
      <c r="T91" s="49">
        <v>28.3</v>
      </c>
      <c r="U91" s="112">
        <v>35.6</v>
      </c>
      <c r="V91" s="112">
        <v>5.3</v>
      </c>
      <c r="W91" s="112">
        <v>9.1</v>
      </c>
      <c r="X91" s="112">
        <v>15.7</v>
      </c>
      <c r="Y91" s="112">
        <v>0</v>
      </c>
      <c r="Z91" s="112">
        <v>0</v>
      </c>
      <c r="AA91" s="49">
        <v>0</v>
      </c>
      <c r="AB91" s="49">
        <v>-5.4</v>
      </c>
      <c r="AC91" s="49">
        <v>4.5</v>
      </c>
      <c r="AD91" s="49">
        <v>10.199999999999999</v>
      </c>
      <c r="AE91" s="49">
        <v>17.5</v>
      </c>
      <c r="AF91" s="113">
        <v>19.7</v>
      </c>
      <c r="AG91" s="114">
        <v>75</v>
      </c>
      <c r="AH91" s="51">
        <f>IF(ABS(MAX(B91:AF91))&gt;ABS(MIN(B91:AF91)),MAX(B91:AF91),MIN(B91:AF91))</f>
        <v>35.6</v>
      </c>
      <c r="AI91" s="115">
        <f>INDEX($B$9:$AF$9,1,MATCH(AH91,B91:AF91,0))</f>
        <v>0.70833333333333304</v>
      </c>
    </row>
    <row r="92" spans="1:88" x14ac:dyDescent="0.25">
      <c r="A92" s="116" t="s">
        <v>59</v>
      </c>
      <c r="B92" s="80">
        <v>-46</v>
      </c>
      <c r="C92" s="80">
        <v>-65</v>
      </c>
      <c r="D92" s="80">
        <v>-70</v>
      </c>
      <c r="E92" s="80">
        <v>-80</v>
      </c>
      <c r="F92" s="80">
        <v>-35</v>
      </c>
      <c r="G92" s="80">
        <v>-54</v>
      </c>
      <c r="H92" s="80">
        <v>-45</v>
      </c>
      <c r="I92" s="80">
        <v>-24</v>
      </c>
      <c r="J92" s="80">
        <v>-11</v>
      </c>
      <c r="K92" s="80">
        <v>-49.3</v>
      </c>
      <c r="L92" s="80">
        <v>-40</v>
      </c>
      <c r="M92" s="80">
        <v>-25</v>
      </c>
      <c r="N92" s="80">
        <v>-33</v>
      </c>
      <c r="O92" s="80">
        <v>-21</v>
      </c>
      <c r="P92" s="80">
        <v>-18</v>
      </c>
      <c r="Q92" s="80">
        <v>-23</v>
      </c>
      <c r="R92" s="80">
        <v>-33</v>
      </c>
      <c r="S92" s="80">
        <v>-15.3</v>
      </c>
      <c r="T92" s="80">
        <v>-16.399999999999999</v>
      </c>
      <c r="U92" s="80">
        <v>-36.200000000000003</v>
      </c>
      <c r="V92" s="80">
        <v>-27.5</v>
      </c>
      <c r="W92" s="80">
        <v>-28.2</v>
      </c>
      <c r="X92" s="80">
        <v>-9.5</v>
      </c>
      <c r="Y92" s="80">
        <v>0.3</v>
      </c>
      <c r="Z92" s="80">
        <v>-9.1999999999999993</v>
      </c>
      <c r="AA92" s="67">
        <v>-25.2</v>
      </c>
      <c r="AB92" s="67">
        <v>-31.3</v>
      </c>
      <c r="AC92" s="67">
        <v>-44.6</v>
      </c>
      <c r="AD92" s="67">
        <v>-65</v>
      </c>
      <c r="AE92" s="67">
        <v>-75</v>
      </c>
      <c r="AF92" s="117">
        <v>-52</v>
      </c>
      <c r="AG92" s="114">
        <v>240</v>
      </c>
      <c r="AH92" s="51">
        <f>IF(ABS(MAX(B92:AF92))&gt;ABS(MIN(B92:AF92)),MAX(B92:AF92),MIN(B92:AF92))</f>
        <v>-80</v>
      </c>
      <c r="AI92" s="115">
        <f>INDEX($B$9:$AF$9,1,MATCH(AH92,B92:AF92,0))</f>
        <v>0.16666666666666699</v>
      </c>
    </row>
    <row r="93" spans="1:88" x14ac:dyDescent="0.25">
      <c r="A93" s="116" t="s">
        <v>60</v>
      </c>
      <c r="B93" s="80">
        <v>-3</v>
      </c>
      <c r="C93" s="80">
        <v>-8.4</v>
      </c>
      <c r="D93" s="80">
        <v>-7.5</v>
      </c>
      <c r="E93" s="80">
        <v>-8.4</v>
      </c>
      <c r="F93" s="80">
        <v>-2.4</v>
      </c>
      <c r="G93" s="80">
        <v>-6.2</v>
      </c>
      <c r="H93" s="80">
        <v>-14.6</v>
      </c>
      <c r="I93" s="80">
        <v>-12.8</v>
      </c>
      <c r="J93" s="80">
        <v>-7.9</v>
      </c>
      <c r="K93" s="80">
        <v>-2.2999999999999998</v>
      </c>
      <c r="L93" s="80">
        <v>2</v>
      </c>
      <c r="M93" s="80">
        <v>7</v>
      </c>
      <c r="N93" s="80">
        <v>27.3</v>
      </c>
      <c r="O93" s="80">
        <v>25</v>
      </c>
      <c r="P93" s="80">
        <v>26</v>
      </c>
      <c r="Q93" s="80">
        <v>40.299999999999997</v>
      </c>
      <c r="R93" s="80">
        <v>36.6</v>
      </c>
      <c r="S93" s="80">
        <v>48.2</v>
      </c>
      <c r="T93" s="80">
        <v>36.299999999999997</v>
      </c>
      <c r="U93" s="80">
        <v>14.7</v>
      </c>
      <c r="V93" s="80">
        <v>9.5</v>
      </c>
      <c r="W93" s="80">
        <v>6.7</v>
      </c>
      <c r="X93" s="80">
        <v>21.6</v>
      </c>
      <c r="Y93" s="80">
        <v>33.4</v>
      </c>
      <c r="Z93" s="80">
        <v>28.8</v>
      </c>
      <c r="AA93" s="67">
        <v>19.3</v>
      </c>
      <c r="AB93" s="67">
        <v>16.7</v>
      </c>
      <c r="AC93" s="67">
        <v>5.8</v>
      </c>
      <c r="AD93" s="67">
        <v>-1.5</v>
      </c>
      <c r="AE93" s="67">
        <v>-10.199999999999999</v>
      </c>
      <c r="AF93" s="117">
        <v>-19</v>
      </c>
      <c r="AG93" s="114">
        <v>60</v>
      </c>
      <c r="AH93" s="51">
        <f>IF(ABS(MAX(B93:AF93))&gt;ABS(MIN(B93:AF93)),MAX(B93:AF93),MIN(B93:AF93))</f>
        <v>48.2</v>
      </c>
      <c r="AI93" s="115">
        <f>INDEX($B$9:$AF$9,1,MATCH(AH93,B93:AF93,0))</f>
        <v>0.625</v>
      </c>
    </row>
    <row r="94" spans="1:88" x14ac:dyDescent="0.25">
      <c r="A94" s="118" t="s">
        <v>213</v>
      </c>
      <c r="B94" s="82">
        <v>0</v>
      </c>
      <c r="C94" s="82">
        <v>0</v>
      </c>
      <c r="D94" s="82">
        <v>0</v>
      </c>
      <c r="E94" s="82">
        <v>0</v>
      </c>
      <c r="F94" s="82">
        <v>0</v>
      </c>
      <c r="G94" s="82">
        <v>0</v>
      </c>
      <c r="H94" s="82">
        <v>0</v>
      </c>
      <c r="I94" s="82">
        <v>0</v>
      </c>
      <c r="J94" s="82">
        <v>0</v>
      </c>
      <c r="K94" s="82">
        <v>50.3</v>
      </c>
      <c r="L94" s="82">
        <v>65</v>
      </c>
      <c r="M94" s="82">
        <v>90</v>
      </c>
      <c r="N94" s="82">
        <v>78</v>
      </c>
      <c r="O94" s="82">
        <v>74</v>
      </c>
      <c r="P94" s="82">
        <v>64</v>
      </c>
      <c r="Q94" s="82">
        <v>52</v>
      </c>
      <c r="R94" s="82">
        <v>45.6</v>
      </c>
      <c r="S94" s="82">
        <v>66.3</v>
      </c>
      <c r="T94" s="82">
        <v>59.6</v>
      </c>
      <c r="U94" s="82">
        <v>49.7</v>
      </c>
      <c r="V94" s="82">
        <v>87.3</v>
      </c>
      <c r="W94" s="82">
        <v>91.1</v>
      </c>
      <c r="X94" s="82">
        <v>87.4</v>
      </c>
      <c r="Y94" s="82">
        <v>104.5</v>
      </c>
      <c r="Z94" s="82">
        <v>102.6</v>
      </c>
      <c r="AA94" s="119">
        <v>99.7</v>
      </c>
      <c r="AB94" s="119">
        <v>101.7</v>
      </c>
      <c r="AC94" s="119">
        <v>89</v>
      </c>
      <c r="AD94" s="119">
        <v>65</v>
      </c>
      <c r="AE94" s="119">
        <v>40</v>
      </c>
      <c r="AF94" s="120">
        <v>0</v>
      </c>
      <c r="AG94" s="121">
        <v>120</v>
      </c>
      <c r="AH94" s="51">
        <f>IF(ABS(MAX(B94:AF94))&gt;ABS(MIN(B94:AF94)),MAX(B94:AF94),MIN(B94:AF94))</f>
        <v>104.5</v>
      </c>
      <c r="AI94" s="115">
        <f>INDEX($B$9:$AF$9,1,MATCH(AH94,B94:AF94,0))</f>
        <v>0.79166666666666663</v>
      </c>
    </row>
    <row r="95" spans="1:88" ht="15.75" thickBot="1" x14ac:dyDescent="0.3">
      <c r="A95" s="118" t="s">
        <v>61</v>
      </c>
      <c r="B95" s="82">
        <v>81.2</v>
      </c>
      <c r="C95" s="82">
        <v>70.3</v>
      </c>
      <c r="D95" s="82">
        <v>61.8</v>
      </c>
      <c r="E95" s="82">
        <v>55.7</v>
      </c>
      <c r="F95" s="82">
        <v>74.599999999999994</v>
      </c>
      <c r="G95" s="82">
        <v>60.1</v>
      </c>
      <c r="H95" s="82">
        <v>64.099999999999994</v>
      </c>
      <c r="I95" s="82">
        <v>76.3</v>
      </c>
      <c r="J95" s="82">
        <v>82.4</v>
      </c>
      <c r="K95" s="82">
        <v>48.6</v>
      </c>
      <c r="L95" s="82">
        <v>60</v>
      </c>
      <c r="M95" s="82">
        <v>78</v>
      </c>
      <c r="N95" s="82">
        <v>73</v>
      </c>
      <c r="O95" s="82">
        <v>78</v>
      </c>
      <c r="P95" s="82">
        <v>45</v>
      </c>
      <c r="Q95" s="82">
        <v>30</v>
      </c>
      <c r="R95" s="82">
        <v>55.7</v>
      </c>
      <c r="S95" s="82">
        <v>69.5</v>
      </c>
      <c r="T95" s="82">
        <v>62.6</v>
      </c>
      <c r="U95" s="82">
        <v>50.5</v>
      </c>
      <c r="V95" s="82">
        <v>82.7</v>
      </c>
      <c r="W95" s="82">
        <v>83.1</v>
      </c>
      <c r="X95" s="82">
        <v>69.599999999999994</v>
      </c>
      <c r="Y95" s="82">
        <v>82.1</v>
      </c>
      <c r="Z95" s="82">
        <v>86.5</v>
      </c>
      <c r="AA95" s="119">
        <v>87.1</v>
      </c>
      <c r="AB95" s="119">
        <v>85.9</v>
      </c>
      <c r="AC95" s="119">
        <v>72</v>
      </c>
      <c r="AD95" s="119">
        <v>64</v>
      </c>
      <c r="AE95" s="119">
        <v>47</v>
      </c>
      <c r="AF95" s="120">
        <v>75.5</v>
      </c>
      <c r="AG95" s="121"/>
      <c r="AH95" s="51">
        <f>IF(ABS(MAX(B95:AF95))&gt;ABS(MIN(B95:AF95)),MAX(B95:AF95),MIN(B95:AF95))</f>
        <v>87.1</v>
      </c>
      <c r="AI95" s="115">
        <f>INDEX($B$9:$AF$9,1,MATCH(AH95,B95:AF95,0))</f>
        <v>0.83333333333333337</v>
      </c>
    </row>
    <row r="96" spans="1:88" ht="15.75" thickBot="1" x14ac:dyDescent="0.3">
      <c r="A96" s="122" t="s">
        <v>62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101</v>
      </c>
      <c r="B97" s="50">
        <v>9.9</v>
      </c>
      <c r="C97" s="127">
        <f t="shared" ref="C97:R102" si="25">B97</f>
        <v>9.9</v>
      </c>
      <c r="D97" s="127">
        <f t="shared" si="25"/>
        <v>9.9</v>
      </c>
      <c r="E97" s="127">
        <f t="shared" si="25"/>
        <v>9.9</v>
      </c>
      <c r="F97" s="127">
        <f t="shared" si="25"/>
        <v>9.9</v>
      </c>
      <c r="G97" s="127">
        <f t="shared" si="25"/>
        <v>9.9</v>
      </c>
      <c r="H97" s="127">
        <f t="shared" si="25"/>
        <v>9.9</v>
      </c>
      <c r="I97" s="127">
        <f t="shared" si="25"/>
        <v>9.9</v>
      </c>
      <c r="J97" s="127">
        <f t="shared" si="25"/>
        <v>9.9</v>
      </c>
      <c r="K97" s="127">
        <f t="shared" si="25"/>
        <v>9.9</v>
      </c>
      <c r="L97" s="127">
        <f t="shared" si="25"/>
        <v>9.9</v>
      </c>
      <c r="M97" s="127">
        <f t="shared" si="25"/>
        <v>9.9</v>
      </c>
      <c r="N97" s="127">
        <f t="shared" si="25"/>
        <v>9.9</v>
      </c>
      <c r="O97" s="127">
        <f t="shared" si="25"/>
        <v>9.9</v>
      </c>
      <c r="P97" s="127">
        <f t="shared" si="25"/>
        <v>9.9</v>
      </c>
      <c r="Q97" s="127">
        <f t="shared" si="25"/>
        <v>9.9</v>
      </c>
      <c r="R97" s="127">
        <f t="shared" si="25"/>
        <v>9.9</v>
      </c>
      <c r="S97" s="127">
        <f t="shared" ref="S97:AF102" si="26">R97</f>
        <v>9.9</v>
      </c>
      <c r="T97" s="127">
        <f t="shared" si="26"/>
        <v>9.9</v>
      </c>
      <c r="U97" s="127">
        <f t="shared" si="26"/>
        <v>9.9</v>
      </c>
      <c r="V97" s="127">
        <f t="shared" si="26"/>
        <v>9.9</v>
      </c>
      <c r="W97" s="127">
        <f t="shared" si="26"/>
        <v>9.9</v>
      </c>
      <c r="X97" s="127">
        <f t="shared" si="26"/>
        <v>9.9</v>
      </c>
      <c r="Y97" s="127">
        <f t="shared" si="26"/>
        <v>9.9</v>
      </c>
      <c r="Z97" s="127">
        <f t="shared" si="26"/>
        <v>9.9</v>
      </c>
      <c r="AA97" s="127">
        <f t="shared" si="26"/>
        <v>9.9</v>
      </c>
      <c r="AB97" s="127">
        <f t="shared" si="26"/>
        <v>9.9</v>
      </c>
      <c r="AC97" s="127">
        <f t="shared" si="26"/>
        <v>9.9</v>
      </c>
      <c r="AD97" s="127">
        <f t="shared" si="26"/>
        <v>9.9</v>
      </c>
      <c r="AE97" s="127">
        <f t="shared" si="26"/>
        <v>9.9</v>
      </c>
      <c r="AF97" s="127">
        <f t="shared" si="26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102</v>
      </c>
      <c r="B98" s="128">
        <v>9.6</v>
      </c>
      <c r="C98" s="129">
        <f t="shared" si="25"/>
        <v>9.6</v>
      </c>
      <c r="D98" s="129">
        <f t="shared" si="25"/>
        <v>9.6</v>
      </c>
      <c r="E98" s="129">
        <f t="shared" si="25"/>
        <v>9.6</v>
      </c>
      <c r="F98" s="129">
        <f t="shared" si="25"/>
        <v>9.6</v>
      </c>
      <c r="G98" s="129">
        <f t="shared" si="25"/>
        <v>9.6</v>
      </c>
      <c r="H98" s="129">
        <f t="shared" si="25"/>
        <v>9.6</v>
      </c>
      <c r="I98" s="129">
        <f t="shared" si="25"/>
        <v>9.6</v>
      </c>
      <c r="J98" s="129">
        <f t="shared" si="25"/>
        <v>9.6</v>
      </c>
      <c r="K98" s="129">
        <f t="shared" si="25"/>
        <v>9.6</v>
      </c>
      <c r="L98" s="129">
        <f t="shared" si="25"/>
        <v>9.6</v>
      </c>
      <c r="M98" s="129">
        <f t="shared" si="25"/>
        <v>9.6</v>
      </c>
      <c r="N98" s="129">
        <f t="shared" si="25"/>
        <v>9.6</v>
      </c>
      <c r="O98" s="129">
        <f t="shared" si="25"/>
        <v>9.6</v>
      </c>
      <c r="P98" s="129">
        <f t="shared" si="25"/>
        <v>9.6</v>
      </c>
      <c r="Q98" s="129">
        <f t="shared" si="25"/>
        <v>9.6</v>
      </c>
      <c r="R98" s="129">
        <f t="shared" si="25"/>
        <v>9.6</v>
      </c>
      <c r="S98" s="129">
        <f t="shared" si="26"/>
        <v>9.6</v>
      </c>
      <c r="T98" s="129">
        <f t="shared" si="26"/>
        <v>9.6</v>
      </c>
      <c r="U98" s="129">
        <f t="shared" si="26"/>
        <v>9.6</v>
      </c>
      <c r="V98" s="129">
        <f t="shared" si="26"/>
        <v>9.6</v>
      </c>
      <c r="W98" s="129">
        <f t="shared" si="26"/>
        <v>9.6</v>
      </c>
      <c r="X98" s="129">
        <f t="shared" si="26"/>
        <v>9.6</v>
      </c>
      <c r="Y98" s="129">
        <f t="shared" si="26"/>
        <v>9.6</v>
      </c>
      <c r="Z98" s="129">
        <f t="shared" si="26"/>
        <v>9.6</v>
      </c>
      <c r="AA98" s="129">
        <f t="shared" si="26"/>
        <v>9.6</v>
      </c>
      <c r="AB98" s="129">
        <f t="shared" si="26"/>
        <v>9.6</v>
      </c>
      <c r="AC98" s="129">
        <f t="shared" si="26"/>
        <v>9.6</v>
      </c>
      <c r="AD98" s="129">
        <f t="shared" si="26"/>
        <v>9.6</v>
      </c>
      <c r="AE98" s="129">
        <f t="shared" si="26"/>
        <v>9.6</v>
      </c>
      <c r="AF98" s="129">
        <f t="shared" si="26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103</v>
      </c>
      <c r="B99" s="128">
        <v>9.98</v>
      </c>
      <c r="C99" s="129">
        <f t="shared" si="25"/>
        <v>9.98</v>
      </c>
      <c r="D99" s="129">
        <f t="shared" si="25"/>
        <v>9.98</v>
      </c>
      <c r="E99" s="129">
        <f t="shared" si="25"/>
        <v>9.98</v>
      </c>
      <c r="F99" s="129">
        <f t="shared" si="25"/>
        <v>9.98</v>
      </c>
      <c r="G99" s="129">
        <f t="shared" si="25"/>
        <v>9.98</v>
      </c>
      <c r="H99" s="129">
        <f t="shared" si="25"/>
        <v>9.98</v>
      </c>
      <c r="I99" s="129">
        <f t="shared" si="25"/>
        <v>9.98</v>
      </c>
      <c r="J99" s="129">
        <f t="shared" si="25"/>
        <v>9.98</v>
      </c>
      <c r="K99" s="129">
        <f t="shared" si="25"/>
        <v>9.98</v>
      </c>
      <c r="L99" s="129">
        <f t="shared" si="25"/>
        <v>9.98</v>
      </c>
      <c r="M99" s="129">
        <f t="shared" si="25"/>
        <v>9.98</v>
      </c>
      <c r="N99" s="129">
        <f t="shared" si="25"/>
        <v>9.98</v>
      </c>
      <c r="O99" s="129">
        <f t="shared" si="25"/>
        <v>9.98</v>
      </c>
      <c r="P99" s="129">
        <f t="shared" si="25"/>
        <v>9.98</v>
      </c>
      <c r="Q99" s="129">
        <f t="shared" si="25"/>
        <v>9.98</v>
      </c>
      <c r="R99" s="129">
        <f t="shared" si="25"/>
        <v>9.98</v>
      </c>
      <c r="S99" s="129">
        <f t="shared" si="26"/>
        <v>9.98</v>
      </c>
      <c r="T99" s="129">
        <f t="shared" si="26"/>
        <v>9.98</v>
      </c>
      <c r="U99" s="129">
        <f t="shared" si="26"/>
        <v>9.98</v>
      </c>
      <c r="V99" s="129">
        <f t="shared" si="26"/>
        <v>9.98</v>
      </c>
      <c r="W99" s="129">
        <f t="shared" si="26"/>
        <v>9.98</v>
      </c>
      <c r="X99" s="129">
        <f t="shared" si="26"/>
        <v>9.98</v>
      </c>
      <c r="Y99" s="129">
        <f t="shared" si="26"/>
        <v>9.98</v>
      </c>
      <c r="Z99" s="129">
        <f t="shared" si="26"/>
        <v>9.98</v>
      </c>
      <c r="AA99" s="129">
        <f t="shared" si="26"/>
        <v>9.98</v>
      </c>
      <c r="AB99" s="129">
        <f t="shared" si="26"/>
        <v>9.98</v>
      </c>
      <c r="AC99" s="129">
        <f t="shared" si="26"/>
        <v>9.98</v>
      </c>
      <c r="AD99" s="129">
        <f t="shared" si="26"/>
        <v>9.98</v>
      </c>
      <c r="AE99" s="129">
        <f t="shared" si="26"/>
        <v>9.98</v>
      </c>
      <c r="AF99" s="129">
        <f t="shared" si="26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104</v>
      </c>
      <c r="B100" s="128">
        <v>9.1</v>
      </c>
      <c r="C100" s="129">
        <f t="shared" si="25"/>
        <v>9.1</v>
      </c>
      <c r="D100" s="129">
        <f t="shared" si="25"/>
        <v>9.1</v>
      </c>
      <c r="E100" s="129">
        <f t="shared" si="25"/>
        <v>9.1</v>
      </c>
      <c r="F100" s="129">
        <f t="shared" si="25"/>
        <v>9.1</v>
      </c>
      <c r="G100" s="129">
        <f t="shared" si="25"/>
        <v>9.1</v>
      </c>
      <c r="H100" s="129">
        <f t="shared" si="25"/>
        <v>9.1</v>
      </c>
      <c r="I100" s="129">
        <f t="shared" si="25"/>
        <v>9.1</v>
      </c>
      <c r="J100" s="129">
        <f t="shared" si="25"/>
        <v>9.1</v>
      </c>
      <c r="K100" s="129">
        <f t="shared" si="25"/>
        <v>9.1</v>
      </c>
      <c r="L100" s="129">
        <f t="shared" si="25"/>
        <v>9.1</v>
      </c>
      <c r="M100" s="129">
        <f t="shared" si="25"/>
        <v>9.1</v>
      </c>
      <c r="N100" s="129">
        <f t="shared" si="25"/>
        <v>9.1</v>
      </c>
      <c r="O100" s="129">
        <f t="shared" si="25"/>
        <v>9.1</v>
      </c>
      <c r="P100" s="129">
        <f t="shared" si="25"/>
        <v>9.1</v>
      </c>
      <c r="Q100" s="129">
        <f t="shared" si="25"/>
        <v>9.1</v>
      </c>
      <c r="R100" s="129">
        <f t="shared" si="25"/>
        <v>9.1</v>
      </c>
      <c r="S100" s="129">
        <f t="shared" si="26"/>
        <v>9.1</v>
      </c>
      <c r="T100" s="129">
        <f t="shared" si="26"/>
        <v>9.1</v>
      </c>
      <c r="U100" s="129">
        <f t="shared" si="26"/>
        <v>9.1</v>
      </c>
      <c r="V100" s="129">
        <f t="shared" si="26"/>
        <v>9.1</v>
      </c>
      <c r="W100" s="129">
        <f t="shared" si="26"/>
        <v>9.1</v>
      </c>
      <c r="X100" s="129">
        <f t="shared" si="26"/>
        <v>9.1</v>
      </c>
      <c r="Y100" s="129">
        <f t="shared" si="26"/>
        <v>9.1</v>
      </c>
      <c r="Z100" s="129">
        <f t="shared" si="26"/>
        <v>9.1</v>
      </c>
      <c r="AA100" s="129">
        <f t="shared" si="26"/>
        <v>9.1</v>
      </c>
      <c r="AB100" s="129">
        <f t="shared" si="26"/>
        <v>9.1</v>
      </c>
      <c r="AC100" s="129">
        <f t="shared" si="26"/>
        <v>9.1</v>
      </c>
      <c r="AD100" s="129">
        <f t="shared" si="26"/>
        <v>9.1</v>
      </c>
      <c r="AE100" s="129">
        <f t="shared" si="26"/>
        <v>9.1</v>
      </c>
      <c r="AF100" s="129">
        <f t="shared" si="26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105</v>
      </c>
      <c r="B101" s="128">
        <v>9.18</v>
      </c>
      <c r="C101" s="129">
        <f t="shared" si="25"/>
        <v>9.18</v>
      </c>
      <c r="D101" s="129">
        <f t="shared" si="25"/>
        <v>9.18</v>
      </c>
      <c r="E101" s="129">
        <f t="shared" si="25"/>
        <v>9.18</v>
      </c>
      <c r="F101" s="129">
        <f t="shared" si="25"/>
        <v>9.18</v>
      </c>
      <c r="G101" s="129">
        <f t="shared" si="25"/>
        <v>9.18</v>
      </c>
      <c r="H101" s="129">
        <f t="shared" si="25"/>
        <v>9.18</v>
      </c>
      <c r="I101" s="129">
        <f t="shared" si="25"/>
        <v>9.18</v>
      </c>
      <c r="J101" s="129">
        <f t="shared" si="25"/>
        <v>9.18</v>
      </c>
      <c r="K101" s="129">
        <f t="shared" si="25"/>
        <v>9.18</v>
      </c>
      <c r="L101" s="129">
        <f t="shared" si="25"/>
        <v>9.18</v>
      </c>
      <c r="M101" s="129">
        <f t="shared" si="25"/>
        <v>9.18</v>
      </c>
      <c r="N101" s="129">
        <f t="shared" si="25"/>
        <v>9.18</v>
      </c>
      <c r="O101" s="129">
        <f t="shared" si="25"/>
        <v>9.18</v>
      </c>
      <c r="P101" s="129">
        <f t="shared" si="25"/>
        <v>9.18</v>
      </c>
      <c r="Q101" s="129">
        <f t="shared" si="25"/>
        <v>9.18</v>
      </c>
      <c r="R101" s="129">
        <f t="shared" si="25"/>
        <v>9.18</v>
      </c>
      <c r="S101" s="129">
        <f t="shared" si="26"/>
        <v>9.18</v>
      </c>
      <c r="T101" s="129">
        <f t="shared" si="26"/>
        <v>9.18</v>
      </c>
      <c r="U101" s="129">
        <f t="shared" si="26"/>
        <v>9.18</v>
      </c>
      <c r="V101" s="129">
        <f t="shared" si="26"/>
        <v>9.18</v>
      </c>
      <c r="W101" s="129">
        <f t="shared" si="26"/>
        <v>9.18</v>
      </c>
      <c r="X101" s="129">
        <f t="shared" si="26"/>
        <v>9.18</v>
      </c>
      <c r="Y101" s="129">
        <f t="shared" si="26"/>
        <v>9.18</v>
      </c>
      <c r="Z101" s="129">
        <f t="shared" si="26"/>
        <v>9.18</v>
      </c>
      <c r="AA101" s="129">
        <f t="shared" si="26"/>
        <v>9.18</v>
      </c>
      <c r="AB101" s="129">
        <f t="shared" si="26"/>
        <v>9.18</v>
      </c>
      <c r="AC101" s="129">
        <f t="shared" si="26"/>
        <v>9.18</v>
      </c>
      <c r="AD101" s="129">
        <f t="shared" si="26"/>
        <v>9.18</v>
      </c>
      <c r="AE101" s="129">
        <f t="shared" si="26"/>
        <v>9.18</v>
      </c>
      <c r="AF101" s="129">
        <f t="shared" si="26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106</v>
      </c>
      <c r="B102" s="128">
        <v>7</v>
      </c>
      <c r="C102" s="129">
        <f t="shared" si="25"/>
        <v>7</v>
      </c>
      <c r="D102" s="129">
        <f t="shared" si="25"/>
        <v>7</v>
      </c>
      <c r="E102" s="129">
        <f t="shared" si="25"/>
        <v>7</v>
      </c>
      <c r="F102" s="129">
        <f t="shared" si="25"/>
        <v>7</v>
      </c>
      <c r="G102" s="129">
        <f t="shared" si="25"/>
        <v>7</v>
      </c>
      <c r="H102" s="129">
        <f t="shared" si="25"/>
        <v>7</v>
      </c>
      <c r="I102" s="129">
        <f t="shared" si="25"/>
        <v>7</v>
      </c>
      <c r="J102" s="129">
        <f t="shared" si="25"/>
        <v>7</v>
      </c>
      <c r="K102" s="129">
        <f t="shared" si="25"/>
        <v>7</v>
      </c>
      <c r="L102" s="129">
        <f t="shared" si="25"/>
        <v>7</v>
      </c>
      <c r="M102" s="129">
        <f t="shared" si="25"/>
        <v>7</v>
      </c>
      <c r="N102" s="129">
        <f t="shared" si="25"/>
        <v>7</v>
      </c>
      <c r="O102" s="129">
        <f t="shared" si="25"/>
        <v>7</v>
      </c>
      <c r="P102" s="129">
        <f t="shared" si="25"/>
        <v>7</v>
      </c>
      <c r="Q102" s="129">
        <f t="shared" si="25"/>
        <v>7</v>
      </c>
      <c r="R102" s="129">
        <f t="shared" si="25"/>
        <v>7</v>
      </c>
      <c r="S102" s="129">
        <f t="shared" si="26"/>
        <v>7</v>
      </c>
      <c r="T102" s="129">
        <f t="shared" si="26"/>
        <v>7</v>
      </c>
      <c r="U102" s="129">
        <f t="shared" si="26"/>
        <v>7</v>
      </c>
      <c r="V102" s="129">
        <f t="shared" si="26"/>
        <v>7</v>
      </c>
      <c r="W102" s="129">
        <f t="shared" si="26"/>
        <v>7</v>
      </c>
      <c r="X102" s="129">
        <f t="shared" si="26"/>
        <v>7</v>
      </c>
      <c r="Y102" s="129">
        <f t="shared" si="26"/>
        <v>7</v>
      </c>
      <c r="Z102" s="129">
        <f t="shared" si="26"/>
        <v>7</v>
      </c>
      <c r="AA102" s="129">
        <f t="shared" si="26"/>
        <v>7</v>
      </c>
      <c r="AB102" s="129">
        <f t="shared" si="26"/>
        <v>7</v>
      </c>
      <c r="AC102" s="129">
        <f t="shared" si="26"/>
        <v>7</v>
      </c>
      <c r="AD102" s="129">
        <f t="shared" si="26"/>
        <v>7</v>
      </c>
      <c r="AE102" s="129">
        <f t="shared" si="26"/>
        <v>7</v>
      </c>
      <c r="AF102" s="129">
        <f t="shared" si="26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107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108</v>
      </c>
      <c r="B104" s="128">
        <v>2.25</v>
      </c>
      <c r="C104" s="129">
        <f t="shared" ref="C104:R105" si="27">B104</f>
        <v>2.25</v>
      </c>
      <c r="D104" s="129">
        <f t="shared" si="27"/>
        <v>2.25</v>
      </c>
      <c r="E104" s="129">
        <f t="shared" si="27"/>
        <v>2.25</v>
      </c>
      <c r="F104" s="129">
        <f t="shared" si="27"/>
        <v>2.25</v>
      </c>
      <c r="G104" s="129">
        <f t="shared" si="27"/>
        <v>2.25</v>
      </c>
      <c r="H104" s="129">
        <f t="shared" si="27"/>
        <v>2.25</v>
      </c>
      <c r="I104" s="129">
        <f t="shared" si="27"/>
        <v>2.25</v>
      </c>
      <c r="J104" s="129">
        <f t="shared" si="27"/>
        <v>2.25</v>
      </c>
      <c r="K104" s="129">
        <f t="shared" si="27"/>
        <v>2.25</v>
      </c>
      <c r="L104" s="129">
        <f t="shared" si="27"/>
        <v>2.25</v>
      </c>
      <c r="M104" s="129">
        <f t="shared" si="27"/>
        <v>2.25</v>
      </c>
      <c r="N104" s="129">
        <f t="shared" si="27"/>
        <v>2.25</v>
      </c>
      <c r="O104" s="129">
        <f t="shared" si="27"/>
        <v>2.25</v>
      </c>
      <c r="P104" s="129">
        <f t="shared" si="27"/>
        <v>2.25</v>
      </c>
      <c r="Q104" s="129">
        <f t="shared" si="27"/>
        <v>2.25</v>
      </c>
      <c r="R104" s="129">
        <f t="shared" si="27"/>
        <v>2.25</v>
      </c>
      <c r="S104" s="129">
        <f t="shared" ref="S104:AF105" si="28">R104</f>
        <v>2.25</v>
      </c>
      <c r="T104" s="129">
        <f t="shared" si="28"/>
        <v>2.25</v>
      </c>
      <c r="U104" s="129">
        <f t="shared" si="28"/>
        <v>2.25</v>
      </c>
      <c r="V104" s="129">
        <f t="shared" si="28"/>
        <v>2.25</v>
      </c>
      <c r="W104" s="129">
        <f t="shared" si="28"/>
        <v>2.25</v>
      </c>
      <c r="X104" s="129">
        <f t="shared" si="28"/>
        <v>2.25</v>
      </c>
      <c r="Y104" s="129">
        <f t="shared" si="28"/>
        <v>2.25</v>
      </c>
      <c r="Z104" s="129">
        <f t="shared" si="28"/>
        <v>2.25</v>
      </c>
      <c r="AA104" s="129">
        <f t="shared" si="28"/>
        <v>2.25</v>
      </c>
      <c r="AB104" s="129">
        <f t="shared" si="28"/>
        <v>2.25</v>
      </c>
      <c r="AC104" s="129">
        <f t="shared" si="28"/>
        <v>2.25</v>
      </c>
      <c r="AD104" s="129">
        <f t="shared" si="28"/>
        <v>2.25</v>
      </c>
      <c r="AE104" s="129">
        <f t="shared" si="28"/>
        <v>2.25</v>
      </c>
      <c r="AF104" s="129">
        <f t="shared" si="28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109</v>
      </c>
      <c r="B105" s="128">
        <v>1.64</v>
      </c>
      <c r="C105" s="129">
        <f t="shared" si="27"/>
        <v>1.64</v>
      </c>
      <c r="D105" s="129">
        <f t="shared" si="27"/>
        <v>1.64</v>
      </c>
      <c r="E105" s="129">
        <f t="shared" si="27"/>
        <v>1.64</v>
      </c>
      <c r="F105" s="129">
        <f t="shared" si="27"/>
        <v>1.64</v>
      </c>
      <c r="G105" s="129">
        <f t="shared" si="27"/>
        <v>1.64</v>
      </c>
      <c r="H105" s="129">
        <f t="shared" si="27"/>
        <v>1.64</v>
      </c>
      <c r="I105" s="129">
        <f t="shared" si="27"/>
        <v>1.64</v>
      </c>
      <c r="J105" s="129">
        <f t="shared" si="27"/>
        <v>1.64</v>
      </c>
      <c r="K105" s="129">
        <f t="shared" si="27"/>
        <v>1.64</v>
      </c>
      <c r="L105" s="129">
        <f t="shared" si="27"/>
        <v>1.64</v>
      </c>
      <c r="M105" s="129">
        <f t="shared" si="27"/>
        <v>1.64</v>
      </c>
      <c r="N105" s="129">
        <f t="shared" si="27"/>
        <v>1.64</v>
      </c>
      <c r="O105" s="129">
        <f t="shared" si="27"/>
        <v>1.64</v>
      </c>
      <c r="P105" s="129">
        <f t="shared" si="27"/>
        <v>1.64</v>
      </c>
      <c r="Q105" s="129">
        <f t="shared" si="27"/>
        <v>1.64</v>
      </c>
      <c r="R105" s="129">
        <f t="shared" si="27"/>
        <v>1.64</v>
      </c>
      <c r="S105" s="129">
        <f t="shared" si="28"/>
        <v>1.64</v>
      </c>
      <c r="T105" s="129">
        <f t="shared" si="28"/>
        <v>1.64</v>
      </c>
      <c r="U105" s="129">
        <f t="shared" si="28"/>
        <v>1.64</v>
      </c>
      <c r="V105" s="129">
        <f t="shared" si="28"/>
        <v>1.64</v>
      </c>
      <c r="W105" s="129">
        <f t="shared" si="28"/>
        <v>1.64</v>
      </c>
      <c r="X105" s="129">
        <f t="shared" si="28"/>
        <v>1.64</v>
      </c>
      <c r="Y105" s="129">
        <f t="shared" si="28"/>
        <v>1.64</v>
      </c>
      <c r="Z105" s="129">
        <f t="shared" si="28"/>
        <v>1.64</v>
      </c>
      <c r="AA105" s="129">
        <f t="shared" si="28"/>
        <v>1.64</v>
      </c>
      <c r="AB105" s="129">
        <f t="shared" si="28"/>
        <v>1.64</v>
      </c>
      <c r="AC105" s="129">
        <f t="shared" si="28"/>
        <v>1.64</v>
      </c>
      <c r="AD105" s="129">
        <f t="shared" si="28"/>
        <v>1.64</v>
      </c>
      <c r="AE105" s="129">
        <f t="shared" si="28"/>
        <v>1.64</v>
      </c>
      <c r="AF105" s="129">
        <f t="shared" si="28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110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111</v>
      </c>
      <c r="B107" s="128">
        <v>1.62</v>
      </c>
      <c r="C107" s="129">
        <f t="shared" ref="C107:R114" si="29">B107</f>
        <v>1.62</v>
      </c>
      <c r="D107" s="129">
        <f t="shared" si="29"/>
        <v>1.62</v>
      </c>
      <c r="E107" s="129">
        <f t="shared" si="29"/>
        <v>1.62</v>
      </c>
      <c r="F107" s="129">
        <f t="shared" si="29"/>
        <v>1.62</v>
      </c>
      <c r="G107" s="129">
        <f t="shared" si="29"/>
        <v>1.62</v>
      </c>
      <c r="H107" s="129">
        <f t="shared" si="29"/>
        <v>1.62</v>
      </c>
      <c r="I107" s="129">
        <f t="shared" si="29"/>
        <v>1.62</v>
      </c>
      <c r="J107" s="129">
        <f t="shared" si="29"/>
        <v>1.62</v>
      </c>
      <c r="K107" s="129">
        <f t="shared" si="29"/>
        <v>1.62</v>
      </c>
      <c r="L107" s="129">
        <f t="shared" si="29"/>
        <v>1.62</v>
      </c>
      <c r="M107" s="129">
        <f t="shared" si="29"/>
        <v>1.62</v>
      </c>
      <c r="N107" s="129">
        <f t="shared" si="29"/>
        <v>1.62</v>
      </c>
      <c r="O107" s="129">
        <f t="shared" si="29"/>
        <v>1.62</v>
      </c>
      <c r="P107" s="129">
        <f t="shared" si="29"/>
        <v>1.62</v>
      </c>
      <c r="Q107" s="129">
        <f t="shared" si="29"/>
        <v>1.62</v>
      </c>
      <c r="R107" s="129">
        <f t="shared" si="29"/>
        <v>1.62</v>
      </c>
      <c r="S107" s="129">
        <f t="shared" ref="S107:AF122" si="30">R107</f>
        <v>1.62</v>
      </c>
      <c r="T107" s="129">
        <f t="shared" si="30"/>
        <v>1.62</v>
      </c>
      <c r="U107" s="129">
        <f t="shared" si="30"/>
        <v>1.62</v>
      </c>
      <c r="V107" s="129">
        <f t="shared" si="30"/>
        <v>1.62</v>
      </c>
      <c r="W107" s="129">
        <f t="shared" si="30"/>
        <v>1.62</v>
      </c>
      <c r="X107" s="129">
        <f t="shared" si="30"/>
        <v>1.62</v>
      </c>
      <c r="Y107" s="129">
        <f t="shared" si="30"/>
        <v>1.62</v>
      </c>
      <c r="Z107" s="129">
        <f t="shared" si="30"/>
        <v>1.62</v>
      </c>
      <c r="AA107" s="129">
        <f t="shared" si="30"/>
        <v>1.62</v>
      </c>
      <c r="AB107" s="129">
        <f t="shared" si="30"/>
        <v>1.62</v>
      </c>
      <c r="AC107" s="129">
        <f t="shared" si="30"/>
        <v>1.62</v>
      </c>
      <c r="AD107" s="129">
        <f t="shared" si="30"/>
        <v>1.62</v>
      </c>
      <c r="AE107" s="129">
        <f t="shared" si="30"/>
        <v>1.62</v>
      </c>
      <c r="AF107" s="129">
        <f t="shared" si="30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112</v>
      </c>
      <c r="B108" s="128">
        <v>8.36</v>
      </c>
      <c r="C108" s="129">
        <f t="shared" si="29"/>
        <v>8.36</v>
      </c>
      <c r="D108" s="129">
        <f t="shared" si="29"/>
        <v>8.36</v>
      </c>
      <c r="E108" s="129">
        <f t="shared" si="29"/>
        <v>8.36</v>
      </c>
      <c r="F108" s="129">
        <f t="shared" si="29"/>
        <v>8.36</v>
      </c>
      <c r="G108" s="129">
        <f t="shared" si="29"/>
        <v>8.36</v>
      </c>
      <c r="H108" s="129">
        <f t="shared" si="29"/>
        <v>8.36</v>
      </c>
      <c r="I108" s="129">
        <f t="shared" si="29"/>
        <v>8.36</v>
      </c>
      <c r="J108" s="129">
        <f t="shared" si="29"/>
        <v>8.36</v>
      </c>
      <c r="K108" s="129">
        <f t="shared" si="29"/>
        <v>8.36</v>
      </c>
      <c r="L108" s="129">
        <f t="shared" si="29"/>
        <v>8.36</v>
      </c>
      <c r="M108" s="129">
        <f t="shared" si="29"/>
        <v>8.36</v>
      </c>
      <c r="N108" s="129">
        <f t="shared" si="29"/>
        <v>8.36</v>
      </c>
      <c r="O108" s="129">
        <f t="shared" si="29"/>
        <v>8.36</v>
      </c>
      <c r="P108" s="129">
        <f t="shared" si="29"/>
        <v>8.36</v>
      </c>
      <c r="Q108" s="129">
        <f t="shared" si="29"/>
        <v>8.36</v>
      </c>
      <c r="R108" s="129">
        <f t="shared" si="29"/>
        <v>8.36</v>
      </c>
      <c r="S108" s="129">
        <f t="shared" si="30"/>
        <v>8.36</v>
      </c>
      <c r="T108" s="129">
        <f t="shared" si="30"/>
        <v>8.36</v>
      </c>
      <c r="U108" s="129">
        <f t="shared" si="30"/>
        <v>8.36</v>
      </c>
      <c r="V108" s="129">
        <f t="shared" si="30"/>
        <v>8.36</v>
      </c>
      <c r="W108" s="129">
        <f t="shared" si="30"/>
        <v>8.36</v>
      </c>
      <c r="X108" s="129">
        <f t="shared" si="30"/>
        <v>8.36</v>
      </c>
      <c r="Y108" s="129">
        <f t="shared" si="30"/>
        <v>8.36</v>
      </c>
      <c r="Z108" s="129">
        <f t="shared" si="30"/>
        <v>8.36</v>
      </c>
      <c r="AA108" s="129">
        <f t="shared" si="30"/>
        <v>8.36</v>
      </c>
      <c r="AB108" s="129">
        <f t="shared" si="30"/>
        <v>8.36</v>
      </c>
      <c r="AC108" s="129">
        <f t="shared" si="30"/>
        <v>8.36</v>
      </c>
      <c r="AD108" s="129">
        <f t="shared" si="30"/>
        <v>8.36</v>
      </c>
      <c r="AE108" s="129">
        <f t="shared" si="30"/>
        <v>8.36</v>
      </c>
      <c r="AF108" s="129">
        <f t="shared" si="30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113</v>
      </c>
      <c r="B109" s="128">
        <v>8</v>
      </c>
      <c r="C109" s="129">
        <f t="shared" si="29"/>
        <v>8</v>
      </c>
      <c r="D109" s="129">
        <f t="shared" si="29"/>
        <v>8</v>
      </c>
      <c r="E109" s="129">
        <f t="shared" si="29"/>
        <v>8</v>
      </c>
      <c r="F109" s="129">
        <f t="shared" si="29"/>
        <v>8</v>
      </c>
      <c r="G109" s="129">
        <f t="shared" si="29"/>
        <v>8</v>
      </c>
      <c r="H109" s="129">
        <f t="shared" si="29"/>
        <v>8</v>
      </c>
      <c r="I109" s="129">
        <v>5.4</v>
      </c>
      <c r="J109" s="129">
        <f t="shared" si="29"/>
        <v>5.4</v>
      </c>
      <c r="K109" s="129">
        <f t="shared" si="29"/>
        <v>5.4</v>
      </c>
      <c r="L109" s="129">
        <f t="shared" si="29"/>
        <v>5.4</v>
      </c>
      <c r="M109" s="129">
        <f t="shared" si="29"/>
        <v>5.4</v>
      </c>
      <c r="N109" s="129">
        <f t="shared" si="29"/>
        <v>5.4</v>
      </c>
      <c r="O109" s="129">
        <f t="shared" si="29"/>
        <v>5.4</v>
      </c>
      <c r="P109" s="129">
        <f t="shared" si="29"/>
        <v>5.4</v>
      </c>
      <c r="Q109" s="129">
        <f t="shared" si="29"/>
        <v>5.4</v>
      </c>
      <c r="R109" s="129">
        <f t="shared" si="29"/>
        <v>5.4</v>
      </c>
      <c r="S109" s="129">
        <f t="shared" si="30"/>
        <v>5.4</v>
      </c>
      <c r="T109" s="129">
        <f t="shared" si="30"/>
        <v>5.4</v>
      </c>
      <c r="U109" s="129">
        <f t="shared" si="30"/>
        <v>5.4</v>
      </c>
      <c r="V109" s="129">
        <f t="shared" si="30"/>
        <v>5.4</v>
      </c>
      <c r="W109" s="129">
        <f t="shared" si="30"/>
        <v>5.4</v>
      </c>
      <c r="X109" s="129">
        <f t="shared" si="30"/>
        <v>5.4</v>
      </c>
      <c r="Y109" s="129">
        <f t="shared" si="30"/>
        <v>5.4</v>
      </c>
      <c r="Z109" s="129">
        <f t="shared" si="30"/>
        <v>5.4</v>
      </c>
      <c r="AA109" s="129">
        <f t="shared" si="30"/>
        <v>5.4</v>
      </c>
      <c r="AB109" s="129">
        <f t="shared" si="30"/>
        <v>5.4</v>
      </c>
      <c r="AC109" s="129">
        <f t="shared" si="30"/>
        <v>5.4</v>
      </c>
      <c r="AD109" s="129">
        <f t="shared" si="30"/>
        <v>5.4</v>
      </c>
      <c r="AE109" s="129">
        <f t="shared" si="30"/>
        <v>5.4</v>
      </c>
      <c r="AF109" s="129">
        <f t="shared" si="30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114</v>
      </c>
      <c r="B110" s="128">
        <v>6.57</v>
      </c>
      <c r="C110" s="129">
        <f t="shared" si="29"/>
        <v>6.57</v>
      </c>
      <c r="D110" s="129">
        <f t="shared" si="29"/>
        <v>6.57</v>
      </c>
      <c r="E110" s="129">
        <f t="shared" si="29"/>
        <v>6.57</v>
      </c>
      <c r="F110" s="129">
        <f t="shared" si="29"/>
        <v>6.57</v>
      </c>
      <c r="G110" s="129">
        <f t="shared" si="29"/>
        <v>6.57</v>
      </c>
      <c r="H110" s="129">
        <f t="shared" si="29"/>
        <v>6.57</v>
      </c>
      <c r="I110" s="129">
        <f t="shared" si="29"/>
        <v>6.57</v>
      </c>
      <c r="J110" s="129">
        <f t="shared" si="29"/>
        <v>6.57</v>
      </c>
      <c r="K110" s="129">
        <f t="shared" si="29"/>
        <v>6.57</v>
      </c>
      <c r="L110" s="129">
        <f t="shared" si="29"/>
        <v>6.57</v>
      </c>
      <c r="M110" s="129">
        <f t="shared" si="29"/>
        <v>6.57</v>
      </c>
      <c r="N110" s="129">
        <f t="shared" si="29"/>
        <v>6.57</v>
      </c>
      <c r="O110" s="129">
        <f t="shared" si="29"/>
        <v>6.57</v>
      </c>
      <c r="P110" s="129">
        <f t="shared" si="29"/>
        <v>6.57</v>
      </c>
      <c r="Q110" s="129">
        <f t="shared" si="29"/>
        <v>6.57</v>
      </c>
      <c r="R110" s="129">
        <f t="shared" si="29"/>
        <v>6.57</v>
      </c>
      <c r="S110" s="129">
        <f t="shared" si="30"/>
        <v>6.57</v>
      </c>
      <c r="T110" s="129">
        <f t="shared" si="30"/>
        <v>6.57</v>
      </c>
      <c r="U110" s="129">
        <f t="shared" si="30"/>
        <v>6.57</v>
      </c>
      <c r="V110" s="129">
        <f t="shared" si="30"/>
        <v>6.57</v>
      </c>
      <c r="W110" s="129">
        <f t="shared" si="30"/>
        <v>6.57</v>
      </c>
      <c r="X110" s="129">
        <f t="shared" si="30"/>
        <v>6.57</v>
      </c>
      <c r="Y110" s="129">
        <f t="shared" si="30"/>
        <v>6.57</v>
      </c>
      <c r="Z110" s="129">
        <f t="shared" si="30"/>
        <v>6.57</v>
      </c>
      <c r="AA110" s="129">
        <f t="shared" si="30"/>
        <v>6.57</v>
      </c>
      <c r="AB110" s="129">
        <f t="shared" si="30"/>
        <v>6.57</v>
      </c>
      <c r="AC110" s="129">
        <f t="shared" si="30"/>
        <v>6.57</v>
      </c>
      <c r="AD110" s="129">
        <f t="shared" si="30"/>
        <v>6.57</v>
      </c>
      <c r="AE110" s="129">
        <f t="shared" si="30"/>
        <v>6.57</v>
      </c>
      <c r="AF110" s="129">
        <f t="shared" si="30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115</v>
      </c>
      <c r="B111" s="128">
        <v>3.43</v>
      </c>
      <c r="C111" s="129">
        <f t="shared" si="29"/>
        <v>3.43</v>
      </c>
      <c r="D111" s="129">
        <f t="shared" si="29"/>
        <v>3.43</v>
      </c>
      <c r="E111" s="129">
        <f t="shared" si="29"/>
        <v>3.43</v>
      </c>
      <c r="F111" s="129">
        <f t="shared" si="29"/>
        <v>3.43</v>
      </c>
      <c r="G111" s="129">
        <f t="shared" si="29"/>
        <v>3.43</v>
      </c>
      <c r="H111" s="129">
        <f t="shared" si="29"/>
        <v>3.43</v>
      </c>
      <c r="I111" s="129">
        <f t="shared" si="29"/>
        <v>3.43</v>
      </c>
      <c r="J111" s="129">
        <f t="shared" si="29"/>
        <v>3.43</v>
      </c>
      <c r="K111" s="129">
        <f t="shared" si="29"/>
        <v>3.43</v>
      </c>
      <c r="L111" s="129">
        <f t="shared" si="29"/>
        <v>3.43</v>
      </c>
      <c r="M111" s="129">
        <f t="shared" si="29"/>
        <v>3.43</v>
      </c>
      <c r="N111" s="129">
        <f t="shared" si="29"/>
        <v>3.43</v>
      </c>
      <c r="O111" s="129">
        <f t="shared" si="29"/>
        <v>3.43</v>
      </c>
      <c r="P111" s="129">
        <f t="shared" si="29"/>
        <v>3.43</v>
      </c>
      <c r="Q111" s="129">
        <f t="shared" si="29"/>
        <v>3.43</v>
      </c>
      <c r="R111" s="129">
        <f t="shared" si="29"/>
        <v>3.43</v>
      </c>
      <c r="S111" s="129">
        <f t="shared" si="30"/>
        <v>3.43</v>
      </c>
      <c r="T111" s="129">
        <f t="shared" si="30"/>
        <v>3.43</v>
      </c>
      <c r="U111" s="129">
        <f t="shared" si="30"/>
        <v>3.43</v>
      </c>
      <c r="V111" s="129">
        <f t="shared" si="30"/>
        <v>3.43</v>
      </c>
      <c r="W111" s="129">
        <f t="shared" si="30"/>
        <v>3.43</v>
      </c>
      <c r="X111" s="129">
        <f t="shared" si="30"/>
        <v>3.43</v>
      </c>
      <c r="Y111" s="129">
        <f t="shared" si="30"/>
        <v>3.43</v>
      </c>
      <c r="Z111" s="129">
        <f t="shared" si="30"/>
        <v>3.43</v>
      </c>
      <c r="AA111" s="129">
        <f t="shared" si="30"/>
        <v>3.43</v>
      </c>
      <c r="AB111" s="129">
        <f t="shared" si="30"/>
        <v>3.43</v>
      </c>
      <c r="AC111" s="129">
        <f t="shared" si="30"/>
        <v>3.43</v>
      </c>
      <c r="AD111" s="129">
        <f t="shared" si="30"/>
        <v>3.43</v>
      </c>
      <c r="AE111" s="129">
        <f t="shared" si="30"/>
        <v>3.43</v>
      </c>
      <c r="AF111" s="129">
        <f t="shared" si="30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116</v>
      </c>
      <c r="B112" s="128">
        <v>2.96</v>
      </c>
      <c r="C112" s="129">
        <f t="shared" si="29"/>
        <v>2.96</v>
      </c>
      <c r="D112" s="129">
        <f t="shared" si="29"/>
        <v>2.96</v>
      </c>
      <c r="E112" s="129">
        <f t="shared" si="29"/>
        <v>2.96</v>
      </c>
      <c r="F112" s="129">
        <f t="shared" si="29"/>
        <v>2.96</v>
      </c>
      <c r="G112" s="129">
        <f t="shared" si="29"/>
        <v>2.96</v>
      </c>
      <c r="H112" s="129">
        <f t="shared" si="29"/>
        <v>2.96</v>
      </c>
      <c r="I112" s="129">
        <f t="shared" si="29"/>
        <v>2.96</v>
      </c>
      <c r="J112" s="129">
        <f t="shared" si="29"/>
        <v>2.96</v>
      </c>
      <c r="K112" s="129">
        <f t="shared" si="29"/>
        <v>2.96</v>
      </c>
      <c r="L112" s="129">
        <f t="shared" si="29"/>
        <v>2.96</v>
      </c>
      <c r="M112" s="129">
        <f t="shared" si="29"/>
        <v>2.96</v>
      </c>
      <c r="N112" s="129">
        <f t="shared" si="29"/>
        <v>2.96</v>
      </c>
      <c r="O112" s="129">
        <f t="shared" si="29"/>
        <v>2.96</v>
      </c>
      <c r="P112" s="129">
        <f t="shared" si="29"/>
        <v>2.96</v>
      </c>
      <c r="Q112" s="129">
        <f t="shared" si="29"/>
        <v>2.96</v>
      </c>
      <c r="R112" s="129">
        <f t="shared" si="29"/>
        <v>2.96</v>
      </c>
      <c r="S112" s="129">
        <f t="shared" si="30"/>
        <v>2.96</v>
      </c>
      <c r="T112" s="129">
        <f t="shared" si="30"/>
        <v>2.96</v>
      </c>
      <c r="U112" s="129">
        <f t="shared" si="30"/>
        <v>2.96</v>
      </c>
      <c r="V112" s="129">
        <f t="shared" si="30"/>
        <v>2.96</v>
      </c>
      <c r="W112" s="129">
        <f t="shared" si="30"/>
        <v>2.96</v>
      </c>
      <c r="X112" s="129">
        <f t="shared" si="30"/>
        <v>2.96</v>
      </c>
      <c r="Y112" s="129">
        <f t="shared" si="30"/>
        <v>2.96</v>
      </c>
      <c r="Z112" s="129">
        <f t="shared" si="30"/>
        <v>2.96</v>
      </c>
      <c r="AA112" s="129">
        <f t="shared" si="30"/>
        <v>2.96</v>
      </c>
      <c r="AB112" s="129">
        <f t="shared" si="30"/>
        <v>2.96</v>
      </c>
      <c r="AC112" s="129">
        <f t="shared" si="30"/>
        <v>2.96</v>
      </c>
      <c r="AD112" s="129">
        <f t="shared" si="30"/>
        <v>2.96</v>
      </c>
      <c r="AE112" s="129">
        <f t="shared" si="30"/>
        <v>2.96</v>
      </c>
      <c r="AF112" s="129">
        <f t="shared" si="30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117</v>
      </c>
      <c r="B113" s="128">
        <v>8</v>
      </c>
      <c r="C113" s="129">
        <f t="shared" si="29"/>
        <v>8</v>
      </c>
      <c r="D113" s="129">
        <f t="shared" si="29"/>
        <v>8</v>
      </c>
      <c r="E113" s="129">
        <f t="shared" si="29"/>
        <v>8</v>
      </c>
      <c r="F113" s="129">
        <f t="shared" si="29"/>
        <v>8</v>
      </c>
      <c r="G113" s="129">
        <f t="shared" si="29"/>
        <v>8</v>
      </c>
      <c r="H113" s="129">
        <f t="shared" si="29"/>
        <v>8</v>
      </c>
      <c r="I113" s="129">
        <f t="shared" si="29"/>
        <v>8</v>
      </c>
      <c r="J113" s="129">
        <f t="shared" si="29"/>
        <v>8</v>
      </c>
      <c r="K113" s="129">
        <f t="shared" si="29"/>
        <v>8</v>
      </c>
      <c r="L113" s="129">
        <f t="shared" si="29"/>
        <v>8</v>
      </c>
      <c r="M113" s="129">
        <f t="shared" si="29"/>
        <v>8</v>
      </c>
      <c r="N113" s="129">
        <f t="shared" si="29"/>
        <v>8</v>
      </c>
      <c r="O113" s="129">
        <f t="shared" si="29"/>
        <v>8</v>
      </c>
      <c r="P113" s="129">
        <f t="shared" si="29"/>
        <v>8</v>
      </c>
      <c r="Q113" s="129">
        <f t="shared" si="29"/>
        <v>8</v>
      </c>
      <c r="R113" s="129">
        <f t="shared" si="29"/>
        <v>8</v>
      </c>
      <c r="S113" s="129">
        <f t="shared" si="30"/>
        <v>8</v>
      </c>
      <c r="T113" s="129">
        <f t="shared" si="30"/>
        <v>8</v>
      </c>
      <c r="U113" s="129">
        <f t="shared" si="30"/>
        <v>8</v>
      </c>
      <c r="V113" s="129">
        <f t="shared" si="30"/>
        <v>8</v>
      </c>
      <c r="W113" s="129">
        <f t="shared" si="30"/>
        <v>8</v>
      </c>
      <c r="X113" s="129">
        <f t="shared" si="30"/>
        <v>8</v>
      </c>
      <c r="Y113" s="129">
        <f t="shared" si="30"/>
        <v>8</v>
      </c>
      <c r="Z113" s="129">
        <f t="shared" si="30"/>
        <v>8</v>
      </c>
      <c r="AA113" s="129">
        <f t="shared" si="30"/>
        <v>8</v>
      </c>
      <c r="AB113" s="129">
        <f t="shared" si="30"/>
        <v>8</v>
      </c>
      <c r="AC113" s="129">
        <f t="shared" si="30"/>
        <v>8</v>
      </c>
      <c r="AD113" s="129">
        <f t="shared" si="30"/>
        <v>8</v>
      </c>
      <c r="AE113" s="129">
        <f t="shared" si="30"/>
        <v>8</v>
      </c>
      <c r="AF113" s="129">
        <f t="shared" si="30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118</v>
      </c>
      <c r="B114" s="128">
        <v>7</v>
      </c>
      <c r="C114" s="129">
        <f>B114</f>
        <v>7</v>
      </c>
      <c r="D114" s="129">
        <f t="shared" si="29"/>
        <v>7</v>
      </c>
      <c r="E114" s="129">
        <f t="shared" si="29"/>
        <v>7</v>
      </c>
      <c r="F114" s="129">
        <f t="shared" si="29"/>
        <v>7</v>
      </c>
      <c r="G114" s="129">
        <f t="shared" si="29"/>
        <v>7</v>
      </c>
      <c r="H114" s="129">
        <f t="shared" si="29"/>
        <v>7</v>
      </c>
      <c r="I114" s="129">
        <f t="shared" si="29"/>
        <v>7</v>
      </c>
      <c r="J114" s="129">
        <f t="shared" si="29"/>
        <v>7</v>
      </c>
      <c r="K114" s="129">
        <f t="shared" si="29"/>
        <v>7</v>
      </c>
      <c r="L114" s="129">
        <f t="shared" si="29"/>
        <v>7</v>
      </c>
      <c r="M114" s="129">
        <f t="shared" si="29"/>
        <v>7</v>
      </c>
      <c r="N114" s="129">
        <f t="shared" si="29"/>
        <v>7</v>
      </c>
      <c r="O114" s="129">
        <f t="shared" si="29"/>
        <v>7</v>
      </c>
      <c r="P114" s="129">
        <f t="shared" si="29"/>
        <v>7</v>
      </c>
      <c r="Q114" s="129">
        <f t="shared" si="29"/>
        <v>7</v>
      </c>
      <c r="R114" s="129">
        <f t="shared" si="29"/>
        <v>7</v>
      </c>
      <c r="S114" s="129">
        <f t="shared" si="30"/>
        <v>7</v>
      </c>
      <c r="T114" s="129">
        <f t="shared" si="30"/>
        <v>7</v>
      </c>
      <c r="U114" s="129">
        <f t="shared" si="30"/>
        <v>7</v>
      </c>
      <c r="V114" s="129">
        <f t="shared" si="30"/>
        <v>7</v>
      </c>
      <c r="W114" s="129">
        <f t="shared" si="30"/>
        <v>7</v>
      </c>
      <c r="X114" s="129">
        <f t="shared" si="30"/>
        <v>7</v>
      </c>
      <c r="Y114" s="129">
        <f t="shared" si="30"/>
        <v>7</v>
      </c>
      <c r="Z114" s="129">
        <f t="shared" si="30"/>
        <v>7</v>
      </c>
      <c r="AA114" s="129">
        <f t="shared" si="30"/>
        <v>7</v>
      </c>
      <c r="AB114" s="129">
        <f t="shared" si="30"/>
        <v>7</v>
      </c>
      <c r="AC114" s="129">
        <f t="shared" si="30"/>
        <v>7</v>
      </c>
      <c r="AD114" s="129">
        <f t="shared" si="30"/>
        <v>7</v>
      </c>
      <c r="AE114" s="129">
        <f t="shared" si="30"/>
        <v>7</v>
      </c>
      <c r="AF114" s="129">
        <f t="shared" si="30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119</v>
      </c>
      <c r="B115" s="128">
        <v>3.47</v>
      </c>
      <c r="C115" s="129">
        <f t="shared" ref="C115:R124" si="31">B115</f>
        <v>3.47</v>
      </c>
      <c r="D115" s="129">
        <f t="shared" si="31"/>
        <v>3.47</v>
      </c>
      <c r="E115" s="129">
        <f t="shared" si="31"/>
        <v>3.47</v>
      </c>
      <c r="F115" s="129">
        <f t="shared" si="31"/>
        <v>3.47</v>
      </c>
      <c r="G115" s="129">
        <f t="shared" si="31"/>
        <v>3.47</v>
      </c>
      <c r="H115" s="129">
        <f t="shared" si="31"/>
        <v>3.47</v>
      </c>
      <c r="I115" s="129">
        <f t="shared" si="31"/>
        <v>3.47</v>
      </c>
      <c r="J115" s="129">
        <f t="shared" si="31"/>
        <v>3.47</v>
      </c>
      <c r="K115" s="129">
        <f t="shared" si="31"/>
        <v>3.47</v>
      </c>
      <c r="L115" s="129">
        <f t="shared" si="31"/>
        <v>3.47</v>
      </c>
      <c r="M115" s="129">
        <f t="shared" si="31"/>
        <v>3.47</v>
      </c>
      <c r="N115" s="129">
        <f t="shared" si="31"/>
        <v>3.47</v>
      </c>
      <c r="O115" s="129">
        <f t="shared" si="31"/>
        <v>3.47</v>
      </c>
      <c r="P115" s="129">
        <f t="shared" si="31"/>
        <v>3.47</v>
      </c>
      <c r="Q115" s="129">
        <f t="shared" si="31"/>
        <v>3.47</v>
      </c>
      <c r="R115" s="129">
        <f t="shared" si="31"/>
        <v>3.47</v>
      </c>
      <c r="S115" s="129">
        <f t="shared" si="30"/>
        <v>3.47</v>
      </c>
      <c r="T115" s="129">
        <f t="shared" si="30"/>
        <v>3.47</v>
      </c>
      <c r="U115" s="129">
        <f t="shared" si="30"/>
        <v>3.47</v>
      </c>
      <c r="V115" s="129">
        <f t="shared" si="30"/>
        <v>3.47</v>
      </c>
      <c r="W115" s="129">
        <f t="shared" si="30"/>
        <v>3.47</v>
      </c>
      <c r="X115" s="129">
        <f t="shared" si="30"/>
        <v>3.47</v>
      </c>
      <c r="Y115" s="129">
        <f t="shared" si="30"/>
        <v>3.47</v>
      </c>
      <c r="Z115" s="129">
        <f t="shared" si="30"/>
        <v>3.47</v>
      </c>
      <c r="AA115" s="129">
        <f t="shared" si="30"/>
        <v>3.47</v>
      </c>
      <c r="AB115" s="129">
        <f t="shared" si="30"/>
        <v>3.47</v>
      </c>
      <c r="AC115" s="129">
        <f t="shared" si="30"/>
        <v>3.47</v>
      </c>
      <c r="AD115" s="129">
        <f t="shared" si="30"/>
        <v>3.47</v>
      </c>
      <c r="AE115" s="129">
        <f t="shared" si="30"/>
        <v>3.47</v>
      </c>
      <c r="AF115" s="129">
        <f t="shared" si="30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120</v>
      </c>
      <c r="B116" s="128">
        <v>2.1</v>
      </c>
      <c r="C116" s="129">
        <f t="shared" si="31"/>
        <v>2.1</v>
      </c>
      <c r="D116" s="129">
        <f t="shared" si="31"/>
        <v>2.1</v>
      </c>
      <c r="E116" s="129">
        <f t="shared" si="31"/>
        <v>2.1</v>
      </c>
      <c r="F116" s="129">
        <f t="shared" si="31"/>
        <v>2.1</v>
      </c>
      <c r="G116" s="129">
        <f t="shared" si="31"/>
        <v>2.1</v>
      </c>
      <c r="H116" s="129">
        <f t="shared" si="31"/>
        <v>2.1</v>
      </c>
      <c r="I116" s="129">
        <f t="shared" si="31"/>
        <v>2.1</v>
      </c>
      <c r="J116" s="129">
        <f t="shared" si="31"/>
        <v>2.1</v>
      </c>
      <c r="K116" s="129">
        <f t="shared" si="31"/>
        <v>2.1</v>
      </c>
      <c r="L116" s="129">
        <f t="shared" si="31"/>
        <v>2.1</v>
      </c>
      <c r="M116" s="129">
        <f t="shared" si="31"/>
        <v>2.1</v>
      </c>
      <c r="N116" s="129">
        <f t="shared" si="31"/>
        <v>2.1</v>
      </c>
      <c r="O116" s="129">
        <f t="shared" si="31"/>
        <v>2.1</v>
      </c>
      <c r="P116" s="129">
        <f t="shared" si="31"/>
        <v>2.1</v>
      </c>
      <c r="Q116" s="129">
        <f t="shared" si="31"/>
        <v>2.1</v>
      </c>
      <c r="R116" s="129">
        <f t="shared" si="31"/>
        <v>2.1</v>
      </c>
      <c r="S116" s="129">
        <f t="shared" si="30"/>
        <v>2.1</v>
      </c>
      <c r="T116" s="129">
        <f t="shared" si="30"/>
        <v>2.1</v>
      </c>
      <c r="U116" s="129">
        <f t="shared" si="30"/>
        <v>2.1</v>
      </c>
      <c r="V116" s="129">
        <f t="shared" si="30"/>
        <v>2.1</v>
      </c>
      <c r="W116" s="129">
        <f t="shared" si="30"/>
        <v>2.1</v>
      </c>
      <c r="X116" s="129">
        <f t="shared" si="30"/>
        <v>2.1</v>
      </c>
      <c r="Y116" s="129">
        <f t="shared" si="30"/>
        <v>2.1</v>
      </c>
      <c r="Z116" s="129">
        <f t="shared" si="30"/>
        <v>2.1</v>
      </c>
      <c r="AA116" s="129">
        <f t="shared" si="30"/>
        <v>2.1</v>
      </c>
      <c r="AB116" s="129">
        <f t="shared" si="30"/>
        <v>2.1</v>
      </c>
      <c r="AC116" s="129">
        <f t="shared" si="30"/>
        <v>2.1</v>
      </c>
      <c r="AD116" s="129">
        <f t="shared" si="30"/>
        <v>2.1</v>
      </c>
      <c r="AE116" s="129">
        <f t="shared" si="30"/>
        <v>2.1</v>
      </c>
      <c r="AF116" s="129">
        <f t="shared" si="30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121</v>
      </c>
      <c r="B117" s="128">
        <v>9.3000000000000007</v>
      </c>
      <c r="C117" s="129">
        <f t="shared" si="31"/>
        <v>9.3000000000000007</v>
      </c>
      <c r="D117" s="129">
        <f t="shared" si="31"/>
        <v>9.3000000000000007</v>
      </c>
      <c r="E117" s="129">
        <f t="shared" si="31"/>
        <v>9.3000000000000007</v>
      </c>
      <c r="F117" s="129">
        <f t="shared" si="31"/>
        <v>9.3000000000000007</v>
      </c>
      <c r="G117" s="129">
        <f t="shared" si="31"/>
        <v>9.3000000000000007</v>
      </c>
      <c r="H117" s="129">
        <f t="shared" si="31"/>
        <v>9.3000000000000007</v>
      </c>
      <c r="I117" s="129">
        <f t="shared" si="31"/>
        <v>9.3000000000000007</v>
      </c>
      <c r="J117" s="129">
        <f t="shared" si="31"/>
        <v>9.3000000000000007</v>
      </c>
      <c r="K117" s="129">
        <f t="shared" si="31"/>
        <v>9.3000000000000007</v>
      </c>
      <c r="L117" s="129">
        <f t="shared" si="31"/>
        <v>9.3000000000000007</v>
      </c>
      <c r="M117" s="129">
        <f t="shared" si="31"/>
        <v>9.3000000000000007</v>
      </c>
      <c r="N117" s="129">
        <f t="shared" si="31"/>
        <v>9.3000000000000007</v>
      </c>
      <c r="O117" s="129">
        <f t="shared" si="31"/>
        <v>9.3000000000000007</v>
      </c>
      <c r="P117" s="129">
        <f t="shared" si="31"/>
        <v>9.3000000000000007</v>
      </c>
      <c r="Q117" s="129">
        <f t="shared" si="31"/>
        <v>9.3000000000000007</v>
      </c>
      <c r="R117" s="129">
        <f t="shared" si="31"/>
        <v>9.3000000000000007</v>
      </c>
      <c r="S117" s="129">
        <f t="shared" si="30"/>
        <v>9.3000000000000007</v>
      </c>
      <c r="T117" s="129">
        <f t="shared" si="30"/>
        <v>9.3000000000000007</v>
      </c>
      <c r="U117" s="129">
        <f t="shared" si="30"/>
        <v>9.3000000000000007</v>
      </c>
      <c r="V117" s="129">
        <f t="shared" si="30"/>
        <v>9.3000000000000007</v>
      </c>
      <c r="W117" s="129">
        <f t="shared" si="30"/>
        <v>9.3000000000000007</v>
      </c>
      <c r="X117" s="129">
        <f t="shared" si="30"/>
        <v>9.3000000000000007</v>
      </c>
      <c r="Y117" s="129">
        <f t="shared" si="30"/>
        <v>9.3000000000000007</v>
      </c>
      <c r="Z117" s="129">
        <f t="shared" si="30"/>
        <v>9.3000000000000007</v>
      </c>
      <c r="AA117" s="129">
        <f t="shared" si="30"/>
        <v>9.3000000000000007</v>
      </c>
      <c r="AB117" s="129">
        <f t="shared" si="30"/>
        <v>9.3000000000000007</v>
      </c>
      <c r="AC117" s="129">
        <f t="shared" si="30"/>
        <v>9.3000000000000007</v>
      </c>
      <c r="AD117" s="129">
        <f t="shared" si="30"/>
        <v>9.3000000000000007</v>
      </c>
      <c r="AE117" s="129">
        <f t="shared" si="30"/>
        <v>9.3000000000000007</v>
      </c>
      <c r="AF117" s="129">
        <f t="shared" si="30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122</v>
      </c>
      <c r="B118" s="128">
        <v>0</v>
      </c>
      <c r="C118" s="129">
        <f t="shared" si="31"/>
        <v>0</v>
      </c>
      <c r="D118" s="129">
        <f t="shared" si="31"/>
        <v>0</v>
      </c>
      <c r="E118" s="129">
        <f t="shared" si="31"/>
        <v>0</v>
      </c>
      <c r="F118" s="129">
        <f t="shared" si="31"/>
        <v>0</v>
      </c>
      <c r="G118" s="129">
        <f t="shared" si="31"/>
        <v>0</v>
      </c>
      <c r="H118" s="129">
        <f t="shared" si="31"/>
        <v>0</v>
      </c>
      <c r="I118" s="129">
        <f t="shared" si="31"/>
        <v>0</v>
      </c>
      <c r="J118" s="129">
        <f t="shared" si="31"/>
        <v>0</v>
      </c>
      <c r="K118" s="129">
        <f t="shared" si="31"/>
        <v>0</v>
      </c>
      <c r="L118" s="129">
        <f t="shared" si="31"/>
        <v>0</v>
      </c>
      <c r="M118" s="129">
        <f t="shared" si="31"/>
        <v>0</v>
      </c>
      <c r="N118" s="129">
        <f t="shared" si="31"/>
        <v>0</v>
      </c>
      <c r="O118" s="129">
        <f t="shared" si="31"/>
        <v>0</v>
      </c>
      <c r="P118" s="129">
        <f t="shared" si="31"/>
        <v>0</v>
      </c>
      <c r="Q118" s="129">
        <f t="shared" si="31"/>
        <v>0</v>
      </c>
      <c r="R118" s="129">
        <f t="shared" si="31"/>
        <v>0</v>
      </c>
      <c r="S118" s="129">
        <f t="shared" si="30"/>
        <v>0</v>
      </c>
      <c r="T118" s="129">
        <f t="shared" si="30"/>
        <v>0</v>
      </c>
      <c r="U118" s="129">
        <f t="shared" si="30"/>
        <v>0</v>
      </c>
      <c r="V118" s="129">
        <f t="shared" si="30"/>
        <v>0</v>
      </c>
      <c r="W118" s="129">
        <f t="shared" si="30"/>
        <v>0</v>
      </c>
      <c r="X118" s="129">
        <f t="shared" si="30"/>
        <v>0</v>
      </c>
      <c r="Y118" s="129">
        <f t="shared" si="30"/>
        <v>0</v>
      </c>
      <c r="Z118" s="129">
        <f t="shared" si="30"/>
        <v>0</v>
      </c>
      <c r="AA118" s="129">
        <f t="shared" si="30"/>
        <v>0</v>
      </c>
      <c r="AB118" s="129">
        <f t="shared" si="30"/>
        <v>0</v>
      </c>
      <c r="AC118" s="129">
        <f t="shared" si="30"/>
        <v>0</v>
      </c>
      <c r="AD118" s="129">
        <f t="shared" si="30"/>
        <v>0</v>
      </c>
      <c r="AE118" s="129">
        <f t="shared" si="30"/>
        <v>0</v>
      </c>
      <c r="AF118" s="129">
        <f t="shared" si="30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123</v>
      </c>
      <c r="B119" s="128">
        <v>0</v>
      </c>
      <c r="C119" s="129">
        <f t="shared" si="31"/>
        <v>0</v>
      </c>
      <c r="D119" s="129">
        <f t="shared" si="31"/>
        <v>0</v>
      </c>
      <c r="E119" s="129">
        <f t="shared" si="31"/>
        <v>0</v>
      </c>
      <c r="F119" s="129">
        <f t="shared" si="31"/>
        <v>0</v>
      </c>
      <c r="G119" s="129">
        <f t="shared" si="31"/>
        <v>0</v>
      </c>
      <c r="H119" s="129">
        <f t="shared" si="31"/>
        <v>0</v>
      </c>
      <c r="I119" s="129">
        <f t="shared" si="31"/>
        <v>0</v>
      </c>
      <c r="J119" s="129">
        <f t="shared" si="31"/>
        <v>0</v>
      </c>
      <c r="K119" s="129">
        <f t="shared" si="31"/>
        <v>0</v>
      </c>
      <c r="L119" s="129">
        <f t="shared" si="31"/>
        <v>0</v>
      </c>
      <c r="M119" s="129">
        <f t="shared" si="31"/>
        <v>0</v>
      </c>
      <c r="N119" s="129">
        <f t="shared" si="31"/>
        <v>0</v>
      </c>
      <c r="O119" s="129">
        <f t="shared" si="31"/>
        <v>0</v>
      </c>
      <c r="P119" s="129">
        <f t="shared" si="31"/>
        <v>0</v>
      </c>
      <c r="Q119" s="129">
        <f t="shared" si="31"/>
        <v>0</v>
      </c>
      <c r="R119" s="129">
        <f t="shared" si="31"/>
        <v>0</v>
      </c>
      <c r="S119" s="129">
        <f t="shared" si="30"/>
        <v>0</v>
      </c>
      <c r="T119" s="129">
        <f t="shared" si="30"/>
        <v>0</v>
      </c>
      <c r="U119" s="129">
        <f t="shared" si="30"/>
        <v>0</v>
      </c>
      <c r="V119" s="129">
        <f t="shared" si="30"/>
        <v>0</v>
      </c>
      <c r="W119" s="129">
        <f t="shared" si="30"/>
        <v>0</v>
      </c>
      <c r="X119" s="129">
        <f t="shared" si="30"/>
        <v>0</v>
      </c>
      <c r="Y119" s="129">
        <f t="shared" si="30"/>
        <v>0</v>
      </c>
      <c r="Z119" s="129">
        <f t="shared" si="30"/>
        <v>0</v>
      </c>
      <c r="AA119" s="129">
        <f t="shared" si="30"/>
        <v>0</v>
      </c>
      <c r="AB119" s="129">
        <f t="shared" si="30"/>
        <v>0</v>
      </c>
      <c r="AC119" s="129">
        <f t="shared" si="30"/>
        <v>0</v>
      </c>
      <c r="AD119" s="129">
        <f t="shared" si="30"/>
        <v>0</v>
      </c>
      <c r="AE119" s="129">
        <f t="shared" si="30"/>
        <v>0</v>
      </c>
      <c r="AF119" s="129">
        <f t="shared" si="30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124</v>
      </c>
      <c r="B120" s="128">
        <v>5</v>
      </c>
      <c r="C120" s="129">
        <f t="shared" si="31"/>
        <v>5</v>
      </c>
      <c r="D120" s="129">
        <f t="shared" si="31"/>
        <v>5</v>
      </c>
      <c r="E120" s="129">
        <f t="shared" si="31"/>
        <v>5</v>
      </c>
      <c r="F120" s="129">
        <f t="shared" si="31"/>
        <v>5</v>
      </c>
      <c r="G120" s="129">
        <f t="shared" si="31"/>
        <v>5</v>
      </c>
      <c r="H120" s="129">
        <f t="shared" si="31"/>
        <v>5</v>
      </c>
      <c r="I120" s="129">
        <f t="shared" si="31"/>
        <v>5</v>
      </c>
      <c r="J120" s="129">
        <f t="shared" si="31"/>
        <v>5</v>
      </c>
      <c r="K120" s="129">
        <f t="shared" si="31"/>
        <v>5</v>
      </c>
      <c r="L120" s="129">
        <f t="shared" si="31"/>
        <v>5</v>
      </c>
      <c r="M120" s="129">
        <f t="shared" si="31"/>
        <v>5</v>
      </c>
      <c r="N120" s="129">
        <f t="shared" si="31"/>
        <v>5</v>
      </c>
      <c r="O120" s="129">
        <f t="shared" si="31"/>
        <v>5</v>
      </c>
      <c r="P120" s="129">
        <f t="shared" si="31"/>
        <v>5</v>
      </c>
      <c r="Q120" s="129">
        <f t="shared" si="31"/>
        <v>5</v>
      </c>
      <c r="R120" s="129">
        <f t="shared" si="31"/>
        <v>5</v>
      </c>
      <c r="S120" s="129">
        <f t="shared" si="30"/>
        <v>5</v>
      </c>
      <c r="T120" s="129">
        <f t="shared" si="30"/>
        <v>5</v>
      </c>
      <c r="U120" s="129">
        <f t="shared" si="30"/>
        <v>5</v>
      </c>
      <c r="V120" s="129">
        <f t="shared" si="30"/>
        <v>5</v>
      </c>
      <c r="W120" s="129">
        <f t="shared" si="30"/>
        <v>5</v>
      </c>
      <c r="X120" s="129">
        <f t="shared" si="30"/>
        <v>5</v>
      </c>
      <c r="Y120" s="129">
        <f t="shared" si="30"/>
        <v>5</v>
      </c>
      <c r="Z120" s="129">
        <f t="shared" si="30"/>
        <v>5</v>
      </c>
      <c r="AA120" s="129">
        <f t="shared" si="30"/>
        <v>5</v>
      </c>
      <c r="AB120" s="129">
        <f t="shared" si="30"/>
        <v>5</v>
      </c>
      <c r="AC120" s="129">
        <f t="shared" si="30"/>
        <v>5</v>
      </c>
      <c r="AD120" s="129">
        <f t="shared" si="30"/>
        <v>5</v>
      </c>
      <c r="AE120" s="129">
        <f t="shared" si="30"/>
        <v>5</v>
      </c>
      <c r="AF120" s="129">
        <f t="shared" si="30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125</v>
      </c>
      <c r="B121" s="128">
        <v>1</v>
      </c>
      <c r="C121" s="129">
        <f t="shared" si="31"/>
        <v>1</v>
      </c>
      <c r="D121" s="129">
        <f t="shared" si="31"/>
        <v>1</v>
      </c>
      <c r="E121" s="129">
        <f t="shared" si="31"/>
        <v>1</v>
      </c>
      <c r="F121" s="129">
        <f t="shared" si="31"/>
        <v>1</v>
      </c>
      <c r="G121" s="129">
        <f t="shared" si="31"/>
        <v>1</v>
      </c>
      <c r="H121" s="129">
        <f t="shared" si="31"/>
        <v>1</v>
      </c>
      <c r="I121" s="129">
        <f t="shared" si="31"/>
        <v>1</v>
      </c>
      <c r="J121" s="129">
        <f t="shared" si="31"/>
        <v>1</v>
      </c>
      <c r="K121" s="129">
        <f t="shared" si="31"/>
        <v>1</v>
      </c>
      <c r="L121" s="129">
        <f t="shared" si="31"/>
        <v>1</v>
      </c>
      <c r="M121" s="129">
        <f t="shared" si="31"/>
        <v>1</v>
      </c>
      <c r="N121" s="129">
        <f t="shared" si="31"/>
        <v>1</v>
      </c>
      <c r="O121" s="129">
        <f t="shared" si="31"/>
        <v>1</v>
      </c>
      <c r="P121" s="129">
        <f t="shared" si="31"/>
        <v>1</v>
      </c>
      <c r="Q121" s="129">
        <f t="shared" si="31"/>
        <v>1</v>
      </c>
      <c r="R121" s="129">
        <f t="shared" si="31"/>
        <v>1</v>
      </c>
      <c r="S121" s="129">
        <f t="shared" si="30"/>
        <v>1</v>
      </c>
      <c r="T121" s="129">
        <f t="shared" si="30"/>
        <v>1</v>
      </c>
      <c r="U121" s="129">
        <f t="shared" si="30"/>
        <v>1</v>
      </c>
      <c r="V121" s="129">
        <f t="shared" si="30"/>
        <v>1</v>
      </c>
      <c r="W121" s="129">
        <f t="shared" si="30"/>
        <v>1</v>
      </c>
      <c r="X121" s="129">
        <f t="shared" si="30"/>
        <v>1</v>
      </c>
      <c r="Y121" s="129">
        <f t="shared" si="30"/>
        <v>1</v>
      </c>
      <c r="Z121" s="129">
        <f t="shared" si="30"/>
        <v>1</v>
      </c>
      <c r="AA121" s="129">
        <f t="shared" si="30"/>
        <v>1</v>
      </c>
      <c r="AB121" s="129">
        <f t="shared" si="30"/>
        <v>1</v>
      </c>
      <c r="AC121" s="129">
        <f t="shared" si="30"/>
        <v>1</v>
      </c>
      <c r="AD121" s="129">
        <f t="shared" si="30"/>
        <v>1</v>
      </c>
      <c r="AE121" s="129">
        <f t="shared" si="30"/>
        <v>1</v>
      </c>
      <c r="AF121" s="129">
        <f t="shared" si="30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126</v>
      </c>
      <c r="B122" s="128">
        <v>1.58</v>
      </c>
      <c r="C122" s="129">
        <f t="shared" si="31"/>
        <v>1.58</v>
      </c>
      <c r="D122" s="129">
        <f t="shared" si="31"/>
        <v>1.58</v>
      </c>
      <c r="E122" s="129">
        <f t="shared" si="31"/>
        <v>1.58</v>
      </c>
      <c r="F122" s="129">
        <f t="shared" si="31"/>
        <v>1.58</v>
      </c>
      <c r="G122" s="129">
        <f t="shared" si="31"/>
        <v>1.58</v>
      </c>
      <c r="H122" s="129">
        <f t="shared" si="31"/>
        <v>1.58</v>
      </c>
      <c r="I122" s="129">
        <f t="shared" si="31"/>
        <v>1.58</v>
      </c>
      <c r="J122" s="129">
        <f t="shared" si="31"/>
        <v>1.58</v>
      </c>
      <c r="K122" s="129">
        <f t="shared" si="31"/>
        <v>1.58</v>
      </c>
      <c r="L122" s="129">
        <f t="shared" si="31"/>
        <v>1.58</v>
      </c>
      <c r="M122" s="129">
        <f t="shared" si="31"/>
        <v>1.58</v>
      </c>
      <c r="N122" s="129">
        <f t="shared" si="31"/>
        <v>1.58</v>
      </c>
      <c r="O122" s="129">
        <f t="shared" si="31"/>
        <v>1.58</v>
      </c>
      <c r="P122" s="129">
        <f t="shared" si="31"/>
        <v>1.58</v>
      </c>
      <c r="Q122" s="129">
        <f t="shared" si="31"/>
        <v>1.58</v>
      </c>
      <c r="R122" s="129">
        <f t="shared" si="31"/>
        <v>1.58</v>
      </c>
      <c r="S122" s="129">
        <f t="shared" si="30"/>
        <v>1.58</v>
      </c>
      <c r="T122" s="129">
        <f t="shared" si="30"/>
        <v>1.58</v>
      </c>
      <c r="U122" s="129">
        <f t="shared" si="30"/>
        <v>1.58</v>
      </c>
      <c r="V122" s="129">
        <f t="shared" si="30"/>
        <v>1.58</v>
      </c>
      <c r="W122" s="129">
        <f t="shared" si="30"/>
        <v>1.58</v>
      </c>
      <c r="X122" s="129">
        <f t="shared" si="30"/>
        <v>1.58</v>
      </c>
      <c r="Y122" s="129">
        <f t="shared" si="30"/>
        <v>1.58</v>
      </c>
      <c r="Z122" s="129">
        <f t="shared" si="30"/>
        <v>1.58</v>
      </c>
      <c r="AA122" s="129">
        <f t="shared" si="30"/>
        <v>1.58</v>
      </c>
      <c r="AB122" s="129">
        <f t="shared" si="30"/>
        <v>1.58</v>
      </c>
      <c r="AC122" s="129">
        <f t="shared" si="30"/>
        <v>1.58</v>
      </c>
      <c r="AD122" s="129">
        <f t="shared" si="30"/>
        <v>1.58</v>
      </c>
      <c r="AE122" s="129">
        <f t="shared" si="30"/>
        <v>1.58</v>
      </c>
      <c r="AF122" s="129">
        <f t="shared" si="30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127</v>
      </c>
      <c r="B123" s="128">
        <v>1.46</v>
      </c>
      <c r="C123" s="129">
        <f t="shared" si="31"/>
        <v>1.46</v>
      </c>
      <c r="D123" s="129">
        <f t="shared" si="31"/>
        <v>1.46</v>
      </c>
      <c r="E123" s="129">
        <f t="shared" si="31"/>
        <v>1.46</v>
      </c>
      <c r="F123" s="129">
        <f t="shared" si="31"/>
        <v>1.46</v>
      </c>
      <c r="G123" s="129">
        <f t="shared" si="31"/>
        <v>1.46</v>
      </c>
      <c r="H123" s="129">
        <f t="shared" si="31"/>
        <v>1.46</v>
      </c>
      <c r="I123" s="129">
        <f t="shared" si="31"/>
        <v>1.46</v>
      </c>
      <c r="J123" s="129">
        <f t="shared" si="31"/>
        <v>1.46</v>
      </c>
      <c r="K123" s="129">
        <f t="shared" si="31"/>
        <v>1.46</v>
      </c>
      <c r="L123" s="129">
        <f t="shared" si="31"/>
        <v>1.46</v>
      </c>
      <c r="M123" s="129">
        <f t="shared" si="31"/>
        <v>1.46</v>
      </c>
      <c r="N123" s="129">
        <f t="shared" si="31"/>
        <v>1.46</v>
      </c>
      <c r="O123" s="129">
        <f t="shared" si="31"/>
        <v>1.46</v>
      </c>
      <c r="P123" s="129">
        <f t="shared" si="31"/>
        <v>1.46</v>
      </c>
      <c r="Q123" s="129">
        <f t="shared" si="31"/>
        <v>1.46</v>
      </c>
      <c r="R123" s="129">
        <f t="shared" si="31"/>
        <v>1.46</v>
      </c>
      <c r="S123" s="129">
        <f t="shared" ref="S123:AF124" si="32">R123</f>
        <v>1.46</v>
      </c>
      <c r="T123" s="129">
        <f t="shared" si="32"/>
        <v>1.46</v>
      </c>
      <c r="U123" s="129">
        <f t="shared" si="32"/>
        <v>1.46</v>
      </c>
      <c r="V123" s="129">
        <f t="shared" si="32"/>
        <v>1.46</v>
      </c>
      <c r="W123" s="129">
        <f t="shared" si="32"/>
        <v>1.46</v>
      </c>
      <c r="X123" s="129">
        <f t="shared" si="32"/>
        <v>1.46</v>
      </c>
      <c r="Y123" s="129">
        <f t="shared" si="32"/>
        <v>1.46</v>
      </c>
      <c r="Z123" s="129">
        <f t="shared" si="32"/>
        <v>1.46</v>
      </c>
      <c r="AA123" s="129">
        <f t="shared" si="32"/>
        <v>1.46</v>
      </c>
      <c r="AB123" s="129">
        <f t="shared" si="32"/>
        <v>1.46</v>
      </c>
      <c r="AC123" s="129">
        <f t="shared" si="32"/>
        <v>1.46</v>
      </c>
      <c r="AD123" s="129">
        <f t="shared" si="32"/>
        <v>1.46</v>
      </c>
      <c r="AE123" s="129">
        <f t="shared" si="32"/>
        <v>1.46</v>
      </c>
      <c r="AF123" s="129">
        <f t="shared" si="32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128</v>
      </c>
      <c r="B124" s="128">
        <v>1.48</v>
      </c>
      <c r="C124" s="129">
        <f t="shared" si="31"/>
        <v>1.48</v>
      </c>
      <c r="D124" s="129">
        <f t="shared" si="31"/>
        <v>1.48</v>
      </c>
      <c r="E124" s="129">
        <f t="shared" si="31"/>
        <v>1.48</v>
      </c>
      <c r="F124" s="129">
        <f t="shared" si="31"/>
        <v>1.48</v>
      </c>
      <c r="G124" s="129">
        <f t="shared" si="31"/>
        <v>1.48</v>
      </c>
      <c r="H124" s="129">
        <f t="shared" si="31"/>
        <v>1.48</v>
      </c>
      <c r="I124" s="129">
        <f t="shared" si="31"/>
        <v>1.48</v>
      </c>
      <c r="J124" s="129">
        <f t="shared" si="31"/>
        <v>1.48</v>
      </c>
      <c r="K124" s="129">
        <f t="shared" si="31"/>
        <v>1.48</v>
      </c>
      <c r="L124" s="129">
        <f t="shared" si="31"/>
        <v>1.48</v>
      </c>
      <c r="M124" s="129">
        <f t="shared" si="31"/>
        <v>1.48</v>
      </c>
      <c r="N124" s="129">
        <f t="shared" si="31"/>
        <v>1.48</v>
      </c>
      <c r="O124" s="129">
        <f t="shared" si="31"/>
        <v>1.48</v>
      </c>
      <c r="P124" s="129">
        <f t="shared" si="31"/>
        <v>1.48</v>
      </c>
      <c r="Q124" s="129">
        <f t="shared" si="31"/>
        <v>1.48</v>
      </c>
      <c r="R124" s="129">
        <f t="shared" si="31"/>
        <v>1.48</v>
      </c>
      <c r="S124" s="129">
        <f t="shared" si="32"/>
        <v>1.48</v>
      </c>
      <c r="T124" s="129">
        <f t="shared" si="32"/>
        <v>1.48</v>
      </c>
      <c r="U124" s="129">
        <f t="shared" si="32"/>
        <v>1.48</v>
      </c>
      <c r="V124" s="129">
        <f t="shared" si="32"/>
        <v>1.48</v>
      </c>
      <c r="W124" s="129">
        <f t="shared" si="32"/>
        <v>1.48</v>
      </c>
      <c r="X124" s="129">
        <f t="shared" si="32"/>
        <v>1.48</v>
      </c>
      <c r="Y124" s="129">
        <f t="shared" si="32"/>
        <v>1.48</v>
      </c>
      <c r="Z124" s="129">
        <f t="shared" si="32"/>
        <v>1.48</v>
      </c>
      <c r="AA124" s="129">
        <f t="shared" si="32"/>
        <v>1.48</v>
      </c>
      <c r="AB124" s="129">
        <f t="shared" si="32"/>
        <v>1.48</v>
      </c>
      <c r="AC124" s="129">
        <f t="shared" si="32"/>
        <v>1.48</v>
      </c>
      <c r="AD124" s="129">
        <f t="shared" si="32"/>
        <v>1.48</v>
      </c>
      <c r="AE124" s="129">
        <f t="shared" si="32"/>
        <v>1.48</v>
      </c>
      <c r="AF124" s="129">
        <f t="shared" si="32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129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130</v>
      </c>
      <c r="B126" s="128">
        <v>2.2000000000000002</v>
      </c>
      <c r="C126" s="129">
        <f t="shared" ref="C126:R133" si="33">B126</f>
        <v>2.2000000000000002</v>
      </c>
      <c r="D126" s="129">
        <f t="shared" si="33"/>
        <v>2.2000000000000002</v>
      </c>
      <c r="E126" s="129">
        <f t="shared" si="33"/>
        <v>2.2000000000000002</v>
      </c>
      <c r="F126" s="129">
        <f t="shared" si="33"/>
        <v>2.2000000000000002</v>
      </c>
      <c r="G126" s="129">
        <f t="shared" si="33"/>
        <v>2.2000000000000002</v>
      </c>
      <c r="H126" s="129">
        <f t="shared" si="33"/>
        <v>2.2000000000000002</v>
      </c>
      <c r="I126" s="129">
        <f t="shared" si="33"/>
        <v>2.2000000000000002</v>
      </c>
      <c r="J126" s="129">
        <f t="shared" si="33"/>
        <v>2.2000000000000002</v>
      </c>
      <c r="K126" s="129">
        <f t="shared" si="33"/>
        <v>2.2000000000000002</v>
      </c>
      <c r="L126" s="129">
        <f t="shared" si="33"/>
        <v>2.2000000000000002</v>
      </c>
      <c r="M126" s="129">
        <f t="shared" si="33"/>
        <v>2.2000000000000002</v>
      </c>
      <c r="N126" s="129">
        <f t="shared" si="33"/>
        <v>2.2000000000000002</v>
      </c>
      <c r="O126" s="129">
        <f t="shared" si="33"/>
        <v>2.2000000000000002</v>
      </c>
      <c r="P126" s="129">
        <f t="shared" si="33"/>
        <v>2.2000000000000002</v>
      </c>
      <c r="Q126" s="129">
        <f t="shared" si="33"/>
        <v>2.2000000000000002</v>
      </c>
      <c r="R126" s="129">
        <f t="shared" si="33"/>
        <v>2.2000000000000002</v>
      </c>
      <c r="S126" s="129">
        <f t="shared" ref="S126:AF133" si="34">R126</f>
        <v>2.2000000000000002</v>
      </c>
      <c r="T126" s="129">
        <f t="shared" si="34"/>
        <v>2.2000000000000002</v>
      </c>
      <c r="U126" s="129">
        <f t="shared" si="34"/>
        <v>2.2000000000000002</v>
      </c>
      <c r="V126" s="129">
        <f t="shared" si="34"/>
        <v>2.2000000000000002</v>
      </c>
      <c r="W126" s="129">
        <f t="shared" si="34"/>
        <v>2.2000000000000002</v>
      </c>
      <c r="X126" s="129">
        <f t="shared" si="34"/>
        <v>2.2000000000000002</v>
      </c>
      <c r="Y126" s="129">
        <f t="shared" si="34"/>
        <v>2.2000000000000002</v>
      </c>
      <c r="Z126" s="129">
        <f t="shared" si="34"/>
        <v>2.2000000000000002</v>
      </c>
      <c r="AA126" s="129">
        <f t="shared" si="34"/>
        <v>2.2000000000000002</v>
      </c>
      <c r="AB126" s="129">
        <f t="shared" si="34"/>
        <v>2.2000000000000002</v>
      </c>
      <c r="AC126" s="129">
        <f t="shared" si="34"/>
        <v>2.2000000000000002</v>
      </c>
      <c r="AD126" s="129">
        <f t="shared" si="34"/>
        <v>2.2000000000000002</v>
      </c>
      <c r="AE126" s="129">
        <f t="shared" si="34"/>
        <v>2.2000000000000002</v>
      </c>
      <c r="AF126" s="129">
        <f t="shared" si="34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131</v>
      </c>
      <c r="B127" s="128">
        <v>2</v>
      </c>
      <c r="C127" s="129">
        <f t="shared" si="33"/>
        <v>2</v>
      </c>
      <c r="D127" s="129">
        <f t="shared" si="33"/>
        <v>2</v>
      </c>
      <c r="E127" s="129">
        <f t="shared" si="33"/>
        <v>2</v>
      </c>
      <c r="F127" s="129">
        <f t="shared" si="33"/>
        <v>2</v>
      </c>
      <c r="G127" s="129">
        <f t="shared" si="33"/>
        <v>2</v>
      </c>
      <c r="H127" s="129">
        <f t="shared" si="33"/>
        <v>2</v>
      </c>
      <c r="I127" s="129">
        <f t="shared" si="33"/>
        <v>2</v>
      </c>
      <c r="J127" s="129">
        <f t="shared" si="33"/>
        <v>2</v>
      </c>
      <c r="K127" s="129">
        <f t="shared" si="33"/>
        <v>2</v>
      </c>
      <c r="L127" s="129">
        <f t="shared" si="33"/>
        <v>2</v>
      </c>
      <c r="M127" s="129">
        <f t="shared" si="33"/>
        <v>2</v>
      </c>
      <c r="N127" s="129">
        <f t="shared" si="33"/>
        <v>2</v>
      </c>
      <c r="O127" s="129">
        <f t="shared" si="33"/>
        <v>2</v>
      </c>
      <c r="P127" s="129">
        <f t="shared" si="33"/>
        <v>2</v>
      </c>
      <c r="Q127" s="129">
        <f t="shared" si="33"/>
        <v>2</v>
      </c>
      <c r="R127" s="129">
        <f t="shared" si="33"/>
        <v>2</v>
      </c>
      <c r="S127" s="129">
        <f t="shared" si="34"/>
        <v>2</v>
      </c>
      <c r="T127" s="129">
        <f t="shared" si="34"/>
        <v>2</v>
      </c>
      <c r="U127" s="129">
        <f t="shared" si="34"/>
        <v>2</v>
      </c>
      <c r="V127" s="129">
        <f t="shared" si="34"/>
        <v>2</v>
      </c>
      <c r="W127" s="129">
        <f t="shared" si="34"/>
        <v>2</v>
      </c>
      <c r="X127" s="129">
        <f t="shared" si="34"/>
        <v>2</v>
      </c>
      <c r="Y127" s="129">
        <f t="shared" si="34"/>
        <v>2</v>
      </c>
      <c r="Z127" s="129">
        <f t="shared" si="34"/>
        <v>2</v>
      </c>
      <c r="AA127" s="129">
        <f t="shared" si="34"/>
        <v>2</v>
      </c>
      <c r="AB127" s="129">
        <f t="shared" si="34"/>
        <v>2</v>
      </c>
      <c r="AC127" s="129">
        <f t="shared" si="34"/>
        <v>2</v>
      </c>
      <c r="AD127" s="129">
        <f t="shared" si="34"/>
        <v>2</v>
      </c>
      <c r="AE127" s="129">
        <f t="shared" si="34"/>
        <v>2</v>
      </c>
      <c r="AF127" s="129">
        <f t="shared" si="34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132</v>
      </c>
      <c r="B128" s="128">
        <v>1.25</v>
      </c>
      <c r="C128" s="129">
        <f t="shared" si="33"/>
        <v>1.25</v>
      </c>
      <c r="D128" s="129">
        <f t="shared" si="33"/>
        <v>1.25</v>
      </c>
      <c r="E128" s="129">
        <f t="shared" si="33"/>
        <v>1.25</v>
      </c>
      <c r="F128" s="129">
        <f t="shared" si="33"/>
        <v>1.25</v>
      </c>
      <c r="G128" s="129">
        <f t="shared" si="33"/>
        <v>1.25</v>
      </c>
      <c r="H128" s="129">
        <f t="shared" si="33"/>
        <v>1.25</v>
      </c>
      <c r="I128" s="129">
        <f t="shared" si="33"/>
        <v>1.25</v>
      </c>
      <c r="J128" s="129">
        <f t="shared" si="33"/>
        <v>1.25</v>
      </c>
      <c r="K128" s="129">
        <f t="shared" si="33"/>
        <v>1.25</v>
      </c>
      <c r="L128" s="129">
        <f t="shared" si="33"/>
        <v>1.25</v>
      </c>
      <c r="M128" s="129">
        <f t="shared" si="33"/>
        <v>1.25</v>
      </c>
      <c r="N128" s="129">
        <f t="shared" si="33"/>
        <v>1.25</v>
      </c>
      <c r="O128" s="129">
        <f t="shared" si="33"/>
        <v>1.25</v>
      </c>
      <c r="P128" s="129">
        <f t="shared" si="33"/>
        <v>1.25</v>
      </c>
      <c r="Q128" s="129">
        <f t="shared" si="33"/>
        <v>1.25</v>
      </c>
      <c r="R128" s="129">
        <f t="shared" si="33"/>
        <v>1.25</v>
      </c>
      <c r="S128" s="129">
        <f t="shared" si="34"/>
        <v>1.25</v>
      </c>
      <c r="T128" s="129">
        <f t="shared" si="34"/>
        <v>1.25</v>
      </c>
      <c r="U128" s="129">
        <f t="shared" si="34"/>
        <v>1.25</v>
      </c>
      <c r="V128" s="129">
        <f t="shared" si="34"/>
        <v>1.25</v>
      </c>
      <c r="W128" s="129">
        <f t="shared" si="34"/>
        <v>1.25</v>
      </c>
      <c r="X128" s="129">
        <f t="shared" si="34"/>
        <v>1.25</v>
      </c>
      <c r="Y128" s="129">
        <f t="shared" si="34"/>
        <v>1.25</v>
      </c>
      <c r="Z128" s="129">
        <f t="shared" si="34"/>
        <v>1.25</v>
      </c>
      <c r="AA128" s="129">
        <f t="shared" si="34"/>
        <v>1.25</v>
      </c>
      <c r="AB128" s="129">
        <f t="shared" si="34"/>
        <v>1.25</v>
      </c>
      <c r="AC128" s="129">
        <f t="shared" si="34"/>
        <v>1.25</v>
      </c>
      <c r="AD128" s="129">
        <f t="shared" si="34"/>
        <v>1.25</v>
      </c>
      <c r="AE128" s="129">
        <f t="shared" si="34"/>
        <v>1.25</v>
      </c>
      <c r="AF128" s="129">
        <f t="shared" si="34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133</v>
      </c>
      <c r="B129" s="128">
        <v>1.1499999999999999</v>
      </c>
      <c r="C129" s="129">
        <f t="shared" si="33"/>
        <v>1.1499999999999999</v>
      </c>
      <c r="D129" s="129">
        <f t="shared" si="33"/>
        <v>1.1499999999999999</v>
      </c>
      <c r="E129" s="129">
        <f t="shared" si="33"/>
        <v>1.1499999999999999</v>
      </c>
      <c r="F129" s="129">
        <f t="shared" si="33"/>
        <v>1.1499999999999999</v>
      </c>
      <c r="G129" s="129">
        <f t="shared" si="33"/>
        <v>1.1499999999999999</v>
      </c>
      <c r="H129" s="129">
        <f t="shared" si="33"/>
        <v>1.1499999999999999</v>
      </c>
      <c r="I129" s="129">
        <f t="shared" si="33"/>
        <v>1.1499999999999999</v>
      </c>
      <c r="J129" s="129">
        <f t="shared" si="33"/>
        <v>1.1499999999999999</v>
      </c>
      <c r="K129" s="129">
        <f t="shared" si="33"/>
        <v>1.1499999999999999</v>
      </c>
      <c r="L129" s="129">
        <f t="shared" si="33"/>
        <v>1.1499999999999999</v>
      </c>
      <c r="M129" s="129">
        <f t="shared" si="33"/>
        <v>1.1499999999999999</v>
      </c>
      <c r="N129" s="129">
        <f t="shared" si="33"/>
        <v>1.1499999999999999</v>
      </c>
      <c r="O129" s="129">
        <f t="shared" si="33"/>
        <v>1.1499999999999999</v>
      </c>
      <c r="P129" s="129">
        <f t="shared" si="33"/>
        <v>1.1499999999999999</v>
      </c>
      <c r="Q129" s="129">
        <f t="shared" si="33"/>
        <v>1.1499999999999999</v>
      </c>
      <c r="R129" s="129">
        <f t="shared" si="33"/>
        <v>1.1499999999999999</v>
      </c>
      <c r="S129" s="129">
        <f t="shared" si="34"/>
        <v>1.1499999999999999</v>
      </c>
      <c r="T129" s="129">
        <f t="shared" si="34"/>
        <v>1.1499999999999999</v>
      </c>
      <c r="U129" s="129">
        <f t="shared" si="34"/>
        <v>1.1499999999999999</v>
      </c>
      <c r="V129" s="129">
        <f t="shared" si="34"/>
        <v>1.1499999999999999</v>
      </c>
      <c r="W129" s="129">
        <f t="shared" si="34"/>
        <v>1.1499999999999999</v>
      </c>
      <c r="X129" s="129">
        <f t="shared" si="34"/>
        <v>1.1499999999999999</v>
      </c>
      <c r="Y129" s="129">
        <f t="shared" si="34"/>
        <v>1.1499999999999999</v>
      </c>
      <c r="Z129" s="129">
        <f t="shared" si="34"/>
        <v>1.1499999999999999</v>
      </c>
      <c r="AA129" s="129">
        <f t="shared" si="34"/>
        <v>1.1499999999999999</v>
      </c>
      <c r="AB129" s="129">
        <f t="shared" si="34"/>
        <v>1.1499999999999999</v>
      </c>
      <c r="AC129" s="129">
        <f t="shared" si="34"/>
        <v>1.1499999999999999</v>
      </c>
      <c r="AD129" s="129">
        <f t="shared" si="34"/>
        <v>1.1499999999999999</v>
      </c>
      <c r="AE129" s="129">
        <f t="shared" si="34"/>
        <v>1.1499999999999999</v>
      </c>
      <c r="AF129" s="129">
        <f t="shared" si="34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134</v>
      </c>
      <c r="B130" s="128">
        <v>2.133</v>
      </c>
      <c r="C130" s="129">
        <f t="shared" si="33"/>
        <v>2.133</v>
      </c>
      <c r="D130" s="129">
        <f t="shared" si="33"/>
        <v>2.133</v>
      </c>
      <c r="E130" s="129">
        <f t="shared" si="33"/>
        <v>2.133</v>
      </c>
      <c r="F130" s="129">
        <f t="shared" si="33"/>
        <v>2.133</v>
      </c>
      <c r="G130" s="129">
        <f t="shared" si="33"/>
        <v>2.133</v>
      </c>
      <c r="H130" s="129">
        <f t="shared" si="33"/>
        <v>2.133</v>
      </c>
      <c r="I130" s="129">
        <f t="shared" si="33"/>
        <v>2.133</v>
      </c>
      <c r="J130" s="129">
        <f t="shared" si="33"/>
        <v>2.133</v>
      </c>
      <c r="K130" s="129">
        <f t="shared" si="33"/>
        <v>2.133</v>
      </c>
      <c r="L130" s="129">
        <f t="shared" si="33"/>
        <v>2.133</v>
      </c>
      <c r="M130" s="129">
        <f t="shared" si="33"/>
        <v>2.133</v>
      </c>
      <c r="N130" s="129">
        <f t="shared" si="33"/>
        <v>2.133</v>
      </c>
      <c r="O130" s="129">
        <f t="shared" si="33"/>
        <v>2.133</v>
      </c>
      <c r="P130" s="129">
        <f t="shared" si="33"/>
        <v>2.133</v>
      </c>
      <c r="Q130" s="129">
        <f t="shared" si="33"/>
        <v>2.133</v>
      </c>
      <c r="R130" s="129">
        <f t="shared" si="33"/>
        <v>2.133</v>
      </c>
      <c r="S130" s="129">
        <f t="shared" si="34"/>
        <v>2.133</v>
      </c>
      <c r="T130" s="129">
        <f t="shared" si="34"/>
        <v>2.133</v>
      </c>
      <c r="U130" s="129">
        <f t="shared" si="34"/>
        <v>2.133</v>
      </c>
      <c r="V130" s="129">
        <f t="shared" si="34"/>
        <v>2.133</v>
      </c>
      <c r="W130" s="129">
        <f t="shared" si="34"/>
        <v>2.133</v>
      </c>
      <c r="X130" s="129">
        <f t="shared" si="34"/>
        <v>2.133</v>
      </c>
      <c r="Y130" s="129">
        <f t="shared" si="34"/>
        <v>2.133</v>
      </c>
      <c r="Z130" s="129">
        <f t="shared" si="34"/>
        <v>2.133</v>
      </c>
      <c r="AA130" s="129">
        <f t="shared" si="34"/>
        <v>2.133</v>
      </c>
      <c r="AB130" s="129">
        <f t="shared" si="34"/>
        <v>2.133</v>
      </c>
      <c r="AC130" s="129">
        <f t="shared" si="34"/>
        <v>2.133</v>
      </c>
      <c r="AD130" s="129">
        <f t="shared" si="34"/>
        <v>2.133</v>
      </c>
      <c r="AE130" s="129">
        <f t="shared" si="34"/>
        <v>2.133</v>
      </c>
      <c r="AF130" s="129">
        <f t="shared" si="34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135</v>
      </c>
      <c r="B131" s="128">
        <v>2.09</v>
      </c>
      <c r="C131" s="129">
        <f t="shared" si="33"/>
        <v>2.09</v>
      </c>
      <c r="D131" s="129">
        <f t="shared" si="33"/>
        <v>2.09</v>
      </c>
      <c r="E131" s="129">
        <f t="shared" si="33"/>
        <v>2.09</v>
      </c>
      <c r="F131" s="129">
        <f t="shared" si="33"/>
        <v>2.09</v>
      </c>
      <c r="G131" s="129">
        <f t="shared" si="33"/>
        <v>2.09</v>
      </c>
      <c r="H131" s="129">
        <f t="shared" si="33"/>
        <v>2.09</v>
      </c>
      <c r="I131" s="129">
        <f t="shared" si="33"/>
        <v>2.09</v>
      </c>
      <c r="J131" s="129">
        <f t="shared" si="33"/>
        <v>2.09</v>
      </c>
      <c r="K131" s="129">
        <f t="shared" si="33"/>
        <v>2.09</v>
      </c>
      <c r="L131" s="129">
        <f t="shared" si="33"/>
        <v>2.09</v>
      </c>
      <c r="M131" s="129">
        <f t="shared" si="33"/>
        <v>2.09</v>
      </c>
      <c r="N131" s="129">
        <f t="shared" si="33"/>
        <v>2.09</v>
      </c>
      <c r="O131" s="129">
        <f t="shared" si="33"/>
        <v>2.09</v>
      </c>
      <c r="P131" s="129">
        <f t="shared" si="33"/>
        <v>2.09</v>
      </c>
      <c r="Q131" s="129">
        <f t="shared" si="33"/>
        <v>2.09</v>
      </c>
      <c r="R131" s="129">
        <f t="shared" si="33"/>
        <v>2.09</v>
      </c>
      <c r="S131" s="129">
        <f t="shared" si="34"/>
        <v>2.09</v>
      </c>
      <c r="T131" s="129">
        <f t="shared" si="34"/>
        <v>2.09</v>
      </c>
      <c r="U131" s="129">
        <f t="shared" si="34"/>
        <v>2.09</v>
      </c>
      <c r="V131" s="129">
        <f t="shared" si="34"/>
        <v>2.09</v>
      </c>
      <c r="W131" s="129">
        <f t="shared" si="34"/>
        <v>2.09</v>
      </c>
      <c r="X131" s="129">
        <f t="shared" si="34"/>
        <v>2.09</v>
      </c>
      <c r="Y131" s="129">
        <f t="shared" si="34"/>
        <v>2.09</v>
      </c>
      <c r="Z131" s="129">
        <f t="shared" si="34"/>
        <v>2.09</v>
      </c>
      <c r="AA131" s="129">
        <f t="shared" si="34"/>
        <v>2.09</v>
      </c>
      <c r="AB131" s="129">
        <f t="shared" si="34"/>
        <v>2.09</v>
      </c>
      <c r="AC131" s="129">
        <f t="shared" si="34"/>
        <v>2.09</v>
      </c>
      <c r="AD131" s="129">
        <f t="shared" si="34"/>
        <v>2.09</v>
      </c>
      <c r="AE131" s="129">
        <f t="shared" si="34"/>
        <v>2.09</v>
      </c>
      <c r="AF131" s="129">
        <f t="shared" si="34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136</v>
      </c>
      <c r="B132" s="128">
        <v>1.1399999999999999</v>
      </c>
      <c r="C132" s="129">
        <f t="shared" si="33"/>
        <v>1.1399999999999999</v>
      </c>
      <c r="D132" s="129">
        <f t="shared" si="33"/>
        <v>1.1399999999999999</v>
      </c>
      <c r="E132" s="129">
        <f t="shared" si="33"/>
        <v>1.1399999999999999</v>
      </c>
      <c r="F132" s="129">
        <f t="shared" si="33"/>
        <v>1.1399999999999999</v>
      </c>
      <c r="G132" s="129">
        <f t="shared" si="33"/>
        <v>1.1399999999999999</v>
      </c>
      <c r="H132" s="129">
        <f t="shared" si="33"/>
        <v>1.1399999999999999</v>
      </c>
      <c r="I132" s="129">
        <f t="shared" si="33"/>
        <v>1.1399999999999999</v>
      </c>
      <c r="J132" s="129">
        <f t="shared" si="33"/>
        <v>1.1399999999999999</v>
      </c>
      <c r="K132" s="129">
        <f t="shared" si="33"/>
        <v>1.1399999999999999</v>
      </c>
      <c r="L132" s="129">
        <f t="shared" si="33"/>
        <v>1.1399999999999999</v>
      </c>
      <c r="M132" s="129">
        <f t="shared" si="33"/>
        <v>1.1399999999999999</v>
      </c>
      <c r="N132" s="129">
        <f t="shared" si="33"/>
        <v>1.1399999999999999</v>
      </c>
      <c r="O132" s="129">
        <f t="shared" si="33"/>
        <v>1.1399999999999999</v>
      </c>
      <c r="P132" s="129">
        <f t="shared" si="33"/>
        <v>1.1399999999999999</v>
      </c>
      <c r="Q132" s="129">
        <f t="shared" si="33"/>
        <v>1.1399999999999999</v>
      </c>
      <c r="R132" s="129">
        <f t="shared" si="33"/>
        <v>1.1399999999999999</v>
      </c>
      <c r="S132" s="129">
        <f t="shared" si="34"/>
        <v>1.1399999999999999</v>
      </c>
      <c r="T132" s="129">
        <f t="shared" si="34"/>
        <v>1.1399999999999999</v>
      </c>
      <c r="U132" s="129">
        <f t="shared" si="34"/>
        <v>1.1399999999999999</v>
      </c>
      <c r="V132" s="129">
        <f t="shared" si="34"/>
        <v>1.1399999999999999</v>
      </c>
      <c r="W132" s="129">
        <f t="shared" si="34"/>
        <v>1.1399999999999999</v>
      </c>
      <c r="X132" s="129">
        <f t="shared" si="34"/>
        <v>1.1399999999999999</v>
      </c>
      <c r="Y132" s="129">
        <f t="shared" si="34"/>
        <v>1.1399999999999999</v>
      </c>
      <c r="Z132" s="129">
        <f t="shared" si="34"/>
        <v>1.1399999999999999</v>
      </c>
      <c r="AA132" s="129">
        <f t="shared" si="34"/>
        <v>1.1399999999999999</v>
      </c>
      <c r="AB132" s="129">
        <f t="shared" si="34"/>
        <v>1.1399999999999999</v>
      </c>
      <c r="AC132" s="129">
        <f t="shared" si="34"/>
        <v>1.1399999999999999</v>
      </c>
      <c r="AD132" s="129">
        <f t="shared" si="34"/>
        <v>1.1399999999999999</v>
      </c>
      <c r="AE132" s="129">
        <f t="shared" si="34"/>
        <v>1.1399999999999999</v>
      </c>
      <c r="AF132" s="129">
        <f t="shared" si="34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137</v>
      </c>
      <c r="B133" s="128">
        <v>0.82</v>
      </c>
      <c r="C133" s="129">
        <f t="shared" si="33"/>
        <v>0.82</v>
      </c>
      <c r="D133" s="129">
        <f t="shared" si="33"/>
        <v>0.82</v>
      </c>
      <c r="E133" s="129">
        <f t="shared" si="33"/>
        <v>0.82</v>
      </c>
      <c r="F133" s="129">
        <f t="shared" si="33"/>
        <v>0.82</v>
      </c>
      <c r="G133" s="129">
        <f t="shared" si="33"/>
        <v>0.82</v>
      </c>
      <c r="H133" s="129">
        <f t="shared" si="33"/>
        <v>0.82</v>
      </c>
      <c r="I133" s="129">
        <f t="shared" si="33"/>
        <v>0.82</v>
      </c>
      <c r="J133" s="129">
        <f t="shared" si="33"/>
        <v>0.82</v>
      </c>
      <c r="K133" s="129">
        <f t="shared" si="33"/>
        <v>0.82</v>
      </c>
      <c r="L133" s="129">
        <f t="shared" si="33"/>
        <v>0.82</v>
      </c>
      <c r="M133" s="129">
        <f t="shared" si="33"/>
        <v>0.82</v>
      </c>
      <c r="N133" s="129">
        <f t="shared" si="33"/>
        <v>0.82</v>
      </c>
      <c r="O133" s="129">
        <f t="shared" si="33"/>
        <v>0.82</v>
      </c>
      <c r="P133" s="129">
        <f t="shared" si="33"/>
        <v>0.82</v>
      </c>
      <c r="Q133" s="129">
        <f t="shared" si="33"/>
        <v>0.82</v>
      </c>
      <c r="R133" s="129">
        <f t="shared" si="33"/>
        <v>0.82</v>
      </c>
      <c r="S133" s="129">
        <f t="shared" si="34"/>
        <v>0.82</v>
      </c>
      <c r="T133" s="129">
        <f t="shared" si="34"/>
        <v>0.82</v>
      </c>
      <c r="U133" s="129">
        <f t="shared" si="34"/>
        <v>0.82</v>
      </c>
      <c r="V133" s="129">
        <f t="shared" si="34"/>
        <v>0.82</v>
      </c>
      <c r="W133" s="129">
        <f t="shared" si="34"/>
        <v>0.82</v>
      </c>
      <c r="X133" s="129">
        <f t="shared" si="34"/>
        <v>0.82</v>
      </c>
      <c r="Y133" s="129">
        <f t="shared" si="34"/>
        <v>0.82</v>
      </c>
      <c r="Z133" s="129">
        <f t="shared" si="34"/>
        <v>0.82</v>
      </c>
      <c r="AA133" s="129">
        <f t="shared" si="34"/>
        <v>0.82</v>
      </c>
      <c r="AB133" s="129">
        <f t="shared" si="34"/>
        <v>0.82</v>
      </c>
      <c r="AC133" s="129">
        <f t="shared" si="34"/>
        <v>0.82</v>
      </c>
      <c r="AD133" s="129">
        <f t="shared" si="34"/>
        <v>0.82</v>
      </c>
      <c r="AE133" s="129">
        <f t="shared" si="34"/>
        <v>0.82</v>
      </c>
      <c r="AF133" s="129">
        <f t="shared" si="34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138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139</v>
      </c>
      <c r="B135" s="128">
        <v>2</v>
      </c>
      <c r="C135" s="129">
        <f t="shared" ref="C135:R141" si="35">B135</f>
        <v>2</v>
      </c>
      <c r="D135" s="129">
        <f t="shared" si="35"/>
        <v>2</v>
      </c>
      <c r="E135" s="129">
        <f t="shared" si="35"/>
        <v>2</v>
      </c>
      <c r="F135" s="129">
        <f t="shared" si="35"/>
        <v>2</v>
      </c>
      <c r="G135" s="129">
        <f t="shared" si="35"/>
        <v>2</v>
      </c>
      <c r="H135" s="129">
        <f t="shared" si="35"/>
        <v>2</v>
      </c>
      <c r="I135" s="129">
        <f t="shared" si="35"/>
        <v>2</v>
      </c>
      <c r="J135" s="129">
        <f t="shared" si="35"/>
        <v>2</v>
      </c>
      <c r="K135" s="129">
        <f t="shared" si="35"/>
        <v>2</v>
      </c>
      <c r="L135" s="129">
        <f t="shared" si="35"/>
        <v>2</v>
      </c>
      <c r="M135" s="129">
        <f t="shared" si="35"/>
        <v>2</v>
      </c>
      <c r="N135" s="129">
        <f t="shared" si="35"/>
        <v>2</v>
      </c>
      <c r="O135" s="129">
        <f t="shared" si="35"/>
        <v>2</v>
      </c>
      <c r="P135" s="129">
        <f t="shared" si="35"/>
        <v>2</v>
      </c>
      <c r="Q135" s="129">
        <f t="shared" si="35"/>
        <v>2</v>
      </c>
      <c r="R135" s="129">
        <f t="shared" si="35"/>
        <v>2</v>
      </c>
      <c r="S135" s="129">
        <f t="shared" ref="S135:AF141" si="36">R135</f>
        <v>2</v>
      </c>
      <c r="T135" s="129">
        <f t="shared" si="36"/>
        <v>2</v>
      </c>
      <c r="U135" s="129">
        <f t="shared" si="36"/>
        <v>2</v>
      </c>
      <c r="V135" s="129">
        <f t="shared" si="36"/>
        <v>2</v>
      </c>
      <c r="W135" s="129">
        <f t="shared" si="36"/>
        <v>2</v>
      </c>
      <c r="X135" s="129">
        <f t="shared" si="36"/>
        <v>2</v>
      </c>
      <c r="Y135" s="129">
        <f t="shared" si="36"/>
        <v>2</v>
      </c>
      <c r="Z135" s="129">
        <f t="shared" si="36"/>
        <v>2</v>
      </c>
      <c r="AA135" s="129">
        <f t="shared" si="36"/>
        <v>2</v>
      </c>
      <c r="AB135" s="129">
        <f t="shared" si="36"/>
        <v>2</v>
      </c>
      <c r="AC135" s="129">
        <f t="shared" si="36"/>
        <v>2</v>
      </c>
      <c r="AD135" s="129">
        <f t="shared" si="36"/>
        <v>2</v>
      </c>
      <c r="AE135" s="129">
        <f t="shared" si="36"/>
        <v>2</v>
      </c>
      <c r="AF135" s="129">
        <f t="shared" si="36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140</v>
      </c>
      <c r="B136" s="128">
        <v>5.61</v>
      </c>
      <c r="C136" s="129">
        <f t="shared" si="35"/>
        <v>5.61</v>
      </c>
      <c r="D136" s="129">
        <f t="shared" si="35"/>
        <v>5.61</v>
      </c>
      <c r="E136" s="129">
        <f t="shared" si="35"/>
        <v>5.61</v>
      </c>
      <c r="F136" s="129">
        <f t="shared" si="35"/>
        <v>5.61</v>
      </c>
      <c r="G136" s="129">
        <f t="shared" si="35"/>
        <v>5.61</v>
      </c>
      <c r="H136" s="129">
        <f t="shared" si="35"/>
        <v>5.61</v>
      </c>
      <c r="I136" s="129">
        <f t="shared" si="35"/>
        <v>5.61</v>
      </c>
      <c r="J136" s="129">
        <f t="shared" si="35"/>
        <v>5.61</v>
      </c>
      <c r="K136" s="129">
        <f t="shared" si="35"/>
        <v>5.61</v>
      </c>
      <c r="L136" s="129">
        <f t="shared" si="35"/>
        <v>5.61</v>
      </c>
      <c r="M136" s="129">
        <f t="shared" si="35"/>
        <v>5.61</v>
      </c>
      <c r="N136" s="129">
        <f t="shared" si="35"/>
        <v>5.61</v>
      </c>
      <c r="O136" s="129">
        <f t="shared" si="35"/>
        <v>5.61</v>
      </c>
      <c r="P136" s="129">
        <f t="shared" si="35"/>
        <v>5.61</v>
      </c>
      <c r="Q136" s="129">
        <f t="shared" si="35"/>
        <v>5.61</v>
      </c>
      <c r="R136" s="129">
        <f t="shared" si="35"/>
        <v>5.61</v>
      </c>
      <c r="S136" s="129">
        <f t="shared" si="36"/>
        <v>5.61</v>
      </c>
      <c r="T136" s="129">
        <f t="shared" si="36"/>
        <v>5.61</v>
      </c>
      <c r="U136" s="129">
        <f t="shared" si="36"/>
        <v>5.61</v>
      </c>
      <c r="V136" s="129">
        <f t="shared" si="36"/>
        <v>5.61</v>
      </c>
      <c r="W136" s="129">
        <f t="shared" si="36"/>
        <v>5.61</v>
      </c>
      <c r="X136" s="129">
        <f t="shared" si="36"/>
        <v>5.61</v>
      </c>
      <c r="Y136" s="129">
        <f t="shared" si="36"/>
        <v>5.61</v>
      </c>
      <c r="Z136" s="129">
        <f t="shared" si="36"/>
        <v>5.61</v>
      </c>
      <c r="AA136" s="129">
        <f t="shared" si="36"/>
        <v>5.61</v>
      </c>
      <c r="AB136" s="129">
        <f t="shared" si="36"/>
        <v>5.61</v>
      </c>
      <c r="AC136" s="129">
        <f t="shared" si="36"/>
        <v>5.61</v>
      </c>
      <c r="AD136" s="129">
        <f t="shared" si="36"/>
        <v>5.61</v>
      </c>
      <c r="AE136" s="129">
        <f t="shared" si="36"/>
        <v>5.61</v>
      </c>
      <c r="AF136" s="129">
        <f t="shared" si="36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141</v>
      </c>
      <c r="B137" s="128">
        <v>1.25</v>
      </c>
      <c r="C137" s="129">
        <f t="shared" si="35"/>
        <v>1.25</v>
      </c>
      <c r="D137" s="129">
        <f t="shared" si="35"/>
        <v>1.25</v>
      </c>
      <c r="E137" s="129">
        <f t="shared" si="35"/>
        <v>1.25</v>
      </c>
      <c r="F137" s="129">
        <f t="shared" si="35"/>
        <v>1.25</v>
      </c>
      <c r="G137" s="129">
        <f t="shared" si="35"/>
        <v>1.25</v>
      </c>
      <c r="H137" s="129">
        <f t="shared" si="35"/>
        <v>1.25</v>
      </c>
      <c r="I137" s="129">
        <f t="shared" si="35"/>
        <v>1.25</v>
      </c>
      <c r="J137" s="129">
        <f t="shared" si="35"/>
        <v>1.25</v>
      </c>
      <c r="K137" s="129">
        <f t="shared" si="35"/>
        <v>1.25</v>
      </c>
      <c r="L137" s="129">
        <f t="shared" si="35"/>
        <v>1.25</v>
      </c>
      <c r="M137" s="129">
        <f t="shared" si="35"/>
        <v>1.25</v>
      </c>
      <c r="N137" s="129">
        <f t="shared" si="35"/>
        <v>1.25</v>
      </c>
      <c r="O137" s="129">
        <f t="shared" si="35"/>
        <v>1.25</v>
      </c>
      <c r="P137" s="129">
        <f t="shared" si="35"/>
        <v>1.25</v>
      </c>
      <c r="Q137" s="129">
        <f t="shared" si="35"/>
        <v>1.25</v>
      </c>
      <c r="R137" s="129">
        <f t="shared" si="35"/>
        <v>1.25</v>
      </c>
      <c r="S137" s="129">
        <f t="shared" si="36"/>
        <v>1.25</v>
      </c>
      <c r="T137" s="129">
        <f t="shared" si="36"/>
        <v>1.25</v>
      </c>
      <c r="U137" s="129">
        <f t="shared" si="36"/>
        <v>1.25</v>
      </c>
      <c r="V137" s="129">
        <f t="shared" si="36"/>
        <v>1.25</v>
      </c>
      <c r="W137" s="129">
        <f t="shared" si="36"/>
        <v>1.25</v>
      </c>
      <c r="X137" s="129">
        <f t="shared" si="36"/>
        <v>1.25</v>
      </c>
      <c r="Y137" s="129">
        <f t="shared" si="36"/>
        <v>1.25</v>
      </c>
      <c r="Z137" s="129">
        <f t="shared" si="36"/>
        <v>1.25</v>
      </c>
      <c r="AA137" s="129">
        <f t="shared" si="36"/>
        <v>1.25</v>
      </c>
      <c r="AB137" s="129">
        <f t="shared" si="36"/>
        <v>1.25</v>
      </c>
      <c r="AC137" s="129">
        <f t="shared" si="36"/>
        <v>1.25</v>
      </c>
      <c r="AD137" s="129">
        <f t="shared" si="36"/>
        <v>1.25</v>
      </c>
      <c r="AE137" s="129">
        <f t="shared" si="36"/>
        <v>1.25</v>
      </c>
      <c r="AF137" s="129">
        <f t="shared" si="36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142</v>
      </c>
      <c r="B138" s="128">
        <v>1.25</v>
      </c>
      <c r="C138" s="129">
        <f t="shared" si="35"/>
        <v>1.25</v>
      </c>
      <c r="D138" s="129">
        <f t="shared" si="35"/>
        <v>1.25</v>
      </c>
      <c r="E138" s="129">
        <f t="shared" si="35"/>
        <v>1.25</v>
      </c>
      <c r="F138" s="129">
        <f t="shared" si="35"/>
        <v>1.25</v>
      </c>
      <c r="G138" s="129">
        <f t="shared" si="35"/>
        <v>1.25</v>
      </c>
      <c r="H138" s="129">
        <f t="shared" si="35"/>
        <v>1.25</v>
      </c>
      <c r="I138" s="129">
        <f t="shared" si="35"/>
        <v>1.25</v>
      </c>
      <c r="J138" s="129">
        <f t="shared" si="35"/>
        <v>1.25</v>
      </c>
      <c r="K138" s="129">
        <f t="shared" si="35"/>
        <v>1.25</v>
      </c>
      <c r="L138" s="129">
        <f t="shared" si="35"/>
        <v>1.25</v>
      </c>
      <c r="M138" s="129">
        <f t="shared" si="35"/>
        <v>1.25</v>
      </c>
      <c r="N138" s="129">
        <f t="shared" si="35"/>
        <v>1.25</v>
      </c>
      <c r="O138" s="129">
        <f t="shared" si="35"/>
        <v>1.25</v>
      </c>
      <c r="P138" s="129">
        <f t="shared" si="35"/>
        <v>1.25</v>
      </c>
      <c r="Q138" s="129">
        <f t="shared" si="35"/>
        <v>1.25</v>
      </c>
      <c r="R138" s="129">
        <f t="shared" si="35"/>
        <v>1.25</v>
      </c>
      <c r="S138" s="129">
        <f t="shared" si="36"/>
        <v>1.25</v>
      </c>
      <c r="T138" s="129">
        <f t="shared" si="36"/>
        <v>1.25</v>
      </c>
      <c r="U138" s="129">
        <f t="shared" si="36"/>
        <v>1.25</v>
      </c>
      <c r="V138" s="129">
        <f t="shared" si="36"/>
        <v>1.25</v>
      </c>
      <c r="W138" s="129">
        <f t="shared" si="36"/>
        <v>1.25</v>
      </c>
      <c r="X138" s="129">
        <f t="shared" si="36"/>
        <v>1.25</v>
      </c>
      <c r="Y138" s="129">
        <f t="shared" si="36"/>
        <v>1.25</v>
      </c>
      <c r="Z138" s="129">
        <f t="shared" si="36"/>
        <v>1.25</v>
      </c>
      <c r="AA138" s="129">
        <f t="shared" si="36"/>
        <v>1.25</v>
      </c>
      <c r="AB138" s="129">
        <f t="shared" si="36"/>
        <v>1.25</v>
      </c>
      <c r="AC138" s="129">
        <f t="shared" si="36"/>
        <v>1.25</v>
      </c>
      <c r="AD138" s="129">
        <f t="shared" si="36"/>
        <v>1.25</v>
      </c>
      <c r="AE138" s="129">
        <f t="shared" si="36"/>
        <v>1.25</v>
      </c>
      <c r="AF138" s="129">
        <f t="shared" si="36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143</v>
      </c>
      <c r="B139" s="128">
        <v>1.46</v>
      </c>
      <c r="C139" s="129">
        <f t="shared" si="35"/>
        <v>1.46</v>
      </c>
      <c r="D139" s="129">
        <f t="shared" si="35"/>
        <v>1.46</v>
      </c>
      <c r="E139" s="129">
        <f t="shared" si="35"/>
        <v>1.46</v>
      </c>
      <c r="F139" s="129">
        <f t="shared" si="35"/>
        <v>1.46</v>
      </c>
      <c r="G139" s="129">
        <f t="shared" si="35"/>
        <v>1.46</v>
      </c>
      <c r="H139" s="129">
        <f t="shared" si="35"/>
        <v>1.46</v>
      </c>
      <c r="I139" s="129">
        <f t="shared" si="35"/>
        <v>1.46</v>
      </c>
      <c r="J139" s="129">
        <f t="shared" si="35"/>
        <v>1.46</v>
      </c>
      <c r="K139" s="129">
        <f t="shared" si="35"/>
        <v>1.46</v>
      </c>
      <c r="L139" s="129">
        <f t="shared" si="35"/>
        <v>1.46</v>
      </c>
      <c r="M139" s="129">
        <f t="shared" si="35"/>
        <v>1.46</v>
      </c>
      <c r="N139" s="129">
        <f t="shared" si="35"/>
        <v>1.46</v>
      </c>
      <c r="O139" s="129">
        <f t="shared" si="35"/>
        <v>1.46</v>
      </c>
      <c r="P139" s="129">
        <f t="shared" si="35"/>
        <v>1.46</v>
      </c>
      <c r="Q139" s="129">
        <f t="shared" si="35"/>
        <v>1.46</v>
      </c>
      <c r="R139" s="129">
        <f t="shared" si="35"/>
        <v>1.46</v>
      </c>
      <c r="S139" s="129">
        <f t="shared" si="36"/>
        <v>1.46</v>
      </c>
      <c r="T139" s="129">
        <f t="shared" si="36"/>
        <v>1.46</v>
      </c>
      <c r="U139" s="129">
        <f t="shared" si="36"/>
        <v>1.46</v>
      </c>
      <c r="V139" s="129">
        <f t="shared" si="36"/>
        <v>1.46</v>
      </c>
      <c r="W139" s="129">
        <f t="shared" si="36"/>
        <v>1.46</v>
      </c>
      <c r="X139" s="129">
        <f t="shared" si="36"/>
        <v>1.46</v>
      </c>
      <c r="Y139" s="129">
        <f t="shared" si="36"/>
        <v>1.46</v>
      </c>
      <c r="Z139" s="129">
        <f t="shared" si="36"/>
        <v>1.46</v>
      </c>
      <c r="AA139" s="129">
        <f t="shared" si="36"/>
        <v>1.46</v>
      </c>
      <c r="AB139" s="129">
        <f t="shared" si="36"/>
        <v>1.46</v>
      </c>
      <c r="AC139" s="129">
        <f t="shared" si="36"/>
        <v>1.46</v>
      </c>
      <c r="AD139" s="129">
        <f t="shared" si="36"/>
        <v>1.46</v>
      </c>
      <c r="AE139" s="129">
        <f t="shared" si="36"/>
        <v>1.46</v>
      </c>
      <c r="AF139" s="129">
        <f t="shared" si="36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144</v>
      </c>
      <c r="B140" s="128">
        <v>3</v>
      </c>
      <c r="C140" s="129">
        <f t="shared" si="35"/>
        <v>3</v>
      </c>
      <c r="D140" s="129">
        <f t="shared" si="35"/>
        <v>3</v>
      </c>
      <c r="E140" s="129">
        <f t="shared" si="35"/>
        <v>3</v>
      </c>
      <c r="F140" s="129">
        <f t="shared" si="35"/>
        <v>3</v>
      </c>
      <c r="G140" s="129">
        <f t="shared" si="35"/>
        <v>3</v>
      </c>
      <c r="H140" s="129">
        <f t="shared" si="35"/>
        <v>3</v>
      </c>
      <c r="I140" s="129">
        <f t="shared" si="35"/>
        <v>3</v>
      </c>
      <c r="J140" s="129">
        <f t="shared" si="35"/>
        <v>3</v>
      </c>
      <c r="K140" s="129">
        <f t="shared" si="35"/>
        <v>3</v>
      </c>
      <c r="L140" s="129">
        <f t="shared" si="35"/>
        <v>3</v>
      </c>
      <c r="M140" s="129">
        <f t="shared" si="35"/>
        <v>3</v>
      </c>
      <c r="N140" s="129">
        <f t="shared" si="35"/>
        <v>3</v>
      </c>
      <c r="O140" s="129">
        <f t="shared" si="35"/>
        <v>3</v>
      </c>
      <c r="P140" s="129">
        <f t="shared" si="35"/>
        <v>3</v>
      </c>
      <c r="Q140" s="129">
        <f t="shared" si="35"/>
        <v>3</v>
      </c>
      <c r="R140" s="129">
        <f t="shared" si="35"/>
        <v>3</v>
      </c>
      <c r="S140" s="129">
        <f t="shared" si="36"/>
        <v>3</v>
      </c>
      <c r="T140" s="129">
        <f t="shared" si="36"/>
        <v>3</v>
      </c>
      <c r="U140" s="129">
        <f t="shared" si="36"/>
        <v>3</v>
      </c>
      <c r="V140" s="129">
        <f t="shared" si="36"/>
        <v>3</v>
      </c>
      <c r="W140" s="129">
        <f t="shared" si="36"/>
        <v>3</v>
      </c>
      <c r="X140" s="129">
        <f t="shared" si="36"/>
        <v>3</v>
      </c>
      <c r="Y140" s="129">
        <f t="shared" si="36"/>
        <v>3</v>
      </c>
      <c r="Z140" s="129">
        <f t="shared" si="36"/>
        <v>3</v>
      </c>
      <c r="AA140" s="129">
        <f t="shared" si="36"/>
        <v>3</v>
      </c>
      <c r="AB140" s="129">
        <f t="shared" si="36"/>
        <v>3</v>
      </c>
      <c r="AC140" s="129">
        <f t="shared" si="36"/>
        <v>3</v>
      </c>
      <c r="AD140" s="129">
        <f t="shared" si="36"/>
        <v>3</v>
      </c>
      <c r="AE140" s="129">
        <f t="shared" si="36"/>
        <v>3</v>
      </c>
      <c r="AF140" s="129">
        <f t="shared" si="36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145</v>
      </c>
      <c r="B141" s="128">
        <v>3.3</v>
      </c>
      <c r="C141" s="129">
        <f t="shared" si="35"/>
        <v>3.3</v>
      </c>
      <c r="D141" s="129">
        <f t="shared" si="35"/>
        <v>3.3</v>
      </c>
      <c r="E141" s="129">
        <f t="shared" si="35"/>
        <v>3.3</v>
      </c>
      <c r="F141" s="129">
        <f t="shared" si="35"/>
        <v>3.3</v>
      </c>
      <c r="G141" s="129">
        <f t="shared" si="35"/>
        <v>3.3</v>
      </c>
      <c r="H141" s="129">
        <f t="shared" si="35"/>
        <v>3.3</v>
      </c>
      <c r="I141" s="129">
        <f t="shared" si="35"/>
        <v>3.3</v>
      </c>
      <c r="J141" s="129">
        <f t="shared" si="35"/>
        <v>3.3</v>
      </c>
      <c r="K141" s="129">
        <f t="shared" si="35"/>
        <v>3.3</v>
      </c>
      <c r="L141" s="129">
        <f t="shared" si="35"/>
        <v>3.3</v>
      </c>
      <c r="M141" s="129">
        <f t="shared" si="35"/>
        <v>3.3</v>
      </c>
      <c r="N141" s="129">
        <f t="shared" si="35"/>
        <v>3.3</v>
      </c>
      <c r="O141" s="129">
        <f t="shared" si="35"/>
        <v>3.3</v>
      </c>
      <c r="P141" s="129">
        <f t="shared" si="35"/>
        <v>3.3</v>
      </c>
      <c r="Q141" s="129">
        <f t="shared" si="35"/>
        <v>3.3</v>
      </c>
      <c r="R141" s="129">
        <f t="shared" si="35"/>
        <v>3.3</v>
      </c>
      <c r="S141" s="129">
        <f t="shared" si="36"/>
        <v>3.3</v>
      </c>
      <c r="T141" s="129">
        <f t="shared" si="36"/>
        <v>3.3</v>
      </c>
      <c r="U141" s="129">
        <f t="shared" si="36"/>
        <v>3.3</v>
      </c>
      <c r="V141" s="129">
        <f t="shared" si="36"/>
        <v>3.3</v>
      </c>
      <c r="W141" s="129">
        <f t="shared" si="36"/>
        <v>3.3</v>
      </c>
      <c r="X141" s="129">
        <f t="shared" si="36"/>
        <v>3.3</v>
      </c>
      <c r="Y141" s="129">
        <f t="shared" si="36"/>
        <v>3.3</v>
      </c>
      <c r="Z141" s="129">
        <f t="shared" si="36"/>
        <v>3.3</v>
      </c>
      <c r="AA141" s="129">
        <f t="shared" si="36"/>
        <v>3.3</v>
      </c>
      <c r="AB141" s="129">
        <f t="shared" si="36"/>
        <v>3.3</v>
      </c>
      <c r="AC141" s="129">
        <f t="shared" si="36"/>
        <v>3.3</v>
      </c>
      <c r="AD141" s="129">
        <f t="shared" si="36"/>
        <v>3.3</v>
      </c>
      <c r="AE141" s="129">
        <f t="shared" si="36"/>
        <v>3.3</v>
      </c>
      <c r="AF141" s="129">
        <f t="shared" si="36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146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147</v>
      </c>
      <c r="B143" s="128">
        <v>1.76</v>
      </c>
      <c r="C143" s="129">
        <f t="shared" ref="C143:R144" si="37">B143</f>
        <v>1.76</v>
      </c>
      <c r="D143" s="129">
        <f t="shared" si="37"/>
        <v>1.76</v>
      </c>
      <c r="E143" s="129">
        <f t="shared" si="37"/>
        <v>1.76</v>
      </c>
      <c r="F143" s="129">
        <f t="shared" si="37"/>
        <v>1.76</v>
      </c>
      <c r="G143" s="129">
        <f t="shared" si="37"/>
        <v>1.76</v>
      </c>
      <c r="H143" s="129">
        <f t="shared" si="37"/>
        <v>1.76</v>
      </c>
      <c r="I143" s="129">
        <f t="shared" si="37"/>
        <v>1.76</v>
      </c>
      <c r="J143" s="129">
        <f t="shared" si="37"/>
        <v>1.76</v>
      </c>
      <c r="K143" s="129">
        <f t="shared" si="37"/>
        <v>1.76</v>
      </c>
      <c r="L143" s="129">
        <f t="shared" si="37"/>
        <v>1.76</v>
      </c>
      <c r="M143" s="129">
        <f t="shared" si="37"/>
        <v>1.76</v>
      </c>
      <c r="N143" s="129">
        <f t="shared" si="37"/>
        <v>1.76</v>
      </c>
      <c r="O143" s="129">
        <f t="shared" si="37"/>
        <v>1.76</v>
      </c>
      <c r="P143" s="129">
        <f t="shared" si="37"/>
        <v>1.76</v>
      </c>
      <c r="Q143" s="129">
        <f t="shared" si="37"/>
        <v>1.76</v>
      </c>
      <c r="R143" s="129">
        <f t="shared" si="37"/>
        <v>1.76</v>
      </c>
      <c r="S143" s="129">
        <f t="shared" ref="S143:AF144" si="38">R143</f>
        <v>1.76</v>
      </c>
      <c r="T143" s="129">
        <f t="shared" si="38"/>
        <v>1.76</v>
      </c>
      <c r="U143" s="129">
        <f t="shared" si="38"/>
        <v>1.76</v>
      </c>
      <c r="V143" s="129">
        <f t="shared" si="38"/>
        <v>1.76</v>
      </c>
      <c r="W143" s="129">
        <f t="shared" si="38"/>
        <v>1.76</v>
      </c>
      <c r="X143" s="129">
        <f t="shared" si="38"/>
        <v>1.76</v>
      </c>
      <c r="Y143" s="129">
        <f t="shared" si="38"/>
        <v>1.76</v>
      </c>
      <c r="Z143" s="129">
        <f t="shared" si="38"/>
        <v>1.76</v>
      </c>
      <c r="AA143" s="129">
        <f t="shared" si="38"/>
        <v>1.76</v>
      </c>
      <c r="AB143" s="129">
        <f t="shared" si="38"/>
        <v>1.76</v>
      </c>
      <c r="AC143" s="129">
        <f t="shared" si="38"/>
        <v>1.76</v>
      </c>
      <c r="AD143" s="129">
        <f t="shared" si="38"/>
        <v>1.76</v>
      </c>
      <c r="AE143" s="129">
        <f t="shared" si="38"/>
        <v>1.76</v>
      </c>
      <c r="AF143" s="129">
        <f t="shared" si="38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148</v>
      </c>
      <c r="B144" s="128">
        <v>0</v>
      </c>
      <c r="C144" s="129">
        <f t="shared" si="37"/>
        <v>0</v>
      </c>
      <c r="D144" s="129">
        <f t="shared" si="37"/>
        <v>0</v>
      </c>
      <c r="E144" s="129">
        <f t="shared" si="37"/>
        <v>0</v>
      </c>
      <c r="F144" s="129">
        <f t="shared" si="37"/>
        <v>0</v>
      </c>
      <c r="G144" s="129">
        <f t="shared" si="37"/>
        <v>0</v>
      </c>
      <c r="H144" s="129">
        <f t="shared" si="37"/>
        <v>0</v>
      </c>
      <c r="I144" s="129">
        <f t="shared" si="37"/>
        <v>0</v>
      </c>
      <c r="J144" s="129">
        <f t="shared" si="37"/>
        <v>0</v>
      </c>
      <c r="K144" s="129">
        <f t="shared" si="37"/>
        <v>0</v>
      </c>
      <c r="L144" s="129">
        <f t="shared" si="37"/>
        <v>0</v>
      </c>
      <c r="M144" s="129">
        <f t="shared" si="37"/>
        <v>0</v>
      </c>
      <c r="N144" s="129">
        <f t="shared" si="37"/>
        <v>0</v>
      </c>
      <c r="O144" s="129">
        <f t="shared" si="37"/>
        <v>0</v>
      </c>
      <c r="P144" s="129">
        <f t="shared" si="37"/>
        <v>0</v>
      </c>
      <c r="Q144" s="129">
        <f t="shared" si="37"/>
        <v>0</v>
      </c>
      <c r="R144" s="129">
        <f t="shared" si="37"/>
        <v>0</v>
      </c>
      <c r="S144" s="129">
        <f t="shared" si="38"/>
        <v>0</v>
      </c>
      <c r="T144" s="129">
        <f t="shared" si="38"/>
        <v>0</v>
      </c>
      <c r="U144" s="129">
        <f t="shared" si="38"/>
        <v>0</v>
      </c>
      <c r="V144" s="129">
        <f t="shared" si="38"/>
        <v>0</v>
      </c>
      <c r="W144" s="129">
        <f t="shared" si="38"/>
        <v>0</v>
      </c>
      <c r="X144" s="129">
        <f t="shared" si="38"/>
        <v>0</v>
      </c>
      <c r="Y144" s="129">
        <f t="shared" si="38"/>
        <v>0</v>
      </c>
      <c r="Z144" s="129">
        <f t="shared" si="38"/>
        <v>0</v>
      </c>
      <c r="AA144" s="129">
        <f t="shared" si="38"/>
        <v>0</v>
      </c>
      <c r="AB144" s="129">
        <f t="shared" si="38"/>
        <v>0</v>
      </c>
      <c r="AC144" s="129">
        <f t="shared" si="38"/>
        <v>0</v>
      </c>
      <c r="AD144" s="129">
        <f t="shared" si="38"/>
        <v>0</v>
      </c>
      <c r="AE144" s="129">
        <f t="shared" si="38"/>
        <v>0</v>
      </c>
      <c r="AF144" s="129">
        <f t="shared" si="38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149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150</v>
      </c>
      <c r="B146" s="128">
        <v>0.1</v>
      </c>
      <c r="C146" s="129">
        <f t="shared" ref="C146:R149" si="39">B146</f>
        <v>0.1</v>
      </c>
      <c r="D146" s="129">
        <f t="shared" si="39"/>
        <v>0.1</v>
      </c>
      <c r="E146" s="129">
        <f t="shared" si="39"/>
        <v>0.1</v>
      </c>
      <c r="F146" s="129">
        <f t="shared" si="39"/>
        <v>0.1</v>
      </c>
      <c r="G146" s="129">
        <f t="shared" si="39"/>
        <v>0.1</v>
      </c>
      <c r="H146" s="129">
        <f t="shared" si="39"/>
        <v>0.1</v>
      </c>
      <c r="I146" s="129">
        <f t="shared" si="39"/>
        <v>0.1</v>
      </c>
      <c r="J146" s="129">
        <f t="shared" si="39"/>
        <v>0.1</v>
      </c>
      <c r="K146" s="129">
        <f t="shared" si="39"/>
        <v>0.1</v>
      </c>
      <c r="L146" s="129">
        <f t="shared" si="39"/>
        <v>0.1</v>
      </c>
      <c r="M146" s="129">
        <f t="shared" si="39"/>
        <v>0.1</v>
      </c>
      <c r="N146" s="129">
        <f t="shared" si="39"/>
        <v>0.1</v>
      </c>
      <c r="O146" s="129">
        <f t="shared" si="39"/>
        <v>0.1</v>
      </c>
      <c r="P146" s="129">
        <f t="shared" si="39"/>
        <v>0.1</v>
      </c>
      <c r="Q146" s="129">
        <f t="shared" si="39"/>
        <v>0.1</v>
      </c>
      <c r="R146" s="129">
        <f t="shared" si="39"/>
        <v>0.1</v>
      </c>
      <c r="S146" s="129">
        <f t="shared" ref="S146:AF149" si="40">R146</f>
        <v>0.1</v>
      </c>
      <c r="T146" s="129">
        <f t="shared" si="40"/>
        <v>0.1</v>
      </c>
      <c r="U146" s="129">
        <f t="shared" si="40"/>
        <v>0.1</v>
      </c>
      <c r="V146" s="129">
        <f t="shared" si="40"/>
        <v>0.1</v>
      </c>
      <c r="W146" s="129">
        <f t="shared" si="40"/>
        <v>0.1</v>
      </c>
      <c r="X146" s="129">
        <f t="shared" si="40"/>
        <v>0.1</v>
      </c>
      <c r="Y146" s="129">
        <f t="shared" si="40"/>
        <v>0.1</v>
      </c>
      <c r="Z146" s="129">
        <f t="shared" si="40"/>
        <v>0.1</v>
      </c>
      <c r="AA146" s="129">
        <f t="shared" si="40"/>
        <v>0.1</v>
      </c>
      <c r="AB146" s="129">
        <f t="shared" si="40"/>
        <v>0.1</v>
      </c>
      <c r="AC146" s="129">
        <f t="shared" si="40"/>
        <v>0.1</v>
      </c>
      <c r="AD146" s="129">
        <f t="shared" si="40"/>
        <v>0.1</v>
      </c>
      <c r="AE146" s="129">
        <f t="shared" si="40"/>
        <v>0.1</v>
      </c>
      <c r="AF146" s="129">
        <f t="shared" si="40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151</v>
      </c>
      <c r="B147" s="128">
        <v>2.0499999999999998</v>
      </c>
      <c r="C147" s="129">
        <f t="shared" si="39"/>
        <v>2.0499999999999998</v>
      </c>
      <c r="D147" s="129">
        <f t="shared" si="39"/>
        <v>2.0499999999999998</v>
      </c>
      <c r="E147" s="129">
        <f t="shared" si="39"/>
        <v>2.0499999999999998</v>
      </c>
      <c r="F147" s="129">
        <f t="shared" si="39"/>
        <v>2.0499999999999998</v>
      </c>
      <c r="G147" s="129">
        <f t="shared" si="39"/>
        <v>2.0499999999999998</v>
      </c>
      <c r="H147" s="129">
        <f t="shared" si="39"/>
        <v>2.0499999999999998</v>
      </c>
      <c r="I147" s="129">
        <f t="shared" si="39"/>
        <v>2.0499999999999998</v>
      </c>
      <c r="J147" s="129">
        <f t="shared" si="39"/>
        <v>2.0499999999999998</v>
      </c>
      <c r="K147" s="129">
        <f t="shared" si="39"/>
        <v>2.0499999999999998</v>
      </c>
      <c r="L147" s="129">
        <f t="shared" si="39"/>
        <v>2.0499999999999998</v>
      </c>
      <c r="M147" s="129">
        <f t="shared" si="39"/>
        <v>2.0499999999999998</v>
      </c>
      <c r="N147" s="129">
        <f t="shared" si="39"/>
        <v>2.0499999999999998</v>
      </c>
      <c r="O147" s="129">
        <f t="shared" si="39"/>
        <v>2.0499999999999998</v>
      </c>
      <c r="P147" s="129">
        <f t="shared" si="39"/>
        <v>2.0499999999999998</v>
      </c>
      <c r="Q147" s="129">
        <f t="shared" si="39"/>
        <v>2.0499999999999998</v>
      </c>
      <c r="R147" s="129">
        <f t="shared" si="39"/>
        <v>2.0499999999999998</v>
      </c>
      <c r="S147" s="129">
        <f t="shared" si="40"/>
        <v>2.0499999999999998</v>
      </c>
      <c r="T147" s="129">
        <f t="shared" si="40"/>
        <v>2.0499999999999998</v>
      </c>
      <c r="U147" s="129">
        <f t="shared" si="40"/>
        <v>2.0499999999999998</v>
      </c>
      <c r="V147" s="129">
        <f t="shared" si="40"/>
        <v>2.0499999999999998</v>
      </c>
      <c r="W147" s="129">
        <f t="shared" si="40"/>
        <v>2.0499999999999998</v>
      </c>
      <c r="X147" s="129">
        <f t="shared" si="40"/>
        <v>2.0499999999999998</v>
      </c>
      <c r="Y147" s="129">
        <f t="shared" si="40"/>
        <v>2.0499999999999998</v>
      </c>
      <c r="Z147" s="129">
        <f t="shared" si="40"/>
        <v>2.0499999999999998</v>
      </c>
      <c r="AA147" s="129">
        <f t="shared" si="40"/>
        <v>2.0499999999999998</v>
      </c>
      <c r="AB147" s="129">
        <f t="shared" si="40"/>
        <v>2.0499999999999998</v>
      </c>
      <c r="AC147" s="129">
        <f t="shared" si="40"/>
        <v>2.0499999999999998</v>
      </c>
      <c r="AD147" s="129">
        <f t="shared" si="40"/>
        <v>2.0499999999999998</v>
      </c>
      <c r="AE147" s="129">
        <f t="shared" si="40"/>
        <v>2.0499999999999998</v>
      </c>
      <c r="AF147" s="129">
        <f t="shared" si="40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152</v>
      </c>
      <c r="B148" s="128">
        <v>2.7</v>
      </c>
      <c r="C148" s="129">
        <f t="shared" si="39"/>
        <v>2.7</v>
      </c>
      <c r="D148" s="129">
        <f t="shared" si="39"/>
        <v>2.7</v>
      </c>
      <c r="E148" s="129">
        <f t="shared" si="39"/>
        <v>2.7</v>
      </c>
      <c r="F148" s="129">
        <f t="shared" si="39"/>
        <v>2.7</v>
      </c>
      <c r="G148" s="129">
        <f t="shared" si="39"/>
        <v>2.7</v>
      </c>
      <c r="H148" s="129">
        <f t="shared" si="39"/>
        <v>2.7</v>
      </c>
      <c r="I148" s="129">
        <f t="shared" si="39"/>
        <v>2.7</v>
      </c>
      <c r="J148" s="129">
        <f t="shared" si="39"/>
        <v>2.7</v>
      </c>
      <c r="K148" s="129">
        <f t="shared" si="39"/>
        <v>2.7</v>
      </c>
      <c r="L148" s="129">
        <f t="shared" si="39"/>
        <v>2.7</v>
      </c>
      <c r="M148" s="129">
        <f t="shared" si="39"/>
        <v>2.7</v>
      </c>
      <c r="N148" s="129">
        <f t="shared" si="39"/>
        <v>2.7</v>
      </c>
      <c r="O148" s="129">
        <f t="shared" si="39"/>
        <v>2.7</v>
      </c>
      <c r="P148" s="129">
        <f t="shared" si="39"/>
        <v>2.7</v>
      </c>
      <c r="Q148" s="129">
        <f t="shared" si="39"/>
        <v>2.7</v>
      </c>
      <c r="R148" s="129">
        <f t="shared" si="39"/>
        <v>2.7</v>
      </c>
      <c r="S148" s="129">
        <f t="shared" si="40"/>
        <v>2.7</v>
      </c>
      <c r="T148" s="129">
        <f t="shared" si="40"/>
        <v>2.7</v>
      </c>
      <c r="U148" s="129">
        <f t="shared" si="40"/>
        <v>2.7</v>
      </c>
      <c r="V148" s="129">
        <f t="shared" si="40"/>
        <v>2.7</v>
      </c>
      <c r="W148" s="129">
        <f t="shared" si="40"/>
        <v>2.7</v>
      </c>
      <c r="X148" s="129">
        <f t="shared" si="40"/>
        <v>2.7</v>
      </c>
      <c r="Y148" s="129">
        <f t="shared" si="40"/>
        <v>2.7</v>
      </c>
      <c r="Z148" s="129">
        <f t="shared" si="40"/>
        <v>2.7</v>
      </c>
      <c r="AA148" s="129">
        <f t="shared" si="40"/>
        <v>2.7</v>
      </c>
      <c r="AB148" s="129">
        <f t="shared" si="40"/>
        <v>2.7</v>
      </c>
      <c r="AC148" s="129">
        <f t="shared" si="40"/>
        <v>2.7</v>
      </c>
      <c r="AD148" s="129">
        <f t="shared" si="40"/>
        <v>2.7</v>
      </c>
      <c r="AE148" s="129">
        <f t="shared" si="40"/>
        <v>2.7</v>
      </c>
      <c r="AF148" s="129">
        <f t="shared" si="40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153</v>
      </c>
      <c r="B149" s="128">
        <v>2.15</v>
      </c>
      <c r="C149" s="129">
        <f t="shared" si="39"/>
        <v>2.15</v>
      </c>
      <c r="D149" s="129">
        <f t="shared" si="39"/>
        <v>2.15</v>
      </c>
      <c r="E149" s="129">
        <f t="shared" si="39"/>
        <v>2.15</v>
      </c>
      <c r="F149" s="129">
        <f t="shared" si="39"/>
        <v>2.15</v>
      </c>
      <c r="G149" s="129">
        <f t="shared" si="39"/>
        <v>2.15</v>
      </c>
      <c r="H149" s="129">
        <f t="shared" si="39"/>
        <v>2.15</v>
      </c>
      <c r="I149" s="129">
        <f t="shared" si="39"/>
        <v>2.15</v>
      </c>
      <c r="J149" s="129">
        <f t="shared" si="39"/>
        <v>2.15</v>
      </c>
      <c r="K149" s="129">
        <f t="shared" si="39"/>
        <v>2.15</v>
      </c>
      <c r="L149" s="129">
        <f t="shared" si="39"/>
        <v>2.15</v>
      </c>
      <c r="M149" s="129">
        <f t="shared" si="39"/>
        <v>2.15</v>
      </c>
      <c r="N149" s="129">
        <f t="shared" si="39"/>
        <v>2.15</v>
      </c>
      <c r="O149" s="129">
        <f t="shared" si="39"/>
        <v>2.15</v>
      </c>
      <c r="P149" s="129">
        <f t="shared" si="39"/>
        <v>2.15</v>
      </c>
      <c r="Q149" s="129">
        <f t="shared" si="39"/>
        <v>2.15</v>
      </c>
      <c r="R149" s="129">
        <f t="shared" si="39"/>
        <v>2.15</v>
      </c>
      <c r="S149" s="129">
        <f t="shared" si="40"/>
        <v>2.15</v>
      </c>
      <c r="T149" s="129">
        <f t="shared" si="40"/>
        <v>2.15</v>
      </c>
      <c r="U149" s="129">
        <f t="shared" si="40"/>
        <v>2.15</v>
      </c>
      <c r="V149" s="129">
        <f t="shared" si="40"/>
        <v>2.15</v>
      </c>
      <c r="W149" s="129">
        <f t="shared" si="40"/>
        <v>2.15</v>
      </c>
      <c r="X149" s="129">
        <f t="shared" si="40"/>
        <v>2.15</v>
      </c>
      <c r="Y149" s="129">
        <f t="shared" si="40"/>
        <v>2.15</v>
      </c>
      <c r="Z149" s="129">
        <f t="shared" si="40"/>
        <v>2.15</v>
      </c>
      <c r="AA149" s="129">
        <f t="shared" si="40"/>
        <v>2.15</v>
      </c>
      <c r="AB149" s="129">
        <f t="shared" si="40"/>
        <v>2.15</v>
      </c>
      <c r="AC149" s="129">
        <f t="shared" si="40"/>
        <v>2.15</v>
      </c>
      <c r="AD149" s="129">
        <f t="shared" si="40"/>
        <v>2.15</v>
      </c>
      <c r="AE149" s="129">
        <f t="shared" si="40"/>
        <v>2.15</v>
      </c>
      <c r="AF149" s="129">
        <f t="shared" si="40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154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155</v>
      </c>
      <c r="B151" s="128">
        <v>0.9</v>
      </c>
      <c r="C151" s="129">
        <f t="shared" ref="C151:R163" si="41">B151</f>
        <v>0.9</v>
      </c>
      <c r="D151" s="129">
        <f t="shared" si="41"/>
        <v>0.9</v>
      </c>
      <c r="E151" s="129">
        <f t="shared" si="41"/>
        <v>0.9</v>
      </c>
      <c r="F151" s="129">
        <f t="shared" si="41"/>
        <v>0.9</v>
      </c>
      <c r="G151" s="129">
        <f t="shared" si="41"/>
        <v>0.9</v>
      </c>
      <c r="H151" s="129">
        <f t="shared" si="41"/>
        <v>0.9</v>
      </c>
      <c r="I151" s="129">
        <f t="shared" si="41"/>
        <v>0.9</v>
      </c>
      <c r="J151" s="129">
        <f t="shared" si="41"/>
        <v>0.9</v>
      </c>
      <c r="K151" s="129">
        <f t="shared" si="41"/>
        <v>0.9</v>
      </c>
      <c r="L151" s="129">
        <f t="shared" si="41"/>
        <v>0.9</v>
      </c>
      <c r="M151" s="129">
        <f t="shared" si="41"/>
        <v>0.9</v>
      </c>
      <c r="N151" s="129">
        <f t="shared" si="41"/>
        <v>0.9</v>
      </c>
      <c r="O151" s="129">
        <f t="shared" si="41"/>
        <v>0.9</v>
      </c>
      <c r="P151" s="129">
        <f t="shared" si="41"/>
        <v>0.9</v>
      </c>
      <c r="Q151" s="129">
        <f t="shared" si="41"/>
        <v>0.9</v>
      </c>
      <c r="R151" s="129">
        <f t="shared" si="41"/>
        <v>0.9</v>
      </c>
      <c r="S151" s="129">
        <f t="shared" ref="R151:AF163" si="42">R151</f>
        <v>0.9</v>
      </c>
      <c r="T151" s="129">
        <f t="shared" si="42"/>
        <v>0.9</v>
      </c>
      <c r="U151" s="129">
        <f t="shared" si="42"/>
        <v>0.9</v>
      </c>
      <c r="V151" s="129">
        <f t="shared" si="42"/>
        <v>0.9</v>
      </c>
      <c r="W151" s="129">
        <f t="shared" si="42"/>
        <v>0.9</v>
      </c>
      <c r="X151" s="129">
        <f t="shared" si="42"/>
        <v>0.9</v>
      </c>
      <c r="Y151" s="129">
        <f t="shared" si="42"/>
        <v>0.9</v>
      </c>
      <c r="Z151" s="129">
        <f t="shared" si="42"/>
        <v>0.9</v>
      </c>
      <c r="AA151" s="129">
        <f t="shared" si="42"/>
        <v>0.9</v>
      </c>
      <c r="AB151" s="129">
        <f t="shared" si="42"/>
        <v>0.9</v>
      </c>
      <c r="AC151" s="129">
        <f t="shared" si="42"/>
        <v>0.9</v>
      </c>
      <c r="AD151" s="129">
        <f t="shared" si="42"/>
        <v>0.9</v>
      </c>
      <c r="AE151" s="129">
        <f t="shared" si="42"/>
        <v>0.9</v>
      </c>
      <c r="AF151" s="129">
        <f t="shared" si="42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156</v>
      </c>
      <c r="B152" s="128">
        <v>1.08</v>
      </c>
      <c r="C152" s="129">
        <f t="shared" si="41"/>
        <v>1.08</v>
      </c>
      <c r="D152" s="129">
        <f t="shared" si="41"/>
        <v>1.08</v>
      </c>
      <c r="E152" s="129">
        <f t="shared" si="41"/>
        <v>1.08</v>
      </c>
      <c r="F152" s="129">
        <f t="shared" si="41"/>
        <v>1.08</v>
      </c>
      <c r="G152" s="129">
        <f t="shared" si="41"/>
        <v>1.08</v>
      </c>
      <c r="H152" s="129">
        <f t="shared" si="41"/>
        <v>1.08</v>
      </c>
      <c r="I152" s="129">
        <f t="shared" si="41"/>
        <v>1.08</v>
      </c>
      <c r="J152" s="129">
        <f t="shared" si="41"/>
        <v>1.08</v>
      </c>
      <c r="K152" s="129">
        <f t="shared" si="41"/>
        <v>1.08</v>
      </c>
      <c r="L152" s="129">
        <f t="shared" si="41"/>
        <v>1.08</v>
      </c>
      <c r="M152" s="129">
        <f t="shared" si="41"/>
        <v>1.08</v>
      </c>
      <c r="N152" s="129">
        <f t="shared" si="41"/>
        <v>1.08</v>
      </c>
      <c r="O152" s="129">
        <f t="shared" si="41"/>
        <v>1.08</v>
      </c>
      <c r="P152" s="129">
        <f t="shared" si="41"/>
        <v>1.08</v>
      </c>
      <c r="Q152" s="129">
        <f t="shared" si="41"/>
        <v>1.08</v>
      </c>
      <c r="R152" s="129">
        <f t="shared" si="41"/>
        <v>1.08</v>
      </c>
      <c r="S152" s="129">
        <f t="shared" si="42"/>
        <v>1.08</v>
      </c>
      <c r="T152" s="129">
        <f t="shared" si="42"/>
        <v>1.08</v>
      </c>
      <c r="U152" s="129">
        <f t="shared" si="42"/>
        <v>1.08</v>
      </c>
      <c r="V152" s="129">
        <f t="shared" si="42"/>
        <v>1.08</v>
      </c>
      <c r="W152" s="129">
        <f t="shared" si="42"/>
        <v>1.08</v>
      </c>
      <c r="X152" s="129">
        <f t="shared" si="42"/>
        <v>1.08</v>
      </c>
      <c r="Y152" s="129">
        <f t="shared" si="42"/>
        <v>1.08</v>
      </c>
      <c r="Z152" s="129">
        <f t="shared" si="42"/>
        <v>1.08</v>
      </c>
      <c r="AA152" s="129">
        <f t="shared" si="42"/>
        <v>1.08</v>
      </c>
      <c r="AB152" s="129">
        <f t="shared" si="42"/>
        <v>1.08</v>
      </c>
      <c r="AC152" s="129">
        <f t="shared" si="42"/>
        <v>1.08</v>
      </c>
      <c r="AD152" s="129">
        <f t="shared" si="42"/>
        <v>1.08</v>
      </c>
      <c r="AE152" s="129">
        <f t="shared" si="42"/>
        <v>1.08</v>
      </c>
      <c r="AF152" s="129">
        <f t="shared" si="42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157</v>
      </c>
      <c r="B153" s="128">
        <v>2.37</v>
      </c>
      <c r="C153" s="129">
        <f t="shared" si="41"/>
        <v>2.37</v>
      </c>
      <c r="D153" s="129">
        <f t="shared" si="41"/>
        <v>2.37</v>
      </c>
      <c r="E153" s="129">
        <f t="shared" si="41"/>
        <v>2.37</v>
      </c>
      <c r="F153" s="129">
        <f t="shared" si="41"/>
        <v>2.37</v>
      </c>
      <c r="G153" s="129">
        <f t="shared" si="41"/>
        <v>2.37</v>
      </c>
      <c r="H153" s="129">
        <f t="shared" si="41"/>
        <v>2.37</v>
      </c>
      <c r="I153" s="129">
        <f t="shared" si="41"/>
        <v>2.37</v>
      </c>
      <c r="J153" s="129">
        <f t="shared" si="41"/>
        <v>2.37</v>
      </c>
      <c r="K153" s="129">
        <f t="shared" si="41"/>
        <v>2.37</v>
      </c>
      <c r="L153" s="129">
        <f t="shared" si="41"/>
        <v>2.37</v>
      </c>
      <c r="M153" s="129">
        <f t="shared" si="41"/>
        <v>2.37</v>
      </c>
      <c r="N153" s="129">
        <f t="shared" si="41"/>
        <v>2.37</v>
      </c>
      <c r="O153" s="129">
        <f t="shared" si="41"/>
        <v>2.37</v>
      </c>
      <c r="P153" s="129">
        <f t="shared" si="41"/>
        <v>2.37</v>
      </c>
      <c r="Q153" s="129">
        <f t="shared" si="41"/>
        <v>2.37</v>
      </c>
      <c r="R153" s="129">
        <f t="shared" si="41"/>
        <v>2.37</v>
      </c>
      <c r="S153" s="129">
        <f t="shared" si="42"/>
        <v>2.37</v>
      </c>
      <c r="T153" s="129">
        <f t="shared" si="42"/>
        <v>2.37</v>
      </c>
      <c r="U153" s="129">
        <f t="shared" si="42"/>
        <v>2.37</v>
      </c>
      <c r="V153" s="129">
        <f t="shared" si="42"/>
        <v>2.37</v>
      </c>
      <c r="W153" s="129">
        <f t="shared" si="42"/>
        <v>2.37</v>
      </c>
      <c r="X153" s="129">
        <f t="shared" si="42"/>
        <v>2.37</v>
      </c>
      <c r="Y153" s="129">
        <f t="shared" si="42"/>
        <v>2.37</v>
      </c>
      <c r="Z153" s="129">
        <f t="shared" si="42"/>
        <v>2.37</v>
      </c>
      <c r="AA153" s="129">
        <f t="shared" si="42"/>
        <v>2.37</v>
      </c>
      <c r="AB153" s="129">
        <f t="shared" si="42"/>
        <v>2.37</v>
      </c>
      <c r="AC153" s="129">
        <f t="shared" si="42"/>
        <v>2.37</v>
      </c>
      <c r="AD153" s="129">
        <f t="shared" si="42"/>
        <v>2.37</v>
      </c>
      <c r="AE153" s="129">
        <f t="shared" si="42"/>
        <v>2.37</v>
      </c>
      <c r="AF153" s="129">
        <f t="shared" si="42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158</v>
      </c>
      <c r="B154" s="128">
        <v>1.81</v>
      </c>
      <c r="C154" s="129">
        <f t="shared" si="41"/>
        <v>1.81</v>
      </c>
      <c r="D154" s="129">
        <f t="shared" si="41"/>
        <v>1.81</v>
      </c>
      <c r="E154" s="129">
        <f t="shared" si="41"/>
        <v>1.81</v>
      </c>
      <c r="F154" s="129">
        <f t="shared" si="41"/>
        <v>1.81</v>
      </c>
      <c r="G154" s="129">
        <f t="shared" si="41"/>
        <v>1.81</v>
      </c>
      <c r="H154" s="129">
        <f t="shared" si="41"/>
        <v>1.81</v>
      </c>
      <c r="I154" s="129">
        <f t="shared" si="41"/>
        <v>1.81</v>
      </c>
      <c r="J154" s="129">
        <f t="shared" si="41"/>
        <v>1.81</v>
      </c>
      <c r="K154" s="129">
        <f t="shared" si="41"/>
        <v>1.81</v>
      </c>
      <c r="L154" s="129">
        <f t="shared" si="41"/>
        <v>1.81</v>
      </c>
      <c r="M154" s="129">
        <f t="shared" si="41"/>
        <v>1.81</v>
      </c>
      <c r="N154" s="129">
        <f t="shared" si="41"/>
        <v>1.81</v>
      </c>
      <c r="O154" s="129">
        <f t="shared" si="41"/>
        <v>1.81</v>
      </c>
      <c r="P154" s="129">
        <f t="shared" si="41"/>
        <v>1.81</v>
      </c>
      <c r="Q154" s="129">
        <f t="shared" si="41"/>
        <v>1.81</v>
      </c>
      <c r="R154" s="129">
        <f t="shared" si="41"/>
        <v>1.81</v>
      </c>
      <c r="S154" s="129">
        <f t="shared" si="42"/>
        <v>1.81</v>
      </c>
      <c r="T154" s="129">
        <f t="shared" si="42"/>
        <v>1.81</v>
      </c>
      <c r="U154" s="129">
        <f t="shared" si="42"/>
        <v>1.81</v>
      </c>
      <c r="V154" s="129">
        <f t="shared" si="42"/>
        <v>1.81</v>
      </c>
      <c r="W154" s="129">
        <f t="shared" si="42"/>
        <v>1.81</v>
      </c>
      <c r="X154" s="129">
        <f t="shared" si="42"/>
        <v>1.81</v>
      </c>
      <c r="Y154" s="129">
        <f t="shared" si="42"/>
        <v>1.81</v>
      </c>
      <c r="Z154" s="129">
        <f t="shared" si="42"/>
        <v>1.81</v>
      </c>
      <c r="AA154" s="129">
        <f t="shared" si="42"/>
        <v>1.81</v>
      </c>
      <c r="AB154" s="129">
        <f t="shared" si="42"/>
        <v>1.81</v>
      </c>
      <c r="AC154" s="129">
        <f t="shared" si="42"/>
        <v>1.81</v>
      </c>
      <c r="AD154" s="129">
        <f t="shared" si="42"/>
        <v>1.81</v>
      </c>
      <c r="AE154" s="129">
        <f t="shared" si="42"/>
        <v>1.81</v>
      </c>
      <c r="AF154" s="129">
        <f t="shared" si="42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159</v>
      </c>
      <c r="B155" s="128">
        <v>1.0900000000000001</v>
      </c>
      <c r="C155" s="129">
        <f t="shared" si="41"/>
        <v>1.0900000000000001</v>
      </c>
      <c r="D155" s="129">
        <f t="shared" si="41"/>
        <v>1.0900000000000001</v>
      </c>
      <c r="E155" s="129">
        <f t="shared" si="41"/>
        <v>1.0900000000000001</v>
      </c>
      <c r="F155" s="129">
        <f t="shared" si="41"/>
        <v>1.0900000000000001</v>
      </c>
      <c r="G155" s="129">
        <f t="shared" si="41"/>
        <v>1.0900000000000001</v>
      </c>
      <c r="H155" s="129">
        <f t="shared" si="41"/>
        <v>1.0900000000000001</v>
      </c>
      <c r="I155" s="129">
        <f t="shared" si="41"/>
        <v>1.0900000000000001</v>
      </c>
      <c r="J155" s="129">
        <f t="shared" si="41"/>
        <v>1.0900000000000001</v>
      </c>
      <c r="K155" s="129">
        <f t="shared" si="41"/>
        <v>1.0900000000000001</v>
      </c>
      <c r="L155" s="129">
        <f t="shared" si="41"/>
        <v>1.0900000000000001</v>
      </c>
      <c r="M155" s="129">
        <f t="shared" si="41"/>
        <v>1.0900000000000001</v>
      </c>
      <c r="N155" s="129">
        <f t="shared" si="41"/>
        <v>1.0900000000000001</v>
      </c>
      <c r="O155" s="129">
        <f t="shared" si="41"/>
        <v>1.0900000000000001</v>
      </c>
      <c r="P155" s="129">
        <f t="shared" si="41"/>
        <v>1.0900000000000001</v>
      </c>
      <c r="Q155" s="129">
        <f t="shared" si="41"/>
        <v>1.0900000000000001</v>
      </c>
      <c r="R155" s="129">
        <f t="shared" si="41"/>
        <v>1.0900000000000001</v>
      </c>
      <c r="S155" s="129">
        <f t="shared" si="42"/>
        <v>1.0900000000000001</v>
      </c>
      <c r="T155" s="129">
        <f t="shared" si="42"/>
        <v>1.0900000000000001</v>
      </c>
      <c r="U155" s="129">
        <f t="shared" si="42"/>
        <v>1.0900000000000001</v>
      </c>
      <c r="V155" s="129">
        <f t="shared" si="42"/>
        <v>1.0900000000000001</v>
      </c>
      <c r="W155" s="129">
        <f t="shared" si="42"/>
        <v>1.0900000000000001</v>
      </c>
      <c r="X155" s="129">
        <f t="shared" si="42"/>
        <v>1.0900000000000001</v>
      </c>
      <c r="Y155" s="129">
        <f t="shared" si="42"/>
        <v>1.0900000000000001</v>
      </c>
      <c r="Z155" s="129">
        <f t="shared" si="42"/>
        <v>1.0900000000000001</v>
      </c>
      <c r="AA155" s="129">
        <f t="shared" si="42"/>
        <v>1.0900000000000001</v>
      </c>
      <c r="AB155" s="129">
        <f t="shared" si="42"/>
        <v>1.0900000000000001</v>
      </c>
      <c r="AC155" s="129">
        <f t="shared" si="42"/>
        <v>1.0900000000000001</v>
      </c>
      <c r="AD155" s="129">
        <f t="shared" si="42"/>
        <v>1.0900000000000001</v>
      </c>
      <c r="AE155" s="129">
        <f t="shared" si="42"/>
        <v>1.0900000000000001</v>
      </c>
      <c r="AF155" s="129">
        <f t="shared" si="42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160</v>
      </c>
      <c r="B156" s="128">
        <v>1.58</v>
      </c>
      <c r="C156" s="129">
        <f t="shared" si="41"/>
        <v>1.58</v>
      </c>
      <c r="D156" s="129">
        <f t="shared" si="41"/>
        <v>1.58</v>
      </c>
      <c r="E156" s="129">
        <f t="shared" si="41"/>
        <v>1.58</v>
      </c>
      <c r="F156" s="129">
        <f t="shared" si="41"/>
        <v>1.58</v>
      </c>
      <c r="G156" s="129">
        <f t="shared" si="41"/>
        <v>1.58</v>
      </c>
      <c r="H156" s="129">
        <f t="shared" si="41"/>
        <v>1.58</v>
      </c>
      <c r="I156" s="129">
        <f t="shared" si="41"/>
        <v>1.58</v>
      </c>
      <c r="J156" s="129">
        <f t="shared" si="41"/>
        <v>1.58</v>
      </c>
      <c r="K156" s="129">
        <f t="shared" si="41"/>
        <v>1.58</v>
      </c>
      <c r="L156" s="129">
        <f t="shared" si="41"/>
        <v>1.58</v>
      </c>
      <c r="M156" s="129">
        <f t="shared" si="41"/>
        <v>1.58</v>
      </c>
      <c r="N156" s="129">
        <f t="shared" si="41"/>
        <v>1.58</v>
      </c>
      <c r="O156" s="129">
        <f t="shared" si="41"/>
        <v>1.58</v>
      </c>
      <c r="P156" s="129">
        <f t="shared" si="41"/>
        <v>1.58</v>
      </c>
      <c r="Q156" s="129">
        <f t="shared" si="41"/>
        <v>1.58</v>
      </c>
      <c r="R156" s="129">
        <f t="shared" si="41"/>
        <v>1.58</v>
      </c>
      <c r="S156" s="129">
        <f t="shared" si="42"/>
        <v>1.58</v>
      </c>
      <c r="T156" s="129">
        <f t="shared" si="42"/>
        <v>1.58</v>
      </c>
      <c r="U156" s="129">
        <f t="shared" si="42"/>
        <v>1.58</v>
      </c>
      <c r="V156" s="129">
        <f t="shared" si="42"/>
        <v>1.58</v>
      </c>
      <c r="W156" s="129">
        <f t="shared" si="42"/>
        <v>1.58</v>
      </c>
      <c r="X156" s="129">
        <f t="shared" si="42"/>
        <v>1.58</v>
      </c>
      <c r="Y156" s="129">
        <f t="shared" si="42"/>
        <v>1.58</v>
      </c>
      <c r="Z156" s="129">
        <f t="shared" si="42"/>
        <v>1.58</v>
      </c>
      <c r="AA156" s="129">
        <f t="shared" si="42"/>
        <v>1.58</v>
      </c>
      <c r="AB156" s="129">
        <f t="shared" si="42"/>
        <v>1.58</v>
      </c>
      <c r="AC156" s="129">
        <f t="shared" si="42"/>
        <v>1.58</v>
      </c>
      <c r="AD156" s="129">
        <f t="shared" si="42"/>
        <v>1.58</v>
      </c>
      <c r="AE156" s="129">
        <f t="shared" si="42"/>
        <v>1.58</v>
      </c>
      <c r="AF156" s="129">
        <f t="shared" si="42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161</v>
      </c>
      <c r="B157" s="128">
        <v>2</v>
      </c>
      <c r="C157" s="129">
        <f t="shared" si="41"/>
        <v>2</v>
      </c>
      <c r="D157" s="129">
        <f t="shared" si="41"/>
        <v>2</v>
      </c>
      <c r="E157" s="129">
        <f t="shared" si="41"/>
        <v>2</v>
      </c>
      <c r="F157" s="129">
        <f t="shared" si="41"/>
        <v>2</v>
      </c>
      <c r="G157" s="129">
        <f t="shared" si="41"/>
        <v>2</v>
      </c>
      <c r="H157" s="129">
        <f t="shared" si="41"/>
        <v>2</v>
      </c>
      <c r="I157" s="129">
        <f t="shared" si="41"/>
        <v>2</v>
      </c>
      <c r="J157" s="129">
        <f t="shared" si="41"/>
        <v>2</v>
      </c>
      <c r="K157" s="129">
        <f t="shared" si="41"/>
        <v>2</v>
      </c>
      <c r="L157" s="129">
        <f t="shared" si="41"/>
        <v>2</v>
      </c>
      <c r="M157" s="129">
        <f t="shared" si="41"/>
        <v>2</v>
      </c>
      <c r="N157" s="129">
        <f t="shared" si="41"/>
        <v>2</v>
      </c>
      <c r="O157" s="129">
        <f t="shared" si="41"/>
        <v>2</v>
      </c>
      <c r="P157" s="129">
        <f t="shared" si="41"/>
        <v>2</v>
      </c>
      <c r="Q157" s="129">
        <f t="shared" si="41"/>
        <v>2</v>
      </c>
      <c r="R157" s="129">
        <f t="shared" si="41"/>
        <v>2</v>
      </c>
      <c r="S157" s="129">
        <f t="shared" si="42"/>
        <v>2</v>
      </c>
      <c r="T157" s="129">
        <f t="shared" si="42"/>
        <v>2</v>
      </c>
      <c r="U157" s="129">
        <f t="shared" si="42"/>
        <v>2</v>
      </c>
      <c r="V157" s="129">
        <f t="shared" si="42"/>
        <v>2</v>
      </c>
      <c r="W157" s="129">
        <f t="shared" si="42"/>
        <v>2</v>
      </c>
      <c r="X157" s="129">
        <f t="shared" si="42"/>
        <v>2</v>
      </c>
      <c r="Y157" s="129">
        <f t="shared" si="42"/>
        <v>2</v>
      </c>
      <c r="Z157" s="129">
        <f t="shared" si="42"/>
        <v>2</v>
      </c>
      <c r="AA157" s="129">
        <f t="shared" si="42"/>
        <v>2</v>
      </c>
      <c r="AB157" s="129">
        <f t="shared" si="42"/>
        <v>2</v>
      </c>
      <c r="AC157" s="129">
        <f t="shared" si="42"/>
        <v>2</v>
      </c>
      <c r="AD157" s="129">
        <f t="shared" si="42"/>
        <v>2</v>
      </c>
      <c r="AE157" s="129">
        <f t="shared" si="42"/>
        <v>2</v>
      </c>
      <c r="AF157" s="129">
        <f t="shared" si="42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162</v>
      </c>
      <c r="B158" s="128">
        <v>0.47</v>
      </c>
      <c r="C158" s="129">
        <f t="shared" si="41"/>
        <v>0.47</v>
      </c>
      <c r="D158" s="129">
        <f t="shared" si="41"/>
        <v>0.47</v>
      </c>
      <c r="E158" s="129">
        <f t="shared" si="41"/>
        <v>0.47</v>
      </c>
      <c r="F158" s="129">
        <f t="shared" si="41"/>
        <v>0.47</v>
      </c>
      <c r="G158" s="129">
        <f t="shared" si="41"/>
        <v>0.47</v>
      </c>
      <c r="H158" s="129">
        <f t="shared" si="41"/>
        <v>0.47</v>
      </c>
      <c r="I158" s="129">
        <f t="shared" si="41"/>
        <v>0.47</v>
      </c>
      <c r="J158" s="129">
        <f t="shared" si="41"/>
        <v>0.47</v>
      </c>
      <c r="K158" s="129">
        <f t="shared" si="41"/>
        <v>0.47</v>
      </c>
      <c r="L158" s="129">
        <f t="shared" si="41"/>
        <v>0.47</v>
      </c>
      <c r="M158" s="129">
        <f t="shared" si="41"/>
        <v>0.47</v>
      </c>
      <c r="N158" s="129">
        <f t="shared" si="41"/>
        <v>0.47</v>
      </c>
      <c r="O158" s="129">
        <f t="shared" si="41"/>
        <v>0.47</v>
      </c>
      <c r="P158" s="129">
        <f t="shared" si="41"/>
        <v>0.47</v>
      </c>
      <c r="Q158" s="129">
        <f t="shared" si="41"/>
        <v>0.47</v>
      </c>
      <c r="R158" s="129">
        <f t="shared" si="41"/>
        <v>0.47</v>
      </c>
      <c r="S158" s="129">
        <f t="shared" si="42"/>
        <v>0.47</v>
      </c>
      <c r="T158" s="129">
        <f t="shared" si="42"/>
        <v>0.47</v>
      </c>
      <c r="U158" s="129">
        <f t="shared" si="42"/>
        <v>0.47</v>
      </c>
      <c r="V158" s="129">
        <f t="shared" si="42"/>
        <v>0.47</v>
      </c>
      <c r="W158" s="129">
        <f t="shared" si="42"/>
        <v>0.47</v>
      </c>
      <c r="X158" s="129">
        <f t="shared" si="42"/>
        <v>0.47</v>
      </c>
      <c r="Y158" s="129">
        <f t="shared" si="42"/>
        <v>0.47</v>
      </c>
      <c r="Z158" s="129">
        <f t="shared" si="42"/>
        <v>0.47</v>
      </c>
      <c r="AA158" s="129">
        <f t="shared" si="42"/>
        <v>0.47</v>
      </c>
      <c r="AB158" s="129">
        <f t="shared" si="42"/>
        <v>0.47</v>
      </c>
      <c r="AC158" s="129">
        <f t="shared" si="42"/>
        <v>0.47</v>
      </c>
      <c r="AD158" s="129">
        <f t="shared" si="42"/>
        <v>0.47</v>
      </c>
      <c r="AE158" s="129">
        <f t="shared" si="42"/>
        <v>0.47</v>
      </c>
      <c r="AF158" s="129">
        <f t="shared" si="42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163</v>
      </c>
      <c r="B159" s="128">
        <v>0</v>
      </c>
      <c r="C159" s="129">
        <f t="shared" si="41"/>
        <v>0</v>
      </c>
      <c r="D159" s="129">
        <f t="shared" si="41"/>
        <v>0</v>
      </c>
      <c r="E159" s="129">
        <f t="shared" si="41"/>
        <v>0</v>
      </c>
      <c r="F159" s="129">
        <f t="shared" si="41"/>
        <v>0</v>
      </c>
      <c r="G159" s="129">
        <f t="shared" si="41"/>
        <v>0</v>
      </c>
      <c r="H159" s="129">
        <f t="shared" si="41"/>
        <v>0</v>
      </c>
      <c r="I159" s="129">
        <f t="shared" si="41"/>
        <v>0</v>
      </c>
      <c r="J159" s="129">
        <f t="shared" si="41"/>
        <v>0</v>
      </c>
      <c r="K159" s="129">
        <f t="shared" si="41"/>
        <v>0</v>
      </c>
      <c r="L159" s="129">
        <f t="shared" si="41"/>
        <v>0</v>
      </c>
      <c r="M159" s="129">
        <f t="shared" si="41"/>
        <v>0</v>
      </c>
      <c r="N159" s="129">
        <f t="shared" si="41"/>
        <v>0</v>
      </c>
      <c r="O159" s="129">
        <f t="shared" si="41"/>
        <v>0</v>
      </c>
      <c r="P159" s="129">
        <f t="shared" si="41"/>
        <v>0</v>
      </c>
      <c r="Q159" s="129">
        <f t="shared" si="41"/>
        <v>0</v>
      </c>
      <c r="R159" s="129">
        <f t="shared" si="41"/>
        <v>0</v>
      </c>
      <c r="S159" s="129">
        <f t="shared" si="42"/>
        <v>0</v>
      </c>
      <c r="T159" s="129">
        <f t="shared" si="42"/>
        <v>0</v>
      </c>
      <c r="U159" s="129">
        <f t="shared" si="42"/>
        <v>0</v>
      </c>
      <c r="V159" s="129">
        <f t="shared" si="42"/>
        <v>0</v>
      </c>
      <c r="W159" s="129">
        <f t="shared" si="42"/>
        <v>0</v>
      </c>
      <c r="X159" s="129">
        <f t="shared" si="42"/>
        <v>0</v>
      </c>
      <c r="Y159" s="129">
        <f t="shared" si="42"/>
        <v>0</v>
      </c>
      <c r="Z159" s="129">
        <f t="shared" si="42"/>
        <v>0</v>
      </c>
      <c r="AA159" s="129">
        <f t="shared" si="42"/>
        <v>0</v>
      </c>
      <c r="AB159" s="129">
        <f t="shared" si="42"/>
        <v>0</v>
      </c>
      <c r="AC159" s="129">
        <f t="shared" si="42"/>
        <v>0</v>
      </c>
      <c r="AD159" s="129">
        <f t="shared" si="42"/>
        <v>0</v>
      </c>
      <c r="AE159" s="129">
        <f t="shared" si="42"/>
        <v>0</v>
      </c>
      <c r="AF159" s="129">
        <f t="shared" si="42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164</v>
      </c>
      <c r="B160" s="128">
        <v>0</v>
      </c>
      <c r="C160" s="129">
        <f t="shared" si="41"/>
        <v>0</v>
      </c>
      <c r="D160" s="129">
        <f t="shared" si="41"/>
        <v>0</v>
      </c>
      <c r="E160" s="129">
        <f t="shared" si="41"/>
        <v>0</v>
      </c>
      <c r="F160" s="129">
        <f t="shared" si="41"/>
        <v>0</v>
      </c>
      <c r="G160" s="129">
        <f t="shared" si="41"/>
        <v>0</v>
      </c>
      <c r="H160" s="129">
        <f t="shared" si="41"/>
        <v>0</v>
      </c>
      <c r="I160" s="129">
        <f t="shared" si="41"/>
        <v>0</v>
      </c>
      <c r="J160" s="129">
        <f t="shared" si="41"/>
        <v>0</v>
      </c>
      <c r="K160" s="129">
        <f t="shared" si="41"/>
        <v>0</v>
      </c>
      <c r="L160" s="129">
        <f t="shared" si="41"/>
        <v>0</v>
      </c>
      <c r="M160" s="129">
        <f t="shared" si="41"/>
        <v>0</v>
      </c>
      <c r="N160" s="129">
        <f t="shared" si="41"/>
        <v>0</v>
      </c>
      <c r="O160" s="129">
        <f t="shared" si="41"/>
        <v>0</v>
      </c>
      <c r="P160" s="129">
        <f t="shared" si="41"/>
        <v>0</v>
      </c>
      <c r="Q160" s="129">
        <f t="shared" si="41"/>
        <v>0</v>
      </c>
      <c r="R160" s="129">
        <f t="shared" si="42"/>
        <v>0</v>
      </c>
      <c r="S160" s="129">
        <f t="shared" si="42"/>
        <v>0</v>
      </c>
      <c r="T160" s="129">
        <f t="shared" si="42"/>
        <v>0</v>
      </c>
      <c r="U160" s="129">
        <f t="shared" si="42"/>
        <v>0</v>
      </c>
      <c r="V160" s="129">
        <f t="shared" si="42"/>
        <v>0</v>
      </c>
      <c r="W160" s="129">
        <f t="shared" si="42"/>
        <v>0</v>
      </c>
      <c r="X160" s="129">
        <f t="shared" si="42"/>
        <v>0</v>
      </c>
      <c r="Y160" s="129">
        <f t="shared" si="42"/>
        <v>0</v>
      </c>
      <c r="Z160" s="129">
        <f t="shared" si="42"/>
        <v>0</v>
      </c>
      <c r="AA160" s="129">
        <f t="shared" si="42"/>
        <v>0</v>
      </c>
      <c r="AB160" s="129">
        <f t="shared" si="42"/>
        <v>0</v>
      </c>
      <c r="AC160" s="129">
        <f t="shared" si="42"/>
        <v>0</v>
      </c>
      <c r="AD160" s="129">
        <f t="shared" si="42"/>
        <v>0</v>
      </c>
      <c r="AE160" s="129">
        <f t="shared" si="42"/>
        <v>0</v>
      </c>
      <c r="AF160" s="129">
        <f t="shared" si="42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165</v>
      </c>
      <c r="B161" s="128">
        <v>0.8</v>
      </c>
      <c r="C161" s="129">
        <f t="shared" si="41"/>
        <v>0.8</v>
      </c>
      <c r="D161" s="129">
        <f t="shared" si="41"/>
        <v>0.8</v>
      </c>
      <c r="E161" s="129">
        <f t="shared" si="41"/>
        <v>0.8</v>
      </c>
      <c r="F161" s="129">
        <f t="shared" si="41"/>
        <v>0.8</v>
      </c>
      <c r="G161" s="129">
        <f t="shared" si="41"/>
        <v>0.8</v>
      </c>
      <c r="H161" s="129">
        <f t="shared" si="41"/>
        <v>0.8</v>
      </c>
      <c r="I161" s="129">
        <f t="shared" si="41"/>
        <v>0.8</v>
      </c>
      <c r="J161" s="129">
        <f t="shared" si="41"/>
        <v>0.8</v>
      </c>
      <c r="K161" s="129">
        <f t="shared" si="41"/>
        <v>0.8</v>
      </c>
      <c r="L161" s="129">
        <f t="shared" si="41"/>
        <v>0.8</v>
      </c>
      <c r="M161" s="129">
        <f t="shared" si="41"/>
        <v>0.8</v>
      </c>
      <c r="N161" s="129">
        <f t="shared" si="41"/>
        <v>0.8</v>
      </c>
      <c r="O161" s="129">
        <f t="shared" si="41"/>
        <v>0.8</v>
      </c>
      <c r="P161" s="129">
        <f t="shared" si="41"/>
        <v>0.8</v>
      </c>
      <c r="Q161" s="129">
        <f t="shared" si="41"/>
        <v>0.8</v>
      </c>
      <c r="R161" s="129">
        <f t="shared" si="42"/>
        <v>0.8</v>
      </c>
      <c r="S161" s="129">
        <f t="shared" si="42"/>
        <v>0.8</v>
      </c>
      <c r="T161" s="129">
        <f t="shared" si="42"/>
        <v>0.8</v>
      </c>
      <c r="U161" s="129">
        <f t="shared" si="42"/>
        <v>0.8</v>
      </c>
      <c r="V161" s="129">
        <f t="shared" si="42"/>
        <v>0.8</v>
      </c>
      <c r="W161" s="129">
        <f t="shared" si="42"/>
        <v>0.8</v>
      </c>
      <c r="X161" s="129">
        <f t="shared" si="42"/>
        <v>0.8</v>
      </c>
      <c r="Y161" s="129">
        <f t="shared" si="42"/>
        <v>0.8</v>
      </c>
      <c r="Z161" s="129">
        <f t="shared" si="42"/>
        <v>0.8</v>
      </c>
      <c r="AA161" s="129">
        <f t="shared" si="42"/>
        <v>0.8</v>
      </c>
      <c r="AB161" s="129">
        <f t="shared" si="42"/>
        <v>0.8</v>
      </c>
      <c r="AC161" s="129">
        <f t="shared" si="42"/>
        <v>0.8</v>
      </c>
      <c r="AD161" s="129">
        <f t="shared" si="42"/>
        <v>0.8</v>
      </c>
      <c r="AE161" s="129">
        <f t="shared" si="42"/>
        <v>0.8</v>
      </c>
      <c r="AF161" s="129">
        <f t="shared" si="42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166</v>
      </c>
      <c r="B162" s="128">
        <v>1.5</v>
      </c>
      <c r="C162" s="129">
        <f t="shared" si="41"/>
        <v>1.5</v>
      </c>
      <c r="D162" s="129">
        <f t="shared" si="41"/>
        <v>1.5</v>
      </c>
      <c r="E162" s="129">
        <f t="shared" si="41"/>
        <v>1.5</v>
      </c>
      <c r="F162" s="129">
        <f t="shared" si="41"/>
        <v>1.5</v>
      </c>
      <c r="G162" s="129">
        <f t="shared" si="41"/>
        <v>1.5</v>
      </c>
      <c r="H162" s="129">
        <f t="shared" si="41"/>
        <v>1.5</v>
      </c>
      <c r="I162" s="129">
        <f t="shared" si="41"/>
        <v>1.5</v>
      </c>
      <c r="J162" s="129">
        <f t="shared" si="41"/>
        <v>1.5</v>
      </c>
      <c r="K162" s="129">
        <f t="shared" si="41"/>
        <v>1.5</v>
      </c>
      <c r="L162" s="129">
        <f t="shared" si="41"/>
        <v>1.5</v>
      </c>
      <c r="M162" s="129">
        <f t="shared" si="41"/>
        <v>1.5</v>
      </c>
      <c r="N162" s="129">
        <f t="shared" si="41"/>
        <v>1.5</v>
      </c>
      <c r="O162" s="129">
        <f t="shared" si="41"/>
        <v>1.5</v>
      </c>
      <c r="P162" s="129">
        <f t="shared" si="41"/>
        <v>1.5</v>
      </c>
      <c r="Q162" s="129">
        <f t="shared" si="41"/>
        <v>1.5</v>
      </c>
      <c r="R162" s="129">
        <f t="shared" si="42"/>
        <v>1.5</v>
      </c>
      <c r="S162" s="129">
        <f t="shared" si="42"/>
        <v>1.5</v>
      </c>
      <c r="T162" s="129">
        <f t="shared" si="42"/>
        <v>1.5</v>
      </c>
      <c r="U162" s="129">
        <f t="shared" si="42"/>
        <v>1.5</v>
      </c>
      <c r="V162" s="129">
        <f t="shared" si="42"/>
        <v>1.5</v>
      </c>
      <c r="W162" s="129">
        <f t="shared" si="42"/>
        <v>1.5</v>
      </c>
      <c r="X162" s="129">
        <f t="shared" si="42"/>
        <v>1.5</v>
      </c>
      <c r="Y162" s="129">
        <f t="shared" si="42"/>
        <v>1.5</v>
      </c>
      <c r="Z162" s="129">
        <f t="shared" si="42"/>
        <v>1.5</v>
      </c>
      <c r="AA162" s="129">
        <f t="shared" si="42"/>
        <v>1.5</v>
      </c>
      <c r="AB162" s="129">
        <f t="shared" si="42"/>
        <v>1.5</v>
      </c>
      <c r="AC162" s="129">
        <f t="shared" si="42"/>
        <v>1.5</v>
      </c>
      <c r="AD162" s="129">
        <f t="shared" si="42"/>
        <v>1.5</v>
      </c>
      <c r="AE162" s="129">
        <f t="shared" si="42"/>
        <v>1.5</v>
      </c>
      <c r="AF162" s="129">
        <f t="shared" si="42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167</v>
      </c>
      <c r="B163" s="128">
        <v>1</v>
      </c>
      <c r="C163" s="129">
        <f t="shared" si="41"/>
        <v>1</v>
      </c>
      <c r="D163" s="129">
        <f t="shared" si="41"/>
        <v>1</v>
      </c>
      <c r="E163" s="129">
        <f t="shared" si="41"/>
        <v>1</v>
      </c>
      <c r="F163" s="129">
        <f t="shared" si="41"/>
        <v>1</v>
      </c>
      <c r="G163" s="129">
        <f t="shared" si="41"/>
        <v>1</v>
      </c>
      <c r="H163" s="129">
        <f t="shared" si="41"/>
        <v>1</v>
      </c>
      <c r="I163" s="129">
        <f t="shared" si="41"/>
        <v>1</v>
      </c>
      <c r="J163" s="129">
        <f t="shared" si="41"/>
        <v>1</v>
      </c>
      <c r="K163" s="129">
        <f t="shared" si="41"/>
        <v>1</v>
      </c>
      <c r="L163" s="129">
        <f t="shared" si="41"/>
        <v>1</v>
      </c>
      <c r="M163" s="129">
        <f t="shared" si="41"/>
        <v>1</v>
      </c>
      <c r="N163" s="129">
        <f t="shared" si="41"/>
        <v>1</v>
      </c>
      <c r="O163" s="129">
        <f t="shared" si="41"/>
        <v>1</v>
      </c>
      <c r="P163" s="129">
        <f t="shared" si="41"/>
        <v>1</v>
      </c>
      <c r="Q163" s="129">
        <f t="shared" si="41"/>
        <v>1</v>
      </c>
      <c r="R163" s="129">
        <f t="shared" si="42"/>
        <v>1</v>
      </c>
      <c r="S163" s="129">
        <f t="shared" si="42"/>
        <v>1</v>
      </c>
      <c r="T163" s="129">
        <f t="shared" si="42"/>
        <v>1</v>
      </c>
      <c r="U163" s="129">
        <f t="shared" si="42"/>
        <v>1</v>
      </c>
      <c r="V163" s="129">
        <f t="shared" si="42"/>
        <v>1</v>
      </c>
      <c r="W163" s="129">
        <f t="shared" si="42"/>
        <v>1</v>
      </c>
      <c r="X163" s="129">
        <f t="shared" si="42"/>
        <v>1</v>
      </c>
      <c r="Y163" s="129">
        <f t="shared" si="42"/>
        <v>1</v>
      </c>
      <c r="Z163" s="129">
        <f t="shared" si="42"/>
        <v>1</v>
      </c>
      <c r="AA163" s="129">
        <f t="shared" si="42"/>
        <v>1</v>
      </c>
      <c r="AB163" s="129">
        <f t="shared" si="42"/>
        <v>1</v>
      </c>
      <c r="AC163" s="129">
        <f t="shared" si="42"/>
        <v>1</v>
      </c>
      <c r="AD163" s="129">
        <f t="shared" si="42"/>
        <v>1</v>
      </c>
      <c r="AE163" s="129">
        <f t="shared" si="42"/>
        <v>1</v>
      </c>
      <c r="AF163" s="129">
        <f t="shared" si="42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168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169</v>
      </c>
      <c r="B165" s="128">
        <v>1</v>
      </c>
      <c r="C165" s="129">
        <f t="shared" ref="C165:R172" si="43">B165</f>
        <v>1</v>
      </c>
      <c r="D165" s="129">
        <f t="shared" si="43"/>
        <v>1</v>
      </c>
      <c r="E165" s="129">
        <f t="shared" si="43"/>
        <v>1</v>
      </c>
      <c r="F165" s="129">
        <f t="shared" si="43"/>
        <v>1</v>
      </c>
      <c r="G165" s="129">
        <f t="shared" si="43"/>
        <v>1</v>
      </c>
      <c r="H165" s="129">
        <f t="shared" si="43"/>
        <v>1</v>
      </c>
      <c r="I165" s="129">
        <f t="shared" si="43"/>
        <v>1</v>
      </c>
      <c r="J165" s="129">
        <f t="shared" si="43"/>
        <v>1</v>
      </c>
      <c r="K165" s="129">
        <f t="shared" si="43"/>
        <v>1</v>
      </c>
      <c r="L165" s="129">
        <f t="shared" si="43"/>
        <v>1</v>
      </c>
      <c r="M165" s="129">
        <f t="shared" si="43"/>
        <v>1</v>
      </c>
      <c r="N165" s="129">
        <f t="shared" si="43"/>
        <v>1</v>
      </c>
      <c r="O165" s="129">
        <f t="shared" si="43"/>
        <v>1</v>
      </c>
      <c r="P165" s="129">
        <f t="shared" si="43"/>
        <v>1</v>
      </c>
      <c r="Q165" s="129">
        <f t="shared" si="43"/>
        <v>1</v>
      </c>
      <c r="R165" s="129">
        <f t="shared" si="43"/>
        <v>1</v>
      </c>
      <c r="S165" s="129">
        <f t="shared" ref="R165:AF172" si="44">R165</f>
        <v>1</v>
      </c>
      <c r="T165" s="129">
        <f t="shared" si="44"/>
        <v>1</v>
      </c>
      <c r="U165" s="129">
        <f t="shared" si="44"/>
        <v>1</v>
      </c>
      <c r="V165" s="129">
        <f t="shared" si="44"/>
        <v>1</v>
      </c>
      <c r="W165" s="129">
        <f t="shared" si="44"/>
        <v>1</v>
      </c>
      <c r="X165" s="129">
        <f t="shared" si="44"/>
        <v>1</v>
      </c>
      <c r="Y165" s="129">
        <f t="shared" si="44"/>
        <v>1</v>
      </c>
      <c r="Z165" s="129">
        <f t="shared" si="44"/>
        <v>1</v>
      </c>
      <c r="AA165" s="129">
        <f t="shared" si="44"/>
        <v>1</v>
      </c>
      <c r="AB165" s="129">
        <f t="shared" si="44"/>
        <v>1</v>
      </c>
      <c r="AC165" s="129">
        <f t="shared" si="44"/>
        <v>1</v>
      </c>
      <c r="AD165" s="129">
        <f t="shared" si="44"/>
        <v>1</v>
      </c>
      <c r="AE165" s="129">
        <f t="shared" si="44"/>
        <v>1</v>
      </c>
      <c r="AF165" s="129">
        <f t="shared" si="44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170</v>
      </c>
      <c r="B166" s="128">
        <v>0.42</v>
      </c>
      <c r="C166" s="129">
        <f t="shared" si="43"/>
        <v>0.42</v>
      </c>
      <c r="D166" s="129">
        <f t="shared" si="43"/>
        <v>0.42</v>
      </c>
      <c r="E166" s="129">
        <f t="shared" si="43"/>
        <v>0.42</v>
      </c>
      <c r="F166" s="129">
        <f t="shared" si="43"/>
        <v>0.42</v>
      </c>
      <c r="G166" s="129">
        <f t="shared" si="43"/>
        <v>0.42</v>
      </c>
      <c r="H166" s="129">
        <f t="shared" si="43"/>
        <v>0.42</v>
      </c>
      <c r="I166" s="129">
        <f t="shared" si="43"/>
        <v>0.42</v>
      </c>
      <c r="J166" s="129">
        <f t="shared" si="43"/>
        <v>0.42</v>
      </c>
      <c r="K166" s="129">
        <f t="shared" si="43"/>
        <v>0.42</v>
      </c>
      <c r="L166" s="129">
        <f t="shared" si="43"/>
        <v>0.42</v>
      </c>
      <c r="M166" s="129">
        <f t="shared" si="43"/>
        <v>0.42</v>
      </c>
      <c r="N166" s="129">
        <f t="shared" si="43"/>
        <v>0.42</v>
      </c>
      <c r="O166" s="129">
        <f t="shared" si="43"/>
        <v>0.42</v>
      </c>
      <c r="P166" s="129">
        <f t="shared" si="43"/>
        <v>0.42</v>
      </c>
      <c r="Q166" s="129">
        <f t="shared" si="43"/>
        <v>0.42</v>
      </c>
      <c r="R166" s="129">
        <f t="shared" si="44"/>
        <v>0.42</v>
      </c>
      <c r="S166" s="129">
        <f t="shared" si="44"/>
        <v>0.42</v>
      </c>
      <c r="T166" s="129">
        <f t="shared" si="44"/>
        <v>0.42</v>
      </c>
      <c r="U166" s="129">
        <f t="shared" si="44"/>
        <v>0.42</v>
      </c>
      <c r="V166" s="129">
        <f t="shared" si="44"/>
        <v>0.42</v>
      </c>
      <c r="W166" s="129">
        <f t="shared" si="44"/>
        <v>0.42</v>
      </c>
      <c r="X166" s="129">
        <f t="shared" si="44"/>
        <v>0.42</v>
      </c>
      <c r="Y166" s="129">
        <f t="shared" si="44"/>
        <v>0.42</v>
      </c>
      <c r="Z166" s="129">
        <f t="shared" si="44"/>
        <v>0.42</v>
      </c>
      <c r="AA166" s="129">
        <f t="shared" si="44"/>
        <v>0.42</v>
      </c>
      <c r="AB166" s="129">
        <f t="shared" si="44"/>
        <v>0.42</v>
      </c>
      <c r="AC166" s="129">
        <f t="shared" si="44"/>
        <v>0.42</v>
      </c>
      <c r="AD166" s="129">
        <f t="shared" si="44"/>
        <v>0.42</v>
      </c>
      <c r="AE166" s="129">
        <f t="shared" si="44"/>
        <v>0.42</v>
      </c>
      <c r="AF166" s="129">
        <f t="shared" si="44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171</v>
      </c>
      <c r="B167" s="128">
        <v>0.46</v>
      </c>
      <c r="C167" s="129">
        <f t="shared" si="43"/>
        <v>0.46</v>
      </c>
      <c r="D167" s="129">
        <f t="shared" si="43"/>
        <v>0.46</v>
      </c>
      <c r="E167" s="129">
        <f t="shared" si="43"/>
        <v>0.46</v>
      </c>
      <c r="F167" s="129">
        <f t="shared" si="43"/>
        <v>0.46</v>
      </c>
      <c r="G167" s="129">
        <f t="shared" si="43"/>
        <v>0.46</v>
      </c>
      <c r="H167" s="129">
        <f t="shared" si="43"/>
        <v>0.46</v>
      </c>
      <c r="I167" s="129">
        <f t="shared" si="43"/>
        <v>0.46</v>
      </c>
      <c r="J167" s="129">
        <f t="shared" si="43"/>
        <v>0.46</v>
      </c>
      <c r="K167" s="129">
        <f t="shared" si="43"/>
        <v>0.46</v>
      </c>
      <c r="L167" s="129">
        <f t="shared" si="43"/>
        <v>0.46</v>
      </c>
      <c r="M167" s="129">
        <f t="shared" si="43"/>
        <v>0.46</v>
      </c>
      <c r="N167" s="129">
        <f t="shared" si="43"/>
        <v>0.46</v>
      </c>
      <c r="O167" s="129">
        <f t="shared" si="43"/>
        <v>0.46</v>
      </c>
      <c r="P167" s="129">
        <f t="shared" si="43"/>
        <v>0.46</v>
      </c>
      <c r="Q167" s="129">
        <f t="shared" si="43"/>
        <v>0.46</v>
      </c>
      <c r="R167" s="129">
        <f t="shared" si="44"/>
        <v>0.46</v>
      </c>
      <c r="S167" s="129">
        <f t="shared" si="44"/>
        <v>0.46</v>
      </c>
      <c r="T167" s="129">
        <f t="shared" si="44"/>
        <v>0.46</v>
      </c>
      <c r="U167" s="129">
        <f t="shared" si="44"/>
        <v>0.46</v>
      </c>
      <c r="V167" s="129">
        <f t="shared" si="44"/>
        <v>0.46</v>
      </c>
      <c r="W167" s="129">
        <f t="shared" si="44"/>
        <v>0.46</v>
      </c>
      <c r="X167" s="129">
        <f t="shared" si="44"/>
        <v>0.46</v>
      </c>
      <c r="Y167" s="129">
        <f t="shared" si="44"/>
        <v>0.46</v>
      </c>
      <c r="Z167" s="129">
        <f t="shared" si="44"/>
        <v>0.46</v>
      </c>
      <c r="AA167" s="129">
        <f t="shared" si="44"/>
        <v>0.46</v>
      </c>
      <c r="AB167" s="129">
        <f t="shared" si="44"/>
        <v>0.46</v>
      </c>
      <c r="AC167" s="129">
        <f t="shared" si="44"/>
        <v>0.46</v>
      </c>
      <c r="AD167" s="129">
        <f t="shared" si="44"/>
        <v>0.46</v>
      </c>
      <c r="AE167" s="129">
        <f t="shared" si="44"/>
        <v>0.46</v>
      </c>
      <c r="AF167" s="129">
        <f t="shared" si="44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172</v>
      </c>
      <c r="B168" s="128">
        <v>0.85</v>
      </c>
      <c r="C168" s="129">
        <f t="shared" si="43"/>
        <v>0.85</v>
      </c>
      <c r="D168" s="129">
        <f t="shared" si="43"/>
        <v>0.85</v>
      </c>
      <c r="E168" s="129">
        <f t="shared" si="43"/>
        <v>0.85</v>
      </c>
      <c r="F168" s="129">
        <f t="shared" si="43"/>
        <v>0.85</v>
      </c>
      <c r="G168" s="129">
        <f t="shared" si="43"/>
        <v>0.85</v>
      </c>
      <c r="H168" s="129">
        <f t="shared" si="43"/>
        <v>0.85</v>
      </c>
      <c r="I168" s="129">
        <f t="shared" si="43"/>
        <v>0.85</v>
      </c>
      <c r="J168" s="129">
        <f t="shared" si="43"/>
        <v>0.85</v>
      </c>
      <c r="K168" s="129">
        <f t="shared" si="43"/>
        <v>0.85</v>
      </c>
      <c r="L168" s="129">
        <f t="shared" si="43"/>
        <v>0.85</v>
      </c>
      <c r="M168" s="129">
        <f t="shared" si="43"/>
        <v>0.85</v>
      </c>
      <c r="N168" s="129">
        <f t="shared" si="43"/>
        <v>0.85</v>
      </c>
      <c r="O168" s="129">
        <f t="shared" si="43"/>
        <v>0.85</v>
      </c>
      <c r="P168" s="129">
        <f t="shared" si="43"/>
        <v>0.85</v>
      </c>
      <c r="Q168" s="129">
        <f t="shared" si="43"/>
        <v>0.85</v>
      </c>
      <c r="R168" s="129">
        <f t="shared" si="44"/>
        <v>0.85</v>
      </c>
      <c r="S168" s="129">
        <f t="shared" si="44"/>
        <v>0.85</v>
      </c>
      <c r="T168" s="129">
        <f t="shared" si="44"/>
        <v>0.85</v>
      </c>
      <c r="U168" s="129">
        <f t="shared" si="44"/>
        <v>0.85</v>
      </c>
      <c r="V168" s="129">
        <f t="shared" si="44"/>
        <v>0.85</v>
      </c>
      <c r="W168" s="129">
        <f t="shared" si="44"/>
        <v>0.85</v>
      </c>
      <c r="X168" s="129">
        <f t="shared" si="44"/>
        <v>0.85</v>
      </c>
      <c r="Y168" s="129">
        <f t="shared" si="44"/>
        <v>0.85</v>
      </c>
      <c r="Z168" s="129">
        <f t="shared" si="44"/>
        <v>0.85</v>
      </c>
      <c r="AA168" s="129">
        <f t="shared" si="44"/>
        <v>0.85</v>
      </c>
      <c r="AB168" s="129">
        <f t="shared" si="44"/>
        <v>0.85</v>
      </c>
      <c r="AC168" s="129">
        <f t="shared" si="44"/>
        <v>0.85</v>
      </c>
      <c r="AD168" s="129">
        <f t="shared" si="44"/>
        <v>0.85</v>
      </c>
      <c r="AE168" s="129">
        <f t="shared" si="44"/>
        <v>0.85</v>
      </c>
      <c r="AF168" s="129">
        <f t="shared" si="44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173</v>
      </c>
      <c r="B169" s="128">
        <v>0.9</v>
      </c>
      <c r="C169" s="129">
        <f t="shared" si="43"/>
        <v>0.9</v>
      </c>
      <c r="D169" s="129">
        <f t="shared" si="43"/>
        <v>0.9</v>
      </c>
      <c r="E169" s="129">
        <f t="shared" si="43"/>
        <v>0.9</v>
      </c>
      <c r="F169" s="129">
        <f t="shared" si="43"/>
        <v>0.9</v>
      </c>
      <c r="G169" s="129">
        <f t="shared" si="43"/>
        <v>0.9</v>
      </c>
      <c r="H169" s="129">
        <f t="shared" si="43"/>
        <v>0.9</v>
      </c>
      <c r="I169" s="129">
        <f t="shared" si="43"/>
        <v>0.9</v>
      </c>
      <c r="J169" s="129">
        <f t="shared" si="43"/>
        <v>0.9</v>
      </c>
      <c r="K169" s="129">
        <f t="shared" si="43"/>
        <v>0.9</v>
      </c>
      <c r="L169" s="129">
        <f t="shared" si="43"/>
        <v>0.9</v>
      </c>
      <c r="M169" s="129">
        <f t="shared" si="43"/>
        <v>0.9</v>
      </c>
      <c r="N169" s="129">
        <f t="shared" si="43"/>
        <v>0.9</v>
      </c>
      <c r="O169" s="129">
        <f t="shared" si="43"/>
        <v>0.9</v>
      </c>
      <c r="P169" s="129">
        <f t="shared" si="43"/>
        <v>0.9</v>
      </c>
      <c r="Q169" s="129">
        <f t="shared" si="43"/>
        <v>0.9</v>
      </c>
      <c r="R169" s="129">
        <f t="shared" si="44"/>
        <v>0.9</v>
      </c>
      <c r="S169" s="129">
        <f t="shared" si="44"/>
        <v>0.9</v>
      </c>
      <c r="T169" s="129">
        <f t="shared" si="44"/>
        <v>0.9</v>
      </c>
      <c r="U169" s="129">
        <f t="shared" si="44"/>
        <v>0.9</v>
      </c>
      <c r="V169" s="129">
        <f t="shared" si="44"/>
        <v>0.9</v>
      </c>
      <c r="W169" s="129">
        <f t="shared" si="44"/>
        <v>0.9</v>
      </c>
      <c r="X169" s="129">
        <f t="shared" si="44"/>
        <v>0.9</v>
      </c>
      <c r="Y169" s="129">
        <f t="shared" si="44"/>
        <v>0.9</v>
      </c>
      <c r="Z169" s="129">
        <f t="shared" si="44"/>
        <v>0.9</v>
      </c>
      <c r="AA169" s="129">
        <f t="shared" si="44"/>
        <v>0.9</v>
      </c>
      <c r="AB169" s="129">
        <f t="shared" si="44"/>
        <v>0.9</v>
      </c>
      <c r="AC169" s="129">
        <f t="shared" si="44"/>
        <v>0.9</v>
      </c>
      <c r="AD169" s="129">
        <f t="shared" si="44"/>
        <v>0.9</v>
      </c>
      <c r="AE169" s="129">
        <f t="shared" si="44"/>
        <v>0.9</v>
      </c>
      <c r="AF169" s="129">
        <f t="shared" si="44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174</v>
      </c>
      <c r="B170" s="128">
        <v>0.44</v>
      </c>
      <c r="C170" s="129">
        <f t="shared" si="43"/>
        <v>0.44</v>
      </c>
      <c r="D170" s="129">
        <f t="shared" si="43"/>
        <v>0.44</v>
      </c>
      <c r="E170" s="129">
        <f t="shared" si="43"/>
        <v>0.44</v>
      </c>
      <c r="F170" s="129">
        <f t="shared" si="43"/>
        <v>0.44</v>
      </c>
      <c r="G170" s="129">
        <f t="shared" si="43"/>
        <v>0.44</v>
      </c>
      <c r="H170" s="129">
        <f t="shared" si="43"/>
        <v>0.44</v>
      </c>
      <c r="I170" s="129">
        <f t="shared" si="43"/>
        <v>0.44</v>
      </c>
      <c r="J170" s="129">
        <f t="shared" si="43"/>
        <v>0.44</v>
      </c>
      <c r="K170" s="129">
        <f t="shared" si="43"/>
        <v>0.44</v>
      </c>
      <c r="L170" s="129">
        <f t="shared" si="43"/>
        <v>0.44</v>
      </c>
      <c r="M170" s="129">
        <f t="shared" si="43"/>
        <v>0.44</v>
      </c>
      <c r="N170" s="129">
        <f t="shared" si="43"/>
        <v>0.44</v>
      </c>
      <c r="O170" s="129">
        <f t="shared" si="43"/>
        <v>0.44</v>
      </c>
      <c r="P170" s="129">
        <f t="shared" si="43"/>
        <v>0.44</v>
      </c>
      <c r="Q170" s="129">
        <f t="shared" si="43"/>
        <v>0.44</v>
      </c>
      <c r="R170" s="129">
        <f t="shared" si="44"/>
        <v>0.44</v>
      </c>
      <c r="S170" s="129">
        <f t="shared" si="44"/>
        <v>0.44</v>
      </c>
      <c r="T170" s="129">
        <f t="shared" si="44"/>
        <v>0.44</v>
      </c>
      <c r="U170" s="129">
        <f t="shared" si="44"/>
        <v>0.44</v>
      </c>
      <c r="V170" s="129">
        <f t="shared" si="44"/>
        <v>0.44</v>
      </c>
      <c r="W170" s="129">
        <f t="shared" si="44"/>
        <v>0.44</v>
      </c>
      <c r="X170" s="129">
        <f t="shared" si="44"/>
        <v>0.44</v>
      </c>
      <c r="Y170" s="129">
        <f t="shared" si="44"/>
        <v>0.44</v>
      </c>
      <c r="Z170" s="129">
        <f t="shared" si="44"/>
        <v>0.44</v>
      </c>
      <c r="AA170" s="129">
        <f t="shared" si="44"/>
        <v>0.44</v>
      </c>
      <c r="AB170" s="129">
        <f t="shared" si="44"/>
        <v>0.44</v>
      </c>
      <c r="AC170" s="129">
        <f t="shared" si="44"/>
        <v>0.44</v>
      </c>
      <c r="AD170" s="129">
        <f t="shared" si="44"/>
        <v>0.44</v>
      </c>
      <c r="AE170" s="129">
        <f t="shared" si="44"/>
        <v>0.44</v>
      </c>
      <c r="AF170" s="129">
        <f t="shared" si="44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175</v>
      </c>
      <c r="B171" s="128">
        <v>2.1</v>
      </c>
      <c r="C171" s="129">
        <f t="shared" si="43"/>
        <v>2.1</v>
      </c>
      <c r="D171" s="129">
        <f t="shared" si="43"/>
        <v>2.1</v>
      </c>
      <c r="E171" s="129">
        <f t="shared" si="43"/>
        <v>2.1</v>
      </c>
      <c r="F171" s="129">
        <f t="shared" si="43"/>
        <v>2.1</v>
      </c>
      <c r="G171" s="129">
        <f t="shared" si="43"/>
        <v>2.1</v>
      </c>
      <c r="H171" s="129">
        <f t="shared" si="43"/>
        <v>2.1</v>
      </c>
      <c r="I171" s="129">
        <f t="shared" si="43"/>
        <v>2.1</v>
      </c>
      <c r="J171" s="129">
        <f t="shared" si="43"/>
        <v>2.1</v>
      </c>
      <c r="K171" s="129">
        <f t="shared" si="43"/>
        <v>2.1</v>
      </c>
      <c r="L171" s="129">
        <f t="shared" si="43"/>
        <v>2.1</v>
      </c>
      <c r="M171" s="129">
        <f t="shared" si="43"/>
        <v>2.1</v>
      </c>
      <c r="N171" s="129">
        <f t="shared" si="43"/>
        <v>2.1</v>
      </c>
      <c r="O171" s="129">
        <f t="shared" si="43"/>
        <v>2.1</v>
      </c>
      <c r="P171" s="129">
        <f t="shared" si="43"/>
        <v>2.1</v>
      </c>
      <c r="Q171" s="129">
        <f t="shared" si="43"/>
        <v>2.1</v>
      </c>
      <c r="R171" s="129">
        <f t="shared" si="44"/>
        <v>2.1</v>
      </c>
      <c r="S171" s="129">
        <f t="shared" si="44"/>
        <v>2.1</v>
      </c>
      <c r="T171" s="129">
        <f t="shared" si="44"/>
        <v>2.1</v>
      </c>
      <c r="U171" s="129">
        <f t="shared" si="44"/>
        <v>2.1</v>
      </c>
      <c r="V171" s="129">
        <f t="shared" si="44"/>
        <v>2.1</v>
      </c>
      <c r="W171" s="129">
        <f t="shared" si="44"/>
        <v>2.1</v>
      </c>
      <c r="X171" s="129">
        <f t="shared" si="44"/>
        <v>2.1</v>
      </c>
      <c r="Y171" s="129">
        <f t="shared" si="44"/>
        <v>2.1</v>
      </c>
      <c r="Z171" s="129">
        <f t="shared" si="44"/>
        <v>2.1</v>
      </c>
      <c r="AA171" s="129">
        <f t="shared" si="44"/>
        <v>2.1</v>
      </c>
      <c r="AB171" s="129">
        <f t="shared" si="44"/>
        <v>2.1</v>
      </c>
      <c r="AC171" s="129">
        <f t="shared" si="44"/>
        <v>2.1</v>
      </c>
      <c r="AD171" s="129">
        <f t="shared" si="44"/>
        <v>2.1</v>
      </c>
      <c r="AE171" s="129">
        <f t="shared" si="44"/>
        <v>2.1</v>
      </c>
      <c r="AF171" s="129">
        <f t="shared" si="44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176</v>
      </c>
      <c r="B172" s="128">
        <v>0.9</v>
      </c>
      <c r="C172" s="129">
        <f t="shared" si="43"/>
        <v>0.9</v>
      </c>
      <c r="D172" s="129">
        <f t="shared" si="43"/>
        <v>0.9</v>
      </c>
      <c r="E172" s="129">
        <f t="shared" si="43"/>
        <v>0.9</v>
      </c>
      <c r="F172" s="129">
        <f t="shared" si="43"/>
        <v>0.9</v>
      </c>
      <c r="G172" s="129">
        <f t="shared" si="43"/>
        <v>0.9</v>
      </c>
      <c r="H172" s="129">
        <f t="shared" si="43"/>
        <v>0.9</v>
      </c>
      <c r="I172" s="129">
        <f t="shared" si="43"/>
        <v>0.9</v>
      </c>
      <c r="J172" s="129">
        <f t="shared" si="43"/>
        <v>0.9</v>
      </c>
      <c r="K172" s="129">
        <f t="shared" si="43"/>
        <v>0.9</v>
      </c>
      <c r="L172" s="129">
        <f t="shared" si="43"/>
        <v>0.9</v>
      </c>
      <c r="M172" s="129">
        <f t="shared" si="43"/>
        <v>0.9</v>
      </c>
      <c r="N172" s="129">
        <f t="shared" si="43"/>
        <v>0.9</v>
      </c>
      <c r="O172" s="129">
        <f t="shared" si="43"/>
        <v>0.9</v>
      </c>
      <c r="P172" s="129">
        <f t="shared" si="43"/>
        <v>0.9</v>
      </c>
      <c r="Q172" s="129">
        <f t="shared" si="43"/>
        <v>0.9</v>
      </c>
      <c r="R172" s="129">
        <f t="shared" si="44"/>
        <v>0.9</v>
      </c>
      <c r="S172" s="129">
        <f t="shared" si="44"/>
        <v>0.9</v>
      </c>
      <c r="T172" s="129">
        <f t="shared" si="44"/>
        <v>0.9</v>
      </c>
      <c r="U172" s="129">
        <f t="shared" si="44"/>
        <v>0.9</v>
      </c>
      <c r="V172" s="129">
        <f t="shared" si="44"/>
        <v>0.9</v>
      </c>
      <c r="W172" s="129">
        <f t="shared" si="44"/>
        <v>0.9</v>
      </c>
      <c r="X172" s="129">
        <f t="shared" si="44"/>
        <v>0.9</v>
      </c>
      <c r="Y172" s="129">
        <f t="shared" si="44"/>
        <v>0.9</v>
      </c>
      <c r="Z172" s="129">
        <f t="shared" si="44"/>
        <v>0.9</v>
      </c>
      <c r="AA172" s="129">
        <f t="shared" si="44"/>
        <v>0.9</v>
      </c>
      <c r="AB172" s="129">
        <f t="shared" si="44"/>
        <v>0.9</v>
      </c>
      <c r="AC172" s="129">
        <f t="shared" si="44"/>
        <v>0.9</v>
      </c>
      <c r="AD172" s="129">
        <f t="shared" si="44"/>
        <v>0.9</v>
      </c>
      <c r="AE172" s="129">
        <f t="shared" si="44"/>
        <v>0.9</v>
      </c>
      <c r="AF172" s="129">
        <f t="shared" si="44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177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178</v>
      </c>
      <c r="B174" s="128">
        <v>0.57999999999999996</v>
      </c>
      <c r="C174" s="129">
        <f t="shared" ref="C174:R186" si="45">B174</f>
        <v>0.57999999999999996</v>
      </c>
      <c r="D174" s="129">
        <f t="shared" si="45"/>
        <v>0.57999999999999996</v>
      </c>
      <c r="E174" s="129">
        <f t="shared" si="45"/>
        <v>0.57999999999999996</v>
      </c>
      <c r="F174" s="129">
        <f t="shared" si="45"/>
        <v>0.57999999999999996</v>
      </c>
      <c r="G174" s="129">
        <f t="shared" si="45"/>
        <v>0.57999999999999996</v>
      </c>
      <c r="H174" s="129">
        <f t="shared" si="45"/>
        <v>0.57999999999999996</v>
      </c>
      <c r="I174" s="129">
        <f t="shared" si="45"/>
        <v>0.57999999999999996</v>
      </c>
      <c r="J174" s="129">
        <f t="shared" si="45"/>
        <v>0.57999999999999996</v>
      </c>
      <c r="K174" s="129">
        <f t="shared" si="45"/>
        <v>0.57999999999999996</v>
      </c>
      <c r="L174" s="129">
        <f t="shared" si="45"/>
        <v>0.57999999999999996</v>
      </c>
      <c r="M174" s="129">
        <f t="shared" si="45"/>
        <v>0.57999999999999996</v>
      </c>
      <c r="N174" s="129">
        <f t="shared" si="45"/>
        <v>0.57999999999999996</v>
      </c>
      <c r="O174" s="129">
        <f t="shared" si="45"/>
        <v>0.57999999999999996</v>
      </c>
      <c r="P174" s="129">
        <f t="shared" si="45"/>
        <v>0.57999999999999996</v>
      </c>
      <c r="Q174" s="129">
        <f t="shared" si="45"/>
        <v>0.57999999999999996</v>
      </c>
      <c r="R174" s="129">
        <f t="shared" si="45"/>
        <v>0.57999999999999996</v>
      </c>
      <c r="S174" s="129">
        <f t="shared" ref="R174:AF186" si="46">R174</f>
        <v>0.57999999999999996</v>
      </c>
      <c r="T174" s="129">
        <f t="shared" si="46"/>
        <v>0.57999999999999996</v>
      </c>
      <c r="U174" s="129">
        <f t="shared" si="46"/>
        <v>0.57999999999999996</v>
      </c>
      <c r="V174" s="129">
        <f t="shared" si="46"/>
        <v>0.57999999999999996</v>
      </c>
      <c r="W174" s="129">
        <f t="shared" si="46"/>
        <v>0.57999999999999996</v>
      </c>
      <c r="X174" s="129">
        <f t="shared" si="46"/>
        <v>0.57999999999999996</v>
      </c>
      <c r="Y174" s="129">
        <f t="shared" si="46"/>
        <v>0.57999999999999996</v>
      </c>
      <c r="Z174" s="129">
        <f t="shared" si="46"/>
        <v>0.57999999999999996</v>
      </c>
      <c r="AA174" s="129">
        <f t="shared" si="46"/>
        <v>0.57999999999999996</v>
      </c>
      <c r="AB174" s="129">
        <f t="shared" si="46"/>
        <v>0.57999999999999996</v>
      </c>
      <c r="AC174" s="129">
        <f t="shared" si="46"/>
        <v>0.57999999999999996</v>
      </c>
      <c r="AD174" s="129">
        <f t="shared" si="46"/>
        <v>0.57999999999999996</v>
      </c>
      <c r="AE174" s="129">
        <f t="shared" si="46"/>
        <v>0.57999999999999996</v>
      </c>
      <c r="AF174" s="129">
        <f t="shared" si="46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179</v>
      </c>
      <c r="B175" s="128">
        <v>0.8</v>
      </c>
      <c r="C175" s="129">
        <f t="shared" si="45"/>
        <v>0.8</v>
      </c>
      <c r="D175" s="129">
        <f t="shared" si="45"/>
        <v>0.8</v>
      </c>
      <c r="E175" s="129">
        <f t="shared" si="45"/>
        <v>0.8</v>
      </c>
      <c r="F175" s="129">
        <f t="shared" si="45"/>
        <v>0.8</v>
      </c>
      <c r="G175" s="129">
        <f t="shared" si="45"/>
        <v>0.8</v>
      </c>
      <c r="H175" s="129">
        <f t="shared" si="45"/>
        <v>0.8</v>
      </c>
      <c r="I175" s="129">
        <f t="shared" si="45"/>
        <v>0.8</v>
      </c>
      <c r="J175" s="129">
        <f t="shared" si="45"/>
        <v>0.8</v>
      </c>
      <c r="K175" s="129">
        <f t="shared" si="45"/>
        <v>0.8</v>
      </c>
      <c r="L175" s="129">
        <f t="shared" si="45"/>
        <v>0.8</v>
      </c>
      <c r="M175" s="129">
        <f t="shared" si="45"/>
        <v>0.8</v>
      </c>
      <c r="N175" s="129">
        <f t="shared" si="45"/>
        <v>0.8</v>
      </c>
      <c r="O175" s="129">
        <f t="shared" si="45"/>
        <v>0.8</v>
      </c>
      <c r="P175" s="129">
        <f t="shared" si="45"/>
        <v>0.8</v>
      </c>
      <c r="Q175" s="129">
        <f t="shared" si="45"/>
        <v>0.8</v>
      </c>
      <c r="R175" s="129">
        <f t="shared" si="45"/>
        <v>0.8</v>
      </c>
      <c r="S175" s="129">
        <f t="shared" si="46"/>
        <v>0.8</v>
      </c>
      <c r="T175" s="129">
        <f t="shared" si="46"/>
        <v>0.8</v>
      </c>
      <c r="U175" s="129">
        <f t="shared" si="46"/>
        <v>0.8</v>
      </c>
      <c r="V175" s="129">
        <f t="shared" si="46"/>
        <v>0.8</v>
      </c>
      <c r="W175" s="129">
        <f t="shared" si="46"/>
        <v>0.8</v>
      </c>
      <c r="X175" s="129">
        <f t="shared" si="46"/>
        <v>0.8</v>
      </c>
      <c r="Y175" s="129">
        <f t="shared" si="46"/>
        <v>0.8</v>
      </c>
      <c r="Z175" s="129">
        <f t="shared" si="46"/>
        <v>0.8</v>
      </c>
      <c r="AA175" s="129">
        <f t="shared" si="46"/>
        <v>0.8</v>
      </c>
      <c r="AB175" s="129">
        <f t="shared" si="46"/>
        <v>0.8</v>
      </c>
      <c r="AC175" s="129">
        <f t="shared" si="46"/>
        <v>0.8</v>
      </c>
      <c r="AD175" s="129">
        <f t="shared" si="46"/>
        <v>0.8</v>
      </c>
      <c r="AE175" s="129">
        <f t="shared" si="46"/>
        <v>0.8</v>
      </c>
      <c r="AF175" s="129">
        <f t="shared" si="46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211</v>
      </c>
      <c r="B176" s="128">
        <v>0</v>
      </c>
      <c r="C176" s="129">
        <f t="shared" si="45"/>
        <v>0</v>
      </c>
      <c r="D176" s="129">
        <f t="shared" si="45"/>
        <v>0</v>
      </c>
      <c r="E176" s="129">
        <f t="shared" si="45"/>
        <v>0</v>
      </c>
      <c r="F176" s="129">
        <f t="shared" si="45"/>
        <v>0</v>
      </c>
      <c r="G176" s="129">
        <f t="shared" si="45"/>
        <v>0</v>
      </c>
      <c r="H176" s="129">
        <f t="shared" si="45"/>
        <v>0</v>
      </c>
      <c r="I176" s="129">
        <f t="shared" si="45"/>
        <v>0</v>
      </c>
      <c r="J176" s="129">
        <f t="shared" si="45"/>
        <v>0</v>
      </c>
      <c r="K176" s="129">
        <f t="shared" si="45"/>
        <v>0</v>
      </c>
      <c r="L176" s="129">
        <f t="shared" si="45"/>
        <v>0</v>
      </c>
      <c r="M176" s="129">
        <f t="shared" si="45"/>
        <v>0</v>
      </c>
      <c r="N176" s="129">
        <f t="shared" si="45"/>
        <v>0</v>
      </c>
      <c r="O176" s="129">
        <f t="shared" si="45"/>
        <v>0</v>
      </c>
      <c r="P176" s="129">
        <f t="shared" si="45"/>
        <v>0</v>
      </c>
      <c r="Q176" s="129">
        <f t="shared" si="45"/>
        <v>0</v>
      </c>
      <c r="R176" s="129">
        <f t="shared" si="45"/>
        <v>0</v>
      </c>
      <c r="S176" s="129">
        <f t="shared" si="46"/>
        <v>0</v>
      </c>
      <c r="T176" s="129">
        <f t="shared" si="46"/>
        <v>0</v>
      </c>
      <c r="U176" s="129">
        <f t="shared" si="46"/>
        <v>0</v>
      </c>
      <c r="V176" s="129">
        <f t="shared" si="46"/>
        <v>0</v>
      </c>
      <c r="W176" s="129">
        <f t="shared" si="46"/>
        <v>0</v>
      </c>
      <c r="X176" s="129">
        <f t="shared" si="46"/>
        <v>0</v>
      </c>
      <c r="Y176" s="129">
        <f t="shared" si="46"/>
        <v>0</v>
      </c>
      <c r="Z176" s="129">
        <f t="shared" si="46"/>
        <v>0</v>
      </c>
      <c r="AA176" s="129">
        <f t="shared" si="46"/>
        <v>0</v>
      </c>
      <c r="AB176" s="129">
        <f t="shared" si="46"/>
        <v>0</v>
      </c>
      <c r="AC176" s="129">
        <f t="shared" si="46"/>
        <v>0</v>
      </c>
      <c r="AD176" s="129">
        <f t="shared" si="46"/>
        <v>0</v>
      </c>
      <c r="AE176" s="129">
        <f t="shared" si="46"/>
        <v>0</v>
      </c>
      <c r="AF176" s="129">
        <f t="shared" si="46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180</v>
      </c>
      <c r="B177" s="128">
        <v>0.6</v>
      </c>
      <c r="C177" s="129">
        <f t="shared" si="45"/>
        <v>0.6</v>
      </c>
      <c r="D177" s="129">
        <f t="shared" si="45"/>
        <v>0.6</v>
      </c>
      <c r="E177" s="129">
        <f t="shared" si="45"/>
        <v>0.6</v>
      </c>
      <c r="F177" s="129">
        <f t="shared" si="45"/>
        <v>0.6</v>
      </c>
      <c r="G177" s="129">
        <f t="shared" si="45"/>
        <v>0.6</v>
      </c>
      <c r="H177" s="129">
        <f t="shared" si="45"/>
        <v>0.6</v>
      </c>
      <c r="I177" s="129">
        <f t="shared" si="45"/>
        <v>0.6</v>
      </c>
      <c r="J177" s="129">
        <f t="shared" si="45"/>
        <v>0.6</v>
      </c>
      <c r="K177" s="129">
        <f t="shared" si="45"/>
        <v>0.6</v>
      </c>
      <c r="L177" s="129">
        <f t="shared" si="45"/>
        <v>0.6</v>
      </c>
      <c r="M177" s="129">
        <f t="shared" si="45"/>
        <v>0.6</v>
      </c>
      <c r="N177" s="129">
        <f t="shared" si="45"/>
        <v>0.6</v>
      </c>
      <c r="O177" s="129">
        <f t="shared" si="45"/>
        <v>0.6</v>
      </c>
      <c r="P177" s="129">
        <f t="shared" si="45"/>
        <v>0.6</v>
      </c>
      <c r="Q177" s="129">
        <f t="shared" si="45"/>
        <v>0.6</v>
      </c>
      <c r="R177" s="129">
        <f t="shared" si="45"/>
        <v>0.6</v>
      </c>
      <c r="S177" s="129">
        <f t="shared" si="46"/>
        <v>0.6</v>
      </c>
      <c r="T177" s="129">
        <f t="shared" si="46"/>
        <v>0.6</v>
      </c>
      <c r="U177" s="129">
        <f t="shared" si="46"/>
        <v>0.6</v>
      </c>
      <c r="V177" s="129">
        <f t="shared" si="46"/>
        <v>0.6</v>
      </c>
      <c r="W177" s="129">
        <f t="shared" si="46"/>
        <v>0.6</v>
      </c>
      <c r="X177" s="129">
        <f t="shared" si="46"/>
        <v>0.6</v>
      </c>
      <c r="Y177" s="129">
        <f t="shared" si="46"/>
        <v>0.6</v>
      </c>
      <c r="Z177" s="129">
        <f t="shared" si="46"/>
        <v>0.6</v>
      </c>
      <c r="AA177" s="129">
        <f t="shared" si="46"/>
        <v>0.6</v>
      </c>
      <c r="AB177" s="129">
        <f t="shared" si="46"/>
        <v>0.6</v>
      </c>
      <c r="AC177" s="129">
        <f t="shared" si="46"/>
        <v>0.6</v>
      </c>
      <c r="AD177" s="129">
        <f t="shared" si="46"/>
        <v>0.6</v>
      </c>
      <c r="AE177" s="129">
        <f t="shared" si="46"/>
        <v>0.6</v>
      </c>
      <c r="AF177" s="129">
        <f t="shared" si="46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181</v>
      </c>
      <c r="B178" s="128">
        <v>0.6</v>
      </c>
      <c r="C178" s="129">
        <f t="shared" si="45"/>
        <v>0.6</v>
      </c>
      <c r="D178" s="129">
        <f t="shared" si="45"/>
        <v>0.6</v>
      </c>
      <c r="E178" s="129">
        <f t="shared" si="45"/>
        <v>0.6</v>
      </c>
      <c r="F178" s="129">
        <f t="shared" si="45"/>
        <v>0.6</v>
      </c>
      <c r="G178" s="129">
        <f t="shared" si="45"/>
        <v>0.6</v>
      </c>
      <c r="H178" s="129">
        <f t="shared" si="45"/>
        <v>0.6</v>
      </c>
      <c r="I178" s="129">
        <f t="shared" si="45"/>
        <v>0.6</v>
      </c>
      <c r="J178" s="129">
        <f t="shared" si="45"/>
        <v>0.6</v>
      </c>
      <c r="K178" s="129">
        <f t="shared" si="45"/>
        <v>0.6</v>
      </c>
      <c r="L178" s="129">
        <f t="shared" si="45"/>
        <v>0.6</v>
      </c>
      <c r="M178" s="129">
        <f t="shared" si="45"/>
        <v>0.6</v>
      </c>
      <c r="N178" s="129">
        <f t="shared" si="45"/>
        <v>0.6</v>
      </c>
      <c r="O178" s="129">
        <f t="shared" si="45"/>
        <v>0.6</v>
      </c>
      <c r="P178" s="129">
        <f t="shared" si="45"/>
        <v>0.6</v>
      </c>
      <c r="Q178" s="129">
        <f t="shared" si="45"/>
        <v>0.6</v>
      </c>
      <c r="R178" s="129">
        <f t="shared" si="45"/>
        <v>0.6</v>
      </c>
      <c r="S178" s="129">
        <f t="shared" si="46"/>
        <v>0.6</v>
      </c>
      <c r="T178" s="129">
        <f t="shared" si="46"/>
        <v>0.6</v>
      </c>
      <c r="U178" s="129">
        <f t="shared" si="46"/>
        <v>0.6</v>
      </c>
      <c r="V178" s="129">
        <f t="shared" si="46"/>
        <v>0.6</v>
      </c>
      <c r="W178" s="129">
        <f t="shared" si="46"/>
        <v>0.6</v>
      </c>
      <c r="X178" s="129">
        <f t="shared" si="46"/>
        <v>0.6</v>
      </c>
      <c r="Y178" s="129">
        <f t="shared" si="46"/>
        <v>0.6</v>
      </c>
      <c r="Z178" s="129">
        <f t="shared" si="46"/>
        <v>0.6</v>
      </c>
      <c r="AA178" s="129">
        <f t="shared" si="46"/>
        <v>0.6</v>
      </c>
      <c r="AB178" s="129">
        <f t="shared" si="46"/>
        <v>0.6</v>
      </c>
      <c r="AC178" s="129">
        <f t="shared" si="46"/>
        <v>0.6</v>
      </c>
      <c r="AD178" s="129">
        <f t="shared" si="46"/>
        <v>0.6</v>
      </c>
      <c r="AE178" s="129">
        <f t="shared" si="46"/>
        <v>0.6</v>
      </c>
      <c r="AF178" s="129">
        <f t="shared" si="46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182</v>
      </c>
      <c r="B179" s="128">
        <v>0.35</v>
      </c>
      <c r="C179" s="129">
        <f t="shared" si="45"/>
        <v>0.35</v>
      </c>
      <c r="D179" s="129">
        <f t="shared" si="45"/>
        <v>0.35</v>
      </c>
      <c r="E179" s="129">
        <f t="shared" si="45"/>
        <v>0.35</v>
      </c>
      <c r="F179" s="129">
        <f t="shared" si="45"/>
        <v>0.35</v>
      </c>
      <c r="G179" s="129">
        <f t="shared" si="45"/>
        <v>0.35</v>
      </c>
      <c r="H179" s="129">
        <f t="shared" si="45"/>
        <v>0.35</v>
      </c>
      <c r="I179" s="129">
        <f t="shared" si="45"/>
        <v>0.35</v>
      </c>
      <c r="J179" s="129">
        <f t="shared" si="45"/>
        <v>0.35</v>
      </c>
      <c r="K179" s="129">
        <f t="shared" si="45"/>
        <v>0.35</v>
      </c>
      <c r="L179" s="129">
        <f t="shared" si="45"/>
        <v>0.35</v>
      </c>
      <c r="M179" s="129">
        <f t="shared" si="45"/>
        <v>0.35</v>
      </c>
      <c r="N179" s="129">
        <f t="shared" si="45"/>
        <v>0.35</v>
      </c>
      <c r="O179" s="129">
        <f t="shared" si="45"/>
        <v>0.35</v>
      </c>
      <c r="P179" s="129">
        <f t="shared" si="45"/>
        <v>0.35</v>
      </c>
      <c r="Q179" s="129">
        <f t="shared" si="45"/>
        <v>0.35</v>
      </c>
      <c r="R179" s="129">
        <f t="shared" si="45"/>
        <v>0.35</v>
      </c>
      <c r="S179" s="129">
        <f t="shared" si="46"/>
        <v>0.35</v>
      </c>
      <c r="T179" s="129">
        <f t="shared" si="46"/>
        <v>0.35</v>
      </c>
      <c r="U179" s="129">
        <f t="shared" si="46"/>
        <v>0.35</v>
      </c>
      <c r="V179" s="129">
        <f t="shared" si="46"/>
        <v>0.35</v>
      </c>
      <c r="W179" s="129">
        <f t="shared" si="46"/>
        <v>0.35</v>
      </c>
      <c r="X179" s="129">
        <f t="shared" si="46"/>
        <v>0.35</v>
      </c>
      <c r="Y179" s="129">
        <f t="shared" si="46"/>
        <v>0.35</v>
      </c>
      <c r="Z179" s="129">
        <f t="shared" si="46"/>
        <v>0.35</v>
      </c>
      <c r="AA179" s="129">
        <f t="shared" si="46"/>
        <v>0.35</v>
      </c>
      <c r="AB179" s="129">
        <f t="shared" si="46"/>
        <v>0.35</v>
      </c>
      <c r="AC179" s="129">
        <f t="shared" si="46"/>
        <v>0.35</v>
      </c>
      <c r="AD179" s="129">
        <f t="shared" si="46"/>
        <v>0.35</v>
      </c>
      <c r="AE179" s="129">
        <f t="shared" si="46"/>
        <v>0.35</v>
      </c>
      <c r="AF179" s="129">
        <f t="shared" si="46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183</v>
      </c>
      <c r="B180" s="128">
        <v>0.28999999999999998</v>
      </c>
      <c r="C180" s="129">
        <f t="shared" si="45"/>
        <v>0.28999999999999998</v>
      </c>
      <c r="D180" s="129">
        <f t="shared" si="45"/>
        <v>0.28999999999999998</v>
      </c>
      <c r="E180" s="129">
        <f t="shared" si="45"/>
        <v>0.28999999999999998</v>
      </c>
      <c r="F180" s="129">
        <f t="shared" si="45"/>
        <v>0.28999999999999998</v>
      </c>
      <c r="G180" s="129">
        <f t="shared" si="45"/>
        <v>0.28999999999999998</v>
      </c>
      <c r="H180" s="129">
        <f t="shared" si="45"/>
        <v>0.28999999999999998</v>
      </c>
      <c r="I180" s="129">
        <f t="shared" si="45"/>
        <v>0.28999999999999998</v>
      </c>
      <c r="J180" s="129">
        <f t="shared" si="45"/>
        <v>0.28999999999999998</v>
      </c>
      <c r="K180" s="129">
        <f t="shared" si="45"/>
        <v>0.28999999999999998</v>
      </c>
      <c r="L180" s="129">
        <f t="shared" si="45"/>
        <v>0.28999999999999998</v>
      </c>
      <c r="M180" s="129">
        <f t="shared" si="45"/>
        <v>0.28999999999999998</v>
      </c>
      <c r="N180" s="129">
        <f t="shared" si="45"/>
        <v>0.28999999999999998</v>
      </c>
      <c r="O180" s="129">
        <f t="shared" si="45"/>
        <v>0.28999999999999998</v>
      </c>
      <c r="P180" s="129">
        <f t="shared" si="45"/>
        <v>0.28999999999999998</v>
      </c>
      <c r="Q180" s="129">
        <f t="shared" si="45"/>
        <v>0.28999999999999998</v>
      </c>
      <c r="R180" s="129">
        <f t="shared" si="45"/>
        <v>0.28999999999999998</v>
      </c>
      <c r="S180" s="129">
        <f t="shared" si="46"/>
        <v>0.28999999999999998</v>
      </c>
      <c r="T180" s="129">
        <f t="shared" si="46"/>
        <v>0.28999999999999998</v>
      </c>
      <c r="U180" s="129">
        <f t="shared" si="46"/>
        <v>0.28999999999999998</v>
      </c>
      <c r="V180" s="129">
        <f t="shared" si="46"/>
        <v>0.28999999999999998</v>
      </c>
      <c r="W180" s="129">
        <f t="shared" si="46"/>
        <v>0.28999999999999998</v>
      </c>
      <c r="X180" s="129">
        <f t="shared" si="46"/>
        <v>0.28999999999999998</v>
      </c>
      <c r="Y180" s="129">
        <f t="shared" si="46"/>
        <v>0.28999999999999998</v>
      </c>
      <c r="Z180" s="129">
        <f t="shared" si="46"/>
        <v>0.28999999999999998</v>
      </c>
      <c r="AA180" s="129">
        <f t="shared" si="46"/>
        <v>0.28999999999999998</v>
      </c>
      <c r="AB180" s="129">
        <f t="shared" si="46"/>
        <v>0.28999999999999998</v>
      </c>
      <c r="AC180" s="129">
        <f t="shared" si="46"/>
        <v>0.28999999999999998</v>
      </c>
      <c r="AD180" s="129">
        <f t="shared" si="46"/>
        <v>0.28999999999999998</v>
      </c>
      <c r="AE180" s="129">
        <f t="shared" si="46"/>
        <v>0.28999999999999998</v>
      </c>
      <c r="AF180" s="129">
        <f t="shared" si="46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184</v>
      </c>
      <c r="B181" s="128">
        <v>0.06</v>
      </c>
      <c r="C181" s="129">
        <f t="shared" si="45"/>
        <v>0.06</v>
      </c>
      <c r="D181" s="129">
        <f t="shared" si="45"/>
        <v>0.06</v>
      </c>
      <c r="E181" s="129">
        <f t="shared" si="45"/>
        <v>0.06</v>
      </c>
      <c r="F181" s="129">
        <f t="shared" si="45"/>
        <v>0.06</v>
      </c>
      <c r="G181" s="129">
        <f t="shared" si="45"/>
        <v>0.06</v>
      </c>
      <c r="H181" s="129">
        <f t="shared" si="45"/>
        <v>0.06</v>
      </c>
      <c r="I181" s="129">
        <f t="shared" si="45"/>
        <v>0.06</v>
      </c>
      <c r="J181" s="129">
        <f t="shared" si="45"/>
        <v>0.06</v>
      </c>
      <c r="K181" s="129">
        <f t="shared" si="45"/>
        <v>0.06</v>
      </c>
      <c r="L181" s="129">
        <f t="shared" si="45"/>
        <v>0.06</v>
      </c>
      <c r="M181" s="129">
        <f t="shared" si="45"/>
        <v>0.06</v>
      </c>
      <c r="N181" s="129">
        <f t="shared" si="45"/>
        <v>0.06</v>
      </c>
      <c r="O181" s="129">
        <f t="shared" si="45"/>
        <v>0.06</v>
      </c>
      <c r="P181" s="129">
        <f t="shared" si="45"/>
        <v>0.06</v>
      </c>
      <c r="Q181" s="129">
        <f t="shared" si="45"/>
        <v>0.06</v>
      </c>
      <c r="R181" s="129">
        <f t="shared" si="45"/>
        <v>0.06</v>
      </c>
      <c r="S181" s="129">
        <f t="shared" si="46"/>
        <v>0.06</v>
      </c>
      <c r="T181" s="129">
        <f t="shared" si="46"/>
        <v>0.06</v>
      </c>
      <c r="U181" s="129">
        <f t="shared" si="46"/>
        <v>0.06</v>
      </c>
      <c r="V181" s="129">
        <f t="shared" si="46"/>
        <v>0.06</v>
      </c>
      <c r="W181" s="129">
        <f t="shared" si="46"/>
        <v>0.06</v>
      </c>
      <c r="X181" s="129">
        <f t="shared" si="46"/>
        <v>0.06</v>
      </c>
      <c r="Y181" s="129">
        <f t="shared" si="46"/>
        <v>0.06</v>
      </c>
      <c r="Z181" s="129">
        <f t="shared" si="46"/>
        <v>0.06</v>
      </c>
      <c r="AA181" s="129">
        <f t="shared" si="46"/>
        <v>0.06</v>
      </c>
      <c r="AB181" s="129">
        <f t="shared" si="46"/>
        <v>0.06</v>
      </c>
      <c r="AC181" s="129">
        <f t="shared" si="46"/>
        <v>0.06</v>
      </c>
      <c r="AD181" s="129">
        <f t="shared" si="46"/>
        <v>0.06</v>
      </c>
      <c r="AE181" s="129">
        <f t="shared" si="46"/>
        <v>0.06</v>
      </c>
      <c r="AF181" s="129">
        <f t="shared" si="46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185</v>
      </c>
      <c r="B182" s="128">
        <v>0.11</v>
      </c>
      <c r="C182" s="129">
        <f t="shared" si="45"/>
        <v>0.11</v>
      </c>
      <c r="D182" s="129">
        <f t="shared" si="45"/>
        <v>0.11</v>
      </c>
      <c r="E182" s="129">
        <f t="shared" si="45"/>
        <v>0.11</v>
      </c>
      <c r="F182" s="129">
        <f t="shared" si="45"/>
        <v>0.11</v>
      </c>
      <c r="G182" s="129">
        <f t="shared" si="45"/>
        <v>0.11</v>
      </c>
      <c r="H182" s="129">
        <f t="shared" si="45"/>
        <v>0.11</v>
      </c>
      <c r="I182" s="129">
        <f t="shared" si="45"/>
        <v>0.11</v>
      </c>
      <c r="J182" s="129">
        <f t="shared" si="45"/>
        <v>0.11</v>
      </c>
      <c r="K182" s="129">
        <f t="shared" si="45"/>
        <v>0.11</v>
      </c>
      <c r="L182" s="129">
        <f t="shared" si="45"/>
        <v>0.11</v>
      </c>
      <c r="M182" s="129">
        <f t="shared" si="45"/>
        <v>0.11</v>
      </c>
      <c r="N182" s="129">
        <f t="shared" si="45"/>
        <v>0.11</v>
      </c>
      <c r="O182" s="129">
        <f t="shared" si="45"/>
        <v>0.11</v>
      </c>
      <c r="P182" s="129">
        <f t="shared" si="45"/>
        <v>0.11</v>
      </c>
      <c r="Q182" s="129">
        <f t="shared" si="45"/>
        <v>0.11</v>
      </c>
      <c r="R182" s="129">
        <f t="shared" si="45"/>
        <v>0.11</v>
      </c>
      <c r="S182" s="129">
        <f t="shared" si="46"/>
        <v>0.11</v>
      </c>
      <c r="T182" s="129">
        <f t="shared" si="46"/>
        <v>0.11</v>
      </c>
      <c r="U182" s="129">
        <f t="shared" si="46"/>
        <v>0.11</v>
      </c>
      <c r="V182" s="129">
        <f t="shared" si="46"/>
        <v>0.11</v>
      </c>
      <c r="W182" s="129">
        <f t="shared" si="46"/>
        <v>0.11</v>
      </c>
      <c r="X182" s="129">
        <f t="shared" si="46"/>
        <v>0.11</v>
      </c>
      <c r="Y182" s="129">
        <f t="shared" si="46"/>
        <v>0.11</v>
      </c>
      <c r="Z182" s="129">
        <f t="shared" si="46"/>
        <v>0.11</v>
      </c>
      <c r="AA182" s="129">
        <f t="shared" si="46"/>
        <v>0.11</v>
      </c>
      <c r="AB182" s="129">
        <f t="shared" si="46"/>
        <v>0.11</v>
      </c>
      <c r="AC182" s="129">
        <f t="shared" si="46"/>
        <v>0.11</v>
      </c>
      <c r="AD182" s="129">
        <f t="shared" si="46"/>
        <v>0.11</v>
      </c>
      <c r="AE182" s="129">
        <f t="shared" si="46"/>
        <v>0.11</v>
      </c>
      <c r="AF182" s="129">
        <f t="shared" si="46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186</v>
      </c>
      <c r="B183" s="128">
        <v>0.1</v>
      </c>
      <c r="C183" s="129">
        <f t="shared" si="45"/>
        <v>0.1</v>
      </c>
      <c r="D183" s="129">
        <f t="shared" si="45"/>
        <v>0.1</v>
      </c>
      <c r="E183" s="129">
        <f t="shared" si="45"/>
        <v>0.1</v>
      </c>
      <c r="F183" s="129">
        <f t="shared" si="45"/>
        <v>0.1</v>
      </c>
      <c r="G183" s="129">
        <f t="shared" si="45"/>
        <v>0.1</v>
      </c>
      <c r="H183" s="129">
        <f t="shared" si="45"/>
        <v>0.1</v>
      </c>
      <c r="I183" s="129">
        <f t="shared" si="45"/>
        <v>0.1</v>
      </c>
      <c r="J183" s="129">
        <f t="shared" si="45"/>
        <v>0.1</v>
      </c>
      <c r="K183" s="129">
        <f t="shared" si="45"/>
        <v>0.1</v>
      </c>
      <c r="L183" s="129">
        <f t="shared" si="45"/>
        <v>0.1</v>
      </c>
      <c r="M183" s="129">
        <f t="shared" si="45"/>
        <v>0.1</v>
      </c>
      <c r="N183" s="129">
        <f t="shared" si="45"/>
        <v>0.1</v>
      </c>
      <c r="O183" s="129">
        <f t="shared" si="45"/>
        <v>0.1</v>
      </c>
      <c r="P183" s="129">
        <f t="shared" si="45"/>
        <v>0.1</v>
      </c>
      <c r="Q183" s="129">
        <f t="shared" si="45"/>
        <v>0.1</v>
      </c>
      <c r="R183" s="129">
        <f t="shared" si="46"/>
        <v>0.1</v>
      </c>
      <c r="S183" s="129">
        <f t="shared" si="46"/>
        <v>0.1</v>
      </c>
      <c r="T183" s="129">
        <f t="shared" si="46"/>
        <v>0.1</v>
      </c>
      <c r="U183" s="129">
        <f t="shared" si="46"/>
        <v>0.1</v>
      </c>
      <c r="V183" s="129">
        <f t="shared" si="46"/>
        <v>0.1</v>
      </c>
      <c r="W183" s="129">
        <f t="shared" si="46"/>
        <v>0.1</v>
      </c>
      <c r="X183" s="129">
        <f t="shared" si="46"/>
        <v>0.1</v>
      </c>
      <c r="Y183" s="129">
        <f t="shared" si="46"/>
        <v>0.1</v>
      </c>
      <c r="Z183" s="129">
        <f t="shared" si="46"/>
        <v>0.1</v>
      </c>
      <c r="AA183" s="129">
        <f t="shared" si="46"/>
        <v>0.1</v>
      </c>
      <c r="AB183" s="129">
        <f t="shared" si="46"/>
        <v>0.1</v>
      </c>
      <c r="AC183" s="129">
        <f t="shared" si="46"/>
        <v>0.1</v>
      </c>
      <c r="AD183" s="129">
        <f t="shared" si="46"/>
        <v>0.1</v>
      </c>
      <c r="AE183" s="129">
        <f t="shared" si="46"/>
        <v>0.1</v>
      </c>
      <c r="AF183" s="129">
        <f t="shared" si="46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187</v>
      </c>
      <c r="B184" s="128">
        <v>0.09</v>
      </c>
      <c r="C184" s="129">
        <f t="shared" si="45"/>
        <v>0.09</v>
      </c>
      <c r="D184" s="129">
        <f t="shared" si="45"/>
        <v>0.09</v>
      </c>
      <c r="E184" s="129">
        <f t="shared" si="45"/>
        <v>0.09</v>
      </c>
      <c r="F184" s="129">
        <f t="shared" si="45"/>
        <v>0.09</v>
      </c>
      <c r="G184" s="129">
        <f t="shared" si="45"/>
        <v>0.09</v>
      </c>
      <c r="H184" s="129">
        <f t="shared" si="45"/>
        <v>0.09</v>
      </c>
      <c r="I184" s="129">
        <f t="shared" si="45"/>
        <v>0.09</v>
      </c>
      <c r="J184" s="129">
        <f t="shared" si="45"/>
        <v>0.09</v>
      </c>
      <c r="K184" s="129">
        <f t="shared" si="45"/>
        <v>0.09</v>
      </c>
      <c r="L184" s="129">
        <f t="shared" si="45"/>
        <v>0.09</v>
      </c>
      <c r="M184" s="129">
        <f t="shared" si="45"/>
        <v>0.09</v>
      </c>
      <c r="N184" s="129">
        <f t="shared" si="45"/>
        <v>0.09</v>
      </c>
      <c r="O184" s="129">
        <f t="shared" si="45"/>
        <v>0.09</v>
      </c>
      <c r="P184" s="129">
        <f t="shared" si="45"/>
        <v>0.09</v>
      </c>
      <c r="Q184" s="129">
        <f t="shared" si="45"/>
        <v>0.09</v>
      </c>
      <c r="R184" s="129">
        <f t="shared" si="46"/>
        <v>0.09</v>
      </c>
      <c r="S184" s="129">
        <f t="shared" si="46"/>
        <v>0.09</v>
      </c>
      <c r="T184" s="129">
        <f t="shared" si="46"/>
        <v>0.09</v>
      </c>
      <c r="U184" s="129">
        <f t="shared" si="46"/>
        <v>0.09</v>
      </c>
      <c r="V184" s="129">
        <f t="shared" si="46"/>
        <v>0.09</v>
      </c>
      <c r="W184" s="129">
        <f t="shared" si="46"/>
        <v>0.09</v>
      </c>
      <c r="X184" s="129">
        <f t="shared" si="46"/>
        <v>0.09</v>
      </c>
      <c r="Y184" s="129">
        <f t="shared" si="46"/>
        <v>0.09</v>
      </c>
      <c r="Z184" s="129">
        <f t="shared" si="46"/>
        <v>0.09</v>
      </c>
      <c r="AA184" s="129">
        <f t="shared" si="46"/>
        <v>0.09</v>
      </c>
      <c r="AB184" s="129">
        <f t="shared" si="46"/>
        <v>0.09</v>
      </c>
      <c r="AC184" s="129">
        <f t="shared" si="46"/>
        <v>0.09</v>
      </c>
      <c r="AD184" s="129">
        <f t="shared" si="46"/>
        <v>0.09</v>
      </c>
      <c r="AE184" s="129">
        <f t="shared" si="46"/>
        <v>0.09</v>
      </c>
      <c r="AF184" s="129">
        <f t="shared" si="46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188</v>
      </c>
      <c r="B185" s="50">
        <v>0.04</v>
      </c>
      <c r="C185" s="129">
        <f t="shared" si="45"/>
        <v>0.04</v>
      </c>
      <c r="D185" s="129">
        <f t="shared" si="45"/>
        <v>0.04</v>
      </c>
      <c r="E185" s="129">
        <f t="shared" si="45"/>
        <v>0.04</v>
      </c>
      <c r="F185" s="129">
        <f t="shared" si="45"/>
        <v>0.04</v>
      </c>
      <c r="G185" s="129">
        <f t="shared" si="45"/>
        <v>0.04</v>
      </c>
      <c r="H185" s="129">
        <f t="shared" si="45"/>
        <v>0.04</v>
      </c>
      <c r="I185" s="129">
        <f t="shared" si="45"/>
        <v>0.04</v>
      </c>
      <c r="J185" s="129">
        <f t="shared" si="45"/>
        <v>0.04</v>
      </c>
      <c r="K185" s="129">
        <f t="shared" si="45"/>
        <v>0.04</v>
      </c>
      <c r="L185" s="129">
        <f t="shared" si="45"/>
        <v>0.04</v>
      </c>
      <c r="M185" s="129">
        <f t="shared" si="45"/>
        <v>0.04</v>
      </c>
      <c r="N185" s="129">
        <f t="shared" si="45"/>
        <v>0.04</v>
      </c>
      <c r="O185" s="129">
        <f t="shared" si="45"/>
        <v>0.04</v>
      </c>
      <c r="P185" s="129">
        <f t="shared" si="45"/>
        <v>0.04</v>
      </c>
      <c r="Q185" s="129">
        <f t="shared" si="45"/>
        <v>0.04</v>
      </c>
      <c r="R185" s="129">
        <f t="shared" si="46"/>
        <v>0.04</v>
      </c>
      <c r="S185" s="129">
        <f t="shared" si="46"/>
        <v>0.04</v>
      </c>
      <c r="T185" s="129">
        <f t="shared" si="46"/>
        <v>0.04</v>
      </c>
      <c r="U185" s="129">
        <f t="shared" si="46"/>
        <v>0.04</v>
      </c>
      <c r="V185" s="129">
        <f t="shared" si="46"/>
        <v>0.04</v>
      </c>
      <c r="W185" s="129">
        <f t="shared" si="46"/>
        <v>0.04</v>
      </c>
      <c r="X185" s="129">
        <f t="shared" si="46"/>
        <v>0.04</v>
      </c>
      <c r="Y185" s="129">
        <f t="shared" si="46"/>
        <v>0.04</v>
      </c>
      <c r="Z185" s="129">
        <f t="shared" si="46"/>
        <v>0.04</v>
      </c>
      <c r="AA185" s="129">
        <f t="shared" si="46"/>
        <v>0.04</v>
      </c>
      <c r="AB185" s="129">
        <f t="shared" si="46"/>
        <v>0.04</v>
      </c>
      <c r="AC185" s="129">
        <f t="shared" si="46"/>
        <v>0.04</v>
      </c>
      <c r="AD185" s="129">
        <f t="shared" si="46"/>
        <v>0.04</v>
      </c>
      <c r="AE185" s="129">
        <f t="shared" si="46"/>
        <v>0.04</v>
      </c>
      <c r="AF185" s="129">
        <f t="shared" si="46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189</v>
      </c>
      <c r="B186" s="50">
        <v>2.3E-2</v>
      </c>
      <c r="C186" s="129">
        <f>B186</f>
        <v>2.3E-2</v>
      </c>
      <c r="D186" s="129">
        <f t="shared" si="45"/>
        <v>2.3E-2</v>
      </c>
      <c r="E186" s="129">
        <f t="shared" si="45"/>
        <v>2.3E-2</v>
      </c>
      <c r="F186" s="129">
        <f t="shared" si="45"/>
        <v>2.3E-2</v>
      </c>
      <c r="G186" s="129">
        <f t="shared" si="45"/>
        <v>2.3E-2</v>
      </c>
      <c r="H186" s="129">
        <f t="shared" si="45"/>
        <v>2.3E-2</v>
      </c>
      <c r="I186" s="129">
        <f t="shared" si="45"/>
        <v>2.3E-2</v>
      </c>
      <c r="J186" s="129">
        <f t="shared" si="45"/>
        <v>2.3E-2</v>
      </c>
      <c r="K186" s="129">
        <f t="shared" si="45"/>
        <v>2.3E-2</v>
      </c>
      <c r="L186" s="129">
        <f t="shared" si="45"/>
        <v>2.3E-2</v>
      </c>
      <c r="M186" s="129">
        <f t="shared" si="45"/>
        <v>2.3E-2</v>
      </c>
      <c r="N186" s="129">
        <f t="shared" si="45"/>
        <v>2.3E-2</v>
      </c>
      <c r="O186" s="129">
        <f t="shared" si="45"/>
        <v>2.3E-2</v>
      </c>
      <c r="P186" s="129">
        <f t="shared" si="45"/>
        <v>2.3E-2</v>
      </c>
      <c r="Q186" s="129">
        <f t="shared" si="45"/>
        <v>2.3E-2</v>
      </c>
      <c r="R186" s="129">
        <f t="shared" si="46"/>
        <v>2.3E-2</v>
      </c>
      <c r="S186" s="129">
        <f t="shared" si="46"/>
        <v>2.3E-2</v>
      </c>
      <c r="T186" s="129">
        <f t="shared" si="46"/>
        <v>2.3E-2</v>
      </c>
      <c r="U186" s="129">
        <f t="shared" si="46"/>
        <v>2.3E-2</v>
      </c>
      <c r="V186" s="129">
        <f t="shared" si="46"/>
        <v>2.3E-2</v>
      </c>
      <c r="W186" s="129">
        <f t="shared" si="46"/>
        <v>2.3E-2</v>
      </c>
      <c r="X186" s="129">
        <f t="shared" si="46"/>
        <v>2.3E-2</v>
      </c>
      <c r="Y186" s="129">
        <f t="shared" si="46"/>
        <v>2.3E-2</v>
      </c>
      <c r="Z186" s="129">
        <f t="shared" si="46"/>
        <v>2.3E-2</v>
      </c>
      <c r="AA186" s="129">
        <f t="shared" si="46"/>
        <v>2.3E-2</v>
      </c>
      <c r="AB186" s="129">
        <f t="shared" si="46"/>
        <v>2.3E-2</v>
      </c>
      <c r="AC186" s="129">
        <f t="shared" si="46"/>
        <v>2.3E-2</v>
      </c>
      <c r="AD186" s="129">
        <f t="shared" si="46"/>
        <v>2.3E-2</v>
      </c>
      <c r="AE186" s="129">
        <f t="shared" si="46"/>
        <v>2.3E-2</v>
      </c>
      <c r="AF186" s="129">
        <f t="shared" si="46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206</v>
      </c>
      <c r="B187" s="131">
        <f t="shared" ref="B187:AG187" si="47">SUM(B97:B186)</f>
        <v>194.70600000000002</v>
      </c>
      <c r="C187" s="131">
        <f t="shared" si="47"/>
        <v>194.70600000000002</v>
      </c>
      <c r="D187" s="131">
        <f t="shared" si="47"/>
        <v>194.70600000000002</v>
      </c>
      <c r="E187" s="131">
        <f t="shared" si="47"/>
        <v>194.70600000000002</v>
      </c>
      <c r="F187" s="131">
        <f t="shared" si="47"/>
        <v>194.70600000000002</v>
      </c>
      <c r="G187" s="131">
        <f t="shared" si="47"/>
        <v>194.70600000000002</v>
      </c>
      <c r="H187" s="131">
        <f t="shared" si="47"/>
        <v>194.70600000000002</v>
      </c>
      <c r="I187" s="131">
        <f t="shared" si="47"/>
        <v>192.10600000000005</v>
      </c>
      <c r="J187" s="131">
        <f t="shared" si="47"/>
        <v>192.10600000000005</v>
      </c>
      <c r="K187" s="131">
        <f t="shared" si="47"/>
        <v>192.10600000000005</v>
      </c>
      <c r="L187" s="131">
        <f t="shared" si="47"/>
        <v>192.10600000000005</v>
      </c>
      <c r="M187" s="131">
        <f t="shared" si="47"/>
        <v>192.10600000000005</v>
      </c>
      <c r="N187" s="131">
        <f t="shared" si="47"/>
        <v>192.10600000000005</v>
      </c>
      <c r="O187" s="131">
        <f t="shared" si="47"/>
        <v>192.10600000000005</v>
      </c>
      <c r="P187" s="131">
        <f t="shared" si="47"/>
        <v>192.10600000000005</v>
      </c>
      <c r="Q187" s="131">
        <f t="shared" si="47"/>
        <v>192.10600000000005</v>
      </c>
      <c r="R187" s="131">
        <f t="shared" si="47"/>
        <v>192.10600000000005</v>
      </c>
      <c r="S187" s="131">
        <f t="shared" si="47"/>
        <v>192.10600000000005</v>
      </c>
      <c r="T187" s="131">
        <f t="shared" si="47"/>
        <v>192.10600000000005</v>
      </c>
      <c r="U187" s="131">
        <f t="shared" si="47"/>
        <v>192.10600000000005</v>
      </c>
      <c r="V187" s="131">
        <f t="shared" si="47"/>
        <v>192.10600000000005</v>
      </c>
      <c r="W187" s="131">
        <f t="shared" si="47"/>
        <v>192.10600000000005</v>
      </c>
      <c r="X187" s="131">
        <f t="shared" si="47"/>
        <v>192.10600000000005</v>
      </c>
      <c r="Y187" s="131">
        <f t="shared" si="47"/>
        <v>192.10600000000005</v>
      </c>
      <c r="Z187" s="131">
        <f t="shared" si="47"/>
        <v>192.10600000000005</v>
      </c>
      <c r="AA187" s="131">
        <f t="shared" si="47"/>
        <v>192.10600000000005</v>
      </c>
      <c r="AB187" s="131">
        <f t="shared" si="47"/>
        <v>192.10600000000005</v>
      </c>
      <c r="AC187" s="131">
        <f t="shared" si="47"/>
        <v>192.10600000000005</v>
      </c>
      <c r="AD187" s="131">
        <f t="shared" si="47"/>
        <v>192.10600000000005</v>
      </c>
      <c r="AE187" s="131">
        <f t="shared" si="47"/>
        <v>192.10600000000005</v>
      </c>
      <c r="AF187" s="131">
        <f t="shared" si="47"/>
        <v>192.10600000000005</v>
      </c>
      <c r="AG187" s="132">
        <f t="shared" si="47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63</v>
      </c>
      <c r="B189" s="133">
        <v>0.3</v>
      </c>
      <c r="C189" s="133">
        <f t="shared" ref="C189:R194" si="48">B189</f>
        <v>0.3</v>
      </c>
      <c r="D189" s="133">
        <f t="shared" si="48"/>
        <v>0.3</v>
      </c>
      <c r="E189" s="133">
        <f t="shared" si="48"/>
        <v>0.3</v>
      </c>
      <c r="F189" s="133">
        <f t="shared" si="48"/>
        <v>0.3</v>
      </c>
      <c r="G189" s="133">
        <f t="shared" si="48"/>
        <v>0.3</v>
      </c>
      <c r="H189" s="133">
        <f t="shared" si="48"/>
        <v>0.3</v>
      </c>
      <c r="I189" s="133">
        <f t="shared" si="48"/>
        <v>0.3</v>
      </c>
      <c r="J189" s="133">
        <f t="shared" si="48"/>
        <v>0.3</v>
      </c>
      <c r="K189" s="133">
        <f t="shared" si="48"/>
        <v>0.3</v>
      </c>
      <c r="L189" s="133">
        <f t="shared" si="48"/>
        <v>0.3</v>
      </c>
      <c r="M189" s="133">
        <f t="shared" si="48"/>
        <v>0.3</v>
      </c>
      <c r="N189" s="133">
        <f t="shared" si="48"/>
        <v>0.3</v>
      </c>
      <c r="O189" s="133">
        <f t="shared" si="48"/>
        <v>0.3</v>
      </c>
      <c r="P189" s="133">
        <f t="shared" si="48"/>
        <v>0.3</v>
      </c>
      <c r="Q189" s="133">
        <f t="shared" si="48"/>
        <v>0.3</v>
      </c>
      <c r="R189" s="133">
        <f t="shared" si="48"/>
        <v>0.3</v>
      </c>
      <c r="S189" s="133">
        <f t="shared" ref="S189:AF194" si="49">R189</f>
        <v>0.3</v>
      </c>
      <c r="T189" s="133">
        <f t="shared" si="49"/>
        <v>0.3</v>
      </c>
      <c r="U189" s="133">
        <f t="shared" si="49"/>
        <v>0.3</v>
      </c>
      <c r="V189" s="133">
        <f t="shared" si="49"/>
        <v>0.3</v>
      </c>
      <c r="W189" s="133">
        <f t="shared" si="49"/>
        <v>0.3</v>
      </c>
      <c r="X189" s="133">
        <f t="shared" si="49"/>
        <v>0.3</v>
      </c>
      <c r="Y189" s="133">
        <f t="shared" si="49"/>
        <v>0.3</v>
      </c>
      <c r="Z189" s="133">
        <f t="shared" si="49"/>
        <v>0.3</v>
      </c>
      <c r="AA189" s="133">
        <f t="shared" si="49"/>
        <v>0.3</v>
      </c>
      <c r="AB189" s="133">
        <f t="shared" si="49"/>
        <v>0.3</v>
      </c>
      <c r="AC189" s="133">
        <f t="shared" si="49"/>
        <v>0.3</v>
      </c>
      <c r="AD189" s="133">
        <f t="shared" si="49"/>
        <v>0.3</v>
      </c>
      <c r="AE189" s="133">
        <f t="shared" si="49"/>
        <v>0.3</v>
      </c>
      <c r="AF189" s="133">
        <f t="shared" si="49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64</v>
      </c>
      <c r="B190" s="129">
        <v>0.4</v>
      </c>
      <c r="C190" s="129">
        <f t="shared" si="48"/>
        <v>0.4</v>
      </c>
      <c r="D190" s="129">
        <f t="shared" si="48"/>
        <v>0.4</v>
      </c>
      <c r="E190" s="129">
        <f t="shared" si="48"/>
        <v>0.4</v>
      </c>
      <c r="F190" s="129">
        <f t="shared" si="48"/>
        <v>0.4</v>
      </c>
      <c r="G190" s="129">
        <f t="shared" si="48"/>
        <v>0.4</v>
      </c>
      <c r="H190" s="129">
        <f t="shared" si="48"/>
        <v>0.4</v>
      </c>
      <c r="I190" s="129">
        <f t="shared" si="48"/>
        <v>0.4</v>
      </c>
      <c r="J190" s="129">
        <f t="shared" si="48"/>
        <v>0.4</v>
      </c>
      <c r="K190" s="129">
        <f t="shared" si="48"/>
        <v>0.4</v>
      </c>
      <c r="L190" s="129">
        <f t="shared" si="48"/>
        <v>0.4</v>
      </c>
      <c r="M190" s="129">
        <f t="shared" si="48"/>
        <v>0.4</v>
      </c>
      <c r="N190" s="129">
        <f t="shared" si="48"/>
        <v>0.4</v>
      </c>
      <c r="O190" s="129">
        <f t="shared" si="48"/>
        <v>0.4</v>
      </c>
      <c r="P190" s="129">
        <f t="shared" si="48"/>
        <v>0.4</v>
      </c>
      <c r="Q190" s="129">
        <f t="shared" si="48"/>
        <v>0.4</v>
      </c>
      <c r="R190" s="129">
        <f t="shared" si="48"/>
        <v>0.4</v>
      </c>
      <c r="S190" s="129">
        <f t="shared" si="49"/>
        <v>0.4</v>
      </c>
      <c r="T190" s="129">
        <f t="shared" si="49"/>
        <v>0.4</v>
      </c>
      <c r="U190" s="129">
        <f t="shared" si="49"/>
        <v>0.4</v>
      </c>
      <c r="V190" s="129">
        <f>U190</f>
        <v>0.4</v>
      </c>
      <c r="W190" s="129">
        <f>V190</f>
        <v>0.4</v>
      </c>
      <c r="X190" s="129">
        <f t="shared" si="49"/>
        <v>0.4</v>
      </c>
      <c r="Y190" s="129">
        <f t="shared" si="49"/>
        <v>0.4</v>
      </c>
      <c r="Z190" s="129">
        <f t="shared" si="49"/>
        <v>0.4</v>
      </c>
      <c r="AA190" s="129">
        <f t="shared" si="49"/>
        <v>0.4</v>
      </c>
      <c r="AB190" s="129">
        <f t="shared" si="49"/>
        <v>0.4</v>
      </c>
      <c r="AC190" s="129">
        <f t="shared" si="49"/>
        <v>0.4</v>
      </c>
      <c r="AD190" s="129">
        <f t="shared" si="49"/>
        <v>0.4</v>
      </c>
      <c r="AE190" s="129">
        <f t="shared" si="49"/>
        <v>0.4</v>
      </c>
      <c r="AF190" s="129">
        <f t="shared" si="49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65</v>
      </c>
      <c r="B191" s="129">
        <v>1.5</v>
      </c>
      <c r="C191" s="129">
        <f t="shared" si="48"/>
        <v>1.5</v>
      </c>
      <c r="D191" s="129">
        <f t="shared" si="48"/>
        <v>1.5</v>
      </c>
      <c r="E191" s="129">
        <f t="shared" si="48"/>
        <v>1.5</v>
      </c>
      <c r="F191" s="129">
        <f t="shared" si="48"/>
        <v>1.5</v>
      </c>
      <c r="G191" s="129">
        <f t="shared" si="48"/>
        <v>1.5</v>
      </c>
      <c r="H191" s="129">
        <f t="shared" si="48"/>
        <v>1.5</v>
      </c>
      <c r="I191" s="129">
        <f t="shared" si="48"/>
        <v>1.5</v>
      </c>
      <c r="J191" s="129">
        <f t="shared" si="48"/>
        <v>1.5</v>
      </c>
      <c r="K191" s="129">
        <f t="shared" si="48"/>
        <v>1.5</v>
      </c>
      <c r="L191" s="129">
        <f t="shared" si="48"/>
        <v>1.5</v>
      </c>
      <c r="M191" s="129">
        <f t="shared" si="48"/>
        <v>1.5</v>
      </c>
      <c r="N191" s="129">
        <f t="shared" si="48"/>
        <v>1.5</v>
      </c>
      <c r="O191" s="129">
        <f t="shared" si="48"/>
        <v>1.5</v>
      </c>
      <c r="P191" s="129">
        <f t="shared" si="48"/>
        <v>1.5</v>
      </c>
      <c r="Q191" s="129">
        <f t="shared" si="48"/>
        <v>1.5</v>
      </c>
      <c r="R191" s="129">
        <f t="shared" si="48"/>
        <v>1.5</v>
      </c>
      <c r="S191" s="129">
        <f t="shared" si="49"/>
        <v>1.5</v>
      </c>
      <c r="T191" s="129">
        <f t="shared" si="49"/>
        <v>1.5</v>
      </c>
      <c r="U191" s="129">
        <f t="shared" si="49"/>
        <v>1.5</v>
      </c>
      <c r="V191" s="129">
        <f t="shared" si="49"/>
        <v>1.5</v>
      </c>
      <c r="W191" s="129">
        <f t="shared" si="49"/>
        <v>1.5</v>
      </c>
      <c r="X191" s="129">
        <f t="shared" si="49"/>
        <v>1.5</v>
      </c>
      <c r="Y191" s="129">
        <f t="shared" si="49"/>
        <v>1.5</v>
      </c>
      <c r="Z191" s="129">
        <f t="shared" si="49"/>
        <v>1.5</v>
      </c>
      <c r="AA191" s="129">
        <f t="shared" si="49"/>
        <v>1.5</v>
      </c>
      <c r="AB191" s="129">
        <f t="shared" si="49"/>
        <v>1.5</v>
      </c>
      <c r="AC191" s="129">
        <f t="shared" si="49"/>
        <v>1.5</v>
      </c>
      <c r="AD191" s="129">
        <f t="shared" si="49"/>
        <v>1.5</v>
      </c>
      <c r="AE191" s="129">
        <f t="shared" si="49"/>
        <v>1.5</v>
      </c>
      <c r="AF191" s="129">
        <f t="shared" si="49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66</v>
      </c>
      <c r="B192" s="129">
        <v>0.3</v>
      </c>
      <c r="C192" s="129">
        <f t="shared" si="48"/>
        <v>0.3</v>
      </c>
      <c r="D192" s="129">
        <f t="shared" si="48"/>
        <v>0.3</v>
      </c>
      <c r="E192" s="129">
        <f t="shared" si="48"/>
        <v>0.3</v>
      </c>
      <c r="F192" s="129">
        <f t="shared" si="48"/>
        <v>0.3</v>
      </c>
      <c r="G192" s="129">
        <f t="shared" si="48"/>
        <v>0.3</v>
      </c>
      <c r="H192" s="129">
        <f t="shared" si="48"/>
        <v>0.3</v>
      </c>
      <c r="I192" s="129">
        <f t="shared" si="48"/>
        <v>0.3</v>
      </c>
      <c r="J192" s="129">
        <f t="shared" si="48"/>
        <v>0.3</v>
      </c>
      <c r="K192" s="129">
        <f t="shared" si="48"/>
        <v>0.3</v>
      </c>
      <c r="L192" s="129">
        <f t="shared" si="48"/>
        <v>0.3</v>
      </c>
      <c r="M192" s="129">
        <f t="shared" si="48"/>
        <v>0.3</v>
      </c>
      <c r="N192" s="129">
        <f t="shared" si="48"/>
        <v>0.3</v>
      </c>
      <c r="O192" s="129">
        <f t="shared" si="48"/>
        <v>0.3</v>
      </c>
      <c r="P192" s="129">
        <f t="shared" si="48"/>
        <v>0.3</v>
      </c>
      <c r="Q192" s="129">
        <f t="shared" si="48"/>
        <v>0.3</v>
      </c>
      <c r="R192" s="129">
        <f t="shared" si="48"/>
        <v>0.3</v>
      </c>
      <c r="S192" s="129">
        <f t="shared" si="49"/>
        <v>0.3</v>
      </c>
      <c r="T192" s="129">
        <f t="shared" si="49"/>
        <v>0.3</v>
      </c>
      <c r="U192" s="129">
        <f t="shared" si="49"/>
        <v>0.3</v>
      </c>
      <c r="V192" s="129">
        <f t="shared" si="49"/>
        <v>0.3</v>
      </c>
      <c r="W192" s="129">
        <f t="shared" si="49"/>
        <v>0.3</v>
      </c>
      <c r="X192" s="129">
        <f t="shared" si="49"/>
        <v>0.3</v>
      </c>
      <c r="Y192" s="129">
        <f t="shared" si="49"/>
        <v>0.3</v>
      </c>
      <c r="Z192" s="129">
        <f t="shared" si="49"/>
        <v>0.3</v>
      </c>
      <c r="AA192" s="129">
        <f t="shared" si="49"/>
        <v>0.3</v>
      </c>
      <c r="AB192" s="129">
        <f t="shared" si="49"/>
        <v>0.3</v>
      </c>
      <c r="AC192" s="129">
        <f t="shared" si="49"/>
        <v>0.3</v>
      </c>
      <c r="AD192" s="129">
        <f t="shared" si="49"/>
        <v>0.3</v>
      </c>
      <c r="AE192" s="129">
        <f t="shared" si="49"/>
        <v>0.3</v>
      </c>
      <c r="AF192" s="129">
        <f t="shared" si="49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67</v>
      </c>
      <c r="B193" s="129">
        <v>0.4</v>
      </c>
      <c r="C193" s="129">
        <f t="shared" si="48"/>
        <v>0.4</v>
      </c>
      <c r="D193" s="129">
        <f t="shared" si="48"/>
        <v>0.4</v>
      </c>
      <c r="E193" s="129">
        <f t="shared" si="48"/>
        <v>0.4</v>
      </c>
      <c r="F193" s="129">
        <f t="shared" si="48"/>
        <v>0.4</v>
      </c>
      <c r="G193" s="129">
        <f t="shared" si="48"/>
        <v>0.4</v>
      </c>
      <c r="H193" s="129">
        <f t="shared" si="48"/>
        <v>0.4</v>
      </c>
      <c r="I193" s="129">
        <f t="shared" si="48"/>
        <v>0.4</v>
      </c>
      <c r="J193" s="129">
        <f t="shared" si="48"/>
        <v>0.4</v>
      </c>
      <c r="K193" s="129">
        <f t="shared" si="48"/>
        <v>0.4</v>
      </c>
      <c r="L193" s="129">
        <f t="shared" si="48"/>
        <v>0.4</v>
      </c>
      <c r="M193" s="129">
        <f t="shared" si="48"/>
        <v>0.4</v>
      </c>
      <c r="N193" s="129">
        <f t="shared" si="48"/>
        <v>0.4</v>
      </c>
      <c r="O193" s="129">
        <f t="shared" si="48"/>
        <v>0.4</v>
      </c>
      <c r="P193" s="129">
        <f t="shared" si="48"/>
        <v>0.4</v>
      </c>
      <c r="Q193" s="129">
        <f t="shared" si="48"/>
        <v>0.4</v>
      </c>
      <c r="R193" s="129">
        <f t="shared" si="48"/>
        <v>0.4</v>
      </c>
      <c r="S193" s="129">
        <f t="shared" si="49"/>
        <v>0.4</v>
      </c>
      <c r="T193" s="129">
        <f t="shared" si="49"/>
        <v>0.4</v>
      </c>
      <c r="U193" s="129">
        <f t="shared" si="49"/>
        <v>0.4</v>
      </c>
      <c r="V193" s="129">
        <f t="shared" si="49"/>
        <v>0.4</v>
      </c>
      <c r="W193" s="129">
        <f t="shared" si="49"/>
        <v>0.4</v>
      </c>
      <c r="X193" s="129">
        <f t="shared" si="49"/>
        <v>0.4</v>
      </c>
      <c r="Y193" s="129">
        <f t="shared" si="49"/>
        <v>0.4</v>
      </c>
      <c r="Z193" s="129">
        <f t="shared" si="49"/>
        <v>0.4</v>
      </c>
      <c r="AA193" s="129">
        <f t="shared" si="49"/>
        <v>0.4</v>
      </c>
      <c r="AB193" s="129">
        <f t="shared" si="49"/>
        <v>0.4</v>
      </c>
      <c r="AC193" s="129">
        <f t="shared" si="49"/>
        <v>0.4</v>
      </c>
      <c r="AD193" s="129">
        <f t="shared" si="49"/>
        <v>0.4</v>
      </c>
      <c r="AE193" s="129">
        <f t="shared" si="49"/>
        <v>0.4</v>
      </c>
      <c r="AF193" s="129">
        <f t="shared" si="49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68</v>
      </c>
      <c r="B194" s="136">
        <v>0.64</v>
      </c>
      <c r="C194" s="136">
        <f t="shared" si="48"/>
        <v>0.64</v>
      </c>
      <c r="D194" s="136">
        <f t="shared" si="48"/>
        <v>0.64</v>
      </c>
      <c r="E194" s="136">
        <f t="shared" si="48"/>
        <v>0.64</v>
      </c>
      <c r="F194" s="136">
        <f t="shared" si="48"/>
        <v>0.64</v>
      </c>
      <c r="G194" s="136">
        <f t="shared" si="48"/>
        <v>0.64</v>
      </c>
      <c r="H194" s="136">
        <f t="shared" si="48"/>
        <v>0.64</v>
      </c>
      <c r="I194" s="136">
        <f t="shared" si="48"/>
        <v>0.64</v>
      </c>
      <c r="J194" s="136">
        <f t="shared" si="48"/>
        <v>0.64</v>
      </c>
      <c r="K194" s="136">
        <f t="shared" si="48"/>
        <v>0.64</v>
      </c>
      <c r="L194" s="136">
        <f t="shared" si="48"/>
        <v>0.64</v>
      </c>
      <c r="M194" s="136">
        <f t="shared" si="48"/>
        <v>0.64</v>
      </c>
      <c r="N194" s="136">
        <f t="shared" si="48"/>
        <v>0.64</v>
      </c>
      <c r="O194" s="136">
        <f t="shared" si="48"/>
        <v>0.64</v>
      </c>
      <c r="P194" s="136">
        <f t="shared" si="48"/>
        <v>0.64</v>
      </c>
      <c r="Q194" s="136">
        <f t="shared" si="48"/>
        <v>0.64</v>
      </c>
      <c r="R194" s="136">
        <f t="shared" si="48"/>
        <v>0.64</v>
      </c>
      <c r="S194" s="136">
        <f t="shared" si="49"/>
        <v>0.64</v>
      </c>
      <c r="T194" s="136">
        <f t="shared" si="49"/>
        <v>0.64</v>
      </c>
      <c r="U194" s="136">
        <f t="shared" si="49"/>
        <v>0.64</v>
      </c>
      <c r="V194" s="136">
        <f t="shared" si="49"/>
        <v>0.64</v>
      </c>
      <c r="W194" s="136">
        <f t="shared" si="49"/>
        <v>0.64</v>
      </c>
      <c r="X194" s="136">
        <f t="shared" si="49"/>
        <v>0.64</v>
      </c>
      <c r="Y194" s="136">
        <f t="shared" si="49"/>
        <v>0.64</v>
      </c>
      <c r="Z194" s="136">
        <f t="shared" si="49"/>
        <v>0.64</v>
      </c>
      <c r="AA194" s="136">
        <f t="shared" si="49"/>
        <v>0.64</v>
      </c>
      <c r="AB194" s="136">
        <f t="shared" si="49"/>
        <v>0.64</v>
      </c>
      <c r="AC194" s="136">
        <f t="shared" si="49"/>
        <v>0.64</v>
      </c>
      <c r="AD194" s="136">
        <f t="shared" si="49"/>
        <v>0.64</v>
      </c>
      <c r="AE194" s="136">
        <f t="shared" si="49"/>
        <v>0.64</v>
      </c>
      <c r="AF194" s="136">
        <f t="shared" si="49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0">SUM(C189:C194)</f>
        <v>3.54</v>
      </c>
      <c r="D195" s="139">
        <f t="shared" si="50"/>
        <v>3.54</v>
      </c>
      <c r="E195" s="139">
        <f t="shared" si="50"/>
        <v>3.54</v>
      </c>
      <c r="F195" s="139">
        <f t="shared" si="50"/>
        <v>3.54</v>
      </c>
      <c r="G195" s="139">
        <f t="shared" si="50"/>
        <v>3.54</v>
      </c>
      <c r="H195" s="139">
        <f t="shared" si="50"/>
        <v>3.54</v>
      </c>
      <c r="I195" s="139">
        <f t="shared" si="50"/>
        <v>3.54</v>
      </c>
      <c r="J195" s="139">
        <f t="shared" si="50"/>
        <v>3.54</v>
      </c>
      <c r="K195" s="139">
        <f t="shared" si="50"/>
        <v>3.54</v>
      </c>
      <c r="L195" s="139">
        <f>SUM(L189:L194)</f>
        <v>3.54</v>
      </c>
      <c r="M195" s="139">
        <f t="shared" ref="M195:R195" si="51">SUM(M189:M194)</f>
        <v>3.54</v>
      </c>
      <c r="N195" s="139">
        <f t="shared" si="51"/>
        <v>3.54</v>
      </c>
      <c r="O195" s="139">
        <f t="shared" si="51"/>
        <v>3.54</v>
      </c>
      <c r="P195" s="139">
        <f t="shared" si="51"/>
        <v>3.54</v>
      </c>
      <c r="Q195" s="139">
        <f t="shared" si="51"/>
        <v>3.54</v>
      </c>
      <c r="R195" s="139">
        <f t="shared" si="51"/>
        <v>3.54</v>
      </c>
      <c r="S195" s="139">
        <f>SUM(S189:S194)</f>
        <v>3.54</v>
      </c>
      <c r="T195" s="139">
        <f t="shared" ref="T195:AG195" si="52">SUM(T189:T194)</f>
        <v>3.54</v>
      </c>
      <c r="U195" s="139">
        <f t="shared" si="52"/>
        <v>3.54</v>
      </c>
      <c r="V195" s="139">
        <f t="shared" si="52"/>
        <v>3.54</v>
      </c>
      <c r="W195" s="139">
        <f t="shared" si="52"/>
        <v>3.54</v>
      </c>
      <c r="X195" s="139">
        <f t="shared" si="52"/>
        <v>3.54</v>
      </c>
      <c r="Y195" s="139">
        <f t="shared" si="52"/>
        <v>3.54</v>
      </c>
      <c r="Z195" s="139">
        <f t="shared" si="52"/>
        <v>3.54</v>
      </c>
      <c r="AA195" s="139">
        <f t="shared" si="52"/>
        <v>3.54</v>
      </c>
      <c r="AB195" s="139">
        <f t="shared" si="52"/>
        <v>3.54</v>
      </c>
      <c r="AC195" s="139">
        <f t="shared" si="52"/>
        <v>3.54</v>
      </c>
      <c r="AD195" s="139">
        <f t="shared" si="52"/>
        <v>3.54</v>
      </c>
      <c r="AE195" s="139">
        <f t="shared" si="52"/>
        <v>3.54</v>
      </c>
      <c r="AF195" s="139">
        <f t="shared" si="52"/>
        <v>3.54</v>
      </c>
      <c r="AG195" s="140">
        <f t="shared" si="52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69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70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71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72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73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74</v>
      </c>
      <c r="B204" s="153">
        <f>MAX(F72:M72)</f>
        <v>1190.74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21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213" t="s">
        <v>75</v>
      </c>
      <c r="B206" s="213"/>
      <c r="C206" s="45"/>
      <c r="D206" s="155" t="str">
        <f ca="1">"Pie Chart of Daily Peak Demand(Inclusive of Export) of Nepal ("&amp;A4&amp;" "&amp;B4&amp;")"</f>
        <v>Pie Chart of Daily Peak Demand(Inclusive of Export) of Nepal (Nepali Date: 2078/04/21)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2078/04/21)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76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77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78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79</v>
      </c>
      <c r="T209" s="163">
        <f t="shared" ref="T209:AX209" si="53">B72</f>
        <v>1202.04</v>
      </c>
      <c r="U209" s="163">
        <f t="shared" si="53"/>
        <v>1168.44</v>
      </c>
      <c r="V209" s="163">
        <f t="shared" si="53"/>
        <v>1154.8399999999999</v>
      </c>
      <c r="W209" s="163">
        <f t="shared" si="53"/>
        <v>1128.94</v>
      </c>
      <c r="X209" s="163">
        <f t="shared" si="53"/>
        <v>1077.24</v>
      </c>
      <c r="Y209" s="163">
        <f t="shared" si="53"/>
        <v>1045.54</v>
      </c>
      <c r="Z209" s="163">
        <f t="shared" si="53"/>
        <v>1007.3399999999999</v>
      </c>
      <c r="AA209" s="163">
        <f t="shared" si="53"/>
        <v>1037.94</v>
      </c>
      <c r="AB209" s="163">
        <f t="shared" si="53"/>
        <v>1082.3400000000001</v>
      </c>
      <c r="AC209" s="163">
        <f t="shared" si="53"/>
        <v>1083.3400000000001</v>
      </c>
      <c r="AD209" s="163">
        <f t="shared" si="53"/>
        <v>1104.04</v>
      </c>
      <c r="AE209" s="163">
        <f t="shared" si="53"/>
        <v>1190.74</v>
      </c>
      <c r="AF209" s="163">
        <f t="shared" si="53"/>
        <v>1242.54</v>
      </c>
      <c r="AG209" s="163">
        <f t="shared" si="53"/>
        <v>1257.94</v>
      </c>
      <c r="AH209" s="163">
        <f t="shared" si="53"/>
        <v>1261.24</v>
      </c>
      <c r="AI209" s="163">
        <f t="shared" si="53"/>
        <v>1254.54</v>
      </c>
      <c r="AJ209" s="163">
        <f t="shared" si="53"/>
        <v>1253.1399999999999</v>
      </c>
      <c r="AK209" s="163">
        <f t="shared" si="53"/>
        <v>1276.74</v>
      </c>
      <c r="AL209" s="163">
        <f t="shared" si="53"/>
        <v>1183.6399999999999</v>
      </c>
      <c r="AM209" s="163">
        <f t="shared" si="53"/>
        <v>1119.8399999999999</v>
      </c>
      <c r="AN209" s="163">
        <f t="shared" si="53"/>
        <v>1185.1400000000001</v>
      </c>
      <c r="AO209" s="163">
        <f t="shared" si="53"/>
        <v>1240.44</v>
      </c>
      <c r="AP209" s="163">
        <f t="shared" si="53"/>
        <v>1270.04</v>
      </c>
      <c r="AQ209" s="163">
        <f t="shared" si="53"/>
        <v>1442.3400000000001</v>
      </c>
      <c r="AR209" s="163">
        <f t="shared" si="53"/>
        <v>1455.6399999999999</v>
      </c>
      <c r="AS209" s="163">
        <f t="shared" si="53"/>
        <v>1417.3400000000001</v>
      </c>
      <c r="AT209" s="163">
        <f t="shared" si="53"/>
        <v>1407.44</v>
      </c>
      <c r="AU209" s="163">
        <f t="shared" si="53"/>
        <v>1419.14</v>
      </c>
      <c r="AV209" s="163">
        <f t="shared" si="53"/>
        <v>1300.5400000000002</v>
      </c>
      <c r="AW209" s="163">
        <f t="shared" si="53"/>
        <v>1196.3399999999999</v>
      </c>
      <c r="AX209" s="163">
        <f t="shared" si="53"/>
        <v>1172.54</v>
      </c>
    </row>
    <row r="210" spans="1:50" x14ac:dyDescent="0.25">
      <c r="A210" s="156" t="s">
        <v>80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81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82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83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84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69</v>
      </c>
      <c r="B230" s="166">
        <f t="shared" ref="B230:AF230" si="54">B194</f>
        <v>0.64</v>
      </c>
      <c r="C230" s="166">
        <f t="shared" si="54"/>
        <v>0.64</v>
      </c>
      <c r="D230" s="166">
        <f t="shared" si="54"/>
        <v>0.64</v>
      </c>
      <c r="E230" s="166">
        <f t="shared" si="54"/>
        <v>0.64</v>
      </c>
      <c r="F230" s="166">
        <f t="shared" si="54"/>
        <v>0.64</v>
      </c>
      <c r="G230" s="166">
        <f t="shared" si="54"/>
        <v>0.64</v>
      </c>
      <c r="H230" s="166">
        <f t="shared" si="54"/>
        <v>0.64</v>
      </c>
      <c r="I230" s="166">
        <f t="shared" si="54"/>
        <v>0.64</v>
      </c>
      <c r="J230" s="166">
        <f t="shared" si="54"/>
        <v>0.64</v>
      </c>
      <c r="K230" s="166">
        <f t="shared" si="54"/>
        <v>0.64</v>
      </c>
      <c r="L230" s="166">
        <f t="shared" si="54"/>
        <v>0.64</v>
      </c>
      <c r="M230" s="166">
        <f t="shared" si="54"/>
        <v>0.64</v>
      </c>
      <c r="N230" s="166">
        <f t="shared" si="54"/>
        <v>0.64</v>
      </c>
      <c r="O230" s="166">
        <f t="shared" si="54"/>
        <v>0.64</v>
      </c>
      <c r="P230" s="166">
        <f t="shared" si="54"/>
        <v>0.64</v>
      </c>
      <c r="Q230" s="166">
        <f t="shared" si="54"/>
        <v>0.64</v>
      </c>
      <c r="R230" s="166">
        <f t="shared" si="54"/>
        <v>0.64</v>
      </c>
      <c r="S230" s="166">
        <f t="shared" si="54"/>
        <v>0.64</v>
      </c>
      <c r="T230" s="166">
        <f t="shared" si="54"/>
        <v>0.64</v>
      </c>
      <c r="U230" s="166">
        <f t="shared" si="54"/>
        <v>0.64</v>
      </c>
      <c r="V230" s="166">
        <f t="shared" si="54"/>
        <v>0.64</v>
      </c>
      <c r="W230" s="166">
        <f t="shared" si="54"/>
        <v>0.64</v>
      </c>
      <c r="X230" s="166">
        <f t="shared" si="54"/>
        <v>0.64</v>
      </c>
      <c r="Y230" s="166">
        <f t="shared" si="54"/>
        <v>0.64</v>
      </c>
      <c r="Z230" s="166">
        <f t="shared" si="54"/>
        <v>0.64</v>
      </c>
      <c r="AA230" s="166">
        <f t="shared" si="54"/>
        <v>0.64</v>
      </c>
      <c r="AB230" s="166">
        <f t="shared" si="54"/>
        <v>0.64</v>
      </c>
      <c r="AC230" s="166">
        <f t="shared" si="54"/>
        <v>0.64</v>
      </c>
      <c r="AD230" s="166">
        <f t="shared" si="54"/>
        <v>0.64</v>
      </c>
      <c r="AE230" s="166">
        <f t="shared" si="54"/>
        <v>0.64</v>
      </c>
      <c r="AF230" s="166">
        <f t="shared" si="54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5">IF(C198&lt;100,"",C198-520)</f>
        <v/>
      </c>
      <c r="D231" s="114" t="str">
        <f t="shared" si="55"/>
        <v/>
      </c>
      <c r="E231" s="114" t="str">
        <f t="shared" si="55"/>
        <v/>
      </c>
      <c r="F231" s="114" t="str">
        <f t="shared" si="55"/>
        <v/>
      </c>
      <c r="G231" s="114" t="str">
        <f t="shared" si="55"/>
        <v/>
      </c>
      <c r="H231" s="114" t="str">
        <f t="shared" si="55"/>
        <v/>
      </c>
      <c r="I231" s="114" t="str">
        <f t="shared" si="55"/>
        <v/>
      </c>
      <c r="J231" s="114" t="str">
        <f t="shared" si="55"/>
        <v/>
      </c>
      <c r="K231" s="114" t="str">
        <f t="shared" si="55"/>
        <v/>
      </c>
      <c r="L231" s="114" t="str">
        <f t="shared" si="55"/>
        <v/>
      </c>
      <c r="M231" s="114" t="str">
        <f t="shared" si="55"/>
        <v/>
      </c>
      <c r="N231" s="114" t="str">
        <f t="shared" si="55"/>
        <v/>
      </c>
      <c r="O231" s="114" t="str">
        <f t="shared" si="55"/>
        <v/>
      </c>
      <c r="P231" s="114" t="str">
        <f t="shared" si="55"/>
        <v/>
      </c>
      <c r="Q231" s="114" t="str">
        <f t="shared" si="55"/>
        <v/>
      </c>
      <c r="R231" s="114" t="str">
        <f t="shared" si="55"/>
        <v/>
      </c>
      <c r="S231" s="114" t="str">
        <f t="shared" si="55"/>
        <v/>
      </c>
      <c r="T231" s="114" t="str">
        <f t="shared" si="55"/>
        <v/>
      </c>
      <c r="U231" s="114" t="str">
        <f t="shared" si="55"/>
        <v/>
      </c>
      <c r="V231" s="114" t="str">
        <f t="shared" si="55"/>
        <v/>
      </c>
      <c r="W231" s="114" t="str">
        <f t="shared" si="55"/>
        <v/>
      </c>
      <c r="X231" s="114" t="str">
        <f t="shared" si="55"/>
        <v/>
      </c>
      <c r="Y231" s="114" t="str">
        <f t="shared" si="55"/>
        <v/>
      </c>
      <c r="Z231" s="114" t="str">
        <f t="shared" si="55"/>
        <v/>
      </c>
      <c r="AA231" s="114" t="str">
        <f t="shared" si="55"/>
        <v/>
      </c>
      <c r="AB231" s="114" t="str">
        <f t="shared" si="55"/>
        <v/>
      </c>
      <c r="AC231" s="114" t="str">
        <f t="shared" si="55"/>
        <v/>
      </c>
      <c r="AD231" s="114" t="str">
        <f t="shared" si="55"/>
        <v/>
      </c>
      <c r="AE231" s="114" t="str">
        <f t="shared" si="55"/>
        <v/>
      </c>
      <c r="AF231" s="114" t="str">
        <f t="shared" si="55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6">IF(B199&lt;100,"",B199-620)</f>
        <v/>
      </c>
      <c r="C232" s="114" t="str">
        <f t="shared" si="56"/>
        <v/>
      </c>
      <c r="D232" s="114" t="str">
        <f t="shared" si="56"/>
        <v/>
      </c>
      <c r="E232" s="114" t="str">
        <f t="shared" si="56"/>
        <v/>
      </c>
      <c r="F232" s="114" t="str">
        <f t="shared" si="56"/>
        <v/>
      </c>
      <c r="G232" s="114" t="str">
        <f t="shared" si="56"/>
        <v/>
      </c>
      <c r="H232" s="114" t="str">
        <f t="shared" si="56"/>
        <v/>
      </c>
      <c r="I232" s="114" t="str">
        <f t="shared" si="56"/>
        <v/>
      </c>
      <c r="J232" s="114" t="str">
        <f t="shared" si="56"/>
        <v/>
      </c>
      <c r="K232" s="114" t="str">
        <f t="shared" si="56"/>
        <v/>
      </c>
      <c r="L232" s="114" t="str">
        <f t="shared" si="56"/>
        <v/>
      </c>
      <c r="M232" s="114" t="str">
        <f t="shared" si="56"/>
        <v/>
      </c>
      <c r="N232" s="114" t="str">
        <f t="shared" si="56"/>
        <v/>
      </c>
      <c r="O232" s="114" t="str">
        <f t="shared" si="56"/>
        <v/>
      </c>
      <c r="P232" s="114" t="str">
        <f t="shared" si="56"/>
        <v/>
      </c>
      <c r="Q232" s="114" t="str">
        <f t="shared" si="56"/>
        <v/>
      </c>
      <c r="R232" s="114" t="str">
        <f t="shared" si="56"/>
        <v/>
      </c>
      <c r="S232" s="114" t="str">
        <f t="shared" si="56"/>
        <v/>
      </c>
      <c r="T232" s="114" t="str">
        <f t="shared" si="56"/>
        <v/>
      </c>
      <c r="U232" s="114" t="str">
        <f t="shared" si="56"/>
        <v/>
      </c>
      <c r="V232" s="114" t="str">
        <f t="shared" si="56"/>
        <v/>
      </c>
      <c r="W232" s="114" t="str">
        <f t="shared" si="56"/>
        <v/>
      </c>
      <c r="X232" s="114" t="str">
        <f t="shared" si="56"/>
        <v/>
      </c>
      <c r="Y232" s="114" t="str">
        <f t="shared" si="56"/>
        <v/>
      </c>
      <c r="Z232" s="114" t="str">
        <f t="shared" si="56"/>
        <v/>
      </c>
      <c r="AA232" s="114" t="str">
        <f t="shared" si="56"/>
        <v/>
      </c>
      <c r="AB232" s="114" t="str">
        <f t="shared" si="56"/>
        <v/>
      </c>
      <c r="AC232" s="114" t="str">
        <f t="shared" si="56"/>
        <v/>
      </c>
      <c r="AD232" s="114" t="str">
        <f t="shared" si="56"/>
        <v/>
      </c>
      <c r="AE232" s="114" t="str">
        <f t="shared" si="56"/>
        <v/>
      </c>
      <c r="AF232" s="114" t="str">
        <f t="shared" si="56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7">IF(B200&lt;100,"",B200-330)</f>
        <v/>
      </c>
      <c r="C233" s="114" t="str">
        <f t="shared" si="57"/>
        <v/>
      </c>
      <c r="D233" s="114" t="str">
        <f t="shared" si="57"/>
        <v/>
      </c>
      <c r="E233" s="114" t="str">
        <f t="shared" si="57"/>
        <v/>
      </c>
      <c r="F233" s="114" t="str">
        <f t="shared" si="57"/>
        <v/>
      </c>
      <c r="G233" s="114" t="str">
        <f t="shared" si="57"/>
        <v/>
      </c>
      <c r="H233" s="114" t="str">
        <f t="shared" si="57"/>
        <v/>
      </c>
      <c r="I233" s="114" t="str">
        <f t="shared" si="57"/>
        <v/>
      </c>
      <c r="J233" s="114" t="str">
        <f t="shared" si="57"/>
        <v/>
      </c>
      <c r="K233" s="114" t="str">
        <f t="shared" si="57"/>
        <v/>
      </c>
      <c r="L233" s="114" t="str">
        <f t="shared" si="57"/>
        <v/>
      </c>
      <c r="M233" s="114" t="str">
        <f t="shared" si="57"/>
        <v/>
      </c>
      <c r="N233" s="114" t="str">
        <f t="shared" si="57"/>
        <v/>
      </c>
      <c r="O233" s="114" t="str">
        <f t="shared" si="57"/>
        <v/>
      </c>
      <c r="P233" s="114" t="str">
        <f t="shared" si="57"/>
        <v/>
      </c>
      <c r="Q233" s="114" t="str">
        <f t="shared" si="57"/>
        <v/>
      </c>
      <c r="R233" s="114" t="str">
        <f t="shared" si="57"/>
        <v/>
      </c>
      <c r="S233" s="114" t="str">
        <f t="shared" si="57"/>
        <v/>
      </c>
      <c r="T233" s="114" t="str">
        <f t="shared" si="57"/>
        <v/>
      </c>
      <c r="U233" s="114" t="str">
        <f t="shared" si="57"/>
        <v/>
      </c>
      <c r="V233" s="114" t="str">
        <f t="shared" si="57"/>
        <v/>
      </c>
      <c r="W233" s="114" t="str">
        <f t="shared" si="57"/>
        <v/>
      </c>
      <c r="X233" s="114" t="str">
        <f t="shared" si="57"/>
        <v/>
      </c>
      <c r="Y233" s="114" t="str">
        <f t="shared" si="57"/>
        <v/>
      </c>
      <c r="Z233" s="114" t="str">
        <f t="shared" si="57"/>
        <v/>
      </c>
      <c r="AA233" s="114" t="str">
        <f t="shared" si="57"/>
        <v/>
      </c>
      <c r="AB233" s="114" t="str">
        <f t="shared" si="57"/>
        <v/>
      </c>
      <c r="AC233" s="114" t="str">
        <f t="shared" si="57"/>
        <v/>
      </c>
      <c r="AD233" s="114" t="str">
        <f t="shared" si="57"/>
        <v/>
      </c>
      <c r="AE233" s="114" t="str">
        <f t="shared" si="57"/>
        <v/>
      </c>
      <c r="AF233" s="114" t="str">
        <f t="shared" si="57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58">IF(C201&lt;100,"",C201-1500)</f>
        <v/>
      </c>
      <c r="D234" s="114" t="str">
        <f t="shared" si="58"/>
        <v/>
      </c>
      <c r="E234" s="114" t="str">
        <f t="shared" si="58"/>
        <v/>
      </c>
      <c r="F234" s="114" t="str">
        <f t="shared" si="58"/>
        <v/>
      </c>
      <c r="G234" s="114" t="str">
        <f t="shared" si="58"/>
        <v/>
      </c>
      <c r="H234" s="114" t="str">
        <f t="shared" si="58"/>
        <v/>
      </c>
      <c r="I234" s="114" t="str">
        <f t="shared" si="58"/>
        <v/>
      </c>
      <c r="J234" s="114" t="str">
        <f t="shared" si="58"/>
        <v/>
      </c>
      <c r="K234" s="114" t="str">
        <f t="shared" si="58"/>
        <v/>
      </c>
      <c r="L234" s="114" t="str">
        <f t="shared" si="58"/>
        <v/>
      </c>
      <c r="M234" s="114" t="str">
        <f t="shared" si="58"/>
        <v/>
      </c>
      <c r="N234" s="114" t="str">
        <f t="shared" si="58"/>
        <v/>
      </c>
      <c r="O234" s="114" t="str">
        <f t="shared" si="58"/>
        <v/>
      </c>
      <c r="P234" s="114" t="str">
        <f t="shared" si="58"/>
        <v/>
      </c>
      <c r="Q234" s="114" t="str">
        <f t="shared" si="58"/>
        <v/>
      </c>
      <c r="R234" s="114" t="str">
        <f t="shared" si="58"/>
        <v/>
      </c>
      <c r="S234" s="114" t="str">
        <f t="shared" si="58"/>
        <v/>
      </c>
      <c r="T234" s="114" t="str">
        <f t="shared" si="58"/>
        <v/>
      </c>
      <c r="U234" s="114" t="str">
        <f t="shared" si="58"/>
        <v/>
      </c>
      <c r="V234" s="114" t="str">
        <f t="shared" si="58"/>
        <v/>
      </c>
      <c r="W234" s="114" t="str">
        <f t="shared" si="58"/>
        <v/>
      </c>
      <c r="X234" s="114" t="str">
        <f t="shared" si="58"/>
        <v/>
      </c>
      <c r="Y234" s="114" t="str">
        <f t="shared" si="58"/>
        <v/>
      </c>
      <c r="Z234" s="114" t="str">
        <f t="shared" si="58"/>
        <v/>
      </c>
      <c r="AA234" s="114" t="str">
        <f t="shared" si="58"/>
        <v/>
      </c>
      <c r="AB234" s="114" t="str">
        <f t="shared" si="58"/>
        <v/>
      </c>
      <c r="AC234" s="114" t="str">
        <f t="shared" si="58"/>
        <v/>
      </c>
      <c r="AD234" s="114" t="str">
        <f t="shared" si="58"/>
        <v/>
      </c>
      <c r="AE234" s="114" t="str">
        <f t="shared" si="58"/>
        <v/>
      </c>
      <c r="AF234" s="114" t="str">
        <f t="shared" si="58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6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67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4450" priority="363">
      <formula>S$9&gt;=20/24</formula>
    </cfRule>
    <cfRule type="expression" dxfId="4449" priority="364">
      <formula>AND(S$9&gt;=14/24,S$9&lt;20/24)</formula>
    </cfRule>
    <cfRule type="expression" dxfId="4448" priority="365">
      <formula>AND(S$9&gt;=8/24,S$9&lt;14/24)</formula>
    </cfRule>
    <cfRule type="expression" dxfId="4447" priority="366">
      <formula>S$9&lt;8/24</formula>
    </cfRule>
  </conditionalFormatting>
  <conditionalFormatting sqref="B8:AF10 AA78:AF78 B78:Q78 B53:AF53 B79:AF79 C189:AF195 L34:Q34 R55:R56 AC81:AF88 B65:AF69 B54:K56 T208:AX208 B71:AF75 T55:T56 U82:V83 B77:AF77 C57:K58 L54:Q58 M43:W43 L11:X11 O39:X39 Y37:Z40 Y15:AB26 Y11:AB13 W82:AB88 AC20:AD29 Y28:AB29 AA27:AB27 AE20:AF26 AB12:AF12 AE28:AF29 L50:AF52 AA54:AF57">
    <cfRule type="expression" dxfId="4446" priority="359">
      <formula>B$9&gt;=20/24</formula>
    </cfRule>
    <cfRule type="expression" dxfId="4445" priority="360">
      <formula>AND(B$9&gt;=14/24,B$9&lt;20/24)</formula>
    </cfRule>
    <cfRule type="expression" dxfId="4444" priority="361">
      <formula>AND(B$9&gt;=8/24,B$9&lt;14/24)</formula>
    </cfRule>
    <cfRule type="expression" dxfId="4443" priority="362">
      <formula>B$9&lt;8/24</formula>
    </cfRule>
  </conditionalFormatting>
  <conditionalFormatting sqref="B187:AF187">
    <cfRule type="expression" dxfId="4442" priority="355">
      <formula>B$9&gt;=20/24</formula>
    </cfRule>
    <cfRule type="expression" dxfId="4441" priority="356">
      <formula>AND(B$9&gt;=14/24,B$9&lt;20/24)</formula>
    </cfRule>
    <cfRule type="expression" dxfId="4440" priority="357">
      <formula>AND(B$9&gt;=8/24,B$9&lt;14/24)</formula>
    </cfRule>
    <cfRule type="expression" dxfId="4439" priority="358">
      <formula>B$9&lt;8/24</formula>
    </cfRule>
  </conditionalFormatting>
  <conditionalFormatting sqref="AL4:AL6">
    <cfRule type="iconSet" priority="354">
      <iconSet iconSet="3TrafficLights2" reverse="1">
        <cfvo type="percent" val="0"/>
        <cfvo type="num" val="1"/>
        <cfvo type="num" val="1"/>
      </iconSet>
    </cfRule>
  </conditionalFormatting>
  <conditionalFormatting sqref="Y30:AF30">
    <cfRule type="expression" dxfId="4438" priority="342">
      <formula>Y$9&gt;=20/24</formula>
    </cfRule>
    <cfRule type="expression" dxfId="4437" priority="343">
      <formula>AND(Y$9&gt;=14/24,Y$9&lt;20/24)</formula>
    </cfRule>
    <cfRule type="expression" dxfId="4436" priority="344">
      <formula>AND(Y$9&gt;=8/24,Y$9&lt;14/24)</formula>
    </cfRule>
    <cfRule type="expression" dxfId="4435" priority="345">
      <formula>Y$9&lt;8/24</formula>
    </cfRule>
  </conditionalFormatting>
  <conditionalFormatting sqref="Y36:Z36">
    <cfRule type="expression" dxfId="4434" priority="338">
      <formula>Y$9&gt;=20/24</formula>
    </cfRule>
    <cfRule type="expression" dxfId="4433" priority="339">
      <formula>AND(Y$9&gt;=14/24,Y$9&lt;20/24)</formula>
    </cfRule>
    <cfRule type="expression" dxfId="4432" priority="340">
      <formula>AND(Y$9&gt;=8/24,Y$9&lt;14/24)</formula>
    </cfRule>
    <cfRule type="expression" dxfId="4431" priority="341">
      <formula>Y$9&lt;8/24</formula>
    </cfRule>
  </conditionalFormatting>
  <conditionalFormatting sqref="R54 T54:Z54">
    <cfRule type="expression" dxfId="4430" priority="334">
      <formula>R$9&gt;=20/24</formula>
    </cfRule>
    <cfRule type="expression" dxfId="4429" priority="335">
      <formula>AND(R$9&gt;=14/24,R$9&lt;20/24)</formula>
    </cfRule>
    <cfRule type="expression" dxfId="4428" priority="336">
      <formula>AND(R$9&gt;=8/24,R$9&lt;14/24)</formula>
    </cfRule>
    <cfRule type="expression" dxfId="4427" priority="337">
      <formula>R$9&lt;8/24</formula>
    </cfRule>
  </conditionalFormatting>
  <conditionalFormatting sqref="R78:Z78">
    <cfRule type="expression" dxfId="4426" priority="330">
      <formula>R$9&gt;=20/24</formula>
    </cfRule>
    <cfRule type="expression" dxfId="4425" priority="331">
      <formula>AND(R$9&gt;=14/24,R$9&lt;20/24)</formula>
    </cfRule>
    <cfRule type="expression" dxfId="4424" priority="332">
      <formula>AND(R$9&gt;=8/24,R$9&lt;14/24)</formula>
    </cfRule>
    <cfRule type="expression" dxfId="4423" priority="333">
      <formula>R$9&lt;8/24</formula>
    </cfRule>
  </conditionalFormatting>
  <conditionalFormatting sqref="T81:AB81">
    <cfRule type="expression" dxfId="4422" priority="326">
      <formula>T$9&gt;=20/24</formula>
    </cfRule>
    <cfRule type="expression" dxfId="4421" priority="327">
      <formula>AND(T$9&gt;=14/24,T$9&lt;20/24)</formula>
    </cfRule>
    <cfRule type="expression" dxfId="4420" priority="328">
      <formula>AND(T$9&gt;=8/24,T$9&lt;14/24)</formula>
    </cfRule>
    <cfRule type="expression" dxfId="4419" priority="329">
      <formula>T$9&lt;8/24</formula>
    </cfRule>
  </conditionalFormatting>
  <conditionalFormatting sqref="R34:AD34">
    <cfRule type="expression" dxfId="4418" priority="306">
      <formula>R$9&gt;=20/24</formula>
    </cfRule>
    <cfRule type="expression" dxfId="4417" priority="307">
      <formula>AND(R$9&gt;=14/24,R$9&lt;20/24)</formula>
    </cfRule>
    <cfRule type="expression" dxfId="4416" priority="308">
      <formula>AND(R$9&gt;=8/24,R$9&lt;14/24)</formula>
    </cfRule>
    <cfRule type="expression" dxfId="4415" priority="309">
      <formula>R$9&lt;8/24</formula>
    </cfRule>
  </conditionalFormatting>
  <conditionalFormatting sqref="Y32:AF32">
    <cfRule type="expression" dxfId="4414" priority="302">
      <formula>Y$9&gt;=20/24</formula>
    </cfRule>
    <cfRule type="expression" dxfId="4413" priority="303">
      <formula>AND(Y$9&gt;=14/24,Y$9&lt;20/24)</formula>
    </cfRule>
    <cfRule type="expression" dxfId="4412" priority="304">
      <formula>AND(Y$9&gt;=8/24,Y$9&lt;14/24)</formula>
    </cfRule>
    <cfRule type="expression" dxfId="4411" priority="305">
      <formula>Y$9&lt;8/24</formula>
    </cfRule>
  </conditionalFormatting>
  <conditionalFormatting sqref="X43:Y43 Y42 Y44:Y45 Z42:Z45">
    <cfRule type="expression" dxfId="4410" priority="298">
      <formula>X$9&gt;=20/24</formula>
    </cfRule>
    <cfRule type="expression" dxfId="4409" priority="299">
      <formula>AND(X$9&gt;=14/24,X$9&lt;20/24)</formula>
    </cfRule>
    <cfRule type="expression" dxfId="4408" priority="300">
      <formula>AND(X$9&gt;=8/24,X$9&lt;14/24)</formula>
    </cfRule>
    <cfRule type="expression" dxfId="4407" priority="301">
      <formula>X$9&lt;8/24</formula>
    </cfRule>
  </conditionalFormatting>
  <conditionalFormatting sqref="Y46:Z46">
    <cfRule type="expression" dxfId="4406" priority="294">
      <formula>Y$9&gt;=20/24</formula>
    </cfRule>
    <cfRule type="expression" dxfId="4405" priority="295">
      <formula>AND(Y$9&gt;=14/24,Y$9&lt;20/24)</formula>
    </cfRule>
    <cfRule type="expression" dxfId="4404" priority="296">
      <formula>AND(Y$9&gt;=8/24,Y$9&lt;14/24)</formula>
    </cfRule>
    <cfRule type="expression" dxfId="4403" priority="297">
      <formula>Y$9&lt;8/24</formula>
    </cfRule>
  </conditionalFormatting>
  <conditionalFormatting sqref="Y47:Z47">
    <cfRule type="expression" dxfId="4402" priority="290">
      <formula>Y$9&gt;=20/24</formula>
    </cfRule>
    <cfRule type="expression" dxfId="4401" priority="291">
      <formula>AND(Y$9&gt;=14/24,Y$9&lt;20/24)</formula>
    </cfRule>
    <cfRule type="expression" dxfId="4400" priority="292">
      <formula>AND(Y$9&gt;=8/24,Y$9&lt;14/24)</formula>
    </cfRule>
    <cfRule type="expression" dxfId="4399" priority="293">
      <formula>Y$9&lt;8/24</formula>
    </cfRule>
  </conditionalFormatting>
  <conditionalFormatting sqref="R57:R64 W57:Z64 AA58:AF64">
    <cfRule type="expression" dxfId="4398" priority="286">
      <formula>R$9&gt;=20/24</formula>
    </cfRule>
    <cfRule type="expression" dxfId="4397" priority="287">
      <formula>AND(R$9&gt;=14/24,R$9&lt;20/24)</formula>
    </cfRule>
    <cfRule type="expression" dxfId="4396" priority="288">
      <formula>AND(R$9&gt;=8/24,R$9&lt;14/24)</formula>
    </cfRule>
    <cfRule type="expression" dxfId="4395" priority="289">
      <formula>R$9&lt;8/24</formula>
    </cfRule>
  </conditionalFormatting>
  <conditionalFormatting sqref="AA91:AF94">
    <cfRule type="expression" dxfId="4394" priority="282">
      <formula>AA$9&gt;=20/24</formula>
    </cfRule>
    <cfRule type="expression" dxfId="4393" priority="283">
      <formula>AND(AA$9&gt;=14/24,AA$9&lt;20/24)</formula>
    </cfRule>
    <cfRule type="expression" dxfId="4392" priority="284">
      <formula>AND(AA$9&gt;=8/24,AA$9&lt;14/24)</formula>
    </cfRule>
    <cfRule type="expression" dxfId="4391" priority="285">
      <formula>AA$9&lt;8/24</formula>
    </cfRule>
  </conditionalFormatting>
  <conditionalFormatting sqref="C59:H59 I59:Q64">
    <cfRule type="expression" dxfId="4390" priority="278">
      <formula>C$9&gt;=20/24</formula>
    </cfRule>
    <cfRule type="expression" dxfId="4389" priority="279">
      <formula>AND(C$9&gt;=14/24,C$9&lt;20/24)</formula>
    </cfRule>
    <cfRule type="expression" dxfId="4388" priority="280">
      <formula>AND(C$9&gt;=8/24,C$9&lt;14/24)</formula>
    </cfRule>
    <cfRule type="expression" dxfId="4387" priority="281">
      <formula>C$9&lt;8/24</formula>
    </cfRule>
  </conditionalFormatting>
  <conditionalFormatting sqref="T91:Z94">
    <cfRule type="expression" dxfId="4386" priority="274">
      <formula>T$9&gt;=20/24</formula>
    </cfRule>
    <cfRule type="expression" dxfId="4385" priority="275">
      <formula>AND(T$9&gt;=14/24,T$9&lt;20/24)</formula>
    </cfRule>
    <cfRule type="expression" dxfId="4384" priority="276">
      <formula>AND(T$9&gt;=8/24,T$9&lt;14/24)</formula>
    </cfRule>
    <cfRule type="expression" dxfId="4383" priority="277">
      <formula>T$9&lt;8/24</formula>
    </cfRule>
  </conditionalFormatting>
  <conditionalFormatting sqref="B35:AF35 C33:AF34 C48:AG48 C25:D25 E32:K32 E15:K30 E12:K13 E36:K40 E42:K47 M43:Y43 Y42 O39:X39 Y44:Y47 C11:AF11 AA27:AE27 Y15:AE26 Y28:AE30 Y12:AF13 Y32:AF32 AF15:AF30 Z42:AF47 Y36:AF40 B49:AF53">
    <cfRule type="expression" dxfId="4382" priority="273">
      <formula>B11&gt;$AG11</formula>
    </cfRule>
  </conditionalFormatting>
  <conditionalFormatting sqref="A96:A152 A81:A94 A11:A13 A15:A30 A42:A69 A77:A79 A71:A75 A32:A40 A165:A196">
    <cfRule type="expression" dxfId="4381" priority="272">
      <formula>$AH11=0</formula>
    </cfRule>
  </conditionalFormatting>
  <conditionalFormatting sqref="AA95:AF95">
    <cfRule type="expression" dxfId="4380" priority="268">
      <formula>AA$9&gt;=20/24</formula>
    </cfRule>
    <cfRule type="expression" dxfId="4379" priority="269">
      <formula>AND(AA$9&gt;=14/24,AA$9&lt;20/24)</formula>
    </cfRule>
    <cfRule type="expression" dxfId="4378" priority="270">
      <formula>AND(AA$9&gt;=8/24,AA$9&lt;14/24)</formula>
    </cfRule>
    <cfRule type="expression" dxfId="4377" priority="271">
      <formula>AA$9&lt;8/24</formula>
    </cfRule>
  </conditionalFormatting>
  <conditionalFormatting sqref="T95:Z95">
    <cfRule type="expression" dxfId="4376" priority="264">
      <formula>T$9&gt;=20/24</formula>
    </cfRule>
    <cfRule type="expression" dxfId="4375" priority="265">
      <formula>AND(T$9&gt;=14/24,T$9&lt;20/24)</formula>
    </cfRule>
    <cfRule type="expression" dxfId="4374" priority="266">
      <formula>AND(T$9&gt;=8/24,T$9&lt;14/24)</formula>
    </cfRule>
    <cfRule type="expression" dxfId="4373" priority="267">
      <formula>T$9&lt;8/24</formula>
    </cfRule>
  </conditionalFormatting>
  <conditionalFormatting sqref="A95">
    <cfRule type="expression" dxfId="4372" priority="263">
      <formula>$AH95=0</formula>
    </cfRule>
  </conditionalFormatting>
  <conditionalFormatting sqref="C33:AF33">
    <cfRule type="expression" dxfId="4371" priority="259">
      <formula>C$9&gt;=20/24</formula>
    </cfRule>
    <cfRule type="expression" dxfId="4370" priority="260">
      <formula>AND(C$9&gt;=14/24,C$9&lt;20/24)</formula>
    </cfRule>
    <cfRule type="expression" dxfId="4369" priority="261">
      <formula>AND(C$9&gt;=8/24,C$9&lt;14/24)</formula>
    </cfRule>
    <cfRule type="expression" dxfId="4368" priority="262">
      <formula>C$9&lt;8/24</formula>
    </cfRule>
  </conditionalFormatting>
  <conditionalFormatting sqref="R33:AF33">
    <cfRule type="expression" dxfId="4367" priority="255">
      <formula>R$9&gt;=20/24</formula>
    </cfRule>
    <cfRule type="expression" dxfId="4366" priority="256">
      <formula>AND(R$9&gt;=14/24,R$9&lt;20/24)</formula>
    </cfRule>
    <cfRule type="expression" dxfId="4365" priority="257">
      <formula>AND(R$9&gt;=8/24,R$9&lt;14/24)</formula>
    </cfRule>
    <cfRule type="expression" dxfId="4364" priority="258">
      <formula>R$9&lt;8/24</formula>
    </cfRule>
  </conditionalFormatting>
  <conditionalFormatting sqref="C60:H64">
    <cfRule type="expression" dxfId="4363" priority="247">
      <formula>C$9&gt;=20/24</formula>
    </cfRule>
    <cfRule type="expression" dxfId="4362" priority="248">
      <formula>AND(C$9&gt;=14/24,C$9&lt;20/24)</formula>
    </cfRule>
    <cfRule type="expression" dxfId="4361" priority="249">
      <formula>AND(C$9&gt;=8/24,C$9&lt;14/24)</formula>
    </cfRule>
    <cfRule type="expression" dxfId="4360" priority="250">
      <formula>C$9&lt;8/24</formula>
    </cfRule>
  </conditionalFormatting>
  <conditionalFormatting sqref="AL30">
    <cfRule type="iconSet" priority="242">
      <iconSet iconSet="3TrafficLights2" reverse="1">
        <cfvo type="percent" val="0"/>
        <cfvo type="num" val="1"/>
        <cfvo type="num" val="1"/>
      </iconSet>
    </cfRule>
  </conditionalFormatting>
  <conditionalFormatting sqref="Y31:AF31">
    <cfRule type="expression" dxfId="4359" priority="238">
      <formula>Y$9&gt;=20/24</formula>
    </cfRule>
    <cfRule type="expression" dxfId="4358" priority="239">
      <formula>AND(Y$9&gt;=14/24,Y$9&lt;20/24)</formula>
    </cfRule>
    <cfRule type="expression" dxfId="4357" priority="240">
      <formula>AND(Y$9&gt;=8/24,Y$9&lt;14/24)</formula>
    </cfRule>
    <cfRule type="expression" dxfId="4356" priority="241">
      <formula>Y$9&lt;8/24</formula>
    </cfRule>
  </conditionalFormatting>
  <conditionalFormatting sqref="E31:K31 Y31:AF31">
    <cfRule type="expression" dxfId="4355" priority="229">
      <formula>E31&gt;$AG31</formula>
    </cfRule>
  </conditionalFormatting>
  <conditionalFormatting sqref="A31">
    <cfRule type="expression" dxfId="4354" priority="228">
      <formula>$AH31=0</formula>
    </cfRule>
  </conditionalFormatting>
  <conditionalFormatting sqref="B80:AF80">
    <cfRule type="expression" dxfId="4353" priority="224">
      <formula>B$9&gt;=20/24</formula>
    </cfRule>
    <cfRule type="expression" dxfId="4352" priority="225">
      <formula>AND(B$9&gt;=14/24,B$9&lt;20/24)</formula>
    </cfRule>
    <cfRule type="expression" dxfId="4351" priority="226">
      <formula>AND(B$9&gt;=8/24,B$9&lt;14/24)</formula>
    </cfRule>
    <cfRule type="expression" dxfId="4350" priority="227">
      <formula>B$9&lt;8/24</formula>
    </cfRule>
  </conditionalFormatting>
  <conditionalFormatting sqref="A80">
    <cfRule type="expression" dxfId="4349" priority="223">
      <formula>$AH80=0</formula>
    </cfRule>
  </conditionalFormatting>
  <conditionalFormatting sqref="Y14:AB14">
    <cfRule type="expression" dxfId="4348" priority="219">
      <formula>Y$9&gt;=20/24</formula>
    </cfRule>
    <cfRule type="expression" dxfId="4347" priority="220">
      <formula>AND(Y$9&gt;=14/24,Y$9&lt;20/24)</formula>
    </cfRule>
    <cfRule type="expression" dxfId="4346" priority="221">
      <formula>AND(Y$9&gt;=8/24,Y$9&lt;14/24)</formula>
    </cfRule>
    <cfRule type="expression" dxfId="4345" priority="222">
      <formula>Y$9&lt;8/24</formula>
    </cfRule>
  </conditionalFormatting>
  <conditionalFormatting sqref="E14:K14 Y14:AF14">
    <cfRule type="expression" dxfId="4344" priority="210">
      <formula>E14&gt;$AG14</formula>
    </cfRule>
  </conditionalFormatting>
  <conditionalFormatting sqref="A14">
    <cfRule type="expression" dxfId="4343" priority="209">
      <formula>$AH14=0</formula>
    </cfRule>
  </conditionalFormatting>
  <conditionalFormatting sqref="A159:A164">
    <cfRule type="expression" dxfId="4342" priority="208">
      <formula>$AH159=0</formula>
    </cfRule>
  </conditionalFormatting>
  <conditionalFormatting sqref="A153:A158">
    <cfRule type="expression" dxfId="4341" priority="207">
      <formula>$AH153=0</formula>
    </cfRule>
  </conditionalFormatting>
  <conditionalFormatting sqref="Y41:Z41">
    <cfRule type="expression" dxfId="4340" priority="203">
      <formula>Y$9&gt;=20/24</formula>
    </cfRule>
    <cfRule type="expression" dxfId="4339" priority="204">
      <formula>AND(Y$9&gt;=14/24,Y$9&lt;20/24)</formula>
    </cfRule>
    <cfRule type="expression" dxfId="4338" priority="205">
      <formula>AND(Y$9&gt;=8/24,Y$9&lt;14/24)</formula>
    </cfRule>
    <cfRule type="expression" dxfId="4337" priority="206">
      <formula>Y$9&lt;8/24</formula>
    </cfRule>
  </conditionalFormatting>
  <conditionalFormatting sqref="E41:K41 Y41:AF41">
    <cfRule type="expression" dxfId="4336" priority="194">
      <formula>E41&gt;$AG41</formula>
    </cfRule>
  </conditionalFormatting>
  <conditionalFormatting sqref="A41">
    <cfRule type="expression" dxfId="4335" priority="193">
      <formula>$AH41=0</formula>
    </cfRule>
  </conditionalFormatting>
  <conditionalFormatting sqref="B76:AF76">
    <cfRule type="expression" dxfId="4334" priority="189">
      <formula>B$9&gt;=20/24</formula>
    </cfRule>
    <cfRule type="expression" dxfId="4333" priority="190">
      <formula>AND(B$9&gt;=14/24,B$9&lt;20/24)</formula>
    </cfRule>
    <cfRule type="expression" dxfId="4332" priority="191">
      <formula>AND(B$9&gt;=8/24,B$9&lt;14/24)</formula>
    </cfRule>
    <cfRule type="expression" dxfId="4331" priority="192">
      <formula>B$9&lt;8/24</formula>
    </cfRule>
  </conditionalFormatting>
  <conditionalFormatting sqref="A76">
    <cfRule type="expression" dxfId="4330" priority="188">
      <formula>$AH76=0</formula>
    </cfRule>
  </conditionalFormatting>
  <conditionalFormatting sqref="B70:AG70">
    <cfRule type="expression" dxfId="4329" priority="184">
      <formula>B$9&gt;=20/24</formula>
    </cfRule>
    <cfRule type="expression" dxfId="4328" priority="185">
      <formula>AND(B$9&gt;=14/24,B$9&lt;20/24)</formula>
    </cfRule>
    <cfRule type="expression" dxfId="4327" priority="186">
      <formula>AND(B$9&gt;=8/24,B$9&lt;14/24)</formula>
    </cfRule>
    <cfRule type="expression" dxfId="4326" priority="187">
      <formula>B$9&lt;8/24</formula>
    </cfRule>
  </conditionalFormatting>
  <conditionalFormatting sqref="A70">
    <cfRule type="expression" dxfId="4325" priority="183">
      <formula>$AH70=0</formula>
    </cfRule>
  </conditionalFormatting>
  <conditionalFormatting sqref="AL31:AL32 AL7:AL29">
    <cfRule type="iconSet" priority="369">
      <iconSet iconSet="3TrafficLights2" reverse="1">
        <cfvo type="percent" val="0"/>
        <cfvo type="num" val="1"/>
        <cfvo type="num" val="1"/>
      </iconSet>
    </cfRule>
  </conditionalFormatting>
  <conditionalFormatting sqref="S55:S56">
    <cfRule type="expression" dxfId="4324" priority="179">
      <formula>S$9&gt;=20/24</formula>
    </cfRule>
    <cfRule type="expression" dxfId="4323" priority="180">
      <formula>AND(S$9&gt;=14/24,S$9&lt;20/24)</formula>
    </cfRule>
    <cfRule type="expression" dxfId="4322" priority="181">
      <formula>AND(S$9&gt;=8/24,S$9&lt;14/24)</formula>
    </cfRule>
    <cfRule type="expression" dxfId="4321" priority="182">
      <formula>S$9&lt;8/24</formula>
    </cfRule>
  </conditionalFormatting>
  <conditionalFormatting sqref="S54">
    <cfRule type="expression" dxfId="4320" priority="175">
      <formula>S$9&gt;=20/24</formula>
    </cfRule>
    <cfRule type="expression" dxfId="4319" priority="176">
      <formula>AND(S$9&gt;=14/24,S$9&lt;20/24)</formula>
    </cfRule>
    <cfRule type="expression" dxfId="4318" priority="177">
      <formula>AND(S$9&gt;=8/24,S$9&lt;14/24)</formula>
    </cfRule>
    <cfRule type="expression" dxfId="4317" priority="178">
      <formula>S$9&lt;8/24</formula>
    </cfRule>
  </conditionalFormatting>
  <conditionalFormatting sqref="S57:V64">
    <cfRule type="expression" dxfId="4316" priority="171">
      <formula>S$9&gt;=20/24</formula>
    </cfRule>
    <cfRule type="expression" dxfId="4315" priority="172">
      <formula>AND(S$9&gt;=14/24,S$9&lt;20/24)</formula>
    </cfRule>
    <cfRule type="expression" dxfId="4314" priority="173">
      <formula>AND(S$9&gt;=8/24,S$9&lt;14/24)</formula>
    </cfRule>
    <cfRule type="expression" dxfId="4313" priority="174">
      <formula>S$9&lt;8/24</formula>
    </cfRule>
  </conditionalFormatting>
  <conditionalFormatting sqref="S82:T88 U84:V88">
    <cfRule type="expression" dxfId="4312" priority="167">
      <formula>S$9&gt;=20/24</formula>
    </cfRule>
    <cfRule type="expression" dxfId="4311" priority="168">
      <formula>AND(S$9&gt;=14/24,S$9&lt;20/24)</formula>
    </cfRule>
    <cfRule type="expression" dxfId="4310" priority="169">
      <formula>AND(S$9&gt;=8/24,S$9&lt;14/24)</formula>
    </cfRule>
    <cfRule type="expression" dxfId="4309" priority="170">
      <formula>S$9&lt;8/24</formula>
    </cfRule>
  </conditionalFormatting>
  <conditionalFormatting sqref="S81">
    <cfRule type="expression" dxfId="4308" priority="163">
      <formula>S$9&gt;=20/24</formula>
    </cfRule>
    <cfRule type="expression" dxfId="4307" priority="164">
      <formula>AND(S$9&gt;=14/24,S$9&lt;20/24)</formula>
    </cfRule>
    <cfRule type="expression" dxfId="4306" priority="165">
      <formula>AND(S$9&gt;=8/24,S$9&lt;14/24)</formula>
    </cfRule>
    <cfRule type="expression" dxfId="4305" priority="166">
      <formula>S$9&lt;8/24</formula>
    </cfRule>
  </conditionalFormatting>
  <conditionalFormatting sqref="B81:Q88 R82:R88">
    <cfRule type="expression" dxfId="4304" priority="159">
      <formula>B$9&gt;=20/24</formula>
    </cfRule>
    <cfRule type="expression" dxfId="4303" priority="160">
      <formula>AND(B$9&gt;=14/24,B$9&lt;20/24)</formula>
    </cfRule>
    <cfRule type="expression" dxfId="4302" priority="161">
      <formula>AND(B$9&gt;=8/24,B$9&lt;14/24)</formula>
    </cfRule>
    <cfRule type="expression" dxfId="4301" priority="162">
      <formula>B$9&lt;8/24</formula>
    </cfRule>
  </conditionalFormatting>
  <conditionalFormatting sqref="R81">
    <cfRule type="expression" dxfId="4300" priority="155">
      <formula>R$9&gt;=20/24</formula>
    </cfRule>
    <cfRule type="expression" dxfId="4299" priority="156">
      <formula>AND(R$9&gt;=14/24,R$9&lt;20/24)</formula>
    </cfRule>
    <cfRule type="expression" dxfId="4298" priority="157">
      <formula>AND(R$9&gt;=8/24,R$9&lt;14/24)</formula>
    </cfRule>
    <cfRule type="expression" dxfId="4297" priority="158">
      <formula>R$9&lt;8/24</formula>
    </cfRule>
  </conditionalFormatting>
  <conditionalFormatting sqref="S91:S94">
    <cfRule type="expression" dxfId="4296" priority="151">
      <formula>S$9&gt;=20/24</formula>
    </cfRule>
    <cfRule type="expression" dxfId="4295" priority="152">
      <formula>AND(S$9&gt;=14/24,S$9&lt;20/24)</formula>
    </cfRule>
    <cfRule type="expression" dxfId="4294" priority="153">
      <formula>AND(S$9&gt;=8/24,S$9&lt;14/24)</formula>
    </cfRule>
    <cfRule type="expression" dxfId="4293" priority="154">
      <formula>S$9&lt;8/24</formula>
    </cfRule>
  </conditionalFormatting>
  <conditionalFormatting sqref="S95">
    <cfRule type="expression" dxfId="4292" priority="147">
      <formula>S$9&gt;=20/24</formula>
    </cfRule>
    <cfRule type="expression" dxfId="4291" priority="148">
      <formula>AND(S$9&gt;=14/24,S$9&lt;20/24)</formula>
    </cfRule>
    <cfRule type="expression" dxfId="4290" priority="149">
      <formula>AND(S$9&gt;=8/24,S$9&lt;14/24)</formula>
    </cfRule>
    <cfRule type="expression" dxfId="4289" priority="150">
      <formula>S$9&lt;8/24</formula>
    </cfRule>
  </conditionalFormatting>
  <conditionalFormatting sqref="B92:L94 B91:E91">
    <cfRule type="expression" dxfId="4288" priority="143">
      <formula>B$9&gt;=20/24</formula>
    </cfRule>
    <cfRule type="expression" dxfId="4287" priority="144">
      <formula>AND(B$9&gt;=14/24,B$9&lt;20/24)</formula>
    </cfRule>
    <cfRule type="expression" dxfId="4286" priority="145">
      <formula>AND(B$9&gt;=8/24,B$9&lt;14/24)</formula>
    </cfRule>
    <cfRule type="expression" dxfId="4285" priority="146">
      <formula>B$9&lt;8/24</formula>
    </cfRule>
  </conditionalFormatting>
  <conditionalFormatting sqref="M92:Q94 N91:Q91">
    <cfRule type="expression" dxfId="4284" priority="139">
      <formula>M$9&gt;=20/24</formula>
    </cfRule>
    <cfRule type="expression" dxfId="4283" priority="140">
      <formula>AND(M$9&gt;=14/24,M$9&lt;20/24)</formula>
    </cfRule>
    <cfRule type="expression" dxfId="4282" priority="141">
      <formula>AND(M$9&gt;=8/24,M$9&lt;14/24)</formula>
    </cfRule>
    <cfRule type="expression" dxfId="4281" priority="142">
      <formula>M$9&lt;8/24</formula>
    </cfRule>
  </conditionalFormatting>
  <conditionalFormatting sqref="R91:R94">
    <cfRule type="expression" dxfId="4280" priority="135">
      <formula>R$9&gt;=20/24</formula>
    </cfRule>
    <cfRule type="expression" dxfId="4279" priority="136">
      <formula>AND(R$9&gt;=14/24,R$9&lt;20/24)</formula>
    </cfRule>
    <cfRule type="expression" dxfId="4278" priority="137">
      <formula>AND(R$9&gt;=8/24,R$9&lt;14/24)</formula>
    </cfRule>
    <cfRule type="expression" dxfId="4277" priority="138">
      <formula>R$9&lt;8/24</formula>
    </cfRule>
  </conditionalFormatting>
  <conditionalFormatting sqref="B95:L95">
    <cfRule type="expression" dxfId="4276" priority="131">
      <formula>B$9&gt;=20/24</formula>
    </cfRule>
    <cfRule type="expression" dxfId="4275" priority="132">
      <formula>AND(B$9&gt;=14/24,B$9&lt;20/24)</formula>
    </cfRule>
    <cfRule type="expression" dxfId="4274" priority="133">
      <formula>AND(B$9&gt;=8/24,B$9&lt;14/24)</formula>
    </cfRule>
    <cfRule type="expression" dxfId="4273" priority="134">
      <formula>B$9&lt;8/24</formula>
    </cfRule>
  </conditionalFormatting>
  <conditionalFormatting sqref="M95:Q95">
    <cfRule type="expression" dxfId="4272" priority="127">
      <formula>M$9&gt;=20/24</formula>
    </cfRule>
    <cfRule type="expression" dxfId="4271" priority="128">
      <formula>AND(M$9&gt;=14/24,M$9&lt;20/24)</formula>
    </cfRule>
    <cfRule type="expression" dxfId="4270" priority="129">
      <formula>AND(M$9&gt;=8/24,M$9&lt;14/24)</formula>
    </cfRule>
    <cfRule type="expression" dxfId="4269" priority="130">
      <formula>M$9&lt;8/24</formula>
    </cfRule>
  </conditionalFormatting>
  <conditionalFormatting sqref="R95">
    <cfRule type="expression" dxfId="4268" priority="123">
      <formula>R$9&gt;=20/24</formula>
    </cfRule>
    <cfRule type="expression" dxfId="4267" priority="124">
      <formula>AND(R$9&gt;=14/24,R$9&lt;20/24)</formula>
    </cfRule>
    <cfRule type="expression" dxfId="4266" priority="125">
      <formula>AND(R$9&gt;=8/24,R$9&lt;14/24)</formula>
    </cfRule>
    <cfRule type="expression" dxfId="4265" priority="126">
      <formula>R$9&lt;8/24</formula>
    </cfRule>
  </conditionalFormatting>
  <conditionalFormatting sqref="L91:M91">
    <cfRule type="expression" dxfId="4264" priority="119">
      <formula>L$9&gt;=20/24</formula>
    </cfRule>
    <cfRule type="expression" dxfId="4263" priority="120">
      <formula>AND(L$9&gt;=14/24,L$9&lt;20/24)</formula>
    </cfRule>
    <cfRule type="expression" dxfId="4262" priority="121">
      <formula>AND(L$9&gt;=8/24,L$9&lt;14/24)</formula>
    </cfRule>
    <cfRule type="expression" dxfId="4261" priority="122">
      <formula>L$9&lt;8/24</formula>
    </cfRule>
  </conditionalFormatting>
  <conditionalFormatting sqref="F91:K91">
    <cfRule type="expression" dxfId="4260" priority="115">
      <formula>F$9&gt;=20/24</formula>
    </cfRule>
    <cfRule type="expression" dxfId="4259" priority="116">
      <formula>AND(F$9&gt;=14/24,F$9&lt;20/24)</formula>
    </cfRule>
    <cfRule type="expression" dxfId="4258" priority="117">
      <formula>AND(F$9&gt;=8/24,F$9&lt;14/24)</formula>
    </cfRule>
    <cfRule type="expression" dxfId="4257" priority="118">
      <formula>F$9&lt;8/24</formula>
    </cfRule>
  </conditionalFormatting>
  <conditionalFormatting sqref="S91:T91">
    <cfRule type="expression" dxfId="4256" priority="111">
      <formula>S$9&gt;=20/24</formula>
    </cfRule>
    <cfRule type="expression" dxfId="4255" priority="112">
      <formula>AND(S$9&gt;=14/24,S$9&lt;20/24)</formula>
    </cfRule>
    <cfRule type="expression" dxfId="4254" priority="113">
      <formula>AND(S$9&gt;=8/24,S$9&lt;14/24)</formula>
    </cfRule>
    <cfRule type="expression" dxfId="4253" priority="114">
      <formula>S$9&lt;8/24</formula>
    </cfRule>
  </conditionalFormatting>
  <conditionalFormatting sqref="M91:R91">
    <cfRule type="expression" dxfId="4252" priority="107">
      <formula>M$9&gt;=20/24</formula>
    </cfRule>
    <cfRule type="expression" dxfId="4251" priority="108">
      <formula>AND(M$9&gt;=14/24,M$9&lt;20/24)</formula>
    </cfRule>
    <cfRule type="expression" dxfId="4250" priority="109">
      <formula>AND(M$9&gt;=8/24,M$9&lt;14/24)</formula>
    </cfRule>
    <cfRule type="expression" dxfId="4249" priority="110">
      <formula>M$9&lt;8/24</formula>
    </cfRule>
  </conditionalFormatting>
  <conditionalFormatting sqref="B15:D24 B12:D13 B26:D29">
    <cfRule type="expression" dxfId="4248" priority="103">
      <formula>B$9&gt;=20/24</formula>
    </cfRule>
    <cfRule type="expression" dxfId="4247" priority="104">
      <formula>AND(B$9&gt;=14/24,B$9&lt;20/24)</formula>
    </cfRule>
    <cfRule type="expression" dxfId="4246" priority="105">
      <formula>AND(B$9&gt;=8/24,B$9&lt;14/24)</formula>
    </cfRule>
    <cfRule type="expression" dxfId="4245" priority="106">
      <formula>B$9&lt;8/24</formula>
    </cfRule>
  </conditionalFormatting>
  <conditionalFormatting sqref="B30:D30">
    <cfRule type="expression" dxfId="4244" priority="99">
      <formula>B$9&gt;=20/24</formula>
    </cfRule>
    <cfRule type="expression" dxfId="4243" priority="100">
      <formula>AND(B$9&gt;=14/24,B$9&lt;20/24)</formula>
    </cfRule>
    <cfRule type="expression" dxfId="4242" priority="101">
      <formula>AND(B$9&gt;=8/24,B$9&lt;14/24)</formula>
    </cfRule>
    <cfRule type="expression" dxfId="4241" priority="102">
      <formula>B$9&lt;8/24</formula>
    </cfRule>
  </conditionalFormatting>
  <conditionalFormatting sqref="B32:D32">
    <cfRule type="expression" dxfId="4240" priority="95">
      <formula>B$9&gt;=20/24</formula>
    </cfRule>
    <cfRule type="expression" dxfId="4239" priority="96">
      <formula>AND(B$9&gt;=14/24,B$9&lt;20/24)</formula>
    </cfRule>
    <cfRule type="expression" dxfId="4238" priority="97">
      <formula>AND(B$9&gt;=8/24,B$9&lt;14/24)</formula>
    </cfRule>
    <cfRule type="expression" dxfId="4237" priority="98">
      <formula>B$9&lt;8/24</formula>
    </cfRule>
  </conditionalFormatting>
  <conditionalFormatting sqref="B11:B13 B32:B34 B15:B30 C12:D13 C15:D24 C32:D32 C26:D30">
    <cfRule type="expression" dxfId="4236" priority="94">
      <formula>B11&gt;$AG11</formula>
    </cfRule>
  </conditionalFormatting>
  <conditionalFormatting sqref="B33">
    <cfRule type="expression" dxfId="4235" priority="90">
      <formula>B$9&gt;=20/24</formula>
    </cfRule>
    <cfRule type="expression" dxfId="4234" priority="91">
      <formula>AND(B$9&gt;=14/24,B$9&lt;20/24)</formula>
    </cfRule>
    <cfRule type="expression" dxfId="4233" priority="92">
      <formula>AND(B$9&gt;=8/24,B$9&lt;14/24)</formula>
    </cfRule>
    <cfRule type="expression" dxfId="4232" priority="93">
      <formula>B$9&lt;8/24</formula>
    </cfRule>
  </conditionalFormatting>
  <conditionalFormatting sqref="B33">
    <cfRule type="expression" dxfId="4231" priority="86">
      <formula>B$9&gt;=20/24</formula>
    </cfRule>
    <cfRule type="expression" dxfId="4230" priority="87">
      <formula>AND(B$9&gt;=14/24,B$9&lt;20/24)</formula>
    </cfRule>
    <cfRule type="expression" dxfId="4229" priority="88">
      <formula>AND(B$9&gt;=8/24,B$9&lt;14/24)</formula>
    </cfRule>
    <cfRule type="expression" dxfId="4228" priority="89">
      <formula>B$9&lt;8/24</formula>
    </cfRule>
  </conditionalFormatting>
  <conditionalFormatting sqref="B31:D31">
    <cfRule type="expression" dxfId="4227" priority="82">
      <formula>B$9&gt;=20/24</formula>
    </cfRule>
    <cfRule type="expression" dxfId="4226" priority="83">
      <formula>AND(B$9&gt;=14/24,B$9&lt;20/24)</formula>
    </cfRule>
    <cfRule type="expression" dxfId="4225" priority="84">
      <formula>AND(B$9&gt;=8/24,B$9&lt;14/24)</formula>
    </cfRule>
    <cfRule type="expression" dxfId="4224" priority="85">
      <formula>B$9&lt;8/24</formula>
    </cfRule>
  </conditionalFormatting>
  <conditionalFormatting sqref="B31:D31">
    <cfRule type="expression" dxfId="4223" priority="81">
      <formula>B31&gt;$AG31</formula>
    </cfRule>
  </conditionalFormatting>
  <conditionalFormatting sqref="B14:D14">
    <cfRule type="expression" dxfId="4222" priority="77">
      <formula>B$9&gt;=20/24</formula>
    </cfRule>
    <cfRule type="expression" dxfId="4221" priority="78">
      <formula>AND(B$9&gt;=14/24,B$9&lt;20/24)</formula>
    </cfRule>
    <cfRule type="expression" dxfId="4220" priority="79">
      <formula>AND(B$9&gt;=8/24,B$9&lt;14/24)</formula>
    </cfRule>
    <cfRule type="expression" dxfId="4219" priority="80">
      <formula>B$9&lt;8/24</formula>
    </cfRule>
  </conditionalFormatting>
  <conditionalFormatting sqref="B14:D14">
    <cfRule type="expression" dxfId="4218" priority="76">
      <formula>B14&gt;$AG14</formula>
    </cfRule>
  </conditionalFormatting>
  <conditionalFormatting sqref="B37:D40">
    <cfRule type="expression" dxfId="4217" priority="72">
      <formula>B$9&gt;=20/24</formula>
    </cfRule>
    <cfRule type="expression" dxfId="4216" priority="73">
      <formula>AND(B$9&gt;=14/24,B$9&lt;20/24)</formula>
    </cfRule>
    <cfRule type="expression" dxfId="4215" priority="74">
      <formula>AND(B$9&gt;=8/24,B$9&lt;14/24)</formula>
    </cfRule>
    <cfRule type="expression" dxfId="4214" priority="75">
      <formula>B$9&lt;8/24</formula>
    </cfRule>
  </conditionalFormatting>
  <conditionalFormatting sqref="B36:D36">
    <cfRule type="expression" dxfId="4213" priority="68">
      <formula>B$9&gt;=20/24</formula>
    </cfRule>
    <cfRule type="expression" dxfId="4212" priority="69">
      <formula>AND(B$9&gt;=14/24,B$9&lt;20/24)</formula>
    </cfRule>
    <cfRule type="expression" dxfId="4211" priority="70">
      <formula>AND(B$9&gt;=8/24,B$9&lt;14/24)</formula>
    </cfRule>
    <cfRule type="expression" dxfId="4210" priority="71">
      <formula>B$9&lt;8/24</formula>
    </cfRule>
  </conditionalFormatting>
  <conditionalFormatting sqref="B42:D45">
    <cfRule type="expression" dxfId="4209" priority="64">
      <formula>B$9&gt;=20/24</formula>
    </cfRule>
    <cfRule type="expression" dxfId="4208" priority="65">
      <formula>AND(B$9&gt;=14/24,B$9&lt;20/24)</formula>
    </cfRule>
    <cfRule type="expression" dxfId="4207" priority="66">
      <formula>AND(B$9&gt;=8/24,B$9&lt;14/24)</formula>
    </cfRule>
    <cfRule type="expression" dxfId="4206" priority="67">
      <formula>B$9&lt;8/24</formula>
    </cfRule>
  </conditionalFormatting>
  <conditionalFormatting sqref="B46:D46">
    <cfRule type="expression" dxfId="4205" priority="60">
      <formula>B$9&gt;=20/24</formula>
    </cfRule>
    <cfRule type="expression" dxfId="4204" priority="61">
      <formula>AND(B$9&gt;=14/24,B$9&lt;20/24)</formula>
    </cfRule>
    <cfRule type="expression" dxfId="4203" priority="62">
      <formula>AND(B$9&gt;=8/24,B$9&lt;14/24)</formula>
    </cfRule>
    <cfRule type="expression" dxfId="4202" priority="63">
      <formula>B$9&lt;8/24</formula>
    </cfRule>
  </conditionalFormatting>
  <conditionalFormatting sqref="B47:D47">
    <cfRule type="expression" dxfId="4201" priority="56">
      <formula>B$9&gt;=20/24</formula>
    </cfRule>
    <cfRule type="expression" dxfId="4200" priority="57">
      <formula>AND(B$9&gt;=14/24,B$9&lt;20/24)</formula>
    </cfRule>
    <cfRule type="expression" dxfId="4199" priority="58">
      <formula>AND(B$9&gt;=8/24,B$9&lt;14/24)</formula>
    </cfRule>
    <cfRule type="expression" dxfId="4198" priority="59">
      <formula>B$9&lt;8/24</formula>
    </cfRule>
  </conditionalFormatting>
  <conditionalFormatting sqref="B42:B48 B36:D40 C42:D47">
    <cfRule type="expression" dxfId="4197" priority="55">
      <formula>B36&gt;$AG36</formula>
    </cfRule>
  </conditionalFormatting>
  <conditionalFormatting sqref="B41:D41">
    <cfRule type="expression" dxfId="4196" priority="51">
      <formula>B$9&gt;=20/24</formula>
    </cfRule>
    <cfRule type="expression" dxfId="4195" priority="52">
      <formula>AND(B$9&gt;=14/24,B$9&lt;20/24)</formula>
    </cfRule>
    <cfRule type="expression" dxfId="4194" priority="53">
      <formula>AND(B$9&gt;=8/24,B$9&lt;14/24)</formula>
    </cfRule>
    <cfRule type="expression" dxfId="4193" priority="54">
      <formula>B$9&lt;8/24</formula>
    </cfRule>
  </conditionalFormatting>
  <conditionalFormatting sqref="B41:D41">
    <cfRule type="expression" dxfId="4192" priority="50">
      <formula>B41&gt;$AG41</formula>
    </cfRule>
  </conditionalFormatting>
  <conditionalFormatting sqref="B57">
    <cfRule type="expression" dxfId="4191" priority="46">
      <formula>B$9&gt;=20/24</formula>
    </cfRule>
    <cfRule type="expression" dxfId="4190" priority="47">
      <formula>AND(B$9&gt;=14/24,B$9&lt;20/24)</formula>
    </cfRule>
    <cfRule type="expression" dxfId="4189" priority="48">
      <formula>AND(B$9&gt;=8/24,B$9&lt;14/24)</formula>
    </cfRule>
    <cfRule type="expression" dxfId="4188" priority="49">
      <formula>B$9&lt;8/24</formula>
    </cfRule>
  </conditionalFormatting>
  <conditionalFormatting sqref="B58:B64">
    <cfRule type="expression" dxfId="4187" priority="42">
      <formula>B$9&gt;=20/24</formula>
    </cfRule>
    <cfRule type="expression" dxfId="4186" priority="43">
      <formula>AND(B$9&gt;=14/24,B$9&lt;20/24)</formula>
    </cfRule>
    <cfRule type="expression" dxfId="4185" priority="44">
      <formula>AND(B$9&gt;=8/24,B$9&lt;14/24)</formula>
    </cfRule>
    <cfRule type="expression" dxfId="4184" priority="45">
      <formula>B$9&lt;8/24</formula>
    </cfRule>
  </conditionalFormatting>
  <conditionalFormatting sqref="L12:X13 L15:X26 L28:X30 L27:Z27">
    <cfRule type="expression" dxfId="4183" priority="38">
      <formula>L$9&gt;=20/24</formula>
    </cfRule>
    <cfRule type="expression" dxfId="4182" priority="39">
      <formula>AND(L$9&gt;=14/24,L$9&lt;20/24)</formula>
    </cfRule>
    <cfRule type="expression" dxfId="4181" priority="40">
      <formula>AND(L$9&gt;=8/24,L$9&lt;14/24)</formula>
    </cfRule>
    <cfRule type="expression" dxfId="4180" priority="41">
      <formula>L$9&lt;8/24</formula>
    </cfRule>
  </conditionalFormatting>
  <conditionalFormatting sqref="L32:X32">
    <cfRule type="expression" dxfId="4179" priority="34">
      <formula>L$9&gt;=20/24</formula>
    </cfRule>
    <cfRule type="expression" dxfId="4178" priority="35">
      <formula>AND(L$9&gt;=14/24,L$9&lt;20/24)</formula>
    </cfRule>
    <cfRule type="expression" dxfId="4177" priority="36">
      <formula>AND(L$9&gt;=8/24,L$9&lt;14/24)</formula>
    </cfRule>
    <cfRule type="expression" dxfId="4176" priority="37">
      <formula>L$9&lt;8/24</formula>
    </cfRule>
  </conditionalFormatting>
  <conditionalFormatting sqref="L12:X13 L32:X32 L15:X26 L28:X30 L27:Z27">
    <cfRule type="expression" dxfId="4175" priority="33">
      <formula>L12&gt;$AG12</formula>
    </cfRule>
  </conditionalFormatting>
  <conditionalFormatting sqref="L31:X31">
    <cfRule type="expression" dxfId="4174" priority="29">
      <formula>L$9&gt;=20/24</formula>
    </cfRule>
    <cfRule type="expression" dxfId="4173" priority="30">
      <formula>AND(L$9&gt;=14/24,L$9&lt;20/24)</formula>
    </cfRule>
    <cfRule type="expression" dxfId="4172" priority="31">
      <formula>AND(L$9&gt;=8/24,L$9&lt;14/24)</formula>
    </cfRule>
    <cfRule type="expression" dxfId="4171" priority="32">
      <formula>L$9&lt;8/24</formula>
    </cfRule>
  </conditionalFormatting>
  <conditionalFormatting sqref="L31:X31">
    <cfRule type="expression" dxfId="4170" priority="28">
      <formula>L31&gt;$AG31</formula>
    </cfRule>
  </conditionalFormatting>
  <conditionalFormatting sqref="L14:X14">
    <cfRule type="expression" dxfId="4169" priority="24">
      <formula>L$9&gt;=20/24</formula>
    </cfRule>
    <cfRule type="expression" dxfId="4168" priority="25">
      <formula>AND(L$9&gt;=14/24,L$9&lt;20/24)</formula>
    </cfRule>
    <cfRule type="expression" dxfId="4167" priority="26">
      <formula>AND(L$9&gt;=8/24,L$9&lt;14/24)</formula>
    </cfRule>
    <cfRule type="expression" dxfId="4166" priority="27">
      <formula>L$9&lt;8/24</formula>
    </cfRule>
  </conditionalFormatting>
  <conditionalFormatting sqref="L14:X14">
    <cfRule type="expression" dxfId="4165" priority="23">
      <formula>L14&gt;$AG14</formula>
    </cfRule>
  </conditionalFormatting>
  <conditionalFormatting sqref="L42:L45 L36:N39 O36:X38 M42:X42 M44:X45">
    <cfRule type="expression" dxfId="4164" priority="19">
      <formula>L$9&gt;=20/24</formula>
    </cfRule>
    <cfRule type="expression" dxfId="4163" priority="20">
      <formula>AND(L$9&gt;=14/24,L$9&lt;20/24)</formula>
    </cfRule>
    <cfRule type="expression" dxfId="4162" priority="21">
      <formula>AND(L$9&gt;=8/24,L$9&lt;14/24)</formula>
    </cfRule>
    <cfRule type="expression" dxfId="4161" priority="22">
      <formula>L$9&lt;8/24</formula>
    </cfRule>
  </conditionalFormatting>
  <conditionalFormatting sqref="L40:X40">
    <cfRule type="expression" dxfId="4160" priority="15">
      <formula>L$9&gt;=20/24</formula>
    </cfRule>
    <cfRule type="expression" dxfId="4159" priority="16">
      <formula>AND(L$9&gt;=14/24,L$9&lt;20/24)</formula>
    </cfRule>
    <cfRule type="expression" dxfId="4158" priority="17">
      <formula>AND(L$9&gt;=8/24,L$9&lt;14/24)</formula>
    </cfRule>
    <cfRule type="expression" dxfId="4157" priority="18">
      <formula>L$9&lt;8/24</formula>
    </cfRule>
  </conditionalFormatting>
  <conditionalFormatting sqref="L46:X46">
    <cfRule type="expression" dxfId="4156" priority="11">
      <formula>L$9&gt;=20/24</formula>
    </cfRule>
    <cfRule type="expression" dxfId="4155" priority="12">
      <formula>AND(L$9&gt;=14/24,L$9&lt;20/24)</formula>
    </cfRule>
    <cfRule type="expression" dxfId="4154" priority="13">
      <formula>AND(L$9&gt;=8/24,L$9&lt;14/24)</formula>
    </cfRule>
    <cfRule type="expression" dxfId="4153" priority="14">
      <formula>L$9&lt;8/24</formula>
    </cfRule>
  </conditionalFormatting>
  <conditionalFormatting sqref="L47:X47">
    <cfRule type="expression" dxfId="4152" priority="7">
      <formula>L$9&gt;=20/24</formula>
    </cfRule>
    <cfRule type="expression" dxfId="4151" priority="8">
      <formula>AND(L$9&gt;=14/24,L$9&lt;20/24)</formula>
    </cfRule>
    <cfRule type="expression" dxfId="4150" priority="9">
      <formula>AND(L$9&gt;=8/24,L$9&lt;14/24)</formula>
    </cfRule>
    <cfRule type="expression" dxfId="4149" priority="10">
      <formula>L$9&lt;8/24</formula>
    </cfRule>
  </conditionalFormatting>
  <conditionalFormatting sqref="L42:L47 L36:N40 O36:X38 M42:X42 O40:X40 M44:X47">
    <cfRule type="expression" dxfId="4148" priority="6">
      <formula>L36&gt;$AG36</formula>
    </cfRule>
  </conditionalFormatting>
  <conditionalFormatting sqref="L41:X41">
    <cfRule type="expression" dxfId="4147" priority="2">
      <formula>L$9&gt;=20/24</formula>
    </cfRule>
    <cfRule type="expression" dxfId="4146" priority="3">
      <formula>AND(L$9&gt;=14/24,L$9&lt;20/24)</formula>
    </cfRule>
    <cfRule type="expression" dxfId="4145" priority="4">
      <formula>AND(L$9&gt;=8/24,L$9&lt;14/24)</formula>
    </cfRule>
    <cfRule type="expression" dxfId="4144" priority="5">
      <formula>L$9&lt;8/24</formula>
    </cfRule>
  </conditionalFormatting>
  <conditionalFormatting sqref="L41:X41">
    <cfRule type="expression" dxfId="4143" priority="1">
      <formula>L41&gt;$AG41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68" activePane="bottomRight" state="frozen"/>
      <selection activeCell="AF88" sqref="AF88"/>
      <selection pane="topRight" activeCell="AF88" sqref="AF88"/>
      <selection pane="bottomLeft" activeCell="AF88" sqref="AF88"/>
      <selection pane="bottomRight" activeCell="K54" sqref="K5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 t="s">
        <v>1</v>
      </c>
      <c r="AH1" s="188"/>
      <c r="AI1" s="188"/>
      <c r="AL1" s="2"/>
      <c r="AM1" s="3"/>
    </row>
    <row r="2" spans="1:88" ht="20.25" x14ac:dyDescent="0.25">
      <c r="A2" s="4"/>
      <c r="B2" s="189" t="s">
        <v>2</v>
      </c>
      <c r="C2" s="5"/>
      <c r="D2" s="191" t="s">
        <v>3</v>
      </c>
      <c r="E2" s="5"/>
      <c r="F2" s="191" t="s">
        <v>4</v>
      </c>
      <c r="G2" s="5"/>
      <c r="H2" s="191" t="s">
        <v>5</v>
      </c>
      <c r="I2" s="6"/>
      <c r="J2" s="19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0"/>
      <c r="C3" s="18"/>
      <c r="D3" s="192"/>
      <c r="E3" s="18"/>
      <c r="F3" s="192"/>
      <c r="G3" s="18"/>
      <c r="H3" s="192"/>
      <c r="I3" s="19"/>
      <c r="J3" s="19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3" t="s">
        <v>212</v>
      </c>
      <c r="B4" s="194" t="str">
        <f ca="1">"2078/"&amp;"04/"&amp;INT(MID(CELL("filename",D6),FIND("]",CELL("filename",D6))+1,200))</f>
        <v>2078/04/22</v>
      </c>
      <c r="C4" s="194"/>
      <c r="D4" s="194"/>
      <c r="E4" s="195" t="str">
        <f ca="1">IFERROR([1]!DateBStoAD(B4),"")</f>
        <v/>
      </c>
      <c r="F4" s="196"/>
      <c r="G4" s="196"/>
      <c r="H4" s="196" t="str">
        <f ca="1">TEXT(E4,"dddd")</f>
        <v/>
      </c>
      <c r="I4" s="196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1</v>
      </c>
      <c r="C5" s="32">
        <f t="shared" ref="C5:AF5" si="0">C65</f>
        <v>18.899999999999999</v>
      </c>
      <c r="D5" s="32">
        <f t="shared" si="0"/>
        <v>34.9</v>
      </c>
      <c r="E5" s="32">
        <f t="shared" si="0"/>
        <v>7</v>
      </c>
      <c r="F5" s="32">
        <f t="shared" si="0"/>
        <v>11.6</v>
      </c>
      <c r="G5" s="32">
        <f t="shared" si="0"/>
        <v>16</v>
      </c>
      <c r="H5" s="32">
        <f t="shared" si="0"/>
        <v>2.8</v>
      </c>
      <c r="I5" s="32">
        <f t="shared" si="0"/>
        <v>-6</v>
      </c>
      <c r="J5" s="32">
        <f t="shared" si="0"/>
        <v>-23</v>
      </c>
      <c r="K5" s="32">
        <f t="shared" si="0"/>
        <v>-6</v>
      </c>
      <c r="L5" s="32">
        <f t="shared" si="0"/>
        <v>-1.3999999999999986</v>
      </c>
      <c r="M5" s="32">
        <f t="shared" si="0"/>
        <v>-1.3999999999999986</v>
      </c>
      <c r="N5" s="32">
        <f t="shared" si="0"/>
        <v>-1.9000000000000004</v>
      </c>
      <c r="O5" s="32">
        <f t="shared" si="0"/>
        <v>12.100000000000001</v>
      </c>
      <c r="P5" s="32">
        <f t="shared" si="0"/>
        <v>-7</v>
      </c>
      <c r="Q5" s="32">
        <f t="shared" si="0"/>
        <v>11.100000000000001</v>
      </c>
      <c r="R5" s="32">
        <f t="shared" si="0"/>
        <v>2.5</v>
      </c>
      <c r="S5" s="32">
        <f t="shared" si="0"/>
        <v>-33.700000000000003</v>
      </c>
      <c r="T5" s="32">
        <f t="shared" si="0"/>
        <v>-22.599999999999998</v>
      </c>
      <c r="U5" s="32">
        <f t="shared" si="0"/>
        <v>-107.1</v>
      </c>
      <c r="V5" s="32">
        <f t="shared" si="0"/>
        <v>-22.8</v>
      </c>
      <c r="W5" s="32">
        <f t="shared" si="0"/>
        <v>-24.099999999999998</v>
      </c>
      <c r="X5" s="32">
        <f t="shared" si="0"/>
        <v>-9.8999999999999986</v>
      </c>
      <c r="Y5" s="32">
        <f t="shared" si="0"/>
        <v>34.700000000000003</v>
      </c>
      <c r="Z5" s="32">
        <f t="shared" si="0"/>
        <v>43.6</v>
      </c>
      <c r="AA5" s="32">
        <f t="shared" si="0"/>
        <v>36.299999999999997</v>
      </c>
      <c r="AB5" s="32">
        <f t="shared" si="0"/>
        <v>-3</v>
      </c>
      <c r="AC5" s="32">
        <f t="shared" si="0"/>
        <v>-7</v>
      </c>
      <c r="AD5" s="32">
        <f t="shared" si="0"/>
        <v>-14.799999999999997</v>
      </c>
      <c r="AE5" s="32">
        <f t="shared" si="0"/>
        <v>12</v>
      </c>
      <c r="AF5" s="32">
        <f t="shared" si="0"/>
        <v>-9.5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2"/>
      <c r="E6" s="172"/>
      <c r="F6" s="172"/>
      <c r="G6" s="172"/>
      <c r="H6" s="172"/>
      <c r="I6" s="172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1222MW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Load=1095</v>
      </c>
      <c r="B7" s="35">
        <f t="shared" ref="B7:AF7" si="1">B72</f>
        <v>1160.54</v>
      </c>
      <c r="C7" s="35">
        <f t="shared" si="1"/>
        <v>1157.54</v>
      </c>
      <c r="D7" s="35">
        <f t="shared" si="1"/>
        <v>1145.3399999999999</v>
      </c>
      <c r="E7" s="35">
        <f t="shared" si="1"/>
        <v>1135.1399999999999</v>
      </c>
      <c r="F7" s="35">
        <f t="shared" si="1"/>
        <v>1125.54</v>
      </c>
      <c r="G7" s="35">
        <f t="shared" si="1"/>
        <v>1137.94</v>
      </c>
      <c r="H7" s="35">
        <f t="shared" si="1"/>
        <v>1094.94</v>
      </c>
      <c r="I7" s="35">
        <f t="shared" si="1"/>
        <v>1106.8399999999999</v>
      </c>
      <c r="J7" s="35">
        <f t="shared" si="1"/>
        <v>1115.44</v>
      </c>
      <c r="K7" s="35">
        <f t="shared" si="1"/>
        <v>1143.6400000000001</v>
      </c>
      <c r="L7" s="35">
        <f>L72</f>
        <v>1138.6400000000001</v>
      </c>
      <c r="M7" s="35">
        <f t="shared" si="1"/>
        <v>1221.6400000000001</v>
      </c>
      <c r="N7" s="35">
        <f t="shared" si="1"/>
        <v>1263.1400000000001</v>
      </c>
      <c r="O7" s="35">
        <f t="shared" si="1"/>
        <v>1316.3400000000001</v>
      </c>
      <c r="P7" s="35">
        <f t="shared" si="1"/>
        <v>1315.3400000000001</v>
      </c>
      <c r="Q7" s="35">
        <f t="shared" si="1"/>
        <v>1335.14</v>
      </c>
      <c r="R7" s="35">
        <f t="shared" si="1"/>
        <v>1342.04</v>
      </c>
      <c r="S7" s="35">
        <f t="shared" si="1"/>
        <v>1283.8400000000001</v>
      </c>
      <c r="T7" s="35">
        <f t="shared" si="1"/>
        <v>1270.8400000000001</v>
      </c>
      <c r="U7" s="35">
        <f t="shared" si="1"/>
        <v>1147.04</v>
      </c>
      <c r="V7" s="35">
        <f t="shared" si="1"/>
        <v>1183.3400000000001</v>
      </c>
      <c r="W7" s="35">
        <f t="shared" si="1"/>
        <v>1219.3400000000001</v>
      </c>
      <c r="X7" s="35">
        <f t="shared" si="1"/>
        <v>1332.8400000000001</v>
      </c>
      <c r="Y7" s="35">
        <f t="shared" si="1"/>
        <v>1435.0400000000002</v>
      </c>
      <c r="Z7" s="35">
        <f t="shared" si="1"/>
        <v>1443.94</v>
      </c>
      <c r="AA7" s="35">
        <f t="shared" si="1"/>
        <v>1410.8400000000001</v>
      </c>
      <c r="AB7" s="35">
        <f t="shared" si="1"/>
        <v>1370.0400000000002</v>
      </c>
      <c r="AC7" s="35">
        <f t="shared" si="1"/>
        <v>1317.5400000000002</v>
      </c>
      <c r="AD7" s="35">
        <f t="shared" si="1"/>
        <v>1252.24</v>
      </c>
      <c r="AE7" s="35">
        <f t="shared" si="1"/>
        <v>1201.44</v>
      </c>
      <c r="AF7" s="35">
        <f t="shared" si="1"/>
        <v>1171.94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197" t="s">
        <v>13</v>
      </c>
      <c r="C8" s="198"/>
      <c r="D8" s="198"/>
      <c r="E8" s="198"/>
      <c r="F8" s="198"/>
      <c r="G8" s="198"/>
      <c r="H8" s="198"/>
      <c r="I8" s="198"/>
      <c r="J8" s="198"/>
      <c r="K8" s="199"/>
      <c r="L8" s="200" t="s">
        <v>14</v>
      </c>
      <c r="M8" s="201"/>
      <c r="N8" s="201"/>
      <c r="O8" s="201"/>
      <c r="P8" s="201"/>
      <c r="Q8" s="201"/>
      <c r="R8" s="200" t="s">
        <v>15</v>
      </c>
      <c r="S8" s="201"/>
      <c r="T8" s="201"/>
      <c r="U8" s="201"/>
      <c r="V8" s="201"/>
      <c r="W8" s="201"/>
      <c r="X8" s="201"/>
      <c r="Y8" s="201"/>
      <c r="Z8" s="201"/>
      <c r="AA8" s="204" t="s">
        <v>16</v>
      </c>
      <c r="AB8" s="205"/>
      <c r="AC8" s="205"/>
      <c r="AD8" s="205"/>
      <c r="AE8" s="205"/>
      <c r="AF8" s="206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17</v>
      </c>
      <c r="B9" s="209">
        <v>4.1666666666666664E-2</v>
      </c>
      <c r="C9" s="209">
        <v>8.3333333333333301E-2</v>
      </c>
      <c r="D9" s="209">
        <v>0.125</v>
      </c>
      <c r="E9" s="209">
        <v>0.16666666666666699</v>
      </c>
      <c r="F9" s="209">
        <v>0.20833333333333301</v>
      </c>
      <c r="G9" s="209">
        <v>0.22916666666666666</v>
      </c>
      <c r="H9" s="209">
        <v>0.25</v>
      </c>
      <c r="I9" s="209">
        <v>0.27083333333333331</v>
      </c>
      <c r="J9" s="209">
        <v>0.29166666666666669</v>
      </c>
      <c r="K9" s="209">
        <v>0.3125</v>
      </c>
      <c r="L9" s="202">
        <v>0.33333333333333331</v>
      </c>
      <c r="M9" s="202">
        <v>0.375</v>
      </c>
      <c r="N9" s="202">
        <v>0.41666666666666702</v>
      </c>
      <c r="O9" s="202">
        <v>0.45833333333333298</v>
      </c>
      <c r="P9" s="202">
        <v>0.5</v>
      </c>
      <c r="Q9" s="202">
        <v>0.54166666666666696</v>
      </c>
      <c r="R9" s="202">
        <v>0.58333333333333304</v>
      </c>
      <c r="S9" s="202">
        <v>0.625</v>
      </c>
      <c r="T9" s="202">
        <v>0.66666666666666696</v>
      </c>
      <c r="U9" s="202">
        <v>0.70833333333333304</v>
      </c>
      <c r="V9" s="202">
        <v>0.72916666666666663</v>
      </c>
      <c r="W9" s="202">
        <v>0.75</v>
      </c>
      <c r="X9" s="202">
        <v>0.77083333333333337</v>
      </c>
      <c r="Y9" s="202">
        <v>0.79166666666666663</v>
      </c>
      <c r="Z9" s="202">
        <v>0.8125</v>
      </c>
      <c r="AA9" s="209">
        <v>0.83333333333333337</v>
      </c>
      <c r="AB9" s="209">
        <v>0.85416666666666663</v>
      </c>
      <c r="AC9" s="209">
        <v>0.875</v>
      </c>
      <c r="AD9" s="209">
        <v>0.91666666666666696</v>
      </c>
      <c r="AE9" s="209">
        <v>0.95833333333333304</v>
      </c>
      <c r="AF9" s="209">
        <v>1</v>
      </c>
      <c r="AG9" s="210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12"/>
      <c r="S10" s="212"/>
      <c r="T10" s="212"/>
      <c r="U10" s="212"/>
      <c r="V10" s="212"/>
      <c r="W10" s="212"/>
      <c r="X10" s="212"/>
      <c r="Y10" s="212"/>
      <c r="Z10" s="212"/>
      <c r="AA10" s="203"/>
      <c r="AB10" s="203"/>
      <c r="AC10" s="203"/>
      <c r="AD10" s="203"/>
      <c r="AE10" s="203"/>
      <c r="AF10" s="203"/>
      <c r="AG10" s="211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191</v>
      </c>
      <c r="B11" s="47">
        <v>250</v>
      </c>
      <c r="C11" s="47">
        <v>220</v>
      </c>
      <c r="D11" s="47">
        <v>205</v>
      </c>
      <c r="E11" s="47">
        <v>206</v>
      </c>
      <c r="F11" s="47">
        <v>206</v>
      </c>
      <c r="G11" s="47">
        <v>210</v>
      </c>
      <c r="H11" s="47">
        <v>210</v>
      </c>
      <c r="I11" s="47">
        <v>210</v>
      </c>
      <c r="J11" s="47">
        <v>250</v>
      </c>
      <c r="K11" s="47">
        <v>220</v>
      </c>
      <c r="L11" s="48">
        <v>220</v>
      </c>
      <c r="M11" s="48">
        <v>265</v>
      </c>
      <c r="N11" s="48">
        <v>310</v>
      </c>
      <c r="O11" s="48">
        <v>330</v>
      </c>
      <c r="P11" s="48">
        <v>330</v>
      </c>
      <c r="Q11" s="48">
        <v>330</v>
      </c>
      <c r="R11" s="48">
        <v>340</v>
      </c>
      <c r="S11" s="48">
        <v>340</v>
      </c>
      <c r="T11" s="48">
        <v>340</v>
      </c>
      <c r="U11" s="49">
        <v>310</v>
      </c>
      <c r="V11" s="49">
        <v>273</v>
      </c>
      <c r="W11" s="49">
        <v>300</v>
      </c>
      <c r="X11" s="49">
        <v>330</v>
      </c>
      <c r="Y11" s="49">
        <v>360</v>
      </c>
      <c r="Z11" s="49">
        <v>360</v>
      </c>
      <c r="AA11" s="49">
        <v>360</v>
      </c>
      <c r="AB11" s="49">
        <v>360</v>
      </c>
      <c r="AC11" s="47">
        <v>340</v>
      </c>
      <c r="AD11" s="47">
        <v>320</v>
      </c>
      <c r="AE11" s="47">
        <v>260</v>
      </c>
      <c r="AF11" s="47">
        <v>240</v>
      </c>
      <c r="AG11" s="50">
        <v>456</v>
      </c>
      <c r="AH11" s="51">
        <f>MAX(B11:AF11)</f>
        <v>360</v>
      </c>
      <c r="AI11" s="52">
        <f>MIN(B11:AF11)</f>
        <v>205</v>
      </c>
      <c r="AJ11" s="178">
        <f>AVERAGE(B11:K11)</f>
        <v>218.7</v>
      </c>
      <c r="AK11" s="178">
        <f>(456-AJ11)*5</f>
        <v>1186.5</v>
      </c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192</v>
      </c>
      <c r="B12" s="48">
        <v>60</v>
      </c>
      <c r="C12" s="48">
        <v>60</v>
      </c>
      <c r="D12" s="48">
        <v>60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>
        <v>60</v>
      </c>
      <c r="L12" s="48">
        <v>60</v>
      </c>
      <c r="M12" s="48">
        <v>60</v>
      </c>
      <c r="N12" s="48">
        <v>60</v>
      </c>
      <c r="O12" s="48">
        <v>60</v>
      </c>
      <c r="P12" s="48">
        <v>60</v>
      </c>
      <c r="Q12" s="48">
        <v>60</v>
      </c>
      <c r="R12" s="48">
        <v>60</v>
      </c>
      <c r="S12" s="48">
        <v>60</v>
      </c>
      <c r="T12" s="48">
        <v>60</v>
      </c>
      <c r="U12" s="48">
        <v>60</v>
      </c>
      <c r="V12" s="48">
        <v>60</v>
      </c>
      <c r="W12" s="48">
        <v>60</v>
      </c>
      <c r="X12" s="48">
        <v>60</v>
      </c>
      <c r="Y12" s="48">
        <v>60</v>
      </c>
      <c r="Z12" s="48">
        <v>60</v>
      </c>
      <c r="AA12" s="48">
        <v>60</v>
      </c>
      <c r="AB12" s="48">
        <v>60</v>
      </c>
      <c r="AC12" s="48">
        <v>60</v>
      </c>
      <c r="AD12" s="48">
        <v>60</v>
      </c>
      <c r="AE12" s="48">
        <v>60</v>
      </c>
      <c r="AF12" s="48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193</v>
      </c>
      <c r="B13" s="48">
        <v>0</v>
      </c>
      <c r="C13" s="48">
        <v>0</v>
      </c>
      <c r="D13" s="48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194</v>
      </c>
      <c r="B14" s="48">
        <v>45.5</v>
      </c>
      <c r="C14" s="48">
        <v>45.4</v>
      </c>
      <c r="D14" s="48">
        <v>45.8</v>
      </c>
      <c r="E14" s="55">
        <v>45.6</v>
      </c>
      <c r="F14" s="55">
        <v>45.6</v>
      </c>
      <c r="G14" s="55">
        <v>45.6</v>
      </c>
      <c r="H14" s="55">
        <v>45.6</v>
      </c>
      <c r="I14" s="55">
        <v>45.6</v>
      </c>
      <c r="J14" s="55">
        <v>45.6</v>
      </c>
      <c r="K14" s="55">
        <v>46</v>
      </c>
      <c r="L14" s="48">
        <v>46</v>
      </c>
      <c r="M14" s="48">
        <v>46</v>
      </c>
      <c r="N14" s="48">
        <v>46</v>
      </c>
      <c r="O14" s="48">
        <v>46</v>
      </c>
      <c r="P14" s="48">
        <v>46</v>
      </c>
      <c r="Q14" s="48">
        <v>46</v>
      </c>
      <c r="R14" s="48">
        <v>46</v>
      </c>
      <c r="S14" s="48">
        <v>46</v>
      </c>
      <c r="T14" s="48">
        <v>46</v>
      </c>
      <c r="U14" s="48">
        <v>46</v>
      </c>
      <c r="V14" s="48">
        <v>46</v>
      </c>
      <c r="W14" s="48">
        <v>46</v>
      </c>
      <c r="X14" s="48">
        <v>46</v>
      </c>
      <c r="Y14" s="48">
        <v>46</v>
      </c>
      <c r="Z14" s="48">
        <v>46</v>
      </c>
      <c r="AA14" s="48">
        <v>46</v>
      </c>
      <c r="AB14" s="48">
        <v>46</v>
      </c>
      <c r="AC14" s="48">
        <v>46</v>
      </c>
      <c r="AD14" s="48">
        <v>45.6</v>
      </c>
      <c r="AE14" s="48">
        <v>45.9</v>
      </c>
      <c r="AF14" s="48">
        <v>45.9</v>
      </c>
      <c r="AG14" s="56">
        <v>50</v>
      </c>
      <c r="AH14" s="51">
        <f t="shared" si="2"/>
        <v>46</v>
      </c>
      <c r="AI14" s="52">
        <f t="shared" si="3"/>
        <v>45.4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195</v>
      </c>
      <c r="B15" s="48">
        <v>0</v>
      </c>
      <c r="C15" s="48">
        <v>0</v>
      </c>
      <c r="D15" s="48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8">
        <v>0</v>
      </c>
      <c r="M15" s="48">
        <v>0</v>
      </c>
      <c r="N15" s="48">
        <v>0</v>
      </c>
      <c r="O15" s="48">
        <v>0</v>
      </c>
      <c r="P15" s="48">
        <v>0</v>
      </c>
      <c r="Q15" s="48">
        <v>0</v>
      </c>
      <c r="R15" s="48">
        <v>0</v>
      </c>
      <c r="S15" s="48">
        <v>0</v>
      </c>
      <c r="T15" s="48">
        <v>0</v>
      </c>
      <c r="U15" s="48">
        <v>0</v>
      </c>
      <c r="V15" s="48">
        <v>0</v>
      </c>
      <c r="W15" s="48">
        <v>0</v>
      </c>
      <c r="X15" s="48">
        <v>0</v>
      </c>
      <c r="Y15" s="48">
        <v>0</v>
      </c>
      <c r="Z15" s="48">
        <v>0</v>
      </c>
      <c r="AA15" s="48">
        <v>0</v>
      </c>
      <c r="AB15" s="48">
        <v>0</v>
      </c>
      <c r="AC15" s="48">
        <v>0</v>
      </c>
      <c r="AD15" s="48">
        <v>0</v>
      </c>
      <c r="AE15" s="48">
        <v>0</v>
      </c>
      <c r="AF15" s="48">
        <v>0</v>
      </c>
      <c r="AG15" s="168">
        <v>45</v>
      </c>
      <c r="AH15" s="51">
        <f t="shared" si="2"/>
        <v>0</v>
      </c>
      <c r="AI15" s="52">
        <f t="shared" si="3"/>
        <v>0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196</v>
      </c>
      <c r="B16" s="48">
        <v>25</v>
      </c>
      <c r="C16" s="48">
        <v>25</v>
      </c>
      <c r="D16" s="48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>
        <v>25</v>
      </c>
      <c r="L16" s="48">
        <v>0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8">
        <v>25</v>
      </c>
      <c r="AB16" s="48">
        <v>25</v>
      </c>
      <c r="AC16" s="48">
        <v>25</v>
      </c>
      <c r="AD16" s="48">
        <v>25</v>
      </c>
      <c r="AE16" s="48">
        <v>25</v>
      </c>
      <c r="AF16" s="48">
        <v>25</v>
      </c>
      <c r="AG16" s="168">
        <v>42</v>
      </c>
      <c r="AH16" s="51">
        <f t="shared" si="2"/>
        <v>25</v>
      </c>
      <c r="AI16" s="52">
        <f t="shared" si="3"/>
        <v>0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197</v>
      </c>
      <c r="B17" s="48">
        <v>25</v>
      </c>
      <c r="C17" s="48">
        <v>25</v>
      </c>
      <c r="D17" s="48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8">
        <v>25</v>
      </c>
      <c r="AB17" s="48">
        <v>25</v>
      </c>
      <c r="AC17" s="48">
        <v>25</v>
      </c>
      <c r="AD17" s="48">
        <v>25</v>
      </c>
      <c r="AE17" s="48">
        <v>25</v>
      </c>
      <c r="AF17" s="48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198</v>
      </c>
      <c r="B18" s="48">
        <v>26.2</v>
      </c>
      <c r="C18" s="48">
        <v>26.2</v>
      </c>
      <c r="D18" s="48">
        <v>26.3</v>
      </c>
      <c r="E18" s="47">
        <v>26.3</v>
      </c>
      <c r="F18" s="47">
        <v>26.3</v>
      </c>
      <c r="G18" s="47">
        <v>26.3</v>
      </c>
      <c r="H18" s="47">
        <v>26.3</v>
      </c>
      <c r="I18" s="47">
        <v>26.3</v>
      </c>
      <c r="J18" s="47">
        <v>26.3</v>
      </c>
      <c r="K18" s="47">
        <v>26.3</v>
      </c>
      <c r="L18" s="48">
        <v>26.3</v>
      </c>
      <c r="M18" s="48">
        <v>26.3</v>
      </c>
      <c r="N18" s="48">
        <v>26.3</v>
      </c>
      <c r="O18" s="48">
        <v>26.3</v>
      </c>
      <c r="P18" s="48">
        <v>26.3</v>
      </c>
      <c r="Q18" s="48">
        <v>26.3</v>
      </c>
      <c r="R18" s="48">
        <v>26.3</v>
      </c>
      <c r="S18" s="48">
        <v>26.3</v>
      </c>
      <c r="T18" s="48">
        <v>26.3</v>
      </c>
      <c r="U18" s="48">
        <v>26.3</v>
      </c>
      <c r="V18" s="48">
        <v>26.3</v>
      </c>
      <c r="W18" s="48">
        <v>26.3</v>
      </c>
      <c r="X18" s="48">
        <v>26.3</v>
      </c>
      <c r="Y18" s="48">
        <v>26.3</v>
      </c>
      <c r="Z18" s="48">
        <v>26.3</v>
      </c>
      <c r="AA18" s="48">
        <v>26.3</v>
      </c>
      <c r="AB18" s="48">
        <v>26.3</v>
      </c>
      <c r="AC18" s="48">
        <v>26.3</v>
      </c>
      <c r="AD18" s="48">
        <v>0</v>
      </c>
      <c r="AE18" s="48">
        <v>26.3</v>
      </c>
      <c r="AF18" s="48">
        <v>26.2</v>
      </c>
      <c r="AG18" s="168">
        <v>30</v>
      </c>
      <c r="AH18" s="51">
        <f t="shared" si="2"/>
        <v>26.3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199</v>
      </c>
      <c r="B19" s="48">
        <v>6.2</v>
      </c>
      <c r="C19" s="48">
        <v>6.2</v>
      </c>
      <c r="D19" s="48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8">
        <v>6.2</v>
      </c>
      <c r="AB19" s="48">
        <v>6.2</v>
      </c>
      <c r="AC19" s="48">
        <v>6.2</v>
      </c>
      <c r="AD19" s="48">
        <v>6.2</v>
      </c>
      <c r="AE19" s="48">
        <v>6.2</v>
      </c>
      <c r="AF19" s="48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200</v>
      </c>
      <c r="B20" s="48">
        <v>11.2</v>
      </c>
      <c r="C20" s="48">
        <v>11.2</v>
      </c>
      <c r="D20" s="48">
        <v>11.2</v>
      </c>
      <c r="E20" s="47">
        <v>11.2</v>
      </c>
      <c r="F20" s="47">
        <v>11.2</v>
      </c>
      <c r="G20" s="47">
        <v>11.2</v>
      </c>
      <c r="H20" s="47">
        <v>11.2</v>
      </c>
      <c r="I20" s="47">
        <v>11.2</v>
      </c>
      <c r="J20" s="47">
        <v>11.2</v>
      </c>
      <c r="K20" s="47">
        <v>11.2</v>
      </c>
      <c r="L20" s="48">
        <v>11.2</v>
      </c>
      <c r="M20" s="48">
        <v>11.2</v>
      </c>
      <c r="N20" s="48">
        <v>11.2</v>
      </c>
      <c r="O20" s="48">
        <v>11.2</v>
      </c>
      <c r="P20" s="48">
        <v>11.2</v>
      </c>
      <c r="Q20" s="48">
        <v>11.2</v>
      </c>
      <c r="R20" s="48">
        <v>11.2</v>
      </c>
      <c r="S20" s="48">
        <v>11.2</v>
      </c>
      <c r="T20" s="48">
        <v>11.2</v>
      </c>
      <c r="U20" s="48">
        <v>11.2</v>
      </c>
      <c r="V20" s="48">
        <v>11.2</v>
      </c>
      <c r="W20" s="48">
        <v>11.2</v>
      </c>
      <c r="X20" s="48">
        <v>11.2</v>
      </c>
      <c r="Y20" s="48">
        <v>11.2</v>
      </c>
      <c r="Z20" s="48">
        <v>11.2</v>
      </c>
      <c r="AA20" s="48">
        <v>11.2</v>
      </c>
      <c r="AB20" s="48">
        <v>11.2</v>
      </c>
      <c r="AC20" s="48">
        <v>11.2</v>
      </c>
      <c r="AD20" s="48">
        <v>11.2</v>
      </c>
      <c r="AE20" s="48">
        <v>11.2</v>
      </c>
      <c r="AF20" s="48">
        <v>11.2</v>
      </c>
      <c r="AG20" s="168">
        <v>25</v>
      </c>
      <c r="AH20" s="51">
        <f t="shared" si="2"/>
        <v>11.2</v>
      </c>
      <c r="AI20" s="52">
        <f t="shared" si="3"/>
        <v>11.2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201</v>
      </c>
      <c r="B21" s="48">
        <v>22</v>
      </c>
      <c r="C21" s="48">
        <v>22</v>
      </c>
      <c r="D21" s="48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8">
        <v>22</v>
      </c>
      <c r="AB21" s="48">
        <v>22</v>
      </c>
      <c r="AC21" s="48">
        <v>22</v>
      </c>
      <c r="AD21" s="48">
        <v>22</v>
      </c>
      <c r="AE21" s="48">
        <v>22</v>
      </c>
      <c r="AF21" s="48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202</v>
      </c>
      <c r="B22" s="48">
        <v>22</v>
      </c>
      <c r="C22" s="48">
        <v>22</v>
      </c>
      <c r="D22" s="48">
        <v>17</v>
      </c>
      <c r="E22" s="47">
        <v>17</v>
      </c>
      <c r="F22" s="47">
        <v>17</v>
      </c>
      <c r="G22" s="47">
        <v>17</v>
      </c>
      <c r="H22" s="47">
        <v>17</v>
      </c>
      <c r="I22" s="47">
        <v>17</v>
      </c>
      <c r="J22" s="47">
        <v>17</v>
      </c>
      <c r="K22" s="47">
        <v>17</v>
      </c>
      <c r="L22" s="48">
        <v>17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8">
        <v>22</v>
      </c>
      <c r="AB22" s="48">
        <v>22</v>
      </c>
      <c r="AC22" s="48">
        <v>22</v>
      </c>
      <c r="AD22" s="48">
        <v>22</v>
      </c>
      <c r="AE22" s="48">
        <v>22</v>
      </c>
      <c r="AF22" s="48">
        <v>22</v>
      </c>
      <c r="AG22" s="168">
        <v>25</v>
      </c>
      <c r="AH22" s="51">
        <f t="shared" si="2"/>
        <v>22</v>
      </c>
      <c r="AI22" s="52">
        <f t="shared" si="3"/>
        <v>17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203</v>
      </c>
      <c r="B23" s="48">
        <v>0</v>
      </c>
      <c r="C23" s="48">
        <v>22</v>
      </c>
      <c r="D23" s="48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0</v>
      </c>
      <c r="T23" s="48">
        <v>0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8">
        <v>22</v>
      </c>
      <c r="AB23" s="48">
        <v>22</v>
      </c>
      <c r="AC23" s="48">
        <v>22</v>
      </c>
      <c r="AD23" s="48">
        <v>22</v>
      </c>
      <c r="AE23" s="48">
        <v>22</v>
      </c>
      <c r="AF23" s="48">
        <v>22</v>
      </c>
      <c r="AG23" s="168">
        <v>25</v>
      </c>
      <c r="AH23" s="51">
        <f t="shared" si="2"/>
        <v>22</v>
      </c>
      <c r="AI23" s="52">
        <f t="shared" si="3"/>
        <v>0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204</v>
      </c>
      <c r="B24" s="48">
        <v>22</v>
      </c>
      <c r="C24" s="48">
        <v>22</v>
      </c>
      <c r="D24" s="48">
        <v>17</v>
      </c>
      <c r="E24" s="47">
        <v>17</v>
      </c>
      <c r="F24" s="47">
        <v>17</v>
      </c>
      <c r="G24" s="47">
        <v>17</v>
      </c>
      <c r="H24" s="47">
        <v>17</v>
      </c>
      <c r="I24" s="47">
        <v>17</v>
      </c>
      <c r="J24" s="47">
        <v>17</v>
      </c>
      <c r="K24" s="47">
        <v>17</v>
      </c>
      <c r="L24" s="48">
        <v>17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8">
        <v>22</v>
      </c>
      <c r="AB24" s="48">
        <v>22</v>
      </c>
      <c r="AC24" s="48">
        <v>22</v>
      </c>
      <c r="AD24" s="48">
        <v>22</v>
      </c>
      <c r="AE24" s="48">
        <v>22</v>
      </c>
      <c r="AF24" s="48">
        <v>22</v>
      </c>
      <c r="AG24" s="168">
        <v>24.2</v>
      </c>
      <c r="AH24" s="51">
        <f t="shared" si="2"/>
        <v>22</v>
      </c>
      <c r="AI24" s="52">
        <f t="shared" si="3"/>
        <v>17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93</v>
      </c>
      <c r="B25" s="47">
        <v>15</v>
      </c>
      <c r="C25" s="47">
        <v>15</v>
      </c>
      <c r="D25" s="47">
        <v>15</v>
      </c>
      <c r="E25" s="47">
        <v>15</v>
      </c>
      <c r="F25" s="47">
        <v>15</v>
      </c>
      <c r="G25" s="47">
        <v>15</v>
      </c>
      <c r="H25" s="47">
        <v>15</v>
      </c>
      <c r="I25" s="47">
        <v>15</v>
      </c>
      <c r="J25" s="47">
        <v>15</v>
      </c>
      <c r="K25" s="47">
        <v>15</v>
      </c>
      <c r="L25" s="48">
        <v>15</v>
      </c>
      <c r="M25" s="48">
        <v>15</v>
      </c>
      <c r="N25" s="48">
        <v>15</v>
      </c>
      <c r="O25" s="48">
        <v>15</v>
      </c>
      <c r="P25" s="48">
        <v>15</v>
      </c>
      <c r="Q25" s="48">
        <v>15</v>
      </c>
      <c r="R25" s="48">
        <v>15</v>
      </c>
      <c r="S25" s="48">
        <v>15</v>
      </c>
      <c r="T25" s="48">
        <v>15</v>
      </c>
      <c r="U25" s="48">
        <v>15</v>
      </c>
      <c r="V25" s="48">
        <v>15</v>
      </c>
      <c r="W25" s="48">
        <v>15</v>
      </c>
      <c r="X25" s="48">
        <v>15</v>
      </c>
      <c r="Y25" s="48">
        <v>15</v>
      </c>
      <c r="Z25" s="48">
        <v>15</v>
      </c>
      <c r="AA25" s="48">
        <v>15</v>
      </c>
      <c r="AB25" s="48">
        <v>15</v>
      </c>
      <c r="AC25" s="48">
        <v>15</v>
      </c>
      <c r="AD25" s="48">
        <v>15</v>
      </c>
      <c r="AE25" s="48">
        <v>15</v>
      </c>
      <c r="AF25" s="48">
        <v>15</v>
      </c>
      <c r="AG25" s="168">
        <v>23.5</v>
      </c>
      <c r="AH25" s="51">
        <f t="shared" si="2"/>
        <v>15</v>
      </c>
      <c r="AI25" s="52">
        <f t="shared" si="3"/>
        <v>15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94</v>
      </c>
      <c r="B26" s="48">
        <v>0</v>
      </c>
      <c r="C26" s="48">
        <v>0</v>
      </c>
      <c r="D26" s="48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0</v>
      </c>
      <c r="X26" s="48">
        <v>0</v>
      </c>
      <c r="Y26" s="48">
        <v>0</v>
      </c>
      <c r="Z26" s="48">
        <v>0</v>
      </c>
      <c r="AA26" s="48">
        <v>0</v>
      </c>
      <c r="AB26" s="48">
        <v>0</v>
      </c>
      <c r="AC26" s="48">
        <v>0</v>
      </c>
      <c r="AD26" s="48">
        <v>0</v>
      </c>
      <c r="AE26" s="48">
        <v>0</v>
      </c>
      <c r="AF26" s="48">
        <v>0</v>
      </c>
      <c r="AG26" s="168">
        <v>22.2</v>
      </c>
      <c r="AH26" s="51">
        <f t="shared" si="2"/>
        <v>0</v>
      </c>
      <c r="AI26" s="52">
        <f t="shared" si="3"/>
        <v>0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95</v>
      </c>
      <c r="B27" s="48">
        <v>12</v>
      </c>
      <c r="C27" s="48">
        <v>12</v>
      </c>
      <c r="D27" s="48">
        <v>12</v>
      </c>
      <c r="E27" s="47">
        <v>12</v>
      </c>
      <c r="F27" s="47">
        <v>12</v>
      </c>
      <c r="G27" s="47">
        <v>12</v>
      </c>
      <c r="H27" s="47">
        <v>12</v>
      </c>
      <c r="I27" s="47">
        <v>12</v>
      </c>
      <c r="J27" s="47">
        <v>12</v>
      </c>
      <c r="K27" s="47">
        <v>12</v>
      </c>
      <c r="L27" s="48">
        <v>12</v>
      </c>
      <c r="M27" s="48">
        <v>12</v>
      </c>
      <c r="N27" s="48">
        <v>12</v>
      </c>
      <c r="O27" s="48">
        <v>12</v>
      </c>
      <c r="P27" s="48">
        <v>12</v>
      </c>
      <c r="Q27" s="48">
        <v>12</v>
      </c>
      <c r="R27" s="48">
        <v>12</v>
      </c>
      <c r="S27" s="48">
        <v>12</v>
      </c>
      <c r="T27" s="48">
        <v>12</v>
      </c>
      <c r="U27" s="48">
        <v>12</v>
      </c>
      <c r="V27" s="48">
        <v>12</v>
      </c>
      <c r="W27" s="48">
        <v>12</v>
      </c>
      <c r="X27" s="48">
        <v>12</v>
      </c>
      <c r="Y27" s="48">
        <v>12</v>
      </c>
      <c r="Z27" s="48">
        <v>12</v>
      </c>
      <c r="AA27" s="48">
        <v>12</v>
      </c>
      <c r="AB27" s="48">
        <v>12</v>
      </c>
      <c r="AC27" s="48">
        <v>12</v>
      </c>
      <c r="AD27" s="48">
        <v>12</v>
      </c>
      <c r="AE27" s="48">
        <v>12</v>
      </c>
      <c r="AF27" s="48">
        <v>12</v>
      </c>
      <c r="AG27" s="168">
        <v>22.1</v>
      </c>
      <c r="AH27" s="51">
        <f t="shared" si="2"/>
        <v>12</v>
      </c>
      <c r="AI27" s="52">
        <f t="shared" si="3"/>
        <v>12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96</v>
      </c>
      <c r="B28" s="48">
        <v>0</v>
      </c>
      <c r="C28" s="48">
        <v>0</v>
      </c>
      <c r="D28" s="48">
        <v>0</v>
      </c>
      <c r="E28" s="47">
        <v>0</v>
      </c>
      <c r="F28" s="47">
        <v>0</v>
      </c>
      <c r="G28" s="47">
        <v>4</v>
      </c>
      <c r="H28" s="47">
        <v>4</v>
      </c>
      <c r="I28" s="47">
        <v>4</v>
      </c>
      <c r="J28" s="47">
        <v>4</v>
      </c>
      <c r="K28" s="47">
        <v>4</v>
      </c>
      <c r="L28" s="48">
        <v>4</v>
      </c>
      <c r="M28" s="48">
        <v>4</v>
      </c>
      <c r="N28" s="48">
        <v>4</v>
      </c>
      <c r="O28" s="48">
        <v>4</v>
      </c>
      <c r="P28" s="48">
        <v>4</v>
      </c>
      <c r="Q28" s="48">
        <v>4</v>
      </c>
      <c r="R28" s="48">
        <v>4</v>
      </c>
      <c r="S28" s="48">
        <v>4</v>
      </c>
      <c r="T28" s="48">
        <v>4</v>
      </c>
      <c r="U28" s="48">
        <v>4</v>
      </c>
      <c r="V28" s="48">
        <v>4</v>
      </c>
      <c r="W28" s="48">
        <v>4</v>
      </c>
      <c r="X28" s="48">
        <v>4</v>
      </c>
      <c r="Y28" s="48">
        <v>4</v>
      </c>
      <c r="Z28" s="48">
        <v>4</v>
      </c>
      <c r="AA28" s="48">
        <v>4</v>
      </c>
      <c r="AB28" s="48">
        <v>4</v>
      </c>
      <c r="AC28" s="48">
        <v>4</v>
      </c>
      <c r="AD28" s="48">
        <v>4</v>
      </c>
      <c r="AE28" s="48">
        <v>0</v>
      </c>
      <c r="AF28" s="48">
        <v>0</v>
      </c>
      <c r="AG28" s="168">
        <v>22.1</v>
      </c>
      <c r="AH28" s="51">
        <f t="shared" si="2"/>
        <v>4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97</v>
      </c>
      <c r="B29" s="48">
        <v>12</v>
      </c>
      <c r="C29" s="48">
        <v>12</v>
      </c>
      <c r="D29" s="48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48">
        <v>12</v>
      </c>
      <c r="AB29" s="48">
        <v>12</v>
      </c>
      <c r="AC29" s="48">
        <v>12</v>
      </c>
      <c r="AD29" s="48">
        <v>12</v>
      </c>
      <c r="AE29" s="48">
        <v>12</v>
      </c>
      <c r="AF29" s="48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98</v>
      </c>
      <c r="B30" s="48">
        <v>0</v>
      </c>
      <c r="C30" s="48">
        <v>0</v>
      </c>
      <c r="D30" s="48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99</v>
      </c>
      <c r="B31" s="48">
        <v>0</v>
      </c>
      <c r="C31" s="48">
        <v>0</v>
      </c>
      <c r="D31" s="48">
        <v>0</v>
      </c>
      <c r="E31" s="55">
        <v>0</v>
      </c>
      <c r="F31" s="55">
        <v>0</v>
      </c>
      <c r="G31" s="55">
        <v>0</v>
      </c>
      <c r="H31" s="55">
        <v>0</v>
      </c>
      <c r="I31" s="55">
        <v>0</v>
      </c>
      <c r="J31" s="55">
        <v>0</v>
      </c>
      <c r="K31" s="55">
        <v>0</v>
      </c>
      <c r="L31" s="48">
        <v>0</v>
      </c>
      <c r="M31" s="48">
        <v>0</v>
      </c>
      <c r="N31" s="48">
        <v>0</v>
      </c>
      <c r="O31" s="48">
        <v>0</v>
      </c>
      <c r="P31" s="48">
        <v>0</v>
      </c>
      <c r="Q31" s="48">
        <v>0</v>
      </c>
      <c r="R31" s="48">
        <v>0</v>
      </c>
      <c r="S31" s="48">
        <v>0</v>
      </c>
      <c r="T31" s="48">
        <v>0</v>
      </c>
      <c r="U31" s="48">
        <v>0</v>
      </c>
      <c r="V31" s="48">
        <v>0</v>
      </c>
      <c r="W31" s="48">
        <v>0</v>
      </c>
      <c r="X31" s="48">
        <v>0</v>
      </c>
      <c r="Y31" s="48">
        <v>0</v>
      </c>
      <c r="Z31" s="48">
        <v>0</v>
      </c>
      <c r="AA31" s="48">
        <v>0</v>
      </c>
      <c r="AB31" s="48">
        <v>0</v>
      </c>
      <c r="AC31" s="48">
        <v>0</v>
      </c>
      <c r="AD31" s="48">
        <v>0</v>
      </c>
      <c r="AE31" s="48">
        <v>0</v>
      </c>
      <c r="AF31" s="48">
        <v>0</v>
      </c>
      <c r="AG31" s="58">
        <v>20</v>
      </c>
      <c r="AH31" s="51">
        <f t="shared" si="2"/>
        <v>0</v>
      </c>
      <c r="AI31" s="52">
        <f t="shared" si="3"/>
        <v>0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100</v>
      </c>
      <c r="B32" s="48">
        <v>0</v>
      </c>
      <c r="C32" s="48">
        <v>0</v>
      </c>
      <c r="D32" s="48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48">
        <v>0</v>
      </c>
      <c r="AF32" s="48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220</v>
      </c>
      <c r="AK33" s="53"/>
    </row>
    <row r="34" spans="1:41" ht="15.75" thickBot="1" x14ac:dyDescent="0.3">
      <c r="A34" s="63" t="s">
        <v>19</v>
      </c>
      <c r="B34" s="55">
        <v>169.4</v>
      </c>
      <c r="C34" s="55">
        <v>169.5</v>
      </c>
      <c r="D34" s="55">
        <v>155</v>
      </c>
      <c r="E34" s="55">
        <v>156</v>
      </c>
      <c r="F34" s="55">
        <v>157</v>
      </c>
      <c r="G34" s="55">
        <v>153</v>
      </c>
      <c r="H34" s="55">
        <v>149</v>
      </c>
      <c r="I34" s="55">
        <v>149</v>
      </c>
      <c r="J34" s="55">
        <v>163</v>
      </c>
      <c r="K34" s="55">
        <v>140.1</v>
      </c>
      <c r="L34" s="64">
        <v>138.4</v>
      </c>
      <c r="M34" s="64">
        <v>138.4</v>
      </c>
      <c r="N34" s="64">
        <v>157</v>
      </c>
      <c r="O34" s="64">
        <v>146</v>
      </c>
      <c r="P34" s="64">
        <v>145</v>
      </c>
      <c r="Q34" s="64">
        <v>148</v>
      </c>
      <c r="R34" s="64">
        <v>148</v>
      </c>
      <c r="S34" s="64">
        <v>148</v>
      </c>
      <c r="T34" s="64">
        <v>151.30000000000001</v>
      </c>
      <c r="U34" s="64">
        <v>151.30000000000001</v>
      </c>
      <c r="V34" s="64">
        <v>151.30000000000001</v>
      </c>
      <c r="W34" s="64">
        <v>151.30000000000001</v>
      </c>
      <c r="X34" s="64">
        <v>165.5</v>
      </c>
      <c r="Y34" s="64">
        <v>165.5</v>
      </c>
      <c r="Z34" s="64">
        <v>165.5</v>
      </c>
      <c r="AA34" s="64">
        <v>165.5</v>
      </c>
      <c r="AB34" s="64">
        <v>167</v>
      </c>
      <c r="AC34" s="64">
        <v>167</v>
      </c>
      <c r="AD34" s="64">
        <f>68.5+100</f>
        <v>168.5</v>
      </c>
      <c r="AE34" s="64">
        <f>68.7+101.2</f>
        <v>169.9</v>
      </c>
      <c r="AF34" s="64">
        <f>68.7+101.3</f>
        <v>170</v>
      </c>
      <c r="AG34" s="58">
        <v>240</v>
      </c>
      <c r="AH34" s="51">
        <f t="shared" si="2"/>
        <v>170</v>
      </c>
      <c r="AI34" s="52">
        <f t="shared" si="3"/>
        <v>138.4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774.09999999999991</v>
      </c>
      <c r="C35" s="66">
        <f t="shared" si="4"/>
        <v>766</v>
      </c>
      <c r="D35" s="66">
        <f t="shared" si="4"/>
        <v>741.5</v>
      </c>
      <c r="E35" s="66">
        <f t="shared" si="4"/>
        <v>742.3</v>
      </c>
      <c r="F35" s="66">
        <f t="shared" si="4"/>
        <v>742.3</v>
      </c>
      <c r="G35" s="66">
        <f t="shared" si="4"/>
        <v>750.3</v>
      </c>
      <c r="H35" s="66">
        <f t="shared" si="4"/>
        <v>750.3</v>
      </c>
      <c r="I35" s="66">
        <f t="shared" si="4"/>
        <v>750.3</v>
      </c>
      <c r="J35" s="66">
        <f t="shared" si="4"/>
        <v>790.3</v>
      </c>
      <c r="K35" s="66">
        <f t="shared" si="4"/>
        <v>760.7</v>
      </c>
      <c r="L35" s="66">
        <f t="shared" si="4"/>
        <v>735.7</v>
      </c>
      <c r="M35" s="66">
        <f t="shared" si="4"/>
        <v>815.7</v>
      </c>
      <c r="N35" s="66">
        <f t="shared" si="4"/>
        <v>860.7</v>
      </c>
      <c r="O35" s="66">
        <f t="shared" si="4"/>
        <v>880.7</v>
      </c>
      <c r="P35" s="66">
        <f t="shared" si="4"/>
        <v>880.7</v>
      </c>
      <c r="Q35" s="66">
        <f t="shared" si="4"/>
        <v>880.7</v>
      </c>
      <c r="R35" s="66">
        <f>SUM(R11:R33)</f>
        <v>890.7</v>
      </c>
      <c r="S35" s="66">
        <f>SUM(S11:S33)</f>
        <v>868.7</v>
      </c>
      <c r="T35" s="66">
        <f t="shared" si="4"/>
        <v>868.7</v>
      </c>
      <c r="U35" s="66">
        <f t="shared" si="4"/>
        <v>860.7</v>
      </c>
      <c r="V35" s="66">
        <f t="shared" si="4"/>
        <v>823.7</v>
      </c>
      <c r="W35" s="66">
        <f t="shared" si="4"/>
        <v>850.7</v>
      </c>
      <c r="X35" s="66">
        <f>SUM(X11:X33)</f>
        <v>880.7</v>
      </c>
      <c r="Y35" s="66">
        <f t="shared" si="4"/>
        <v>910.7</v>
      </c>
      <c r="Z35" s="66">
        <f t="shared" si="4"/>
        <v>910.7</v>
      </c>
      <c r="AA35" s="66">
        <f t="shared" si="4"/>
        <v>910.7</v>
      </c>
      <c r="AB35" s="66">
        <f t="shared" si="4"/>
        <v>910.7</v>
      </c>
      <c r="AC35" s="66">
        <f t="shared" si="4"/>
        <v>890.7</v>
      </c>
      <c r="AD35" s="66">
        <f t="shared" si="4"/>
        <v>844</v>
      </c>
      <c r="AE35" s="66">
        <f t="shared" si="4"/>
        <v>806.59999999999991</v>
      </c>
      <c r="AF35" s="66">
        <f t="shared" si="4"/>
        <v>786.5</v>
      </c>
      <c r="AG35" s="58">
        <f>SUM(AG11:AG34)</f>
        <v>1416.83</v>
      </c>
      <c r="AH35" s="51">
        <f t="shared" si="2"/>
        <v>910.7</v>
      </c>
      <c r="AI35" s="52">
        <f t="shared" si="3"/>
        <v>735.7</v>
      </c>
      <c r="AK35" s="53"/>
    </row>
    <row r="36" spans="1:41" x14ac:dyDescent="0.25">
      <c r="A36" s="54" t="s">
        <v>21</v>
      </c>
      <c r="B36" s="48">
        <v>138</v>
      </c>
      <c r="C36" s="48">
        <v>137.6</v>
      </c>
      <c r="D36" s="48">
        <v>137.19999999999999</v>
      </c>
      <c r="E36" s="55">
        <v>137.19999999999999</v>
      </c>
      <c r="F36" s="55">
        <v>138</v>
      </c>
      <c r="G36" s="55">
        <v>138</v>
      </c>
      <c r="H36" s="55">
        <v>137.19999999999999</v>
      </c>
      <c r="I36" s="55">
        <v>137.9</v>
      </c>
      <c r="J36" s="55">
        <v>138.5</v>
      </c>
      <c r="K36" s="55">
        <v>139</v>
      </c>
      <c r="L36" s="48">
        <v>139</v>
      </c>
      <c r="M36" s="48">
        <v>139</v>
      </c>
      <c r="N36" s="48">
        <v>138.19999999999999</v>
      </c>
      <c r="O36" s="48">
        <v>138</v>
      </c>
      <c r="P36" s="48">
        <v>138</v>
      </c>
      <c r="Q36" s="48">
        <v>137.1</v>
      </c>
      <c r="R36" s="48">
        <v>137.1</v>
      </c>
      <c r="S36" s="48">
        <v>137.1</v>
      </c>
      <c r="T36" s="48">
        <v>137.1</v>
      </c>
      <c r="U36" s="48">
        <v>139.80000000000001</v>
      </c>
      <c r="V36" s="48">
        <v>139.80000000000001</v>
      </c>
      <c r="W36" s="48">
        <v>139.80000000000001</v>
      </c>
      <c r="X36" s="48">
        <v>139.80000000000001</v>
      </c>
      <c r="Y36" s="48">
        <v>139.80000000000001</v>
      </c>
      <c r="Z36" s="48">
        <v>139.80000000000001</v>
      </c>
      <c r="AA36" s="48">
        <v>139.80000000000001</v>
      </c>
      <c r="AB36" s="48">
        <v>139.80000000000001</v>
      </c>
      <c r="AC36" s="48">
        <v>139.80000000000001</v>
      </c>
      <c r="AD36" s="47">
        <v>139.6</v>
      </c>
      <c r="AE36" s="47">
        <v>139.30000000000001</v>
      </c>
      <c r="AF36" s="47">
        <v>139</v>
      </c>
      <c r="AG36" s="56">
        <v>144</v>
      </c>
      <c r="AH36" s="51">
        <f t="shared" si="2"/>
        <v>139.80000000000001</v>
      </c>
      <c r="AI36" s="52">
        <f t="shared" si="3"/>
        <v>137.1</v>
      </c>
      <c r="AK36" s="53"/>
    </row>
    <row r="37" spans="1:41" x14ac:dyDescent="0.25">
      <c r="A37" s="57" t="s">
        <v>22</v>
      </c>
      <c r="B37" s="67">
        <v>70.2</v>
      </c>
      <c r="C37" s="67">
        <v>59.9</v>
      </c>
      <c r="D37" s="67">
        <v>59.2</v>
      </c>
      <c r="E37" s="55">
        <v>60</v>
      </c>
      <c r="F37" s="55">
        <v>60</v>
      </c>
      <c r="G37" s="55">
        <v>60</v>
      </c>
      <c r="H37" s="55">
        <v>60</v>
      </c>
      <c r="I37" s="55">
        <v>70</v>
      </c>
      <c r="J37" s="55">
        <v>60</v>
      </c>
      <c r="K37" s="55">
        <v>71</v>
      </c>
      <c r="L37" s="67">
        <v>71.7</v>
      </c>
      <c r="M37" s="67">
        <v>71.7</v>
      </c>
      <c r="N37" s="67">
        <v>70.7</v>
      </c>
      <c r="O37" s="67">
        <v>71.599999999999994</v>
      </c>
      <c r="P37" s="67">
        <v>71</v>
      </c>
      <c r="Q37" s="67">
        <v>70.8</v>
      </c>
      <c r="R37" s="67">
        <v>70.8</v>
      </c>
      <c r="S37" s="67">
        <v>70.8</v>
      </c>
      <c r="T37" s="67">
        <v>70.8</v>
      </c>
      <c r="U37" s="67">
        <v>71</v>
      </c>
      <c r="V37" s="67">
        <v>71</v>
      </c>
      <c r="W37" s="67">
        <v>72.3</v>
      </c>
      <c r="X37" s="67">
        <v>71.900000000000006</v>
      </c>
      <c r="Y37" s="67">
        <v>71.900000000000006</v>
      </c>
      <c r="Z37" s="67">
        <v>71.900000000000006</v>
      </c>
      <c r="AA37" s="67">
        <v>71.900000000000006</v>
      </c>
      <c r="AB37" s="67">
        <v>71.900000000000006</v>
      </c>
      <c r="AC37" s="67">
        <v>71.900000000000006</v>
      </c>
      <c r="AD37" s="55">
        <v>69.900000000000006</v>
      </c>
      <c r="AE37" s="55">
        <v>71.900000000000006</v>
      </c>
      <c r="AF37" s="55">
        <v>71</v>
      </c>
      <c r="AG37" s="58">
        <v>70</v>
      </c>
      <c r="AH37" s="51">
        <f t="shared" si="2"/>
        <v>72.3</v>
      </c>
      <c r="AI37" s="52">
        <f t="shared" si="3"/>
        <v>59.2</v>
      </c>
      <c r="AK37" s="53"/>
    </row>
    <row r="38" spans="1:41" x14ac:dyDescent="0.25">
      <c r="A38" s="57" t="s">
        <v>23</v>
      </c>
      <c r="B38" s="67">
        <v>64.5</v>
      </c>
      <c r="C38" s="67">
        <v>53.6</v>
      </c>
      <c r="D38" s="67">
        <v>53.5</v>
      </c>
      <c r="E38" s="55">
        <v>54</v>
      </c>
      <c r="F38" s="55">
        <v>54</v>
      </c>
      <c r="G38" s="55">
        <v>54</v>
      </c>
      <c r="H38" s="55">
        <v>55</v>
      </c>
      <c r="I38" s="55">
        <v>65</v>
      </c>
      <c r="J38" s="55">
        <v>60</v>
      </c>
      <c r="K38" s="55">
        <v>64.3</v>
      </c>
      <c r="L38" s="67">
        <v>64.5</v>
      </c>
      <c r="M38" s="67">
        <v>64.5</v>
      </c>
      <c r="N38" s="67">
        <v>64.8</v>
      </c>
      <c r="O38" s="67">
        <v>65</v>
      </c>
      <c r="P38" s="67">
        <v>65.2</v>
      </c>
      <c r="Q38" s="67">
        <v>65.2</v>
      </c>
      <c r="R38" s="67">
        <v>65.2</v>
      </c>
      <c r="S38" s="67">
        <v>65.2</v>
      </c>
      <c r="T38" s="67">
        <v>65.2</v>
      </c>
      <c r="U38" s="67">
        <v>45.5</v>
      </c>
      <c r="V38" s="67">
        <v>56</v>
      </c>
      <c r="W38" s="67">
        <v>65</v>
      </c>
      <c r="X38" s="67">
        <v>65</v>
      </c>
      <c r="Y38" s="67">
        <v>65</v>
      </c>
      <c r="Z38" s="67">
        <v>65</v>
      </c>
      <c r="AA38" s="67">
        <v>65</v>
      </c>
      <c r="AB38" s="67">
        <v>65</v>
      </c>
      <c r="AC38" s="67">
        <v>65</v>
      </c>
      <c r="AD38" s="55">
        <v>65.2</v>
      </c>
      <c r="AE38" s="55">
        <v>64</v>
      </c>
      <c r="AF38" s="55">
        <v>63.4</v>
      </c>
      <c r="AG38" s="58">
        <v>69</v>
      </c>
      <c r="AH38" s="51">
        <f t="shared" si="2"/>
        <v>65.2</v>
      </c>
      <c r="AI38" s="52">
        <f t="shared" si="3"/>
        <v>45.5</v>
      </c>
      <c r="AK38" s="53"/>
    </row>
    <row r="39" spans="1:41" x14ac:dyDescent="0.25">
      <c r="A39" s="57" t="s">
        <v>24</v>
      </c>
      <c r="B39" s="67">
        <v>30</v>
      </c>
      <c r="C39" s="67">
        <v>30</v>
      </c>
      <c r="D39" s="67">
        <v>30</v>
      </c>
      <c r="E39" s="67">
        <v>30</v>
      </c>
      <c r="F39" s="67">
        <v>30</v>
      </c>
      <c r="G39" s="67">
        <v>30</v>
      </c>
      <c r="H39" s="67">
        <v>30</v>
      </c>
      <c r="I39" s="55">
        <v>30</v>
      </c>
      <c r="J39" s="55">
        <v>30</v>
      </c>
      <c r="K39" s="55">
        <v>30</v>
      </c>
      <c r="L39" s="67">
        <v>30</v>
      </c>
      <c r="M39" s="67">
        <v>30</v>
      </c>
      <c r="N39" s="67">
        <v>30</v>
      </c>
      <c r="O39" s="67">
        <v>30</v>
      </c>
      <c r="P39" s="67">
        <v>30</v>
      </c>
      <c r="Q39" s="67">
        <v>30</v>
      </c>
      <c r="R39" s="67">
        <v>30</v>
      </c>
      <c r="S39" s="67">
        <v>30</v>
      </c>
      <c r="T39" s="67">
        <v>30</v>
      </c>
      <c r="U39" s="67">
        <v>30</v>
      </c>
      <c r="V39" s="67">
        <v>30</v>
      </c>
      <c r="W39" s="67">
        <v>30</v>
      </c>
      <c r="X39" s="67">
        <v>30</v>
      </c>
      <c r="Y39" s="67">
        <v>30</v>
      </c>
      <c r="Z39" s="67">
        <v>30</v>
      </c>
      <c r="AA39" s="67">
        <v>30</v>
      </c>
      <c r="AB39" s="67">
        <v>30</v>
      </c>
      <c r="AC39" s="67">
        <v>30</v>
      </c>
      <c r="AD39" s="55">
        <v>28.8</v>
      </c>
      <c r="AE39" s="55">
        <v>30</v>
      </c>
      <c r="AF39" s="55">
        <v>30</v>
      </c>
      <c r="AG39" s="58">
        <v>60</v>
      </c>
      <c r="AH39" s="51">
        <f t="shared" si="2"/>
        <v>30</v>
      </c>
      <c r="AI39" s="52">
        <f t="shared" si="3"/>
        <v>28.8</v>
      </c>
      <c r="AK39" s="53"/>
    </row>
    <row r="40" spans="1:41" x14ac:dyDescent="0.25">
      <c r="A40" s="57" t="s">
        <v>25</v>
      </c>
      <c r="B40" s="67">
        <v>29</v>
      </c>
      <c r="C40" s="67">
        <v>29.2</v>
      </c>
      <c r="D40" s="67">
        <v>29.4</v>
      </c>
      <c r="E40" s="55">
        <v>30</v>
      </c>
      <c r="F40" s="55">
        <v>30</v>
      </c>
      <c r="G40" s="55">
        <v>30</v>
      </c>
      <c r="H40" s="55">
        <v>0</v>
      </c>
      <c r="I40" s="55">
        <v>0</v>
      </c>
      <c r="J40" s="55">
        <v>0</v>
      </c>
      <c r="K40" s="55">
        <v>0</v>
      </c>
      <c r="L40" s="48">
        <v>0</v>
      </c>
      <c r="M40" s="48">
        <v>0</v>
      </c>
      <c r="N40" s="48">
        <v>30</v>
      </c>
      <c r="O40" s="48">
        <v>30</v>
      </c>
      <c r="P40" s="48">
        <v>30</v>
      </c>
      <c r="Q40" s="48">
        <v>30</v>
      </c>
      <c r="R40" s="48">
        <v>30</v>
      </c>
      <c r="S40" s="48">
        <v>30</v>
      </c>
      <c r="T40" s="48">
        <v>30</v>
      </c>
      <c r="U40" s="48">
        <v>30</v>
      </c>
      <c r="V40" s="48">
        <v>30</v>
      </c>
      <c r="W40" s="48">
        <v>30</v>
      </c>
      <c r="X40" s="48">
        <v>30</v>
      </c>
      <c r="Y40" s="48">
        <v>30</v>
      </c>
      <c r="Z40" s="48">
        <v>30</v>
      </c>
      <c r="AA40" s="48">
        <v>30</v>
      </c>
      <c r="AB40" s="48">
        <v>30</v>
      </c>
      <c r="AC40" s="48">
        <v>30</v>
      </c>
      <c r="AD40" s="55">
        <v>28.7</v>
      </c>
      <c r="AE40" s="55">
        <v>14.8</v>
      </c>
      <c r="AF40" s="55">
        <v>28.7</v>
      </c>
      <c r="AG40" s="58">
        <v>30</v>
      </c>
      <c r="AH40" s="51">
        <f t="shared" si="2"/>
        <v>30</v>
      </c>
      <c r="AI40" s="52">
        <f t="shared" si="3"/>
        <v>0</v>
      </c>
      <c r="AK40" s="53"/>
    </row>
    <row r="41" spans="1:41" x14ac:dyDescent="0.25">
      <c r="A41" s="57" t="s">
        <v>85</v>
      </c>
      <c r="B41" s="48">
        <v>0</v>
      </c>
      <c r="C41" s="48">
        <v>0</v>
      </c>
      <c r="D41" s="48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48">
        <v>0</v>
      </c>
      <c r="AB41" s="48">
        <v>0</v>
      </c>
      <c r="AC41" s="48">
        <v>0</v>
      </c>
      <c r="AD41" s="55">
        <v>0</v>
      </c>
      <c r="AE41" s="55">
        <v>0</v>
      </c>
      <c r="AF41" s="55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48">
        <v>17</v>
      </c>
      <c r="C42" s="48">
        <v>17</v>
      </c>
      <c r="D42" s="48">
        <v>17</v>
      </c>
      <c r="E42" s="68">
        <v>17</v>
      </c>
      <c r="F42" s="68">
        <v>17</v>
      </c>
      <c r="G42" s="68">
        <v>17</v>
      </c>
      <c r="H42" s="68">
        <v>17</v>
      </c>
      <c r="I42" s="68">
        <v>17</v>
      </c>
      <c r="J42" s="68">
        <v>17</v>
      </c>
      <c r="K42" s="68">
        <v>17</v>
      </c>
      <c r="L42" s="48">
        <v>17</v>
      </c>
      <c r="M42" s="48">
        <v>17</v>
      </c>
      <c r="N42" s="48">
        <v>17</v>
      </c>
      <c r="O42" s="48">
        <v>17</v>
      </c>
      <c r="P42" s="48">
        <v>17</v>
      </c>
      <c r="Q42" s="48">
        <v>17</v>
      </c>
      <c r="R42" s="48">
        <v>17</v>
      </c>
      <c r="S42" s="48">
        <v>17</v>
      </c>
      <c r="T42" s="48">
        <v>17</v>
      </c>
      <c r="U42" s="48">
        <v>17</v>
      </c>
      <c r="V42" s="48">
        <v>17</v>
      </c>
      <c r="W42" s="48">
        <v>17</v>
      </c>
      <c r="X42" s="48">
        <v>17</v>
      </c>
      <c r="Y42" s="48">
        <v>17</v>
      </c>
      <c r="Z42" s="48">
        <v>17</v>
      </c>
      <c r="AA42" s="48">
        <v>17</v>
      </c>
      <c r="AB42" s="48">
        <v>17</v>
      </c>
      <c r="AC42" s="48">
        <v>17</v>
      </c>
      <c r="AD42" s="55">
        <v>17</v>
      </c>
      <c r="AE42" s="55">
        <v>17</v>
      </c>
      <c r="AF42" s="55">
        <v>17</v>
      </c>
      <c r="AG42" s="58">
        <v>24</v>
      </c>
      <c r="AH42" s="51">
        <f t="shared" si="2"/>
        <v>17</v>
      </c>
      <c r="AI42" s="52">
        <f t="shared" si="3"/>
        <v>17</v>
      </c>
      <c r="AK42" s="53"/>
    </row>
    <row r="43" spans="1:41" x14ac:dyDescent="0.25">
      <c r="A43" s="57" t="s">
        <v>27</v>
      </c>
      <c r="B43" s="48">
        <v>0</v>
      </c>
      <c r="C43" s="48">
        <v>3</v>
      </c>
      <c r="D43" s="48">
        <v>3</v>
      </c>
      <c r="E43" s="55">
        <v>3</v>
      </c>
      <c r="F43" s="55">
        <v>3</v>
      </c>
      <c r="G43" s="55">
        <v>3</v>
      </c>
      <c r="H43" s="55">
        <v>3</v>
      </c>
      <c r="I43" s="55">
        <v>3</v>
      </c>
      <c r="J43" s="55">
        <v>3</v>
      </c>
      <c r="K43" s="55">
        <v>3</v>
      </c>
      <c r="L43" s="48">
        <v>3</v>
      </c>
      <c r="M43" s="48">
        <v>3</v>
      </c>
      <c r="N43" s="48">
        <v>3</v>
      </c>
      <c r="O43" s="48">
        <v>3</v>
      </c>
      <c r="P43" s="48">
        <v>0</v>
      </c>
      <c r="Q43" s="48">
        <v>0</v>
      </c>
      <c r="R43" s="48">
        <v>0</v>
      </c>
      <c r="S43" s="48">
        <v>0</v>
      </c>
      <c r="T43" s="48">
        <v>0</v>
      </c>
      <c r="U43" s="48">
        <v>3</v>
      </c>
      <c r="V43" s="48">
        <v>3</v>
      </c>
      <c r="W43" s="48">
        <v>3</v>
      </c>
      <c r="X43" s="48">
        <v>3</v>
      </c>
      <c r="Y43" s="48">
        <v>3</v>
      </c>
      <c r="Z43" s="48">
        <v>3</v>
      </c>
      <c r="AA43" s="48">
        <v>3</v>
      </c>
      <c r="AB43" s="48">
        <v>3</v>
      </c>
      <c r="AC43" s="48">
        <v>3</v>
      </c>
      <c r="AD43" s="55">
        <v>3</v>
      </c>
      <c r="AE43" s="55">
        <v>3</v>
      </c>
      <c r="AF43" s="55">
        <v>3</v>
      </c>
      <c r="AG43" s="58">
        <v>15</v>
      </c>
      <c r="AH43" s="51">
        <f t="shared" si="2"/>
        <v>3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48">
        <v>13</v>
      </c>
      <c r="C44" s="48">
        <v>13</v>
      </c>
      <c r="D44" s="48">
        <v>13</v>
      </c>
      <c r="E44" s="55">
        <v>13</v>
      </c>
      <c r="F44" s="55">
        <v>13</v>
      </c>
      <c r="G44" s="55">
        <v>13</v>
      </c>
      <c r="H44" s="55">
        <v>13</v>
      </c>
      <c r="I44" s="55">
        <v>13</v>
      </c>
      <c r="J44" s="55">
        <v>13</v>
      </c>
      <c r="K44" s="55">
        <v>13</v>
      </c>
      <c r="L44" s="48">
        <v>13</v>
      </c>
      <c r="M44" s="48">
        <v>13</v>
      </c>
      <c r="N44" s="48">
        <v>13</v>
      </c>
      <c r="O44" s="48">
        <v>13</v>
      </c>
      <c r="P44" s="48">
        <v>13</v>
      </c>
      <c r="Q44" s="48">
        <v>13</v>
      </c>
      <c r="R44" s="48">
        <v>13</v>
      </c>
      <c r="S44" s="48">
        <v>13</v>
      </c>
      <c r="T44" s="48">
        <v>13</v>
      </c>
      <c r="U44" s="48">
        <v>13</v>
      </c>
      <c r="V44" s="48">
        <v>13</v>
      </c>
      <c r="W44" s="48">
        <v>13</v>
      </c>
      <c r="X44" s="48">
        <v>13</v>
      </c>
      <c r="Y44" s="48">
        <v>13</v>
      </c>
      <c r="Z44" s="48">
        <v>13</v>
      </c>
      <c r="AA44" s="48">
        <v>13</v>
      </c>
      <c r="AB44" s="48">
        <v>13</v>
      </c>
      <c r="AC44" s="48">
        <v>13</v>
      </c>
      <c r="AD44" s="55">
        <v>13</v>
      </c>
      <c r="AE44" s="55">
        <v>13</v>
      </c>
      <c r="AF44" s="55">
        <v>13</v>
      </c>
      <c r="AG44" s="58">
        <v>14.1</v>
      </c>
      <c r="AH44" s="51">
        <f t="shared" si="2"/>
        <v>13</v>
      </c>
      <c r="AI44" s="52">
        <f t="shared" si="3"/>
        <v>13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48">
        <v>14</v>
      </c>
      <c r="C45" s="48">
        <v>14</v>
      </c>
      <c r="D45" s="48">
        <v>14</v>
      </c>
      <c r="E45" s="68">
        <v>14</v>
      </c>
      <c r="F45" s="68">
        <v>14</v>
      </c>
      <c r="G45" s="68">
        <v>14</v>
      </c>
      <c r="H45" s="68">
        <v>14</v>
      </c>
      <c r="I45" s="68">
        <v>14</v>
      </c>
      <c r="J45" s="68">
        <v>14</v>
      </c>
      <c r="K45" s="68">
        <v>14</v>
      </c>
      <c r="L45" s="48">
        <v>14</v>
      </c>
      <c r="M45" s="48">
        <v>14</v>
      </c>
      <c r="N45" s="48">
        <v>14</v>
      </c>
      <c r="O45" s="48">
        <v>7</v>
      </c>
      <c r="P45" s="48">
        <v>7</v>
      </c>
      <c r="Q45" s="48">
        <v>7</v>
      </c>
      <c r="R45" s="48">
        <v>7</v>
      </c>
      <c r="S45" s="48">
        <v>7</v>
      </c>
      <c r="T45" s="48">
        <v>7</v>
      </c>
      <c r="U45" s="48">
        <v>7</v>
      </c>
      <c r="V45" s="48">
        <v>7</v>
      </c>
      <c r="W45" s="48">
        <v>7</v>
      </c>
      <c r="X45" s="48">
        <v>7</v>
      </c>
      <c r="Y45" s="48">
        <v>7</v>
      </c>
      <c r="Z45" s="48">
        <v>7</v>
      </c>
      <c r="AA45" s="48">
        <v>14</v>
      </c>
      <c r="AB45" s="48">
        <v>14</v>
      </c>
      <c r="AC45" s="48">
        <v>14</v>
      </c>
      <c r="AD45" s="55">
        <v>14</v>
      </c>
      <c r="AE45" s="55">
        <v>14</v>
      </c>
      <c r="AF45" s="55">
        <v>14</v>
      </c>
      <c r="AG45" s="58">
        <v>14</v>
      </c>
      <c r="AH45" s="51">
        <f t="shared" si="2"/>
        <v>14</v>
      </c>
      <c r="AI45" s="52">
        <f t="shared" si="3"/>
        <v>7</v>
      </c>
      <c r="AK45" s="53"/>
    </row>
    <row r="46" spans="1:41" x14ac:dyDescent="0.25">
      <c r="A46" s="57" t="s">
        <v>30</v>
      </c>
      <c r="B46" s="48">
        <v>0</v>
      </c>
      <c r="C46" s="48">
        <v>5.6</v>
      </c>
      <c r="D46" s="48">
        <v>6.1</v>
      </c>
      <c r="E46" s="55">
        <v>6.1</v>
      </c>
      <c r="F46" s="55">
        <v>6.1</v>
      </c>
      <c r="G46" s="55">
        <v>6.1</v>
      </c>
      <c r="H46" s="55">
        <v>6.1</v>
      </c>
      <c r="I46" s="55">
        <v>6.1</v>
      </c>
      <c r="J46" s="55">
        <v>6.1</v>
      </c>
      <c r="K46" s="55">
        <v>6.1</v>
      </c>
      <c r="L46" s="48">
        <v>6.1</v>
      </c>
      <c r="M46" s="48">
        <v>6.1</v>
      </c>
      <c r="N46" s="48">
        <v>6.1</v>
      </c>
      <c r="O46" s="48">
        <v>6.1</v>
      </c>
      <c r="P46" s="48">
        <v>6.1</v>
      </c>
      <c r="Q46" s="48">
        <v>6.1</v>
      </c>
      <c r="R46" s="48">
        <v>6.1</v>
      </c>
      <c r="S46" s="48">
        <v>6.1</v>
      </c>
      <c r="T46" s="48">
        <v>6.1</v>
      </c>
      <c r="U46" s="48">
        <v>6.1</v>
      </c>
      <c r="V46" s="48">
        <v>6.1</v>
      </c>
      <c r="W46" s="48">
        <v>6.1</v>
      </c>
      <c r="X46" s="48">
        <v>6.1</v>
      </c>
      <c r="Y46" s="48">
        <v>6.1</v>
      </c>
      <c r="Z46" s="48">
        <v>6.1</v>
      </c>
      <c r="AA46" s="48">
        <v>6.1</v>
      </c>
      <c r="AB46" s="48">
        <v>6.1</v>
      </c>
      <c r="AC46" s="48">
        <v>6.1</v>
      </c>
      <c r="AD46" s="55">
        <v>6.4</v>
      </c>
      <c r="AE46" s="55">
        <v>6.3</v>
      </c>
      <c r="AF46" s="55">
        <v>6.3</v>
      </c>
      <c r="AG46" s="58">
        <v>10.050000000000001</v>
      </c>
      <c r="AH46" s="51">
        <f t="shared" si="2"/>
        <v>6.4</v>
      </c>
      <c r="AI46" s="52">
        <f t="shared" si="3"/>
        <v>0</v>
      </c>
      <c r="AK46" s="53"/>
    </row>
    <row r="47" spans="1:41" x14ac:dyDescent="0.25">
      <c r="A47" s="57" t="s">
        <v>31</v>
      </c>
      <c r="B47" s="48">
        <v>6.2</v>
      </c>
      <c r="C47" s="48">
        <v>6.2</v>
      </c>
      <c r="D47" s="48">
        <v>3</v>
      </c>
      <c r="E47" s="55">
        <v>3</v>
      </c>
      <c r="F47" s="55">
        <v>3</v>
      </c>
      <c r="G47" s="55">
        <v>3</v>
      </c>
      <c r="H47" s="55">
        <v>3</v>
      </c>
      <c r="I47" s="55">
        <v>3</v>
      </c>
      <c r="J47" s="55">
        <v>3</v>
      </c>
      <c r="K47" s="55">
        <v>3</v>
      </c>
      <c r="L47" s="48">
        <v>3</v>
      </c>
      <c r="M47" s="48">
        <v>6</v>
      </c>
      <c r="N47" s="48">
        <v>6</v>
      </c>
      <c r="O47" s="48">
        <v>6</v>
      </c>
      <c r="P47" s="48">
        <v>6</v>
      </c>
      <c r="Q47" s="48">
        <v>6</v>
      </c>
      <c r="R47" s="48">
        <v>6</v>
      </c>
      <c r="S47" s="48">
        <v>6</v>
      </c>
      <c r="T47" s="48">
        <v>6</v>
      </c>
      <c r="U47" s="48">
        <v>6</v>
      </c>
      <c r="V47" s="48">
        <v>6</v>
      </c>
      <c r="W47" s="48">
        <v>6</v>
      </c>
      <c r="X47" s="48">
        <v>6</v>
      </c>
      <c r="Y47" s="48">
        <v>6</v>
      </c>
      <c r="Z47" s="48">
        <v>6</v>
      </c>
      <c r="AA47" s="48">
        <v>6</v>
      </c>
      <c r="AB47" s="48">
        <v>6</v>
      </c>
      <c r="AC47" s="48">
        <v>6</v>
      </c>
      <c r="AD47" s="55">
        <v>6</v>
      </c>
      <c r="AE47" s="55">
        <v>6</v>
      </c>
      <c r="AF47" s="55">
        <v>6</v>
      </c>
      <c r="AG47" s="58">
        <v>6.2</v>
      </c>
      <c r="AH47" s="51">
        <f t="shared" si="2"/>
        <v>6.2</v>
      </c>
      <c r="AI47" s="52">
        <f t="shared" si="3"/>
        <v>3</v>
      </c>
      <c r="AK47" s="53"/>
    </row>
    <row r="48" spans="1:41" ht="15.75" thickBot="1" x14ac:dyDescent="0.3">
      <c r="A48" s="62" t="s">
        <v>32</v>
      </c>
      <c r="B48" s="70">
        <f>B195</f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v>3.54</v>
      </c>
      <c r="Z48" s="70">
        <f t="shared" si="5"/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385.44</v>
      </c>
      <c r="C49" s="66">
        <f t="shared" si="6"/>
        <v>372.64000000000004</v>
      </c>
      <c r="D49" s="66">
        <f t="shared" si="6"/>
        <v>368.94</v>
      </c>
      <c r="E49" s="66">
        <f t="shared" si="6"/>
        <v>370.84000000000003</v>
      </c>
      <c r="F49" s="66">
        <f t="shared" si="6"/>
        <v>371.64000000000004</v>
      </c>
      <c r="G49" s="66">
        <f t="shared" si="6"/>
        <v>371.64000000000004</v>
      </c>
      <c r="H49" s="66">
        <f t="shared" si="6"/>
        <v>341.84000000000003</v>
      </c>
      <c r="I49" s="66">
        <f t="shared" si="6"/>
        <v>362.54</v>
      </c>
      <c r="J49" s="66">
        <f t="shared" si="6"/>
        <v>348.14000000000004</v>
      </c>
      <c r="K49" s="66">
        <f t="shared" si="6"/>
        <v>363.94000000000005</v>
      </c>
      <c r="L49" s="66">
        <f t="shared" si="6"/>
        <v>364.84000000000003</v>
      </c>
      <c r="M49" s="66">
        <f t="shared" si="6"/>
        <v>367.84000000000003</v>
      </c>
      <c r="N49" s="66">
        <f t="shared" si="6"/>
        <v>396.34000000000003</v>
      </c>
      <c r="O49" s="66">
        <f t="shared" si="6"/>
        <v>390.24000000000007</v>
      </c>
      <c r="P49" s="66">
        <f t="shared" si="6"/>
        <v>386.84000000000003</v>
      </c>
      <c r="Q49" s="66">
        <f t="shared" si="6"/>
        <v>385.74</v>
      </c>
      <c r="R49" s="66">
        <f t="shared" si="6"/>
        <v>385.74</v>
      </c>
      <c r="S49" s="66">
        <f t="shared" si="6"/>
        <v>385.74</v>
      </c>
      <c r="T49" s="66">
        <f t="shared" si="6"/>
        <v>385.74</v>
      </c>
      <c r="U49" s="66">
        <f t="shared" si="6"/>
        <v>371.94000000000005</v>
      </c>
      <c r="V49" s="66">
        <f t="shared" si="6"/>
        <v>382.44000000000005</v>
      </c>
      <c r="W49" s="66">
        <f t="shared" si="6"/>
        <v>392.74000000000007</v>
      </c>
      <c r="X49" s="66">
        <f t="shared" si="6"/>
        <v>392.34000000000009</v>
      </c>
      <c r="Y49" s="66">
        <f t="shared" si="6"/>
        <v>392.34000000000009</v>
      </c>
      <c r="Z49" s="66">
        <f t="shared" si="6"/>
        <v>392.34000000000009</v>
      </c>
      <c r="AA49" s="66">
        <f t="shared" si="6"/>
        <v>399.34000000000009</v>
      </c>
      <c r="AB49" s="66">
        <f t="shared" si="6"/>
        <v>399.34000000000009</v>
      </c>
      <c r="AC49" s="66">
        <f t="shared" si="6"/>
        <v>399.34000000000009</v>
      </c>
      <c r="AD49" s="66">
        <f t="shared" si="6"/>
        <v>395.14</v>
      </c>
      <c r="AE49" s="66">
        <f t="shared" si="6"/>
        <v>382.84000000000009</v>
      </c>
      <c r="AF49" s="66">
        <f t="shared" si="6"/>
        <v>394.94</v>
      </c>
      <c r="AG49" s="71">
        <f>SUM(AG36:AG48)</f>
        <v>489.91</v>
      </c>
      <c r="AH49" s="51">
        <f t="shared" si="2"/>
        <v>399.34000000000009</v>
      </c>
      <c r="AI49" s="52">
        <f t="shared" si="3"/>
        <v>341.84000000000003</v>
      </c>
      <c r="AK49" s="53"/>
    </row>
    <row r="50" spans="1:37" x14ac:dyDescent="0.25">
      <c r="A50" s="54" t="s">
        <v>34</v>
      </c>
      <c r="B50" s="55">
        <v>0</v>
      </c>
      <c r="C50" s="55">
        <v>0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15.4</v>
      </c>
      <c r="L50" s="55">
        <v>30.1</v>
      </c>
      <c r="M50" s="55">
        <v>30.1</v>
      </c>
      <c r="N50" s="55">
        <v>0</v>
      </c>
      <c r="O50" s="55">
        <v>14.2</v>
      </c>
      <c r="P50" s="55">
        <v>14.2</v>
      </c>
      <c r="Q50" s="55">
        <v>36.200000000000003</v>
      </c>
      <c r="R50" s="48">
        <v>39.6</v>
      </c>
      <c r="S50" s="48">
        <v>39.6</v>
      </c>
      <c r="T50" s="48">
        <v>24.8</v>
      </c>
      <c r="U50" s="48">
        <v>13.4</v>
      </c>
      <c r="V50" s="48">
        <v>0</v>
      </c>
      <c r="W50" s="48">
        <v>0</v>
      </c>
      <c r="X50" s="48">
        <v>43.8</v>
      </c>
      <c r="Y50" s="48">
        <v>60.3</v>
      </c>
      <c r="Z50" s="48">
        <v>60.3</v>
      </c>
      <c r="AA50" s="48">
        <v>40.4</v>
      </c>
      <c r="AB50" s="48">
        <v>40.4</v>
      </c>
      <c r="AC50" s="48">
        <v>14</v>
      </c>
      <c r="AD50" s="48">
        <v>20.100000000000001</v>
      </c>
      <c r="AE50" s="48">
        <v>0</v>
      </c>
      <c r="AF50" s="48">
        <v>0</v>
      </c>
      <c r="AG50" s="56">
        <v>60</v>
      </c>
      <c r="AH50" s="51">
        <f t="shared" si="2"/>
        <v>60.3</v>
      </c>
      <c r="AI50" s="52">
        <f t="shared" si="3"/>
        <v>0</v>
      </c>
      <c r="AK50" s="53"/>
    </row>
    <row r="51" spans="1:37" x14ac:dyDescent="0.25">
      <c r="A51" s="57" t="s">
        <v>35</v>
      </c>
      <c r="B51" s="55">
        <v>0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7</v>
      </c>
      <c r="L51" s="55">
        <v>6.9</v>
      </c>
      <c r="M51" s="55">
        <v>6.9</v>
      </c>
      <c r="N51" s="55">
        <v>5.9</v>
      </c>
      <c r="O51" s="55">
        <v>14</v>
      </c>
      <c r="P51" s="55">
        <v>7.8</v>
      </c>
      <c r="Q51" s="55">
        <v>15.7</v>
      </c>
      <c r="R51" s="48">
        <v>17.2</v>
      </c>
      <c r="S51" s="48">
        <v>17.2</v>
      </c>
      <c r="T51" s="48">
        <v>10.4</v>
      </c>
      <c r="U51" s="67">
        <v>5.9</v>
      </c>
      <c r="V51" s="67">
        <v>0</v>
      </c>
      <c r="W51" s="67">
        <v>0</v>
      </c>
      <c r="X51" s="67">
        <v>19</v>
      </c>
      <c r="Y51" s="67">
        <v>27.1</v>
      </c>
      <c r="Z51" s="67">
        <v>27.1</v>
      </c>
      <c r="AA51" s="67">
        <v>17.7</v>
      </c>
      <c r="AB51" s="67">
        <v>16.600000000000001</v>
      </c>
      <c r="AC51" s="67">
        <v>15</v>
      </c>
      <c r="AD51" s="67">
        <v>5.7</v>
      </c>
      <c r="AE51" s="67">
        <v>0</v>
      </c>
      <c r="AF51" s="67">
        <v>0</v>
      </c>
      <c r="AG51" s="58">
        <v>32</v>
      </c>
      <c r="AH51" s="51">
        <f t="shared" si="2"/>
        <v>27.1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>
        <v>0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2.6</v>
      </c>
      <c r="L52" s="68">
        <v>2.5</v>
      </c>
      <c r="M52" s="68">
        <v>2.5</v>
      </c>
      <c r="N52" s="68">
        <v>2.1</v>
      </c>
      <c r="O52" s="68">
        <v>5.0999999999999996</v>
      </c>
      <c r="P52" s="68">
        <v>2.8</v>
      </c>
      <c r="Q52" s="68">
        <v>5.7</v>
      </c>
      <c r="R52" s="48">
        <v>6.3</v>
      </c>
      <c r="S52" s="48">
        <v>6.3</v>
      </c>
      <c r="T52" s="48">
        <v>3.8</v>
      </c>
      <c r="U52" s="74">
        <v>2.2000000000000002</v>
      </c>
      <c r="V52" s="74">
        <v>0</v>
      </c>
      <c r="W52" s="74">
        <v>0</v>
      </c>
      <c r="X52" s="74">
        <v>6.9</v>
      </c>
      <c r="Y52" s="74">
        <v>9.9</v>
      </c>
      <c r="Z52" s="74">
        <v>9.9</v>
      </c>
      <c r="AA52" s="74">
        <v>6.4</v>
      </c>
      <c r="AB52" s="74">
        <v>6</v>
      </c>
      <c r="AC52" s="74">
        <v>5.5</v>
      </c>
      <c r="AD52" s="74">
        <v>2.1</v>
      </c>
      <c r="AE52" s="74">
        <v>0</v>
      </c>
      <c r="AF52" s="74">
        <v>0</v>
      </c>
      <c r="AG52" s="75">
        <v>14</v>
      </c>
      <c r="AH52" s="51">
        <f t="shared" si="2"/>
        <v>9.9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25</v>
      </c>
      <c r="L53" s="66">
        <f t="shared" si="7"/>
        <v>39.5</v>
      </c>
      <c r="M53" s="66">
        <f t="shared" si="7"/>
        <v>39.5</v>
      </c>
      <c r="N53" s="66">
        <f t="shared" si="7"/>
        <v>8</v>
      </c>
      <c r="O53" s="66">
        <f t="shared" si="7"/>
        <v>33.299999999999997</v>
      </c>
      <c r="P53" s="66">
        <f t="shared" si="7"/>
        <v>24.8</v>
      </c>
      <c r="Q53" s="66">
        <f t="shared" si="7"/>
        <v>57.600000000000009</v>
      </c>
      <c r="R53" s="66">
        <f t="shared" si="7"/>
        <v>63.099999999999994</v>
      </c>
      <c r="S53" s="66">
        <f t="shared" si="7"/>
        <v>63.099999999999994</v>
      </c>
      <c r="T53" s="66">
        <f t="shared" si="7"/>
        <v>39</v>
      </c>
      <c r="U53" s="66">
        <f t="shared" si="7"/>
        <v>21.5</v>
      </c>
      <c r="V53" s="66">
        <f t="shared" si="7"/>
        <v>0</v>
      </c>
      <c r="W53" s="66">
        <f t="shared" si="7"/>
        <v>0</v>
      </c>
      <c r="X53" s="66">
        <f t="shared" si="7"/>
        <v>69.7</v>
      </c>
      <c r="Y53" s="66">
        <f t="shared" si="7"/>
        <v>97.300000000000011</v>
      </c>
      <c r="Z53" s="66">
        <f t="shared" si="7"/>
        <v>97.300000000000011</v>
      </c>
      <c r="AA53" s="66">
        <f t="shared" si="7"/>
        <v>64.5</v>
      </c>
      <c r="AB53" s="66">
        <f t="shared" si="7"/>
        <v>63</v>
      </c>
      <c r="AC53" s="66">
        <f t="shared" si="7"/>
        <v>34.5</v>
      </c>
      <c r="AD53" s="66">
        <f t="shared" si="7"/>
        <v>27.900000000000002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97.300000000000011</v>
      </c>
      <c r="AI53" s="52">
        <f t="shared" si="3"/>
        <v>0</v>
      </c>
      <c r="AK53" s="53"/>
    </row>
    <row r="54" spans="1:37" x14ac:dyDescent="0.25">
      <c r="A54" s="54" t="s">
        <v>205</v>
      </c>
      <c r="B54" s="48">
        <v>34</v>
      </c>
      <c r="C54" s="48">
        <v>28.4</v>
      </c>
      <c r="D54" s="48">
        <v>29.4</v>
      </c>
      <c r="E54" s="48">
        <v>-3</v>
      </c>
      <c r="F54" s="48">
        <v>1.6</v>
      </c>
      <c r="G54" s="48">
        <v>0</v>
      </c>
      <c r="H54" s="48">
        <v>0</v>
      </c>
      <c r="I54" s="48">
        <v>0</v>
      </c>
      <c r="J54" s="48">
        <v>0</v>
      </c>
      <c r="K54" s="48">
        <v>28</v>
      </c>
      <c r="L54" s="48">
        <v>40.6</v>
      </c>
      <c r="M54" s="48">
        <v>40.6</v>
      </c>
      <c r="N54" s="48">
        <v>8.1</v>
      </c>
      <c r="O54" s="48">
        <v>41.1</v>
      </c>
      <c r="P54" s="48">
        <v>17</v>
      </c>
      <c r="Q54" s="48">
        <v>31</v>
      </c>
      <c r="R54" s="48">
        <v>2.2000000000000002</v>
      </c>
      <c r="S54" s="48">
        <v>11.8</v>
      </c>
      <c r="T54" s="48">
        <v>13.2</v>
      </c>
      <c r="U54" s="48">
        <v>1.9</v>
      </c>
      <c r="V54" s="48">
        <v>-2.1</v>
      </c>
      <c r="W54" s="48">
        <v>-1.9</v>
      </c>
      <c r="X54" s="48">
        <v>28.6</v>
      </c>
      <c r="Y54" s="48">
        <v>48.1</v>
      </c>
      <c r="Z54" s="48">
        <v>46.5</v>
      </c>
      <c r="AA54" s="48">
        <v>54</v>
      </c>
      <c r="AB54" s="48">
        <v>14</v>
      </c>
      <c r="AC54" s="48">
        <v>14</v>
      </c>
      <c r="AD54" s="48">
        <v>11.2</v>
      </c>
      <c r="AE54" s="48">
        <v>0</v>
      </c>
      <c r="AF54" s="48">
        <v>0</v>
      </c>
      <c r="AG54" s="56"/>
      <c r="AH54" s="51">
        <f t="shared" si="2"/>
        <v>54</v>
      </c>
      <c r="AI54" s="52">
        <f t="shared" si="3"/>
        <v>-3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67">
        <v>0</v>
      </c>
      <c r="M55" s="67">
        <v>0</v>
      </c>
      <c r="N55" s="67">
        <v>0</v>
      </c>
      <c r="O55" s="67">
        <v>0</v>
      </c>
      <c r="P55" s="67">
        <v>0</v>
      </c>
      <c r="Q55" s="67">
        <v>0</v>
      </c>
      <c r="R55" s="48">
        <v>0</v>
      </c>
      <c r="S55" s="48">
        <v>0</v>
      </c>
      <c r="T55" s="48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  <c r="Z55" s="76">
        <v>0</v>
      </c>
      <c r="AA55" s="67">
        <v>0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-43</v>
      </c>
      <c r="C56" s="67">
        <v>-19.5</v>
      </c>
      <c r="D56" s="67">
        <v>-4.5</v>
      </c>
      <c r="E56" s="67">
        <v>0</v>
      </c>
      <c r="F56" s="67">
        <v>0</v>
      </c>
      <c r="G56" s="48">
        <v>6</v>
      </c>
      <c r="H56" s="48">
        <v>2.8</v>
      </c>
      <c r="I56" s="48">
        <v>-6</v>
      </c>
      <c r="J56" s="48">
        <v>-23</v>
      </c>
      <c r="K56" s="48">
        <v>-34</v>
      </c>
      <c r="L56" s="48">
        <v>-42</v>
      </c>
      <c r="M56" s="48">
        <v>-42</v>
      </c>
      <c r="N56" s="48">
        <v>-10</v>
      </c>
      <c r="O56" s="48">
        <v>-29</v>
      </c>
      <c r="P56" s="48">
        <v>-24</v>
      </c>
      <c r="Q56" s="48">
        <v>-19.899999999999999</v>
      </c>
      <c r="R56" s="67">
        <v>0.3</v>
      </c>
      <c r="S56" s="67">
        <v>-45.5</v>
      </c>
      <c r="T56" s="67">
        <v>-35.799999999999997</v>
      </c>
      <c r="U56" s="77">
        <v>-109</v>
      </c>
      <c r="V56" s="77">
        <v>-20.7</v>
      </c>
      <c r="W56" s="77">
        <v>-22.2</v>
      </c>
      <c r="X56" s="77">
        <v>-38.5</v>
      </c>
      <c r="Y56" s="77">
        <v>-23.4</v>
      </c>
      <c r="Z56" s="77">
        <v>-12.9</v>
      </c>
      <c r="AA56" s="67">
        <v>-27.7</v>
      </c>
      <c r="AB56" s="67">
        <v>-40</v>
      </c>
      <c r="AC56" s="67">
        <v>-44</v>
      </c>
      <c r="AD56" s="67">
        <v>-48</v>
      </c>
      <c r="AE56" s="67">
        <v>0</v>
      </c>
      <c r="AF56" s="67">
        <v>-20.5</v>
      </c>
      <c r="AG56" s="78"/>
      <c r="AH56" s="51">
        <f t="shared" si="2"/>
        <v>6</v>
      </c>
      <c r="AI56" s="52">
        <f t="shared" si="3"/>
        <v>-109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79">
        <v>0</v>
      </c>
      <c r="M57" s="79">
        <v>0</v>
      </c>
      <c r="N57" s="79">
        <v>0</v>
      </c>
      <c r="O57" s="79">
        <v>0</v>
      </c>
      <c r="P57" s="79">
        <v>0</v>
      </c>
      <c r="Q57" s="79">
        <v>0</v>
      </c>
      <c r="R57" s="79">
        <v>0</v>
      </c>
      <c r="S57" s="79">
        <v>0</v>
      </c>
      <c r="T57" s="79">
        <v>0</v>
      </c>
      <c r="U57" s="79">
        <v>0</v>
      </c>
      <c r="V57" s="79">
        <v>0</v>
      </c>
      <c r="W57" s="79">
        <v>0</v>
      </c>
      <c r="X57" s="79">
        <v>0</v>
      </c>
      <c r="Y57" s="67">
        <v>0</v>
      </c>
      <c r="Z57" s="67">
        <v>0</v>
      </c>
      <c r="AA57" s="67">
        <v>0</v>
      </c>
      <c r="AB57" s="67">
        <v>13</v>
      </c>
      <c r="AC57" s="67">
        <v>13</v>
      </c>
      <c r="AD57" s="79">
        <v>12</v>
      </c>
      <c r="AE57" s="79">
        <v>12</v>
      </c>
      <c r="AF57" s="79">
        <v>11</v>
      </c>
      <c r="AG57" s="78"/>
      <c r="AH57" s="51">
        <f t="shared" si="2"/>
        <v>13</v>
      </c>
      <c r="AI57" s="52">
        <f t="shared" si="3"/>
        <v>0</v>
      </c>
      <c r="AK57" s="53"/>
    </row>
    <row r="58" spans="1:37" x14ac:dyDescent="0.25">
      <c r="A58" s="57" t="s">
        <v>40</v>
      </c>
      <c r="B58" s="48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79">
        <v>0</v>
      </c>
      <c r="M58" s="79">
        <v>0</v>
      </c>
      <c r="N58" s="79">
        <v>0</v>
      </c>
      <c r="O58" s="79">
        <v>0</v>
      </c>
      <c r="P58" s="79">
        <v>0</v>
      </c>
      <c r="Q58" s="79">
        <v>0</v>
      </c>
      <c r="R58" s="79">
        <v>0</v>
      </c>
      <c r="S58" s="79">
        <v>0</v>
      </c>
      <c r="T58" s="79">
        <v>0</v>
      </c>
      <c r="U58" s="79">
        <v>0</v>
      </c>
      <c r="V58" s="79">
        <v>0</v>
      </c>
      <c r="W58" s="79">
        <v>0</v>
      </c>
      <c r="X58" s="79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87</v>
      </c>
      <c r="B59" s="80">
        <v>0</v>
      </c>
      <c r="C59" s="67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67">
        <v>0</v>
      </c>
      <c r="O59" s="67">
        <v>0</v>
      </c>
      <c r="P59" s="67">
        <v>0</v>
      </c>
      <c r="Q59" s="67">
        <v>0</v>
      </c>
      <c r="R59" s="67">
        <v>0</v>
      </c>
      <c r="S59" s="67">
        <v>0</v>
      </c>
      <c r="T59" s="67">
        <v>0</v>
      </c>
      <c r="U59" s="67">
        <v>0</v>
      </c>
      <c r="V59" s="67">
        <v>0</v>
      </c>
      <c r="W59" s="67">
        <v>0</v>
      </c>
      <c r="X59" s="67">
        <v>0</v>
      </c>
      <c r="Y59" s="80">
        <v>10</v>
      </c>
      <c r="Z59" s="80">
        <v>10</v>
      </c>
      <c r="AA59" s="80">
        <v>10</v>
      </c>
      <c r="AB59" s="80">
        <v>10</v>
      </c>
      <c r="AC59" s="80">
        <v>10</v>
      </c>
      <c r="AD59" s="80">
        <v>10</v>
      </c>
      <c r="AE59" s="80">
        <v>0</v>
      </c>
      <c r="AF59" s="80">
        <v>0</v>
      </c>
      <c r="AG59" s="78"/>
      <c r="AH59" s="51">
        <f t="shared" si="2"/>
        <v>10</v>
      </c>
      <c r="AI59" s="52">
        <f t="shared" si="3"/>
        <v>0</v>
      </c>
      <c r="AK59" s="53"/>
    </row>
    <row r="60" spans="1:37" x14ac:dyDescent="0.25">
      <c r="A60" s="57" t="s">
        <v>88</v>
      </c>
      <c r="B60" s="80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79">
        <v>0</v>
      </c>
      <c r="I60" s="48">
        <v>0</v>
      </c>
      <c r="J60" s="48">
        <v>0</v>
      </c>
      <c r="K60" s="48">
        <v>0</v>
      </c>
      <c r="L60" s="48">
        <v>0</v>
      </c>
      <c r="M60" s="48">
        <v>0</v>
      </c>
      <c r="N60" s="48">
        <v>0</v>
      </c>
      <c r="O60" s="48">
        <v>0</v>
      </c>
      <c r="P60" s="48">
        <v>0</v>
      </c>
      <c r="Q60" s="48">
        <v>0</v>
      </c>
      <c r="R60" s="48">
        <v>0</v>
      </c>
      <c r="S60" s="48">
        <v>0</v>
      </c>
      <c r="T60" s="48">
        <v>0</v>
      </c>
      <c r="U60" s="48">
        <v>0</v>
      </c>
      <c r="V60" s="48">
        <v>0</v>
      </c>
      <c r="W60" s="48">
        <v>0</v>
      </c>
      <c r="X60" s="48">
        <v>0</v>
      </c>
      <c r="Y60" s="48">
        <v>0</v>
      </c>
      <c r="Z60" s="48">
        <v>0</v>
      </c>
      <c r="AA60" s="48">
        <v>0</v>
      </c>
      <c r="AB60" s="48">
        <v>0</v>
      </c>
      <c r="AC60" s="48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89</v>
      </c>
      <c r="B61" s="79">
        <v>10</v>
      </c>
      <c r="C61" s="79">
        <v>10</v>
      </c>
      <c r="D61" s="79">
        <v>10</v>
      </c>
      <c r="E61" s="79">
        <v>10</v>
      </c>
      <c r="F61" s="79">
        <v>10</v>
      </c>
      <c r="G61" s="79">
        <v>10</v>
      </c>
      <c r="H61" s="79">
        <v>0</v>
      </c>
      <c r="I61" s="79">
        <v>0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0</v>
      </c>
      <c r="R61" s="79">
        <v>0</v>
      </c>
      <c r="S61" s="79">
        <v>0</v>
      </c>
      <c r="T61" s="79">
        <v>0</v>
      </c>
      <c r="U61" s="79">
        <v>0</v>
      </c>
      <c r="V61" s="79">
        <v>0</v>
      </c>
      <c r="W61" s="79">
        <v>0</v>
      </c>
      <c r="X61" s="79">
        <v>0</v>
      </c>
      <c r="Y61" s="79">
        <v>0</v>
      </c>
      <c r="Z61" s="79">
        <v>0</v>
      </c>
      <c r="AA61" s="79">
        <v>0</v>
      </c>
      <c r="AB61" s="79">
        <v>0</v>
      </c>
      <c r="AC61" s="79">
        <v>0</v>
      </c>
      <c r="AD61" s="79">
        <v>0</v>
      </c>
      <c r="AE61" s="79">
        <v>0</v>
      </c>
      <c r="AF61" s="79">
        <v>0</v>
      </c>
      <c r="AG61" s="78"/>
      <c r="AH61" s="51">
        <f t="shared" si="2"/>
        <v>10</v>
      </c>
      <c r="AI61" s="52">
        <f t="shared" si="3"/>
        <v>0</v>
      </c>
      <c r="AK61" s="53"/>
    </row>
    <row r="62" spans="1:37" x14ac:dyDescent="0.25">
      <c r="A62" s="57" t="s">
        <v>90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91</v>
      </c>
      <c r="B63" s="82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67">
        <v>0</v>
      </c>
      <c r="J63" s="67">
        <v>0</v>
      </c>
      <c r="K63" s="67">
        <v>0</v>
      </c>
      <c r="L63" s="67">
        <v>0</v>
      </c>
      <c r="M63" s="67">
        <v>0</v>
      </c>
      <c r="N63" s="67">
        <v>0</v>
      </c>
      <c r="O63" s="67">
        <v>0</v>
      </c>
      <c r="P63" s="67">
        <v>0</v>
      </c>
      <c r="Q63" s="67">
        <v>0</v>
      </c>
      <c r="R63" s="67">
        <v>0</v>
      </c>
      <c r="S63" s="67">
        <v>0</v>
      </c>
      <c r="T63" s="67">
        <v>0</v>
      </c>
      <c r="U63" s="67">
        <v>0</v>
      </c>
      <c r="V63" s="67">
        <v>0</v>
      </c>
      <c r="W63" s="67">
        <v>0</v>
      </c>
      <c r="X63" s="67">
        <v>0</v>
      </c>
      <c r="Y63" s="67">
        <v>0</v>
      </c>
      <c r="Z63" s="67">
        <v>0</v>
      </c>
      <c r="AA63" s="67">
        <v>0</v>
      </c>
      <c r="AB63" s="67">
        <v>0</v>
      </c>
      <c r="AC63" s="67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92</v>
      </c>
      <c r="B64" s="82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79">
        <v>0</v>
      </c>
      <c r="I64" s="48">
        <v>0</v>
      </c>
      <c r="J64" s="48">
        <v>0</v>
      </c>
      <c r="K64" s="48">
        <v>0</v>
      </c>
      <c r="L64" s="48">
        <v>0</v>
      </c>
      <c r="M64" s="48">
        <v>0</v>
      </c>
      <c r="N64" s="48">
        <v>0</v>
      </c>
      <c r="O64" s="48">
        <v>0</v>
      </c>
      <c r="P64" s="48">
        <v>0</v>
      </c>
      <c r="Q64" s="48">
        <v>0</v>
      </c>
      <c r="R64" s="48">
        <v>0</v>
      </c>
      <c r="S64" s="48">
        <v>0</v>
      </c>
      <c r="T64" s="48">
        <v>0</v>
      </c>
      <c r="U64" s="48">
        <v>0</v>
      </c>
      <c r="V64" s="48">
        <v>0</v>
      </c>
      <c r="W64" s="48">
        <v>0</v>
      </c>
      <c r="X64" s="48">
        <v>0</v>
      </c>
      <c r="Y64" s="48">
        <v>0</v>
      </c>
      <c r="Z64" s="48">
        <v>0</v>
      </c>
      <c r="AA64" s="48">
        <v>0</v>
      </c>
      <c r="AB64" s="48">
        <v>0</v>
      </c>
      <c r="AC64" s="48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1</v>
      </c>
      <c r="C65" s="66">
        <f t="shared" ref="C65:AF65" si="8">SUM(C54:C64)</f>
        <v>18.899999999999999</v>
      </c>
      <c r="D65" s="66">
        <f t="shared" si="8"/>
        <v>34.9</v>
      </c>
      <c r="E65" s="66">
        <f t="shared" si="8"/>
        <v>7</v>
      </c>
      <c r="F65" s="66">
        <f t="shared" si="8"/>
        <v>11.6</v>
      </c>
      <c r="G65" s="66">
        <f t="shared" si="8"/>
        <v>16</v>
      </c>
      <c r="H65" s="66">
        <f t="shared" si="8"/>
        <v>2.8</v>
      </c>
      <c r="I65" s="66">
        <f t="shared" si="8"/>
        <v>-6</v>
      </c>
      <c r="J65" s="66">
        <f t="shared" si="8"/>
        <v>-23</v>
      </c>
      <c r="K65" s="66">
        <f t="shared" si="8"/>
        <v>-6</v>
      </c>
      <c r="L65" s="66">
        <f t="shared" si="8"/>
        <v>-1.3999999999999986</v>
      </c>
      <c r="M65" s="66">
        <f t="shared" si="8"/>
        <v>-1.3999999999999986</v>
      </c>
      <c r="N65" s="66">
        <f t="shared" si="8"/>
        <v>-1.9000000000000004</v>
      </c>
      <c r="O65" s="66">
        <f t="shared" si="8"/>
        <v>12.100000000000001</v>
      </c>
      <c r="P65" s="66">
        <f t="shared" si="8"/>
        <v>-7</v>
      </c>
      <c r="Q65" s="66">
        <f t="shared" si="8"/>
        <v>11.100000000000001</v>
      </c>
      <c r="R65" s="66">
        <f t="shared" si="8"/>
        <v>2.5</v>
      </c>
      <c r="S65" s="66">
        <f t="shared" si="8"/>
        <v>-33.700000000000003</v>
      </c>
      <c r="T65" s="66">
        <f t="shared" si="8"/>
        <v>-22.599999999999998</v>
      </c>
      <c r="U65" s="66">
        <f t="shared" si="8"/>
        <v>-107.1</v>
      </c>
      <c r="V65" s="66">
        <f t="shared" si="8"/>
        <v>-22.8</v>
      </c>
      <c r="W65" s="66">
        <f t="shared" si="8"/>
        <v>-24.099999999999998</v>
      </c>
      <c r="X65" s="66">
        <f t="shared" si="8"/>
        <v>-9.8999999999999986</v>
      </c>
      <c r="Y65" s="66">
        <f t="shared" si="8"/>
        <v>34.700000000000003</v>
      </c>
      <c r="Z65" s="66">
        <f t="shared" si="8"/>
        <v>43.6</v>
      </c>
      <c r="AA65" s="66">
        <f t="shared" si="8"/>
        <v>36.299999999999997</v>
      </c>
      <c r="AB65" s="66">
        <f t="shared" si="8"/>
        <v>-3</v>
      </c>
      <c r="AC65" s="66">
        <f t="shared" si="8"/>
        <v>-7</v>
      </c>
      <c r="AD65" s="66">
        <f t="shared" si="8"/>
        <v>-14.799999999999997</v>
      </c>
      <c r="AE65" s="66">
        <f t="shared" si="8"/>
        <v>12</v>
      </c>
      <c r="AF65" s="66">
        <f t="shared" si="8"/>
        <v>-9.5</v>
      </c>
      <c r="AG65" s="71">
        <f>SUM(AG54:AG64)</f>
        <v>0</v>
      </c>
      <c r="AH65" s="51">
        <f t="shared" si="2"/>
        <v>43.6</v>
      </c>
      <c r="AI65" s="52">
        <f t="shared" si="3"/>
        <v>-107.1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207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209</v>
      </c>
      <c r="B70" s="88">
        <f>B65+B53+B49+B35+B69</f>
        <v>1160.54</v>
      </c>
      <c r="C70" s="88">
        <f t="shared" ref="C70:AG70" si="10">C65+C53+C49+C35+C69</f>
        <v>1157.54</v>
      </c>
      <c r="D70" s="88">
        <f t="shared" si="10"/>
        <v>1145.3399999999999</v>
      </c>
      <c r="E70" s="88">
        <f t="shared" si="10"/>
        <v>1120.1399999999999</v>
      </c>
      <c r="F70" s="88">
        <f t="shared" si="10"/>
        <v>1125.54</v>
      </c>
      <c r="G70" s="88">
        <f t="shared" si="10"/>
        <v>1137.94</v>
      </c>
      <c r="H70" s="88">
        <f t="shared" si="10"/>
        <v>1094.94</v>
      </c>
      <c r="I70" s="88">
        <f t="shared" si="10"/>
        <v>1106.8399999999999</v>
      </c>
      <c r="J70" s="88">
        <f t="shared" si="10"/>
        <v>1115.44</v>
      </c>
      <c r="K70" s="88">
        <f t="shared" si="10"/>
        <v>1143.6400000000001</v>
      </c>
      <c r="L70" s="88">
        <f t="shared" si="10"/>
        <v>1138.6400000000001</v>
      </c>
      <c r="M70" s="88">
        <f t="shared" si="10"/>
        <v>1221.6400000000001</v>
      </c>
      <c r="N70" s="88">
        <f t="shared" si="10"/>
        <v>1263.1400000000001</v>
      </c>
      <c r="O70" s="88">
        <f t="shared" si="10"/>
        <v>1316.3400000000001</v>
      </c>
      <c r="P70" s="88">
        <f t="shared" si="10"/>
        <v>1285.3400000000001</v>
      </c>
      <c r="Q70" s="88">
        <f t="shared" si="10"/>
        <v>1335.14</v>
      </c>
      <c r="R70" s="88">
        <f t="shared" si="10"/>
        <v>1342.04</v>
      </c>
      <c r="S70" s="88">
        <f t="shared" si="10"/>
        <v>1283.8400000000001</v>
      </c>
      <c r="T70" s="88">
        <f t="shared" si="10"/>
        <v>1270.8400000000001</v>
      </c>
      <c r="U70" s="88">
        <f t="shared" si="10"/>
        <v>1147.04</v>
      </c>
      <c r="V70" s="88">
        <f t="shared" si="10"/>
        <v>1183.3400000000001</v>
      </c>
      <c r="W70" s="88">
        <f t="shared" si="10"/>
        <v>1219.3400000000001</v>
      </c>
      <c r="X70" s="88">
        <f t="shared" si="10"/>
        <v>1332.8400000000001</v>
      </c>
      <c r="Y70" s="88">
        <f t="shared" si="10"/>
        <v>1435.0400000000002</v>
      </c>
      <c r="Z70" s="88">
        <f t="shared" si="10"/>
        <v>1443.94</v>
      </c>
      <c r="AA70" s="88">
        <f t="shared" si="10"/>
        <v>1410.8400000000001</v>
      </c>
      <c r="AB70" s="88">
        <f t="shared" si="10"/>
        <v>1370.0400000000002</v>
      </c>
      <c r="AC70" s="88">
        <f t="shared" si="10"/>
        <v>1317.5400000000002</v>
      </c>
      <c r="AD70" s="88">
        <f t="shared" si="10"/>
        <v>1252.24</v>
      </c>
      <c r="AE70" s="88">
        <f t="shared" si="10"/>
        <v>1201.44</v>
      </c>
      <c r="AF70" s="88">
        <f t="shared" si="10"/>
        <v>1171.94</v>
      </c>
      <c r="AG70" s="88">
        <f t="shared" si="10"/>
        <v>2068.14</v>
      </c>
      <c r="AH70" s="51">
        <f t="shared" si="2"/>
        <v>1443.94</v>
      </c>
      <c r="AI70" s="52">
        <f t="shared" si="3"/>
        <v>1094.94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208</v>
      </c>
      <c r="B71" s="86"/>
      <c r="C71" s="86"/>
      <c r="D71" s="86"/>
      <c r="E71" s="86">
        <v>15</v>
      </c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>
        <v>30</v>
      </c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30</v>
      </c>
      <c r="AI71" s="52">
        <f t="shared" si="3"/>
        <v>15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210</v>
      </c>
      <c r="B72" s="88">
        <f>B70+B71</f>
        <v>1160.54</v>
      </c>
      <c r="C72" s="88">
        <f t="shared" ref="C72:AF72" si="11">C69+C65+C53+C49+C35+C71</f>
        <v>1157.54</v>
      </c>
      <c r="D72" s="88">
        <f t="shared" si="11"/>
        <v>1145.3399999999999</v>
      </c>
      <c r="E72" s="88">
        <f t="shared" si="11"/>
        <v>1135.1399999999999</v>
      </c>
      <c r="F72" s="88">
        <f t="shared" si="11"/>
        <v>1125.54</v>
      </c>
      <c r="G72" s="88">
        <f t="shared" si="11"/>
        <v>1137.94</v>
      </c>
      <c r="H72" s="88">
        <f t="shared" si="11"/>
        <v>1094.94</v>
      </c>
      <c r="I72" s="88">
        <f t="shared" si="11"/>
        <v>1106.8399999999999</v>
      </c>
      <c r="J72" s="88">
        <f t="shared" si="11"/>
        <v>1115.44</v>
      </c>
      <c r="K72" s="88">
        <f t="shared" si="11"/>
        <v>1143.6400000000001</v>
      </c>
      <c r="L72" s="88">
        <f t="shared" si="11"/>
        <v>1138.6400000000001</v>
      </c>
      <c r="M72" s="88">
        <f t="shared" si="11"/>
        <v>1221.6400000000001</v>
      </c>
      <c r="N72" s="88">
        <f t="shared" si="11"/>
        <v>1263.1400000000001</v>
      </c>
      <c r="O72" s="88">
        <f t="shared" si="11"/>
        <v>1316.3400000000001</v>
      </c>
      <c r="P72" s="88">
        <f t="shared" si="11"/>
        <v>1315.3400000000001</v>
      </c>
      <c r="Q72" s="88">
        <f t="shared" si="11"/>
        <v>1335.14</v>
      </c>
      <c r="R72" s="88">
        <f t="shared" si="11"/>
        <v>1342.04</v>
      </c>
      <c r="S72" s="88">
        <f t="shared" si="11"/>
        <v>1283.8400000000001</v>
      </c>
      <c r="T72" s="88">
        <f t="shared" si="11"/>
        <v>1270.8400000000001</v>
      </c>
      <c r="U72" s="88">
        <f t="shared" si="11"/>
        <v>1147.04</v>
      </c>
      <c r="V72" s="88">
        <f t="shared" si="11"/>
        <v>1183.3400000000001</v>
      </c>
      <c r="W72" s="88">
        <f t="shared" si="11"/>
        <v>1219.3400000000001</v>
      </c>
      <c r="X72" s="88">
        <f t="shared" si="11"/>
        <v>1332.8400000000001</v>
      </c>
      <c r="Y72" s="88">
        <f t="shared" si="11"/>
        <v>1435.0400000000002</v>
      </c>
      <c r="Z72" s="88">
        <f t="shared" si="11"/>
        <v>1443.94</v>
      </c>
      <c r="AA72" s="88">
        <f t="shared" si="11"/>
        <v>1410.8400000000001</v>
      </c>
      <c r="AB72" s="88">
        <f t="shared" si="11"/>
        <v>1370.0400000000002</v>
      </c>
      <c r="AC72" s="88">
        <f t="shared" si="11"/>
        <v>1317.5400000000002</v>
      </c>
      <c r="AD72" s="88">
        <f t="shared" si="11"/>
        <v>1252.24</v>
      </c>
      <c r="AE72" s="88">
        <f t="shared" si="11"/>
        <v>1201.44</v>
      </c>
      <c r="AF72" s="88">
        <f t="shared" si="11"/>
        <v>1171.94</v>
      </c>
      <c r="AG72" s="71">
        <f>AG69+AG65+AG53+AG49+AG35+AG71</f>
        <v>2068.14</v>
      </c>
      <c r="AH72" s="51">
        <f t="shared" si="2"/>
        <v>1443.94</v>
      </c>
      <c r="AI72" s="52">
        <f t="shared" si="3"/>
        <v>1094.94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Q73" si="12">IF(B57&lt;0,B57*-1,0)</f>
        <v>0</v>
      </c>
      <c r="C73" s="79">
        <f t="shared" si="12"/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Q74" si="14">IF(B55&lt;0,B55*-1,0)</f>
        <v>0</v>
      </c>
      <c r="C74" s="79">
        <f t="shared" si="14"/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 t="shared" ref="B75:Q75" si="16">IF(B58&lt;0,B58*-1,0)</f>
        <v>0</v>
      </c>
      <c r="C75" s="79">
        <f t="shared" si="16"/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>IF(B56&lt;0,B56*-1,0)</f>
        <v>43</v>
      </c>
      <c r="C76" s="79">
        <f t="shared" ref="C76:AF76" si="18">IF(C56&lt;0,C56*-1,0)</f>
        <v>19.5</v>
      </c>
      <c r="D76" s="79">
        <f t="shared" si="18"/>
        <v>4.5</v>
      </c>
      <c r="E76" s="79">
        <f t="shared" si="18"/>
        <v>0</v>
      </c>
      <c r="F76" s="79">
        <f t="shared" si="18"/>
        <v>0</v>
      </c>
      <c r="G76" s="79">
        <f t="shared" si="18"/>
        <v>0</v>
      </c>
      <c r="H76" s="79">
        <f t="shared" si="18"/>
        <v>0</v>
      </c>
      <c r="I76" s="79">
        <f t="shared" si="18"/>
        <v>6</v>
      </c>
      <c r="J76" s="79">
        <f t="shared" si="18"/>
        <v>23</v>
      </c>
      <c r="K76" s="79">
        <f t="shared" si="18"/>
        <v>34</v>
      </c>
      <c r="L76" s="79">
        <f t="shared" si="18"/>
        <v>42</v>
      </c>
      <c r="M76" s="79">
        <f t="shared" si="18"/>
        <v>42</v>
      </c>
      <c r="N76" s="79">
        <f t="shared" si="18"/>
        <v>10</v>
      </c>
      <c r="O76" s="79">
        <f t="shared" si="18"/>
        <v>29</v>
      </c>
      <c r="P76" s="79">
        <f t="shared" si="18"/>
        <v>24</v>
      </c>
      <c r="Q76" s="79">
        <f t="shared" si="18"/>
        <v>19.899999999999999</v>
      </c>
      <c r="R76" s="79">
        <f t="shared" si="18"/>
        <v>0</v>
      </c>
      <c r="S76" s="79">
        <f t="shared" si="18"/>
        <v>45.5</v>
      </c>
      <c r="T76" s="79">
        <f t="shared" si="18"/>
        <v>35.799999999999997</v>
      </c>
      <c r="U76" s="79">
        <f t="shared" si="18"/>
        <v>109</v>
      </c>
      <c r="V76" s="79">
        <f t="shared" si="18"/>
        <v>20.7</v>
      </c>
      <c r="W76" s="79">
        <f t="shared" si="18"/>
        <v>22.2</v>
      </c>
      <c r="X76" s="79">
        <f t="shared" si="18"/>
        <v>38.5</v>
      </c>
      <c r="Y76" s="79">
        <f t="shared" si="18"/>
        <v>23.4</v>
      </c>
      <c r="Z76" s="79">
        <f t="shared" si="18"/>
        <v>12.9</v>
      </c>
      <c r="AA76" s="79">
        <f t="shared" si="18"/>
        <v>27.7</v>
      </c>
      <c r="AB76" s="79">
        <f t="shared" si="18"/>
        <v>40</v>
      </c>
      <c r="AC76" s="79">
        <f t="shared" si="18"/>
        <v>44</v>
      </c>
      <c r="AD76" s="79">
        <f t="shared" si="18"/>
        <v>48</v>
      </c>
      <c r="AE76" s="79">
        <f t="shared" si="18"/>
        <v>0</v>
      </c>
      <c r="AF76" s="79">
        <f t="shared" si="18"/>
        <v>20.5</v>
      </c>
      <c r="AG76" s="89"/>
      <c r="AH76" s="51">
        <f t="shared" ref="AH76:AH88" si="19">MAX(B76:AF76)</f>
        <v>109</v>
      </c>
      <c r="AI76" s="52">
        <f t="shared" ref="AI76:AI88" si="20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205</v>
      </c>
      <c r="B77" s="79">
        <f>IF(B54&lt;0,B54*-1,0)</f>
        <v>0</v>
      </c>
      <c r="C77" s="79">
        <f t="shared" ref="C77:AF77" si="21">IF(C54&lt;0,C54*-1,0)</f>
        <v>0</v>
      </c>
      <c r="D77" s="79">
        <f t="shared" si="21"/>
        <v>0</v>
      </c>
      <c r="E77" s="79">
        <f t="shared" si="21"/>
        <v>3</v>
      </c>
      <c r="F77" s="79">
        <f t="shared" si="21"/>
        <v>0</v>
      </c>
      <c r="G77" s="79">
        <f t="shared" si="21"/>
        <v>0</v>
      </c>
      <c r="H77" s="79">
        <f t="shared" si="21"/>
        <v>0</v>
      </c>
      <c r="I77" s="79">
        <f t="shared" si="21"/>
        <v>0</v>
      </c>
      <c r="J77" s="79">
        <f t="shared" si="21"/>
        <v>0</v>
      </c>
      <c r="K77" s="79">
        <f t="shared" si="21"/>
        <v>0</v>
      </c>
      <c r="L77" s="79">
        <f t="shared" si="21"/>
        <v>0</v>
      </c>
      <c r="M77" s="79">
        <f t="shared" si="21"/>
        <v>0</v>
      </c>
      <c r="N77" s="79">
        <f t="shared" si="21"/>
        <v>0</v>
      </c>
      <c r="O77" s="79">
        <f t="shared" si="21"/>
        <v>0</v>
      </c>
      <c r="P77" s="79">
        <f t="shared" si="21"/>
        <v>0</v>
      </c>
      <c r="Q77" s="79">
        <f t="shared" si="21"/>
        <v>0</v>
      </c>
      <c r="R77" s="79">
        <f t="shared" si="21"/>
        <v>0</v>
      </c>
      <c r="S77" s="79">
        <f t="shared" si="21"/>
        <v>0</v>
      </c>
      <c r="T77" s="79">
        <f t="shared" si="21"/>
        <v>0</v>
      </c>
      <c r="U77" s="79">
        <f t="shared" si="21"/>
        <v>0</v>
      </c>
      <c r="V77" s="79">
        <f t="shared" si="21"/>
        <v>2.1</v>
      </c>
      <c r="W77" s="79">
        <f t="shared" si="21"/>
        <v>1.9</v>
      </c>
      <c r="X77" s="79">
        <f t="shared" si="21"/>
        <v>0</v>
      </c>
      <c r="Y77" s="79">
        <f t="shared" si="21"/>
        <v>0</v>
      </c>
      <c r="Z77" s="79">
        <f t="shared" si="21"/>
        <v>0</v>
      </c>
      <c r="AA77" s="79">
        <f t="shared" si="21"/>
        <v>0</v>
      </c>
      <c r="AB77" s="79">
        <f t="shared" si="21"/>
        <v>0</v>
      </c>
      <c r="AC77" s="79">
        <f t="shared" si="21"/>
        <v>0</v>
      </c>
      <c r="AD77" s="79">
        <f t="shared" si="21"/>
        <v>0</v>
      </c>
      <c r="AE77" s="79">
        <f t="shared" si="21"/>
        <v>0</v>
      </c>
      <c r="AF77" s="79">
        <f t="shared" si="21"/>
        <v>0</v>
      </c>
      <c r="AG77" s="89"/>
      <c r="AH77" s="51">
        <f t="shared" si="19"/>
        <v>3</v>
      </c>
      <c r="AI77" s="52">
        <f t="shared" si="20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190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19"/>
        <v>0</v>
      </c>
      <c r="AI78" s="52">
        <f t="shared" si="20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2">SUM(B73:B78)</f>
        <v>43</v>
      </c>
      <c r="C79" s="66">
        <f t="shared" si="22"/>
        <v>19.5</v>
      </c>
      <c r="D79" s="66">
        <f t="shared" si="22"/>
        <v>4.5</v>
      </c>
      <c r="E79" s="66">
        <f t="shared" si="22"/>
        <v>3</v>
      </c>
      <c r="F79" s="66">
        <f t="shared" si="22"/>
        <v>0</v>
      </c>
      <c r="G79" s="66">
        <f t="shared" si="22"/>
        <v>0</v>
      </c>
      <c r="H79" s="66">
        <f t="shared" si="22"/>
        <v>0</v>
      </c>
      <c r="I79" s="66">
        <f t="shared" si="22"/>
        <v>6</v>
      </c>
      <c r="J79" s="66">
        <f t="shared" si="22"/>
        <v>23</v>
      </c>
      <c r="K79" s="66">
        <f t="shared" si="22"/>
        <v>34</v>
      </c>
      <c r="L79" s="66">
        <f t="shared" si="22"/>
        <v>42</v>
      </c>
      <c r="M79" s="66">
        <f t="shared" si="22"/>
        <v>42</v>
      </c>
      <c r="N79" s="66">
        <f t="shared" si="22"/>
        <v>10</v>
      </c>
      <c r="O79" s="66">
        <f t="shared" si="22"/>
        <v>29</v>
      </c>
      <c r="P79" s="66">
        <f t="shared" si="22"/>
        <v>24</v>
      </c>
      <c r="Q79" s="66">
        <f t="shared" si="22"/>
        <v>19.899999999999999</v>
      </c>
      <c r="R79" s="66">
        <f t="shared" si="22"/>
        <v>0</v>
      </c>
      <c r="S79" s="66">
        <f t="shared" si="22"/>
        <v>45.5</v>
      </c>
      <c r="T79" s="66">
        <f t="shared" si="22"/>
        <v>35.799999999999997</v>
      </c>
      <c r="U79" s="66">
        <f t="shared" si="22"/>
        <v>109</v>
      </c>
      <c r="V79" s="66">
        <f t="shared" si="22"/>
        <v>22.8</v>
      </c>
      <c r="W79" s="66">
        <f t="shared" si="22"/>
        <v>24.099999999999998</v>
      </c>
      <c r="X79" s="66">
        <f t="shared" si="22"/>
        <v>38.5</v>
      </c>
      <c r="Y79" s="66">
        <f t="shared" si="22"/>
        <v>23.4</v>
      </c>
      <c r="Z79" s="66">
        <f t="shared" si="22"/>
        <v>12.9</v>
      </c>
      <c r="AA79" s="66">
        <f t="shared" si="22"/>
        <v>27.7</v>
      </c>
      <c r="AB79" s="66">
        <f t="shared" si="22"/>
        <v>40</v>
      </c>
      <c r="AC79" s="66">
        <f t="shared" si="22"/>
        <v>44</v>
      </c>
      <c r="AD79" s="66">
        <f t="shared" si="22"/>
        <v>48</v>
      </c>
      <c r="AE79" s="66">
        <f t="shared" si="22"/>
        <v>0</v>
      </c>
      <c r="AF79" s="66">
        <f t="shared" si="22"/>
        <v>20.5</v>
      </c>
      <c r="AG79" s="71">
        <f t="shared" si="22"/>
        <v>0</v>
      </c>
      <c r="AH79" s="51">
        <f t="shared" si="19"/>
        <v>109</v>
      </c>
      <c r="AI79" s="52">
        <f t="shared" si="20"/>
        <v>0</v>
      </c>
      <c r="AK79" s="53"/>
    </row>
    <row r="80" spans="1:88" s="1" customFormat="1" ht="15.75" thickBot="1" x14ac:dyDescent="0.3">
      <c r="A80" s="65" t="s">
        <v>86</v>
      </c>
      <c r="B80" s="66">
        <f t="shared" ref="B80:AG80" si="23">SUM(B67:B79)</f>
        <v>2407.08</v>
      </c>
      <c r="C80" s="66">
        <f t="shared" si="23"/>
        <v>2354.08</v>
      </c>
      <c r="D80" s="66">
        <f t="shared" si="23"/>
        <v>2299.6799999999998</v>
      </c>
      <c r="E80" s="66">
        <f t="shared" si="23"/>
        <v>2276.2799999999997</v>
      </c>
      <c r="F80" s="66">
        <f t="shared" si="23"/>
        <v>2251.08</v>
      </c>
      <c r="G80" s="66">
        <f t="shared" si="23"/>
        <v>2275.88</v>
      </c>
      <c r="H80" s="66">
        <f t="shared" si="23"/>
        <v>2189.88</v>
      </c>
      <c r="I80" s="66">
        <f t="shared" si="23"/>
        <v>2225.6799999999998</v>
      </c>
      <c r="J80" s="66">
        <f t="shared" si="23"/>
        <v>2276.88</v>
      </c>
      <c r="K80" s="66">
        <f t="shared" si="23"/>
        <v>2355.2800000000002</v>
      </c>
      <c r="L80" s="66">
        <f t="shared" si="23"/>
        <v>2361.2800000000002</v>
      </c>
      <c r="M80" s="66">
        <f t="shared" si="23"/>
        <v>2527.2800000000002</v>
      </c>
      <c r="N80" s="66">
        <f t="shared" si="23"/>
        <v>2546.2800000000002</v>
      </c>
      <c r="O80" s="66">
        <f t="shared" si="23"/>
        <v>2690.6800000000003</v>
      </c>
      <c r="P80" s="66">
        <f t="shared" si="23"/>
        <v>2678.6800000000003</v>
      </c>
      <c r="Q80" s="66">
        <f t="shared" si="23"/>
        <v>2710.0800000000004</v>
      </c>
      <c r="R80" s="66">
        <f t="shared" si="23"/>
        <v>2684.08</v>
      </c>
      <c r="S80" s="66">
        <f t="shared" si="23"/>
        <v>2658.6800000000003</v>
      </c>
      <c r="T80" s="66">
        <f t="shared" si="23"/>
        <v>2613.2800000000007</v>
      </c>
      <c r="U80" s="66">
        <f t="shared" si="23"/>
        <v>2512.08</v>
      </c>
      <c r="V80" s="66">
        <f t="shared" si="23"/>
        <v>2412.2800000000002</v>
      </c>
      <c r="W80" s="66">
        <f t="shared" si="23"/>
        <v>2486.88</v>
      </c>
      <c r="X80" s="66">
        <f t="shared" si="23"/>
        <v>2742.6800000000003</v>
      </c>
      <c r="Y80" s="66">
        <f t="shared" si="23"/>
        <v>2916.8800000000006</v>
      </c>
      <c r="Z80" s="66">
        <f t="shared" si="23"/>
        <v>2913.6800000000003</v>
      </c>
      <c r="AA80" s="66">
        <f t="shared" si="23"/>
        <v>2877.08</v>
      </c>
      <c r="AB80" s="66">
        <f t="shared" si="23"/>
        <v>2820.0800000000004</v>
      </c>
      <c r="AC80" s="66">
        <f t="shared" si="23"/>
        <v>2723.0800000000004</v>
      </c>
      <c r="AD80" s="66">
        <f t="shared" si="23"/>
        <v>2600.48</v>
      </c>
      <c r="AE80" s="66">
        <f t="shared" si="23"/>
        <v>2402.88</v>
      </c>
      <c r="AF80" s="66">
        <f t="shared" si="23"/>
        <v>2384.88</v>
      </c>
      <c r="AG80" s="71">
        <f t="shared" si="23"/>
        <v>4208.08</v>
      </c>
      <c r="AH80" s="51">
        <f t="shared" si="19"/>
        <v>2916.8800000000006</v>
      </c>
      <c r="AI80" s="52">
        <f t="shared" si="20"/>
        <v>2189.88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49.968000000000004</v>
      </c>
      <c r="C81" s="91">
        <v>50.033000000000001</v>
      </c>
      <c r="D81" s="91">
        <v>50.018999999999998</v>
      </c>
      <c r="E81" s="91">
        <v>50.029000000000003</v>
      </c>
      <c r="F81" s="91">
        <v>50</v>
      </c>
      <c r="G81" s="91">
        <v>49.981000000000002</v>
      </c>
      <c r="H81" s="91">
        <v>50.027000000000001</v>
      </c>
      <c r="I81" s="91">
        <v>50.040999999999997</v>
      </c>
      <c r="J81" s="91">
        <v>50.037999999999997</v>
      </c>
      <c r="K81" s="91">
        <v>50.07</v>
      </c>
      <c r="L81" s="91">
        <v>50.030999999999999</v>
      </c>
      <c r="M81" s="91">
        <v>50.09</v>
      </c>
      <c r="N81" s="91">
        <v>49.962000000000003</v>
      </c>
      <c r="O81" s="91">
        <v>49.92</v>
      </c>
      <c r="P81" s="91">
        <v>50.06</v>
      </c>
      <c r="Q81" s="91">
        <v>50.05</v>
      </c>
      <c r="R81" s="91">
        <v>49.959000000000003</v>
      </c>
      <c r="S81" s="91">
        <v>49.970999999999997</v>
      </c>
      <c r="T81" s="91">
        <v>49.975999999999999</v>
      </c>
      <c r="U81" s="91">
        <v>49.869</v>
      </c>
      <c r="V81" s="91">
        <v>49.905000000000001</v>
      </c>
      <c r="W81" s="91">
        <v>49.902000000000001</v>
      </c>
      <c r="X81" s="91">
        <v>49.912999999999997</v>
      </c>
      <c r="Y81" s="91">
        <v>49.966999999999999</v>
      </c>
      <c r="Z81" s="91">
        <v>49.893000000000001</v>
      </c>
      <c r="AA81" s="91">
        <v>50.042000000000002</v>
      </c>
      <c r="AB81" s="91">
        <v>50.009</v>
      </c>
      <c r="AC81" s="91">
        <v>50.040999999999997</v>
      </c>
      <c r="AD81" s="91">
        <v>50</v>
      </c>
      <c r="AE81" s="91">
        <v>49.94</v>
      </c>
      <c r="AF81" s="92">
        <v>50</v>
      </c>
      <c r="AG81" s="93"/>
      <c r="AH81" s="51">
        <f t="shared" si="19"/>
        <v>50.09</v>
      </c>
      <c r="AI81" s="52">
        <f t="shared" si="20"/>
        <v>49.869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125.4</v>
      </c>
      <c r="C82" s="67">
        <v>126.2</v>
      </c>
      <c r="D82" s="67">
        <v>126.5</v>
      </c>
      <c r="E82" s="67">
        <v>127.3</v>
      </c>
      <c r="F82" s="67">
        <v>126.1</v>
      </c>
      <c r="G82" s="67">
        <v>125.6</v>
      </c>
      <c r="H82" s="67">
        <v>125.8</v>
      </c>
      <c r="I82" s="67">
        <v>126.3</v>
      </c>
      <c r="J82" s="67">
        <v>124.5</v>
      </c>
      <c r="K82" s="67">
        <v>126.1</v>
      </c>
      <c r="L82" s="67">
        <v>124.2</v>
      </c>
      <c r="M82" s="67">
        <v>124.9</v>
      </c>
      <c r="N82" s="67">
        <v>121.5</v>
      </c>
      <c r="O82" s="67">
        <v>123</v>
      </c>
      <c r="P82" s="67">
        <v>121.9</v>
      </c>
      <c r="Q82" s="67">
        <v>123</v>
      </c>
      <c r="R82" s="67">
        <v>122.3</v>
      </c>
      <c r="S82" s="95">
        <v>123.6</v>
      </c>
      <c r="T82" s="95">
        <v>123.1</v>
      </c>
      <c r="U82" s="95">
        <v>124</v>
      </c>
      <c r="V82" s="95">
        <v>122.7</v>
      </c>
      <c r="W82" s="95">
        <v>123</v>
      </c>
      <c r="X82" s="95">
        <v>124.2</v>
      </c>
      <c r="Y82" s="95">
        <v>124.8</v>
      </c>
      <c r="Z82" s="95">
        <v>124.9</v>
      </c>
      <c r="AA82" s="95">
        <v>125.6</v>
      </c>
      <c r="AB82" s="95">
        <v>125.5</v>
      </c>
      <c r="AC82" s="67">
        <v>125.5</v>
      </c>
      <c r="AD82" s="67">
        <v>125.6</v>
      </c>
      <c r="AE82" s="67">
        <v>123.7</v>
      </c>
      <c r="AF82" s="96">
        <v>123</v>
      </c>
      <c r="AG82" s="97"/>
      <c r="AH82" s="51">
        <f t="shared" si="19"/>
        <v>127.3</v>
      </c>
      <c r="AI82" s="52">
        <f t="shared" si="20"/>
        <v>121.5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129.4</v>
      </c>
      <c r="C83" s="67">
        <v>130.19999999999999</v>
      </c>
      <c r="D83" s="67">
        <v>130.30000000000001</v>
      </c>
      <c r="E83" s="67">
        <v>130.9</v>
      </c>
      <c r="F83" s="67">
        <v>129.9</v>
      </c>
      <c r="G83" s="67">
        <v>129.1</v>
      </c>
      <c r="H83" s="67">
        <v>129.5</v>
      </c>
      <c r="I83" s="67">
        <v>129.5</v>
      </c>
      <c r="J83" s="67">
        <v>127.6</v>
      </c>
      <c r="K83" s="67">
        <v>128.9</v>
      </c>
      <c r="L83" s="67">
        <v>126.4</v>
      </c>
      <c r="M83" s="67">
        <v>127.4</v>
      </c>
      <c r="N83" s="67">
        <v>124.8</v>
      </c>
      <c r="O83" s="67">
        <v>126</v>
      </c>
      <c r="P83" s="67">
        <v>124.8</v>
      </c>
      <c r="Q83" s="67">
        <v>125.7</v>
      </c>
      <c r="R83" s="67">
        <v>125.4</v>
      </c>
      <c r="S83" s="95">
        <v>126.5</v>
      </c>
      <c r="T83" s="95">
        <v>126.1</v>
      </c>
      <c r="U83" s="95">
        <v>127</v>
      </c>
      <c r="V83" s="95">
        <v>126.1</v>
      </c>
      <c r="W83" s="95">
        <v>126.3</v>
      </c>
      <c r="X83" s="95">
        <v>127.2</v>
      </c>
      <c r="Y83" s="95">
        <v>127.6</v>
      </c>
      <c r="Z83" s="95">
        <v>128</v>
      </c>
      <c r="AA83" s="95">
        <v>128.80000000000001</v>
      </c>
      <c r="AB83" s="95">
        <v>128.80000000000001</v>
      </c>
      <c r="AC83" s="67">
        <v>129.19999999999999</v>
      </c>
      <c r="AD83" s="67">
        <v>129.30000000000001</v>
      </c>
      <c r="AE83" s="67">
        <v>128.1</v>
      </c>
      <c r="AF83" s="96">
        <v>128.4</v>
      </c>
      <c r="AG83" s="97"/>
      <c r="AH83" s="51">
        <f t="shared" si="19"/>
        <v>130.9</v>
      </c>
      <c r="AI83" s="52">
        <f t="shared" si="20"/>
        <v>124.8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126.3</v>
      </c>
      <c r="C84" s="67">
        <v>128.80000000000001</v>
      </c>
      <c r="D84" s="67">
        <v>130.5</v>
      </c>
      <c r="E84" s="67">
        <v>132.4</v>
      </c>
      <c r="F84" s="67">
        <v>131</v>
      </c>
      <c r="G84" s="67">
        <v>130.9</v>
      </c>
      <c r="H84" s="67">
        <v>131.69999999999999</v>
      </c>
      <c r="I84" s="67">
        <v>128.9</v>
      </c>
      <c r="J84" s="67">
        <v>126.8</v>
      </c>
      <c r="K84" s="67">
        <v>129.4</v>
      </c>
      <c r="L84" s="67">
        <v>128.19999999999999</v>
      </c>
      <c r="M84" s="67">
        <v>126.8</v>
      </c>
      <c r="N84" s="67">
        <v>126.5</v>
      </c>
      <c r="O84" s="67">
        <v>126.6</v>
      </c>
      <c r="P84" s="67">
        <v>129.9</v>
      </c>
      <c r="Q84" s="67">
        <v>126.8</v>
      </c>
      <c r="R84" s="67">
        <v>128.19999999999999</v>
      </c>
      <c r="S84" s="67">
        <v>127.4</v>
      </c>
      <c r="T84" s="67">
        <v>129.19999999999999</v>
      </c>
      <c r="U84" s="67">
        <v>128</v>
      </c>
      <c r="V84" s="67">
        <v>131</v>
      </c>
      <c r="W84" s="95">
        <v>127.8</v>
      </c>
      <c r="X84" s="95">
        <v>126.6</v>
      </c>
      <c r="Y84" s="95">
        <v>128.5</v>
      </c>
      <c r="Z84" s="95">
        <v>129.4</v>
      </c>
      <c r="AA84" s="95">
        <v>128.80000000000001</v>
      </c>
      <c r="AB84" s="95">
        <v>128.5</v>
      </c>
      <c r="AC84" s="67">
        <v>128.1</v>
      </c>
      <c r="AD84" s="67">
        <v>128.5</v>
      </c>
      <c r="AE84" s="67">
        <v>128.30000000000001</v>
      </c>
      <c r="AF84" s="96">
        <v>129</v>
      </c>
      <c r="AG84" s="97"/>
      <c r="AH84" s="51">
        <f t="shared" si="19"/>
        <v>132.4</v>
      </c>
      <c r="AI84" s="52">
        <f t="shared" si="20"/>
        <v>126.3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129.4</v>
      </c>
      <c r="C85" s="67">
        <v>132.5</v>
      </c>
      <c r="D85" s="67">
        <v>135.5</v>
      </c>
      <c r="E85" s="67">
        <v>133.69999999999999</v>
      </c>
      <c r="F85" s="67">
        <v>135.19999999999999</v>
      </c>
      <c r="G85" s="67">
        <v>135.4</v>
      </c>
      <c r="H85" s="67">
        <v>134</v>
      </c>
      <c r="I85" s="67">
        <v>132.5</v>
      </c>
      <c r="J85" s="67">
        <v>130.19999999999999</v>
      </c>
      <c r="K85" s="67">
        <v>132.1</v>
      </c>
      <c r="L85" s="67">
        <v>130.69999999999999</v>
      </c>
      <c r="M85" s="67">
        <v>129</v>
      </c>
      <c r="N85" s="67">
        <v>130</v>
      </c>
      <c r="O85" s="67">
        <v>129.6</v>
      </c>
      <c r="P85" s="67">
        <v>132.6</v>
      </c>
      <c r="Q85" s="67">
        <v>131</v>
      </c>
      <c r="R85" s="67">
        <v>132.1</v>
      </c>
      <c r="S85" s="67">
        <v>131.6</v>
      </c>
      <c r="T85" s="67">
        <v>131.9</v>
      </c>
      <c r="U85" s="67">
        <v>132.4</v>
      </c>
      <c r="V85" s="67">
        <v>134.80000000000001</v>
      </c>
      <c r="W85" s="95">
        <v>131.30000000000001</v>
      </c>
      <c r="X85" s="95">
        <v>130.30000000000001</v>
      </c>
      <c r="Y85" s="95">
        <v>131.9</v>
      </c>
      <c r="Z85" s="95">
        <v>132.80000000000001</v>
      </c>
      <c r="AA85" s="95">
        <v>132.6</v>
      </c>
      <c r="AB85" s="95">
        <v>132.4</v>
      </c>
      <c r="AC85" s="67">
        <v>130.9</v>
      </c>
      <c r="AD85" s="67">
        <v>131.19999999999999</v>
      </c>
      <c r="AE85" s="67">
        <v>131.1</v>
      </c>
      <c r="AF85" s="96">
        <v>132</v>
      </c>
      <c r="AG85" s="97"/>
      <c r="AH85" s="51">
        <f t="shared" si="19"/>
        <v>135.5</v>
      </c>
      <c r="AI85" s="52">
        <f t="shared" si="20"/>
        <v>129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134</v>
      </c>
      <c r="C86" s="99">
        <v>134.4</v>
      </c>
      <c r="D86" s="99">
        <v>133.80000000000001</v>
      </c>
      <c r="E86" s="99">
        <v>132.4</v>
      </c>
      <c r="F86" s="99">
        <v>132.5</v>
      </c>
      <c r="G86" s="99">
        <v>132.5</v>
      </c>
      <c r="H86" s="99">
        <v>134.69999999999999</v>
      </c>
      <c r="I86" s="99">
        <v>137</v>
      </c>
      <c r="J86" s="99">
        <v>135.30000000000001</v>
      </c>
      <c r="K86" s="99">
        <v>132.4</v>
      </c>
      <c r="L86" s="99">
        <v>131.9</v>
      </c>
      <c r="M86" s="99">
        <v>133.6</v>
      </c>
      <c r="N86" s="99">
        <v>131.19999999999999</v>
      </c>
      <c r="O86" s="99">
        <v>129.9</v>
      </c>
      <c r="P86" s="99">
        <v>129.19999999999999</v>
      </c>
      <c r="Q86" s="99">
        <v>128.30000000000001</v>
      </c>
      <c r="R86" s="99">
        <v>128.69999999999999</v>
      </c>
      <c r="S86" s="99">
        <v>134.30000000000001</v>
      </c>
      <c r="T86" s="99">
        <v>132.69999999999999</v>
      </c>
      <c r="U86" s="99">
        <v>131.4</v>
      </c>
      <c r="V86" s="99">
        <v>127.8</v>
      </c>
      <c r="W86" s="95">
        <v>131.19999999999999</v>
      </c>
      <c r="X86" s="95">
        <v>132.80000000000001</v>
      </c>
      <c r="Y86" s="95">
        <v>134</v>
      </c>
      <c r="Z86" s="95">
        <v>135.19999999999999</v>
      </c>
      <c r="AA86" s="95">
        <v>136.30000000000001</v>
      </c>
      <c r="AB86" s="95">
        <v>134.19999999999999</v>
      </c>
      <c r="AC86" s="99">
        <v>133.30000000000001</v>
      </c>
      <c r="AD86" s="99">
        <v>131.30000000000001</v>
      </c>
      <c r="AE86" s="99">
        <v>131.19999999999999</v>
      </c>
      <c r="AF86" s="100">
        <v>131.30000000000001</v>
      </c>
      <c r="AG86" s="101"/>
      <c r="AH86" s="51">
        <f t="shared" si="19"/>
        <v>137</v>
      </c>
      <c r="AI86" s="52">
        <f t="shared" si="20"/>
        <v>127.8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128.5</v>
      </c>
      <c r="C87" s="67">
        <v>129.5</v>
      </c>
      <c r="D87" s="67">
        <v>129.4</v>
      </c>
      <c r="E87" s="67">
        <v>129.4</v>
      </c>
      <c r="F87" s="67">
        <v>129</v>
      </c>
      <c r="G87" s="67">
        <v>130</v>
      </c>
      <c r="H87" s="67">
        <v>136.1</v>
      </c>
      <c r="I87" s="67">
        <v>132.9</v>
      </c>
      <c r="J87" s="67">
        <v>130.80000000000001</v>
      </c>
      <c r="K87" s="67">
        <v>129.9</v>
      </c>
      <c r="L87" s="67">
        <v>129.80000000000001</v>
      </c>
      <c r="M87" s="67">
        <v>131.5</v>
      </c>
      <c r="N87" s="67">
        <v>124.5</v>
      </c>
      <c r="O87" s="67">
        <v>124.5</v>
      </c>
      <c r="P87" s="67">
        <v>119.1</v>
      </c>
      <c r="Q87" s="67">
        <v>118</v>
      </c>
      <c r="R87" s="67">
        <v>119</v>
      </c>
      <c r="S87" s="67">
        <v>128.69999999999999</v>
      </c>
      <c r="T87" s="67">
        <v>127.8</v>
      </c>
      <c r="U87" s="67">
        <v>129.4</v>
      </c>
      <c r="V87" s="67">
        <v>125.6</v>
      </c>
      <c r="W87" s="95">
        <v>125.9</v>
      </c>
      <c r="X87" s="95">
        <v>133.4</v>
      </c>
      <c r="Y87" s="95">
        <v>137.5</v>
      </c>
      <c r="Z87" s="95">
        <v>129.30000000000001</v>
      </c>
      <c r="AA87" s="95">
        <v>125.1</v>
      </c>
      <c r="AB87" s="95">
        <v>133.1</v>
      </c>
      <c r="AC87" s="67">
        <v>132.5</v>
      </c>
      <c r="AD87" s="67">
        <v>131</v>
      </c>
      <c r="AE87" s="67">
        <v>126.4</v>
      </c>
      <c r="AF87" s="96">
        <v>130.19999999999999</v>
      </c>
      <c r="AG87" s="97"/>
      <c r="AH87" s="51">
        <f t="shared" si="19"/>
        <v>137.5</v>
      </c>
      <c r="AI87" s="52">
        <f t="shared" si="20"/>
        <v>118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66.099999999999994</v>
      </c>
      <c r="C88" s="102">
        <v>66.099999999999994</v>
      </c>
      <c r="D88" s="102">
        <v>66.5</v>
      </c>
      <c r="E88" s="102">
        <v>66.599999999999994</v>
      </c>
      <c r="F88" s="102">
        <v>66</v>
      </c>
      <c r="G88" s="102">
        <v>65.7</v>
      </c>
      <c r="H88" s="102">
        <v>66</v>
      </c>
      <c r="I88" s="102">
        <v>65.8</v>
      </c>
      <c r="J88" s="102">
        <v>64.8</v>
      </c>
      <c r="K88" s="102">
        <v>65.5</v>
      </c>
      <c r="L88" s="102">
        <v>63.9</v>
      </c>
      <c r="M88" s="102">
        <v>64.7</v>
      </c>
      <c r="N88" s="102">
        <v>63</v>
      </c>
      <c r="O88" s="102">
        <v>63.7</v>
      </c>
      <c r="P88" s="102">
        <v>62.9</v>
      </c>
      <c r="Q88" s="102">
        <v>63.5</v>
      </c>
      <c r="R88" s="102">
        <v>63.7</v>
      </c>
      <c r="S88" s="102">
        <v>64.099999999999994</v>
      </c>
      <c r="T88" s="102">
        <v>63.9</v>
      </c>
      <c r="U88" s="102">
        <v>64</v>
      </c>
      <c r="V88" s="102">
        <v>63.9</v>
      </c>
      <c r="W88" s="102">
        <v>64</v>
      </c>
      <c r="X88" s="102">
        <v>64.7</v>
      </c>
      <c r="Y88" s="102">
        <v>64.900000000000006</v>
      </c>
      <c r="Z88" s="102">
        <v>65.2</v>
      </c>
      <c r="AA88" s="102">
        <v>65.7</v>
      </c>
      <c r="AB88" s="102">
        <v>65.7</v>
      </c>
      <c r="AC88" s="102">
        <v>65.8</v>
      </c>
      <c r="AD88" s="102">
        <v>65.8</v>
      </c>
      <c r="AE88" s="102">
        <v>65.099999999999994</v>
      </c>
      <c r="AF88" s="103">
        <v>65.3</v>
      </c>
      <c r="AG88" s="104"/>
      <c r="AH88" s="51">
        <f t="shared" si="19"/>
        <v>66.599999999999994</v>
      </c>
      <c r="AI88" s="52">
        <f t="shared" si="20"/>
        <v>62.9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SUM(B14,B17,B20:B21,B39,B41:B42,B44,B46,B91:B94,B98,B104,B110,B119,B121,B133,B140,B143:B144,B151,B153,B155,B159:B161,B163:B165,B170,B176:B177,B179:B181,B189,B194)</f>
        <v>134.93999999999997</v>
      </c>
      <c r="C90" s="109">
        <f t="shared" ref="C90:AF90" si="24">SUM(C14,C17,C20:C21,C39,C41:C42,C44,C46,C91:C94,C98,C104,C110,C119,C121,C133,C140,C143:C144,C151,C153,C155,C159:C161,C163:C165,C170,C176:C177,C179:C181,C189,C194)</f>
        <v>130.64000000000001</v>
      </c>
      <c r="D90" s="109">
        <f t="shared" si="24"/>
        <v>135.13999999999999</v>
      </c>
      <c r="E90" s="109">
        <f t="shared" si="24"/>
        <v>137.43999999999997</v>
      </c>
      <c r="F90" s="109">
        <f t="shared" si="24"/>
        <v>154.63999999999999</v>
      </c>
      <c r="G90" s="109">
        <f t="shared" si="24"/>
        <v>165.14</v>
      </c>
      <c r="H90" s="109">
        <f t="shared" si="24"/>
        <v>195.14</v>
      </c>
      <c r="I90" s="109">
        <f t="shared" si="24"/>
        <v>229.53999999999996</v>
      </c>
      <c r="J90" s="109">
        <f t="shared" si="24"/>
        <v>249.64</v>
      </c>
      <c r="K90" s="109">
        <f t="shared" si="24"/>
        <v>237.13999999999996</v>
      </c>
      <c r="L90" s="109">
        <f t="shared" si="24"/>
        <v>262.14000000000004</v>
      </c>
      <c r="M90" s="109">
        <f t="shared" si="24"/>
        <v>288.54000000000002</v>
      </c>
      <c r="N90" s="109">
        <f t="shared" si="24"/>
        <v>299.84000000000003</v>
      </c>
      <c r="O90" s="109">
        <f t="shared" si="24"/>
        <v>297.14000000000004</v>
      </c>
      <c r="P90" s="109">
        <f t="shared" si="24"/>
        <v>301.44</v>
      </c>
      <c r="Q90" s="109">
        <f t="shared" si="24"/>
        <v>286.44</v>
      </c>
      <c r="R90" s="109">
        <f t="shared" si="24"/>
        <v>288.74</v>
      </c>
      <c r="S90" s="109">
        <f t="shared" si="24"/>
        <v>274.54000000000002</v>
      </c>
      <c r="T90" s="109">
        <f t="shared" si="24"/>
        <v>264.74</v>
      </c>
      <c r="U90" s="109">
        <f t="shared" si="24"/>
        <v>276.44000000000005</v>
      </c>
      <c r="V90" s="109">
        <f t="shared" si="24"/>
        <v>267.93999999999994</v>
      </c>
      <c r="W90" s="109">
        <f t="shared" si="24"/>
        <v>296.03999999999996</v>
      </c>
      <c r="X90" s="109">
        <f t="shared" si="24"/>
        <v>318.94</v>
      </c>
      <c r="Y90" s="109">
        <f t="shared" si="24"/>
        <v>321.14</v>
      </c>
      <c r="Z90" s="109">
        <f t="shared" si="24"/>
        <v>313.54000000000002</v>
      </c>
      <c r="AA90" s="109">
        <f t="shared" si="24"/>
        <v>282.74</v>
      </c>
      <c r="AB90" s="109">
        <f t="shared" si="24"/>
        <v>266.94</v>
      </c>
      <c r="AC90" s="109">
        <f t="shared" si="24"/>
        <v>258.44000000000005</v>
      </c>
      <c r="AD90" s="109">
        <f t="shared" si="24"/>
        <v>196.33999999999997</v>
      </c>
      <c r="AE90" s="109">
        <f t="shared" si="24"/>
        <v>168.54</v>
      </c>
      <c r="AF90" s="109">
        <f t="shared" si="24"/>
        <v>140.34</v>
      </c>
      <c r="AG90" s="110"/>
      <c r="AH90" s="51">
        <f>MAX(B90:AF90)</f>
        <v>321.14</v>
      </c>
      <c r="AI90" s="52">
        <f>MIN(B90:AF90)</f>
        <v>130.64000000000001</v>
      </c>
    </row>
    <row r="91" spans="1:88" x14ac:dyDescent="0.25">
      <c r="A91" s="111" t="s">
        <v>58</v>
      </c>
      <c r="B91" s="79">
        <v>22</v>
      </c>
      <c r="C91" s="79">
        <v>12.4</v>
      </c>
      <c r="D91" s="79">
        <v>14.3</v>
      </c>
      <c r="E91" s="79">
        <v>3.2</v>
      </c>
      <c r="F91" s="112">
        <v>4.3</v>
      </c>
      <c r="G91" s="112">
        <v>5.3</v>
      </c>
      <c r="H91" s="112">
        <v>15.5</v>
      </c>
      <c r="I91" s="112">
        <v>11.9</v>
      </c>
      <c r="J91" s="112">
        <v>8.3000000000000007</v>
      </c>
      <c r="K91" s="112">
        <v>25.6</v>
      </c>
      <c r="L91" s="112">
        <v>27.9</v>
      </c>
      <c r="M91" s="112">
        <v>13.5</v>
      </c>
      <c r="N91" s="112">
        <v>14</v>
      </c>
      <c r="O91" s="112">
        <v>22.3</v>
      </c>
      <c r="P91" s="112">
        <v>10</v>
      </c>
      <c r="Q91" s="112">
        <v>0</v>
      </c>
      <c r="R91" s="112">
        <v>-3.2</v>
      </c>
      <c r="S91" s="49">
        <v>-2.1</v>
      </c>
      <c r="T91" s="49">
        <v>5.8</v>
      </c>
      <c r="U91" s="112">
        <v>39.200000000000003</v>
      </c>
      <c r="V91" s="112">
        <v>22.2</v>
      </c>
      <c r="W91" s="112">
        <v>20.2</v>
      </c>
      <c r="X91" s="112">
        <v>21.2</v>
      </c>
      <c r="Y91" s="112">
        <v>4</v>
      </c>
      <c r="Z91" s="112">
        <v>3</v>
      </c>
      <c r="AA91" s="49">
        <v>4.9000000000000004</v>
      </c>
      <c r="AB91" s="49">
        <v>2.2999999999999998</v>
      </c>
      <c r="AC91" s="49">
        <v>12.3</v>
      </c>
      <c r="AD91" s="49">
        <v>-3.2</v>
      </c>
      <c r="AE91" s="49">
        <v>1.2</v>
      </c>
      <c r="AF91" s="113">
        <v>15</v>
      </c>
      <c r="AG91" s="114">
        <v>75</v>
      </c>
      <c r="AH91" s="51">
        <f>IF(ABS(MAX(B91:AF91))&gt;ABS(MIN(B91:AF91)),MAX(B91:AF91),MIN(B91:AF91))</f>
        <v>39.200000000000003</v>
      </c>
      <c r="AI91" s="115">
        <f>INDEX($B$9:$AF$9,1,MATCH(AH91,B91:AF91,0))</f>
        <v>0.70833333333333304</v>
      </c>
    </row>
    <row r="92" spans="1:88" x14ac:dyDescent="0.25">
      <c r="A92" s="116" t="s">
        <v>59</v>
      </c>
      <c r="B92" s="80">
        <v>-65</v>
      </c>
      <c r="C92" s="80">
        <v>-74</v>
      </c>
      <c r="D92" s="80">
        <v>-75.400000000000006</v>
      </c>
      <c r="E92" s="80">
        <v>-63</v>
      </c>
      <c r="F92" s="80">
        <v>-48.2</v>
      </c>
      <c r="G92" s="80">
        <v>-40</v>
      </c>
      <c r="H92" s="80">
        <v>-28</v>
      </c>
      <c r="I92" s="80">
        <v>-47</v>
      </c>
      <c r="J92" s="80">
        <v>-35.200000000000003</v>
      </c>
      <c r="K92" s="80">
        <v>-32.5</v>
      </c>
      <c r="L92" s="80">
        <v>-2.1</v>
      </c>
      <c r="M92" s="80">
        <f>-8.1-14.8</f>
        <v>-22.9</v>
      </c>
      <c r="N92" s="80">
        <v>-25</v>
      </c>
      <c r="O92" s="80">
        <f>-10.5-16.7</f>
        <v>-27.2</v>
      </c>
      <c r="P92" s="80">
        <f>-11.9-15.8</f>
        <v>-27.700000000000003</v>
      </c>
      <c r="Q92" s="80">
        <f>-12.4-18.6</f>
        <v>-31</v>
      </c>
      <c r="R92" s="80">
        <v>-30</v>
      </c>
      <c r="S92" s="80">
        <v>-33.6</v>
      </c>
      <c r="T92" s="80">
        <v>-34.6</v>
      </c>
      <c r="U92" s="80">
        <v>-40</v>
      </c>
      <c r="V92" s="80">
        <v>-40</v>
      </c>
      <c r="W92" s="80">
        <v>-27.8</v>
      </c>
      <c r="X92" s="80">
        <v>-20.6</v>
      </c>
      <c r="Y92" s="80">
        <v>-17</v>
      </c>
      <c r="Z92" s="80">
        <v>-17</v>
      </c>
      <c r="AA92" s="67">
        <v>-33</v>
      </c>
      <c r="AB92" s="67">
        <v>-42</v>
      </c>
      <c r="AC92" s="67">
        <v>-43</v>
      </c>
      <c r="AD92" s="67">
        <f>-31-37.5</f>
        <v>-68.5</v>
      </c>
      <c r="AE92" s="67">
        <f>-38.1-43.1</f>
        <v>-81.2</v>
      </c>
      <c r="AF92" s="117">
        <f>-31.4-35.1</f>
        <v>-66.5</v>
      </c>
      <c r="AG92" s="114">
        <v>240</v>
      </c>
      <c r="AH92" s="51">
        <f>IF(ABS(MAX(B92:AF92))&gt;ABS(MIN(B92:AF92)),MAX(B92:AF92),MIN(B92:AF92))</f>
        <v>-81.2</v>
      </c>
      <c r="AI92" s="115">
        <f>INDEX($B$9:$AF$9,1,MATCH(AH92,B92:AF92,0))</f>
        <v>0.95833333333333304</v>
      </c>
    </row>
    <row r="93" spans="1:88" x14ac:dyDescent="0.25">
      <c r="A93" s="116" t="s">
        <v>60</v>
      </c>
      <c r="B93" s="80">
        <v>-20.6</v>
      </c>
      <c r="C93" s="80">
        <v>-11.8</v>
      </c>
      <c r="D93" s="80">
        <v>-8.6999999999999993</v>
      </c>
      <c r="E93" s="80">
        <v>-7.5</v>
      </c>
      <c r="F93" s="80">
        <v>-6.2</v>
      </c>
      <c r="G93" s="80">
        <v>-4.9000000000000004</v>
      </c>
      <c r="H93" s="80">
        <v>2.9</v>
      </c>
      <c r="I93" s="80">
        <v>1.6</v>
      </c>
      <c r="J93" s="80">
        <v>5.5</v>
      </c>
      <c r="K93" s="80">
        <v>8.3000000000000007</v>
      </c>
      <c r="L93" s="80">
        <v>0</v>
      </c>
      <c r="M93" s="80">
        <v>31.6</v>
      </c>
      <c r="N93" s="80">
        <v>8.8000000000000007</v>
      </c>
      <c r="O93" s="80">
        <v>9.9</v>
      </c>
      <c r="P93" s="80">
        <v>9</v>
      </c>
      <c r="Q93" s="80">
        <v>16.3</v>
      </c>
      <c r="R93" s="80">
        <v>19.600000000000001</v>
      </c>
      <c r="S93" s="80">
        <v>18.2</v>
      </c>
      <c r="T93" s="80">
        <v>0</v>
      </c>
      <c r="U93" s="80">
        <v>2.9</v>
      </c>
      <c r="V93" s="80">
        <v>4</v>
      </c>
      <c r="W93" s="80">
        <v>8.1</v>
      </c>
      <c r="X93" s="80">
        <v>24.1</v>
      </c>
      <c r="Y93" s="80">
        <v>35.5</v>
      </c>
      <c r="Z93" s="80">
        <v>33.5</v>
      </c>
      <c r="AA93" s="67">
        <v>21.4</v>
      </c>
      <c r="AB93" s="67">
        <v>21.5</v>
      </c>
      <c r="AC93" s="67">
        <v>4</v>
      </c>
      <c r="AD93" s="67">
        <v>7</v>
      </c>
      <c r="AE93" s="67">
        <v>-14.3</v>
      </c>
      <c r="AF93" s="117">
        <v>-13.4</v>
      </c>
      <c r="AG93" s="114">
        <v>60</v>
      </c>
      <c r="AH93" s="51">
        <f>IF(ABS(MAX(B93:AF93))&gt;ABS(MIN(B93:AF93)),MAX(B93:AF93),MIN(B93:AF93))</f>
        <v>35.5</v>
      </c>
      <c r="AI93" s="115">
        <f>INDEX($B$9:$AF$9,1,MATCH(AH93,B93:AF93,0))</f>
        <v>0.79166666666666663</v>
      </c>
    </row>
    <row r="94" spans="1:88" x14ac:dyDescent="0.25">
      <c r="A94" s="118" t="s">
        <v>213</v>
      </c>
      <c r="B94" s="82">
        <v>0</v>
      </c>
      <c r="C94" s="82">
        <v>0</v>
      </c>
      <c r="D94" s="82">
        <v>0</v>
      </c>
      <c r="E94" s="82">
        <v>0</v>
      </c>
      <c r="F94" s="82">
        <v>0</v>
      </c>
      <c r="G94" s="82">
        <v>0</v>
      </c>
      <c r="H94" s="82">
        <v>0</v>
      </c>
      <c r="I94" s="82">
        <v>58.3</v>
      </c>
      <c r="J94" s="82">
        <v>66.3</v>
      </c>
      <c r="K94" s="82">
        <v>30.6</v>
      </c>
      <c r="L94" s="82">
        <v>31.2</v>
      </c>
      <c r="M94" s="82">
        <v>61.2</v>
      </c>
      <c r="N94" s="82">
        <v>96.9</v>
      </c>
      <c r="O94" s="82">
        <v>87</v>
      </c>
      <c r="P94" s="82">
        <v>105</v>
      </c>
      <c r="Q94" s="82">
        <v>96</v>
      </c>
      <c r="R94" s="82">
        <v>97.2</v>
      </c>
      <c r="S94" s="82">
        <v>86.9</v>
      </c>
      <c r="T94" s="82">
        <v>88.4</v>
      </c>
      <c r="U94" s="82">
        <v>69.2</v>
      </c>
      <c r="V94" s="82">
        <v>76.599999999999994</v>
      </c>
      <c r="W94" s="82">
        <v>90.4</v>
      </c>
      <c r="X94" s="82">
        <v>89.1</v>
      </c>
      <c r="Y94" s="82">
        <v>93.5</v>
      </c>
      <c r="Z94" s="82">
        <v>88.9</v>
      </c>
      <c r="AA94" s="119">
        <v>84.3</v>
      </c>
      <c r="AB94" s="119">
        <v>80</v>
      </c>
      <c r="AC94" s="119">
        <v>80</v>
      </c>
      <c r="AD94" s="119">
        <v>57.2</v>
      </c>
      <c r="AE94" s="119">
        <v>57.6</v>
      </c>
      <c r="AF94" s="120">
        <v>0</v>
      </c>
      <c r="AG94" s="121">
        <v>120</v>
      </c>
      <c r="AH94" s="51">
        <f>IF(ABS(MAX(B94:AF94))&gt;ABS(MIN(B94:AF94)),MAX(B94:AF94),MIN(B94:AF94))</f>
        <v>105</v>
      </c>
      <c r="AI94" s="115">
        <f>INDEX($B$9:$AF$9,1,MATCH(AH94,B94:AF94,0))</f>
        <v>0.5</v>
      </c>
    </row>
    <row r="95" spans="1:88" ht="15.75" thickBot="1" x14ac:dyDescent="0.3">
      <c r="A95" s="118" t="s">
        <v>61</v>
      </c>
      <c r="B95" s="82">
        <v>50.3</v>
      </c>
      <c r="C95" s="82">
        <v>52.3</v>
      </c>
      <c r="D95" s="82">
        <v>50.1</v>
      </c>
      <c r="E95" s="82">
        <v>66.3</v>
      </c>
      <c r="F95" s="82">
        <v>78</v>
      </c>
      <c r="G95" s="82">
        <v>74</v>
      </c>
      <c r="H95" s="82">
        <v>72</v>
      </c>
      <c r="I95" s="82">
        <v>63.9</v>
      </c>
      <c r="J95" s="82">
        <v>63.3</v>
      </c>
      <c r="K95" s="82">
        <v>38.299999999999997</v>
      </c>
      <c r="L95" s="82">
        <v>70.900000000000006</v>
      </c>
      <c r="M95" s="82">
        <v>61.9</v>
      </c>
      <c r="N95" s="82">
        <v>85.7</v>
      </c>
      <c r="O95" s="82">
        <v>75</v>
      </c>
      <c r="P95" s="82">
        <v>96.1</v>
      </c>
      <c r="Q95" s="82">
        <v>86.5</v>
      </c>
      <c r="R95" s="82">
        <v>86.4</v>
      </c>
      <c r="S95" s="82">
        <v>81.400000000000006</v>
      </c>
      <c r="T95" s="82">
        <v>79</v>
      </c>
      <c r="U95" s="82">
        <v>68.7</v>
      </c>
      <c r="V95" s="82">
        <v>76.599999999999994</v>
      </c>
      <c r="W95" s="82">
        <v>81.2</v>
      </c>
      <c r="X95" s="82">
        <v>77.3</v>
      </c>
      <c r="Y95" s="82">
        <v>81.3</v>
      </c>
      <c r="Z95" s="82">
        <v>75.900000000000006</v>
      </c>
      <c r="AA95" s="119">
        <v>72.7</v>
      </c>
      <c r="AB95" s="119">
        <v>72</v>
      </c>
      <c r="AC95" s="119">
        <v>72</v>
      </c>
      <c r="AD95" s="119">
        <v>60</v>
      </c>
      <c r="AE95" s="119">
        <v>65.8</v>
      </c>
      <c r="AF95" s="120">
        <v>67.2</v>
      </c>
      <c r="AG95" s="121"/>
      <c r="AH95" s="51">
        <f>IF(ABS(MAX(B95:AF95))&gt;ABS(MIN(B95:AF95)),MAX(B95:AF95),MIN(B95:AF95))</f>
        <v>96.1</v>
      </c>
      <c r="AI95" s="115">
        <f>INDEX($B$9:$AF$9,1,MATCH(AH95,B95:AF95,0))</f>
        <v>0.5</v>
      </c>
    </row>
    <row r="96" spans="1:88" ht="15.75" thickBot="1" x14ac:dyDescent="0.3">
      <c r="A96" s="122" t="s">
        <v>62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101</v>
      </c>
      <c r="B97" s="50">
        <v>9.9</v>
      </c>
      <c r="C97" s="127">
        <f t="shared" ref="C97:R102" si="25">B97</f>
        <v>9.9</v>
      </c>
      <c r="D97" s="127">
        <f t="shared" si="25"/>
        <v>9.9</v>
      </c>
      <c r="E97" s="127">
        <f t="shared" si="25"/>
        <v>9.9</v>
      </c>
      <c r="F97" s="127">
        <f t="shared" si="25"/>
        <v>9.9</v>
      </c>
      <c r="G97" s="127">
        <f t="shared" si="25"/>
        <v>9.9</v>
      </c>
      <c r="H97" s="127">
        <f t="shared" si="25"/>
        <v>9.9</v>
      </c>
      <c r="I97" s="127">
        <f t="shared" si="25"/>
        <v>9.9</v>
      </c>
      <c r="J97" s="127">
        <f t="shared" si="25"/>
        <v>9.9</v>
      </c>
      <c r="K97" s="127">
        <f t="shared" si="25"/>
        <v>9.9</v>
      </c>
      <c r="L97" s="127">
        <f t="shared" si="25"/>
        <v>9.9</v>
      </c>
      <c r="M97" s="127">
        <f t="shared" si="25"/>
        <v>9.9</v>
      </c>
      <c r="N97" s="127">
        <f t="shared" si="25"/>
        <v>9.9</v>
      </c>
      <c r="O97" s="127">
        <f t="shared" si="25"/>
        <v>9.9</v>
      </c>
      <c r="P97" s="127">
        <f t="shared" si="25"/>
        <v>9.9</v>
      </c>
      <c r="Q97" s="127">
        <f t="shared" si="25"/>
        <v>9.9</v>
      </c>
      <c r="R97" s="127">
        <f t="shared" si="25"/>
        <v>9.9</v>
      </c>
      <c r="S97" s="127">
        <f t="shared" ref="S97:AF102" si="26">R97</f>
        <v>9.9</v>
      </c>
      <c r="T97" s="127">
        <f t="shared" si="26"/>
        <v>9.9</v>
      </c>
      <c r="U97" s="127">
        <f t="shared" si="26"/>
        <v>9.9</v>
      </c>
      <c r="V97" s="127">
        <f t="shared" si="26"/>
        <v>9.9</v>
      </c>
      <c r="W97" s="127">
        <f t="shared" si="26"/>
        <v>9.9</v>
      </c>
      <c r="X97" s="127">
        <f t="shared" si="26"/>
        <v>9.9</v>
      </c>
      <c r="Y97" s="127">
        <f t="shared" si="26"/>
        <v>9.9</v>
      </c>
      <c r="Z97" s="127">
        <f t="shared" si="26"/>
        <v>9.9</v>
      </c>
      <c r="AA97" s="127">
        <f t="shared" si="26"/>
        <v>9.9</v>
      </c>
      <c r="AB97" s="127">
        <f t="shared" si="26"/>
        <v>9.9</v>
      </c>
      <c r="AC97" s="127">
        <f t="shared" si="26"/>
        <v>9.9</v>
      </c>
      <c r="AD97" s="127">
        <f t="shared" si="26"/>
        <v>9.9</v>
      </c>
      <c r="AE97" s="127">
        <f t="shared" si="26"/>
        <v>9.9</v>
      </c>
      <c r="AF97" s="127">
        <f t="shared" si="26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102</v>
      </c>
      <c r="B98" s="128">
        <v>9.6</v>
      </c>
      <c r="C98" s="129">
        <f t="shared" si="25"/>
        <v>9.6</v>
      </c>
      <c r="D98" s="129">
        <f t="shared" si="25"/>
        <v>9.6</v>
      </c>
      <c r="E98" s="129">
        <f t="shared" si="25"/>
        <v>9.6</v>
      </c>
      <c r="F98" s="129">
        <f t="shared" si="25"/>
        <v>9.6</v>
      </c>
      <c r="G98" s="129">
        <f t="shared" si="25"/>
        <v>9.6</v>
      </c>
      <c r="H98" s="129">
        <f t="shared" si="25"/>
        <v>9.6</v>
      </c>
      <c r="I98" s="129">
        <f t="shared" si="25"/>
        <v>9.6</v>
      </c>
      <c r="J98" s="129">
        <f t="shared" si="25"/>
        <v>9.6</v>
      </c>
      <c r="K98" s="129">
        <f t="shared" si="25"/>
        <v>9.6</v>
      </c>
      <c r="L98" s="129">
        <f t="shared" si="25"/>
        <v>9.6</v>
      </c>
      <c r="M98" s="129">
        <f t="shared" si="25"/>
        <v>9.6</v>
      </c>
      <c r="N98" s="129">
        <f t="shared" si="25"/>
        <v>9.6</v>
      </c>
      <c r="O98" s="129">
        <f t="shared" si="25"/>
        <v>9.6</v>
      </c>
      <c r="P98" s="129">
        <f t="shared" si="25"/>
        <v>9.6</v>
      </c>
      <c r="Q98" s="129">
        <f t="shared" si="25"/>
        <v>9.6</v>
      </c>
      <c r="R98" s="129">
        <f t="shared" si="25"/>
        <v>9.6</v>
      </c>
      <c r="S98" s="129">
        <f t="shared" si="26"/>
        <v>9.6</v>
      </c>
      <c r="T98" s="129">
        <f t="shared" si="26"/>
        <v>9.6</v>
      </c>
      <c r="U98" s="129">
        <f t="shared" si="26"/>
        <v>9.6</v>
      </c>
      <c r="V98" s="129">
        <f t="shared" si="26"/>
        <v>9.6</v>
      </c>
      <c r="W98" s="129">
        <f t="shared" si="26"/>
        <v>9.6</v>
      </c>
      <c r="X98" s="129">
        <f t="shared" si="26"/>
        <v>9.6</v>
      </c>
      <c r="Y98" s="129">
        <f t="shared" si="26"/>
        <v>9.6</v>
      </c>
      <c r="Z98" s="129">
        <f t="shared" si="26"/>
        <v>9.6</v>
      </c>
      <c r="AA98" s="129">
        <f t="shared" si="26"/>
        <v>9.6</v>
      </c>
      <c r="AB98" s="129">
        <f t="shared" si="26"/>
        <v>9.6</v>
      </c>
      <c r="AC98" s="129">
        <f t="shared" si="26"/>
        <v>9.6</v>
      </c>
      <c r="AD98" s="129">
        <f t="shared" si="26"/>
        <v>9.6</v>
      </c>
      <c r="AE98" s="129">
        <f t="shared" si="26"/>
        <v>9.6</v>
      </c>
      <c r="AF98" s="129">
        <f t="shared" si="26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103</v>
      </c>
      <c r="B99" s="128">
        <v>9.98</v>
      </c>
      <c r="C99" s="129">
        <f t="shared" si="25"/>
        <v>9.98</v>
      </c>
      <c r="D99" s="129">
        <f t="shared" si="25"/>
        <v>9.98</v>
      </c>
      <c r="E99" s="129">
        <f t="shared" si="25"/>
        <v>9.98</v>
      </c>
      <c r="F99" s="129">
        <f t="shared" si="25"/>
        <v>9.98</v>
      </c>
      <c r="G99" s="129">
        <f t="shared" si="25"/>
        <v>9.98</v>
      </c>
      <c r="H99" s="129">
        <f t="shared" si="25"/>
        <v>9.98</v>
      </c>
      <c r="I99" s="129">
        <f t="shared" si="25"/>
        <v>9.98</v>
      </c>
      <c r="J99" s="129">
        <f t="shared" si="25"/>
        <v>9.98</v>
      </c>
      <c r="K99" s="129">
        <f t="shared" si="25"/>
        <v>9.98</v>
      </c>
      <c r="L99" s="129">
        <f t="shared" si="25"/>
        <v>9.98</v>
      </c>
      <c r="M99" s="129">
        <f t="shared" si="25"/>
        <v>9.98</v>
      </c>
      <c r="N99" s="129">
        <f t="shared" si="25"/>
        <v>9.98</v>
      </c>
      <c r="O99" s="129">
        <f t="shared" si="25"/>
        <v>9.98</v>
      </c>
      <c r="P99" s="129">
        <f t="shared" si="25"/>
        <v>9.98</v>
      </c>
      <c r="Q99" s="129">
        <f t="shared" si="25"/>
        <v>9.98</v>
      </c>
      <c r="R99" s="129">
        <f t="shared" si="25"/>
        <v>9.98</v>
      </c>
      <c r="S99" s="129">
        <f t="shared" si="26"/>
        <v>9.98</v>
      </c>
      <c r="T99" s="129">
        <f t="shared" si="26"/>
        <v>9.98</v>
      </c>
      <c r="U99" s="129">
        <f t="shared" si="26"/>
        <v>9.98</v>
      </c>
      <c r="V99" s="129">
        <f t="shared" si="26"/>
        <v>9.98</v>
      </c>
      <c r="W99" s="129">
        <f t="shared" si="26"/>
        <v>9.98</v>
      </c>
      <c r="X99" s="129">
        <f t="shared" si="26"/>
        <v>9.98</v>
      </c>
      <c r="Y99" s="129">
        <f t="shared" si="26"/>
        <v>9.98</v>
      </c>
      <c r="Z99" s="129">
        <f t="shared" si="26"/>
        <v>9.98</v>
      </c>
      <c r="AA99" s="129">
        <f t="shared" si="26"/>
        <v>9.98</v>
      </c>
      <c r="AB99" s="129">
        <f t="shared" si="26"/>
        <v>9.98</v>
      </c>
      <c r="AC99" s="129">
        <f t="shared" si="26"/>
        <v>9.98</v>
      </c>
      <c r="AD99" s="129">
        <f t="shared" si="26"/>
        <v>9.98</v>
      </c>
      <c r="AE99" s="129">
        <f t="shared" si="26"/>
        <v>9.98</v>
      </c>
      <c r="AF99" s="129">
        <f t="shared" si="26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104</v>
      </c>
      <c r="B100" s="128">
        <v>9.1</v>
      </c>
      <c r="C100" s="129">
        <f t="shared" si="25"/>
        <v>9.1</v>
      </c>
      <c r="D100" s="129">
        <f t="shared" si="25"/>
        <v>9.1</v>
      </c>
      <c r="E100" s="129">
        <f t="shared" si="25"/>
        <v>9.1</v>
      </c>
      <c r="F100" s="129">
        <f t="shared" si="25"/>
        <v>9.1</v>
      </c>
      <c r="G100" s="129">
        <f t="shared" si="25"/>
        <v>9.1</v>
      </c>
      <c r="H100" s="129">
        <f t="shared" si="25"/>
        <v>9.1</v>
      </c>
      <c r="I100" s="129">
        <f t="shared" si="25"/>
        <v>9.1</v>
      </c>
      <c r="J100" s="129">
        <f t="shared" si="25"/>
        <v>9.1</v>
      </c>
      <c r="K100" s="129">
        <f t="shared" si="25"/>
        <v>9.1</v>
      </c>
      <c r="L100" s="129">
        <f t="shared" si="25"/>
        <v>9.1</v>
      </c>
      <c r="M100" s="129">
        <f t="shared" si="25"/>
        <v>9.1</v>
      </c>
      <c r="N100" s="129">
        <f t="shared" si="25"/>
        <v>9.1</v>
      </c>
      <c r="O100" s="129">
        <f t="shared" si="25"/>
        <v>9.1</v>
      </c>
      <c r="P100" s="129">
        <f t="shared" si="25"/>
        <v>9.1</v>
      </c>
      <c r="Q100" s="129">
        <f t="shared" si="25"/>
        <v>9.1</v>
      </c>
      <c r="R100" s="129">
        <f t="shared" si="25"/>
        <v>9.1</v>
      </c>
      <c r="S100" s="129">
        <f t="shared" si="26"/>
        <v>9.1</v>
      </c>
      <c r="T100" s="129">
        <f t="shared" si="26"/>
        <v>9.1</v>
      </c>
      <c r="U100" s="129">
        <f t="shared" si="26"/>
        <v>9.1</v>
      </c>
      <c r="V100" s="129">
        <f t="shared" si="26"/>
        <v>9.1</v>
      </c>
      <c r="W100" s="129">
        <f t="shared" si="26"/>
        <v>9.1</v>
      </c>
      <c r="X100" s="129">
        <f t="shared" si="26"/>
        <v>9.1</v>
      </c>
      <c r="Y100" s="129">
        <f t="shared" si="26"/>
        <v>9.1</v>
      </c>
      <c r="Z100" s="129">
        <f t="shared" si="26"/>
        <v>9.1</v>
      </c>
      <c r="AA100" s="129">
        <f t="shared" si="26"/>
        <v>9.1</v>
      </c>
      <c r="AB100" s="129">
        <f t="shared" si="26"/>
        <v>9.1</v>
      </c>
      <c r="AC100" s="129">
        <f t="shared" si="26"/>
        <v>9.1</v>
      </c>
      <c r="AD100" s="129">
        <f t="shared" si="26"/>
        <v>9.1</v>
      </c>
      <c r="AE100" s="129">
        <f t="shared" si="26"/>
        <v>9.1</v>
      </c>
      <c r="AF100" s="129">
        <f t="shared" si="26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105</v>
      </c>
      <c r="B101" s="128">
        <v>9.18</v>
      </c>
      <c r="C101" s="129">
        <f t="shared" si="25"/>
        <v>9.18</v>
      </c>
      <c r="D101" s="129">
        <f t="shared" si="25"/>
        <v>9.18</v>
      </c>
      <c r="E101" s="129">
        <f t="shared" si="25"/>
        <v>9.18</v>
      </c>
      <c r="F101" s="129">
        <f t="shared" si="25"/>
        <v>9.18</v>
      </c>
      <c r="G101" s="129">
        <f t="shared" si="25"/>
        <v>9.18</v>
      </c>
      <c r="H101" s="129">
        <f t="shared" si="25"/>
        <v>9.18</v>
      </c>
      <c r="I101" s="129">
        <f t="shared" si="25"/>
        <v>9.18</v>
      </c>
      <c r="J101" s="129">
        <f t="shared" si="25"/>
        <v>9.18</v>
      </c>
      <c r="K101" s="129">
        <f t="shared" si="25"/>
        <v>9.18</v>
      </c>
      <c r="L101" s="129">
        <f t="shared" si="25"/>
        <v>9.18</v>
      </c>
      <c r="M101" s="129">
        <f t="shared" si="25"/>
        <v>9.18</v>
      </c>
      <c r="N101" s="129">
        <f t="shared" si="25"/>
        <v>9.18</v>
      </c>
      <c r="O101" s="129">
        <f t="shared" si="25"/>
        <v>9.18</v>
      </c>
      <c r="P101" s="129">
        <f t="shared" si="25"/>
        <v>9.18</v>
      </c>
      <c r="Q101" s="129">
        <f t="shared" si="25"/>
        <v>9.18</v>
      </c>
      <c r="R101" s="129">
        <f t="shared" si="25"/>
        <v>9.18</v>
      </c>
      <c r="S101" s="129">
        <f t="shared" si="26"/>
        <v>9.18</v>
      </c>
      <c r="T101" s="129">
        <f t="shared" si="26"/>
        <v>9.18</v>
      </c>
      <c r="U101" s="129">
        <f t="shared" si="26"/>
        <v>9.18</v>
      </c>
      <c r="V101" s="129">
        <f t="shared" si="26"/>
        <v>9.18</v>
      </c>
      <c r="W101" s="129">
        <f t="shared" si="26"/>
        <v>9.18</v>
      </c>
      <c r="X101" s="129">
        <f t="shared" si="26"/>
        <v>9.18</v>
      </c>
      <c r="Y101" s="129">
        <f t="shared" si="26"/>
        <v>9.18</v>
      </c>
      <c r="Z101" s="129">
        <f t="shared" si="26"/>
        <v>9.18</v>
      </c>
      <c r="AA101" s="129">
        <f t="shared" si="26"/>
        <v>9.18</v>
      </c>
      <c r="AB101" s="129">
        <f t="shared" si="26"/>
        <v>9.18</v>
      </c>
      <c r="AC101" s="129">
        <f t="shared" si="26"/>
        <v>9.18</v>
      </c>
      <c r="AD101" s="129">
        <f t="shared" si="26"/>
        <v>9.18</v>
      </c>
      <c r="AE101" s="129">
        <f t="shared" si="26"/>
        <v>9.18</v>
      </c>
      <c r="AF101" s="129">
        <f t="shared" si="26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106</v>
      </c>
      <c r="B102" s="128">
        <v>7</v>
      </c>
      <c r="C102" s="129">
        <f t="shared" si="25"/>
        <v>7</v>
      </c>
      <c r="D102" s="129">
        <f t="shared" si="25"/>
        <v>7</v>
      </c>
      <c r="E102" s="129">
        <f t="shared" si="25"/>
        <v>7</v>
      </c>
      <c r="F102" s="129">
        <f t="shared" si="25"/>
        <v>7</v>
      </c>
      <c r="G102" s="129">
        <f t="shared" si="25"/>
        <v>7</v>
      </c>
      <c r="H102" s="129">
        <f t="shared" si="25"/>
        <v>7</v>
      </c>
      <c r="I102" s="129">
        <f t="shared" si="25"/>
        <v>7</v>
      </c>
      <c r="J102" s="129">
        <f t="shared" si="25"/>
        <v>7</v>
      </c>
      <c r="K102" s="129">
        <f t="shared" si="25"/>
        <v>7</v>
      </c>
      <c r="L102" s="129">
        <f t="shared" si="25"/>
        <v>7</v>
      </c>
      <c r="M102" s="129">
        <f t="shared" si="25"/>
        <v>7</v>
      </c>
      <c r="N102" s="129">
        <f t="shared" si="25"/>
        <v>7</v>
      </c>
      <c r="O102" s="129">
        <f t="shared" si="25"/>
        <v>7</v>
      </c>
      <c r="P102" s="129">
        <f t="shared" si="25"/>
        <v>7</v>
      </c>
      <c r="Q102" s="129">
        <f t="shared" si="25"/>
        <v>7</v>
      </c>
      <c r="R102" s="129">
        <f t="shared" si="25"/>
        <v>7</v>
      </c>
      <c r="S102" s="129">
        <f t="shared" si="26"/>
        <v>7</v>
      </c>
      <c r="T102" s="129">
        <f t="shared" si="26"/>
        <v>7</v>
      </c>
      <c r="U102" s="129">
        <f t="shared" si="26"/>
        <v>7</v>
      </c>
      <c r="V102" s="129">
        <f t="shared" si="26"/>
        <v>7</v>
      </c>
      <c r="W102" s="129">
        <f t="shared" si="26"/>
        <v>7</v>
      </c>
      <c r="X102" s="129">
        <f t="shared" si="26"/>
        <v>7</v>
      </c>
      <c r="Y102" s="129">
        <f t="shared" si="26"/>
        <v>7</v>
      </c>
      <c r="Z102" s="129">
        <f t="shared" si="26"/>
        <v>7</v>
      </c>
      <c r="AA102" s="129">
        <f t="shared" si="26"/>
        <v>7</v>
      </c>
      <c r="AB102" s="129">
        <f t="shared" si="26"/>
        <v>7</v>
      </c>
      <c r="AC102" s="129">
        <f t="shared" si="26"/>
        <v>7</v>
      </c>
      <c r="AD102" s="129">
        <f t="shared" si="26"/>
        <v>7</v>
      </c>
      <c r="AE102" s="129">
        <f t="shared" si="26"/>
        <v>7</v>
      </c>
      <c r="AF102" s="129">
        <f t="shared" si="26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107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108</v>
      </c>
      <c r="B104" s="128">
        <v>2.25</v>
      </c>
      <c r="C104" s="129">
        <f t="shared" ref="C104:R105" si="27">B104</f>
        <v>2.25</v>
      </c>
      <c r="D104" s="129">
        <f t="shared" si="27"/>
        <v>2.25</v>
      </c>
      <c r="E104" s="129">
        <f t="shared" si="27"/>
        <v>2.25</v>
      </c>
      <c r="F104" s="129">
        <f t="shared" si="27"/>
        <v>2.25</v>
      </c>
      <c r="G104" s="129">
        <f t="shared" si="27"/>
        <v>2.25</v>
      </c>
      <c r="H104" s="129">
        <f t="shared" si="27"/>
        <v>2.25</v>
      </c>
      <c r="I104" s="129">
        <f t="shared" si="27"/>
        <v>2.25</v>
      </c>
      <c r="J104" s="129">
        <f t="shared" si="27"/>
        <v>2.25</v>
      </c>
      <c r="K104" s="129">
        <f t="shared" si="27"/>
        <v>2.25</v>
      </c>
      <c r="L104" s="129">
        <f t="shared" si="27"/>
        <v>2.25</v>
      </c>
      <c r="M104" s="129">
        <f t="shared" si="27"/>
        <v>2.25</v>
      </c>
      <c r="N104" s="129">
        <f t="shared" si="27"/>
        <v>2.25</v>
      </c>
      <c r="O104" s="129">
        <f t="shared" si="27"/>
        <v>2.25</v>
      </c>
      <c r="P104" s="129">
        <f t="shared" si="27"/>
        <v>2.25</v>
      </c>
      <c r="Q104" s="129">
        <f t="shared" si="27"/>
        <v>2.25</v>
      </c>
      <c r="R104" s="129">
        <f t="shared" si="27"/>
        <v>2.25</v>
      </c>
      <c r="S104" s="129">
        <f t="shared" ref="S104:AF105" si="28">R104</f>
        <v>2.25</v>
      </c>
      <c r="T104" s="129">
        <f t="shared" si="28"/>
        <v>2.25</v>
      </c>
      <c r="U104" s="129">
        <f t="shared" si="28"/>
        <v>2.25</v>
      </c>
      <c r="V104" s="129">
        <f t="shared" si="28"/>
        <v>2.25</v>
      </c>
      <c r="W104" s="129">
        <f t="shared" si="28"/>
        <v>2.25</v>
      </c>
      <c r="X104" s="129">
        <f t="shared" si="28"/>
        <v>2.25</v>
      </c>
      <c r="Y104" s="129">
        <f t="shared" si="28"/>
        <v>2.25</v>
      </c>
      <c r="Z104" s="129">
        <f t="shared" si="28"/>
        <v>2.25</v>
      </c>
      <c r="AA104" s="129">
        <f t="shared" si="28"/>
        <v>2.25</v>
      </c>
      <c r="AB104" s="129">
        <f t="shared" si="28"/>
        <v>2.25</v>
      </c>
      <c r="AC104" s="129">
        <f t="shared" si="28"/>
        <v>2.25</v>
      </c>
      <c r="AD104" s="129">
        <f t="shared" si="28"/>
        <v>2.25</v>
      </c>
      <c r="AE104" s="129">
        <f t="shared" si="28"/>
        <v>2.25</v>
      </c>
      <c r="AF104" s="129">
        <f t="shared" si="28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109</v>
      </c>
      <c r="B105" s="128">
        <v>1.64</v>
      </c>
      <c r="C105" s="129">
        <f t="shared" si="27"/>
        <v>1.64</v>
      </c>
      <c r="D105" s="129">
        <f t="shared" si="27"/>
        <v>1.64</v>
      </c>
      <c r="E105" s="129">
        <f t="shared" si="27"/>
        <v>1.64</v>
      </c>
      <c r="F105" s="129">
        <f t="shared" si="27"/>
        <v>1.64</v>
      </c>
      <c r="G105" s="129">
        <f t="shared" si="27"/>
        <v>1.64</v>
      </c>
      <c r="H105" s="129">
        <f t="shared" si="27"/>
        <v>1.64</v>
      </c>
      <c r="I105" s="129">
        <f t="shared" si="27"/>
        <v>1.64</v>
      </c>
      <c r="J105" s="129">
        <f t="shared" si="27"/>
        <v>1.64</v>
      </c>
      <c r="K105" s="129">
        <f t="shared" si="27"/>
        <v>1.64</v>
      </c>
      <c r="L105" s="129">
        <f t="shared" si="27"/>
        <v>1.64</v>
      </c>
      <c r="M105" s="129">
        <f t="shared" si="27"/>
        <v>1.64</v>
      </c>
      <c r="N105" s="129">
        <f t="shared" si="27"/>
        <v>1.64</v>
      </c>
      <c r="O105" s="129">
        <f t="shared" si="27"/>
        <v>1.64</v>
      </c>
      <c r="P105" s="129">
        <f t="shared" si="27"/>
        <v>1.64</v>
      </c>
      <c r="Q105" s="129">
        <f t="shared" si="27"/>
        <v>1.64</v>
      </c>
      <c r="R105" s="129">
        <f t="shared" si="27"/>
        <v>1.64</v>
      </c>
      <c r="S105" s="129">
        <f t="shared" si="28"/>
        <v>1.64</v>
      </c>
      <c r="T105" s="129">
        <f t="shared" si="28"/>
        <v>1.64</v>
      </c>
      <c r="U105" s="129">
        <f t="shared" si="28"/>
        <v>1.64</v>
      </c>
      <c r="V105" s="129">
        <f t="shared" si="28"/>
        <v>1.64</v>
      </c>
      <c r="W105" s="129">
        <f t="shared" si="28"/>
        <v>1.64</v>
      </c>
      <c r="X105" s="129">
        <f t="shared" si="28"/>
        <v>1.64</v>
      </c>
      <c r="Y105" s="129">
        <f t="shared" si="28"/>
        <v>1.64</v>
      </c>
      <c r="Z105" s="129">
        <f t="shared" si="28"/>
        <v>1.64</v>
      </c>
      <c r="AA105" s="129">
        <f t="shared" si="28"/>
        <v>1.64</v>
      </c>
      <c r="AB105" s="129">
        <f t="shared" si="28"/>
        <v>1.64</v>
      </c>
      <c r="AC105" s="129">
        <f t="shared" si="28"/>
        <v>1.64</v>
      </c>
      <c r="AD105" s="129">
        <f t="shared" si="28"/>
        <v>1.64</v>
      </c>
      <c r="AE105" s="129">
        <f t="shared" si="28"/>
        <v>1.64</v>
      </c>
      <c r="AF105" s="129">
        <f t="shared" si="28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110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111</v>
      </c>
      <c r="B107" s="128">
        <v>1.62</v>
      </c>
      <c r="C107" s="129">
        <f t="shared" ref="C107:R114" si="29">B107</f>
        <v>1.62</v>
      </c>
      <c r="D107" s="129">
        <f t="shared" si="29"/>
        <v>1.62</v>
      </c>
      <c r="E107" s="129">
        <f t="shared" si="29"/>
        <v>1.62</v>
      </c>
      <c r="F107" s="129">
        <f t="shared" si="29"/>
        <v>1.62</v>
      </c>
      <c r="G107" s="129">
        <f t="shared" si="29"/>
        <v>1.62</v>
      </c>
      <c r="H107" s="129">
        <f t="shared" si="29"/>
        <v>1.62</v>
      </c>
      <c r="I107" s="129">
        <f t="shared" si="29"/>
        <v>1.62</v>
      </c>
      <c r="J107" s="129">
        <f t="shared" si="29"/>
        <v>1.62</v>
      </c>
      <c r="K107" s="129">
        <f t="shared" si="29"/>
        <v>1.62</v>
      </c>
      <c r="L107" s="129">
        <f t="shared" si="29"/>
        <v>1.62</v>
      </c>
      <c r="M107" s="129">
        <f t="shared" si="29"/>
        <v>1.62</v>
      </c>
      <c r="N107" s="129">
        <f t="shared" si="29"/>
        <v>1.62</v>
      </c>
      <c r="O107" s="129">
        <f t="shared" si="29"/>
        <v>1.62</v>
      </c>
      <c r="P107" s="129">
        <f t="shared" si="29"/>
        <v>1.62</v>
      </c>
      <c r="Q107" s="129">
        <f t="shared" si="29"/>
        <v>1.62</v>
      </c>
      <c r="R107" s="129">
        <f t="shared" si="29"/>
        <v>1.62</v>
      </c>
      <c r="S107" s="129">
        <f t="shared" ref="S107:AF122" si="30">R107</f>
        <v>1.62</v>
      </c>
      <c r="T107" s="129">
        <f t="shared" si="30"/>
        <v>1.62</v>
      </c>
      <c r="U107" s="129">
        <f t="shared" si="30"/>
        <v>1.62</v>
      </c>
      <c r="V107" s="129">
        <f t="shared" si="30"/>
        <v>1.62</v>
      </c>
      <c r="W107" s="129">
        <f t="shared" si="30"/>
        <v>1.62</v>
      </c>
      <c r="X107" s="129">
        <f t="shared" si="30"/>
        <v>1.62</v>
      </c>
      <c r="Y107" s="129">
        <f t="shared" si="30"/>
        <v>1.62</v>
      </c>
      <c r="Z107" s="129">
        <f t="shared" si="30"/>
        <v>1.62</v>
      </c>
      <c r="AA107" s="129">
        <f t="shared" si="30"/>
        <v>1.62</v>
      </c>
      <c r="AB107" s="129">
        <f t="shared" si="30"/>
        <v>1.62</v>
      </c>
      <c r="AC107" s="129">
        <f t="shared" si="30"/>
        <v>1.62</v>
      </c>
      <c r="AD107" s="129">
        <f t="shared" si="30"/>
        <v>1.62</v>
      </c>
      <c r="AE107" s="129">
        <f t="shared" si="30"/>
        <v>1.62</v>
      </c>
      <c r="AF107" s="129">
        <f t="shared" si="30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112</v>
      </c>
      <c r="B108" s="128">
        <v>8.36</v>
      </c>
      <c r="C108" s="129">
        <f t="shared" si="29"/>
        <v>8.36</v>
      </c>
      <c r="D108" s="129">
        <f t="shared" si="29"/>
        <v>8.36</v>
      </c>
      <c r="E108" s="129">
        <f t="shared" si="29"/>
        <v>8.36</v>
      </c>
      <c r="F108" s="129">
        <f t="shared" si="29"/>
        <v>8.36</v>
      </c>
      <c r="G108" s="129">
        <f t="shared" si="29"/>
        <v>8.36</v>
      </c>
      <c r="H108" s="129">
        <f t="shared" si="29"/>
        <v>8.36</v>
      </c>
      <c r="I108" s="129">
        <f t="shared" si="29"/>
        <v>8.36</v>
      </c>
      <c r="J108" s="129">
        <f t="shared" si="29"/>
        <v>8.36</v>
      </c>
      <c r="K108" s="129">
        <f t="shared" si="29"/>
        <v>8.36</v>
      </c>
      <c r="L108" s="129">
        <f t="shared" si="29"/>
        <v>8.36</v>
      </c>
      <c r="M108" s="129">
        <f t="shared" si="29"/>
        <v>8.36</v>
      </c>
      <c r="N108" s="129">
        <f t="shared" si="29"/>
        <v>8.36</v>
      </c>
      <c r="O108" s="129">
        <f t="shared" si="29"/>
        <v>8.36</v>
      </c>
      <c r="P108" s="129">
        <f t="shared" si="29"/>
        <v>8.36</v>
      </c>
      <c r="Q108" s="129">
        <f t="shared" si="29"/>
        <v>8.36</v>
      </c>
      <c r="R108" s="129">
        <f t="shared" si="29"/>
        <v>8.36</v>
      </c>
      <c r="S108" s="129">
        <f t="shared" si="30"/>
        <v>8.36</v>
      </c>
      <c r="T108" s="129">
        <f t="shared" si="30"/>
        <v>8.36</v>
      </c>
      <c r="U108" s="129">
        <f t="shared" si="30"/>
        <v>8.36</v>
      </c>
      <c r="V108" s="129">
        <f t="shared" si="30"/>
        <v>8.36</v>
      </c>
      <c r="W108" s="129">
        <f t="shared" si="30"/>
        <v>8.36</v>
      </c>
      <c r="X108" s="129">
        <f t="shared" si="30"/>
        <v>8.36</v>
      </c>
      <c r="Y108" s="129">
        <f t="shared" si="30"/>
        <v>8.36</v>
      </c>
      <c r="Z108" s="129">
        <f t="shared" si="30"/>
        <v>8.36</v>
      </c>
      <c r="AA108" s="129">
        <f t="shared" si="30"/>
        <v>8.36</v>
      </c>
      <c r="AB108" s="129">
        <f t="shared" si="30"/>
        <v>8.36</v>
      </c>
      <c r="AC108" s="129">
        <f t="shared" si="30"/>
        <v>8.36</v>
      </c>
      <c r="AD108" s="129">
        <f t="shared" si="30"/>
        <v>8.36</v>
      </c>
      <c r="AE108" s="129">
        <f t="shared" si="30"/>
        <v>8.36</v>
      </c>
      <c r="AF108" s="129">
        <f t="shared" si="30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113</v>
      </c>
      <c r="B109" s="128">
        <v>8</v>
      </c>
      <c r="C109" s="129">
        <f t="shared" si="29"/>
        <v>8</v>
      </c>
      <c r="D109" s="129">
        <f t="shared" si="29"/>
        <v>8</v>
      </c>
      <c r="E109" s="129">
        <f t="shared" si="29"/>
        <v>8</v>
      </c>
      <c r="F109" s="129">
        <f t="shared" si="29"/>
        <v>8</v>
      </c>
      <c r="G109" s="129">
        <f t="shared" si="29"/>
        <v>8</v>
      </c>
      <c r="H109" s="129">
        <f t="shared" si="29"/>
        <v>8</v>
      </c>
      <c r="I109" s="129">
        <v>5.4</v>
      </c>
      <c r="J109" s="129">
        <f t="shared" si="29"/>
        <v>5.4</v>
      </c>
      <c r="K109" s="129">
        <f t="shared" si="29"/>
        <v>5.4</v>
      </c>
      <c r="L109" s="129">
        <f t="shared" si="29"/>
        <v>5.4</v>
      </c>
      <c r="M109" s="129">
        <f t="shared" si="29"/>
        <v>5.4</v>
      </c>
      <c r="N109" s="129">
        <f t="shared" si="29"/>
        <v>5.4</v>
      </c>
      <c r="O109" s="129">
        <f t="shared" si="29"/>
        <v>5.4</v>
      </c>
      <c r="P109" s="129">
        <f t="shared" si="29"/>
        <v>5.4</v>
      </c>
      <c r="Q109" s="129">
        <f t="shared" si="29"/>
        <v>5.4</v>
      </c>
      <c r="R109" s="129">
        <f t="shared" si="29"/>
        <v>5.4</v>
      </c>
      <c r="S109" s="129">
        <f t="shared" si="30"/>
        <v>5.4</v>
      </c>
      <c r="T109" s="129">
        <f t="shared" si="30"/>
        <v>5.4</v>
      </c>
      <c r="U109" s="129">
        <f t="shared" si="30"/>
        <v>5.4</v>
      </c>
      <c r="V109" s="129">
        <f t="shared" si="30"/>
        <v>5.4</v>
      </c>
      <c r="W109" s="129">
        <f t="shared" si="30"/>
        <v>5.4</v>
      </c>
      <c r="X109" s="129">
        <f t="shared" si="30"/>
        <v>5.4</v>
      </c>
      <c r="Y109" s="129">
        <f t="shared" si="30"/>
        <v>5.4</v>
      </c>
      <c r="Z109" s="129">
        <f t="shared" si="30"/>
        <v>5.4</v>
      </c>
      <c r="AA109" s="129">
        <f t="shared" si="30"/>
        <v>5.4</v>
      </c>
      <c r="AB109" s="129">
        <f t="shared" si="30"/>
        <v>5.4</v>
      </c>
      <c r="AC109" s="129">
        <f t="shared" si="30"/>
        <v>5.4</v>
      </c>
      <c r="AD109" s="129">
        <f t="shared" si="30"/>
        <v>5.4</v>
      </c>
      <c r="AE109" s="129">
        <f t="shared" si="30"/>
        <v>5.4</v>
      </c>
      <c r="AF109" s="129">
        <f t="shared" si="30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114</v>
      </c>
      <c r="B110" s="128">
        <v>6.57</v>
      </c>
      <c r="C110" s="129">
        <f t="shared" si="29"/>
        <v>6.57</v>
      </c>
      <c r="D110" s="129">
        <f t="shared" si="29"/>
        <v>6.57</v>
      </c>
      <c r="E110" s="129">
        <f t="shared" si="29"/>
        <v>6.57</v>
      </c>
      <c r="F110" s="129">
        <f t="shared" si="29"/>
        <v>6.57</v>
      </c>
      <c r="G110" s="129">
        <f t="shared" si="29"/>
        <v>6.57</v>
      </c>
      <c r="H110" s="129">
        <f t="shared" si="29"/>
        <v>6.57</v>
      </c>
      <c r="I110" s="129">
        <f t="shared" si="29"/>
        <v>6.57</v>
      </c>
      <c r="J110" s="129">
        <f t="shared" si="29"/>
        <v>6.57</v>
      </c>
      <c r="K110" s="129">
        <f t="shared" si="29"/>
        <v>6.57</v>
      </c>
      <c r="L110" s="129">
        <f t="shared" si="29"/>
        <v>6.57</v>
      </c>
      <c r="M110" s="129">
        <f t="shared" si="29"/>
        <v>6.57</v>
      </c>
      <c r="N110" s="129">
        <f t="shared" si="29"/>
        <v>6.57</v>
      </c>
      <c r="O110" s="129">
        <f t="shared" si="29"/>
        <v>6.57</v>
      </c>
      <c r="P110" s="129">
        <f t="shared" si="29"/>
        <v>6.57</v>
      </c>
      <c r="Q110" s="129">
        <f t="shared" si="29"/>
        <v>6.57</v>
      </c>
      <c r="R110" s="129">
        <f t="shared" si="29"/>
        <v>6.57</v>
      </c>
      <c r="S110" s="129">
        <f t="shared" si="30"/>
        <v>6.57</v>
      </c>
      <c r="T110" s="129">
        <f t="shared" si="30"/>
        <v>6.57</v>
      </c>
      <c r="U110" s="129">
        <f t="shared" si="30"/>
        <v>6.57</v>
      </c>
      <c r="V110" s="129">
        <f t="shared" si="30"/>
        <v>6.57</v>
      </c>
      <c r="W110" s="129">
        <f t="shared" si="30"/>
        <v>6.57</v>
      </c>
      <c r="X110" s="129">
        <f t="shared" si="30"/>
        <v>6.57</v>
      </c>
      <c r="Y110" s="129">
        <f t="shared" si="30"/>
        <v>6.57</v>
      </c>
      <c r="Z110" s="129">
        <f t="shared" si="30"/>
        <v>6.57</v>
      </c>
      <c r="AA110" s="129">
        <f t="shared" si="30"/>
        <v>6.57</v>
      </c>
      <c r="AB110" s="129">
        <f t="shared" si="30"/>
        <v>6.57</v>
      </c>
      <c r="AC110" s="129">
        <f t="shared" si="30"/>
        <v>6.57</v>
      </c>
      <c r="AD110" s="129">
        <f t="shared" si="30"/>
        <v>6.57</v>
      </c>
      <c r="AE110" s="129">
        <f t="shared" si="30"/>
        <v>6.57</v>
      </c>
      <c r="AF110" s="129">
        <f t="shared" si="30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115</v>
      </c>
      <c r="B111" s="128">
        <v>3.43</v>
      </c>
      <c r="C111" s="129">
        <f t="shared" si="29"/>
        <v>3.43</v>
      </c>
      <c r="D111" s="129">
        <f t="shared" si="29"/>
        <v>3.43</v>
      </c>
      <c r="E111" s="129">
        <f t="shared" si="29"/>
        <v>3.43</v>
      </c>
      <c r="F111" s="129">
        <f t="shared" si="29"/>
        <v>3.43</v>
      </c>
      <c r="G111" s="129">
        <f t="shared" si="29"/>
        <v>3.43</v>
      </c>
      <c r="H111" s="129">
        <f t="shared" si="29"/>
        <v>3.43</v>
      </c>
      <c r="I111" s="129">
        <f t="shared" si="29"/>
        <v>3.43</v>
      </c>
      <c r="J111" s="129">
        <f t="shared" si="29"/>
        <v>3.43</v>
      </c>
      <c r="K111" s="129">
        <f t="shared" si="29"/>
        <v>3.43</v>
      </c>
      <c r="L111" s="129">
        <f t="shared" si="29"/>
        <v>3.43</v>
      </c>
      <c r="M111" s="129">
        <f t="shared" si="29"/>
        <v>3.43</v>
      </c>
      <c r="N111" s="129">
        <f t="shared" si="29"/>
        <v>3.43</v>
      </c>
      <c r="O111" s="129">
        <f t="shared" si="29"/>
        <v>3.43</v>
      </c>
      <c r="P111" s="129">
        <f t="shared" si="29"/>
        <v>3.43</v>
      </c>
      <c r="Q111" s="129">
        <f t="shared" si="29"/>
        <v>3.43</v>
      </c>
      <c r="R111" s="129">
        <f t="shared" si="29"/>
        <v>3.43</v>
      </c>
      <c r="S111" s="129">
        <f t="shared" si="30"/>
        <v>3.43</v>
      </c>
      <c r="T111" s="129">
        <f t="shared" si="30"/>
        <v>3.43</v>
      </c>
      <c r="U111" s="129">
        <f t="shared" si="30"/>
        <v>3.43</v>
      </c>
      <c r="V111" s="129">
        <f t="shared" si="30"/>
        <v>3.43</v>
      </c>
      <c r="W111" s="129">
        <f t="shared" si="30"/>
        <v>3.43</v>
      </c>
      <c r="X111" s="129">
        <f t="shared" si="30"/>
        <v>3.43</v>
      </c>
      <c r="Y111" s="129">
        <f t="shared" si="30"/>
        <v>3.43</v>
      </c>
      <c r="Z111" s="129">
        <f t="shared" si="30"/>
        <v>3.43</v>
      </c>
      <c r="AA111" s="129">
        <f t="shared" si="30"/>
        <v>3.43</v>
      </c>
      <c r="AB111" s="129">
        <f t="shared" si="30"/>
        <v>3.43</v>
      </c>
      <c r="AC111" s="129">
        <f t="shared" si="30"/>
        <v>3.43</v>
      </c>
      <c r="AD111" s="129">
        <f t="shared" si="30"/>
        <v>3.43</v>
      </c>
      <c r="AE111" s="129">
        <f t="shared" si="30"/>
        <v>3.43</v>
      </c>
      <c r="AF111" s="129">
        <f t="shared" si="30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116</v>
      </c>
      <c r="B112" s="128">
        <v>2.96</v>
      </c>
      <c r="C112" s="129">
        <f t="shared" si="29"/>
        <v>2.96</v>
      </c>
      <c r="D112" s="129">
        <f t="shared" si="29"/>
        <v>2.96</v>
      </c>
      <c r="E112" s="129">
        <f t="shared" si="29"/>
        <v>2.96</v>
      </c>
      <c r="F112" s="129">
        <f t="shared" si="29"/>
        <v>2.96</v>
      </c>
      <c r="G112" s="129">
        <f t="shared" si="29"/>
        <v>2.96</v>
      </c>
      <c r="H112" s="129">
        <f t="shared" si="29"/>
        <v>2.96</v>
      </c>
      <c r="I112" s="129">
        <f t="shared" si="29"/>
        <v>2.96</v>
      </c>
      <c r="J112" s="129">
        <f t="shared" si="29"/>
        <v>2.96</v>
      </c>
      <c r="K112" s="129">
        <f t="shared" si="29"/>
        <v>2.96</v>
      </c>
      <c r="L112" s="129">
        <f t="shared" si="29"/>
        <v>2.96</v>
      </c>
      <c r="M112" s="129">
        <f t="shared" si="29"/>
        <v>2.96</v>
      </c>
      <c r="N112" s="129">
        <f t="shared" si="29"/>
        <v>2.96</v>
      </c>
      <c r="O112" s="129">
        <f t="shared" si="29"/>
        <v>2.96</v>
      </c>
      <c r="P112" s="129">
        <f t="shared" si="29"/>
        <v>2.96</v>
      </c>
      <c r="Q112" s="129">
        <f t="shared" si="29"/>
        <v>2.96</v>
      </c>
      <c r="R112" s="129">
        <f t="shared" si="29"/>
        <v>2.96</v>
      </c>
      <c r="S112" s="129">
        <f t="shared" si="30"/>
        <v>2.96</v>
      </c>
      <c r="T112" s="129">
        <f t="shared" si="30"/>
        <v>2.96</v>
      </c>
      <c r="U112" s="129">
        <f t="shared" si="30"/>
        <v>2.96</v>
      </c>
      <c r="V112" s="129">
        <f t="shared" si="30"/>
        <v>2.96</v>
      </c>
      <c r="W112" s="129">
        <f t="shared" si="30"/>
        <v>2.96</v>
      </c>
      <c r="X112" s="129">
        <f t="shared" si="30"/>
        <v>2.96</v>
      </c>
      <c r="Y112" s="129">
        <f t="shared" si="30"/>
        <v>2.96</v>
      </c>
      <c r="Z112" s="129">
        <f t="shared" si="30"/>
        <v>2.96</v>
      </c>
      <c r="AA112" s="129">
        <f t="shared" si="30"/>
        <v>2.96</v>
      </c>
      <c r="AB112" s="129">
        <f t="shared" si="30"/>
        <v>2.96</v>
      </c>
      <c r="AC112" s="129">
        <f t="shared" si="30"/>
        <v>2.96</v>
      </c>
      <c r="AD112" s="129">
        <f t="shared" si="30"/>
        <v>2.96</v>
      </c>
      <c r="AE112" s="129">
        <f t="shared" si="30"/>
        <v>2.96</v>
      </c>
      <c r="AF112" s="129">
        <f t="shared" si="30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117</v>
      </c>
      <c r="B113" s="128">
        <v>8</v>
      </c>
      <c r="C113" s="129">
        <f t="shared" si="29"/>
        <v>8</v>
      </c>
      <c r="D113" s="129">
        <f t="shared" si="29"/>
        <v>8</v>
      </c>
      <c r="E113" s="129">
        <f t="shared" si="29"/>
        <v>8</v>
      </c>
      <c r="F113" s="129">
        <f t="shared" si="29"/>
        <v>8</v>
      </c>
      <c r="G113" s="129">
        <f t="shared" si="29"/>
        <v>8</v>
      </c>
      <c r="H113" s="129">
        <f t="shared" si="29"/>
        <v>8</v>
      </c>
      <c r="I113" s="129">
        <f t="shared" si="29"/>
        <v>8</v>
      </c>
      <c r="J113" s="129">
        <f t="shared" si="29"/>
        <v>8</v>
      </c>
      <c r="K113" s="129">
        <f t="shared" si="29"/>
        <v>8</v>
      </c>
      <c r="L113" s="129">
        <f t="shared" si="29"/>
        <v>8</v>
      </c>
      <c r="M113" s="129">
        <f t="shared" si="29"/>
        <v>8</v>
      </c>
      <c r="N113" s="129">
        <f t="shared" si="29"/>
        <v>8</v>
      </c>
      <c r="O113" s="129">
        <f t="shared" si="29"/>
        <v>8</v>
      </c>
      <c r="P113" s="129">
        <f t="shared" si="29"/>
        <v>8</v>
      </c>
      <c r="Q113" s="129">
        <f t="shared" si="29"/>
        <v>8</v>
      </c>
      <c r="R113" s="129">
        <f t="shared" si="29"/>
        <v>8</v>
      </c>
      <c r="S113" s="129">
        <f t="shared" si="30"/>
        <v>8</v>
      </c>
      <c r="T113" s="129">
        <f t="shared" si="30"/>
        <v>8</v>
      </c>
      <c r="U113" s="129">
        <f t="shared" si="30"/>
        <v>8</v>
      </c>
      <c r="V113" s="129">
        <f t="shared" si="30"/>
        <v>8</v>
      </c>
      <c r="W113" s="129">
        <f t="shared" si="30"/>
        <v>8</v>
      </c>
      <c r="X113" s="129">
        <f t="shared" si="30"/>
        <v>8</v>
      </c>
      <c r="Y113" s="129">
        <f t="shared" si="30"/>
        <v>8</v>
      </c>
      <c r="Z113" s="129">
        <f t="shared" si="30"/>
        <v>8</v>
      </c>
      <c r="AA113" s="129">
        <f t="shared" si="30"/>
        <v>8</v>
      </c>
      <c r="AB113" s="129">
        <f t="shared" si="30"/>
        <v>8</v>
      </c>
      <c r="AC113" s="129">
        <f t="shared" si="30"/>
        <v>8</v>
      </c>
      <c r="AD113" s="129">
        <f t="shared" si="30"/>
        <v>8</v>
      </c>
      <c r="AE113" s="129">
        <f t="shared" si="30"/>
        <v>8</v>
      </c>
      <c r="AF113" s="129">
        <f t="shared" si="30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118</v>
      </c>
      <c r="B114" s="128">
        <v>7</v>
      </c>
      <c r="C114" s="129">
        <f>B114</f>
        <v>7</v>
      </c>
      <c r="D114" s="129">
        <f t="shared" si="29"/>
        <v>7</v>
      </c>
      <c r="E114" s="129">
        <f t="shared" si="29"/>
        <v>7</v>
      </c>
      <c r="F114" s="129">
        <f t="shared" si="29"/>
        <v>7</v>
      </c>
      <c r="G114" s="129">
        <f t="shared" si="29"/>
        <v>7</v>
      </c>
      <c r="H114" s="129">
        <f t="shared" si="29"/>
        <v>7</v>
      </c>
      <c r="I114" s="129">
        <f t="shared" si="29"/>
        <v>7</v>
      </c>
      <c r="J114" s="129">
        <f t="shared" si="29"/>
        <v>7</v>
      </c>
      <c r="K114" s="129">
        <f t="shared" si="29"/>
        <v>7</v>
      </c>
      <c r="L114" s="129">
        <f t="shared" si="29"/>
        <v>7</v>
      </c>
      <c r="M114" s="129">
        <f t="shared" si="29"/>
        <v>7</v>
      </c>
      <c r="N114" s="129">
        <f t="shared" si="29"/>
        <v>7</v>
      </c>
      <c r="O114" s="129">
        <f t="shared" si="29"/>
        <v>7</v>
      </c>
      <c r="P114" s="129">
        <f t="shared" si="29"/>
        <v>7</v>
      </c>
      <c r="Q114" s="129">
        <f t="shared" si="29"/>
        <v>7</v>
      </c>
      <c r="R114" s="129">
        <f t="shared" si="29"/>
        <v>7</v>
      </c>
      <c r="S114" s="129">
        <f t="shared" si="30"/>
        <v>7</v>
      </c>
      <c r="T114" s="129">
        <f t="shared" si="30"/>
        <v>7</v>
      </c>
      <c r="U114" s="129">
        <f t="shared" si="30"/>
        <v>7</v>
      </c>
      <c r="V114" s="129">
        <f t="shared" si="30"/>
        <v>7</v>
      </c>
      <c r="W114" s="129">
        <f t="shared" si="30"/>
        <v>7</v>
      </c>
      <c r="X114" s="129">
        <f t="shared" si="30"/>
        <v>7</v>
      </c>
      <c r="Y114" s="129">
        <f t="shared" si="30"/>
        <v>7</v>
      </c>
      <c r="Z114" s="129">
        <f t="shared" si="30"/>
        <v>7</v>
      </c>
      <c r="AA114" s="129">
        <f t="shared" si="30"/>
        <v>7</v>
      </c>
      <c r="AB114" s="129">
        <f t="shared" si="30"/>
        <v>7</v>
      </c>
      <c r="AC114" s="129">
        <f t="shared" si="30"/>
        <v>7</v>
      </c>
      <c r="AD114" s="129">
        <f t="shared" si="30"/>
        <v>7</v>
      </c>
      <c r="AE114" s="129">
        <f t="shared" si="30"/>
        <v>7</v>
      </c>
      <c r="AF114" s="129">
        <f t="shared" si="30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119</v>
      </c>
      <c r="B115" s="128">
        <v>3.47</v>
      </c>
      <c r="C115" s="129">
        <f t="shared" ref="C115:R124" si="31">B115</f>
        <v>3.47</v>
      </c>
      <c r="D115" s="129">
        <f t="shared" si="31"/>
        <v>3.47</v>
      </c>
      <c r="E115" s="129">
        <f t="shared" si="31"/>
        <v>3.47</v>
      </c>
      <c r="F115" s="129">
        <f t="shared" si="31"/>
        <v>3.47</v>
      </c>
      <c r="G115" s="129">
        <f t="shared" si="31"/>
        <v>3.47</v>
      </c>
      <c r="H115" s="129">
        <f t="shared" si="31"/>
        <v>3.47</v>
      </c>
      <c r="I115" s="129">
        <f t="shared" si="31"/>
        <v>3.47</v>
      </c>
      <c r="J115" s="129">
        <f t="shared" si="31"/>
        <v>3.47</v>
      </c>
      <c r="K115" s="129">
        <f t="shared" si="31"/>
        <v>3.47</v>
      </c>
      <c r="L115" s="129">
        <f t="shared" si="31"/>
        <v>3.47</v>
      </c>
      <c r="M115" s="129">
        <f t="shared" si="31"/>
        <v>3.47</v>
      </c>
      <c r="N115" s="129">
        <f t="shared" si="31"/>
        <v>3.47</v>
      </c>
      <c r="O115" s="129">
        <f t="shared" si="31"/>
        <v>3.47</v>
      </c>
      <c r="P115" s="129">
        <f t="shared" si="31"/>
        <v>3.47</v>
      </c>
      <c r="Q115" s="129">
        <f t="shared" si="31"/>
        <v>3.47</v>
      </c>
      <c r="R115" s="129">
        <f t="shared" si="31"/>
        <v>3.47</v>
      </c>
      <c r="S115" s="129">
        <f t="shared" si="30"/>
        <v>3.47</v>
      </c>
      <c r="T115" s="129">
        <f t="shared" si="30"/>
        <v>3.47</v>
      </c>
      <c r="U115" s="129">
        <f t="shared" si="30"/>
        <v>3.47</v>
      </c>
      <c r="V115" s="129">
        <f t="shared" si="30"/>
        <v>3.47</v>
      </c>
      <c r="W115" s="129">
        <f t="shared" si="30"/>
        <v>3.47</v>
      </c>
      <c r="X115" s="129">
        <f t="shared" si="30"/>
        <v>3.47</v>
      </c>
      <c r="Y115" s="129">
        <f t="shared" si="30"/>
        <v>3.47</v>
      </c>
      <c r="Z115" s="129">
        <f t="shared" si="30"/>
        <v>3.47</v>
      </c>
      <c r="AA115" s="129">
        <f t="shared" si="30"/>
        <v>3.47</v>
      </c>
      <c r="AB115" s="129">
        <f t="shared" si="30"/>
        <v>3.47</v>
      </c>
      <c r="AC115" s="129">
        <f t="shared" si="30"/>
        <v>3.47</v>
      </c>
      <c r="AD115" s="129">
        <f t="shared" si="30"/>
        <v>3.47</v>
      </c>
      <c r="AE115" s="129">
        <f t="shared" si="30"/>
        <v>3.47</v>
      </c>
      <c r="AF115" s="129">
        <f t="shared" si="30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120</v>
      </c>
      <c r="B116" s="128">
        <v>2.1</v>
      </c>
      <c r="C116" s="129">
        <f t="shared" si="31"/>
        <v>2.1</v>
      </c>
      <c r="D116" s="129">
        <f t="shared" si="31"/>
        <v>2.1</v>
      </c>
      <c r="E116" s="129">
        <f t="shared" si="31"/>
        <v>2.1</v>
      </c>
      <c r="F116" s="129">
        <f t="shared" si="31"/>
        <v>2.1</v>
      </c>
      <c r="G116" s="129">
        <f t="shared" si="31"/>
        <v>2.1</v>
      </c>
      <c r="H116" s="129">
        <f t="shared" si="31"/>
        <v>2.1</v>
      </c>
      <c r="I116" s="129">
        <f t="shared" si="31"/>
        <v>2.1</v>
      </c>
      <c r="J116" s="129">
        <f t="shared" si="31"/>
        <v>2.1</v>
      </c>
      <c r="K116" s="129">
        <f t="shared" si="31"/>
        <v>2.1</v>
      </c>
      <c r="L116" s="129">
        <f t="shared" si="31"/>
        <v>2.1</v>
      </c>
      <c r="M116" s="129">
        <f t="shared" si="31"/>
        <v>2.1</v>
      </c>
      <c r="N116" s="129">
        <f t="shared" si="31"/>
        <v>2.1</v>
      </c>
      <c r="O116" s="129">
        <f t="shared" si="31"/>
        <v>2.1</v>
      </c>
      <c r="P116" s="129">
        <f t="shared" si="31"/>
        <v>2.1</v>
      </c>
      <c r="Q116" s="129">
        <f t="shared" si="31"/>
        <v>2.1</v>
      </c>
      <c r="R116" s="129">
        <f t="shared" si="31"/>
        <v>2.1</v>
      </c>
      <c r="S116" s="129">
        <f t="shared" si="30"/>
        <v>2.1</v>
      </c>
      <c r="T116" s="129">
        <f t="shared" si="30"/>
        <v>2.1</v>
      </c>
      <c r="U116" s="129">
        <f t="shared" si="30"/>
        <v>2.1</v>
      </c>
      <c r="V116" s="129">
        <f t="shared" si="30"/>
        <v>2.1</v>
      </c>
      <c r="W116" s="129">
        <f t="shared" si="30"/>
        <v>2.1</v>
      </c>
      <c r="X116" s="129">
        <f t="shared" si="30"/>
        <v>2.1</v>
      </c>
      <c r="Y116" s="129">
        <f t="shared" si="30"/>
        <v>2.1</v>
      </c>
      <c r="Z116" s="129">
        <f t="shared" si="30"/>
        <v>2.1</v>
      </c>
      <c r="AA116" s="129">
        <f t="shared" si="30"/>
        <v>2.1</v>
      </c>
      <c r="AB116" s="129">
        <f t="shared" si="30"/>
        <v>2.1</v>
      </c>
      <c r="AC116" s="129">
        <f t="shared" si="30"/>
        <v>2.1</v>
      </c>
      <c r="AD116" s="129">
        <f t="shared" si="30"/>
        <v>2.1</v>
      </c>
      <c r="AE116" s="129">
        <f t="shared" si="30"/>
        <v>2.1</v>
      </c>
      <c r="AF116" s="129">
        <f t="shared" si="30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121</v>
      </c>
      <c r="B117" s="128">
        <v>9.3000000000000007</v>
      </c>
      <c r="C117" s="129">
        <f t="shared" si="31"/>
        <v>9.3000000000000007</v>
      </c>
      <c r="D117" s="129">
        <f t="shared" si="31"/>
        <v>9.3000000000000007</v>
      </c>
      <c r="E117" s="129">
        <f t="shared" si="31"/>
        <v>9.3000000000000007</v>
      </c>
      <c r="F117" s="129">
        <f t="shared" si="31"/>
        <v>9.3000000000000007</v>
      </c>
      <c r="G117" s="129">
        <f t="shared" si="31"/>
        <v>9.3000000000000007</v>
      </c>
      <c r="H117" s="129">
        <f t="shared" si="31"/>
        <v>9.3000000000000007</v>
      </c>
      <c r="I117" s="129">
        <f t="shared" si="31"/>
        <v>9.3000000000000007</v>
      </c>
      <c r="J117" s="129">
        <f t="shared" si="31"/>
        <v>9.3000000000000007</v>
      </c>
      <c r="K117" s="129">
        <f t="shared" si="31"/>
        <v>9.3000000000000007</v>
      </c>
      <c r="L117" s="129">
        <f t="shared" si="31"/>
        <v>9.3000000000000007</v>
      </c>
      <c r="M117" s="129">
        <f t="shared" si="31"/>
        <v>9.3000000000000007</v>
      </c>
      <c r="N117" s="129">
        <f t="shared" si="31"/>
        <v>9.3000000000000007</v>
      </c>
      <c r="O117" s="129">
        <f t="shared" si="31"/>
        <v>9.3000000000000007</v>
      </c>
      <c r="P117" s="129">
        <f t="shared" si="31"/>
        <v>9.3000000000000007</v>
      </c>
      <c r="Q117" s="129">
        <f t="shared" si="31"/>
        <v>9.3000000000000007</v>
      </c>
      <c r="R117" s="129">
        <f t="shared" si="31"/>
        <v>9.3000000000000007</v>
      </c>
      <c r="S117" s="129">
        <f t="shared" si="30"/>
        <v>9.3000000000000007</v>
      </c>
      <c r="T117" s="129">
        <f t="shared" si="30"/>
        <v>9.3000000000000007</v>
      </c>
      <c r="U117" s="129">
        <f t="shared" si="30"/>
        <v>9.3000000000000007</v>
      </c>
      <c r="V117" s="129">
        <f t="shared" si="30"/>
        <v>9.3000000000000007</v>
      </c>
      <c r="W117" s="129">
        <f t="shared" si="30"/>
        <v>9.3000000000000007</v>
      </c>
      <c r="X117" s="129">
        <f t="shared" si="30"/>
        <v>9.3000000000000007</v>
      </c>
      <c r="Y117" s="129">
        <f t="shared" si="30"/>
        <v>9.3000000000000007</v>
      </c>
      <c r="Z117" s="129">
        <f t="shared" si="30"/>
        <v>9.3000000000000007</v>
      </c>
      <c r="AA117" s="129">
        <f t="shared" si="30"/>
        <v>9.3000000000000007</v>
      </c>
      <c r="AB117" s="129">
        <f t="shared" si="30"/>
        <v>9.3000000000000007</v>
      </c>
      <c r="AC117" s="129">
        <f t="shared" si="30"/>
        <v>9.3000000000000007</v>
      </c>
      <c r="AD117" s="129">
        <f t="shared" si="30"/>
        <v>9.3000000000000007</v>
      </c>
      <c r="AE117" s="129">
        <f t="shared" si="30"/>
        <v>9.3000000000000007</v>
      </c>
      <c r="AF117" s="129">
        <f t="shared" si="30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122</v>
      </c>
      <c r="B118" s="128">
        <v>0</v>
      </c>
      <c r="C118" s="129">
        <f t="shared" si="31"/>
        <v>0</v>
      </c>
      <c r="D118" s="129">
        <f t="shared" si="31"/>
        <v>0</v>
      </c>
      <c r="E118" s="129">
        <f t="shared" si="31"/>
        <v>0</v>
      </c>
      <c r="F118" s="129">
        <f t="shared" si="31"/>
        <v>0</v>
      </c>
      <c r="G118" s="129">
        <f t="shared" si="31"/>
        <v>0</v>
      </c>
      <c r="H118" s="129">
        <f t="shared" si="31"/>
        <v>0</v>
      </c>
      <c r="I118" s="129">
        <f t="shared" si="31"/>
        <v>0</v>
      </c>
      <c r="J118" s="129">
        <f t="shared" si="31"/>
        <v>0</v>
      </c>
      <c r="K118" s="129">
        <f t="shared" si="31"/>
        <v>0</v>
      </c>
      <c r="L118" s="129">
        <f t="shared" si="31"/>
        <v>0</v>
      </c>
      <c r="M118" s="129">
        <f t="shared" si="31"/>
        <v>0</v>
      </c>
      <c r="N118" s="129">
        <f t="shared" si="31"/>
        <v>0</v>
      </c>
      <c r="O118" s="129">
        <f t="shared" si="31"/>
        <v>0</v>
      </c>
      <c r="P118" s="129">
        <f t="shared" si="31"/>
        <v>0</v>
      </c>
      <c r="Q118" s="129">
        <f t="shared" si="31"/>
        <v>0</v>
      </c>
      <c r="R118" s="129">
        <f t="shared" si="31"/>
        <v>0</v>
      </c>
      <c r="S118" s="129">
        <f t="shared" si="30"/>
        <v>0</v>
      </c>
      <c r="T118" s="129">
        <f t="shared" si="30"/>
        <v>0</v>
      </c>
      <c r="U118" s="129">
        <f t="shared" si="30"/>
        <v>0</v>
      </c>
      <c r="V118" s="129">
        <f t="shared" si="30"/>
        <v>0</v>
      </c>
      <c r="W118" s="129">
        <f t="shared" si="30"/>
        <v>0</v>
      </c>
      <c r="X118" s="129">
        <f t="shared" si="30"/>
        <v>0</v>
      </c>
      <c r="Y118" s="129">
        <f t="shared" si="30"/>
        <v>0</v>
      </c>
      <c r="Z118" s="129">
        <f t="shared" si="30"/>
        <v>0</v>
      </c>
      <c r="AA118" s="129">
        <f t="shared" si="30"/>
        <v>0</v>
      </c>
      <c r="AB118" s="129">
        <f t="shared" si="30"/>
        <v>0</v>
      </c>
      <c r="AC118" s="129">
        <f t="shared" si="30"/>
        <v>0</v>
      </c>
      <c r="AD118" s="129">
        <f t="shared" si="30"/>
        <v>0</v>
      </c>
      <c r="AE118" s="129">
        <f t="shared" si="30"/>
        <v>0</v>
      </c>
      <c r="AF118" s="129">
        <f t="shared" si="30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123</v>
      </c>
      <c r="B119" s="128">
        <v>0</v>
      </c>
      <c r="C119" s="129">
        <f t="shared" si="31"/>
        <v>0</v>
      </c>
      <c r="D119" s="129">
        <f t="shared" si="31"/>
        <v>0</v>
      </c>
      <c r="E119" s="129">
        <f t="shared" si="31"/>
        <v>0</v>
      </c>
      <c r="F119" s="129">
        <f t="shared" si="31"/>
        <v>0</v>
      </c>
      <c r="G119" s="129">
        <f t="shared" si="31"/>
        <v>0</v>
      </c>
      <c r="H119" s="129">
        <f t="shared" si="31"/>
        <v>0</v>
      </c>
      <c r="I119" s="129">
        <f t="shared" si="31"/>
        <v>0</v>
      </c>
      <c r="J119" s="129">
        <f t="shared" si="31"/>
        <v>0</v>
      </c>
      <c r="K119" s="129">
        <f t="shared" si="31"/>
        <v>0</v>
      </c>
      <c r="L119" s="129">
        <f t="shared" si="31"/>
        <v>0</v>
      </c>
      <c r="M119" s="129">
        <f t="shared" si="31"/>
        <v>0</v>
      </c>
      <c r="N119" s="129">
        <f t="shared" si="31"/>
        <v>0</v>
      </c>
      <c r="O119" s="129">
        <f t="shared" si="31"/>
        <v>0</v>
      </c>
      <c r="P119" s="129">
        <f t="shared" si="31"/>
        <v>0</v>
      </c>
      <c r="Q119" s="129">
        <f t="shared" si="31"/>
        <v>0</v>
      </c>
      <c r="R119" s="129">
        <f t="shared" si="31"/>
        <v>0</v>
      </c>
      <c r="S119" s="129">
        <f t="shared" si="30"/>
        <v>0</v>
      </c>
      <c r="T119" s="129">
        <f t="shared" si="30"/>
        <v>0</v>
      </c>
      <c r="U119" s="129">
        <f t="shared" si="30"/>
        <v>0</v>
      </c>
      <c r="V119" s="129">
        <f t="shared" si="30"/>
        <v>0</v>
      </c>
      <c r="W119" s="129">
        <f t="shared" si="30"/>
        <v>0</v>
      </c>
      <c r="X119" s="129">
        <f t="shared" si="30"/>
        <v>0</v>
      </c>
      <c r="Y119" s="129">
        <f t="shared" si="30"/>
        <v>0</v>
      </c>
      <c r="Z119" s="129">
        <f t="shared" si="30"/>
        <v>0</v>
      </c>
      <c r="AA119" s="129">
        <f t="shared" si="30"/>
        <v>0</v>
      </c>
      <c r="AB119" s="129">
        <f t="shared" si="30"/>
        <v>0</v>
      </c>
      <c r="AC119" s="129">
        <f t="shared" si="30"/>
        <v>0</v>
      </c>
      <c r="AD119" s="129">
        <f t="shared" si="30"/>
        <v>0</v>
      </c>
      <c r="AE119" s="129">
        <f t="shared" si="30"/>
        <v>0</v>
      </c>
      <c r="AF119" s="129">
        <f t="shared" si="30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124</v>
      </c>
      <c r="B120" s="128">
        <v>5</v>
      </c>
      <c r="C120" s="129">
        <f t="shared" si="31"/>
        <v>5</v>
      </c>
      <c r="D120" s="129">
        <f t="shared" si="31"/>
        <v>5</v>
      </c>
      <c r="E120" s="129">
        <f t="shared" si="31"/>
        <v>5</v>
      </c>
      <c r="F120" s="129">
        <f t="shared" si="31"/>
        <v>5</v>
      </c>
      <c r="G120" s="129">
        <f t="shared" si="31"/>
        <v>5</v>
      </c>
      <c r="H120" s="129">
        <f t="shared" si="31"/>
        <v>5</v>
      </c>
      <c r="I120" s="129">
        <f t="shared" si="31"/>
        <v>5</v>
      </c>
      <c r="J120" s="129">
        <f t="shared" si="31"/>
        <v>5</v>
      </c>
      <c r="K120" s="129">
        <f t="shared" si="31"/>
        <v>5</v>
      </c>
      <c r="L120" s="129">
        <f t="shared" si="31"/>
        <v>5</v>
      </c>
      <c r="M120" s="129">
        <f t="shared" si="31"/>
        <v>5</v>
      </c>
      <c r="N120" s="129">
        <f t="shared" si="31"/>
        <v>5</v>
      </c>
      <c r="O120" s="129">
        <f t="shared" si="31"/>
        <v>5</v>
      </c>
      <c r="P120" s="129">
        <f t="shared" si="31"/>
        <v>5</v>
      </c>
      <c r="Q120" s="129">
        <f t="shared" si="31"/>
        <v>5</v>
      </c>
      <c r="R120" s="129">
        <f t="shared" si="31"/>
        <v>5</v>
      </c>
      <c r="S120" s="129">
        <f t="shared" si="30"/>
        <v>5</v>
      </c>
      <c r="T120" s="129">
        <f t="shared" si="30"/>
        <v>5</v>
      </c>
      <c r="U120" s="129">
        <f t="shared" si="30"/>
        <v>5</v>
      </c>
      <c r="V120" s="129">
        <f t="shared" si="30"/>
        <v>5</v>
      </c>
      <c r="W120" s="129">
        <f t="shared" si="30"/>
        <v>5</v>
      </c>
      <c r="X120" s="129">
        <f t="shared" si="30"/>
        <v>5</v>
      </c>
      <c r="Y120" s="129">
        <f t="shared" si="30"/>
        <v>5</v>
      </c>
      <c r="Z120" s="129">
        <f t="shared" si="30"/>
        <v>5</v>
      </c>
      <c r="AA120" s="129">
        <f t="shared" si="30"/>
        <v>5</v>
      </c>
      <c r="AB120" s="129">
        <f t="shared" si="30"/>
        <v>5</v>
      </c>
      <c r="AC120" s="129">
        <f t="shared" si="30"/>
        <v>5</v>
      </c>
      <c r="AD120" s="129">
        <f t="shared" si="30"/>
        <v>5</v>
      </c>
      <c r="AE120" s="129">
        <f t="shared" si="30"/>
        <v>5</v>
      </c>
      <c r="AF120" s="129">
        <f t="shared" si="30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125</v>
      </c>
      <c r="B121" s="128">
        <v>1</v>
      </c>
      <c r="C121" s="129">
        <f t="shared" si="31"/>
        <v>1</v>
      </c>
      <c r="D121" s="129">
        <f t="shared" si="31"/>
        <v>1</v>
      </c>
      <c r="E121" s="129">
        <f t="shared" si="31"/>
        <v>1</v>
      </c>
      <c r="F121" s="129">
        <f t="shared" si="31"/>
        <v>1</v>
      </c>
      <c r="G121" s="129">
        <f t="shared" si="31"/>
        <v>1</v>
      </c>
      <c r="H121" s="129">
        <f t="shared" si="31"/>
        <v>1</v>
      </c>
      <c r="I121" s="129">
        <f t="shared" si="31"/>
        <v>1</v>
      </c>
      <c r="J121" s="129">
        <f t="shared" si="31"/>
        <v>1</v>
      </c>
      <c r="K121" s="129">
        <f t="shared" si="31"/>
        <v>1</v>
      </c>
      <c r="L121" s="129">
        <f t="shared" si="31"/>
        <v>1</v>
      </c>
      <c r="M121" s="129">
        <f t="shared" si="31"/>
        <v>1</v>
      </c>
      <c r="N121" s="129">
        <f t="shared" si="31"/>
        <v>1</v>
      </c>
      <c r="O121" s="129">
        <f t="shared" si="31"/>
        <v>1</v>
      </c>
      <c r="P121" s="129">
        <f t="shared" si="31"/>
        <v>1</v>
      </c>
      <c r="Q121" s="129">
        <f t="shared" si="31"/>
        <v>1</v>
      </c>
      <c r="R121" s="129">
        <f t="shared" si="31"/>
        <v>1</v>
      </c>
      <c r="S121" s="129">
        <f t="shared" si="30"/>
        <v>1</v>
      </c>
      <c r="T121" s="129">
        <f t="shared" si="30"/>
        <v>1</v>
      </c>
      <c r="U121" s="129">
        <f t="shared" si="30"/>
        <v>1</v>
      </c>
      <c r="V121" s="129">
        <f t="shared" si="30"/>
        <v>1</v>
      </c>
      <c r="W121" s="129">
        <f t="shared" si="30"/>
        <v>1</v>
      </c>
      <c r="X121" s="129">
        <f t="shared" si="30"/>
        <v>1</v>
      </c>
      <c r="Y121" s="129">
        <f t="shared" si="30"/>
        <v>1</v>
      </c>
      <c r="Z121" s="129">
        <f t="shared" si="30"/>
        <v>1</v>
      </c>
      <c r="AA121" s="129">
        <f t="shared" si="30"/>
        <v>1</v>
      </c>
      <c r="AB121" s="129">
        <f t="shared" si="30"/>
        <v>1</v>
      </c>
      <c r="AC121" s="129">
        <f t="shared" si="30"/>
        <v>1</v>
      </c>
      <c r="AD121" s="129">
        <f t="shared" si="30"/>
        <v>1</v>
      </c>
      <c r="AE121" s="129">
        <f t="shared" si="30"/>
        <v>1</v>
      </c>
      <c r="AF121" s="129">
        <f t="shared" si="30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126</v>
      </c>
      <c r="B122" s="128">
        <v>1.58</v>
      </c>
      <c r="C122" s="129">
        <f t="shared" si="31"/>
        <v>1.58</v>
      </c>
      <c r="D122" s="129">
        <f t="shared" si="31"/>
        <v>1.58</v>
      </c>
      <c r="E122" s="129">
        <f t="shared" si="31"/>
        <v>1.58</v>
      </c>
      <c r="F122" s="129">
        <f t="shared" si="31"/>
        <v>1.58</v>
      </c>
      <c r="G122" s="129">
        <f t="shared" si="31"/>
        <v>1.58</v>
      </c>
      <c r="H122" s="129">
        <f t="shared" si="31"/>
        <v>1.58</v>
      </c>
      <c r="I122" s="129">
        <f t="shared" si="31"/>
        <v>1.58</v>
      </c>
      <c r="J122" s="129">
        <f t="shared" si="31"/>
        <v>1.58</v>
      </c>
      <c r="K122" s="129">
        <f t="shared" si="31"/>
        <v>1.58</v>
      </c>
      <c r="L122" s="129">
        <f t="shared" si="31"/>
        <v>1.58</v>
      </c>
      <c r="M122" s="129">
        <f t="shared" si="31"/>
        <v>1.58</v>
      </c>
      <c r="N122" s="129">
        <f t="shared" si="31"/>
        <v>1.58</v>
      </c>
      <c r="O122" s="129">
        <f t="shared" si="31"/>
        <v>1.58</v>
      </c>
      <c r="P122" s="129">
        <f t="shared" si="31"/>
        <v>1.58</v>
      </c>
      <c r="Q122" s="129">
        <f t="shared" si="31"/>
        <v>1.58</v>
      </c>
      <c r="R122" s="129">
        <f t="shared" si="31"/>
        <v>1.58</v>
      </c>
      <c r="S122" s="129">
        <f t="shared" si="30"/>
        <v>1.58</v>
      </c>
      <c r="T122" s="129">
        <f t="shared" si="30"/>
        <v>1.58</v>
      </c>
      <c r="U122" s="129">
        <f t="shared" si="30"/>
        <v>1.58</v>
      </c>
      <c r="V122" s="129">
        <f t="shared" si="30"/>
        <v>1.58</v>
      </c>
      <c r="W122" s="129">
        <f t="shared" si="30"/>
        <v>1.58</v>
      </c>
      <c r="X122" s="129">
        <f t="shared" si="30"/>
        <v>1.58</v>
      </c>
      <c r="Y122" s="129">
        <f t="shared" si="30"/>
        <v>1.58</v>
      </c>
      <c r="Z122" s="129">
        <f t="shared" si="30"/>
        <v>1.58</v>
      </c>
      <c r="AA122" s="129">
        <f t="shared" si="30"/>
        <v>1.58</v>
      </c>
      <c r="AB122" s="129">
        <f t="shared" si="30"/>
        <v>1.58</v>
      </c>
      <c r="AC122" s="129">
        <f t="shared" si="30"/>
        <v>1.58</v>
      </c>
      <c r="AD122" s="129">
        <f t="shared" si="30"/>
        <v>1.58</v>
      </c>
      <c r="AE122" s="129">
        <f t="shared" si="30"/>
        <v>1.58</v>
      </c>
      <c r="AF122" s="129">
        <f t="shared" si="30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127</v>
      </c>
      <c r="B123" s="128">
        <v>1.46</v>
      </c>
      <c r="C123" s="129">
        <f t="shared" si="31"/>
        <v>1.46</v>
      </c>
      <c r="D123" s="129">
        <f t="shared" si="31"/>
        <v>1.46</v>
      </c>
      <c r="E123" s="129">
        <f t="shared" si="31"/>
        <v>1.46</v>
      </c>
      <c r="F123" s="129">
        <f t="shared" si="31"/>
        <v>1.46</v>
      </c>
      <c r="G123" s="129">
        <f t="shared" si="31"/>
        <v>1.46</v>
      </c>
      <c r="H123" s="129">
        <f t="shared" si="31"/>
        <v>1.46</v>
      </c>
      <c r="I123" s="129">
        <f t="shared" si="31"/>
        <v>1.46</v>
      </c>
      <c r="J123" s="129">
        <f t="shared" si="31"/>
        <v>1.46</v>
      </c>
      <c r="K123" s="129">
        <f t="shared" si="31"/>
        <v>1.46</v>
      </c>
      <c r="L123" s="129">
        <f t="shared" si="31"/>
        <v>1.46</v>
      </c>
      <c r="M123" s="129">
        <f t="shared" si="31"/>
        <v>1.46</v>
      </c>
      <c r="N123" s="129">
        <f t="shared" si="31"/>
        <v>1.46</v>
      </c>
      <c r="O123" s="129">
        <f t="shared" si="31"/>
        <v>1.46</v>
      </c>
      <c r="P123" s="129">
        <f t="shared" si="31"/>
        <v>1.46</v>
      </c>
      <c r="Q123" s="129">
        <f t="shared" si="31"/>
        <v>1.46</v>
      </c>
      <c r="R123" s="129">
        <f t="shared" si="31"/>
        <v>1.46</v>
      </c>
      <c r="S123" s="129">
        <f t="shared" ref="S123:AF124" si="32">R123</f>
        <v>1.46</v>
      </c>
      <c r="T123" s="129">
        <f t="shared" si="32"/>
        <v>1.46</v>
      </c>
      <c r="U123" s="129">
        <f t="shared" si="32"/>
        <v>1.46</v>
      </c>
      <c r="V123" s="129">
        <f t="shared" si="32"/>
        <v>1.46</v>
      </c>
      <c r="W123" s="129">
        <f t="shared" si="32"/>
        <v>1.46</v>
      </c>
      <c r="X123" s="129">
        <f t="shared" si="32"/>
        <v>1.46</v>
      </c>
      <c r="Y123" s="129">
        <f t="shared" si="32"/>
        <v>1.46</v>
      </c>
      <c r="Z123" s="129">
        <f t="shared" si="32"/>
        <v>1.46</v>
      </c>
      <c r="AA123" s="129">
        <f t="shared" si="32"/>
        <v>1.46</v>
      </c>
      <c r="AB123" s="129">
        <f t="shared" si="32"/>
        <v>1.46</v>
      </c>
      <c r="AC123" s="129">
        <f t="shared" si="32"/>
        <v>1.46</v>
      </c>
      <c r="AD123" s="129">
        <f t="shared" si="32"/>
        <v>1.46</v>
      </c>
      <c r="AE123" s="129">
        <f t="shared" si="32"/>
        <v>1.46</v>
      </c>
      <c r="AF123" s="129">
        <f t="shared" si="32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128</v>
      </c>
      <c r="B124" s="128">
        <v>1.48</v>
      </c>
      <c r="C124" s="129">
        <f t="shared" si="31"/>
        <v>1.48</v>
      </c>
      <c r="D124" s="129">
        <f t="shared" si="31"/>
        <v>1.48</v>
      </c>
      <c r="E124" s="129">
        <f t="shared" si="31"/>
        <v>1.48</v>
      </c>
      <c r="F124" s="129">
        <f t="shared" si="31"/>
        <v>1.48</v>
      </c>
      <c r="G124" s="129">
        <f t="shared" si="31"/>
        <v>1.48</v>
      </c>
      <c r="H124" s="129">
        <f t="shared" si="31"/>
        <v>1.48</v>
      </c>
      <c r="I124" s="129">
        <f t="shared" si="31"/>
        <v>1.48</v>
      </c>
      <c r="J124" s="129">
        <f t="shared" si="31"/>
        <v>1.48</v>
      </c>
      <c r="K124" s="129">
        <f t="shared" si="31"/>
        <v>1.48</v>
      </c>
      <c r="L124" s="129">
        <f t="shared" si="31"/>
        <v>1.48</v>
      </c>
      <c r="M124" s="129">
        <f t="shared" si="31"/>
        <v>1.48</v>
      </c>
      <c r="N124" s="129">
        <f t="shared" si="31"/>
        <v>1.48</v>
      </c>
      <c r="O124" s="129">
        <f t="shared" si="31"/>
        <v>1.48</v>
      </c>
      <c r="P124" s="129">
        <f t="shared" si="31"/>
        <v>1.48</v>
      </c>
      <c r="Q124" s="129">
        <f t="shared" si="31"/>
        <v>1.48</v>
      </c>
      <c r="R124" s="129">
        <f t="shared" si="31"/>
        <v>1.48</v>
      </c>
      <c r="S124" s="129">
        <f t="shared" si="32"/>
        <v>1.48</v>
      </c>
      <c r="T124" s="129">
        <f t="shared" si="32"/>
        <v>1.48</v>
      </c>
      <c r="U124" s="129">
        <f t="shared" si="32"/>
        <v>1.48</v>
      </c>
      <c r="V124" s="129">
        <f t="shared" si="32"/>
        <v>1.48</v>
      </c>
      <c r="W124" s="129">
        <f t="shared" si="32"/>
        <v>1.48</v>
      </c>
      <c r="X124" s="129">
        <f t="shared" si="32"/>
        <v>1.48</v>
      </c>
      <c r="Y124" s="129">
        <f t="shared" si="32"/>
        <v>1.48</v>
      </c>
      <c r="Z124" s="129">
        <f t="shared" si="32"/>
        <v>1.48</v>
      </c>
      <c r="AA124" s="129">
        <f t="shared" si="32"/>
        <v>1.48</v>
      </c>
      <c r="AB124" s="129">
        <f t="shared" si="32"/>
        <v>1.48</v>
      </c>
      <c r="AC124" s="129">
        <f t="shared" si="32"/>
        <v>1.48</v>
      </c>
      <c r="AD124" s="129">
        <f t="shared" si="32"/>
        <v>1.48</v>
      </c>
      <c r="AE124" s="129">
        <f t="shared" si="32"/>
        <v>1.48</v>
      </c>
      <c r="AF124" s="129">
        <f t="shared" si="32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129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130</v>
      </c>
      <c r="B126" s="128">
        <v>2.2000000000000002</v>
      </c>
      <c r="C126" s="129">
        <f t="shared" ref="C126:R133" si="33">B126</f>
        <v>2.2000000000000002</v>
      </c>
      <c r="D126" s="129">
        <f t="shared" si="33"/>
        <v>2.2000000000000002</v>
      </c>
      <c r="E126" s="129">
        <f t="shared" si="33"/>
        <v>2.2000000000000002</v>
      </c>
      <c r="F126" s="129">
        <f t="shared" si="33"/>
        <v>2.2000000000000002</v>
      </c>
      <c r="G126" s="129">
        <f t="shared" si="33"/>
        <v>2.2000000000000002</v>
      </c>
      <c r="H126" s="129">
        <f t="shared" si="33"/>
        <v>2.2000000000000002</v>
      </c>
      <c r="I126" s="129">
        <f t="shared" si="33"/>
        <v>2.2000000000000002</v>
      </c>
      <c r="J126" s="129">
        <f t="shared" si="33"/>
        <v>2.2000000000000002</v>
      </c>
      <c r="K126" s="129">
        <f t="shared" si="33"/>
        <v>2.2000000000000002</v>
      </c>
      <c r="L126" s="129">
        <f t="shared" si="33"/>
        <v>2.2000000000000002</v>
      </c>
      <c r="M126" s="129">
        <f t="shared" si="33"/>
        <v>2.2000000000000002</v>
      </c>
      <c r="N126" s="129">
        <f t="shared" si="33"/>
        <v>2.2000000000000002</v>
      </c>
      <c r="O126" s="129">
        <f t="shared" si="33"/>
        <v>2.2000000000000002</v>
      </c>
      <c r="P126" s="129">
        <f t="shared" si="33"/>
        <v>2.2000000000000002</v>
      </c>
      <c r="Q126" s="129">
        <f t="shared" si="33"/>
        <v>2.2000000000000002</v>
      </c>
      <c r="R126" s="129">
        <f t="shared" si="33"/>
        <v>2.2000000000000002</v>
      </c>
      <c r="S126" s="129">
        <f t="shared" ref="S126:AF133" si="34">R126</f>
        <v>2.2000000000000002</v>
      </c>
      <c r="T126" s="129">
        <f t="shared" si="34"/>
        <v>2.2000000000000002</v>
      </c>
      <c r="U126" s="129">
        <f t="shared" si="34"/>
        <v>2.2000000000000002</v>
      </c>
      <c r="V126" s="129">
        <f t="shared" si="34"/>
        <v>2.2000000000000002</v>
      </c>
      <c r="W126" s="129">
        <f t="shared" si="34"/>
        <v>2.2000000000000002</v>
      </c>
      <c r="X126" s="129">
        <f t="shared" si="34"/>
        <v>2.2000000000000002</v>
      </c>
      <c r="Y126" s="129">
        <f t="shared" si="34"/>
        <v>2.2000000000000002</v>
      </c>
      <c r="Z126" s="129">
        <f t="shared" si="34"/>
        <v>2.2000000000000002</v>
      </c>
      <c r="AA126" s="129">
        <f t="shared" si="34"/>
        <v>2.2000000000000002</v>
      </c>
      <c r="AB126" s="129">
        <f t="shared" si="34"/>
        <v>2.2000000000000002</v>
      </c>
      <c r="AC126" s="129">
        <f t="shared" si="34"/>
        <v>2.2000000000000002</v>
      </c>
      <c r="AD126" s="129">
        <f t="shared" si="34"/>
        <v>2.2000000000000002</v>
      </c>
      <c r="AE126" s="129">
        <f t="shared" si="34"/>
        <v>2.2000000000000002</v>
      </c>
      <c r="AF126" s="129">
        <f t="shared" si="34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131</v>
      </c>
      <c r="B127" s="128">
        <v>2</v>
      </c>
      <c r="C127" s="129">
        <f t="shared" si="33"/>
        <v>2</v>
      </c>
      <c r="D127" s="129">
        <f t="shared" si="33"/>
        <v>2</v>
      </c>
      <c r="E127" s="129">
        <f t="shared" si="33"/>
        <v>2</v>
      </c>
      <c r="F127" s="129">
        <f t="shared" si="33"/>
        <v>2</v>
      </c>
      <c r="G127" s="129">
        <f t="shared" si="33"/>
        <v>2</v>
      </c>
      <c r="H127" s="129">
        <f t="shared" si="33"/>
        <v>2</v>
      </c>
      <c r="I127" s="129">
        <f t="shared" si="33"/>
        <v>2</v>
      </c>
      <c r="J127" s="129">
        <f t="shared" si="33"/>
        <v>2</v>
      </c>
      <c r="K127" s="129">
        <f t="shared" si="33"/>
        <v>2</v>
      </c>
      <c r="L127" s="129">
        <f t="shared" si="33"/>
        <v>2</v>
      </c>
      <c r="M127" s="129">
        <f t="shared" si="33"/>
        <v>2</v>
      </c>
      <c r="N127" s="129">
        <f t="shared" si="33"/>
        <v>2</v>
      </c>
      <c r="O127" s="129">
        <f t="shared" si="33"/>
        <v>2</v>
      </c>
      <c r="P127" s="129">
        <f t="shared" si="33"/>
        <v>2</v>
      </c>
      <c r="Q127" s="129">
        <f t="shared" si="33"/>
        <v>2</v>
      </c>
      <c r="R127" s="129">
        <f t="shared" si="33"/>
        <v>2</v>
      </c>
      <c r="S127" s="129">
        <f t="shared" si="34"/>
        <v>2</v>
      </c>
      <c r="T127" s="129">
        <f t="shared" si="34"/>
        <v>2</v>
      </c>
      <c r="U127" s="129">
        <f t="shared" si="34"/>
        <v>2</v>
      </c>
      <c r="V127" s="129">
        <f t="shared" si="34"/>
        <v>2</v>
      </c>
      <c r="W127" s="129">
        <f t="shared" si="34"/>
        <v>2</v>
      </c>
      <c r="X127" s="129">
        <f t="shared" si="34"/>
        <v>2</v>
      </c>
      <c r="Y127" s="129">
        <f t="shared" si="34"/>
        <v>2</v>
      </c>
      <c r="Z127" s="129">
        <f t="shared" si="34"/>
        <v>2</v>
      </c>
      <c r="AA127" s="129">
        <f t="shared" si="34"/>
        <v>2</v>
      </c>
      <c r="AB127" s="129">
        <f t="shared" si="34"/>
        <v>2</v>
      </c>
      <c r="AC127" s="129">
        <f t="shared" si="34"/>
        <v>2</v>
      </c>
      <c r="AD127" s="129">
        <f t="shared" si="34"/>
        <v>2</v>
      </c>
      <c r="AE127" s="129">
        <f t="shared" si="34"/>
        <v>2</v>
      </c>
      <c r="AF127" s="129">
        <f t="shared" si="34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132</v>
      </c>
      <c r="B128" s="128">
        <v>1.25</v>
      </c>
      <c r="C128" s="129">
        <f t="shared" si="33"/>
        <v>1.25</v>
      </c>
      <c r="D128" s="129">
        <f t="shared" si="33"/>
        <v>1.25</v>
      </c>
      <c r="E128" s="129">
        <f t="shared" si="33"/>
        <v>1.25</v>
      </c>
      <c r="F128" s="129">
        <f t="shared" si="33"/>
        <v>1.25</v>
      </c>
      <c r="G128" s="129">
        <f t="shared" si="33"/>
        <v>1.25</v>
      </c>
      <c r="H128" s="129">
        <f t="shared" si="33"/>
        <v>1.25</v>
      </c>
      <c r="I128" s="129">
        <f t="shared" si="33"/>
        <v>1.25</v>
      </c>
      <c r="J128" s="129">
        <f t="shared" si="33"/>
        <v>1.25</v>
      </c>
      <c r="K128" s="129">
        <f t="shared" si="33"/>
        <v>1.25</v>
      </c>
      <c r="L128" s="129">
        <f t="shared" si="33"/>
        <v>1.25</v>
      </c>
      <c r="M128" s="129">
        <f t="shared" si="33"/>
        <v>1.25</v>
      </c>
      <c r="N128" s="129">
        <f t="shared" si="33"/>
        <v>1.25</v>
      </c>
      <c r="O128" s="129">
        <f t="shared" si="33"/>
        <v>1.25</v>
      </c>
      <c r="P128" s="129">
        <f t="shared" si="33"/>
        <v>1.25</v>
      </c>
      <c r="Q128" s="129">
        <f t="shared" si="33"/>
        <v>1.25</v>
      </c>
      <c r="R128" s="129">
        <f t="shared" si="33"/>
        <v>1.25</v>
      </c>
      <c r="S128" s="129">
        <f t="shared" si="34"/>
        <v>1.25</v>
      </c>
      <c r="T128" s="129">
        <f t="shared" si="34"/>
        <v>1.25</v>
      </c>
      <c r="U128" s="129">
        <f t="shared" si="34"/>
        <v>1.25</v>
      </c>
      <c r="V128" s="129">
        <f t="shared" si="34"/>
        <v>1.25</v>
      </c>
      <c r="W128" s="129">
        <f t="shared" si="34"/>
        <v>1.25</v>
      </c>
      <c r="X128" s="129">
        <f t="shared" si="34"/>
        <v>1.25</v>
      </c>
      <c r="Y128" s="129">
        <f t="shared" si="34"/>
        <v>1.25</v>
      </c>
      <c r="Z128" s="129">
        <f t="shared" si="34"/>
        <v>1.25</v>
      </c>
      <c r="AA128" s="129">
        <f t="shared" si="34"/>
        <v>1.25</v>
      </c>
      <c r="AB128" s="129">
        <f t="shared" si="34"/>
        <v>1.25</v>
      </c>
      <c r="AC128" s="129">
        <f t="shared" si="34"/>
        <v>1.25</v>
      </c>
      <c r="AD128" s="129">
        <f t="shared" si="34"/>
        <v>1.25</v>
      </c>
      <c r="AE128" s="129">
        <f t="shared" si="34"/>
        <v>1.25</v>
      </c>
      <c r="AF128" s="129">
        <f t="shared" si="34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133</v>
      </c>
      <c r="B129" s="128">
        <v>1.1499999999999999</v>
      </c>
      <c r="C129" s="129">
        <f t="shared" si="33"/>
        <v>1.1499999999999999</v>
      </c>
      <c r="D129" s="129">
        <f t="shared" si="33"/>
        <v>1.1499999999999999</v>
      </c>
      <c r="E129" s="129">
        <f t="shared" si="33"/>
        <v>1.1499999999999999</v>
      </c>
      <c r="F129" s="129">
        <f t="shared" si="33"/>
        <v>1.1499999999999999</v>
      </c>
      <c r="G129" s="129">
        <f t="shared" si="33"/>
        <v>1.1499999999999999</v>
      </c>
      <c r="H129" s="129">
        <f t="shared" si="33"/>
        <v>1.1499999999999999</v>
      </c>
      <c r="I129" s="129">
        <f t="shared" si="33"/>
        <v>1.1499999999999999</v>
      </c>
      <c r="J129" s="129">
        <f t="shared" si="33"/>
        <v>1.1499999999999999</v>
      </c>
      <c r="K129" s="129">
        <f t="shared" si="33"/>
        <v>1.1499999999999999</v>
      </c>
      <c r="L129" s="129">
        <f t="shared" si="33"/>
        <v>1.1499999999999999</v>
      </c>
      <c r="M129" s="129">
        <f t="shared" si="33"/>
        <v>1.1499999999999999</v>
      </c>
      <c r="N129" s="129">
        <f t="shared" si="33"/>
        <v>1.1499999999999999</v>
      </c>
      <c r="O129" s="129">
        <f t="shared" si="33"/>
        <v>1.1499999999999999</v>
      </c>
      <c r="P129" s="129">
        <f t="shared" si="33"/>
        <v>1.1499999999999999</v>
      </c>
      <c r="Q129" s="129">
        <f t="shared" si="33"/>
        <v>1.1499999999999999</v>
      </c>
      <c r="R129" s="129">
        <f t="shared" si="33"/>
        <v>1.1499999999999999</v>
      </c>
      <c r="S129" s="129">
        <f t="shared" si="34"/>
        <v>1.1499999999999999</v>
      </c>
      <c r="T129" s="129">
        <f t="shared" si="34"/>
        <v>1.1499999999999999</v>
      </c>
      <c r="U129" s="129">
        <f t="shared" si="34"/>
        <v>1.1499999999999999</v>
      </c>
      <c r="V129" s="129">
        <f t="shared" si="34"/>
        <v>1.1499999999999999</v>
      </c>
      <c r="W129" s="129">
        <f t="shared" si="34"/>
        <v>1.1499999999999999</v>
      </c>
      <c r="X129" s="129">
        <f t="shared" si="34"/>
        <v>1.1499999999999999</v>
      </c>
      <c r="Y129" s="129">
        <f t="shared" si="34"/>
        <v>1.1499999999999999</v>
      </c>
      <c r="Z129" s="129">
        <f t="shared" si="34"/>
        <v>1.1499999999999999</v>
      </c>
      <c r="AA129" s="129">
        <f t="shared" si="34"/>
        <v>1.1499999999999999</v>
      </c>
      <c r="AB129" s="129">
        <f t="shared" si="34"/>
        <v>1.1499999999999999</v>
      </c>
      <c r="AC129" s="129">
        <f t="shared" si="34"/>
        <v>1.1499999999999999</v>
      </c>
      <c r="AD129" s="129">
        <f t="shared" si="34"/>
        <v>1.1499999999999999</v>
      </c>
      <c r="AE129" s="129">
        <f t="shared" si="34"/>
        <v>1.1499999999999999</v>
      </c>
      <c r="AF129" s="129">
        <f t="shared" si="34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134</v>
      </c>
      <c r="B130" s="128">
        <v>2.133</v>
      </c>
      <c r="C130" s="129">
        <f t="shared" si="33"/>
        <v>2.133</v>
      </c>
      <c r="D130" s="129">
        <f t="shared" si="33"/>
        <v>2.133</v>
      </c>
      <c r="E130" s="129">
        <f t="shared" si="33"/>
        <v>2.133</v>
      </c>
      <c r="F130" s="129">
        <f t="shared" si="33"/>
        <v>2.133</v>
      </c>
      <c r="G130" s="129">
        <f t="shared" si="33"/>
        <v>2.133</v>
      </c>
      <c r="H130" s="129">
        <f t="shared" si="33"/>
        <v>2.133</v>
      </c>
      <c r="I130" s="129">
        <f t="shared" si="33"/>
        <v>2.133</v>
      </c>
      <c r="J130" s="129">
        <f t="shared" si="33"/>
        <v>2.133</v>
      </c>
      <c r="K130" s="129">
        <f t="shared" si="33"/>
        <v>2.133</v>
      </c>
      <c r="L130" s="129">
        <f t="shared" si="33"/>
        <v>2.133</v>
      </c>
      <c r="M130" s="129">
        <f t="shared" si="33"/>
        <v>2.133</v>
      </c>
      <c r="N130" s="129">
        <f t="shared" si="33"/>
        <v>2.133</v>
      </c>
      <c r="O130" s="129">
        <f t="shared" si="33"/>
        <v>2.133</v>
      </c>
      <c r="P130" s="129">
        <f t="shared" si="33"/>
        <v>2.133</v>
      </c>
      <c r="Q130" s="129">
        <f t="shared" si="33"/>
        <v>2.133</v>
      </c>
      <c r="R130" s="129">
        <f t="shared" si="33"/>
        <v>2.133</v>
      </c>
      <c r="S130" s="129">
        <f t="shared" si="34"/>
        <v>2.133</v>
      </c>
      <c r="T130" s="129">
        <f t="shared" si="34"/>
        <v>2.133</v>
      </c>
      <c r="U130" s="129">
        <f t="shared" si="34"/>
        <v>2.133</v>
      </c>
      <c r="V130" s="129">
        <f t="shared" si="34"/>
        <v>2.133</v>
      </c>
      <c r="W130" s="129">
        <f t="shared" si="34"/>
        <v>2.133</v>
      </c>
      <c r="X130" s="129">
        <f t="shared" si="34"/>
        <v>2.133</v>
      </c>
      <c r="Y130" s="129">
        <f t="shared" si="34"/>
        <v>2.133</v>
      </c>
      <c r="Z130" s="129">
        <f t="shared" si="34"/>
        <v>2.133</v>
      </c>
      <c r="AA130" s="129">
        <f t="shared" si="34"/>
        <v>2.133</v>
      </c>
      <c r="AB130" s="129">
        <f t="shared" si="34"/>
        <v>2.133</v>
      </c>
      <c r="AC130" s="129">
        <f t="shared" si="34"/>
        <v>2.133</v>
      </c>
      <c r="AD130" s="129">
        <f t="shared" si="34"/>
        <v>2.133</v>
      </c>
      <c r="AE130" s="129">
        <f t="shared" si="34"/>
        <v>2.133</v>
      </c>
      <c r="AF130" s="129">
        <f t="shared" si="34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135</v>
      </c>
      <c r="B131" s="128">
        <v>2.09</v>
      </c>
      <c r="C131" s="129">
        <f t="shared" si="33"/>
        <v>2.09</v>
      </c>
      <c r="D131" s="129">
        <f t="shared" si="33"/>
        <v>2.09</v>
      </c>
      <c r="E131" s="129">
        <f t="shared" si="33"/>
        <v>2.09</v>
      </c>
      <c r="F131" s="129">
        <f t="shared" si="33"/>
        <v>2.09</v>
      </c>
      <c r="G131" s="129">
        <f t="shared" si="33"/>
        <v>2.09</v>
      </c>
      <c r="H131" s="129">
        <f t="shared" si="33"/>
        <v>2.09</v>
      </c>
      <c r="I131" s="129">
        <f t="shared" si="33"/>
        <v>2.09</v>
      </c>
      <c r="J131" s="129">
        <f t="shared" si="33"/>
        <v>2.09</v>
      </c>
      <c r="K131" s="129">
        <f t="shared" si="33"/>
        <v>2.09</v>
      </c>
      <c r="L131" s="129">
        <f t="shared" si="33"/>
        <v>2.09</v>
      </c>
      <c r="M131" s="129">
        <f t="shared" si="33"/>
        <v>2.09</v>
      </c>
      <c r="N131" s="129">
        <f t="shared" si="33"/>
        <v>2.09</v>
      </c>
      <c r="O131" s="129">
        <f t="shared" si="33"/>
        <v>2.09</v>
      </c>
      <c r="P131" s="129">
        <f t="shared" si="33"/>
        <v>2.09</v>
      </c>
      <c r="Q131" s="129">
        <f t="shared" si="33"/>
        <v>2.09</v>
      </c>
      <c r="R131" s="129">
        <f t="shared" si="33"/>
        <v>2.09</v>
      </c>
      <c r="S131" s="129">
        <f t="shared" si="34"/>
        <v>2.09</v>
      </c>
      <c r="T131" s="129">
        <f t="shared" si="34"/>
        <v>2.09</v>
      </c>
      <c r="U131" s="129">
        <f t="shared" si="34"/>
        <v>2.09</v>
      </c>
      <c r="V131" s="129">
        <f t="shared" si="34"/>
        <v>2.09</v>
      </c>
      <c r="W131" s="129">
        <f t="shared" si="34"/>
        <v>2.09</v>
      </c>
      <c r="X131" s="129">
        <f t="shared" si="34"/>
        <v>2.09</v>
      </c>
      <c r="Y131" s="129">
        <f t="shared" si="34"/>
        <v>2.09</v>
      </c>
      <c r="Z131" s="129">
        <f t="shared" si="34"/>
        <v>2.09</v>
      </c>
      <c r="AA131" s="129">
        <f t="shared" si="34"/>
        <v>2.09</v>
      </c>
      <c r="AB131" s="129">
        <f t="shared" si="34"/>
        <v>2.09</v>
      </c>
      <c r="AC131" s="129">
        <f t="shared" si="34"/>
        <v>2.09</v>
      </c>
      <c r="AD131" s="129">
        <f t="shared" si="34"/>
        <v>2.09</v>
      </c>
      <c r="AE131" s="129">
        <f t="shared" si="34"/>
        <v>2.09</v>
      </c>
      <c r="AF131" s="129">
        <f t="shared" si="34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136</v>
      </c>
      <c r="B132" s="128">
        <v>1.1399999999999999</v>
      </c>
      <c r="C132" s="129">
        <f t="shared" si="33"/>
        <v>1.1399999999999999</v>
      </c>
      <c r="D132" s="129">
        <f t="shared" si="33"/>
        <v>1.1399999999999999</v>
      </c>
      <c r="E132" s="129">
        <f t="shared" si="33"/>
        <v>1.1399999999999999</v>
      </c>
      <c r="F132" s="129">
        <f t="shared" si="33"/>
        <v>1.1399999999999999</v>
      </c>
      <c r="G132" s="129">
        <f t="shared" si="33"/>
        <v>1.1399999999999999</v>
      </c>
      <c r="H132" s="129">
        <f t="shared" si="33"/>
        <v>1.1399999999999999</v>
      </c>
      <c r="I132" s="129">
        <f t="shared" si="33"/>
        <v>1.1399999999999999</v>
      </c>
      <c r="J132" s="129">
        <f t="shared" si="33"/>
        <v>1.1399999999999999</v>
      </c>
      <c r="K132" s="129">
        <f t="shared" si="33"/>
        <v>1.1399999999999999</v>
      </c>
      <c r="L132" s="129">
        <f t="shared" si="33"/>
        <v>1.1399999999999999</v>
      </c>
      <c r="M132" s="129">
        <f t="shared" si="33"/>
        <v>1.1399999999999999</v>
      </c>
      <c r="N132" s="129">
        <f t="shared" si="33"/>
        <v>1.1399999999999999</v>
      </c>
      <c r="O132" s="129">
        <f t="shared" si="33"/>
        <v>1.1399999999999999</v>
      </c>
      <c r="P132" s="129">
        <f t="shared" si="33"/>
        <v>1.1399999999999999</v>
      </c>
      <c r="Q132" s="129">
        <f t="shared" si="33"/>
        <v>1.1399999999999999</v>
      </c>
      <c r="R132" s="129">
        <f t="shared" si="33"/>
        <v>1.1399999999999999</v>
      </c>
      <c r="S132" s="129">
        <f t="shared" si="34"/>
        <v>1.1399999999999999</v>
      </c>
      <c r="T132" s="129">
        <f t="shared" si="34"/>
        <v>1.1399999999999999</v>
      </c>
      <c r="U132" s="129">
        <f t="shared" si="34"/>
        <v>1.1399999999999999</v>
      </c>
      <c r="V132" s="129">
        <f t="shared" si="34"/>
        <v>1.1399999999999999</v>
      </c>
      <c r="W132" s="129">
        <f t="shared" si="34"/>
        <v>1.1399999999999999</v>
      </c>
      <c r="X132" s="129">
        <f t="shared" si="34"/>
        <v>1.1399999999999999</v>
      </c>
      <c r="Y132" s="129">
        <f t="shared" si="34"/>
        <v>1.1399999999999999</v>
      </c>
      <c r="Z132" s="129">
        <f t="shared" si="34"/>
        <v>1.1399999999999999</v>
      </c>
      <c r="AA132" s="129">
        <f t="shared" si="34"/>
        <v>1.1399999999999999</v>
      </c>
      <c r="AB132" s="129">
        <f t="shared" si="34"/>
        <v>1.1399999999999999</v>
      </c>
      <c r="AC132" s="129">
        <f t="shared" si="34"/>
        <v>1.1399999999999999</v>
      </c>
      <c r="AD132" s="129">
        <f t="shared" si="34"/>
        <v>1.1399999999999999</v>
      </c>
      <c r="AE132" s="129">
        <f t="shared" si="34"/>
        <v>1.1399999999999999</v>
      </c>
      <c r="AF132" s="129">
        <f t="shared" si="34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137</v>
      </c>
      <c r="B133" s="128">
        <v>0.82</v>
      </c>
      <c r="C133" s="129">
        <f t="shared" si="33"/>
        <v>0.82</v>
      </c>
      <c r="D133" s="129">
        <f t="shared" si="33"/>
        <v>0.82</v>
      </c>
      <c r="E133" s="129">
        <f t="shared" si="33"/>
        <v>0.82</v>
      </c>
      <c r="F133" s="129">
        <f t="shared" si="33"/>
        <v>0.82</v>
      </c>
      <c r="G133" s="129">
        <f t="shared" si="33"/>
        <v>0.82</v>
      </c>
      <c r="H133" s="129">
        <f t="shared" si="33"/>
        <v>0.82</v>
      </c>
      <c r="I133" s="129">
        <f t="shared" si="33"/>
        <v>0.82</v>
      </c>
      <c r="J133" s="129">
        <f t="shared" si="33"/>
        <v>0.82</v>
      </c>
      <c r="K133" s="129">
        <f t="shared" si="33"/>
        <v>0.82</v>
      </c>
      <c r="L133" s="129">
        <f t="shared" si="33"/>
        <v>0.82</v>
      </c>
      <c r="M133" s="129">
        <f t="shared" si="33"/>
        <v>0.82</v>
      </c>
      <c r="N133" s="129">
        <f t="shared" si="33"/>
        <v>0.82</v>
      </c>
      <c r="O133" s="129">
        <f t="shared" si="33"/>
        <v>0.82</v>
      </c>
      <c r="P133" s="129">
        <f t="shared" si="33"/>
        <v>0.82</v>
      </c>
      <c r="Q133" s="129">
        <f t="shared" si="33"/>
        <v>0.82</v>
      </c>
      <c r="R133" s="129">
        <f t="shared" si="33"/>
        <v>0.82</v>
      </c>
      <c r="S133" s="129">
        <f t="shared" si="34"/>
        <v>0.82</v>
      </c>
      <c r="T133" s="129">
        <f t="shared" si="34"/>
        <v>0.82</v>
      </c>
      <c r="U133" s="129">
        <f t="shared" si="34"/>
        <v>0.82</v>
      </c>
      <c r="V133" s="129">
        <f t="shared" si="34"/>
        <v>0.82</v>
      </c>
      <c r="W133" s="129">
        <f t="shared" si="34"/>
        <v>0.82</v>
      </c>
      <c r="X133" s="129">
        <f t="shared" si="34"/>
        <v>0.82</v>
      </c>
      <c r="Y133" s="129">
        <f t="shared" si="34"/>
        <v>0.82</v>
      </c>
      <c r="Z133" s="129">
        <f t="shared" si="34"/>
        <v>0.82</v>
      </c>
      <c r="AA133" s="129">
        <f t="shared" si="34"/>
        <v>0.82</v>
      </c>
      <c r="AB133" s="129">
        <f t="shared" si="34"/>
        <v>0.82</v>
      </c>
      <c r="AC133" s="129">
        <f t="shared" si="34"/>
        <v>0.82</v>
      </c>
      <c r="AD133" s="129">
        <f t="shared" si="34"/>
        <v>0.82</v>
      </c>
      <c r="AE133" s="129">
        <f t="shared" si="34"/>
        <v>0.82</v>
      </c>
      <c r="AF133" s="129">
        <f t="shared" si="34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138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139</v>
      </c>
      <c r="B135" s="128">
        <v>2</v>
      </c>
      <c r="C135" s="129">
        <f t="shared" ref="C135:R141" si="35">B135</f>
        <v>2</v>
      </c>
      <c r="D135" s="129">
        <f t="shared" si="35"/>
        <v>2</v>
      </c>
      <c r="E135" s="129">
        <f t="shared" si="35"/>
        <v>2</v>
      </c>
      <c r="F135" s="129">
        <f t="shared" si="35"/>
        <v>2</v>
      </c>
      <c r="G135" s="129">
        <f t="shared" si="35"/>
        <v>2</v>
      </c>
      <c r="H135" s="129">
        <f t="shared" si="35"/>
        <v>2</v>
      </c>
      <c r="I135" s="129">
        <f t="shared" si="35"/>
        <v>2</v>
      </c>
      <c r="J135" s="129">
        <f t="shared" si="35"/>
        <v>2</v>
      </c>
      <c r="K135" s="129">
        <f t="shared" si="35"/>
        <v>2</v>
      </c>
      <c r="L135" s="129">
        <f t="shared" si="35"/>
        <v>2</v>
      </c>
      <c r="M135" s="129">
        <f t="shared" si="35"/>
        <v>2</v>
      </c>
      <c r="N135" s="129">
        <f t="shared" si="35"/>
        <v>2</v>
      </c>
      <c r="O135" s="129">
        <f t="shared" si="35"/>
        <v>2</v>
      </c>
      <c r="P135" s="129">
        <f t="shared" si="35"/>
        <v>2</v>
      </c>
      <c r="Q135" s="129">
        <f t="shared" si="35"/>
        <v>2</v>
      </c>
      <c r="R135" s="129">
        <f t="shared" si="35"/>
        <v>2</v>
      </c>
      <c r="S135" s="129">
        <f t="shared" ref="S135:AF141" si="36">R135</f>
        <v>2</v>
      </c>
      <c r="T135" s="129">
        <f t="shared" si="36"/>
        <v>2</v>
      </c>
      <c r="U135" s="129">
        <f t="shared" si="36"/>
        <v>2</v>
      </c>
      <c r="V135" s="129">
        <f t="shared" si="36"/>
        <v>2</v>
      </c>
      <c r="W135" s="129">
        <f t="shared" si="36"/>
        <v>2</v>
      </c>
      <c r="X135" s="129">
        <f t="shared" si="36"/>
        <v>2</v>
      </c>
      <c r="Y135" s="129">
        <f t="shared" si="36"/>
        <v>2</v>
      </c>
      <c r="Z135" s="129">
        <f t="shared" si="36"/>
        <v>2</v>
      </c>
      <c r="AA135" s="129">
        <f t="shared" si="36"/>
        <v>2</v>
      </c>
      <c r="AB135" s="129">
        <f t="shared" si="36"/>
        <v>2</v>
      </c>
      <c r="AC135" s="129">
        <f t="shared" si="36"/>
        <v>2</v>
      </c>
      <c r="AD135" s="129">
        <f t="shared" si="36"/>
        <v>2</v>
      </c>
      <c r="AE135" s="129">
        <f t="shared" si="36"/>
        <v>2</v>
      </c>
      <c r="AF135" s="129">
        <f t="shared" si="36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140</v>
      </c>
      <c r="B136" s="128">
        <v>5.61</v>
      </c>
      <c r="C136" s="129">
        <f t="shared" si="35"/>
        <v>5.61</v>
      </c>
      <c r="D136" s="129">
        <f t="shared" si="35"/>
        <v>5.61</v>
      </c>
      <c r="E136" s="129">
        <f t="shared" si="35"/>
        <v>5.61</v>
      </c>
      <c r="F136" s="129">
        <f t="shared" si="35"/>
        <v>5.61</v>
      </c>
      <c r="G136" s="129">
        <f t="shared" si="35"/>
        <v>5.61</v>
      </c>
      <c r="H136" s="129">
        <f t="shared" si="35"/>
        <v>5.61</v>
      </c>
      <c r="I136" s="129">
        <f t="shared" si="35"/>
        <v>5.61</v>
      </c>
      <c r="J136" s="129">
        <f t="shared" si="35"/>
        <v>5.61</v>
      </c>
      <c r="K136" s="129">
        <f t="shared" si="35"/>
        <v>5.61</v>
      </c>
      <c r="L136" s="129">
        <f t="shared" si="35"/>
        <v>5.61</v>
      </c>
      <c r="M136" s="129">
        <f t="shared" si="35"/>
        <v>5.61</v>
      </c>
      <c r="N136" s="129">
        <f t="shared" si="35"/>
        <v>5.61</v>
      </c>
      <c r="O136" s="129">
        <f t="shared" si="35"/>
        <v>5.61</v>
      </c>
      <c r="P136" s="129">
        <f t="shared" si="35"/>
        <v>5.61</v>
      </c>
      <c r="Q136" s="129">
        <f t="shared" si="35"/>
        <v>5.61</v>
      </c>
      <c r="R136" s="129">
        <f t="shared" si="35"/>
        <v>5.61</v>
      </c>
      <c r="S136" s="129">
        <f t="shared" si="36"/>
        <v>5.61</v>
      </c>
      <c r="T136" s="129">
        <f t="shared" si="36"/>
        <v>5.61</v>
      </c>
      <c r="U136" s="129">
        <f t="shared" si="36"/>
        <v>5.61</v>
      </c>
      <c r="V136" s="129">
        <f t="shared" si="36"/>
        <v>5.61</v>
      </c>
      <c r="W136" s="129">
        <f t="shared" si="36"/>
        <v>5.61</v>
      </c>
      <c r="X136" s="129">
        <f t="shared" si="36"/>
        <v>5.61</v>
      </c>
      <c r="Y136" s="129">
        <f t="shared" si="36"/>
        <v>5.61</v>
      </c>
      <c r="Z136" s="129">
        <f t="shared" si="36"/>
        <v>5.61</v>
      </c>
      <c r="AA136" s="129">
        <f t="shared" si="36"/>
        <v>5.61</v>
      </c>
      <c r="AB136" s="129">
        <f t="shared" si="36"/>
        <v>5.61</v>
      </c>
      <c r="AC136" s="129">
        <f t="shared" si="36"/>
        <v>5.61</v>
      </c>
      <c r="AD136" s="129">
        <f t="shared" si="36"/>
        <v>5.61</v>
      </c>
      <c r="AE136" s="129">
        <f t="shared" si="36"/>
        <v>5.61</v>
      </c>
      <c r="AF136" s="129">
        <f t="shared" si="36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141</v>
      </c>
      <c r="B137" s="128">
        <v>1.25</v>
      </c>
      <c r="C137" s="129">
        <f t="shared" si="35"/>
        <v>1.25</v>
      </c>
      <c r="D137" s="129">
        <f t="shared" si="35"/>
        <v>1.25</v>
      </c>
      <c r="E137" s="129">
        <f t="shared" si="35"/>
        <v>1.25</v>
      </c>
      <c r="F137" s="129">
        <f t="shared" si="35"/>
        <v>1.25</v>
      </c>
      <c r="G137" s="129">
        <f t="shared" si="35"/>
        <v>1.25</v>
      </c>
      <c r="H137" s="129">
        <f t="shared" si="35"/>
        <v>1.25</v>
      </c>
      <c r="I137" s="129">
        <f t="shared" si="35"/>
        <v>1.25</v>
      </c>
      <c r="J137" s="129">
        <f t="shared" si="35"/>
        <v>1.25</v>
      </c>
      <c r="K137" s="129">
        <f t="shared" si="35"/>
        <v>1.25</v>
      </c>
      <c r="L137" s="129">
        <f t="shared" si="35"/>
        <v>1.25</v>
      </c>
      <c r="M137" s="129">
        <f t="shared" si="35"/>
        <v>1.25</v>
      </c>
      <c r="N137" s="129">
        <f t="shared" si="35"/>
        <v>1.25</v>
      </c>
      <c r="O137" s="129">
        <f t="shared" si="35"/>
        <v>1.25</v>
      </c>
      <c r="P137" s="129">
        <f t="shared" si="35"/>
        <v>1.25</v>
      </c>
      <c r="Q137" s="129">
        <f t="shared" si="35"/>
        <v>1.25</v>
      </c>
      <c r="R137" s="129">
        <f t="shared" si="35"/>
        <v>1.25</v>
      </c>
      <c r="S137" s="129">
        <f t="shared" si="36"/>
        <v>1.25</v>
      </c>
      <c r="T137" s="129">
        <f t="shared" si="36"/>
        <v>1.25</v>
      </c>
      <c r="U137" s="129">
        <f t="shared" si="36"/>
        <v>1.25</v>
      </c>
      <c r="V137" s="129">
        <f t="shared" si="36"/>
        <v>1.25</v>
      </c>
      <c r="W137" s="129">
        <f t="shared" si="36"/>
        <v>1.25</v>
      </c>
      <c r="X137" s="129">
        <f t="shared" si="36"/>
        <v>1.25</v>
      </c>
      <c r="Y137" s="129">
        <f t="shared" si="36"/>
        <v>1.25</v>
      </c>
      <c r="Z137" s="129">
        <f t="shared" si="36"/>
        <v>1.25</v>
      </c>
      <c r="AA137" s="129">
        <f t="shared" si="36"/>
        <v>1.25</v>
      </c>
      <c r="AB137" s="129">
        <f t="shared" si="36"/>
        <v>1.25</v>
      </c>
      <c r="AC137" s="129">
        <f t="shared" si="36"/>
        <v>1.25</v>
      </c>
      <c r="AD137" s="129">
        <f t="shared" si="36"/>
        <v>1.25</v>
      </c>
      <c r="AE137" s="129">
        <f t="shared" si="36"/>
        <v>1.25</v>
      </c>
      <c r="AF137" s="129">
        <f t="shared" si="36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142</v>
      </c>
      <c r="B138" s="128">
        <v>1.25</v>
      </c>
      <c r="C138" s="129">
        <f t="shared" si="35"/>
        <v>1.25</v>
      </c>
      <c r="D138" s="129">
        <f t="shared" si="35"/>
        <v>1.25</v>
      </c>
      <c r="E138" s="129">
        <f t="shared" si="35"/>
        <v>1.25</v>
      </c>
      <c r="F138" s="129">
        <f t="shared" si="35"/>
        <v>1.25</v>
      </c>
      <c r="G138" s="129">
        <f t="shared" si="35"/>
        <v>1.25</v>
      </c>
      <c r="H138" s="129">
        <f t="shared" si="35"/>
        <v>1.25</v>
      </c>
      <c r="I138" s="129">
        <f t="shared" si="35"/>
        <v>1.25</v>
      </c>
      <c r="J138" s="129">
        <f t="shared" si="35"/>
        <v>1.25</v>
      </c>
      <c r="K138" s="129">
        <f t="shared" si="35"/>
        <v>1.25</v>
      </c>
      <c r="L138" s="129">
        <f t="shared" si="35"/>
        <v>1.25</v>
      </c>
      <c r="M138" s="129">
        <f t="shared" si="35"/>
        <v>1.25</v>
      </c>
      <c r="N138" s="129">
        <f t="shared" si="35"/>
        <v>1.25</v>
      </c>
      <c r="O138" s="129">
        <f t="shared" si="35"/>
        <v>1.25</v>
      </c>
      <c r="P138" s="129">
        <f t="shared" si="35"/>
        <v>1.25</v>
      </c>
      <c r="Q138" s="129">
        <f t="shared" si="35"/>
        <v>1.25</v>
      </c>
      <c r="R138" s="129">
        <f t="shared" si="35"/>
        <v>1.25</v>
      </c>
      <c r="S138" s="129">
        <f t="shared" si="36"/>
        <v>1.25</v>
      </c>
      <c r="T138" s="129">
        <f t="shared" si="36"/>
        <v>1.25</v>
      </c>
      <c r="U138" s="129">
        <f t="shared" si="36"/>
        <v>1.25</v>
      </c>
      <c r="V138" s="129">
        <f t="shared" si="36"/>
        <v>1.25</v>
      </c>
      <c r="W138" s="129">
        <f t="shared" si="36"/>
        <v>1.25</v>
      </c>
      <c r="X138" s="129">
        <f t="shared" si="36"/>
        <v>1.25</v>
      </c>
      <c r="Y138" s="129">
        <f t="shared" si="36"/>
        <v>1.25</v>
      </c>
      <c r="Z138" s="129">
        <f t="shared" si="36"/>
        <v>1.25</v>
      </c>
      <c r="AA138" s="129">
        <f t="shared" si="36"/>
        <v>1.25</v>
      </c>
      <c r="AB138" s="129">
        <f t="shared" si="36"/>
        <v>1.25</v>
      </c>
      <c r="AC138" s="129">
        <f t="shared" si="36"/>
        <v>1.25</v>
      </c>
      <c r="AD138" s="129">
        <f t="shared" si="36"/>
        <v>1.25</v>
      </c>
      <c r="AE138" s="129">
        <f t="shared" si="36"/>
        <v>1.25</v>
      </c>
      <c r="AF138" s="129">
        <f t="shared" si="36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143</v>
      </c>
      <c r="B139" s="128">
        <v>1.46</v>
      </c>
      <c r="C139" s="129">
        <f t="shared" si="35"/>
        <v>1.46</v>
      </c>
      <c r="D139" s="129">
        <f t="shared" si="35"/>
        <v>1.46</v>
      </c>
      <c r="E139" s="129">
        <f t="shared" si="35"/>
        <v>1.46</v>
      </c>
      <c r="F139" s="129">
        <f t="shared" si="35"/>
        <v>1.46</v>
      </c>
      <c r="G139" s="129">
        <f t="shared" si="35"/>
        <v>1.46</v>
      </c>
      <c r="H139" s="129">
        <f t="shared" si="35"/>
        <v>1.46</v>
      </c>
      <c r="I139" s="129">
        <f t="shared" si="35"/>
        <v>1.46</v>
      </c>
      <c r="J139" s="129">
        <f t="shared" si="35"/>
        <v>1.46</v>
      </c>
      <c r="K139" s="129">
        <f t="shared" si="35"/>
        <v>1.46</v>
      </c>
      <c r="L139" s="129">
        <f t="shared" si="35"/>
        <v>1.46</v>
      </c>
      <c r="M139" s="129">
        <f t="shared" si="35"/>
        <v>1.46</v>
      </c>
      <c r="N139" s="129">
        <f t="shared" si="35"/>
        <v>1.46</v>
      </c>
      <c r="O139" s="129">
        <f t="shared" si="35"/>
        <v>1.46</v>
      </c>
      <c r="P139" s="129">
        <f t="shared" si="35"/>
        <v>1.46</v>
      </c>
      <c r="Q139" s="129">
        <f t="shared" si="35"/>
        <v>1.46</v>
      </c>
      <c r="R139" s="129">
        <f t="shared" si="35"/>
        <v>1.46</v>
      </c>
      <c r="S139" s="129">
        <f t="shared" si="36"/>
        <v>1.46</v>
      </c>
      <c r="T139" s="129">
        <f t="shared" si="36"/>
        <v>1.46</v>
      </c>
      <c r="U139" s="129">
        <f t="shared" si="36"/>
        <v>1.46</v>
      </c>
      <c r="V139" s="129">
        <f t="shared" si="36"/>
        <v>1.46</v>
      </c>
      <c r="W139" s="129">
        <f t="shared" si="36"/>
        <v>1.46</v>
      </c>
      <c r="X139" s="129">
        <f t="shared" si="36"/>
        <v>1.46</v>
      </c>
      <c r="Y139" s="129">
        <f t="shared" si="36"/>
        <v>1.46</v>
      </c>
      <c r="Z139" s="129">
        <f t="shared" si="36"/>
        <v>1.46</v>
      </c>
      <c r="AA139" s="129">
        <f t="shared" si="36"/>
        <v>1.46</v>
      </c>
      <c r="AB139" s="129">
        <f t="shared" si="36"/>
        <v>1.46</v>
      </c>
      <c r="AC139" s="129">
        <f t="shared" si="36"/>
        <v>1.46</v>
      </c>
      <c r="AD139" s="129">
        <f t="shared" si="36"/>
        <v>1.46</v>
      </c>
      <c r="AE139" s="129">
        <f t="shared" si="36"/>
        <v>1.46</v>
      </c>
      <c r="AF139" s="129">
        <f t="shared" si="36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144</v>
      </c>
      <c r="B140" s="128">
        <v>3</v>
      </c>
      <c r="C140" s="129">
        <f t="shared" si="35"/>
        <v>3</v>
      </c>
      <c r="D140" s="129">
        <f t="shared" si="35"/>
        <v>3</v>
      </c>
      <c r="E140" s="129">
        <f t="shared" si="35"/>
        <v>3</v>
      </c>
      <c r="F140" s="129">
        <f t="shared" si="35"/>
        <v>3</v>
      </c>
      <c r="G140" s="129">
        <f t="shared" si="35"/>
        <v>3</v>
      </c>
      <c r="H140" s="129">
        <f t="shared" si="35"/>
        <v>3</v>
      </c>
      <c r="I140" s="129">
        <f t="shared" si="35"/>
        <v>3</v>
      </c>
      <c r="J140" s="129">
        <f t="shared" si="35"/>
        <v>3</v>
      </c>
      <c r="K140" s="129">
        <f t="shared" si="35"/>
        <v>3</v>
      </c>
      <c r="L140" s="129">
        <f t="shared" si="35"/>
        <v>3</v>
      </c>
      <c r="M140" s="129">
        <f t="shared" si="35"/>
        <v>3</v>
      </c>
      <c r="N140" s="129">
        <f t="shared" si="35"/>
        <v>3</v>
      </c>
      <c r="O140" s="129">
        <f t="shared" si="35"/>
        <v>3</v>
      </c>
      <c r="P140" s="129">
        <f t="shared" si="35"/>
        <v>3</v>
      </c>
      <c r="Q140" s="129">
        <f t="shared" si="35"/>
        <v>3</v>
      </c>
      <c r="R140" s="129">
        <f t="shared" si="35"/>
        <v>3</v>
      </c>
      <c r="S140" s="129">
        <f t="shared" si="36"/>
        <v>3</v>
      </c>
      <c r="T140" s="129">
        <f t="shared" si="36"/>
        <v>3</v>
      </c>
      <c r="U140" s="129">
        <f t="shared" si="36"/>
        <v>3</v>
      </c>
      <c r="V140" s="129">
        <f t="shared" si="36"/>
        <v>3</v>
      </c>
      <c r="W140" s="129">
        <f t="shared" si="36"/>
        <v>3</v>
      </c>
      <c r="X140" s="129">
        <f t="shared" si="36"/>
        <v>3</v>
      </c>
      <c r="Y140" s="129">
        <f t="shared" si="36"/>
        <v>3</v>
      </c>
      <c r="Z140" s="129">
        <f t="shared" si="36"/>
        <v>3</v>
      </c>
      <c r="AA140" s="129">
        <f t="shared" si="36"/>
        <v>3</v>
      </c>
      <c r="AB140" s="129">
        <f t="shared" si="36"/>
        <v>3</v>
      </c>
      <c r="AC140" s="129">
        <f t="shared" si="36"/>
        <v>3</v>
      </c>
      <c r="AD140" s="129">
        <f t="shared" si="36"/>
        <v>3</v>
      </c>
      <c r="AE140" s="129">
        <f t="shared" si="36"/>
        <v>3</v>
      </c>
      <c r="AF140" s="129">
        <f t="shared" si="36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145</v>
      </c>
      <c r="B141" s="128">
        <v>3.3</v>
      </c>
      <c r="C141" s="129">
        <f t="shared" si="35"/>
        <v>3.3</v>
      </c>
      <c r="D141" s="129">
        <f t="shared" si="35"/>
        <v>3.3</v>
      </c>
      <c r="E141" s="129">
        <f t="shared" si="35"/>
        <v>3.3</v>
      </c>
      <c r="F141" s="129">
        <f t="shared" si="35"/>
        <v>3.3</v>
      </c>
      <c r="G141" s="129">
        <f t="shared" si="35"/>
        <v>3.3</v>
      </c>
      <c r="H141" s="129">
        <f t="shared" si="35"/>
        <v>3.3</v>
      </c>
      <c r="I141" s="129">
        <f t="shared" si="35"/>
        <v>3.3</v>
      </c>
      <c r="J141" s="129">
        <f t="shared" si="35"/>
        <v>3.3</v>
      </c>
      <c r="K141" s="129">
        <f t="shared" si="35"/>
        <v>3.3</v>
      </c>
      <c r="L141" s="129">
        <f t="shared" si="35"/>
        <v>3.3</v>
      </c>
      <c r="M141" s="129">
        <f t="shared" si="35"/>
        <v>3.3</v>
      </c>
      <c r="N141" s="129">
        <f t="shared" si="35"/>
        <v>3.3</v>
      </c>
      <c r="O141" s="129">
        <f t="shared" si="35"/>
        <v>3.3</v>
      </c>
      <c r="P141" s="129">
        <f t="shared" si="35"/>
        <v>3.3</v>
      </c>
      <c r="Q141" s="129">
        <f t="shared" si="35"/>
        <v>3.3</v>
      </c>
      <c r="R141" s="129">
        <f t="shared" si="35"/>
        <v>3.3</v>
      </c>
      <c r="S141" s="129">
        <f t="shared" si="36"/>
        <v>3.3</v>
      </c>
      <c r="T141" s="129">
        <f t="shared" si="36"/>
        <v>3.3</v>
      </c>
      <c r="U141" s="129">
        <f t="shared" si="36"/>
        <v>3.3</v>
      </c>
      <c r="V141" s="129">
        <f t="shared" si="36"/>
        <v>3.3</v>
      </c>
      <c r="W141" s="129">
        <f t="shared" si="36"/>
        <v>3.3</v>
      </c>
      <c r="X141" s="129">
        <f t="shared" si="36"/>
        <v>3.3</v>
      </c>
      <c r="Y141" s="129">
        <f t="shared" si="36"/>
        <v>3.3</v>
      </c>
      <c r="Z141" s="129">
        <f t="shared" si="36"/>
        <v>3.3</v>
      </c>
      <c r="AA141" s="129">
        <f t="shared" si="36"/>
        <v>3.3</v>
      </c>
      <c r="AB141" s="129">
        <f t="shared" si="36"/>
        <v>3.3</v>
      </c>
      <c r="AC141" s="129">
        <f t="shared" si="36"/>
        <v>3.3</v>
      </c>
      <c r="AD141" s="129">
        <f t="shared" si="36"/>
        <v>3.3</v>
      </c>
      <c r="AE141" s="129">
        <f t="shared" si="36"/>
        <v>3.3</v>
      </c>
      <c r="AF141" s="129">
        <f t="shared" si="36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146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147</v>
      </c>
      <c r="B143" s="128">
        <v>1.76</v>
      </c>
      <c r="C143" s="129">
        <f t="shared" ref="C143:R144" si="37">B143</f>
        <v>1.76</v>
      </c>
      <c r="D143" s="129">
        <f t="shared" si="37"/>
        <v>1.76</v>
      </c>
      <c r="E143" s="129">
        <f t="shared" si="37"/>
        <v>1.76</v>
      </c>
      <c r="F143" s="129">
        <f t="shared" si="37"/>
        <v>1.76</v>
      </c>
      <c r="G143" s="129">
        <f t="shared" si="37"/>
        <v>1.76</v>
      </c>
      <c r="H143" s="129">
        <f t="shared" si="37"/>
        <v>1.76</v>
      </c>
      <c r="I143" s="129">
        <f t="shared" si="37"/>
        <v>1.76</v>
      </c>
      <c r="J143" s="129">
        <f t="shared" si="37"/>
        <v>1.76</v>
      </c>
      <c r="K143" s="129">
        <f t="shared" si="37"/>
        <v>1.76</v>
      </c>
      <c r="L143" s="129">
        <f t="shared" si="37"/>
        <v>1.76</v>
      </c>
      <c r="M143" s="129">
        <f t="shared" si="37"/>
        <v>1.76</v>
      </c>
      <c r="N143" s="129">
        <f t="shared" si="37"/>
        <v>1.76</v>
      </c>
      <c r="O143" s="129">
        <f t="shared" si="37"/>
        <v>1.76</v>
      </c>
      <c r="P143" s="129">
        <f t="shared" si="37"/>
        <v>1.76</v>
      </c>
      <c r="Q143" s="129">
        <f t="shared" si="37"/>
        <v>1.76</v>
      </c>
      <c r="R143" s="129">
        <f t="shared" si="37"/>
        <v>1.76</v>
      </c>
      <c r="S143" s="129">
        <f t="shared" ref="S143:AF144" si="38">R143</f>
        <v>1.76</v>
      </c>
      <c r="T143" s="129">
        <f t="shared" si="38"/>
        <v>1.76</v>
      </c>
      <c r="U143" s="129">
        <f t="shared" si="38"/>
        <v>1.76</v>
      </c>
      <c r="V143" s="129">
        <f t="shared" si="38"/>
        <v>1.76</v>
      </c>
      <c r="W143" s="129">
        <f t="shared" si="38"/>
        <v>1.76</v>
      </c>
      <c r="X143" s="129">
        <f t="shared" si="38"/>
        <v>1.76</v>
      </c>
      <c r="Y143" s="129">
        <f t="shared" si="38"/>
        <v>1.76</v>
      </c>
      <c r="Z143" s="129">
        <f t="shared" si="38"/>
        <v>1.76</v>
      </c>
      <c r="AA143" s="129">
        <f t="shared" si="38"/>
        <v>1.76</v>
      </c>
      <c r="AB143" s="129">
        <f t="shared" si="38"/>
        <v>1.76</v>
      </c>
      <c r="AC143" s="129">
        <f t="shared" si="38"/>
        <v>1.76</v>
      </c>
      <c r="AD143" s="129">
        <f t="shared" si="38"/>
        <v>1.76</v>
      </c>
      <c r="AE143" s="129">
        <f t="shared" si="38"/>
        <v>1.76</v>
      </c>
      <c r="AF143" s="129">
        <f t="shared" si="38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148</v>
      </c>
      <c r="B144" s="128">
        <v>0</v>
      </c>
      <c r="C144" s="129">
        <f t="shared" si="37"/>
        <v>0</v>
      </c>
      <c r="D144" s="129">
        <f t="shared" si="37"/>
        <v>0</v>
      </c>
      <c r="E144" s="129">
        <f t="shared" si="37"/>
        <v>0</v>
      </c>
      <c r="F144" s="129">
        <f t="shared" si="37"/>
        <v>0</v>
      </c>
      <c r="G144" s="129">
        <f t="shared" si="37"/>
        <v>0</v>
      </c>
      <c r="H144" s="129">
        <f t="shared" si="37"/>
        <v>0</v>
      </c>
      <c r="I144" s="129">
        <f t="shared" si="37"/>
        <v>0</v>
      </c>
      <c r="J144" s="129">
        <f t="shared" si="37"/>
        <v>0</v>
      </c>
      <c r="K144" s="129">
        <f t="shared" si="37"/>
        <v>0</v>
      </c>
      <c r="L144" s="129">
        <f t="shared" si="37"/>
        <v>0</v>
      </c>
      <c r="M144" s="129">
        <f t="shared" si="37"/>
        <v>0</v>
      </c>
      <c r="N144" s="129">
        <f t="shared" si="37"/>
        <v>0</v>
      </c>
      <c r="O144" s="129">
        <f t="shared" si="37"/>
        <v>0</v>
      </c>
      <c r="P144" s="129">
        <f t="shared" si="37"/>
        <v>0</v>
      </c>
      <c r="Q144" s="129">
        <f t="shared" si="37"/>
        <v>0</v>
      </c>
      <c r="R144" s="129">
        <f t="shared" si="37"/>
        <v>0</v>
      </c>
      <c r="S144" s="129">
        <f t="shared" si="38"/>
        <v>0</v>
      </c>
      <c r="T144" s="129">
        <f t="shared" si="38"/>
        <v>0</v>
      </c>
      <c r="U144" s="129">
        <f t="shared" si="38"/>
        <v>0</v>
      </c>
      <c r="V144" s="129">
        <f t="shared" si="38"/>
        <v>0</v>
      </c>
      <c r="W144" s="129">
        <f t="shared" si="38"/>
        <v>0</v>
      </c>
      <c r="X144" s="129">
        <f t="shared" si="38"/>
        <v>0</v>
      </c>
      <c r="Y144" s="129">
        <f t="shared" si="38"/>
        <v>0</v>
      </c>
      <c r="Z144" s="129">
        <f t="shared" si="38"/>
        <v>0</v>
      </c>
      <c r="AA144" s="129">
        <f t="shared" si="38"/>
        <v>0</v>
      </c>
      <c r="AB144" s="129">
        <f t="shared" si="38"/>
        <v>0</v>
      </c>
      <c r="AC144" s="129">
        <f t="shared" si="38"/>
        <v>0</v>
      </c>
      <c r="AD144" s="129">
        <f t="shared" si="38"/>
        <v>0</v>
      </c>
      <c r="AE144" s="129">
        <f t="shared" si="38"/>
        <v>0</v>
      </c>
      <c r="AF144" s="129">
        <f t="shared" si="38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149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150</v>
      </c>
      <c r="B146" s="128">
        <v>0.1</v>
      </c>
      <c r="C146" s="129">
        <f t="shared" ref="C146:R149" si="39">B146</f>
        <v>0.1</v>
      </c>
      <c r="D146" s="129">
        <f t="shared" si="39"/>
        <v>0.1</v>
      </c>
      <c r="E146" s="129">
        <f t="shared" si="39"/>
        <v>0.1</v>
      </c>
      <c r="F146" s="129">
        <f t="shared" si="39"/>
        <v>0.1</v>
      </c>
      <c r="G146" s="129">
        <f t="shared" si="39"/>
        <v>0.1</v>
      </c>
      <c r="H146" s="129">
        <f t="shared" si="39"/>
        <v>0.1</v>
      </c>
      <c r="I146" s="129">
        <f t="shared" si="39"/>
        <v>0.1</v>
      </c>
      <c r="J146" s="129">
        <f t="shared" si="39"/>
        <v>0.1</v>
      </c>
      <c r="K146" s="129">
        <f t="shared" si="39"/>
        <v>0.1</v>
      </c>
      <c r="L146" s="129">
        <f t="shared" si="39"/>
        <v>0.1</v>
      </c>
      <c r="M146" s="129">
        <f t="shared" si="39"/>
        <v>0.1</v>
      </c>
      <c r="N146" s="129">
        <f t="shared" si="39"/>
        <v>0.1</v>
      </c>
      <c r="O146" s="129">
        <f t="shared" si="39"/>
        <v>0.1</v>
      </c>
      <c r="P146" s="129">
        <f t="shared" si="39"/>
        <v>0.1</v>
      </c>
      <c r="Q146" s="129">
        <f t="shared" si="39"/>
        <v>0.1</v>
      </c>
      <c r="R146" s="129">
        <f t="shared" si="39"/>
        <v>0.1</v>
      </c>
      <c r="S146" s="129">
        <f t="shared" ref="S146:AF149" si="40">R146</f>
        <v>0.1</v>
      </c>
      <c r="T146" s="129">
        <f t="shared" si="40"/>
        <v>0.1</v>
      </c>
      <c r="U146" s="129">
        <f t="shared" si="40"/>
        <v>0.1</v>
      </c>
      <c r="V146" s="129">
        <f t="shared" si="40"/>
        <v>0.1</v>
      </c>
      <c r="W146" s="129">
        <f t="shared" si="40"/>
        <v>0.1</v>
      </c>
      <c r="X146" s="129">
        <f t="shared" si="40"/>
        <v>0.1</v>
      </c>
      <c r="Y146" s="129">
        <f t="shared" si="40"/>
        <v>0.1</v>
      </c>
      <c r="Z146" s="129">
        <f t="shared" si="40"/>
        <v>0.1</v>
      </c>
      <c r="AA146" s="129">
        <f t="shared" si="40"/>
        <v>0.1</v>
      </c>
      <c r="AB146" s="129">
        <f t="shared" si="40"/>
        <v>0.1</v>
      </c>
      <c r="AC146" s="129">
        <f t="shared" si="40"/>
        <v>0.1</v>
      </c>
      <c r="AD146" s="129">
        <f t="shared" si="40"/>
        <v>0.1</v>
      </c>
      <c r="AE146" s="129">
        <f t="shared" si="40"/>
        <v>0.1</v>
      </c>
      <c r="AF146" s="129">
        <f t="shared" si="40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151</v>
      </c>
      <c r="B147" s="128">
        <v>2.0499999999999998</v>
      </c>
      <c r="C147" s="129">
        <f t="shared" si="39"/>
        <v>2.0499999999999998</v>
      </c>
      <c r="D147" s="129">
        <f t="shared" si="39"/>
        <v>2.0499999999999998</v>
      </c>
      <c r="E147" s="129">
        <f t="shared" si="39"/>
        <v>2.0499999999999998</v>
      </c>
      <c r="F147" s="129">
        <f t="shared" si="39"/>
        <v>2.0499999999999998</v>
      </c>
      <c r="G147" s="129">
        <f t="shared" si="39"/>
        <v>2.0499999999999998</v>
      </c>
      <c r="H147" s="129">
        <f t="shared" si="39"/>
        <v>2.0499999999999998</v>
      </c>
      <c r="I147" s="129">
        <f t="shared" si="39"/>
        <v>2.0499999999999998</v>
      </c>
      <c r="J147" s="129">
        <f t="shared" si="39"/>
        <v>2.0499999999999998</v>
      </c>
      <c r="K147" s="129">
        <f t="shared" si="39"/>
        <v>2.0499999999999998</v>
      </c>
      <c r="L147" s="129">
        <f t="shared" si="39"/>
        <v>2.0499999999999998</v>
      </c>
      <c r="M147" s="129">
        <f t="shared" si="39"/>
        <v>2.0499999999999998</v>
      </c>
      <c r="N147" s="129">
        <f t="shared" si="39"/>
        <v>2.0499999999999998</v>
      </c>
      <c r="O147" s="129">
        <f t="shared" si="39"/>
        <v>2.0499999999999998</v>
      </c>
      <c r="P147" s="129">
        <f t="shared" si="39"/>
        <v>2.0499999999999998</v>
      </c>
      <c r="Q147" s="129">
        <f t="shared" si="39"/>
        <v>2.0499999999999998</v>
      </c>
      <c r="R147" s="129">
        <f t="shared" si="39"/>
        <v>2.0499999999999998</v>
      </c>
      <c r="S147" s="129">
        <f t="shared" si="40"/>
        <v>2.0499999999999998</v>
      </c>
      <c r="T147" s="129">
        <f t="shared" si="40"/>
        <v>2.0499999999999998</v>
      </c>
      <c r="U147" s="129">
        <f t="shared" si="40"/>
        <v>2.0499999999999998</v>
      </c>
      <c r="V147" s="129">
        <f t="shared" si="40"/>
        <v>2.0499999999999998</v>
      </c>
      <c r="W147" s="129">
        <f t="shared" si="40"/>
        <v>2.0499999999999998</v>
      </c>
      <c r="X147" s="129">
        <f t="shared" si="40"/>
        <v>2.0499999999999998</v>
      </c>
      <c r="Y147" s="129">
        <f t="shared" si="40"/>
        <v>2.0499999999999998</v>
      </c>
      <c r="Z147" s="129">
        <f t="shared" si="40"/>
        <v>2.0499999999999998</v>
      </c>
      <c r="AA147" s="129">
        <f t="shared" si="40"/>
        <v>2.0499999999999998</v>
      </c>
      <c r="AB147" s="129">
        <f t="shared" si="40"/>
        <v>2.0499999999999998</v>
      </c>
      <c r="AC147" s="129">
        <f t="shared" si="40"/>
        <v>2.0499999999999998</v>
      </c>
      <c r="AD147" s="129">
        <f t="shared" si="40"/>
        <v>2.0499999999999998</v>
      </c>
      <c r="AE147" s="129">
        <f t="shared" si="40"/>
        <v>2.0499999999999998</v>
      </c>
      <c r="AF147" s="129">
        <f t="shared" si="40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152</v>
      </c>
      <c r="B148" s="128">
        <v>2.7</v>
      </c>
      <c r="C148" s="129">
        <f t="shared" si="39"/>
        <v>2.7</v>
      </c>
      <c r="D148" s="129">
        <f t="shared" si="39"/>
        <v>2.7</v>
      </c>
      <c r="E148" s="129">
        <f t="shared" si="39"/>
        <v>2.7</v>
      </c>
      <c r="F148" s="129">
        <f t="shared" si="39"/>
        <v>2.7</v>
      </c>
      <c r="G148" s="129">
        <f t="shared" si="39"/>
        <v>2.7</v>
      </c>
      <c r="H148" s="129">
        <f t="shared" si="39"/>
        <v>2.7</v>
      </c>
      <c r="I148" s="129">
        <f t="shared" si="39"/>
        <v>2.7</v>
      </c>
      <c r="J148" s="129">
        <f t="shared" si="39"/>
        <v>2.7</v>
      </c>
      <c r="K148" s="129">
        <f t="shared" si="39"/>
        <v>2.7</v>
      </c>
      <c r="L148" s="129">
        <f t="shared" si="39"/>
        <v>2.7</v>
      </c>
      <c r="M148" s="129">
        <f t="shared" si="39"/>
        <v>2.7</v>
      </c>
      <c r="N148" s="129">
        <f t="shared" si="39"/>
        <v>2.7</v>
      </c>
      <c r="O148" s="129">
        <f t="shared" si="39"/>
        <v>2.7</v>
      </c>
      <c r="P148" s="129">
        <f t="shared" si="39"/>
        <v>2.7</v>
      </c>
      <c r="Q148" s="129">
        <f t="shared" si="39"/>
        <v>2.7</v>
      </c>
      <c r="R148" s="129">
        <f t="shared" si="39"/>
        <v>2.7</v>
      </c>
      <c r="S148" s="129">
        <f t="shared" si="40"/>
        <v>2.7</v>
      </c>
      <c r="T148" s="129">
        <f t="shared" si="40"/>
        <v>2.7</v>
      </c>
      <c r="U148" s="129">
        <f t="shared" si="40"/>
        <v>2.7</v>
      </c>
      <c r="V148" s="129">
        <f t="shared" si="40"/>
        <v>2.7</v>
      </c>
      <c r="W148" s="129">
        <f t="shared" si="40"/>
        <v>2.7</v>
      </c>
      <c r="X148" s="129">
        <f t="shared" si="40"/>
        <v>2.7</v>
      </c>
      <c r="Y148" s="129">
        <f t="shared" si="40"/>
        <v>2.7</v>
      </c>
      <c r="Z148" s="129">
        <f t="shared" si="40"/>
        <v>2.7</v>
      </c>
      <c r="AA148" s="129">
        <f t="shared" si="40"/>
        <v>2.7</v>
      </c>
      <c r="AB148" s="129">
        <f t="shared" si="40"/>
        <v>2.7</v>
      </c>
      <c r="AC148" s="129">
        <f t="shared" si="40"/>
        <v>2.7</v>
      </c>
      <c r="AD148" s="129">
        <f t="shared" si="40"/>
        <v>2.7</v>
      </c>
      <c r="AE148" s="129">
        <f t="shared" si="40"/>
        <v>2.7</v>
      </c>
      <c r="AF148" s="129">
        <f t="shared" si="40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153</v>
      </c>
      <c r="B149" s="128">
        <v>2.15</v>
      </c>
      <c r="C149" s="129">
        <f t="shared" si="39"/>
        <v>2.15</v>
      </c>
      <c r="D149" s="129">
        <f t="shared" si="39"/>
        <v>2.15</v>
      </c>
      <c r="E149" s="129">
        <f t="shared" si="39"/>
        <v>2.15</v>
      </c>
      <c r="F149" s="129">
        <f t="shared" si="39"/>
        <v>2.15</v>
      </c>
      <c r="G149" s="129">
        <f t="shared" si="39"/>
        <v>2.15</v>
      </c>
      <c r="H149" s="129">
        <f t="shared" si="39"/>
        <v>2.15</v>
      </c>
      <c r="I149" s="129">
        <f t="shared" si="39"/>
        <v>2.15</v>
      </c>
      <c r="J149" s="129">
        <f t="shared" si="39"/>
        <v>2.15</v>
      </c>
      <c r="K149" s="129">
        <f t="shared" si="39"/>
        <v>2.15</v>
      </c>
      <c r="L149" s="129">
        <f t="shared" si="39"/>
        <v>2.15</v>
      </c>
      <c r="M149" s="129">
        <f t="shared" si="39"/>
        <v>2.15</v>
      </c>
      <c r="N149" s="129">
        <f t="shared" si="39"/>
        <v>2.15</v>
      </c>
      <c r="O149" s="129">
        <f t="shared" si="39"/>
        <v>2.15</v>
      </c>
      <c r="P149" s="129">
        <f t="shared" si="39"/>
        <v>2.15</v>
      </c>
      <c r="Q149" s="129">
        <f t="shared" si="39"/>
        <v>2.15</v>
      </c>
      <c r="R149" s="129">
        <f t="shared" si="39"/>
        <v>2.15</v>
      </c>
      <c r="S149" s="129">
        <f t="shared" si="40"/>
        <v>2.15</v>
      </c>
      <c r="T149" s="129">
        <f t="shared" si="40"/>
        <v>2.15</v>
      </c>
      <c r="U149" s="129">
        <f t="shared" si="40"/>
        <v>2.15</v>
      </c>
      <c r="V149" s="129">
        <f t="shared" si="40"/>
        <v>2.15</v>
      </c>
      <c r="W149" s="129">
        <f t="shared" si="40"/>
        <v>2.15</v>
      </c>
      <c r="X149" s="129">
        <f t="shared" si="40"/>
        <v>2.15</v>
      </c>
      <c r="Y149" s="129">
        <f t="shared" si="40"/>
        <v>2.15</v>
      </c>
      <c r="Z149" s="129">
        <f t="shared" si="40"/>
        <v>2.15</v>
      </c>
      <c r="AA149" s="129">
        <f t="shared" si="40"/>
        <v>2.15</v>
      </c>
      <c r="AB149" s="129">
        <f t="shared" si="40"/>
        <v>2.15</v>
      </c>
      <c r="AC149" s="129">
        <f t="shared" si="40"/>
        <v>2.15</v>
      </c>
      <c r="AD149" s="129">
        <f t="shared" si="40"/>
        <v>2.15</v>
      </c>
      <c r="AE149" s="129">
        <f t="shared" si="40"/>
        <v>2.15</v>
      </c>
      <c r="AF149" s="129">
        <f t="shared" si="40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154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155</v>
      </c>
      <c r="B151" s="128">
        <v>0.9</v>
      </c>
      <c r="C151" s="129">
        <f t="shared" ref="C151:R163" si="41">B151</f>
        <v>0.9</v>
      </c>
      <c r="D151" s="129">
        <f t="shared" si="41"/>
        <v>0.9</v>
      </c>
      <c r="E151" s="129">
        <f t="shared" si="41"/>
        <v>0.9</v>
      </c>
      <c r="F151" s="129">
        <f t="shared" si="41"/>
        <v>0.9</v>
      </c>
      <c r="G151" s="129">
        <f t="shared" si="41"/>
        <v>0.9</v>
      </c>
      <c r="H151" s="129">
        <f t="shared" si="41"/>
        <v>0.9</v>
      </c>
      <c r="I151" s="129">
        <f t="shared" si="41"/>
        <v>0.9</v>
      </c>
      <c r="J151" s="129">
        <f t="shared" si="41"/>
        <v>0.9</v>
      </c>
      <c r="K151" s="129">
        <f t="shared" si="41"/>
        <v>0.9</v>
      </c>
      <c r="L151" s="129">
        <f t="shared" si="41"/>
        <v>0.9</v>
      </c>
      <c r="M151" s="129">
        <f t="shared" si="41"/>
        <v>0.9</v>
      </c>
      <c r="N151" s="129">
        <f t="shared" si="41"/>
        <v>0.9</v>
      </c>
      <c r="O151" s="129">
        <f t="shared" si="41"/>
        <v>0.9</v>
      </c>
      <c r="P151" s="129">
        <f t="shared" si="41"/>
        <v>0.9</v>
      </c>
      <c r="Q151" s="129">
        <f t="shared" si="41"/>
        <v>0.9</v>
      </c>
      <c r="R151" s="129">
        <f t="shared" si="41"/>
        <v>0.9</v>
      </c>
      <c r="S151" s="129">
        <f t="shared" ref="R151:AF163" si="42">R151</f>
        <v>0.9</v>
      </c>
      <c r="T151" s="129">
        <f t="shared" si="42"/>
        <v>0.9</v>
      </c>
      <c r="U151" s="129">
        <f t="shared" si="42"/>
        <v>0.9</v>
      </c>
      <c r="V151" s="129">
        <f t="shared" si="42"/>
        <v>0.9</v>
      </c>
      <c r="W151" s="129">
        <f t="shared" si="42"/>
        <v>0.9</v>
      </c>
      <c r="X151" s="129">
        <f t="shared" si="42"/>
        <v>0.9</v>
      </c>
      <c r="Y151" s="129">
        <f t="shared" si="42"/>
        <v>0.9</v>
      </c>
      <c r="Z151" s="129">
        <f t="shared" si="42"/>
        <v>0.9</v>
      </c>
      <c r="AA151" s="129">
        <f t="shared" si="42"/>
        <v>0.9</v>
      </c>
      <c r="AB151" s="129">
        <f t="shared" si="42"/>
        <v>0.9</v>
      </c>
      <c r="AC151" s="129">
        <f t="shared" si="42"/>
        <v>0.9</v>
      </c>
      <c r="AD151" s="129">
        <f t="shared" si="42"/>
        <v>0.9</v>
      </c>
      <c r="AE151" s="129">
        <f t="shared" si="42"/>
        <v>0.9</v>
      </c>
      <c r="AF151" s="129">
        <f t="shared" si="42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156</v>
      </c>
      <c r="B152" s="128">
        <v>1.08</v>
      </c>
      <c r="C152" s="129">
        <f t="shared" si="41"/>
        <v>1.08</v>
      </c>
      <c r="D152" s="129">
        <f t="shared" si="41"/>
        <v>1.08</v>
      </c>
      <c r="E152" s="129">
        <f t="shared" si="41"/>
        <v>1.08</v>
      </c>
      <c r="F152" s="129">
        <f t="shared" si="41"/>
        <v>1.08</v>
      </c>
      <c r="G152" s="129">
        <f t="shared" si="41"/>
        <v>1.08</v>
      </c>
      <c r="H152" s="129">
        <f t="shared" si="41"/>
        <v>1.08</v>
      </c>
      <c r="I152" s="129">
        <f t="shared" si="41"/>
        <v>1.08</v>
      </c>
      <c r="J152" s="129">
        <f t="shared" si="41"/>
        <v>1.08</v>
      </c>
      <c r="K152" s="129">
        <f t="shared" si="41"/>
        <v>1.08</v>
      </c>
      <c r="L152" s="129">
        <f t="shared" si="41"/>
        <v>1.08</v>
      </c>
      <c r="M152" s="129">
        <f t="shared" si="41"/>
        <v>1.08</v>
      </c>
      <c r="N152" s="129">
        <f t="shared" si="41"/>
        <v>1.08</v>
      </c>
      <c r="O152" s="129">
        <f t="shared" si="41"/>
        <v>1.08</v>
      </c>
      <c r="P152" s="129">
        <f t="shared" si="41"/>
        <v>1.08</v>
      </c>
      <c r="Q152" s="129">
        <f t="shared" si="41"/>
        <v>1.08</v>
      </c>
      <c r="R152" s="129">
        <f t="shared" si="41"/>
        <v>1.08</v>
      </c>
      <c r="S152" s="129">
        <f t="shared" si="42"/>
        <v>1.08</v>
      </c>
      <c r="T152" s="129">
        <f t="shared" si="42"/>
        <v>1.08</v>
      </c>
      <c r="U152" s="129">
        <f t="shared" si="42"/>
        <v>1.08</v>
      </c>
      <c r="V152" s="129">
        <f t="shared" si="42"/>
        <v>1.08</v>
      </c>
      <c r="W152" s="129">
        <f t="shared" si="42"/>
        <v>1.08</v>
      </c>
      <c r="X152" s="129">
        <f t="shared" si="42"/>
        <v>1.08</v>
      </c>
      <c r="Y152" s="129">
        <f t="shared" si="42"/>
        <v>1.08</v>
      </c>
      <c r="Z152" s="129">
        <f t="shared" si="42"/>
        <v>1.08</v>
      </c>
      <c r="AA152" s="129">
        <f t="shared" si="42"/>
        <v>1.08</v>
      </c>
      <c r="AB152" s="129">
        <f t="shared" si="42"/>
        <v>1.08</v>
      </c>
      <c r="AC152" s="129">
        <f t="shared" si="42"/>
        <v>1.08</v>
      </c>
      <c r="AD152" s="129">
        <f t="shared" si="42"/>
        <v>1.08</v>
      </c>
      <c r="AE152" s="129">
        <f t="shared" si="42"/>
        <v>1.08</v>
      </c>
      <c r="AF152" s="129">
        <f t="shared" si="42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157</v>
      </c>
      <c r="B153" s="128">
        <v>2.37</v>
      </c>
      <c r="C153" s="129">
        <f t="shared" si="41"/>
        <v>2.37</v>
      </c>
      <c r="D153" s="129">
        <f t="shared" si="41"/>
        <v>2.37</v>
      </c>
      <c r="E153" s="129">
        <f t="shared" si="41"/>
        <v>2.37</v>
      </c>
      <c r="F153" s="129">
        <f t="shared" si="41"/>
        <v>2.37</v>
      </c>
      <c r="G153" s="129">
        <f t="shared" si="41"/>
        <v>2.37</v>
      </c>
      <c r="H153" s="129">
        <f t="shared" si="41"/>
        <v>2.37</v>
      </c>
      <c r="I153" s="129">
        <f t="shared" si="41"/>
        <v>2.37</v>
      </c>
      <c r="J153" s="129">
        <f t="shared" si="41"/>
        <v>2.37</v>
      </c>
      <c r="K153" s="129">
        <f t="shared" si="41"/>
        <v>2.37</v>
      </c>
      <c r="L153" s="129">
        <f t="shared" si="41"/>
        <v>2.37</v>
      </c>
      <c r="M153" s="129">
        <f t="shared" si="41"/>
        <v>2.37</v>
      </c>
      <c r="N153" s="129">
        <f t="shared" si="41"/>
        <v>2.37</v>
      </c>
      <c r="O153" s="129">
        <f t="shared" si="41"/>
        <v>2.37</v>
      </c>
      <c r="P153" s="129">
        <f t="shared" si="41"/>
        <v>2.37</v>
      </c>
      <c r="Q153" s="129">
        <f t="shared" si="41"/>
        <v>2.37</v>
      </c>
      <c r="R153" s="129">
        <f t="shared" si="41"/>
        <v>2.37</v>
      </c>
      <c r="S153" s="129">
        <f t="shared" si="42"/>
        <v>2.37</v>
      </c>
      <c r="T153" s="129">
        <f t="shared" si="42"/>
        <v>2.37</v>
      </c>
      <c r="U153" s="129">
        <f t="shared" si="42"/>
        <v>2.37</v>
      </c>
      <c r="V153" s="129">
        <f t="shared" si="42"/>
        <v>2.37</v>
      </c>
      <c r="W153" s="129">
        <f t="shared" si="42"/>
        <v>2.37</v>
      </c>
      <c r="X153" s="129">
        <f t="shared" si="42"/>
        <v>2.37</v>
      </c>
      <c r="Y153" s="129">
        <f t="shared" si="42"/>
        <v>2.37</v>
      </c>
      <c r="Z153" s="129">
        <f t="shared" si="42"/>
        <v>2.37</v>
      </c>
      <c r="AA153" s="129">
        <f t="shared" si="42"/>
        <v>2.37</v>
      </c>
      <c r="AB153" s="129">
        <f t="shared" si="42"/>
        <v>2.37</v>
      </c>
      <c r="AC153" s="129">
        <f t="shared" si="42"/>
        <v>2.37</v>
      </c>
      <c r="AD153" s="129">
        <f t="shared" si="42"/>
        <v>2.37</v>
      </c>
      <c r="AE153" s="129">
        <f t="shared" si="42"/>
        <v>2.37</v>
      </c>
      <c r="AF153" s="129">
        <f t="shared" si="42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158</v>
      </c>
      <c r="B154" s="128">
        <v>1.81</v>
      </c>
      <c r="C154" s="129">
        <f t="shared" si="41"/>
        <v>1.81</v>
      </c>
      <c r="D154" s="129">
        <f t="shared" si="41"/>
        <v>1.81</v>
      </c>
      <c r="E154" s="129">
        <f t="shared" si="41"/>
        <v>1.81</v>
      </c>
      <c r="F154" s="129">
        <f t="shared" si="41"/>
        <v>1.81</v>
      </c>
      <c r="G154" s="129">
        <f t="shared" si="41"/>
        <v>1.81</v>
      </c>
      <c r="H154" s="129">
        <f t="shared" si="41"/>
        <v>1.81</v>
      </c>
      <c r="I154" s="129">
        <f t="shared" si="41"/>
        <v>1.81</v>
      </c>
      <c r="J154" s="129">
        <f t="shared" si="41"/>
        <v>1.81</v>
      </c>
      <c r="K154" s="129">
        <f t="shared" si="41"/>
        <v>1.81</v>
      </c>
      <c r="L154" s="129">
        <f t="shared" si="41"/>
        <v>1.81</v>
      </c>
      <c r="M154" s="129">
        <f t="shared" si="41"/>
        <v>1.81</v>
      </c>
      <c r="N154" s="129">
        <f t="shared" si="41"/>
        <v>1.81</v>
      </c>
      <c r="O154" s="129">
        <f t="shared" si="41"/>
        <v>1.81</v>
      </c>
      <c r="P154" s="129">
        <f t="shared" si="41"/>
        <v>1.81</v>
      </c>
      <c r="Q154" s="129">
        <f t="shared" si="41"/>
        <v>1.81</v>
      </c>
      <c r="R154" s="129">
        <f t="shared" si="41"/>
        <v>1.81</v>
      </c>
      <c r="S154" s="129">
        <f t="shared" si="42"/>
        <v>1.81</v>
      </c>
      <c r="T154" s="129">
        <f t="shared" si="42"/>
        <v>1.81</v>
      </c>
      <c r="U154" s="129">
        <f t="shared" si="42"/>
        <v>1.81</v>
      </c>
      <c r="V154" s="129">
        <f t="shared" si="42"/>
        <v>1.81</v>
      </c>
      <c r="W154" s="129">
        <f t="shared" si="42"/>
        <v>1.81</v>
      </c>
      <c r="X154" s="129">
        <f t="shared" si="42"/>
        <v>1.81</v>
      </c>
      <c r="Y154" s="129">
        <f t="shared" si="42"/>
        <v>1.81</v>
      </c>
      <c r="Z154" s="129">
        <f t="shared" si="42"/>
        <v>1.81</v>
      </c>
      <c r="AA154" s="129">
        <f t="shared" si="42"/>
        <v>1.81</v>
      </c>
      <c r="AB154" s="129">
        <f t="shared" si="42"/>
        <v>1.81</v>
      </c>
      <c r="AC154" s="129">
        <f t="shared" si="42"/>
        <v>1.81</v>
      </c>
      <c r="AD154" s="129">
        <f t="shared" si="42"/>
        <v>1.81</v>
      </c>
      <c r="AE154" s="129">
        <f t="shared" si="42"/>
        <v>1.81</v>
      </c>
      <c r="AF154" s="129">
        <f t="shared" si="42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159</v>
      </c>
      <c r="B155" s="128">
        <v>1.0900000000000001</v>
      </c>
      <c r="C155" s="129">
        <f t="shared" si="41"/>
        <v>1.0900000000000001</v>
      </c>
      <c r="D155" s="129">
        <f t="shared" si="41"/>
        <v>1.0900000000000001</v>
      </c>
      <c r="E155" s="129">
        <f t="shared" si="41"/>
        <v>1.0900000000000001</v>
      </c>
      <c r="F155" s="129">
        <f t="shared" si="41"/>
        <v>1.0900000000000001</v>
      </c>
      <c r="G155" s="129">
        <f t="shared" si="41"/>
        <v>1.0900000000000001</v>
      </c>
      <c r="H155" s="129">
        <f t="shared" si="41"/>
        <v>1.0900000000000001</v>
      </c>
      <c r="I155" s="129">
        <f t="shared" si="41"/>
        <v>1.0900000000000001</v>
      </c>
      <c r="J155" s="129">
        <f t="shared" si="41"/>
        <v>1.0900000000000001</v>
      </c>
      <c r="K155" s="129">
        <f t="shared" si="41"/>
        <v>1.0900000000000001</v>
      </c>
      <c r="L155" s="129">
        <f t="shared" si="41"/>
        <v>1.0900000000000001</v>
      </c>
      <c r="M155" s="129">
        <f t="shared" si="41"/>
        <v>1.0900000000000001</v>
      </c>
      <c r="N155" s="129">
        <f t="shared" si="41"/>
        <v>1.0900000000000001</v>
      </c>
      <c r="O155" s="129">
        <f t="shared" si="41"/>
        <v>1.0900000000000001</v>
      </c>
      <c r="P155" s="129">
        <f t="shared" si="41"/>
        <v>1.0900000000000001</v>
      </c>
      <c r="Q155" s="129">
        <f t="shared" si="41"/>
        <v>1.0900000000000001</v>
      </c>
      <c r="R155" s="129">
        <f t="shared" si="41"/>
        <v>1.0900000000000001</v>
      </c>
      <c r="S155" s="129">
        <f t="shared" si="42"/>
        <v>1.0900000000000001</v>
      </c>
      <c r="T155" s="129">
        <f t="shared" si="42"/>
        <v>1.0900000000000001</v>
      </c>
      <c r="U155" s="129">
        <f t="shared" si="42"/>
        <v>1.0900000000000001</v>
      </c>
      <c r="V155" s="129">
        <f t="shared" si="42"/>
        <v>1.0900000000000001</v>
      </c>
      <c r="W155" s="129">
        <f t="shared" si="42"/>
        <v>1.0900000000000001</v>
      </c>
      <c r="X155" s="129">
        <f t="shared" si="42"/>
        <v>1.0900000000000001</v>
      </c>
      <c r="Y155" s="129">
        <f t="shared" si="42"/>
        <v>1.0900000000000001</v>
      </c>
      <c r="Z155" s="129">
        <f t="shared" si="42"/>
        <v>1.0900000000000001</v>
      </c>
      <c r="AA155" s="129">
        <f t="shared" si="42"/>
        <v>1.0900000000000001</v>
      </c>
      <c r="AB155" s="129">
        <f t="shared" si="42"/>
        <v>1.0900000000000001</v>
      </c>
      <c r="AC155" s="129">
        <f t="shared" si="42"/>
        <v>1.0900000000000001</v>
      </c>
      <c r="AD155" s="129">
        <f t="shared" si="42"/>
        <v>1.0900000000000001</v>
      </c>
      <c r="AE155" s="129">
        <f t="shared" si="42"/>
        <v>1.0900000000000001</v>
      </c>
      <c r="AF155" s="129">
        <f t="shared" si="42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160</v>
      </c>
      <c r="B156" s="128">
        <v>1.58</v>
      </c>
      <c r="C156" s="129">
        <f t="shared" si="41"/>
        <v>1.58</v>
      </c>
      <c r="D156" s="129">
        <f t="shared" si="41"/>
        <v>1.58</v>
      </c>
      <c r="E156" s="129">
        <f t="shared" si="41"/>
        <v>1.58</v>
      </c>
      <c r="F156" s="129">
        <f t="shared" si="41"/>
        <v>1.58</v>
      </c>
      <c r="G156" s="129">
        <f t="shared" si="41"/>
        <v>1.58</v>
      </c>
      <c r="H156" s="129">
        <f t="shared" si="41"/>
        <v>1.58</v>
      </c>
      <c r="I156" s="129">
        <f t="shared" si="41"/>
        <v>1.58</v>
      </c>
      <c r="J156" s="129">
        <f t="shared" si="41"/>
        <v>1.58</v>
      </c>
      <c r="K156" s="129">
        <f t="shared" si="41"/>
        <v>1.58</v>
      </c>
      <c r="L156" s="129">
        <f t="shared" si="41"/>
        <v>1.58</v>
      </c>
      <c r="M156" s="129">
        <f t="shared" si="41"/>
        <v>1.58</v>
      </c>
      <c r="N156" s="129">
        <f t="shared" si="41"/>
        <v>1.58</v>
      </c>
      <c r="O156" s="129">
        <f t="shared" si="41"/>
        <v>1.58</v>
      </c>
      <c r="P156" s="129">
        <f t="shared" si="41"/>
        <v>1.58</v>
      </c>
      <c r="Q156" s="129">
        <f t="shared" si="41"/>
        <v>1.58</v>
      </c>
      <c r="R156" s="129">
        <f t="shared" si="41"/>
        <v>1.58</v>
      </c>
      <c r="S156" s="129">
        <f t="shared" si="42"/>
        <v>1.58</v>
      </c>
      <c r="T156" s="129">
        <f t="shared" si="42"/>
        <v>1.58</v>
      </c>
      <c r="U156" s="129">
        <f t="shared" si="42"/>
        <v>1.58</v>
      </c>
      <c r="V156" s="129">
        <f t="shared" si="42"/>
        <v>1.58</v>
      </c>
      <c r="W156" s="129">
        <f t="shared" si="42"/>
        <v>1.58</v>
      </c>
      <c r="X156" s="129">
        <f t="shared" si="42"/>
        <v>1.58</v>
      </c>
      <c r="Y156" s="129">
        <f t="shared" si="42"/>
        <v>1.58</v>
      </c>
      <c r="Z156" s="129">
        <f t="shared" si="42"/>
        <v>1.58</v>
      </c>
      <c r="AA156" s="129">
        <f t="shared" si="42"/>
        <v>1.58</v>
      </c>
      <c r="AB156" s="129">
        <f t="shared" si="42"/>
        <v>1.58</v>
      </c>
      <c r="AC156" s="129">
        <f t="shared" si="42"/>
        <v>1.58</v>
      </c>
      <c r="AD156" s="129">
        <f t="shared" si="42"/>
        <v>1.58</v>
      </c>
      <c r="AE156" s="129">
        <f t="shared" si="42"/>
        <v>1.58</v>
      </c>
      <c r="AF156" s="129">
        <f t="shared" si="42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161</v>
      </c>
      <c r="B157" s="128">
        <v>2</v>
      </c>
      <c r="C157" s="129">
        <f t="shared" si="41"/>
        <v>2</v>
      </c>
      <c r="D157" s="129">
        <f t="shared" si="41"/>
        <v>2</v>
      </c>
      <c r="E157" s="129">
        <f t="shared" si="41"/>
        <v>2</v>
      </c>
      <c r="F157" s="129">
        <f t="shared" si="41"/>
        <v>2</v>
      </c>
      <c r="G157" s="129">
        <f t="shared" si="41"/>
        <v>2</v>
      </c>
      <c r="H157" s="129">
        <f t="shared" si="41"/>
        <v>2</v>
      </c>
      <c r="I157" s="129">
        <f t="shared" si="41"/>
        <v>2</v>
      </c>
      <c r="J157" s="129">
        <f t="shared" si="41"/>
        <v>2</v>
      </c>
      <c r="K157" s="129">
        <f t="shared" si="41"/>
        <v>2</v>
      </c>
      <c r="L157" s="129">
        <f t="shared" si="41"/>
        <v>2</v>
      </c>
      <c r="M157" s="129">
        <f t="shared" si="41"/>
        <v>2</v>
      </c>
      <c r="N157" s="129">
        <f t="shared" si="41"/>
        <v>2</v>
      </c>
      <c r="O157" s="129">
        <f t="shared" si="41"/>
        <v>2</v>
      </c>
      <c r="P157" s="129">
        <f t="shared" si="41"/>
        <v>2</v>
      </c>
      <c r="Q157" s="129">
        <f t="shared" si="41"/>
        <v>2</v>
      </c>
      <c r="R157" s="129">
        <f t="shared" si="41"/>
        <v>2</v>
      </c>
      <c r="S157" s="129">
        <f t="shared" si="42"/>
        <v>2</v>
      </c>
      <c r="T157" s="129">
        <f t="shared" si="42"/>
        <v>2</v>
      </c>
      <c r="U157" s="129">
        <f t="shared" si="42"/>
        <v>2</v>
      </c>
      <c r="V157" s="129">
        <f t="shared" si="42"/>
        <v>2</v>
      </c>
      <c r="W157" s="129">
        <f t="shared" si="42"/>
        <v>2</v>
      </c>
      <c r="X157" s="129">
        <f t="shared" si="42"/>
        <v>2</v>
      </c>
      <c r="Y157" s="129">
        <f t="shared" si="42"/>
        <v>2</v>
      </c>
      <c r="Z157" s="129">
        <f t="shared" si="42"/>
        <v>2</v>
      </c>
      <c r="AA157" s="129">
        <f t="shared" si="42"/>
        <v>2</v>
      </c>
      <c r="AB157" s="129">
        <f t="shared" si="42"/>
        <v>2</v>
      </c>
      <c r="AC157" s="129">
        <f t="shared" si="42"/>
        <v>2</v>
      </c>
      <c r="AD157" s="129">
        <f t="shared" si="42"/>
        <v>2</v>
      </c>
      <c r="AE157" s="129">
        <f t="shared" si="42"/>
        <v>2</v>
      </c>
      <c r="AF157" s="129">
        <f t="shared" si="42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162</v>
      </c>
      <c r="B158" s="128">
        <v>0.47</v>
      </c>
      <c r="C158" s="129">
        <f t="shared" si="41"/>
        <v>0.47</v>
      </c>
      <c r="D158" s="129">
        <f t="shared" si="41"/>
        <v>0.47</v>
      </c>
      <c r="E158" s="129">
        <f t="shared" si="41"/>
        <v>0.47</v>
      </c>
      <c r="F158" s="129">
        <f t="shared" si="41"/>
        <v>0.47</v>
      </c>
      <c r="G158" s="129">
        <f t="shared" si="41"/>
        <v>0.47</v>
      </c>
      <c r="H158" s="129">
        <f t="shared" si="41"/>
        <v>0.47</v>
      </c>
      <c r="I158" s="129">
        <f t="shared" si="41"/>
        <v>0.47</v>
      </c>
      <c r="J158" s="129">
        <f t="shared" si="41"/>
        <v>0.47</v>
      </c>
      <c r="K158" s="129">
        <f t="shared" si="41"/>
        <v>0.47</v>
      </c>
      <c r="L158" s="129">
        <f t="shared" si="41"/>
        <v>0.47</v>
      </c>
      <c r="M158" s="129">
        <f t="shared" si="41"/>
        <v>0.47</v>
      </c>
      <c r="N158" s="129">
        <f t="shared" si="41"/>
        <v>0.47</v>
      </c>
      <c r="O158" s="129">
        <f t="shared" si="41"/>
        <v>0.47</v>
      </c>
      <c r="P158" s="129">
        <f t="shared" si="41"/>
        <v>0.47</v>
      </c>
      <c r="Q158" s="129">
        <f t="shared" si="41"/>
        <v>0.47</v>
      </c>
      <c r="R158" s="129">
        <f t="shared" si="41"/>
        <v>0.47</v>
      </c>
      <c r="S158" s="129">
        <f t="shared" si="42"/>
        <v>0.47</v>
      </c>
      <c r="T158" s="129">
        <f t="shared" si="42"/>
        <v>0.47</v>
      </c>
      <c r="U158" s="129">
        <f t="shared" si="42"/>
        <v>0.47</v>
      </c>
      <c r="V158" s="129">
        <f t="shared" si="42"/>
        <v>0.47</v>
      </c>
      <c r="W158" s="129">
        <f t="shared" si="42"/>
        <v>0.47</v>
      </c>
      <c r="X158" s="129">
        <f t="shared" si="42"/>
        <v>0.47</v>
      </c>
      <c r="Y158" s="129">
        <f t="shared" si="42"/>
        <v>0.47</v>
      </c>
      <c r="Z158" s="129">
        <f t="shared" si="42"/>
        <v>0.47</v>
      </c>
      <c r="AA158" s="129">
        <f t="shared" si="42"/>
        <v>0.47</v>
      </c>
      <c r="AB158" s="129">
        <f t="shared" si="42"/>
        <v>0.47</v>
      </c>
      <c r="AC158" s="129">
        <f t="shared" si="42"/>
        <v>0.47</v>
      </c>
      <c r="AD158" s="129">
        <f t="shared" si="42"/>
        <v>0.47</v>
      </c>
      <c r="AE158" s="129">
        <f t="shared" si="42"/>
        <v>0.47</v>
      </c>
      <c r="AF158" s="129">
        <f t="shared" si="42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163</v>
      </c>
      <c r="B159" s="128">
        <v>0</v>
      </c>
      <c r="C159" s="129">
        <f t="shared" si="41"/>
        <v>0</v>
      </c>
      <c r="D159" s="129">
        <f t="shared" si="41"/>
        <v>0</v>
      </c>
      <c r="E159" s="129">
        <f t="shared" si="41"/>
        <v>0</v>
      </c>
      <c r="F159" s="129">
        <f t="shared" si="41"/>
        <v>0</v>
      </c>
      <c r="G159" s="129">
        <f t="shared" si="41"/>
        <v>0</v>
      </c>
      <c r="H159" s="129">
        <f t="shared" si="41"/>
        <v>0</v>
      </c>
      <c r="I159" s="129">
        <f t="shared" si="41"/>
        <v>0</v>
      </c>
      <c r="J159" s="129">
        <f t="shared" si="41"/>
        <v>0</v>
      </c>
      <c r="K159" s="129">
        <f t="shared" si="41"/>
        <v>0</v>
      </c>
      <c r="L159" s="129">
        <f t="shared" si="41"/>
        <v>0</v>
      </c>
      <c r="M159" s="129">
        <f t="shared" si="41"/>
        <v>0</v>
      </c>
      <c r="N159" s="129">
        <f t="shared" si="41"/>
        <v>0</v>
      </c>
      <c r="O159" s="129">
        <f t="shared" si="41"/>
        <v>0</v>
      </c>
      <c r="P159" s="129">
        <f t="shared" si="41"/>
        <v>0</v>
      </c>
      <c r="Q159" s="129">
        <f t="shared" si="41"/>
        <v>0</v>
      </c>
      <c r="R159" s="129">
        <f t="shared" si="41"/>
        <v>0</v>
      </c>
      <c r="S159" s="129">
        <f t="shared" si="42"/>
        <v>0</v>
      </c>
      <c r="T159" s="129">
        <f t="shared" si="42"/>
        <v>0</v>
      </c>
      <c r="U159" s="129">
        <f t="shared" si="42"/>
        <v>0</v>
      </c>
      <c r="V159" s="129">
        <f t="shared" si="42"/>
        <v>0</v>
      </c>
      <c r="W159" s="129">
        <f t="shared" si="42"/>
        <v>0</v>
      </c>
      <c r="X159" s="129">
        <f t="shared" si="42"/>
        <v>0</v>
      </c>
      <c r="Y159" s="129">
        <f t="shared" si="42"/>
        <v>0</v>
      </c>
      <c r="Z159" s="129">
        <f t="shared" si="42"/>
        <v>0</v>
      </c>
      <c r="AA159" s="129">
        <f t="shared" si="42"/>
        <v>0</v>
      </c>
      <c r="AB159" s="129">
        <f t="shared" si="42"/>
        <v>0</v>
      </c>
      <c r="AC159" s="129">
        <f t="shared" si="42"/>
        <v>0</v>
      </c>
      <c r="AD159" s="129">
        <f t="shared" si="42"/>
        <v>0</v>
      </c>
      <c r="AE159" s="129">
        <f t="shared" si="42"/>
        <v>0</v>
      </c>
      <c r="AF159" s="129">
        <f t="shared" si="42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164</v>
      </c>
      <c r="B160" s="128">
        <v>0</v>
      </c>
      <c r="C160" s="129">
        <f t="shared" si="41"/>
        <v>0</v>
      </c>
      <c r="D160" s="129">
        <f t="shared" si="41"/>
        <v>0</v>
      </c>
      <c r="E160" s="129">
        <f t="shared" si="41"/>
        <v>0</v>
      </c>
      <c r="F160" s="129">
        <f t="shared" si="41"/>
        <v>0</v>
      </c>
      <c r="G160" s="129">
        <f t="shared" si="41"/>
        <v>0</v>
      </c>
      <c r="H160" s="129">
        <f t="shared" si="41"/>
        <v>0</v>
      </c>
      <c r="I160" s="129">
        <f t="shared" si="41"/>
        <v>0</v>
      </c>
      <c r="J160" s="129">
        <f t="shared" si="41"/>
        <v>0</v>
      </c>
      <c r="K160" s="129">
        <f t="shared" si="41"/>
        <v>0</v>
      </c>
      <c r="L160" s="129">
        <f t="shared" si="41"/>
        <v>0</v>
      </c>
      <c r="M160" s="129">
        <f t="shared" si="41"/>
        <v>0</v>
      </c>
      <c r="N160" s="129">
        <f t="shared" si="41"/>
        <v>0</v>
      </c>
      <c r="O160" s="129">
        <f t="shared" si="41"/>
        <v>0</v>
      </c>
      <c r="P160" s="129">
        <f t="shared" si="41"/>
        <v>0</v>
      </c>
      <c r="Q160" s="129">
        <f t="shared" si="41"/>
        <v>0</v>
      </c>
      <c r="R160" s="129">
        <f t="shared" si="42"/>
        <v>0</v>
      </c>
      <c r="S160" s="129">
        <f t="shared" si="42"/>
        <v>0</v>
      </c>
      <c r="T160" s="129">
        <f t="shared" si="42"/>
        <v>0</v>
      </c>
      <c r="U160" s="129">
        <f t="shared" si="42"/>
        <v>0</v>
      </c>
      <c r="V160" s="129">
        <f t="shared" si="42"/>
        <v>0</v>
      </c>
      <c r="W160" s="129">
        <f t="shared" si="42"/>
        <v>0</v>
      </c>
      <c r="X160" s="129">
        <f t="shared" si="42"/>
        <v>0</v>
      </c>
      <c r="Y160" s="129">
        <f t="shared" si="42"/>
        <v>0</v>
      </c>
      <c r="Z160" s="129">
        <f t="shared" si="42"/>
        <v>0</v>
      </c>
      <c r="AA160" s="129">
        <f t="shared" si="42"/>
        <v>0</v>
      </c>
      <c r="AB160" s="129">
        <f t="shared" si="42"/>
        <v>0</v>
      </c>
      <c r="AC160" s="129">
        <f t="shared" si="42"/>
        <v>0</v>
      </c>
      <c r="AD160" s="129">
        <f t="shared" si="42"/>
        <v>0</v>
      </c>
      <c r="AE160" s="129">
        <f t="shared" si="42"/>
        <v>0</v>
      </c>
      <c r="AF160" s="129">
        <f t="shared" si="42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165</v>
      </c>
      <c r="B161" s="128">
        <v>0.8</v>
      </c>
      <c r="C161" s="129">
        <f t="shared" si="41"/>
        <v>0.8</v>
      </c>
      <c r="D161" s="129">
        <f t="shared" si="41"/>
        <v>0.8</v>
      </c>
      <c r="E161" s="129">
        <f t="shared" si="41"/>
        <v>0.8</v>
      </c>
      <c r="F161" s="129">
        <f t="shared" si="41"/>
        <v>0.8</v>
      </c>
      <c r="G161" s="129">
        <f t="shared" si="41"/>
        <v>0.8</v>
      </c>
      <c r="H161" s="129">
        <f t="shared" si="41"/>
        <v>0.8</v>
      </c>
      <c r="I161" s="129">
        <f t="shared" si="41"/>
        <v>0.8</v>
      </c>
      <c r="J161" s="129">
        <f t="shared" si="41"/>
        <v>0.8</v>
      </c>
      <c r="K161" s="129">
        <f t="shared" si="41"/>
        <v>0.8</v>
      </c>
      <c r="L161" s="129">
        <f t="shared" si="41"/>
        <v>0.8</v>
      </c>
      <c r="M161" s="129">
        <f t="shared" si="41"/>
        <v>0.8</v>
      </c>
      <c r="N161" s="129">
        <f t="shared" si="41"/>
        <v>0.8</v>
      </c>
      <c r="O161" s="129">
        <f t="shared" si="41"/>
        <v>0.8</v>
      </c>
      <c r="P161" s="129">
        <f t="shared" si="41"/>
        <v>0.8</v>
      </c>
      <c r="Q161" s="129">
        <f t="shared" si="41"/>
        <v>0.8</v>
      </c>
      <c r="R161" s="129">
        <f t="shared" si="42"/>
        <v>0.8</v>
      </c>
      <c r="S161" s="129">
        <f t="shared" si="42"/>
        <v>0.8</v>
      </c>
      <c r="T161" s="129">
        <f t="shared" si="42"/>
        <v>0.8</v>
      </c>
      <c r="U161" s="129">
        <f t="shared" si="42"/>
        <v>0.8</v>
      </c>
      <c r="V161" s="129">
        <f t="shared" si="42"/>
        <v>0.8</v>
      </c>
      <c r="W161" s="129">
        <f t="shared" si="42"/>
        <v>0.8</v>
      </c>
      <c r="X161" s="129">
        <f t="shared" si="42"/>
        <v>0.8</v>
      </c>
      <c r="Y161" s="129">
        <f t="shared" si="42"/>
        <v>0.8</v>
      </c>
      <c r="Z161" s="129">
        <f t="shared" si="42"/>
        <v>0.8</v>
      </c>
      <c r="AA161" s="129">
        <f t="shared" si="42"/>
        <v>0.8</v>
      </c>
      <c r="AB161" s="129">
        <f t="shared" si="42"/>
        <v>0.8</v>
      </c>
      <c r="AC161" s="129">
        <f t="shared" si="42"/>
        <v>0.8</v>
      </c>
      <c r="AD161" s="129">
        <f t="shared" si="42"/>
        <v>0.8</v>
      </c>
      <c r="AE161" s="129">
        <f t="shared" si="42"/>
        <v>0.8</v>
      </c>
      <c r="AF161" s="129">
        <f t="shared" si="42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166</v>
      </c>
      <c r="B162" s="128">
        <v>1.5</v>
      </c>
      <c r="C162" s="129">
        <f t="shared" si="41"/>
        <v>1.5</v>
      </c>
      <c r="D162" s="129">
        <f t="shared" si="41"/>
        <v>1.5</v>
      </c>
      <c r="E162" s="129">
        <f t="shared" si="41"/>
        <v>1.5</v>
      </c>
      <c r="F162" s="129">
        <f t="shared" si="41"/>
        <v>1.5</v>
      </c>
      <c r="G162" s="129">
        <f t="shared" si="41"/>
        <v>1.5</v>
      </c>
      <c r="H162" s="129">
        <f t="shared" si="41"/>
        <v>1.5</v>
      </c>
      <c r="I162" s="129">
        <f t="shared" si="41"/>
        <v>1.5</v>
      </c>
      <c r="J162" s="129">
        <f t="shared" si="41"/>
        <v>1.5</v>
      </c>
      <c r="K162" s="129">
        <f t="shared" si="41"/>
        <v>1.5</v>
      </c>
      <c r="L162" s="129">
        <f t="shared" si="41"/>
        <v>1.5</v>
      </c>
      <c r="M162" s="129">
        <f t="shared" si="41"/>
        <v>1.5</v>
      </c>
      <c r="N162" s="129">
        <f t="shared" si="41"/>
        <v>1.5</v>
      </c>
      <c r="O162" s="129">
        <f t="shared" si="41"/>
        <v>1.5</v>
      </c>
      <c r="P162" s="129">
        <f t="shared" si="41"/>
        <v>1.5</v>
      </c>
      <c r="Q162" s="129">
        <f t="shared" si="41"/>
        <v>1.5</v>
      </c>
      <c r="R162" s="129">
        <f t="shared" si="42"/>
        <v>1.5</v>
      </c>
      <c r="S162" s="129">
        <f t="shared" si="42"/>
        <v>1.5</v>
      </c>
      <c r="T162" s="129">
        <f t="shared" si="42"/>
        <v>1.5</v>
      </c>
      <c r="U162" s="129">
        <f t="shared" si="42"/>
        <v>1.5</v>
      </c>
      <c r="V162" s="129">
        <f t="shared" si="42"/>
        <v>1.5</v>
      </c>
      <c r="W162" s="129">
        <f t="shared" si="42"/>
        <v>1.5</v>
      </c>
      <c r="X162" s="129">
        <f t="shared" si="42"/>
        <v>1.5</v>
      </c>
      <c r="Y162" s="129">
        <f t="shared" si="42"/>
        <v>1.5</v>
      </c>
      <c r="Z162" s="129">
        <f t="shared" si="42"/>
        <v>1.5</v>
      </c>
      <c r="AA162" s="129">
        <f t="shared" si="42"/>
        <v>1.5</v>
      </c>
      <c r="AB162" s="129">
        <f t="shared" si="42"/>
        <v>1.5</v>
      </c>
      <c r="AC162" s="129">
        <f t="shared" si="42"/>
        <v>1.5</v>
      </c>
      <c r="AD162" s="129">
        <f t="shared" si="42"/>
        <v>1.5</v>
      </c>
      <c r="AE162" s="129">
        <f t="shared" si="42"/>
        <v>1.5</v>
      </c>
      <c r="AF162" s="129">
        <f t="shared" si="42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167</v>
      </c>
      <c r="B163" s="128">
        <v>1</v>
      </c>
      <c r="C163" s="129">
        <f t="shared" si="41"/>
        <v>1</v>
      </c>
      <c r="D163" s="129">
        <f t="shared" si="41"/>
        <v>1</v>
      </c>
      <c r="E163" s="129">
        <f t="shared" si="41"/>
        <v>1</v>
      </c>
      <c r="F163" s="129">
        <f t="shared" si="41"/>
        <v>1</v>
      </c>
      <c r="G163" s="129">
        <f t="shared" si="41"/>
        <v>1</v>
      </c>
      <c r="H163" s="129">
        <f t="shared" si="41"/>
        <v>1</v>
      </c>
      <c r="I163" s="129">
        <f t="shared" si="41"/>
        <v>1</v>
      </c>
      <c r="J163" s="129">
        <f t="shared" si="41"/>
        <v>1</v>
      </c>
      <c r="K163" s="129">
        <f t="shared" si="41"/>
        <v>1</v>
      </c>
      <c r="L163" s="129">
        <f t="shared" si="41"/>
        <v>1</v>
      </c>
      <c r="M163" s="129">
        <f t="shared" si="41"/>
        <v>1</v>
      </c>
      <c r="N163" s="129">
        <f t="shared" si="41"/>
        <v>1</v>
      </c>
      <c r="O163" s="129">
        <f t="shared" si="41"/>
        <v>1</v>
      </c>
      <c r="P163" s="129">
        <f t="shared" si="41"/>
        <v>1</v>
      </c>
      <c r="Q163" s="129">
        <f t="shared" si="41"/>
        <v>1</v>
      </c>
      <c r="R163" s="129">
        <f t="shared" si="42"/>
        <v>1</v>
      </c>
      <c r="S163" s="129">
        <f t="shared" si="42"/>
        <v>1</v>
      </c>
      <c r="T163" s="129">
        <f t="shared" si="42"/>
        <v>1</v>
      </c>
      <c r="U163" s="129">
        <f t="shared" si="42"/>
        <v>1</v>
      </c>
      <c r="V163" s="129">
        <f t="shared" si="42"/>
        <v>1</v>
      </c>
      <c r="W163" s="129">
        <f t="shared" si="42"/>
        <v>1</v>
      </c>
      <c r="X163" s="129">
        <f t="shared" si="42"/>
        <v>1</v>
      </c>
      <c r="Y163" s="129">
        <f t="shared" si="42"/>
        <v>1</v>
      </c>
      <c r="Z163" s="129">
        <f t="shared" si="42"/>
        <v>1</v>
      </c>
      <c r="AA163" s="129">
        <f t="shared" si="42"/>
        <v>1</v>
      </c>
      <c r="AB163" s="129">
        <f t="shared" si="42"/>
        <v>1</v>
      </c>
      <c r="AC163" s="129">
        <f t="shared" si="42"/>
        <v>1</v>
      </c>
      <c r="AD163" s="129">
        <f t="shared" si="42"/>
        <v>1</v>
      </c>
      <c r="AE163" s="129">
        <f t="shared" si="42"/>
        <v>1</v>
      </c>
      <c r="AF163" s="129">
        <f t="shared" si="42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168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169</v>
      </c>
      <c r="B165" s="128">
        <v>1</v>
      </c>
      <c r="C165" s="129">
        <f t="shared" ref="C165:R172" si="43">B165</f>
        <v>1</v>
      </c>
      <c r="D165" s="129">
        <f t="shared" si="43"/>
        <v>1</v>
      </c>
      <c r="E165" s="129">
        <f t="shared" si="43"/>
        <v>1</v>
      </c>
      <c r="F165" s="129">
        <f t="shared" si="43"/>
        <v>1</v>
      </c>
      <c r="G165" s="129">
        <f t="shared" si="43"/>
        <v>1</v>
      </c>
      <c r="H165" s="129">
        <f t="shared" si="43"/>
        <v>1</v>
      </c>
      <c r="I165" s="129">
        <f t="shared" si="43"/>
        <v>1</v>
      </c>
      <c r="J165" s="129">
        <f t="shared" si="43"/>
        <v>1</v>
      </c>
      <c r="K165" s="129">
        <f t="shared" si="43"/>
        <v>1</v>
      </c>
      <c r="L165" s="129">
        <f t="shared" si="43"/>
        <v>1</v>
      </c>
      <c r="M165" s="129">
        <f t="shared" si="43"/>
        <v>1</v>
      </c>
      <c r="N165" s="129">
        <f t="shared" si="43"/>
        <v>1</v>
      </c>
      <c r="O165" s="129">
        <f t="shared" si="43"/>
        <v>1</v>
      </c>
      <c r="P165" s="129">
        <f t="shared" si="43"/>
        <v>1</v>
      </c>
      <c r="Q165" s="129">
        <f t="shared" si="43"/>
        <v>1</v>
      </c>
      <c r="R165" s="129">
        <f t="shared" si="43"/>
        <v>1</v>
      </c>
      <c r="S165" s="129">
        <f t="shared" ref="R165:AF172" si="44">R165</f>
        <v>1</v>
      </c>
      <c r="T165" s="129">
        <f t="shared" si="44"/>
        <v>1</v>
      </c>
      <c r="U165" s="129">
        <f t="shared" si="44"/>
        <v>1</v>
      </c>
      <c r="V165" s="129">
        <f t="shared" si="44"/>
        <v>1</v>
      </c>
      <c r="W165" s="129">
        <f t="shared" si="44"/>
        <v>1</v>
      </c>
      <c r="X165" s="129">
        <f t="shared" si="44"/>
        <v>1</v>
      </c>
      <c r="Y165" s="129">
        <f t="shared" si="44"/>
        <v>1</v>
      </c>
      <c r="Z165" s="129">
        <f t="shared" si="44"/>
        <v>1</v>
      </c>
      <c r="AA165" s="129">
        <f t="shared" si="44"/>
        <v>1</v>
      </c>
      <c r="AB165" s="129">
        <f t="shared" si="44"/>
        <v>1</v>
      </c>
      <c r="AC165" s="129">
        <f t="shared" si="44"/>
        <v>1</v>
      </c>
      <c r="AD165" s="129">
        <f t="shared" si="44"/>
        <v>1</v>
      </c>
      <c r="AE165" s="129">
        <f t="shared" si="44"/>
        <v>1</v>
      </c>
      <c r="AF165" s="129">
        <f t="shared" si="44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170</v>
      </c>
      <c r="B166" s="128">
        <v>0.42</v>
      </c>
      <c r="C166" s="129">
        <f t="shared" si="43"/>
        <v>0.42</v>
      </c>
      <c r="D166" s="129">
        <f t="shared" si="43"/>
        <v>0.42</v>
      </c>
      <c r="E166" s="129">
        <f t="shared" si="43"/>
        <v>0.42</v>
      </c>
      <c r="F166" s="129">
        <f t="shared" si="43"/>
        <v>0.42</v>
      </c>
      <c r="G166" s="129">
        <f t="shared" si="43"/>
        <v>0.42</v>
      </c>
      <c r="H166" s="129">
        <f t="shared" si="43"/>
        <v>0.42</v>
      </c>
      <c r="I166" s="129">
        <f t="shared" si="43"/>
        <v>0.42</v>
      </c>
      <c r="J166" s="129">
        <f t="shared" si="43"/>
        <v>0.42</v>
      </c>
      <c r="K166" s="129">
        <f t="shared" si="43"/>
        <v>0.42</v>
      </c>
      <c r="L166" s="129">
        <f t="shared" si="43"/>
        <v>0.42</v>
      </c>
      <c r="M166" s="129">
        <f t="shared" si="43"/>
        <v>0.42</v>
      </c>
      <c r="N166" s="129">
        <f t="shared" si="43"/>
        <v>0.42</v>
      </c>
      <c r="O166" s="129">
        <f t="shared" si="43"/>
        <v>0.42</v>
      </c>
      <c r="P166" s="129">
        <f t="shared" si="43"/>
        <v>0.42</v>
      </c>
      <c r="Q166" s="129">
        <f t="shared" si="43"/>
        <v>0.42</v>
      </c>
      <c r="R166" s="129">
        <f t="shared" si="44"/>
        <v>0.42</v>
      </c>
      <c r="S166" s="129">
        <f t="shared" si="44"/>
        <v>0.42</v>
      </c>
      <c r="T166" s="129">
        <f t="shared" si="44"/>
        <v>0.42</v>
      </c>
      <c r="U166" s="129">
        <f t="shared" si="44"/>
        <v>0.42</v>
      </c>
      <c r="V166" s="129">
        <f t="shared" si="44"/>
        <v>0.42</v>
      </c>
      <c r="W166" s="129">
        <f t="shared" si="44"/>
        <v>0.42</v>
      </c>
      <c r="X166" s="129">
        <f t="shared" si="44"/>
        <v>0.42</v>
      </c>
      <c r="Y166" s="129">
        <f t="shared" si="44"/>
        <v>0.42</v>
      </c>
      <c r="Z166" s="129">
        <f t="shared" si="44"/>
        <v>0.42</v>
      </c>
      <c r="AA166" s="129">
        <f t="shared" si="44"/>
        <v>0.42</v>
      </c>
      <c r="AB166" s="129">
        <f t="shared" si="44"/>
        <v>0.42</v>
      </c>
      <c r="AC166" s="129">
        <f t="shared" si="44"/>
        <v>0.42</v>
      </c>
      <c r="AD166" s="129">
        <f t="shared" si="44"/>
        <v>0.42</v>
      </c>
      <c r="AE166" s="129">
        <f t="shared" si="44"/>
        <v>0.42</v>
      </c>
      <c r="AF166" s="129">
        <f t="shared" si="44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171</v>
      </c>
      <c r="B167" s="128">
        <v>0.46</v>
      </c>
      <c r="C167" s="129">
        <f t="shared" si="43"/>
        <v>0.46</v>
      </c>
      <c r="D167" s="129">
        <f t="shared" si="43"/>
        <v>0.46</v>
      </c>
      <c r="E167" s="129">
        <f t="shared" si="43"/>
        <v>0.46</v>
      </c>
      <c r="F167" s="129">
        <f t="shared" si="43"/>
        <v>0.46</v>
      </c>
      <c r="G167" s="129">
        <f t="shared" si="43"/>
        <v>0.46</v>
      </c>
      <c r="H167" s="129">
        <f t="shared" si="43"/>
        <v>0.46</v>
      </c>
      <c r="I167" s="129">
        <f t="shared" si="43"/>
        <v>0.46</v>
      </c>
      <c r="J167" s="129">
        <f t="shared" si="43"/>
        <v>0.46</v>
      </c>
      <c r="K167" s="129">
        <f t="shared" si="43"/>
        <v>0.46</v>
      </c>
      <c r="L167" s="129">
        <f t="shared" si="43"/>
        <v>0.46</v>
      </c>
      <c r="M167" s="129">
        <f t="shared" si="43"/>
        <v>0.46</v>
      </c>
      <c r="N167" s="129">
        <f t="shared" si="43"/>
        <v>0.46</v>
      </c>
      <c r="O167" s="129">
        <f t="shared" si="43"/>
        <v>0.46</v>
      </c>
      <c r="P167" s="129">
        <f t="shared" si="43"/>
        <v>0.46</v>
      </c>
      <c r="Q167" s="129">
        <f t="shared" si="43"/>
        <v>0.46</v>
      </c>
      <c r="R167" s="129">
        <f t="shared" si="44"/>
        <v>0.46</v>
      </c>
      <c r="S167" s="129">
        <f t="shared" si="44"/>
        <v>0.46</v>
      </c>
      <c r="T167" s="129">
        <f t="shared" si="44"/>
        <v>0.46</v>
      </c>
      <c r="U167" s="129">
        <f t="shared" si="44"/>
        <v>0.46</v>
      </c>
      <c r="V167" s="129">
        <f t="shared" si="44"/>
        <v>0.46</v>
      </c>
      <c r="W167" s="129">
        <f t="shared" si="44"/>
        <v>0.46</v>
      </c>
      <c r="X167" s="129">
        <f t="shared" si="44"/>
        <v>0.46</v>
      </c>
      <c r="Y167" s="129">
        <f t="shared" si="44"/>
        <v>0.46</v>
      </c>
      <c r="Z167" s="129">
        <f t="shared" si="44"/>
        <v>0.46</v>
      </c>
      <c r="AA167" s="129">
        <f t="shared" si="44"/>
        <v>0.46</v>
      </c>
      <c r="AB167" s="129">
        <f t="shared" si="44"/>
        <v>0.46</v>
      </c>
      <c r="AC167" s="129">
        <f t="shared" si="44"/>
        <v>0.46</v>
      </c>
      <c r="AD167" s="129">
        <f t="shared" si="44"/>
        <v>0.46</v>
      </c>
      <c r="AE167" s="129">
        <f t="shared" si="44"/>
        <v>0.46</v>
      </c>
      <c r="AF167" s="129">
        <f t="shared" si="44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172</v>
      </c>
      <c r="B168" s="128">
        <v>0.85</v>
      </c>
      <c r="C168" s="129">
        <f t="shared" si="43"/>
        <v>0.85</v>
      </c>
      <c r="D168" s="129">
        <f t="shared" si="43"/>
        <v>0.85</v>
      </c>
      <c r="E168" s="129">
        <f t="shared" si="43"/>
        <v>0.85</v>
      </c>
      <c r="F168" s="129">
        <f t="shared" si="43"/>
        <v>0.85</v>
      </c>
      <c r="G168" s="129">
        <f t="shared" si="43"/>
        <v>0.85</v>
      </c>
      <c r="H168" s="129">
        <f t="shared" si="43"/>
        <v>0.85</v>
      </c>
      <c r="I168" s="129">
        <f t="shared" si="43"/>
        <v>0.85</v>
      </c>
      <c r="J168" s="129">
        <f t="shared" si="43"/>
        <v>0.85</v>
      </c>
      <c r="K168" s="129">
        <f t="shared" si="43"/>
        <v>0.85</v>
      </c>
      <c r="L168" s="129">
        <f t="shared" si="43"/>
        <v>0.85</v>
      </c>
      <c r="M168" s="129">
        <f t="shared" si="43"/>
        <v>0.85</v>
      </c>
      <c r="N168" s="129">
        <f t="shared" si="43"/>
        <v>0.85</v>
      </c>
      <c r="O168" s="129">
        <f t="shared" si="43"/>
        <v>0.85</v>
      </c>
      <c r="P168" s="129">
        <f t="shared" si="43"/>
        <v>0.85</v>
      </c>
      <c r="Q168" s="129">
        <f t="shared" si="43"/>
        <v>0.85</v>
      </c>
      <c r="R168" s="129">
        <f t="shared" si="44"/>
        <v>0.85</v>
      </c>
      <c r="S168" s="129">
        <f t="shared" si="44"/>
        <v>0.85</v>
      </c>
      <c r="T168" s="129">
        <f t="shared" si="44"/>
        <v>0.85</v>
      </c>
      <c r="U168" s="129">
        <f t="shared" si="44"/>
        <v>0.85</v>
      </c>
      <c r="V168" s="129">
        <f t="shared" si="44"/>
        <v>0.85</v>
      </c>
      <c r="W168" s="129">
        <f t="shared" si="44"/>
        <v>0.85</v>
      </c>
      <c r="X168" s="129">
        <f t="shared" si="44"/>
        <v>0.85</v>
      </c>
      <c r="Y168" s="129">
        <f t="shared" si="44"/>
        <v>0.85</v>
      </c>
      <c r="Z168" s="129">
        <f t="shared" si="44"/>
        <v>0.85</v>
      </c>
      <c r="AA168" s="129">
        <f t="shared" si="44"/>
        <v>0.85</v>
      </c>
      <c r="AB168" s="129">
        <f t="shared" si="44"/>
        <v>0.85</v>
      </c>
      <c r="AC168" s="129">
        <f t="shared" si="44"/>
        <v>0.85</v>
      </c>
      <c r="AD168" s="129">
        <f t="shared" si="44"/>
        <v>0.85</v>
      </c>
      <c r="AE168" s="129">
        <f t="shared" si="44"/>
        <v>0.85</v>
      </c>
      <c r="AF168" s="129">
        <f t="shared" si="44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173</v>
      </c>
      <c r="B169" s="128">
        <v>0.9</v>
      </c>
      <c r="C169" s="129">
        <f t="shared" si="43"/>
        <v>0.9</v>
      </c>
      <c r="D169" s="129">
        <f t="shared" si="43"/>
        <v>0.9</v>
      </c>
      <c r="E169" s="129">
        <f t="shared" si="43"/>
        <v>0.9</v>
      </c>
      <c r="F169" s="129">
        <f t="shared" si="43"/>
        <v>0.9</v>
      </c>
      <c r="G169" s="129">
        <f t="shared" si="43"/>
        <v>0.9</v>
      </c>
      <c r="H169" s="129">
        <f t="shared" si="43"/>
        <v>0.9</v>
      </c>
      <c r="I169" s="129">
        <f t="shared" si="43"/>
        <v>0.9</v>
      </c>
      <c r="J169" s="129">
        <f t="shared" si="43"/>
        <v>0.9</v>
      </c>
      <c r="K169" s="129">
        <f t="shared" si="43"/>
        <v>0.9</v>
      </c>
      <c r="L169" s="129">
        <f t="shared" si="43"/>
        <v>0.9</v>
      </c>
      <c r="M169" s="129">
        <f t="shared" si="43"/>
        <v>0.9</v>
      </c>
      <c r="N169" s="129">
        <f t="shared" si="43"/>
        <v>0.9</v>
      </c>
      <c r="O169" s="129">
        <f t="shared" si="43"/>
        <v>0.9</v>
      </c>
      <c r="P169" s="129">
        <f t="shared" si="43"/>
        <v>0.9</v>
      </c>
      <c r="Q169" s="129">
        <f t="shared" si="43"/>
        <v>0.9</v>
      </c>
      <c r="R169" s="129">
        <f t="shared" si="44"/>
        <v>0.9</v>
      </c>
      <c r="S169" s="129">
        <f t="shared" si="44"/>
        <v>0.9</v>
      </c>
      <c r="T169" s="129">
        <f t="shared" si="44"/>
        <v>0.9</v>
      </c>
      <c r="U169" s="129">
        <f t="shared" si="44"/>
        <v>0.9</v>
      </c>
      <c r="V169" s="129">
        <f t="shared" si="44"/>
        <v>0.9</v>
      </c>
      <c r="W169" s="129">
        <f t="shared" si="44"/>
        <v>0.9</v>
      </c>
      <c r="X169" s="129">
        <f t="shared" si="44"/>
        <v>0.9</v>
      </c>
      <c r="Y169" s="129">
        <f t="shared" si="44"/>
        <v>0.9</v>
      </c>
      <c r="Z169" s="129">
        <f t="shared" si="44"/>
        <v>0.9</v>
      </c>
      <c r="AA169" s="129">
        <f t="shared" si="44"/>
        <v>0.9</v>
      </c>
      <c r="AB169" s="129">
        <f t="shared" si="44"/>
        <v>0.9</v>
      </c>
      <c r="AC169" s="129">
        <f t="shared" si="44"/>
        <v>0.9</v>
      </c>
      <c r="AD169" s="129">
        <f t="shared" si="44"/>
        <v>0.9</v>
      </c>
      <c r="AE169" s="129">
        <f t="shared" si="44"/>
        <v>0.9</v>
      </c>
      <c r="AF169" s="129">
        <f t="shared" si="44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174</v>
      </c>
      <c r="B170" s="128">
        <v>0.44</v>
      </c>
      <c r="C170" s="129">
        <f t="shared" si="43"/>
        <v>0.44</v>
      </c>
      <c r="D170" s="129">
        <f t="shared" si="43"/>
        <v>0.44</v>
      </c>
      <c r="E170" s="129">
        <f t="shared" si="43"/>
        <v>0.44</v>
      </c>
      <c r="F170" s="129">
        <f t="shared" si="43"/>
        <v>0.44</v>
      </c>
      <c r="G170" s="129">
        <f t="shared" si="43"/>
        <v>0.44</v>
      </c>
      <c r="H170" s="129">
        <f t="shared" si="43"/>
        <v>0.44</v>
      </c>
      <c r="I170" s="129">
        <f t="shared" si="43"/>
        <v>0.44</v>
      </c>
      <c r="J170" s="129">
        <f t="shared" si="43"/>
        <v>0.44</v>
      </c>
      <c r="K170" s="129">
        <f t="shared" si="43"/>
        <v>0.44</v>
      </c>
      <c r="L170" s="129">
        <f t="shared" si="43"/>
        <v>0.44</v>
      </c>
      <c r="M170" s="129">
        <f t="shared" si="43"/>
        <v>0.44</v>
      </c>
      <c r="N170" s="129">
        <f t="shared" si="43"/>
        <v>0.44</v>
      </c>
      <c r="O170" s="129">
        <f t="shared" si="43"/>
        <v>0.44</v>
      </c>
      <c r="P170" s="129">
        <f t="shared" si="43"/>
        <v>0.44</v>
      </c>
      <c r="Q170" s="129">
        <f t="shared" si="43"/>
        <v>0.44</v>
      </c>
      <c r="R170" s="129">
        <f t="shared" si="44"/>
        <v>0.44</v>
      </c>
      <c r="S170" s="129">
        <f t="shared" si="44"/>
        <v>0.44</v>
      </c>
      <c r="T170" s="129">
        <f t="shared" si="44"/>
        <v>0.44</v>
      </c>
      <c r="U170" s="129">
        <f t="shared" si="44"/>
        <v>0.44</v>
      </c>
      <c r="V170" s="129">
        <f t="shared" si="44"/>
        <v>0.44</v>
      </c>
      <c r="W170" s="129">
        <f t="shared" si="44"/>
        <v>0.44</v>
      </c>
      <c r="X170" s="129">
        <f t="shared" si="44"/>
        <v>0.44</v>
      </c>
      <c r="Y170" s="129">
        <f t="shared" si="44"/>
        <v>0.44</v>
      </c>
      <c r="Z170" s="129">
        <f t="shared" si="44"/>
        <v>0.44</v>
      </c>
      <c r="AA170" s="129">
        <f t="shared" si="44"/>
        <v>0.44</v>
      </c>
      <c r="AB170" s="129">
        <f t="shared" si="44"/>
        <v>0.44</v>
      </c>
      <c r="AC170" s="129">
        <f t="shared" si="44"/>
        <v>0.44</v>
      </c>
      <c r="AD170" s="129">
        <f t="shared" si="44"/>
        <v>0.44</v>
      </c>
      <c r="AE170" s="129">
        <f t="shared" si="44"/>
        <v>0.44</v>
      </c>
      <c r="AF170" s="129">
        <f t="shared" si="44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175</v>
      </c>
      <c r="B171" s="128">
        <v>2.1</v>
      </c>
      <c r="C171" s="129">
        <f t="shared" si="43"/>
        <v>2.1</v>
      </c>
      <c r="D171" s="129">
        <f t="shared" si="43"/>
        <v>2.1</v>
      </c>
      <c r="E171" s="129">
        <f t="shared" si="43"/>
        <v>2.1</v>
      </c>
      <c r="F171" s="129">
        <f t="shared" si="43"/>
        <v>2.1</v>
      </c>
      <c r="G171" s="129">
        <f t="shared" si="43"/>
        <v>2.1</v>
      </c>
      <c r="H171" s="129">
        <f t="shared" si="43"/>
        <v>2.1</v>
      </c>
      <c r="I171" s="129">
        <f t="shared" si="43"/>
        <v>2.1</v>
      </c>
      <c r="J171" s="129">
        <f t="shared" si="43"/>
        <v>2.1</v>
      </c>
      <c r="K171" s="129">
        <f t="shared" si="43"/>
        <v>2.1</v>
      </c>
      <c r="L171" s="129">
        <f t="shared" si="43"/>
        <v>2.1</v>
      </c>
      <c r="M171" s="129">
        <f t="shared" si="43"/>
        <v>2.1</v>
      </c>
      <c r="N171" s="129">
        <f t="shared" si="43"/>
        <v>2.1</v>
      </c>
      <c r="O171" s="129">
        <f t="shared" si="43"/>
        <v>2.1</v>
      </c>
      <c r="P171" s="129">
        <f t="shared" si="43"/>
        <v>2.1</v>
      </c>
      <c r="Q171" s="129">
        <f t="shared" si="43"/>
        <v>2.1</v>
      </c>
      <c r="R171" s="129">
        <f t="shared" si="44"/>
        <v>2.1</v>
      </c>
      <c r="S171" s="129">
        <f t="shared" si="44"/>
        <v>2.1</v>
      </c>
      <c r="T171" s="129">
        <f t="shared" si="44"/>
        <v>2.1</v>
      </c>
      <c r="U171" s="129">
        <f t="shared" si="44"/>
        <v>2.1</v>
      </c>
      <c r="V171" s="129">
        <f t="shared" si="44"/>
        <v>2.1</v>
      </c>
      <c r="W171" s="129">
        <f t="shared" si="44"/>
        <v>2.1</v>
      </c>
      <c r="X171" s="129">
        <f t="shared" si="44"/>
        <v>2.1</v>
      </c>
      <c r="Y171" s="129">
        <f t="shared" si="44"/>
        <v>2.1</v>
      </c>
      <c r="Z171" s="129">
        <f t="shared" si="44"/>
        <v>2.1</v>
      </c>
      <c r="AA171" s="129">
        <f t="shared" si="44"/>
        <v>2.1</v>
      </c>
      <c r="AB171" s="129">
        <f t="shared" si="44"/>
        <v>2.1</v>
      </c>
      <c r="AC171" s="129">
        <f t="shared" si="44"/>
        <v>2.1</v>
      </c>
      <c r="AD171" s="129">
        <f t="shared" si="44"/>
        <v>2.1</v>
      </c>
      <c r="AE171" s="129">
        <f t="shared" si="44"/>
        <v>2.1</v>
      </c>
      <c r="AF171" s="129">
        <f t="shared" si="44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176</v>
      </c>
      <c r="B172" s="128">
        <v>0.9</v>
      </c>
      <c r="C172" s="129">
        <f t="shared" si="43"/>
        <v>0.9</v>
      </c>
      <c r="D172" s="129">
        <f t="shared" si="43"/>
        <v>0.9</v>
      </c>
      <c r="E172" s="129">
        <f t="shared" si="43"/>
        <v>0.9</v>
      </c>
      <c r="F172" s="129">
        <f t="shared" si="43"/>
        <v>0.9</v>
      </c>
      <c r="G172" s="129">
        <f t="shared" si="43"/>
        <v>0.9</v>
      </c>
      <c r="H172" s="129">
        <f t="shared" si="43"/>
        <v>0.9</v>
      </c>
      <c r="I172" s="129">
        <f t="shared" si="43"/>
        <v>0.9</v>
      </c>
      <c r="J172" s="129">
        <f t="shared" si="43"/>
        <v>0.9</v>
      </c>
      <c r="K172" s="129">
        <f t="shared" si="43"/>
        <v>0.9</v>
      </c>
      <c r="L172" s="129">
        <f t="shared" si="43"/>
        <v>0.9</v>
      </c>
      <c r="M172" s="129">
        <f t="shared" si="43"/>
        <v>0.9</v>
      </c>
      <c r="N172" s="129">
        <f t="shared" si="43"/>
        <v>0.9</v>
      </c>
      <c r="O172" s="129">
        <f t="shared" si="43"/>
        <v>0.9</v>
      </c>
      <c r="P172" s="129">
        <f t="shared" si="43"/>
        <v>0.9</v>
      </c>
      <c r="Q172" s="129">
        <f t="shared" si="43"/>
        <v>0.9</v>
      </c>
      <c r="R172" s="129">
        <f t="shared" si="44"/>
        <v>0.9</v>
      </c>
      <c r="S172" s="129">
        <f t="shared" si="44"/>
        <v>0.9</v>
      </c>
      <c r="T172" s="129">
        <f t="shared" si="44"/>
        <v>0.9</v>
      </c>
      <c r="U172" s="129">
        <f t="shared" si="44"/>
        <v>0.9</v>
      </c>
      <c r="V172" s="129">
        <f t="shared" si="44"/>
        <v>0.9</v>
      </c>
      <c r="W172" s="129">
        <f t="shared" si="44"/>
        <v>0.9</v>
      </c>
      <c r="X172" s="129">
        <f t="shared" si="44"/>
        <v>0.9</v>
      </c>
      <c r="Y172" s="129">
        <f t="shared" si="44"/>
        <v>0.9</v>
      </c>
      <c r="Z172" s="129">
        <f t="shared" si="44"/>
        <v>0.9</v>
      </c>
      <c r="AA172" s="129">
        <f t="shared" si="44"/>
        <v>0.9</v>
      </c>
      <c r="AB172" s="129">
        <f t="shared" si="44"/>
        <v>0.9</v>
      </c>
      <c r="AC172" s="129">
        <f t="shared" si="44"/>
        <v>0.9</v>
      </c>
      <c r="AD172" s="129">
        <f t="shared" si="44"/>
        <v>0.9</v>
      </c>
      <c r="AE172" s="129">
        <f t="shared" si="44"/>
        <v>0.9</v>
      </c>
      <c r="AF172" s="129">
        <f t="shared" si="44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177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178</v>
      </c>
      <c r="B174" s="128">
        <v>0.57999999999999996</v>
      </c>
      <c r="C174" s="129">
        <f t="shared" ref="C174:R186" si="45">B174</f>
        <v>0.57999999999999996</v>
      </c>
      <c r="D174" s="129">
        <f t="shared" si="45"/>
        <v>0.57999999999999996</v>
      </c>
      <c r="E174" s="129">
        <f t="shared" si="45"/>
        <v>0.57999999999999996</v>
      </c>
      <c r="F174" s="129">
        <f t="shared" si="45"/>
        <v>0.57999999999999996</v>
      </c>
      <c r="G174" s="129">
        <f t="shared" si="45"/>
        <v>0.57999999999999996</v>
      </c>
      <c r="H174" s="129">
        <f t="shared" si="45"/>
        <v>0.57999999999999996</v>
      </c>
      <c r="I174" s="129">
        <f t="shared" si="45"/>
        <v>0.57999999999999996</v>
      </c>
      <c r="J174" s="129">
        <f t="shared" si="45"/>
        <v>0.57999999999999996</v>
      </c>
      <c r="K174" s="129">
        <f t="shared" si="45"/>
        <v>0.57999999999999996</v>
      </c>
      <c r="L174" s="129">
        <f t="shared" si="45"/>
        <v>0.57999999999999996</v>
      </c>
      <c r="M174" s="129">
        <f t="shared" si="45"/>
        <v>0.57999999999999996</v>
      </c>
      <c r="N174" s="129">
        <f t="shared" si="45"/>
        <v>0.57999999999999996</v>
      </c>
      <c r="O174" s="129">
        <f t="shared" si="45"/>
        <v>0.57999999999999996</v>
      </c>
      <c r="P174" s="129">
        <f t="shared" si="45"/>
        <v>0.57999999999999996</v>
      </c>
      <c r="Q174" s="129">
        <f t="shared" si="45"/>
        <v>0.57999999999999996</v>
      </c>
      <c r="R174" s="129">
        <f t="shared" si="45"/>
        <v>0.57999999999999996</v>
      </c>
      <c r="S174" s="129">
        <f t="shared" ref="R174:AF186" si="46">R174</f>
        <v>0.57999999999999996</v>
      </c>
      <c r="T174" s="129">
        <f t="shared" si="46"/>
        <v>0.57999999999999996</v>
      </c>
      <c r="U174" s="129">
        <f t="shared" si="46"/>
        <v>0.57999999999999996</v>
      </c>
      <c r="V174" s="129">
        <f t="shared" si="46"/>
        <v>0.57999999999999996</v>
      </c>
      <c r="W174" s="129">
        <f t="shared" si="46"/>
        <v>0.57999999999999996</v>
      </c>
      <c r="X174" s="129">
        <f t="shared" si="46"/>
        <v>0.57999999999999996</v>
      </c>
      <c r="Y174" s="129">
        <f t="shared" si="46"/>
        <v>0.57999999999999996</v>
      </c>
      <c r="Z174" s="129">
        <f t="shared" si="46"/>
        <v>0.57999999999999996</v>
      </c>
      <c r="AA174" s="129">
        <f t="shared" si="46"/>
        <v>0.57999999999999996</v>
      </c>
      <c r="AB174" s="129">
        <f t="shared" si="46"/>
        <v>0.57999999999999996</v>
      </c>
      <c r="AC174" s="129">
        <f t="shared" si="46"/>
        <v>0.57999999999999996</v>
      </c>
      <c r="AD174" s="129">
        <f t="shared" si="46"/>
        <v>0.57999999999999996</v>
      </c>
      <c r="AE174" s="129">
        <f t="shared" si="46"/>
        <v>0.57999999999999996</v>
      </c>
      <c r="AF174" s="129">
        <f t="shared" si="46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179</v>
      </c>
      <c r="B175" s="128">
        <v>0.8</v>
      </c>
      <c r="C175" s="129">
        <f t="shared" si="45"/>
        <v>0.8</v>
      </c>
      <c r="D175" s="129">
        <f t="shared" si="45"/>
        <v>0.8</v>
      </c>
      <c r="E175" s="129">
        <f t="shared" si="45"/>
        <v>0.8</v>
      </c>
      <c r="F175" s="129">
        <f t="shared" si="45"/>
        <v>0.8</v>
      </c>
      <c r="G175" s="129">
        <f t="shared" si="45"/>
        <v>0.8</v>
      </c>
      <c r="H175" s="129">
        <f t="shared" si="45"/>
        <v>0.8</v>
      </c>
      <c r="I175" s="129">
        <f t="shared" si="45"/>
        <v>0.8</v>
      </c>
      <c r="J175" s="129">
        <f t="shared" si="45"/>
        <v>0.8</v>
      </c>
      <c r="K175" s="129">
        <f t="shared" si="45"/>
        <v>0.8</v>
      </c>
      <c r="L175" s="129">
        <f t="shared" si="45"/>
        <v>0.8</v>
      </c>
      <c r="M175" s="129">
        <f t="shared" si="45"/>
        <v>0.8</v>
      </c>
      <c r="N175" s="129">
        <f t="shared" si="45"/>
        <v>0.8</v>
      </c>
      <c r="O175" s="129">
        <f t="shared" si="45"/>
        <v>0.8</v>
      </c>
      <c r="P175" s="129">
        <f t="shared" si="45"/>
        <v>0.8</v>
      </c>
      <c r="Q175" s="129">
        <f t="shared" si="45"/>
        <v>0.8</v>
      </c>
      <c r="R175" s="129">
        <f t="shared" si="45"/>
        <v>0.8</v>
      </c>
      <c r="S175" s="129">
        <f t="shared" si="46"/>
        <v>0.8</v>
      </c>
      <c r="T175" s="129">
        <f t="shared" si="46"/>
        <v>0.8</v>
      </c>
      <c r="U175" s="129">
        <f t="shared" si="46"/>
        <v>0.8</v>
      </c>
      <c r="V175" s="129">
        <f t="shared" si="46"/>
        <v>0.8</v>
      </c>
      <c r="W175" s="129">
        <f t="shared" si="46"/>
        <v>0.8</v>
      </c>
      <c r="X175" s="129">
        <f t="shared" si="46"/>
        <v>0.8</v>
      </c>
      <c r="Y175" s="129">
        <f t="shared" si="46"/>
        <v>0.8</v>
      </c>
      <c r="Z175" s="129">
        <f t="shared" si="46"/>
        <v>0.8</v>
      </c>
      <c r="AA175" s="129">
        <f t="shared" si="46"/>
        <v>0.8</v>
      </c>
      <c r="AB175" s="129">
        <f t="shared" si="46"/>
        <v>0.8</v>
      </c>
      <c r="AC175" s="129">
        <f t="shared" si="46"/>
        <v>0.8</v>
      </c>
      <c r="AD175" s="129">
        <f t="shared" si="46"/>
        <v>0.8</v>
      </c>
      <c r="AE175" s="129">
        <f t="shared" si="46"/>
        <v>0.8</v>
      </c>
      <c r="AF175" s="129">
        <f t="shared" si="46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211</v>
      </c>
      <c r="B176" s="128">
        <v>0</v>
      </c>
      <c r="C176" s="129">
        <f t="shared" si="45"/>
        <v>0</v>
      </c>
      <c r="D176" s="129">
        <f t="shared" si="45"/>
        <v>0</v>
      </c>
      <c r="E176" s="129">
        <f t="shared" si="45"/>
        <v>0</v>
      </c>
      <c r="F176" s="129">
        <f t="shared" si="45"/>
        <v>0</v>
      </c>
      <c r="G176" s="129">
        <f t="shared" si="45"/>
        <v>0</v>
      </c>
      <c r="H176" s="129">
        <f t="shared" si="45"/>
        <v>0</v>
      </c>
      <c r="I176" s="129">
        <f t="shared" si="45"/>
        <v>0</v>
      </c>
      <c r="J176" s="129">
        <f t="shared" si="45"/>
        <v>0</v>
      </c>
      <c r="K176" s="129">
        <f t="shared" si="45"/>
        <v>0</v>
      </c>
      <c r="L176" s="129">
        <f t="shared" si="45"/>
        <v>0</v>
      </c>
      <c r="M176" s="129">
        <f t="shared" si="45"/>
        <v>0</v>
      </c>
      <c r="N176" s="129">
        <f t="shared" si="45"/>
        <v>0</v>
      </c>
      <c r="O176" s="129">
        <f t="shared" si="45"/>
        <v>0</v>
      </c>
      <c r="P176" s="129">
        <f t="shared" si="45"/>
        <v>0</v>
      </c>
      <c r="Q176" s="129">
        <f t="shared" si="45"/>
        <v>0</v>
      </c>
      <c r="R176" s="129">
        <f t="shared" si="45"/>
        <v>0</v>
      </c>
      <c r="S176" s="129">
        <f t="shared" si="46"/>
        <v>0</v>
      </c>
      <c r="T176" s="129">
        <f t="shared" si="46"/>
        <v>0</v>
      </c>
      <c r="U176" s="129">
        <f t="shared" si="46"/>
        <v>0</v>
      </c>
      <c r="V176" s="129">
        <f t="shared" si="46"/>
        <v>0</v>
      </c>
      <c r="W176" s="129">
        <f t="shared" si="46"/>
        <v>0</v>
      </c>
      <c r="X176" s="129">
        <f t="shared" si="46"/>
        <v>0</v>
      </c>
      <c r="Y176" s="129">
        <f t="shared" si="46"/>
        <v>0</v>
      </c>
      <c r="Z176" s="129">
        <f t="shared" si="46"/>
        <v>0</v>
      </c>
      <c r="AA176" s="129">
        <f t="shared" si="46"/>
        <v>0</v>
      </c>
      <c r="AB176" s="129">
        <f t="shared" si="46"/>
        <v>0</v>
      </c>
      <c r="AC176" s="129">
        <f t="shared" si="46"/>
        <v>0</v>
      </c>
      <c r="AD176" s="129">
        <f t="shared" si="46"/>
        <v>0</v>
      </c>
      <c r="AE176" s="129">
        <f t="shared" si="46"/>
        <v>0</v>
      </c>
      <c r="AF176" s="129">
        <f t="shared" si="46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180</v>
      </c>
      <c r="B177" s="128">
        <v>0.6</v>
      </c>
      <c r="C177" s="129">
        <f t="shared" si="45"/>
        <v>0.6</v>
      </c>
      <c r="D177" s="129">
        <f t="shared" si="45"/>
        <v>0.6</v>
      </c>
      <c r="E177" s="129">
        <f t="shared" si="45"/>
        <v>0.6</v>
      </c>
      <c r="F177" s="129">
        <f t="shared" si="45"/>
        <v>0.6</v>
      </c>
      <c r="G177" s="129">
        <f t="shared" si="45"/>
        <v>0.6</v>
      </c>
      <c r="H177" s="129">
        <f t="shared" si="45"/>
        <v>0.6</v>
      </c>
      <c r="I177" s="129">
        <f t="shared" si="45"/>
        <v>0.6</v>
      </c>
      <c r="J177" s="129">
        <f t="shared" si="45"/>
        <v>0.6</v>
      </c>
      <c r="K177" s="129">
        <f t="shared" si="45"/>
        <v>0.6</v>
      </c>
      <c r="L177" s="129">
        <f t="shared" si="45"/>
        <v>0.6</v>
      </c>
      <c r="M177" s="129">
        <f t="shared" si="45"/>
        <v>0.6</v>
      </c>
      <c r="N177" s="129">
        <f t="shared" si="45"/>
        <v>0.6</v>
      </c>
      <c r="O177" s="129">
        <f t="shared" si="45"/>
        <v>0.6</v>
      </c>
      <c r="P177" s="129">
        <f t="shared" si="45"/>
        <v>0.6</v>
      </c>
      <c r="Q177" s="129">
        <f t="shared" si="45"/>
        <v>0.6</v>
      </c>
      <c r="R177" s="129">
        <f t="shared" si="45"/>
        <v>0.6</v>
      </c>
      <c r="S177" s="129">
        <f t="shared" si="46"/>
        <v>0.6</v>
      </c>
      <c r="T177" s="129">
        <f t="shared" si="46"/>
        <v>0.6</v>
      </c>
      <c r="U177" s="129">
        <f t="shared" si="46"/>
        <v>0.6</v>
      </c>
      <c r="V177" s="129">
        <f t="shared" si="46"/>
        <v>0.6</v>
      </c>
      <c r="W177" s="129">
        <f t="shared" si="46"/>
        <v>0.6</v>
      </c>
      <c r="X177" s="129">
        <f t="shared" si="46"/>
        <v>0.6</v>
      </c>
      <c r="Y177" s="129">
        <f t="shared" si="46"/>
        <v>0.6</v>
      </c>
      <c r="Z177" s="129">
        <f t="shared" si="46"/>
        <v>0.6</v>
      </c>
      <c r="AA177" s="129">
        <f t="shared" si="46"/>
        <v>0.6</v>
      </c>
      <c r="AB177" s="129">
        <f t="shared" si="46"/>
        <v>0.6</v>
      </c>
      <c r="AC177" s="129">
        <f t="shared" si="46"/>
        <v>0.6</v>
      </c>
      <c r="AD177" s="129">
        <f t="shared" si="46"/>
        <v>0.6</v>
      </c>
      <c r="AE177" s="129">
        <f t="shared" si="46"/>
        <v>0.6</v>
      </c>
      <c r="AF177" s="129">
        <f t="shared" si="46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181</v>
      </c>
      <c r="B178" s="128">
        <v>0.6</v>
      </c>
      <c r="C178" s="129">
        <f t="shared" si="45"/>
        <v>0.6</v>
      </c>
      <c r="D178" s="129">
        <f t="shared" si="45"/>
        <v>0.6</v>
      </c>
      <c r="E178" s="129">
        <f t="shared" si="45"/>
        <v>0.6</v>
      </c>
      <c r="F178" s="129">
        <f t="shared" si="45"/>
        <v>0.6</v>
      </c>
      <c r="G178" s="129">
        <f t="shared" si="45"/>
        <v>0.6</v>
      </c>
      <c r="H178" s="129">
        <f t="shared" si="45"/>
        <v>0.6</v>
      </c>
      <c r="I178" s="129">
        <f t="shared" si="45"/>
        <v>0.6</v>
      </c>
      <c r="J178" s="129">
        <f t="shared" si="45"/>
        <v>0.6</v>
      </c>
      <c r="K178" s="129">
        <f t="shared" si="45"/>
        <v>0.6</v>
      </c>
      <c r="L178" s="129">
        <f t="shared" si="45"/>
        <v>0.6</v>
      </c>
      <c r="M178" s="129">
        <f t="shared" si="45"/>
        <v>0.6</v>
      </c>
      <c r="N178" s="129">
        <f t="shared" si="45"/>
        <v>0.6</v>
      </c>
      <c r="O178" s="129">
        <f t="shared" si="45"/>
        <v>0.6</v>
      </c>
      <c r="P178" s="129">
        <f t="shared" si="45"/>
        <v>0.6</v>
      </c>
      <c r="Q178" s="129">
        <f t="shared" si="45"/>
        <v>0.6</v>
      </c>
      <c r="R178" s="129">
        <f t="shared" si="45"/>
        <v>0.6</v>
      </c>
      <c r="S178" s="129">
        <f t="shared" si="46"/>
        <v>0.6</v>
      </c>
      <c r="T178" s="129">
        <f t="shared" si="46"/>
        <v>0.6</v>
      </c>
      <c r="U178" s="129">
        <f t="shared" si="46"/>
        <v>0.6</v>
      </c>
      <c r="V178" s="129">
        <f t="shared" si="46"/>
        <v>0.6</v>
      </c>
      <c r="W178" s="129">
        <f t="shared" si="46"/>
        <v>0.6</v>
      </c>
      <c r="X178" s="129">
        <f t="shared" si="46"/>
        <v>0.6</v>
      </c>
      <c r="Y178" s="129">
        <f t="shared" si="46"/>
        <v>0.6</v>
      </c>
      <c r="Z178" s="129">
        <f t="shared" si="46"/>
        <v>0.6</v>
      </c>
      <c r="AA178" s="129">
        <f t="shared" si="46"/>
        <v>0.6</v>
      </c>
      <c r="AB178" s="129">
        <f t="shared" si="46"/>
        <v>0.6</v>
      </c>
      <c r="AC178" s="129">
        <f t="shared" si="46"/>
        <v>0.6</v>
      </c>
      <c r="AD178" s="129">
        <f t="shared" si="46"/>
        <v>0.6</v>
      </c>
      <c r="AE178" s="129">
        <f t="shared" si="46"/>
        <v>0.6</v>
      </c>
      <c r="AF178" s="129">
        <f t="shared" si="46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182</v>
      </c>
      <c r="B179" s="128">
        <v>0.35</v>
      </c>
      <c r="C179" s="129">
        <f t="shared" si="45"/>
        <v>0.35</v>
      </c>
      <c r="D179" s="129">
        <f t="shared" si="45"/>
        <v>0.35</v>
      </c>
      <c r="E179" s="129">
        <f t="shared" si="45"/>
        <v>0.35</v>
      </c>
      <c r="F179" s="129">
        <f t="shared" si="45"/>
        <v>0.35</v>
      </c>
      <c r="G179" s="129">
        <f t="shared" si="45"/>
        <v>0.35</v>
      </c>
      <c r="H179" s="129">
        <f t="shared" si="45"/>
        <v>0.35</v>
      </c>
      <c r="I179" s="129">
        <f t="shared" si="45"/>
        <v>0.35</v>
      </c>
      <c r="J179" s="129">
        <f t="shared" si="45"/>
        <v>0.35</v>
      </c>
      <c r="K179" s="129">
        <f t="shared" si="45"/>
        <v>0.35</v>
      </c>
      <c r="L179" s="129">
        <f t="shared" si="45"/>
        <v>0.35</v>
      </c>
      <c r="M179" s="129">
        <f t="shared" si="45"/>
        <v>0.35</v>
      </c>
      <c r="N179" s="129">
        <f t="shared" si="45"/>
        <v>0.35</v>
      </c>
      <c r="O179" s="129">
        <f t="shared" si="45"/>
        <v>0.35</v>
      </c>
      <c r="P179" s="129">
        <f t="shared" si="45"/>
        <v>0.35</v>
      </c>
      <c r="Q179" s="129">
        <f t="shared" si="45"/>
        <v>0.35</v>
      </c>
      <c r="R179" s="129">
        <f t="shared" si="45"/>
        <v>0.35</v>
      </c>
      <c r="S179" s="129">
        <f t="shared" si="46"/>
        <v>0.35</v>
      </c>
      <c r="T179" s="129">
        <f t="shared" si="46"/>
        <v>0.35</v>
      </c>
      <c r="U179" s="129">
        <f t="shared" si="46"/>
        <v>0.35</v>
      </c>
      <c r="V179" s="129">
        <f t="shared" si="46"/>
        <v>0.35</v>
      </c>
      <c r="W179" s="129">
        <f t="shared" si="46"/>
        <v>0.35</v>
      </c>
      <c r="X179" s="129">
        <f t="shared" si="46"/>
        <v>0.35</v>
      </c>
      <c r="Y179" s="129">
        <f t="shared" si="46"/>
        <v>0.35</v>
      </c>
      <c r="Z179" s="129">
        <f t="shared" si="46"/>
        <v>0.35</v>
      </c>
      <c r="AA179" s="129">
        <f t="shared" si="46"/>
        <v>0.35</v>
      </c>
      <c r="AB179" s="129">
        <f t="shared" si="46"/>
        <v>0.35</v>
      </c>
      <c r="AC179" s="129">
        <f t="shared" si="46"/>
        <v>0.35</v>
      </c>
      <c r="AD179" s="129">
        <f t="shared" si="46"/>
        <v>0.35</v>
      </c>
      <c r="AE179" s="129">
        <f t="shared" si="46"/>
        <v>0.35</v>
      </c>
      <c r="AF179" s="129">
        <f t="shared" si="46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183</v>
      </c>
      <c r="B180" s="128">
        <v>0.28999999999999998</v>
      </c>
      <c r="C180" s="129">
        <f t="shared" si="45"/>
        <v>0.28999999999999998</v>
      </c>
      <c r="D180" s="129">
        <f t="shared" si="45"/>
        <v>0.28999999999999998</v>
      </c>
      <c r="E180" s="129">
        <f t="shared" si="45"/>
        <v>0.28999999999999998</v>
      </c>
      <c r="F180" s="129">
        <f t="shared" si="45"/>
        <v>0.28999999999999998</v>
      </c>
      <c r="G180" s="129">
        <f t="shared" si="45"/>
        <v>0.28999999999999998</v>
      </c>
      <c r="H180" s="129">
        <f t="shared" si="45"/>
        <v>0.28999999999999998</v>
      </c>
      <c r="I180" s="129">
        <f t="shared" si="45"/>
        <v>0.28999999999999998</v>
      </c>
      <c r="J180" s="129">
        <f t="shared" si="45"/>
        <v>0.28999999999999998</v>
      </c>
      <c r="K180" s="129">
        <f t="shared" si="45"/>
        <v>0.28999999999999998</v>
      </c>
      <c r="L180" s="129">
        <f t="shared" si="45"/>
        <v>0.28999999999999998</v>
      </c>
      <c r="M180" s="129">
        <f t="shared" si="45"/>
        <v>0.28999999999999998</v>
      </c>
      <c r="N180" s="129">
        <f t="shared" si="45"/>
        <v>0.28999999999999998</v>
      </c>
      <c r="O180" s="129">
        <f t="shared" si="45"/>
        <v>0.28999999999999998</v>
      </c>
      <c r="P180" s="129">
        <f t="shared" si="45"/>
        <v>0.28999999999999998</v>
      </c>
      <c r="Q180" s="129">
        <f t="shared" si="45"/>
        <v>0.28999999999999998</v>
      </c>
      <c r="R180" s="129">
        <f t="shared" si="45"/>
        <v>0.28999999999999998</v>
      </c>
      <c r="S180" s="129">
        <f t="shared" si="46"/>
        <v>0.28999999999999998</v>
      </c>
      <c r="T180" s="129">
        <f t="shared" si="46"/>
        <v>0.28999999999999998</v>
      </c>
      <c r="U180" s="129">
        <f t="shared" si="46"/>
        <v>0.28999999999999998</v>
      </c>
      <c r="V180" s="129">
        <f t="shared" si="46"/>
        <v>0.28999999999999998</v>
      </c>
      <c r="W180" s="129">
        <f t="shared" si="46"/>
        <v>0.28999999999999998</v>
      </c>
      <c r="X180" s="129">
        <f t="shared" si="46"/>
        <v>0.28999999999999998</v>
      </c>
      <c r="Y180" s="129">
        <f t="shared" si="46"/>
        <v>0.28999999999999998</v>
      </c>
      <c r="Z180" s="129">
        <f t="shared" si="46"/>
        <v>0.28999999999999998</v>
      </c>
      <c r="AA180" s="129">
        <f t="shared" si="46"/>
        <v>0.28999999999999998</v>
      </c>
      <c r="AB180" s="129">
        <f t="shared" si="46"/>
        <v>0.28999999999999998</v>
      </c>
      <c r="AC180" s="129">
        <f t="shared" si="46"/>
        <v>0.28999999999999998</v>
      </c>
      <c r="AD180" s="129">
        <f t="shared" si="46"/>
        <v>0.28999999999999998</v>
      </c>
      <c r="AE180" s="129">
        <f t="shared" si="46"/>
        <v>0.28999999999999998</v>
      </c>
      <c r="AF180" s="129">
        <f t="shared" si="46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184</v>
      </c>
      <c r="B181" s="128">
        <v>0.06</v>
      </c>
      <c r="C181" s="129">
        <f t="shared" si="45"/>
        <v>0.06</v>
      </c>
      <c r="D181" s="129">
        <f t="shared" si="45"/>
        <v>0.06</v>
      </c>
      <c r="E181" s="129">
        <f t="shared" si="45"/>
        <v>0.06</v>
      </c>
      <c r="F181" s="129">
        <f t="shared" si="45"/>
        <v>0.06</v>
      </c>
      <c r="G181" s="129">
        <f t="shared" si="45"/>
        <v>0.06</v>
      </c>
      <c r="H181" s="129">
        <f t="shared" si="45"/>
        <v>0.06</v>
      </c>
      <c r="I181" s="129">
        <f t="shared" si="45"/>
        <v>0.06</v>
      </c>
      <c r="J181" s="129">
        <f t="shared" si="45"/>
        <v>0.06</v>
      </c>
      <c r="K181" s="129">
        <f t="shared" si="45"/>
        <v>0.06</v>
      </c>
      <c r="L181" s="129">
        <f t="shared" si="45"/>
        <v>0.06</v>
      </c>
      <c r="M181" s="129">
        <f t="shared" si="45"/>
        <v>0.06</v>
      </c>
      <c r="N181" s="129">
        <f t="shared" si="45"/>
        <v>0.06</v>
      </c>
      <c r="O181" s="129">
        <f t="shared" si="45"/>
        <v>0.06</v>
      </c>
      <c r="P181" s="129">
        <f t="shared" si="45"/>
        <v>0.06</v>
      </c>
      <c r="Q181" s="129">
        <f t="shared" si="45"/>
        <v>0.06</v>
      </c>
      <c r="R181" s="129">
        <f t="shared" si="45"/>
        <v>0.06</v>
      </c>
      <c r="S181" s="129">
        <f t="shared" si="46"/>
        <v>0.06</v>
      </c>
      <c r="T181" s="129">
        <f t="shared" si="46"/>
        <v>0.06</v>
      </c>
      <c r="U181" s="129">
        <f t="shared" si="46"/>
        <v>0.06</v>
      </c>
      <c r="V181" s="129">
        <f t="shared" si="46"/>
        <v>0.06</v>
      </c>
      <c r="W181" s="129">
        <f t="shared" si="46"/>
        <v>0.06</v>
      </c>
      <c r="X181" s="129">
        <f t="shared" si="46"/>
        <v>0.06</v>
      </c>
      <c r="Y181" s="129">
        <f t="shared" si="46"/>
        <v>0.06</v>
      </c>
      <c r="Z181" s="129">
        <f t="shared" si="46"/>
        <v>0.06</v>
      </c>
      <c r="AA181" s="129">
        <f t="shared" si="46"/>
        <v>0.06</v>
      </c>
      <c r="AB181" s="129">
        <f t="shared" si="46"/>
        <v>0.06</v>
      </c>
      <c r="AC181" s="129">
        <f t="shared" si="46"/>
        <v>0.06</v>
      </c>
      <c r="AD181" s="129">
        <f t="shared" si="46"/>
        <v>0.06</v>
      </c>
      <c r="AE181" s="129">
        <f t="shared" si="46"/>
        <v>0.06</v>
      </c>
      <c r="AF181" s="129">
        <f t="shared" si="46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185</v>
      </c>
      <c r="B182" s="128">
        <v>0.11</v>
      </c>
      <c r="C182" s="129">
        <f t="shared" si="45"/>
        <v>0.11</v>
      </c>
      <c r="D182" s="129">
        <f t="shared" si="45"/>
        <v>0.11</v>
      </c>
      <c r="E182" s="129">
        <f t="shared" si="45"/>
        <v>0.11</v>
      </c>
      <c r="F182" s="129">
        <f t="shared" si="45"/>
        <v>0.11</v>
      </c>
      <c r="G182" s="129">
        <f t="shared" si="45"/>
        <v>0.11</v>
      </c>
      <c r="H182" s="129">
        <f t="shared" si="45"/>
        <v>0.11</v>
      </c>
      <c r="I182" s="129">
        <f t="shared" si="45"/>
        <v>0.11</v>
      </c>
      <c r="J182" s="129">
        <f t="shared" si="45"/>
        <v>0.11</v>
      </c>
      <c r="K182" s="129">
        <f t="shared" si="45"/>
        <v>0.11</v>
      </c>
      <c r="L182" s="129">
        <f t="shared" si="45"/>
        <v>0.11</v>
      </c>
      <c r="M182" s="129">
        <f t="shared" si="45"/>
        <v>0.11</v>
      </c>
      <c r="N182" s="129">
        <f t="shared" si="45"/>
        <v>0.11</v>
      </c>
      <c r="O182" s="129">
        <f t="shared" si="45"/>
        <v>0.11</v>
      </c>
      <c r="P182" s="129">
        <f t="shared" si="45"/>
        <v>0.11</v>
      </c>
      <c r="Q182" s="129">
        <f t="shared" si="45"/>
        <v>0.11</v>
      </c>
      <c r="R182" s="129">
        <f t="shared" si="45"/>
        <v>0.11</v>
      </c>
      <c r="S182" s="129">
        <f t="shared" si="46"/>
        <v>0.11</v>
      </c>
      <c r="T182" s="129">
        <f t="shared" si="46"/>
        <v>0.11</v>
      </c>
      <c r="U182" s="129">
        <f t="shared" si="46"/>
        <v>0.11</v>
      </c>
      <c r="V182" s="129">
        <f t="shared" si="46"/>
        <v>0.11</v>
      </c>
      <c r="W182" s="129">
        <f t="shared" si="46"/>
        <v>0.11</v>
      </c>
      <c r="X182" s="129">
        <f t="shared" si="46"/>
        <v>0.11</v>
      </c>
      <c r="Y182" s="129">
        <f t="shared" si="46"/>
        <v>0.11</v>
      </c>
      <c r="Z182" s="129">
        <f t="shared" si="46"/>
        <v>0.11</v>
      </c>
      <c r="AA182" s="129">
        <f t="shared" si="46"/>
        <v>0.11</v>
      </c>
      <c r="AB182" s="129">
        <f t="shared" si="46"/>
        <v>0.11</v>
      </c>
      <c r="AC182" s="129">
        <f t="shared" si="46"/>
        <v>0.11</v>
      </c>
      <c r="AD182" s="129">
        <f t="shared" si="46"/>
        <v>0.11</v>
      </c>
      <c r="AE182" s="129">
        <f t="shared" si="46"/>
        <v>0.11</v>
      </c>
      <c r="AF182" s="129">
        <f t="shared" si="46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186</v>
      </c>
      <c r="B183" s="128">
        <v>0.1</v>
      </c>
      <c r="C183" s="129">
        <f t="shared" si="45"/>
        <v>0.1</v>
      </c>
      <c r="D183" s="129">
        <f t="shared" si="45"/>
        <v>0.1</v>
      </c>
      <c r="E183" s="129">
        <f t="shared" si="45"/>
        <v>0.1</v>
      </c>
      <c r="F183" s="129">
        <f t="shared" si="45"/>
        <v>0.1</v>
      </c>
      <c r="G183" s="129">
        <f t="shared" si="45"/>
        <v>0.1</v>
      </c>
      <c r="H183" s="129">
        <f t="shared" si="45"/>
        <v>0.1</v>
      </c>
      <c r="I183" s="129">
        <f t="shared" si="45"/>
        <v>0.1</v>
      </c>
      <c r="J183" s="129">
        <f t="shared" si="45"/>
        <v>0.1</v>
      </c>
      <c r="K183" s="129">
        <f t="shared" si="45"/>
        <v>0.1</v>
      </c>
      <c r="L183" s="129">
        <f t="shared" si="45"/>
        <v>0.1</v>
      </c>
      <c r="M183" s="129">
        <f t="shared" si="45"/>
        <v>0.1</v>
      </c>
      <c r="N183" s="129">
        <f t="shared" si="45"/>
        <v>0.1</v>
      </c>
      <c r="O183" s="129">
        <f t="shared" si="45"/>
        <v>0.1</v>
      </c>
      <c r="P183" s="129">
        <f t="shared" si="45"/>
        <v>0.1</v>
      </c>
      <c r="Q183" s="129">
        <f t="shared" si="45"/>
        <v>0.1</v>
      </c>
      <c r="R183" s="129">
        <f t="shared" si="46"/>
        <v>0.1</v>
      </c>
      <c r="S183" s="129">
        <f t="shared" si="46"/>
        <v>0.1</v>
      </c>
      <c r="T183" s="129">
        <f t="shared" si="46"/>
        <v>0.1</v>
      </c>
      <c r="U183" s="129">
        <f t="shared" si="46"/>
        <v>0.1</v>
      </c>
      <c r="V183" s="129">
        <f t="shared" si="46"/>
        <v>0.1</v>
      </c>
      <c r="W183" s="129">
        <f t="shared" si="46"/>
        <v>0.1</v>
      </c>
      <c r="X183" s="129">
        <f t="shared" si="46"/>
        <v>0.1</v>
      </c>
      <c r="Y183" s="129">
        <f t="shared" si="46"/>
        <v>0.1</v>
      </c>
      <c r="Z183" s="129">
        <f t="shared" si="46"/>
        <v>0.1</v>
      </c>
      <c r="AA183" s="129">
        <f t="shared" si="46"/>
        <v>0.1</v>
      </c>
      <c r="AB183" s="129">
        <f t="shared" si="46"/>
        <v>0.1</v>
      </c>
      <c r="AC183" s="129">
        <f t="shared" si="46"/>
        <v>0.1</v>
      </c>
      <c r="AD183" s="129">
        <f t="shared" si="46"/>
        <v>0.1</v>
      </c>
      <c r="AE183" s="129">
        <f t="shared" si="46"/>
        <v>0.1</v>
      </c>
      <c r="AF183" s="129">
        <f t="shared" si="46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187</v>
      </c>
      <c r="B184" s="128">
        <v>0.09</v>
      </c>
      <c r="C184" s="129">
        <f t="shared" si="45"/>
        <v>0.09</v>
      </c>
      <c r="D184" s="129">
        <f t="shared" si="45"/>
        <v>0.09</v>
      </c>
      <c r="E184" s="129">
        <f t="shared" si="45"/>
        <v>0.09</v>
      </c>
      <c r="F184" s="129">
        <f t="shared" si="45"/>
        <v>0.09</v>
      </c>
      <c r="G184" s="129">
        <f t="shared" si="45"/>
        <v>0.09</v>
      </c>
      <c r="H184" s="129">
        <f t="shared" si="45"/>
        <v>0.09</v>
      </c>
      <c r="I184" s="129">
        <f t="shared" si="45"/>
        <v>0.09</v>
      </c>
      <c r="J184" s="129">
        <f t="shared" si="45"/>
        <v>0.09</v>
      </c>
      <c r="K184" s="129">
        <f t="shared" si="45"/>
        <v>0.09</v>
      </c>
      <c r="L184" s="129">
        <f t="shared" si="45"/>
        <v>0.09</v>
      </c>
      <c r="M184" s="129">
        <f t="shared" si="45"/>
        <v>0.09</v>
      </c>
      <c r="N184" s="129">
        <f t="shared" si="45"/>
        <v>0.09</v>
      </c>
      <c r="O184" s="129">
        <f t="shared" si="45"/>
        <v>0.09</v>
      </c>
      <c r="P184" s="129">
        <f t="shared" si="45"/>
        <v>0.09</v>
      </c>
      <c r="Q184" s="129">
        <f t="shared" si="45"/>
        <v>0.09</v>
      </c>
      <c r="R184" s="129">
        <f t="shared" si="46"/>
        <v>0.09</v>
      </c>
      <c r="S184" s="129">
        <f t="shared" si="46"/>
        <v>0.09</v>
      </c>
      <c r="T184" s="129">
        <f t="shared" si="46"/>
        <v>0.09</v>
      </c>
      <c r="U184" s="129">
        <f t="shared" si="46"/>
        <v>0.09</v>
      </c>
      <c r="V184" s="129">
        <f t="shared" si="46"/>
        <v>0.09</v>
      </c>
      <c r="W184" s="129">
        <f t="shared" si="46"/>
        <v>0.09</v>
      </c>
      <c r="X184" s="129">
        <f t="shared" si="46"/>
        <v>0.09</v>
      </c>
      <c r="Y184" s="129">
        <f t="shared" si="46"/>
        <v>0.09</v>
      </c>
      <c r="Z184" s="129">
        <f t="shared" si="46"/>
        <v>0.09</v>
      </c>
      <c r="AA184" s="129">
        <f t="shared" si="46"/>
        <v>0.09</v>
      </c>
      <c r="AB184" s="129">
        <f t="shared" si="46"/>
        <v>0.09</v>
      </c>
      <c r="AC184" s="129">
        <f t="shared" si="46"/>
        <v>0.09</v>
      </c>
      <c r="AD184" s="129">
        <f t="shared" si="46"/>
        <v>0.09</v>
      </c>
      <c r="AE184" s="129">
        <f t="shared" si="46"/>
        <v>0.09</v>
      </c>
      <c r="AF184" s="129">
        <f t="shared" si="46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188</v>
      </c>
      <c r="B185" s="50">
        <v>0.04</v>
      </c>
      <c r="C185" s="129">
        <f t="shared" si="45"/>
        <v>0.04</v>
      </c>
      <c r="D185" s="129">
        <f t="shared" si="45"/>
        <v>0.04</v>
      </c>
      <c r="E185" s="129">
        <f t="shared" si="45"/>
        <v>0.04</v>
      </c>
      <c r="F185" s="129">
        <f t="shared" si="45"/>
        <v>0.04</v>
      </c>
      <c r="G185" s="129">
        <f t="shared" si="45"/>
        <v>0.04</v>
      </c>
      <c r="H185" s="129">
        <f t="shared" si="45"/>
        <v>0.04</v>
      </c>
      <c r="I185" s="129">
        <f t="shared" si="45"/>
        <v>0.04</v>
      </c>
      <c r="J185" s="129">
        <f t="shared" si="45"/>
        <v>0.04</v>
      </c>
      <c r="K185" s="129">
        <f t="shared" si="45"/>
        <v>0.04</v>
      </c>
      <c r="L185" s="129">
        <f t="shared" si="45"/>
        <v>0.04</v>
      </c>
      <c r="M185" s="129">
        <f t="shared" si="45"/>
        <v>0.04</v>
      </c>
      <c r="N185" s="129">
        <f t="shared" si="45"/>
        <v>0.04</v>
      </c>
      <c r="O185" s="129">
        <f t="shared" si="45"/>
        <v>0.04</v>
      </c>
      <c r="P185" s="129">
        <f t="shared" si="45"/>
        <v>0.04</v>
      </c>
      <c r="Q185" s="129">
        <f t="shared" si="45"/>
        <v>0.04</v>
      </c>
      <c r="R185" s="129">
        <f t="shared" si="46"/>
        <v>0.04</v>
      </c>
      <c r="S185" s="129">
        <f t="shared" si="46"/>
        <v>0.04</v>
      </c>
      <c r="T185" s="129">
        <f t="shared" si="46"/>
        <v>0.04</v>
      </c>
      <c r="U185" s="129">
        <f t="shared" si="46"/>
        <v>0.04</v>
      </c>
      <c r="V185" s="129">
        <f t="shared" si="46"/>
        <v>0.04</v>
      </c>
      <c r="W185" s="129">
        <f t="shared" si="46"/>
        <v>0.04</v>
      </c>
      <c r="X185" s="129">
        <f t="shared" si="46"/>
        <v>0.04</v>
      </c>
      <c r="Y185" s="129">
        <f t="shared" si="46"/>
        <v>0.04</v>
      </c>
      <c r="Z185" s="129">
        <f t="shared" si="46"/>
        <v>0.04</v>
      </c>
      <c r="AA185" s="129">
        <f t="shared" si="46"/>
        <v>0.04</v>
      </c>
      <c r="AB185" s="129">
        <f t="shared" si="46"/>
        <v>0.04</v>
      </c>
      <c r="AC185" s="129">
        <f t="shared" si="46"/>
        <v>0.04</v>
      </c>
      <c r="AD185" s="129">
        <f t="shared" si="46"/>
        <v>0.04</v>
      </c>
      <c r="AE185" s="129">
        <f t="shared" si="46"/>
        <v>0.04</v>
      </c>
      <c r="AF185" s="129">
        <f t="shared" si="46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189</v>
      </c>
      <c r="B186" s="50">
        <v>2.3E-2</v>
      </c>
      <c r="C186" s="129">
        <f>B186</f>
        <v>2.3E-2</v>
      </c>
      <c r="D186" s="129">
        <f t="shared" si="45"/>
        <v>2.3E-2</v>
      </c>
      <c r="E186" s="129">
        <f t="shared" si="45"/>
        <v>2.3E-2</v>
      </c>
      <c r="F186" s="129">
        <f t="shared" si="45"/>
        <v>2.3E-2</v>
      </c>
      <c r="G186" s="129">
        <f t="shared" si="45"/>
        <v>2.3E-2</v>
      </c>
      <c r="H186" s="129">
        <f t="shared" si="45"/>
        <v>2.3E-2</v>
      </c>
      <c r="I186" s="129">
        <f t="shared" si="45"/>
        <v>2.3E-2</v>
      </c>
      <c r="J186" s="129">
        <f t="shared" si="45"/>
        <v>2.3E-2</v>
      </c>
      <c r="K186" s="129">
        <f t="shared" si="45"/>
        <v>2.3E-2</v>
      </c>
      <c r="L186" s="129">
        <f t="shared" si="45"/>
        <v>2.3E-2</v>
      </c>
      <c r="M186" s="129">
        <f t="shared" si="45"/>
        <v>2.3E-2</v>
      </c>
      <c r="N186" s="129">
        <f t="shared" si="45"/>
        <v>2.3E-2</v>
      </c>
      <c r="O186" s="129">
        <f t="shared" si="45"/>
        <v>2.3E-2</v>
      </c>
      <c r="P186" s="129">
        <f t="shared" si="45"/>
        <v>2.3E-2</v>
      </c>
      <c r="Q186" s="129">
        <f t="shared" si="45"/>
        <v>2.3E-2</v>
      </c>
      <c r="R186" s="129">
        <f t="shared" si="46"/>
        <v>2.3E-2</v>
      </c>
      <c r="S186" s="129">
        <f t="shared" si="46"/>
        <v>2.3E-2</v>
      </c>
      <c r="T186" s="129">
        <f t="shared" si="46"/>
        <v>2.3E-2</v>
      </c>
      <c r="U186" s="129">
        <f t="shared" si="46"/>
        <v>2.3E-2</v>
      </c>
      <c r="V186" s="129">
        <f t="shared" si="46"/>
        <v>2.3E-2</v>
      </c>
      <c r="W186" s="129">
        <f t="shared" si="46"/>
        <v>2.3E-2</v>
      </c>
      <c r="X186" s="129">
        <f t="shared" si="46"/>
        <v>2.3E-2</v>
      </c>
      <c r="Y186" s="129">
        <f t="shared" si="46"/>
        <v>2.3E-2</v>
      </c>
      <c r="Z186" s="129">
        <f t="shared" si="46"/>
        <v>2.3E-2</v>
      </c>
      <c r="AA186" s="129">
        <f t="shared" si="46"/>
        <v>2.3E-2</v>
      </c>
      <c r="AB186" s="129">
        <f t="shared" si="46"/>
        <v>2.3E-2</v>
      </c>
      <c r="AC186" s="129">
        <f t="shared" si="46"/>
        <v>2.3E-2</v>
      </c>
      <c r="AD186" s="129">
        <f t="shared" si="46"/>
        <v>2.3E-2</v>
      </c>
      <c r="AE186" s="129">
        <f t="shared" si="46"/>
        <v>2.3E-2</v>
      </c>
      <c r="AF186" s="129">
        <f t="shared" si="46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206</v>
      </c>
      <c r="B187" s="131">
        <f t="shared" ref="B187:AG187" si="47">SUM(B97:B186)</f>
        <v>194.70600000000002</v>
      </c>
      <c r="C187" s="131">
        <f t="shared" si="47"/>
        <v>194.70600000000002</v>
      </c>
      <c r="D187" s="131">
        <f t="shared" si="47"/>
        <v>194.70600000000002</v>
      </c>
      <c r="E187" s="131">
        <f t="shared" si="47"/>
        <v>194.70600000000002</v>
      </c>
      <c r="F187" s="131">
        <f t="shared" si="47"/>
        <v>194.70600000000002</v>
      </c>
      <c r="G187" s="131">
        <f t="shared" si="47"/>
        <v>194.70600000000002</v>
      </c>
      <c r="H187" s="131">
        <f t="shared" si="47"/>
        <v>194.70600000000002</v>
      </c>
      <c r="I187" s="131">
        <f t="shared" si="47"/>
        <v>192.10600000000005</v>
      </c>
      <c r="J187" s="131">
        <f t="shared" si="47"/>
        <v>192.10600000000005</v>
      </c>
      <c r="K187" s="131">
        <f t="shared" si="47"/>
        <v>192.10600000000005</v>
      </c>
      <c r="L187" s="131">
        <f t="shared" si="47"/>
        <v>192.10600000000005</v>
      </c>
      <c r="M187" s="131">
        <f t="shared" si="47"/>
        <v>192.10600000000005</v>
      </c>
      <c r="N187" s="131">
        <f t="shared" si="47"/>
        <v>192.10600000000005</v>
      </c>
      <c r="O187" s="131">
        <f t="shared" si="47"/>
        <v>192.10600000000005</v>
      </c>
      <c r="P187" s="131">
        <f t="shared" si="47"/>
        <v>192.10600000000005</v>
      </c>
      <c r="Q187" s="131">
        <f t="shared" si="47"/>
        <v>192.10600000000005</v>
      </c>
      <c r="R187" s="131">
        <f t="shared" si="47"/>
        <v>192.10600000000005</v>
      </c>
      <c r="S187" s="131">
        <f t="shared" si="47"/>
        <v>192.10600000000005</v>
      </c>
      <c r="T187" s="131">
        <f t="shared" si="47"/>
        <v>192.10600000000005</v>
      </c>
      <c r="U187" s="131">
        <f t="shared" si="47"/>
        <v>192.10600000000005</v>
      </c>
      <c r="V187" s="131">
        <f t="shared" si="47"/>
        <v>192.10600000000005</v>
      </c>
      <c r="W187" s="131">
        <f t="shared" si="47"/>
        <v>192.10600000000005</v>
      </c>
      <c r="X187" s="131">
        <f t="shared" si="47"/>
        <v>192.10600000000005</v>
      </c>
      <c r="Y187" s="131">
        <f t="shared" si="47"/>
        <v>192.10600000000005</v>
      </c>
      <c r="Z187" s="131">
        <f t="shared" si="47"/>
        <v>192.10600000000005</v>
      </c>
      <c r="AA187" s="131">
        <f t="shared" si="47"/>
        <v>192.10600000000005</v>
      </c>
      <c r="AB187" s="131">
        <f t="shared" si="47"/>
        <v>192.10600000000005</v>
      </c>
      <c r="AC187" s="131">
        <f t="shared" si="47"/>
        <v>192.10600000000005</v>
      </c>
      <c r="AD187" s="131">
        <f t="shared" si="47"/>
        <v>192.10600000000005</v>
      </c>
      <c r="AE187" s="131">
        <f t="shared" si="47"/>
        <v>192.10600000000005</v>
      </c>
      <c r="AF187" s="131">
        <f t="shared" si="47"/>
        <v>192.10600000000005</v>
      </c>
      <c r="AG187" s="132">
        <f t="shared" si="47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63</v>
      </c>
      <c r="B189" s="133">
        <v>0.3</v>
      </c>
      <c r="C189" s="133">
        <f t="shared" ref="C189:R194" si="48">B189</f>
        <v>0.3</v>
      </c>
      <c r="D189" s="133">
        <f t="shared" si="48"/>
        <v>0.3</v>
      </c>
      <c r="E189" s="133">
        <f t="shared" si="48"/>
        <v>0.3</v>
      </c>
      <c r="F189" s="133">
        <f t="shared" si="48"/>
        <v>0.3</v>
      </c>
      <c r="G189" s="133">
        <f t="shared" si="48"/>
        <v>0.3</v>
      </c>
      <c r="H189" s="133">
        <f t="shared" si="48"/>
        <v>0.3</v>
      </c>
      <c r="I189" s="133">
        <f t="shared" si="48"/>
        <v>0.3</v>
      </c>
      <c r="J189" s="133">
        <f t="shared" si="48"/>
        <v>0.3</v>
      </c>
      <c r="K189" s="133">
        <f t="shared" si="48"/>
        <v>0.3</v>
      </c>
      <c r="L189" s="133">
        <f t="shared" si="48"/>
        <v>0.3</v>
      </c>
      <c r="M189" s="133">
        <f t="shared" si="48"/>
        <v>0.3</v>
      </c>
      <c r="N189" s="133">
        <f t="shared" si="48"/>
        <v>0.3</v>
      </c>
      <c r="O189" s="133">
        <f t="shared" si="48"/>
        <v>0.3</v>
      </c>
      <c r="P189" s="133">
        <f t="shared" si="48"/>
        <v>0.3</v>
      </c>
      <c r="Q189" s="133">
        <f t="shared" si="48"/>
        <v>0.3</v>
      </c>
      <c r="R189" s="133">
        <f t="shared" si="48"/>
        <v>0.3</v>
      </c>
      <c r="S189" s="133">
        <f t="shared" ref="S189:AF194" si="49">R189</f>
        <v>0.3</v>
      </c>
      <c r="T189" s="133">
        <f t="shared" si="49"/>
        <v>0.3</v>
      </c>
      <c r="U189" s="133">
        <f t="shared" si="49"/>
        <v>0.3</v>
      </c>
      <c r="V189" s="133">
        <f t="shared" si="49"/>
        <v>0.3</v>
      </c>
      <c r="W189" s="133">
        <f t="shared" si="49"/>
        <v>0.3</v>
      </c>
      <c r="X189" s="133">
        <f t="shared" si="49"/>
        <v>0.3</v>
      </c>
      <c r="Y189" s="133">
        <f t="shared" si="49"/>
        <v>0.3</v>
      </c>
      <c r="Z189" s="133">
        <f t="shared" si="49"/>
        <v>0.3</v>
      </c>
      <c r="AA189" s="133">
        <f t="shared" si="49"/>
        <v>0.3</v>
      </c>
      <c r="AB189" s="133">
        <f t="shared" si="49"/>
        <v>0.3</v>
      </c>
      <c r="AC189" s="133">
        <f t="shared" si="49"/>
        <v>0.3</v>
      </c>
      <c r="AD189" s="133">
        <f t="shared" si="49"/>
        <v>0.3</v>
      </c>
      <c r="AE189" s="133">
        <f t="shared" si="49"/>
        <v>0.3</v>
      </c>
      <c r="AF189" s="133">
        <f t="shared" si="49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64</v>
      </c>
      <c r="B190" s="129">
        <v>0.4</v>
      </c>
      <c r="C190" s="129">
        <f t="shared" si="48"/>
        <v>0.4</v>
      </c>
      <c r="D190" s="129">
        <f t="shared" si="48"/>
        <v>0.4</v>
      </c>
      <c r="E190" s="129">
        <f t="shared" si="48"/>
        <v>0.4</v>
      </c>
      <c r="F190" s="129">
        <f t="shared" si="48"/>
        <v>0.4</v>
      </c>
      <c r="G190" s="129">
        <f t="shared" si="48"/>
        <v>0.4</v>
      </c>
      <c r="H190" s="129">
        <f t="shared" si="48"/>
        <v>0.4</v>
      </c>
      <c r="I190" s="129">
        <f t="shared" si="48"/>
        <v>0.4</v>
      </c>
      <c r="J190" s="129">
        <f t="shared" si="48"/>
        <v>0.4</v>
      </c>
      <c r="K190" s="129">
        <f t="shared" si="48"/>
        <v>0.4</v>
      </c>
      <c r="L190" s="129">
        <f t="shared" si="48"/>
        <v>0.4</v>
      </c>
      <c r="M190" s="129">
        <f t="shared" si="48"/>
        <v>0.4</v>
      </c>
      <c r="N190" s="129">
        <f t="shared" si="48"/>
        <v>0.4</v>
      </c>
      <c r="O190" s="129">
        <f t="shared" si="48"/>
        <v>0.4</v>
      </c>
      <c r="P190" s="129">
        <f t="shared" si="48"/>
        <v>0.4</v>
      </c>
      <c r="Q190" s="129">
        <f t="shared" si="48"/>
        <v>0.4</v>
      </c>
      <c r="R190" s="129">
        <f t="shared" si="48"/>
        <v>0.4</v>
      </c>
      <c r="S190" s="129">
        <f t="shared" si="49"/>
        <v>0.4</v>
      </c>
      <c r="T190" s="129">
        <f t="shared" si="49"/>
        <v>0.4</v>
      </c>
      <c r="U190" s="129">
        <f t="shared" si="49"/>
        <v>0.4</v>
      </c>
      <c r="V190" s="129">
        <f>U190</f>
        <v>0.4</v>
      </c>
      <c r="W190" s="129">
        <f>V190</f>
        <v>0.4</v>
      </c>
      <c r="X190" s="129">
        <f t="shared" si="49"/>
        <v>0.4</v>
      </c>
      <c r="Y190" s="129">
        <f t="shared" si="49"/>
        <v>0.4</v>
      </c>
      <c r="Z190" s="129">
        <f t="shared" si="49"/>
        <v>0.4</v>
      </c>
      <c r="AA190" s="129">
        <f t="shared" si="49"/>
        <v>0.4</v>
      </c>
      <c r="AB190" s="129">
        <f t="shared" si="49"/>
        <v>0.4</v>
      </c>
      <c r="AC190" s="129">
        <f t="shared" si="49"/>
        <v>0.4</v>
      </c>
      <c r="AD190" s="129">
        <f t="shared" si="49"/>
        <v>0.4</v>
      </c>
      <c r="AE190" s="129">
        <f t="shared" si="49"/>
        <v>0.4</v>
      </c>
      <c r="AF190" s="129">
        <f t="shared" si="49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65</v>
      </c>
      <c r="B191" s="129">
        <v>1.5</v>
      </c>
      <c r="C191" s="129">
        <f t="shared" si="48"/>
        <v>1.5</v>
      </c>
      <c r="D191" s="129">
        <f t="shared" si="48"/>
        <v>1.5</v>
      </c>
      <c r="E191" s="129">
        <f t="shared" si="48"/>
        <v>1.5</v>
      </c>
      <c r="F191" s="129">
        <f t="shared" si="48"/>
        <v>1.5</v>
      </c>
      <c r="G191" s="129">
        <f t="shared" si="48"/>
        <v>1.5</v>
      </c>
      <c r="H191" s="129">
        <f t="shared" si="48"/>
        <v>1.5</v>
      </c>
      <c r="I191" s="129">
        <f t="shared" si="48"/>
        <v>1.5</v>
      </c>
      <c r="J191" s="129">
        <f t="shared" si="48"/>
        <v>1.5</v>
      </c>
      <c r="K191" s="129">
        <f t="shared" si="48"/>
        <v>1.5</v>
      </c>
      <c r="L191" s="129">
        <f t="shared" si="48"/>
        <v>1.5</v>
      </c>
      <c r="M191" s="129">
        <f t="shared" si="48"/>
        <v>1.5</v>
      </c>
      <c r="N191" s="129">
        <f t="shared" si="48"/>
        <v>1.5</v>
      </c>
      <c r="O191" s="129">
        <f t="shared" si="48"/>
        <v>1.5</v>
      </c>
      <c r="P191" s="129">
        <f t="shared" si="48"/>
        <v>1.5</v>
      </c>
      <c r="Q191" s="129">
        <f t="shared" si="48"/>
        <v>1.5</v>
      </c>
      <c r="R191" s="129">
        <f t="shared" si="48"/>
        <v>1.5</v>
      </c>
      <c r="S191" s="129">
        <f t="shared" si="49"/>
        <v>1.5</v>
      </c>
      <c r="T191" s="129">
        <f t="shared" si="49"/>
        <v>1.5</v>
      </c>
      <c r="U191" s="129">
        <f t="shared" si="49"/>
        <v>1.5</v>
      </c>
      <c r="V191" s="129">
        <f t="shared" si="49"/>
        <v>1.5</v>
      </c>
      <c r="W191" s="129">
        <f t="shared" si="49"/>
        <v>1.5</v>
      </c>
      <c r="X191" s="129">
        <f t="shared" si="49"/>
        <v>1.5</v>
      </c>
      <c r="Y191" s="129">
        <f t="shared" si="49"/>
        <v>1.5</v>
      </c>
      <c r="Z191" s="129">
        <f t="shared" si="49"/>
        <v>1.5</v>
      </c>
      <c r="AA191" s="129">
        <f t="shared" si="49"/>
        <v>1.5</v>
      </c>
      <c r="AB191" s="129">
        <f t="shared" si="49"/>
        <v>1.5</v>
      </c>
      <c r="AC191" s="129">
        <f t="shared" si="49"/>
        <v>1.5</v>
      </c>
      <c r="AD191" s="129">
        <f t="shared" si="49"/>
        <v>1.5</v>
      </c>
      <c r="AE191" s="129">
        <f t="shared" si="49"/>
        <v>1.5</v>
      </c>
      <c r="AF191" s="129">
        <f t="shared" si="49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66</v>
      </c>
      <c r="B192" s="129">
        <v>0.3</v>
      </c>
      <c r="C192" s="129">
        <f t="shared" si="48"/>
        <v>0.3</v>
      </c>
      <c r="D192" s="129">
        <f t="shared" si="48"/>
        <v>0.3</v>
      </c>
      <c r="E192" s="129">
        <f t="shared" si="48"/>
        <v>0.3</v>
      </c>
      <c r="F192" s="129">
        <f t="shared" si="48"/>
        <v>0.3</v>
      </c>
      <c r="G192" s="129">
        <f t="shared" si="48"/>
        <v>0.3</v>
      </c>
      <c r="H192" s="129">
        <f t="shared" si="48"/>
        <v>0.3</v>
      </c>
      <c r="I192" s="129">
        <f t="shared" si="48"/>
        <v>0.3</v>
      </c>
      <c r="J192" s="129">
        <f t="shared" si="48"/>
        <v>0.3</v>
      </c>
      <c r="K192" s="129">
        <f t="shared" si="48"/>
        <v>0.3</v>
      </c>
      <c r="L192" s="129">
        <f t="shared" si="48"/>
        <v>0.3</v>
      </c>
      <c r="M192" s="129">
        <f t="shared" si="48"/>
        <v>0.3</v>
      </c>
      <c r="N192" s="129">
        <f t="shared" si="48"/>
        <v>0.3</v>
      </c>
      <c r="O192" s="129">
        <f t="shared" si="48"/>
        <v>0.3</v>
      </c>
      <c r="P192" s="129">
        <f t="shared" si="48"/>
        <v>0.3</v>
      </c>
      <c r="Q192" s="129">
        <f t="shared" si="48"/>
        <v>0.3</v>
      </c>
      <c r="R192" s="129">
        <f t="shared" si="48"/>
        <v>0.3</v>
      </c>
      <c r="S192" s="129">
        <f t="shared" si="49"/>
        <v>0.3</v>
      </c>
      <c r="T192" s="129">
        <f t="shared" si="49"/>
        <v>0.3</v>
      </c>
      <c r="U192" s="129">
        <f t="shared" si="49"/>
        <v>0.3</v>
      </c>
      <c r="V192" s="129">
        <f t="shared" si="49"/>
        <v>0.3</v>
      </c>
      <c r="W192" s="129">
        <f t="shared" si="49"/>
        <v>0.3</v>
      </c>
      <c r="X192" s="129">
        <f t="shared" si="49"/>
        <v>0.3</v>
      </c>
      <c r="Y192" s="129">
        <f t="shared" si="49"/>
        <v>0.3</v>
      </c>
      <c r="Z192" s="129">
        <f t="shared" si="49"/>
        <v>0.3</v>
      </c>
      <c r="AA192" s="129">
        <f t="shared" si="49"/>
        <v>0.3</v>
      </c>
      <c r="AB192" s="129">
        <f t="shared" si="49"/>
        <v>0.3</v>
      </c>
      <c r="AC192" s="129">
        <f t="shared" si="49"/>
        <v>0.3</v>
      </c>
      <c r="AD192" s="129">
        <f t="shared" si="49"/>
        <v>0.3</v>
      </c>
      <c r="AE192" s="129">
        <f t="shared" si="49"/>
        <v>0.3</v>
      </c>
      <c r="AF192" s="129">
        <f t="shared" si="49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67</v>
      </c>
      <c r="B193" s="129">
        <v>0.4</v>
      </c>
      <c r="C193" s="129">
        <f t="shared" si="48"/>
        <v>0.4</v>
      </c>
      <c r="D193" s="129">
        <f t="shared" si="48"/>
        <v>0.4</v>
      </c>
      <c r="E193" s="129">
        <f t="shared" si="48"/>
        <v>0.4</v>
      </c>
      <c r="F193" s="129">
        <f t="shared" si="48"/>
        <v>0.4</v>
      </c>
      <c r="G193" s="129">
        <f t="shared" si="48"/>
        <v>0.4</v>
      </c>
      <c r="H193" s="129">
        <f t="shared" si="48"/>
        <v>0.4</v>
      </c>
      <c r="I193" s="129">
        <f t="shared" si="48"/>
        <v>0.4</v>
      </c>
      <c r="J193" s="129">
        <f t="shared" si="48"/>
        <v>0.4</v>
      </c>
      <c r="K193" s="129">
        <f t="shared" si="48"/>
        <v>0.4</v>
      </c>
      <c r="L193" s="129">
        <f t="shared" si="48"/>
        <v>0.4</v>
      </c>
      <c r="M193" s="129">
        <f t="shared" si="48"/>
        <v>0.4</v>
      </c>
      <c r="N193" s="129">
        <f t="shared" si="48"/>
        <v>0.4</v>
      </c>
      <c r="O193" s="129">
        <f t="shared" si="48"/>
        <v>0.4</v>
      </c>
      <c r="P193" s="129">
        <f t="shared" si="48"/>
        <v>0.4</v>
      </c>
      <c r="Q193" s="129">
        <f t="shared" si="48"/>
        <v>0.4</v>
      </c>
      <c r="R193" s="129">
        <f t="shared" si="48"/>
        <v>0.4</v>
      </c>
      <c r="S193" s="129">
        <f t="shared" si="49"/>
        <v>0.4</v>
      </c>
      <c r="T193" s="129">
        <f t="shared" si="49"/>
        <v>0.4</v>
      </c>
      <c r="U193" s="129">
        <f t="shared" si="49"/>
        <v>0.4</v>
      </c>
      <c r="V193" s="129">
        <f t="shared" si="49"/>
        <v>0.4</v>
      </c>
      <c r="W193" s="129">
        <f t="shared" si="49"/>
        <v>0.4</v>
      </c>
      <c r="X193" s="129">
        <f t="shared" si="49"/>
        <v>0.4</v>
      </c>
      <c r="Y193" s="129">
        <f t="shared" si="49"/>
        <v>0.4</v>
      </c>
      <c r="Z193" s="129">
        <f t="shared" si="49"/>
        <v>0.4</v>
      </c>
      <c r="AA193" s="129">
        <f t="shared" si="49"/>
        <v>0.4</v>
      </c>
      <c r="AB193" s="129">
        <f t="shared" si="49"/>
        <v>0.4</v>
      </c>
      <c r="AC193" s="129">
        <f t="shared" si="49"/>
        <v>0.4</v>
      </c>
      <c r="AD193" s="129">
        <f t="shared" si="49"/>
        <v>0.4</v>
      </c>
      <c r="AE193" s="129">
        <f t="shared" si="49"/>
        <v>0.4</v>
      </c>
      <c r="AF193" s="129">
        <f t="shared" si="49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68</v>
      </c>
      <c r="B194" s="136">
        <v>0.64</v>
      </c>
      <c r="C194" s="136">
        <f t="shared" si="48"/>
        <v>0.64</v>
      </c>
      <c r="D194" s="136">
        <f t="shared" si="48"/>
        <v>0.64</v>
      </c>
      <c r="E194" s="136">
        <f t="shared" si="48"/>
        <v>0.64</v>
      </c>
      <c r="F194" s="136">
        <f t="shared" si="48"/>
        <v>0.64</v>
      </c>
      <c r="G194" s="136">
        <f t="shared" si="48"/>
        <v>0.64</v>
      </c>
      <c r="H194" s="136">
        <f t="shared" si="48"/>
        <v>0.64</v>
      </c>
      <c r="I194" s="136">
        <f t="shared" si="48"/>
        <v>0.64</v>
      </c>
      <c r="J194" s="136">
        <f t="shared" si="48"/>
        <v>0.64</v>
      </c>
      <c r="K194" s="136">
        <f t="shared" si="48"/>
        <v>0.64</v>
      </c>
      <c r="L194" s="136">
        <f t="shared" si="48"/>
        <v>0.64</v>
      </c>
      <c r="M194" s="136">
        <f t="shared" si="48"/>
        <v>0.64</v>
      </c>
      <c r="N194" s="136">
        <f t="shared" si="48"/>
        <v>0.64</v>
      </c>
      <c r="O194" s="136">
        <f t="shared" si="48"/>
        <v>0.64</v>
      </c>
      <c r="P194" s="136">
        <f t="shared" si="48"/>
        <v>0.64</v>
      </c>
      <c r="Q194" s="136">
        <f t="shared" si="48"/>
        <v>0.64</v>
      </c>
      <c r="R194" s="136">
        <f t="shared" si="48"/>
        <v>0.64</v>
      </c>
      <c r="S194" s="136">
        <f t="shared" si="49"/>
        <v>0.64</v>
      </c>
      <c r="T194" s="136">
        <f t="shared" si="49"/>
        <v>0.64</v>
      </c>
      <c r="U194" s="136">
        <f t="shared" si="49"/>
        <v>0.64</v>
      </c>
      <c r="V194" s="136">
        <f t="shared" si="49"/>
        <v>0.64</v>
      </c>
      <c r="W194" s="136">
        <f t="shared" si="49"/>
        <v>0.64</v>
      </c>
      <c r="X194" s="136">
        <f t="shared" si="49"/>
        <v>0.64</v>
      </c>
      <c r="Y194" s="136">
        <f t="shared" si="49"/>
        <v>0.64</v>
      </c>
      <c r="Z194" s="136">
        <f t="shared" si="49"/>
        <v>0.64</v>
      </c>
      <c r="AA194" s="136">
        <f t="shared" si="49"/>
        <v>0.64</v>
      </c>
      <c r="AB194" s="136">
        <f t="shared" si="49"/>
        <v>0.64</v>
      </c>
      <c r="AC194" s="136">
        <f t="shared" si="49"/>
        <v>0.64</v>
      </c>
      <c r="AD194" s="136">
        <f t="shared" si="49"/>
        <v>0.64</v>
      </c>
      <c r="AE194" s="136">
        <f t="shared" si="49"/>
        <v>0.64</v>
      </c>
      <c r="AF194" s="136">
        <f t="shared" si="49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0">SUM(C189:C194)</f>
        <v>3.54</v>
      </c>
      <c r="D195" s="139">
        <f t="shared" si="50"/>
        <v>3.54</v>
      </c>
      <c r="E195" s="139">
        <f t="shared" si="50"/>
        <v>3.54</v>
      </c>
      <c r="F195" s="139">
        <f t="shared" si="50"/>
        <v>3.54</v>
      </c>
      <c r="G195" s="139">
        <f t="shared" si="50"/>
        <v>3.54</v>
      </c>
      <c r="H195" s="139">
        <f t="shared" si="50"/>
        <v>3.54</v>
      </c>
      <c r="I195" s="139">
        <f t="shared" si="50"/>
        <v>3.54</v>
      </c>
      <c r="J195" s="139">
        <f t="shared" si="50"/>
        <v>3.54</v>
      </c>
      <c r="K195" s="139">
        <f t="shared" si="50"/>
        <v>3.54</v>
      </c>
      <c r="L195" s="139">
        <f>SUM(L189:L194)</f>
        <v>3.54</v>
      </c>
      <c r="M195" s="139">
        <f t="shared" ref="M195:R195" si="51">SUM(M189:M194)</f>
        <v>3.54</v>
      </c>
      <c r="N195" s="139">
        <f t="shared" si="51"/>
        <v>3.54</v>
      </c>
      <c r="O195" s="139">
        <f t="shared" si="51"/>
        <v>3.54</v>
      </c>
      <c r="P195" s="139">
        <f t="shared" si="51"/>
        <v>3.54</v>
      </c>
      <c r="Q195" s="139">
        <f t="shared" si="51"/>
        <v>3.54</v>
      </c>
      <c r="R195" s="139">
        <f t="shared" si="51"/>
        <v>3.54</v>
      </c>
      <c r="S195" s="139">
        <f>SUM(S189:S194)</f>
        <v>3.54</v>
      </c>
      <c r="T195" s="139">
        <f t="shared" ref="T195:AG195" si="52">SUM(T189:T194)</f>
        <v>3.54</v>
      </c>
      <c r="U195" s="139">
        <f t="shared" si="52"/>
        <v>3.54</v>
      </c>
      <c r="V195" s="139">
        <f t="shared" si="52"/>
        <v>3.54</v>
      </c>
      <c r="W195" s="139">
        <f t="shared" si="52"/>
        <v>3.54</v>
      </c>
      <c r="X195" s="139">
        <f t="shared" si="52"/>
        <v>3.54</v>
      </c>
      <c r="Y195" s="139">
        <f t="shared" si="52"/>
        <v>3.54</v>
      </c>
      <c r="Z195" s="139">
        <f t="shared" si="52"/>
        <v>3.54</v>
      </c>
      <c r="AA195" s="139">
        <f t="shared" si="52"/>
        <v>3.54</v>
      </c>
      <c r="AB195" s="139">
        <f t="shared" si="52"/>
        <v>3.54</v>
      </c>
      <c r="AC195" s="139">
        <f t="shared" si="52"/>
        <v>3.54</v>
      </c>
      <c r="AD195" s="139">
        <f t="shared" si="52"/>
        <v>3.54</v>
      </c>
      <c r="AE195" s="139">
        <f t="shared" si="52"/>
        <v>3.54</v>
      </c>
      <c r="AF195" s="139">
        <f t="shared" si="52"/>
        <v>3.54</v>
      </c>
      <c r="AG195" s="140">
        <f t="shared" si="52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69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70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71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72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73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74</v>
      </c>
      <c r="B204" s="153">
        <f>MAX(F72:M72)</f>
        <v>1221.6400000000001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22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213" t="s">
        <v>75</v>
      </c>
      <c r="B206" s="213"/>
      <c r="C206" s="45"/>
      <c r="D206" s="155" t="str">
        <f ca="1">"Pie Chart of Daily Peak Demand(Inclusive of Export) of Nepal ("&amp;A4&amp;" "&amp;B4&amp;")"</f>
        <v>Pie Chart of Daily Peak Demand(Inclusive of Export) of Nepal (Nepali Date: 2078/04/22)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2078/04/22)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76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77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78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79</v>
      </c>
      <c r="T209" s="163">
        <f t="shared" ref="T209:AX209" si="53">B72</f>
        <v>1160.54</v>
      </c>
      <c r="U209" s="163">
        <f t="shared" si="53"/>
        <v>1157.54</v>
      </c>
      <c r="V209" s="163">
        <f t="shared" si="53"/>
        <v>1145.3399999999999</v>
      </c>
      <c r="W209" s="163">
        <f t="shared" si="53"/>
        <v>1135.1399999999999</v>
      </c>
      <c r="X209" s="163">
        <f t="shared" si="53"/>
        <v>1125.54</v>
      </c>
      <c r="Y209" s="163">
        <f t="shared" si="53"/>
        <v>1137.94</v>
      </c>
      <c r="Z209" s="163">
        <f t="shared" si="53"/>
        <v>1094.94</v>
      </c>
      <c r="AA209" s="163">
        <f t="shared" si="53"/>
        <v>1106.8399999999999</v>
      </c>
      <c r="AB209" s="163">
        <f t="shared" si="53"/>
        <v>1115.44</v>
      </c>
      <c r="AC209" s="163">
        <f t="shared" si="53"/>
        <v>1143.6400000000001</v>
      </c>
      <c r="AD209" s="163">
        <f t="shared" si="53"/>
        <v>1138.6400000000001</v>
      </c>
      <c r="AE209" s="163">
        <f t="shared" si="53"/>
        <v>1221.6400000000001</v>
      </c>
      <c r="AF209" s="163">
        <f t="shared" si="53"/>
        <v>1263.1400000000001</v>
      </c>
      <c r="AG209" s="163">
        <f t="shared" si="53"/>
        <v>1316.3400000000001</v>
      </c>
      <c r="AH209" s="163">
        <f t="shared" si="53"/>
        <v>1315.3400000000001</v>
      </c>
      <c r="AI209" s="163">
        <f t="shared" si="53"/>
        <v>1335.14</v>
      </c>
      <c r="AJ209" s="163">
        <f t="shared" si="53"/>
        <v>1342.04</v>
      </c>
      <c r="AK209" s="163">
        <f t="shared" si="53"/>
        <v>1283.8400000000001</v>
      </c>
      <c r="AL209" s="163">
        <f t="shared" si="53"/>
        <v>1270.8400000000001</v>
      </c>
      <c r="AM209" s="163">
        <f t="shared" si="53"/>
        <v>1147.04</v>
      </c>
      <c r="AN209" s="163">
        <f t="shared" si="53"/>
        <v>1183.3400000000001</v>
      </c>
      <c r="AO209" s="163">
        <f t="shared" si="53"/>
        <v>1219.3400000000001</v>
      </c>
      <c r="AP209" s="163">
        <f t="shared" si="53"/>
        <v>1332.8400000000001</v>
      </c>
      <c r="AQ209" s="163">
        <f t="shared" si="53"/>
        <v>1435.0400000000002</v>
      </c>
      <c r="AR209" s="163">
        <f t="shared" si="53"/>
        <v>1443.94</v>
      </c>
      <c r="AS209" s="163">
        <f t="shared" si="53"/>
        <v>1410.8400000000001</v>
      </c>
      <c r="AT209" s="163">
        <f t="shared" si="53"/>
        <v>1370.0400000000002</v>
      </c>
      <c r="AU209" s="163">
        <f t="shared" si="53"/>
        <v>1317.5400000000002</v>
      </c>
      <c r="AV209" s="163">
        <f t="shared" si="53"/>
        <v>1252.24</v>
      </c>
      <c r="AW209" s="163">
        <f t="shared" si="53"/>
        <v>1201.44</v>
      </c>
      <c r="AX209" s="163">
        <f t="shared" si="53"/>
        <v>1171.94</v>
      </c>
    </row>
    <row r="210" spans="1:50" x14ac:dyDescent="0.25">
      <c r="A210" s="156" t="s">
        <v>80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81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82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83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84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69</v>
      </c>
      <c r="B230" s="166">
        <f t="shared" ref="B230:AF230" si="54">B194</f>
        <v>0.64</v>
      </c>
      <c r="C230" s="166">
        <f t="shared" si="54"/>
        <v>0.64</v>
      </c>
      <c r="D230" s="166">
        <f t="shared" si="54"/>
        <v>0.64</v>
      </c>
      <c r="E230" s="166">
        <f t="shared" si="54"/>
        <v>0.64</v>
      </c>
      <c r="F230" s="166">
        <f t="shared" si="54"/>
        <v>0.64</v>
      </c>
      <c r="G230" s="166">
        <f t="shared" si="54"/>
        <v>0.64</v>
      </c>
      <c r="H230" s="166">
        <f t="shared" si="54"/>
        <v>0.64</v>
      </c>
      <c r="I230" s="166">
        <f t="shared" si="54"/>
        <v>0.64</v>
      </c>
      <c r="J230" s="166">
        <f t="shared" si="54"/>
        <v>0.64</v>
      </c>
      <c r="K230" s="166">
        <f t="shared" si="54"/>
        <v>0.64</v>
      </c>
      <c r="L230" s="166">
        <f t="shared" si="54"/>
        <v>0.64</v>
      </c>
      <c r="M230" s="166">
        <f t="shared" si="54"/>
        <v>0.64</v>
      </c>
      <c r="N230" s="166">
        <f t="shared" si="54"/>
        <v>0.64</v>
      </c>
      <c r="O230" s="166">
        <f t="shared" si="54"/>
        <v>0.64</v>
      </c>
      <c r="P230" s="166">
        <f t="shared" si="54"/>
        <v>0.64</v>
      </c>
      <c r="Q230" s="166">
        <f t="shared" si="54"/>
        <v>0.64</v>
      </c>
      <c r="R230" s="166">
        <f t="shared" si="54"/>
        <v>0.64</v>
      </c>
      <c r="S230" s="166">
        <f t="shared" si="54"/>
        <v>0.64</v>
      </c>
      <c r="T230" s="166">
        <f t="shared" si="54"/>
        <v>0.64</v>
      </c>
      <c r="U230" s="166">
        <f t="shared" si="54"/>
        <v>0.64</v>
      </c>
      <c r="V230" s="166">
        <f t="shared" si="54"/>
        <v>0.64</v>
      </c>
      <c r="W230" s="166">
        <f t="shared" si="54"/>
        <v>0.64</v>
      </c>
      <c r="X230" s="166">
        <f t="shared" si="54"/>
        <v>0.64</v>
      </c>
      <c r="Y230" s="166">
        <f t="shared" si="54"/>
        <v>0.64</v>
      </c>
      <c r="Z230" s="166">
        <f t="shared" si="54"/>
        <v>0.64</v>
      </c>
      <c r="AA230" s="166">
        <f t="shared" si="54"/>
        <v>0.64</v>
      </c>
      <c r="AB230" s="166">
        <f t="shared" si="54"/>
        <v>0.64</v>
      </c>
      <c r="AC230" s="166">
        <f t="shared" si="54"/>
        <v>0.64</v>
      </c>
      <c r="AD230" s="166">
        <f t="shared" si="54"/>
        <v>0.64</v>
      </c>
      <c r="AE230" s="166">
        <f t="shared" si="54"/>
        <v>0.64</v>
      </c>
      <c r="AF230" s="166">
        <f t="shared" si="54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5">IF(C198&lt;100,"",C198-520)</f>
        <v/>
      </c>
      <c r="D231" s="114" t="str">
        <f t="shared" si="55"/>
        <v/>
      </c>
      <c r="E231" s="114" t="str">
        <f t="shared" si="55"/>
        <v/>
      </c>
      <c r="F231" s="114" t="str">
        <f t="shared" si="55"/>
        <v/>
      </c>
      <c r="G231" s="114" t="str">
        <f t="shared" si="55"/>
        <v/>
      </c>
      <c r="H231" s="114" t="str">
        <f t="shared" si="55"/>
        <v/>
      </c>
      <c r="I231" s="114" t="str">
        <f t="shared" si="55"/>
        <v/>
      </c>
      <c r="J231" s="114" t="str">
        <f t="shared" si="55"/>
        <v/>
      </c>
      <c r="K231" s="114" t="str">
        <f t="shared" si="55"/>
        <v/>
      </c>
      <c r="L231" s="114" t="str">
        <f t="shared" si="55"/>
        <v/>
      </c>
      <c r="M231" s="114" t="str">
        <f t="shared" si="55"/>
        <v/>
      </c>
      <c r="N231" s="114" t="str">
        <f t="shared" si="55"/>
        <v/>
      </c>
      <c r="O231" s="114" t="str">
        <f t="shared" si="55"/>
        <v/>
      </c>
      <c r="P231" s="114" t="str">
        <f t="shared" si="55"/>
        <v/>
      </c>
      <c r="Q231" s="114" t="str">
        <f t="shared" si="55"/>
        <v/>
      </c>
      <c r="R231" s="114" t="str">
        <f t="shared" si="55"/>
        <v/>
      </c>
      <c r="S231" s="114" t="str">
        <f t="shared" si="55"/>
        <v/>
      </c>
      <c r="T231" s="114" t="str">
        <f t="shared" si="55"/>
        <v/>
      </c>
      <c r="U231" s="114" t="str">
        <f t="shared" si="55"/>
        <v/>
      </c>
      <c r="V231" s="114" t="str">
        <f t="shared" si="55"/>
        <v/>
      </c>
      <c r="W231" s="114" t="str">
        <f t="shared" si="55"/>
        <v/>
      </c>
      <c r="X231" s="114" t="str">
        <f t="shared" si="55"/>
        <v/>
      </c>
      <c r="Y231" s="114" t="str">
        <f t="shared" si="55"/>
        <v/>
      </c>
      <c r="Z231" s="114" t="str">
        <f t="shared" si="55"/>
        <v/>
      </c>
      <c r="AA231" s="114" t="str">
        <f t="shared" si="55"/>
        <v/>
      </c>
      <c r="AB231" s="114" t="str">
        <f t="shared" si="55"/>
        <v/>
      </c>
      <c r="AC231" s="114" t="str">
        <f t="shared" si="55"/>
        <v/>
      </c>
      <c r="AD231" s="114" t="str">
        <f t="shared" si="55"/>
        <v/>
      </c>
      <c r="AE231" s="114" t="str">
        <f t="shared" si="55"/>
        <v/>
      </c>
      <c r="AF231" s="114" t="str">
        <f t="shared" si="55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6">IF(B199&lt;100,"",B199-620)</f>
        <v/>
      </c>
      <c r="C232" s="114" t="str">
        <f t="shared" si="56"/>
        <v/>
      </c>
      <c r="D232" s="114" t="str">
        <f t="shared" si="56"/>
        <v/>
      </c>
      <c r="E232" s="114" t="str">
        <f t="shared" si="56"/>
        <v/>
      </c>
      <c r="F232" s="114" t="str">
        <f t="shared" si="56"/>
        <v/>
      </c>
      <c r="G232" s="114" t="str">
        <f t="shared" si="56"/>
        <v/>
      </c>
      <c r="H232" s="114" t="str">
        <f t="shared" si="56"/>
        <v/>
      </c>
      <c r="I232" s="114" t="str">
        <f t="shared" si="56"/>
        <v/>
      </c>
      <c r="J232" s="114" t="str">
        <f t="shared" si="56"/>
        <v/>
      </c>
      <c r="K232" s="114" t="str">
        <f t="shared" si="56"/>
        <v/>
      </c>
      <c r="L232" s="114" t="str">
        <f t="shared" si="56"/>
        <v/>
      </c>
      <c r="M232" s="114" t="str">
        <f t="shared" si="56"/>
        <v/>
      </c>
      <c r="N232" s="114" t="str">
        <f t="shared" si="56"/>
        <v/>
      </c>
      <c r="O232" s="114" t="str">
        <f t="shared" si="56"/>
        <v/>
      </c>
      <c r="P232" s="114" t="str">
        <f t="shared" si="56"/>
        <v/>
      </c>
      <c r="Q232" s="114" t="str">
        <f t="shared" si="56"/>
        <v/>
      </c>
      <c r="R232" s="114" t="str">
        <f t="shared" si="56"/>
        <v/>
      </c>
      <c r="S232" s="114" t="str">
        <f t="shared" si="56"/>
        <v/>
      </c>
      <c r="T232" s="114" t="str">
        <f t="shared" si="56"/>
        <v/>
      </c>
      <c r="U232" s="114" t="str">
        <f t="shared" si="56"/>
        <v/>
      </c>
      <c r="V232" s="114" t="str">
        <f t="shared" si="56"/>
        <v/>
      </c>
      <c r="W232" s="114" t="str">
        <f t="shared" si="56"/>
        <v/>
      </c>
      <c r="X232" s="114" t="str">
        <f t="shared" si="56"/>
        <v/>
      </c>
      <c r="Y232" s="114" t="str">
        <f t="shared" si="56"/>
        <v/>
      </c>
      <c r="Z232" s="114" t="str">
        <f t="shared" si="56"/>
        <v/>
      </c>
      <c r="AA232" s="114" t="str">
        <f t="shared" si="56"/>
        <v/>
      </c>
      <c r="AB232" s="114" t="str">
        <f t="shared" si="56"/>
        <v/>
      </c>
      <c r="AC232" s="114" t="str">
        <f t="shared" si="56"/>
        <v/>
      </c>
      <c r="AD232" s="114" t="str">
        <f t="shared" si="56"/>
        <v/>
      </c>
      <c r="AE232" s="114" t="str">
        <f t="shared" si="56"/>
        <v/>
      </c>
      <c r="AF232" s="114" t="str">
        <f t="shared" si="56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7">IF(B200&lt;100,"",B200-330)</f>
        <v/>
      </c>
      <c r="C233" s="114" t="str">
        <f t="shared" si="57"/>
        <v/>
      </c>
      <c r="D233" s="114" t="str">
        <f t="shared" si="57"/>
        <v/>
      </c>
      <c r="E233" s="114" t="str">
        <f t="shared" si="57"/>
        <v/>
      </c>
      <c r="F233" s="114" t="str">
        <f t="shared" si="57"/>
        <v/>
      </c>
      <c r="G233" s="114" t="str">
        <f t="shared" si="57"/>
        <v/>
      </c>
      <c r="H233" s="114" t="str">
        <f t="shared" si="57"/>
        <v/>
      </c>
      <c r="I233" s="114" t="str">
        <f t="shared" si="57"/>
        <v/>
      </c>
      <c r="J233" s="114" t="str">
        <f t="shared" si="57"/>
        <v/>
      </c>
      <c r="K233" s="114" t="str">
        <f t="shared" si="57"/>
        <v/>
      </c>
      <c r="L233" s="114" t="str">
        <f t="shared" si="57"/>
        <v/>
      </c>
      <c r="M233" s="114" t="str">
        <f t="shared" si="57"/>
        <v/>
      </c>
      <c r="N233" s="114" t="str">
        <f t="shared" si="57"/>
        <v/>
      </c>
      <c r="O233" s="114" t="str">
        <f t="shared" si="57"/>
        <v/>
      </c>
      <c r="P233" s="114" t="str">
        <f t="shared" si="57"/>
        <v/>
      </c>
      <c r="Q233" s="114" t="str">
        <f t="shared" si="57"/>
        <v/>
      </c>
      <c r="R233" s="114" t="str">
        <f t="shared" si="57"/>
        <v/>
      </c>
      <c r="S233" s="114" t="str">
        <f t="shared" si="57"/>
        <v/>
      </c>
      <c r="T233" s="114" t="str">
        <f t="shared" si="57"/>
        <v/>
      </c>
      <c r="U233" s="114" t="str">
        <f t="shared" si="57"/>
        <v/>
      </c>
      <c r="V233" s="114" t="str">
        <f t="shared" si="57"/>
        <v/>
      </c>
      <c r="W233" s="114" t="str">
        <f t="shared" si="57"/>
        <v/>
      </c>
      <c r="X233" s="114" t="str">
        <f t="shared" si="57"/>
        <v/>
      </c>
      <c r="Y233" s="114" t="str">
        <f t="shared" si="57"/>
        <v/>
      </c>
      <c r="Z233" s="114" t="str">
        <f t="shared" si="57"/>
        <v/>
      </c>
      <c r="AA233" s="114" t="str">
        <f t="shared" si="57"/>
        <v/>
      </c>
      <c r="AB233" s="114" t="str">
        <f t="shared" si="57"/>
        <v/>
      </c>
      <c r="AC233" s="114" t="str">
        <f t="shared" si="57"/>
        <v/>
      </c>
      <c r="AD233" s="114" t="str">
        <f t="shared" si="57"/>
        <v/>
      </c>
      <c r="AE233" s="114" t="str">
        <f t="shared" si="57"/>
        <v/>
      </c>
      <c r="AF233" s="114" t="str">
        <f t="shared" si="57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58">IF(C201&lt;100,"",C201-1500)</f>
        <v/>
      </c>
      <c r="D234" s="114" t="str">
        <f t="shared" si="58"/>
        <v/>
      </c>
      <c r="E234" s="114" t="str">
        <f t="shared" si="58"/>
        <v/>
      </c>
      <c r="F234" s="114" t="str">
        <f t="shared" si="58"/>
        <v/>
      </c>
      <c r="G234" s="114" t="str">
        <f t="shared" si="58"/>
        <v/>
      </c>
      <c r="H234" s="114" t="str">
        <f t="shared" si="58"/>
        <v/>
      </c>
      <c r="I234" s="114" t="str">
        <f t="shared" si="58"/>
        <v/>
      </c>
      <c r="J234" s="114" t="str">
        <f t="shared" si="58"/>
        <v/>
      </c>
      <c r="K234" s="114" t="str">
        <f t="shared" si="58"/>
        <v/>
      </c>
      <c r="L234" s="114" t="str">
        <f t="shared" si="58"/>
        <v/>
      </c>
      <c r="M234" s="114" t="str">
        <f t="shared" si="58"/>
        <v/>
      </c>
      <c r="N234" s="114" t="str">
        <f t="shared" si="58"/>
        <v/>
      </c>
      <c r="O234" s="114" t="str">
        <f t="shared" si="58"/>
        <v/>
      </c>
      <c r="P234" s="114" t="str">
        <f t="shared" si="58"/>
        <v/>
      </c>
      <c r="Q234" s="114" t="str">
        <f t="shared" si="58"/>
        <v/>
      </c>
      <c r="R234" s="114" t="str">
        <f t="shared" si="58"/>
        <v/>
      </c>
      <c r="S234" s="114" t="str">
        <f t="shared" si="58"/>
        <v/>
      </c>
      <c r="T234" s="114" t="str">
        <f t="shared" si="58"/>
        <v/>
      </c>
      <c r="U234" s="114" t="str">
        <f t="shared" si="58"/>
        <v/>
      </c>
      <c r="V234" s="114" t="str">
        <f t="shared" si="58"/>
        <v/>
      </c>
      <c r="W234" s="114" t="str">
        <f t="shared" si="58"/>
        <v/>
      </c>
      <c r="X234" s="114" t="str">
        <f t="shared" si="58"/>
        <v/>
      </c>
      <c r="Y234" s="114" t="str">
        <f t="shared" si="58"/>
        <v/>
      </c>
      <c r="Z234" s="114" t="str">
        <f t="shared" si="58"/>
        <v/>
      </c>
      <c r="AA234" s="114" t="str">
        <f t="shared" si="58"/>
        <v/>
      </c>
      <c r="AB234" s="114" t="str">
        <f t="shared" si="58"/>
        <v/>
      </c>
      <c r="AC234" s="114" t="str">
        <f t="shared" si="58"/>
        <v/>
      </c>
      <c r="AD234" s="114" t="str">
        <f t="shared" si="58"/>
        <v/>
      </c>
      <c r="AE234" s="114" t="str">
        <f t="shared" si="58"/>
        <v/>
      </c>
      <c r="AF234" s="114" t="str">
        <f t="shared" si="58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1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16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4142" priority="312">
      <formula>S$9&gt;=20/24</formula>
    </cfRule>
    <cfRule type="expression" dxfId="4141" priority="313">
      <formula>AND(S$9&gt;=14/24,S$9&lt;20/24)</formula>
    </cfRule>
    <cfRule type="expression" dxfId="4140" priority="314">
      <formula>AND(S$9&gt;=8/24,S$9&lt;14/24)</formula>
    </cfRule>
    <cfRule type="expression" dxfId="4139" priority="315">
      <formula>S$9&lt;8/24</formula>
    </cfRule>
  </conditionalFormatting>
  <conditionalFormatting sqref="B8:AF10 AA78:AF78 B78:Q78 B53:AF53 B79:AF79 C189:AF195 AC81:AF88 B65:AF69 T208:AX208 B71:AF75 T55:T56 U82:V83 B77:AF77 W82:AB88 AA54:AF56 B54:N56 C57:N58 O54:Q58 R55:R58 S57:X58 L50:AF52 L34:AA34 AD57:AF57 L11:AB11 N43:AC43">
    <cfRule type="expression" dxfId="4138" priority="308">
      <formula>B$9&gt;=20/24</formula>
    </cfRule>
    <cfRule type="expression" dxfId="4137" priority="309">
      <formula>AND(B$9&gt;=14/24,B$9&lt;20/24)</formula>
    </cfRule>
    <cfRule type="expression" dxfId="4136" priority="310">
      <formula>AND(B$9&gt;=8/24,B$9&lt;14/24)</formula>
    </cfRule>
    <cfRule type="expression" dxfId="4135" priority="311">
      <formula>B$9&lt;8/24</formula>
    </cfRule>
  </conditionalFormatting>
  <conditionalFormatting sqref="B187:AF187">
    <cfRule type="expression" dxfId="4134" priority="304">
      <formula>B$9&gt;=20/24</formula>
    </cfRule>
    <cfRule type="expression" dxfId="4133" priority="305">
      <formula>AND(B$9&gt;=14/24,B$9&lt;20/24)</formula>
    </cfRule>
    <cfRule type="expression" dxfId="4132" priority="306">
      <formula>AND(B$9&gt;=8/24,B$9&lt;14/24)</formula>
    </cfRule>
    <cfRule type="expression" dxfId="4131" priority="307">
      <formula>B$9&lt;8/24</formula>
    </cfRule>
  </conditionalFormatting>
  <conditionalFormatting sqref="AL4:AL6">
    <cfRule type="iconSet" priority="303">
      <iconSet iconSet="3TrafficLights2" reverse="1">
        <cfvo type="percent" val="0"/>
        <cfvo type="num" val="1"/>
        <cfvo type="num" val="1"/>
      </iconSet>
    </cfRule>
  </conditionalFormatting>
  <conditionalFormatting sqref="R54 T54:Z54">
    <cfRule type="expression" dxfId="4130" priority="291">
      <formula>R$9&gt;=20/24</formula>
    </cfRule>
    <cfRule type="expression" dxfId="4129" priority="292">
      <formula>AND(R$9&gt;=14/24,R$9&lt;20/24)</formula>
    </cfRule>
    <cfRule type="expression" dxfId="4128" priority="293">
      <formula>AND(R$9&gt;=8/24,R$9&lt;14/24)</formula>
    </cfRule>
    <cfRule type="expression" dxfId="4127" priority="294">
      <formula>R$9&lt;8/24</formula>
    </cfRule>
  </conditionalFormatting>
  <conditionalFormatting sqref="R78:Z78">
    <cfRule type="expression" dxfId="4126" priority="287">
      <formula>R$9&gt;=20/24</formula>
    </cfRule>
    <cfRule type="expression" dxfId="4125" priority="288">
      <formula>AND(R$9&gt;=14/24,R$9&lt;20/24)</formula>
    </cfRule>
    <cfRule type="expression" dxfId="4124" priority="289">
      <formula>AND(R$9&gt;=8/24,R$9&lt;14/24)</formula>
    </cfRule>
    <cfRule type="expression" dxfId="4123" priority="290">
      <formula>R$9&lt;8/24</formula>
    </cfRule>
  </conditionalFormatting>
  <conditionalFormatting sqref="T81:AB81">
    <cfRule type="expression" dxfId="4122" priority="283">
      <formula>T$9&gt;=20/24</formula>
    </cfRule>
    <cfRule type="expression" dxfId="4121" priority="284">
      <formula>AND(T$9&gt;=14/24,T$9&lt;20/24)</formula>
    </cfRule>
    <cfRule type="expression" dxfId="4120" priority="285">
      <formula>AND(T$9&gt;=8/24,T$9&lt;14/24)</formula>
    </cfRule>
    <cfRule type="expression" dxfId="4119" priority="286">
      <formula>T$9&lt;8/24</formula>
    </cfRule>
  </conditionalFormatting>
  <conditionalFormatting sqref="AB34:AF34">
    <cfRule type="expression" dxfId="4118" priority="279">
      <formula>AB$9&gt;=20/24</formula>
    </cfRule>
    <cfRule type="expression" dxfId="4117" priority="280">
      <formula>AND(AB$9&gt;=14/24,AB$9&lt;20/24)</formula>
    </cfRule>
    <cfRule type="expression" dxfId="4116" priority="281">
      <formula>AND(AB$9&gt;=8/24,AB$9&lt;14/24)</formula>
    </cfRule>
    <cfRule type="expression" dxfId="4115" priority="282">
      <formula>AB$9&lt;8/24</formula>
    </cfRule>
  </conditionalFormatting>
  <conditionalFormatting sqref="AD58:AF64 Y57:AC59">
    <cfRule type="expression" dxfId="4114" priority="259">
      <formula>Y$9&gt;=20/24</formula>
    </cfRule>
    <cfRule type="expression" dxfId="4113" priority="260">
      <formula>AND(Y$9&gt;=14/24,Y$9&lt;20/24)</formula>
    </cfRule>
    <cfRule type="expression" dxfId="4112" priority="261">
      <formula>AND(Y$9&gt;=8/24,Y$9&lt;14/24)</formula>
    </cfRule>
    <cfRule type="expression" dxfId="4111" priority="262">
      <formula>Y$9&lt;8/24</formula>
    </cfRule>
  </conditionalFormatting>
  <conditionalFormatting sqref="AA91:AF94">
    <cfRule type="expression" dxfId="4110" priority="255">
      <formula>AA$9&gt;=20/24</formula>
    </cfRule>
    <cfRule type="expression" dxfId="4109" priority="256">
      <formula>AND(AA$9&gt;=14/24,AA$9&lt;20/24)</formula>
    </cfRule>
    <cfRule type="expression" dxfId="4108" priority="257">
      <formula>AND(AA$9&gt;=8/24,AA$9&lt;14/24)</formula>
    </cfRule>
    <cfRule type="expression" dxfId="4107" priority="258">
      <formula>AA$9&lt;8/24</formula>
    </cfRule>
  </conditionalFormatting>
  <conditionalFormatting sqref="C59:H59 I59:X64 Y60:AC64">
    <cfRule type="expression" dxfId="4106" priority="251">
      <formula>C$9&gt;=20/24</formula>
    </cfRule>
    <cfRule type="expression" dxfId="4105" priority="252">
      <formula>AND(C$9&gt;=14/24,C$9&lt;20/24)</formula>
    </cfRule>
    <cfRule type="expression" dxfId="4104" priority="253">
      <formula>AND(C$9&gt;=8/24,C$9&lt;14/24)</formula>
    </cfRule>
    <cfRule type="expression" dxfId="4103" priority="254">
      <formula>C$9&lt;8/24</formula>
    </cfRule>
  </conditionalFormatting>
  <conditionalFormatting sqref="T91:Z94">
    <cfRule type="expression" dxfId="4102" priority="247">
      <formula>T$9&gt;=20/24</formula>
    </cfRule>
    <cfRule type="expression" dxfId="4101" priority="248">
      <formula>AND(T$9&gt;=14/24,T$9&lt;20/24)</formula>
    </cfRule>
    <cfRule type="expression" dxfId="4100" priority="249">
      <formula>AND(T$9&gt;=8/24,T$9&lt;14/24)</formula>
    </cfRule>
    <cfRule type="expression" dxfId="4099" priority="250">
      <formula>T$9&lt;8/24</formula>
    </cfRule>
  </conditionalFormatting>
  <conditionalFormatting sqref="B35:AF35 C48:AG48 AD36:AF40 E36:J38 E40:I40 I39 J39:J40 E11:K13 E32:K34 E42:K47 K36:K40 E15:K30 AD42:AF47 B49:AF53 N43:AC43 L11:AF11 L33:AF34">
    <cfRule type="expression" dxfId="4098" priority="246">
      <formula>B11&gt;$AG11</formula>
    </cfRule>
  </conditionalFormatting>
  <conditionalFormatting sqref="A96:A152 A81:A94 A11:A13 A15:A30 A42:A69 A77:A79 A71:A75 A32:A40 A165:A196">
    <cfRule type="expression" dxfId="4097" priority="245">
      <formula>$AH11=0</formula>
    </cfRule>
  </conditionalFormatting>
  <conditionalFormatting sqref="AA95:AF95">
    <cfRule type="expression" dxfId="4096" priority="241">
      <formula>AA$9&gt;=20/24</formula>
    </cfRule>
    <cfRule type="expression" dxfId="4095" priority="242">
      <formula>AND(AA$9&gt;=14/24,AA$9&lt;20/24)</formula>
    </cfRule>
    <cfRule type="expression" dxfId="4094" priority="243">
      <formula>AND(AA$9&gt;=8/24,AA$9&lt;14/24)</formula>
    </cfRule>
    <cfRule type="expression" dxfId="4093" priority="244">
      <formula>AA$9&lt;8/24</formula>
    </cfRule>
  </conditionalFormatting>
  <conditionalFormatting sqref="T95:Z95">
    <cfRule type="expression" dxfId="4092" priority="237">
      <formula>T$9&gt;=20/24</formula>
    </cfRule>
    <cfRule type="expression" dxfId="4091" priority="238">
      <formula>AND(T$9&gt;=14/24,T$9&lt;20/24)</formula>
    </cfRule>
    <cfRule type="expression" dxfId="4090" priority="239">
      <formula>AND(T$9&gt;=8/24,T$9&lt;14/24)</formula>
    </cfRule>
    <cfRule type="expression" dxfId="4089" priority="240">
      <formula>T$9&lt;8/24</formula>
    </cfRule>
  </conditionalFormatting>
  <conditionalFormatting sqref="A95">
    <cfRule type="expression" dxfId="4088" priority="236">
      <formula>$AH95=0</formula>
    </cfRule>
  </conditionalFormatting>
  <conditionalFormatting sqref="E33:AF33">
    <cfRule type="expression" dxfId="4087" priority="232">
      <formula>E$9&gt;=20/24</formula>
    </cfRule>
    <cfRule type="expression" dxfId="4086" priority="233">
      <formula>AND(E$9&gt;=14/24,E$9&lt;20/24)</formula>
    </cfRule>
    <cfRule type="expression" dxfId="4085" priority="234">
      <formula>AND(E$9&gt;=8/24,E$9&lt;14/24)</formula>
    </cfRule>
    <cfRule type="expression" dxfId="4084" priority="235">
      <formula>E$9&lt;8/24</formula>
    </cfRule>
  </conditionalFormatting>
  <conditionalFormatting sqref="C60:H64">
    <cfRule type="expression" dxfId="4083" priority="224">
      <formula>C$9&gt;=20/24</formula>
    </cfRule>
    <cfRule type="expression" dxfId="4082" priority="225">
      <formula>AND(C$9&gt;=14/24,C$9&lt;20/24)</formula>
    </cfRule>
    <cfRule type="expression" dxfId="4081" priority="226">
      <formula>AND(C$9&gt;=8/24,C$9&lt;14/24)</formula>
    </cfRule>
    <cfRule type="expression" dxfId="4080" priority="227">
      <formula>C$9&lt;8/24</formula>
    </cfRule>
  </conditionalFormatting>
  <conditionalFormatting sqref="AL30">
    <cfRule type="iconSet" priority="223">
      <iconSet iconSet="3TrafficLights2" reverse="1">
        <cfvo type="percent" val="0"/>
        <cfvo type="num" val="1"/>
        <cfvo type="num" val="1"/>
      </iconSet>
    </cfRule>
  </conditionalFormatting>
  <conditionalFormatting sqref="E31:K31">
    <cfRule type="expression" dxfId="4079" priority="218">
      <formula>E31&gt;$AG31</formula>
    </cfRule>
  </conditionalFormatting>
  <conditionalFormatting sqref="A31">
    <cfRule type="expression" dxfId="4078" priority="217">
      <formula>$AH31=0</formula>
    </cfRule>
  </conditionalFormatting>
  <conditionalFormatting sqref="B80:AF80">
    <cfRule type="expression" dxfId="4077" priority="213">
      <formula>B$9&gt;=20/24</formula>
    </cfRule>
    <cfRule type="expression" dxfId="4076" priority="214">
      <formula>AND(B$9&gt;=14/24,B$9&lt;20/24)</formula>
    </cfRule>
    <cfRule type="expression" dxfId="4075" priority="215">
      <formula>AND(B$9&gt;=8/24,B$9&lt;14/24)</formula>
    </cfRule>
    <cfRule type="expression" dxfId="4074" priority="216">
      <formula>B$9&lt;8/24</formula>
    </cfRule>
  </conditionalFormatting>
  <conditionalFormatting sqref="A80">
    <cfRule type="expression" dxfId="4073" priority="212">
      <formula>$AH80=0</formula>
    </cfRule>
  </conditionalFormatting>
  <conditionalFormatting sqref="E14:K14">
    <cfRule type="expression" dxfId="4072" priority="207">
      <formula>E14&gt;$AG14</formula>
    </cfRule>
  </conditionalFormatting>
  <conditionalFormatting sqref="A14">
    <cfRule type="expression" dxfId="4071" priority="206">
      <formula>$AH14=0</formula>
    </cfRule>
  </conditionalFormatting>
  <conditionalFormatting sqref="A159:A164">
    <cfRule type="expression" dxfId="4070" priority="205">
      <formula>$AH159=0</formula>
    </cfRule>
  </conditionalFormatting>
  <conditionalFormatting sqref="A153:A158">
    <cfRule type="expression" dxfId="4069" priority="204">
      <formula>$AH153=0</formula>
    </cfRule>
  </conditionalFormatting>
  <conditionalFormatting sqref="AD41:AF41 E41:K41">
    <cfRule type="expression" dxfId="4068" priority="199">
      <formula>E41&gt;$AG41</formula>
    </cfRule>
  </conditionalFormatting>
  <conditionalFormatting sqref="A41">
    <cfRule type="expression" dxfId="4067" priority="198">
      <formula>$AH41=0</formula>
    </cfRule>
  </conditionalFormatting>
  <conditionalFormatting sqref="B76:AF76">
    <cfRule type="expression" dxfId="4066" priority="194">
      <formula>B$9&gt;=20/24</formula>
    </cfRule>
    <cfRule type="expression" dxfId="4065" priority="195">
      <formula>AND(B$9&gt;=14/24,B$9&lt;20/24)</formula>
    </cfRule>
    <cfRule type="expression" dxfId="4064" priority="196">
      <formula>AND(B$9&gt;=8/24,B$9&lt;14/24)</formula>
    </cfRule>
    <cfRule type="expression" dxfId="4063" priority="197">
      <formula>B$9&lt;8/24</formula>
    </cfRule>
  </conditionalFormatting>
  <conditionalFormatting sqref="A76">
    <cfRule type="expression" dxfId="4062" priority="193">
      <formula>$AH76=0</formula>
    </cfRule>
  </conditionalFormatting>
  <conditionalFormatting sqref="B70:AG70">
    <cfRule type="expression" dxfId="4061" priority="189">
      <formula>B$9&gt;=20/24</formula>
    </cfRule>
    <cfRule type="expression" dxfId="4060" priority="190">
      <formula>AND(B$9&gt;=14/24,B$9&lt;20/24)</formula>
    </cfRule>
    <cfRule type="expression" dxfId="4059" priority="191">
      <formula>AND(B$9&gt;=8/24,B$9&lt;14/24)</formula>
    </cfRule>
    <cfRule type="expression" dxfId="4058" priority="192">
      <formula>B$9&lt;8/24</formula>
    </cfRule>
  </conditionalFormatting>
  <conditionalFormatting sqref="A70">
    <cfRule type="expression" dxfId="4057" priority="188">
      <formula>$AH70=0</formula>
    </cfRule>
  </conditionalFormatting>
  <conditionalFormatting sqref="AL31:AL32 AL7:AL29">
    <cfRule type="iconSet" priority="318">
      <iconSet iconSet="3TrafficLights2" reverse="1">
        <cfvo type="percent" val="0"/>
        <cfvo type="num" val="1"/>
        <cfvo type="num" val="1"/>
      </iconSet>
    </cfRule>
  </conditionalFormatting>
  <conditionalFormatting sqref="S55:S56">
    <cfRule type="expression" dxfId="4056" priority="184">
      <formula>S$9&gt;=20/24</formula>
    </cfRule>
    <cfRule type="expression" dxfId="4055" priority="185">
      <formula>AND(S$9&gt;=14/24,S$9&lt;20/24)</formula>
    </cfRule>
    <cfRule type="expression" dxfId="4054" priority="186">
      <formula>AND(S$9&gt;=8/24,S$9&lt;14/24)</formula>
    </cfRule>
    <cfRule type="expression" dxfId="4053" priority="187">
      <formula>S$9&lt;8/24</formula>
    </cfRule>
  </conditionalFormatting>
  <conditionalFormatting sqref="S54">
    <cfRule type="expression" dxfId="4052" priority="180">
      <formula>S$9&gt;=20/24</formula>
    </cfRule>
    <cfRule type="expression" dxfId="4051" priority="181">
      <formula>AND(S$9&gt;=14/24,S$9&lt;20/24)</formula>
    </cfRule>
    <cfRule type="expression" dxfId="4050" priority="182">
      <formula>AND(S$9&gt;=8/24,S$9&lt;14/24)</formula>
    </cfRule>
    <cfRule type="expression" dxfId="4049" priority="183">
      <formula>S$9&lt;8/24</formula>
    </cfRule>
  </conditionalFormatting>
  <conditionalFormatting sqref="S82:T88 U84:V88">
    <cfRule type="expression" dxfId="4048" priority="172">
      <formula>S$9&gt;=20/24</formula>
    </cfRule>
    <cfRule type="expression" dxfId="4047" priority="173">
      <formula>AND(S$9&gt;=14/24,S$9&lt;20/24)</formula>
    </cfRule>
    <cfRule type="expression" dxfId="4046" priority="174">
      <formula>AND(S$9&gt;=8/24,S$9&lt;14/24)</formula>
    </cfRule>
    <cfRule type="expression" dxfId="4045" priority="175">
      <formula>S$9&lt;8/24</formula>
    </cfRule>
  </conditionalFormatting>
  <conditionalFormatting sqref="S81">
    <cfRule type="expression" dxfId="4044" priority="168">
      <formula>S$9&gt;=20/24</formula>
    </cfRule>
    <cfRule type="expression" dxfId="4043" priority="169">
      <formula>AND(S$9&gt;=14/24,S$9&lt;20/24)</formula>
    </cfRule>
    <cfRule type="expression" dxfId="4042" priority="170">
      <formula>AND(S$9&gt;=8/24,S$9&lt;14/24)</formula>
    </cfRule>
    <cfRule type="expression" dxfId="4041" priority="171">
      <formula>S$9&lt;8/24</formula>
    </cfRule>
  </conditionalFormatting>
  <conditionalFormatting sqref="R82:R88 B81:Q88">
    <cfRule type="expression" dxfId="4040" priority="164">
      <formula>B$9&gt;=20/24</formula>
    </cfRule>
    <cfRule type="expression" dxfId="4039" priority="165">
      <formula>AND(B$9&gt;=14/24,B$9&lt;20/24)</formula>
    </cfRule>
    <cfRule type="expression" dxfId="4038" priority="166">
      <formula>AND(B$9&gt;=8/24,B$9&lt;14/24)</formula>
    </cfRule>
    <cfRule type="expression" dxfId="4037" priority="167">
      <formula>B$9&lt;8/24</formula>
    </cfRule>
  </conditionalFormatting>
  <conditionalFormatting sqref="R81">
    <cfRule type="expression" dxfId="4036" priority="160">
      <formula>R$9&gt;=20/24</formula>
    </cfRule>
    <cfRule type="expression" dxfId="4035" priority="161">
      <formula>AND(R$9&gt;=14/24,R$9&lt;20/24)</formula>
    </cfRule>
    <cfRule type="expression" dxfId="4034" priority="162">
      <formula>AND(R$9&gt;=8/24,R$9&lt;14/24)</formula>
    </cfRule>
    <cfRule type="expression" dxfId="4033" priority="163">
      <formula>R$9&lt;8/24</formula>
    </cfRule>
  </conditionalFormatting>
  <conditionalFormatting sqref="S91:S94">
    <cfRule type="expression" dxfId="4032" priority="156">
      <formula>S$9&gt;=20/24</formula>
    </cfRule>
    <cfRule type="expression" dxfId="4031" priority="157">
      <formula>AND(S$9&gt;=14/24,S$9&lt;20/24)</formula>
    </cfRule>
    <cfRule type="expression" dxfId="4030" priority="158">
      <formula>AND(S$9&gt;=8/24,S$9&lt;14/24)</formula>
    </cfRule>
    <cfRule type="expression" dxfId="4029" priority="159">
      <formula>S$9&lt;8/24</formula>
    </cfRule>
  </conditionalFormatting>
  <conditionalFormatting sqref="S95">
    <cfRule type="expression" dxfId="4028" priority="152">
      <formula>S$9&gt;=20/24</formula>
    </cfRule>
    <cfRule type="expression" dxfId="4027" priority="153">
      <formula>AND(S$9&gt;=14/24,S$9&lt;20/24)</formula>
    </cfRule>
    <cfRule type="expression" dxfId="4026" priority="154">
      <formula>AND(S$9&gt;=8/24,S$9&lt;14/24)</formula>
    </cfRule>
    <cfRule type="expression" dxfId="4025" priority="155">
      <formula>S$9&lt;8/24</formula>
    </cfRule>
  </conditionalFormatting>
  <conditionalFormatting sqref="B91:E91 B92:M94">
    <cfRule type="expression" dxfId="4024" priority="148">
      <formula>B$9&gt;=20/24</formula>
    </cfRule>
    <cfRule type="expression" dxfId="4023" priority="149">
      <formula>AND(B$9&gt;=14/24,B$9&lt;20/24)</formula>
    </cfRule>
    <cfRule type="expression" dxfId="4022" priority="150">
      <formula>AND(B$9&gt;=8/24,B$9&lt;14/24)</formula>
    </cfRule>
    <cfRule type="expression" dxfId="4021" priority="151">
      <formula>B$9&lt;8/24</formula>
    </cfRule>
  </conditionalFormatting>
  <conditionalFormatting sqref="N91:Q94">
    <cfRule type="expression" dxfId="4020" priority="144">
      <formula>N$9&gt;=20/24</formula>
    </cfRule>
    <cfRule type="expression" dxfId="4019" priority="145">
      <formula>AND(N$9&gt;=14/24,N$9&lt;20/24)</formula>
    </cfRule>
    <cfRule type="expression" dxfId="4018" priority="146">
      <formula>AND(N$9&gt;=8/24,N$9&lt;14/24)</formula>
    </cfRule>
    <cfRule type="expression" dxfId="4017" priority="147">
      <formula>N$9&lt;8/24</formula>
    </cfRule>
  </conditionalFormatting>
  <conditionalFormatting sqref="R91:R94">
    <cfRule type="expression" dxfId="4016" priority="140">
      <formula>R$9&gt;=20/24</formula>
    </cfRule>
    <cfRule type="expression" dxfId="4015" priority="141">
      <formula>AND(R$9&gt;=14/24,R$9&lt;20/24)</formula>
    </cfRule>
    <cfRule type="expression" dxfId="4014" priority="142">
      <formula>AND(R$9&gt;=8/24,R$9&lt;14/24)</formula>
    </cfRule>
    <cfRule type="expression" dxfId="4013" priority="143">
      <formula>R$9&lt;8/24</formula>
    </cfRule>
  </conditionalFormatting>
  <conditionalFormatting sqref="B95:M95">
    <cfRule type="expression" dxfId="4012" priority="136">
      <formula>B$9&gt;=20/24</formula>
    </cfRule>
    <cfRule type="expression" dxfId="4011" priority="137">
      <formula>AND(B$9&gt;=14/24,B$9&lt;20/24)</formula>
    </cfRule>
    <cfRule type="expression" dxfId="4010" priority="138">
      <formula>AND(B$9&gt;=8/24,B$9&lt;14/24)</formula>
    </cfRule>
    <cfRule type="expression" dxfId="4009" priority="139">
      <formula>B$9&lt;8/24</formula>
    </cfRule>
  </conditionalFormatting>
  <conditionalFormatting sqref="N95:Q95">
    <cfRule type="expression" dxfId="4008" priority="132">
      <formula>N$9&gt;=20/24</formula>
    </cfRule>
    <cfRule type="expression" dxfId="4007" priority="133">
      <formula>AND(N$9&gt;=14/24,N$9&lt;20/24)</formula>
    </cfRule>
    <cfRule type="expression" dxfId="4006" priority="134">
      <formula>AND(N$9&gt;=8/24,N$9&lt;14/24)</formula>
    </cfRule>
    <cfRule type="expression" dxfId="4005" priority="135">
      <formula>N$9&lt;8/24</formula>
    </cfRule>
  </conditionalFormatting>
  <conditionalFormatting sqref="R95">
    <cfRule type="expression" dxfId="4004" priority="128">
      <formula>R$9&gt;=20/24</formula>
    </cfRule>
    <cfRule type="expression" dxfId="4003" priority="129">
      <formula>AND(R$9&gt;=14/24,R$9&lt;20/24)</formula>
    </cfRule>
    <cfRule type="expression" dxfId="4002" priority="130">
      <formula>AND(R$9&gt;=8/24,R$9&lt;14/24)</formula>
    </cfRule>
    <cfRule type="expression" dxfId="4001" priority="131">
      <formula>R$9&lt;8/24</formula>
    </cfRule>
  </conditionalFormatting>
  <conditionalFormatting sqref="F91:M91">
    <cfRule type="expression" dxfId="4000" priority="120">
      <formula>F$9&gt;=20/24</formula>
    </cfRule>
    <cfRule type="expression" dxfId="3999" priority="121">
      <formula>AND(F$9&gt;=14/24,F$9&lt;20/24)</formula>
    </cfRule>
    <cfRule type="expression" dxfId="3998" priority="122">
      <formula>AND(F$9&gt;=8/24,F$9&lt;14/24)</formula>
    </cfRule>
    <cfRule type="expression" dxfId="3997" priority="123">
      <formula>F$9&lt;8/24</formula>
    </cfRule>
  </conditionalFormatting>
  <conditionalFormatting sqref="S91:T91">
    <cfRule type="expression" dxfId="3996" priority="116">
      <formula>S$9&gt;=20/24</formula>
    </cfRule>
    <cfRule type="expression" dxfId="3995" priority="117">
      <formula>AND(S$9&gt;=14/24,S$9&lt;20/24)</formula>
    </cfRule>
    <cfRule type="expression" dxfId="3994" priority="118">
      <formula>AND(S$9&gt;=8/24,S$9&lt;14/24)</formula>
    </cfRule>
    <cfRule type="expression" dxfId="3993" priority="119">
      <formula>S$9&lt;8/24</formula>
    </cfRule>
  </conditionalFormatting>
  <conditionalFormatting sqref="N91:R91">
    <cfRule type="expression" dxfId="3992" priority="112">
      <formula>N$9&gt;=20/24</formula>
    </cfRule>
    <cfRule type="expression" dxfId="3991" priority="113">
      <formula>AND(N$9&gt;=14/24,N$9&lt;20/24)</formula>
    </cfRule>
    <cfRule type="expression" dxfId="3990" priority="114">
      <formula>AND(N$9&gt;=8/24,N$9&lt;14/24)</formula>
    </cfRule>
    <cfRule type="expression" dxfId="3989" priority="115">
      <formula>N$9&lt;8/24</formula>
    </cfRule>
  </conditionalFormatting>
  <conditionalFormatting sqref="B15:D24 B12:D13 B26:D29">
    <cfRule type="expression" dxfId="3988" priority="108">
      <formula>B$9&gt;=20/24</formula>
    </cfRule>
    <cfRule type="expression" dxfId="3987" priority="109">
      <formula>AND(B$9&gt;=14/24,B$9&lt;20/24)</formula>
    </cfRule>
    <cfRule type="expression" dxfId="3986" priority="110">
      <formula>AND(B$9&gt;=8/24,B$9&lt;14/24)</formula>
    </cfRule>
    <cfRule type="expression" dxfId="3985" priority="111">
      <formula>B$9&lt;8/24</formula>
    </cfRule>
  </conditionalFormatting>
  <conditionalFormatting sqref="B30:D30">
    <cfRule type="expression" dxfId="3984" priority="104">
      <formula>B$9&gt;=20/24</formula>
    </cfRule>
    <cfRule type="expression" dxfId="3983" priority="105">
      <formula>AND(B$9&gt;=14/24,B$9&lt;20/24)</formula>
    </cfRule>
    <cfRule type="expression" dxfId="3982" priority="106">
      <formula>AND(B$9&gt;=8/24,B$9&lt;14/24)</formula>
    </cfRule>
    <cfRule type="expression" dxfId="3981" priority="107">
      <formula>B$9&lt;8/24</formula>
    </cfRule>
  </conditionalFormatting>
  <conditionalFormatting sqref="B32:D32">
    <cfRule type="expression" dxfId="3980" priority="100">
      <formula>B$9&gt;=20/24</formula>
    </cfRule>
    <cfRule type="expression" dxfId="3979" priority="101">
      <formula>AND(B$9&gt;=14/24,B$9&lt;20/24)</formula>
    </cfRule>
    <cfRule type="expression" dxfId="3978" priority="102">
      <formula>AND(B$9&gt;=8/24,B$9&lt;14/24)</formula>
    </cfRule>
    <cfRule type="expression" dxfId="3977" priority="103">
      <formula>B$9&lt;8/24</formula>
    </cfRule>
  </conditionalFormatting>
  <conditionalFormatting sqref="B11:D13 B32:D34 B15:D30">
    <cfRule type="expression" dxfId="3976" priority="99">
      <formula>B11&gt;$AG11</formula>
    </cfRule>
  </conditionalFormatting>
  <conditionalFormatting sqref="B33:D33">
    <cfRule type="expression" dxfId="3975" priority="95">
      <formula>B$9&gt;=20/24</formula>
    </cfRule>
    <cfRule type="expression" dxfId="3974" priority="96">
      <formula>AND(B$9&gt;=14/24,B$9&lt;20/24)</formula>
    </cfRule>
    <cfRule type="expression" dxfId="3973" priority="97">
      <formula>AND(B$9&gt;=8/24,B$9&lt;14/24)</formula>
    </cfRule>
    <cfRule type="expression" dxfId="3972" priority="98">
      <formula>B$9&lt;8/24</formula>
    </cfRule>
  </conditionalFormatting>
  <conditionalFormatting sqref="B33:D33">
    <cfRule type="expression" dxfId="3971" priority="91">
      <formula>B$9&gt;=20/24</formula>
    </cfRule>
    <cfRule type="expression" dxfId="3970" priority="92">
      <formula>AND(B$9&gt;=14/24,B$9&lt;20/24)</formula>
    </cfRule>
    <cfRule type="expression" dxfId="3969" priority="93">
      <formula>AND(B$9&gt;=8/24,B$9&lt;14/24)</formula>
    </cfRule>
    <cfRule type="expression" dxfId="3968" priority="94">
      <formula>B$9&lt;8/24</formula>
    </cfRule>
  </conditionalFormatting>
  <conditionalFormatting sqref="B31:D31">
    <cfRule type="expression" dxfId="3967" priority="87">
      <formula>B$9&gt;=20/24</formula>
    </cfRule>
    <cfRule type="expression" dxfId="3966" priority="88">
      <formula>AND(B$9&gt;=14/24,B$9&lt;20/24)</formula>
    </cfRule>
    <cfRule type="expression" dxfId="3965" priority="89">
      <formula>AND(B$9&gt;=8/24,B$9&lt;14/24)</formula>
    </cfRule>
    <cfRule type="expression" dxfId="3964" priority="90">
      <formula>B$9&lt;8/24</formula>
    </cfRule>
  </conditionalFormatting>
  <conditionalFormatting sqref="B31:D31">
    <cfRule type="expression" dxfId="3963" priority="86">
      <formula>B31&gt;$AG31</formula>
    </cfRule>
  </conditionalFormatting>
  <conditionalFormatting sqref="B14:D14">
    <cfRule type="expression" dxfId="3962" priority="82">
      <formula>B$9&gt;=20/24</formula>
    </cfRule>
    <cfRule type="expression" dxfId="3961" priority="83">
      <formula>AND(B$9&gt;=14/24,B$9&lt;20/24)</formula>
    </cfRule>
    <cfRule type="expression" dxfId="3960" priority="84">
      <formula>AND(B$9&gt;=8/24,B$9&lt;14/24)</formula>
    </cfRule>
    <cfRule type="expression" dxfId="3959" priority="85">
      <formula>B$9&lt;8/24</formula>
    </cfRule>
  </conditionalFormatting>
  <conditionalFormatting sqref="B14:D14">
    <cfRule type="expression" dxfId="3958" priority="81">
      <formula>B14&gt;$AG14</formula>
    </cfRule>
  </conditionalFormatting>
  <conditionalFormatting sqref="B37:D40 E39:H39">
    <cfRule type="expression" dxfId="3957" priority="77">
      <formula>B$9&gt;=20/24</formula>
    </cfRule>
    <cfRule type="expression" dxfId="3956" priority="78">
      <formula>AND(B$9&gt;=14/24,B$9&lt;20/24)</formula>
    </cfRule>
    <cfRule type="expression" dxfId="3955" priority="79">
      <formula>AND(B$9&gt;=8/24,B$9&lt;14/24)</formula>
    </cfRule>
    <cfRule type="expression" dxfId="3954" priority="80">
      <formula>B$9&lt;8/24</formula>
    </cfRule>
  </conditionalFormatting>
  <conditionalFormatting sqref="B36:D36">
    <cfRule type="expression" dxfId="3953" priority="73">
      <formula>B$9&gt;=20/24</formula>
    </cfRule>
    <cfRule type="expression" dxfId="3952" priority="74">
      <formula>AND(B$9&gt;=14/24,B$9&lt;20/24)</formula>
    </cfRule>
    <cfRule type="expression" dxfId="3951" priority="75">
      <formula>AND(B$9&gt;=8/24,B$9&lt;14/24)</formula>
    </cfRule>
    <cfRule type="expression" dxfId="3950" priority="76">
      <formula>B$9&lt;8/24</formula>
    </cfRule>
  </conditionalFormatting>
  <conditionalFormatting sqref="B42:D45">
    <cfRule type="expression" dxfId="3949" priority="69">
      <formula>B$9&gt;=20/24</formula>
    </cfRule>
    <cfRule type="expression" dxfId="3948" priority="70">
      <formula>AND(B$9&gt;=14/24,B$9&lt;20/24)</formula>
    </cfRule>
    <cfRule type="expression" dxfId="3947" priority="71">
      <formula>AND(B$9&gt;=8/24,B$9&lt;14/24)</formula>
    </cfRule>
    <cfRule type="expression" dxfId="3946" priority="72">
      <formula>B$9&lt;8/24</formula>
    </cfRule>
  </conditionalFormatting>
  <conditionalFormatting sqref="B46:D46">
    <cfRule type="expression" dxfId="3945" priority="65">
      <formula>B$9&gt;=20/24</formula>
    </cfRule>
    <cfRule type="expression" dxfId="3944" priority="66">
      <formula>AND(B$9&gt;=14/24,B$9&lt;20/24)</formula>
    </cfRule>
    <cfRule type="expression" dxfId="3943" priority="67">
      <formula>AND(B$9&gt;=8/24,B$9&lt;14/24)</formula>
    </cfRule>
    <cfRule type="expression" dxfId="3942" priority="68">
      <formula>B$9&lt;8/24</formula>
    </cfRule>
  </conditionalFormatting>
  <conditionalFormatting sqref="B47:D47">
    <cfRule type="expression" dxfId="3941" priority="61">
      <formula>B$9&gt;=20/24</formula>
    </cfRule>
    <cfRule type="expression" dxfId="3940" priority="62">
      <formula>AND(B$9&gt;=14/24,B$9&lt;20/24)</formula>
    </cfRule>
    <cfRule type="expression" dxfId="3939" priority="63">
      <formula>AND(B$9&gt;=8/24,B$9&lt;14/24)</formula>
    </cfRule>
    <cfRule type="expression" dxfId="3938" priority="64">
      <formula>B$9&lt;8/24</formula>
    </cfRule>
  </conditionalFormatting>
  <conditionalFormatting sqref="B42:B48 B36:D40 C42:D47 E39:H39">
    <cfRule type="expression" dxfId="3937" priority="60">
      <formula>B36&gt;$AG36</formula>
    </cfRule>
  </conditionalFormatting>
  <conditionalFormatting sqref="B41:D41">
    <cfRule type="expression" dxfId="3936" priority="56">
      <formula>B$9&gt;=20/24</formula>
    </cfRule>
    <cfRule type="expression" dxfId="3935" priority="57">
      <formula>AND(B$9&gt;=14/24,B$9&lt;20/24)</formula>
    </cfRule>
    <cfRule type="expression" dxfId="3934" priority="58">
      <formula>AND(B$9&gt;=8/24,B$9&lt;14/24)</formula>
    </cfRule>
    <cfRule type="expression" dxfId="3933" priority="59">
      <formula>B$9&lt;8/24</formula>
    </cfRule>
  </conditionalFormatting>
  <conditionalFormatting sqref="B41:D41">
    <cfRule type="expression" dxfId="3932" priority="55">
      <formula>B41&gt;$AG41</formula>
    </cfRule>
  </conditionalFormatting>
  <conditionalFormatting sqref="B57">
    <cfRule type="expression" dxfId="3931" priority="51">
      <formula>B$9&gt;=20/24</formula>
    </cfRule>
    <cfRule type="expression" dxfId="3930" priority="52">
      <formula>AND(B$9&gt;=14/24,B$9&lt;20/24)</formula>
    </cfRule>
    <cfRule type="expression" dxfId="3929" priority="53">
      <formula>AND(B$9&gt;=8/24,B$9&lt;14/24)</formula>
    </cfRule>
    <cfRule type="expression" dxfId="3928" priority="54">
      <formula>B$9&lt;8/24</formula>
    </cfRule>
  </conditionalFormatting>
  <conditionalFormatting sqref="B58:B64">
    <cfRule type="expression" dxfId="3927" priority="47">
      <formula>B$9&gt;=20/24</formula>
    </cfRule>
    <cfRule type="expression" dxfId="3926" priority="48">
      <formula>AND(B$9&gt;=14/24,B$9&lt;20/24)</formula>
    </cfRule>
    <cfRule type="expression" dxfId="3925" priority="49">
      <formula>AND(B$9&gt;=8/24,B$9&lt;14/24)</formula>
    </cfRule>
    <cfRule type="expression" dxfId="3924" priority="50">
      <formula>B$9&lt;8/24</formula>
    </cfRule>
  </conditionalFormatting>
  <conditionalFormatting sqref="L12:AF13 L15:AF27 L30:AF30">
    <cfRule type="expression" dxfId="3923" priority="43">
      <formula>L$9&gt;=20/24</formula>
    </cfRule>
    <cfRule type="expression" dxfId="3922" priority="44">
      <formula>AND(L$9&gt;=14/24,L$9&lt;20/24)</formula>
    </cfRule>
    <cfRule type="expression" dxfId="3921" priority="45">
      <formula>AND(L$9&gt;=8/24,L$9&lt;14/24)</formula>
    </cfRule>
    <cfRule type="expression" dxfId="3920" priority="46">
      <formula>L$9&lt;8/24</formula>
    </cfRule>
  </conditionalFormatting>
  <conditionalFormatting sqref="L32:AF32">
    <cfRule type="expression" dxfId="3919" priority="39">
      <formula>L$9&gt;=20/24</formula>
    </cfRule>
    <cfRule type="expression" dxfId="3918" priority="40">
      <formula>AND(L$9&gt;=14/24,L$9&lt;20/24)</formula>
    </cfRule>
    <cfRule type="expression" dxfId="3917" priority="41">
      <formula>AND(L$9&gt;=8/24,L$9&lt;14/24)</formula>
    </cfRule>
    <cfRule type="expression" dxfId="3916" priority="42">
      <formula>L$9&lt;8/24</formula>
    </cfRule>
  </conditionalFormatting>
  <conditionalFormatting sqref="L12:AF13 L32:AF32 L15:AF27 L30:AF30">
    <cfRule type="expression" dxfId="3915" priority="38">
      <formula>L12&gt;$AG12</formula>
    </cfRule>
  </conditionalFormatting>
  <conditionalFormatting sqref="L31:AF31">
    <cfRule type="expression" dxfId="3914" priority="34">
      <formula>L$9&gt;=20/24</formula>
    </cfRule>
    <cfRule type="expression" dxfId="3913" priority="35">
      <formula>AND(L$9&gt;=14/24,L$9&lt;20/24)</formula>
    </cfRule>
    <cfRule type="expression" dxfId="3912" priority="36">
      <formula>AND(L$9&gt;=8/24,L$9&lt;14/24)</formula>
    </cfRule>
    <cfRule type="expression" dxfId="3911" priority="37">
      <formula>L$9&lt;8/24</formula>
    </cfRule>
  </conditionalFormatting>
  <conditionalFormatting sqref="L31:AF31">
    <cfRule type="expression" dxfId="3910" priority="33">
      <formula>L31&gt;$AG31</formula>
    </cfRule>
  </conditionalFormatting>
  <conditionalFormatting sqref="L14:AF14">
    <cfRule type="expression" dxfId="3909" priority="29">
      <formula>L$9&gt;=20/24</formula>
    </cfRule>
    <cfRule type="expression" dxfId="3908" priority="30">
      <formula>AND(L$9&gt;=14/24,L$9&lt;20/24)</formula>
    </cfRule>
    <cfRule type="expression" dxfId="3907" priority="31">
      <formula>AND(L$9&gt;=8/24,L$9&lt;14/24)</formula>
    </cfRule>
    <cfRule type="expression" dxfId="3906" priority="32">
      <formula>L$9&lt;8/24</formula>
    </cfRule>
  </conditionalFormatting>
  <conditionalFormatting sqref="L14:AF14">
    <cfRule type="expression" dxfId="3905" priority="28">
      <formula>L14&gt;$AG14</formula>
    </cfRule>
  </conditionalFormatting>
  <conditionalFormatting sqref="L42:M45 N42:AC42 L36:AC39 N44:AC45">
    <cfRule type="expression" dxfId="3904" priority="24">
      <formula>L$9&gt;=20/24</formula>
    </cfRule>
    <cfRule type="expression" dxfId="3903" priority="25">
      <formula>AND(L$9&gt;=14/24,L$9&lt;20/24)</formula>
    </cfRule>
    <cfRule type="expression" dxfId="3902" priority="26">
      <formula>AND(L$9&gt;=8/24,L$9&lt;14/24)</formula>
    </cfRule>
    <cfRule type="expression" dxfId="3901" priority="27">
      <formula>L$9&lt;8/24</formula>
    </cfRule>
  </conditionalFormatting>
  <conditionalFormatting sqref="L40:AC40">
    <cfRule type="expression" dxfId="3900" priority="20">
      <formula>L$9&gt;=20/24</formula>
    </cfRule>
    <cfRule type="expression" dxfId="3899" priority="21">
      <formula>AND(L$9&gt;=14/24,L$9&lt;20/24)</formula>
    </cfRule>
    <cfRule type="expression" dxfId="3898" priority="22">
      <formula>AND(L$9&gt;=8/24,L$9&lt;14/24)</formula>
    </cfRule>
    <cfRule type="expression" dxfId="3897" priority="23">
      <formula>L$9&lt;8/24</formula>
    </cfRule>
  </conditionalFormatting>
  <conditionalFormatting sqref="L46:AC46">
    <cfRule type="expression" dxfId="3896" priority="16">
      <formula>L$9&gt;=20/24</formula>
    </cfRule>
    <cfRule type="expression" dxfId="3895" priority="17">
      <formula>AND(L$9&gt;=14/24,L$9&lt;20/24)</formula>
    </cfRule>
    <cfRule type="expression" dxfId="3894" priority="18">
      <formula>AND(L$9&gt;=8/24,L$9&lt;14/24)</formula>
    </cfRule>
    <cfRule type="expression" dxfId="3893" priority="19">
      <formula>L$9&lt;8/24</formula>
    </cfRule>
  </conditionalFormatting>
  <conditionalFormatting sqref="L47:AC47">
    <cfRule type="expression" dxfId="3892" priority="12">
      <formula>L$9&gt;=20/24</formula>
    </cfRule>
    <cfRule type="expression" dxfId="3891" priority="13">
      <formula>AND(L$9&gt;=14/24,L$9&lt;20/24)</formula>
    </cfRule>
    <cfRule type="expression" dxfId="3890" priority="14">
      <formula>AND(L$9&gt;=8/24,L$9&lt;14/24)</formula>
    </cfRule>
    <cfRule type="expression" dxfId="3889" priority="15">
      <formula>L$9&lt;8/24</formula>
    </cfRule>
  </conditionalFormatting>
  <conditionalFormatting sqref="L42:L47 M47:N47 N44:N46 M42:M46 N42:AC42 L36:AC40 O44:AC47">
    <cfRule type="expression" dxfId="3888" priority="11">
      <formula>L36&gt;$AG36</formula>
    </cfRule>
  </conditionalFormatting>
  <conditionalFormatting sqref="L41:AC41">
    <cfRule type="expression" dxfId="3887" priority="7">
      <formula>L$9&gt;=20/24</formula>
    </cfRule>
    <cfRule type="expression" dxfId="3886" priority="8">
      <formula>AND(L$9&gt;=14/24,L$9&lt;20/24)</formula>
    </cfRule>
    <cfRule type="expression" dxfId="3885" priority="9">
      <formula>AND(L$9&gt;=8/24,L$9&lt;14/24)</formula>
    </cfRule>
    <cfRule type="expression" dxfId="3884" priority="10">
      <formula>L$9&lt;8/24</formula>
    </cfRule>
  </conditionalFormatting>
  <conditionalFormatting sqref="L41:AC41">
    <cfRule type="expression" dxfId="3883" priority="6">
      <formula>L41&gt;$AG41</formula>
    </cfRule>
  </conditionalFormatting>
  <conditionalFormatting sqref="L28:AF29">
    <cfRule type="expression" dxfId="3882" priority="2">
      <formula>L$9&gt;=20/24</formula>
    </cfRule>
    <cfRule type="expression" dxfId="3881" priority="3">
      <formula>AND(L$9&gt;=14/24,L$9&lt;20/24)</formula>
    </cfRule>
    <cfRule type="expression" dxfId="3880" priority="4">
      <formula>AND(L$9&gt;=8/24,L$9&lt;14/24)</formula>
    </cfRule>
    <cfRule type="expression" dxfId="3879" priority="5">
      <formula>L$9&lt;8/24</formula>
    </cfRule>
  </conditionalFormatting>
  <conditionalFormatting sqref="L28:AF29">
    <cfRule type="expression" dxfId="3878" priority="1">
      <formula>L28&gt;$AG28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65" activePane="bottomRight" state="frozen"/>
      <selection activeCell="AF88" sqref="AF88"/>
      <selection pane="topRight" activeCell="AF88" sqref="AF88"/>
      <selection pane="bottomLeft" activeCell="AF88" sqref="AF88"/>
      <selection pane="bottomRight" activeCell="F9" sqref="F9:F1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 t="s">
        <v>1</v>
      </c>
      <c r="AH1" s="188"/>
      <c r="AI1" s="188"/>
      <c r="AL1" s="2"/>
      <c r="AM1" s="3"/>
    </row>
    <row r="2" spans="1:88" ht="20.25" x14ac:dyDescent="0.25">
      <c r="A2" s="4"/>
      <c r="B2" s="189" t="s">
        <v>2</v>
      </c>
      <c r="C2" s="5"/>
      <c r="D2" s="191" t="s">
        <v>3</v>
      </c>
      <c r="E2" s="5"/>
      <c r="F2" s="191" t="s">
        <v>4</v>
      </c>
      <c r="G2" s="5"/>
      <c r="H2" s="191" t="s">
        <v>5</v>
      </c>
      <c r="I2" s="6"/>
      <c r="J2" s="19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0"/>
      <c r="C3" s="18"/>
      <c r="D3" s="192"/>
      <c r="E3" s="18"/>
      <c r="F3" s="192"/>
      <c r="G3" s="18"/>
      <c r="H3" s="192"/>
      <c r="I3" s="19"/>
      <c r="J3" s="19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3" t="s">
        <v>212</v>
      </c>
      <c r="B4" s="194" t="str">
        <f ca="1">"2078/"&amp;"04/"&amp;INT(MID(CELL("filename",D6),FIND("]",CELL("filename",D6))+1,200))</f>
        <v>2078/04/23</v>
      </c>
      <c r="C4" s="194"/>
      <c r="D4" s="194"/>
      <c r="E4" s="195" t="str">
        <f ca="1">IFERROR([1]!DateBStoAD(B4),"")</f>
        <v/>
      </c>
      <c r="F4" s="196"/>
      <c r="G4" s="196"/>
      <c r="H4" s="196" t="str">
        <f ca="1">TEXT(E4,"dddd")</f>
        <v/>
      </c>
      <c r="I4" s="196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-52</v>
      </c>
      <c r="C5" s="32">
        <f t="shared" ref="C5:AF5" si="0">C65</f>
        <v>-50</v>
      </c>
      <c r="D5" s="32">
        <f t="shared" si="0"/>
        <v>-40</v>
      </c>
      <c r="E5" s="32">
        <f t="shared" si="0"/>
        <v>-40</v>
      </c>
      <c r="F5" s="32">
        <f t="shared" si="0"/>
        <v>-43</v>
      </c>
      <c r="G5" s="32">
        <f t="shared" si="0"/>
        <v>-25</v>
      </c>
      <c r="H5" s="32">
        <f t="shared" si="0"/>
        <v>-54</v>
      </c>
      <c r="I5" s="32">
        <f t="shared" si="0"/>
        <v>0</v>
      </c>
      <c r="J5" s="32">
        <f t="shared" si="0"/>
        <v>-25</v>
      </c>
      <c r="K5" s="32">
        <f t="shared" si="0"/>
        <v>0</v>
      </c>
      <c r="L5" s="32">
        <f t="shared" si="0"/>
        <v>0</v>
      </c>
      <c r="M5" s="32">
        <f t="shared" si="0"/>
        <v>0</v>
      </c>
      <c r="N5" s="32">
        <f t="shared" si="0"/>
        <v>-14</v>
      </c>
      <c r="O5" s="32">
        <f t="shared" si="0"/>
        <v>-31</v>
      </c>
      <c r="P5" s="32">
        <f t="shared" si="0"/>
        <v>18</v>
      </c>
      <c r="Q5" s="32">
        <f t="shared" si="0"/>
        <v>-8.4</v>
      </c>
      <c r="R5" s="32">
        <f t="shared" si="0"/>
        <v>-47</v>
      </c>
      <c r="S5" s="32">
        <f t="shared" si="0"/>
        <v>-46</v>
      </c>
      <c r="T5" s="32">
        <f t="shared" si="0"/>
        <v>-77</v>
      </c>
      <c r="U5" s="32">
        <f t="shared" si="0"/>
        <v>-77.5</v>
      </c>
      <c r="V5" s="32">
        <f t="shared" si="0"/>
        <v>-65</v>
      </c>
      <c r="W5" s="32">
        <f t="shared" si="0"/>
        <v>-37</v>
      </c>
      <c r="X5" s="32">
        <f t="shared" si="0"/>
        <v>-37</v>
      </c>
      <c r="Y5" s="32">
        <f t="shared" si="0"/>
        <v>-6.8</v>
      </c>
      <c r="Z5" s="32">
        <f t="shared" si="0"/>
        <v>18.899999999999999</v>
      </c>
      <c r="AA5" s="32">
        <f t="shared" si="0"/>
        <v>6.1000000000000014</v>
      </c>
      <c r="AB5" s="32">
        <f t="shared" si="0"/>
        <v>-0.5</v>
      </c>
      <c r="AC5" s="32">
        <f t="shared" si="0"/>
        <v>-14</v>
      </c>
      <c r="AD5" s="32">
        <f t="shared" si="0"/>
        <v>-18.700000000000003</v>
      </c>
      <c r="AE5" s="32">
        <f t="shared" si="0"/>
        <v>-15</v>
      </c>
      <c r="AF5" s="32">
        <f t="shared" si="0"/>
        <v>-24.6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2"/>
      <c r="E6" s="172"/>
      <c r="F6" s="172"/>
      <c r="G6" s="172"/>
      <c r="H6" s="172"/>
      <c r="I6" s="172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1252MW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Load=1040</v>
      </c>
      <c r="B7" s="35">
        <f t="shared" ref="B7:AF7" si="1">B72</f>
        <v>1127.74</v>
      </c>
      <c r="C7" s="35">
        <f t="shared" si="1"/>
        <v>1099.54</v>
      </c>
      <c r="D7" s="35">
        <f t="shared" si="1"/>
        <v>1081.74</v>
      </c>
      <c r="E7" s="35">
        <f t="shared" si="1"/>
        <v>1070.74</v>
      </c>
      <c r="F7" s="35">
        <f t="shared" si="1"/>
        <v>1041.54</v>
      </c>
      <c r="G7" s="35">
        <f t="shared" si="1"/>
        <v>1074.6400000000001</v>
      </c>
      <c r="H7" s="35">
        <f t="shared" si="1"/>
        <v>1039.6400000000001</v>
      </c>
      <c r="I7" s="35">
        <f t="shared" si="1"/>
        <v>1091.6400000000001</v>
      </c>
      <c r="J7" s="35">
        <f t="shared" si="1"/>
        <v>1096.24</v>
      </c>
      <c r="K7" s="35">
        <f t="shared" si="1"/>
        <v>1099.24</v>
      </c>
      <c r="L7" s="35">
        <f>L72</f>
        <v>1209.8400000000001</v>
      </c>
      <c r="M7" s="35">
        <f t="shared" si="1"/>
        <v>1251.94</v>
      </c>
      <c r="N7" s="35">
        <f t="shared" si="1"/>
        <v>1301.54</v>
      </c>
      <c r="O7" s="35">
        <f t="shared" si="1"/>
        <v>1282.8400000000001</v>
      </c>
      <c r="P7" s="35">
        <f t="shared" si="1"/>
        <v>1311.74</v>
      </c>
      <c r="Q7" s="35">
        <f t="shared" si="1"/>
        <v>1233.94</v>
      </c>
      <c r="R7" s="35">
        <f t="shared" si="1"/>
        <v>1242.94</v>
      </c>
      <c r="S7" s="35">
        <f t="shared" si="1"/>
        <v>1291.3399999999999</v>
      </c>
      <c r="T7" s="35">
        <f t="shared" si="1"/>
        <v>1230.54</v>
      </c>
      <c r="U7" s="35">
        <f t="shared" si="1"/>
        <v>1256.24</v>
      </c>
      <c r="V7" s="35">
        <f t="shared" si="1"/>
        <v>1168.44</v>
      </c>
      <c r="W7" s="35">
        <f t="shared" si="1"/>
        <v>1196.44</v>
      </c>
      <c r="X7" s="35">
        <f t="shared" si="1"/>
        <v>1156.44</v>
      </c>
      <c r="Y7" s="35">
        <f t="shared" si="1"/>
        <v>1372.6400000000003</v>
      </c>
      <c r="Z7" s="35">
        <f t="shared" si="1"/>
        <v>1374.94</v>
      </c>
      <c r="AA7" s="35">
        <f t="shared" si="1"/>
        <v>1356.94</v>
      </c>
      <c r="AB7" s="35">
        <f t="shared" si="1"/>
        <v>1350.64</v>
      </c>
      <c r="AC7" s="35">
        <f t="shared" si="1"/>
        <v>1304.1400000000001</v>
      </c>
      <c r="AD7" s="35">
        <f t="shared" si="1"/>
        <v>1257.54</v>
      </c>
      <c r="AE7" s="35">
        <f t="shared" si="1"/>
        <v>1218.24</v>
      </c>
      <c r="AF7" s="35">
        <f t="shared" si="1"/>
        <v>1185.44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197" t="s">
        <v>13</v>
      </c>
      <c r="C8" s="198"/>
      <c r="D8" s="198"/>
      <c r="E8" s="198"/>
      <c r="F8" s="198"/>
      <c r="G8" s="198"/>
      <c r="H8" s="198"/>
      <c r="I8" s="198"/>
      <c r="J8" s="198"/>
      <c r="K8" s="199"/>
      <c r="L8" s="200" t="s">
        <v>14</v>
      </c>
      <c r="M8" s="201"/>
      <c r="N8" s="201"/>
      <c r="O8" s="201"/>
      <c r="P8" s="201"/>
      <c r="Q8" s="201"/>
      <c r="R8" s="200" t="s">
        <v>15</v>
      </c>
      <c r="S8" s="201"/>
      <c r="T8" s="201"/>
      <c r="U8" s="201"/>
      <c r="V8" s="201"/>
      <c r="W8" s="201"/>
      <c r="X8" s="201"/>
      <c r="Y8" s="201"/>
      <c r="Z8" s="201"/>
      <c r="AA8" s="204" t="s">
        <v>16</v>
      </c>
      <c r="AB8" s="205"/>
      <c r="AC8" s="205"/>
      <c r="AD8" s="205"/>
      <c r="AE8" s="205"/>
      <c r="AF8" s="206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17</v>
      </c>
      <c r="B9" s="209">
        <v>4.1666666666666664E-2</v>
      </c>
      <c r="C9" s="209">
        <v>8.3333333333333301E-2</v>
      </c>
      <c r="D9" s="209">
        <v>0.125</v>
      </c>
      <c r="E9" s="209">
        <v>0.16666666666666699</v>
      </c>
      <c r="F9" s="209">
        <v>0.20833333333333301</v>
      </c>
      <c r="G9" s="209">
        <v>0.22916666666666666</v>
      </c>
      <c r="H9" s="209">
        <v>0.25</v>
      </c>
      <c r="I9" s="209">
        <v>0.27083333333333331</v>
      </c>
      <c r="J9" s="209">
        <v>0.29166666666666669</v>
      </c>
      <c r="K9" s="209">
        <v>0.3125</v>
      </c>
      <c r="L9" s="202">
        <v>0.33333333333333331</v>
      </c>
      <c r="M9" s="202">
        <v>0.375</v>
      </c>
      <c r="N9" s="202">
        <v>0.41666666666666702</v>
      </c>
      <c r="O9" s="202">
        <v>0.45833333333333298</v>
      </c>
      <c r="P9" s="202">
        <v>0.5</v>
      </c>
      <c r="Q9" s="202">
        <v>0.54166666666666696</v>
      </c>
      <c r="R9" s="202">
        <v>0.58333333333333304</v>
      </c>
      <c r="S9" s="202">
        <v>0.625</v>
      </c>
      <c r="T9" s="202">
        <v>0.66666666666666696</v>
      </c>
      <c r="U9" s="202">
        <v>0.70833333333333304</v>
      </c>
      <c r="V9" s="202">
        <v>0.72916666666666663</v>
      </c>
      <c r="W9" s="202">
        <v>0.75</v>
      </c>
      <c r="X9" s="202">
        <v>0.77083333333333337</v>
      </c>
      <c r="Y9" s="202">
        <v>0.79166666666666663</v>
      </c>
      <c r="Z9" s="202">
        <v>0.8125</v>
      </c>
      <c r="AA9" s="209">
        <v>0.83333333333333337</v>
      </c>
      <c r="AB9" s="209">
        <v>0.85416666666666663</v>
      </c>
      <c r="AC9" s="209">
        <v>0.875</v>
      </c>
      <c r="AD9" s="209">
        <v>0.91666666666666696</v>
      </c>
      <c r="AE9" s="209">
        <v>0.95833333333333304</v>
      </c>
      <c r="AF9" s="209">
        <v>1</v>
      </c>
      <c r="AG9" s="210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12"/>
      <c r="S10" s="212"/>
      <c r="T10" s="212"/>
      <c r="U10" s="212"/>
      <c r="V10" s="212"/>
      <c r="W10" s="212"/>
      <c r="X10" s="212"/>
      <c r="Y10" s="212"/>
      <c r="Z10" s="212"/>
      <c r="AA10" s="203"/>
      <c r="AB10" s="203"/>
      <c r="AC10" s="203"/>
      <c r="AD10" s="203"/>
      <c r="AE10" s="203"/>
      <c r="AF10" s="203"/>
      <c r="AG10" s="211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191</v>
      </c>
      <c r="B11" s="47">
        <v>240</v>
      </c>
      <c r="C11" s="47">
        <v>220</v>
      </c>
      <c r="D11" s="47">
        <v>200</v>
      </c>
      <c r="E11" s="47">
        <v>200</v>
      </c>
      <c r="F11" s="47">
        <v>200</v>
      </c>
      <c r="G11" s="47">
        <v>200</v>
      </c>
      <c r="H11" s="47">
        <v>200</v>
      </c>
      <c r="I11" s="47">
        <v>200</v>
      </c>
      <c r="J11" s="47">
        <v>200</v>
      </c>
      <c r="K11" s="47">
        <v>200</v>
      </c>
      <c r="L11" s="48">
        <v>230</v>
      </c>
      <c r="M11" s="48">
        <v>270</v>
      </c>
      <c r="N11" s="48">
        <v>310</v>
      </c>
      <c r="O11" s="48">
        <v>310</v>
      </c>
      <c r="P11" s="48">
        <v>310</v>
      </c>
      <c r="Q11" s="48">
        <v>310</v>
      </c>
      <c r="R11" s="48">
        <v>310</v>
      </c>
      <c r="S11" s="48">
        <v>310</v>
      </c>
      <c r="T11" s="48">
        <v>310</v>
      </c>
      <c r="U11" s="48">
        <v>290</v>
      </c>
      <c r="V11" s="48">
        <v>250</v>
      </c>
      <c r="W11" s="48">
        <v>250</v>
      </c>
      <c r="X11" s="48">
        <v>250</v>
      </c>
      <c r="Y11" s="48">
        <v>370</v>
      </c>
      <c r="Z11" s="48">
        <v>380</v>
      </c>
      <c r="AA11" s="48">
        <v>380</v>
      </c>
      <c r="AB11" s="48">
        <v>380</v>
      </c>
      <c r="AC11" s="47">
        <v>360</v>
      </c>
      <c r="AD11" s="47">
        <v>300</v>
      </c>
      <c r="AE11" s="47">
        <v>260</v>
      </c>
      <c r="AF11" s="47">
        <v>260</v>
      </c>
      <c r="AG11" s="50">
        <v>456</v>
      </c>
      <c r="AH11" s="51">
        <f>MAX(B11:AF11)</f>
        <v>380</v>
      </c>
      <c r="AI11" s="52">
        <f>MIN(B11:AF11)</f>
        <v>200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192</v>
      </c>
      <c r="B12" s="48">
        <v>60</v>
      </c>
      <c r="C12" s="48">
        <v>60</v>
      </c>
      <c r="D12" s="48">
        <v>60</v>
      </c>
      <c r="E12" s="48">
        <v>60</v>
      </c>
      <c r="F12" s="48">
        <v>60</v>
      </c>
      <c r="G12" s="48">
        <v>60</v>
      </c>
      <c r="H12" s="48">
        <v>60</v>
      </c>
      <c r="I12" s="48">
        <v>60</v>
      </c>
      <c r="J12" s="48">
        <v>60</v>
      </c>
      <c r="K12" s="48">
        <v>60</v>
      </c>
      <c r="L12" s="48">
        <v>48</v>
      </c>
      <c r="M12" s="48">
        <v>48</v>
      </c>
      <c r="N12" s="48">
        <v>48</v>
      </c>
      <c r="O12" s="48">
        <v>48</v>
      </c>
      <c r="P12" s="48">
        <v>48</v>
      </c>
      <c r="Q12" s="48">
        <v>48</v>
      </c>
      <c r="R12" s="48">
        <v>48</v>
      </c>
      <c r="S12" s="48">
        <v>48</v>
      </c>
      <c r="T12" s="48">
        <v>48</v>
      </c>
      <c r="U12" s="48">
        <v>60</v>
      </c>
      <c r="V12" s="48">
        <v>60</v>
      </c>
      <c r="W12" s="48">
        <v>60</v>
      </c>
      <c r="X12" s="48">
        <v>60</v>
      </c>
      <c r="Y12" s="48">
        <v>60</v>
      </c>
      <c r="Z12" s="48">
        <v>60</v>
      </c>
      <c r="AA12" s="48">
        <v>60</v>
      </c>
      <c r="AB12" s="48">
        <v>60</v>
      </c>
      <c r="AC12" s="48">
        <v>60</v>
      </c>
      <c r="AD12" s="48">
        <v>60</v>
      </c>
      <c r="AE12" s="48">
        <v>60</v>
      </c>
      <c r="AF12" s="48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48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193</v>
      </c>
      <c r="B13" s="48">
        <v>0</v>
      </c>
      <c r="C13" s="48">
        <v>0</v>
      </c>
      <c r="D13" s="48">
        <v>0</v>
      </c>
      <c r="E13" s="48">
        <v>0</v>
      </c>
      <c r="F13" s="48">
        <v>0</v>
      </c>
      <c r="G13" s="48">
        <v>0</v>
      </c>
      <c r="H13" s="48">
        <v>0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7">
        <v>0</v>
      </c>
      <c r="AD13" s="47">
        <v>0</v>
      </c>
      <c r="AE13" s="47">
        <v>0</v>
      </c>
      <c r="AF13" s="47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194</v>
      </c>
      <c r="B14" s="48">
        <v>45.8</v>
      </c>
      <c r="C14" s="48">
        <v>45.9</v>
      </c>
      <c r="D14" s="48">
        <v>45.9</v>
      </c>
      <c r="E14" s="48">
        <v>45.9</v>
      </c>
      <c r="F14" s="48">
        <v>45.9</v>
      </c>
      <c r="G14" s="48">
        <v>45.9</v>
      </c>
      <c r="H14" s="48">
        <v>45.9</v>
      </c>
      <c r="I14" s="48">
        <v>45.9</v>
      </c>
      <c r="J14" s="48">
        <v>45.9</v>
      </c>
      <c r="K14" s="48">
        <v>45.9</v>
      </c>
      <c r="L14" s="48">
        <v>45.9</v>
      </c>
      <c r="M14" s="48">
        <v>45.9</v>
      </c>
      <c r="N14" s="48">
        <v>45.9</v>
      </c>
      <c r="O14" s="48">
        <v>45.9</v>
      </c>
      <c r="P14" s="48">
        <v>45.9</v>
      </c>
      <c r="Q14" s="48">
        <v>45.7</v>
      </c>
      <c r="R14" s="48">
        <v>45.7</v>
      </c>
      <c r="S14" s="48">
        <v>45.7</v>
      </c>
      <c r="T14" s="48">
        <v>45.7</v>
      </c>
      <c r="U14" s="48">
        <v>45.7</v>
      </c>
      <c r="V14" s="48">
        <v>45.7</v>
      </c>
      <c r="W14" s="48">
        <v>45.7</v>
      </c>
      <c r="X14" s="48">
        <v>45.7</v>
      </c>
      <c r="Y14" s="48">
        <v>45.7</v>
      </c>
      <c r="Z14" s="48">
        <v>45.7</v>
      </c>
      <c r="AA14" s="48">
        <v>45.7</v>
      </c>
      <c r="AB14" s="48">
        <v>45.7</v>
      </c>
      <c r="AC14" s="55">
        <v>45.6</v>
      </c>
      <c r="AD14" s="55">
        <v>45.6</v>
      </c>
      <c r="AE14" s="55">
        <v>45.6</v>
      </c>
      <c r="AF14" s="55">
        <v>45.6</v>
      </c>
      <c r="AG14" s="56">
        <v>50</v>
      </c>
      <c r="AH14" s="51">
        <f t="shared" si="2"/>
        <v>45.9</v>
      </c>
      <c r="AI14" s="52">
        <f t="shared" si="3"/>
        <v>45.6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195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48">
        <v>0</v>
      </c>
      <c r="H15" s="48">
        <v>0</v>
      </c>
      <c r="I15" s="48">
        <v>0</v>
      </c>
      <c r="J15" s="48">
        <v>0</v>
      </c>
      <c r="K15" s="48">
        <v>0</v>
      </c>
      <c r="L15" s="48">
        <v>0</v>
      </c>
      <c r="M15" s="48">
        <v>0</v>
      </c>
      <c r="N15" s="48">
        <v>0</v>
      </c>
      <c r="O15" s="48">
        <v>0</v>
      </c>
      <c r="P15" s="48">
        <v>0</v>
      </c>
      <c r="Q15" s="48">
        <v>0</v>
      </c>
      <c r="R15" s="48">
        <v>0</v>
      </c>
      <c r="S15" s="48">
        <v>0</v>
      </c>
      <c r="T15" s="48">
        <v>0</v>
      </c>
      <c r="U15" s="48">
        <v>0</v>
      </c>
      <c r="V15" s="48">
        <v>0</v>
      </c>
      <c r="W15" s="48">
        <v>0</v>
      </c>
      <c r="X15" s="48">
        <v>0</v>
      </c>
      <c r="Y15" s="48">
        <v>0</v>
      </c>
      <c r="Z15" s="48">
        <v>0</v>
      </c>
      <c r="AA15" s="48">
        <v>0</v>
      </c>
      <c r="AB15" s="48">
        <v>0</v>
      </c>
      <c r="AC15" s="48">
        <v>0</v>
      </c>
      <c r="AD15" s="48">
        <v>0</v>
      </c>
      <c r="AE15" s="48">
        <v>0</v>
      </c>
      <c r="AF15" s="48">
        <v>0</v>
      </c>
      <c r="AG15" s="168">
        <v>45</v>
      </c>
      <c r="AH15" s="51">
        <f t="shared" si="2"/>
        <v>0</v>
      </c>
      <c r="AI15" s="52">
        <f t="shared" si="3"/>
        <v>0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196</v>
      </c>
      <c r="B16" s="48">
        <v>25</v>
      </c>
      <c r="C16" s="48">
        <v>25</v>
      </c>
      <c r="D16" s="48">
        <v>25</v>
      </c>
      <c r="E16" s="48">
        <v>25</v>
      </c>
      <c r="F16" s="48">
        <v>25</v>
      </c>
      <c r="G16" s="48">
        <v>25</v>
      </c>
      <c r="H16" s="48">
        <v>25</v>
      </c>
      <c r="I16" s="48">
        <v>25</v>
      </c>
      <c r="J16" s="48">
        <v>25</v>
      </c>
      <c r="K16" s="48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8">
        <v>25</v>
      </c>
      <c r="AB16" s="48">
        <v>25</v>
      </c>
      <c r="AC16" s="48">
        <v>25</v>
      </c>
      <c r="AD16" s="48">
        <v>25</v>
      </c>
      <c r="AE16" s="48">
        <v>25</v>
      </c>
      <c r="AF16" s="48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197</v>
      </c>
      <c r="B17" s="48">
        <v>25</v>
      </c>
      <c r="C17" s="48">
        <v>25</v>
      </c>
      <c r="D17" s="48">
        <v>25</v>
      </c>
      <c r="E17" s="48">
        <v>25</v>
      </c>
      <c r="F17" s="48">
        <v>25</v>
      </c>
      <c r="G17" s="48">
        <v>25</v>
      </c>
      <c r="H17" s="48">
        <v>25</v>
      </c>
      <c r="I17" s="48">
        <v>25</v>
      </c>
      <c r="J17" s="48">
        <v>25</v>
      </c>
      <c r="K17" s="48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8">
        <v>25</v>
      </c>
      <c r="AB17" s="48">
        <v>25</v>
      </c>
      <c r="AC17" s="48">
        <v>25</v>
      </c>
      <c r="AD17" s="48">
        <v>25</v>
      </c>
      <c r="AE17" s="48">
        <v>25</v>
      </c>
      <c r="AF17" s="48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198</v>
      </c>
      <c r="B18" s="48">
        <v>26.2</v>
      </c>
      <c r="C18" s="48">
        <v>26.2</v>
      </c>
      <c r="D18" s="48">
        <v>26.2</v>
      </c>
      <c r="E18" s="48">
        <v>26.2</v>
      </c>
      <c r="F18" s="48">
        <v>0</v>
      </c>
      <c r="G18" s="48">
        <v>26.2</v>
      </c>
      <c r="H18" s="48">
        <v>26.2</v>
      </c>
      <c r="I18" s="48">
        <v>26.2</v>
      </c>
      <c r="J18" s="48">
        <v>26.2</v>
      </c>
      <c r="K18" s="48">
        <v>26.2</v>
      </c>
      <c r="L18" s="48">
        <v>26.2</v>
      </c>
      <c r="M18" s="48">
        <v>26.2</v>
      </c>
      <c r="N18" s="48">
        <v>26.2</v>
      </c>
      <c r="O18" s="48">
        <v>26.2</v>
      </c>
      <c r="P18" s="48">
        <v>26.2</v>
      </c>
      <c r="Q18" s="48">
        <v>26.2</v>
      </c>
      <c r="R18" s="48">
        <v>26.2</v>
      </c>
      <c r="S18" s="48">
        <v>26.2</v>
      </c>
      <c r="T18" s="48">
        <v>26.2</v>
      </c>
      <c r="U18" s="48">
        <v>26.2</v>
      </c>
      <c r="V18" s="48">
        <v>26.2</v>
      </c>
      <c r="W18" s="48">
        <v>26.2</v>
      </c>
      <c r="X18" s="48">
        <v>26.2</v>
      </c>
      <c r="Y18" s="48">
        <v>26.2</v>
      </c>
      <c r="Z18" s="48">
        <v>26.2</v>
      </c>
      <c r="AA18" s="48">
        <v>26.2</v>
      </c>
      <c r="AB18" s="48">
        <v>26.2</v>
      </c>
      <c r="AC18" s="48">
        <v>26.2</v>
      </c>
      <c r="AD18" s="48">
        <v>26.2</v>
      </c>
      <c r="AE18" s="48">
        <v>26.2</v>
      </c>
      <c r="AF18" s="48">
        <v>26.2</v>
      </c>
      <c r="AG18" s="168">
        <v>30</v>
      </c>
      <c r="AH18" s="51">
        <f t="shared" si="2"/>
        <v>26.2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199</v>
      </c>
      <c r="B19" s="48">
        <v>6.2</v>
      </c>
      <c r="C19" s="48">
        <v>6.2</v>
      </c>
      <c r="D19" s="48">
        <v>6.2</v>
      </c>
      <c r="E19" s="48">
        <v>6.2</v>
      </c>
      <c r="F19" s="48">
        <v>6.2</v>
      </c>
      <c r="G19" s="48">
        <v>6.2</v>
      </c>
      <c r="H19" s="48">
        <v>6.2</v>
      </c>
      <c r="I19" s="48">
        <v>6.2</v>
      </c>
      <c r="J19" s="48">
        <v>6.2</v>
      </c>
      <c r="K19" s="48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8">
        <v>6.2</v>
      </c>
      <c r="AB19" s="48">
        <v>6.2</v>
      </c>
      <c r="AC19" s="48">
        <v>6.2</v>
      </c>
      <c r="AD19" s="48">
        <v>6.2</v>
      </c>
      <c r="AE19" s="48">
        <v>6.2</v>
      </c>
      <c r="AF19" s="48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200</v>
      </c>
      <c r="B20" s="48">
        <v>11.2</v>
      </c>
      <c r="C20" s="48">
        <v>11.2</v>
      </c>
      <c r="D20" s="48">
        <v>11.2</v>
      </c>
      <c r="E20" s="48">
        <v>11.2</v>
      </c>
      <c r="F20" s="48">
        <v>11.2</v>
      </c>
      <c r="G20" s="48">
        <v>11.2</v>
      </c>
      <c r="H20" s="48">
        <v>11.2</v>
      </c>
      <c r="I20" s="48">
        <v>11.2</v>
      </c>
      <c r="J20" s="48">
        <v>11.2</v>
      </c>
      <c r="K20" s="48">
        <v>11.2</v>
      </c>
      <c r="L20" s="48">
        <v>11.2</v>
      </c>
      <c r="M20" s="48">
        <v>11.2</v>
      </c>
      <c r="N20" s="48">
        <v>11.2</v>
      </c>
      <c r="O20" s="48">
        <v>11.2</v>
      </c>
      <c r="P20" s="48">
        <v>11.2</v>
      </c>
      <c r="Q20" s="48">
        <v>11.2</v>
      </c>
      <c r="R20" s="48">
        <v>11.2</v>
      </c>
      <c r="S20" s="48">
        <v>11.2</v>
      </c>
      <c r="T20" s="48">
        <v>11.2</v>
      </c>
      <c r="U20" s="48">
        <v>11.2</v>
      </c>
      <c r="V20" s="48">
        <v>11.2</v>
      </c>
      <c r="W20" s="48">
        <v>11.2</v>
      </c>
      <c r="X20" s="48">
        <v>11.2</v>
      </c>
      <c r="Y20" s="48">
        <v>11.2</v>
      </c>
      <c r="Z20" s="48">
        <v>11.2</v>
      </c>
      <c r="AA20" s="48">
        <v>11.2</v>
      </c>
      <c r="AB20" s="48">
        <v>11.2</v>
      </c>
      <c r="AC20" s="48">
        <v>11.2</v>
      </c>
      <c r="AD20" s="48">
        <v>11.2</v>
      </c>
      <c r="AE20" s="48">
        <v>11.2</v>
      </c>
      <c r="AF20" s="48">
        <v>11.2</v>
      </c>
      <c r="AG20" s="168">
        <v>25</v>
      </c>
      <c r="AH20" s="51">
        <f t="shared" si="2"/>
        <v>11.2</v>
      </c>
      <c r="AI20" s="52">
        <f t="shared" si="3"/>
        <v>11.2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201</v>
      </c>
      <c r="B21" s="48">
        <v>22</v>
      </c>
      <c r="C21" s="48">
        <v>22</v>
      </c>
      <c r="D21" s="48">
        <v>22</v>
      </c>
      <c r="E21" s="48">
        <v>22</v>
      </c>
      <c r="F21" s="48">
        <v>22</v>
      </c>
      <c r="G21" s="48">
        <v>22</v>
      </c>
      <c r="H21" s="48">
        <v>22</v>
      </c>
      <c r="I21" s="48">
        <v>22</v>
      </c>
      <c r="J21" s="48">
        <v>22</v>
      </c>
      <c r="K21" s="48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8">
        <v>22</v>
      </c>
      <c r="AB21" s="48">
        <v>22</v>
      </c>
      <c r="AC21" s="48">
        <v>22</v>
      </c>
      <c r="AD21" s="48">
        <v>22</v>
      </c>
      <c r="AE21" s="48">
        <v>22</v>
      </c>
      <c r="AF21" s="48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202</v>
      </c>
      <c r="B22" s="48">
        <v>22</v>
      </c>
      <c r="C22" s="48">
        <v>22</v>
      </c>
      <c r="D22" s="48">
        <v>22</v>
      </c>
      <c r="E22" s="48">
        <v>22</v>
      </c>
      <c r="F22" s="48">
        <v>22</v>
      </c>
      <c r="G22" s="48">
        <v>22</v>
      </c>
      <c r="H22" s="48">
        <v>22</v>
      </c>
      <c r="I22" s="48">
        <v>22</v>
      </c>
      <c r="J22" s="48">
        <v>22</v>
      </c>
      <c r="K22" s="48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8">
        <v>22</v>
      </c>
      <c r="AB22" s="48">
        <v>22</v>
      </c>
      <c r="AC22" s="48">
        <v>22</v>
      </c>
      <c r="AD22" s="48">
        <v>22</v>
      </c>
      <c r="AE22" s="48">
        <v>22</v>
      </c>
      <c r="AF22" s="48">
        <v>22</v>
      </c>
      <c r="AG22" s="168">
        <v>25</v>
      </c>
      <c r="AH22" s="51">
        <f t="shared" si="2"/>
        <v>22</v>
      </c>
      <c r="AI22" s="52">
        <f t="shared" si="3"/>
        <v>22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203</v>
      </c>
      <c r="B23" s="48">
        <v>22</v>
      </c>
      <c r="C23" s="48">
        <v>22</v>
      </c>
      <c r="D23" s="48">
        <v>22</v>
      </c>
      <c r="E23" s="48">
        <v>22</v>
      </c>
      <c r="F23" s="48">
        <v>22</v>
      </c>
      <c r="G23" s="48">
        <v>22</v>
      </c>
      <c r="H23" s="48">
        <v>22</v>
      </c>
      <c r="I23" s="48">
        <v>22</v>
      </c>
      <c r="J23" s="48">
        <v>22</v>
      </c>
      <c r="K23" s="48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8">
        <v>22</v>
      </c>
      <c r="AB23" s="48">
        <v>22</v>
      </c>
      <c r="AC23" s="48">
        <v>22</v>
      </c>
      <c r="AD23" s="48">
        <v>22</v>
      </c>
      <c r="AE23" s="48">
        <v>22</v>
      </c>
      <c r="AF23" s="48">
        <v>22</v>
      </c>
      <c r="AG23" s="168">
        <v>25</v>
      </c>
      <c r="AH23" s="51">
        <f t="shared" si="2"/>
        <v>22</v>
      </c>
      <c r="AI23" s="52">
        <f t="shared" si="3"/>
        <v>22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204</v>
      </c>
      <c r="B24" s="48">
        <v>22</v>
      </c>
      <c r="C24" s="48">
        <v>22</v>
      </c>
      <c r="D24" s="48">
        <v>22</v>
      </c>
      <c r="E24" s="48">
        <v>22</v>
      </c>
      <c r="F24" s="48">
        <v>22</v>
      </c>
      <c r="G24" s="48">
        <v>22</v>
      </c>
      <c r="H24" s="48">
        <v>22</v>
      </c>
      <c r="I24" s="48">
        <v>22</v>
      </c>
      <c r="J24" s="48">
        <v>22</v>
      </c>
      <c r="K24" s="48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8">
        <v>22</v>
      </c>
      <c r="AB24" s="48">
        <v>22</v>
      </c>
      <c r="AC24" s="48">
        <v>22</v>
      </c>
      <c r="AD24" s="48">
        <v>22</v>
      </c>
      <c r="AE24" s="48">
        <v>22</v>
      </c>
      <c r="AF24" s="48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93</v>
      </c>
      <c r="B25" s="48">
        <v>15</v>
      </c>
      <c r="C25" s="48">
        <v>15</v>
      </c>
      <c r="D25" s="48">
        <v>15</v>
      </c>
      <c r="E25" s="48">
        <v>15</v>
      </c>
      <c r="F25" s="48">
        <v>15</v>
      </c>
      <c r="G25" s="48">
        <v>15</v>
      </c>
      <c r="H25" s="48">
        <v>15</v>
      </c>
      <c r="I25" s="48">
        <v>15</v>
      </c>
      <c r="J25" s="48">
        <v>15</v>
      </c>
      <c r="K25" s="48">
        <v>15</v>
      </c>
      <c r="L25" s="48">
        <v>15</v>
      </c>
      <c r="M25" s="48">
        <v>15</v>
      </c>
      <c r="N25" s="48">
        <v>15</v>
      </c>
      <c r="O25" s="48">
        <v>15</v>
      </c>
      <c r="P25" s="48">
        <v>15</v>
      </c>
      <c r="Q25" s="48">
        <v>15</v>
      </c>
      <c r="R25" s="48">
        <v>15</v>
      </c>
      <c r="S25" s="48">
        <v>15</v>
      </c>
      <c r="T25" s="48">
        <v>15</v>
      </c>
      <c r="U25" s="48">
        <v>15</v>
      </c>
      <c r="V25" s="48">
        <v>15</v>
      </c>
      <c r="W25" s="48">
        <v>15</v>
      </c>
      <c r="X25" s="48">
        <v>15</v>
      </c>
      <c r="Y25" s="48">
        <v>15</v>
      </c>
      <c r="Z25" s="48">
        <v>15</v>
      </c>
      <c r="AA25" s="48">
        <v>15</v>
      </c>
      <c r="AB25" s="48">
        <v>15</v>
      </c>
      <c r="AC25" s="48">
        <v>15</v>
      </c>
      <c r="AD25" s="48">
        <v>15</v>
      </c>
      <c r="AE25" s="48">
        <v>15</v>
      </c>
      <c r="AF25" s="48">
        <v>15</v>
      </c>
      <c r="AG25" s="168">
        <v>23.5</v>
      </c>
      <c r="AH25" s="51">
        <f t="shared" si="2"/>
        <v>15</v>
      </c>
      <c r="AI25" s="52">
        <f t="shared" si="3"/>
        <v>15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94</v>
      </c>
      <c r="B26" s="48">
        <v>0</v>
      </c>
      <c r="C26" s="48">
        <v>0</v>
      </c>
      <c r="D26" s="48">
        <v>0</v>
      </c>
      <c r="E26" s="48">
        <v>0</v>
      </c>
      <c r="F26" s="48">
        <v>0</v>
      </c>
      <c r="G26" s="48">
        <v>0</v>
      </c>
      <c r="H26" s="48">
        <v>0</v>
      </c>
      <c r="I26" s="48">
        <v>0</v>
      </c>
      <c r="J26" s="48">
        <v>0</v>
      </c>
      <c r="K26" s="48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0</v>
      </c>
      <c r="X26" s="48">
        <v>0</v>
      </c>
      <c r="Y26" s="48">
        <v>0</v>
      </c>
      <c r="Z26" s="48">
        <v>0</v>
      </c>
      <c r="AA26" s="48">
        <v>0</v>
      </c>
      <c r="AB26" s="48">
        <v>0</v>
      </c>
      <c r="AC26" s="48">
        <v>0</v>
      </c>
      <c r="AD26" s="48">
        <v>0</v>
      </c>
      <c r="AE26" s="48">
        <v>0</v>
      </c>
      <c r="AF26" s="48">
        <v>0</v>
      </c>
      <c r="AG26" s="168">
        <v>22.2</v>
      </c>
      <c r="AH26" s="51">
        <f t="shared" si="2"/>
        <v>0</v>
      </c>
      <c r="AI26" s="52">
        <f t="shared" si="3"/>
        <v>0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95</v>
      </c>
      <c r="B27" s="48">
        <v>12</v>
      </c>
      <c r="C27" s="48">
        <v>12</v>
      </c>
      <c r="D27" s="48">
        <v>12</v>
      </c>
      <c r="E27" s="48">
        <v>12</v>
      </c>
      <c r="F27" s="48">
        <v>12</v>
      </c>
      <c r="G27" s="48">
        <v>12</v>
      </c>
      <c r="H27" s="48">
        <v>12</v>
      </c>
      <c r="I27" s="48">
        <v>12</v>
      </c>
      <c r="J27" s="48">
        <v>12</v>
      </c>
      <c r="K27" s="48">
        <v>12</v>
      </c>
      <c r="L27" s="48">
        <v>12</v>
      </c>
      <c r="M27" s="48">
        <v>12</v>
      </c>
      <c r="N27" s="48">
        <v>12</v>
      </c>
      <c r="O27" s="48">
        <v>12</v>
      </c>
      <c r="P27" s="48">
        <v>12</v>
      </c>
      <c r="Q27" s="48">
        <v>12</v>
      </c>
      <c r="R27" s="48">
        <v>12</v>
      </c>
      <c r="S27" s="48">
        <v>12</v>
      </c>
      <c r="T27" s="48">
        <v>12</v>
      </c>
      <c r="U27" s="48">
        <v>12</v>
      </c>
      <c r="V27" s="48">
        <v>12</v>
      </c>
      <c r="W27" s="48">
        <v>12</v>
      </c>
      <c r="X27" s="48">
        <v>12</v>
      </c>
      <c r="Y27" s="48">
        <v>12</v>
      </c>
      <c r="Z27" s="48">
        <v>12</v>
      </c>
      <c r="AA27" s="48">
        <v>12</v>
      </c>
      <c r="AB27" s="48">
        <v>12</v>
      </c>
      <c r="AC27" s="48">
        <v>12</v>
      </c>
      <c r="AD27" s="48">
        <v>12</v>
      </c>
      <c r="AE27" s="48">
        <v>12</v>
      </c>
      <c r="AF27" s="48">
        <v>12</v>
      </c>
      <c r="AG27" s="168">
        <v>22.1</v>
      </c>
      <c r="AH27" s="51">
        <f t="shared" si="2"/>
        <v>12</v>
      </c>
      <c r="AI27" s="52">
        <f t="shared" si="3"/>
        <v>12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96</v>
      </c>
      <c r="B28" s="48">
        <v>0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0</v>
      </c>
      <c r="I28" s="48">
        <v>0</v>
      </c>
      <c r="J28" s="48">
        <v>0</v>
      </c>
      <c r="K28" s="48">
        <v>0</v>
      </c>
      <c r="L28" s="48">
        <v>0</v>
      </c>
      <c r="M28" s="48">
        <v>0</v>
      </c>
      <c r="N28" s="48">
        <v>0</v>
      </c>
      <c r="O28" s="48">
        <v>0</v>
      </c>
      <c r="P28" s="48">
        <v>0</v>
      </c>
      <c r="Q28" s="48">
        <v>0</v>
      </c>
      <c r="R28" s="48">
        <v>0</v>
      </c>
      <c r="S28" s="48">
        <v>0</v>
      </c>
      <c r="T28" s="48">
        <v>0</v>
      </c>
      <c r="U28" s="48">
        <v>0</v>
      </c>
      <c r="V28" s="48">
        <v>0</v>
      </c>
      <c r="W28" s="48">
        <v>0</v>
      </c>
      <c r="X28" s="48">
        <v>0</v>
      </c>
      <c r="Y28" s="48">
        <v>0</v>
      </c>
      <c r="Z28" s="48">
        <v>0</v>
      </c>
      <c r="AA28" s="48">
        <v>4</v>
      </c>
      <c r="AB28" s="48">
        <v>4</v>
      </c>
      <c r="AC28" s="48">
        <v>8</v>
      </c>
      <c r="AD28" s="47">
        <v>8</v>
      </c>
      <c r="AE28" s="47">
        <v>8</v>
      </c>
      <c r="AF28" s="47">
        <v>8</v>
      </c>
      <c r="AG28" s="168">
        <v>22.1</v>
      </c>
      <c r="AH28" s="51">
        <f t="shared" si="2"/>
        <v>8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97</v>
      </c>
      <c r="B29" s="48">
        <v>12</v>
      </c>
      <c r="C29" s="48">
        <v>12</v>
      </c>
      <c r="D29" s="48">
        <v>12</v>
      </c>
      <c r="E29" s="48">
        <v>12</v>
      </c>
      <c r="F29" s="48">
        <v>12</v>
      </c>
      <c r="G29" s="48">
        <v>12</v>
      </c>
      <c r="H29" s="48">
        <v>12</v>
      </c>
      <c r="I29" s="48">
        <v>12</v>
      </c>
      <c r="J29" s="48">
        <v>12</v>
      </c>
      <c r="K29" s="48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48">
        <v>12</v>
      </c>
      <c r="AB29" s="48">
        <v>12</v>
      </c>
      <c r="AC29" s="48">
        <v>12</v>
      </c>
      <c r="AD29" s="48">
        <v>12</v>
      </c>
      <c r="AE29" s="48">
        <v>12</v>
      </c>
      <c r="AF29" s="48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98</v>
      </c>
      <c r="B30" s="48">
        <v>0</v>
      </c>
      <c r="C30" s="48">
        <v>0</v>
      </c>
      <c r="D30" s="48">
        <v>0</v>
      </c>
      <c r="E30" s="48">
        <v>0</v>
      </c>
      <c r="F30" s="48">
        <v>0</v>
      </c>
      <c r="G30" s="48">
        <v>0</v>
      </c>
      <c r="H30" s="48">
        <v>0</v>
      </c>
      <c r="I30" s="48">
        <v>0</v>
      </c>
      <c r="J30" s="48">
        <v>0</v>
      </c>
      <c r="K30" s="48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99</v>
      </c>
      <c r="B31" s="48">
        <v>0</v>
      </c>
      <c r="C31" s="48">
        <v>0</v>
      </c>
      <c r="D31" s="48">
        <v>0</v>
      </c>
      <c r="E31" s="48">
        <v>0</v>
      </c>
      <c r="F31" s="48">
        <v>0</v>
      </c>
      <c r="G31" s="48">
        <v>0</v>
      </c>
      <c r="H31" s="48">
        <v>0</v>
      </c>
      <c r="I31" s="48">
        <v>0</v>
      </c>
      <c r="J31" s="48">
        <v>0</v>
      </c>
      <c r="K31" s="48">
        <v>0</v>
      </c>
      <c r="L31" s="48">
        <v>0</v>
      </c>
      <c r="M31" s="48">
        <v>0</v>
      </c>
      <c r="N31" s="48">
        <v>0</v>
      </c>
      <c r="O31" s="48">
        <v>0</v>
      </c>
      <c r="P31" s="48">
        <v>0</v>
      </c>
      <c r="Q31" s="48">
        <v>0</v>
      </c>
      <c r="R31" s="48">
        <v>0</v>
      </c>
      <c r="S31" s="48">
        <v>0</v>
      </c>
      <c r="T31" s="48">
        <v>0</v>
      </c>
      <c r="U31" s="48">
        <v>0</v>
      </c>
      <c r="V31" s="48">
        <v>0</v>
      </c>
      <c r="W31" s="48">
        <v>0</v>
      </c>
      <c r="X31" s="48">
        <v>0</v>
      </c>
      <c r="Y31" s="48">
        <v>0</v>
      </c>
      <c r="Z31" s="48">
        <v>0</v>
      </c>
      <c r="AA31" s="48">
        <v>0</v>
      </c>
      <c r="AB31" s="48">
        <v>0</v>
      </c>
      <c r="AC31" s="48">
        <v>0</v>
      </c>
      <c r="AD31" s="48">
        <v>0</v>
      </c>
      <c r="AE31" s="48">
        <v>0</v>
      </c>
      <c r="AF31" s="48">
        <v>0</v>
      </c>
      <c r="AG31" s="58">
        <v>20</v>
      </c>
      <c r="AH31" s="51">
        <f t="shared" si="2"/>
        <v>0</v>
      </c>
      <c r="AI31" s="52">
        <f t="shared" si="3"/>
        <v>0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100</v>
      </c>
      <c r="B32" s="48">
        <v>0</v>
      </c>
      <c r="C32" s="48">
        <v>0</v>
      </c>
      <c r="D32" s="48">
        <v>0</v>
      </c>
      <c r="E32" s="48">
        <v>0</v>
      </c>
      <c r="F32" s="48">
        <v>0</v>
      </c>
      <c r="G32" s="48">
        <v>0</v>
      </c>
      <c r="H32" s="48">
        <v>0</v>
      </c>
      <c r="I32" s="48">
        <v>0</v>
      </c>
      <c r="J32" s="48">
        <v>0</v>
      </c>
      <c r="K32" s="48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48">
        <v>0</v>
      </c>
      <c r="AF32" s="48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220</v>
      </c>
      <c r="AK33" s="53"/>
    </row>
    <row r="34" spans="1:41" ht="15.75" thickBot="1" x14ac:dyDescent="0.3">
      <c r="A34" s="63" t="s">
        <v>19</v>
      </c>
      <c r="B34" s="64">
        <f>68.6+101.1</f>
        <v>169.7</v>
      </c>
      <c r="C34" s="55">
        <f>68.6+101.1</f>
        <v>169.7</v>
      </c>
      <c r="D34" s="55">
        <v>170</v>
      </c>
      <c r="E34" s="55">
        <v>169</v>
      </c>
      <c r="F34" s="55">
        <v>165</v>
      </c>
      <c r="G34" s="55">
        <f>93+69</f>
        <v>162</v>
      </c>
      <c r="H34" s="55">
        <v>165</v>
      </c>
      <c r="I34" s="55">
        <v>167</v>
      </c>
      <c r="J34" s="55">
        <v>167</v>
      </c>
      <c r="K34" s="55">
        <v>166.6</v>
      </c>
      <c r="L34" s="64">
        <f>99.9+66.5</f>
        <v>166.4</v>
      </c>
      <c r="M34" s="64">
        <v>160</v>
      </c>
      <c r="N34" s="64">
        <v>160</v>
      </c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55"/>
      <c r="AF34" s="55"/>
      <c r="AG34" s="58">
        <v>240</v>
      </c>
      <c r="AH34" s="51">
        <f t="shared" si="2"/>
        <v>170</v>
      </c>
      <c r="AI34" s="52">
        <f t="shared" si="3"/>
        <v>160</v>
      </c>
      <c r="AK34" s="53"/>
    </row>
    <row r="35" spans="1:41" ht="15.75" thickBot="1" x14ac:dyDescent="0.3">
      <c r="A35" s="65" t="s">
        <v>20</v>
      </c>
      <c r="B35" s="66">
        <f>SUM(B11:B33)</f>
        <v>786.4</v>
      </c>
      <c r="C35" s="66">
        <f t="shared" ref="C35:AF35" si="4">SUM(C11:C33)</f>
        <v>766.5</v>
      </c>
      <c r="D35" s="66">
        <f t="shared" si="4"/>
        <v>746.5</v>
      </c>
      <c r="E35" s="66">
        <f t="shared" si="4"/>
        <v>746.5</v>
      </c>
      <c r="F35" s="66">
        <f t="shared" si="4"/>
        <v>720.3</v>
      </c>
      <c r="G35" s="66">
        <f t="shared" si="4"/>
        <v>746.5</v>
      </c>
      <c r="H35" s="66">
        <f t="shared" si="4"/>
        <v>746.5</v>
      </c>
      <c r="I35" s="66">
        <f t="shared" si="4"/>
        <v>746.5</v>
      </c>
      <c r="J35" s="66">
        <f t="shared" si="4"/>
        <v>746.5</v>
      </c>
      <c r="K35" s="66">
        <f t="shared" si="4"/>
        <v>746.5</v>
      </c>
      <c r="L35" s="66">
        <f t="shared" si="4"/>
        <v>764.5</v>
      </c>
      <c r="M35" s="66">
        <f t="shared" si="4"/>
        <v>804.5</v>
      </c>
      <c r="N35" s="66">
        <f t="shared" si="4"/>
        <v>844.5</v>
      </c>
      <c r="O35" s="66">
        <f t="shared" si="4"/>
        <v>844.5</v>
      </c>
      <c r="P35" s="66">
        <f t="shared" si="4"/>
        <v>844.5</v>
      </c>
      <c r="Q35" s="66">
        <f t="shared" si="4"/>
        <v>844.3</v>
      </c>
      <c r="R35" s="66">
        <f t="shared" si="4"/>
        <v>844.3</v>
      </c>
      <c r="S35" s="66">
        <f t="shared" si="4"/>
        <v>844.3</v>
      </c>
      <c r="T35" s="66">
        <f t="shared" si="4"/>
        <v>844.3</v>
      </c>
      <c r="U35" s="66">
        <f t="shared" si="4"/>
        <v>836.3</v>
      </c>
      <c r="V35" s="66">
        <f t="shared" si="4"/>
        <v>796.3</v>
      </c>
      <c r="W35" s="66">
        <f t="shared" si="4"/>
        <v>796.3</v>
      </c>
      <c r="X35" s="66">
        <f t="shared" si="4"/>
        <v>796.3</v>
      </c>
      <c r="Y35" s="66">
        <f t="shared" si="4"/>
        <v>916.30000000000018</v>
      </c>
      <c r="Z35" s="66">
        <f t="shared" si="4"/>
        <v>926.30000000000018</v>
      </c>
      <c r="AA35" s="66">
        <f t="shared" si="4"/>
        <v>930.30000000000018</v>
      </c>
      <c r="AB35" s="66">
        <f t="shared" si="4"/>
        <v>930.30000000000018</v>
      </c>
      <c r="AC35" s="66">
        <f t="shared" si="4"/>
        <v>914.20000000000016</v>
      </c>
      <c r="AD35" s="66">
        <f t="shared" si="4"/>
        <v>854.2</v>
      </c>
      <c r="AE35" s="66">
        <f t="shared" si="4"/>
        <v>814.2</v>
      </c>
      <c r="AF35" s="66">
        <f t="shared" si="4"/>
        <v>814.2</v>
      </c>
      <c r="AG35" s="58">
        <f>SUM(AG11:AG34)</f>
        <v>1416.83</v>
      </c>
      <c r="AH35" s="51">
        <f t="shared" si="2"/>
        <v>930.30000000000018</v>
      </c>
      <c r="AI35" s="52">
        <f t="shared" si="3"/>
        <v>720.3</v>
      </c>
      <c r="AK35" s="53"/>
    </row>
    <row r="36" spans="1:41" x14ac:dyDescent="0.25">
      <c r="A36" s="54" t="s">
        <v>21</v>
      </c>
      <c r="B36" s="47">
        <v>138.30000000000001</v>
      </c>
      <c r="C36" s="55">
        <v>137.4</v>
      </c>
      <c r="D36" s="55">
        <v>137.4</v>
      </c>
      <c r="E36" s="55">
        <v>137.4</v>
      </c>
      <c r="F36" s="55">
        <v>137.4</v>
      </c>
      <c r="G36" s="55">
        <v>121</v>
      </c>
      <c r="H36" s="55">
        <v>115</v>
      </c>
      <c r="I36" s="55">
        <v>112</v>
      </c>
      <c r="J36" s="55">
        <v>139.30000000000001</v>
      </c>
      <c r="K36" s="55">
        <v>139.30000000000001</v>
      </c>
      <c r="L36" s="48">
        <v>139.30000000000001</v>
      </c>
      <c r="M36" s="48">
        <v>139.4</v>
      </c>
      <c r="N36" s="48">
        <v>141</v>
      </c>
      <c r="O36" s="48">
        <v>140</v>
      </c>
      <c r="P36" s="48">
        <v>139.9</v>
      </c>
      <c r="Q36" s="48">
        <v>139.80000000000001</v>
      </c>
      <c r="R36" s="48">
        <v>139.19999999999999</v>
      </c>
      <c r="S36" s="48">
        <v>138.4</v>
      </c>
      <c r="T36" s="48">
        <v>137.69999999999999</v>
      </c>
      <c r="U36" s="48">
        <v>138.5</v>
      </c>
      <c r="V36" s="48">
        <v>138.69999999999999</v>
      </c>
      <c r="W36" s="48">
        <v>138.69999999999999</v>
      </c>
      <c r="X36" s="48">
        <v>138.69999999999999</v>
      </c>
      <c r="Y36" s="48">
        <v>139.30000000000001</v>
      </c>
      <c r="Z36" s="48">
        <v>139.30000000000001</v>
      </c>
      <c r="AA36" s="47">
        <v>140.1</v>
      </c>
      <c r="AB36" s="47">
        <v>140.1</v>
      </c>
      <c r="AC36" s="47">
        <v>140.1</v>
      </c>
      <c r="AD36" s="47">
        <v>140.4</v>
      </c>
      <c r="AE36" s="47">
        <v>139.80000000000001</v>
      </c>
      <c r="AF36" s="47">
        <v>139.30000000000001</v>
      </c>
      <c r="AG36" s="56">
        <v>144</v>
      </c>
      <c r="AH36" s="51">
        <f t="shared" si="2"/>
        <v>141</v>
      </c>
      <c r="AI36" s="52">
        <f t="shared" si="3"/>
        <v>112</v>
      </c>
      <c r="AK36" s="53"/>
    </row>
    <row r="37" spans="1:41" x14ac:dyDescent="0.25">
      <c r="A37" s="57" t="s">
        <v>22</v>
      </c>
      <c r="B37" s="55">
        <v>70.400000000000006</v>
      </c>
      <c r="C37" s="55">
        <v>60.3</v>
      </c>
      <c r="D37" s="55">
        <v>60.3</v>
      </c>
      <c r="E37" s="55">
        <v>60.3</v>
      </c>
      <c r="F37" s="55">
        <v>60.3</v>
      </c>
      <c r="G37" s="55">
        <v>60</v>
      </c>
      <c r="H37" s="55">
        <v>60</v>
      </c>
      <c r="I37" s="55">
        <v>60</v>
      </c>
      <c r="J37" s="55">
        <v>69</v>
      </c>
      <c r="K37" s="55">
        <v>69</v>
      </c>
      <c r="L37" s="67">
        <v>68.400000000000006</v>
      </c>
      <c r="M37" s="67">
        <v>69.7</v>
      </c>
      <c r="N37" s="67">
        <v>71.5</v>
      </c>
      <c r="O37" s="67">
        <v>71</v>
      </c>
      <c r="P37" s="67">
        <v>72.3</v>
      </c>
      <c r="Q37" s="67">
        <v>70.7</v>
      </c>
      <c r="R37" s="67">
        <v>69.599999999999994</v>
      </c>
      <c r="S37" s="67">
        <v>69.2</v>
      </c>
      <c r="T37" s="67">
        <v>69.2</v>
      </c>
      <c r="U37" s="67">
        <v>69.2</v>
      </c>
      <c r="V37" s="67">
        <v>71.400000000000006</v>
      </c>
      <c r="W37" s="67">
        <v>71.400000000000006</v>
      </c>
      <c r="X37" s="67">
        <v>71.400000000000006</v>
      </c>
      <c r="Y37" s="67">
        <v>71.599999999999994</v>
      </c>
      <c r="Z37" s="67">
        <v>71.599999999999994</v>
      </c>
      <c r="AA37" s="55">
        <v>71</v>
      </c>
      <c r="AB37" s="55">
        <v>71</v>
      </c>
      <c r="AC37" s="55">
        <v>71</v>
      </c>
      <c r="AD37" s="55">
        <v>69.900000000000006</v>
      </c>
      <c r="AE37" s="55">
        <v>70</v>
      </c>
      <c r="AF37" s="55">
        <v>69.099999999999994</v>
      </c>
      <c r="AG37" s="58">
        <v>70</v>
      </c>
      <c r="AH37" s="51">
        <f t="shared" si="2"/>
        <v>72.3</v>
      </c>
      <c r="AI37" s="52">
        <f t="shared" si="3"/>
        <v>60</v>
      </c>
      <c r="AK37" s="53"/>
    </row>
    <row r="38" spans="1:41" x14ac:dyDescent="0.25">
      <c r="A38" s="57" t="s">
        <v>23</v>
      </c>
      <c r="B38" s="55">
        <v>63.1</v>
      </c>
      <c r="C38" s="55">
        <v>63.8</v>
      </c>
      <c r="D38" s="55">
        <v>56</v>
      </c>
      <c r="E38" s="55">
        <v>56</v>
      </c>
      <c r="F38" s="55">
        <v>56</v>
      </c>
      <c r="G38" s="55">
        <v>56.6</v>
      </c>
      <c r="H38" s="55">
        <v>56.6</v>
      </c>
      <c r="I38" s="55">
        <v>56.6</v>
      </c>
      <c r="J38" s="55">
        <v>56.6</v>
      </c>
      <c r="K38" s="55">
        <v>56.6</v>
      </c>
      <c r="L38" s="67">
        <v>64.3</v>
      </c>
      <c r="M38" s="67">
        <v>65</v>
      </c>
      <c r="N38" s="67">
        <v>64.2</v>
      </c>
      <c r="O38" s="67">
        <v>64</v>
      </c>
      <c r="P38" s="67">
        <v>64.8</v>
      </c>
      <c r="Q38" s="67">
        <v>65.3</v>
      </c>
      <c r="R38" s="67">
        <v>64.599999999999994</v>
      </c>
      <c r="S38" s="67">
        <v>64.7</v>
      </c>
      <c r="T38" s="67">
        <v>64.7</v>
      </c>
      <c r="U38" s="67">
        <v>64.7</v>
      </c>
      <c r="V38" s="67">
        <v>64.8</v>
      </c>
      <c r="W38" s="67">
        <v>64.8</v>
      </c>
      <c r="X38" s="67">
        <v>64.8</v>
      </c>
      <c r="Y38" s="67">
        <v>65.3</v>
      </c>
      <c r="Z38" s="67">
        <v>65.3</v>
      </c>
      <c r="AA38" s="67">
        <v>65.3</v>
      </c>
      <c r="AB38" s="67">
        <v>65.3</v>
      </c>
      <c r="AC38" s="55">
        <v>65.3</v>
      </c>
      <c r="AD38" s="55">
        <v>64.8</v>
      </c>
      <c r="AE38" s="55">
        <v>64.7</v>
      </c>
      <c r="AF38" s="55">
        <v>65.099999999999994</v>
      </c>
      <c r="AG38" s="58">
        <v>69</v>
      </c>
      <c r="AH38" s="51">
        <f t="shared" si="2"/>
        <v>65.3</v>
      </c>
      <c r="AI38" s="52">
        <f t="shared" si="3"/>
        <v>56</v>
      </c>
      <c r="AK38" s="53"/>
    </row>
    <row r="39" spans="1:41" x14ac:dyDescent="0.25">
      <c r="A39" s="57" t="s">
        <v>24</v>
      </c>
      <c r="B39" s="55">
        <v>30</v>
      </c>
      <c r="C39" s="55">
        <v>30</v>
      </c>
      <c r="D39" s="55">
        <v>30</v>
      </c>
      <c r="E39" s="55">
        <v>30</v>
      </c>
      <c r="F39" s="55">
        <v>30</v>
      </c>
      <c r="G39" s="55">
        <v>30</v>
      </c>
      <c r="H39" s="55">
        <v>30</v>
      </c>
      <c r="I39" s="55">
        <v>25</v>
      </c>
      <c r="J39" s="55">
        <v>25</v>
      </c>
      <c r="K39" s="55">
        <v>25</v>
      </c>
      <c r="L39" s="67">
        <v>30.5</v>
      </c>
      <c r="M39" s="67">
        <v>30.5</v>
      </c>
      <c r="N39" s="67">
        <v>30.5</v>
      </c>
      <c r="O39" s="67">
        <v>30.5</v>
      </c>
      <c r="P39" s="67">
        <v>30.5</v>
      </c>
      <c r="Q39" s="67">
        <v>30.5</v>
      </c>
      <c r="R39" s="67">
        <v>30.5</v>
      </c>
      <c r="S39" s="67">
        <v>30.5</v>
      </c>
      <c r="T39" s="67">
        <v>30.5</v>
      </c>
      <c r="U39" s="67">
        <v>30.5</v>
      </c>
      <c r="V39" s="67">
        <v>30.5</v>
      </c>
      <c r="W39" s="67">
        <v>30.5</v>
      </c>
      <c r="X39" s="67">
        <v>30.5</v>
      </c>
      <c r="Y39" s="67">
        <v>30.5</v>
      </c>
      <c r="Z39" s="67">
        <v>30.5</v>
      </c>
      <c r="AA39" s="67">
        <v>30.5</v>
      </c>
      <c r="AB39" s="67">
        <v>30.5</v>
      </c>
      <c r="AC39" s="55">
        <v>30.5</v>
      </c>
      <c r="AD39" s="55">
        <v>30.5</v>
      </c>
      <c r="AE39" s="55">
        <v>30.5</v>
      </c>
      <c r="AF39" s="55">
        <v>30.7</v>
      </c>
      <c r="AG39" s="58">
        <v>60</v>
      </c>
      <c r="AH39" s="51">
        <f t="shared" si="2"/>
        <v>30.7</v>
      </c>
      <c r="AI39" s="52">
        <f t="shared" si="3"/>
        <v>25</v>
      </c>
      <c r="AK39" s="53"/>
    </row>
    <row r="40" spans="1:41" x14ac:dyDescent="0.25">
      <c r="A40" s="57" t="s">
        <v>25</v>
      </c>
      <c r="B40" s="55">
        <v>28.7</v>
      </c>
      <c r="C40" s="55">
        <v>28.7</v>
      </c>
      <c r="D40" s="55">
        <v>28.7</v>
      </c>
      <c r="E40" s="55">
        <v>28.7</v>
      </c>
      <c r="F40" s="55">
        <v>28.7</v>
      </c>
      <c r="G40" s="55">
        <v>28.7</v>
      </c>
      <c r="H40" s="55">
        <v>28.7</v>
      </c>
      <c r="I40" s="55">
        <v>28.7</v>
      </c>
      <c r="J40" s="55">
        <v>22</v>
      </c>
      <c r="K40" s="55">
        <v>0</v>
      </c>
      <c r="L40" s="48">
        <v>0</v>
      </c>
      <c r="M40" s="48">
        <v>0</v>
      </c>
      <c r="N40" s="48">
        <v>0</v>
      </c>
      <c r="O40" s="48">
        <v>30</v>
      </c>
      <c r="P40" s="48">
        <v>28.9</v>
      </c>
      <c r="Q40" s="48">
        <v>28.9</v>
      </c>
      <c r="R40" s="48">
        <v>28.9</v>
      </c>
      <c r="S40" s="48">
        <v>28.9</v>
      </c>
      <c r="T40" s="48">
        <v>28.9</v>
      </c>
      <c r="U40" s="48">
        <v>28.9</v>
      </c>
      <c r="V40" s="48">
        <v>28.9</v>
      </c>
      <c r="W40" s="48">
        <v>28.9</v>
      </c>
      <c r="X40" s="48">
        <v>28.9</v>
      </c>
      <c r="Y40" s="48">
        <v>28.9</v>
      </c>
      <c r="Z40" s="48">
        <v>28.9</v>
      </c>
      <c r="AA40" s="48">
        <v>28.9</v>
      </c>
      <c r="AB40" s="48">
        <v>28.9</v>
      </c>
      <c r="AC40" s="55">
        <v>28.9</v>
      </c>
      <c r="AD40" s="55">
        <v>28.8</v>
      </c>
      <c r="AE40" s="55">
        <v>28.8</v>
      </c>
      <c r="AF40" s="55">
        <v>28.8</v>
      </c>
      <c r="AG40" s="58">
        <v>30</v>
      </c>
      <c r="AH40" s="51">
        <f t="shared" si="2"/>
        <v>30</v>
      </c>
      <c r="AI40" s="52">
        <f t="shared" si="3"/>
        <v>0</v>
      </c>
      <c r="AK40" s="53"/>
    </row>
    <row r="41" spans="1:41" x14ac:dyDescent="0.25">
      <c r="A41" s="57" t="s">
        <v>85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48">
        <v>0</v>
      </c>
      <c r="AB41" s="48">
        <v>0</v>
      </c>
      <c r="AC41" s="55">
        <v>0</v>
      </c>
      <c r="AD41" s="55">
        <v>0</v>
      </c>
      <c r="AE41" s="55">
        <v>0</v>
      </c>
      <c r="AF41" s="55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55">
        <v>17</v>
      </c>
      <c r="C42" s="68">
        <v>17</v>
      </c>
      <c r="D42" s="68">
        <v>17</v>
      </c>
      <c r="E42" s="68">
        <v>17</v>
      </c>
      <c r="F42" s="68">
        <v>17</v>
      </c>
      <c r="G42" s="68">
        <v>17</v>
      </c>
      <c r="H42" s="68">
        <v>17</v>
      </c>
      <c r="I42" s="68">
        <v>17</v>
      </c>
      <c r="J42" s="68">
        <v>17</v>
      </c>
      <c r="K42" s="68">
        <v>17</v>
      </c>
      <c r="L42" s="48">
        <v>17</v>
      </c>
      <c r="M42" s="48">
        <v>17</v>
      </c>
      <c r="N42" s="48">
        <v>17</v>
      </c>
      <c r="O42" s="48">
        <v>17</v>
      </c>
      <c r="P42" s="48">
        <v>17</v>
      </c>
      <c r="Q42" s="48">
        <v>17</v>
      </c>
      <c r="R42" s="48">
        <v>17</v>
      </c>
      <c r="S42" s="48">
        <v>17</v>
      </c>
      <c r="T42" s="48">
        <v>17</v>
      </c>
      <c r="U42" s="48">
        <v>17</v>
      </c>
      <c r="V42" s="48">
        <v>17</v>
      </c>
      <c r="W42" s="48">
        <v>17</v>
      </c>
      <c r="X42" s="48">
        <v>17</v>
      </c>
      <c r="Y42" s="48">
        <v>17</v>
      </c>
      <c r="Z42" s="48">
        <v>17</v>
      </c>
      <c r="AA42" s="48">
        <v>17</v>
      </c>
      <c r="AB42" s="48">
        <v>17</v>
      </c>
      <c r="AC42" s="55">
        <v>17</v>
      </c>
      <c r="AD42" s="55">
        <v>17</v>
      </c>
      <c r="AE42" s="55">
        <v>17</v>
      </c>
      <c r="AF42" s="55">
        <v>17</v>
      </c>
      <c r="AG42" s="58">
        <v>24</v>
      </c>
      <c r="AH42" s="51">
        <f t="shared" si="2"/>
        <v>17</v>
      </c>
      <c r="AI42" s="52">
        <f t="shared" si="3"/>
        <v>17</v>
      </c>
      <c r="AK42" s="53"/>
    </row>
    <row r="43" spans="1:41" x14ac:dyDescent="0.25">
      <c r="A43" s="57" t="s">
        <v>27</v>
      </c>
      <c r="B43" s="55">
        <v>3</v>
      </c>
      <c r="C43" s="55">
        <v>3</v>
      </c>
      <c r="D43" s="55">
        <v>3</v>
      </c>
      <c r="E43" s="55">
        <v>3</v>
      </c>
      <c r="F43" s="55">
        <v>3</v>
      </c>
      <c r="G43" s="55">
        <v>3</v>
      </c>
      <c r="H43" s="55">
        <v>3</v>
      </c>
      <c r="I43" s="55">
        <v>3</v>
      </c>
      <c r="J43" s="55">
        <v>3</v>
      </c>
      <c r="K43" s="55">
        <v>3</v>
      </c>
      <c r="L43" s="48">
        <v>3</v>
      </c>
      <c r="M43" s="48">
        <v>3</v>
      </c>
      <c r="N43" s="48">
        <v>3</v>
      </c>
      <c r="O43" s="48">
        <v>3</v>
      </c>
      <c r="P43" s="48">
        <v>3</v>
      </c>
      <c r="Q43" s="48">
        <v>3</v>
      </c>
      <c r="R43" s="48">
        <v>3</v>
      </c>
      <c r="S43" s="48">
        <v>3</v>
      </c>
      <c r="T43" s="48">
        <v>3</v>
      </c>
      <c r="U43" s="48">
        <v>3</v>
      </c>
      <c r="V43" s="48">
        <v>3</v>
      </c>
      <c r="W43" s="48">
        <v>3</v>
      </c>
      <c r="X43" s="48">
        <v>3</v>
      </c>
      <c r="Y43" s="48">
        <v>3</v>
      </c>
      <c r="Z43" s="48">
        <v>3</v>
      </c>
      <c r="AA43" s="48">
        <v>3</v>
      </c>
      <c r="AB43" s="48">
        <v>3</v>
      </c>
      <c r="AC43" s="55">
        <v>3</v>
      </c>
      <c r="AD43" s="55">
        <v>3</v>
      </c>
      <c r="AE43" s="55">
        <v>3</v>
      </c>
      <c r="AF43" s="55">
        <v>3</v>
      </c>
      <c r="AG43" s="58">
        <v>15</v>
      </c>
      <c r="AH43" s="51">
        <f t="shared" si="2"/>
        <v>3</v>
      </c>
      <c r="AI43" s="52">
        <f t="shared" si="3"/>
        <v>3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13</v>
      </c>
      <c r="C44" s="55">
        <v>13</v>
      </c>
      <c r="D44" s="55">
        <v>13</v>
      </c>
      <c r="E44" s="55">
        <v>13</v>
      </c>
      <c r="F44" s="55">
        <v>13</v>
      </c>
      <c r="G44" s="55">
        <v>13</v>
      </c>
      <c r="H44" s="55">
        <v>13</v>
      </c>
      <c r="I44" s="55">
        <v>13</v>
      </c>
      <c r="J44" s="55">
        <v>13</v>
      </c>
      <c r="K44" s="55">
        <v>13</v>
      </c>
      <c r="L44" s="48">
        <v>13</v>
      </c>
      <c r="M44" s="48">
        <v>13</v>
      </c>
      <c r="N44" s="48">
        <v>13</v>
      </c>
      <c r="O44" s="48">
        <v>13</v>
      </c>
      <c r="P44" s="48">
        <v>13</v>
      </c>
      <c r="Q44" s="48">
        <v>13</v>
      </c>
      <c r="R44" s="48">
        <v>13</v>
      </c>
      <c r="S44" s="48">
        <v>13</v>
      </c>
      <c r="T44" s="48">
        <v>13</v>
      </c>
      <c r="U44" s="48">
        <v>13</v>
      </c>
      <c r="V44" s="48">
        <v>13</v>
      </c>
      <c r="W44" s="48">
        <v>13</v>
      </c>
      <c r="X44" s="48">
        <v>13</v>
      </c>
      <c r="Y44" s="48">
        <v>13</v>
      </c>
      <c r="Z44" s="48">
        <v>13</v>
      </c>
      <c r="AA44" s="48">
        <v>13</v>
      </c>
      <c r="AB44" s="48">
        <v>13</v>
      </c>
      <c r="AC44" s="55">
        <v>13</v>
      </c>
      <c r="AD44" s="55">
        <v>13</v>
      </c>
      <c r="AE44" s="55">
        <v>13</v>
      </c>
      <c r="AF44" s="55">
        <v>13</v>
      </c>
      <c r="AG44" s="58">
        <v>14.1</v>
      </c>
      <c r="AH44" s="51">
        <f t="shared" si="2"/>
        <v>13</v>
      </c>
      <c r="AI44" s="52">
        <f t="shared" si="3"/>
        <v>13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55">
        <v>14</v>
      </c>
      <c r="C45" s="68">
        <v>14</v>
      </c>
      <c r="D45" s="68">
        <v>14</v>
      </c>
      <c r="E45" s="68">
        <v>3</v>
      </c>
      <c r="F45" s="68">
        <v>3</v>
      </c>
      <c r="G45" s="68">
        <v>8</v>
      </c>
      <c r="H45" s="68">
        <v>8</v>
      </c>
      <c r="I45" s="68">
        <v>14</v>
      </c>
      <c r="J45" s="68">
        <v>14</v>
      </c>
      <c r="K45" s="68">
        <v>14</v>
      </c>
      <c r="L45" s="48">
        <v>14</v>
      </c>
      <c r="M45" s="48">
        <v>14</v>
      </c>
      <c r="N45" s="48">
        <v>14</v>
      </c>
      <c r="O45" s="48">
        <v>14</v>
      </c>
      <c r="P45" s="48">
        <v>14</v>
      </c>
      <c r="Q45" s="48">
        <v>14</v>
      </c>
      <c r="R45" s="48">
        <v>14</v>
      </c>
      <c r="S45" s="48">
        <v>14</v>
      </c>
      <c r="T45" s="48">
        <v>14</v>
      </c>
      <c r="U45" s="48">
        <v>14</v>
      </c>
      <c r="V45" s="48">
        <v>14</v>
      </c>
      <c r="W45" s="48">
        <v>14</v>
      </c>
      <c r="X45" s="48">
        <v>14</v>
      </c>
      <c r="Y45" s="48">
        <v>14</v>
      </c>
      <c r="Z45" s="48">
        <v>14</v>
      </c>
      <c r="AA45" s="48">
        <v>14</v>
      </c>
      <c r="AB45" s="48">
        <v>14</v>
      </c>
      <c r="AC45" s="55">
        <v>14</v>
      </c>
      <c r="AD45" s="55">
        <v>14</v>
      </c>
      <c r="AE45" s="55">
        <v>14</v>
      </c>
      <c r="AF45" s="55">
        <v>14</v>
      </c>
      <c r="AG45" s="58">
        <v>14</v>
      </c>
      <c r="AH45" s="51">
        <f t="shared" si="2"/>
        <v>14</v>
      </c>
      <c r="AI45" s="52">
        <f t="shared" si="3"/>
        <v>3</v>
      </c>
      <c r="AK45" s="53"/>
    </row>
    <row r="46" spans="1:41" x14ac:dyDescent="0.25">
      <c r="A46" s="57" t="s">
        <v>30</v>
      </c>
      <c r="B46" s="55">
        <v>6.3</v>
      </c>
      <c r="C46" s="55">
        <v>6.3</v>
      </c>
      <c r="D46" s="55">
        <v>6.3</v>
      </c>
      <c r="E46" s="55">
        <v>6.3</v>
      </c>
      <c r="F46" s="55">
        <v>6.3</v>
      </c>
      <c r="G46" s="55">
        <v>6.3</v>
      </c>
      <c r="H46" s="55">
        <v>6.3</v>
      </c>
      <c r="I46" s="55">
        <v>6.3</v>
      </c>
      <c r="J46" s="55">
        <v>6.3</v>
      </c>
      <c r="K46" s="55">
        <v>6.3</v>
      </c>
      <c r="L46" s="48">
        <v>6.3</v>
      </c>
      <c r="M46" s="48">
        <v>6.3</v>
      </c>
      <c r="N46" s="48">
        <v>6.3</v>
      </c>
      <c r="O46" s="48">
        <v>6.3</v>
      </c>
      <c r="P46" s="48">
        <v>6.3</v>
      </c>
      <c r="Q46" s="48">
        <v>6.3</v>
      </c>
      <c r="R46" s="48">
        <v>6.3</v>
      </c>
      <c r="S46" s="48">
        <v>6.3</v>
      </c>
      <c r="T46" s="48">
        <v>6.3</v>
      </c>
      <c r="U46" s="48">
        <v>6.3</v>
      </c>
      <c r="V46" s="48">
        <v>6.3</v>
      </c>
      <c r="W46" s="48">
        <v>6.3</v>
      </c>
      <c r="X46" s="48">
        <v>6.3</v>
      </c>
      <c r="Y46" s="48">
        <v>6.3</v>
      </c>
      <c r="Z46" s="48">
        <v>6.3</v>
      </c>
      <c r="AA46" s="48">
        <v>6.3</v>
      </c>
      <c r="AB46" s="48">
        <v>6.3</v>
      </c>
      <c r="AC46" s="55">
        <v>6.3</v>
      </c>
      <c r="AD46" s="55">
        <v>6.3</v>
      </c>
      <c r="AE46" s="55">
        <v>6.3</v>
      </c>
      <c r="AF46" s="55">
        <v>6.3</v>
      </c>
      <c r="AG46" s="58">
        <v>10.050000000000001</v>
      </c>
      <c r="AH46" s="51">
        <f t="shared" si="2"/>
        <v>6.3</v>
      </c>
      <c r="AI46" s="52">
        <f t="shared" si="3"/>
        <v>6.3</v>
      </c>
      <c r="AK46" s="53"/>
    </row>
    <row r="47" spans="1:41" x14ac:dyDescent="0.25">
      <c r="A47" s="57" t="s">
        <v>31</v>
      </c>
      <c r="B47" s="55">
        <v>6</v>
      </c>
      <c r="C47" s="55">
        <v>6</v>
      </c>
      <c r="D47" s="55">
        <v>6</v>
      </c>
      <c r="E47" s="55">
        <v>6</v>
      </c>
      <c r="F47" s="55">
        <v>6</v>
      </c>
      <c r="G47" s="55">
        <v>6</v>
      </c>
      <c r="H47" s="55">
        <v>6</v>
      </c>
      <c r="I47" s="55">
        <v>6</v>
      </c>
      <c r="J47" s="55">
        <v>6</v>
      </c>
      <c r="K47" s="55">
        <v>6</v>
      </c>
      <c r="L47" s="48">
        <v>6</v>
      </c>
      <c r="M47" s="48">
        <v>6</v>
      </c>
      <c r="N47" s="48">
        <v>6</v>
      </c>
      <c r="O47" s="48">
        <v>6</v>
      </c>
      <c r="P47" s="48">
        <v>6</v>
      </c>
      <c r="Q47" s="48">
        <v>6</v>
      </c>
      <c r="R47" s="48">
        <v>6</v>
      </c>
      <c r="S47" s="48">
        <v>6</v>
      </c>
      <c r="T47" s="48">
        <v>6</v>
      </c>
      <c r="U47" s="48">
        <v>6</v>
      </c>
      <c r="V47" s="48">
        <v>6</v>
      </c>
      <c r="W47" s="48">
        <v>6</v>
      </c>
      <c r="X47" s="48">
        <v>6</v>
      </c>
      <c r="Y47" s="48">
        <v>6</v>
      </c>
      <c r="Z47" s="48">
        <v>6</v>
      </c>
      <c r="AA47" s="48">
        <v>6</v>
      </c>
      <c r="AB47" s="48">
        <v>6</v>
      </c>
      <c r="AC47" s="55">
        <v>6</v>
      </c>
      <c r="AD47" s="55">
        <v>6</v>
      </c>
      <c r="AE47" s="55">
        <v>6</v>
      </c>
      <c r="AF47" s="55">
        <v>6</v>
      </c>
      <c r="AG47" s="58">
        <v>6.2</v>
      </c>
      <c r="AH47" s="51">
        <f t="shared" si="2"/>
        <v>6</v>
      </c>
      <c r="AI47" s="52">
        <f t="shared" si="3"/>
        <v>6</v>
      </c>
      <c r="AK47" s="53"/>
    </row>
    <row r="48" spans="1:41" ht="15.75" thickBot="1" x14ac:dyDescent="0.3">
      <c r="A48" s="62" t="s">
        <v>32</v>
      </c>
      <c r="B48" s="70">
        <f>B195</f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f t="shared" si="5"/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>SUM(B36:B48)</f>
        <v>393.34000000000003</v>
      </c>
      <c r="C49" s="66">
        <f t="shared" ref="C49:AF49" si="6">SUM(C36:C48)</f>
        <v>383.04</v>
      </c>
      <c r="D49" s="66">
        <f t="shared" si="6"/>
        <v>375.24</v>
      </c>
      <c r="E49" s="66">
        <f t="shared" si="6"/>
        <v>364.24</v>
      </c>
      <c r="F49" s="66">
        <f t="shared" si="6"/>
        <v>364.24</v>
      </c>
      <c r="G49" s="66">
        <f t="shared" si="6"/>
        <v>353.14000000000004</v>
      </c>
      <c r="H49" s="66">
        <f t="shared" si="6"/>
        <v>347.14000000000004</v>
      </c>
      <c r="I49" s="66">
        <f t="shared" si="6"/>
        <v>345.14000000000004</v>
      </c>
      <c r="J49" s="66">
        <f t="shared" si="6"/>
        <v>374.74000000000007</v>
      </c>
      <c r="K49" s="66">
        <f t="shared" si="6"/>
        <v>352.74000000000007</v>
      </c>
      <c r="L49" s="66">
        <f t="shared" si="6"/>
        <v>365.34000000000003</v>
      </c>
      <c r="M49" s="66">
        <f t="shared" si="6"/>
        <v>367.44000000000005</v>
      </c>
      <c r="N49" s="66">
        <f t="shared" si="6"/>
        <v>370.04</v>
      </c>
      <c r="O49" s="66">
        <f t="shared" si="6"/>
        <v>398.34000000000003</v>
      </c>
      <c r="P49" s="66">
        <f t="shared" si="6"/>
        <v>399.24</v>
      </c>
      <c r="Q49" s="66">
        <f t="shared" si="6"/>
        <v>398.04</v>
      </c>
      <c r="R49" s="66">
        <f t="shared" si="6"/>
        <v>395.64</v>
      </c>
      <c r="S49" s="66">
        <f t="shared" si="6"/>
        <v>394.54</v>
      </c>
      <c r="T49" s="66">
        <f t="shared" si="6"/>
        <v>393.84</v>
      </c>
      <c r="U49" s="66">
        <f t="shared" si="6"/>
        <v>394.64</v>
      </c>
      <c r="V49" s="66">
        <f t="shared" si="6"/>
        <v>397.14</v>
      </c>
      <c r="W49" s="66">
        <f t="shared" si="6"/>
        <v>397.14</v>
      </c>
      <c r="X49" s="66">
        <f t="shared" si="6"/>
        <v>397.14</v>
      </c>
      <c r="Y49" s="66">
        <f t="shared" si="6"/>
        <v>398.44</v>
      </c>
      <c r="Z49" s="66">
        <f t="shared" si="6"/>
        <v>398.44</v>
      </c>
      <c r="AA49" s="66">
        <f t="shared" si="6"/>
        <v>398.64</v>
      </c>
      <c r="AB49" s="66">
        <f t="shared" si="6"/>
        <v>398.64</v>
      </c>
      <c r="AC49" s="66">
        <f t="shared" si="6"/>
        <v>398.64</v>
      </c>
      <c r="AD49" s="66">
        <f t="shared" si="6"/>
        <v>397.24000000000007</v>
      </c>
      <c r="AE49" s="66">
        <f t="shared" si="6"/>
        <v>396.64000000000004</v>
      </c>
      <c r="AF49" s="66">
        <f t="shared" si="6"/>
        <v>395.84000000000003</v>
      </c>
      <c r="AG49" s="71">
        <f>SUM(AG36:AG48)</f>
        <v>489.91</v>
      </c>
      <c r="AH49" s="51">
        <f t="shared" si="2"/>
        <v>399.24</v>
      </c>
      <c r="AI49" s="52">
        <f t="shared" si="3"/>
        <v>345.14000000000004</v>
      </c>
      <c r="AK49" s="53"/>
    </row>
    <row r="50" spans="1:37" x14ac:dyDescent="0.25">
      <c r="A50" s="54" t="s">
        <v>34</v>
      </c>
      <c r="B50" s="48">
        <v>0</v>
      </c>
      <c r="C50" s="55">
        <v>0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72">
        <v>0</v>
      </c>
      <c r="M50" s="72">
        <v>0</v>
      </c>
      <c r="N50" s="72">
        <v>14</v>
      </c>
      <c r="O50" s="72">
        <v>14</v>
      </c>
      <c r="P50" s="48">
        <v>0</v>
      </c>
      <c r="Q50" s="48">
        <v>0</v>
      </c>
      <c r="R50" s="48">
        <v>0</v>
      </c>
      <c r="S50" s="48">
        <v>40.6</v>
      </c>
      <c r="T50" s="48">
        <v>19.7</v>
      </c>
      <c r="U50" s="48">
        <v>19.3</v>
      </c>
      <c r="V50" s="48">
        <v>0</v>
      </c>
      <c r="W50" s="48">
        <v>0</v>
      </c>
      <c r="X50" s="48">
        <v>0</v>
      </c>
      <c r="Y50" s="48">
        <v>41.1</v>
      </c>
      <c r="Z50" s="48">
        <v>19.2</v>
      </c>
      <c r="AA50" s="48">
        <v>14.3</v>
      </c>
      <c r="AB50" s="48">
        <v>14.3</v>
      </c>
      <c r="AC50" s="48">
        <v>0</v>
      </c>
      <c r="AD50" s="48">
        <v>14</v>
      </c>
      <c r="AE50" s="48">
        <v>10</v>
      </c>
      <c r="AF50" s="48">
        <v>0</v>
      </c>
      <c r="AG50" s="56">
        <v>60</v>
      </c>
      <c r="AH50" s="51">
        <f t="shared" si="2"/>
        <v>41.1</v>
      </c>
      <c r="AI50" s="52">
        <f t="shared" si="3"/>
        <v>0</v>
      </c>
      <c r="AK50" s="53"/>
    </row>
    <row r="51" spans="1:37" x14ac:dyDescent="0.25">
      <c r="A51" s="57" t="s">
        <v>35</v>
      </c>
      <c r="B51" s="67">
        <v>0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72">
        <v>0</v>
      </c>
      <c r="M51" s="72">
        <v>0</v>
      </c>
      <c r="N51" s="72">
        <v>5</v>
      </c>
      <c r="O51" s="72">
        <v>5</v>
      </c>
      <c r="P51" s="67">
        <v>0</v>
      </c>
      <c r="Q51" s="67">
        <v>0</v>
      </c>
      <c r="R51" s="67">
        <v>0</v>
      </c>
      <c r="S51" s="48">
        <v>5.8</v>
      </c>
      <c r="T51" s="48">
        <v>14.4</v>
      </c>
      <c r="U51" s="48">
        <v>9.9</v>
      </c>
      <c r="V51" s="48">
        <v>0</v>
      </c>
      <c r="W51" s="48">
        <v>0</v>
      </c>
      <c r="X51" s="48">
        <v>0</v>
      </c>
      <c r="Y51" s="67">
        <v>17.3</v>
      </c>
      <c r="Z51" s="67">
        <v>8.9</v>
      </c>
      <c r="AA51" s="67">
        <v>5.6</v>
      </c>
      <c r="AB51" s="67">
        <v>5.8</v>
      </c>
      <c r="AC51" s="67">
        <v>4</v>
      </c>
      <c r="AD51" s="67">
        <v>7.9</v>
      </c>
      <c r="AE51" s="67">
        <v>9.1</v>
      </c>
      <c r="AF51" s="67">
        <v>0</v>
      </c>
      <c r="AG51" s="58">
        <v>32</v>
      </c>
      <c r="AH51" s="51">
        <f t="shared" si="2"/>
        <v>17.3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74">
        <v>0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73">
        <v>0</v>
      </c>
      <c r="M52" s="73">
        <v>0</v>
      </c>
      <c r="N52" s="73">
        <v>2</v>
      </c>
      <c r="O52" s="73">
        <v>2</v>
      </c>
      <c r="P52" s="74">
        <v>0</v>
      </c>
      <c r="Q52" s="74">
        <v>0</v>
      </c>
      <c r="R52" s="74">
        <v>0</v>
      </c>
      <c r="S52" s="48">
        <v>2.1</v>
      </c>
      <c r="T52" s="48">
        <v>5.3</v>
      </c>
      <c r="U52" s="48">
        <v>3.6</v>
      </c>
      <c r="V52" s="48">
        <v>0</v>
      </c>
      <c r="W52" s="48">
        <v>0</v>
      </c>
      <c r="X52" s="48">
        <v>0</v>
      </c>
      <c r="Y52" s="74">
        <v>6.3</v>
      </c>
      <c r="Z52" s="74">
        <v>3.2</v>
      </c>
      <c r="AA52" s="74">
        <v>2</v>
      </c>
      <c r="AB52" s="74">
        <v>2.1</v>
      </c>
      <c r="AC52" s="74">
        <v>1.3</v>
      </c>
      <c r="AD52" s="74">
        <v>2.9</v>
      </c>
      <c r="AE52" s="74">
        <v>3.3</v>
      </c>
      <c r="AF52" s="74">
        <v>0</v>
      </c>
      <c r="AG52" s="75">
        <v>14</v>
      </c>
      <c r="AH52" s="51">
        <f t="shared" si="2"/>
        <v>6.3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0</v>
      </c>
      <c r="N53" s="66">
        <f t="shared" si="7"/>
        <v>21</v>
      </c>
      <c r="O53" s="66">
        <f t="shared" si="7"/>
        <v>21</v>
      </c>
      <c r="P53" s="66">
        <f t="shared" si="7"/>
        <v>0</v>
      </c>
      <c r="Q53" s="66">
        <f t="shared" si="7"/>
        <v>0</v>
      </c>
      <c r="R53" s="66">
        <f t="shared" si="7"/>
        <v>0</v>
      </c>
      <c r="S53" s="66">
        <f t="shared" si="7"/>
        <v>48.5</v>
      </c>
      <c r="T53" s="66">
        <f t="shared" si="7"/>
        <v>39.4</v>
      </c>
      <c r="U53" s="66">
        <f t="shared" si="7"/>
        <v>32.800000000000004</v>
      </c>
      <c r="V53" s="66">
        <f t="shared" si="7"/>
        <v>0</v>
      </c>
      <c r="W53" s="66">
        <f t="shared" si="7"/>
        <v>0</v>
      </c>
      <c r="X53" s="66">
        <f t="shared" si="7"/>
        <v>0</v>
      </c>
      <c r="Y53" s="66">
        <f t="shared" si="7"/>
        <v>64.7</v>
      </c>
      <c r="Z53" s="66">
        <f t="shared" si="7"/>
        <v>31.3</v>
      </c>
      <c r="AA53" s="66">
        <f t="shared" si="7"/>
        <v>21.9</v>
      </c>
      <c r="AB53" s="66">
        <f t="shared" si="7"/>
        <v>22.200000000000003</v>
      </c>
      <c r="AC53" s="66">
        <f t="shared" si="7"/>
        <v>5.3</v>
      </c>
      <c r="AD53" s="66">
        <f t="shared" si="7"/>
        <v>24.799999999999997</v>
      </c>
      <c r="AE53" s="66">
        <f t="shared" si="7"/>
        <v>22.400000000000002</v>
      </c>
      <c r="AF53" s="66">
        <f t="shared" si="7"/>
        <v>0</v>
      </c>
      <c r="AG53" s="71">
        <f>SUM(AG50:AG52)</f>
        <v>106</v>
      </c>
      <c r="AH53" s="51">
        <f t="shared" si="2"/>
        <v>64.7</v>
      </c>
      <c r="AI53" s="52">
        <f t="shared" si="3"/>
        <v>0</v>
      </c>
      <c r="AK53" s="53"/>
    </row>
    <row r="54" spans="1:37" x14ac:dyDescent="0.25">
      <c r="A54" s="54" t="s">
        <v>205</v>
      </c>
      <c r="B54" s="48">
        <v>0</v>
      </c>
      <c r="C54" s="48">
        <v>0</v>
      </c>
      <c r="D54" s="48">
        <v>0</v>
      </c>
      <c r="E54" s="48">
        <v>0</v>
      </c>
      <c r="F54" s="48">
        <v>0</v>
      </c>
      <c r="G54" s="48">
        <v>0</v>
      </c>
      <c r="H54" s="48">
        <v>0</v>
      </c>
      <c r="I54" s="48">
        <v>0</v>
      </c>
      <c r="J54" s="48">
        <v>0</v>
      </c>
      <c r="K54" s="48">
        <v>0</v>
      </c>
      <c r="L54" s="48">
        <v>0</v>
      </c>
      <c r="M54" s="48">
        <v>0</v>
      </c>
      <c r="N54" s="48">
        <v>16</v>
      </c>
      <c r="O54" s="48">
        <v>25</v>
      </c>
      <c r="P54" s="48">
        <v>38</v>
      </c>
      <c r="Q54" s="48">
        <v>13.6</v>
      </c>
      <c r="R54" s="48">
        <v>3</v>
      </c>
      <c r="S54" s="48">
        <v>1</v>
      </c>
      <c r="T54" s="48">
        <v>0</v>
      </c>
      <c r="U54" s="48">
        <v>0</v>
      </c>
      <c r="V54" s="48">
        <v>0</v>
      </c>
      <c r="W54" s="48">
        <v>0</v>
      </c>
      <c r="X54" s="48">
        <v>0</v>
      </c>
      <c r="Y54" s="48">
        <v>0</v>
      </c>
      <c r="Z54" s="48">
        <v>58.1</v>
      </c>
      <c r="AA54" s="48">
        <v>34.1</v>
      </c>
      <c r="AB54" s="48">
        <v>33.5</v>
      </c>
      <c r="AC54" s="48">
        <v>36</v>
      </c>
      <c r="AD54" s="48">
        <v>19.5</v>
      </c>
      <c r="AE54" s="48">
        <v>15</v>
      </c>
      <c r="AF54" s="48">
        <v>13.4</v>
      </c>
      <c r="AG54" s="56"/>
      <c r="AH54" s="51">
        <f t="shared" si="2"/>
        <v>58.1</v>
      </c>
      <c r="AI54" s="52">
        <f t="shared" si="3"/>
        <v>0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48">
        <v>0</v>
      </c>
      <c r="M55" s="48">
        <v>0</v>
      </c>
      <c r="N55" s="48">
        <v>0</v>
      </c>
      <c r="O55" s="48">
        <v>0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48">
        <v>0</v>
      </c>
      <c r="V55" s="48">
        <v>0</v>
      </c>
      <c r="W55" s="48">
        <v>0</v>
      </c>
      <c r="X55" s="48">
        <v>0</v>
      </c>
      <c r="Y55" s="48">
        <v>0</v>
      </c>
      <c r="Z55" s="48">
        <v>0</v>
      </c>
      <c r="AA55" s="67">
        <v>0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-52</v>
      </c>
      <c r="C56" s="67">
        <v>-50</v>
      </c>
      <c r="D56" s="67">
        <v>-40</v>
      </c>
      <c r="E56" s="67">
        <v>-40</v>
      </c>
      <c r="F56" s="67">
        <v>-43</v>
      </c>
      <c r="G56" s="67">
        <v>-25</v>
      </c>
      <c r="H56" s="67">
        <v>-54</v>
      </c>
      <c r="I56" s="67">
        <v>0</v>
      </c>
      <c r="J56" s="67">
        <v>-25</v>
      </c>
      <c r="K56" s="67">
        <v>0</v>
      </c>
      <c r="L56" s="67">
        <v>0</v>
      </c>
      <c r="M56" s="67">
        <v>0</v>
      </c>
      <c r="N56" s="67">
        <v>-30</v>
      </c>
      <c r="O56" s="67">
        <v>-56</v>
      </c>
      <c r="P56" s="67">
        <v>-20</v>
      </c>
      <c r="Q56" s="67">
        <v>-22</v>
      </c>
      <c r="R56" s="67">
        <v>-50</v>
      </c>
      <c r="S56" s="67">
        <v>-47</v>
      </c>
      <c r="T56" s="67">
        <v>-77</v>
      </c>
      <c r="U56" s="67">
        <v>-77.5</v>
      </c>
      <c r="V56" s="67">
        <v>-65</v>
      </c>
      <c r="W56" s="67">
        <v>-37</v>
      </c>
      <c r="X56" s="67">
        <v>-37</v>
      </c>
      <c r="Y56" s="67">
        <v>-6.8</v>
      </c>
      <c r="Z56" s="67">
        <v>-49.2</v>
      </c>
      <c r="AA56" s="67">
        <v>-38</v>
      </c>
      <c r="AB56" s="67">
        <v>-44</v>
      </c>
      <c r="AC56" s="67">
        <v>-60</v>
      </c>
      <c r="AD56" s="67">
        <v>-48.2</v>
      </c>
      <c r="AE56" s="67">
        <v>-40</v>
      </c>
      <c r="AF56" s="67">
        <v>-48</v>
      </c>
      <c r="AG56" s="78"/>
      <c r="AH56" s="51">
        <f t="shared" si="2"/>
        <v>0</v>
      </c>
      <c r="AI56" s="52">
        <f t="shared" si="3"/>
        <v>-77.5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67">
        <v>0</v>
      </c>
      <c r="M57" s="67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0</v>
      </c>
      <c r="AA57" s="79">
        <v>0</v>
      </c>
      <c r="AB57" s="79">
        <v>0</v>
      </c>
      <c r="AC57" s="79">
        <v>0</v>
      </c>
      <c r="AD57" s="79">
        <v>0</v>
      </c>
      <c r="AE57" s="79">
        <v>0</v>
      </c>
      <c r="AF57" s="79">
        <v>0</v>
      </c>
      <c r="AG57" s="78"/>
      <c r="AH57" s="51">
        <f t="shared" si="2"/>
        <v>0</v>
      </c>
      <c r="AI57" s="52">
        <f t="shared" si="3"/>
        <v>0</v>
      </c>
      <c r="AK57" s="53"/>
    </row>
    <row r="58" spans="1:37" x14ac:dyDescent="0.25">
      <c r="A58" s="57" t="s">
        <v>40</v>
      </c>
      <c r="B58" s="48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87</v>
      </c>
      <c r="B59" s="80">
        <v>0</v>
      </c>
      <c r="C59" s="67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67">
        <v>0</v>
      </c>
      <c r="O59" s="67">
        <v>0</v>
      </c>
      <c r="P59" s="80">
        <v>0</v>
      </c>
      <c r="Q59" s="80">
        <v>0</v>
      </c>
      <c r="R59" s="80">
        <v>0</v>
      </c>
      <c r="S59" s="80">
        <v>0</v>
      </c>
      <c r="T59" s="80">
        <v>0</v>
      </c>
      <c r="U59" s="80">
        <v>0</v>
      </c>
      <c r="V59" s="80">
        <v>0</v>
      </c>
      <c r="W59" s="80">
        <v>0</v>
      </c>
      <c r="X59" s="80">
        <v>0</v>
      </c>
      <c r="Y59" s="80">
        <v>0</v>
      </c>
      <c r="Z59" s="80">
        <v>0</v>
      </c>
      <c r="AA59" s="80">
        <v>0</v>
      </c>
      <c r="AB59" s="80">
        <v>0</v>
      </c>
      <c r="AC59" s="80">
        <v>0</v>
      </c>
      <c r="AD59" s="80">
        <v>0</v>
      </c>
      <c r="AE59" s="80">
        <v>0</v>
      </c>
      <c r="AF59" s="80">
        <v>0</v>
      </c>
      <c r="AG59" s="78"/>
      <c r="AH59" s="51">
        <f t="shared" si="2"/>
        <v>0</v>
      </c>
      <c r="AI59" s="52">
        <f t="shared" si="3"/>
        <v>0</v>
      </c>
      <c r="AK59" s="53"/>
    </row>
    <row r="60" spans="1:37" x14ac:dyDescent="0.25">
      <c r="A60" s="57" t="s">
        <v>88</v>
      </c>
      <c r="B60" s="80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79">
        <v>0</v>
      </c>
      <c r="I60" s="79">
        <v>0</v>
      </c>
      <c r="J60" s="79">
        <v>0</v>
      </c>
      <c r="K60" s="79">
        <v>0</v>
      </c>
      <c r="L60" s="48">
        <v>0</v>
      </c>
      <c r="M60" s="48">
        <v>0</v>
      </c>
      <c r="N60" s="48">
        <v>0</v>
      </c>
      <c r="O60" s="48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89</v>
      </c>
      <c r="B61" s="79">
        <v>0</v>
      </c>
      <c r="C61" s="79">
        <v>0</v>
      </c>
      <c r="D61" s="79">
        <v>0</v>
      </c>
      <c r="E61" s="79">
        <v>0</v>
      </c>
      <c r="F61" s="79">
        <v>0</v>
      </c>
      <c r="G61" s="79">
        <v>0</v>
      </c>
      <c r="H61" s="79">
        <v>0</v>
      </c>
      <c r="I61" s="79">
        <v>0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0</v>
      </c>
      <c r="R61" s="79">
        <v>0</v>
      </c>
      <c r="S61" s="79">
        <v>0</v>
      </c>
      <c r="T61" s="79">
        <v>0</v>
      </c>
      <c r="U61" s="79">
        <v>0</v>
      </c>
      <c r="V61" s="79">
        <v>0</v>
      </c>
      <c r="W61" s="79">
        <v>0</v>
      </c>
      <c r="X61" s="79">
        <v>0</v>
      </c>
      <c r="Y61" s="79">
        <v>0</v>
      </c>
      <c r="Z61" s="79">
        <v>10</v>
      </c>
      <c r="AA61" s="79">
        <v>10</v>
      </c>
      <c r="AB61" s="79">
        <v>10</v>
      </c>
      <c r="AC61" s="79">
        <v>10</v>
      </c>
      <c r="AD61" s="79">
        <v>10</v>
      </c>
      <c r="AE61" s="79">
        <v>10</v>
      </c>
      <c r="AF61" s="79">
        <v>10</v>
      </c>
      <c r="AG61" s="78"/>
      <c r="AH61" s="51">
        <f t="shared" si="2"/>
        <v>10</v>
      </c>
      <c r="AI61" s="52">
        <f t="shared" si="3"/>
        <v>0</v>
      </c>
      <c r="AK61" s="53"/>
    </row>
    <row r="62" spans="1:37" x14ac:dyDescent="0.25">
      <c r="A62" s="57" t="s">
        <v>90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91</v>
      </c>
      <c r="B63" s="82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67">
        <v>0</v>
      </c>
      <c r="M63" s="67">
        <v>0</v>
      </c>
      <c r="N63" s="67">
        <v>0</v>
      </c>
      <c r="O63" s="67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92</v>
      </c>
      <c r="B64" s="82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79">
        <v>0</v>
      </c>
      <c r="I64" s="79">
        <v>0</v>
      </c>
      <c r="J64" s="79">
        <v>0</v>
      </c>
      <c r="K64" s="79">
        <v>0</v>
      </c>
      <c r="L64" s="48">
        <v>0</v>
      </c>
      <c r="M64" s="48">
        <v>0</v>
      </c>
      <c r="N64" s="48">
        <v>0</v>
      </c>
      <c r="O64" s="48">
        <v>0</v>
      </c>
      <c r="P64" s="82">
        <v>0</v>
      </c>
      <c r="Q64" s="82">
        <v>0</v>
      </c>
      <c r="R64" s="82">
        <v>0</v>
      </c>
      <c r="S64" s="82">
        <v>0</v>
      </c>
      <c r="T64" s="82">
        <v>0</v>
      </c>
      <c r="U64" s="82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-52</v>
      </c>
      <c r="C65" s="66">
        <f t="shared" ref="C65:AF65" si="8">SUM(C54:C64)</f>
        <v>-50</v>
      </c>
      <c r="D65" s="66">
        <f t="shared" si="8"/>
        <v>-40</v>
      </c>
      <c r="E65" s="66">
        <f t="shared" si="8"/>
        <v>-40</v>
      </c>
      <c r="F65" s="66">
        <f t="shared" si="8"/>
        <v>-43</v>
      </c>
      <c r="G65" s="66">
        <f t="shared" si="8"/>
        <v>-25</v>
      </c>
      <c r="H65" s="66">
        <f t="shared" si="8"/>
        <v>-54</v>
      </c>
      <c r="I65" s="66">
        <f t="shared" si="8"/>
        <v>0</v>
      </c>
      <c r="J65" s="66">
        <f t="shared" si="8"/>
        <v>-25</v>
      </c>
      <c r="K65" s="66">
        <f t="shared" si="8"/>
        <v>0</v>
      </c>
      <c r="L65" s="66">
        <f t="shared" si="8"/>
        <v>0</v>
      </c>
      <c r="M65" s="66">
        <f t="shared" si="8"/>
        <v>0</v>
      </c>
      <c r="N65" s="66">
        <f t="shared" si="8"/>
        <v>-14</v>
      </c>
      <c r="O65" s="66">
        <f t="shared" si="8"/>
        <v>-31</v>
      </c>
      <c r="P65" s="66">
        <f t="shared" si="8"/>
        <v>18</v>
      </c>
      <c r="Q65" s="66">
        <f t="shared" si="8"/>
        <v>-8.4</v>
      </c>
      <c r="R65" s="66">
        <f t="shared" si="8"/>
        <v>-47</v>
      </c>
      <c r="S65" s="66">
        <f t="shared" si="8"/>
        <v>-46</v>
      </c>
      <c r="T65" s="66">
        <f t="shared" si="8"/>
        <v>-77</v>
      </c>
      <c r="U65" s="66">
        <f t="shared" si="8"/>
        <v>-77.5</v>
      </c>
      <c r="V65" s="66">
        <f t="shared" si="8"/>
        <v>-65</v>
      </c>
      <c r="W65" s="66">
        <f t="shared" si="8"/>
        <v>-37</v>
      </c>
      <c r="X65" s="66">
        <f t="shared" si="8"/>
        <v>-37</v>
      </c>
      <c r="Y65" s="66">
        <f t="shared" si="8"/>
        <v>-6.8</v>
      </c>
      <c r="Z65" s="66">
        <f t="shared" si="8"/>
        <v>18.899999999999999</v>
      </c>
      <c r="AA65" s="66">
        <f t="shared" si="8"/>
        <v>6.1000000000000014</v>
      </c>
      <c r="AB65" s="66">
        <f t="shared" si="8"/>
        <v>-0.5</v>
      </c>
      <c r="AC65" s="66">
        <f t="shared" si="8"/>
        <v>-14</v>
      </c>
      <c r="AD65" s="66">
        <f t="shared" si="8"/>
        <v>-18.700000000000003</v>
      </c>
      <c r="AE65" s="66">
        <f t="shared" si="8"/>
        <v>-15</v>
      </c>
      <c r="AF65" s="66">
        <f t="shared" si="8"/>
        <v>-24.6</v>
      </c>
      <c r="AG65" s="71">
        <f>SUM(AG54:AG64)</f>
        <v>0</v>
      </c>
      <c r="AH65" s="51">
        <f t="shared" si="2"/>
        <v>18.899999999999999</v>
      </c>
      <c r="AI65" s="52">
        <f t="shared" si="3"/>
        <v>-77.5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82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207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209</v>
      </c>
      <c r="B70" s="88">
        <f>B65+B53+B49+B35+B69</f>
        <v>1127.74</v>
      </c>
      <c r="C70" s="88">
        <f t="shared" ref="C70:AG70" si="10">C65+C53+C49+C35+C69</f>
        <v>1099.54</v>
      </c>
      <c r="D70" s="88">
        <f t="shared" si="10"/>
        <v>1081.74</v>
      </c>
      <c r="E70" s="88">
        <f t="shared" si="10"/>
        <v>1070.74</v>
      </c>
      <c r="F70" s="88">
        <f t="shared" si="10"/>
        <v>1041.54</v>
      </c>
      <c r="G70" s="88">
        <f t="shared" si="10"/>
        <v>1074.6400000000001</v>
      </c>
      <c r="H70" s="88">
        <f t="shared" si="10"/>
        <v>1039.6400000000001</v>
      </c>
      <c r="I70" s="88">
        <f t="shared" si="10"/>
        <v>1091.6400000000001</v>
      </c>
      <c r="J70" s="88">
        <f t="shared" si="10"/>
        <v>1096.24</v>
      </c>
      <c r="K70" s="88">
        <f t="shared" si="10"/>
        <v>1099.24</v>
      </c>
      <c r="L70" s="88">
        <f t="shared" si="10"/>
        <v>1129.8400000000001</v>
      </c>
      <c r="M70" s="88">
        <f t="shared" si="10"/>
        <v>1171.94</v>
      </c>
      <c r="N70" s="88">
        <f t="shared" si="10"/>
        <v>1221.54</v>
      </c>
      <c r="O70" s="88">
        <f t="shared" si="10"/>
        <v>1232.8400000000001</v>
      </c>
      <c r="P70" s="88">
        <f t="shared" si="10"/>
        <v>1261.74</v>
      </c>
      <c r="Q70" s="88">
        <f t="shared" si="10"/>
        <v>1233.94</v>
      </c>
      <c r="R70" s="88">
        <f t="shared" si="10"/>
        <v>1192.94</v>
      </c>
      <c r="S70" s="88">
        <f t="shared" si="10"/>
        <v>1241.3399999999999</v>
      </c>
      <c r="T70" s="88">
        <f t="shared" si="10"/>
        <v>1200.54</v>
      </c>
      <c r="U70" s="88">
        <f t="shared" si="10"/>
        <v>1186.24</v>
      </c>
      <c r="V70" s="88">
        <f t="shared" si="10"/>
        <v>1128.44</v>
      </c>
      <c r="W70" s="88">
        <f t="shared" si="10"/>
        <v>1156.44</v>
      </c>
      <c r="X70" s="88">
        <f t="shared" si="10"/>
        <v>1156.44</v>
      </c>
      <c r="Y70" s="88">
        <f t="shared" si="10"/>
        <v>1372.6400000000003</v>
      </c>
      <c r="Z70" s="88">
        <f t="shared" si="10"/>
        <v>1374.94</v>
      </c>
      <c r="AA70" s="88">
        <f t="shared" si="10"/>
        <v>1356.94</v>
      </c>
      <c r="AB70" s="88">
        <f t="shared" si="10"/>
        <v>1350.64</v>
      </c>
      <c r="AC70" s="88">
        <f t="shared" si="10"/>
        <v>1304.1400000000001</v>
      </c>
      <c r="AD70" s="88">
        <f t="shared" si="10"/>
        <v>1257.54</v>
      </c>
      <c r="AE70" s="88">
        <f t="shared" si="10"/>
        <v>1218.24</v>
      </c>
      <c r="AF70" s="88">
        <f t="shared" si="10"/>
        <v>1185.44</v>
      </c>
      <c r="AG70" s="88">
        <f t="shared" si="10"/>
        <v>2068.14</v>
      </c>
      <c r="AH70" s="51">
        <f t="shared" si="2"/>
        <v>1374.94</v>
      </c>
      <c r="AI70" s="52">
        <f t="shared" si="3"/>
        <v>1039.6400000000001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208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>
        <v>80</v>
      </c>
      <c r="M71" s="86">
        <v>80</v>
      </c>
      <c r="N71" s="86">
        <v>80</v>
      </c>
      <c r="O71" s="86">
        <v>50</v>
      </c>
      <c r="P71" s="86">
        <v>50</v>
      </c>
      <c r="Q71" s="86"/>
      <c r="R71" s="86">
        <v>50</v>
      </c>
      <c r="S71" s="86">
        <v>50</v>
      </c>
      <c r="T71" s="86">
        <v>30</v>
      </c>
      <c r="U71" s="86">
        <v>70</v>
      </c>
      <c r="V71" s="86">
        <v>40</v>
      </c>
      <c r="W71" s="86">
        <v>40</v>
      </c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80</v>
      </c>
      <c r="AI71" s="52">
        <f t="shared" si="3"/>
        <v>30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210</v>
      </c>
      <c r="B72" s="88">
        <f>B69+B65+B53+B49+B35+B71</f>
        <v>1127.74</v>
      </c>
      <c r="C72" s="88">
        <f t="shared" ref="C72:AF72" si="11">C69+C65+C53+C49+C35+C71</f>
        <v>1099.54</v>
      </c>
      <c r="D72" s="88">
        <f t="shared" si="11"/>
        <v>1081.74</v>
      </c>
      <c r="E72" s="88">
        <f t="shared" si="11"/>
        <v>1070.74</v>
      </c>
      <c r="F72" s="88">
        <f t="shared" si="11"/>
        <v>1041.54</v>
      </c>
      <c r="G72" s="88">
        <f t="shared" si="11"/>
        <v>1074.6400000000001</v>
      </c>
      <c r="H72" s="88">
        <f t="shared" si="11"/>
        <v>1039.6400000000001</v>
      </c>
      <c r="I72" s="88">
        <f t="shared" si="11"/>
        <v>1091.6400000000001</v>
      </c>
      <c r="J72" s="88">
        <f t="shared" si="11"/>
        <v>1096.24</v>
      </c>
      <c r="K72" s="88">
        <f t="shared" si="11"/>
        <v>1099.24</v>
      </c>
      <c r="L72" s="88">
        <f t="shared" si="11"/>
        <v>1209.8400000000001</v>
      </c>
      <c r="M72" s="88">
        <f t="shared" si="11"/>
        <v>1251.94</v>
      </c>
      <c r="N72" s="88">
        <f t="shared" si="11"/>
        <v>1301.54</v>
      </c>
      <c r="O72" s="88">
        <f t="shared" si="11"/>
        <v>1282.8400000000001</v>
      </c>
      <c r="P72" s="88">
        <f t="shared" si="11"/>
        <v>1311.74</v>
      </c>
      <c r="Q72" s="88">
        <f t="shared" si="11"/>
        <v>1233.94</v>
      </c>
      <c r="R72" s="88">
        <f t="shared" si="11"/>
        <v>1242.94</v>
      </c>
      <c r="S72" s="88">
        <f t="shared" si="11"/>
        <v>1291.3399999999999</v>
      </c>
      <c r="T72" s="88">
        <f t="shared" si="11"/>
        <v>1230.54</v>
      </c>
      <c r="U72" s="88">
        <f t="shared" si="11"/>
        <v>1256.24</v>
      </c>
      <c r="V72" s="88">
        <f t="shared" si="11"/>
        <v>1168.44</v>
      </c>
      <c r="W72" s="88">
        <f t="shared" si="11"/>
        <v>1196.44</v>
      </c>
      <c r="X72" s="88">
        <f t="shared" si="11"/>
        <v>1156.44</v>
      </c>
      <c r="Y72" s="88">
        <f t="shared" si="11"/>
        <v>1372.6400000000003</v>
      </c>
      <c r="Z72" s="88">
        <f t="shared" si="11"/>
        <v>1374.94</v>
      </c>
      <c r="AA72" s="88">
        <f t="shared" si="11"/>
        <v>1356.94</v>
      </c>
      <c r="AB72" s="88">
        <f t="shared" si="11"/>
        <v>1350.64</v>
      </c>
      <c r="AC72" s="88">
        <f t="shared" si="11"/>
        <v>1304.1400000000001</v>
      </c>
      <c r="AD72" s="88">
        <f t="shared" si="11"/>
        <v>1257.54</v>
      </c>
      <c r="AE72" s="88">
        <f t="shared" si="11"/>
        <v>1218.24</v>
      </c>
      <c r="AF72" s="88">
        <f t="shared" si="11"/>
        <v>1185.44</v>
      </c>
      <c r="AG72" s="71">
        <f>AG69+AG65+AG53+AG49+AG35+AG71</f>
        <v>2068.14</v>
      </c>
      <c r="AH72" s="51">
        <f t="shared" si="2"/>
        <v>1374.94</v>
      </c>
      <c r="AI72" s="52">
        <f t="shared" si="3"/>
        <v>1039.6400000000001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>IF(B57&lt;0,B57*-1,0)</f>
        <v>0</v>
      </c>
      <c r="C73" s="79">
        <f t="shared" ref="C73:Q73" si="12">IF(C57&lt;0,C57*-1,0)</f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>IF(B55&lt;0,B55*-1,0)</f>
        <v>0</v>
      </c>
      <c r="C74" s="79">
        <f t="shared" ref="C74:Q74" si="14">IF(C55&lt;0,C55*-1,0)</f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>IF(B58&lt;0,B58*-1,0)</f>
        <v>0</v>
      </c>
      <c r="C75" s="79">
        <f t="shared" ref="C75:Q75" si="16">IF(C58&lt;0,C58*-1,0)</f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>IF(B56&lt;0,B56*-1,0)</f>
        <v>52</v>
      </c>
      <c r="C76" s="79">
        <f t="shared" ref="C76:AF76" si="18">IF(C56&lt;0,C56*-1,0)</f>
        <v>50</v>
      </c>
      <c r="D76" s="79">
        <f t="shared" si="18"/>
        <v>40</v>
      </c>
      <c r="E76" s="79">
        <f t="shared" si="18"/>
        <v>40</v>
      </c>
      <c r="F76" s="79">
        <f t="shared" si="18"/>
        <v>43</v>
      </c>
      <c r="G76" s="79">
        <f t="shared" si="18"/>
        <v>25</v>
      </c>
      <c r="H76" s="79">
        <f t="shared" si="18"/>
        <v>54</v>
      </c>
      <c r="I76" s="79">
        <f t="shared" si="18"/>
        <v>0</v>
      </c>
      <c r="J76" s="79">
        <f t="shared" si="18"/>
        <v>25</v>
      </c>
      <c r="K76" s="79">
        <f t="shared" si="18"/>
        <v>0</v>
      </c>
      <c r="L76" s="79">
        <f t="shared" si="18"/>
        <v>0</v>
      </c>
      <c r="M76" s="79">
        <f t="shared" si="18"/>
        <v>0</v>
      </c>
      <c r="N76" s="79">
        <f t="shared" si="18"/>
        <v>30</v>
      </c>
      <c r="O76" s="79">
        <f t="shared" si="18"/>
        <v>56</v>
      </c>
      <c r="P76" s="79">
        <f t="shared" si="18"/>
        <v>20</v>
      </c>
      <c r="Q76" s="79">
        <f t="shared" si="18"/>
        <v>22</v>
      </c>
      <c r="R76" s="79">
        <f t="shared" si="18"/>
        <v>50</v>
      </c>
      <c r="S76" s="79">
        <f t="shared" si="18"/>
        <v>47</v>
      </c>
      <c r="T76" s="79">
        <f t="shared" si="18"/>
        <v>77</v>
      </c>
      <c r="U76" s="79">
        <f t="shared" si="18"/>
        <v>77.5</v>
      </c>
      <c r="V76" s="79">
        <f t="shared" si="18"/>
        <v>65</v>
      </c>
      <c r="W76" s="79">
        <f t="shared" si="18"/>
        <v>37</v>
      </c>
      <c r="X76" s="79">
        <f t="shared" si="18"/>
        <v>37</v>
      </c>
      <c r="Y76" s="79">
        <f t="shared" si="18"/>
        <v>6.8</v>
      </c>
      <c r="Z76" s="79">
        <f t="shared" si="18"/>
        <v>49.2</v>
      </c>
      <c r="AA76" s="79">
        <f t="shared" si="18"/>
        <v>38</v>
      </c>
      <c r="AB76" s="79">
        <f t="shared" si="18"/>
        <v>44</v>
      </c>
      <c r="AC76" s="79">
        <f t="shared" si="18"/>
        <v>60</v>
      </c>
      <c r="AD76" s="79">
        <f t="shared" si="18"/>
        <v>48.2</v>
      </c>
      <c r="AE76" s="79">
        <f t="shared" si="18"/>
        <v>40</v>
      </c>
      <c r="AF76" s="79">
        <f t="shared" si="18"/>
        <v>48</v>
      </c>
      <c r="AG76" s="89"/>
      <c r="AH76" s="51">
        <f t="shared" ref="AH76:AH88" si="19">MAX(B76:AF76)</f>
        <v>77.5</v>
      </c>
      <c r="AI76" s="52">
        <f t="shared" ref="AI76:AI88" si="20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205</v>
      </c>
      <c r="B77" s="79">
        <f>IF(B54&lt;0,B54*-1,0)</f>
        <v>0</v>
      </c>
      <c r="C77" s="79">
        <f t="shared" ref="C77:AF77" si="21">IF(C54&lt;0,C54*-1,0)</f>
        <v>0</v>
      </c>
      <c r="D77" s="79">
        <f t="shared" si="21"/>
        <v>0</v>
      </c>
      <c r="E77" s="79">
        <f t="shared" si="21"/>
        <v>0</v>
      </c>
      <c r="F77" s="79">
        <f t="shared" si="21"/>
        <v>0</v>
      </c>
      <c r="G77" s="79">
        <f t="shared" si="21"/>
        <v>0</v>
      </c>
      <c r="H77" s="79">
        <f t="shared" si="21"/>
        <v>0</v>
      </c>
      <c r="I77" s="79">
        <f t="shared" si="21"/>
        <v>0</v>
      </c>
      <c r="J77" s="79">
        <f t="shared" si="21"/>
        <v>0</v>
      </c>
      <c r="K77" s="79">
        <f t="shared" si="21"/>
        <v>0</v>
      </c>
      <c r="L77" s="79">
        <f t="shared" si="21"/>
        <v>0</v>
      </c>
      <c r="M77" s="79">
        <f t="shared" si="21"/>
        <v>0</v>
      </c>
      <c r="N77" s="79">
        <f t="shared" si="21"/>
        <v>0</v>
      </c>
      <c r="O77" s="79">
        <f t="shared" si="21"/>
        <v>0</v>
      </c>
      <c r="P77" s="79">
        <f t="shared" si="21"/>
        <v>0</v>
      </c>
      <c r="Q77" s="79">
        <f t="shared" si="21"/>
        <v>0</v>
      </c>
      <c r="R77" s="79">
        <f t="shared" si="21"/>
        <v>0</v>
      </c>
      <c r="S77" s="79">
        <f t="shared" si="21"/>
        <v>0</v>
      </c>
      <c r="T77" s="79">
        <f t="shared" si="21"/>
        <v>0</v>
      </c>
      <c r="U77" s="79">
        <f t="shared" si="21"/>
        <v>0</v>
      </c>
      <c r="V77" s="79">
        <f t="shared" si="21"/>
        <v>0</v>
      </c>
      <c r="W77" s="79">
        <f t="shared" si="21"/>
        <v>0</v>
      </c>
      <c r="X77" s="79">
        <f t="shared" si="21"/>
        <v>0</v>
      </c>
      <c r="Y77" s="79">
        <f t="shared" si="21"/>
        <v>0</v>
      </c>
      <c r="Z77" s="79">
        <f t="shared" si="21"/>
        <v>0</v>
      </c>
      <c r="AA77" s="79">
        <f t="shared" si="21"/>
        <v>0</v>
      </c>
      <c r="AB77" s="79">
        <f t="shared" si="21"/>
        <v>0</v>
      </c>
      <c r="AC77" s="79">
        <f t="shared" si="21"/>
        <v>0</v>
      </c>
      <c r="AD77" s="79">
        <f t="shared" si="21"/>
        <v>0</v>
      </c>
      <c r="AE77" s="79">
        <f t="shared" si="21"/>
        <v>0</v>
      </c>
      <c r="AF77" s="79">
        <f t="shared" si="21"/>
        <v>0</v>
      </c>
      <c r="AG77" s="89"/>
      <c r="AH77" s="51">
        <f t="shared" si="19"/>
        <v>0</v>
      </c>
      <c r="AI77" s="52">
        <f t="shared" si="20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190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19"/>
        <v>0</v>
      </c>
      <c r="AI78" s="52">
        <f t="shared" si="20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>SUM(B73:B78)</f>
        <v>52</v>
      </c>
      <c r="C79" s="66">
        <f t="shared" ref="C79:AG79" si="22">SUM(C73:C78)</f>
        <v>50</v>
      </c>
      <c r="D79" s="66">
        <f t="shared" si="22"/>
        <v>40</v>
      </c>
      <c r="E79" s="66">
        <f t="shared" si="22"/>
        <v>40</v>
      </c>
      <c r="F79" s="66">
        <f t="shared" si="22"/>
        <v>43</v>
      </c>
      <c r="G79" s="66">
        <f t="shared" si="22"/>
        <v>25</v>
      </c>
      <c r="H79" s="66">
        <f t="shared" si="22"/>
        <v>54</v>
      </c>
      <c r="I79" s="66">
        <f t="shared" si="22"/>
        <v>0</v>
      </c>
      <c r="J79" s="66">
        <f t="shared" si="22"/>
        <v>25</v>
      </c>
      <c r="K79" s="66">
        <f t="shared" si="22"/>
        <v>0</v>
      </c>
      <c r="L79" s="66">
        <f t="shared" si="22"/>
        <v>0</v>
      </c>
      <c r="M79" s="66">
        <f t="shared" si="22"/>
        <v>0</v>
      </c>
      <c r="N79" s="66">
        <f t="shared" si="22"/>
        <v>30</v>
      </c>
      <c r="O79" s="66">
        <f t="shared" si="22"/>
        <v>56</v>
      </c>
      <c r="P79" s="66">
        <f t="shared" si="22"/>
        <v>20</v>
      </c>
      <c r="Q79" s="66">
        <f t="shared" si="22"/>
        <v>22</v>
      </c>
      <c r="R79" s="66">
        <f t="shared" si="22"/>
        <v>50</v>
      </c>
      <c r="S79" s="66">
        <f t="shared" si="22"/>
        <v>47</v>
      </c>
      <c r="T79" s="66">
        <f t="shared" si="22"/>
        <v>77</v>
      </c>
      <c r="U79" s="66">
        <f t="shared" si="22"/>
        <v>77.5</v>
      </c>
      <c r="V79" s="66">
        <f t="shared" si="22"/>
        <v>65</v>
      </c>
      <c r="W79" s="66">
        <f t="shared" si="22"/>
        <v>37</v>
      </c>
      <c r="X79" s="66">
        <f t="shared" si="22"/>
        <v>37</v>
      </c>
      <c r="Y79" s="66">
        <f t="shared" si="22"/>
        <v>6.8</v>
      </c>
      <c r="Z79" s="66">
        <f t="shared" si="22"/>
        <v>49.2</v>
      </c>
      <c r="AA79" s="66">
        <f t="shared" si="22"/>
        <v>38</v>
      </c>
      <c r="AB79" s="66">
        <f t="shared" si="22"/>
        <v>44</v>
      </c>
      <c r="AC79" s="66">
        <f t="shared" si="22"/>
        <v>60</v>
      </c>
      <c r="AD79" s="66">
        <f t="shared" si="22"/>
        <v>48.2</v>
      </c>
      <c r="AE79" s="66">
        <f t="shared" si="22"/>
        <v>40</v>
      </c>
      <c r="AF79" s="66">
        <f t="shared" si="22"/>
        <v>48</v>
      </c>
      <c r="AG79" s="71">
        <f t="shared" si="22"/>
        <v>0</v>
      </c>
      <c r="AH79" s="51">
        <f t="shared" si="19"/>
        <v>77.5</v>
      </c>
      <c r="AI79" s="52">
        <f t="shared" si="20"/>
        <v>0</v>
      </c>
      <c r="AK79" s="53"/>
    </row>
    <row r="80" spans="1:88" s="1" customFormat="1" ht="15.75" thickBot="1" x14ac:dyDescent="0.3">
      <c r="A80" s="65" t="s">
        <v>86</v>
      </c>
      <c r="B80" s="66">
        <f>SUM(B67:B79)</f>
        <v>2359.48</v>
      </c>
      <c r="C80" s="66">
        <f t="shared" ref="C80:AG80" si="23">SUM(C67:C79)</f>
        <v>2299.08</v>
      </c>
      <c r="D80" s="66">
        <f t="shared" si="23"/>
        <v>2243.48</v>
      </c>
      <c r="E80" s="66">
        <f t="shared" si="23"/>
        <v>2221.48</v>
      </c>
      <c r="F80" s="66">
        <f t="shared" si="23"/>
        <v>2169.08</v>
      </c>
      <c r="G80" s="66">
        <f t="shared" si="23"/>
        <v>2199.2800000000002</v>
      </c>
      <c r="H80" s="66">
        <f t="shared" si="23"/>
        <v>2187.2800000000002</v>
      </c>
      <c r="I80" s="66">
        <f t="shared" si="23"/>
        <v>2183.2800000000002</v>
      </c>
      <c r="J80" s="66">
        <f t="shared" si="23"/>
        <v>2242.48</v>
      </c>
      <c r="K80" s="66">
        <f t="shared" si="23"/>
        <v>2198.48</v>
      </c>
      <c r="L80" s="66">
        <f t="shared" si="23"/>
        <v>2419.6800000000003</v>
      </c>
      <c r="M80" s="66">
        <f t="shared" si="23"/>
        <v>2503.88</v>
      </c>
      <c r="N80" s="66">
        <f t="shared" si="23"/>
        <v>2663.08</v>
      </c>
      <c r="O80" s="66">
        <f t="shared" si="23"/>
        <v>2677.6800000000003</v>
      </c>
      <c r="P80" s="66">
        <f t="shared" si="23"/>
        <v>2663.48</v>
      </c>
      <c r="Q80" s="66">
        <f t="shared" si="23"/>
        <v>2511.88</v>
      </c>
      <c r="R80" s="66">
        <f t="shared" si="23"/>
        <v>2585.88</v>
      </c>
      <c r="S80" s="66">
        <f t="shared" si="23"/>
        <v>2676.68</v>
      </c>
      <c r="T80" s="66">
        <f t="shared" si="23"/>
        <v>2615.08</v>
      </c>
      <c r="U80" s="66">
        <f t="shared" si="23"/>
        <v>2667.48</v>
      </c>
      <c r="V80" s="66">
        <f t="shared" si="23"/>
        <v>2466.88</v>
      </c>
      <c r="W80" s="66">
        <f t="shared" si="23"/>
        <v>2466.88</v>
      </c>
      <c r="X80" s="66">
        <f t="shared" si="23"/>
        <v>2386.88</v>
      </c>
      <c r="Y80" s="66">
        <f t="shared" si="23"/>
        <v>2758.880000000001</v>
      </c>
      <c r="Z80" s="66">
        <f t="shared" si="23"/>
        <v>2848.2799999999997</v>
      </c>
      <c r="AA80" s="66">
        <f t="shared" si="23"/>
        <v>2789.88</v>
      </c>
      <c r="AB80" s="66">
        <f t="shared" si="23"/>
        <v>2789.28</v>
      </c>
      <c r="AC80" s="66">
        <f t="shared" si="23"/>
        <v>2728.28</v>
      </c>
      <c r="AD80" s="66">
        <f t="shared" si="23"/>
        <v>2611.4799999999996</v>
      </c>
      <c r="AE80" s="66">
        <f t="shared" si="23"/>
        <v>2516.48</v>
      </c>
      <c r="AF80" s="66">
        <f t="shared" si="23"/>
        <v>2466.88</v>
      </c>
      <c r="AG80" s="71">
        <f t="shared" si="23"/>
        <v>4208.08</v>
      </c>
      <c r="AH80" s="51">
        <f t="shared" si="19"/>
        <v>2848.2799999999997</v>
      </c>
      <c r="AI80" s="52">
        <f t="shared" si="20"/>
        <v>2169.08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2">
        <v>50</v>
      </c>
      <c r="C81" s="91">
        <v>49.91</v>
      </c>
      <c r="D81" s="91">
        <v>50.006999999999998</v>
      </c>
      <c r="E81" s="91">
        <v>50.05</v>
      </c>
      <c r="F81" s="91">
        <v>50.03</v>
      </c>
      <c r="G81" s="91">
        <v>50.018000000000001</v>
      </c>
      <c r="H81" s="91">
        <v>49.933</v>
      </c>
      <c r="I81" s="91">
        <v>50.01</v>
      </c>
      <c r="J81" s="91">
        <v>50</v>
      </c>
      <c r="K81" s="91">
        <v>49.975999999999999</v>
      </c>
      <c r="L81" s="91">
        <v>50.026000000000003</v>
      </c>
      <c r="M81" s="91">
        <v>50.07</v>
      </c>
      <c r="N81" s="91"/>
      <c r="O81" s="91">
        <v>50</v>
      </c>
      <c r="P81" s="91">
        <v>49.82</v>
      </c>
      <c r="Q81" s="91">
        <v>50.027999999999999</v>
      </c>
      <c r="R81" s="91">
        <v>50.012999999999998</v>
      </c>
      <c r="S81" s="91">
        <v>49.98</v>
      </c>
      <c r="T81" s="91">
        <v>49.99</v>
      </c>
      <c r="U81" s="91">
        <v>50.03</v>
      </c>
      <c r="V81" s="91">
        <v>49.9</v>
      </c>
      <c r="W81" s="91">
        <v>49.97</v>
      </c>
      <c r="X81" s="91">
        <v>49.97</v>
      </c>
      <c r="Y81" s="91">
        <v>49.91</v>
      </c>
      <c r="Z81" s="91">
        <v>49.81</v>
      </c>
      <c r="AA81" s="91">
        <v>50.012</v>
      </c>
      <c r="AB81" s="91">
        <v>50.003</v>
      </c>
      <c r="AC81" s="91">
        <v>49.936999999999998</v>
      </c>
      <c r="AD81" s="91">
        <v>50.023000000000003</v>
      </c>
      <c r="AE81" s="91">
        <v>49.984000000000002</v>
      </c>
      <c r="AF81" s="92">
        <v>50.009</v>
      </c>
      <c r="AG81" s="93"/>
      <c r="AH81" s="51">
        <f t="shared" si="19"/>
        <v>50.07</v>
      </c>
      <c r="AI81" s="52">
        <f t="shared" si="20"/>
        <v>49.81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96">
        <v>125.7</v>
      </c>
      <c r="C82" s="67">
        <v>125.5</v>
      </c>
      <c r="D82" s="67">
        <v>125.5</v>
      </c>
      <c r="E82" s="67">
        <v>126.5</v>
      </c>
      <c r="F82" s="67">
        <v>126.5</v>
      </c>
      <c r="G82" s="67">
        <v>126.6</v>
      </c>
      <c r="H82" s="67">
        <v>126.5</v>
      </c>
      <c r="I82" s="67">
        <v>125.6</v>
      </c>
      <c r="J82" s="67">
        <v>125.6</v>
      </c>
      <c r="K82" s="67">
        <v>125.4</v>
      </c>
      <c r="L82" s="67">
        <v>124.5</v>
      </c>
      <c r="M82" s="67">
        <v>124.5</v>
      </c>
      <c r="N82" s="67"/>
      <c r="O82" s="67">
        <v>124.9</v>
      </c>
      <c r="P82" s="67">
        <v>123</v>
      </c>
      <c r="Q82" s="67">
        <v>122.9</v>
      </c>
      <c r="R82" s="67">
        <v>123.7</v>
      </c>
      <c r="S82" s="95">
        <v>125.6</v>
      </c>
      <c r="T82" s="95">
        <v>124.8</v>
      </c>
      <c r="U82" s="95">
        <v>126.8</v>
      </c>
      <c r="V82" s="95">
        <v>127.1</v>
      </c>
      <c r="W82" s="95">
        <v>125.8</v>
      </c>
      <c r="X82" s="95">
        <v>125.8</v>
      </c>
      <c r="Y82" s="95">
        <v>123.5</v>
      </c>
      <c r="Z82" s="95">
        <v>123.6</v>
      </c>
      <c r="AA82" s="67">
        <v>124.2</v>
      </c>
      <c r="AB82" s="67">
        <v>124.7</v>
      </c>
      <c r="AC82" s="67">
        <v>123.2</v>
      </c>
      <c r="AD82" s="67">
        <v>125.6</v>
      </c>
      <c r="AE82" s="67">
        <v>125.3</v>
      </c>
      <c r="AF82" s="96">
        <v>125.3</v>
      </c>
      <c r="AG82" s="97"/>
      <c r="AH82" s="51">
        <f t="shared" si="19"/>
        <v>127.1</v>
      </c>
      <c r="AI82" s="52">
        <f t="shared" si="20"/>
        <v>122.9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96">
        <v>129.4</v>
      </c>
      <c r="C83" s="67">
        <v>129.4</v>
      </c>
      <c r="D83" s="67">
        <v>129.4</v>
      </c>
      <c r="E83" s="67">
        <v>129.80000000000001</v>
      </c>
      <c r="F83" s="67">
        <v>129.80000000000001</v>
      </c>
      <c r="G83" s="67">
        <v>129.30000000000001</v>
      </c>
      <c r="H83" s="67">
        <v>129.30000000000001</v>
      </c>
      <c r="I83" s="67">
        <v>128.30000000000001</v>
      </c>
      <c r="J83" s="67">
        <v>128.30000000000001</v>
      </c>
      <c r="K83" s="67">
        <v>127.8</v>
      </c>
      <c r="L83" s="67">
        <v>127</v>
      </c>
      <c r="M83" s="67">
        <v>127</v>
      </c>
      <c r="N83" s="67"/>
      <c r="O83" s="67">
        <v>127</v>
      </c>
      <c r="P83" s="67">
        <v>125.9</v>
      </c>
      <c r="Q83" s="67">
        <v>125.6</v>
      </c>
      <c r="R83" s="67">
        <v>126.5</v>
      </c>
      <c r="S83" s="95">
        <v>128.19999999999999</v>
      </c>
      <c r="T83" s="95">
        <v>127.4</v>
      </c>
      <c r="U83" s="95">
        <v>129.1</v>
      </c>
      <c r="V83" s="95">
        <v>129.30000000000001</v>
      </c>
      <c r="W83" s="95">
        <v>128.5</v>
      </c>
      <c r="X83" s="95">
        <v>128.5</v>
      </c>
      <c r="Y83" s="95">
        <v>126.3</v>
      </c>
      <c r="Z83" s="95">
        <v>126.8</v>
      </c>
      <c r="AA83" s="67">
        <v>127.6</v>
      </c>
      <c r="AB83" s="67">
        <v>128.19999999999999</v>
      </c>
      <c r="AC83" s="67">
        <v>127.3</v>
      </c>
      <c r="AD83" s="67">
        <v>129.6</v>
      </c>
      <c r="AE83" s="67">
        <v>129.4</v>
      </c>
      <c r="AF83" s="96">
        <v>129.19999999999999</v>
      </c>
      <c r="AG83" s="97"/>
      <c r="AH83" s="51">
        <f t="shared" si="19"/>
        <v>129.80000000000001</v>
      </c>
      <c r="AI83" s="52">
        <f t="shared" si="20"/>
        <v>125.6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96">
        <v>127.8</v>
      </c>
      <c r="C84" s="67">
        <v>128.4</v>
      </c>
      <c r="D84" s="67">
        <v>128.4</v>
      </c>
      <c r="E84" s="67">
        <v>127.6</v>
      </c>
      <c r="F84" s="67">
        <v>127.6</v>
      </c>
      <c r="G84" s="67">
        <v>130</v>
      </c>
      <c r="H84" s="67">
        <v>130</v>
      </c>
      <c r="I84" s="67">
        <v>128</v>
      </c>
      <c r="J84" s="67">
        <v>128</v>
      </c>
      <c r="K84" s="67">
        <v>127.1</v>
      </c>
      <c r="L84" s="67">
        <v>126.3</v>
      </c>
      <c r="M84" s="67">
        <v>126.3</v>
      </c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96"/>
      <c r="AG84" s="97"/>
      <c r="AH84" s="51">
        <f t="shared" si="19"/>
        <v>130</v>
      </c>
      <c r="AI84" s="52">
        <f t="shared" si="20"/>
        <v>126.3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96">
        <v>131.19999999999999</v>
      </c>
      <c r="C85" s="67">
        <v>131.69999999999999</v>
      </c>
      <c r="D85" s="67">
        <v>131.69999999999999</v>
      </c>
      <c r="E85" s="67">
        <v>131.5</v>
      </c>
      <c r="F85" s="67">
        <v>131.5</v>
      </c>
      <c r="G85" s="67">
        <v>133.4</v>
      </c>
      <c r="H85" s="67">
        <v>133.4</v>
      </c>
      <c r="I85" s="67">
        <v>131.69999999999999</v>
      </c>
      <c r="J85" s="67">
        <v>131.69999999999999</v>
      </c>
      <c r="K85" s="67">
        <v>129</v>
      </c>
      <c r="L85" s="67">
        <v>128.19999999999999</v>
      </c>
      <c r="M85" s="67">
        <v>128.19999999999999</v>
      </c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96"/>
      <c r="AG85" s="97"/>
      <c r="AH85" s="51">
        <f t="shared" si="19"/>
        <v>133.4</v>
      </c>
      <c r="AI85" s="52">
        <f t="shared" si="20"/>
        <v>128.19999999999999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100">
        <v>134.80000000000001</v>
      </c>
      <c r="C86" s="99">
        <v>132.5</v>
      </c>
      <c r="D86" s="99">
        <v>132.5</v>
      </c>
      <c r="E86" s="99">
        <v>133</v>
      </c>
      <c r="F86" s="99">
        <v>133</v>
      </c>
      <c r="G86" s="99">
        <v>132.80000000000001</v>
      </c>
      <c r="H86" s="99">
        <v>132.80000000000001</v>
      </c>
      <c r="I86" s="99">
        <v>132.30000000000001</v>
      </c>
      <c r="J86" s="99">
        <v>132.30000000000001</v>
      </c>
      <c r="K86" s="99">
        <v>134.5</v>
      </c>
      <c r="L86" s="99">
        <v>131.6</v>
      </c>
      <c r="M86" s="99">
        <v>131.6</v>
      </c>
      <c r="N86" s="99"/>
      <c r="O86" s="99"/>
      <c r="P86" s="99"/>
      <c r="Q86" s="99"/>
      <c r="R86" s="99">
        <v>128.1</v>
      </c>
      <c r="S86" s="99">
        <v>134.69999999999999</v>
      </c>
      <c r="T86" s="99">
        <v>131.6</v>
      </c>
      <c r="U86" s="99">
        <v>134.30000000000001</v>
      </c>
      <c r="V86" s="99">
        <v>137.80000000000001</v>
      </c>
      <c r="W86" s="99">
        <v>132.80000000000001</v>
      </c>
      <c r="X86" s="99">
        <v>132.80000000000001</v>
      </c>
      <c r="Y86" s="99">
        <v>127.6</v>
      </c>
      <c r="Z86" s="99">
        <v>127.6</v>
      </c>
      <c r="AA86" s="99">
        <v>136.69999999999999</v>
      </c>
      <c r="AB86" s="99">
        <v>134.30000000000001</v>
      </c>
      <c r="AC86" s="99">
        <v>134.30000000000001</v>
      </c>
      <c r="AD86" s="99">
        <v>134.30000000000001</v>
      </c>
      <c r="AE86" s="99">
        <v>130.9</v>
      </c>
      <c r="AF86" s="100">
        <v>133.1</v>
      </c>
      <c r="AG86" s="101"/>
      <c r="AH86" s="51">
        <f t="shared" si="19"/>
        <v>137.80000000000001</v>
      </c>
      <c r="AI86" s="52">
        <f t="shared" si="20"/>
        <v>127.6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96">
        <v>134.19999999999999</v>
      </c>
      <c r="C87" s="67">
        <v>133.30000000000001</v>
      </c>
      <c r="D87" s="67">
        <v>133.30000000000001</v>
      </c>
      <c r="E87" s="67">
        <v>134.4</v>
      </c>
      <c r="F87" s="67">
        <v>134.4</v>
      </c>
      <c r="G87" s="67">
        <v>135.6</v>
      </c>
      <c r="H87" s="67">
        <v>135.6</v>
      </c>
      <c r="I87" s="67">
        <v>133.1</v>
      </c>
      <c r="J87" s="67">
        <v>133.1</v>
      </c>
      <c r="K87" s="67">
        <v>134.9</v>
      </c>
      <c r="L87" s="67">
        <v>129.9</v>
      </c>
      <c r="M87" s="67">
        <v>129.9</v>
      </c>
      <c r="N87" s="67"/>
      <c r="O87" s="67"/>
      <c r="P87" s="67">
        <v>131.4</v>
      </c>
      <c r="Q87" s="67">
        <v>129.80000000000001</v>
      </c>
      <c r="R87" s="67">
        <v>123.3</v>
      </c>
      <c r="S87" s="67">
        <v>134.6</v>
      </c>
      <c r="T87" s="67">
        <v>125.6</v>
      </c>
      <c r="U87" s="67">
        <v>135.4</v>
      </c>
      <c r="V87" s="67">
        <v>137.6</v>
      </c>
      <c r="W87" s="67">
        <v>130</v>
      </c>
      <c r="X87" s="67">
        <v>130</v>
      </c>
      <c r="Y87" s="67">
        <v>123.1</v>
      </c>
      <c r="Z87" s="67">
        <v>123.1</v>
      </c>
      <c r="AA87" s="67">
        <v>133.4</v>
      </c>
      <c r="AB87" s="67">
        <v>129.80000000000001</v>
      </c>
      <c r="AC87" s="67">
        <v>136.19999999999999</v>
      </c>
      <c r="AD87" s="67">
        <v>136.19999999999999</v>
      </c>
      <c r="AE87" s="67">
        <v>125.2</v>
      </c>
      <c r="AF87" s="96">
        <v>128.6</v>
      </c>
      <c r="AG87" s="97"/>
      <c r="AH87" s="51">
        <f t="shared" si="19"/>
        <v>137.6</v>
      </c>
      <c r="AI87" s="52">
        <f t="shared" si="20"/>
        <v>123.1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3">
        <v>65.900000000000006</v>
      </c>
      <c r="C88" s="102">
        <v>65.7</v>
      </c>
      <c r="D88" s="102">
        <v>65.7</v>
      </c>
      <c r="E88" s="102">
        <v>66.2</v>
      </c>
      <c r="F88" s="102">
        <v>66.2</v>
      </c>
      <c r="G88" s="102">
        <v>65.7</v>
      </c>
      <c r="H88" s="102">
        <v>65.7</v>
      </c>
      <c r="I88" s="102">
        <v>65.3</v>
      </c>
      <c r="J88" s="102">
        <v>65.3</v>
      </c>
      <c r="K88" s="102">
        <v>64.8</v>
      </c>
      <c r="L88" s="102">
        <v>64.3</v>
      </c>
      <c r="M88" s="102">
        <v>64.3</v>
      </c>
      <c r="N88" s="102"/>
      <c r="O88" s="102"/>
      <c r="P88" s="102">
        <v>63.7</v>
      </c>
      <c r="Q88" s="102">
        <v>63.6</v>
      </c>
      <c r="R88" s="102">
        <v>64.2</v>
      </c>
      <c r="S88" s="102">
        <v>65</v>
      </c>
      <c r="T88" s="102">
        <v>64.599999999999994</v>
      </c>
      <c r="U88" s="102">
        <v>65.400000000000006</v>
      </c>
      <c r="V88" s="102">
        <v>65.5</v>
      </c>
      <c r="W88" s="102">
        <v>65.2</v>
      </c>
      <c r="X88" s="102">
        <v>65.2</v>
      </c>
      <c r="Y88" s="102">
        <v>64.2</v>
      </c>
      <c r="Z88" s="102">
        <v>64.2</v>
      </c>
      <c r="AA88" s="102">
        <v>65.099999999999994</v>
      </c>
      <c r="AB88" s="102">
        <v>65.400000000000006</v>
      </c>
      <c r="AC88" s="102">
        <v>64.8</v>
      </c>
      <c r="AD88" s="102">
        <v>64.8</v>
      </c>
      <c r="AE88" s="102">
        <v>65.900000000000006</v>
      </c>
      <c r="AF88" s="103">
        <v>65.900000000000006</v>
      </c>
      <c r="AG88" s="104"/>
      <c r="AH88" s="51">
        <f t="shared" si="19"/>
        <v>66.2</v>
      </c>
      <c r="AI88" s="52">
        <f t="shared" si="20"/>
        <v>63.6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SUM(B14,B17,B20:B21,B39,B41:B42,B44,B46,B91:B94,B98,B104,B110,B119,B121,B133,B140,B143:B144,B151,B153,B155,B159:B161,B163:B165,B170,B176:B177,B179:B181,B189,B194)</f>
        <v>136.94</v>
      </c>
      <c r="C90" s="109">
        <f t="shared" ref="C90:AF90" si="24">SUM(C14,C17,C20:C21,C39,C41:C42,C44,C46,C91:C94,C98,C104,C110,C119,C121,C133,C140,C143:C144,C151,C153,C155,C159:C161,C163:C165,C170,C176:C177,C179:C181,C189,C194)</f>
        <v>133.94</v>
      </c>
      <c r="D90" s="109">
        <f t="shared" si="24"/>
        <v>131.24</v>
      </c>
      <c r="E90" s="109">
        <f t="shared" si="24"/>
        <v>138.84</v>
      </c>
      <c r="F90" s="109">
        <f t="shared" si="24"/>
        <v>155.24</v>
      </c>
      <c r="G90" s="109">
        <f t="shared" si="24"/>
        <v>171.84</v>
      </c>
      <c r="H90" s="109">
        <f t="shared" si="24"/>
        <v>182.44</v>
      </c>
      <c r="I90" s="109">
        <f t="shared" si="24"/>
        <v>226.24</v>
      </c>
      <c r="J90" s="109">
        <f t="shared" si="24"/>
        <v>252.24</v>
      </c>
      <c r="K90" s="109">
        <f t="shared" si="24"/>
        <v>268.34000000000003</v>
      </c>
      <c r="L90" s="109">
        <f t="shared" si="24"/>
        <v>282.44000000000005</v>
      </c>
      <c r="M90" s="109">
        <f t="shared" si="24"/>
        <v>291.6400000000001</v>
      </c>
      <c r="N90" s="109">
        <f t="shared" si="24"/>
        <v>205.74</v>
      </c>
      <c r="O90" s="109">
        <f t="shared" si="24"/>
        <v>205.74</v>
      </c>
      <c r="P90" s="109">
        <f t="shared" si="24"/>
        <v>286.44000000000005</v>
      </c>
      <c r="Q90" s="109">
        <f t="shared" si="24"/>
        <v>285.24</v>
      </c>
      <c r="R90" s="109">
        <f t="shared" si="24"/>
        <v>282.24000000000007</v>
      </c>
      <c r="S90" s="109">
        <f t="shared" si="24"/>
        <v>281.84000000000003</v>
      </c>
      <c r="T90" s="109">
        <f t="shared" si="24"/>
        <v>278.24000000000007</v>
      </c>
      <c r="U90" s="109">
        <f t="shared" si="24"/>
        <v>289.04000000000002</v>
      </c>
      <c r="V90" s="109">
        <f t="shared" si="24"/>
        <v>298.74</v>
      </c>
      <c r="W90" s="109">
        <f t="shared" si="24"/>
        <v>306.44000000000005</v>
      </c>
      <c r="X90" s="109">
        <f t="shared" si="24"/>
        <v>315.44000000000005</v>
      </c>
      <c r="Y90" s="109">
        <f t="shared" si="24"/>
        <v>328.04000000000008</v>
      </c>
      <c r="Z90" s="109">
        <f t="shared" si="24"/>
        <v>308.64000000000004</v>
      </c>
      <c r="AA90" s="109">
        <f t="shared" si="24"/>
        <v>288.54000000000002</v>
      </c>
      <c r="AB90" s="109">
        <f t="shared" si="24"/>
        <v>277.64000000000004</v>
      </c>
      <c r="AC90" s="109">
        <f t="shared" si="24"/>
        <v>250.84</v>
      </c>
      <c r="AD90" s="109">
        <f t="shared" si="24"/>
        <v>235.84</v>
      </c>
      <c r="AE90" s="109">
        <f t="shared" si="24"/>
        <v>183.34</v>
      </c>
      <c r="AF90" s="109">
        <f t="shared" si="24"/>
        <v>150.54</v>
      </c>
      <c r="AG90" s="110"/>
      <c r="AH90" s="51">
        <f>MAX(B90:AF90)</f>
        <v>328.04000000000008</v>
      </c>
      <c r="AI90" s="52">
        <f>MIN(B90:AF90)</f>
        <v>131.24</v>
      </c>
    </row>
    <row r="91" spans="1:88" x14ac:dyDescent="0.25">
      <c r="A91" s="111" t="s">
        <v>58</v>
      </c>
      <c r="B91" s="113">
        <v>12.5</v>
      </c>
      <c r="C91" s="79">
        <v>13.6</v>
      </c>
      <c r="D91" s="79">
        <v>18</v>
      </c>
      <c r="E91" s="79">
        <v>4.5999999999999996</v>
      </c>
      <c r="F91" s="112">
        <v>8</v>
      </c>
      <c r="G91" s="112">
        <v>11.6</v>
      </c>
      <c r="H91" s="112">
        <v>13</v>
      </c>
      <c r="I91" s="112">
        <v>10.5</v>
      </c>
      <c r="J91" s="112">
        <v>14</v>
      </c>
      <c r="K91" s="112">
        <v>17.600000000000001</v>
      </c>
      <c r="L91" s="49">
        <v>15.3</v>
      </c>
      <c r="M91" s="112">
        <v>3.9</v>
      </c>
      <c r="N91" s="112"/>
      <c r="O91" s="112"/>
      <c r="P91" s="112">
        <v>29.1</v>
      </c>
      <c r="Q91" s="112">
        <v>14.6</v>
      </c>
      <c r="R91" s="112">
        <v>11.3</v>
      </c>
      <c r="S91" s="49">
        <v>8.8000000000000007</v>
      </c>
      <c r="T91" s="49">
        <v>16.2</v>
      </c>
      <c r="U91" s="49">
        <v>22.2</v>
      </c>
      <c r="V91" s="49">
        <v>33.6</v>
      </c>
      <c r="W91" s="49">
        <v>33.299999999999997</v>
      </c>
      <c r="X91" s="49">
        <v>34.299999999999997</v>
      </c>
      <c r="Y91" s="49">
        <v>10.8</v>
      </c>
      <c r="Z91" s="49">
        <v>16.100000000000001</v>
      </c>
      <c r="AA91" s="49">
        <v>8.9</v>
      </c>
      <c r="AB91" s="49">
        <v>7.5</v>
      </c>
      <c r="AC91" s="49">
        <v>20.5</v>
      </c>
      <c r="AD91" s="49">
        <v>20.5</v>
      </c>
      <c r="AE91" s="49">
        <v>16.5</v>
      </c>
      <c r="AF91" s="113">
        <v>15.6</v>
      </c>
      <c r="AG91" s="114">
        <v>75</v>
      </c>
      <c r="AH91" s="51">
        <f>IF(ABS(MAX(B91:AF91))&gt;ABS(MIN(B91:AF91)),MAX(B91:AF91),MIN(B91:AF91))</f>
        <v>34.299999999999997</v>
      </c>
      <c r="AI91" s="115">
        <f>INDEX($B$9:$AF$9,1,MATCH(AH91,B91:AF91,0))</f>
        <v>0.77083333333333337</v>
      </c>
    </row>
    <row r="92" spans="1:88" x14ac:dyDescent="0.25">
      <c r="A92" s="116" t="s">
        <v>59</v>
      </c>
      <c r="B92" s="117">
        <f>-33.1-37.4</f>
        <v>-70.5</v>
      </c>
      <c r="C92" s="80">
        <f>-35.2-40.3</f>
        <v>-75.5</v>
      </c>
      <c r="D92" s="80">
        <v>-78</v>
      </c>
      <c r="E92" s="80">
        <v>-60</v>
      </c>
      <c r="F92" s="80">
        <v>-50</v>
      </c>
      <c r="G92" s="80">
        <v>-40</v>
      </c>
      <c r="H92" s="80">
        <v>-31</v>
      </c>
      <c r="I92" s="80">
        <v>-38</v>
      </c>
      <c r="J92" s="80">
        <v>-30</v>
      </c>
      <c r="K92" s="80">
        <v>-27</v>
      </c>
      <c r="L92" s="80">
        <v>-23</v>
      </c>
      <c r="M92" s="80">
        <v>-19</v>
      </c>
      <c r="N92" s="80"/>
      <c r="O92" s="80"/>
      <c r="P92" s="80">
        <v>-20</v>
      </c>
      <c r="Q92" s="80">
        <v>-29</v>
      </c>
      <c r="R92" s="80">
        <v>-21</v>
      </c>
      <c r="S92" s="80">
        <f>-5.5-9.4</f>
        <v>-14.9</v>
      </c>
      <c r="T92" s="80">
        <f>-11.9-18.9</f>
        <v>-30.799999999999997</v>
      </c>
      <c r="U92" s="80">
        <f>-11.9-17.5</f>
        <v>-29.4</v>
      </c>
      <c r="V92" s="80">
        <f>-13.8-18.3</f>
        <v>-32.1</v>
      </c>
      <c r="W92" s="80">
        <f>-12.9-16.5</f>
        <v>-29.4</v>
      </c>
      <c r="X92" s="80">
        <f>-12.9-16.5</f>
        <v>-29.4</v>
      </c>
      <c r="Y92" s="80">
        <f>-4-10.3</f>
        <v>-14.3</v>
      </c>
      <c r="Z92" s="80">
        <f>-10.5-15.5</f>
        <v>-26</v>
      </c>
      <c r="AA92" s="67">
        <v>-34</v>
      </c>
      <c r="AB92" s="67">
        <v>-38</v>
      </c>
      <c r="AC92" s="67">
        <v>-50.6</v>
      </c>
      <c r="AD92" s="67">
        <v>-50.6</v>
      </c>
      <c r="AE92" s="67">
        <v>-40</v>
      </c>
      <c r="AF92" s="117">
        <v>-65</v>
      </c>
      <c r="AG92" s="114">
        <v>240</v>
      </c>
      <c r="AH92" s="51">
        <f>IF(ABS(MAX(B92:AF92))&gt;ABS(MIN(B92:AF92)),MAX(B92:AF92),MIN(B92:AF92))</f>
        <v>-78</v>
      </c>
      <c r="AI92" s="115">
        <f>INDEX($B$9:$AF$9,1,MATCH(AH92,B92:AF92,0))</f>
        <v>0.125</v>
      </c>
    </row>
    <row r="93" spans="1:88" x14ac:dyDescent="0.25">
      <c r="A93" s="116" t="s">
        <v>60</v>
      </c>
      <c r="B93" s="117">
        <v>-10.199999999999999</v>
      </c>
      <c r="C93" s="80">
        <v>-9.4</v>
      </c>
      <c r="D93" s="80">
        <v>-14</v>
      </c>
      <c r="E93" s="80">
        <v>-11</v>
      </c>
      <c r="F93" s="80">
        <v>-8</v>
      </c>
      <c r="G93" s="80">
        <v>-5</v>
      </c>
      <c r="H93" s="80">
        <v>-4.8</v>
      </c>
      <c r="I93" s="80">
        <v>2</v>
      </c>
      <c r="J93" s="80">
        <v>15</v>
      </c>
      <c r="K93" s="80">
        <v>21.2</v>
      </c>
      <c r="L93" s="80">
        <v>22.1</v>
      </c>
      <c r="M93" s="80">
        <v>22</v>
      </c>
      <c r="N93" s="80"/>
      <c r="O93" s="80"/>
      <c r="P93" s="80">
        <v>23.2</v>
      </c>
      <c r="Q93" s="80">
        <v>21.1</v>
      </c>
      <c r="R93" s="80">
        <v>29.6</v>
      </c>
      <c r="S93" s="80">
        <v>44.7</v>
      </c>
      <c r="T93" s="80">
        <v>22.5</v>
      </c>
      <c r="U93" s="80">
        <v>25.7</v>
      </c>
      <c r="V93" s="80">
        <v>17.100000000000001</v>
      </c>
      <c r="W93" s="80">
        <v>17</v>
      </c>
      <c r="X93" s="80">
        <v>18</v>
      </c>
      <c r="Y93" s="80">
        <v>33</v>
      </c>
      <c r="Z93" s="80">
        <v>17</v>
      </c>
      <c r="AA93" s="67">
        <v>13.2</v>
      </c>
      <c r="AB93" s="67">
        <v>16.600000000000001</v>
      </c>
      <c r="AC93" s="67">
        <v>0.5</v>
      </c>
      <c r="AD93" s="67">
        <v>0.5</v>
      </c>
      <c r="AE93" s="67">
        <v>1.4</v>
      </c>
      <c r="AF93" s="117">
        <v>-5.7</v>
      </c>
      <c r="AG93" s="114">
        <v>60</v>
      </c>
      <c r="AH93" s="51">
        <f>IF(ABS(MAX(B93:AF93))&gt;ABS(MIN(B93:AF93)),MAX(B93:AF93),MIN(B93:AF93))</f>
        <v>44.7</v>
      </c>
      <c r="AI93" s="115">
        <f>INDEX($B$9:$AF$9,1,MATCH(AH93,B93:AF93,0))</f>
        <v>0.625</v>
      </c>
    </row>
    <row r="94" spans="1:88" x14ac:dyDescent="0.25">
      <c r="A94" s="118" t="s">
        <v>213</v>
      </c>
      <c r="B94" s="120">
        <v>0</v>
      </c>
      <c r="C94" s="82">
        <v>0</v>
      </c>
      <c r="D94" s="82">
        <v>0</v>
      </c>
      <c r="E94" s="82">
        <v>0</v>
      </c>
      <c r="F94" s="82">
        <v>0</v>
      </c>
      <c r="G94" s="82">
        <v>0</v>
      </c>
      <c r="H94" s="82">
        <v>0</v>
      </c>
      <c r="I94" s="82">
        <v>51.5</v>
      </c>
      <c r="J94" s="82">
        <v>53</v>
      </c>
      <c r="K94" s="82">
        <v>56.3</v>
      </c>
      <c r="L94" s="82">
        <v>62.3</v>
      </c>
      <c r="M94" s="82">
        <v>79</v>
      </c>
      <c r="N94" s="82"/>
      <c r="O94" s="82"/>
      <c r="P94" s="82">
        <v>48.4</v>
      </c>
      <c r="Q94" s="82">
        <v>73</v>
      </c>
      <c r="R94" s="82">
        <v>56.8</v>
      </c>
      <c r="S94" s="82">
        <v>37.700000000000003</v>
      </c>
      <c r="T94" s="82">
        <v>64.8</v>
      </c>
      <c r="U94" s="82">
        <v>65</v>
      </c>
      <c r="V94" s="82">
        <v>74.599999999999994</v>
      </c>
      <c r="W94" s="82">
        <v>80</v>
      </c>
      <c r="X94" s="82">
        <v>87</v>
      </c>
      <c r="Y94" s="82">
        <v>93</v>
      </c>
      <c r="Z94" s="82">
        <v>96</v>
      </c>
      <c r="AA94" s="119">
        <v>94.9</v>
      </c>
      <c r="AB94" s="119">
        <v>86</v>
      </c>
      <c r="AC94" s="119">
        <v>75</v>
      </c>
      <c r="AD94" s="119">
        <v>60</v>
      </c>
      <c r="AE94" s="119">
        <v>0</v>
      </c>
      <c r="AF94" s="120">
        <v>0</v>
      </c>
      <c r="AG94" s="121">
        <v>120</v>
      </c>
      <c r="AH94" s="51">
        <f>IF(ABS(MAX(B94:AF94))&gt;ABS(MIN(B94:AF94)),MAX(B94:AF94),MIN(B94:AF94))</f>
        <v>96</v>
      </c>
      <c r="AI94" s="115">
        <f>INDEX($B$9:$AF$9,1,MATCH(AH94,B94:AF94,0))</f>
        <v>0.8125</v>
      </c>
    </row>
    <row r="95" spans="1:88" ht="15.75" thickBot="1" x14ac:dyDescent="0.3">
      <c r="A95" s="118" t="s">
        <v>61</v>
      </c>
      <c r="B95" s="120">
        <v>62.8</v>
      </c>
      <c r="C95" s="82">
        <v>55.2</v>
      </c>
      <c r="D95" s="82">
        <v>50</v>
      </c>
      <c r="E95" s="82">
        <v>64</v>
      </c>
      <c r="F95" s="82">
        <v>68</v>
      </c>
      <c r="G95" s="82">
        <v>70</v>
      </c>
      <c r="H95" s="82">
        <v>70</v>
      </c>
      <c r="I95" s="82">
        <v>50</v>
      </c>
      <c r="J95" s="82">
        <v>58</v>
      </c>
      <c r="K95" s="82">
        <v>60</v>
      </c>
      <c r="L95" s="82">
        <v>61.3</v>
      </c>
      <c r="M95" s="82">
        <v>68</v>
      </c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119"/>
      <c r="AB95" s="119"/>
      <c r="AC95" s="119"/>
      <c r="AD95" s="119"/>
      <c r="AE95" s="119"/>
      <c r="AF95" s="120"/>
      <c r="AG95" s="121"/>
      <c r="AH95" s="51">
        <f>IF(ABS(MAX(B95:AF95))&gt;ABS(MIN(B95:AF95)),MAX(B95:AF95),MIN(B95:AF95))</f>
        <v>70</v>
      </c>
      <c r="AI95" s="115">
        <f>INDEX($B$9:$AF$9,1,MATCH(AH95,B95:AF95,0))</f>
        <v>0.22916666666666666</v>
      </c>
    </row>
    <row r="96" spans="1:88" ht="15.75" thickBot="1" x14ac:dyDescent="0.3">
      <c r="A96" s="122" t="s">
        <v>62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101</v>
      </c>
      <c r="B97" s="50">
        <v>9.9</v>
      </c>
      <c r="C97" s="127">
        <f t="shared" ref="C97:R102" si="25">B97</f>
        <v>9.9</v>
      </c>
      <c r="D97" s="127">
        <f t="shared" si="25"/>
        <v>9.9</v>
      </c>
      <c r="E97" s="127">
        <f t="shared" si="25"/>
        <v>9.9</v>
      </c>
      <c r="F97" s="127">
        <f t="shared" si="25"/>
        <v>9.9</v>
      </c>
      <c r="G97" s="127">
        <f t="shared" si="25"/>
        <v>9.9</v>
      </c>
      <c r="H97" s="127">
        <f t="shared" si="25"/>
        <v>9.9</v>
      </c>
      <c r="I97" s="127">
        <f t="shared" si="25"/>
        <v>9.9</v>
      </c>
      <c r="J97" s="127">
        <f t="shared" si="25"/>
        <v>9.9</v>
      </c>
      <c r="K97" s="127">
        <f t="shared" si="25"/>
        <v>9.9</v>
      </c>
      <c r="L97" s="127">
        <f t="shared" si="25"/>
        <v>9.9</v>
      </c>
      <c r="M97" s="127">
        <f t="shared" si="25"/>
        <v>9.9</v>
      </c>
      <c r="N97" s="127">
        <f t="shared" si="25"/>
        <v>9.9</v>
      </c>
      <c r="O97" s="127">
        <f t="shared" si="25"/>
        <v>9.9</v>
      </c>
      <c r="P97" s="127">
        <f t="shared" si="25"/>
        <v>9.9</v>
      </c>
      <c r="Q97" s="127">
        <f t="shared" si="25"/>
        <v>9.9</v>
      </c>
      <c r="R97" s="127">
        <f t="shared" si="25"/>
        <v>9.9</v>
      </c>
      <c r="S97" s="127">
        <f t="shared" ref="S97:AF102" si="26">R97</f>
        <v>9.9</v>
      </c>
      <c r="T97" s="127">
        <f t="shared" si="26"/>
        <v>9.9</v>
      </c>
      <c r="U97" s="127">
        <f t="shared" si="26"/>
        <v>9.9</v>
      </c>
      <c r="V97" s="127">
        <f t="shared" si="26"/>
        <v>9.9</v>
      </c>
      <c r="W97" s="127">
        <f t="shared" si="26"/>
        <v>9.9</v>
      </c>
      <c r="X97" s="127">
        <f t="shared" si="26"/>
        <v>9.9</v>
      </c>
      <c r="Y97" s="127">
        <f t="shared" si="26"/>
        <v>9.9</v>
      </c>
      <c r="Z97" s="127">
        <f t="shared" si="26"/>
        <v>9.9</v>
      </c>
      <c r="AA97" s="127">
        <f t="shared" si="26"/>
        <v>9.9</v>
      </c>
      <c r="AB97" s="127">
        <f t="shared" si="26"/>
        <v>9.9</v>
      </c>
      <c r="AC97" s="127">
        <f t="shared" si="26"/>
        <v>9.9</v>
      </c>
      <c r="AD97" s="127">
        <f t="shared" si="26"/>
        <v>9.9</v>
      </c>
      <c r="AE97" s="127">
        <f t="shared" si="26"/>
        <v>9.9</v>
      </c>
      <c r="AF97" s="127">
        <f t="shared" si="26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102</v>
      </c>
      <c r="B98" s="128">
        <v>9.6</v>
      </c>
      <c r="C98" s="129">
        <f t="shared" si="25"/>
        <v>9.6</v>
      </c>
      <c r="D98" s="129">
        <f t="shared" si="25"/>
        <v>9.6</v>
      </c>
      <c r="E98" s="129">
        <f t="shared" si="25"/>
        <v>9.6</v>
      </c>
      <c r="F98" s="129">
        <f t="shared" si="25"/>
        <v>9.6</v>
      </c>
      <c r="G98" s="129">
        <f t="shared" si="25"/>
        <v>9.6</v>
      </c>
      <c r="H98" s="129">
        <f t="shared" si="25"/>
        <v>9.6</v>
      </c>
      <c r="I98" s="129">
        <f t="shared" si="25"/>
        <v>9.6</v>
      </c>
      <c r="J98" s="129">
        <f t="shared" si="25"/>
        <v>9.6</v>
      </c>
      <c r="K98" s="129">
        <f t="shared" si="25"/>
        <v>9.6</v>
      </c>
      <c r="L98" s="129">
        <f t="shared" si="25"/>
        <v>9.6</v>
      </c>
      <c r="M98" s="129">
        <f t="shared" si="25"/>
        <v>9.6</v>
      </c>
      <c r="N98" s="129">
        <f t="shared" si="25"/>
        <v>9.6</v>
      </c>
      <c r="O98" s="129">
        <f t="shared" si="25"/>
        <v>9.6</v>
      </c>
      <c r="P98" s="129">
        <f t="shared" si="25"/>
        <v>9.6</v>
      </c>
      <c r="Q98" s="129">
        <f t="shared" si="25"/>
        <v>9.6</v>
      </c>
      <c r="R98" s="129">
        <f t="shared" si="25"/>
        <v>9.6</v>
      </c>
      <c r="S98" s="129">
        <f t="shared" si="26"/>
        <v>9.6</v>
      </c>
      <c r="T98" s="129">
        <f t="shared" si="26"/>
        <v>9.6</v>
      </c>
      <c r="U98" s="129">
        <f t="shared" si="26"/>
        <v>9.6</v>
      </c>
      <c r="V98" s="129">
        <f t="shared" si="26"/>
        <v>9.6</v>
      </c>
      <c r="W98" s="129">
        <f t="shared" si="26"/>
        <v>9.6</v>
      </c>
      <c r="X98" s="129">
        <f t="shared" si="26"/>
        <v>9.6</v>
      </c>
      <c r="Y98" s="129">
        <f t="shared" si="26"/>
        <v>9.6</v>
      </c>
      <c r="Z98" s="129">
        <f t="shared" si="26"/>
        <v>9.6</v>
      </c>
      <c r="AA98" s="129">
        <f t="shared" si="26"/>
        <v>9.6</v>
      </c>
      <c r="AB98" s="129">
        <f t="shared" si="26"/>
        <v>9.6</v>
      </c>
      <c r="AC98" s="129">
        <f t="shared" si="26"/>
        <v>9.6</v>
      </c>
      <c r="AD98" s="129">
        <f t="shared" si="26"/>
        <v>9.6</v>
      </c>
      <c r="AE98" s="129">
        <f t="shared" si="26"/>
        <v>9.6</v>
      </c>
      <c r="AF98" s="129">
        <f t="shared" si="26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103</v>
      </c>
      <c r="B99" s="128">
        <v>9.98</v>
      </c>
      <c r="C99" s="129">
        <f t="shared" si="25"/>
        <v>9.98</v>
      </c>
      <c r="D99" s="129">
        <f t="shared" si="25"/>
        <v>9.98</v>
      </c>
      <c r="E99" s="129">
        <f t="shared" si="25"/>
        <v>9.98</v>
      </c>
      <c r="F99" s="129">
        <f t="shared" si="25"/>
        <v>9.98</v>
      </c>
      <c r="G99" s="129">
        <f t="shared" si="25"/>
        <v>9.98</v>
      </c>
      <c r="H99" s="129">
        <f t="shared" si="25"/>
        <v>9.98</v>
      </c>
      <c r="I99" s="129">
        <f t="shared" si="25"/>
        <v>9.98</v>
      </c>
      <c r="J99" s="129">
        <f t="shared" si="25"/>
        <v>9.98</v>
      </c>
      <c r="K99" s="129">
        <f t="shared" si="25"/>
        <v>9.98</v>
      </c>
      <c r="L99" s="129">
        <f t="shared" si="25"/>
        <v>9.98</v>
      </c>
      <c r="M99" s="129">
        <f t="shared" si="25"/>
        <v>9.98</v>
      </c>
      <c r="N99" s="129">
        <f t="shared" si="25"/>
        <v>9.98</v>
      </c>
      <c r="O99" s="129">
        <f t="shared" si="25"/>
        <v>9.98</v>
      </c>
      <c r="P99" s="129">
        <f t="shared" si="25"/>
        <v>9.98</v>
      </c>
      <c r="Q99" s="129">
        <f t="shared" si="25"/>
        <v>9.98</v>
      </c>
      <c r="R99" s="129">
        <f t="shared" si="25"/>
        <v>9.98</v>
      </c>
      <c r="S99" s="129">
        <f t="shared" si="26"/>
        <v>9.98</v>
      </c>
      <c r="T99" s="129">
        <f t="shared" si="26"/>
        <v>9.98</v>
      </c>
      <c r="U99" s="129">
        <f t="shared" si="26"/>
        <v>9.98</v>
      </c>
      <c r="V99" s="129">
        <f t="shared" si="26"/>
        <v>9.98</v>
      </c>
      <c r="W99" s="129">
        <f t="shared" si="26"/>
        <v>9.98</v>
      </c>
      <c r="X99" s="129">
        <f t="shared" si="26"/>
        <v>9.98</v>
      </c>
      <c r="Y99" s="129">
        <f t="shared" si="26"/>
        <v>9.98</v>
      </c>
      <c r="Z99" s="129">
        <f t="shared" si="26"/>
        <v>9.98</v>
      </c>
      <c r="AA99" s="129">
        <f t="shared" si="26"/>
        <v>9.98</v>
      </c>
      <c r="AB99" s="129">
        <f t="shared" si="26"/>
        <v>9.98</v>
      </c>
      <c r="AC99" s="129">
        <f t="shared" si="26"/>
        <v>9.98</v>
      </c>
      <c r="AD99" s="129">
        <f t="shared" si="26"/>
        <v>9.98</v>
      </c>
      <c r="AE99" s="129">
        <f t="shared" si="26"/>
        <v>9.98</v>
      </c>
      <c r="AF99" s="129">
        <f t="shared" si="26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104</v>
      </c>
      <c r="B100" s="128">
        <v>9.1</v>
      </c>
      <c r="C100" s="129">
        <f t="shared" si="25"/>
        <v>9.1</v>
      </c>
      <c r="D100" s="129">
        <f t="shared" si="25"/>
        <v>9.1</v>
      </c>
      <c r="E100" s="129">
        <f t="shared" si="25"/>
        <v>9.1</v>
      </c>
      <c r="F100" s="129">
        <f t="shared" si="25"/>
        <v>9.1</v>
      </c>
      <c r="G100" s="129">
        <f t="shared" si="25"/>
        <v>9.1</v>
      </c>
      <c r="H100" s="129">
        <f t="shared" si="25"/>
        <v>9.1</v>
      </c>
      <c r="I100" s="129">
        <f t="shared" si="25"/>
        <v>9.1</v>
      </c>
      <c r="J100" s="129">
        <f t="shared" si="25"/>
        <v>9.1</v>
      </c>
      <c r="K100" s="129">
        <f t="shared" si="25"/>
        <v>9.1</v>
      </c>
      <c r="L100" s="129">
        <f t="shared" si="25"/>
        <v>9.1</v>
      </c>
      <c r="M100" s="129">
        <f t="shared" si="25"/>
        <v>9.1</v>
      </c>
      <c r="N100" s="129">
        <f t="shared" si="25"/>
        <v>9.1</v>
      </c>
      <c r="O100" s="129">
        <f t="shared" si="25"/>
        <v>9.1</v>
      </c>
      <c r="P100" s="129">
        <f t="shared" si="25"/>
        <v>9.1</v>
      </c>
      <c r="Q100" s="129">
        <f t="shared" si="25"/>
        <v>9.1</v>
      </c>
      <c r="R100" s="129">
        <f t="shared" si="25"/>
        <v>9.1</v>
      </c>
      <c r="S100" s="129">
        <f t="shared" si="26"/>
        <v>9.1</v>
      </c>
      <c r="T100" s="129">
        <f t="shared" si="26"/>
        <v>9.1</v>
      </c>
      <c r="U100" s="129">
        <f t="shared" si="26"/>
        <v>9.1</v>
      </c>
      <c r="V100" s="129">
        <f t="shared" si="26"/>
        <v>9.1</v>
      </c>
      <c r="W100" s="129">
        <f t="shared" si="26"/>
        <v>9.1</v>
      </c>
      <c r="X100" s="129">
        <f t="shared" si="26"/>
        <v>9.1</v>
      </c>
      <c r="Y100" s="129">
        <f t="shared" si="26"/>
        <v>9.1</v>
      </c>
      <c r="Z100" s="129">
        <f t="shared" si="26"/>
        <v>9.1</v>
      </c>
      <c r="AA100" s="129">
        <f t="shared" si="26"/>
        <v>9.1</v>
      </c>
      <c r="AB100" s="129">
        <f t="shared" si="26"/>
        <v>9.1</v>
      </c>
      <c r="AC100" s="129">
        <f t="shared" si="26"/>
        <v>9.1</v>
      </c>
      <c r="AD100" s="129">
        <f t="shared" si="26"/>
        <v>9.1</v>
      </c>
      <c r="AE100" s="129">
        <f t="shared" si="26"/>
        <v>9.1</v>
      </c>
      <c r="AF100" s="129">
        <f t="shared" si="26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105</v>
      </c>
      <c r="B101" s="128">
        <v>9.18</v>
      </c>
      <c r="C101" s="129">
        <f t="shared" si="25"/>
        <v>9.18</v>
      </c>
      <c r="D101" s="129">
        <f t="shared" si="25"/>
        <v>9.18</v>
      </c>
      <c r="E101" s="129">
        <f t="shared" si="25"/>
        <v>9.18</v>
      </c>
      <c r="F101" s="129">
        <f t="shared" si="25"/>
        <v>9.18</v>
      </c>
      <c r="G101" s="129">
        <f t="shared" si="25"/>
        <v>9.18</v>
      </c>
      <c r="H101" s="129">
        <f t="shared" si="25"/>
        <v>9.18</v>
      </c>
      <c r="I101" s="129">
        <f t="shared" si="25"/>
        <v>9.18</v>
      </c>
      <c r="J101" s="129">
        <f t="shared" si="25"/>
        <v>9.18</v>
      </c>
      <c r="K101" s="129">
        <f t="shared" si="25"/>
        <v>9.18</v>
      </c>
      <c r="L101" s="129">
        <f t="shared" si="25"/>
        <v>9.18</v>
      </c>
      <c r="M101" s="129">
        <f t="shared" si="25"/>
        <v>9.18</v>
      </c>
      <c r="N101" s="129">
        <f t="shared" si="25"/>
        <v>9.18</v>
      </c>
      <c r="O101" s="129">
        <f t="shared" si="25"/>
        <v>9.18</v>
      </c>
      <c r="P101" s="129">
        <f t="shared" si="25"/>
        <v>9.18</v>
      </c>
      <c r="Q101" s="129">
        <f t="shared" si="25"/>
        <v>9.18</v>
      </c>
      <c r="R101" s="129">
        <f t="shared" si="25"/>
        <v>9.18</v>
      </c>
      <c r="S101" s="129">
        <f t="shared" si="26"/>
        <v>9.18</v>
      </c>
      <c r="T101" s="129">
        <f t="shared" si="26"/>
        <v>9.18</v>
      </c>
      <c r="U101" s="129">
        <f t="shared" si="26"/>
        <v>9.18</v>
      </c>
      <c r="V101" s="129">
        <f t="shared" si="26"/>
        <v>9.18</v>
      </c>
      <c r="W101" s="129">
        <f t="shared" si="26"/>
        <v>9.18</v>
      </c>
      <c r="X101" s="129">
        <f t="shared" si="26"/>
        <v>9.18</v>
      </c>
      <c r="Y101" s="129">
        <f t="shared" si="26"/>
        <v>9.18</v>
      </c>
      <c r="Z101" s="129">
        <f t="shared" si="26"/>
        <v>9.18</v>
      </c>
      <c r="AA101" s="129">
        <f t="shared" si="26"/>
        <v>9.18</v>
      </c>
      <c r="AB101" s="129">
        <f t="shared" si="26"/>
        <v>9.18</v>
      </c>
      <c r="AC101" s="129">
        <f t="shared" si="26"/>
        <v>9.18</v>
      </c>
      <c r="AD101" s="129">
        <f t="shared" si="26"/>
        <v>9.18</v>
      </c>
      <c r="AE101" s="129">
        <f t="shared" si="26"/>
        <v>9.18</v>
      </c>
      <c r="AF101" s="129">
        <f t="shared" si="26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106</v>
      </c>
      <c r="B102" s="128">
        <v>7</v>
      </c>
      <c r="C102" s="129">
        <f t="shared" si="25"/>
        <v>7</v>
      </c>
      <c r="D102" s="129">
        <f t="shared" si="25"/>
        <v>7</v>
      </c>
      <c r="E102" s="129">
        <f t="shared" si="25"/>
        <v>7</v>
      </c>
      <c r="F102" s="129">
        <f t="shared" si="25"/>
        <v>7</v>
      </c>
      <c r="G102" s="129">
        <f t="shared" si="25"/>
        <v>7</v>
      </c>
      <c r="H102" s="129">
        <f t="shared" si="25"/>
        <v>7</v>
      </c>
      <c r="I102" s="129">
        <f t="shared" si="25"/>
        <v>7</v>
      </c>
      <c r="J102" s="129">
        <f t="shared" si="25"/>
        <v>7</v>
      </c>
      <c r="K102" s="129">
        <f t="shared" si="25"/>
        <v>7</v>
      </c>
      <c r="L102" s="129">
        <f t="shared" si="25"/>
        <v>7</v>
      </c>
      <c r="M102" s="129">
        <f t="shared" si="25"/>
        <v>7</v>
      </c>
      <c r="N102" s="129">
        <f t="shared" si="25"/>
        <v>7</v>
      </c>
      <c r="O102" s="129">
        <f t="shared" si="25"/>
        <v>7</v>
      </c>
      <c r="P102" s="129">
        <f t="shared" si="25"/>
        <v>7</v>
      </c>
      <c r="Q102" s="129">
        <f t="shared" si="25"/>
        <v>7</v>
      </c>
      <c r="R102" s="129">
        <f t="shared" si="25"/>
        <v>7</v>
      </c>
      <c r="S102" s="129">
        <f t="shared" si="26"/>
        <v>7</v>
      </c>
      <c r="T102" s="129">
        <f t="shared" si="26"/>
        <v>7</v>
      </c>
      <c r="U102" s="129">
        <f t="shared" si="26"/>
        <v>7</v>
      </c>
      <c r="V102" s="129">
        <f t="shared" si="26"/>
        <v>7</v>
      </c>
      <c r="W102" s="129">
        <f t="shared" si="26"/>
        <v>7</v>
      </c>
      <c r="X102" s="129">
        <f t="shared" si="26"/>
        <v>7</v>
      </c>
      <c r="Y102" s="129">
        <f t="shared" si="26"/>
        <v>7</v>
      </c>
      <c r="Z102" s="129">
        <f t="shared" si="26"/>
        <v>7</v>
      </c>
      <c r="AA102" s="129">
        <f t="shared" si="26"/>
        <v>7</v>
      </c>
      <c r="AB102" s="129">
        <f t="shared" si="26"/>
        <v>7</v>
      </c>
      <c r="AC102" s="129">
        <f t="shared" si="26"/>
        <v>7</v>
      </c>
      <c r="AD102" s="129">
        <f t="shared" si="26"/>
        <v>7</v>
      </c>
      <c r="AE102" s="129">
        <f t="shared" si="26"/>
        <v>7</v>
      </c>
      <c r="AF102" s="129">
        <f t="shared" si="26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107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108</v>
      </c>
      <c r="B104" s="128">
        <v>2.25</v>
      </c>
      <c r="C104" s="129">
        <f t="shared" ref="C104:R105" si="27">B104</f>
        <v>2.25</v>
      </c>
      <c r="D104" s="129">
        <f t="shared" si="27"/>
        <v>2.25</v>
      </c>
      <c r="E104" s="129">
        <f t="shared" si="27"/>
        <v>2.25</v>
      </c>
      <c r="F104" s="129">
        <f t="shared" si="27"/>
        <v>2.25</v>
      </c>
      <c r="G104" s="129">
        <f t="shared" si="27"/>
        <v>2.25</v>
      </c>
      <c r="H104" s="129">
        <f t="shared" si="27"/>
        <v>2.25</v>
      </c>
      <c r="I104" s="129">
        <f t="shared" si="27"/>
        <v>2.25</v>
      </c>
      <c r="J104" s="129">
        <f t="shared" si="27"/>
        <v>2.25</v>
      </c>
      <c r="K104" s="129">
        <f t="shared" si="27"/>
        <v>2.25</v>
      </c>
      <c r="L104" s="129">
        <f t="shared" si="27"/>
        <v>2.25</v>
      </c>
      <c r="M104" s="129">
        <f t="shared" si="27"/>
        <v>2.25</v>
      </c>
      <c r="N104" s="129">
        <f t="shared" si="27"/>
        <v>2.25</v>
      </c>
      <c r="O104" s="129">
        <f t="shared" si="27"/>
        <v>2.25</v>
      </c>
      <c r="P104" s="129">
        <f t="shared" si="27"/>
        <v>2.25</v>
      </c>
      <c r="Q104" s="129">
        <f t="shared" si="27"/>
        <v>2.25</v>
      </c>
      <c r="R104" s="129">
        <f t="shared" si="27"/>
        <v>2.25</v>
      </c>
      <c r="S104" s="129">
        <f t="shared" ref="S104:AF105" si="28">R104</f>
        <v>2.25</v>
      </c>
      <c r="T104" s="129">
        <f t="shared" si="28"/>
        <v>2.25</v>
      </c>
      <c r="U104" s="129">
        <f t="shared" si="28"/>
        <v>2.25</v>
      </c>
      <c r="V104" s="129">
        <f t="shared" si="28"/>
        <v>2.25</v>
      </c>
      <c r="W104" s="129">
        <f t="shared" si="28"/>
        <v>2.25</v>
      </c>
      <c r="X104" s="129">
        <f t="shared" si="28"/>
        <v>2.25</v>
      </c>
      <c r="Y104" s="129">
        <f t="shared" si="28"/>
        <v>2.25</v>
      </c>
      <c r="Z104" s="129">
        <f t="shared" si="28"/>
        <v>2.25</v>
      </c>
      <c r="AA104" s="129">
        <f t="shared" si="28"/>
        <v>2.25</v>
      </c>
      <c r="AB104" s="129">
        <f t="shared" si="28"/>
        <v>2.25</v>
      </c>
      <c r="AC104" s="129">
        <f t="shared" si="28"/>
        <v>2.25</v>
      </c>
      <c r="AD104" s="129">
        <f t="shared" si="28"/>
        <v>2.25</v>
      </c>
      <c r="AE104" s="129">
        <f t="shared" si="28"/>
        <v>2.25</v>
      </c>
      <c r="AF104" s="129">
        <f t="shared" si="28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109</v>
      </c>
      <c r="B105" s="128">
        <v>1.64</v>
      </c>
      <c r="C105" s="129">
        <f t="shared" si="27"/>
        <v>1.64</v>
      </c>
      <c r="D105" s="129">
        <f t="shared" si="27"/>
        <v>1.64</v>
      </c>
      <c r="E105" s="129">
        <f t="shared" si="27"/>
        <v>1.64</v>
      </c>
      <c r="F105" s="129">
        <f t="shared" si="27"/>
        <v>1.64</v>
      </c>
      <c r="G105" s="129">
        <f t="shared" si="27"/>
        <v>1.64</v>
      </c>
      <c r="H105" s="129">
        <f t="shared" si="27"/>
        <v>1.64</v>
      </c>
      <c r="I105" s="129">
        <f t="shared" si="27"/>
        <v>1.64</v>
      </c>
      <c r="J105" s="129">
        <f t="shared" si="27"/>
        <v>1.64</v>
      </c>
      <c r="K105" s="129">
        <f t="shared" si="27"/>
        <v>1.64</v>
      </c>
      <c r="L105" s="129">
        <f t="shared" si="27"/>
        <v>1.64</v>
      </c>
      <c r="M105" s="129">
        <f t="shared" si="27"/>
        <v>1.64</v>
      </c>
      <c r="N105" s="129">
        <f t="shared" si="27"/>
        <v>1.64</v>
      </c>
      <c r="O105" s="129">
        <f t="shared" si="27"/>
        <v>1.64</v>
      </c>
      <c r="P105" s="129">
        <f t="shared" si="27"/>
        <v>1.64</v>
      </c>
      <c r="Q105" s="129">
        <f t="shared" si="27"/>
        <v>1.64</v>
      </c>
      <c r="R105" s="129">
        <f t="shared" si="27"/>
        <v>1.64</v>
      </c>
      <c r="S105" s="129">
        <f t="shared" si="28"/>
        <v>1.64</v>
      </c>
      <c r="T105" s="129">
        <f t="shared" si="28"/>
        <v>1.64</v>
      </c>
      <c r="U105" s="129">
        <f t="shared" si="28"/>
        <v>1.64</v>
      </c>
      <c r="V105" s="129">
        <f t="shared" si="28"/>
        <v>1.64</v>
      </c>
      <c r="W105" s="129">
        <f t="shared" si="28"/>
        <v>1.64</v>
      </c>
      <c r="X105" s="129">
        <f t="shared" si="28"/>
        <v>1.64</v>
      </c>
      <c r="Y105" s="129">
        <f t="shared" si="28"/>
        <v>1.64</v>
      </c>
      <c r="Z105" s="129">
        <f t="shared" si="28"/>
        <v>1.64</v>
      </c>
      <c r="AA105" s="129">
        <f t="shared" si="28"/>
        <v>1.64</v>
      </c>
      <c r="AB105" s="129">
        <f t="shared" si="28"/>
        <v>1.64</v>
      </c>
      <c r="AC105" s="129">
        <f t="shared" si="28"/>
        <v>1.64</v>
      </c>
      <c r="AD105" s="129">
        <f t="shared" si="28"/>
        <v>1.64</v>
      </c>
      <c r="AE105" s="129">
        <f t="shared" si="28"/>
        <v>1.64</v>
      </c>
      <c r="AF105" s="129">
        <f t="shared" si="28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110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111</v>
      </c>
      <c r="B107" s="128">
        <v>1.62</v>
      </c>
      <c r="C107" s="129">
        <f t="shared" ref="C107:R114" si="29">B107</f>
        <v>1.62</v>
      </c>
      <c r="D107" s="129">
        <f t="shared" si="29"/>
        <v>1.62</v>
      </c>
      <c r="E107" s="129">
        <f t="shared" si="29"/>
        <v>1.62</v>
      </c>
      <c r="F107" s="129">
        <f t="shared" si="29"/>
        <v>1.62</v>
      </c>
      <c r="G107" s="129">
        <f t="shared" si="29"/>
        <v>1.62</v>
      </c>
      <c r="H107" s="129">
        <f t="shared" si="29"/>
        <v>1.62</v>
      </c>
      <c r="I107" s="129">
        <f t="shared" si="29"/>
        <v>1.62</v>
      </c>
      <c r="J107" s="129">
        <f t="shared" si="29"/>
        <v>1.62</v>
      </c>
      <c r="K107" s="129">
        <f t="shared" si="29"/>
        <v>1.62</v>
      </c>
      <c r="L107" s="129">
        <f t="shared" si="29"/>
        <v>1.62</v>
      </c>
      <c r="M107" s="129">
        <f t="shared" si="29"/>
        <v>1.62</v>
      </c>
      <c r="N107" s="129">
        <f t="shared" si="29"/>
        <v>1.62</v>
      </c>
      <c r="O107" s="129">
        <f t="shared" si="29"/>
        <v>1.62</v>
      </c>
      <c r="P107" s="129">
        <f t="shared" si="29"/>
        <v>1.62</v>
      </c>
      <c r="Q107" s="129">
        <f t="shared" si="29"/>
        <v>1.62</v>
      </c>
      <c r="R107" s="129">
        <f t="shared" si="29"/>
        <v>1.62</v>
      </c>
      <c r="S107" s="129">
        <f t="shared" ref="S107:AF122" si="30">R107</f>
        <v>1.62</v>
      </c>
      <c r="T107" s="129">
        <f t="shared" si="30"/>
        <v>1.62</v>
      </c>
      <c r="U107" s="129">
        <f t="shared" si="30"/>
        <v>1.62</v>
      </c>
      <c r="V107" s="129">
        <f t="shared" si="30"/>
        <v>1.62</v>
      </c>
      <c r="W107" s="129">
        <f t="shared" si="30"/>
        <v>1.62</v>
      </c>
      <c r="X107" s="129">
        <f t="shared" si="30"/>
        <v>1.62</v>
      </c>
      <c r="Y107" s="129">
        <f t="shared" si="30"/>
        <v>1.62</v>
      </c>
      <c r="Z107" s="129">
        <f t="shared" si="30"/>
        <v>1.62</v>
      </c>
      <c r="AA107" s="129">
        <f t="shared" si="30"/>
        <v>1.62</v>
      </c>
      <c r="AB107" s="129">
        <f t="shared" si="30"/>
        <v>1.62</v>
      </c>
      <c r="AC107" s="129">
        <f t="shared" si="30"/>
        <v>1.62</v>
      </c>
      <c r="AD107" s="129">
        <f t="shared" si="30"/>
        <v>1.62</v>
      </c>
      <c r="AE107" s="129">
        <f t="shared" si="30"/>
        <v>1.62</v>
      </c>
      <c r="AF107" s="129">
        <f t="shared" si="30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112</v>
      </c>
      <c r="B108" s="128">
        <v>8.36</v>
      </c>
      <c r="C108" s="129">
        <f t="shared" si="29"/>
        <v>8.36</v>
      </c>
      <c r="D108" s="129">
        <f t="shared" si="29"/>
        <v>8.36</v>
      </c>
      <c r="E108" s="129">
        <f t="shared" si="29"/>
        <v>8.36</v>
      </c>
      <c r="F108" s="129">
        <f t="shared" si="29"/>
        <v>8.36</v>
      </c>
      <c r="G108" s="129">
        <f t="shared" si="29"/>
        <v>8.36</v>
      </c>
      <c r="H108" s="129">
        <f t="shared" si="29"/>
        <v>8.36</v>
      </c>
      <c r="I108" s="129">
        <f t="shared" si="29"/>
        <v>8.36</v>
      </c>
      <c r="J108" s="129">
        <f t="shared" si="29"/>
        <v>8.36</v>
      </c>
      <c r="K108" s="129">
        <f t="shared" si="29"/>
        <v>8.36</v>
      </c>
      <c r="L108" s="129">
        <f t="shared" si="29"/>
        <v>8.36</v>
      </c>
      <c r="M108" s="129">
        <f t="shared" si="29"/>
        <v>8.36</v>
      </c>
      <c r="N108" s="129">
        <f t="shared" si="29"/>
        <v>8.36</v>
      </c>
      <c r="O108" s="129">
        <f t="shared" si="29"/>
        <v>8.36</v>
      </c>
      <c r="P108" s="129">
        <f t="shared" si="29"/>
        <v>8.36</v>
      </c>
      <c r="Q108" s="129">
        <f t="shared" si="29"/>
        <v>8.36</v>
      </c>
      <c r="R108" s="129">
        <f t="shared" si="29"/>
        <v>8.36</v>
      </c>
      <c r="S108" s="129">
        <f t="shared" si="30"/>
        <v>8.36</v>
      </c>
      <c r="T108" s="129">
        <f t="shared" si="30"/>
        <v>8.36</v>
      </c>
      <c r="U108" s="129">
        <f t="shared" si="30"/>
        <v>8.36</v>
      </c>
      <c r="V108" s="129">
        <f t="shared" si="30"/>
        <v>8.36</v>
      </c>
      <c r="W108" s="129">
        <f t="shared" si="30"/>
        <v>8.36</v>
      </c>
      <c r="X108" s="129">
        <f t="shared" si="30"/>
        <v>8.36</v>
      </c>
      <c r="Y108" s="129">
        <f t="shared" si="30"/>
        <v>8.36</v>
      </c>
      <c r="Z108" s="129">
        <f t="shared" si="30"/>
        <v>8.36</v>
      </c>
      <c r="AA108" s="129">
        <f t="shared" si="30"/>
        <v>8.36</v>
      </c>
      <c r="AB108" s="129">
        <f t="shared" si="30"/>
        <v>8.36</v>
      </c>
      <c r="AC108" s="129">
        <f t="shared" si="30"/>
        <v>8.36</v>
      </c>
      <c r="AD108" s="129">
        <f t="shared" si="30"/>
        <v>8.36</v>
      </c>
      <c r="AE108" s="129">
        <f t="shared" si="30"/>
        <v>8.36</v>
      </c>
      <c r="AF108" s="129">
        <f t="shared" si="30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113</v>
      </c>
      <c r="B109" s="128">
        <v>8</v>
      </c>
      <c r="C109" s="129">
        <f t="shared" si="29"/>
        <v>8</v>
      </c>
      <c r="D109" s="129">
        <f t="shared" si="29"/>
        <v>8</v>
      </c>
      <c r="E109" s="129">
        <f t="shared" si="29"/>
        <v>8</v>
      </c>
      <c r="F109" s="129">
        <f t="shared" si="29"/>
        <v>8</v>
      </c>
      <c r="G109" s="129">
        <f t="shared" si="29"/>
        <v>8</v>
      </c>
      <c r="H109" s="129">
        <f t="shared" si="29"/>
        <v>8</v>
      </c>
      <c r="I109" s="129">
        <v>5.4</v>
      </c>
      <c r="J109" s="129">
        <f t="shared" si="29"/>
        <v>5.4</v>
      </c>
      <c r="K109" s="129">
        <f t="shared" si="29"/>
        <v>5.4</v>
      </c>
      <c r="L109" s="129">
        <f t="shared" si="29"/>
        <v>5.4</v>
      </c>
      <c r="M109" s="129">
        <f t="shared" si="29"/>
        <v>5.4</v>
      </c>
      <c r="N109" s="129">
        <f t="shared" si="29"/>
        <v>5.4</v>
      </c>
      <c r="O109" s="129">
        <f t="shared" si="29"/>
        <v>5.4</v>
      </c>
      <c r="P109" s="129">
        <f t="shared" si="29"/>
        <v>5.4</v>
      </c>
      <c r="Q109" s="129">
        <f t="shared" si="29"/>
        <v>5.4</v>
      </c>
      <c r="R109" s="129">
        <f t="shared" si="29"/>
        <v>5.4</v>
      </c>
      <c r="S109" s="129">
        <f t="shared" si="30"/>
        <v>5.4</v>
      </c>
      <c r="T109" s="129">
        <f t="shared" si="30"/>
        <v>5.4</v>
      </c>
      <c r="U109" s="129">
        <f t="shared" si="30"/>
        <v>5.4</v>
      </c>
      <c r="V109" s="129">
        <f t="shared" si="30"/>
        <v>5.4</v>
      </c>
      <c r="W109" s="129">
        <f t="shared" si="30"/>
        <v>5.4</v>
      </c>
      <c r="X109" s="129">
        <f t="shared" si="30"/>
        <v>5.4</v>
      </c>
      <c r="Y109" s="129">
        <f t="shared" si="30"/>
        <v>5.4</v>
      </c>
      <c r="Z109" s="129">
        <f t="shared" si="30"/>
        <v>5.4</v>
      </c>
      <c r="AA109" s="129">
        <f t="shared" si="30"/>
        <v>5.4</v>
      </c>
      <c r="AB109" s="129">
        <f t="shared" si="30"/>
        <v>5.4</v>
      </c>
      <c r="AC109" s="129">
        <f t="shared" si="30"/>
        <v>5.4</v>
      </c>
      <c r="AD109" s="129">
        <f t="shared" si="30"/>
        <v>5.4</v>
      </c>
      <c r="AE109" s="129">
        <f t="shared" si="30"/>
        <v>5.4</v>
      </c>
      <c r="AF109" s="129">
        <f t="shared" si="30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114</v>
      </c>
      <c r="B110" s="128">
        <v>6.57</v>
      </c>
      <c r="C110" s="129">
        <f t="shared" si="29"/>
        <v>6.57</v>
      </c>
      <c r="D110" s="129">
        <f t="shared" si="29"/>
        <v>6.57</v>
      </c>
      <c r="E110" s="129">
        <f t="shared" si="29"/>
        <v>6.57</v>
      </c>
      <c r="F110" s="129">
        <f t="shared" si="29"/>
        <v>6.57</v>
      </c>
      <c r="G110" s="129">
        <f t="shared" si="29"/>
        <v>6.57</v>
      </c>
      <c r="H110" s="129">
        <f t="shared" si="29"/>
        <v>6.57</v>
      </c>
      <c r="I110" s="129">
        <f t="shared" si="29"/>
        <v>6.57</v>
      </c>
      <c r="J110" s="129">
        <f t="shared" si="29"/>
        <v>6.57</v>
      </c>
      <c r="K110" s="129">
        <f t="shared" si="29"/>
        <v>6.57</v>
      </c>
      <c r="L110" s="129">
        <f t="shared" si="29"/>
        <v>6.57</v>
      </c>
      <c r="M110" s="129">
        <f t="shared" si="29"/>
        <v>6.57</v>
      </c>
      <c r="N110" s="129">
        <f t="shared" si="29"/>
        <v>6.57</v>
      </c>
      <c r="O110" s="129">
        <f t="shared" si="29"/>
        <v>6.57</v>
      </c>
      <c r="P110" s="129">
        <f t="shared" si="29"/>
        <v>6.57</v>
      </c>
      <c r="Q110" s="129">
        <f t="shared" si="29"/>
        <v>6.57</v>
      </c>
      <c r="R110" s="129">
        <f t="shared" si="29"/>
        <v>6.57</v>
      </c>
      <c r="S110" s="129">
        <f t="shared" si="30"/>
        <v>6.57</v>
      </c>
      <c r="T110" s="129">
        <f t="shared" si="30"/>
        <v>6.57</v>
      </c>
      <c r="U110" s="129">
        <f t="shared" si="30"/>
        <v>6.57</v>
      </c>
      <c r="V110" s="129">
        <f t="shared" si="30"/>
        <v>6.57</v>
      </c>
      <c r="W110" s="129">
        <f t="shared" si="30"/>
        <v>6.57</v>
      </c>
      <c r="X110" s="129">
        <f t="shared" si="30"/>
        <v>6.57</v>
      </c>
      <c r="Y110" s="129">
        <f t="shared" si="30"/>
        <v>6.57</v>
      </c>
      <c r="Z110" s="129">
        <f t="shared" si="30"/>
        <v>6.57</v>
      </c>
      <c r="AA110" s="129">
        <f t="shared" si="30"/>
        <v>6.57</v>
      </c>
      <c r="AB110" s="129">
        <f t="shared" si="30"/>
        <v>6.57</v>
      </c>
      <c r="AC110" s="129">
        <f t="shared" si="30"/>
        <v>6.57</v>
      </c>
      <c r="AD110" s="129">
        <f t="shared" si="30"/>
        <v>6.57</v>
      </c>
      <c r="AE110" s="129">
        <f t="shared" si="30"/>
        <v>6.57</v>
      </c>
      <c r="AF110" s="129">
        <f t="shared" si="30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115</v>
      </c>
      <c r="B111" s="128">
        <v>3.43</v>
      </c>
      <c r="C111" s="129">
        <f t="shared" si="29"/>
        <v>3.43</v>
      </c>
      <c r="D111" s="129">
        <f t="shared" si="29"/>
        <v>3.43</v>
      </c>
      <c r="E111" s="129">
        <f t="shared" si="29"/>
        <v>3.43</v>
      </c>
      <c r="F111" s="129">
        <f t="shared" si="29"/>
        <v>3.43</v>
      </c>
      <c r="G111" s="129">
        <f t="shared" si="29"/>
        <v>3.43</v>
      </c>
      <c r="H111" s="129">
        <f t="shared" si="29"/>
        <v>3.43</v>
      </c>
      <c r="I111" s="129">
        <f t="shared" si="29"/>
        <v>3.43</v>
      </c>
      <c r="J111" s="129">
        <f t="shared" si="29"/>
        <v>3.43</v>
      </c>
      <c r="K111" s="129">
        <f t="shared" si="29"/>
        <v>3.43</v>
      </c>
      <c r="L111" s="129">
        <f t="shared" si="29"/>
        <v>3.43</v>
      </c>
      <c r="M111" s="129">
        <f t="shared" si="29"/>
        <v>3.43</v>
      </c>
      <c r="N111" s="129">
        <f t="shared" si="29"/>
        <v>3.43</v>
      </c>
      <c r="O111" s="129">
        <f t="shared" si="29"/>
        <v>3.43</v>
      </c>
      <c r="P111" s="129">
        <f t="shared" si="29"/>
        <v>3.43</v>
      </c>
      <c r="Q111" s="129">
        <f t="shared" si="29"/>
        <v>3.43</v>
      </c>
      <c r="R111" s="129">
        <f t="shared" si="29"/>
        <v>3.43</v>
      </c>
      <c r="S111" s="129">
        <f t="shared" si="30"/>
        <v>3.43</v>
      </c>
      <c r="T111" s="129">
        <f t="shared" si="30"/>
        <v>3.43</v>
      </c>
      <c r="U111" s="129">
        <f t="shared" si="30"/>
        <v>3.43</v>
      </c>
      <c r="V111" s="129">
        <f t="shared" si="30"/>
        <v>3.43</v>
      </c>
      <c r="W111" s="129">
        <f t="shared" si="30"/>
        <v>3.43</v>
      </c>
      <c r="X111" s="129">
        <f t="shared" si="30"/>
        <v>3.43</v>
      </c>
      <c r="Y111" s="129">
        <f t="shared" si="30"/>
        <v>3.43</v>
      </c>
      <c r="Z111" s="129">
        <f t="shared" si="30"/>
        <v>3.43</v>
      </c>
      <c r="AA111" s="129">
        <f t="shared" si="30"/>
        <v>3.43</v>
      </c>
      <c r="AB111" s="129">
        <f t="shared" si="30"/>
        <v>3.43</v>
      </c>
      <c r="AC111" s="129">
        <f t="shared" si="30"/>
        <v>3.43</v>
      </c>
      <c r="AD111" s="129">
        <f t="shared" si="30"/>
        <v>3.43</v>
      </c>
      <c r="AE111" s="129">
        <f t="shared" si="30"/>
        <v>3.43</v>
      </c>
      <c r="AF111" s="129">
        <f t="shared" si="30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116</v>
      </c>
      <c r="B112" s="128">
        <v>2.96</v>
      </c>
      <c r="C112" s="129">
        <f t="shared" si="29"/>
        <v>2.96</v>
      </c>
      <c r="D112" s="129">
        <f t="shared" si="29"/>
        <v>2.96</v>
      </c>
      <c r="E112" s="129">
        <f t="shared" si="29"/>
        <v>2.96</v>
      </c>
      <c r="F112" s="129">
        <f t="shared" si="29"/>
        <v>2.96</v>
      </c>
      <c r="G112" s="129">
        <f t="shared" si="29"/>
        <v>2.96</v>
      </c>
      <c r="H112" s="129">
        <f t="shared" si="29"/>
        <v>2.96</v>
      </c>
      <c r="I112" s="129">
        <f t="shared" si="29"/>
        <v>2.96</v>
      </c>
      <c r="J112" s="129">
        <f t="shared" si="29"/>
        <v>2.96</v>
      </c>
      <c r="K112" s="129">
        <f t="shared" si="29"/>
        <v>2.96</v>
      </c>
      <c r="L112" s="129">
        <f t="shared" si="29"/>
        <v>2.96</v>
      </c>
      <c r="M112" s="129">
        <f t="shared" si="29"/>
        <v>2.96</v>
      </c>
      <c r="N112" s="129">
        <f t="shared" si="29"/>
        <v>2.96</v>
      </c>
      <c r="O112" s="129">
        <f t="shared" si="29"/>
        <v>2.96</v>
      </c>
      <c r="P112" s="129">
        <f t="shared" si="29"/>
        <v>2.96</v>
      </c>
      <c r="Q112" s="129">
        <f t="shared" si="29"/>
        <v>2.96</v>
      </c>
      <c r="R112" s="129">
        <f t="shared" si="29"/>
        <v>2.96</v>
      </c>
      <c r="S112" s="129">
        <f t="shared" si="30"/>
        <v>2.96</v>
      </c>
      <c r="T112" s="129">
        <f t="shared" si="30"/>
        <v>2.96</v>
      </c>
      <c r="U112" s="129">
        <f t="shared" si="30"/>
        <v>2.96</v>
      </c>
      <c r="V112" s="129">
        <f t="shared" si="30"/>
        <v>2.96</v>
      </c>
      <c r="W112" s="129">
        <f t="shared" si="30"/>
        <v>2.96</v>
      </c>
      <c r="X112" s="129">
        <f t="shared" si="30"/>
        <v>2.96</v>
      </c>
      <c r="Y112" s="129">
        <f t="shared" si="30"/>
        <v>2.96</v>
      </c>
      <c r="Z112" s="129">
        <f t="shared" si="30"/>
        <v>2.96</v>
      </c>
      <c r="AA112" s="129">
        <f t="shared" si="30"/>
        <v>2.96</v>
      </c>
      <c r="AB112" s="129">
        <f t="shared" si="30"/>
        <v>2.96</v>
      </c>
      <c r="AC112" s="129">
        <f t="shared" si="30"/>
        <v>2.96</v>
      </c>
      <c r="AD112" s="129">
        <f t="shared" si="30"/>
        <v>2.96</v>
      </c>
      <c r="AE112" s="129">
        <f t="shared" si="30"/>
        <v>2.96</v>
      </c>
      <c r="AF112" s="129">
        <f t="shared" si="30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117</v>
      </c>
      <c r="B113" s="128">
        <v>8</v>
      </c>
      <c r="C113" s="129">
        <f t="shared" si="29"/>
        <v>8</v>
      </c>
      <c r="D113" s="129">
        <f t="shared" si="29"/>
        <v>8</v>
      </c>
      <c r="E113" s="129">
        <f t="shared" si="29"/>
        <v>8</v>
      </c>
      <c r="F113" s="129">
        <f t="shared" si="29"/>
        <v>8</v>
      </c>
      <c r="G113" s="129">
        <f t="shared" si="29"/>
        <v>8</v>
      </c>
      <c r="H113" s="129">
        <f t="shared" si="29"/>
        <v>8</v>
      </c>
      <c r="I113" s="129">
        <f t="shared" si="29"/>
        <v>8</v>
      </c>
      <c r="J113" s="129">
        <f t="shared" si="29"/>
        <v>8</v>
      </c>
      <c r="K113" s="129">
        <f t="shared" si="29"/>
        <v>8</v>
      </c>
      <c r="L113" s="129">
        <f t="shared" si="29"/>
        <v>8</v>
      </c>
      <c r="M113" s="129">
        <f t="shared" si="29"/>
        <v>8</v>
      </c>
      <c r="N113" s="129">
        <f t="shared" si="29"/>
        <v>8</v>
      </c>
      <c r="O113" s="129">
        <f t="shared" si="29"/>
        <v>8</v>
      </c>
      <c r="P113" s="129">
        <f t="shared" si="29"/>
        <v>8</v>
      </c>
      <c r="Q113" s="129">
        <f t="shared" si="29"/>
        <v>8</v>
      </c>
      <c r="R113" s="129">
        <f t="shared" si="29"/>
        <v>8</v>
      </c>
      <c r="S113" s="129">
        <f t="shared" si="30"/>
        <v>8</v>
      </c>
      <c r="T113" s="129">
        <f t="shared" si="30"/>
        <v>8</v>
      </c>
      <c r="U113" s="129">
        <f t="shared" si="30"/>
        <v>8</v>
      </c>
      <c r="V113" s="129">
        <f t="shared" si="30"/>
        <v>8</v>
      </c>
      <c r="W113" s="129">
        <f t="shared" si="30"/>
        <v>8</v>
      </c>
      <c r="X113" s="129">
        <f t="shared" si="30"/>
        <v>8</v>
      </c>
      <c r="Y113" s="129">
        <f t="shared" si="30"/>
        <v>8</v>
      </c>
      <c r="Z113" s="129">
        <f t="shared" si="30"/>
        <v>8</v>
      </c>
      <c r="AA113" s="129">
        <f t="shared" si="30"/>
        <v>8</v>
      </c>
      <c r="AB113" s="129">
        <f t="shared" si="30"/>
        <v>8</v>
      </c>
      <c r="AC113" s="129">
        <f t="shared" si="30"/>
        <v>8</v>
      </c>
      <c r="AD113" s="129">
        <f t="shared" si="30"/>
        <v>8</v>
      </c>
      <c r="AE113" s="129">
        <f t="shared" si="30"/>
        <v>8</v>
      </c>
      <c r="AF113" s="129">
        <f t="shared" si="30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118</v>
      </c>
      <c r="B114" s="128">
        <v>7</v>
      </c>
      <c r="C114" s="129">
        <f>B114</f>
        <v>7</v>
      </c>
      <c r="D114" s="129">
        <f t="shared" si="29"/>
        <v>7</v>
      </c>
      <c r="E114" s="129">
        <f t="shared" si="29"/>
        <v>7</v>
      </c>
      <c r="F114" s="129">
        <f t="shared" si="29"/>
        <v>7</v>
      </c>
      <c r="G114" s="129">
        <f t="shared" si="29"/>
        <v>7</v>
      </c>
      <c r="H114" s="129">
        <f t="shared" si="29"/>
        <v>7</v>
      </c>
      <c r="I114" s="129">
        <f t="shared" si="29"/>
        <v>7</v>
      </c>
      <c r="J114" s="129">
        <f t="shared" si="29"/>
        <v>7</v>
      </c>
      <c r="K114" s="129">
        <f t="shared" si="29"/>
        <v>7</v>
      </c>
      <c r="L114" s="129">
        <f t="shared" si="29"/>
        <v>7</v>
      </c>
      <c r="M114" s="129">
        <f t="shared" si="29"/>
        <v>7</v>
      </c>
      <c r="N114" s="129">
        <f t="shared" si="29"/>
        <v>7</v>
      </c>
      <c r="O114" s="129">
        <f t="shared" si="29"/>
        <v>7</v>
      </c>
      <c r="P114" s="129">
        <f t="shared" si="29"/>
        <v>7</v>
      </c>
      <c r="Q114" s="129">
        <f t="shared" si="29"/>
        <v>7</v>
      </c>
      <c r="R114" s="129">
        <f t="shared" si="29"/>
        <v>7</v>
      </c>
      <c r="S114" s="129">
        <f t="shared" si="30"/>
        <v>7</v>
      </c>
      <c r="T114" s="129">
        <f t="shared" si="30"/>
        <v>7</v>
      </c>
      <c r="U114" s="129">
        <f t="shared" si="30"/>
        <v>7</v>
      </c>
      <c r="V114" s="129">
        <f t="shared" si="30"/>
        <v>7</v>
      </c>
      <c r="W114" s="129">
        <f t="shared" si="30"/>
        <v>7</v>
      </c>
      <c r="X114" s="129">
        <f t="shared" si="30"/>
        <v>7</v>
      </c>
      <c r="Y114" s="129">
        <f t="shared" si="30"/>
        <v>7</v>
      </c>
      <c r="Z114" s="129">
        <f t="shared" si="30"/>
        <v>7</v>
      </c>
      <c r="AA114" s="129">
        <f t="shared" si="30"/>
        <v>7</v>
      </c>
      <c r="AB114" s="129">
        <f t="shared" si="30"/>
        <v>7</v>
      </c>
      <c r="AC114" s="129">
        <f t="shared" si="30"/>
        <v>7</v>
      </c>
      <c r="AD114" s="129">
        <f t="shared" si="30"/>
        <v>7</v>
      </c>
      <c r="AE114" s="129">
        <f t="shared" si="30"/>
        <v>7</v>
      </c>
      <c r="AF114" s="129">
        <f t="shared" si="30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119</v>
      </c>
      <c r="B115" s="128">
        <v>3.47</v>
      </c>
      <c r="C115" s="129">
        <f t="shared" ref="C115:R124" si="31">B115</f>
        <v>3.47</v>
      </c>
      <c r="D115" s="129">
        <f t="shared" si="31"/>
        <v>3.47</v>
      </c>
      <c r="E115" s="129">
        <f t="shared" si="31"/>
        <v>3.47</v>
      </c>
      <c r="F115" s="129">
        <f t="shared" si="31"/>
        <v>3.47</v>
      </c>
      <c r="G115" s="129">
        <f t="shared" si="31"/>
        <v>3.47</v>
      </c>
      <c r="H115" s="129">
        <f t="shared" si="31"/>
        <v>3.47</v>
      </c>
      <c r="I115" s="129">
        <f t="shared" si="31"/>
        <v>3.47</v>
      </c>
      <c r="J115" s="129">
        <f t="shared" si="31"/>
        <v>3.47</v>
      </c>
      <c r="K115" s="129">
        <f t="shared" si="31"/>
        <v>3.47</v>
      </c>
      <c r="L115" s="129">
        <f t="shared" si="31"/>
        <v>3.47</v>
      </c>
      <c r="M115" s="129">
        <f t="shared" si="31"/>
        <v>3.47</v>
      </c>
      <c r="N115" s="129">
        <f t="shared" si="31"/>
        <v>3.47</v>
      </c>
      <c r="O115" s="129">
        <f t="shared" si="31"/>
        <v>3.47</v>
      </c>
      <c r="P115" s="129">
        <f t="shared" si="31"/>
        <v>3.47</v>
      </c>
      <c r="Q115" s="129">
        <f t="shared" si="31"/>
        <v>3.47</v>
      </c>
      <c r="R115" s="129">
        <f t="shared" si="31"/>
        <v>3.47</v>
      </c>
      <c r="S115" s="129">
        <f t="shared" si="30"/>
        <v>3.47</v>
      </c>
      <c r="T115" s="129">
        <f t="shared" si="30"/>
        <v>3.47</v>
      </c>
      <c r="U115" s="129">
        <f t="shared" si="30"/>
        <v>3.47</v>
      </c>
      <c r="V115" s="129">
        <f t="shared" si="30"/>
        <v>3.47</v>
      </c>
      <c r="W115" s="129">
        <f t="shared" si="30"/>
        <v>3.47</v>
      </c>
      <c r="X115" s="129">
        <f t="shared" si="30"/>
        <v>3.47</v>
      </c>
      <c r="Y115" s="129">
        <f t="shared" si="30"/>
        <v>3.47</v>
      </c>
      <c r="Z115" s="129">
        <f t="shared" si="30"/>
        <v>3.47</v>
      </c>
      <c r="AA115" s="129">
        <f t="shared" si="30"/>
        <v>3.47</v>
      </c>
      <c r="AB115" s="129">
        <f t="shared" si="30"/>
        <v>3.47</v>
      </c>
      <c r="AC115" s="129">
        <f t="shared" si="30"/>
        <v>3.47</v>
      </c>
      <c r="AD115" s="129">
        <f t="shared" si="30"/>
        <v>3.47</v>
      </c>
      <c r="AE115" s="129">
        <f t="shared" si="30"/>
        <v>3.47</v>
      </c>
      <c r="AF115" s="129">
        <f t="shared" si="30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120</v>
      </c>
      <c r="B116" s="128">
        <v>2.1</v>
      </c>
      <c r="C116" s="129">
        <f t="shared" si="31"/>
        <v>2.1</v>
      </c>
      <c r="D116" s="129">
        <f t="shared" si="31"/>
        <v>2.1</v>
      </c>
      <c r="E116" s="129">
        <f t="shared" si="31"/>
        <v>2.1</v>
      </c>
      <c r="F116" s="129">
        <f t="shared" si="31"/>
        <v>2.1</v>
      </c>
      <c r="G116" s="129">
        <f t="shared" si="31"/>
        <v>2.1</v>
      </c>
      <c r="H116" s="129">
        <f t="shared" si="31"/>
        <v>2.1</v>
      </c>
      <c r="I116" s="129">
        <f t="shared" si="31"/>
        <v>2.1</v>
      </c>
      <c r="J116" s="129">
        <f t="shared" si="31"/>
        <v>2.1</v>
      </c>
      <c r="K116" s="129">
        <f t="shared" si="31"/>
        <v>2.1</v>
      </c>
      <c r="L116" s="129">
        <f t="shared" si="31"/>
        <v>2.1</v>
      </c>
      <c r="M116" s="129">
        <f t="shared" si="31"/>
        <v>2.1</v>
      </c>
      <c r="N116" s="129">
        <f t="shared" si="31"/>
        <v>2.1</v>
      </c>
      <c r="O116" s="129">
        <f t="shared" si="31"/>
        <v>2.1</v>
      </c>
      <c r="P116" s="129">
        <f t="shared" si="31"/>
        <v>2.1</v>
      </c>
      <c r="Q116" s="129">
        <f t="shared" si="31"/>
        <v>2.1</v>
      </c>
      <c r="R116" s="129">
        <f t="shared" si="31"/>
        <v>2.1</v>
      </c>
      <c r="S116" s="129">
        <f t="shared" si="30"/>
        <v>2.1</v>
      </c>
      <c r="T116" s="129">
        <f t="shared" si="30"/>
        <v>2.1</v>
      </c>
      <c r="U116" s="129">
        <f t="shared" si="30"/>
        <v>2.1</v>
      </c>
      <c r="V116" s="129">
        <f t="shared" si="30"/>
        <v>2.1</v>
      </c>
      <c r="W116" s="129">
        <f t="shared" si="30"/>
        <v>2.1</v>
      </c>
      <c r="X116" s="129">
        <f t="shared" si="30"/>
        <v>2.1</v>
      </c>
      <c r="Y116" s="129">
        <f t="shared" si="30"/>
        <v>2.1</v>
      </c>
      <c r="Z116" s="129">
        <f t="shared" si="30"/>
        <v>2.1</v>
      </c>
      <c r="AA116" s="129">
        <f t="shared" si="30"/>
        <v>2.1</v>
      </c>
      <c r="AB116" s="129">
        <f t="shared" si="30"/>
        <v>2.1</v>
      </c>
      <c r="AC116" s="129">
        <f t="shared" si="30"/>
        <v>2.1</v>
      </c>
      <c r="AD116" s="129">
        <f t="shared" si="30"/>
        <v>2.1</v>
      </c>
      <c r="AE116" s="129">
        <f t="shared" si="30"/>
        <v>2.1</v>
      </c>
      <c r="AF116" s="129">
        <f t="shared" si="30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121</v>
      </c>
      <c r="B117" s="128">
        <v>9.3000000000000007</v>
      </c>
      <c r="C117" s="129">
        <f t="shared" si="31"/>
        <v>9.3000000000000007</v>
      </c>
      <c r="D117" s="129">
        <f t="shared" si="31"/>
        <v>9.3000000000000007</v>
      </c>
      <c r="E117" s="129">
        <f t="shared" si="31"/>
        <v>9.3000000000000007</v>
      </c>
      <c r="F117" s="129">
        <f t="shared" si="31"/>
        <v>9.3000000000000007</v>
      </c>
      <c r="G117" s="129">
        <f t="shared" si="31"/>
        <v>9.3000000000000007</v>
      </c>
      <c r="H117" s="129">
        <f t="shared" si="31"/>
        <v>9.3000000000000007</v>
      </c>
      <c r="I117" s="129">
        <f t="shared" si="31"/>
        <v>9.3000000000000007</v>
      </c>
      <c r="J117" s="129">
        <f t="shared" si="31"/>
        <v>9.3000000000000007</v>
      </c>
      <c r="K117" s="129">
        <f t="shared" si="31"/>
        <v>9.3000000000000007</v>
      </c>
      <c r="L117" s="129">
        <f t="shared" si="31"/>
        <v>9.3000000000000007</v>
      </c>
      <c r="M117" s="129">
        <f t="shared" si="31"/>
        <v>9.3000000000000007</v>
      </c>
      <c r="N117" s="129">
        <f t="shared" si="31"/>
        <v>9.3000000000000007</v>
      </c>
      <c r="O117" s="129">
        <f t="shared" si="31"/>
        <v>9.3000000000000007</v>
      </c>
      <c r="P117" s="129">
        <f t="shared" si="31"/>
        <v>9.3000000000000007</v>
      </c>
      <c r="Q117" s="129">
        <f t="shared" si="31"/>
        <v>9.3000000000000007</v>
      </c>
      <c r="R117" s="129">
        <f t="shared" si="31"/>
        <v>9.3000000000000007</v>
      </c>
      <c r="S117" s="129">
        <f t="shared" si="30"/>
        <v>9.3000000000000007</v>
      </c>
      <c r="T117" s="129">
        <f t="shared" si="30"/>
        <v>9.3000000000000007</v>
      </c>
      <c r="U117" s="129">
        <f t="shared" si="30"/>
        <v>9.3000000000000007</v>
      </c>
      <c r="V117" s="129">
        <f t="shared" si="30"/>
        <v>9.3000000000000007</v>
      </c>
      <c r="W117" s="129">
        <f t="shared" si="30"/>
        <v>9.3000000000000007</v>
      </c>
      <c r="X117" s="129">
        <f t="shared" si="30"/>
        <v>9.3000000000000007</v>
      </c>
      <c r="Y117" s="129">
        <f t="shared" si="30"/>
        <v>9.3000000000000007</v>
      </c>
      <c r="Z117" s="129">
        <f t="shared" si="30"/>
        <v>9.3000000000000007</v>
      </c>
      <c r="AA117" s="129">
        <f t="shared" si="30"/>
        <v>9.3000000000000007</v>
      </c>
      <c r="AB117" s="129">
        <f t="shared" si="30"/>
        <v>9.3000000000000007</v>
      </c>
      <c r="AC117" s="129">
        <f t="shared" si="30"/>
        <v>9.3000000000000007</v>
      </c>
      <c r="AD117" s="129">
        <f t="shared" si="30"/>
        <v>9.3000000000000007</v>
      </c>
      <c r="AE117" s="129">
        <f t="shared" si="30"/>
        <v>9.3000000000000007</v>
      </c>
      <c r="AF117" s="129">
        <f t="shared" si="30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122</v>
      </c>
      <c r="B118" s="128">
        <v>0</v>
      </c>
      <c r="C118" s="129">
        <f t="shared" si="31"/>
        <v>0</v>
      </c>
      <c r="D118" s="129">
        <f t="shared" si="31"/>
        <v>0</v>
      </c>
      <c r="E118" s="129">
        <f t="shared" si="31"/>
        <v>0</v>
      </c>
      <c r="F118" s="129">
        <f t="shared" si="31"/>
        <v>0</v>
      </c>
      <c r="G118" s="129">
        <f t="shared" si="31"/>
        <v>0</v>
      </c>
      <c r="H118" s="129">
        <f t="shared" si="31"/>
        <v>0</v>
      </c>
      <c r="I118" s="129">
        <f t="shared" si="31"/>
        <v>0</v>
      </c>
      <c r="J118" s="129">
        <f t="shared" si="31"/>
        <v>0</v>
      </c>
      <c r="K118" s="129">
        <f t="shared" si="31"/>
        <v>0</v>
      </c>
      <c r="L118" s="129">
        <f t="shared" si="31"/>
        <v>0</v>
      </c>
      <c r="M118" s="129">
        <f t="shared" si="31"/>
        <v>0</v>
      </c>
      <c r="N118" s="129">
        <f t="shared" si="31"/>
        <v>0</v>
      </c>
      <c r="O118" s="129">
        <f t="shared" si="31"/>
        <v>0</v>
      </c>
      <c r="P118" s="129">
        <f t="shared" si="31"/>
        <v>0</v>
      </c>
      <c r="Q118" s="129">
        <f t="shared" si="31"/>
        <v>0</v>
      </c>
      <c r="R118" s="129">
        <f t="shared" si="31"/>
        <v>0</v>
      </c>
      <c r="S118" s="129">
        <f t="shared" si="30"/>
        <v>0</v>
      </c>
      <c r="T118" s="129">
        <f t="shared" si="30"/>
        <v>0</v>
      </c>
      <c r="U118" s="129">
        <f t="shared" si="30"/>
        <v>0</v>
      </c>
      <c r="V118" s="129">
        <f t="shared" si="30"/>
        <v>0</v>
      </c>
      <c r="W118" s="129">
        <f t="shared" si="30"/>
        <v>0</v>
      </c>
      <c r="X118" s="129">
        <f t="shared" si="30"/>
        <v>0</v>
      </c>
      <c r="Y118" s="129">
        <f t="shared" si="30"/>
        <v>0</v>
      </c>
      <c r="Z118" s="129">
        <f t="shared" si="30"/>
        <v>0</v>
      </c>
      <c r="AA118" s="129">
        <f t="shared" si="30"/>
        <v>0</v>
      </c>
      <c r="AB118" s="129">
        <f t="shared" si="30"/>
        <v>0</v>
      </c>
      <c r="AC118" s="129">
        <f t="shared" si="30"/>
        <v>0</v>
      </c>
      <c r="AD118" s="129">
        <f t="shared" si="30"/>
        <v>0</v>
      </c>
      <c r="AE118" s="129">
        <f t="shared" si="30"/>
        <v>0</v>
      </c>
      <c r="AF118" s="129">
        <f t="shared" si="30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123</v>
      </c>
      <c r="B119" s="128">
        <v>0</v>
      </c>
      <c r="C119" s="129">
        <f t="shared" si="31"/>
        <v>0</v>
      </c>
      <c r="D119" s="129">
        <f t="shared" si="31"/>
        <v>0</v>
      </c>
      <c r="E119" s="129">
        <f t="shared" si="31"/>
        <v>0</v>
      </c>
      <c r="F119" s="129">
        <f t="shared" si="31"/>
        <v>0</v>
      </c>
      <c r="G119" s="129">
        <f t="shared" si="31"/>
        <v>0</v>
      </c>
      <c r="H119" s="129">
        <f t="shared" si="31"/>
        <v>0</v>
      </c>
      <c r="I119" s="129">
        <f t="shared" si="31"/>
        <v>0</v>
      </c>
      <c r="J119" s="129">
        <f t="shared" si="31"/>
        <v>0</v>
      </c>
      <c r="K119" s="129">
        <f t="shared" si="31"/>
        <v>0</v>
      </c>
      <c r="L119" s="129">
        <f t="shared" si="31"/>
        <v>0</v>
      </c>
      <c r="M119" s="129">
        <f t="shared" si="31"/>
        <v>0</v>
      </c>
      <c r="N119" s="129">
        <f t="shared" si="31"/>
        <v>0</v>
      </c>
      <c r="O119" s="129">
        <f t="shared" si="31"/>
        <v>0</v>
      </c>
      <c r="P119" s="129">
        <f t="shared" si="31"/>
        <v>0</v>
      </c>
      <c r="Q119" s="129">
        <f t="shared" si="31"/>
        <v>0</v>
      </c>
      <c r="R119" s="129">
        <f t="shared" si="31"/>
        <v>0</v>
      </c>
      <c r="S119" s="129">
        <f t="shared" si="30"/>
        <v>0</v>
      </c>
      <c r="T119" s="129">
        <f t="shared" si="30"/>
        <v>0</v>
      </c>
      <c r="U119" s="129">
        <f t="shared" si="30"/>
        <v>0</v>
      </c>
      <c r="V119" s="129">
        <f t="shared" si="30"/>
        <v>0</v>
      </c>
      <c r="W119" s="129">
        <f t="shared" si="30"/>
        <v>0</v>
      </c>
      <c r="X119" s="129">
        <f t="shared" si="30"/>
        <v>0</v>
      </c>
      <c r="Y119" s="129">
        <f t="shared" si="30"/>
        <v>0</v>
      </c>
      <c r="Z119" s="129">
        <f t="shared" si="30"/>
        <v>0</v>
      </c>
      <c r="AA119" s="129">
        <f t="shared" si="30"/>
        <v>0</v>
      </c>
      <c r="AB119" s="129">
        <f t="shared" si="30"/>
        <v>0</v>
      </c>
      <c r="AC119" s="129">
        <f t="shared" si="30"/>
        <v>0</v>
      </c>
      <c r="AD119" s="129">
        <f t="shared" si="30"/>
        <v>0</v>
      </c>
      <c r="AE119" s="129">
        <f t="shared" si="30"/>
        <v>0</v>
      </c>
      <c r="AF119" s="129">
        <f t="shared" si="30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124</v>
      </c>
      <c r="B120" s="128">
        <v>5</v>
      </c>
      <c r="C120" s="129">
        <f t="shared" si="31"/>
        <v>5</v>
      </c>
      <c r="D120" s="129">
        <f t="shared" si="31"/>
        <v>5</v>
      </c>
      <c r="E120" s="129">
        <f t="shared" si="31"/>
        <v>5</v>
      </c>
      <c r="F120" s="129">
        <f t="shared" si="31"/>
        <v>5</v>
      </c>
      <c r="G120" s="129">
        <f t="shared" si="31"/>
        <v>5</v>
      </c>
      <c r="H120" s="129">
        <f t="shared" si="31"/>
        <v>5</v>
      </c>
      <c r="I120" s="129">
        <f t="shared" si="31"/>
        <v>5</v>
      </c>
      <c r="J120" s="129">
        <f t="shared" si="31"/>
        <v>5</v>
      </c>
      <c r="K120" s="129">
        <f t="shared" si="31"/>
        <v>5</v>
      </c>
      <c r="L120" s="129">
        <f t="shared" si="31"/>
        <v>5</v>
      </c>
      <c r="M120" s="129">
        <f t="shared" si="31"/>
        <v>5</v>
      </c>
      <c r="N120" s="129">
        <f t="shared" si="31"/>
        <v>5</v>
      </c>
      <c r="O120" s="129">
        <f t="shared" si="31"/>
        <v>5</v>
      </c>
      <c r="P120" s="129">
        <f t="shared" si="31"/>
        <v>5</v>
      </c>
      <c r="Q120" s="129">
        <f t="shared" si="31"/>
        <v>5</v>
      </c>
      <c r="R120" s="129">
        <f t="shared" si="31"/>
        <v>5</v>
      </c>
      <c r="S120" s="129">
        <f t="shared" si="30"/>
        <v>5</v>
      </c>
      <c r="T120" s="129">
        <f t="shared" si="30"/>
        <v>5</v>
      </c>
      <c r="U120" s="129">
        <f t="shared" si="30"/>
        <v>5</v>
      </c>
      <c r="V120" s="129">
        <f t="shared" si="30"/>
        <v>5</v>
      </c>
      <c r="W120" s="129">
        <f t="shared" si="30"/>
        <v>5</v>
      </c>
      <c r="X120" s="129">
        <f t="shared" si="30"/>
        <v>5</v>
      </c>
      <c r="Y120" s="129">
        <f t="shared" si="30"/>
        <v>5</v>
      </c>
      <c r="Z120" s="129">
        <f t="shared" si="30"/>
        <v>5</v>
      </c>
      <c r="AA120" s="129">
        <f t="shared" si="30"/>
        <v>5</v>
      </c>
      <c r="AB120" s="129">
        <f t="shared" si="30"/>
        <v>5</v>
      </c>
      <c r="AC120" s="129">
        <f t="shared" si="30"/>
        <v>5</v>
      </c>
      <c r="AD120" s="129">
        <f t="shared" si="30"/>
        <v>5</v>
      </c>
      <c r="AE120" s="129">
        <f t="shared" si="30"/>
        <v>5</v>
      </c>
      <c r="AF120" s="129">
        <f t="shared" si="30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125</v>
      </c>
      <c r="B121" s="128">
        <v>1</v>
      </c>
      <c r="C121" s="129">
        <f t="shared" si="31"/>
        <v>1</v>
      </c>
      <c r="D121" s="129">
        <f t="shared" si="31"/>
        <v>1</v>
      </c>
      <c r="E121" s="129">
        <f t="shared" si="31"/>
        <v>1</v>
      </c>
      <c r="F121" s="129">
        <f t="shared" si="31"/>
        <v>1</v>
      </c>
      <c r="G121" s="129">
        <f t="shared" si="31"/>
        <v>1</v>
      </c>
      <c r="H121" s="129">
        <f t="shared" si="31"/>
        <v>1</v>
      </c>
      <c r="I121" s="129">
        <f t="shared" si="31"/>
        <v>1</v>
      </c>
      <c r="J121" s="129">
        <f t="shared" si="31"/>
        <v>1</v>
      </c>
      <c r="K121" s="129">
        <f t="shared" si="31"/>
        <v>1</v>
      </c>
      <c r="L121" s="129">
        <f t="shared" si="31"/>
        <v>1</v>
      </c>
      <c r="M121" s="129">
        <f t="shared" si="31"/>
        <v>1</v>
      </c>
      <c r="N121" s="129">
        <f t="shared" si="31"/>
        <v>1</v>
      </c>
      <c r="O121" s="129">
        <f t="shared" si="31"/>
        <v>1</v>
      </c>
      <c r="P121" s="129">
        <f t="shared" si="31"/>
        <v>1</v>
      </c>
      <c r="Q121" s="129">
        <f t="shared" si="31"/>
        <v>1</v>
      </c>
      <c r="R121" s="129">
        <f t="shared" si="31"/>
        <v>1</v>
      </c>
      <c r="S121" s="129">
        <f t="shared" si="30"/>
        <v>1</v>
      </c>
      <c r="T121" s="129">
        <f t="shared" si="30"/>
        <v>1</v>
      </c>
      <c r="U121" s="129">
        <f t="shared" si="30"/>
        <v>1</v>
      </c>
      <c r="V121" s="129">
        <f t="shared" si="30"/>
        <v>1</v>
      </c>
      <c r="W121" s="129">
        <f t="shared" si="30"/>
        <v>1</v>
      </c>
      <c r="X121" s="129">
        <f t="shared" si="30"/>
        <v>1</v>
      </c>
      <c r="Y121" s="129">
        <f t="shared" si="30"/>
        <v>1</v>
      </c>
      <c r="Z121" s="129">
        <f t="shared" si="30"/>
        <v>1</v>
      </c>
      <c r="AA121" s="129">
        <f t="shared" si="30"/>
        <v>1</v>
      </c>
      <c r="AB121" s="129">
        <f t="shared" si="30"/>
        <v>1</v>
      </c>
      <c r="AC121" s="129">
        <f t="shared" si="30"/>
        <v>1</v>
      </c>
      <c r="AD121" s="129">
        <f t="shared" si="30"/>
        <v>1</v>
      </c>
      <c r="AE121" s="129">
        <f t="shared" si="30"/>
        <v>1</v>
      </c>
      <c r="AF121" s="129">
        <f t="shared" si="30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126</v>
      </c>
      <c r="B122" s="128">
        <v>1.58</v>
      </c>
      <c r="C122" s="129">
        <f t="shared" si="31"/>
        <v>1.58</v>
      </c>
      <c r="D122" s="129">
        <f t="shared" si="31"/>
        <v>1.58</v>
      </c>
      <c r="E122" s="129">
        <f t="shared" si="31"/>
        <v>1.58</v>
      </c>
      <c r="F122" s="129">
        <f t="shared" si="31"/>
        <v>1.58</v>
      </c>
      <c r="G122" s="129">
        <f t="shared" si="31"/>
        <v>1.58</v>
      </c>
      <c r="H122" s="129">
        <f t="shared" si="31"/>
        <v>1.58</v>
      </c>
      <c r="I122" s="129">
        <f t="shared" si="31"/>
        <v>1.58</v>
      </c>
      <c r="J122" s="129">
        <f t="shared" si="31"/>
        <v>1.58</v>
      </c>
      <c r="K122" s="129">
        <f t="shared" si="31"/>
        <v>1.58</v>
      </c>
      <c r="L122" s="129">
        <f t="shared" si="31"/>
        <v>1.58</v>
      </c>
      <c r="M122" s="129">
        <f t="shared" si="31"/>
        <v>1.58</v>
      </c>
      <c r="N122" s="129">
        <f t="shared" si="31"/>
        <v>1.58</v>
      </c>
      <c r="O122" s="129">
        <f t="shared" si="31"/>
        <v>1.58</v>
      </c>
      <c r="P122" s="129">
        <f t="shared" si="31"/>
        <v>1.58</v>
      </c>
      <c r="Q122" s="129">
        <f t="shared" si="31"/>
        <v>1.58</v>
      </c>
      <c r="R122" s="129">
        <f t="shared" si="31"/>
        <v>1.58</v>
      </c>
      <c r="S122" s="129">
        <f t="shared" si="30"/>
        <v>1.58</v>
      </c>
      <c r="T122" s="129">
        <f t="shared" si="30"/>
        <v>1.58</v>
      </c>
      <c r="U122" s="129">
        <f t="shared" si="30"/>
        <v>1.58</v>
      </c>
      <c r="V122" s="129">
        <f t="shared" si="30"/>
        <v>1.58</v>
      </c>
      <c r="W122" s="129">
        <f t="shared" si="30"/>
        <v>1.58</v>
      </c>
      <c r="X122" s="129">
        <f t="shared" si="30"/>
        <v>1.58</v>
      </c>
      <c r="Y122" s="129">
        <f t="shared" si="30"/>
        <v>1.58</v>
      </c>
      <c r="Z122" s="129">
        <f t="shared" si="30"/>
        <v>1.58</v>
      </c>
      <c r="AA122" s="129">
        <f t="shared" si="30"/>
        <v>1.58</v>
      </c>
      <c r="AB122" s="129">
        <f t="shared" si="30"/>
        <v>1.58</v>
      </c>
      <c r="AC122" s="129">
        <f t="shared" si="30"/>
        <v>1.58</v>
      </c>
      <c r="AD122" s="129">
        <f t="shared" si="30"/>
        <v>1.58</v>
      </c>
      <c r="AE122" s="129">
        <f t="shared" si="30"/>
        <v>1.58</v>
      </c>
      <c r="AF122" s="129">
        <f t="shared" si="30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127</v>
      </c>
      <c r="B123" s="128">
        <v>1.46</v>
      </c>
      <c r="C123" s="129">
        <f t="shared" si="31"/>
        <v>1.46</v>
      </c>
      <c r="D123" s="129">
        <f t="shared" si="31"/>
        <v>1.46</v>
      </c>
      <c r="E123" s="129">
        <f t="shared" si="31"/>
        <v>1.46</v>
      </c>
      <c r="F123" s="129">
        <f t="shared" si="31"/>
        <v>1.46</v>
      </c>
      <c r="G123" s="129">
        <f t="shared" si="31"/>
        <v>1.46</v>
      </c>
      <c r="H123" s="129">
        <f t="shared" si="31"/>
        <v>1.46</v>
      </c>
      <c r="I123" s="129">
        <f t="shared" si="31"/>
        <v>1.46</v>
      </c>
      <c r="J123" s="129">
        <f t="shared" si="31"/>
        <v>1.46</v>
      </c>
      <c r="K123" s="129">
        <f t="shared" si="31"/>
        <v>1.46</v>
      </c>
      <c r="L123" s="129">
        <f t="shared" si="31"/>
        <v>1.46</v>
      </c>
      <c r="M123" s="129">
        <f t="shared" si="31"/>
        <v>1.46</v>
      </c>
      <c r="N123" s="129">
        <f t="shared" si="31"/>
        <v>1.46</v>
      </c>
      <c r="O123" s="129">
        <f t="shared" si="31"/>
        <v>1.46</v>
      </c>
      <c r="P123" s="129">
        <f t="shared" si="31"/>
        <v>1.46</v>
      </c>
      <c r="Q123" s="129">
        <f t="shared" si="31"/>
        <v>1.46</v>
      </c>
      <c r="R123" s="129">
        <f t="shared" si="31"/>
        <v>1.46</v>
      </c>
      <c r="S123" s="129">
        <f t="shared" ref="S123:AF124" si="32">R123</f>
        <v>1.46</v>
      </c>
      <c r="T123" s="129">
        <f t="shared" si="32"/>
        <v>1.46</v>
      </c>
      <c r="U123" s="129">
        <f t="shared" si="32"/>
        <v>1.46</v>
      </c>
      <c r="V123" s="129">
        <f t="shared" si="32"/>
        <v>1.46</v>
      </c>
      <c r="W123" s="129">
        <f t="shared" si="32"/>
        <v>1.46</v>
      </c>
      <c r="X123" s="129">
        <f t="shared" si="32"/>
        <v>1.46</v>
      </c>
      <c r="Y123" s="129">
        <f t="shared" si="32"/>
        <v>1.46</v>
      </c>
      <c r="Z123" s="129">
        <f t="shared" si="32"/>
        <v>1.46</v>
      </c>
      <c r="AA123" s="129">
        <f t="shared" si="32"/>
        <v>1.46</v>
      </c>
      <c r="AB123" s="129">
        <f t="shared" si="32"/>
        <v>1.46</v>
      </c>
      <c r="AC123" s="129">
        <f t="shared" si="32"/>
        <v>1.46</v>
      </c>
      <c r="AD123" s="129">
        <f t="shared" si="32"/>
        <v>1.46</v>
      </c>
      <c r="AE123" s="129">
        <f t="shared" si="32"/>
        <v>1.46</v>
      </c>
      <c r="AF123" s="129">
        <f t="shared" si="32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128</v>
      </c>
      <c r="B124" s="128">
        <v>1.48</v>
      </c>
      <c r="C124" s="129">
        <f t="shared" si="31"/>
        <v>1.48</v>
      </c>
      <c r="D124" s="129">
        <f t="shared" si="31"/>
        <v>1.48</v>
      </c>
      <c r="E124" s="129">
        <f t="shared" si="31"/>
        <v>1.48</v>
      </c>
      <c r="F124" s="129">
        <f t="shared" si="31"/>
        <v>1.48</v>
      </c>
      <c r="G124" s="129">
        <f t="shared" si="31"/>
        <v>1.48</v>
      </c>
      <c r="H124" s="129">
        <f t="shared" si="31"/>
        <v>1.48</v>
      </c>
      <c r="I124" s="129">
        <f t="shared" si="31"/>
        <v>1.48</v>
      </c>
      <c r="J124" s="129">
        <f t="shared" si="31"/>
        <v>1.48</v>
      </c>
      <c r="K124" s="129">
        <f t="shared" si="31"/>
        <v>1.48</v>
      </c>
      <c r="L124" s="129">
        <f t="shared" si="31"/>
        <v>1.48</v>
      </c>
      <c r="M124" s="129">
        <f t="shared" si="31"/>
        <v>1.48</v>
      </c>
      <c r="N124" s="129">
        <f t="shared" si="31"/>
        <v>1.48</v>
      </c>
      <c r="O124" s="129">
        <f t="shared" si="31"/>
        <v>1.48</v>
      </c>
      <c r="P124" s="129">
        <f t="shared" si="31"/>
        <v>1.48</v>
      </c>
      <c r="Q124" s="129">
        <f t="shared" si="31"/>
        <v>1.48</v>
      </c>
      <c r="R124" s="129">
        <f t="shared" si="31"/>
        <v>1.48</v>
      </c>
      <c r="S124" s="129">
        <f t="shared" si="32"/>
        <v>1.48</v>
      </c>
      <c r="T124" s="129">
        <f t="shared" si="32"/>
        <v>1.48</v>
      </c>
      <c r="U124" s="129">
        <f t="shared" si="32"/>
        <v>1.48</v>
      </c>
      <c r="V124" s="129">
        <f t="shared" si="32"/>
        <v>1.48</v>
      </c>
      <c r="W124" s="129">
        <f t="shared" si="32"/>
        <v>1.48</v>
      </c>
      <c r="X124" s="129">
        <f t="shared" si="32"/>
        <v>1.48</v>
      </c>
      <c r="Y124" s="129">
        <f t="shared" si="32"/>
        <v>1.48</v>
      </c>
      <c r="Z124" s="129">
        <f t="shared" si="32"/>
        <v>1.48</v>
      </c>
      <c r="AA124" s="129">
        <f t="shared" si="32"/>
        <v>1.48</v>
      </c>
      <c r="AB124" s="129">
        <f t="shared" si="32"/>
        <v>1.48</v>
      </c>
      <c r="AC124" s="129">
        <f t="shared" si="32"/>
        <v>1.48</v>
      </c>
      <c r="AD124" s="129">
        <f t="shared" si="32"/>
        <v>1.48</v>
      </c>
      <c r="AE124" s="129">
        <f t="shared" si="32"/>
        <v>1.48</v>
      </c>
      <c r="AF124" s="129">
        <f t="shared" si="32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129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130</v>
      </c>
      <c r="B126" s="128">
        <v>2.2000000000000002</v>
      </c>
      <c r="C126" s="129">
        <f t="shared" ref="C126:R133" si="33">B126</f>
        <v>2.2000000000000002</v>
      </c>
      <c r="D126" s="129">
        <f t="shared" si="33"/>
        <v>2.2000000000000002</v>
      </c>
      <c r="E126" s="129">
        <f t="shared" si="33"/>
        <v>2.2000000000000002</v>
      </c>
      <c r="F126" s="129">
        <f t="shared" si="33"/>
        <v>2.2000000000000002</v>
      </c>
      <c r="G126" s="129">
        <f t="shared" si="33"/>
        <v>2.2000000000000002</v>
      </c>
      <c r="H126" s="129">
        <f t="shared" si="33"/>
        <v>2.2000000000000002</v>
      </c>
      <c r="I126" s="129">
        <f t="shared" si="33"/>
        <v>2.2000000000000002</v>
      </c>
      <c r="J126" s="129">
        <f t="shared" si="33"/>
        <v>2.2000000000000002</v>
      </c>
      <c r="K126" s="129">
        <f t="shared" si="33"/>
        <v>2.2000000000000002</v>
      </c>
      <c r="L126" s="129">
        <f t="shared" si="33"/>
        <v>2.2000000000000002</v>
      </c>
      <c r="M126" s="129">
        <f t="shared" si="33"/>
        <v>2.2000000000000002</v>
      </c>
      <c r="N126" s="129">
        <f t="shared" si="33"/>
        <v>2.2000000000000002</v>
      </c>
      <c r="O126" s="129">
        <f t="shared" si="33"/>
        <v>2.2000000000000002</v>
      </c>
      <c r="P126" s="129">
        <f t="shared" si="33"/>
        <v>2.2000000000000002</v>
      </c>
      <c r="Q126" s="129">
        <f t="shared" si="33"/>
        <v>2.2000000000000002</v>
      </c>
      <c r="R126" s="129">
        <f t="shared" si="33"/>
        <v>2.2000000000000002</v>
      </c>
      <c r="S126" s="129">
        <f t="shared" ref="S126:AF133" si="34">R126</f>
        <v>2.2000000000000002</v>
      </c>
      <c r="T126" s="129">
        <f t="shared" si="34"/>
        <v>2.2000000000000002</v>
      </c>
      <c r="U126" s="129">
        <f t="shared" si="34"/>
        <v>2.2000000000000002</v>
      </c>
      <c r="V126" s="129">
        <f t="shared" si="34"/>
        <v>2.2000000000000002</v>
      </c>
      <c r="W126" s="129">
        <f t="shared" si="34"/>
        <v>2.2000000000000002</v>
      </c>
      <c r="X126" s="129">
        <f t="shared" si="34"/>
        <v>2.2000000000000002</v>
      </c>
      <c r="Y126" s="129">
        <f t="shared" si="34"/>
        <v>2.2000000000000002</v>
      </c>
      <c r="Z126" s="129">
        <f t="shared" si="34"/>
        <v>2.2000000000000002</v>
      </c>
      <c r="AA126" s="129">
        <f t="shared" si="34"/>
        <v>2.2000000000000002</v>
      </c>
      <c r="AB126" s="129">
        <f t="shared" si="34"/>
        <v>2.2000000000000002</v>
      </c>
      <c r="AC126" s="129">
        <f t="shared" si="34"/>
        <v>2.2000000000000002</v>
      </c>
      <c r="AD126" s="129">
        <f t="shared" si="34"/>
        <v>2.2000000000000002</v>
      </c>
      <c r="AE126" s="129">
        <f t="shared" si="34"/>
        <v>2.2000000000000002</v>
      </c>
      <c r="AF126" s="129">
        <f t="shared" si="34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131</v>
      </c>
      <c r="B127" s="128">
        <v>2</v>
      </c>
      <c r="C127" s="129">
        <f t="shared" si="33"/>
        <v>2</v>
      </c>
      <c r="D127" s="129">
        <f t="shared" si="33"/>
        <v>2</v>
      </c>
      <c r="E127" s="129">
        <f t="shared" si="33"/>
        <v>2</v>
      </c>
      <c r="F127" s="129">
        <f t="shared" si="33"/>
        <v>2</v>
      </c>
      <c r="G127" s="129">
        <f t="shared" si="33"/>
        <v>2</v>
      </c>
      <c r="H127" s="129">
        <f t="shared" si="33"/>
        <v>2</v>
      </c>
      <c r="I127" s="129">
        <f t="shared" si="33"/>
        <v>2</v>
      </c>
      <c r="J127" s="129">
        <f t="shared" si="33"/>
        <v>2</v>
      </c>
      <c r="K127" s="129">
        <f t="shared" si="33"/>
        <v>2</v>
      </c>
      <c r="L127" s="129">
        <f t="shared" si="33"/>
        <v>2</v>
      </c>
      <c r="M127" s="129">
        <f t="shared" si="33"/>
        <v>2</v>
      </c>
      <c r="N127" s="129">
        <f t="shared" si="33"/>
        <v>2</v>
      </c>
      <c r="O127" s="129">
        <f t="shared" si="33"/>
        <v>2</v>
      </c>
      <c r="P127" s="129">
        <f t="shared" si="33"/>
        <v>2</v>
      </c>
      <c r="Q127" s="129">
        <f t="shared" si="33"/>
        <v>2</v>
      </c>
      <c r="R127" s="129">
        <f t="shared" si="33"/>
        <v>2</v>
      </c>
      <c r="S127" s="129">
        <f t="shared" si="34"/>
        <v>2</v>
      </c>
      <c r="T127" s="129">
        <f t="shared" si="34"/>
        <v>2</v>
      </c>
      <c r="U127" s="129">
        <f t="shared" si="34"/>
        <v>2</v>
      </c>
      <c r="V127" s="129">
        <f t="shared" si="34"/>
        <v>2</v>
      </c>
      <c r="W127" s="129">
        <f t="shared" si="34"/>
        <v>2</v>
      </c>
      <c r="X127" s="129">
        <f t="shared" si="34"/>
        <v>2</v>
      </c>
      <c r="Y127" s="129">
        <f t="shared" si="34"/>
        <v>2</v>
      </c>
      <c r="Z127" s="129">
        <f t="shared" si="34"/>
        <v>2</v>
      </c>
      <c r="AA127" s="129">
        <f t="shared" si="34"/>
        <v>2</v>
      </c>
      <c r="AB127" s="129">
        <f t="shared" si="34"/>
        <v>2</v>
      </c>
      <c r="AC127" s="129">
        <f t="shared" si="34"/>
        <v>2</v>
      </c>
      <c r="AD127" s="129">
        <f t="shared" si="34"/>
        <v>2</v>
      </c>
      <c r="AE127" s="129">
        <f t="shared" si="34"/>
        <v>2</v>
      </c>
      <c r="AF127" s="129">
        <f t="shared" si="34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132</v>
      </c>
      <c r="B128" s="128">
        <v>1.25</v>
      </c>
      <c r="C128" s="129">
        <f t="shared" si="33"/>
        <v>1.25</v>
      </c>
      <c r="D128" s="129">
        <f t="shared" si="33"/>
        <v>1.25</v>
      </c>
      <c r="E128" s="129">
        <f t="shared" si="33"/>
        <v>1.25</v>
      </c>
      <c r="F128" s="129">
        <f t="shared" si="33"/>
        <v>1.25</v>
      </c>
      <c r="G128" s="129">
        <f t="shared" si="33"/>
        <v>1.25</v>
      </c>
      <c r="H128" s="129">
        <f t="shared" si="33"/>
        <v>1.25</v>
      </c>
      <c r="I128" s="129">
        <f t="shared" si="33"/>
        <v>1.25</v>
      </c>
      <c r="J128" s="129">
        <f t="shared" si="33"/>
        <v>1.25</v>
      </c>
      <c r="K128" s="129">
        <f t="shared" si="33"/>
        <v>1.25</v>
      </c>
      <c r="L128" s="129">
        <f t="shared" si="33"/>
        <v>1.25</v>
      </c>
      <c r="M128" s="129">
        <f t="shared" si="33"/>
        <v>1.25</v>
      </c>
      <c r="N128" s="129">
        <f t="shared" si="33"/>
        <v>1.25</v>
      </c>
      <c r="O128" s="129">
        <f t="shared" si="33"/>
        <v>1.25</v>
      </c>
      <c r="P128" s="129">
        <f t="shared" si="33"/>
        <v>1.25</v>
      </c>
      <c r="Q128" s="129">
        <f t="shared" si="33"/>
        <v>1.25</v>
      </c>
      <c r="R128" s="129">
        <f t="shared" si="33"/>
        <v>1.25</v>
      </c>
      <c r="S128" s="129">
        <f t="shared" si="34"/>
        <v>1.25</v>
      </c>
      <c r="T128" s="129">
        <f t="shared" si="34"/>
        <v>1.25</v>
      </c>
      <c r="U128" s="129">
        <f t="shared" si="34"/>
        <v>1.25</v>
      </c>
      <c r="V128" s="129">
        <f t="shared" si="34"/>
        <v>1.25</v>
      </c>
      <c r="W128" s="129">
        <f t="shared" si="34"/>
        <v>1.25</v>
      </c>
      <c r="X128" s="129">
        <f t="shared" si="34"/>
        <v>1.25</v>
      </c>
      <c r="Y128" s="129">
        <f t="shared" si="34"/>
        <v>1.25</v>
      </c>
      <c r="Z128" s="129">
        <f t="shared" si="34"/>
        <v>1.25</v>
      </c>
      <c r="AA128" s="129">
        <f t="shared" si="34"/>
        <v>1.25</v>
      </c>
      <c r="AB128" s="129">
        <f t="shared" si="34"/>
        <v>1.25</v>
      </c>
      <c r="AC128" s="129">
        <f t="shared" si="34"/>
        <v>1.25</v>
      </c>
      <c r="AD128" s="129">
        <f t="shared" si="34"/>
        <v>1.25</v>
      </c>
      <c r="AE128" s="129">
        <f t="shared" si="34"/>
        <v>1.25</v>
      </c>
      <c r="AF128" s="129">
        <f t="shared" si="34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133</v>
      </c>
      <c r="B129" s="128">
        <v>1.1499999999999999</v>
      </c>
      <c r="C129" s="129">
        <f t="shared" si="33"/>
        <v>1.1499999999999999</v>
      </c>
      <c r="D129" s="129">
        <f t="shared" si="33"/>
        <v>1.1499999999999999</v>
      </c>
      <c r="E129" s="129">
        <f t="shared" si="33"/>
        <v>1.1499999999999999</v>
      </c>
      <c r="F129" s="129">
        <f t="shared" si="33"/>
        <v>1.1499999999999999</v>
      </c>
      <c r="G129" s="129">
        <f t="shared" si="33"/>
        <v>1.1499999999999999</v>
      </c>
      <c r="H129" s="129">
        <f t="shared" si="33"/>
        <v>1.1499999999999999</v>
      </c>
      <c r="I129" s="129">
        <f t="shared" si="33"/>
        <v>1.1499999999999999</v>
      </c>
      <c r="J129" s="129">
        <f t="shared" si="33"/>
        <v>1.1499999999999999</v>
      </c>
      <c r="K129" s="129">
        <f t="shared" si="33"/>
        <v>1.1499999999999999</v>
      </c>
      <c r="L129" s="129">
        <f t="shared" si="33"/>
        <v>1.1499999999999999</v>
      </c>
      <c r="M129" s="129">
        <f t="shared" si="33"/>
        <v>1.1499999999999999</v>
      </c>
      <c r="N129" s="129">
        <f t="shared" si="33"/>
        <v>1.1499999999999999</v>
      </c>
      <c r="O129" s="129">
        <f t="shared" si="33"/>
        <v>1.1499999999999999</v>
      </c>
      <c r="P129" s="129">
        <f t="shared" si="33"/>
        <v>1.1499999999999999</v>
      </c>
      <c r="Q129" s="129">
        <f t="shared" si="33"/>
        <v>1.1499999999999999</v>
      </c>
      <c r="R129" s="129">
        <f t="shared" si="33"/>
        <v>1.1499999999999999</v>
      </c>
      <c r="S129" s="129">
        <f t="shared" si="34"/>
        <v>1.1499999999999999</v>
      </c>
      <c r="T129" s="129">
        <f t="shared" si="34"/>
        <v>1.1499999999999999</v>
      </c>
      <c r="U129" s="129">
        <f t="shared" si="34"/>
        <v>1.1499999999999999</v>
      </c>
      <c r="V129" s="129">
        <f t="shared" si="34"/>
        <v>1.1499999999999999</v>
      </c>
      <c r="W129" s="129">
        <f t="shared" si="34"/>
        <v>1.1499999999999999</v>
      </c>
      <c r="X129" s="129">
        <f t="shared" si="34"/>
        <v>1.1499999999999999</v>
      </c>
      <c r="Y129" s="129">
        <f t="shared" si="34"/>
        <v>1.1499999999999999</v>
      </c>
      <c r="Z129" s="129">
        <f t="shared" si="34"/>
        <v>1.1499999999999999</v>
      </c>
      <c r="AA129" s="129">
        <f t="shared" si="34"/>
        <v>1.1499999999999999</v>
      </c>
      <c r="AB129" s="129">
        <f t="shared" si="34"/>
        <v>1.1499999999999999</v>
      </c>
      <c r="AC129" s="129">
        <f t="shared" si="34"/>
        <v>1.1499999999999999</v>
      </c>
      <c r="AD129" s="129">
        <f t="shared" si="34"/>
        <v>1.1499999999999999</v>
      </c>
      <c r="AE129" s="129">
        <f t="shared" si="34"/>
        <v>1.1499999999999999</v>
      </c>
      <c r="AF129" s="129">
        <f t="shared" si="34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134</v>
      </c>
      <c r="B130" s="128">
        <v>2.133</v>
      </c>
      <c r="C130" s="129">
        <f t="shared" si="33"/>
        <v>2.133</v>
      </c>
      <c r="D130" s="129">
        <f t="shared" si="33"/>
        <v>2.133</v>
      </c>
      <c r="E130" s="129">
        <f t="shared" si="33"/>
        <v>2.133</v>
      </c>
      <c r="F130" s="129">
        <f t="shared" si="33"/>
        <v>2.133</v>
      </c>
      <c r="G130" s="129">
        <f t="shared" si="33"/>
        <v>2.133</v>
      </c>
      <c r="H130" s="129">
        <f t="shared" si="33"/>
        <v>2.133</v>
      </c>
      <c r="I130" s="129">
        <f t="shared" si="33"/>
        <v>2.133</v>
      </c>
      <c r="J130" s="129">
        <f t="shared" si="33"/>
        <v>2.133</v>
      </c>
      <c r="K130" s="129">
        <f t="shared" si="33"/>
        <v>2.133</v>
      </c>
      <c r="L130" s="129">
        <f t="shared" si="33"/>
        <v>2.133</v>
      </c>
      <c r="M130" s="129">
        <f t="shared" si="33"/>
        <v>2.133</v>
      </c>
      <c r="N130" s="129">
        <f t="shared" si="33"/>
        <v>2.133</v>
      </c>
      <c r="O130" s="129">
        <f t="shared" si="33"/>
        <v>2.133</v>
      </c>
      <c r="P130" s="129">
        <f t="shared" si="33"/>
        <v>2.133</v>
      </c>
      <c r="Q130" s="129">
        <f t="shared" si="33"/>
        <v>2.133</v>
      </c>
      <c r="R130" s="129">
        <f t="shared" si="33"/>
        <v>2.133</v>
      </c>
      <c r="S130" s="129">
        <f t="shared" si="34"/>
        <v>2.133</v>
      </c>
      <c r="T130" s="129">
        <f t="shared" si="34"/>
        <v>2.133</v>
      </c>
      <c r="U130" s="129">
        <f t="shared" si="34"/>
        <v>2.133</v>
      </c>
      <c r="V130" s="129">
        <f t="shared" si="34"/>
        <v>2.133</v>
      </c>
      <c r="W130" s="129">
        <f t="shared" si="34"/>
        <v>2.133</v>
      </c>
      <c r="X130" s="129">
        <f t="shared" si="34"/>
        <v>2.133</v>
      </c>
      <c r="Y130" s="129">
        <f t="shared" si="34"/>
        <v>2.133</v>
      </c>
      <c r="Z130" s="129">
        <f t="shared" si="34"/>
        <v>2.133</v>
      </c>
      <c r="AA130" s="129">
        <f t="shared" si="34"/>
        <v>2.133</v>
      </c>
      <c r="AB130" s="129">
        <f t="shared" si="34"/>
        <v>2.133</v>
      </c>
      <c r="AC130" s="129">
        <f t="shared" si="34"/>
        <v>2.133</v>
      </c>
      <c r="AD130" s="129">
        <f t="shared" si="34"/>
        <v>2.133</v>
      </c>
      <c r="AE130" s="129">
        <f t="shared" si="34"/>
        <v>2.133</v>
      </c>
      <c r="AF130" s="129">
        <f t="shared" si="34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135</v>
      </c>
      <c r="B131" s="128">
        <v>2.09</v>
      </c>
      <c r="C131" s="129">
        <f t="shared" si="33"/>
        <v>2.09</v>
      </c>
      <c r="D131" s="129">
        <f t="shared" si="33"/>
        <v>2.09</v>
      </c>
      <c r="E131" s="129">
        <f t="shared" si="33"/>
        <v>2.09</v>
      </c>
      <c r="F131" s="129">
        <f t="shared" si="33"/>
        <v>2.09</v>
      </c>
      <c r="G131" s="129">
        <f t="shared" si="33"/>
        <v>2.09</v>
      </c>
      <c r="H131" s="129">
        <f t="shared" si="33"/>
        <v>2.09</v>
      </c>
      <c r="I131" s="129">
        <f t="shared" si="33"/>
        <v>2.09</v>
      </c>
      <c r="J131" s="129">
        <f t="shared" si="33"/>
        <v>2.09</v>
      </c>
      <c r="K131" s="129">
        <f t="shared" si="33"/>
        <v>2.09</v>
      </c>
      <c r="L131" s="129">
        <f t="shared" si="33"/>
        <v>2.09</v>
      </c>
      <c r="M131" s="129">
        <f t="shared" si="33"/>
        <v>2.09</v>
      </c>
      <c r="N131" s="129">
        <f t="shared" si="33"/>
        <v>2.09</v>
      </c>
      <c r="O131" s="129">
        <f t="shared" si="33"/>
        <v>2.09</v>
      </c>
      <c r="P131" s="129">
        <f t="shared" si="33"/>
        <v>2.09</v>
      </c>
      <c r="Q131" s="129">
        <f t="shared" si="33"/>
        <v>2.09</v>
      </c>
      <c r="R131" s="129">
        <f t="shared" si="33"/>
        <v>2.09</v>
      </c>
      <c r="S131" s="129">
        <f t="shared" si="34"/>
        <v>2.09</v>
      </c>
      <c r="T131" s="129">
        <f t="shared" si="34"/>
        <v>2.09</v>
      </c>
      <c r="U131" s="129">
        <f t="shared" si="34"/>
        <v>2.09</v>
      </c>
      <c r="V131" s="129">
        <f t="shared" si="34"/>
        <v>2.09</v>
      </c>
      <c r="W131" s="129">
        <f t="shared" si="34"/>
        <v>2.09</v>
      </c>
      <c r="X131" s="129">
        <f t="shared" si="34"/>
        <v>2.09</v>
      </c>
      <c r="Y131" s="129">
        <f t="shared" si="34"/>
        <v>2.09</v>
      </c>
      <c r="Z131" s="129">
        <f t="shared" si="34"/>
        <v>2.09</v>
      </c>
      <c r="AA131" s="129">
        <f t="shared" si="34"/>
        <v>2.09</v>
      </c>
      <c r="AB131" s="129">
        <f t="shared" si="34"/>
        <v>2.09</v>
      </c>
      <c r="AC131" s="129">
        <f t="shared" si="34"/>
        <v>2.09</v>
      </c>
      <c r="AD131" s="129">
        <f t="shared" si="34"/>
        <v>2.09</v>
      </c>
      <c r="AE131" s="129">
        <f t="shared" si="34"/>
        <v>2.09</v>
      </c>
      <c r="AF131" s="129">
        <f t="shared" si="34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136</v>
      </c>
      <c r="B132" s="128">
        <v>1.1399999999999999</v>
      </c>
      <c r="C132" s="129">
        <f t="shared" si="33"/>
        <v>1.1399999999999999</v>
      </c>
      <c r="D132" s="129">
        <f t="shared" si="33"/>
        <v>1.1399999999999999</v>
      </c>
      <c r="E132" s="129">
        <f t="shared" si="33"/>
        <v>1.1399999999999999</v>
      </c>
      <c r="F132" s="129">
        <f t="shared" si="33"/>
        <v>1.1399999999999999</v>
      </c>
      <c r="G132" s="129">
        <f t="shared" si="33"/>
        <v>1.1399999999999999</v>
      </c>
      <c r="H132" s="129">
        <f t="shared" si="33"/>
        <v>1.1399999999999999</v>
      </c>
      <c r="I132" s="129">
        <f t="shared" si="33"/>
        <v>1.1399999999999999</v>
      </c>
      <c r="J132" s="129">
        <f t="shared" si="33"/>
        <v>1.1399999999999999</v>
      </c>
      <c r="K132" s="129">
        <f t="shared" si="33"/>
        <v>1.1399999999999999</v>
      </c>
      <c r="L132" s="129">
        <f t="shared" si="33"/>
        <v>1.1399999999999999</v>
      </c>
      <c r="M132" s="129">
        <f t="shared" si="33"/>
        <v>1.1399999999999999</v>
      </c>
      <c r="N132" s="129">
        <f t="shared" si="33"/>
        <v>1.1399999999999999</v>
      </c>
      <c r="O132" s="129">
        <f t="shared" si="33"/>
        <v>1.1399999999999999</v>
      </c>
      <c r="P132" s="129">
        <f t="shared" si="33"/>
        <v>1.1399999999999999</v>
      </c>
      <c r="Q132" s="129">
        <f t="shared" si="33"/>
        <v>1.1399999999999999</v>
      </c>
      <c r="R132" s="129">
        <f t="shared" si="33"/>
        <v>1.1399999999999999</v>
      </c>
      <c r="S132" s="129">
        <f t="shared" si="34"/>
        <v>1.1399999999999999</v>
      </c>
      <c r="T132" s="129">
        <f t="shared" si="34"/>
        <v>1.1399999999999999</v>
      </c>
      <c r="U132" s="129">
        <f t="shared" si="34"/>
        <v>1.1399999999999999</v>
      </c>
      <c r="V132" s="129">
        <f t="shared" si="34"/>
        <v>1.1399999999999999</v>
      </c>
      <c r="W132" s="129">
        <f t="shared" si="34"/>
        <v>1.1399999999999999</v>
      </c>
      <c r="X132" s="129">
        <f t="shared" si="34"/>
        <v>1.1399999999999999</v>
      </c>
      <c r="Y132" s="129">
        <f t="shared" si="34"/>
        <v>1.1399999999999999</v>
      </c>
      <c r="Z132" s="129">
        <f t="shared" si="34"/>
        <v>1.1399999999999999</v>
      </c>
      <c r="AA132" s="129">
        <f t="shared" si="34"/>
        <v>1.1399999999999999</v>
      </c>
      <c r="AB132" s="129">
        <f t="shared" si="34"/>
        <v>1.1399999999999999</v>
      </c>
      <c r="AC132" s="129">
        <f t="shared" si="34"/>
        <v>1.1399999999999999</v>
      </c>
      <c r="AD132" s="129">
        <f t="shared" si="34"/>
        <v>1.1399999999999999</v>
      </c>
      <c r="AE132" s="129">
        <f t="shared" si="34"/>
        <v>1.1399999999999999</v>
      </c>
      <c r="AF132" s="129">
        <f t="shared" si="34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137</v>
      </c>
      <c r="B133" s="128">
        <v>0.82</v>
      </c>
      <c r="C133" s="129">
        <f t="shared" si="33"/>
        <v>0.82</v>
      </c>
      <c r="D133" s="129">
        <f t="shared" si="33"/>
        <v>0.82</v>
      </c>
      <c r="E133" s="129">
        <f t="shared" si="33"/>
        <v>0.82</v>
      </c>
      <c r="F133" s="129">
        <f t="shared" si="33"/>
        <v>0.82</v>
      </c>
      <c r="G133" s="129">
        <f t="shared" si="33"/>
        <v>0.82</v>
      </c>
      <c r="H133" s="129">
        <f t="shared" si="33"/>
        <v>0.82</v>
      </c>
      <c r="I133" s="129">
        <f t="shared" si="33"/>
        <v>0.82</v>
      </c>
      <c r="J133" s="129">
        <f t="shared" si="33"/>
        <v>0.82</v>
      </c>
      <c r="K133" s="129">
        <f t="shared" si="33"/>
        <v>0.82</v>
      </c>
      <c r="L133" s="129">
        <f t="shared" si="33"/>
        <v>0.82</v>
      </c>
      <c r="M133" s="129">
        <f t="shared" si="33"/>
        <v>0.82</v>
      </c>
      <c r="N133" s="129">
        <f t="shared" si="33"/>
        <v>0.82</v>
      </c>
      <c r="O133" s="129">
        <f t="shared" si="33"/>
        <v>0.82</v>
      </c>
      <c r="P133" s="129">
        <f t="shared" si="33"/>
        <v>0.82</v>
      </c>
      <c r="Q133" s="129">
        <f t="shared" si="33"/>
        <v>0.82</v>
      </c>
      <c r="R133" s="129">
        <f t="shared" si="33"/>
        <v>0.82</v>
      </c>
      <c r="S133" s="129">
        <f t="shared" si="34"/>
        <v>0.82</v>
      </c>
      <c r="T133" s="129">
        <f t="shared" si="34"/>
        <v>0.82</v>
      </c>
      <c r="U133" s="129">
        <f t="shared" si="34"/>
        <v>0.82</v>
      </c>
      <c r="V133" s="129">
        <f t="shared" si="34"/>
        <v>0.82</v>
      </c>
      <c r="W133" s="129">
        <f t="shared" si="34"/>
        <v>0.82</v>
      </c>
      <c r="X133" s="129">
        <f t="shared" si="34"/>
        <v>0.82</v>
      </c>
      <c r="Y133" s="129">
        <f t="shared" si="34"/>
        <v>0.82</v>
      </c>
      <c r="Z133" s="129">
        <f t="shared" si="34"/>
        <v>0.82</v>
      </c>
      <c r="AA133" s="129">
        <f t="shared" si="34"/>
        <v>0.82</v>
      </c>
      <c r="AB133" s="129">
        <f t="shared" si="34"/>
        <v>0.82</v>
      </c>
      <c r="AC133" s="129">
        <f t="shared" si="34"/>
        <v>0.82</v>
      </c>
      <c r="AD133" s="129">
        <f t="shared" si="34"/>
        <v>0.82</v>
      </c>
      <c r="AE133" s="129">
        <f t="shared" si="34"/>
        <v>0.82</v>
      </c>
      <c r="AF133" s="129">
        <f t="shared" si="34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138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139</v>
      </c>
      <c r="B135" s="128">
        <v>2</v>
      </c>
      <c r="C135" s="129">
        <f t="shared" ref="C135:R141" si="35">B135</f>
        <v>2</v>
      </c>
      <c r="D135" s="129">
        <f t="shared" si="35"/>
        <v>2</v>
      </c>
      <c r="E135" s="129">
        <f t="shared" si="35"/>
        <v>2</v>
      </c>
      <c r="F135" s="129">
        <f t="shared" si="35"/>
        <v>2</v>
      </c>
      <c r="G135" s="129">
        <f t="shared" si="35"/>
        <v>2</v>
      </c>
      <c r="H135" s="129">
        <f t="shared" si="35"/>
        <v>2</v>
      </c>
      <c r="I135" s="129">
        <f t="shared" si="35"/>
        <v>2</v>
      </c>
      <c r="J135" s="129">
        <f t="shared" si="35"/>
        <v>2</v>
      </c>
      <c r="K135" s="129">
        <f t="shared" si="35"/>
        <v>2</v>
      </c>
      <c r="L135" s="129">
        <f t="shared" si="35"/>
        <v>2</v>
      </c>
      <c r="M135" s="129">
        <f t="shared" si="35"/>
        <v>2</v>
      </c>
      <c r="N135" s="129">
        <f t="shared" si="35"/>
        <v>2</v>
      </c>
      <c r="O135" s="129">
        <f t="shared" si="35"/>
        <v>2</v>
      </c>
      <c r="P135" s="129">
        <f t="shared" si="35"/>
        <v>2</v>
      </c>
      <c r="Q135" s="129">
        <f t="shared" si="35"/>
        <v>2</v>
      </c>
      <c r="R135" s="129">
        <f t="shared" si="35"/>
        <v>2</v>
      </c>
      <c r="S135" s="129">
        <f t="shared" ref="S135:AF141" si="36">R135</f>
        <v>2</v>
      </c>
      <c r="T135" s="129">
        <f t="shared" si="36"/>
        <v>2</v>
      </c>
      <c r="U135" s="129">
        <f t="shared" si="36"/>
        <v>2</v>
      </c>
      <c r="V135" s="129">
        <f t="shared" si="36"/>
        <v>2</v>
      </c>
      <c r="W135" s="129">
        <f t="shared" si="36"/>
        <v>2</v>
      </c>
      <c r="X135" s="129">
        <f t="shared" si="36"/>
        <v>2</v>
      </c>
      <c r="Y135" s="129">
        <f t="shared" si="36"/>
        <v>2</v>
      </c>
      <c r="Z135" s="129">
        <f t="shared" si="36"/>
        <v>2</v>
      </c>
      <c r="AA135" s="129">
        <f t="shared" si="36"/>
        <v>2</v>
      </c>
      <c r="AB135" s="129">
        <f t="shared" si="36"/>
        <v>2</v>
      </c>
      <c r="AC135" s="129">
        <f t="shared" si="36"/>
        <v>2</v>
      </c>
      <c r="AD135" s="129">
        <f t="shared" si="36"/>
        <v>2</v>
      </c>
      <c r="AE135" s="129">
        <f t="shared" si="36"/>
        <v>2</v>
      </c>
      <c r="AF135" s="129">
        <f t="shared" si="36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140</v>
      </c>
      <c r="B136" s="128">
        <v>5.61</v>
      </c>
      <c r="C136" s="129">
        <f t="shared" si="35"/>
        <v>5.61</v>
      </c>
      <c r="D136" s="129">
        <f t="shared" si="35"/>
        <v>5.61</v>
      </c>
      <c r="E136" s="129">
        <f t="shared" si="35"/>
        <v>5.61</v>
      </c>
      <c r="F136" s="129">
        <f t="shared" si="35"/>
        <v>5.61</v>
      </c>
      <c r="G136" s="129">
        <f t="shared" si="35"/>
        <v>5.61</v>
      </c>
      <c r="H136" s="129">
        <f t="shared" si="35"/>
        <v>5.61</v>
      </c>
      <c r="I136" s="129">
        <f t="shared" si="35"/>
        <v>5.61</v>
      </c>
      <c r="J136" s="129">
        <f t="shared" si="35"/>
        <v>5.61</v>
      </c>
      <c r="K136" s="129">
        <f t="shared" si="35"/>
        <v>5.61</v>
      </c>
      <c r="L136" s="129">
        <f t="shared" si="35"/>
        <v>5.61</v>
      </c>
      <c r="M136" s="129">
        <f t="shared" si="35"/>
        <v>5.61</v>
      </c>
      <c r="N136" s="129">
        <f t="shared" si="35"/>
        <v>5.61</v>
      </c>
      <c r="O136" s="129">
        <f t="shared" si="35"/>
        <v>5.61</v>
      </c>
      <c r="P136" s="129">
        <f t="shared" si="35"/>
        <v>5.61</v>
      </c>
      <c r="Q136" s="129">
        <f t="shared" si="35"/>
        <v>5.61</v>
      </c>
      <c r="R136" s="129">
        <f t="shared" si="35"/>
        <v>5.61</v>
      </c>
      <c r="S136" s="129">
        <f t="shared" si="36"/>
        <v>5.61</v>
      </c>
      <c r="T136" s="129">
        <f t="shared" si="36"/>
        <v>5.61</v>
      </c>
      <c r="U136" s="129">
        <f t="shared" si="36"/>
        <v>5.61</v>
      </c>
      <c r="V136" s="129">
        <f t="shared" si="36"/>
        <v>5.61</v>
      </c>
      <c r="W136" s="129">
        <f t="shared" si="36"/>
        <v>5.61</v>
      </c>
      <c r="X136" s="129">
        <f t="shared" si="36"/>
        <v>5.61</v>
      </c>
      <c r="Y136" s="129">
        <f t="shared" si="36"/>
        <v>5.61</v>
      </c>
      <c r="Z136" s="129">
        <f t="shared" si="36"/>
        <v>5.61</v>
      </c>
      <c r="AA136" s="129">
        <f t="shared" si="36"/>
        <v>5.61</v>
      </c>
      <c r="AB136" s="129">
        <f t="shared" si="36"/>
        <v>5.61</v>
      </c>
      <c r="AC136" s="129">
        <f t="shared" si="36"/>
        <v>5.61</v>
      </c>
      <c r="AD136" s="129">
        <f t="shared" si="36"/>
        <v>5.61</v>
      </c>
      <c r="AE136" s="129">
        <f t="shared" si="36"/>
        <v>5.61</v>
      </c>
      <c r="AF136" s="129">
        <f t="shared" si="36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141</v>
      </c>
      <c r="B137" s="128">
        <v>1.25</v>
      </c>
      <c r="C137" s="129">
        <f t="shared" si="35"/>
        <v>1.25</v>
      </c>
      <c r="D137" s="129">
        <f t="shared" si="35"/>
        <v>1.25</v>
      </c>
      <c r="E137" s="129">
        <f t="shared" si="35"/>
        <v>1.25</v>
      </c>
      <c r="F137" s="129">
        <f t="shared" si="35"/>
        <v>1.25</v>
      </c>
      <c r="G137" s="129">
        <f t="shared" si="35"/>
        <v>1.25</v>
      </c>
      <c r="H137" s="129">
        <f t="shared" si="35"/>
        <v>1.25</v>
      </c>
      <c r="I137" s="129">
        <f t="shared" si="35"/>
        <v>1.25</v>
      </c>
      <c r="J137" s="129">
        <f t="shared" si="35"/>
        <v>1.25</v>
      </c>
      <c r="K137" s="129">
        <f t="shared" si="35"/>
        <v>1.25</v>
      </c>
      <c r="L137" s="129">
        <f t="shared" si="35"/>
        <v>1.25</v>
      </c>
      <c r="M137" s="129">
        <f t="shared" si="35"/>
        <v>1.25</v>
      </c>
      <c r="N137" s="129">
        <f t="shared" si="35"/>
        <v>1.25</v>
      </c>
      <c r="O137" s="129">
        <f t="shared" si="35"/>
        <v>1.25</v>
      </c>
      <c r="P137" s="129">
        <f t="shared" si="35"/>
        <v>1.25</v>
      </c>
      <c r="Q137" s="129">
        <f t="shared" si="35"/>
        <v>1.25</v>
      </c>
      <c r="R137" s="129">
        <f t="shared" si="35"/>
        <v>1.25</v>
      </c>
      <c r="S137" s="129">
        <f t="shared" si="36"/>
        <v>1.25</v>
      </c>
      <c r="T137" s="129">
        <f t="shared" si="36"/>
        <v>1.25</v>
      </c>
      <c r="U137" s="129">
        <f t="shared" si="36"/>
        <v>1.25</v>
      </c>
      <c r="V137" s="129">
        <f t="shared" si="36"/>
        <v>1.25</v>
      </c>
      <c r="W137" s="129">
        <f t="shared" si="36"/>
        <v>1.25</v>
      </c>
      <c r="X137" s="129">
        <f t="shared" si="36"/>
        <v>1.25</v>
      </c>
      <c r="Y137" s="129">
        <f t="shared" si="36"/>
        <v>1.25</v>
      </c>
      <c r="Z137" s="129">
        <f t="shared" si="36"/>
        <v>1.25</v>
      </c>
      <c r="AA137" s="129">
        <f t="shared" si="36"/>
        <v>1.25</v>
      </c>
      <c r="AB137" s="129">
        <f t="shared" si="36"/>
        <v>1.25</v>
      </c>
      <c r="AC137" s="129">
        <f t="shared" si="36"/>
        <v>1.25</v>
      </c>
      <c r="AD137" s="129">
        <f t="shared" si="36"/>
        <v>1.25</v>
      </c>
      <c r="AE137" s="129">
        <f t="shared" si="36"/>
        <v>1.25</v>
      </c>
      <c r="AF137" s="129">
        <f t="shared" si="36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142</v>
      </c>
      <c r="B138" s="128">
        <v>1.25</v>
      </c>
      <c r="C138" s="129">
        <f t="shared" si="35"/>
        <v>1.25</v>
      </c>
      <c r="D138" s="129">
        <f t="shared" si="35"/>
        <v>1.25</v>
      </c>
      <c r="E138" s="129">
        <f t="shared" si="35"/>
        <v>1.25</v>
      </c>
      <c r="F138" s="129">
        <f t="shared" si="35"/>
        <v>1.25</v>
      </c>
      <c r="G138" s="129">
        <f t="shared" si="35"/>
        <v>1.25</v>
      </c>
      <c r="H138" s="129">
        <f t="shared" si="35"/>
        <v>1.25</v>
      </c>
      <c r="I138" s="129">
        <f t="shared" si="35"/>
        <v>1.25</v>
      </c>
      <c r="J138" s="129">
        <f t="shared" si="35"/>
        <v>1.25</v>
      </c>
      <c r="K138" s="129">
        <f t="shared" si="35"/>
        <v>1.25</v>
      </c>
      <c r="L138" s="129">
        <f t="shared" si="35"/>
        <v>1.25</v>
      </c>
      <c r="M138" s="129">
        <f t="shared" si="35"/>
        <v>1.25</v>
      </c>
      <c r="N138" s="129">
        <f t="shared" si="35"/>
        <v>1.25</v>
      </c>
      <c r="O138" s="129">
        <f t="shared" si="35"/>
        <v>1.25</v>
      </c>
      <c r="P138" s="129">
        <f t="shared" si="35"/>
        <v>1.25</v>
      </c>
      <c r="Q138" s="129">
        <f t="shared" si="35"/>
        <v>1.25</v>
      </c>
      <c r="R138" s="129">
        <f t="shared" si="35"/>
        <v>1.25</v>
      </c>
      <c r="S138" s="129">
        <f t="shared" si="36"/>
        <v>1.25</v>
      </c>
      <c r="T138" s="129">
        <f t="shared" si="36"/>
        <v>1.25</v>
      </c>
      <c r="U138" s="129">
        <f t="shared" si="36"/>
        <v>1.25</v>
      </c>
      <c r="V138" s="129">
        <f t="shared" si="36"/>
        <v>1.25</v>
      </c>
      <c r="W138" s="129">
        <f t="shared" si="36"/>
        <v>1.25</v>
      </c>
      <c r="X138" s="129">
        <f t="shared" si="36"/>
        <v>1.25</v>
      </c>
      <c r="Y138" s="129">
        <f t="shared" si="36"/>
        <v>1.25</v>
      </c>
      <c r="Z138" s="129">
        <f t="shared" si="36"/>
        <v>1.25</v>
      </c>
      <c r="AA138" s="129">
        <f t="shared" si="36"/>
        <v>1.25</v>
      </c>
      <c r="AB138" s="129">
        <f t="shared" si="36"/>
        <v>1.25</v>
      </c>
      <c r="AC138" s="129">
        <f t="shared" si="36"/>
        <v>1.25</v>
      </c>
      <c r="AD138" s="129">
        <f t="shared" si="36"/>
        <v>1.25</v>
      </c>
      <c r="AE138" s="129">
        <f t="shared" si="36"/>
        <v>1.25</v>
      </c>
      <c r="AF138" s="129">
        <f t="shared" si="36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143</v>
      </c>
      <c r="B139" s="128">
        <v>1.46</v>
      </c>
      <c r="C139" s="129">
        <f t="shared" si="35"/>
        <v>1.46</v>
      </c>
      <c r="D139" s="129">
        <f t="shared" si="35"/>
        <v>1.46</v>
      </c>
      <c r="E139" s="129">
        <f t="shared" si="35"/>
        <v>1.46</v>
      </c>
      <c r="F139" s="129">
        <f t="shared" si="35"/>
        <v>1.46</v>
      </c>
      <c r="G139" s="129">
        <f t="shared" si="35"/>
        <v>1.46</v>
      </c>
      <c r="H139" s="129">
        <f t="shared" si="35"/>
        <v>1.46</v>
      </c>
      <c r="I139" s="129">
        <f t="shared" si="35"/>
        <v>1.46</v>
      </c>
      <c r="J139" s="129">
        <f t="shared" si="35"/>
        <v>1.46</v>
      </c>
      <c r="K139" s="129">
        <f t="shared" si="35"/>
        <v>1.46</v>
      </c>
      <c r="L139" s="129">
        <f t="shared" si="35"/>
        <v>1.46</v>
      </c>
      <c r="M139" s="129">
        <f t="shared" si="35"/>
        <v>1.46</v>
      </c>
      <c r="N139" s="129">
        <f t="shared" si="35"/>
        <v>1.46</v>
      </c>
      <c r="O139" s="129">
        <f t="shared" si="35"/>
        <v>1.46</v>
      </c>
      <c r="P139" s="129">
        <f t="shared" si="35"/>
        <v>1.46</v>
      </c>
      <c r="Q139" s="129">
        <f t="shared" si="35"/>
        <v>1.46</v>
      </c>
      <c r="R139" s="129">
        <f t="shared" si="35"/>
        <v>1.46</v>
      </c>
      <c r="S139" s="129">
        <f t="shared" si="36"/>
        <v>1.46</v>
      </c>
      <c r="T139" s="129">
        <f t="shared" si="36"/>
        <v>1.46</v>
      </c>
      <c r="U139" s="129">
        <f t="shared" si="36"/>
        <v>1.46</v>
      </c>
      <c r="V139" s="129">
        <f t="shared" si="36"/>
        <v>1.46</v>
      </c>
      <c r="W139" s="129">
        <f t="shared" si="36"/>
        <v>1.46</v>
      </c>
      <c r="X139" s="129">
        <f t="shared" si="36"/>
        <v>1.46</v>
      </c>
      <c r="Y139" s="129">
        <f t="shared" si="36"/>
        <v>1.46</v>
      </c>
      <c r="Z139" s="129">
        <f t="shared" si="36"/>
        <v>1.46</v>
      </c>
      <c r="AA139" s="129">
        <f t="shared" si="36"/>
        <v>1.46</v>
      </c>
      <c r="AB139" s="129">
        <f t="shared" si="36"/>
        <v>1.46</v>
      </c>
      <c r="AC139" s="129">
        <f t="shared" si="36"/>
        <v>1.46</v>
      </c>
      <c r="AD139" s="129">
        <f t="shared" si="36"/>
        <v>1.46</v>
      </c>
      <c r="AE139" s="129">
        <f t="shared" si="36"/>
        <v>1.46</v>
      </c>
      <c r="AF139" s="129">
        <f t="shared" si="36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144</v>
      </c>
      <c r="B140" s="128">
        <v>3</v>
      </c>
      <c r="C140" s="129">
        <f t="shared" si="35"/>
        <v>3</v>
      </c>
      <c r="D140" s="129">
        <f t="shared" si="35"/>
        <v>3</v>
      </c>
      <c r="E140" s="129">
        <f t="shared" si="35"/>
        <v>3</v>
      </c>
      <c r="F140" s="129">
        <f t="shared" si="35"/>
        <v>3</v>
      </c>
      <c r="G140" s="129">
        <f t="shared" si="35"/>
        <v>3</v>
      </c>
      <c r="H140" s="129">
        <f t="shared" si="35"/>
        <v>3</v>
      </c>
      <c r="I140" s="129">
        <f t="shared" si="35"/>
        <v>3</v>
      </c>
      <c r="J140" s="129">
        <f t="shared" si="35"/>
        <v>3</v>
      </c>
      <c r="K140" s="129">
        <f t="shared" si="35"/>
        <v>3</v>
      </c>
      <c r="L140" s="129">
        <f t="shared" si="35"/>
        <v>3</v>
      </c>
      <c r="M140" s="129">
        <f t="shared" si="35"/>
        <v>3</v>
      </c>
      <c r="N140" s="129">
        <f t="shared" si="35"/>
        <v>3</v>
      </c>
      <c r="O140" s="129">
        <f t="shared" si="35"/>
        <v>3</v>
      </c>
      <c r="P140" s="129">
        <f t="shared" si="35"/>
        <v>3</v>
      </c>
      <c r="Q140" s="129">
        <f t="shared" si="35"/>
        <v>3</v>
      </c>
      <c r="R140" s="129">
        <f t="shared" si="35"/>
        <v>3</v>
      </c>
      <c r="S140" s="129">
        <f t="shared" si="36"/>
        <v>3</v>
      </c>
      <c r="T140" s="129">
        <f t="shared" si="36"/>
        <v>3</v>
      </c>
      <c r="U140" s="129">
        <f t="shared" si="36"/>
        <v>3</v>
      </c>
      <c r="V140" s="129">
        <f t="shared" si="36"/>
        <v>3</v>
      </c>
      <c r="W140" s="129">
        <f t="shared" si="36"/>
        <v>3</v>
      </c>
      <c r="X140" s="129">
        <f t="shared" si="36"/>
        <v>3</v>
      </c>
      <c r="Y140" s="129">
        <f t="shared" si="36"/>
        <v>3</v>
      </c>
      <c r="Z140" s="129">
        <f t="shared" si="36"/>
        <v>3</v>
      </c>
      <c r="AA140" s="129">
        <f t="shared" si="36"/>
        <v>3</v>
      </c>
      <c r="AB140" s="129">
        <f t="shared" si="36"/>
        <v>3</v>
      </c>
      <c r="AC140" s="129">
        <f t="shared" si="36"/>
        <v>3</v>
      </c>
      <c r="AD140" s="129">
        <f t="shared" si="36"/>
        <v>3</v>
      </c>
      <c r="AE140" s="129">
        <f t="shared" si="36"/>
        <v>3</v>
      </c>
      <c r="AF140" s="129">
        <f t="shared" si="36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145</v>
      </c>
      <c r="B141" s="128">
        <v>3.3</v>
      </c>
      <c r="C141" s="129">
        <f t="shared" si="35"/>
        <v>3.3</v>
      </c>
      <c r="D141" s="129">
        <f t="shared" si="35"/>
        <v>3.3</v>
      </c>
      <c r="E141" s="129">
        <f t="shared" si="35"/>
        <v>3.3</v>
      </c>
      <c r="F141" s="129">
        <f t="shared" si="35"/>
        <v>3.3</v>
      </c>
      <c r="G141" s="129">
        <f t="shared" si="35"/>
        <v>3.3</v>
      </c>
      <c r="H141" s="129">
        <f t="shared" si="35"/>
        <v>3.3</v>
      </c>
      <c r="I141" s="129">
        <f t="shared" si="35"/>
        <v>3.3</v>
      </c>
      <c r="J141" s="129">
        <f t="shared" si="35"/>
        <v>3.3</v>
      </c>
      <c r="K141" s="129">
        <f t="shared" si="35"/>
        <v>3.3</v>
      </c>
      <c r="L141" s="129">
        <f t="shared" si="35"/>
        <v>3.3</v>
      </c>
      <c r="M141" s="129">
        <f t="shared" si="35"/>
        <v>3.3</v>
      </c>
      <c r="N141" s="129">
        <f t="shared" si="35"/>
        <v>3.3</v>
      </c>
      <c r="O141" s="129">
        <f t="shared" si="35"/>
        <v>3.3</v>
      </c>
      <c r="P141" s="129">
        <f t="shared" si="35"/>
        <v>3.3</v>
      </c>
      <c r="Q141" s="129">
        <f t="shared" si="35"/>
        <v>3.3</v>
      </c>
      <c r="R141" s="129">
        <f t="shared" si="35"/>
        <v>3.3</v>
      </c>
      <c r="S141" s="129">
        <f t="shared" si="36"/>
        <v>3.3</v>
      </c>
      <c r="T141" s="129">
        <f t="shared" si="36"/>
        <v>3.3</v>
      </c>
      <c r="U141" s="129">
        <f t="shared" si="36"/>
        <v>3.3</v>
      </c>
      <c r="V141" s="129">
        <f t="shared" si="36"/>
        <v>3.3</v>
      </c>
      <c r="W141" s="129">
        <f t="shared" si="36"/>
        <v>3.3</v>
      </c>
      <c r="X141" s="129">
        <f t="shared" si="36"/>
        <v>3.3</v>
      </c>
      <c r="Y141" s="129">
        <f t="shared" si="36"/>
        <v>3.3</v>
      </c>
      <c r="Z141" s="129">
        <f t="shared" si="36"/>
        <v>3.3</v>
      </c>
      <c r="AA141" s="129">
        <f t="shared" si="36"/>
        <v>3.3</v>
      </c>
      <c r="AB141" s="129">
        <f t="shared" si="36"/>
        <v>3.3</v>
      </c>
      <c r="AC141" s="129">
        <f t="shared" si="36"/>
        <v>3.3</v>
      </c>
      <c r="AD141" s="129">
        <f t="shared" si="36"/>
        <v>3.3</v>
      </c>
      <c r="AE141" s="129">
        <f t="shared" si="36"/>
        <v>3.3</v>
      </c>
      <c r="AF141" s="129">
        <f t="shared" si="36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146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147</v>
      </c>
      <c r="B143" s="128">
        <v>1.76</v>
      </c>
      <c r="C143" s="129">
        <f t="shared" ref="C143:R144" si="37">B143</f>
        <v>1.76</v>
      </c>
      <c r="D143" s="129">
        <f t="shared" si="37"/>
        <v>1.76</v>
      </c>
      <c r="E143" s="129">
        <f t="shared" si="37"/>
        <v>1.76</v>
      </c>
      <c r="F143" s="129">
        <f t="shared" si="37"/>
        <v>1.76</v>
      </c>
      <c r="G143" s="129">
        <f t="shared" si="37"/>
        <v>1.76</v>
      </c>
      <c r="H143" s="129">
        <f t="shared" si="37"/>
        <v>1.76</v>
      </c>
      <c r="I143" s="129">
        <f t="shared" si="37"/>
        <v>1.76</v>
      </c>
      <c r="J143" s="129">
        <f t="shared" si="37"/>
        <v>1.76</v>
      </c>
      <c r="K143" s="129">
        <f t="shared" si="37"/>
        <v>1.76</v>
      </c>
      <c r="L143" s="129">
        <f t="shared" si="37"/>
        <v>1.76</v>
      </c>
      <c r="M143" s="129">
        <f t="shared" si="37"/>
        <v>1.76</v>
      </c>
      <c r="N143" s="129">
        <f t="shared" si="37"/>
        <v>1.76</v>
      </c>
      <c r="O143" s="129">
        <f t="shared" si="37"/>
        <v>1.76</v>
      </c>
      <c r="P143" s="129">
        <f t="shared" si="37"/>
        <v>1.76</v>
      </c>
      <c r="Q143" s="129">
        <f t="shared" si="37"/>
        <v>1.76</v>
      </c>
      <c r="R143" s="129">
        <f t="shared" si="37"/>
        <v>1.76</v>
      </c>
      <c r="S143" s="129">
        <f t="shared" ref="S143:AF144" si="38">R143</f>
        <v>1.76</v>
      </c>
      <c r="T143" s="129">
        <f t="shared" si="38"/>
        <v>1.76</v>
      </c>
      <c r="U143" s="129">
        <f t="shared" si="38"/>
        <v>1.76</v>
      </c>
      <c r="V143" s="129">
        <f t="shared" si="38"/>
        <v>1.76</v>
      </c>
      <c r="W143" s="129">
        <f t="shared" si="38"/>
        <v>1.76</v>
      </c>
      <c r="X143" s="129">
        <f t="shared" si="38"/>
        <v>1.76</v>
      </c>
      <c r="Y143" s="129">
        <f t="shared" si="38"/>
        <v>1.76</v>
      </c>
      <c r="Z143" s="129">
        <f t="shared" si="38"/>
        <v>1.76</v>
      </c>
      <c r="AA143" s="129">
        <f t="shared" si="38"/>
        <v>1.76</v>
      </c>
      <c r="AB143" s="129">
        <f t="shared" si="38"/>
        <v>1.76</v>
      </c>
      <c r="AC143" s="129">
        <f t="shared" si="38"/>
        <v>1.76</v>
      </c>
      <c r="AD143" s="129">
        <f t="shared" si="38"/>
        <v>1.76</v>
      </c>
      <c r="AE143" s="129">
        <f t="shared" si="38"/>
        <v>1.76</v>
      </c>
      <c r="AF143" s="129">
        <f t="shared" si="38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148</v>
      </c>
      <c r="B144" s="128">
        <v>0</v>
      </c>
      <c r="C144" s="129">
        <f t="shared" si="37"/>
        <v>0</v>
      </c>
      <c r="D144" s="129">
        <f t="shared" si="37"/>
        <v>0</v>
      </c>
      <c r="E144" s="129">
        <f t="shared" si="37"/>
        <v>0</v>
      </c>
      <c r="F144" s="129">
        <f t="shared" si="37"/>
        <v>0</v>
      </c>
      <c r="G144" s="129">
        <f t="shared" si="37"/>
        <v>0</v>
      </c>
      <c r="H144" s="129">
        <f t="shared" si="37"/>
        <v>0</v>
      </c>
      <c r="I144" s="129">
        <f t="shared" si="37"/>
        <v>0</v>
      </c>
      <c r="J144" s="129">
        <f t="shared" si="37"/>
        <v>0</v>
      </c>
      <c r="K144" s="129">
        <f t="shared" si="37"/>
        <v>0</v>
      </c>
      <c r="L144" s="129">
        <f t="shared" si="37"/>
        <v>0</v>
      </c>
      <c r="M144" s="129">
        <f t="shared" si="37"/>
        <v>0</v>
      </c>
      <c r="N144" s="129">
        <f t="shared" si="37"/>
        <v>0</v>
      </c>
      <c r="O144" s="129">
        <f t="shared" si="37"/>
        <v>0</v>
      </c>
      <c r="P144" s="129">
        <f t="shared" si="37"/>
        <v>0</v>
      </c>
      <c r="Q144" s="129">
        <f t="shared" si="37"/>
        <v>0</v>
      </c>
      <c r="R144" s="129">
        <f t="shared" si="37"/>
        <v>0</v>
      </c>
      <c r="S144" s="129">
        <f t="shared" si="38"/>
        <v>0</v>
      </c>
      <c r="T144" s="129">
        <f t="shared" si="38"/>
        <v>0</v>
      </c>
      <c r="U144" s="129">
        <f t="shared" si="38"/>
        <v>0</v>
      </c>
      <c r="V144" s="129">
        <f t="shared" si="38"/>
        <v>0</v>
      </c>
      <c r="W144" s="129">
        <f t="shared" si="38"/>
        <v>0</v>
      </c>
      <c r="X144" s="129">
        <f t="shared" si="38"/>
        <v>0</v>
      </c>
      <c r="Y144" s="129">
        <f t="shared" si="38"/>
        <v>0</v>
      </c>
      <c r="Z144" s="129">
        <f t="shared" si="38"/>
        <v>0</v>
      </c>
      <c r="AA144" s="129">
        <f t="shared" si="38"/>
        <v>0</v>
      </c>
      <c r="AB144" s="129">
        <f t="shared" si="38"/>
        <v>0</v>
      </c>
      <c r="AC144" s="129">
        <f t="shared" si="38"/>
        <v>0</v>
      </c>
      <c r="AD144" s="129">
        <f t="shared" si="38"/>
        <v>0</v>
      </c>
      <c r="AE144" s="129">
        <f t="shared" si="38"/>
        <v>0</v>
      </c>
      <c r="AF144" s="129">
        <f t="shared" si="38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149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150</v>
      </c>
      <c r="B146" s="128">
        <v>0.1</v>
      </c>
      <c r="C146" s="129">
        <f t="shared" ref="C146:R149" si="39">B146</f>
        <v>0.1</v>
      </c>
      <c r="D146" s="129">
        <f t="shared" si="39"/>
        <v>0.1</v>
      </c>
      <c r="E146" s="129">
        <f t="shared" si="39"/>
        <v>0.1</v>
      </c>
      <c r="F146" s="129">
        <f t="shared" si="39"/>
        <v>0.1</v>
      </c>
      <c r="G146" s="129">
        <f t="shared" si="39"/>
        <v>0.1</v>
      </c>
      <c r="H146" s="129">
        <f t="shared" si="39"/>
        <v>0.1</v>
      </c>
      <c r="I146" s="129">
        <f t="shared" si="39"/>
        <v>0.1</v>
      </c>
      <c r="J146" s="129">
        <f t="shared" si="39"/>
        <v>0.1</v>
      </c>
      <c r="K146" s="129">
        <f t="shared" si="39"/>
        <v>0.1</v>
      </c>
      <c r="L146" s="129">
        <f t="shared" si="39"/>
        <v>0.1</v>
      </c>
      <c r="M146" s="129">
        <f t="shared" si="39"/>
        <v>0.1</v>
      </c>
      <c r="N146" s="129">
        <f t="shared" si="39"/>
        <v>0.1</v>
      </c>
      <c r="O146" s="129">
        <f t="shared" si="39"/>
        <v>0.1</v>
      </c>
      <c r="P146" s="129">
        <f t="shared" si="39"/>
        <v>0.1</v>
      </c>
      <c r="Q146" s="129">
        <f t="shared" si="39"/>
        <v>0.1</v>
      </c>
      <c r="R146" s="129">
        <f t="shared" si="39"/>
        <v>0.1</v>
      </c>
      <c r="S146" s="129">
        <f t="shared" ref="S146:AF149" si="40">R146</f>
        <v>0.1</v>
      </c>
      <c r="T146" s="129">
        <f t="shared" si="40"/>
        <v>0.1</v>
      </c>
      <c r="U146" s="129">
        <f t="shared" si="40"/>
        <v>0.1</v>
      </c>
      <c r="V146" s="129">
        <f t="shared" si="40"/>
        <v>0.1</v>
      </c>
      <c r="W146" s="129">
        <f t="shared" si="40"/>
        <v>0.1</v>
      </c>
      <c r="X146" s="129">
        <f t="shared" si="40"/>
        <v>0.1</v>
      </c>
      <c r="Y146" s="129">
        <f t="shared" si="40"/>
        <v>0.1</v>
      </c>
      <c r="Z146" s="129">
        <f t="shared" si="40"/>
        <v>0.1</v>
      </c>
      <c r="AA146" s="129">
        <f t="shared" si="40"/>
        <v>0.1</v>
      </c>
      <c r="AB146" s="129">
        <f t="shared" si="40"/>
        <v>0.1</v>
      </c>
      <c r="AC146" s="129">
        <f t="shared" si="40"/>
        <v>0.1</v>
      </c>
      <c r="AD146" s="129">
        <f t="shared" si="40"/>
        <v>0.1</v>
      </c>
      <c r="AE146" s="129">
        <f t="shared" si="40"/>
        <v>0.1</v>
      </c>
      <c r="AF146" s="129">
        <f t="shared" si="40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151</v>
      </c>
      <c r="B147" s="128">
        <v>2.0499999999999998</v>
      </c>
      <c r="C147" s="129">
        <f t="shared" si="39"/>
        <v>2.0499999999999998</v>
      </c>
      <c r="D147" s="129">
        <f t="shared" si="39"/>
        <v>2.0499999999999998</v>
      </c>
      <c r="E147" s="129">
        <f t="shared" si="39"/>
        <v>2.0499999999999998</v>
      </c>
      <c r="F147" s="129">
        <f t="shared" si="39"/>
        <v>2.0499999999999998</v>
      </c>
      <c r="G147" s="129">
        <f t="shared" si="39"/>
        <v>2.0499999999999998</v>
      </c>
      <c r="H147" s="129">
        <f t="shared" si="39"/>
        <v>2.0499999999999998</v>
      </c>
      <c r="I147" s="129">
        <f t="shared" si="39"/>
        <v>2.0499999999999998</v>
      </c>
      <c r="J147" s="129">
        <f t="shared" si="39"/>
        <v>2.0499999999999998</v>
      </c>
      <c r="K147" s="129">
        <f t="shared" si="39"/>
        <v>2.0499999999999998</v>
      </c>
      <c r="L147" s="129">
        <f t="shared" si="39"/>
        <v>2.0499999999999998</v>
      </c>
      <c r="M147" s="129">
        <f t="shared" si="39"/>
        <v>2.0499999999999998</v>
      </c>
      <c r="N147" s="129">
        <f t="shared" si="39"/>
        <v>2.0499999999999998</v>
      </c>
      <c r="O147" s="129">
        <f t="shared" si="39"/>
        <v>2.0499999999999998</v>
      </c>
      <c r="P147" s="129">
        <f t="shared" si="39"/>
        <v>2.0499999999999998</v>
      </c>
      <c r="Q147" s="129">
        <f t="shared" si="39"/>
        <v>2.0499999999999998</v>
      </c>
      <c r="R147" s="129">
        <f t="shared" si="39"/>
        <v>2.0499999999999998</v>
      </c>
      <c r="S147" s="129">
        <f t="shared" si="40"/>
        <v>2.0499999999999998</v>
      </c>
      <c r="T147" s="129">
        <f t="shared" si="40"/>
        <v>2.0499999999999998</v>
      </c>
      <c r="U147" s="129">
        <f t="shared" si="40"/>
        <v>2.0499999999999998</v>
      </c>
      <c r="V147" s="129">
        <f t="shared" si="40"/>
        <v>2.0499999999999998</v>
      </c>
      <c r="W147" s="129">
        <f t="shared" si="40"/>
        <v>2.0499999999999998</v>
      </c>
      <c r="X147" s="129">
        <f t="shared" si="40"/>
        <v>2.0499999999999998</v>
      </c>
      <c r="Y147" s="129">
        <f t="shared" si="40"/>
        <v>2.0499999999999998</v>
      </c>
      <c r="Z147" s="129">
        <f t="shared" si="40"/>
        <v>2.0499999999999998</v>
      </c>
      <c r="AA147" s="129">
        <f t="shared" si="40"/>
        <v>2.0499999999999998</v>
      </c>
      <c r="AB147" s="129">
        <f t="shared" si="40"/>
        <v>2.0499999999999998</v>
      </c>
      <c r="AC147" s="129">
        <f t="shared" si="40"/>
        <v>2.0499999999999998</v>
      </c>
      <c r="AD147" s="129">
        <f t="shared" si="40"/>
        <v>2.0499999999999998</v>
      </c>
      <c r="AE147" s="129">
        <f t="shared" si="40"/>
        <v>2.0499999999999998</v>
      </c>
      <c r="AF147" s="129">
        <f t="shared" si="40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152</v>
      </c>
      <c r="B148" s="128">
        <v>2.7</v>
      </c>
      <c r="C148" s="129">
        <f t="shared" si="39"/>
        <v>2.7</v>
      </c>
      <c r="D148" s="129">
        <f t="shared" si="39"/>
        <v>2.7</v>
      </c>
      <c r="E148" s="129">
        <f t="shared" si="39"/>
        <v>2.7</v>
      </c>
      <c r="F148" s="129">
        <f t="shared" si="39"/>
        <v>2.7</v>
      </c>
      <c r="G148" s="129">
        <f t="shared" si="39"/>
        <v>2.7</v>
      </c>
      <c r="H148" s="129">
        <f t="shared" si="39"/>
        <v>2.7</v>
      </c>
      <c r="I148" s="129">
        <f t="shared" si="39"/>
        <v>2.7</v>
      </c>
      <c r="J148" s="129">
        <f t="shared" si="39"/>
        <v>2.7</v>
      </c>
      <c r="K148" s="129">
        <f t="shared" si="39"/>
        <v>2.7</v>
      </c>
      <c r="L148" s="129">
        <f t="shared" si="39"/>
        <v>2.7</v>
      </c>
      <c r="M148" s="129">
        <f t="shared" si="39"/>
        <v>2.7</v>
      </c>
      <c r="N148" s="129">
        <f t="shared" si="39"/>
        <v>2.7</v>
      </c>
      <c r="O148" s="129">
        <f t="shared" si="39"/>
        <v>2.7</v>
      </c>
      <c r="P148" s="129">
        <f t="shared" si="39"/>
        <v>2.7</v>
      </c>
      <c r="Q148" s="129">
        <f t="shared" si="39"/>
        <v>2.7</v>
      </c>
      <c r="R148" s="129">
        <f t="shared" si="39"/>
        <v>2.7</v>
      </c>
      <c r="S148" s="129">
        <f t="shared" si="40"/>
        <v>2.7</v>
      </c>
      <c r="T148" s="129">
        <f t="shared" si="40"/>
        <v>2.7</v>
      </c>
      <c r="U148" s="129">
        <f t="shared" si="40"/>
        <v>2.7</v>
      </c>
      <c r="V148" s="129">
        <f t="shared" si="40"/>
        <v>2.7</v>
      </c>
      <c r="W148" s="129">
        <f t="shared" si="40"/>
        <v>2.7</v>
      </c>
      <c r="X148" s="129">
        <f t="shared" si="40"/>
        <v>2.7</v>
      </c>
      <c r="Y148" s="129">
        <f t="shared" si="40"/>
        <v>2.7</v>
      </c>
      <c r="Z148" s="129">
        <f t="shared" si="40"/>
        <v>2.7</v>
      </c>
      <c r="AA148" s="129">
        <f t="shared" si="40"/>
        <v>2.7</v>
      </c>
      <c r="AB148" s="129">
        <f t="shared" si="40"/>
        <v>2.7</v>
      </c>
      <c r="AC148" s="129">
        <f t="shared" si="40"/>
        <v>2.7</v>
      </c>
      <c r="AD148" s="129">
        <f t="shared" si="40"/>
        <v>2.7</v>
      </c>
      <c r="AE148" s="129">
        <f t="shared" si="40"/>
        <v>2.7</v>
      </c>
      <c r="AF148" s="129">
        <f t="shared" si="40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153</v>
      </c>
      <c r="B149" s="128">
        <v>2.15</v>
      </c>
      <c r="C149" s="129">
        <f t="shared" si="39"/>
        <v>2.15</v>
      </c>
      <c r="D149" s="129">
        <f t="shared" si="39"/>
        <v>2.15</v>
      </c>
      <c r="E149" s="129">
        <f t="shared" si="39"/>
        <v>2.15</v>
      </c>
      <c r="F149" s="129">
        <f t="shared" si="39"/>
        <v>2.15</v>
      </c>
      <c r="G149" s="129">
        <f t="shared" si="39"/>
        <v>2.15</v>
      </c>
      <c r="H149" s="129">
        <f t="shared" si="39"/>
        <v>2.15</v>
      </c>
      <c r="I149" s="129">
        <f t="shared" si="39"/>
        <v>2.15</v>
      </c>
      <c r="J149" s="129">
        <f t="shared" si="39"/>
        <v>2.15</v>
      </c>
      <c r="K149" s="129">
        <f t="shared" si="39"/>
        <v>2.15</v>
      </c>
      <c r="L149" s="129">
        <f t="shared" si="39"/>
        <v>2.15</v>
      </c>
      <c r="M149" s="129">
        <f t="shared" si="39"/>
        <v>2.15</v>
      </c>
      <c r="N149" s="129">
        <f t="shared" si="39"/>
        <v>2.15</v>
      </c>
      <c r="O149" s="129">
        <f t="shared" si="39"/>
        <v>2.15</v>
      </c>
      <c r="P149" s="129">
        <f t="shared" si="39"/>
        <v>2.15</v>
      </c>
      <c r="Q149" s="129">
        <f t="shared" si="39"/>
        <v>2.15</v>
      </c>
      <c r="R149" s="129">
        <f t="shared" si="39"/>
        <v>2.15</v>
      </c>
      <c r="S149" s="129">
        <f t="shared" si="40"/>
        <v>2.15</v>
      </c>
      <c r="T149" s="129">
        <f t="shared" si="40"/>
        <v>2.15</v>
      </c>
      <c r="U149" s="129">
        <f t="shared" si="40"/>
        <v>2.15</v>
      </c>
      <c r="V149" s="129">
        <f t="shared" si="40"/>
        <v>2.15</v>
      </c>
      <c r="W149" s="129">
        <f t="shared" si="40"/>
        <v>2.15</v>
      </c>
      <c r="X149" s="129">
        <f t="shared" si="40"/>
        <v>2.15</v>
      </c>
      <c r="Y149" s="129">
        <f t="shared" si="40"/>
        <v>2.15</v>
      </c>
      <c r="Z149" s="129">
        <f t="shared" si="40"/>
        <v>2.15</v>
      </c>
      <c r="AA149" s="129">
        <f t="shared" si="40"/>
        <v>2.15</v>
      </c>
      <c r="AB149" s="129">
        <f t="shared" si="40"/>
        <v>2.15</v>
      </c>
      <c r="AC149" s="129">
        <f t="shared" si="40"/>
        <v>2.15</v>
      </c>
      <c r="AD149" s="129">
        <f t="shared" si="40"/>
        <v>2.15</v>
      </c>
      <c r="AE149" s="129">
        <f t="shared" si="40"/>
        <v>2.15</v>
      </c>
      <c r="AF149" s="129">
        <f t="shared" si="40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154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155</v>
      </c>
      <c r="B151" s="128">
        <v>0.9</v>
      </c>
      <c r="C151" s="129">
        <f t="shared" ref="C151:R163" si="41">B151</f>
        <v>0.9</v>
      </c>
      <c r="D151" s="129">
        <f t="shared" si="41"/>
        <v>0.9</v>
      </c>
      <c r="E151" s="129">
        <f t="shared" si="41"/>
        <v>0.9</v>
      </c>
      <c r="F151" s="129">
        <f t="shared" si="41"/>
        <v>0.9</v>
      </c>
      <c r="G151" s="129">
        <f t="shared" si="41"/>
        <v>0.9</v>
      </c>
      <c r="H151" s="129">
        <f t="shared" si="41"/>
        <v>0.9</v>
      </c>
      <c r="I151" s="129">
        <f t="shared" si="41"/>
        <v>0.9</v>
      </c>
      <c r="J151" s="129">
        <f t="shared" si="41"/>
        <v>0.9</v>
      </c>
      <c r="K151" s="129">
        <f t="shared" si="41"/>
        <v>0.9</v>
      </c>
      <c r="L151" s="129">
        <f t="shared" si="41"/>
        <v>0.9</v>
      </c>
      <c r="M151" s="129">
        <f t="shared" si="41"/>
        <v>0.9</v>
      </c>
      <c r="N151" s="129">
        <f t="shared" si="41"/>
        <v>0.9</v>
      </c>
      <c r="O151" s="129">
        <f t="shared" si="41"/>
        <v>0.9</v>
      </c>
      <c r="P151" s="129">
        <f t="shared" si="41"/>
        <v>0.9</v>
      </c>
      <c r="Q151" s="129">
        <f t="shared" si="41"/>
        <v>0.9</v>
      </c>
      <c r="R151" s="129">
        <f t="shared" si="41"/>
        <v>0.9</v>
      </c>
      <c r="S151" s="129">
        <f t="shared" ref="R151:AF163" si="42">R151</f>
        <v>0.9</v>
      </c>
      <c r="T151" s="129">
        <f t="shared" si="42"/>
        <v>0.9</v>
      </c>
      <c r="U151" s="129">
        <f t="shared" si="42"/>
        <v>0.9</v>
      </c>
      <c r="V151" s="129">
        <f t="shared" si="42"/>
        <v>0.9</v>
      </c>
      <c r="W151" s="129">
        <f t="shared" si="42"/>
        <v>0.9</v>
      </c>
      <c r="X151" s="129">
        <f t="shared" si="42"/>
        <v>0.9</v>
      </c>
      <c r="Y151" s="129">
        <f t="shared" si="42"/>
        <v>0.9</v>
      </c>
      <c r="Z151" s="129">
        <f t="shared" si="42"/>
        <v>0.9</v>
      </c>
      <c r="AA151" s="129">
        <f t="shared" si="42"/>
        <v>0.9</v>
      </c>
      <c r="AB151" s="129">
        <f t="shared" si="42"/>
        <v>0.9</v>
      </c>
      <c r="AC151" s="129">
        <f t="shared" si="42"/>
        <v>0.9</v>
      </c>
      <c r="AD151" s="129">
        <f t="shared" si="42"/>
        <v>0.9</v>
      </c>
      <c r="AE151" s="129">
        <f t="shared" si="42"/>
        <v>0.9</v>
      </c>
      <c r="AF151" s="129">
        <f t="shared" si="42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156</v>
      </c>
      <c r="B152" s="128">
        <v>1.08</v>
      </c>
      <c r="C152" s="129">
        <f t="shared" si="41"/>
        <v>1.08</v>
      </c>
      <c r="D152" s="129">
        <f t="shared" si="41"/>
        <v>1.08</v>
      </c>
      <c r="E152" s="129">
        <f t="shared" si="41"/>
        <v>1.08</v>
      </c>
      <c r="F152" s="129">
        <f t="shared" si="41"/>
        <v>1.08</v>
      </c>
      <c r="G152" s="129">
        <f t="shared" si="41"/>
        <v>1.08</v>
      </c>
      <c r="H152" s="129">
        <f t="shared" si="41"/>
        <v>1.08</v>
      </c>
      <c r="I152" s="129">
        <f t="shared" si="41"/>
        <v>1.08</v>
      </c>
      <c r="J152" s="129">
        <f t="shared" si="41"/>
        <v>1.08</v>
      </c>
      <c r="K152" s="129">
        <f t="shared" si="41"/>
        <v>1.08</v>
      </c>
      <c r="L152" s="129">
        <f t="shared" si="41"/>
        <v>1.08</v>
      </c>
      <c r="M152" s="129">
        <f t="shared" si="41"/>
        <v>1.08</v>
      </c>
      <c r="N152" s="129">
        <f t="shared" si="41"/>
        <v>1.08</v>
      </c>
      <c r="O152" s="129">
        <f t="shared" si="41"/>
        <v>1.08</v>
      </c>
      <c r="P152" s="129">
        <f t="shared" si="41"/>
        <v>1.08</v>
      </c>
      <c r="Q152" s="129">
        <f t="shared" si="41"/>
        <v>1.08</v>
      </c>
      <c r="R152" s="129">
        <f t="shared" si="41"/>
        <v>1.08</v>
      </c>
      <c r="S152" s="129">
        <f t="shared" si="42"/>
        <v>1.08</v>
      </c>
      <c r="T152" s="129">
        <f t="shared" si="42"/>
        <v>1.08</v>
      </c>
      <c r="U152" s="129">
        <f t="shared" si="42"/>
        <v>1.08</v>
      </c>
      <c r="V152" s="129">
        <f t="shared" si="42"/>
        <v>1.08</v>
      </c>
      <c r="W152" s="129">
        <f t="shared" si="42"/>
        <v>1.08</v>
      </c>
      <c r="X152" s="129">
        <f t="shared" si="42"/>
        <v>1.08</v>
      </c>
      <c r="Y152" s="129">
        <f t="shared" si="42"/>
        <v>1.08</v>
      </c>
      <c r="Z152" s="129">
        <f t="shared" si="42"/>
        <v>1.08</v>
      </c>
      <c r="AA152" s="129">
        <f t="shared" si="42"/>
        <v>1.08</v>
      </c>
      <c r="AB152" s="129">
        <f t="shared" si="42"/>
        <v>1.08</v>
      </c>
      <c r="AC152" s="129">
        <f t="shared" si="42"/>
        <v>1.08</v>
      </c>
      <c r="AD152" s="129">
        <f t="shared" si="42"/>
        <v>1.08</v>
      </c>
      <c r="AE152" s="129">
        <f t="shared" si="42"/>
        <v>1.08</v>
      </c>
      <c r="AF152" s="129">
        <f t="shared" si="42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157</v>
      </c>
      <c r="B153" s="128">
        <v>2.37</v>
      </c>
      <c r="C153" s="129">
        <f t="shared" si="41"/>
        <v>2.37</v>
      </c>
      <c r="D153" s="129">
        <f t="shared" si="41"/>
        <v>2.37</v>
      </c>
      <c r="E153" s="129">
        <f t="shared" si="41"/>
        <v>2.37</v>
      </c>
      <c r="F153" s="129">
        <f t="shared" si="41"/>
        <v>2.37</v>
      </c>
      <c r="G153" s="129">
        <f t="shared" si="41"/>
        <v>2.37</v>
      </c>
      <c r="H153" s="129">
        <f t="shared" si="41"/>
        <v>2.37</v>
      </c>
      <c r="I153" s="129">
        <f t="shared" si="41"/>
        <v>2.37</v>
      </c>
      <c r="J153" s="129">
        <f t="shared" si="41"/>
        <v>2.37</v>
      </c>
      <c r="K153" s="129">
        <f t="shared" si="41"/>
        <v>2.37</v>
      </c>
      <c r="L153" s="129">
        <f t="shared" si="41"/>
        <v>2.37</v>
      </c>
      <c r="M153" s="129">
        <f t="shared" si="41"/>
        <v>2.37</v>
      </c>
      <c r="N153" s="129">
        <f t="shared" si="41"/>
        <v>2.37</v>
      </c>
      <c r="O153" s="129">
        <f t="shared" si="41"/>
        <v>2.37</v>
      </c>
      <c r="P153" s="129">
        <f t="shared" si="41"/>
        <v>2.37</v>
      </c>
      <c r="Q153" s="129">
        <f t="shared" si="41"/>
        <v>2.37</v>
      </c>
      <c r="R153" s="129">
        <f t="shared" si="41"/>
        <v>2.37</v>
      </c>
      <c r="S153" s="129">
        <f t="shared" si="42"/>
        <v>2.37</v>
      </c>
      <c r="T153" s="129">
        <f t="shared" si="42"/>
        <v>2.37</v>
      </c>
      <c r="U153" s="129">
        <f t="shared" si="42"/>
        <v>2.37</v>
      </c>
      <c r="V153" s="129">
        <f t="shared" si="42"/>
        <v>2.37</v>
      </c>
      <c r="W153" s="129">
        <f t="shared" si="42"/>
        <v>2.37</v>
      </c>
      <c r="X153" s="129">
        <f t="shared" si="42"/>
        <v>2.37</v>
      </c>
      <c r="Y153" s="129">
        <f t="shared" si="42"/>
        <v>2.37</v>
      </c>
      <c r="Z153" s="129">
        <f t="shared" si="42"/>
        <v>2.37</v>
      </c>
      <c r="AA153" s="129">
        <f t="shared" si="42"/>
        <v>2.37</v>
      </c>
      <c r="AB153" s="129">
        <f t="shared" si="42"/>
        <v>2.37</v>
      </c>
      <c r="AC153" s="129">
        <f t="shared" si="42"/>
        <v>2.37</v>
      </c>
      <c r="AD153" s="129">
        <f t="shared" si="42"/>
        <v>2.37</v>
      </c>
      <c r="AE153" s="129">
        <f t="shared" si="42"/>
        <v>2.37</v>
      </c>
      <c r="AF153" s="129">
        <f t="shared" si="42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158</v>
      </c>
      <c r="B154" s="128">
        <v>1.81</v>
      </c>
      <c r="C154" s="129">
        <f t="shared" si="41"/>
        <v>1.81</v>
      </c>
      <c r="D154" s="129">
        <f t="shared" si="41"/>
        <v>1.81</v>
      </c>
      <c r="E154" s="129">
        <f t="shared" si="41"/>
        <v>1.81</v>
      </c>
      <c r="F154" s="129">
        <f t="shared" si="41"/>
        <v>1.81</v>
      </c>
      <c r="G154" s="129">
        <f t="shared" si="41"/>
        <v>1.81</v>
      </c>
      <c r="H154" s="129">
        <f t="shared" si="41"/>
        <v>1.81</v>
      </c>
      <c r="I154" s="129">
        <f t="shared" si="41"/>
        <v>1.81</v>
      </c>
      <c r="J154" s="129">
        <f t="shared" si="41"/>
        <v>1.81</v>
      </c>
      <c r="K154" s="129">
        <f t="shared" si="41"/>
        <v>1.81</v>
      </c>
      <c r="L154" s="129">
        <f t="shared" si="41"/>
        <v>1.81</v>
      </c>
      <c r="M154" s="129">
        <f t="shared" si="41"/>
        <v>1.81</v>
      </c>
      <c r="N154" s="129">
        <f t="shared" si="41"/>
        <v>1.81</v>
      </c>
      <c r="O154" s="129">
        <f t="shared" si="41"/>
        <v>1.81</v>
      </c>
      <c r="P154" s="129">
        <f t="shared" si="41"/>
        <v>1.81</v>
      </c>
      <c r="Q154" s="129">
        <f t="shared" si="41"/>
        <v>1.81</v>
      </c>
      <c r="R154" s="129">
        <f t="shared" si="41"/>
        <v>1.81</v>
      </c>
      <c r="S154" s="129">
        <f t="shared" si="42"/>
        <v>1.81</v>
      </c>
      <c r="T154" s="129">
        <f t="shared" si="42"/>
        <v>1.81</v>
      </c>
      <c r="U154" s="129">
        <f t="shared" si="42"/>
        <v>1.81</v>
      </c>
      <c r="V154" s="129">
        <f t="shared" si="42"/>
        <v>1.81</v>
      </c>
      <c r="W154" s="129">
        <f t="shared" si="42"/>
        <v>1.81</v>
      </c>
      <c r="X154" s="129">
        <f t="shared" si="42"/>
        <v>1.81</v>
      </c>
      <c r="Y154" s="129">
        <f t="shared" si="42"/>
        <v>1.81</v>
      </c>
      <c r="Z154" s="129">
        <f t="shared" si="42"/>
        <v>1.81</v>
      </c>
      <c r="AA154" s="129">
        <f t="shared" si="42"/>
        <v>1.81</v>
      </c>
      <c r="AB154" s="129">
        <f t="shared" si="42"/>
        <v>1.81</v>
      </c>
      <c r="AC154" s="129">
        <f t="shared" si="42"/>
        <v>1.81</v>
      </c>
      <c r="AD154" s="129">
        <f t="shared" si="42"/>
        <v>1.81</v>
      </c>
      <c r="AE154" s="129">
        <f t="shared" si="42"/>
        <v>1.81</v>
      </c>
      <c r="AF154" s="129">
        <f t="shared" si="42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159</v>
      </c>
      <c r="B155" s="128">
        <v>1.0900000000000001</v>
      </c>
      <c r="C155" s="129">
        <f t="shared" si="41"/>
        <v>1.0900000000000001</v>
      </c>
      <c r="D155" s="129">
        <f t="shared" si="41"/>
        <v>1.0900000000000001</v>
      </c>
      <c r="E155" s="129">
        <f t="shared" si="41"/>
        <v>1.0900000000000001</v>
      </c>
      <c r="F155" s="129">
        <f t="shared" si="41"/>
        <v>1.0900000000000001</v>
      </c>
      <c r="G155" s="129">
        <f t="shared" si="41"/>
        <v>1.0900000000000001</v>
      </c>
      <c r="H155" s="129">
        <f t="shared" si="41"/>
        <v>1.0900000000000001</v>
      </c>
      <c r="I155" s="129">
        <f t="shared" si="41"/>
        <v>1.0900000000000001</v>
      </c>
      <c r="J155" s="129">
        <f t="shared" si="41"/>
        <v>1.0900000000000001</v>
      </c>
      <c r="K155" s="129">
        <f t="shared" si="41"/>
        <v>1.0900000000000001</v>
      </c>
      <c r="L155" s="129">
        <f t="shared" si="41"/>
        <v>1.0900000000000001</v>
      </c>
      <c r="M155" s="129">
        <f t="shared" si="41"/>
        <v>1.0900000000000001</v>
      </c>
      <c r="N155" s="129">
        <f t="shared" si="41"/>
        <v>1.0900000000000001</v>
      </c>
      <c r="O155" s="129">
        <f t="shared" si="41"/>
        <v>1.0900000000000001</v>
      </c>
      <c r="P155" s="129">
        <f t="shared" si="41"/>
        <v>1.0900000000000001</v>
      </c>
      <c r="Q155" s="129">
        <f t="shared" si="41"/>
        <v>1.0900000000000001</v>
      </c>
      <c r="R155" s="129">
        <f t="shared" si="41"/>
        <v>1.0900000000000001</v>
      </c>
      <c r="S155" s="129">
        <f t="shared" si="42"/>
        <v>1.0900000000000001</v>
      </c>
      <c r="T155" s="129">
        <f t="shared" si="42"/>
        <v>1.0900000000000001</v>
      </c>
      <c r="U155" s="129">
        <f t="shared" si="42"/>
        <v>1.0900000000000001</v>
      </c>
      <c r="V155" s="129">
        <f t="shared" si="42"/>
        <v>1.0900000000000001</v>
      </c>
      <c r="W155" s="129">
        <f t="shared" si="42"/>
        <v>1.0900000000000001</v>
      </c>
      <c r="X155" s="129">
        <f t="shared" si="42"/>
        <v>1.0900000000000001</v>
      </c>
      <c r="Y155" s="129">
        <f t="shared" si="42"/>
        <v>1.0900000000000001</v>
      </c>
      <c r="Z155" s="129">
        <f t="shared" si="42"/>
        <v>1.0900000000000001</v>
      </c>
      <c r="AA155" s="129">
        <f t="shared" si="42"/>
        <v>1.0900000000000001</v>
      </c>
      <c r="AB155" s="129">
        <f t="shared" si="42"/>
        <v>1.0900000000000001</v>
      </c>
      <c r="AC155" s="129">
        <f t="shared" si="42"/>
        <v>1.0900000000000001</v>
      </c>
      <c r="AD155" s="129">
        <f t="shared" si="42"/>
        <v>1.0900000000000001</v>
      </c>
      <c r="AE155" s="129">
        <f t="shared" si="42"/>
        <v>1.0900000000000001</v>
      </c>
      <c r="AF155" s="129">
        <f t="shared" si="42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160</v>
      </c>
      <c r="B156" s="128">
        <v>1.58</v>
      </c>
      <c r="C156" s="129">
        <f t="shared" si="41"/>
        <v>1.58</v>
      </c>
      <c r="D156" s="129">
        <f t="shared" si="41"/>
        <v>1.58</v>
      </c>
      <c r="E156" s="129">
        <f t="shared" si="41"/>
        <v>1.58</v>
      </c>
      <c r="F156" s="129">
        <f t="shared" si="41"/>
        <v>1.58</v>
      </c>
      <c r="G156" s="129">
        <f t="shared" si="41"/>
        <v>1.58</v>
      </c>
      <c r="H156" s="129">
        <f t="shared" si="41"/>
        <v>1.58</v>
      </c>
      <c r="I156" s="129">
        <f t="shared" si="41"/>
        <v>1.58</v>
      </c>
      <c r="J156" s="129">
        <f t="shared" si="41"/>
        <v>1.58</v>
      </c>
      <c r="K156" s="129">
        <f t="shared" si="41"/>
        <v>1.58</v>
      </c>
      <c r="L156" s="129">
        <f t="shared" si="41"/>
        <v>1.58</v>
      </c>
      <c r="M156" s="129">
        <f t="shared" si="41"/>
        <v>1.58</v>
      </c>
      <c r="N156" s="129">
        <f t="shared" si="41"/>
        <v>1.58</v>
      </c>
      <c r="O156" s="129">
        <f t="shared" si="41"/>
        <v>1.58</v>
      </c>
      <c r="P156" s="129">
        <f t="shared" si="41"/>
        <v>1.58</v>
      </c>
      <c r="Q156" s="129">
        <f t="shared" si="41"/>
        <v>1.58</v>
      </c>
      <c r="R156" s="129">
        <f t="shared" si="41"/>
        <v>1.58</v>
      </c>
      <c r="S156" s="129">
        <f t="shared" si="42"/>
        <v>1.58</v>
      </c>
      <c r="T156" s="129">
        <f t="shared" si="42"/>
        <v>1.58</v>
      </c>
      <c r="U156" s="129">
        <f t="shared" si="42"/>
        <v>1.58</v>
      </c>
      <c r="V156" s="129">
        <f t="shared" si="42"/>
        <v>1.58</v>
      </c>
      <c r="W156" s="129">
        <f t="shared" si="42"/>
        <v>1.58</v>
      </c>
      <c r="X156" s="129">
        <f t="shared" si="42"/>
        <v>1.58</v>
      </c>
      <c r="Y156" s="129">
        <f t="shared" si="42"/>
        <v>1.58</v>
      </c>
      <c r="Z156" s="129">
        <f t="shared" si="42"/>
        <v>1.58</v>
      </c>
      <c r="AA156" s="129">
        <f t="shared" si="42"/>
        <v>1.58</v>
      </c>
      <c r="AB156" s="129">
        <f t="shared" si="42"/>
        <v>1.58</v>
      </c>
      <c r="AC156" s="129">
        <f t="shared" si="42"/>
        <v>1.58</v>
      </c>
      <c r="AD156" s="129">
        <f t="shared" si="42"/>
        <v>1.58</v>
      </c>
      <c r="AE156" s="129">
        <f t="shared" si="42"/>
        <v>1.58</v>
      </c>
      <c r="AF156" s="129">
        <f t="shared" si="42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161</v>
      </c>
      <c r="B157" s="128">
        <v>2</v>
      </c>
      <c r="C157" s="129">
        <f t="shared" si="41"/>
        <v>2</v>
      </c>
      <c r="D157" s="129">
        <f t="shared" si="41"/>
        <v>2</v>
      </c>
      <c r="E157" s="129">
        <f t="shared" si="41"/>
        <v>2</v>
      </c>
      <c r="F157" s="129">
        <f t="shared" si="41"/>
        <v>2</v>
      </c>
      <c r="G157" s="129">
        <f t="shared" si="41"/>
        <v>2</v>
      </c>
      <c r="H157" s="129">
        <f t="shared" si="41"/>
        <v>2</v>
      </c>
      <c r="I157" s="129">
        <f t="shared" si="41"/>
        <v>2</v>
      </c>
      <c r="J157" s="129">
        <f t="shared" si="41"/>
        <v>2</v>
      </c>
      <c r="K157" s="129">
        <f t="shared" si="41"/>
        <v>2</v>
      </c>
      <c r="L157" s="129">
        <f t="shared" si="41"/>
        <v>2</v>
      </c>
      <c r="M157" s="129">
        <f t="shared" si="41"/>
        <v>2</v>
      </c>
      <c r="N157" s="129">
        <f t="shared" si="41"/>
        <v>2</v>
      </c>
      <c r="O157" s="129">
        <f t="shared" si="41"/>
        <v>2</v>
      </c>
      <c r="P157" s="129">
        <f t="shared" si="41"/>
        <v>2</v>
      </c>
      <c r="Q157" s="129">
        <f t="shared" si="41"/>
        <v>2</v>
      </c>
      <c r="R157" s="129">
        <f t="shared" si="41"/>
        <v>2</v>
      </c>
      <c r="S157" s="129">
        <f t="shared" si="42"/>
        <v>2</v>
      </c>
      <c r="T157" s="129">
        <f t="shared" si="42"/>
        <v>2</v>
      </c>
      <c r="U157" s="129">
        <f t="shared" si="42"/>
        <v>2</v>
      </c>
      <c r="V157" s="129">
        <f t="shared" si="42"/>
        <v>2</v>
      </c>
      <c r="W157" s="129">
        <f t="shared" si="42"/>
        <v>2</v>
      </c>
      <c r="X157" s="129">
        <f t="shared" si="42"/>
        <v>2</v>
      </c>
      <c r="Y157" s="129">
        <f t="shared" si="42"/>
        <v>2</v>
      </c>
      <c r="Z157" s="129">
        <f t="shared" si="42"/>
        <v>2</v>
      </c>
      <c r="AA157" s="129">
        <f t="shared" si="42"/>
        <v>2</v>
      </c>
      <c r="AB157" s="129">
        <f t="shared" si="42"/>
        <v>2</v>
      </c>
      <c r="AC157" s="129">
        <f t="shared" si="42"/>
        <v>2</v>
      </c>
      <c r="AD157" s="129">
        <f t="shared" si="42"/>
        <v>2</v>
      </c>
      <c r="AE157" s="129">
        <f t="shared" si="42"/>
        <v>2</v>
      </c>
      <c r="AF157" s="129">
        <f t="shared" si="42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162</v>
      </c>
      <c r="B158" s="128">
        <v>0.47</v>
      </c>
      <c r="C158" s="129">
        <f t="shared" si="41"/>
        <v>0.47</v>
      </c>
      <c r="D158" s="129">
        <f t="shared" si="41"/>
        <v>0.47</v>
      </c>
      <c r="E158" s="129">
        <f t="shared" si="41"/>
        <v>0.47</v>
      </c>
      <c r="F158" s="129">
        <f t="shared" si="41"/>
        <v>0.47</v>
      </c>
      <c r="G158" s="129">
        <f t="shared" si="41"/>
        <v>0.47</v>
      </c>
      <c r="H158" s="129">
        <f t="shared" si="41"/>
        <v>0.47</v>
      </c>
      <c r="I158" s="129">
        <f t="shared" si="41"/>
        <v>0.47</v>
      </c>
      <c r="J158" s="129">
        <f t="shared" si="41"/>
        <v>0.47</v>
      </c>
      <c r="K158" s="129">
        <f t="shared" si="41"/>
        <v>0.47</v>
      </c>
      <c r="L158" s="129">
        <f t="shared" si="41"/>
        <v>0.47</v>
      </c>
      <c r="M158" s="129">
        <f t="shared" si="41"/>
        <v>0.47</v>
      </c>
      <c r="N158" s="129">
        <f t="shared" si="41"/>
        <v>0.47</v>
      </c>
      <c r="O158" s="129">
        <f t="shared" si="41"/>
        <v>0.47</v>
      </c>
      <c r="P158" s="129">
        <f t="shared" si="41"/>
        <v>0.47</v>
      </c>
      <c r="Q158" s="129">
        <f t="shared" si="41"/>
        <v>0.47</v>
      </c>
      <c r="R158" s="129">
        <f t="shared" si="41"/>
        <v>0.47</v>
      </c>
      <c r="S158" s="129">
        <f t="shared" si="42"/>
        <v>0.47</v>
      </c>
      <c r="T158" s="129">
        <f t="shared" si="42"/>
        <v>0.47</v>
      </c>
      <c r="U158" s="129">
        <f t="shared" si="42"/>
        <v>0.47</v>
      </c>
      <c r="V158" s="129">
        <f t="shared" si="42"/>
        <v>0.47</v>
      </c>
      <c r="W158" s="129">
        <f t="shared" si="42"/>
        <v>0.47</v>
      </c>
      <c r="X158" s="129">
        <f t="shared" si="42"/>
        <v>0.47</v>
      </c>
      <c r="Y158" s="129">
        <f t="shared" si="42"/>
        <v>0.47</v>
      </c>
      <c r="Z158" s="129">
        <f t="shared" si="42"/>
        <v>0.47</v>
      </c>
      <c r="AA158" s="129">
        <f t="shared" si="42"/>
        <v>0.47</v>
      </c>
      <c r="AB158" s="129">
        <f t="shared" si="42"/>
        <v>0.47</v>
      </c>
      <c r="AC158" s="129">
        <f t="shared" si="42"/>
        <v>0.47</v>
      </c>
      <c r="AD158" s="129">
        <f t="shared" si="42"/>
        <v>0.47</v>
      </c>
      <c r="AE158" s="129">
        <f t="shared" si="42"/>
        <v>0.47</v>
      </c>
      <c r="AF158" s="129">
        <f t="shared" si="42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163</v>
      </c>
      <c r="B159" s="128">
        <v>0</v>
      </c>
      <c r="C159" s="129">
        <f t="shared" si="41"/>
        <v>0</v>
      </c>
      <c r="D159" s="129">
        <f t="shared" si="41"/>
        <v>0</v>
      </c>
      <c r="E159" s="129">
        <f t="shared" si="41"/>
        <v>0</v>
      </c>
      <c r="F159" s="129">
        <f t="shared" si="41"/>
        <v>0</v>
      </c>
      <c r="G159" s="129">
        <f t="shared" si="41"/>
        <v>0</v>
      </c>
      <c r="H159" s="129">
        <f t="shared" si="41"/>
        <v>0</v>
      </c>
      <c r="I159" s="129">
        <f t="shared" si="41"/>
        <v>0</v>
      </c>
      <c r="J159" s="129">
        <f t="shared" si="41"/>
        <v>0</v>
      </c>
      <c r="K159" s="129">
        <f t="shared" si="41"/>
        <v>0</v>
      </c>
      <c r="L159" s="129">
        <f t="shared" si="41"/>
        <v>0</v>
      </c>
      <c r="M159" s="129">
        <f t="shared" si="41"/>
        <v>0</v>
      </c>
      <c r="N159" s="129">
        <f t="shared" si="41"/>
        <v>0</v>
      </c>
      <c r="O159" s="129">
        <f t="shared" si="41"/>
        <v>0</v>
      </c>
      <c r="P159" s="129">
        <f t="shared" si="41"/>
        <v>0</v>
      </c>
      <c r="Q159" s="129">
        <f t="shared" si="41"/>
        <v>0</v>
      </c>
      <c r="R159" s="129">
        <f t="shared" si="41"/>
        <v>0</v>
      </c>
      <c r="S159" s="129">
        <f t="shared" si="42"/>
        <v>0</v>
      </c>
      <c r="T159" s="129">
        <f t="shared" si="42"/>
        <v>0</v>
      </c>
      <c r="U159" s="129">
        <f t="shared" si="42"/>
        <v>0</v>
      </c>
      <c r="V159" s="129">
        <f t="shared" si="42"/>
        <v>0</v>
      </c>
      <c r="W159" s="129">
        <f t="shared" si="42"/>
        <v>0</v>
      </c>
      <c r="X159" s="129">
        <f t="shared" si="42"/>
        <v>0</v>
      </c>
      <c r="Y159" s="129">
        <f t="shared" si="42"/>
        <v>0</v>
      </c>
      <c r="Z159" s="129">
        <f t="shared" si="42"/>
        <v>0</v>
      </c>
      <c r="AA159" s="129">
        <f t="shared" si="42"/>
        <v>0</v>
      </c>
      <c r="AB159" s="129">
        <f t="shared" si="42"/>
        <v>0</v>
      </c>
      <c r="AC159" s="129">
        <f t="shared" si="42"/>
        <v>0</v>
      </c>
      <c r="AD159" s="129">
        <f t="shared" si="42"/>
        <v>0</v>
      </c>
      <c r="AE159" s="129">
        <f t="shared" si="42"/>
        <v>0</v>
      </c>
      <c r="AF159" s="129">
        <f t="shared" si="42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164</v>
      </c>
      <c r="B160" s="128">
        <v>0</v>
      </c>
      <c r="C160" s="129">
        <f t="shared" si="41"/>
        <v>0</v>
      </c>
      <c r="D160" s="129">
        <f t="shared" si="41"/>
        <v>0</v>
      </c>
      <c r="E160" s="129">
        <f t="shared" si="41"/>
        <v>0</v>
      </c>
      <c r="F160" s="129">
        <f t="shared" si="41"/>
        <v>0</v>
      </c>
      <c r="G160" s="129">
        <f t="shared" si="41"/>
        <v>0</v>
      </c>
      <c r="H160" s="129">
        <f t="shared" si="41"/>
        <v>0</v>
      </c>
      <c r="I160" s="129">
        <f t="shared" si="41"/>
        <v>0</v>
      </c>
      <c r="J160" s="129">
        <f t="shared" si="41"/>
        <v>0</v>
      </c>
      <c r="K160" s="129">
        <f t="shared" si="41"/>
        <v>0</v>
      </c>
      <c r="L160" s="129">
        <f t="shared" si="41"/>
        <v>0</v>
      </c>
      <c r="M160" s="129">
        <f t="shared" si="41"/>
        <v>0</v>
      </c>
      <c r="N160" s="129">
        <f t="shared" si="41"/>
        <v>0</v>
      </c>
      <c r="O160" s="129">
        <f t="shared" si="41"/>
        <v>0</v>
      </c>
      <c r="P160" s="129">
        <f t="shared" si="41"/>
        <v>0</v>
      </c>
      <c r="Q160" s="129">
        <f t="shared" si="41"/>
        <v>0</v>
      </c>
      <c r="R160" s="129">
        <f t="shared" si="42"/>
        <v>0</v>
      </c>
      <c r="S160" s="129">
        <f t="shared" si="42"/>
        <v>0</v>
      </c>
      <c r="T160" s="129">
        <f t="shared" si="42"/>
        <v>0</v>
      </c>
      <c r="U160" s="129">
        <f t="shared" si="42"/>
        <v>0</v>
      </c>
      <c r="V160" s="129">
        <f t="shared" si="42"/>
        <v>0</v>
      </c>
      <c r="W160" s="129">
        <f t="shared" si="42"/>
        <v>0</v>
      </c>
      <c r="X160" s="129">
        <f t="shared" si="42"/>
        <v>0</v>
      </c>
      <c r="Y160" s="129">
        <f t="shared" si="42"/>
        <v>0</v>
      </c>
      <c r="Z160" s="129">
        <f t="shared" si="42"/>
        <v>0</v>
      </c>
      <c r="AA160" s="129">
        <f t="shared" si="42"/>
        <v>0</v>
      </c>
      <c r="AB160" s="129">
        <f t="shared" si="42"/>
        <v>0</v>
      </c>
      <c r="AC160" s="129">
        <f t="shared" si="42"/>
        <v>0</v>
      </c>
      <c r="AD160" s="129">
        <f t="shared" si="42"/>
        <v>0</v>
      </c>
      <c r="AE160" s="129">
        <f t="shared" si="42"/>
        <v>0</v>
      </c>
      <c r="AF160" s="129">
        <f t="shared" si="42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165</v>
      </c>
      <c r="B161" s="128">
        <v>0.8</v>
      </c>
      <c r="C161" s="129">
        <f t="shared" si="41"/>
        <v>0.8</v>
      </c>
      <c r="D161" s="129">
        <f t="shared" si="41"/>
        <v>0.8</v>
      </c>
      <c r="E161" s="129">
        <f t="shared" si="41"/>
        <v>0.8</v>
      </c>
      <c r="F161" s="129">
        <f t="shared" si="41"/>
        <v>0.8</v>
      </c>
      <c r="G161" s="129">
        <f t="shared" si="41"/>
        <v>0.8</v>
      </c>
      <c r="H161" s="129">
        <f t="shared" si="41"/>
        <v>0.8</v>
      </c>
      <c r="I161" s="129">
        <f t="shared" si="41"/>
        <v>0.8</v>
      </c>
      <c r="J161" s="129">
        <f t="shared" si="41"/>
        <v>0.8</v>
      </c>
      <c r="K161" s="129">
        <f t="shared" si="41"/>
        <v>0.8</v>
      </c>
      <c r="L161" s="129">
        <f t="shared" si="41"/>
        <v>0.8</v>
      </c>
      <c r="M161" s="129">
        <f t="shared" si="41"/>
        <v>0.8</v>
      </c>
      <c r="N161" s="129">
        <f t="shared" si="41"/>
        <v>0.8</v>
      </c>
      <c r="O161" s="129">
        <f t="shared" si="41"/>
        <v>0.8</v>
      </c>
      <c r="P161" s="129">
        <f t="shared" si="41"/>
        <v>0.8</v>
      </c>
      <c r="Q161" s="129">
        <f t="shared" si="41"/>
        <v>0.8</v>
      </c>
      <c r="R161" s="129">
        <f t="shared" si="42"/>
        <v>0.8</v>
      </c>
      <c r="S161" s="129">
        <f t="shared" si="42"/>
        <v>0.8</v>
      </c>
      <c r="T161" s="129">
        <f t="shared" si="42"/>
        <v>0.8</v>
      </c>
      <c r="U161" s="129">
        <f t="shared" si="42"/>
        <v>0.8</v>
      </c>
      <c r="V161" s="129">
        <f t="shared" si="42"/>
        <v>0.8</v>
      </c>
      <c r="W161" s="129">
        <f t="shared" si="42"/>
        <v>0.8</v>
      </c>
      <c r="X161" s="129">
        <f t="shared" si="42"/>
        <v>0.8</v>
      </c>
      <c r="Y161" s="129">
        <f t="shared" si="42"/>
        <v>0.8</v>
      </c>
      <c r="Z161" s="129">
        <f t="shared" si="42"/>
        <v>0.8</v>
      </c>
      <c r="AA161" s="129">
        <f t="shared" si="42"/>
        <v>0.8</v>
      </c>
      <c r="AB161" s="129">
        <f t="shared" si="42"/>
        <v>0.8</v>
      </c>
      <c r="AC161" s="129">
        <f t="shared" si="42"/>
        <v>0.8</v>
      </c>
      <c r="AD161" s="129">
        <f t="shared" si="42"/>
        <v>0.8</v>
      </c>
      <c r="AE161" s="129">
        <f t="shared" si="42"/>
        <v>0.8</v>
      </c>
      <c r="AF161" s="129">
        <f t="shared" si="42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166</v>
      </c>
      <c r="B162" s="128">
        <v>1.5</v>
      </c>
      <c r="C162" s="129">
        <f t="shared" si="41"/>
        <v>1.5</v>
      </c>
      <c r="D162" s="129">
        <f t="shared" si="41"/>
        <v>1.5</v>
      </c>
      <c r="E162" s="129">
        <f t="shared" si="41"/>
        <v>1.5</v>
      </c>
      <c r="F162" s="129">
        <f t="shared" si="41"/>
        <v>1.5</v>
      </c>
      <c r="G162" s="129">
        <f t="shared" si="41"/>
        <v>1.5</v>
      </c>
      <c r="H162" s="129">
        <f t="shared" si="41"/>
        <v>1.5</v>
      </c>
      <c r="I162" s="129">
        <f t="shared" si="41"/>
        <v>1.5</v>
      </c>
      <c r="J162" s="129">
        <f t="shared" si="41"/>
        <v>1.5</v>
      </c>
      <c r="K162" s="129">
        <f t="shared" si="41"/>
        <v>1.5</v>
      </c>
      <c r="L162" s="129">
        <f t="shared" si="41"/>
        <v>1.5</v>
      </c>
      <c r="M162" s="129">
        <f t="shared" si="41"/>
        <v>1.5</v>
      </c>
      <c r="N162" s="129">
        <f t="shared" si="41"/>
        <v>1.5</v>
      </c>
      <c r="O162" s="129">
        <f t="shared" si="41"/>
        <v>1.5</v>
      </c>
      <c r="P162" s="129">
        <f t="shared" si="41"/>
        <v>1.5</v>
      </c>
      <c r="Q162" s="129">
        <f t="shared" si="41"/>
        <v>1.5</v>
      </c>
      <c r="R162" s="129">
        <f t="shared" si="42"/>
        <v>1.5</v>
      </c>
      <c r="S162" s="129">
        <f t="shared" si="42"/>
        <v>1.5</v>
      </c>
      <c r="T162" s="129">
        <f t="shared" si="42"/>
        <v>1.5</v>
      </c>
      <c r="U162" s="129">
        <f t="shared" si="42"/>
        <v>1.5</v>
      </c>
      <c r="V162" s="129">
        <f t="shared" si="42"/>
        <v>1.5</v>
      </c>
      <c r="W162" s="129">
        <f t="shared" si="42"/>
        <v>1.5</v>
      </c>
      <c r="X162" s="129">
        <f t="shared" si="42"/>
        <v>1.5</v>
      </c>
      <c r="Y162" s="129">
        <f t="shared" si="42"/>
        <v>1.5</v>
      </c>
      <c r="Z162" s="129">
        <f t="shared" si="42"/>
        <v>1.5</v>
      </c>
      <c r="AA162" s="129">
        <f t="shared" si="42"/>
        <v>1.5</v>
      </c>
      <c r="AB162" s="129">
        <f t="shared" si="42"/>
        <v>1.5</v>
      </c>
      <c r="AC162" s="129">
        <f t="shared" si="42"/>
        <v>1.5</v>
      </c>
      <c r="AD162" s="129">
        <f t="shared" si="42"/>
        <v>1.5</v>
      </c>
      <c r="AE162" s="129">
        <f t="shared" si="42"/>
        <v>1.5</v>
      </c>
      <c r="AF162" s="129">
        <f t="shared" si="42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167</v>
      </c>
      <c r="B163" s="128">
        <v>1</v>
      </c>
      <c r="C163" s="129">
        <f t="shared" si="41"/>
        <v>1</v>
      </c>
      <c r="D163" s="129">
        <f t="shared" si="41"/>
        <v>1</v>
      </c>
      <c r="E163" s="129">
        <f t="shared" si="41"/>
        <v>1</v>
      </c>
      <c r="F163" s="129">
        <f t="shared" si="41"/>
        <v>1</v>
      </c>
      <c r="G163" s="129">
        <f t="shared" si="41"/>
        <v>1</v>
      </c>
      <c r="H163" s="129">
        <f t="shared" si="41"/>
        <v>1</v>
      </c>
      <c r="I163" s="129">
        <f t="shared" si="41"/>
        <v>1</v>
      </c>
      <c r="J163" s="129">
        <f t="shared" si="41"/>
        <v>1</v>
      </c>
      <c r="K163" s="129">
        <f t="shared" si="41"/>
        <v>1</v>
      </c>
      <c r="L163" s="129">
        <f t="shared" si="41"/>
        <v>1</v>
      </c>
      <c r="M163" s="129">
        <f t="shared" si="41"/>
        <v>1</v>
      </c>
      <c r="N163" s="129">
        <f t="shared" si="41"/>
        <v>1</v>
      </c>
      <c r="O163" s="129">
        <f t="shared" si="41"/>
        <v>1</v>
      </c>
      <c r="P163" s="129">
        <f t="shared" si="41"/>
        <v>1</v>
      </c>
      <c r="Q163" s="129">
        <f t="shared" si="41"/>
        <v>1</v>
      </c>
      <c r="R163" s="129">
        <f t="shared" si="42"/>
        <v>1</v>
      </c>
      <c r="S163" s="129">
        <f t="shared" si="42"/>
        <v>1</v>
      </c>
      <c r="T163" s="129">
        <f t="shared" si="42"/>
        <v>1</v>
      </c>
      <c r="U163" s="129">
        <f t="shared" si="42"/>
        <v>1</v>
      </c>
      <c r="V163" s="129">
        <f t="shared" si="42"/>
        <v>1</v>
      </c>
      <c r="W163" s="129">
        <f t="shared" si="42"/>
        <v>1</v>
      </c>
      <c r="X163" s="129">
        <f t="shared" si="42"/>
        <v>1</v>
      </c>
      <c r="Y163" s="129">
        <f t="shared" si="42"/>
        <v>1</v>
      </c>
      <c r="Z163" s="129">
        <f t="shared" si="42"/>
        <v>1</v>
      </c>
      <c r="AA163" s="129">
        <f t="shared" si="42"/>
        <v>1</v>
      </c>
      <c r="AB163" s="129">
        <f t="shared" si="42"/>
        <v>1</v>
      </c>
      <c r="AC163" s="129">
        <f t="shared" si="42"/>
        <v>1</v>
      </c>
      <c r="AD163" s="129">
        <f t="shared" si="42"/>
        <v>1</v>
      </c>
      <c r="AE163" s="129">
        <f t="shared" si="42"/>
        <v>1</v>
      </c>
      <c r="AF163" s="129">
        <f t="shared" si="42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168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169</v>
      </c>
      <c r="B165" s="128">
        <v>1</v>
      </c>
      <c r="C165" s="129">
        <f t="shared" ref="C165:R172" si="43">B165</f>
        <v>1</v>
      </c>
      <c r="D165" s="129">
        <f t="shared" si="43"/>
        <v>1</v>
      </c>
      <c r="E165" s="129">
        <f t="shared" si="43"/>
        <v>1</v>
      </c>
      <c r="F165" s="129">
        <f t="shared" si="43"/>
        <v>1</v>
      </c>
      <c r="G165" s="129">
        <f t="shared" si="43"/>
        <v>1</v>
      </c>
      <c r="H165" s="129">
        <f t="shared" si="43"/>
        <v>1</v>
      </c>
      <c r="I165" s="129">
        <f t="shared" si="43"/>
        <v>1</v>
      </c>
      <c r="J165" s="129">
        <f t="shared" si="43"/>
        <v>1</v>
      </c>
      <c r="K165" s="129">
        <f t="shared" si="43"/>
        <v>1</v>
      </c>
      <c r="L165" s="129">
        <f t="shared" si="43"/>
        <v>1</v>
      </c>
      <c r="M165" s="129">
        <f t="shared" si="43"/>
        <v>1</v>
      </c>
      <c r="N165" s="129">
        <f t="shared" si="43"/>
        <v>1</v>
      </c>
      <c r="O165" s="129">
        <f t="shared" si="43"/>
        <v>1</v>
      </c>
      <c r="P165" s="129">
        <f t="shared" si="43"/>
        <v>1</v>
      </c>
      <c r="Q165" s="129">
        <f t="shared" si="43"/>
        <v>1</v>
      </c>
      <c r="R165" s="129">
        <f t="shared" si="43"/>
        <v>1</v>
      </c>
      <c r="S165" s="129">
        <f t="shared" ref="R165:AF172" si="44">R165</f>
        <v>1</v>
      </c>
      <c r="T165" s="129">
        <f t="shared" si="44"/>
        <v>1</v>
      </c>
      <c r="U165" s="129">
        <f t="shared" si="44"/>
        <v>1</v>
      </c>
      <c r="V165" s="129">
        <f t="shared" si="44"/>
        <v>1</v>
      </c>
      <c r="W165" s="129">
        <f t="shared" si="44"/>
        <v>1</v>
      </c>
      <c r="X165" s="129">
        <f t="shared" si="44"/>
        <v>1</v>
      </c>
      <c r="Y165" s="129">
        <f t="shared" si="44"/>
        <v>1</v>
      </c>
      <c r="Z165" s="129">
        <f t="shared" si="44"/>
        <v>1</v>
      </c>
      <c r="AA165" s="129">
        <f t="shared" si="44"/>
        <v>1</v>
      </c>
      <c r="AB165" s="129">
        <f t="shared" si="44"/>
        <v>1</v>
      </c>
      <c r="AC165" s="129">
        <f t="shared" si="44"/>
        <v>1</v>
      </c>
      <c r="AD165" s="129">
        <f t="shared" si="44"/>
        <v>1</v>
      </c>
      <c r="AE165" s="129">
        <f t="shared" si="44"/>
        <v>1</v>
      </c>
      <c r="AF165" s="129">
        <f t="shared" si="44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170</v>
      </c>
      <c r="B166" s="128">
        <v>0.42</v>
      </c>
      <c r="C166" s="129">
        <f t="shared" si="43"/>
        <v>0.42</v>
      </c>
      <c r="D166" s="129">
        <f t="shared" si="43"/>
        <v>0.42</v>
      </c>
      <c r="E166" s="129">
        <f t="shared" si="43"/>
        <v>0.42</v>
      </c>
      <c r="F166" s="129">
        <f t="shared" si="43"/>
        <v>0.42</v>
      </c>
      <c r="G166" s="129">
        <f t="shared" si="43"/>
        <v>0.42</v>
      </c>
      <c r="H166" s="129">
        <f t="shared" si="43"/>
        <v>0.42</v>
      </c>
      <c r="I166" s="129">
        <f t="shared" si="43"/>
        <v>0.42</v>
      </c>
      <c r="J166" s="129">
        <f t="shared" si="43"/>
        <v>0.42</v>
      </c>
      <c r="K166" s="129">
        <f t="shared" si="43"/>
        <v>0.42</v>
      </c>
      <c r="L166" s="129">
        <f t="shared" si="43"/>
        <v>0.42</v>
      </c>
      <c r="M166" s="129">
        <f t="shared" si="43"/>
        <v>0.42</v>
      </c>
      <c r="N166" s="129">
        <f t="shared" si="43"/>
        <v>0.42</v>
      </c>
      <c r="O166" s="129">
        <f t="shared" si="43"/>
        <v>0.42</v>
      </c>
      <c r="P166" s="129">
        <f t="shared" si="43"/>
        <v>0.42</v>
      </c>
      <c r="Q166" s="129">
        <f t="shared" si="43"/>
        <v>0.42</v>
      </c>
      <c r="R166" s="129">
        <f t="shared" si="44"/>
        <v>0.42</v>
      </c>
      <c r="S166" s="129">
        <f t="shared" si="44"/>
        <v>0.42</v>
      </c>
      <c r="T166" s="129">
        <f t="shared" si="44"/>
        <v>0.42</v>
      </c>
      <c r="U166" s="129">
        <f t="shared" si="44"/>
        <v>0.42</v>
      </c>
      <c r="V166" s="129">
        <f t="shared" si="44"/>
        <v>0.42</v>
      </c>
      <c r="W166" s="129">
        <f t="shared" si="44"/>
        <v>0.42</v>
      </c>
      <c r="X166" s="129">
        <f t="shared" si="44"/>
        <v>0.42</v>
      </c>
      <c r="Y166" s="129">
        <f t="shared" si="44"/>
        <v>0.42</v>
      </c>
      <c r="Z166" s="129">
        <f t="shared" si="44"/>
        <v>0.42</v>
      </c>
      <c r="AA166" s="129">
        <f t="shared" si="44"/>
        <v>0.42</v>
      </c>
      <c r="AB166" s="129">
        <f t="shared" si="44"/>
        <v>0.42</v>
      </c>
      <c r="AC166" s="129">
        <f t="shared" si="44"/>
        <v>0.42</v>
      </c>
      <c r="AD166" s="129">
        <f t="shared" si="44"/>
        <v>0.42</v>
      </c>
      <c r="AE166" s="129">
        <f t="shared" si="44"/>
        <v>0.42</v>
      </c>
      <c r="AF166" s="129">
        <f t="shared" si="44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171</v>
      </c>
      <c r="B167" s="128">
        <v>0.46</v>
      </c>
      <c r="C167" s="129">
        <f t="shared" si="43"/>
        <v>0.46</v>
      </c>
      <c r="D167" s="129">
        <f t="shared" si="43"/>
        <v>0.46</v>
      </c>
      <c r="E167" s="129">
        <f t="shared" si="43"/>
        <v>0.46</v>
      </c>
      <c r="F167" s="129">
        <f t="shared" si="43"/>
        <v>0.46</v>
      </c>
      <c r="G167" s="129">
        <f t="shared" si="43"/>
        <v>0.46</v>
      </c>
      <c r="H167" s="129">
        <f t="shared" si="43"/>
        <v>0.46</v>
      </c>
      <c r="I167" s="129">
        <f t="shared" si="43"/>
        <v>0.46</v>
      </c>
      <c r="J167" s="129">
        <f t="shared" si="43"/>
        <v>0.46</v>
      </c>
      <c r="K167" s="129">
        <f t="shared" si="43"/>
        <v>0.46</v>
      </c>
      <c r="L167" s="129">
        <f t="shared" si="43"/>
        <v>0.46</v>
      </c>
      <c r="M167" s="129">
        <f t="shared" si="43"/>
        <v>0.46</v>
      </c>
      <c r="N167" s="129">
        <f t="shared" si="43"/>
        <v>0.46</v>
      </c>
      <c r="O167" s="129">
        <f t="shared" si="43"/>
        <v>0.46</v>
      </c>
      <c r="P167" s="129">
        <f t="shared" si="43"/>
        <v>0.46</v>
      </c>
      <c r="Q167" s="129">
        <f t="shared" si="43"/>
        <v>0.46</v>
      </c>
      <c r="R167" s="129">
        <f t="shared" si="44"/>
        <v>0.46</v>
      </c>
      <c r="S167" s="129">
        <f t="shared" si="44"/>
        <v>0.46</v>
      </c>
      <c r="T167" s="129">
        <f t="shared" si="44"/>
        <v>0.46</v>
      </c>
      <c r="U167" s="129">
        <f t="shared" si="44"/>
        <v>0.46</v>
      </c>
      <c r="V167" s="129">
        <f t="shared" si="44"/>
        <v>0.46</v>
      </c>
      <c r="W167" s="129">
        <f t="shared" si="44"/>
        <v>0.46</v>
      </c>
      <c r="X167" s="129">
        <f t="shared" si="44"/>
        <v>0.46</v>
      </c>
      <c r="Y167" s="129">
        <f t="shared" si="44"/>
        <v>0.46</v>
      </c>
      <c r="Z167" s="129">
        <f t="shared" si="44"/>
        <v>0.46</v>
      </c>
      <c r="AA167" s="129">
        <f t="shared" si="44"/>
        <v>0.46</v>
      </c>
      <c r="AB167" s="129">
        <f t="shared" si="44"/>
        <v>0.46</v>
      </c>
      <c r="AC167" s="129">
        <f t="shared" si="44"/>
        <v>0.46</v>
      </c>
      <c r="AD167" s="129">
        <f t="shared" si="44"/>
        <v>0.46</v>
      </c>
      <c r="AE167" s="129">
        <f t="shared" si="44"/>
        <v>0.46</v>
      </c>
      <c r="AF167" s="129">
        <f t="shared" si="44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172</v>
      </c>
      <c r="B168" s="128">
        <v>0.85</v>
      </c>
      <c r="C168" s="129">
        <f t="shared" si="43"/>
        <v>0.85</v>
      </c>
      <c r="D168" s="129">
        <f t="shared" si="43"/>
        <v>0.85</v>
      </c>
      <c r="E168" s="129">
        <f t="shared" si="43"/>
        <v>0.85</v>
      </c>
      <c r="F168" s="129">
        <f t="shared" si="43"/>
        <v>0.85</v>
      </c>
      <c r="G168" s="129">
        <f t="shared" si="43"/>
        <v>0.85</v>
      </c>
      <c r="H168" s="129">
        <f t="shared" si="43"/>
        <v>0.85</v>
      </c>
      <c r="I168" s="129">
        <f t="shared" si="43"/>
        <v>0.85</v>
      </c>
      <c r="J168" s="129">
        <f t="shared" si="43"/>
        <v>0.85</v>
      </c>
      <c r="K168" s="129">
        <f t="shared" si="43"/>
        <v>0.85</v>
      </c>
      <c r="L168" s="129">
        <f t="shared" si="43"/>
        <v>0.85</v>
      </c>
      <c r="M168" s="129">
        <f t="shared" si="43"/>
        <v>0.85</v>
      </c>
      <c r="N168" s="129">
        <f t="shared" si="43"/>
        <v>0.85</v>
      </c>
      <c r="O168" s="129">
        <f t="shared" si="43"/>
        <v>0.85</v>
      </c>
      <c r="P168" s="129">
        <f t="shared" si="43"/>
        <v>0.85</v>
      </c>
      <c r="Q168" s="129">
        <f t="shared" si="43"/>
        <v>0.85</v>
      </c>
      <c r="R168" s="129">
        <f t="shared" si="44"/>
        <v>0.85</v>
      </c>
      <c r="S168" s="129">
        <f t="shared" si="44"/>
        <v>0.85</v>
      </c>
      <c r="T168" s="129">
        <f t="shared" si="44"/>
        <v>0.85</v>
      </c>
      <c r="U168" s="129">
        <f t="shared" si="44"/>
        <v>0.85</v>
      </c>
      <c r="V168" s="129">
        <f t="shared" si="44"/>
        <v>0.85</v>
      </c>
      <c r="W168" s="129">
        <f t="shared" si="44"/>
        <v>0.85</v>
      </c>
      <c r="X168" s="129">
        <f t="shared" si="44"/>
        <v>0.85</v>
      </c>
      <c r="Y168" s="129">
        <f t="shared" si="44"/>
        <v>0.85</v>
      </c>
      <c r="Z168" s="129">
        <f t="shared" si="44"/>
        <v>0.85</v>
      </c>
      <c r="AA168" s="129">
        <f t="shared" si="44"/>
        <v>0.85</v>
      </c>
      <c r="AB168" s="129">
        <f t="shared" si="44"/>
        <v>0.85</v>
      </c>
      <c r="AC168" s="129">
        <f t="shared" si="44"/>
        <v>0.85</v>
      </c>
      <c r="AD168" s="129">
        <f t="shared" si="44"/>
        <v>0.85</v>
      </c>
      <c r="AE168" s="129">
        <f t="shared" si="44"/>
        <v>0.85</v>
      </c>
      <c r="AF168" s="129">
        <f t="shared" si="44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173</v>
      </c>
      <c r="B169" s="128">
        <v>0.9</v>
      </c>
      <c r="C169" s="129">
        <f t="shared" si="43"/>
        <v>0.9</v>
      </c>
      <c r="D169" s="129">
        <f t="shared" si="43"/>
        <v>0.9</v>
      </c>
      <c r="E169" s="129">
        <f t="shared" si="43"/>
        <v>0.9</v>
      </c>
      <c r="F169" s="129">
        <f t="shared" si="43"/>
        <v>0.9</v>
      </c>
      <c r="G169" s="129">
        <f t="shared" si="43"/>
        <v>0.9</v>
      </c>
      <c r="H169" s="129">
        <f t="shared" si="43"/>
        <v>0.9</v>
      </c>
      <c r="I169" s="129">
        <f t="shared" si="43"/>
        <v>0.9</v>
      </c>
      <c r="J169" s="129">
        <f t="shared" si="43"/>
        <v>0.9</v>
      </c>
      <c r="K169" s="129">
        <f t="shared" si="43"/>
        <v>0.9</v>
      </c>
      <c r="L169" s="129">
        <f t="shared" si="43"/>
        <v>0.9</v>
      </c>
      <c r="M169" s="129">
        <f t="shared" si="43"/>
        <v>0.9</v>
      </c>
      <c r="N169" s="129">
        <f t="shared" si="43"/>
        <v>0.9</v>
      </c>
      <c r="O169" s="129">
        <f t="shared" si="43"/>
        <v>0.9</v>
      </c>
      <c r="P169" s="129">
        <f t="shared" si="43"/>
        <v>0.9</v>
      </c>
      <c r="Q169" s="129">
        <f t="shared" si="43"/>
        <v>0.9</v>
      </c>
      <c r="R169" s="129">
        <f t="shared" si="44"/>
        <v>0.9</v>
      </c>
      <c r="S169" s="129">
        <f t="shared" si="44"/>
        <v>0.9</v>
      </c>
      <c r="T169" s="129">
        <f t="shared" si="44"/>
        <v>0.9</v>
      </c>
      <c r="U169" s="129">
        <f t="shared" si="44"/>
        <v>0.9</v>
      </c>
      <c r="V169" s="129">
        <f t="shared" si="44"/>
        <v>0.9</v>
      </c>
      <c r="W169" s="129">
        <f t="shared" si="44"/>
        <v>0.9</v>
      </c>
      <c r="X169" s="129">
        <f t="shared" si="44"/>
        <v>0.9</v>
      </c>
      <c r="Y169" s="129">
        <f t="shared" si="44"/>
        <v>0.9</v>
      </c>
      <c r="Z169" s="129">
        <f t="shared" si="44"/>
        <v>0.9</v>
      </c>
      <c r="AA169" s="129">
        <f t="shared" si="44"/>
        <v>0.9</v>
      </c>
      <c r="AB169" s="129">
        <f t="shared" si="44"/>
        <v>0.9</v>
      </c>
      <c r="AC169" s="129">
        <f t="shared" si="44"/>
        <v>0.9</v>
      </c>
      <c r="AD169" s="129">
        <f t="shared" si="44"/>
        <v>0.9</v>
      </c>
      <c r="AE169" s="129">
        <f t="shared" si="44"/>
        <v>0.9</v>
      </c>
      <c r="AF169" s="129">
        <f t="shared" si="44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174</v>
      </c>
      <c r="B170" s="128">
        <v>0.44</v>
      </c>
      <c r="C170" s="129">
        <f t="shared" si="43"/>
        <v>0.44</v>
      </c>
      <c r="D170" s="129">
        <f t="shared" si="43"/>
        <v>0.44</v>
      </c>
      <c r="E170" s="129">
        <f t="shared" si="43"/>
        <v>0.44</v>
      </c>
      <c r="F170" s="129">
        <f t="shared" si="43"/>
        <v>0.44</v>
      </c>
      <c r="G170" s="129">
        <f t="shared" si="43"/>
        <v>0.44</v>
      </c>
      <c r="H170" s="129">
        <f t="shared" si="43"/>
        <v>0.44</v>
      </c>
      <c r="I170" s="129">
        <f t="shared" si="43"/>
        <v>0.44</v>
      </c>
      <c r="J170" s="129">
        <f t="shared" si="43"/>
        <v>0.44</v>
      </c>
      <c r="K170" s="129">
        <f t="shared" si="43"/>
        <v>0.44</v>
      </c>
      <c r="L170" s="129">
        <f t="shared" si="43"/>
        <v>0.44</v>
      </c>
      <c r="M170" s="129">
        <f t="shared" si="43"/>
        <v>0.44</v>
      </c>
      <c r="N170" s="129">
        <f t="shared" si="43"/>
        <v>0.44</v>
      </c>
      <c r="O170" s="129">
        <f t="shared" si="43"/>
        <v>0.44</v>
      </c>
      <c r="P170" s="129">
        <f t="shared" si="43"/>
        <v>0.44</v>
      </c>
      <c r="Q170" s="129">
        <f t="shared" si="43"/>
        <v>0.44</v>
      </c>
      <c r="R170" s="129">
        <f t="shared" si="44"/>
        <v>0.44</v>
      </c>
      <c r="S170" s="129">
        <f t="shared" si="44"/>
        <v>0.44</v>
      </c>
      <c r="T170" s="129">
        <f t="shared" si="44"/>
        <v>0.44</v>
      </c>
      <c r="U170" s="129">
        <f t="shared" si="44"/>
        <v>0.44</v>
      </c>
      <c r="V170" s="129">
        <f t="shared" si="44"/>
        <v>0.44</v>
      </c>
      <c r="W170" s="129">
        <f t="shared" si="44"/>
        <v>0.44</v>
      </c>
      <c r="X170" s="129">
        <f t="shared" si="44"/>
        <v>0.44</v>
      </c>
      <c r="Y170" s="129">
        <f t="shared" si="44"/>
        <v>0.44</v>
      </c>
      <c r="Z170" s="129">
        <f t="shared" si="44"/>
        <v>0.44</v>
      </c>
      <c r="AA170" s="129">
        <f t="shared" si="44"/>
        <v>0.44</v>
      </c>
      <c r="AB170" s="129">
        <f t="shared" si="44"/>
        <v>0.44</v>
      </c>
      <c r="AC170" s="129">
        <f t="shared" si="44"/>
        <v>0.44</v>
      </c>
      <c r="AD170" s="129">
        <f t="shared" si="44"/>
        <v>0.44</v>
      </c>
      <c r="AE170" s="129">
        <f t="shared" si="44"/>
        <v>0.44</v>
      </c>
      <c r="AF170" s="129">
        <f t="shared" si="44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175</v>
      </c>
      <c r="B171" s="128">
        <v>2.1</v>
      </c>
      <c r="C171" s="129">
        <f t="shared" si="43"/>
        <v>2.1</v>
      </c>
      <c r="D171" s="129">
        <f t="shared" si="43"/>
        <v>2.1</v>
      </c>
      <c r="E171" s="129">
        <f t="shared" si="43"/>
        <v>2.1</v>
      </c>
      <c r="F171" s="129">
        <f t="shared" si="43"/>
        <v>2.1</v>
      </c>
      <c r="G171" s="129">
        <f t="shared" si="43"/>
        <v>2.1</v>
      </c>
      <c r="H171" s="129">
        <f t="shared" si="43"/>
        <v>2.1</v>
      </c>
      <c r="I171" s="129">
        <f t="shared" si="43"/>
        <v>2.1</v>
      </c>
      <c r="J171" s="129">
        <f t="shared" si="43"/>
        <v>2.1</v>
      </c>
      <c r="K171" s="129">
        <f t="shared" si="43"/>
        <v>2.1</v>
      </c>
      <c r="L171" s="129">
        <f t="shared" si="43"/>
        <v>2.1</v>
      </c>
      <c r="M171" s="129">
        <f t="shared" si="43"/>
        <v>2.1</v>
      </c>
      <c r="N171" s="129">
        <f t="shared" si="43"/>
        <v>2.1</v>
      </c>
      <c r="O171" s="129">
        <f t="shared" si="43"/>
        <v>2.1</v>
      </c>
      <c r="P171" s="129">
        <f t="shared" si="43"/>
        <v>2.1</v>
      </c>
      <c r="Q171" s="129">
        <f t="shared" si="43"/>
        <v>2.1</v>
      </c>
      <c r="R171" s="129">
        <f t="shared" si="44"/>
        <v>2.1</v>
      </c>
      <c r="S171" s="129">
        <f t="shared" si="44"/>
        <v>2.1</v>
      </c>
      <c r="T171" s="129">
        <f t="shared" si="44"/>
        <v>2.1</v>
      </c>
      <c r="U171" s="129">
        <f t="shared" si="44"/>
        <v>2.1</v>
      </c>
      <c r="V171" s="129">
        <f t="shared" si="44"/>
        <v>2.1</v>
      </c>
      <c r="W171" s="129">
        <f t="shared" si="44"/>
        <v>2.1</v>
      </c>
      <c r="X171" s="129">
        <f t="shared" si="44"/>
        <v>2.1</v>
      </c>
      <c r="Y171" s="129">
        <f t="shared" si="44"/>
        <v>2.1</v>
      </c>
      <c r="Z171" s="129">
        <f t="shared" si="44"/>
        <v>2.1</v>
      </c>
      <c r="AA171" s="129">
        <f t="shared" si="44"/>
        <v>2.1</v>
      </c>
      <c r="AB171" s="129">
        <f t="shared" si="44"/>
        <v>2.1</v>
      </c>
      <c r="AC171" s="129">
        <f t="shared" si="44"/>
        <v>2.1</v>
      </c>
      <c r="AD171" s="129">
        <f t="shared" si="44"/>
        <v>2.1</v>
      </c>
      <c r="AE171" s="129">
        <f t="shared" si="44"/>
        <v>2.1</v>
      </c>
      <c r="AF171" s="129">
        <f t="shared" si="44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176</v>
      </c>
      <c r="B172" s="128">
        <v>0.9</v>
      </c>
      <c r="C172" s="129">
        <f t="shared" si="43"/>
        <v>0.9</v>
      </c>
      <c r="D172" s="129">
        <f t="shared" si="43"/>
        <v>0.9</v>
      </c>
      <c r="E172" s="129">
        <f t="shared" si="43"/>
        <v>0.9</v>
      </c>
      <c r="F172" s="129">
        <f t="shared" si="43"/>
        <v>0.9</v>
      </c>
      <c r="G172" s="129">
        <f t="shared" si="43"/>
        <v>0.9</v>
      </c>
      <c r="H172" s="129">
        <f t="shared" si="43"/>
        <v>0.9</v>
      </c>
      <c r="I172" s="129">
        <f t="shared" si="43"/>
        <v>0.9</v>
      </c>
      <c r="J172" s="129">
        <f t="shared" si="43"/>
        <v>0.9</v>
      </c>
      <c r="K172" s="129">
        <f t="shared" si="43"/>
        <v>0.9</v>
      </c>
      <c r="L172" s="129">
        <f t="shared" si="43"/>
        <v>0.9</v>
      </c>
      <c r="M172" s="129">
        <f t="shared" si="43"/>
        <v>0.9</v>
      </c>
      <c r="N172" s="129">
        <f t="shared" si="43"/>
        <v>0.9</v>
      </c>
      <c r="O172" s="129">
        <f t="shared" si="43"/>
        <v>0.9</v>
      </c>
      <c r="P172" s="129">
        <f t="shared" si="43"/>
        <v>0.9</v>
      </c>
      <c r="Q172" s="129">
        <f t="shared" si="43"/>
        <v>0.9</v>
      </c>
      <c r="R172" s="129">
        <f t="shared" si="44"/>
        <v>0.9</v>
      </c>
      <c r="S172" s="129">
        <f t="shared" si="44"/>
        <v>0.9</v>
      </c>
      <c r="T172" s="129">
        <f t="shared" si="44"/>
        <v>0.9</v>
      </c>
      <c r="U172" s="129">
        <f t="shared" si="44"/>
        <v>0.9</v>
      </c>
      <c r="V172" s="129">
        <f t="shared" si="44"/>
        <v>0.9</v>
      </c>
      <c r="W172" s="129">
        <f t="shared" si="44"/>
        <v>0.9</v>
      </c>
      <c r="X172" s="129">
        <f t="shared" si="44"/>
        <v>0.9</v>
      </c>
      <c r="Y172" s="129">
        <f t="shared" si="44"/>
        <v>0.9</v>
      </c>
      <c r="Z172" s="129">
        <f t="shared" si="44"/>
        <v>0.9</v>
      </c>
      <c r="AA172" s="129">
        <f t="shared" si="44"/>
        <v>0.9</v>
      </c>
      <c r="AB172" s="129">
        <f t="shared" si="44"/>
        <v>0.9</v>
      </c>
      <c r="AC172" s="129">
        <f t="shared" si="44"/>
        <v>0.9</v>
      </c>
      <c r="AD172" s="129">
        <f t="shared" si="44"/>
        <v>0.9</v>
      </c>
      <c r="AE172" s="129">
        <f t="shared" si="44"/>
        <v>0.9</v>
      </c>
      <c r="AF172" s="129">
        <f t="shared" si="44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177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178</v>
      </c>
      <c r="B174" s="128">
        <v>0.57999999999999996</v>
      </c>
      <c r="C174" s="129">
        <f t="shared" ref="C174:R186" si="45">B174</f>
        <v>0.57999999999999996</v>
      </c>
      <c r="D174" s="129">
        <f t="shared" si="45"/>
        <v>0.57999999999999996</v>
      </c>
      <c r="E174" s="129">
        <f t="shared" si="45"/>
        <v>0.57999999999999996</v>
      </c>
      <c r="F174" s="129">
        <f t="shared" si="45"/>
        <v>0.57999999999999996</v>
      </c>
      <c r="G174" s="129">
        <f t="shared" si="45"/>
        <v>0.57999999999999996</v>
      </c>
      <c r="H174" s="129">
        <f t="shared" si="45"/>
        <v>0.57999999999999996</v>
      </c>
      <c r="I174" s="129">
        <f t="shared" si="45"/>
        <v>0.57999999999999996</v>
      </c>
      <c r="J174" s="129">
        <f t="shared" si="45"/>
        <v>0.57999999999999996</v>
      </c>
      <c r="K174" s="129">
        <f t="shared" si="45"/>
        <v>0.57999999999999996</v>
      </c>
      <c r="L174" s="129">
        <f t="shared" si="45"/>
        <v>0.57999999999999996</v>
      </c>
      <c r="M174" s="129">
        <f t="shared" si="45"/>
        <v>0.57999999999999996</v>
      </c>
      <c r="N174" s="129">
        <f t="shared" si="45"/>
        <v>0.57999999999999996</v>
      </c>
      <c r="O174" s="129">
        <f t="shared" si="45"/>
        <v>0.57999999999999996</v>
      </c>
      <c r="P174" s="129">
        <f t="shared" si="45"/>
        <v>0.57999999999999996</v>
      </c>
      <c r="Q174" s="129">
        <f t="shared" si="45"/>
        <v>0.57999999999999996</v>
      </c>
      <c r="R174" s="129">
        <f t="shared" si="45"/>
        <v>0.57999999999999996</v>
      </c>
      <c r="S174" s="129">
        <f t="shared" ref="R174:AF186" si="46">R174</f>
        <v>0.57999999999999996</v>
      </c>
      <c r="T174" s="129">
        <f t="shared" si="46"/>
        <v>0.57999999999999996</v>
      </c>
      <c r="U174" s="129">
        <f t="shared" si="46"/>
        <v>0.57999999999999996</v>
      </c>
      <c r="V174" s="129">
        <f t="shared" si="46"/>
        <v>0.57999999999999996</v>
      </c>
      <c r="W174" s="129">
        <f t="shared" si="46"/>
        <v>0.57999999999999996</v>
      </c>
      <c r="X174" s="129">
        <f t="shared" si="46"/>
        <v>0.57999999999999996</v>
      </c>
      <c r="Y174" s="129">
        <f t="shared" si="46"/>
        <v>0.57999999999999996</v>
      </c>
      <c r="Z174" s="129">
        <f t="shared" si="46"/>
        <v>0.57999999999999996</v>
      </c>
      <c r="AA174" s="129">
        <f t="shared" si="46"/>
        <v>0.57999999999999996</v>
      </c>
      <c r="AB174" s="129">
        <f t="shared" si="46"/>
        <v>0.57999999999999996</v>
      </c>
      <c r="AC174" s="129">
        <f t="shared" si="46"/>
        <v>0.57999999999999996</v>
      </c>
      <c r="AD174" s="129">
        <f t="shared" si="46"/>
        <v>0.57999999999999996</v>
      </c>
      <c r="AE174" s="129">
        <f t="shared" si="46"/>
        <v>0.57999999999999996</v>
      </c>
      <c r="AF174" s="129">
        <f t="shared" si="46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179</v>
      </c>
      <c r="B175" s="128">
        <v>0.8</v>
      </c>
      <c r="C175" s="129">
        <f t="shared" si="45"/>
        <v>0.8</v>
      </c>
      <c r="D175" s="129">
        <f t="shared" si="45"/>
        <v>0.8</v>
      </c>
      <c r="E175" s="129">
        <f t="shared" si="45"/>
        <v>0.8</v>
      </c>
      <c r="F175" s="129">
        <f t="shared" si="45"/>
        <v>0.8</v>
      </c>
      <c r="G175" s="129">
        <f t="shared" si="45"/>
        <v>0.8</v>
      </c>
      <c r="H175" s="129">
        <f t="shared" si="45"/>
        <v>0.8</v>
      </c>
      <c r="I175" s="129">
        <f t="shared" si="45"/>
        <v>0.8</v>
      </c>
      <c r="J175" s="129">
        <f t="shared" si="45"/>
        <v>0.8</v>
      </c>
      <c r="K175" s="129">
        <f t="shared" si="45"/>
        <v>0.8</v>
      </c>
      <c r="L175" s="129">
        <f t="shared" si="45"/>
        <v>0.8</v>
      </c>
      <c r="M175" s="129">
        <f t="shared" si="45"/>
        <v>0.8</v>
      </c>
      <c r="N175" s="129">
        <f t="shared" si="45"/>
        <v>0.8</v>
      </c>
      <c r="O175" s="129">
        <f t="shared" si="45"/>
        <v>0.8</v>
      </c>
      <c r="P175" s="129">
        <f t="shared" si="45"/>
        <v>0.8</v>
      </c>
      <c r="Q175" s="129">
        <f t="shared" si="45"/>
        <v>0.8</v>
      </c>
      <c r="R175" s="129">
        <f t="shared" si="45"/>
        <v>0.8</v>
      </c>
      <c r="S175" s="129">
        <f t="shared" si="46"/>
        <v>0.8</v>
      </c>
      <c r="T175" s="129">
        <f t="shared" si="46"/>
        <v>0.8</v>
      </c>
      <c r="U175" s="129">
        <f t="shared" si="46"/>
        <v>0.8</v>
      </c>
      <c r="V175" s="129">
        <f t="shared" si="46"/>
        <v>0.8</v>
      </c>
      <c r="W175" s="129">
        <f t="shared" si="46"/>
        <v>0.8</v>
      </c>
      <c r="X175" s="129">
        <f t="shared" si="46"/>
        <v>0.8</v>
      </c>
      <c r="Y175" s="129">
        <f t="shared" si="46"/>
        <v>0.8</v>
      </c>
      <c r="Z175" s="129">
        <f t="shared" si="46"/>
        <v>0.8</v>
      </c>
      <c r="AA175" s="129">
        <f t="shared" si="46"/>
        <v>0.8</v>
      </c>
      <c r="AB175" s="129">
        <f t="shared" si="46"/>
        <v>0.8</v>
      </c>
      <c r="AC175" s="129">
        <f t="shared" si="46"/>
        <v>0.8</v>
      </c>
      <c r="AD175" s="129">
        <f t="shared" si="46"/>
        <v>0.8</v>
      </c>
      <c r="AE175" s="129">
        <f t="shared" si="46"/>
        <v>0.8</v>
      </c>
      <c r="AF175" s="129">
        <f t="shared" si="46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211</v>
      </c>
      <c r="B176" s="128">
        <v>0</v>
      </c>
      <c r="C176" s="129">
        <f t="shared" si="45"/>
        <v>0</v>
      </c>
      <c r="D176" s="129">
        <f t="shared" si="45"/>
        <v>0</v>
      </c>
      <c r="E176" s="129">
        <f t="shared" si="45"/>
        <v>0</v>
      </c>
      <c r="F176" s="129">
        <f t="shared" si="45"/>
        <v>0</v>
      </c>
      <c r="G176" s="129">
        <f t="shared" si="45"/>
        <v>0</v>
      </c>
      <c r="H176" s="129">
        <f t="shared" si="45"/>
        <v>0</v>
      </c>
      <c r="I176" s="129">
        <f t="shared" si="45"/>
        <v>0</v>
      </c>
      <c r="J176" s="129">
        <f t="shared" si="45"/>
        <v>0</v>
      </c>
      <c r="K176" s="129">
        <f t="shared" si="45"/>
        <v>0</v>
      </c>
      <c r="L176" s="129">
        <f t="shared" si="45"/>
        <v>0</v>
      </c>
      <c r="M176" s="129">
        <f t="shared" si="45"/>
        <v>0</v>
      </c>
      <c r="N176" s="129">
        <f t="shared" si="45"/>
        <v>0</v>
      </c>
      <c r="O176" s="129">
        <f t="shared" si="45"/>
        <v>0</v>
      </c>
      <c r="P176" s="129">
        <f t="shared" si="45"/>
        <v>0</v>
      </c>
      <c r="Q176" s="129">
        <f t="shared" si="45"/>
        <v>0</v>
      </c>
      <c r="R176" s="129">
        <f t="shared" si="45"/>
        <v>0</v>
      </c>
      <c r="S176" s="129">
        <f t="shared" si="46"/>
        <v>0</v>
      </c>
      <c r="T176" s="129">
        <f t="shared" si="46"/>
        <v>0</v>
      </c>
      <c r="U176" s="129">
        <f t="shared" si="46"/>
        <v>0</v>
      </c>
      <c r="V176" s="129">
        <f t="shared" si="46"/>
        <v>0</v>
      </c>
      <c r="W176" s="129">
        <f t="shared" si="46"/>
        <v>0</v>
      </c>
      <c r="X176" s="129">
        <f t="shared" si="46"/>
        <v>0</v>
      </c>
      <c r="Y176" s="129">
        <f t="shared" si="46"/>
        <v>0</v>
      </c>
      <c r="Z176" s="129">
        <f t="shared" si="46"/>
        <v>0</v>
      </c>
      <c r="AA176" s="129">
        <f t="shared" si="46"/>
        <v>0</v>
      </c>
      <c r="AB176" s="129">
        <f t="shared" si="46"/>
        <v>0</v>
      </c>
      <c r="AC176" s="129">
        <f t="shared" si="46"/>
        <v>0</v>
      </c>
      <c r="AD176" s="129">
        <f t="shared" si="46"/>
        <v>0</v>
      </c>
      <c r="AE176" s="129">
        <f t="shared" si="46"/>
        <v>0</v>
      </c>
      <c r="AF176" s="129">
        <f t="shared" si="46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180</v>
      </c>
      <c r="B177" s="128">
        <v>0.6</v>
      </c>
      <c r="C177" s="129">
        <f t="shared" si="45"/>
        <v>0.6</v>
      </c>
      <c r="D177" s="129">
        <f t="shared" si="45"/>
        <v>0.6</v>
      </c>
      <c r="E177" s="129">
        <f t="shared" si="45"/>
        <v>0.6</v>
      </c>
      <c r="F177" s="129">
        <f t="shared" si="45"/>
        <v>0.6</v>
      </c>
      <c r="G177" s="129">
        <f t="shared" si="45"/>
        <v>0.6</v>
      </c>
      <c r="H177" s="129">
        <f t="shared" si="45"/>
        <v>0.6</v>
      </c>
      <c r="I177" s="129">
        <f t="shared" si="45"/>
        <v>0.6</v>
      </c>
      <c r="J177" s="129">
        <f t="shared" si="45"/>
        <v>0.6</v>
      </c>
      <c r="K177" s="129">
        <f t="shared" si="45"/>
        <v>0.6</v>
      </c>
      <c r="L177" s="129">
        <f t="shared" si="45"/>
        <v>0.6</v>
      </c>
      <c r="M177" s="129">
        <f t="shared" si="45"/>
        <v>0.6</v>
      </c>
      <c r="N177" s="129">
        <f t="shared" si="45"/>
        <v>0.6</v>
      </c>
      <c r="O177" s="129">
        <f t="shared" si="45"/>
        <v>0.6</v>
      </c>
      <c r="P177" s="129">
        <f t="shared" si="45"/>
        <v>0.6</v>
      </c>
      <c r="Q177" s="129">
        <f t="shared" si="45"/>
        <v>0.6</v>
      </c>
      <c r="R177" s="129">
        <f t="shared" si="45"/>
        <v>0.6</v>
      </c>
      <c r="S177" s="129">
        <f t="shared" si="46"/>
        <v>0.6</v>
      </c>
      <c r="T177" s="129">
        <f t="shared" si="46"/>
        <v>0.6</v>
      </c>
      <c r="U177" s="129">
        <f t="shared" si="46"/>
        <v>0.6</v>
      </c>
      <c r="V177" s="129">
        <f t="shared" si="46"/>
        <v>0.6</v>
      </c>
      <c r="W177" s="129">
        <f t="shared" si="46"/>
        <v>0.6</v>
      </c>
      <c r="X177" s="129">
        <f t="shared" si="46"/>
        <v>0.6</v>
      </c>
      <c r="Y177" s="129">
        <f t="shared" si="46"/>
        <v>0.6</v>
      </c>
      <c r="Z177" s="129">
        <f t="shared" si="46"/>
        <v>0.6</v>
      </c>
      <c r="AA177" s="129">
        <f t="shared" si="46"/>
        <v>0.6</v>
      </c>
      <c r="AB177" s="129">
        <f t="shared" si="46"/>
        <v>0.6</v>
      </c>
      <c r="AC177" s="129">
        <f t="shared" si="46"/>
        <v>0.6</v>
      </c>
      <c r="AD177" s="129">
        <f t="shared" si="46"/>
        <v>0.6</v>
      </c>
      <c r="AE177" s="129">
        <f t="shared" si="46"/>
        <v>0.6</v>
      </c>
      <c r="AF177" s="129">
        <f t="shared" si="46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181</v>
      </c>
      <c r="B178" s="128">
        <v>0.6</v>
      </c>
      <c r="C178" s="129">
        <f t="shared" si="45"/>
        <v>0.6</v>
      </c>
      <c r="D178" s="129">
        <f t="shared" si="45"/>
        <v>0.6</v>
      </c>
      <c r="E178" s="129">
        <f t="shared" si="45"/>
        <v>0.6</v>
      </c>
      <c r="F178" s="129">
        <f t="shared" si="45"/>
        <v>0.6</v>
      </c>
      <c r="G178" s="129">
        <f t="shared" si="45"/>
        <v>0.6</v>
      </c>
      <c r="H178" s="129">
        <f t="shared" si="45"/>
        <v>0.6</v>
      </c>
      <c r="I178" s="129">
        <f t="shared" si="45"/>
        <v>0.6</v>
      </c>
      <c r="J178" s="129">
        <f t="shared" si="45"/>
        <v>0.6</v>
      </c>
      <c r="K178" s="129">
        <f t="shared" si="45"/>
        <v>0.6</v>
      </c>
      <c r="L178" s="129">
        <f t="shared" si="45"/>
        <v>0.6</v>
      </c>
      <c r="M178" s="129">
        <f t="shared" si="45"/>
        <v>0.6</v>
      </c>
      <c r="N178" s="129">
        <f t="shared" si="45"/>
        <v>0.6</v>
      </c>
      <c r="O178" s="129">
        <f t="shared" si="45"/>
        <v>0.6</v>
      </c>
      <c r="P178" s="129">
        <f t="shared" si="45"/>
        <v>0.6</v>
      </c>
      <c r="Q178" s="129">
        <f t="shared" si="45"/>
        <v>0.6</v>
      </c>
      <c r="R178" s="129">
        <f t="shared" si="45"/>
        <v>0.6</v>
      </c>
      <c r="S178" s="129">
        <f t="shared" si="46"/>
        <v>0.6</v>
      </c>
      <c r="T178" s="129">
        <f t="shared" si="46"/>
        <v>0.6</v>
      </c>
      <c r="U178" s="129">
        <f t="shared" si="46"/>
        <v>0.6</v>
      </c>
      <c r="V178" s="129">
        <f t="shared" si="46"/>
        <v>0.6</v>
      </c>
      <c r="W178" s="129">
        <f t="shared" si="46"/>
        <v>0.6</v>
      </c>
      <c r="X178" s="129">
        <f t="shared" si="46"/>
        <v>0.6</v>
      </c>
      <c r="Y178" s="129">
        <f t="shared" si="46"/>
        <v>0.6</v>
      </c>
      <c r="Z178" s="129">
        <f t="shared" si="46"/>
        <v>0.6</v>
      </c>
      <c r="AA178" s="129">
        <f t="shared" si="46"/>
        <v>0.6</v>
      </c>
      <c r="AB178" s="129">
        <f t="shared" si="46"/>
        <v>0.6</v>
      </c>
      <c r="AC178" s="129">
        <f t="shared" si="46"/>
        <v>0.6</v>
      </c>
      <c r="AD178" s="129">
        <f t="shared" si="46"/>
        <v>0.6</v>
      </c>
      <c r="AE178" s="129">
        <f t="shared" si="46"/>
        <v>0.6</v>
      </c>
      <c r="AF178" s="129">
        <f t="shared" si="46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182</v>
      </c>
      <c r="B179" s="128">
        <v>0.35</v>
      </c>
      <c r="C179" s="129">
        <f t="shared" si="45"/>
        <v>0.35</v>
      </c>
      <c r="D179" s="129">
        <f t="shared" si="45"/>
        <v>0.35</v>
      </c>
      <c r="E179" s="129">
        <f t="shared" si="45"/>
        <v>0.35</v>
      </c>
      <c r="F179" s="129">
        <f t="shared" si="45"/>
        <v>0.35</v>
      </c>
      <c r="G179" s="129">
        <f t="shared" si="45"/>
        <v>0.35</v>
      </c>
      <c r="H179" s="129">
        <f t="shared" si="45"/>
        <v>0.35</v>
      </c>
      <c r="I179" s="129">
        <f t="shared" si="45"/>
        <v>0.35</v>
      </c>
      <c r="J179" s="129">
        <f t="shared" si="45"/>
        <v>0.35</v>
      </c>
      <c r="K179" s="129">
        <f t="shared" si="45"/>
        <v>0.35</v>
      </c>
      <c r="L179" s="129">
        <f t="shared" si="45"/>
        <v>0.35</v>
      </c>
      <c r="M179" s="129">
        <f t="shared" si="45"/>
        <v>0.35</v>
      </c>
      <c r="N179" s="129">
        <f t="shared" si="45"/>
        <v>0.35</v>
      </c>
      <c r="O179" s="129">
        <f t="shared" si="45"/>
        <v>0.35</v>
      </c>
      <c r="P179" s="129">
        <f t="shared" si="45"/>
        <v>0.35</v>
      </c>
      <c r="Q179" s="129">
        <f t="shared" si="45"/>
        <v>0.35</v>
      </c>
      <c r="R179" s="129">
        <f t="shared" si="45"/>
        <v>0.35</v>
      </c>
      <c r="S179" s="129">
        <f t="shared" si="46"/>
        <v>0.35</v>
      </c>
      <c r="T179" s="129">
        <f t="shared" si="46"/>
        <v>0.35</v>
      </c>
      <c r="U179" s="129">
        <f t="shared" si="46"/>
        <v>0.35</v>
      </c>
      <c r="V179" s="129">
        <f t="shared" si="46"/>
        <v>0.35</v>
      </c>
      <c r="W179" s="129">
        <f t="shared" si="46"/>
        <v>0.35</v>
      </c>
      <c r="X179" s="129">
        <f t="shared" si="46"/>
        <v>0.35</v>
      </c>
      <c r="Y179" s="129">
        <f t="shared" si="46"/>
        <v>0.35</v>
      </c>
      <c r="Z179" s="129">
        <f t="shared" si="46"/>
        <v>0.35</v>
      </c>
      <c r="AA179" s="129">
        <f t="shared" si="46"/>
        <v>0.35</v>
      </c>
      <c r="AB179" s="129">
        <f t="shared" si="46"/>
        <v>0.35</v>
      </c>
      <c r="AC179" s="129">
        <f t="shared" si="46"/>
        <v>0.35</v>
      </c>
      <c r="AD179" s="129">
        <f t="shared" si="46"/>
        <v>0.35</v>
      </c>
      <c r="AE179" s="129">
        <f t="shared" si="46"/>
        <v>0.35</v>
      </c>
      <c r="AF179" s="129">
        <f t="shared" si="46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183</v>
      </c>
      <c r="B180" s="128">
        <v>0.28999999999999998</v>
      </c>
      <c r="C180" s="129">
        <f t="shared" si="45"/>
        <v>0.28999999999999998</v>
      </c>
      <c r="D180" s="129">
        <f t="shared" si="45"/>
        <v>0.28999999999999998</v>
      </c>
      <c r="E180" s="129">
        <f t="shared" si="45"/>
        <v>0.28999999999999998</v>
      </c>
      <c r="F180" s="129">
        <f t="shared" si="45"/>
        <v>0.28999999999999998</v>
      </c>
      <c r="G180" s="129">
        <f t="shared" si="45"/>
        <v>0.28999999999999998</v>
      </c>
      <c r="H180" s="129">
        <f t="shared" si="45"/>
        <v>0.28999999999999998</v>
      </c>
      <c r="I180" s="129">
        <f t="shared" si="45"/>
        <v>0.28999999999999998</v>
      </c>
      <c r="J180" s="129">
        <f t="shared" si="45"/>
        <v>0.28999999999999998</v>
      </c>
      <c r="K180" s="129">
        <f t="shared" si="45"/>
        <v>0.28999999999999998</v>
      </c>
      <c r="L180" s="129">
        <f t="shared" si="45"/>
        <v>0.28999999999999998</v>
      </c>
      <c r="M180" s="129">
        <f t="shared" si="45"/>
        <v>0.28999999999999998</v>
      </c>
      <c r="N180" s="129">
        <f t="shared" si="45"/>
        <v>0.28999999999999998</v>
      </c>
      <c r="O180" s="129">
        <f t="shared" si="45"/>
        <v>0.28999999999999998</v>
      </c>
      <c r="P180" s="129">
        <f t="shared" si="45"/>
        <v>0.28999999999999998</v>
      </c>
      <c r="Q180" s="129">
        <f t="shared" si="45"/>
        <v>0.28999999999999998</v>
      </c>
      <c r="R180" s="129">
        <f t="shared" si="45"/>
        <v>0.28999999999999998</v>
      </c>
      <c r="S180" s="129">
        <f t="shared" si="46"/>
        <v>0.28999999999999998</v>
      </c>
      <c r="T180" s="129">
        <f t="shared" si="46"/>
        <v>0.28999999999999998</v>
      </c>
      <c r="U180" s="129">
        <f t="shared" si="46"/>
        <v>0.28999999999999998</v>
      </c>
      <c r="V180" s="129">
        <f t="shared" si="46"/>
        <v>0.28999999999999998</v>
      </c>
      <c r="W180" s="129">
        <f t="shared" si="46"/>
        <v>0.28999999999999998</v>
      </c>
      <c r="X180" s="129">
        <f t="shared" si="46"/>
        <v>0.28999999999999998</v>
      </c>
      <c r="Y180" s="129">
        <f t="shared" si="46"/>
        <v>0.28999999999999998</v>
      </c>
      <c r="Z180" s="129">
        <f t="shared" si="46"/>
        <v>0.28999999999999998</v>
      </c>
      <c r="AA180" s="129">
        <f t="shared" si="46"/>
        <v>0.28999999999999998</v>
      </c>
      <c r="AB180" s="129">
        <f t="shared" si="46"/>
        <v>0.28999999999999998</v>
      </c>
      <c r="AC180" s="129">
        <f t="shared" si="46"/>
        <v>0.28999999999999998</v>
      </c>
      <c r="AD180" s="129">
        <f t="shared" si="46"/>
        <v>0.28999999999999998</v>
      </c>
      <c r="AE180" s="129">
        <f t="shared" si="46"/>
        <v>0.28999999999999998</v>
      </c>
      <c r="AF180" s="129">
        <f t="shared" si="46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184</v>
      </c>
      <c r="B181" s="128">
        <v>0.06</v>
      </c>
      <c r="C181" s="129">
        <f t="shared" si="45"/>
        <v>0.06</v>
      </c>
      <c r="D181" s="129">
        <f t="shared" si="45"/>
        <v>0.06</v>
      </c>
      <c r="E181" s="129">
        <f t="shared" si="45"/>
        <v>0.06</v>
      </c>
      <c r="F181" s="129">
        <f t="shared" si="45"/>
        <v>0.06</v>
      </c>
      <c r="G181" s="129">
        <f t="shared" si="45"/>
        <v>0.06</v>
      </c>
      <c r="H181" s="129">
        <f t="shared" si="45"/>
        <v>0.06</v>
      </c>
      <c r="I181" s="129">
        <f t="shared" si="45"/>
        <v>0.06</v>
      </c>
      <c r="J181" s="129">
        <f t="shared" si="45"/>
        <v>0.06</v>
      </c>
      <c r="K181" s="129">
        <f t="shared" si="45"/>
        <v>0.06</v>
      </c>
      <c r="L181" s="129">
        <f t="shared" si="45"/>
        <v>0.06</v>
      </c>
      <c r="M181" s="129">
        <f t="shared" si="45"/>
        <v>0.06</v>
      </c>
      <c r="N181" s="129">
        <f t="shared" si="45"/>
        <v>0.06</v>
      </c>
      <c r="O181" s="129">
        <f t="shared" si="45"/>
        <v>0.06</v>
      </c>
      <c r="P181" s="129">
        <f t="shared" si="45"/>
        <v>0.06</v>
      </c>
      <c r="Q181" s="129">
        <f t="shared" si="45"/>
        <v>0.06</v>
      </c>
      <c r="R181" s="129">
        <f t="shared" si="45"/>
        <v>0.06</v>
      </c>
      <c r="S181" s="129">
        <f t="shared" si="46"/>
        <v>0.06</v>
      </c>
      <c r="T181" s="129">
        <f t="shared" si="46"/>
        <v>0.06</v>
      </c>
      <c r="U181" s="129">
        <f t="shared" si="46"/>
        <v>0.06</v>
      </c>
      <c r="V181" s="129">
        <f t="shared" si="46"/>
        <v>0.06</v>
      </c>
      <c r="W181" s="129">
        <f t="shared" si="46"/>
        <v>0.06</v>
      </c>
      <c r="X181" s="129">
        <f t="shared" si="46"/>
        <v>0.06</v>
      </c>
      <c r="Y181" s="129">
        <f t="shared" si="46"/>
        <v>0.06</v>
      </c>
      <c r="Z181" s="129">
        <f t="shared" si="46"/>
        <v>0.06</v>
      </c>
      <c r="AA181" s="129">
        <f t="shared" si="46"/>
        <v>0.06</v>
      </c>
      <c r="AB181" s="129">
        <f t="shared" si="46"/>
        <v>0.06</v>
      </c>
      <c r="AC181" s="129">
        <f t="shared" si="46"/>
        <v>0.06</v>
      </c>
      <c r="AD181" s="129">
        <f t="shared" si="46"/>
        <v>0.06</v>
      </c>
      <c r="AE181" s="129">
        <f t="shared" si="46"/>
        <v>0.06</v>
      </c>
      <c r="AF181" s="129">
        <f t="shared" si="46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185</v>
      </c>
      <c r="B182" s="128">
        <v>0.11</v>
      </c>
      <c r="C182" s="129">
        <f t="shared" si="45"/>
        <v>0.11</v>
      </c>
      <c r="D182" s="129">
        <f t="shared" si="45"/>
        <v>0.11</v>
      </c>
      <c r="E182" s="129">
        <f t="shared" si="45"/>
        <v>0.11</v>
      </c>
      <c r="F182" s="129">
        <f t="shared" si="45"/>
        <v>0.11</v>
      </c>
      <c r="G182" s="129">
        <f t="shared" si="45"/>
        <v>0.11</v>
      </c>
      <c r="H182" s="129">
        <f t="shared" si="45"/>
        <v>0.11</v>
      </c>
      <c r="I182" s="129">
        <f t="shared" si="45"/>
        <v>0.11</v>
      </c>
      <c r="J182" s="129">
        <f t="shared" si="45"/>
        <v>0.11</v>
      </c>
      <c r="K182" s="129">
        <f t="shared" si="45"/>
        <v>0.11</v>
      </c>
      <c r="L182" s="129">
        <f t="shared" si="45"/>
        <v>0.11</v>
      </c>
      <c r="M182" s="129">
        <f t="shared" si="45"/>
        <v>0.11</v>
      </c>
      <c r="N182" s="129">
        <f t="shared" si="45"/>
        <v>0.11</v>
      </c>
      <c r="O182" s="129">
        <f t="shared" si="45"/>
        <v>0.11</v>
      </c>
      <c r="P182" s="129">
        <f t="shared" si="45"/>
        <v>0.11</v>
      </c>
      <c r="Q182" s="129">
        <f t="shared" si="45"/>
        <v>0.11</v>
      </c>
      <c r="R182" s="129">
        <f t="shared" si="45"/>
        <v>0.11</v>
      </c>
      <c r="S182" s="129">
        <f t="shared" si="46"/>
        <v>0.11</v>
      </c>
      <c r="T182" s="129">
        <f t="shared" si="46"/>
        <v>0.11</v>
      </c>
      <c r="U182" s="129">
        <f t="shared" si="46"/>
        <v>0.11</v>
      </c>
      <c r="V182" s="129">
        <f t="shared" si="46"/>
        <v>0.11</v>
      </c>
      <c r="W182" s="129">
        <f t="shared" si="46"/>
        <v>0.11</v>
      </c>
      <c r="X182" s="129">
        <f t="shared" si="46"/>
        <v>0.11</v>
      </c>
      <c r="Y182" s="129">
        <f t="shared" si="46"/>
        <v>0.11</v>
      </c>
      <c r="Z182" s="129">
        <f t="shared" si="46"/>
        <v>0.11</v>
      </c>
      <c r="AA182" s="129">
        <f t="shared" si="46"/>
        <v>0.11</v>
      </c>
      <c r="AB182" s="129">
        <f t="shared" si="46"/>
        <v>0.11</v>
      </c>
      <c r="AC182" s="129">
        <f t="shared" si="46"/>
        <v>0.11</v>
      </c>
      <c r="AD182" s="129">
        <f t="shared" si="46"/>
        <v>0.11</v>
      </c>
      <c r="AE182" s="129">
        <f t="shared" si="46"/>
        <v>0.11</v>
      </c>
      <c r="AF182" s="129">
        <f t="shared" si="46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186</v>
      </c>
      <c r="B183" s="128">
        <v>0.1</v>
      </c>
      <c r="C183" s="129">
        <f t="shared" si="45"/>
        <v>0.1</v>
      </c>
      <c r="D183" s="129">
        <f t="shared" si="45"/>
        <v>0.1</v>
      </c>
      <c r="E183" s="129">
        <f t="shared" si="45"/>
        <v>0.1</v>
      </c>
      <c r="F183" s="129">
        <f t="shared" si="45"/>
        <v>0.1</v>
      </c>
      <c r="G183" s="129">
        <f t="shared" si="45"/>
        <v>0.1</v>
      </c>
      <c r="H183" s="129">
        <f t="shared" si="45"/>
        <v>0.1</v>
      </c>
      <c r="I183" s="129">
        <f t="shared" si="45"/>
        <v>0.1</v>
      </c>
      <c r="J183" s="129">
        <f t="shared" si="45"/>
        <v>0.1</v>
      </c>
      <c r="K183" s="129">
        <f t="shared" si="45"/>
        <v>0.1</v>
      </c>
      <c r="L183" s="129">
        <f t="shared" si="45"/>
        <v>0.1</v>
      </c>
      <c r="M183" s="129">
        <f t="shared" si="45"/>
        <v>0.1</v>
      </c>
      <c r="N183" s="129">
        <f t="shared" si="45"/>
        <v>0.1</v>
      </c>
      <c r="O183" s="129">
        <f t="shared" si="45"/>
        <v>0.1</v>
      </c>
      <c r="P183" s="129">
        <f t="shared" si="45"/>
        <v>0.1</v>
      </c>
      <c r="Q183" s="129">
        <f t="shared" si="45"/>
        <v>0.1</v>
      </c>
      <c r="R183" s="129">
        <f t="shared" si="46"/>
        <v>0.1</v>
      </c>
      <c r="S183" s="129">
        <f t="shared" si="46"/>
        <v>0.1</v>
      </c>
      <c r="T183" s="129">
        <f t="shared" si="46"/>
        <v>0.1</v>
      </c>
      <c r="U183" s="129">
        <f t="shared" si="46"/>
        <v>0.1</v>
      </c>
      <c r="V183" s="129">
        <f t="shared" si="46"/>
        <v>0.1</v>
      </c>
      <c r="W183" s="129">
        <f t="shared" si="46"/>
        <v>0.1</v>
      </c>
      <c r="X183" s="129">
        <f t="shared" si="46"/>
        <v>0.1</v>
      </c>
      <c r="Y183" s="129">
        <f t="shared" si="46"/>
        <v>0.1</v>
      </c>
      <c r="Z183" s="129">
        <f t="shared" si="46"/>
        <v>0.1</v>
      </c>
      <c r="AA183" s="129">
        <f t="shared" si="46"/>
        <v>0.1</v>
      </c>
      <c r="AB183" s="129">
        <f t="shared" si="46"/>
        <v>0.1</v>
      </c>
      <c r="AC183" s="129">
        <f t="shared" si="46"/>
        <v>0.1</v>
      </c>
      <c r="AD183" s="129">
        <f t="shared" si="46"/>
        <v>0.1</v>
      </c>
      <c r="AE183" s="129">
        <f t="shared" si="46"/>
        <v>0.1</v>
      </c>
      <c r="AF183" s="129">
        <f t="shared" si="46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187</v>
      </c>
      <c r="B184" s="128">
        <v>0.09</v>
      </c>
      <c r="C184" s="129">
        <f t="shared" si="45"/>
        <v>0.09</v>
      </c>
      <c r="D184" s="129">
        <f t="shared" si="45"/>
        <v>0.09</v>
      </c>
      <c r="E184" s="129">
        <f t="shared" si="45"/>
        <v>0.09</v>
      </c>
      <c r="F184" s="129">
        <f t="shared" si="45"/>
        <v>0.09</v>
      </c>
      <c r="G184" s="129">
        <f t="shared" si="45"/>
        <v>0.09</v>
      </c>
      <c r="H184" s="129">
        <f t="shared" si="45"/>
        <v>0.09</v>
      </c>
      <c r="I184" s="129">
        <f t="shared" si="45"/>
        <v>0.09</v>
      </c>
      <c r="J184" s="129">
        <f t="shared" si="45"/>
        <v>0.09</v>
      </c>
      <c r="K184" s="129">
        <f t="shared" si="45"/>
        <v>0.09</v>
      </c>
      <c r="L184" s="129">
        <f t="shared" si="45"/>
        <v>0.09</v>
      </c>
      <c r="M184" s="129">
        <f t="shared" si="45"/>
        <v>0.09</v>
      </c>
      <c r="N184" s="129">
        <f t="shared" si="45"/>
        <v>0.09</v>
      </c>
      <c r="O184" s="129">
        <f t="shared" si="45"/>
        <v>0.09</v>
      </c>
      <c r="P184" s="129">
        <f t="shared" si="45"/>
        <v>0.09</v>
      </c>
      <c r="Q184" s="129">
        <f t="shared" si="45"/>
        <v>0.09</v>
      </c>
      <c r="R184" s="129">
        <f t="shared" si="46"/>
        <v>0.09</v>
      </c>
      <c r="S184" s="129">
        <f t="shared" si="46"/>
        <v>0.09</v>
      </c>
      <c r="T184" s="129">
        <f t="shared" si="46"/>
        <v>0.09</v>
      </c>
      <c r="U184" s="129">
        <f t="shared" si="46"/>
        <v>0.09</v>
      </c>
      <c r="V184" s="129">
        <f t="shared" si="46"/>
        <v>0.09</v>
      </c>
      <c r="W184" s="129">
        <f t="shared" si="46"/>
        <v>0.09</v>
      </c>
      <c r="X184" s="129">
        <f t="shared" si="46"/>
        <v>0.09</v>
      </c>
      <c r="Y184" s="129">
        <f t="shared" si="46"/>
        <v>0.09</v>
      </c>
      <c r="Z184" s="129">
        <f t="shared" si="46"/>
        <v>0.09</v>
      </c>
      <c r="AA184" s="129">
        <f t="shared" si="46"/>
        <v>0.09</v>
      </c>
      <c r="AB184" s="129">
        <f t="shared" si="46"/>
        <v>0.09</v>
      </c>
      <c r="AC184" s="129">
        <f t="shared" si="46"/>
        <v>0.09</v>
      </c>
      <c r="AD184" s="129">
        <f t="shared" si="46"/>
        <v>0.09</v>
      </c>
      <c r="AE184" s="129">
        <f t="shared" si="46"/>
        <v>0.09</v>
      </c>
      <c r="AF184" s="129">
        <f t="shared" si="46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188</v>
      </c>
      <c r="B185" s="50">
        <v>0.04</v>
      </c>
      <c r="C185" s="129">
        <f t="shared" si="45"/>
        <v>0.04</v>
      </c>
      <c r="D185" s="129">
        <f t="shared" si="45"/>
        <v>0.04</v>
      </c>
      <c r="E185" s="129">
        <f t="shared" si="45"/>
        <v>0.04</v>
      </c>
      <c r="F185" s="129">
        <f t="shared" si="45"/>
        <v>0.04</v>
      </c>
      <c r="G185" s="129">
        <f t="shared" si="45"/>
        <v>0.04</v>
      </c>
      <c r="H185" s="129">
        <f t="shared" si="45"/>
        <v>0.04</v>
      </c>
      <c r="I185" s="129">
        <f t="shared" si="45"/>
        <v>0.04</v>
      </c>
      <c r="J185" s="129">
        <f t="shared" si="45"/>
        <v>0.04</v>
      </c>
      <c r="K185" s="129">
        <f t="shared" si="45"/>
        <v>0.04</v>
      </c>
      <c r="L185" s="129">
        <f t="shared" si="45"/>
        <v>0.04</v>
      </c>
      <c r="M185" s="129">
        <f t="shared" si="45"/>
        <v>0.04</v>
      </c>
      <c r="N185" s="129">
        <f t="shared" si="45"/>
        <v>0.04</v>
      </c>
      <c r="O185" s="129">
        <f t="shared" si="45"/>
        <v>0.04</v>
      </c>
      <c r="P185" s="129">
        <f t="shared" si="45"/>
        <v>0.04</v>
      </c>
      <c r="Q185" s="129">
        <f t="shared" si="45"/>
        <v>0.04</v>
      </c>
      <c r="R185" s="129">
        <f t="shared" si="46"/>
        <v>0.04</v>
      </c>
      <c r="S185" s="129">
        <f t="shared" si="46"/>
        <v>0.04</v>
      </c>
      <c r="T185" s="129">
        <f t="shared" si="46"/>
        <v>0.04</v>
      </c>
      <c r="U185" s="129">
        <f t="shared" si="46"/>
        <v>0.04</v>
      </c>
      <c r="V185" s="129">
        <f t="shared" si="46"/>
        <v>0.04</v>
      </c>
      <c r="W185" s="129">
        <f t="shared" si="46"/>
        <v>0.04</v>
      </c>
      <c r="X185" s="129">
        <f t="shared" si="46"/>
        <v>0.04</v>
      </c>
      <c r="Y185" s="129">
        <f t="shared" si="46"/>
        <v>0.04</v>
      </c>
      <c r="Z185" s="129">
        <f t="shared" si="46"/>
        <v>0.04</v>
      </c>
      <c r="AA185" s="129">
        <f t="shared" si="46"/>
        <v>0.04</v>
      </c>
      <c r="AB185" s="129">
        <f t="shared" si="46"/>
        <v>0.04</v>
      </c>
      <c r="AC185" s="129">
        <f t="shared" si="46"/>
        <v>0.04</v>
      </c>
      <c r="AD185" s="129">
        <f t="shared" si="46"/>
        <v>0.04</v>
      </c>
      <c r="AE185" s="129">
        <f t="shared" si="46"/>
        <v>0.04</v>
      </c>
      <c r="AF185" s="129">
        <f t="shared" si="46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189</v>
      </c>
      <c r="B186" s="50">
        <v>2.3E-2</v>
      </c>
      <c r="C186" s="129">
        <f>B186</f>
        <v>2.3E-2</v>
      </c>
      <c r="D186" s="129">
        <f t="shared" si="45"/>
        <v>2.3E-2</v>
      </c>
      <c r="E186" s="129">
        <f t="shared" si="45"/>
        <v>2.3E-2</v>
      </c>
      <c r="F186" s="129">
        <f t="shared" si="45"/>
        <v>2.3E-2</v>
      </c>
      <c r="G186" s="129">
        <f t="shared" si="45"/>
        <v>2.3E-2</v>
      </c>
      <c r="H186" s="129">
        <f t="shared" si="45"/>
        <v>2.3E-2</v>
      </c>
      <c r="I186" s="129">
        <f t="shared" si="45"/>
        <v>2.3E-2</v>
      </c>
      <c r="J186" s="129">
        <f t="shared" si="45"/>
        <v>2.3E-2</v>
      </c>
      <c r="K186" s="129">
        <f t="shared" si="45"/>
        <v>2.3E-2</v>
      </c>
      <c r="L186" s="129">
        <f t="shared" si="45"/>
        <v>2.3E-2</v>
      </c>
      <c r="M186" s="129">
        <f t="shared" si="45"/>
        <v>2.3E-2</v>
      </c>
      <c r="N186" s="129">
        <f t="shared" si="45"/>
        <v>2.3E-2</v>
      </c>
      <c r="O186" s="129">
        <f t="shared" si="45"/>
        <v>2.3E-2</v>
      </c>
      <c r="P186" s="129">
        <f t="shared" si="45"/>
        <v>2.3E-2</v>
      </c>
      <c r="Q186" s="129">
        <f t="shared" si="45"/>
        <v>2.3E-2</v>
      </c>
      <c r="R186" s="129">
        <f t="shared" si="46"/>
        <v>2.3E-2</v>
      </c>
      <c r="S186" s="129">
        <f t="shared" si="46"/>
        <v>2.3E-2</v>
      </c>
      <c r="T186" s="129">
        <f t="shared" si="46"/>
        <v>2.3E-2</v>
      </c>
      <c r="U186" s="129">
        <f t="shared" si="46"/>
        <v>2.3E-2</v>
      </c>
      <c r="V186" s="129">
        <f t="shared" si="46"/>
        <v>2.3E-2</v>
      </c>
      <c r="W186" s="129">
        <f t="shared" si="46"/>
        <v>2.3E-2</v>
      </c>
      <c r="X186" s="129">
        <f t="shared" si="46"/>
        <v>2.3E-2</v>
      </c>
      <c r="Y186" s="129">
        <f t="shared" si="46"/>
        <v>2.3E-2</v>
      </c>
      <c r="Z186" s="129">
        <f t="shared" si="46"/>
        <v>2.3E-2</v>
      </c>
      <c r="AA186" s="129">
        <f t="shared" si="46"/>
        <v>2.3E-2</v>
      </c>
      <c r="AB186" s="129">
        <f t="shared" si="46"/>
        <v>2.3E-2</v>
      </c>
      <c r="AC186" s="129">
        <f t="shared" si="46"/>
        <v>2.3E-2</v>
      </c>
      <c r="AD186" s="129">
        <f t="shared" si="46"/>
        <v>2.3E-2</v>
      </c>
      <c r="AE186" s="129">
        <f t="shared" si="46"/>
        <v>2.3E-2</v>
      </c>
      <c r="AF186" s="129">
        <f t="shared" si="46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206</v>
      </c>
      <c r="B187" s="131">
        <f t="shared" ref="B187:AG187" si="47">SUM(B97:B186)</f>
        <v>194.70600000000002</v>
      </c>
      <c r="C187" s="131">
        <f t="shared" si="47"/>
        <v>194.70600000000002</v>
      </c>
      <c r="D187" s="131">
        <f t="shared" si="47"/>
        <v>194.70600000000002</v>
      </c>
      <c r="E187" s="131">
        <f t="shared" si="47"/>
        <v>194.70600000000002</v>
      </c>
      <c r="F187" s="131">
        <f t="shared" si="47"/>
        <v>194.70600000000002</v>
      </c>
      <c r="G187" s="131">
        <f t="shared" si="47"/>
        <v>194.70600000000002</v>
      </c>
      <c r="H187" s="131">
        <f t="shared" si="47"/>
        <v>194.70600000000002</v>
      </c>
      <c r="I187" s="131">
        <f t="shared" si="47"/>
        <v>192.10600000000005</v>
      </c>
      <c r="J187" s="131">
        <f t="shared" si="47"/>
        <v>192.10600000000005</v>
      </c>
      <c r="K187" s="131">
        <f t="shared" si="47"/>
        <v>192.10600000000005</v>
      </c>
      <c r="L187" s="131">
        <f t="shared" si="47"/>
        <v>192.10600000000005</v>
      </c>
      <c r="M187" s="131">
        <f t="shared" si="47"/>
        <v>192.10600000000005</v>
      </c>
      <c r="N187" s="131">
        <f t="shared" si="47"/>
        <v>192.10600000000005</v>
      </c>
      <c r="O187" s="131">
        <f t="shared" si="47"/>
        <v>192.10600000000005</v>
      </c>
      <c r="P187" s="131">
        <f t="shared" si="47"/>
        <v>192.10600000000005</v>
      </c>
      <c r="Q187" s="131">
        <f t="shared" si="47"/>
        <v>192.10600000000005</v>
      </c>
      <c r="R187" s="131">
        <f t="shared" si="47"/>
        <v>192.10600000000005</v>
      </c>
      <c r="S187" s="131">
        <f t="shared" si="47"/>
        <v>192.10600000000005</v>
      </c>
      <c r="T187" s="131">
        <f t="shared" si="47"/>
        <v>192.10600000000005</v>
      </c>
      <c r="U187" s="131">
        <f t="shared" si="47"/>
        <v>192.10600000000005</v>
      </c>
      <c r="V187" s="131">
        <f t="shared" si="47"/>
        <v>192.10600000000005</v>
      </c>
      <c r="W187" s="131">
        <f t="shared" si="47"/>
        <v>192.10600000000005</v>
      </c>
      <c r="X187" s="131">
        <f t="shared" si="47"/>
        <v>192.10600000000005</v>
      </c>
      <c r="Y187" s="131">
        <f t="shared" si="47"/>
        <v>192.10600000000005</v>
      </c>
      <c r="Z187" s="131">
        <f t="shared" si="47"/>
        <v>192.10600000000005</v>
      </c>
      <c r="AA187" s="131">
        <f t="shared" si="47"/>
        <v>192.10600000000005</v>
      </c>
      <c r="AB187" s="131">
        <f t="shared" si="47"/>
        <v>192.10600000000005</v>
      </c>
      <c r="AC187" s="131">
        <f t="shared" si="47"/>
        <v>192.10600000000005</v>
      </c>
      <c r="AD187" s="131">
        <f t="shared" si="47"/>
        <v>192.10600000000005</v>
      </c>
      <c r="AE187" s="131">
        <f t="shared" si="47"/>
        <v>192.10600000000005</v>
      </c>
      <c r="AF187" s="131">
        <f t="shared" si="47"/>
        <v>192.10600000000005</v>
      </c>
      <c r="AG187" s="132">
        <f t="shared" si="47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63</v>
      </c>
      <c r="B189" s="133">
        <v>0.3</v>
      </c>
      <c r="C189" s="133">
        <f t="shared" ref="C189:R194" si="48">B189</f>
        <v>0.3</v>
      </c>
      <c r="D189" s="133">
        <f t="shared" si="48"/>
        <v>0.3</v>
      </c>
      <c r="E189" s="133">
        <f t="shared" si="48"/>
        <v>0.3</v>
      </c>
      <c r="F189" s="133">
        <f t="shared" si="48"/>
        <v>0.3</v>
      </c>
      <c r="G189" s="133">
        <f t="shared" si="48"/>
        <v>0.3</v>
      </c>
      <c r="H189" s="133">
        <f t="shared" si="48"/>
        <v>0.3</v>
      </c>
      <c r="I189" s="133">
        <f t="shared" si="48"/>
        <v>0.3</v>
      </c>
      <c r="J189" s="133">
        <f t="shared" si="48"/>
        <v>0.3</v>
      </c>
      <c r="K189" s="133">
        <f t="shared" si="48"/>
        <v>0.3</v>
      </c>
      <c r="L189" s="133">
        <f t="shared" si="48"/>
        <v>0.3</v>
      </c>
      <c r="M189" s="133">
        <f t="shared" si="48"/>
        <v>0.3</v>
      </c>
      <c r="N189" s="133">
        <f t="shared" si="48"/>
        <v>0.3</v>
      </c>
      <c r="O189" s="133">
        <f t="shared" si="48"/>
        <v>0.3</v>
      </c>
      <c r="P189" s="133">
        <f t="shared" si="48"/>
        <v>0.3</v>
      </c>
      <c r="Q189" s="133">
        <f t="shared" si="48"/>
        <v>0.3</v>
      </c>
      <c r="R189" s="133">
        <f t="shared" si="48"/>
        <v>0.3</v>
      </c>
      <c r="S189" s="133">
        <f t="shared" ref="S189:AF194" si="49">R189</f>
        <v>0.3</v>
      </c>
      <c r="T189" s="133">
        <f t="shared" si="49"/>
        <v>0.3</v>
      </c>
      <c r="U189" s="133">
        <f t="shared" si="49"/>
        <v>0.3</v>
      </c>
      <c r="V189" s="133">
        <f t="shared" si="49"/>
        <v>0.3</v>
      </c>
      <c r="W189" s="133">
        <f t="shared" si="49"/>
        <v>0.3</v>
      </c>
      <c r="X189" s="133">
        <f t="shared" si="49"/>
        <v>0.3</v>
      </c>
      <c r="Y189" s="133">
        <f t="shared" si="49"/>
        <v>0.3</v>
      </c>
      <c r="Z189" s="133">
        <f t="shared" si="49"/>
        <v>0.3</v>
      </c>
      <c r="AA189" s="133">
        <f t="shared" si="49"/>
        <v>0.3</v>
      </c>
      <c r="AB189" s="133">
        <f t="shared" si="49"/>
        <v>0.3</v>
      </c>
      <c r="AC189" s="133">
        <f t="shared" si="49"/>
        <v>0.3</v>
      </c>
      <c r="AD189" s="133">
        <f t="shared" si="49"/>
        <v>0.3</v>
      </c>
      <c r="AE189" s="133">
        <f t="shared" si="49"/>
        <v>0.3</v>
      </c>
      <c r="AF189" s="133">
        <f t="shared" si="49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64</v>
      </c>
      <c r="B190" s="129">
        <v>0.4</v>
      </c>
      <c r="C190" s="129">
        <f t="shared" si="48"/>
        <v>0.4</v>
      </c>
      <c r="D190" s="129">
        <f t="shared" si="48"/>
        <v>0.4</v>
      </c>
      <c r="E190" s="129">
        <f t="shared" si="48"/>
        <v>0.4</v>
      </c>
      <c r="F190" s="129">
        <f t="shared" si="48"/>
        <v>0.4</v>
      </c>
      <c r="G190" s="129">
        <f t="shared" si="48"/>
        <v>0.4</v>
      </c>
      <c r="H190" s="129">
        <f t="shared" si="48"/>
        <v>0.4</v>
      </c>
      <c r="I190" s="129">
        <f t="shared" si="48"/>
        <v>0.4</v>
      </c>
      <c r="J190" s="129">
        <f t="shared" si="48"/>
        <v>0.4</v>
      </c>
      <c r="K190" s="129">
        <f t="shared" si="48"/>
        <v>0.4</v>
      </c>
      <c r="L190" s="129">
        <f t="shared" si="48"/>
        <v>0.4</v>
      </c>
      <c r="M190" s="129">
        <f t="shared" si="48"/>
        <v>0.4</v>
      </c>
      <c r="N190" s="129">
        <f t="shared" si="48"/>
        <v>0.4</v>
      </c>
      <c r="O190" s="129">
        <f t="shared" si="48"/>
        <v>0.4</v>
      </c>
      <c r="P190" s="129">
        <f t="shared" si="48"/>
        <v>0.4</v>
      </c>
      <c r="Q190" s="129">
        <f t="shared" si="48"/>
        <v>0.4</v>
      </c>
      <c r="R190" s="129">
        <f t="shared" si="48"/>
        <v>0.4</v>
      </c>
      <c r="S190" s="129">
        <f t="shared" si="49"/>
        <v>0.4</v>
      </c>
      <c r="T190" s="129">
        <f t="shared" si="49"/>
        <v>0.4</v>
      </c>
      <c r="U190" s="129">
        <f t="shared" si="49"/>
        <v>0.4</v>
      </c>
      <c r="V190" s="129">
        <f>U190</f>
        <v>0.4</v>
      </c>
      <c r="W190" s="129">
        <f>V190</f>
        <v>0.4</v>
      </c>
      <c r="X190" s="129">
        <f t="shared" si="49"/>
        <v>0.4</v>
      </c>
      <c r="Y190" s="129">
        <f t="shared" si="49"/>
        <v>0.4</v>
      </c>
      <c r="Z190" s="129">
        <f t="shared" si="49"/>
        <v>0.4</v>
      </c>
      <c r="AA190" s="129">
        <f t="shared" si="49"/>
        <v>0.4</v>
      </c>
      <c r="AB190" s="129">
        <f t="shared" si="49"/>
        <v>0.4</v>
      </c>
      <c r="AC190" s="129">
        <f t="shared" si="49"/>
        <v>0.4</v>
      </c>
      <c r="AD190" s="129">
        <f t="shared" si="49"/>
        <v>0.4</v>
      </c>
      <c r="AE190" s="129">
        <f t="shared" si="49"/>
        <v>0.4</v>
      </c>
      <c r="AF190" s="129">
        <f t="shared" si="49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65</v>
      </c>
      <c r="B191" s="129">
        <v>1.5</v>
      </c>
      <c r="C191" s="129">
        <f t="shared" si="48"/>
        <v>1.5</v>
      </c>
      <c r="D191" s="129">
        <f t="shared" si="48"/>
        <v>1.5</v>
      </c>
      <c r="E191" s="129">
        <f t="shared" si="48"/>
        <v>1.5</v>
      </c>
      <c r="F191" s="129">
        <f t="shared" si="48"/>
        <v>1.5</v>
      </c>
      <c r="G191" s="129">
        <f t="shared" si="48"/>
        <v>1.5</v>
      </c>
      <c r="H191" s="129">
        <f t="shared" si="48"/>
        <v>1.5</v>
      </c>
      <c r="I191" s="129">
        <f t="shared" si="48"/>
        <v>1.5</v>
      </c>
      <c r="J191" s="129">
        <f t="shared" si="48"/>
        <v>1.5</v>
      </c>
      <c r="K191" s="129">
        <f t="shared" si="48"/>
        <v>1.5</v>
      </c>
      <c r="L191" s="129">
        <f t="shared" si="48"/>
        <v>1.5</v>
      </c>
      <c r="M191" s="129">
        <f t="shared" si="48"/>
        <v>1.5</v>
      </c>
      <c r="N191" s="129">
        <f t="shared" si="48"/>
        <v>1.5</v>
      </c>
      <c r="O191" s="129">
        <f t="shared" si="48"/>
        <v>1.5</v>
      </c>
      <c r="P191" s="129">
        <f t="shared" si="48"/>
        <v>1.5</v>
      </c>
      <c r="Q191" s="129">
        <f t="shared" si="48"/>
        <v>1.5</v>
      </c>
      <c r="R191" s="129">
        <f t="shared" si="48"/>
        <v>1.5</v>
      </c>
      <c r="S191" s="129">
        <f t="shared" si="49"/>
        <v>1.5</v>
      </c>
      <c r="T191" s="129">
        <f t="shared" si="49"/>
        <v>1.5</v>
      </c>
      <c r="U191" s="129">
        <f t="shared" si="49"/>
        <v>1.5</v>
      </c>
      <c r="V191" s="129">
        <f t="shared" si="49"/>
        <v>1.5</v>
      </c>
      <c r="W191" s="129">
        <f t="shared" si="49"/>
        <v>1.5</v>
      </c>
      <c r="X191" s="129">
        <f t="shared" si="49"/>
        <v>1.5</v>
      </c>
      <c r="Y191" s="129">
        <f t="shared" si="49"/>
        <v>1.5</v>
      </c>
      <c r="Z191" s="129">
        <f t="shared" si="49"/>
        <v>1.5</v>
      </c>
      <c r="AA191" s="129">
        <f t="shared" si="49"/>
        <v>1.5</v>
      </c>
      <c r="AB191" s="129">
        <f t="shared" si="49"/>
        <v>1.5</v>
      </c>
      <c r="AC191" s="129">
        <f t="shared" si="49"/>
        <v>1.5</v>
      </c>
      <c r="AD191" s="129">
        <f t="shared" si="49"/>
        <v>1.5</v>
      </c>
      <c r="AE191" s="129">
        <f t="shared" si="49"/>
        <v>1.5</v>
      </c>
      <c r="AF191" s="129">
        <f t="shared" si="49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66</v>
      </c>
      <c r="B192" s="129">
        <v>0.3</v>
      </c>
      <c r="C192" s="129">
        <f t="shared" si="48"/>
        <v>0.3</v>
      </c>
      <c r="D192" s="129">
        <f t="shared" si="48"/>
        <v>0.3</v>
      </c>
      <c r="E192" s="129">
        <f t="shared" si="48"/>
        <v>0.3</v>
      </c>
      <c r="F192" s="129">
        <f t="shared" si="48"/>
        <v>0.3</v>
      </c>
      <c r="G192" s="129">
        <f t="shared" si="48"/>
        <v>0.3</v>
      </c>
      <c r="H192" s="129">
        <f t="shared" si="48"/>
        <v>0.3</v>
      </c>
      <c r="I192" s="129">
        <f t="shared" si="48"/>
        <v>0.3</v>
      </c>
      <c r="J192" s="129">
        <f t="shared" si="48"/>
        <v>0.3</v>
      </c>
      <c r="K192" s="129">
        <f t="shared" si="48"/>
        <v>0.3</v>
      </c>
      <c r="L192" s="129">
        <f t="shared" si="48"/>
        <v>0.3</v>
      </c>
      <c r="M192" s="129">
        <f t="shared" si="48"/>
        <v>0.3</v>
      </c>
      <c r="N192" s="129">
        <f t="shared" si="48"/>
        <v>0.3</v>
      </c>
      <c r="O192" s="129">
        <f t="shared" si="48"/>
        <v>0.3</v>
      </c>
      <c r="P192" s="129">
        <f t="shared" si="48"/>
        <v>0.3</v>
      </c>
      <c r="Q192" s="129">
        <f t="shared" si="48"/>
        <v>0.3</v>
      </c>
      <c r="R192" s="129">
        <f t="shared" si="48"/>
        <v>0.3</v>
      </c>
      <c r="S192" s="129">
        <f t="shared" si="49"/>
        <v>0.3</v>
      </c>
      <c r="T192" s="129">
        <f t="shared" si="49"/>
        <v>0.3</v>
      </c>
      <c r="U192" s="129">
        <f t="shared" si="49"/>
        <v>0.3</v>
      </c>
      <c r="V192" s="129">
        <f t="shared" si="49"/>
        <v>0.3</v>
      </c>
      <c r="W192" s="129">
        <f t="shared" si="49"/>
        <v>0.3</v>
      </c>
      <c r="X192" s="129">
        <f t="shared" si="49"/>
        <v>0.3</v>
      </c>
      <c r="Y192" s="129">
        <f t="shared" si="49"/>
        <v>0.3</v>
      </c>
      <c r="Z192" s="129">
        <f t="shared" si="49"/>
        <v>0.3</v>
      </c>
      <c r="AA192" s="129">
        <f t="shared" si="49"/>
        <v>0.3</v>
      </c>
      <c r="AB192" s="129">
        <f t="shared" si="49"/>
        <v>0.3</v>
      </c>
      <c r="AC192" s="129">
        <f t="shared" si="49"/>
        <v>0.3</v>
      </c>
      <c r="AD192" s="129">
        <f t="shared" si="49"/>
        <v>0.3</v>
      </c>
      <c r="AE192" s="129">
        <f t="shared" si="49"/>
        <v>0.3</v>
      </c>
      <c r="AF192" s="129">
        <f t="shared" si="49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67</v>
      </c>
      <c r="B193" s="129">
        <v>0.4</v>
      </c>
      <c r="C193" s="129">
        <f t="shared" si="48"/>
        <v>0.4</v>
      </c>
      <c r="D193" s="129">
        <f t="shared" si="48"/>
        <v>0.4</v>
      </c>
      <c r="E193" s="129">
        <f t="shared" si="48"/>
        <v>0.4</v>
      </c>
      <c r="F193" s="129">
        <f t="shared" si="48"/>
        <v>0.4</v>
      </c>
      <c r="G193" s="129">
        <f t="shared" si="48"/>
        <v>0.4</v>
      </c>
      <c r="H193" s="129">
        <f t="shared" si="48"/>
        <v>0.4</v>
      </c>
      <c r="I193" s="129">
        <f t="shared" si="48"/>
        <v>0.4</v>
      </c>
      <c r="J193" s="129">
        <f t="shared" si="48"/>
        <v>0.4</v>
      </c>
      <c r="K193" s="129">
        <f t="shared" si="48"/>
        <v>0.4</v>
      </c>
      <c r="L193" s="129">
        <f t="shared" si="48"/>
        <v>0.4</v>
      </c>
      <c r="M193" s="129">
        <f t="shared" si="48"/>
        <v>0.4</v>
      </c>
      <c r="N193" s="129">
        <f t="shared" si="48"/>
        <v>0.4</v>
      </c>
      <c r="O193" s="129">
        <f t="shared" si="48"/>
        <v>0.4</v>
      </c>
      <c r="P193" s="129">
        <f t="shared" si="48"/>
        <v>0.4</v>
      </c>
      <c r="Q193" s="129">
        <f t="shared" si="48"/>
        <v>0.4</v>
      </c>
      <c r="R193" s="129">
        <f t="shared" si="48"/>
        <v>0.4</v>
      </c>
      <c r="S193" s="129">
        <f t="shared" si="49"/>
        <v>0.4</v>
      </c>
      <c r="T193" s="129">
        <f t="shared" si="49"/>
        <v>0.4</v>
      </c>
      <c r="U193" s="129">
        <f t="shared" si="49"/>
        <v>0.4</v>
      </c>
      <c r="V193" s="129">
        <f t="shared" si="49"/>
        <v>0.4</v>
      </c>
      <c r="W193" s="129">
        <f t="shared" si="49"/>
        <v>0.4</v>
      </c>
      <c r="X193" s="129">
        <f t="shared" si="49"/>
        <v>0.4</v>
      </c>
      <c r="Y193" s="129">
        <f t="shared" si="49"/>
        <v>0.4</v>
      </c>
      <c r="Z193" s="129">
        <f t="shared" si="49"/>
        <v>0.4</v>
      </c>
      <c r="AA193" s="129">
        <f t="shared" si="49"/>
        <v>0.4</v>
      </c>
      <c r="AB193" s="129">
        <f t="shared" si="49"/>
        <v>0.4</v>
      </c>
      <c r="AC193" s="129">
        <f t="shared" si="49"/>
        <v>0.4</v>
      </c>
      <c r="AD193" s="129">
        <f t="shared" si="49"/>
        <v>0.4</v>
      </c>
      <c r="AE193" s="129">
        <f t="shared" si="49"/>
        <v>0.4</v>
      </c>
      <c r="AF193" s="129">
        <f t="shared" si="49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68</v>
      </c>
      <c r="B194" s="136">
        <v>0.64</v>
      </c>
      <c r="C194" s="136">
        <f t="shared" si="48"/>
        <v>0.64</v>
      </c>
      <c r="D194" s="136">
        <f t="shared" si="48"/>
        <v>0.64</v>
      </c>
      <c r="E194" s="136">
        <f t="shared" si="48"/>
        <v>0.64</v>
      </c>
      <c r="F194" s="136">
        <f t="shared" si="48"/>
        <v>0.64</v>
      </c>
      <c r="G194" s="136">
        <f t="shared" si="48"/>
        <v>0.64</v>
      </c>
      <c r="H194" s="136">
        <f t="shared" si="48"/>
        <v>0.64</v>
      </c>
      <c r="I194" s="136">
        <f t="shared" si="48"/>
        <v>0.64</v>
      </c>
      <c r="J194" s="136">
        <f t="shared" si="48"/>
        <v>0.64</v>
      </c>
      <c r="K194" s="136">
        <f t="shared" si="48"/>
        <v>0.64</v>
      </c>
      <c r="L194" s="136">
        <f t="shared" si="48"/>
        <v>0.64</v>
      </c>
      <c r="M194" s="136">
        <f t="shared" si="48"/>
        <v>0.64</v>
      </c>
      <c r="N194" s="136">
        <f t="shared" si="48"/>
        <v>0.64</v>
      </c>
      <c r="O194" s="136">
        <f t="shared" si="48"/>
        <v>0.64</v>
      </c>
      <c r="P194" s="136">
        <f t="shared" si="48"/>
        <v>0.64</v>
      </c>
      <c r="Q194" s="136">
        <f t="shared" si="48"/>
        <v>0.64</v>
      </c>
      <c r="R194" s="136">
        <f t="shared" si="48"/>
        <v>0.64</v>
      </c>
      <c r="S194" s="136">
        <f t="shared" si="49"/>
        <v>0.64</v>
      </c>
      <c r="T194" s="136">
        <f t="shared" si="49"/>
        <v>0.64</v>
      </c>
      <c r="U194" s="136">
        <f t="shared" si="49"/>
        <v>0.64</v>
      </c>
      <c r="V194" s="136">
        <f t="shared" si="49"/>
        <v>0.64</v>
      </c>
      <c r="W194" s="136">
        <f t="shared" si="49"/>
        <v>0.64</v>
      </c>
      <c r="X194" s="136">
        <f t="shared" si="49"/>
        <v>0.64</v>
      </c>
      <c r="Y194" s="136">
        <f t="shared" si="49"/>
        <v>0.64</v>
      </c>
      <c r="Z194" s="136">
        <f t="shared" si="49"/>
        <v>0.64</v>
      </c>
      <c r="AA194" s="136">
        <f t="shared" si="49"/>
        <v>0.64</v>
      </c>
      <c r="AB194" s="136">
        <f t="shared" si="49"/>
        <v>0.64</v>
      </c>
      <c r="AC194" s="136">
        <f t="shared" si="49"/>
        <v>0.64</v>
      </c>
      <c r="AD194" s="136">
        <f t="shared" si="49"/>
        <v>0.64</v>
      </c>
      <c r="AE194" s="136">
        <f t="shared" si="49"/>
        <v>0.64</v>
      </c>
      <c r="AF194" s="136">
        <f t="shared" si="49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0">SUM(C189:C194)</f>
        <v>3.54</v>
      </c>
      <c r="D195" s="139">
        <f t="shared" si="50"/>
        <v>3.54</v>
      </c>
      <c r="E195" s="139">
        <f t="shared" si="50"/>
        <v>3.54</v>
      </c>
      <c r="F195" s="139">
        <f t="shared" si="50"/>
        <v>3.54</v>
      </c>
      <c r="G195" s="139">
        <f t="shared" si="50"/>
        <v>3.54</v>
      </c>
      <c r="H195" s="139">
        <f t="shared" si="50"/>
        <v>3.54</v>
      </c>
      <c r="I195" s="139">
        <f t="shared" si="50"/>
        <v>3.54</v>
      </c>
      <c r="J195" s="139">
        <f t="shared" si="50"/>
        <v>3.54</v>
      </c>
      <c r="K195" s="139">
        <f t="shared" si="50"/>
        <v>3.54</v>
      </c>
      <c r="L195" s="139">
        <f>SUM(L189:L194)</f>
        <v>3.54</v>
      </c>
      <c r="M195" s="139">
        <f t="shared" ref="M195:R195" si="51">SUM(M189:M194)</f>
        <v>3.54</v>
      </c>
      <c r="N195" s="139">
        <f t="shared" si="51"/>
        <v>3.54</v>
      </c>
      <c r="O195" s="139">
        <f t="shared" si="51"/>
        <v>3.54</v>
      </c>
      <c r="P195" s="139">
        <f t="shared" si="51"/>
        <v>3.54</v>
      </c>
      <c r="Q195" s="139">
        <f t="shared" si="51"/>
        <v>3.54</v>
      </c>
      <c r="R195" s="139">
        <f t="shared" si="51"/>
        <v>3.54</v>
      </c>
      <c r="S195" s="139">
        <f>SUM(S189:S194)</f>
        <v>3.54</v>
      </c>
      <c r="T195" s="139">
        <f t="shared" ref="T195:AG195" si="52">SUM(T189:T194)</f>
        <v>3.54</v>
      </c>
      <c r="U195" s="139">
        <f t="shared" si="52"/>
        <v>3.54</v>
      </c>
      <c r="V195" s="139">
        <f t="shared" si="52"/>
        <v>3.54</v>
      </c>
      <c r="W195" s="139">
        <f t="shared" si="52"/>
        <v>3.54</v>
      </c>
      <c r="X195" s="139">
        <f t="shared" si="52"/>
        <v>3.54</v>
      </c>
      <c r="Y195" s="139">
        <f t="shared" si="52"/>
        <v>3.54</v>
      </c>
      <c r="Z195" s="139">
        <f t="shared" si="52"/>
        <v>3.54</v>
      </c>
      <c r="AA195" s="139">
        <f t="shared" si="52"/>
        <v>3.54</v>
      </c>
      <c r="AB195" s="139">
        <f t="shared" si="52"/>
        <v>3.54</v>
      </c>
      <c r="AC195" s="139">
        <f t="shared" si="52"/>
        <v>3.54</v>
      </c>
      <c r="AD195" s="139">
        <f t="shared" si="52"/>
        <v>3.54</v>
      </c>
      <c r="AE195" s="139">
        <f t="shared" si="52"/>
        <v>3.54</v>
      </c>
      <c r="AF195" s="139">
        <f t="shared" si="52"/>
        <v>3.54</v>
      </c>
      <c r="AG195" s="140">
        <f t="shared" si="52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69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70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71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72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73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74</v>
      </c>
      <c r="B204" s="153">
        <f>MAX(F72:M72)</f>
        <v>1251.94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23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213" t="s">
        <v>75</v>
      </c>
      <c r="B206" s="213"/>
      <c r="C206" s="45"/>
      <c r="D206" s="155" t="str">
        <f ca="1">"Pie Chart of Daily Peak Demand(Inclusive of Export) of Nepal ("&amp;A4&amp;" "&amp;B4&amp;")"</f>
        <v>Pie Chart of Daily Peak Demand(Inclusive of Export) of Nepal (Nepali Date: 2078/04/23)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2078/04/23)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76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77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78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79</v>
      </c>
      <c r="T209" s="163">
        <f t="shared" ref="T209:AX209" si="53">B72</f>
        <v>1127.74</v>
      </c>
      <c r="U209" s="163">
        <f t="shared" si="53"/>
        <v>1099.54</v>
      </c>
      <c r="V209" s="163">
        <f t="shared" si="53"/>
        <v>1081.74</v>
      </c>
      <c r="W209" s="163">
        <f t="shared" si="53"/>
        <v>1070.74</v>
      </c>
      <c r="X209" s="163">
        <f t="shared" si="53"/>
        <v>1041.54</v>
      </c>
      <c r="Y209" s="163">
        <f t="shared" si="53"/>
        <v>1074.6400000000001</v>
      </c>
      <c r="Z209" s="163">
        <f t="shared" si="53"/>
        <v>1039.6400000000001</v>
      </c>
      <c r="AA209" s="163">
        <f t="shared" si="53"/>
        <v>1091.6400000000001</v>
      </c>
      <c r="AB209" s="163">
        <f t="shared" si="53"/>
        <v>1096.24</v>
      </c>
      <c r="AC209" s="163">
        <f t="shared" si="53"/>
        <v>1099.24</v>
      </c>
      <c r="AD209" s="163">
        <f t="shared" si="53"/>
        <v>1209.8400000000001</v>
      </c>
      <c r="AE209" s="163">
        <f t="shared" si="53"/>
        <v>1251.94</v>
      </c>
      <c r="AF209" s="163">
        <f t="shared" si="53"/>
        <v>1301.54</v>
      </c>
      <c r="AG209" s="163">
        <f t="shared" si="53"/>
        <v>1282.8400000000001</v>
      </c>
      <c r="AH209" s="163">
        <f t="shared" si="53"/>
        <v>1311.74</v>
      </c>
      <c r="AI209" s="163">
        <f t="shared" si="53"/>
        <v>1233.94</v>
      </c>
      <c r="AJ209" s="163">
        <f t="shared" si="53"/>
        <v>1242.94</v>
      </c>
      <c r="AK209" s="163">
        <f t="shared" si="53"/>
        <v>1291.3399999999999</v>
      </c>
      <c r="AL209" s="163">
        <f t="shared" si="53"/>
        <v>1230.54</v>
      </c>
      <c r="AM209" s="163">
        <f t="shared" si="53"/>
        <v>1256.24</v>
      </c>
      <c r="AN209" s="163">
        <f t="shared" si="53"/>
        <v>1168.44</v>
      </c>
      <c r="AO209" s="163">
        <f t="shared" si="53"/>
        <v>1196.44</v>
      </c>
      <c r="AP209" s="163">
        <f t="shared" si="53"/>
        <v>1156.44</v>
      </c>
      <c r="AQ209" s="163">
        <f t="shared" si="53"/>
        <v>1372.6400000000003</v>
      </c>
      <c r="AR209" s="163">
        <f t="shared" si="53"/>
        <v>1374.94</v>
      </c>
      <c r="AS209" s="163">
        <f t="shared" si="53"/>
        <v>1356.94</v>
      </c>
      <c r="AT209" s="163">
        <f t="shared" si="53"/>
        <v>1350.64</v>
      </c>
      <c r="AU209" s="163">
        <f t="shared" si="53"/>
        <v>1304.1400000000001</v>
      </c>
      <c r="AV209" s="163">
        <f t="shared" si="53"/>
        <v>1257.54</v>
      </c>
      <c r="AW209" s="163">
        <f t="shared" si="53"/>
        <v>1218.24</v>
      </c>
      <c r="AX209" s="163">
        <f t="shared" si="53"/>
        <v>1185.44</v>
      </c>
    </row>
    <row r="210" spans="1:50" x14ac:dyDescent="0.25">
      <c r="A210" s="156" t="s">
        <v>80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81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82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83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84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69</v>
      </c>
      <c r="B230" s="166">
        <f t="shared" ref="B230:AF230" si="54">B194</f>
        <v>0.64</v>
      </c>
      <c r="C230" s="166">
        <f t="shared" si="54"/>
        <v>0.64</v>
      </c>
      <c r="D230" s="166">
        <f t="shared" si="54"/>
        <v>0.64</v>
      </c>
      <c r="E230" s="166">
        <f t="shared" si="54"/>
        <v>0.64</v>
      </c>
      <c r="F230" s="166">
        <f t="shared" si="54"/>
        <v>0.64</v>
      </c>
      <c r="G230" s="166">
        <f t="shared" si="54"/>
        <v>0.64</v>
      </c>
      <c r="H230" s="166">
        <f t="shared" si="54"/>
        <v>0.64</v>
      </c>
      <c r="I230" s="166">
        <f t="shared" si="54"/>
        <v>0.64</v>
      </c>
      <c r="J230" s="166">
        <f t="shared" si="54"/>
        <v>0.64</v>
      </c>
      <c r="K230" s="166">
        <f t="shared" si="54"/>
        <v>0.64</v>
      </c>
      <c r="L230" s="166">
        <f t="shared" si="54"/>
        <v>0.64</v>
      </c>
      <c r="M230" s="166">
        <f t="shared" si="54"/>
        <v>0.64</v>
      </c>
      <c r="N230" s="166">
        <f t="shared" si="54"/>
        <v>0.64</v>
      </c>
      <c r="O230" s="166">
        <f t="shared" si="54"/>
        <v>0.64</v>
      </c>
      <c r="P230" s="166">
        <f t="shared" si="54"/>
        <v>0.64</v>
      </c>
      <c r="Q230" s="166">
        <f t="shared" si="54"/>
        <v>0.64</v>
      </c>
      <c r="R230" s="166">
        <f t="shared" si="54"/>
        <v>0.64</v>
      </c>
      <c r="S230" s="166">
        <f t="shared" si="54"/>
        <v>0.64</v>
      </c>
      <c r="T230" s="166">
        <f t="shared" si="54"/>
        <v>0.64</v>
      </c>
      <c r="U230" s="166">
        <f t="shared" si="54"/>
        <v>0.64</v>
      </c>
      <c r="V230" s="166">
        <f t="shared" si="54"/>
        <v>0.64</v>
      </c>
      <c r="W230" s="166">
        <f t="shared" si="54"/>
        <v>0.64</v>
      </c>
      <c r="X230" s="166">
        <f t="shared" si="54"/>
        <v>0.64</v>
      </c>
      <c r="Y230" s="166">
        <f t="shared" si="54"/>
        <v>0.64</v>
      </c>
      <c r="Z230" s="166">
        <f t="shared" si="54"/>
        <v>0.64</v>
      </c>
      <c r="AA230" s="166">
        <f t="shared" si="54"/>
        <v>0.64</v>
      </c>
      <c r="AB230" s="166">
        <f t="shared" si="54"/>
        <v>0.64</v>
      </c>
      <c r="AC230" s="166">
        <f t="shared" si="54"/>
        <v>0.64</v>
      </c>
      <c r="AD230" s="166">
        <f t="shared" si="54"/>
        <v>0.64</v>
      </c>
      <c r="AE230" s="166">
        <f t="shared" si="54"/>
        <v>0.64</v>
      </c>
      <c r="AF230" s="166">
        <f t="shared" si="54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5">IF(C198&lt;100,"",C198-520)</f>
        <v/>
      </c>
      <c r="D231" s="114" t="str">
        <f t="shared" si="55"/>
        <v/>
      </c>
      <c r="E231" s="114" t="str">
        <f t="shared" si="55"/>
        <v/>
      </c>
      <c r="F231" s="114" t="str">
        <f t="shared" si="55"/>
        <v/>
      </c>
      <c r="G231" s="114" t="str">
        <f t="shared" si="55"/>
        <v/>
      </c>
      <c r="H231" s="114" t="str">
        <f t="shared" si="55"/>
        <v/>
      </c>
      <c r="I231" s="114" t="str">
        <f t="shared" si="55"/>
        <v/>
      </c>
      <c r="J231" s="114" t="str">
        <f t="shared" si="55"/>
        <v/>
      </c>
      <c r="K231" s="114" t="str">
        <f t="shared" si="55"/>
        <v/>
      </c>
      <c r="L231" s="114" t="str">
        <f t="shared" si="55"/>
        <v/>
      </c>
      <c r="M231" s="114" t="str">
        <f t="shared" si="55"/>
        <v/>
      </c>
      <c r="N231" s="114" t="str">
        <f t="shared" si="55"/>
        <v/>
      </c>
      <c r="O231" s="114" t="str">
        <f t="shared" si="55"/>
        <v/>
      </c>
      <c r="P231" s="114" t="str">
        <f t="shared" si="55"/>
        <v/>
      </c>
      <c r="Q231" s="114" t="str">
        <f t="shared" si="55"/>
        <v/>
      </c>
      <c r="R231" s="114" t="str">
        <f t="shared" si="55"/>
        <v/>
      </c>
      <c r="S231" s="114" t="str">
        <f t="shared" si="55"/>
        <v/>
      </c>
      <c r="T231" s="114" t="str">
        <f t="shared" si="55"/>
        <v/>
      </c>
      <c r="U231" s="114" t="str">
        <f t="shared" si="55"/>
        <v/>
      </c>
      <c r="V231" s="114" t="str">
        <f t="shared" si="55"/>
        <v/>
      </c>
      <c r="W231" s="114" t="str">
        <f t="shared" si="55"/>
        <v/>
      </c>
      <c r="X231" s="114" t="str">
        <f t="shared" si="55"/>
        <v/>
      </c>
      <c r="Y231" s="114" t="str">
        <f t="shared" si="55"/>
        <v/>
      </c>
      <c r="Z231" s="114" t="str">
        <f t="shared" si="55"/>
        <v/>
      </c>
      <c r="AA231" s="114" t="str">
        <f t="shared" si="55"/>
        <v/>
      </c>
      <c r="AB231" s="114" t="str">
        <f t="shared" si="55"/>
        <v/>
      </c>
      <c r="AC231" s="114" t="str">
        <f t="shared" si="55"/>
        <v/>
      </c>
      <c r="AD231" s="114" t="str">
        <f t="shared" si="55"/>
        <v/>
      </c>
      <c r="AE231" s="114" t="str">
        <f t="shared" si="55"/>
        <v/>
      </c>
      <c r="AF231" s="114" t="str">
        <f t="shared" si="55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6">IF(B199&lt;100,"",B199-620)</f>
        <v/>
      </c>
      <c r="C232" s="114" t="str">
        <f t="shared" si="56"/>
        <v/>
      </c>
      <c r="D232" s="114" t="str">
        <f t="shared" si="56"/>
        <v/>
      </c>
      <c r="E232" s="114" t="str">
        <f t="shared" si="56"/>
        <v/>
      </c>
      <c r="F232" s="114" t="str">
        <f t="shared" si="56"/>
        <v/>
      </c>
      <c r="G232" s="114" t="str">
        <f t="shared" si="56"/>
        <v/>
      </c>
      <c r="H232" s="114" t="str">
        <f t="shared" si="56"/>
        <v/>
      </c>
      <c r="I232" s="114" t="str">
        <f t="shared" si="56"/>
        <v/>
      </c>
      <c r="J232" s="114" t="str">
        <f t="shared" si="56"/>
        <v/>
      </c>
      <c r="K232" s="114" t="str">
        <f t="shared" si="56"/>
        <v/>
      </c>
      <c r="L232" s="114" t="str">
        <f t="shared" si="56"/>
        <v/>
      </c>
      <c r="M232" s="114" t="str">
        <f t="shared" si="56"/>
        <v/>
      </c>
      <c r="N232" s="114" t="str">
        <f t="shared" si="56"/>
        <v/>
      </c>
      <c r="O232" s="114" t="str">
        <f t="shared" si="56"/>
        <v/>
      </c>
      <c r="P232" s="114" t="str">
        <f t="shared" si="56"/>
        <v/>
      </c>
      <c r="Q232" s="114" t="str">
        <f t="shared" si="56"/>
        <v/>
      </c>
      <c r="R232" s="114" t="str">
        <f t="shared" si="56"/>
        <v/>
      </c>
      <c r="S232" s="114" t="str">
        <f t="shared" si="56"/>
        <v/>
      </c>
      <c r="T232" s="114" t="str">
        <f t="shared" si="56"/>
        <v/>
      </c>
      <c r="U232" s="114" t="str">
        <f t="shared" si="56"/>
        <v/>
      </c>
      <c r="V232" s="114" t="str">
        <f t="shared" si="56"/>
        <v/>
      </c>
      <c r="W232" s="114" t="str">
        <f t="shared" si="56"/>
        <v/>
      </c>
      <c r="X232" s="114" t="str">
        <f t="shared" si="56"/>
        <v/>
      </c>
      <c r="Y232" s="114" t="str">
        <f t="shared" si="56"/>
        <v/>
      </c>
      <c r="Z232" s="114" t="str">
        <f t="shared" si="56"/>
        <v/>
      </c>
      <c r="AA232" s="114" t="str">
        <f t="shared" si="56"/>
        <v/>
      </c>
      <c r="AB232" s="114" t="str">
        <f t="shared" si="56"/>
        <v/>
      </c>
      <c r="AC232" s="114" t="str">
        <f t="shared" si="56"/>
        <v/>
      </c>
      <c r="AD232" s="114" t="str">
        <f t="shared" si="56"/>
        <v/>
      </c>
      <c r="AE232" s="114" t="str">
        <f t="shared" si="56"/>
        <v/>
      </c>
      <c r="AF232" s="114" t="str">
        <f t="shared" si="56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7">IF(B200&lt;100,"",B200-330)</f>
        <v/>
      </c>
      <c r="C233" s="114" t="str">
        <f t="shared" si="57"/>
        <v/>
      </c>
      <c r="D233" s="114" t="str">
        <f t="shared" si="57"/>
        <v/>
      </c>
      <c r="E233" s="114" t="str">
        <f t="shared" si="57"/>
        <v/>
      </c>
      <c r="F233" s="114" t="str">
        <f t="shared" si="57"/>
        <v/>
      </c>
      <c r="G233" s="114" t="str">
        <f t="shared" si="57"/>
        <v/>
      </c>
      <c r="H233" s="114" t="str">
        <f t="shared" si="57"/>
        <v/>
      </c>
      <c r="I233" s="114" t="str">
        <f t="shared" si="57"/>
        <v/>
      </c>
      <c r="J233" s="114" t="str">
        <f t="shared" si="57"/>
        <v/>
      </c>
      <c r="K233" s="114" t="str">
        <f t="shared" si="57"/>
        <v/>
      </c>
      <c r="L233" s="114" t="str">
        <f t="shared" si="57"/>
        <v/>
      </c>
      <c r="M233" s="114" t="str">
        <f t="shared" si="57"/>
        <v/>
      </c>
      <c r="N233" s="114" t="str">
        <f t="shared" si="57"/>
        <v/>
      </c>
      <c r="O233" s="114" t="str">
        <f t="shared" si="57"/>
        <v/>
      </c>
      <c r="P233" s="114" t="str">
        <f t="shared" si="57"/>
        <v/>
      </c>
      <c r="Q233" s="114" t="str">
        <f t="shared" si="57"/>
        <v/>
      </c>
      <c r="R233" s="114" t="str">
        <f t="shared" si="57"/>
        <v/>
      </c>
      <c r="S233" s="114" t="str">
        <f t="shared" si="57"/>
        <v/>
      </c>
      <c r="T233" s="114" t="str">
        <f t="shared" si="57"/>
        <v/>
      </c>
      <c r="U233" s="114" t="str">
        <f t="shared" si="57"/>
        <v/>
      </c>
      <c r="V233" s="114" t="str">
        <f t="shared" si="57"/>
        <v/>
      </c>
      <c r="W233" s="114" t="str">
        <f t="shared" si="57"/>
        <v/>
      </c>
      <c r="X233" s="114" t="str">
        <f t="shared" si="57"/>
        <v/>
      </c>
      <c r="Y233" s="114" t="str">
        <f t="shared" si="57"/>
        <v/>
      </c>
      <c r="Z233" s="114" t="str">
        <f t="shared" si="57"/>
        <v/>
      </c>
      <c r="AA233" s="114" t="str">
        <f t="shared" si="57"/>
        <v/>
      </c>
      <c r="AB233" s="114" t="str">
        <f t="shared" si="57"/>
        <v/>
      </c>
      <c r="AC233" s="114" t="str">
        <f t="shared" si="57"/>
        <v/>
      </c>
      <c r="AD233" s="114" t="str">
        <f t="shared" si="57"/>
        <v/>
      </c>
      <c r="AE233" s="114" t="str">
        <f t="shared" si="57"/>
        <v/>
      </c>
      <c r="AF233" s="114" t="str">
        <f t="shared" si="57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58">IF(C201&lt;100,"",C201-1500)</f>
        <v/>
      </c>
      <c r="D234" s="114" t="str">
        <f t="shared" si="58"/>
        <v/>
      </c>
      <c r="E234" s="114" t="str">
        <f t="shared" si="58"/>
        <v/>
      </c>
      <c r="F234" s="114" t="str">
        <f t="shared" si="58"/>
        <v/>
      </c>
      <c r="G234" s="114" t="str">
        <f t="shared" si="58"/>
        <v/>
      </c>
      <c r="H234" s="114" t="str">
        <f t="shared" si="58"/>
        <v/>
      </c>
      <c r="I234" s="114" t="str">
        <f t="shared" si="58"/>
        <v/>
      </c>
      <c r="J234" s="114" t="str">
        <f t="shared" si="58"/>
        <v/>
      </c>
      <c r="K234" s="114" t="str">
        <f t="shared" si="58"/>
        <v/>
      </c>
      <c r="L234" s="114" t="str">
        <f t="shared" si="58"/>
        <v/>
      </c>
      <c r="M234" s="114" t="str">
        <f t="shared" si="58"/>
        <v/>
      </c>
      <c r="N234" s="114" t="str">
        <f t="shared" si="58"/>
        <v/>
      </c>
      <c r="O234" s="114" t="str">
        <f t="shared" si="58"/>
        <v/>
      </c>
      <c r="P234" s="114" t="str">
        <f t="shared" si="58"/>
        <v/>
      </c>
      <c r="Q234" s="114" t="str">
        <f t="shared" si="58"/>
        <v/>
      </c>
      <c r="R234" s="114" t="str">
        <f t="shared" si="58"/>
        <v/>
      </c>
      <c r="S234" s="114" t="str">
        <f t="shared" si="58"/>
        <v/>
      </c>
      <c r="T234" s="114" t="str">
        <f t="shared" si="58"/>
        <v/>
      </c>
      <c r="U234" s="114" t="str">
        <f t="shared" si="58"/>
        <v/>
      </c>
      <c r="V234" s="114" t="str">
        <f t="shared" si="58"/>
        <v/>
      </c>
      <c r="W234" s="114" t="str">
        <f t="shared" si="58"/>
        <v/>
      </c>
      <c r="X234" s="114" t="str">
        <f t="shared" si="58"/>
        <v/>
      </c>
      <c r="Y234" s="114" t="str">
        <f t="shared" si="58"/>
        <v/>
      </c>
      <c r="Z234" s="114" t="str">
        <f t="shared" si="58"/>
        <v/>
      </c>
      <c r="AA234" s="114" t="str">
        <f t="shared" si="58"/>
        <v/>
      </c>
      <c r="AB234" s="114" t="str">
        <f t="shared" si="58"/>
        <v/>
      </c>
      <c r="AC234" s="114" t="str">
        <f t="shared" si="58"/>
        <v/>
      </c>
      <c r="AD234" s="114" t="str">
        <f t="shared" si="58"/>
        <v/>
      </c>
      <c r="AE234" s="114" t="str">
        <f t="shared" si="58"/>
        <v/>
      </c>
      <c r="AF234" s="114" t="str">
        <f t="shared" si="58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3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35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3877" priority="331">
      <formula>S$9&gt;=20/24</formula>
    </cfRule>
    <cfRule type="expression" dxfId="3876" priority="332">
      <formula>AND(S$9&gt;=14/24,S$9&lt;20/24)</formula>
    </cfRule>
    <cfRule type="expression" dxfId="3875" priority="333">
      <formula>AND(S$9&gt;=8/24,S$9&lt;14/24)</formula>
    </cfRule>
    <cfRule type="expression" dxfId="3874" priority="334">
      <formula>S$9&lt;8/24</formula>
    </cfRule>
  </conditionalFormatting>
  <conditionalFormatting sqref="B8:AF10 AA78:AF78 C78:Q78 L37:R38 L36:Q36 C53:AF53 C79:AF79 C189:AF195 L34:Q34 L55:Q56 C65:AF69 T208:AX208 C71:AF75 C77:AF77 C54:K58 L39:Q39 P57:Q64 L57:O58 O40:Q40 R39:R40 S37:Z40 L50:AF52 R55:Z64 L11:AB11 P42:AB45 AA38:AB40 AA59:AB64 L15:AC30 AA81:AF88 AD15:AF27 AD29:AF30 AA54:AF57 L13:AB13 L12:AF12">
    <cfRule type="expression" dxfId="3873" priority="327">
      <formula>B$9&gt;=20/24</formula>
    </cfRule>
    <cfRule type="expression" dxfId="3872" priority="328">
      <formula>AND(B$9&gt;=14/24,B$9&lt;20/24)</formula>
    </cfRule>
    <cfRule type="expression" dxfId="3871" priority="329">
      <formula>AND(B$9&gt;=8/24,B$9&lt;14/24)</formula>
    </cfRule>
    <cfRule type="expression" dxfId="3870" priority="330">
      <formula>B$9&lt;8/24</formula>
    </cfRule>
  </conditionalFormatting>
  <conditionalFormatting sqref="B187:AF187">
    <cfRule type="expression" dxfId="3869" priority="323">
      <formula>B$9&gt;=20/24</formula>
    </cfRule>
    <cfRule type="expression" dxfId="3868" priority="324">
      <formula>AND(B$9&gt;=14/24,B$9&lt;20/24)</formula>
    </cfRule>
    <cfRule type="expression" dxfId="3867" priority="325">
      <formula>AND(B$9&gt;=8/24,B$9&lt;14/24)</formula>
    </cfRule>
    <cfRule type="expression" dxfId="3866" priority="326">
      <formula>B$9&lt;8/24</formula>
    </cfRule>
  </conditionalFormatting>
  <conditionalFormatting sqref="AL4:AL6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L54:Z54">
    <cfRule type="expression" dxfId="3865" priority="318">
      <formula>L$9&gt;=20/24</formula>
    </cfRule>
    <cfRule type="expression" dxfId="3864" priority="319">
      <formula>AND(L$9&gt;=14/24,L$9&lt;20/24)</formula>
    </cfRule>
    <cfRule type="expression" dxfId="3863" priority="320">
      <formula>AND(L$9&gt;=8/24,L$9&lt;14/24)</formula>
    </cfRule>
    <cfRule type="expression" dxfId="3862" priority="321">
      <formula>L$9&lt;8/24</formula>
    </cfRule>
  </conditionalFormatting>
  <conditionalFormatting sqref="L40:N40">
    <cfRule type="expression" dxfId="3861" priority="314">
      <formula>L$9&gt;=20/24</formula>
    </cfRule>
    <cfRule type="expression" dxfId="3860" priority="315">
      <formula>AND(L$9&gt;=14/24,L$9&lt;20/24)</formula>
    </cfRule>
    <cfRule type="expression" dxfId="3859" priority="316">
      <formula>AND(L$9&gt;=8/24,L$9&lt;14/24)</formula>
    </cfRule>
    <cfRule type="expression" dxfId="3858" priority="317">
      <formula>L$9&lt;8/24</formula>
    </cfRule>
  </conditionalFormatting>
  <conditionalFormatting sqref="R36:Z36">
    <cfRule type="expression" dxfId="3857" priority="306">
      <formula>R$9&gt;=20/24</formula>
    </cfRule>
    <cfRule type="expression" dxfId="3856" priority="307">
      <formula>AND(R$9&gt;=14/24,R$9&lt;20/24)</formula>
    </cfRule>
    <cfRule type="expression" dxfId="3855" priority="308">
      <formula>AND(R$9&gt;=8/24,R$9&lt;14/24)</formula>
    </cfRule>
    <cfRule type="expression" dxfId="3854" priority="309">
      <formula>R$9&lt;8/24</formula>
    </cfRule>
  </conditionalFormatting>
  <conditionalFormatting sqref="R78:Z78">
    <cfRule type="expression" dxfId="3853" priority="298">
      <formula>R$9&gt;=20/24</formula>
    </cfRule>
    <cfRule type="expression" dxfId="3852" priority="299">
      <formula>AND(R$9&gt;=14/24,R$9&lt;20/24)</formula>
    </cfRule>
    <cfRule type="expression" dxfId="3851" priority="300">
      <formula>AND(R$9&gt;=8/24,R$9&lt;14/24)</formula>
    </cfRule>
    <cfRule type="expression" dxfId="3850" priority="301">
      <formula>R$9&lt;8/24</formula>
    </cfRule>
  </conditionalFormatting>
  <conditionalFormatting sqref="L32:AF32">
    <cfRule type="expression" dxfId="3849" priority="290">
      <formula>L$9&gt;=20/24</formula>
    </cfRule>
    <cfRule type="expression" dxfId="3848" priority="291">
      <formula>AND(L$9&gt;=14/24,L$9&lt;20/24)</formula>
    </cfRule>
    <cfRule type="expression" dxfId="3847" priority="292">
      <formula>AND(L$9&gt;=8/24,L$9&lt;14/24)</formula>
    </cfRule>
    <cfRule type="expression" dxfId="3846" priority="293">
      <formula>L$9&lt;8/24</formula>
    </cfRule>
  </conditionalFormatting>
  <conditionalFormatting sqref="L46:AB46">
    <cfRule type="expression" dxfId="3845" priority="286">
      <formula>L$9&gt;=20/24</formula>
    </cfRule>
    <cfRule type="expression" dxfId="3844" priority="287">
      <formula>AND(L$9&gt;=14/24,L$9&lt;20/24)</formula>
    </cfRule>
    <cfRule type="expression" dxfId="3843" priority="288">
      <formula>AND(L$9&gt;=8/24,L$9&lt;14/24)</formula>
    </cfRule>
    <cfRule type="expression" dxfId="3842" priority="289">
      <formula>L$9&lt;8/24</formula>
    </cfRule>
  </conditionalFormatting>
  <conditionalFormatting sqref="L47:AB47">
    <cfRule type="expression" dxfId="3841" priority="282">
      <formula>L$9&gt;=20/24</formula>
    </cfRule>
    <cfRule type="expression" dxfId="3840" priority="283">
      <formula>AND(L$9&gt;=14/24,L$9&lt;20/24)</formula>
    </cfRule>
    <cfRule type="expression" dxfId="3839" priority="284">
      <formula>AND(L$9&gt;=8/24,L$9&lt;14/24)</formula>
    </cfRule>
    <cfRule type="expression" dxfId="3838" priority="285">
      <formula>L$9&lt;8/24</formula>
    </cfRule>
  </conditionalFormatting>
  <conditionalFormatting sqref="L42:AB45">
    <cfRule type="expression" dxfId="3837" priority="278">
      <formula>L$9&gt;=20/24</formula>
    </cfRule>
    <cfRule type="expression" dxfId="3836" priority="279">
      <formula>AND(L$9&gt;=14/24,L$9&lt;20/24)</formula>
    </cfRule>
    <cfRule type="expression" dxfId="3835" priority="280">
      <formula>AND(L$9&gt;=8/24,L$9&lt;14/24)</formula>
    </cfRule>
    <cfRule type="expression" dxfId="3834" priority="281">
      <formula>L$9&lt;8/24</formula>
    </cfRule>
  </conditionalFormatting>
  <conditionalFormatting sqref="R34:AD34">
    <cfRule type="expression" dxfId="3833" priority="274">
      <formula>R$9&gt;=20/24</formula>
    </cfRule>
    <cfRule type="expression" dxfId="3832" priority="275">
      <formula>AND(R$9&gt;=14/24,R$9&lt;20/24)</formula>
    </cfRule>
    <cfRule type="expression" dxfId="3831" priority="276">
      <formula>AND(R$9&gt;=8/24,R$9&lt;14/24)</formula>
    </cfRule>
    <cfRule type="expression" dxfId="3830" priority="277">
      <formula>R$9&lt;8/24</formula>
    </cfRule>
  </conditionalFormatting>
  <conditionalFormatting sqref="AA58:AB58 AC58:AF64">
    <cfRule type="expression" dxfId="3829" priority="254">
      <formula>AA$9&gt;=20/24</formula>
    </cfRule>
    <cfRule type="expression" dxfId="3828" priority="255">
      <formula>AND(AA$9&gt;=14/24,AA$9&lt;20/24)</formula>
    </cfRule>
    <cfRule type="expression" dxfId="3827" priority="256">
      <formula>AND(AA$9&gt;=8/24,AA$9&lt;14/24)</formula>
    </cfRule>
    <cfRule type="expression" dxfId="3826" priority="257">
      <formula>AA$9&lt;8/24</formula>
    </cfRule>
  </conditionalFormatting>
  <conditionalFormatting sqref="AA91:AF94">
    <cfRule type="expression" dxfId="3825" priority="250">
      <formula>AA$9&gt;=20/24</formula>
    </cfRule>
    <cfRule type="expression" dxfId="3824" priority="251">
      <formula>AND(AA$9&gt;=14/24,AA$9&lt;20/24)</formula>
    </cfRule>
    <cfRule type="expression" dxfId="3823" priority="252">
      <formula>AND(AA$9&gt;=8/24,AA$9&lt;14/24)</formula>
    </cfRule>
    <cfRule type="expression" dxfId="3822" priority="253">
      <formula>AA$9&lt;8/24</formula>
    </cfRule>
  </conditionalFormatting>
  <conditionalFormatting sqref="C59:K59">
    <cfRule type="expression" dxfId="3821" priority="246">
      <formula>C$9&gt;=20/24</formula>
    </cfRule>
    <cfRule type="expression" dxfId="3820" priority="247">
      <formula>AND(C$9&gt;=14/24,C$9&lt;20/24)</formula>
    </cfRule>
    <cfRule type="expression" dxfId="3819" priority="248">
      <formula>AND(C$9&gt;=8/24,C$9&lt;14/24)</formula>
    </cfRule>
    <cfRule type="expression" dxfId="3818" priority="249">
      <formula>C$9&lt;8/24</formula>
    </cfRule>
  </conditionalFormatting>
  <conditionalFormatting sqref="W94:Z94">
    <cfRule type="expression" dxfId="3817" priority="242">
      <formula>W$9&gt;=20/24</formula>
    </cfRule>
    <cfRule type="expression" dxfId="3816" priority="243">
      <formula>AND(W$9&gt;=14/24,W$9&lt;20/24)</formula>
    </cfRule>
    <cfRule type="expression" dxfId="3815" priority="244">
      <formula>AND(W$9&gt;=8/24,W$9&lt;14/24)</formula>
    </cfRule>
    <cfRule type="expression" dxfId="3814" priority="245">
      <formula>W$9&lt;8/24</formula>
    </cfRule>
  </conditionalFormatting>
  <conditionalFormatting sqref="AG48 L32:AF32 L15:AF30 D11:AF11 C33:AF40 C42:AF53 L12:AF13">
    <cfRule type="expression" dxfId="3813" priority="241">
      <formula>C11&gt;$AG11</formula>
    </cfRule>
  </conditionalFormatting>
  <conditionalFormatting sqref="A96:A152 A81:A94 A11:A13 A15:A30 A42:A69 A77:A79 A71:A75 A32:A40 A165:A196">
    <cfRule type="expression" dxfId="3812" priority="240">
      <formula>$AH11=0</formula>
    </cfRule>
  </conditionalFormatting>
  <conditionalFormatting sqref="AA95:AF95">
    <cfRule type="expression" dxfId="3811" priority="236">
      <formula>AA$9&gt;=20/24</formula>
    </cfRule>
    <cfRule type="expression" dxfId="3810" priority="237">
      <formula>AND(AA$9&gt;=14/24,AA$9&lt;20/24)</formula>
    </cfRule>
    <cfRule type="expression" dxfId="3809" priority="238">
      <formula>AND(AA$9&gt;=8/24,AA$9&lt;14/24)</formula>
    </cfRule>
    <cfRule type="expression" dxfId="3808" priority="239">
      <formula>AA$9&lt;8/24</formula>
    </cfRule>
  </conditionalFormatting>
  <conditionalFormatting sqref="T95:Z95">
    <cfRule type="expression" dxfId="3807" priority="232">
      <formula>T$9&gt;=20/24</formula>
    </cfRule>
    <cfRule type="expression" dxfId="3806" priority="233">
      <formula>AND(T$9&gt;=14/24,T$9&lt;20/24)</formula>
    </cfRule>
    <cfRule type="expression" dxfId="3805" priority="234">
      <formula>AND(T$9&gt;=8/24,T$9&lt;14/24)</formula>
    </cfRule>
    <cfRule type="expression" dxfId="3804" priority="235">
      <formula>T$9&lt;8/24</formula>
    </cfRule>
  </conditionalFormatting>
  <conditionalFormatting sqref="A95">
    <cfRule type="expression" dxfId="3803" priority="231">
      <formula>$AH95=0</formula>
    </cfRule>
  </conditionalFormatting>
  <conditionalFormatting sqref="C33:AF33">
    <cfRule type="expression" dxfId="3802" priority="227">
      <formula>C$9&gt;=20/24</formula>
    </cfRule>
    <cfRule type="expression" dxfId="3801" priority="228">
      <formula>AND(C$9&gt;=14/24,C$9&lt;20/24)</formula>
    </cfRule>
    <cfRule type="expression" dxfId="3800" priority="229">
      <formula>AND(C$9&gt;=8/24,C$9&lt;14/24)</formula>
    </cfRule>
    <cfRule type="expression" dxfId="3799" priority="230">
      <formula>C$9&lt;8/24</formula>
    </cfRule>
  </conditionalFormatting>
  <conditionalFormatting sqref="R33:AF33">
    <cfRule type="expression" dxfId="3798" priority="223">
      <formula>R$9&gt;=20/24</formula>
    </cfRule>
    <cfRule type="expression" dxfId="3797" priority="224">
      <formula>AND(R$9&gt;=14/24,R$9&lt;20/24)</formula>
    </cfRule>
    <cfRule type="expression" dxfId="3796" priority="225">
      <formula>AND(R$9&gt;=8/24,R$9&lt;14/24)</formula>
    </cfRule>
    <cfRule type="expression" dxfId="3795" priority="226">
      <formula>R$9&lt;8/24</formula>
    </cfRule>
  </conditionalFormatting>
  <conditionalFormatting sqref="C60:K64">
    <cfRule type="expression" dxfId="3794" priority="215">
      <formula>C$9&gt;=20/24</formula>
    </cfRule>
    <cfRule type="expression" dxfId="3793" priority="216">
      <formula>AND(C$9&gt;=14/24,C$9&lt;20/24)</formula>
    </cfRule>
    <cfRule type="expression" dxfId="3792" priority="217">
      <formula>AND(C$9&gt;=8/24,C$9&lt;14/24)</formula>
    </cfRule>
    <cfRule type="expression" dxfId="3791" priority="218">
      <formula>C$9&lt;8/24</formula>
    </cfRule>
  </conditionalFormatting>
  <conditionalFormatting sqref="L59:O64">
    <cfRule type="expression" dxfId="3790" priority="211">
      <formula>L$9&gt;=20/24</formula>
    </cfRule>
    <cfRule type="expression" dxfId="3789" priority="212">
      <formula>AND(L$9&gt;=14/24,L$9&lt;20/24)</formula>
    </cfRule>
    <cfRule type="expression" dxfId="3788" priority="213">
      <formula>AND(L$9&gt;=8/24,L$9&lt;14/24)</formula>
    </cfRule>
    <cfRule type="expression" dxfId="3787" priority="214">
      <formula>L$9&lt;8/24</formula>
    </cfRule>
  </conditionalFormatting>
  <conditionalFormatting sqref="AL30">
    <cfRule type="iconSet" priority="210">
      <iconSet iconSet="3TrafficLights2" reverse="1">
        <cfvo type="percent" val="0"/>
        <cfvo type="num" val="1"/>
        <cfvo type="num" val="1"/>
      </iconSet>
    </cfRule>
  </conditionalFormatting>
  <conditionalFormatting sqref="L31:AF31">
    <cfRule type="expression" dxfId="3786" priority="202">
      <formula>L$9&gt;=20/24</formula>
    </cfRule>
    <cfRule type="expression" dxfId="3785" priority="203">
      <formula>AND(L$9&gt;=14/24,L$9&lt;20/24)</formula>
    </cfRule>
    <cfRule type="expression" dxfId="3784" priority="204">
      <formula>AND(L$9&gt;=8/24,L$9&lt;14/24)</formula>
    </cfRule>
    <cfRule type="expression" dxfId="3783" priority="205">
      <formula>L$9&lt;8/24</formula>
    </cfRule>
  </conditionalFormatting>
  <conditionalFormatting sqref="L31:AF31">
    <cfRule type="expression" dxfId="3782" priority="197">
      <formula>L31&gt;$AG31</formula>
    </cfRule>
  </conditionalFormatting>
  <conditionalFormatting sqref="A31">
    <cfRule type="expression" dxfId="3781" priority="196">
      <formula>$AH31=0</formula>
    </cfRule>
  </conditionalFormatting>
  <conditionalFormatting sqref="C80:AF80">
    <cfRule type="expression" dxfId="3780" priority="192">
      <formula>C$9&gt;=20/24</formula>
    </cfRule>
    <cfRule type="expression" dxfId="3779" priority="193">
      <formula>AND(C$9&gt;=14/24,C$9&lt;20/24)</formula>
    </cfRule>
    <cfRule type="expression" dxfId="3778" priority="194">
      <formula>AND(C$9&gt;=8/24,C$9&lt;14/24)</formula>
    </cfRule>
    <cfRule type="expression" dxfId="3777" priority="195">
      <formula>C$9&lt;8/24</formula>
    </cfRule>
  </conditionalFormatting>
  <conditionalFormatting sqref="A80">
    <cfRule type="expression" dxfId="3776" priority="191">
      <formula>$AH80=0</formula>
    </cfRule>
  </conditionalFormatting>
  <conditionalFormatting sqref="L14:AB14">
    <cfRule type="expression" dxfId="3775" priority="183">
      <formula>L$9&gt;=20/24</formula>
    </cfRule>
    <cfRule type="expression" dxfId="3774" priority="184">
      <formula>AND(L$9&gt;=14/24,L$9&lt;20/24)</formula>
    </cfRule>
    <cfRule type="expression" dxfId="3773" priority="185">
      <formula>AND(L$9&gt;=8/24,L$9&lt;14/24)</formula>
    </cfRule>
    <cfRule type="expression" dxfId="3772" priority="186">
      <formula>L$9&lt;8/24</formula>
    </cfRule>
  </conditionalFormatting>
  <conditionalFormatting sqref="L14:AF14">
    <cfRule type="expression" dxfId="3771" priority="178">
      <formula>L14&gt;$AG14</formula>
    </cfRule>
  </conditionalFormatting>
  <conditionalFormatting sqref="A14">
    <cfRule type="expression" dxfId="3770" priority="177">
      <formula>$AH14=0</formula>
    </cfRule>
  </conditionalFormatting>
  <conditionalFormatting sqref="A159:A164">
    <cfRule type="expression" dxfId="3769" priority="176">
      <formula>$AH159=0</formula>
    </cfRule>
  </conditionalFormatting>
  <conditionalFormatting sqref="A153:A158">
    <cfRule type="expression" dxfId="3768" priority="175">
      <formula>$AH153=0</formula>
    </cfRule>
  </conditionalFormatting>
  <conditionalFormatting sqref="P41:AB41">
    <cfRule type="expression" dxfId="3767" priority="171">
      <formula>P$9&gt;=20/24</formula>
    </cfRule>
    <cfRule type="expression" dxfId="3766" priority="172">
      <formula>AND(P$9&gt;=14/24,P$9&lt;20/24)</formula>
    </cfRule>
    <cfRule type="expression" dxfId="3765" priority="173">
      <formula>AND(P$9&gt;=8/24,P$9&lt;14/24)</formula>
    </cfRule>
    <cfRule type="expression" dxfId="3764" priority="174">
      <formula>P$9&lt;8/24</formula>
    </cfRule>
  </conditionalFormatting>
  <conditionalFormatting sqref="L41:O41">
    <cfRule type="expression" dxfId="3763" priority="167">
      <formula>L$9&gt;=20/24</formula>
    </cfRule>
    <cfRule type="expression" dxfId="3762" priority="168">
      <formula>AND(L$9&gt;=14/24,L$9&lt;20/24)</formula>
    </cfRule>
    <cfRule type="expression" dxfId="3761" priority="169">
      <formula>AND(L$9&gt;=8/24,L$9&lt;14/24)</formula>
    </cfRule>
    <cfRule type="expression" dxfId="3760" priority="170">
      <formula>L$9&lt;8/24</formula>
    </cfRule>
  </conditionalFormatting>
  <conditionalFormatting sqref="C41:AF41">
    <cfRule type="expression" dxfId="3759" priority="162">
      <formula>C41&gt;$AG41</formula>
    </cfRule>
  </conditionalFormatting>
  <conditionalFormatting sqref="A41">
    <cfRule type="expression" dxfId="3758" priority="161">
      <formula>$AH41=0</formula>
    </cfRule>
  </conditionalFormatting>
  <conditionalFormatting sqref="C76:AF76">
    <cfRule type="expression" dxfId="3757" priority="157">
      <formula>C$9&gt;=20/24</formula>
    </cfRule>
    <cfRule type="expression" dxfId="3756" priority="158">
      <formula>AND(C$9&gt;=14/24,C$9&lt;20/24)</formula>
    </cfRule>
    <cfRule type="expression" dxfId="3755" priority="159">
      <formula>AND(C$9&gt;=8/24,C$9&lt;14/24)</formula>
    </cfRule>
    <cfRule type="expression" dxfId="3754" priority="160">
      <formula>C$9&lt;8/24</formula>
    </cfRule>
  </conditionalFormatting>
  <conditionalFormatting sqref="A76">
    <cfRule type="expression" dxfId="3753" priority="156">
      <formula>$AH76=0</formula>
    </cfRule>
  </conditionalFormatting>
  <conditionalFormatting sqref="C70:AG70">
    <cfRule type="expression" dxfId="3752" priority="152">
      <formula>C$9&gt;=20/24</formula>
    </cfRule>
    <cfRule type="expression" dxfId="3751" priority="153">
      <formula>AND(C$9&gt;=14/24,C$9&lt;20/24)</formula>
    </cfRule>
    <cfRule type="expression" dxfId="3750" priority="154">
      <formula>AND(C$9&gt;=8/24,C$9&lt;14/24)</formula>
    </cfRule>
    <cfRule type="expression" dxfId="3749" priority="155">
      <formula>C$9&lt;8/24</formula>
    </cfRule>
  </conditionalFormatting>
  <conditionalFormatting sqref="A70">
    <cfRule type="expression" dxfId="3748" priority="151">
      <formula>$AH70=0</formula>
    </cfRule>
  </conditionalFormatting>
  <conditionalFormatting sqref="AL31:AL32 AL7:AL29">
    <cfRule type="iconSet" priority="337">
      <iconSet iconSet="3TrafficLights2" reverse="1">
        <cfvo type="percent" val="0"/>
        <cfvo type="num" val="1"/>
        <cfvo type="num" val="1"/>
      </iconSet>
    </cfRule>
  </conditionalFormatting>
  <conditionalFormatting sqref="S82:Z88">
    <cfRule type="expression" dxfId="3747" priority="135">
      <formula>S$9&gt;=20/24</formula>
    </cfRule>
    <cfRule type="expression" dxfId="3746" priority="136">
      <formula>AND(S$9&gt;=14/24,S$9&lt;20/24)</formula>
    </cfRule>
    <cfRule type="expression" dxfId="3745" priority="137">
      <formula>AND(S$9&gt;=8/24,S$9&lt;14/24)</formula>
    </cfRule>
    <cfRule type="expression" dxfId="3744" priority="138">
      <formula>S$9&lt;8/24</formula>
    </cfRule>
  </conditionalFormatting>
  <conditionalFormatting sqref="S81:Z81">
    <cfRule type="expression" dxfId="3743" priority="131">
      <formula>S$9&gt;=20/24</formula>
    </cfRule>
    <cfRule type="expression" dxfId="3742" priority="132">
      <formula>AND(S$9&gt;=14/24,S$9&lt;20/24)</formula>
    </cfRule>
    <cfRule type="expression" dxfId="3741" priority="133">
      <formula>AND(S$9&gt;=8/24,S$9&lt;14/24)</formula>
    </cfRule>
    <cfRule type="expression" dxfId="3740" priority="134">
      <formula>S$9&lt;8/24</formula>
    </cfRule>
  </conditionalFormatting>
  <conditionalFormatting sqref="R82:R88 C81:Q88">
    <cfRule type="expression" dxfId="3739" priority="127">
      <formula>C$9&gt;=20/24</formula>
    </cfRule>
    <cfRule type="expression" dxfId="3738" priority="128">
      <formula>AND(C$9&gt;=14/24,C$9&lt;20/24)</formula>
    </cfRule>
    <cfRule type="expression" dxfId="3737" priority="129">
      <formula>AND(C$9&gt;=8/24,C$9&lt;14/24)</formula>
    </cfRule>
    <cfRule type="expression" dxfId="3736" priority="130">
      <formula>C$9&lt;8/24</formula>
    </cfRule>
  </conditionalFormatting>
  <conditionalFormatting sqref="R81">
    <cfRule type="expression" dxfId="3735" priority="123">
      <formula>R$9&gt;=20/24</formula>
    </cfRule>
    <cfRule type="expression" dxfId="3734" priority="124">
      <formula>AND(R$9&gt;=14/24,R$9&lt;20/24)</formula>
    </cfRule>
    <cfRule type="expression" dxfId="3733" priority="125">
      <formula>AND(R$9&gt;=8/24,R$9&lt;14/24)</formula>
    </cfRule>
    <cfRule type="expression" dxfId="3732" priority="126">
      <formula>R$9&lt;8/24</formula>
    </cfRule>
  </conditionalFormatting>
  <conditionalFormatting sqref="S91:V94 W91:Z93">
    <cfRule type="expression" dxfId="3731" priority="119">
      <formula>S$9&gt;=20/24</formula>
    </cfRule>
    <cfRule type="expression" dxfId="3730" priority="120">
      <formula>AND(S$9&gt;=14/24,S$9&lt;20/24)</formula>
    </cfRule>
    <cfRule type="expression" dxfId="3729" priority="121">
      <formula>AND(S$9&gt;=8/24,S$9&lt;14/24)</formula>
    </cfRule>
    <cfRule type="expression" dxfId="3728" priority="122">
      <formula>S$9&lt;8/24</formula>
    </cfRule>
  </conditionalFormatting>
  <conditionalFormatting sqref="S95">
    <cfRule type="expression" dxfId="3727" priority="115">
      <formula>S$9&gt;=20/24</formula>
    </cfRule>
    <cfRule type="expression" dxfId="3726" priority="116">
      <formula>AND(S$9&gt;=14/24,S$9&lt;20/24)</formula>
    </cfRule>
    <cfRule type="expression" dxfId="3725" priority="117">
      <formula>AND(S$9&gt;=8/24,S$9&lt;14/24)</formula>
    </cfRule>
    <cfRule type="expression" dxfId="3724" priority="118">
      <formula>S$9&lt;8/24</formula>
    </cfRule>
  </conditionalFormatting>
  <conditionalFormatting sqref="C92:J94 C91:E91 L92:L94">
    <cfRule type="expression" dxfId="3723" priority="111">
      <formula>C$9&gt;=20/24</formula>
    </cfRule>
    <cfRule type="expression" dxfId="3722" priority="112">
      <formula>AND(C$9&gt;=14/24,C$9&lt;20/24)</formula>
    </cfRule>
    <cfRule type="expression" dxfId="3721" priority="113">
      <formula>AND(C$9&gt;=8/24,C$9&lt;14/24)</formula>
    </cfRule>
    <cfRule type="expression" dxfId="3720" priority="114">
      <formula>C$9&lt;8/24</formula>
    </cfRule>
  </conditionalFormatting>
  <conditionalFormatting sqref="M92:Q94 N91:Q91">
    <cfRule type="expression" dxfId="3719" priority="107">
      <formula>M$9&gt;=20/24</formula>
    </cfRule>
    <cfRule type="expression" dxfId="3718" priority="108">
      <formula>AND(M$9&gt;=14/24,M$9&lt;20/24)</formula>
    </cfRule>
    <cfRule type="expression" dxfId="3717" priority="109">
      <formula>AND(M$9&gt;=8/24,M$9&lt;14/24)</formula>
    </cfRule>
    <cfRule type="expression" dxfId="3716" priority="110">
      <formula>M$9&lt;8/24</formula>
    </cfRule>
  </conditionalFormatting>
  <conditionalFormatting sqref="R91:R94">
    <cfRule type="expression" dxfId="3715" priority="103">
      <formula>R$9&gt;=20/24</formula>
    </cfRule>
    <cfRule type="expression" dxfId="3714" priority="104">
      <formula>AND(R$9&gt;=14/24,R$9&lt;20/24)</formula>
    </cfRule>
    <cfRule type="expression" dxfId="3713" priority="105">
      <formula>AND(R$9&gt;=8/24,R$9&lt;14/24)</formula>
    </cfRule>
    <cfRule type="expression" dxfId="3712" priority="106">
      <formula>R$9&lt;8/24</formula>
    </cfRule>
  </conditionalFormatting>
  <conditionalFormatting sqref="C95:J95 L95">
    <cfRule type="expression" dxfId="3711" priority="99">
      <formula>C$9&gt;=20/24</formula>
    </cfRule>
    <cfRule type="expression" dxfId="3710" priority="100">
      <formula>AND(C$9&gt;=14/24,C$9&lt;20/24)</formula>
    </cfRule>
    <cfRule type="expression" dxfId="3709" priority="101">
      <formula>AND(C$9&gt;=8/24,C$9&lt;14/24)</formula>
    </cfRule>
    <cfRule type="expression" dxfId="3708" priority="102">
      <formula>C$9&lt;8/24</formula>
    </cfRule>
  </conditionalFormatting>
  <conditionalFormatting sqref="M95:Q95">
    <cfRule type="expression" dxfId="3707" priority="95">
      <formula>M$9&gt;=20/24</formula>
    </cfRule>
    <cfRule type="expression" dxfId="3706" priority="96">
      <formula>AND(M$9&gt;=14/24,M$9&lt;20/24)</formula>
    </cfRule>
    <cfRule type="expression" dxfId="3705" priority="97">
      <formula>AND(M$9&gt;=8/24,M$9&lt;14/24)</formula>
    </cfRule>
    <cfRule type="expression" dxfId="3704" priority="98">
      <formula>M$9&lt;8/24</formula>
    </cfRule>
  </conditionalFormatting>
  <conditionalFormatting sqref="R95">
    <cfRule type="expression" dxfId="3703" priority="91">
      <formula>R$9&gt;=20/24</formula>
    </cfRule>
    <cfRule type="expression" dxfId="3702" priority="92">
      <formula>AND(R$9&gt;=14/24,R$9&lt;20/24)</formula>
    </cfRule>
    <cfRule type="expression" dxfId="3701" priority="93">
      <formula>AND(R$9&gt;=8/24,R$9&lt;14/24)</formula>
    </cfRule>
    <cfRule type="expression" dxfId="3700" priority="94">
      <formula>R$9&lt;8/24</formula>
    </cfRule>
  </conditionalFormatting>
  <conditionalFormatting sqref="L91:M91">
    <cfRule type="expression" dxfId="3699" priority="87">
      <formula>L$9&gt;=20/24</formula>
    </cfRule>
    <cfRule type="expression" dxfId="3698" priority="88">
      <formula>AND(L$9&gt;=14/24,L$9&lt;20/24)</formula>
    </cfRule>
    <cfRule type="expression" dxfId="3697" priority="89">
      <formula>AND(L$9&gt;=8/24,L$9&lt;14/24)</formula>
    </cfRule>
    <cfRule type="expression" dxfId="3696" priority="90">
      <formula>L$9&lt;8/24</formula>
    </cfRule>
  </conditionalFormatting>
  <conditionalFormatting sqref="F91:J91">
    <cfRule type="expression" dxfId="3695" priority="83">
      <formula>F$9&gt;=20/24</formula>
    </cfRule>
    <cfRule type="expression" dxfId="3694" priority="84">
      <formula>AND(F$9&gt;=14/24,F$9&lt;20/24)</formula>
    </cfRule>
    <cfRule type="expression" dxfId="3693" priority="85">
      <formula>AND(F$9&gt;=8/24,F$9&lt;14/24)</formula>
    </cfRule>
    <cfRule type="expression" dxfId="3692" priority="86">
      <formula>F$9&lt;8/24</formula>
    </cfRule>
  </conditionalFormatting>
  <conditionalFormatting sqref="S91:Z91">
    <cfRule type="expression" dxfId="3691" priority="79">
      <formula>S$9&gt;=20/24</formula>
    </cfRule>
    <cfRule type="expression" dxfId="3690" priority="80">
      <formula>AND(S$9&gt;=14/24,S$9&lt;20/24)</formula>
    </cfRule>
    <cfRule type="expression" dxfId="3689" priority="81">
      <formula>AND(S$9&gt;=8/24,S$9&lt;14/24)</formula>
    </cfRule>
    <cfRule type="expression" dxfId="3688" priority="82">
      <formula>S$9&lt;8/24</formula>
    </cfRule>
  </conditionalFormatting>
  <conditionalFormatting sqref="M91:R91">
    <cfRule type="expression" dxfId="3687" priority="75">
      <formula>M$9&gt;=20/24</formula>
    </cfRule>
    <cfRule type="expression" dxfId="3686" priority="76">
      <formula>AND(M$9&gt;=14/24,M$9&lt;20/24)</formula>
    </cfRule>
    <cfRule type="expression" dxfId="3685" priority="77">
      <formula>AND(M$9&gt;=8/24,M$9&lt;14/24)</formula>
    </cfRule>
    <cfRule type="expression" dxfId="3684" priority="78">
      <formula>M$9&lt;8/24</formula>
    </cfRule>
  </conditionalFormatting>
  <conditionalFormatting sqref="B81:B88 B65:B69 B71:B75 B77:B79 B50:B57">
    <cfRule type="expression" dxfId="3683" priority="71">
      <formula>B$9&gt;=20/24</formula>
    </cfRule>
    <cfRule type="expression" dxfId="3682" priority="72">
      <formula>AND(B$9&gt;=14/24,B$9&lt;20/24)</formula>
    </cfRule>
    <cfRule type="expression" dxfId="3681" priority="73">
      <formula>AND(B$9&gt;=8/24,B$9&lt;14/24)</formula>
    </cfRule>
    <cfRule type="expression" dxfId="3680" priority="74">
      <formula>B$9&lt;8/24</formula>
    </cfRule>
  </conditionalFormatting>
  <conditionalFormatting sqref="B34">
    <cfRule type="expression" dxfId="3679" priority="67">
      <formula>B$9&gt;=20/24</formula>
    </cfRule>
    <cfRule type="expression" dxfId="3678" priority="68">
      <formula>AND(B$9&gt;=14/24,B$9&lt;20/24)</formula>
    </cfRule>
    <cfRule type="expression" dxfId="3677" priority="69">
      <formula>AND(B$9&gt;=8/24,B$9&lt;14/24)</formula>
    </cfRule>
    <cfRule type="expression" dxfId="3676" priority="70">
      <formula>B$9&lt;8/24</formula>
    </cfRule>
  </conditionalFormatting>
  <conditionalFormatting sqref="B58:B64">
    <cfRule type="expression" dxfId="3675" priority="63">
      <formula>B$9&gt;=20/24</formula>
    </cfRule>
    <cfRule type="expression" dxfId="3674" priority="64">
      <formula>AND(B$9&gt;=14/24,B$9&lt;20/24)</formula>
    </cfRule>
    <cfRule type="expression" dxfId="3673" priority="65">
      <formula>AND(B$9&gt;=8/24,B$9&lt;14/24)</formula>
    </cfRule>
    <cfRule type="expression" dxfId="3672" priority="66">
      <formula>B$9&lt;8/24</formula>
    </cfRule>
  </conditionalFormatting>
  <conditionalFormatting sqref="B91:B94">
    <cfRule type="expression" dxfId="3671" priority="59">
      <formula>B$9&gt;=20/24</formula>
    </cfRule>
    <cfRule type="expression" dxfId="3670" priority="60">
      <formula>AND(B$9&gt;=14/24,B$9&lt;20/24)</formula>
    </cfRule>
    <cfRule type="expression" dxfId="3669" priority="61">
      <formula>AND(B$9&gt;=8/24,B$9&lt;14/24)</formula>
    </cfRule>
    <cfRule type="expression" dxfId="3668" priority="62">
      <formula>B$9&lt;8/24</formula>
    </cfRule>
  </conditionalFormatting>
  <conditionalFormatting sqref="B42:B53 B33:B40 B11:C11">
    <cfRule type="expression" dxfId="3667" priority="58">
      <formula>B11&gt;$AG11</formula>
    </cfRule>
  </conditionalFormatting>
  <conditionalFormatting sqref="B95">
    <cfRule type="expression" dxfId="3666" priority="54">
      <formula>B$9&gt;=20/24</formula>
    </cfRule>
    <cfRule type="expression" dxfId="3665" priority="55">
      <formula>AND(B$9&gt;=14/24,B$9&lt;20/24)</formula>
    </cfRule>
    <cfRule type="expression" dxfId="3664" priority="56">
      <formula>AND(B$9&gt;=8/24,B$9&lt;14/24)</formula>
    </cfRule>
    <cfRule type="expression" dxfId="3663" priority="57">
      <formula>B$9&lt;8/24</formula>
    </cfRule>
  </conditionalFormatting>
  <conditionalFormatting sqref="B33">
    <cfRule type="expression" dxfId="3662" priority="50">
      <formula>B$9&gt;=20/24</formula>
    </cfRule>
    <cfRule type="expression" dxfId="3661" priority="51">
      <formula>AND(B$9&gt;=14/24,B$9&lt;20/24)</formula>
    </cfRule>
    <cfRule type="expression" dxfId="3660" priority="52">
      <formula>AND(B$9&gt;=8/24,B$9&lt;14/24)</formula>
    </cfRule>
    <cfRule type="expression" dxfId="3659" priority="53">
      <formula>B$9&lt;8/24</formula>
    </cfRule>
  </conditionalFormatting>
  <conditionalFormatting sqref="B80">
    <cfRule type="expression" dxfId="3658" priority="46">
      <formula>B$9&gt;=20/24</formula>
    </cfRule>
    <cfRule type="expression" dxfId="3657" priority="47">
      <formula>AND(B$9&gt;=14/24,B$9&lt;20/24)</formula>
    </cfRule>
    <cfRule type="expression" dxfId="3656" priority="48">
      <formula>AND(B$9&gt;=8/24,B$9&lt;14/24)</formula>
    </cfRule>
    <cfRule type="expression" dxfId="3655" priority="49">
      <formula>B$9&lt;8/24</formula>
    </cfRule>
  </conditionalFormatting>
  <conditionalFormatting sqref="B41">
    <cfRule type="expression" dxfId="3654" priority="45">
      <formula>B41&gt;$AG41</formula>
    </cfRule>
  </conditionalFormatting>
  <conditionalFormatting sqref="B76">
    <cfRule type="expression" dxfId="3653" priority="41">
      <formula>B$9&gt;=20/24</formula>
    </cfRule>
    <cfRule type="expression" dxfId="3652" priority="42">
      <formula>AND(B$9&gt;=14/24,B$9&lt;20/24)</formula>
    </cfRule>
    <cfRule type="expression" dxfId="3651" priority="43">
      <formula>AND(B$9&gt;=8/24,B$9&lt;14/24)</formula>
    </cfRule>
    <cfRule type="expression" dxfId="3650" priority="44">
      <formula>B$9&lt;8/24</formula>
    </cfRule>
  </conditionalFormatting>
  <conditionalFormatting sqref="B70">
    <cfRule type="expression" dxfId="3649" priority="37">
      <formula>B$9&gt;=20/24</formula>
    </cfRule>
    <cfRule type="expression" dxfId="3648" priority="38">
      <formula>AND(B$9&gt;=14/24,B$9&lt;20/24)</formula>
    </cfRule>
    <cfRule type="expression" dxfId="3647" priority="39">
      <formula>AND(B$9&gt;=8/24,B$9&lt;14/24)</formula>
    </cfRule>
    <cfRule type="expression" dxfId="3646" priority="40">
      <formula>B$9&lt;8/24</formula>
    </cfRule>
  </conditionalFormatting>
  <conditionalFormatting sqref="B12:K13 B15:K27 B30:K30">
    <cfRule type="expression" dxfId="3645" priority="33">
      <formula>B$9&gt;=20/24</formula>
    </cfRule>
    <cfRule type="expression" dxfId="3644" priority="34">
      <formula>AND(B$9&gt;=14/24,B$9&lt;20/24)</formula>
    </cfRule>
    <cfRule type="expression" dxfId="3643" priority="35">
      <formula>AND(B$9&gt;=8/24,B$9&lt;14/24)</formula>
    </cfRule>
    <cfRule type="expression" dxfId="3642" priority="36">
      <formula>B$9&lt;8/24</formula>
    </cfRule>
  </conditionalFormatting>
  <conditionalFormatting sqref="B32:K32">
    <cfRule type="expression" dxfId="3641" priority="29">
      <formula>B$9&gt;=20/24</formula>
    </cfRule>
    <cfRule type="expression" dxfId="3640" priority="30">
      <formula>AND(B$9&gt;=14/24,B$9&lt;20/24)</formula>
    </cfRule>
    <cfRule type="expression" dxfId="3639" priority="31">
      <formula>AND(B$9&gt;=8/24,B$9&lt;14/24)</formula>
    </cfRule>
    <cfRule type="expression" dxfId="3638" priority="32">
      <formula>B$9&lt;8/24</formula>
    </cfRule>
  </conditionalFormatting>
  <conditionalFormatting sqref="B12:K13 B32:K32 B15:K27 B30:K30">
    <cfRule type="expression" dxfId="3637" priority="28">
      <formula>B12&gt;$AG12</formula>
    </cfRule>
  </conditionalFormatting>
  <conditionalFormatting sqref="B31:K31">
    <cfRule type="expression" dxfId="3636" priority="24">
      <formula>B$9&gt;=20/24</formula>
    </cfRule>
    <cfRule type="expression" dxfId="3635" priority="25">
      <formula>AND(B$9&gt;=14/24,B$9&lt;20/24)</formula>
    </cfRule>
    <cfRule type="expression" dxfId="3634" priority="26">
      <formula>AND(B$9&gt;=8/24,B$9&lt;14/24)</formula>
    </cfRule>
    <cfRule type="expression" dxfId="3633" priority="27">
      <formula>B$9&lt;8/24</formula>
    </cfRule>
  </conditionalFormatting>
  <conditionalFormatting sqref="B31:K31">
    <cfRule type="expression" dxfId="3632" priority="23">
      <formula>B31&gt;$AG31</formula>
    </cfRule>
  </conditionalFormatting>
  <conditionalFormatting sqref="B14:K14">
    <cfRule type="expression" dxfId="3631" priority="19">
      <formula>B$9&gt;=20/24</formula>
    </cfRule>
    <cfRule type="expression" dxfId="3630" priority="20">
      <formula>AND(B$9&gt;=14/24,B$9&lt;20/24)</formula>
    </cfRule>
    <cfRule type="expression" dxfId="3629" priority="21">
      <formula>AND(B$9&gt;=8/24,B$9&lt;14/24)</formula>
    </cfRule>
    <cfRule type="expression" dxfId="3628" priority="22">
      <formula>B$9&lt;8/24</formula>
    </cfRule>
  </conditionalFormatting>
  <conditionalFormatting sqref="B14:K14">
    <cfRule type="expression" dxfId="3627" priority="18">
      <formula>B14&gt;$AG14</formula>
    </cfRule>
  </conditionalFormatting>
  <conditionalFormatting sqref="B28:K29">
    <cfRule type="expression" dxfId="3626" priority="14">
      <formula>B$9&gt;=20/24</formula>
    </cfRule>
    <cfRule type="expression" dxfId="3625" priority="15">
      <formula>AND(B$9&gt;=14/24,B$9&lt;20/24)</formula>
    </cfRule>
    <cfRule type="expression" dxfId="3624" priority="16">
      <formula>AND(B$9&gt;=8/24,B$9&lt;14/24)</formula>
    </cfRule>
    <cfRule type="expression" dxfId="3623" priority="17">
      <formula>B$9&lt;8/24</formula>
    </cfRule>
  </conditionalFormatting>
  <conditionalFormatting sqref="B28:K29">
    <cfRule type="expression" dxfId="3622" priority="13">
      <formula>B28&gt;$AG28</formula>
    </cfRule>
  </conditionalFormatting>
  <conditionalFormatting sqref="K92:K94">
    <cfRule type="expression" dxfId="3621" priority="9">
      <formula>K$9&gt;=20/24</formula>
    </cfRule>
    <cfRule type="expression" dxfId="3620" priority="10">
      <formula>AND(K$9&gt;=14/24,K$9&lt;20/24)</formula>
    </cfRule>
    <cfRule type="expression" dxfId="3619" priority="11">
      <formula>AND(K$9&gt;=8/24,K$9&lt;14/24)</formula>
    </cfRule>
    <cfRule type="expression" dxfId="3618" priority="12">
      <formula>K$9&lt;8/24</formula>
    </cfRule>
  </conditionalFormatting>
  <conditionalFormatting sqref="K95">
    <cfRule type="expression" dxfId="3617" priority="5">
      <formula>K$9&gt;=20/24</formula>
    </cfRule>
    <cfRule type="expression" dxfId="3616" priority="6">
      <formula>AND(K$9&gt;=14/24,K$9&lt;20/24)</formula>
    </cfRule>
    <cfRule type="expression" dxfId="3615" priority="7">
      <formula>AND(K$9&gt;=8/24,K$9&lt;14/24)</formula>
    </cfRule>
    <cfRule type="expression" dxfId="3614" priority="8">
      <formula>K$9&lt;8/24</formula>
    </cfRule>
  </conditionalFormatting>
  <conditionalFormatting sqref="K91">
    <cfRule type="expression" dxfId="3613" priority="1">
      <formula>K$9&gt;=20/24</formula>
    </cfRule>
    <cfRule type="expression" dxfId="3612" priority="2">
      <formula>AND(K$9&gt;=14/24,K$9&lt;20/24)</formula>
    </cfRule>
    <cfRule type="expression" dxfId="3611" priority="3">
      <formula>AND(K$9&gt;=8/24,K$9&lt;14/24)</formula>
    </cfRule>
    <cfRule type="expression" dxfId="3610" priority="4">
      <formula>K$9&lt;8/24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8"/>
  <sheetViews>
    <sheetView zoomScale="90" zoomScaleNormal="90" workbookViewId="0">
      <pane xSplit="1" ySplit="10" topLeftCell="B65" activePane="bottomRight" state="frozen"/>
      <selection activeCell="AF88" sqref="AF88"/>
      <selection pane="topRight" activeCell="AF88" sqref="AF88"/>
      <selection pane="bottomLeft" activeCell="AF88" sqref="AF88"/>
      <selection pane="bottomRight" activeCell="D54" sqref="D5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 t="s">
        <v>1</v>
      </c>
      <c r="AH1" s="188"/>
      <c r="AI1" s="188"/>
      <c r="AL1" s="2"/>
      <c r="AM1" s="3"/>
    </row>
    <row r="2" spans="1:88" ht="20.25" x14ac:dyDescent="0.25">
      <c r="A2" s="4"/>
      <c r="B2" s="189" t="s">
        <v>2</v>
      </c>
      <c r="C2" s="5"/>
      <c r="D2" s="191" t="s">
        <v>3</v>
      </c>
      <c r="E2" s="5"/>
      <c r="F2" s="191" t="s">
        <v>4</v>
      </c>
      <c r="G2" s="5"/>
      <c r="H2" s="191" t="s">
        <v>5</v>
      </c>
      <c r="I2" s="6"/>
      <c r="J2" s="19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0"/>
      <c r="C3" s="18"/>
      <c r="D3" s="192"/>
      <c r="E3" s="18"/>
      <c r="F3" s="192"/>
      <c r="G3" s="18"/>
      <c r="H3" s="192"/>
      <c r="I3" s="19"/>
      <c r="J3" s="19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3" t="s">
        <v>212</v>
      </c>
      <c r="B4" s="194" t="str">
        <f ca="1">"2078/"&amp;"04/"&amp;INT(MID(CELL("filename",D6),FIND("]",CELL("filename",D6))+1,200))</f>
        <v>2078/04/24</v>
      </c>
      <c r="C4" s="194"/>
      <c r="D4" s="194"/>
      <c r="E4" s="195" t="str">
        <f ca="1">IFERROR([1]!DateBStoAD(B4),"")</f>
        <v/>
      </c>
      <c r="F4" s="196"/>
      <c r="G4" s="196"/>
      <c r="H4" s="196" t="str">
        <f ca="1">TEXT(E4,"dddd")</f>
        <v/>
      </c>
      <c r="I4" s="196"/>
      <c r="J4" s="29"/>
      <c r="K4" t="str">
        <f>"Total Peak Supply(Inclusive of Export) ("&amp;ROUND(B213,0)&amp;" MW)"&amp;"    IPP   = "&amp;ROUND(B208,0)&amp;" MW     NEA RoR = "&amp;ROUND(B209,0)&amp;" MWImport   = "&amp;ROUND(B211,0)&amp;" MW      KL1+KL2+K3 = "&amp;ROUND(B210,0) &amp;" MW    EXPORT = "&amp;ROUND(B212,0)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-18.8</v>
      </c>
      <c r="C5" s="32">
        <f t="shared" ref="C5:AF5" si="0">C65</f>
        <v>-20.5</v>
      </c>
      <c r="D5" s="32">
        <f t="shared" si="0"/>
        <v>-32.9</v>
      </c>
      <c r="E5" s="32">
        <f t="shared" si="0"/>
        <v>4.0999999999999996</v>
      </c>
      <c r="F5" s="32">
        <f t="shared" si="0"/>
        <v>-2</v>
      </c>
      <c r="G5" s="32">
        <f t="shared" si="0"/>
        <v>-8</v>
      </c>
      <c r="H5" s="32">
        <f t="shared" si="0"/>
        <v>-16.600000000000001</v>
      </c>
      <c r="I5" s="32">
        <f t="shared" si="0"/>
        <v>-39</v>
      </c>
      <c r="J5" s="32">
        <f t="shared" si="0"/>
        <v>-71.599999999999994</v>
      </c>
      <c r="K5" s="32">
        <f t="shared" si="0"/>
        <v>-75.599999999999994</v>
      </c>
      <c r="L5" s="32">
        <f t="shared" si="0"/>
        <v>-15.8</v>
      </c>
      <c r="M5" s="32">
        <f t="shared" si="0"/>
        <v>-30.3</v>
      </c>
      <c r="N5" s="32">
        <f t="shared" si="0"/>
        <v>-12.3</v>
      </c>
      <c r="O5" s="32">
        <f t="shared" si="0"/>
        <v>-8</v>
      </c>
      <c r="P5" s="32">
        <f t="shared" si="0"/>
        <v>-45</v>
      </c>
      <c r="Q5" s="32">
        <f t="shared" si="0"/>
        <v>0</v>
      </c>
      <c r="R5" s="32">
        <f t="shared" si="0"/>
        <v>-10.5</v>
      </c>
      <c r="S5" s="32">
        <f t="shared" si="0"/>
        <v>-37.1</v>
      </c>
      <c r="T5" s="32">
        <f t="shared" si="0"/>
        <v>-11.8</v>
      </c>
      <c r="U5" s="32">
        <f t="shared" si="0"/>
        <v>-40.6</v>
      </c>
      <c r="V5" s="32">
        <f t="shared" si="0"/>
        <v>-94.6</v>
      </c>
      <c r="W5" s="32">
        <f t="shared" si="0"/>
        <v>-85.6</v>
      </c>
      <c r="X5" s="32">
        <f t="shared" si="0"/>
        <v>-11.440000000000001</v>
      </c>
      <c r="Y5" s="32">
        <f t="shared" si="0"/>
        <v>-14.799999999999997</v>
      </c>
      <c r="Z5" s="32">
        <f t="shared" si="0"/>
        <v>-7</v>
      </c>
      <c r="AA5" s="32">
        <f t="shared" si="0"/>
        <v>-19.899999999999999</v>
      </c>
      <c r="AB5" s="32">
        <f t="shared" si="0"/>
        <v>-22.559999999999995</v>
      </c>
      <c r="AC5" s="32">
        <f t="shared" si="0"/>
        <v>-13.8</v>
      </c>
      <c r="AD5" s="32">
        <f t="shared" si="0"/>
        <v>-32.300000000000004</v>
      </c>
      <c r="AE5" s="32">
        <f t="shared" si="0"/>
        <v>-33</v>
      </c>
      <c r="AF5" s="32">
        <f t="shared" si="0"/>
        <v>-53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2"/>
      <c r="E6" s="172"/>
      <c r="F6" s="172"/>
      <c r="G6" s="172"/>
      <c r="H6" s="172"/>
      <c r="I6" s="172"/>
      <c r="J6" s="29"/>
      <c r="K6" t="str">
        <f>"Evening Peak "&amp;ROUND(B213,0)&amp;"MW at "&amp;TRUNC(B214*24,0)&amp;":"&amp;ROUND((B214*24-TRUNC(B214*24,0))*60,0)&amp;"hr at "&amp;ROUND(B215,1)&amp;"Hz     "&amp;A205&amp;" "&amp;ROUND(B205,0)&amp;"MW at "&amp;TRUNC(C205*24,0)&amp;":"&amp;ROUND((C205*24-TRUNC(C205*24,0))*6,0)&amp;"0hr"</f>
        <v>Evening Peak 0MW at 0:0hr at 0Hz     Morning Peak 1171MW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Load=938</v>
      </c>
      <c r="B7" s="35">
        <f t="shared" ref="B7:AF7" si="1">B72</f>
        <v>1171.94</v>
      </c>
      <c r="C7" s="35">
        <f t="shared" si="1"/>
        <v>1161.1400000000001</v>
      </c>
      <c r="D7" s="35">
        <f t="shared" si="1"/>
        <v>1116.7400000000002</v>
      </c>
      <c r="E7" s="35">
        <f t="shared" si="1"/>
        <v>1153.2400000000002</v>
      </c>
      <c r="F7" s="35">
        <f t="shared" si="1"/>
        <v>1015.1400000000001</v>
      </c>
      <c r="G7" s="35">
        <f t="shared" si="1"/>
        <v>999.6400000000001</v>
      </c>
      <c r="H7" s="35">
        <f t="shared" si="1"/>
        <v>1001.0400000000001</v>
      </c>
      <c r="I7" s="35">
        <f t="shared" si="1"/>
        <v>970.6400000000001</v>
      </c>
      <c r="J7" s="35">
        <f t="shared" si="1"/>
        <v>938.04000000000008</v>
      </c>
      <c r="K7" s="35">
        <f t="shared" si="1"/>
        <v>952.24000000000012</v>
      </c>
      <c r="L7" s="35">
        <f>L72</f>
        <v>1083.24</v>
      </c>
      <c r="M7" s="35">
        <f t="shared" si="1"/>
        <v>1171.44</v>
      </c>
      <c r="N7" s="35">
        <f t="shared" si="1"/>
        <v>1234.8400000000001</v>
      </c>
      <c r="O7" s="35">
        <f t="shared" si="1"/>
        <v>1234.04</v>
      </c>
      <c r="P7" s="35">
        <f t="shared" si="1"/>
        <v>1227.44</v>
      </c>
      <c r="Q7" s="35">
        <f t="shared" si="1"/>
        <v>1214.6400000000001</v>
      </c>
      <c r="R7" s="35">
        <f t="shared" si="1"/>
        <v>1204.8399999999999</v>
      </c>
      <c r="S7" s="35">
        <f t="shared" si="1"/>
        <v>1183.44</v>
      </c>
      <c r="T7" s="35">
        <f t="shared" si="1"/>
        <v>1192.04</v>
      </c>
      <c r="U7" s="35">
        <f t="shared" si="1"/>
        <v>1158.54</v>
      </c>
      <c r="V7" s="35">
        <f t="shared" si="1"/>
        <v>1114.54</v>
      </c>
      <c r="W7" s="35">
        <f t="shared" si="1"/>
        <v>1144.24</v>
      </c>
      <c r="X7" s="35">
        <f t="shared" si="1"/>
        <v>1261.6000000000001</v>
      </c>
      <c r="Y7" s="35">
        <f t="shared" si="1"/>
        <v>1374.3400000000001</v>
      </c>
      <c r="Z7" s="35">
        <f t="shared" si="1"/>
        <v>1348.04</v>
      </c>
      <c r="AA7" s="35">
        <f t="shared" si="1"/>
        <v>1350.04</v>
      </c>
      <c r="AB7" s="35">
        <f t="shared" si="1"/>
        <v>1321.08</v>
      </c>
      <c r="AC7" s="35">
        <f t="shared" si="1"/>
        <v>1300.44</v>
      </c>
      <c r="AD7" s="35">
        <f t="shared" si="1"/>
        <v>1202.74</v>
      </c>
      <c r="AE7" s="35">
        <f t="shared" si="1"/>
        <v>1173.6400000000001</v>
      </c>
      <c r="AF7" s="35">
        <f t="shared" si="1"/>
        <v>1122.54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197" t="s">
        <v>13</v>
      </c>
      <c r="C8" s="198"/>
      <c r="D8" s="198"/>
      <c r="E8" s="198"/>
      <c r="F8" s="198"/>
      <c r="G8" s="198"/>
      <c r="H8" s="198"/>
      <c r="I8" s="198"/>
      <c r="J8" s="198"/>
      <c r="K8" s="199"/>
      <c r="L8" s="200" t="s">
        <v>14</v>
      </c>
      <c r="M8" s="201"/>
      <c r="N8" s="201"/>
      <c r="O8" s="201"/>
      <c r="P8" s="201"/>
      <c r="Q8" s="201"/>
      <c r="R8" s="200" t="s">
        <v>15</v>
      </c>
      <c r="S8" s="201"/>
      <c r="T8" s="201"/>
      <c r="U8" s="201"/>
      <c r="V8" s="201"/>
      <c r="W8" s="201"/>
      <c r="X8" s="201"/>
      <c r="Y8" s="201"/>
      <c r="Z8" s="201"/>
      <c r="AA8" s="204" t="s">
        <v>16</v>
      </c>
      <c r="AB8" s="205"/>
      <c r="AC8" s="205"/>
      <c r="AD8" s="205"/>
      <c r="AE8" s="205"/>
      <c r="AF8" s="206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17</v>
      </c>
      <c r="B9" s="209">
        <v>4.1666666666666664E-2</v>
      </c>
      <c r="C9" s="209">
        <v>8.3333333333333301E-2</v>
      </c>
      <c r="D9" s="209">
        <v>0.125</v>
      </c>
      <c r="E9" s="209">
        <v>0.16666666666666699</v>
      </c>
      <c r="F9" s="209">
        <v>0.20833333333333301</v>
      </c>
      <c r="G9" s="209">
        <v>0.22916666666666666</v>
      </c>
      <c r="H9" s="209">
        <v>0.25</v>
      </c>
      <c r="I9" s="209">
        <v>0.27083333333333331</v>
      </c>
      <c r="J9" s="209">
        <v>0.29166666666666669</v>
      </c>
      <c r="K9" s="209">
        <v>0.3125</v>
      </c>
      <c r="L9" s="202">
        <v>0.33333333333333331</v>
      </c>
      <c r="M9" s="202">
        <v>0.375</v>
      </c>
      <c r="N9" s="202">
        <v>0.41666666666666702</v>
      </c>
      <c r="O9" s="202">
        <v>0.45833333333333298</v>
      </c>
      <c r="P9" s="202">
        <v>0.5</v>
      </c>
      <c r="Q9" s="202">
        <v>0.54166666666666696</v>
      </c>
      <c r="R9" s="202">
        <v>0.58333333333333304</v>
      </c>
      <c r="S9" s="202">
        <v>0.625</v>
      </c>
      <c r="T9" s="202">
        <v>0.66666666666666696</v>
      </c>
      <c r="U9" s="202">
        <v>0.70833333333333304</v>
      </c>
      <c r="V9" s="202">
        <v>0.72916666666666663</v>
      </c>
      <c r="W9" s="202">
        <v>0.75</v>
      </c>
      <c r="X9" s="202">
        <v>0.77083333333333337</v>
      </c>
      <c r="Y9" s="202">
        <v>0.79166666666666663</v>
      </c>
      <c r="Z9" s="202">
        <v>0.8125</v>
      </c>
      <c r="AA9" s="209">
        <v>0.83333333333333337</v>
      </c>
      <c r="AB9" s="209">
        <v>0.85416666666666663</v>
      </c>
      <c r="AC9" s="209">
        <v>0.875</v>
      </c>
      <c r="AD9" s="209">
        <v>0.91666666666666696</v>
      </c>
      <c r="AE9" s="209">
        <v>0.95833333333333304</v>
      </c>
      <c r="AF9" s="209">
        <v>1</v>
      </c>
      <c r="AG9" s="210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12"/>
      <c r="S10" s="212"/>
      <c r="T10" s="212"/>
      <c r="U10" s="212"/>
      <c r="V10" s="212"/>
      <c r="W10" s="212"/>
      <c r="X10" s="212"/>
      <c r="Y10" s="212"/>
      <c r="Z10" s="212"/>
      <c r="AA10" s="203"/>
      <c r="AB10" s="203"/>
      <c r="AC10" s="203"/>
      <c r="AD10" s="203"/>
      <c r="AE10" s="203"/>
      <c r="AF10" s="203"/>
      <c r="AG10" s="211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Bot="1" x14ac:dyDescent="0.3">
      <c r="A11" s="46" t="s">
        <v>191</v>
      </c>
      <c r="B11" s="47">
        <v>240</v>
      </c>
      <c r="C11" s="47">
        <v>240</v>
      </c>
      <c r="D11" s="47">
        <v>200</v>
      </c>
      <c r="E11" s="47">
        <v>200</v>
      </c>
      <c r="F11" s="47">
        <v>210</v>
      </c>
      <c r="G11" s="47">
        <v>210</v>
      </c>
      <c r="H11" s="47">
        <v>210</v>
      </c>
      <c r="I11" s="47">
        <v>210</v>
      </c>
      <c r="J11" s="47">
        <v>210</v>
      </c>
      <c r="K11" s="47">
        <v>210</v>
      </c>
      <c r="L11" s="48">
        <v>280</v>
      </c>
      <c r="M11" s="48">
        <v>270</v>
      </c>
      <c r="N11" s="48">
        <v>310</v>
      </c>
      <c r="O11" s="48">
        <v>290</v>
      </c>
      <c r="P11" s="48">
        <v>311</v>
      </c>
      <c r="Q11" s="48">
        <v>275</v>
      </c>
      <c r="R11" s="49">
        <v>275</v>
      </c>
      <c r="S11" s="49">
        <v>275</v>
      </c>
      <c r="T11" s="49">
        <v>285</v>
      </c>
      <c r="U11" s="49">
        <v>265</v>
      </c>
      <c r="V11" s="49">
        <v>265</v>
      </c>
      <c r="W11" s="49">
        <v>265</v>
      </c>
      <c r="X11" s="49">
        <v>295</v>
      </c>
      <c r="Y11" s="49">
        <v>345</v>
      </c>
      <c r="Z11" s="49">
        <v>345</v>
      </c>
      <c r="AA11" s="49">
        <v>370</v>
      </c>
      <c r="AB11" s="49">
        <v>370</v>
      </c>
      <c r="AC11" s="49">
        <v>340</v>
      </c>
      <c r="AD11" s="49">
        <v>250</v>
      </c>
      <c r="AE11" s="47">
        <v>250</v>
      </c>
      <c r="AF11" s="47">
        <v>220</v>
      </c>
      <c r="AG11" s="50">
        <v>456</v>
      </c>
      <c r="AH11" s="51">
        <f>MAX(B11:AF11)</f>
        <v>370</v>
      </c>
      <c r="AI11" s="52">
        <f>MIN(B11:AF11)</f>
        <v>200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192</v>
      </c>
      <c r="B12" s="47">
        <v>60</v>
      </c>
      <c r="C12" s="47">
        <v>60</v>
      </c>
      <c r="D12" s="47">
        <v>60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>
        <v>60</v>
      </c>
      <c r="L12" s="47">
        <v>60</v>
      </c>
      <c r="M12" s="47">
        <v>60</v>
      </c>
      <c r="N12" s="47">
        <v>60</v>
      </c>
      <c r="O12" s="47">
        <v>60</v>
      </c>
      <c r="P12" s="47">
        <v>60</v>
      </c>
      <c r="Q12" s="47">
        <v>60</v>
      </c>
      <c r="R12" s="112">
        <v>60</v>
      </c>
      <c r="S12" s="112">
        <v>60</v>
      </c>
      <c r="T12" s="112">
        <v>60</v>
      </c>
      <c r="U12" s="112">
        <v>60</v>
      </c>
      <c r="V12" s="112">
        <v>60</v>
      </c>
      <c r="W12" s="112">
        <v>60</v>
      </c>
      <c r="X12" s="112">
        <v>60</v>
      </c>
      <c r="Y12" s="48">
        <v>60</v>
      </c>
      <c r="Z12" s="48">
        <v>60</v>
      </c>
      <c r="AA12" s="48">
        <v>60</v>
      </c>
      <c r="AB12" s="48">
        <v>60</v>
      </c>
      <c r="AC12" s="48">
        <v>60</v>
      </c>
      <c r="AD12" s="48">
        <v>60</v>
      </c>
      <c r="AE12" s="47">
        <v>60</v>
      </c>
      <c r="AF12" s="47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193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80">
        <v>0</v>
      </c>
      <c r="S13" s="80">
        <v>0</v>
      </c>
      <c r="T13" s="80">
        <v>0</v>
      </c>
      <c r="U13" s="80">
        <v>0</v>
      </c>
      <c r="V13" s="80">
        <v>0</v>
      </c>
      <c r="W13" s="80">
        <v>0</v>
      </c>
      <c r="X13" s="80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7">
        <v>0</v>
      </c>
      <c r="AF13" s="47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194</v>
      </c>
      <c r="B14" s="55">
        <v>45.6</v>
      </c>
      <c r="C14" s="55">
        <v>45.6</v>
      </c>
      <c r="D14" s="55">
        <v>45.6</v>
      </c>
      <c r="E14" s="55">
        <v>45.6</v>
      </c>
      <c r="F14" s="55">
        <v>45.6</v>
      </c>
      <c r="G14" s="55">
        <v>45.6</v>
      </c>
      <c r="H14" s="55">
        <v>45.6</v>
      </c>
      <c r="I14" s="55">
        <v>45.6</v>
      </c>
      <c r="J14" s="55">
        <v>45.6</v>
      </c>
      <c r="K14" s="55">
        <v>45.6</v>
      </c>
      <c r="L14" s="48">
        <v>45.7</v>
      </c>
      <c r="M14" s="48">
        <v>45.5</v>
      </c>
      <c r="N14" s="48">
        <v>45.5</v>
      </c>
      <c r="O14" s="48">
        <v>45.5</v>
      </c>
      <c r="P14" s="48">
        <v>45.5</v>
      </c>
      <c r="Q14" s="48">
        <v>45.5</v>
      </c>
      <c r="R14" s="80">
        <v>45.7</v>
      </c>
      <c r="S14" s="80">
        <v>45.7</v>
      </c>
      <c r="T14" s="80">
        <v>45.7</v>
      </c>
      <c r="U14" s="80">
        <v>45.6</v>
      </c>
      <c r="V14" s="80">
        <v>45.8</v>
      </c>
      <c r="W14" s="80">
        <v>45.7</v>
      </c>
      <c r="X14" s="80">
        <v>45.6</v>
      </c>
      <c r="Y14" s="48">
        <v>45.6</v>
      </c>
      <c r="Z14" s="48">
        <v>45.6</v>
      </c>
      <c r="AA14" s="48">
        <v>45.6</v>
      </c>
      <c r="AB14" s="48">
        <v>45.6</v>
      </c>
      <c r="AC14" s="48">
        <v>45.6</v>
      </c>
      <c r="AD14" s="48">
        <v>45.6</v>
      </c>
      <c r="AE14" s="55">
        <v>45.8</v>
      </c>
      <c r="AF14" s="55">
        <v>45.8</v>
      </c>
      <c r="AG14" s="56">
        <v>50</v>
      </c>
      <c r="AH14" s="51">
        <f t="shared" si="2"/>
        <v>45.8</v>
      </c>
      <c r="AI14" s="52">
        <f t="shared" si="3"/>
        <v>45.5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195</v>
      </c>
      <c r="B15" s="47">
        <v>0</v>
      </c>
      <c r="C15" s="47">
        <v>0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8">
        <v>0</v>
      </c>
      <c r="M15" s="48">
        <v>0</v>
      </c>
      <c r="N15" s="48">
        <v>0</v>
      </c>
      <c r="O15" s="48">
        <v>0</v>
      </c>
      <c r="P15" s="48">
        <v>0</v>
      </c>
      <c r="Q15" s="48">
        <v>0</v>
      </c>
      <c r="R15" s="82">
        <v>0</v>
      </c>
      <c r="S15" s="82">
        <v>0</v>
      </c>
      <c r="T15" s="82">
        <v>0</v>
      </c>
      <c r="U15" s="82">
        <v>0</v>
      </c>
      <c r="V15" s="82">
        <v>0</v>
      </c>
      <c r="W15" s="82">
        <v>0</v>
      </c>
      <c r="X15" s="82">
        <v>0</v>
      </c>
      <c r="Y15" s="48">
        <v>0</v>
      </c>
      <c r="Z15" s="48">
        <v>0</v>
      </c>
      <c r="AA15" s="48">
        <v>0</v>
      </c>
      <c r="AB15" s="48">
        <v>0</v>
      </c>
      <c r="AC15" s="48">
        <v>0</v>
      </c>
      <c r="AD15" s="48">
        <v>0</v>
      </c>
      <c r="AE15" s="47">
        <v>0</v>
      </c>
      <c r="AF15" s="47">
        <v>0</v>
      </c>
      <c r="AG15" s="168">
        <v>45</v>
      </c>
      <c r="AH15" s="51">
        <f t="shared" si="2"/>
        <v>0</v>
      </c>
      <c r="AI15" s="52">
        <f t="shared" si="3"/>
        <v>0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196</v>
      </c>
      <c r="B16" s="47">
        <v>25</v>
      </c>
      <c r="C16" s="47">
        <v>25</v>
      </c>
      <c r="D16" s="47">
        <v>25</v>
      </c>
      <c r="E16" s="47">
        <v>25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8">
        <v>0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82">
        <v>25</v>
      </c>
      <c r="S16" s="82">
        <v>25</v>
      </c>
      <c r="T16" s="82">
        <v>25</v>
      </c>
      <c r="U16" s="82">
        <v>25</v>
      </c>
      <c r="V16" s="82">
        <v>25</v>
      </c>
      <c r="W16" s="82">
        <v>25</v>
      </c>
      <c r="X16" s="82">
        <v>25</v>
      </c>
      <c r="Y16" s="48">
        <v>25</v>
      </c>
      <c r="Z16" s="48">
        <v>25</v>
      </c>
      <c r="AA16" s="48">
        <v>25</v>
      </c>
      <c r="AB16" s="48">
        <v>25</v>
      </c>
      <c r="AC16" s="48">
        <v>25</v>
      </c>
      <c r="AD16" s="48">
        <v>25</v>
      </c>
      <c r="AE16" s="47">
        <v>25</v>
      </c>
      <c r="AF16" s="47">
        <v>25</v>
      </c>
      <c r="AG16" s="168">
        <v>42</v>
      </c>
      <c r="AH16" s="51">
        <f t="shared" si="2"/>
        <v>25</v>
      </c>
      <c r="AI16" s="52">
        <f t="shared" si="3"/>
        <v>0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197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12.5</v>
      </c>
      <c r="N17" s="48">
        <v>12.5</v>
      </c>
      <c r="O17" s="48">
        <v>12.5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12.5</v>
      </c>
      <c r="V17" s="48">
        <v>12.5</v>
      </c>
      <c r="W17" s="48">
        <v>12.5</v>
      </c>
      <c r="X17" s="48">
        <v>25</v>
      </c>
      <c r="Y17" s="48">
        <v>25</v>
      </c>
      <c r="Z17" s="48">
        <v>25</v>
      </c>
      <c r="AA17" s="48">
        <v>25</v>
      </c>
      <c r="AB17" s="48">
        <v>25</v>
      </c>
      <c r="AC17" s="48">
        <v>25</v>
      </c>
      <c r="AD17" s="48">
        <v>25</v>
      </c>
      <c r="AE17" s="47">
        <v>25</v>
      </c>
      <c r="AF17" s="47">
        <v>25</v>
      </c>
      <c r="AG17" s="168">
        <v>36</v>
      </c>
      <c r="AH17" s="51">
        <f t="shared" si="2"/>
        <v>25</v>
      </c>
      <c r="AI17" s="52">
        <f t="shared" si="3"/>
        <v>12.5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198</v>
      </c>
      <c r="B18" s="47">
        <v>26.2</v>
      </c>
      <c r="C18" s="47">
        <v>26.2</v>
      </c>
      <c r="D18" s="47">
        <v>26.2</v>
      </c>
      <c r="E18" s="47">
        <v>26.2</v>
      </c>
      <c r="F18" s="47">
        <v>26.2</v>
      </c>
      <c r="G18" s="47">
        <v>26.2</v>
      </c>
      <c r="H18" s="47">
        <v>26.2</v>
      </c>
      <c r="I18" s="47">
        <v>26.2</v>
      </c>
      <c r="J18" s="47">
        <v>26.2</v>
      </c>
      <c r="K18" s="47">
        <v>26.2</v>
      </c>
      <c r="L18" s="48">
        <v>26.2</v>
      </c>
      <c r="M18" s="48">
        <v>26.3</v>
      </c>
      <c r="N18" s="48">
        <v>26.3</v>
      </c>
      <c r="O18" s="48">
        <v>26.3</v>
      </c>
      <c r="P18" s="48">
        <v>26.3</v>
      </c>
      <c r="Q18" s="48">
        <v>26.3</v>
      </c>
      <c r="R18" s="48">
        <v>26.3</v>
      </c>
      <c r="S18" s="48">
        <v>26.3</v>
      </c>
      <c r="T18" s="48">
        <v>0</v>
      </c>
      <c r="U18" s="48">
        <v>26.4</v>
      </c>
      <c r="V18" s="48">
        <v>26.2</v>
      </c>
      <c r="W18" s="48">
        <v>26.2</v>
      </c>
      <c r="X18" s="48">
        <v>26.2</v>
      </c>
      <c r="Y18" s="48">
        <v>26.3</v>
      </c>
      <c r="Z18" s="48">
        <v>26.3</v>
      </c>
      <c r="AA18" s="48">
        <v>26.3</v>
      </c>
      <c r="AB18" s="48">
        <v>26.3</v>
      </c>
      <c r="AC18" s="48">
        <v>26.3</v>
      </c>
      <c r="AD18" s="48">
        <v>26.3</v>
      </c>
      <c r="AE18" s="47">
        <v>26.3</v>
      </c>
      <c r="AF18" s="47">
        <v>26.3</v>
      </c>
      <c r="AG18" s="168">
        <v>30</v>
      </c>
      <c r="AH18" s="51">
        <f t="shared" si="2"/>
        <v>26.4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199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8">
        <v>6.2</v>
      </c>
      <c r="AB19" s="48">
        <v>6.2</v>
      </c>
      <c r="AC19" s="48">
        <v>6.2</v>
      </c>
      <c r="AD19" s="48">
        <v>6.2</v>
      </c>
      <c r="AE19" s="47">
        <v>6.2</v>
      </c>
      <c r="AF19" s="47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200</v>
      </c>
      <c r="B20" s="47">
        <v>11.2</v>
      </c>
      <c r="C20" s="47">
        <v>11.2</v>
      </c>
      <c r="D20" s="47">
        <v>11.2</v>
      </c>
      <c r="E20" s="47">
        <v>11.2</v>
      </c>
      <c r="F20" s="47">
        <v>11.2</v>
      </c>
      <c r="G20" s="47">
        <v>11.2</v>
      </c>
      <c r="H20" s="47">
        <v>11.2</v>
      </c>
      <c r="I20" s="47">
        <v>11.2</v>
      </c>
      <c r="J20" s="47">
        <v>11.2</v>
      </c>
      <c r="K20" s="47">
        <v>11.2</v>
      </c>
      <c r="L20" s="48">
        <v>11.2</v>
      </c>
      <c r="M20" s="48">
        <v>11.2</v>
      </c>
      <c r="N20" s="48">
        <v>11.2</v>
      </c>
      <c r="O20" s="48">
        <v>11.2</v>
      </c>
      <c r="P20" s="48">
        <v>11.2</v>
      </c>
      <c r="Q20" s="48">
        <v>11.2</v>
      </c>
      <c r="R20" s="48">
        <v>11.2</v>
      </c>
      <c r="S20" s="48">
        <v>11.2</v>
      </c>
      <c r="T20" s="48">
        <v>11.2</v>
      </c>
      <c r="U20" s="48">
        <v>11.2</v>
      </c>
      <c r="V20" s="48">
        <v>11.2</v>
      </c>
      <c r="W20" s="48">
        <v>11.2</v>
      </c>
      <c r="X20" s="48">
        <v>11.2</v>
      </c>
      <c r="Y20" s="48">
        <v>11.2</v>
      </c>
      <c r="Z20" s="48">
        <v>11.2</v>
      </c>
      <c r="AA20" s="48">
        <v>11.2</v>
      </c>
      <c r="AB20" s="48">
        <v>11.2</v>
      </c>
      <c r="AC20" s="48">
        <v>11.2</v>
      </c>
      <c r="AD20" s="48">
        <v>11.2</v>
      </c>
      <c r="AE20" s="47">
        <v>11.2</v>
      </c>
      <c r="AF20" s="47">
        <v>11.2</v>
      </c>
      <c r="AG20" s="168">
        <v>25</v>
      </c>
      <c r="AH20" s="51">
        <f t="shared" si="2"/>
        <v>11.2</v>
      </c>
      <c r="AI20" s="52">
        <f t="shared" si="3"/>
        <v>11.2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201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8">
        <v>22</v>
      </c>
      <c r="AB21" s="48">
        <v>22</v>
      </c>
      <c r="AC21" s="48">
        <v>22</v>
      </c>
      <c r="AD21" s="48">
        <v>22</v>
      </c>
      <c r="AE21" s="47">
        <v>22</v>
      </c>
      <c r="AF21" s="47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202</v>
      </c>
      <c r="B22" s="47">
        <v>22</v>
      </c>
      <c r="C22" s="47">
        <v>22</v>
      </c>
      <c r="D22" s="47">
        <v>22</v>
      </c>
      <c r="E22" s="47">
        <v>22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8">
        <v>0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8">
        <v>22</v>
      </c>
      <c r="AB22" s="48">
        <v>22</v>
      </c>
      <c r="AC22" s="48">
        <v>22</v>
      </c>
      <c r="AD22" s="48">
        <v>22</v>
      </c>
      <c r="AE22" s="47">
        <v>22</v>
      </c>
      <c r="AF22" s="47">
        <v>22</v>
      </c>
      <c r="AG22" s="168">
        <v>25</v>
      </c>
      <c r="AH22" s="51">
        <f t="shared" si="2"/>
        <v>22</v>
      </c>
      <c r="AI22" s="52">
        <f t="shared" si="3"/>
        <v>0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203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8">
        <v>22</v>
      </c>
      <c r="AB23" s="48">
        <v>22</v>
      </c>
      <c r="AC23" s="48">
        <v>22</v>
      </c>
      <c r="AD23" s="48">
        <v>22</v>
      </c>
      <c r="AE23" s="47">
        <v>22</v>
      </c>
      <c r="AF23" s="47">
        <v>22</v>
      </c>
      <c r="AG23" s="168">
        <v>25</v>
      </c>
      <c r="AH23" s="51">
        <f t="shared" si="2"/>
        <v>22</v>
      </c>
      <c r="AI23" s="52">
        <f t="shared" si="3"/>
        <v>22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204</v>
      </c>
      <c r="B24" s="47">
        <v>22</v>
      </c>
      <c r="C24" s="47">
        <v>22</v>
      </c>
      <c r="D24" s="47">
        <v>22</v>
      </c>
      <c r="E24" s="47">
        <v>22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8">
        <v>0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8">
        <v>22</v>
      </c>
      <c r="AB24" s="48">
        <v>22</v>
      </c>
      <c r="AC24" s="48">
        <v>22</v>
      </c>
      <c r="AD24" s="48">
        <v>22</v>
      </c>
      <c r="AE24" s="47">
        <v>22</v>
      </c>
      <c r="AF24" s="47">
        <v>22</v>
      </c>
      <c r="AG24" s="168">
        <v>24.2</v>
      </c>
      <c r="AH24" s="51">
        <f t="shared" si="2"/>
        <v>22</v>
      </c>
      <c r="AI24" s="52">
        <f t="shared" si="3"/>
        <v>0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93</v>
      </c>
      <c r="B25" s="47">
        <v>15</v>
      </c>
      <c r="C25" s="47">
        <v>15</v>
      </c>
      <c r="D25" s="47">
        <v>15</v>
      </c>
      <c r="E25" s="47">
        <v>15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8">
        <v>0</v>
      </c>
      <c r="M25" s="48">
        <v>7.5</v>
      </c>
      <c r="N25" s="48">
        <v>15</v>
      </c>
      <c r="O25" s="48">
        <v>15</v>
      </c>
      <c r="P25" s="48">
        <v>15</v>
      </c>
      <c r="Q25" s="48">
        <v>15</v>
      </c>
      <c r="R25" s="48">
        <v>15</v>
      </c>
      <c r="S25" s="48">
        <v>15</v>
      </c>
      <c r="T25" s="48">
        <v>15</v>
      </c>
      <c r="U25" s="48">
        <v>15</v>
      </c>
      <c r="V25" s="48">
        <v>15</v>
      </c>
      <c r="W25" s="48">
        <v>15</v>
      </c>
      <c r="X25" s="48">
        <v>15</v>
      </c>
      <c r="Y25" s="48">
        <v>15</v>
      </c>
      <c r="Z25" s="48">
        <v>15</v>
      </c>
      <c r="AA25" s="47">
        <v>0</v>
      </c>
      <c r="AB25" s="47">
        <v>14</v>
      </c>
      <c r="AC25" s="47">
        <v>14</v>
      </c>
      <c r="AD25" s="47">
        <v>14</v>
      </c>
      <c r="AE25" s="47">
        <v>14</v>
      </c>
      <c r="AF25" s="47">
        <v>14</v>
      </c>
      <c r="AG25" s="168">
        <v>23.5</v>
      </c>
      <c r="AH25" s="51">
        <f t="shared" si="2"/>
        <v>15</v>
      </c>
      <c r="AI25" s="52">
        <f t="shared" si="3"/>
        <v>0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94</v>
      </c>
      <c r="B26" s="47">
        <v>0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0</v>
      </c>
      <c r="X26" s="48">
        <v>0</v>
      </c>
      <c r="Y26" s="48">
        <v>0</v>
      </c>
      <c r="Z26" s="48">
        <v>0</v>
      </c>
      <c r="AA26" s="48">
        <v>0</v>
      </c>
      <c r="AB26" s="48">
        <v>0</v>
      </c>
      <c r="AC26" s="48">
        <v>0</v>
      </c>
      <c r="AD26" s="48">
        <v>0</v>
      </c>
      <c r="AE26" s="47">
        <v>0</v>
      </c>
      <c r="AF26" s="47">
        <v>0</v>
      </c>
      <c r="AG26" s="168">
        <v>22.2</v>
      </c>
      <c r="AH26" s="51">
        <f t="shared" si="2"/>
        <v>0</v>
      </c>
      <c r="AI26" s="52">
        <f t="shared" si="3"/>
        <v>0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95</v>
      </c>
      <c r="B27" s="47">
        <v>12</v>
      </c>
      <c r="C27" s="47">
        <v>12</v>
      </c>
      <c r="D27" s="47">
        <v>12</v>
      </c>
      <c r="E27" s="47">
        <v>12</v>
      </c>
      <c r="F27" s="47">
        <v>12</v>
      </c>
      <c r="G27" s="47">
        <v>12</v>
      </c>
      <c r="H27" s="47">
        <v>12</v>
      </c>
      <c r="I27" s="47">
        <v>12</v>
      </c>
      <c r="J27" s="47">
        <v>12</v>
      </c>
      <c r="K27" s="47">
        <v>12</v>
      </c>
      <c r="L27" s="48">
        <v>12</v>
      </c>
      <c r="M27" s="48">
        <v>12</v>
      </c>
      <c r="N27" s="48">
        <v>12</v>
      </c>
      <c r="O27" s="48">
        <v>12</v>
      </c>
      <c r="P27" s="48">
        <v>12</v>
      </c>
      <c r="Q27" s="48">
        <v>12</v>
      </c>
      <c r="R27" s="48">
        <v>12</v>
      </c>
      <c r="S27" s="48">
        <v>12</v>
      </c>
      <c r="T27" s="48">
        <v>12</v>
      </c>
      <c r="U27" s="48">
        <v>12</v>
      </c>
      <c r="V27" s="48">
        <v>12</v>
      </c>
      <c r="W27" s="48">
        <v>12</v>
      </c>
      <c r="X27" s="48">
        <v>12</v>
      </c>
      <c r="Y27" s="48">
        <v>12</v>
      </c>
      <c r="Z27" s="48">
        <v>12</v>
      </c>
      <c r="AA27" s="48">
        <v>12</v>
      </c>
      <c r="AB27" s="48">
        <v>12</v>
      </c>
      <c r="AC27" s="48">
        <v>12</v>
      </c>
      <c r="AD27" s="48">
        <v>12</v>
      </c>
      <c r="AE27" s="47">
        <v>12</v>
      </c>
      <c r="AF27" s="47">
        <v>12</v>
      </c>
      <c r="AG27" s="168">
        <v>22.1</v>
      </c>
      <c r="AH27" s="51">
        <f t="shared" si="2"/>
        <v>12</v>
      </c>
      <c r="AI27" s="52">
        <f t="shared" si="3"/>
        <v>12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96</v>
      </c>
      <c r="B28" s="47">
        <v>8</v>
      </c>
      <c r="C28" s="47">
        <v>8</v>
      </c>
      <c r="D28" s="47">
        <v>8</v>
      </c>
      <c r="E28" s="47">
        <v>8</v>
      </c>
      <c r="F28" s="47">
        <v>8</v>
      </c>
      <c r="G28" s="47">
        <v>8</v>
      </c>
      <c r="H28" s="47">
        <v>8</v>
      </c>
      <c r="I28" s="47">
        <v>0</v>
      </c>
      <c r="J28" s="47">
        <v>0</v>
      </c>
      <c r="K28" s="47">
        <v>12</v>
      </c>
      <c r="L28" s="48">
        <v>12</v>
      </c>
      <c r="M28" s="48">
        <v>12</v>
      </c>
      <c r="N28" s="48">
        <v>12</v>
      </c>
      <c r="O28" s="48">
        <v>12</v>
      </c>
      <c r="P28" s="48">
        <v>12</v>
      </c>
      <c r="Q28" s="48">
        <v>12</v>
      </c>
      <c r="R28" s="48">
        <v>12</v>
      </c>
      <c r="S28" s="48">
        <v>12</v>
      </c>
      <c r="T28" s="48">
        <v>12</v>
      </c>
      <c r="U28" s="48">
        <v>12</v>
      </c>
      <c r="V28" s="48">
        <v>12</v>
      </c>
      <c r="W28" s="48">
        <v>12</v>
      </c>
      <c r="X28" s="48">
        <v>12</v>
      </c>
      <c r="Y28" s="48">
        <v>12</v>
      </c>
      <c r="Z28" s="48">
        <v>12</v>
      </c>
      <c r="AA28" s="48">
        <v>12</v>
      </c>
      <c r="AB28" s="48">
        <v>12</v>
      </c>
      <c r="AC28" s="48">
        <v>12</v>
      </c>
      <c r="AD28" s="48">
        <v>12</v>
      </c>
      <c r="AE28" s="47">
        <v>12</v>
      </c>
      <c r="AF28" s="47">
        <v>12</v>
      </c>
      <c r="AG28" s="168">
        <v>22.1</v>
      </c>
      <c r="AH28" s="51">
        <f t="shared" si="2"/>
        <v>12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97</v>
      </c>
      <c r="B29" s="55">
        <v>12</v>
      </c>
      <c r="C29" s="55">
        <v>12</v>
      </c>
      <c r="D29" s="55">
        <v>12</v>
      </c>
      <c r="E29" s="55">
        <v>12</v>
      </c>
      <c r="F29" s="55">
        <v>0</v>
      </c>
      <c r="G29" s="55">
        <v>0</v>
      </c>
      <c r="H29" s="55">
        <v>0</v>
      </c>
      <c r="I29" s="55">
        <v>0</v>
      </c>
      <c r="J29" s="55">
        <v>0</v>
      </c>
      <c r="K29" s="55">
        <v>0</v>
      </c>
      <c r="L29" s="48">
        <v>0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48">
        <v>12</v>
      </c>
      <c r="AB29" s="48">
        <v>12</v>
      </c>
      <c r="AC29" s="48">
        <v>12</v>
      </c>
      <c r="AD29" s="48">
        <v>12</v>
      </c>
      <c r="AE29" s="55">
        <v>12</v>
      </c>
      <c r="AF29" s="55">
        <v>12</v>
      </c>
      <c r="AG29" s="56">
        <v>22</v>
      </c>
      <c r="AH29" s="51">
        <f t="shared" si="2"/>
        <v>12</v>
      </c>
      <c r="AI29" s="52">
        <f t="shared" si="3"/>
        <v>0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98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55">
        <v>0</v>
      </c>
      <c r="AF30" s="55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99</v>
      </c>
      <c r="B31" s="55">
        <v>0</v>
      </c>
      <c r="C31" s="55">
        <v>0</v>
      </c>
      <c r="D31" s="55">
        <v>0</v>
      </c>
      <c r="E31" s="55">
        <v>0</v>
      </c>
      <c r="F31" s="55">
        <v>0</v>
      </c>
      <c r="G31" s="55">
        <v>0</v>
      </c>
      <c r="H31" s="55">
        <v>0</v>
      </c>
      <c r="I31" s="55">
        <v>0</v>
      </c>
      <c r="J31" s="55">
        <v>0</v>
      </c>
      <c r="K31" s="55">
        <v>0</v>
      </c>
      <c r="L31" s="48">
        <v>0</v>
      </c>
      <c r="M31" s="48">
        <v>0</v>
      </c>
      <c r="N31" s="48">
        <v>0</v>
      </c>
      <c r="O31" s="48">
        <v>0</v>
      </c>
      <c r="P31" s="48">
        <v>0</v>
      </c>
      <c r="Q31" s="48">
        <v>0</v>
      </c>
      <c r="R31" s="48">
        <v>0</v>
      </c>
      <c r="S31" s="48">
        <v>0</v>
      </c>
      <c r="T31" s="48">
        <v>0</v>
      </c>
      <c r="U31" s="48">
        <v>0</v>
      </c>
      <c r="V31" s="48">
        <v>0</v>
      </c>
      <c r="W31" s="48">
        <v>0</v>
      </c>
      <c r="X31" s="48">
        <v>0</v>
      </c>
      <c r="Y31" s="48">
        <v>0</v>
      </c>
      <c r="Z31" s="48">
        <v>0</v>
      </c>
      <c r="AA31" s="48">
        <v>0</v>
      </c>
      <c r="AB31" s="48">
        <v>0</v>
      </c>
      <c r="AC31" s="48">
        <v>0</v>
      </c>
      <c r="AD31" s="48">
        <v>0</v>
      </c>
      <c r="AE31" s="55">
        <v>0</v>
      </c>
      <c r="AF31" s="55">
        <v>0</v>
      </c>
      <c r="AG31" s="58">
        <v>20</v>
      </c>
      <c r="AH31" s="51">
        <f t="shared" si="2"/>
        <v>0</v>
      </c>
      <c r="AI31" s="52">
        <f t="shared" si="3"/>
        <v>0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100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55">
        <v>0</v>
      </c>
      <c r="AF32" s="55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212</v>
      </c>
      <c r="D33" s="55">
        <v>220</v>
      </c>
      <c r="E33" s="55">
        <v>220</v>
      </c>
      <c r="F33" s="55">
        <v>180</v>
      </c>
      <c r="G33" s="55">
        <v>180</v>
      </c>
      <c r="H33" s="55">
        <v>180</v>
      </c>
      <c r="I33" s="55">
        <v>180</v>
      </c>
      <c r="J33" s="55">
        <v>180</v>
      </c>
      <c r="K33" s="55">
        <v>180</v>
      </c>
      <c r="L33" s="55">
        <v>180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180</v>
      </c>
      <c r="AK33" s="53"/>
    </row>
    <row r="34" spans="1:41" ht="15.75" thickBot="1" x14ac:dyDescent="0.3">
      <c r="A34" s="63" t="s">
        <v>19</v>
      </c>
      <c r="B34" s="55"/>
      <c r="C34" s="55"/>
      <c r="D34" s="55">
        <f>97+63.59</f>
        <v>160.59</v>
      </c>
      <c r="E34" s="55">
        <v>96</v>
      </c>
      <c r="F34" s="55">
        <v>0</v>
      </c>
      <c r="G34" s="55">
        <v>0</v>
      </c>
      <c r="H34" s="55">
        <v>0</v>
      </c>
      <c r="I34" s="55">
        <v>60</v>
      </c>
      <c r="J34" s="55">
        <f>80+55</f>
        <v>135</v>
      </c>
      <c r="K34" s="55">
        <v>152</v>
      </c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55"/>
      <c r="AF34" s="55"/>
      <c r="AG34" s="58">
        <v>240</v>
      </c>
      <c r="AH34" s="51">
        <f t="shared" si="2"/>
        <v>160.59</v>
      </c>
      <c r="AI34" s="52">
        <f t="shared" si="3"/>
        <v>0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794.2</v>
      </c>
      <c r="C35" s="66">
        <f t="shared" si="4"/>
        <v>786.2</v>
      </c>
      <c r="D35" s="66">
        <f t="shared" si="4"/>
        <v>754.2</v>
      </c>
      <c r="E35" s="66">
        <f t="shared" si="4"/>
        <v>754.2</v>
      </c>
      <c r="F35" s="66">
        <f t="shared" si="4"/>
        <v>628.20000000000005</v>
      </c>
      <c r="G35" s="66">
        <f t="shared" si="4"/>
        <v>628.20000000000005</v>
      </c>
      <c r="H35" s="66">
        <f t="shared" si="4"/>
        <v>628.20000000000005</v>
      </c>
      <c r="I35" s="66">
        <f t="shared" si="4"/>
        <v>620.20000000000005</v>
      </c>
      <c r="J35" s="66">
        <f t="shared" si="4"/>
        <v>620.20000000000005</v>
      </c>
      <c r="K35" s="66">
        <f t="shared" si="4"/>
        <v>632.20000000000005</v>
      </c>
      <c r="L35" s="66">
        <f t="shared" si="4"/>
        <v>702.3</v>
      </c>
      <c r="M35" s="66">
        <f t="shared" si="4"/>
        <v>808.2</v>
      </c>
      <c r="N35" s="66">
        <f t="shared" si="4"/>
        <v>855.7</v>
      </c>
      <c r="O35" s="66">
        <f t="shared" si="4"/>
        <v>835.7</v>
      </c>
      <c r="P35" s="66">
        <f t="shared" si="4"/>
        <v>869.2</v>
      </c>
      <c r="Q35" s="66">
        <f t="shared" si="4"/>
        <v>833.2</v>
      </c>
      <c r="R35" s="66">
        <f t="shared" si="4"/>
        <v>833.4</v>
      </c>
      <c r="S35" s="66">
        <f t="shared" si="4"/>
        <v>833.4</v>
      </c>
      <c r="T35" s="66">
        <f t="shared" si="4"/>
        <v>817.09999999999991</v>
      </c>
      <c r="U35" s="66">
        <f t="shared" si="4"/>
        <v>810.9</v>
      </c>
      <c r="V35" s="66">
        <f t="shared" si="4"/>
        <v>810.9</v>
      </c>
      <c r="W35" s="66">
        <f t="shared" si="4"/>
        <v>810.8</v>
      </c>
      <c r="X35" s="66">
        <f t="shared" si="4"/>
        <v>853.2</v>
      </c>
      <c r="Y35" s="66">
        <f t="shared" si="4"/>
        <v>903.30000000000007</v>
      </c>
      <c r="Z35" s="66">
        <f t="shared" si="4"/>
        <v>903.30000000000007</v>
      </c>
      <c r="AA35" s="66">
        <f t="shared" si="4"/>
        <v>913.30000000000007</v>
      </c>
      <c r="AB35" s="66">
        <f t="shared" si="4"/>
        <v>927.30000000000007</v>
      </c>
      <c r="AC35" s="66">
        <f t="shared" si="4"/>
        <v>897.30000000000007</v>
      </c>
      <c r="AD35" s="66">
        <f t="shared" si="4"/>
        <v>807.3</v>
      </c>
      <c r="AE35" s="66">
        <f t="shared" si="4"/>
        <v>807.5</v>
      </c>
      <c r="AF35" s="66">
        <f t="shared" si="4"/>
        <v>777.5</v>
      </c>
      <c r="AG35" s="58">
        <f>SUM(AG11:AG34)</f>
        <v>1416.83</v>
      </c>
      <c r="AH35" s="51">
        <f t="shared" si="2"/>
        <v>927.30000000000007</v>
      </c>
      <c r="AI35" s="52">
        <f t="shared" si="3"/>
        <v>620.20000000000005</v>
      </c>
      <c r="AK35" s="53"/>
    </row>
    <row r="36" spans="1:41" x14ac:dyDescent="0.25">
      <c r="A36" s="54" t="s">
        <v>21</v>
      </c>
      <c r="B36" s="55">
        <v>139.1</v>
      </c>
      <c r="C36" s="55">
        <v>138.5</v>
      </c>
      <c r="D36" s="55">
        <v>138.5</v>
      </c>
      <c r="E36" s="55">
        <v>138.5</v>
      </c>
      <c r="F36" s="55">
        <v>138.5</v>
      </c>
      <c r="G36" s="55">
        <v>138.5</v>
      </c>
      <c r="H36" s="55">
        <v>139</v>
      </c>
      <c r="I36" s="55">
        <v>139</v>
      </c>
      <c r="J36" s="55">
        <v>139</v>
      </c>
      <c r="K36" s="55">
        <v>139</v>
      </c>
      <c r="L36" s="48">
        <v>139.4</v>
      </c>
      <c r="M36" s="48">
        <v>139.30000000000001</v>
      </c>
      <c r="N36" s="48">
        <v>139.30000000000001</v>
      </c>
      <c r="O36" s="48">
        <v>139.30000000000001</v>
      </c>
      <c r="P36" s="48">
        <v>139</v>
      </c>
      <c r="Q36" s="48">
        <v>132.6</v>
      </c>
      <c r="R36" s="48">
        <v>138.80000000000001</v>
      </c>
      <c r="S36" s="48">
        <v>139.5</v>
      </c>
      <c r="T36" s="48">
        <v>139.6</v>
      </c>
      <c r="U36" s="48">
        <v>140.5</v>
      </c>
      <c r="V36" s="48">
        <v>141</v>
      </c>
      <c r="W36" s="48">
        <v>141.1</v>
      </c>
      <c r="X36" s="48">
        <v>141.5</v>
      </c>
      <c r="Y36" s="48">
        <v>141.9</v>
      </c>
      <c r="Z36" s="48">
        <v>141.69999999999999</v>
      </c>
      <c r="AA36" s="48">
        <v>141.5</v>
      </c>
      <c r="AB36" s="48">
        <v>141.5</v>
      </c>
      <c r="AC36" s="48">
        <v>141.5</v>
      </c>
      <c r="AD36" s="48">
        <v>141.30000000000001</v>
      </c>
      <c r="AE36" s="47">
        <v>140.80000000000001</v>
      </c>
      <c r="AF36" s="47">
        <v>139.9</v>
      </c>
      <c r="AG36" s="56">
        <v>144</v>
      </c>
      <c r="AH36" s="51">
        <f t="shared" si="2"/>
        <v>141.9</v>
      </c>
      <c r="AI36" s="52">
        <f t="shared" si="3"/>
        <v>132.6</v>
      </c>
      <c r="AK36" s="53"/>
    </row>
    <row r="37" spans="1:41" x14ac:dyDescent="0.25">
      <c r="A37" s="57" t="s">
        <v>22</v>
      </c>
      <c r="B37" s="55">
        <v>70.099999999999994</v>
      </c>
      <c r="C37" s="55">
        <v>69.7</v>
      </c>
      <c r="D37" s="55">
        <v>69.7</v>
      </c>
      <c r="E37" s="55">
        <v>69.7</v>
      </c>
      <c r="F37" s="55">
        <v>69.7</v>
      </c>
      <c r="G37" s="55">
        <v>69.7</v>
      </c>
      <c r="H37" s="55">
        <v>69.7</v>
      </c>
      <c r="I37" s="55">
        <v>69.7</v>
      </c>
      <c r="J37" s="55">
        <v>69.7</v>
      </c>
      <c r="K37" s="55">
        <v>69.7</v>
      </c>
      <c r="L37" s="67">
        <v>70.8</v>
      </c>
      <c r="M37" s="67">
        <v>71.8</v>
      </c>
      <c r="N37" s="67">
        <v>70</v>
      </c>
      <c r="O37" s="67">
        <v>71.099999999999994</v>
      </c>
      <c r="P37" s="67">
        <v>71.099999999999994</v>
      </c>
      <c r="Q37" s="67">
        <v>71.900000000000006</v>
      </c>
      <c r="R37" s="67">
        <v>71.400000000000006</v>
      </c>
      <c r="S37" s="67">
        <v>72.599999999999994</v>
      </c>
      <c r="T37" s="67">
        <v>71.7</v>
      </c>
      <c r="U37" s="67">
        <v>72.2</v>
      </c>
      <c r="V37" s="67">
        <v>72.5</v>
      </c>
      <c r="W37" s="67">
        <v>71.8</v>
      </c>
      <c r="X37" s="67">
        <v>71.599999999999994</v>
      </c>
      <c r="Y37" s="67">
        <v>72.099999999999994</v>
      </c>
      <c r="Z37" s="67">
        <v>70.2</v>
      </c>
      <c r="AA37" s="67">
        <v>71</v>
      </c>
      <c r="AB37" s="67">
        <v>71.2</v>
      </c>
      <c r="AC37" s="67">
        <v>70.8</v>
      </c>
      <c r="AD37" s="67">
        <v>72.2</v>
      </c>
      <c r="AE37" s="55">
        <v>70.8</v>
      </c>
      <c r="AF37" s="55">
        <v>71</v>
      </c>
      <c r="AG37" s="58">
        <v>70</v>
      </c>
      <c r="AH37" s="51">
        <f t="shared" si="2"/>
        <v>72.599999999999994</v>
      </c>
      <c r="AI37" s="52">
        <f t="shared" si="3"/>
        <v>69.7</v>
      </c>
      <c r="AK37" s="53"/>
    </row>
    <row r="38" spans="1:41" x14ac:dyDescent="0.25">
      <c r="A38" s="57" t="s">
        <v>23</v>
      </c>
      <c r="B38" s="55">
        <v>65</v>
      </c>
      <c r="C38" s="55">
        <v>64.900000000000006</v>
      </c>
      <c r="D38" s="55">
        <v>64.900000000000006</v>
      </c>
      <c r="E38" s="55">
        <v>64.900000000000006</v>
      </c>
      <c r="F38" s="55">
        <v>64.900000000000006</v>
      </c>
      <c r="G38" s="55">
        <v>64.900000000000006</v>
      </c>
      <c r="H38" s="55">
        <v>64.900000000000006</v>
      </c>
      <c r="I38" s="55">
        <v>64.900000000000006</v>
      </c>
      <c r="J38" s="55">
        <v>64.900000000000006</v>
      </c>
      <c r="K38" s="55">
        <v>64.900000000000006</v>
      </c>
      <c r="L38" s="67">
        <v>64.900000000000006</v>
      </c>
      <c r="M38" s="67">
        <v>64.8</v>
      </c>
      <c r="N38" s="67">
        <v>64.8</v>
      </c>
      <c r="O38" s="67">
        <v>64.099999999999994</v>
      </c>
      <c r="P38" s="67">
        <v>64.099999999999994</v>
      </c>
      <c r="Q38" s="67">
        <v>64.400000000000006</v>
      </c>
      <c r="R38" s="67">
        <v>63.8</v>
      </c>
      <c r="S38" s="67">
        <v>64.099999999999994</v>
      </c>
      <c r="T38" s="67">
        <v>64.900000000000006</v>
      </c>
      <c r="U38" s="67">
        <v>64.5</v>
      </c>
      <c r="V38" s="67">
        <v>64.2</v>
      </c>
      <c r="W38" s="67">
        <v>64.3</v>
      </c>
      <c r="X38" s="67">
        <v>64.400000000000006</v>
      </c>
      <c r="Y38" s="67">
        <v>64.599999999999994</v>
      </c>
      <c r="Z38" s="67">
        <v>64.900000000000006</v>
      </c>
      <c r="AA38" s="67">
        <v>64.900000000000006</v>
      </c>
      <c r="AB38" s="67">
        <v>64.599999999999994</v>
      </c>
      <c r="AC38" s="67">
        <v>64.400000000000006</v>
      </c>
      <c r="AD38" s="67">
        <v>64.400000000000006</v>
      </c>
      <c r="AE38" s="55">
        <v>64.900000000000006</v>
      </c>
      <c r="AF38" s="55">
        <v>64.8</v>
      </c>
      <c r="AG38" s="58">
        <v>69</v>
      </c>
      <c r="AH38" s="51">
        <f t="shared" si="2"/>
        <v>65</v>
      </c>
      <c r="AI38" s="52">
        <f t="shared" si="3"/>
        <v>63.8</v>
      </c>
      <c r="AK38" s="53"/>
    </row>
    <row r="39" spans="1:41" x14ac:dyDescent="0.25">
      <c r="A39" s="57" t="s">
        <v>24</v>
      </c>
      <c r="B39" s="55">
        <v>30.7</v>
      </c>
      <c r="C39" s="55">
        <v>30.7</v>
      </c>
      <c r="D39" s="55">
        <v>30.7</v>
      </c>
      <c r="E39" s="55">
        <v>30.7</v>
      </c>
      <c r="F39" s="55">
        <v>30.7</v>
      </c>
      <c r="G39" s="55">
        <v>30.7</v>
      </c>
      <c r="H39" s="55">
        <v>30.7</v>
      </c>
      <c r="I39" s="55">
        <v>30.7</v>
      </c>
      <c r="J39" s="55">
        <v>30.7</v>
      </c>
      <c r="K39" s="55">
        <v>30.7</v>
      </c>
      <c r="L39" s="67">
        <v>30.5</v>
      </c>
      <c r="M39" s="67">
        <v>30.5</v>
      </c>
      <c r="N39" s="67">
        <v>30.2</v>
      </c>
      <c r="O39" s="67">
        <v>30.2</v>
      </c>
      <c r="P39" s="67">
        <v>30.2</v>
      </c>
      <c r="Q39" s="67">
        <v>30.2</v>
      </c>
      <c r="R39" s="67">
        <v>30.2</v>
      </c>
      <c r="S39" s="67">
        <v>30.2</v>
      </c>
      <c r="T39" s="67">
        <v>30.2</v>
      </c>
      <c r="U39" s="67">
        <v>30.5</v>
      </c>
      <c r="V39" s="67">
        <v>39.299999999999997</v>
      </c>
      <c r="W39" s="67">
        <v>60</v>
      </c>
      <c r="X39" s="67">
        <v>60</v>
      </c>
      <c r="Y39" s="67">
        <v>59.7</v>
      </c>
      <c r="Z39" s="67">
        <v>59</v>
      </c>
      <c r="AA39" s="67">
        <v>56.7</v>
      </c>
      <c r="AB39" s="67">
        <v>56.7</v>
      </c>
      <c r="AC39" s="67">
        <v>57.7</v>
      </c>
      <c r="AD39" s="67">
        <v>57.7</v>
      </c>
      <c r="AE39" s="55">
        <v>30.5</v>
      </c>
      <c r="AF39" s="55">
        <v>30.2</v>
      </c>
      <c r="AG39" s="58">
        <v>60</v>
      </c>
      <c r="AH39" s="51">
        <f t="shared" si="2"/>
        <v>60</v>
      </c>
      <c r="AI39" s="52">
        <f t="shared" si="3"/>
        <v>30.2</v>
      </c>
      <c r="AK39" s="53"/>
    </row>
    <row r="40" spans="1:41" x14ac:dyDescent="0.25">
      <c r="A40" s="57" t="s">
        <v>25</v>
      </c>
      <c r="B40" s="55">
        <v>28.8</v>
      </c>
      <c r="C40" s="55">
        <v>28.8</v>
      </c>
      <c r="D40" s="55">
        <v>28.8</v>
      </c>
      <c r="E40" s="55">
        <v>28.8</v>
      </c>
      <c r="F40" s="55">
        <v>28.8</v>
      </c>
      <c r="G40" s="55">
        <v>28.8</v>
      </c>
      <c r="H40" s="55">
        <v>28.8</v>
      </c>
      <c r="I40" s="55">
        <v>28.8</v>
      </c>
      <c r="J40" s="55">
        <v>28.8</v>
      </c>
      <c r="K40" s="55">
        <v>28.8</v>
      </c>
      <c r="L40" s="48">
        <v>28.6</v>
      </c>
      <c r="M40" s="48">
        <v>24.6</v>
      </c>
      <c r="N40" s="48">
        <v>24.6</v>
      </c>
      <c r="O40" s="48">
        <v>24.6</v>
      </c>
      <c r="P40" s="48">
        <v>24.6</v>
      </c>
      <c r="Q40" s="48">
        <v>24.6</v>
      </c>
      <c r="R40" s="48">
        <v>24.5</v>
      </c>
      <c r="S40" s="48">
        <v>27</v>
      </c>
      <c r="T40" s="48">
        <v>27.5</v>
      </c>
      <c r="U40" s="48">
        <v>27.7</v>
      </c>
      <c r="V40" s="48">
        <v>27.7</v>
      </c>
      <c r="W40" s="48">
        <v>28.3</v>
      </c>
      <c r="X40" s="48">
        <v>28.8</v>
      </c>
      <c r="Y40" s="67">
        <v>28.9</v>
      </c>
      <c r="Z40" s="67">
        <v>28.8</v>
      </c>
      <c r="AA40" s="67">
        <v>28.8</v>
      </c>
      <c r="AB40" s="67">
        <v>28.8</v>
      </c>
      <c r="AC40" s="67">
        <v>29</v>
      </c>
      <c r="AD40" s="67">
        <v>29</v>
      </c>
      <c r="AE40" s="55">
        <v>29</v>
      </c>
      <c r="AF40" s="55">
        <v>29</v>
      </c>
      <c r="AG40" s="58">
        <v>30</v>
      </c>
      <c r="AH40" s="51">
        <f t="shared" si="2"/>
        <v>29</v>
      </c>
      <c r="AI40" s="52">
        <f t="shared" si="3"/>
        <v>24.5</v>
      </c>
      <c r="AK40" s="53"/>
    </row>
    <row r="41" spans="1:41" x14ac:dyDescent="0.25">
      <c r="A41" s="57" t="s">
        <v>85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48">
        <v>0</v>
      </c>
      <c r="AB41" s="48">
        <v>0</v>
      </c>
      <c r="AC41" s="48">
        <v>0</v>
      </c>
      <c r="AD41" s="48">
        <v>0</v>
      </c>
      <c r="AE41" s="55">
        <v>0</v>
      </c>
      <c r="AF41" s="55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68">
        <v>17</v>
      </c>
      <c r="C42" s="68">
        <v>17</v>
      </c>
      <c r="D42" s="68">
        <v>17</v>
      </c>
      <c r="E42" s="68">
        <v>17</v>
      </c>
      <c r="F42" s="68">
        <v>17</v>
      </c>
      <c r="G42" s="68">
        <v>17</v>
      </c>
      <c r="H42" s="68">
        <v>17</v>
      </c>
      <c r="I42" s="68">
        <v>17</v>
      </c>
      <c r="J42" s="68">
        <v>17</v>
      </c>
      <c r="K42" s="68">
        <v>17</v>
      </c>
      <c r="L42" s="48">
        <v>17</v>
      </c>
      <c r="M42" s="48">
        <v>17</v>
      </c>
      <c r="N42" s="48">
        <v>17</v>
      </c>
      <c r="O42" s="48">
        <v>17</v>
      </c>
      <c r="P42" s="48">
        <v>17</v>
      </c>
      <c r="Q42" s="48">
        <v>17</v>
      </c>
      <c r="R42" s="48">
        <v>17</v>
      </c>
      <c r="S42" s="48">
        <v>17</v>
      </c>
      <c r="T42" s="48">
        <v>17</v>
      </c>
      <c r="U42" s="48">
        <v>17</v>
      </c>
      <c r="V42" s="48">
        <v>17</v>
      </c>
      <c r="W42" s="48">
        <v>17</v>
      </c>
      <c r="X42" s="48">
        <v>17</v>
      </c>
      <c r="Y42" s="48">
        <v>17</v>
      </c>
      <c r="Z42" s="48">
        <v>17</v>
      </c>
      <c r="AA42" s="48">
        <v>17</v>
      </c>
      <c r="AB42" s="48">
        <v>17</v>
      </c>
      <c r="AC42" s="48">
        <v>17</v>
      </c>
      <c r="AD42" s="48">
        <v>17</v>
      </c>
      <c r="AE42" s="55">
        <v>17</v>
      </c>
      <c r="AF42" s="55">
        <v>17</v>
      </c>
      <c r="AG42" s="58">
        <v>24</v>
      </c>
      <c r="AH42" s="51">
        <f t="shared" si="2"/>
        <v>17</v>
      </c>
      <c r="AI42" s="52">
        <f t="shared" si="3"/>
        <v>17</v>
      </c>
      <c r="AK42" s="53"/>
    </row>
    <row r="43" spans="1:41" x14ac:dyDescent="0.25">
      <c r="A43" s="57" t="s">
        <v>27</v>
      </c>
      <c r="B43" s="55">
        <v>3</v>
      </c>
      <c r="C43" s="55">
        <v>3</v>
      </c>
      <c r="D43" s="55">
        <v>3</v>
      </c>
      <c r="E43" s="55">
        <v>3</v>
      </c>
      <c r="F43" s="55">
        <v>3</v>
      </c>
      <c r="G43" s="55">
        <v>3</v>
      </c>
      <c r="H43" s="55">
        <v>3</v>
      </c>
      <c r="I43" s="55">
        <v>3</v>
      </c>
      <c r="J43" s="55">
        <v>3</v>
      </c>
      <c r="K43" s="55">
        <v>3</v>
      </c>
      <c r="L43" s="48">
        <v>3</v>
      </c>
      <c r="M43" s="48">
        <v>3</v>
      </c>
      <c r="N43" s="48">
        <v>3</v>
      </c>
      <c r="O43" s="48">
        <v>3</v>
      </c>
      <c r="P43" s="48">
        <v>0</v>
      </c>
      <c r="Q43" s="48">
        <v>0</v>
      </c>
      <c r="R43" s="48">
        <v>0</v>
      </c>
      <c r="S43" s="48">
        <v>0</v>
      </c>
      <c r="T43" s="48">
        <v>3</v>
      </c>
      <c r="U43" s="48">
        <v>3</v>
      </c>
      <c r="V43" s="48">
        <v>3</v>
      </c>
      <c r="W43" s="48">
        <v>3</v>
      </c>
      <c r="X43" s="48">
        <v>3</v>
      </c>
      <c r="Y43" s="48">
        <v>3</v>
      </c>
      <c r="Z43" s="48">
        <v>3</v>
      </c>
      <c r="AA43" s="48">
        <v>3</v>
      </c>
      <c r="AB43" s="48">
        <v>3</v>
      </c>
      <c r="AC43" s="48">
        <v>3</v>
      </c>
      <c r="AD43" s="48">
        <v>3</v>
      </c>
      <c r="AE43" s="55">
        <v>3</v>
      </c>
      <c r="AF43" s="55">
        <v>3</v>
      </c>
      <c r="AG43" s="58">
        <v>15</v>
      </c>
      <c r="AH43" s="51">
        <f t="shared" si="2"/>
        <v>3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13</v>
      </c>
      <c r="C44" s="55">
        <v>13</v>
      </c>
      <c r="D44" s="55">
        <v>13</v>
      </c>
      <c r="E44" s="55">
        <v>13</v>
      </c>
      <c r="F44" s="55">
        <v>13</v>
      </c>
      <c r="G44" s="55">
        <v>13</v>
      </c>
      <c r="H44" s="55">
        <v>13</v>
      </c>
      <c r="I44" s="55">
        <v>13</v>
      </c>
      <c r="J44" s="55">
        <v>13</v>
      </c>
      <c r="K44" s="55">
        <v>13</v>
      </c>
      <c r="L44" s="48">
        <v>13</v>
      </c>
      <c r="M44" s="48">
        <v>13</v>
      </c>
      <c r="N44" s="48">
        <v>13</v>
      </c>
      <c r="O44" s="48">
        <v>13</v>
      </c>
      <c r="P44" s="48">
        <v>13</v>
      </c>
      <c r="Q44" s="48">
        <v>13</v>
      </c>
      <c r="R44" s="48">
        <v>13</v>
      </c>
      <c r="S44" s="48">
        <v>13</v>
      </c>
      <c r="T44" s="48">
        <v>13</v>
      </c>
      <c r="U44" s="48">
        <v>13</v>
      </c>
      <c r="V44" s="48">
        <v>13</v>
      </c>
      <c r="W44" s="48">
        <v>13</v>
      </c>
      <c r="X44" s="48">
        <v>13</v>
      </c>
      <c r="Y44" s="48">
        <v>13</v>
      </c>
      <c r="Z44" s="48">
        <v>13</v>
      </c>
      <c r="AA44" s="48">
        <v>13</v>
      </c>
      <c r="AB44" s="48">
        <v>13</v>
      </c>
      <c r="AC44" s="48">
        <v>13</v>
      </c>
      <c r="AD44" s="48">
        <v>13</v>
      </c>
      <c r="AE44" s="55">
        <v>13</v>
      </c>
      <c r="AF44" s="55">
        <v>13</v>
      </c>
      <c r="AG44" s="58">
        <v>14.1</v>
      </c>
      <c r="AH44" s="51">
        <f t="shared" si="2"/>
        <v>13</v>
      </c>
      <c r="AI44" s="52">
        <f t="shared" si="3"/>
        <v>13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68">
        <v>14</v>
      </c>
      <c r="C45" s="68">
        <v>14</v>
      </c>
      <c r="D45" s="68">
        <v>14</v>
      </c>
      <c r="E45" s="68">
        <v>13.5</v>
      </c>
      <c r="F45" s="68">
        <v>13.5</v>
      </c>
      <c r="G45" s="68">
        <v>4</v>
      </c>
      <c r="H45" s="68">
        <v>13.5</v>
      </c>
      <c r="I45" s="68">
        <v>13.5</v>
      </c>
      <c r="J45" s="68">
        <v>13.5</v>
      </c>
      <c r="K45" s="68">
        <v>13.5</v>
      </c>
      <c r="L45" s="48">
        <v>13.5</v>
      </c>
      <c r="M45" s="48">
        <v>13.5</v>
      </c>
      <c r="N45" s="48">
        <v>13.5</v>
      </c>
      <c r="O45" s="48">
        <v>13.5</v>
      </c>
      <c r="P45" s="48">
        <v>13.5</v>
      </c>
      <c r="Q45" s="48">
        <v>13.5</v>
      </c>
      <c r="R45" s="48">
        <v>13.5</v>
      </c>
      <c r="S45" s="48">
        <v>14</v>
      </c>
      <c r="T45" s="48">
        <v>13.3</v>
      </c>
      <c r="U45" s="48">
        <v>13.3</v>
      </c>
      <c r="V45" s="48">
        <v>14</v>
      </c>
      <c r="W45" s="48">
        <v>14</v>
      </c>
      <c r="X45" s="48">
        <v>14</v>
      </c>
      <c r="Y45" s="48">
        <v>14</v>
      </c>
      <c r="Z45" s="48">
        <v>14</v>
      </c>
      <c r="AA45" s="48">
        <v>14</v>
      </c>
      <c r="AB45" s="48">
        <v>14</v>
      </c>
      <c r="AC45" s="48">
        <v>14</v>
      </c>
      <c r="AD45" s="48">
        <v>14</v>
      </c>
      <c r="AE45" s="55">
        <v>14</v>
      </c>
      <c r="AF45" s="55">
        <v>14</v>
      </c>
      <c r="AG45" s="58">
        <v>14</v>
      </c>
      <c r="AH45" s="51">
        <f t="shared" si="2"/>
        <v>14</v>
      </c>
      <c r="AI45" s="52">
        <f t="shared" si="3"/>
        <v>4</v>
      </c>
      <c r="AK45" s="53"/>
    </row>
    <row r="46" spans="1:41" x14ac:dyDescent="0.25">
      <c r="A46" s="57" t="s">
        <v>30</v>
      </c>
      <c r="B46" s="55">
        <v>6.3</v>
      </c>
      <c r="C46" s="55">
        <v>6.3</v>
      </c>
      <c r="D46" s="55">
        <v>6.3</v>
      </c>
      <c r="E46" s="55">
        <v>6.3</v>
      </c>
      <c r="F46" s="55">
        <v>6.3</v>
      </c>
      <c r="G46" s="55">
        <v>6.3</v>
      </c>
      <c r="H46" s="55">
        <v>6.3</v>
      </c>
      <c r="I46" s="55">
        <v>6.3</v>
      </c>
      <c r="J46" s="55">
        <v>6.3</v>
      </c>
      <c r="K46" s="55">
        <v>6.3</v>
      </c>
      <c r="L46" s="48">
        <v>6.3</v>
      </c>
      <c r="M46" s="48">
        <v>6.3</v>
      </c>
      <c r="N46" s="48">
        <v>6.3</v>
      </c>
      <c r="O46" s="48">
        <v>0</v>
      </c>
      <c r="P46" s="48">
        <v>0</v>
      </c>
      <c r="Q46" s="48">
        <v>0</v>
      </c>
      <c r="R46" s="48">
        <v>0</v>
      </c>
      <c r="S46" s="48">
        <v>0</v>
      </c>
      <c r="T46" s="48">
        <v>0</v>
      </c>
      <c r="U46" s="48">
        <v>0</v>
      </c>
      <c r="V46" s="48">
        <v>0</v>
      </c>
      <c r="W46" s="48">
        <v>0</v>
      </c>
      <c r="X46" s="48">
        <v>0</v>
      </c>
      <c r="Y46" s="48">
        <v>0</v>
      </c>
      <c r="Z46" s="48">
        <v>0</v>
      </c>
      <c r="AA46" s="48">
        <v>0</v>
      </c>
      <c r="AB46" s="48">
        <v>0</v>
      </c>
      <c r="AC46" s="48">
        <v>0</v>
      </c>
      <c r="AD46" s="48">
        <v>9.6</v>
      </c>
      <c r="AE46" s="55">
        <v>9.6</v>
      </c>
      <c r="AF46" s="55">
        <v>9.6</v>
      </c>
      <c r="AG46" s="58">
        <v>10.050000000000001</v>
      </c>
      <c r="AH46" s="51">
        <f t="shared" si="2"/>
        <v>9.6</v>
      </c>
      <c r="AI46" s="52">
        <f t="shared" si="3"/>
        <v>0</v>
      </c>
      <c r="AK46" s="53"/>
    </row>
    <row r="47" spans="1:41" x14ac:dyDescent="0.25">
      <c r="A47" s="57" t="s">
        <v>31</v>
      </c>
      <c r="B47" s="55">
        <v>6</v>
      </c>
      <c r="C47" s="55">
        <v>6</v>
      </c>
      <c r="D47" s="55">
        <v>6</v>
      </c>
      <c r="E47" s="55">
        <v>6</v>
      </c>
      <c r="F47" s="55">
        <v>0</v>
      </c>
      <c r="G47" s="55">
        <v>0</v>
      </c>
      <c r="H47" s="55">
        <v>0</v>
      </c>
      <c r="I47" s="55">
        <v>0</v>
      </c>
      <c r="J47" s="55">
        <v>0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3</v>
      </c>
      <c r="U47" s="48">
        <v>3</v>
      </c>
      <c r="V47" s="48">
        <v>3</v>
      </c>
      <c r="W47" s="48">
        <v>3</v>
      </c>
      <c r="X47" s="48">
        <v>3</v>
      </c>
      <c r="Y47" s="48">
        <v>3</v>
      </c>
      <c r="Z47" s="48">
        <v>3</v>
      </c>
      <c r="AA47" s="48">
        <v>3</v>
      </c>
      <c r="AB47" s="48">
        <v>3</v>
      </c>
      <c r="AC47" s="48">
        <v>3</v>
      </c>
      <c r="AD47" s="48">
        <v>3</v>
      </c>
      <c r="AE47" s="55">
        <v>3</v>
      </c>
      <c r="AF47" s="55">
        <v>3</v>
      </c>
      <c r="AG47" s="58">
        <v>6.2</v>
      </c>
      <c r="AH47" s="51">
        <f t="shared" si="2"/>
        <v>6.2</v>
      </c>
      <c r="AI47" s="52">
        <f t="shared" si="3"/>
        <v>0</v>
      </c>
      <c r="AK47" s="53"/>
    </row>
    <row r="48" spans="1:41" ht="15.75" thickBot="1" x14ac:dyDescent="0.3">
      <c r="A48" s="62" t="s">
        <v>32</v>
      </c>
      <c r="B48" s="70"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T196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v>3.54</v>
      </c>
      <c r="Z48" s="70">
        <f t="shared" si="5"/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396.54</v>
      </c>
      <c r="C49" s="66">
        <f t="shared" si="6"/>
        <v>395.44000000000005</v>
      </c>
      <c r="D49" s="66">
        <f t="shared" si="6"/>
        <v>395.44000000000005</v>
      </c>
      <c r="E49" s="66">
        <f t="shared" si="6"/>
        <v>394.94000000000005</v>
      </c>
      <c r="F49" s="66">
        <f t="shared" si="6"/>
        <v>388.94000000000005</v>
      </c>
      <c r="G49" s="66">
        <f t="shared" si="6"/>
        <v>379.44000000000005</v>
      </c>
      <c r="H49" s="66">
        <f t="shared" si="6"/>
        <v>389.44000000000005</v>
      </c>
      <c r="I49" s="66">
        <f t="shared" si="6"/>
        <v>389.44000000000005</v>
      </c>
      <c r="J49" s="66">
        <f t="shared" si="6"/>
        <v>389.44000000000005</v>
      </c>
      <c r="K49" s="66">
        <f t="shared" si="6"/>
        <v>395.64000000000004</v>
      </c>
      <c r="L49" s="66">
        <f t="shared" si="6"/>
        <v>396.74000000000007</v>
      </c>
      <c r="M49" s="66">
        <f t="shared" si="6"/>
        <v>393.54000000000008</v>
      </c>
      <c r="N49" s="66">
        <f t="shared" si="6"/>
        <v>391.44000000000005</v>
      </c>
      <c r="O49" s="66">
        <f t="shared" si="6"/>
        <v>385.54</v>
      </c>
      <c r="P49" s="66">
        <f t="shared" si="6"/>
        <v>382.24</v>
      </c>
      <c r="Q49" s="66">
        <f t="shared" si="6"/>
        <v>376.94</v>
      </c>
      <c r="R49" s="66">
        <f t="shared" si="6"/>
        <v>381.94</v>
      </c>
      <c r="S49" s="66">
        <f t="shared" si="6"/>
        <v>387.14</v>
      </c>
      <c r="T49" s="66">
        <f t="shared" si="6"/>
        <v>386.74000000000007</v>
      </c>
      <c r="U49" s="66">
        <f t="shared" si="6"/>
        <v>388.24</v>
      </c>
      <c r="V49" s="66">
        <f t="shared" si="6"/>
        <v>398.24</v>
      </c>
      <c r="W49" s="66">
        <f t="shared" si="6"/>
        <v>419.04</v>
      </c>
      <c r="X49" s="66">
        <f t="shared" si="6"/>
        <v>419.84000000000003</v>
      </c>
      <c r="Y49" s="66">
        <f t="shared" si="6"/>
        <v>420.74</v>
      </c>
      <c r="Z49" s="66">
        <f t="shared" si="6"/>
        <v>418.14</v>
      </c>
      <c r="AA49" s="66">
        <f t="shared" si="6"/>
        <v>416.44</v>
      </c>
      <c r="AB49" s="66">
        <f t="shared" si="6"/>
        <v>416.34</v>
      </c>
      <c r="AC49" s="66">
        <f t="shared" si="6"/>
        <v>416.94000000000005</v>
      </c>
      <c r="AD49" s="66">
        <f t="shared" si="6"/>
        <v>427.74</v>
      </c>
      <c r="AE49" s="66">
        <f t="shared" si="6"/>
        <v>399.14000000000004</v>
      </c>
      <c r="AF49" s="66">
        <f t="shared" si="6"/>
        <v>398.04</v>
      </c>
      <c r="AG49" s="71">
        <f>SUM(AG36:AG48)</f>
        <v>489.91</v>
      </c>
      <c r="AH49" s="51">
        <f t="shared" si="2"/>
        <v>427.74</v>
      </c>
      <c r="AI49" s="52">
        <f t="shared" si="3"/>
        <v>376.94</v>
      </c>
      <c r="AK49" s="53"/>
    </row>
    <row r="50" spans="1:37" x14ac:dyDescent="0.25">
      <c r="A50" s="54" t="s">
        <v>34</v>
      </c>
      <c r="B50" s="55">
        <v>0</v>
      </c>
      <c r="C50" s="55">
        <v>0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72">
        <v>0</v>
      </c>
      <c r="M50" s="72">
        <v>0</v>
      </c>
      <c r="N50" s="72">
        <v>0</v>
      </c>
      <c r="O50" s="72">
        <v>14</v>
      </c>
      <c r="P50" s="48">
        <v>14</v>
      </c>
      <c r="Q50" s="48">
        <v>0</v>
      </c>
      <c r="R50" s="48">
        <v>0</v>
      </c>
      <c r="S50" s="48">
        <v>0</v>
      </c>
      <c r="T50" s="48">
        <v>0</v>
      </c>
      <c r="U50" s="48">
        <v>0</v>
      </c>
      <c r="V50" s="48">
        <v>0</v>
      </c>
      <c r="W50" s="48">
        <v>0</v>
      </c>
      <c r="X50" s="48">
        <v>0</v>
      </c>
      <c r="Y50" s="48">
        <v>40.9</v>
      </c>
      <c r="Z50" s="48">
        <v>24.6</v>
      </c>
      <c r="AA50" s="48">
        <v>25.3</v>
      </c>
      <c r="AB50" s="48">
        <v>0</v>
      </c>
      <c r="AC50" s="48">
        <v>0</v>
      </c>
      <c r="AD50" s="48">
        <v>0</v>
      </c>
      <c r="AE50" s="48">
        <v>0</v>
      </c>
      <c r="AF50" s="48">
        <v>0</v>
      </c>
      <c r="AG50" s="56">
        <v>60</v>
      </c>
      <c r="AH50" s="51">
        <f t="shared" si="2"/>
        <v>40.9</v>
      </c>
      <c r="AI50" s="52">
        <f t="shared" si="3"/>
        <v>0</v>
      </c>
      <c r="AK50" s="53"/>
    </row>
    <row r="51" spans="1:37" x14ac:dyDescent="0.25">
      <c r="A51" s="57" t="s">
        <v>35</v>
      </c>
      <c r="B51" s="55">
        <v>0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72">
        <v>0</v>
      </c>
      <c r="M51" s="72">
        <v>0</v>
      </c>
      <c r="N51" s="72">
        <v>0</v>
      </c>
      <c r="O51" s="72">
        <v>5</v>
      </c>
      <c r="P51" s="67">
        <v>5</v>
      </c>
      <c r="Q51" s="67">
        <v>3.3</v>
      </c>
      <c r="R51" s="48">
        <v>0</v>
      </c>
      <c r="S51" s="48">
        <v>0</v>
      </c>
      <c r="T51" s="48">
        <v>0</v>
      </c>
      <c r="U51" s="67">
        <v>0</v>
      </c>
      <c r="V51" s="67">
        <v>0</v>
      </c>
      <c r="W51" s="67">
        <v>0</v>
      </c>
      <c r="X51" s="67">
        <v>0</v>
      </c>
      <c r="Y51" s="67">
        <v>17.7</v>
      </c>
      <c r="Z51" s="67">
        <v>6.6</v>
      </c>
      <c r="AA51" s="67">
        <v>10.9</v>
      </c>
      <c r="AB51" s="67">
        <v>0</v>
      </c>
      <c r="AC51" s="67">
        <v>0</v>
      </c>
      <c r="AD51" s="67">
        <v>0</v>
      </c>
      <c r="AE51" s="67">
        <v>0</v>
      </c>
      <c r="AF51" s="67">
        <v>0</v>
      </c>
      <c r="AG51" s="58">
        <v>32</v>
      </c>
      <c r="AH51" s="51">
        <f t="shared" si="2"/>
        <v>17.7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>
        <v>0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73">
        <v>0</v>
      </c>
      <c r="M52" s="73">
        <v>0</v>
      </c>
      <c r="N52" s="73">
        <v>0</v>
      </c>
      <c r="O52" s="73">
        <v>1.8</v>
      </c>
      <c r="P52" s="74">
        <v>2</v>
      </c>
      <c r="Q52" s="74">
        <v>1.2</v>
      </c>
      <c r="R52" s="48">
        <v>0</v>
      </c>
      <c r="S52" s="48">
        <v>0</v>
      </c>
      <c r="T52" s="48">
        <v>0</v>
      </c>
      <c r="U52" s="74">
        <v>0</v>
      </c>
      <c r="V52" s="74">
        <v>0</v>
      </c>
      <c r="W52" s="74">
        <v>0</v>
      </c>
      <c r="X52" s="74">
        <v>0</v>
      </c>
      <c r="Y52" s="74">
        <v>6.5</v>
      </c>
      <c r="Z52" s="74">
        <v>2.4</v>
      </c>
      <c r="AA52" s="74">
        <v>4</v>
      </c>
      <c r="AB52" s="74">
        <v>0</v>
      </c>
      <c r="AC52" s="74">
        <v>0</v>
      </c>
      <c r="AD52" s="74">
        <v>0</v>
      </c>
      <c r="AE52" s="74">
        <v>0</v>
      </c>
      <c r="AF52" s="74">
        <v>0</v>
      </c>
      <c r="AG52" s="75">
        <v>14</v>
      </c>
      <c r="AH52" s="51">
        <f t="shared" si="2"/>
        <v>6.5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0</v>
      </c>
      <c r="N53" s="66">
        <f t="shared" si="7"/>
        <v>0</v>
      </c>
      <c r="O53" s="66">
        <f t="shared" si="7"/>
        <v>20.8</v>
      </c>
      <c r="P53" s="66">
        <f t="shared" si="7"/>
        <v>21</v>
      </c>
      <c r="Q53" s="66">
        <f t="shared" si="7"/>
        <v>4.5</v>
      </c>
      <c r="R53" s="66">
        <f t="shared" si="7"/>
        <v>0</v>
      </c>
      <c r="S53" s="66">
        <f t="shared" si="7"/>
        <v>0</v>
      </c>
      <c r="T53" s="66">
        <f t="shared" si="7"/>
        <v>0</v>
      </c>
      <c r="U53" s="66">
        <f t="shared" si="7"/>
        <v>0</v>
      </c>
      <c r="V53" s="66">
        <f t="shared" si="7"/>
        <v>0</v>
      </c>
      <c r="W53" s="66">
        <f t="shared" si="7"/>
        <v>0</v>
      </c>
      <c r="X53" s="66">
        <f t="shared" si="7"/>
        <v>0</v>
      </c>
      <c r="Y53" s="66">
        <f t="shared" si="7"/>
        <v>65.099999999999994</v>
      </c>
      <c r="Z53" s="66">
        <f t="shared" si="7"/>
        <v>33.6</v>
      </c>
      <c r="AA53" s="66">
        <f t="shared" si="7"/>
        <v>40.200000000000003</v>
      </c>
      <c r="AB53" s="66">
        <f t="shared" si="7"/>
        <v>0</v>
      </c>
      <c r="AC53" s="66">
        <f t="shared" si="7"/>
        <v>0</v>
      </c>
      <c r="AD53" s="66">
        <f t="shared" si="7"/>
        <v>0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65.099999999999994</v>
      </c>
      <c r="AI53" s="52">
        <f t="shared" si="3"/>
        <v>0</v>
      </c>
      <c r="AK53" s="53"/>
    </row>
    <row r="54" spans="1:37" x14ac:dyDescent="0.25">
      <c r="A54" s="54" t="s">
        <v>205</v>
      </c>
      <c r="B54" s="48">
        <v>13.2</v>
      </c>
      <c r="C54" s="48">
        <v>19.5</v>
      </c>
      <c r="D54" s="48">
        <v>-2.9</v>
      </c>
      <c r="E54" s="48">
        <v>-5.9</v>
      </c>
      <c r="F54" s="48">
        <v>-6</v>
      </c>
      <c r="G54" s="48">
        <v>-8</v>
      </c>
      <c r="H54" s="48">
        <v>-10.6</v>
      </c>
      <c r="I54" s="48">
        <v>-13</v>
      </c>
      <c r="J54" s="48">
        <v>-15.6</v>
      </c>
      <c r="K54" s="48">
        <v>-16.600000000000001</v>
      </c>
      <c r="L54" s="48">
        <v>-15.8</v>
      </c>
      <c r="M54" s="48">
        <v>-10.3</v>
      </c>
      <c r="N54" s="48">
        <v>-2.2999999999999998</v>
      </c>
      <c r="O54" s="48">
        <v>5</v>
      </c>
      <c r="P54" s="48">
        <v>-5</v>
      </c>
      <c r="Q54" s="48">
        <v>3</v>
      </c>
      <c r="R54" s="48">
        <v>-4.8</v>
      </c>
      <c r="S54" s="48">
        <v>-7.3</v>
      </c>
      <c r="T54" s="48">
        <v>-10</v>
      </c>
      <c r="U54" s="48">
        <v>-12.6</v>
      </c>
      <c r="V54" s="48">
        <v>-14.1</v>
      </c>
      <c r="W54" s="48">
        <v>-12.6</v>
      </c>
      <c r="X54" s="48">
        <v>-17.3</v>
      </c>
      <c r="Y54" s="48">
        <v>42.2</v>
      </c>
      <c r="Z54" s="48">
        <v>2.9</v>
      </c>
      <c r="AA54" s="48">
        <v>3.5</v>
      </c>
      <c r="AB54" s="48">
        <v>4.0999999999999996</v>
      </c>
      <c r="AC54" s="48">
        <v>4.5</v>
      </c>
      <c r="AD54" s="48">
        <v>0.8</v>
      </c>
      <c r="AE54" s="48">
        <v>0</v>
      </c>
      <c r="AF54" s="48">
        <v>-1</v>
      </c>
      <c r="AG54" s="56"/>
      <c r="AH54" s="51">
        <f t="shared" si="2"/>
        <v>42.2</v>
      </c>
      <c r="AI54" s="52">
        <f t="shared" si="3"/>
        <v>-17.3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48">
        <v>0</v>
      </c>
      <c r="M55" s="48">
        <v>0</v>
      </c>
      <c r="N55" s="48">
        <v>0</v>
      </c>
      <c r="O55" s="48">
        <v>0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48">
        <v>0</v>
      </c>
      <c r="V55" s="48">
        <v>0</v>
      </c>
      <c r="W55" s="76">
        <v>0</v>
      </c>
      <c r="X55" s="76">
        <v>0</v>
      </c>
      <c r="Y55" s="76">
        <v>0</v>
      </c>
      <c r="Z55" s="76">
        <v>0</v>
      </c>
      <c r="AA55" s="67">
        <v>0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-42</v>
      </c>
      <c r="C56" s="67">
        <v>-50</v>
      </c>
      <c r="D56" s="67">
        <v>-40</v>
      </c>
      <c r="E56" s="67">
        <v>0</v>
      </c>
      <c r="F56" s="67">
        <v>-6</v>
      </c>
      <c r="G56" s="48">
        <v>0</v>
      </c>
      <c r="H56" s="48">
        <v>-6</v>
      </c>
      <c r="I56" s="48">
        <v>-26</v>
      </c>
      <c r="J56" s="48">
        <v>-56</v>
      </c>
      <c r="K56" s="48">
        <v>-59</v>
      </c>
      <c r="L56" s="67">
        <v>0</v>
      </c>
      <c r="M56" s="67">
        <v>-20</v>
      </c>
      <c r="N56" s="67">
        <v>-10</v>
      </c>
      <c r="O56" s="67">
        <v>-13</v>
      </c>
      <c r="P56" s="67">
        <v>-40</v>
      </c>
      <c r="Q56" s="67">
        <v>-3</v>
      </c>
      <c r="R56" s="67">
        <v>-5.7</v>
      </c>
      <c r="S56" s="67">
        <v>-29.8</v>
      </c>
      <c r="T56" s="67">
        <v>-1.8</v>
      </c>
      <c r="U56" s="67">
        <v>-28</v>
      </c>
      <c r="V56" s="67">
        <v>-80.5</v>
      </c>
      <c r="W56" s="77">
        <v>-73</v>
      </c>
      <c r="X56" s="77">
        <v>5.86</v>
      </c>
      <c r="Y56" s="77">
        <v>-57</v>
      </c>
      <c r="Z56" s="77">
        <v>-9.9</v>
      </c>
      <c r="AA56" s="67">
        <v>-31.4</v>
      </c>
      <c r="AB56" s="67">
        <v>-34.659999999999997</v>
      </c>
      <c r="AC56" s="67">
        <v>-26.3</v>
      </c>
      <c r="AD56" s="67">
        <v>-41.1</v>
      </c>
      <c r="AE56" s="67">
        <v>-41</v>
      </c>
      <c r="AF56" s="67">
        <v>-60</v>
      </c>
      <c r="AG56" s="78"/>
      <c r="AH56" s="51">
        <f t="shared" si="2"/>
        <v>5.86</v>
      </c>
      <c r="AI56" s="52">
        <f t="shared" si="3"/>
        <v>-80.5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67">
        <v>0</v>
      </c>
      <c r="M57" s="67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0</v>
      </c>
      <c r="AA57" s="67">
        <v>0</v>
      </c>
      <c r="AB57" s="67">
        <v>0</v>
      </c>
      <c r="AC57" s="67">
        <v>0</v>
      </c>
      <c r="AD57" s="67">
        <v>0</v>
      </c>
      <c r="AE57" s="79">
        <v>0</v>
      </c>
      <c r="AF57" s="79">
        <v>0</v>
      </c>
      <c r="AG57" s="78"/>
      <c r="AH57" s="51">
        <f t="shared" si="2"/>
        <v>0</v>
      </c>
      <c r="AI57" s="52">
        <f t="shared" si="3"/>
        <v>0</v>
      </c>
      <c r="AK57" s="53"/>
    </row>
    <row r="58" spans="1:37" x14ac:dyDescent="0.25">
      <c r="A58" s="57" t="s">
        <v>40</v>
      </c>
      <c r="B58" s="79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87</v>
      </c>
      <c r="B59" s="67">
        <v>0</v>
      </c>
      <c r="C59" s="67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80">
        <v>0</v>
      </c>
      <c r="N59" s="80">
        <v>0</v>
      </c>
      <c r="O59" s="80">
        <v>0</v>
      </c>
      <c r="P59" s="80">
        <v>0</v>
      </c>
      <c r="Q59" s="80">
        <v>0</v>
      </c>
      <c r="R59" s="80">
        <v>0</v>
      </c>
      <c r="S59" s="80">
        <v>0</v>
      </c>
      <c r="T59" s="80">
        <v>0</v>
      </c>
      <c r="U59" s="80">
        <v>0</v>
      </c>
      <c r="V59" s="80">
        <v>0</v>
      </c>
      <c r="W59" s="80">
        <v>0</v>
      </c>
      <c r="X59" s="80">
        <v>0</v>
      </c>
      <c r="Y59" s="80">
        <v>0</v>
      </c>
      <c r="Z59" s="80">
        <v>0</v>
      </c>
      <c r="AA59" s="80">
        <v>0</v>
      </c>
      <c r="AB59" s="80">
        <v>0</v>
      </c>
      <c r="AC59" s="80">
        <v>0</v>
      </c>
      <c r="AD59" s="80">
        <v>0</v>
      </c>
      <c r="AE59" s="80">
        <v>0</v>
      </c>
      <c r="AF59" s="80">
        <v>0</v>
      </c>
      <c r="AG59" s="78"/>
      <c r="AH59" s="51">
        <f t="shared" si="2"/>
        <v>0</v>
      </c>
      <c r="AI59" s="52">
        <f t="shared" si="3"/>
        <v>0</v>
      </c>
      <c r="AK59" s="53"/>
    </row>
    <row r="60" spans="1:37" x14ac:dyDescent="0.25">
      <c r="A60" s="57" t="s">
        <v>88</v>
      </c>
      <c r="B60" s="79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48">
        <v>0</v>
      </c>
      <c r="I60" s="48">
        <v>0</v>
      </c>
      <c r="J60" s="48">
        <v>0</v>
      </c>
      <c r="K60" s="48">
        <v>0</v>
      </c>
      <c r="L60" s="48">
        <v>0</v>
      </c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89</v>
      </c>
      <c r="B61" s="79">
        <v>10</v>
      </c>
      <c r="C61" s="79">
        <v>10</v>
      </c>
      <c r="D61" s="79">
        <v>10</v>
      </c>
      <c r="E61" s="79">
        <v>10</v>
      </c>
      <c r="F61" s="79">
        <v>10</v>
      </c>
      <c r="G61" s="79">
        <v>0</v>
      </c>
      <c r="H61" s="79">
        <v>0</v>
      </c>
      <c r="I61" s="79">
        <v>0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0</v>
      </c>
      <c r="R61" s="79">
        <v>0</v>
      </c>
      <c r="S61" s="79">
        <v>0</v>
      </c>
      <c r="T61" s="79">
        <v>0</v>
      </c>
      <c r="U61" s="79">
        <v>0</v>
      </c>
      <c r="V61" s="79">
        <v>0</v>
      </c>
      <c r="W61" s="79">
        <v>0</v>
      </c>
      <c r="X61" s="79">
        <v>0</v>
      </c>
      <c r="Y61" s="79">
        <v>0</v>
      </c>
      <c r="Z61" s="79">
        <v>0</v>
      </c>
      <c r="AA61" s="79">
        <v>8</v>
      </c>
      <c r="AB61" s="79">
        <v>8</v>
      </c>
      <c r="AC61" s="79">
        <v>8</v>
      </c>
      <c r="AD61" s="79">
        <v>8</v>
      </c>
      <c r="AE61" s="79">
        <v>8</v>
      </c>
      <c r="AF61" s="79">
        <v>8</v>
      </c>
      <c r="AG61" s="78"/>
      <c r="AH61" s="51">
        <f t="shared" si="2"/>
        <v>10</v>
      </c>
      <c r="AI61" s="52">
        <f t="shared" si="3"/>
        <v>0</v>
      </c>
      <c r="AK61" s="53"/>
    </row>
    <row r="62" spans="1:37" x14ac:dyDescent="0.25">
      <c r="A62" s="57" t="s">
        <v>90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82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92</v>
      </c>
      <c r="B64" s="79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48">
        <v>0</v>
      </c>
      <c r="I64" s="48">
        <v>0</v>
      </c>
      <c r="J64" s="48">
        <v>0</v>
      </c>
      <c r="K64" s="48">
        <v>0</v>
      </c>
      <c r="L64" s="48">
        <v>0</v>
      </c>
      <c r="M64" s="82">
        <v>0</v>
      </c>
      <c r="N64" s="82">
        <v>0</v>
      </c>
      <c r="O64" s="82">
        <v>0</v>
      </c>
      <c r="P64" s="82">
        <v>0</v>
      </c>
      <c r="Q64" s="82">
        <v>0</v>
      </c>
      <c r="R64" s="82">
        <v>0</v>
      </c>
      <c r="S64" s="82">
        <v>0</v>
      </c>
      <c r="T64" s="82">
        <v>0</v>
      </c>
      <c r="U64" s="82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-18.8</v>
      </c>
      <c r="C65" s="66">
        <f t="shared" ref="C65:AF65" si="8">SUM(C54:C64)</f>
        <v>-20.5</v>
      </c>
      <c r="D65" s="66">
        <f t="shared" si="8"/>
        <v>-32.9</v>
      </c>
      <c r="E65" s="66">
        <f t="shared" si="8"/>
        <v>4.0999999999999996</v>
      </c>
      <c r="F65" s="66">
        <f t="shared" si="8"/>
        <v>-2</v>
      </c>
      <c r="G65" s="66">
        <f t="shared" si="8"/>
        <v>-8</v>
      </c>
      <c r="H65" s="66">
        <f t="shared" si="8"/>
        <v>-16.600000000000001</v>
      </c>
      <c r="I65" s="66">
        <f t="shared" si="8"/>
        <v>-39</v>
      </c>
      <c r="J65" s="66">
        <f t="shared" si="8"/>
        <v>-71.599999999999994</v>
      </c>
      <c r="K65" s="66">
        <f t="shared" si="8"/>
        <v>-75.599999999999994</v>
      </c>
      <c r="L65" s="66">
        <f t="shared" si="8"/>
        <v>-15.8</v>
      </c>
      <c r="M65" s="66">
        <f t="shared" si="8"/>
        <v>-30.3</v>
      </c>
      <c r="N65" s="66">
        <f t="shared" si="8"/>
        <v>-12.3</v>
      </c>
      <c r="O65" s="66">
        <f t="shared" si="8"/>
        <v>-8</v>
      </c>
      <c r="P65" s="66">
        <f t="shared" si="8"/>
        <v>-45</v>
      </c>
      <c r="Q65" s="66">
        <f t="shared" si="8"/>
        <v>0</v>
      </c>
      <c r="R65" s="66">
        <f t="shared" si="8"/>
        <v>-10.5</v>
      </c>
      <c r="S65" s="66">
        <f t="shared" si="8"/>
        <v>-37.1</v>
      </c>
      <c r="T65" s="66">
        <f t="shared" si="8"/>
        <v>-11.8</v>
      </c>
      <c r="U65" s="66">
        <f t="shared" si="8"/>
        <v>-40.6</v>
      </c>
      <c r="V65" s="66">
        <f t="shared" si="8"/>
        <v>-94.6</v>
      </c>
      <c r="W65" s="66">
        <f t="shared" si="8"/>
        <v>-85.6</v>
      </c>
      <c r="X65" s="66">
        <f t="shared" si="8"/>
        <v>-11.440000000000001</v>
      </c>
      <c r="Y65" s="66">
        <f t="shared" si="8"/>
        <v>-14.799999999999997</v>
      </c>
      <c r="Z65" s="66">
        <f t="shared" si="8"/>
        <v>-7</v>
      </c>
      <c r="AA65" s="66">
        <f t="shared" si="8"/>
        <v>-19.899999999999999</v>
      </c>
      <c r="AB65" s="66">
        <f t="shared" si="8"/>
        <v>-22.559999999999995</v>
      </c>
      <c r="AC65" s="66">
        <f t="shared" si="8"/>
        <v>-13.8</v>
      </c>
      <c r="AD65" s="66">
        <f t="shared" si="8"/>
        <v>-32.300000000000004</v>
      </c>
      <c r="AE65" s="66">
        <f t="shared" si="8"/>
        <v>-33</v>
      </c>
      <c r="AF65" s="66">
        <f t="shared" si="8"/>
        <v>-53</v>
      </c>
      <c r="AG65" s="71">
        <f>SUM(AG54:AG64)</f>
        <v>0</v>
      </c>
      <c r="AH65" s="51">
        <f t="shared" si="2"/>
        <v>4.0999999999999996</v>
      </c>
      <c r="AI65" s="52">
        <f t="shared" si="3"/>
        <v>-94.6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207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209</v>
      </c>
      <c r="B70" s="88">
        <f>B65+B53+B49+B35+B69</f>
        <v>1171.94</v>
      </c>
      <c r="C70" s="88">
        <f t="shared" ref="C70:AG70" si="10">C65+C53+C49+C35+C69</f>
        <v>1161.1400000000001</v>
      </c>
      <c r="D70" s="88">
        <f t="shared" si="10"/>
        <v>1116.7400000000002</v>
      </c>
      <c r="E70" s="88">
        <f t="shared" si="10"/>
        <v>1153.2400000000002</v>
      </c>
      <c r="F70" s="88">
        <f t="shared" si="10"/>
        <v>1015.1400000000001</v>
      </c>
      <c r="G70" s="88">
        <f t="shared" si="10"/>
        <v>999.6400000000001</v>
      </c>
      <c r="H70" s="88">
        <f t="shared" si="10"/>
        <v>1001.0400000000001</v>
      </c>
      <c r="I70" s="88">
        <f t="shared" si="10"/>
        <v>970.6400000000001</v>
      </c>
      <c r="J70" s="88">
        <f t="shared" si="10"/>
        <v>938.04000000000008</v>
      </c>
      <c r="K70" s="88">
        <f t="shared" si="10"/>
        <v>952.24000000000012</v>
      </c>
      <c r="L70" s="88">
        <f t="shared" si="10"/>
        <v>1083.24</v>
      </c>
      <c r="M70" s="88">
        <f t="shared" si="10"/>
        <v>1171.44</v>
      </c>
      <c r="N70" s="88">
        <f t="shared" si="10"/>
        <v>1234.8400000000001</v>
      </c>
      <c r="O70" s="88">
        <f t="shared" si="10"/>
        <v>1234.04</v>
      </c>
      <c r="P70" s="88">
        <f t="shared" si="10"/>
        <v>1227.44</v>
      </c>
      <c r="Q70" s="88">
        <f t="shared" si="10"/>
        <v>1214.6400000000001</v>
      </c>
      <c r="R70" s="88">
        <f t="shared" si="10"/>
        <v>1204.8399999999999</v>
      </c>
      <c r="S70" s="88">
        <f t="shared" si="10"/>
        <v>1183.44</v>
      </c>
      <c r="T70" s="88">
        <f t="shared" si="10"/>
        <v>1192.04</v>
      </c>
      <c r="U70" s="88">
        <f t="shared" si="10"/>
        <v>1158.54</v>
      </c>
      <c r="V70" s="88">
        <f t="shared" si="10"/>
        <v>1114.54</v>
      </c>
      <c r="W70" s="88">
        <f t="shared" si="10"/>
        <v>1144.24</v>
      </c>
      <c r="X70" s="88">
        <f t="shared" si="10"/>
        <v>1261.6000000000001</v>
      </c>
      <c r="Y70" s="88">
        <f t="shared" si="10"/>
        <v>1374.3400000000001</v>
      </c>
      <c r="Z70" s="88">
        <f t="shared" si="10"/>
        <v>1348.04</v>
      </c>
      <c r="AA70" s="88">
        <f t="shared" si="10"/>
        <v>1350.04</v>
      </c>
      <c r="AB70" s="88">
        <f t="shared" si="10"/>
        <v>1321.08</v>
      </c>
      <c r="AC70" s="88">
        <f t="shared" si="10"/>
        <v>1300.44</v>
      </c>
      <c r="AD70" s="88">
        <f t="shared" si="10"/>
        <v>1202.74</v>
      </c>
      <c r="AE70" s="88">
        <f t="shared" si="10"/>
        <v>1173.6400000000001</v>
      </c>
      <c r="AF70" s="88">
        <f t="shared" si="10"/>
        <v>1122.54</v>
      </c>
      <c r="AG70" s="88">
        <f t="shared" si="10"/>
        <v>2068.14</v>
      </c>
      <c r="AH70" s="51">
        <f t="shared" si="2"/>
        <v>1374.3400000000001</v>
      </c>
      <c r="AI70" s="52">
        <f t="shared" si="3"/>
        <v>938.04000000000008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208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0</v>
      </c>
      <c r="AI71" s="52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210</v>
      </c>
      <c r="B72" s="88">
        <f>B70+B71</f>
        <v>1171.94</v>
      </c>
      <c r="C72" s="88">
        <f t="shared" ref="C72:AF72" si="11">C69+C65+C53+C49+C35+C71</f>
        <v>1161.1400000000001</v>
      </c>
      <c r="D72" s="88">
        <f t="shared" si="11"/>
        <v>1116.7400000000002</v>
      </c>
      <c r="E72" s="88">
        <f t="shared" si="11"/>
        <v>1153.2400000000002</v>
      </c>
      <c r="F72" s="88">
        <f t="shared" si="11"/>
        <v>1015.1400000000001</v>
      </c>
      <c r="G72" s="88">
        <f t="shared" si="11"/>
        <v>999.6400000000001</v>
      </c>
      <c r="H72" s="88">
        <f t="shared" si="11"/>
        <v>1001.0400000000001</v>
      </c>
      <c r="I72" s="88">
        <f t="shared" si="11"/>
        <v>970.6400000000001</v>
      </c>
      <c r="J72" s="88">
        <f t="shared" si="11"/>
        <v>938.04000000000008</v>
      </c>
      <c r="K72" s="88">
        <f t="shared" si="11"/>
        <v>952.24000000000012</v>
      </c>
      <c r="L72" s="88">
        <f t="shared" si="11"/>
        <v>1083.24</v>
      </c>
      <c r="M72" s="88">
        <f t="shared" si="11"/>
        <v>1171.44</v>
      </c>
      <c r="N72" s="88">
        <f t="shared" si="11"/>
        <v>1234.8400000000001</v>
      </c>
      <c r="O72" s="88">
        <f t="shared" si="11"/>
        <v>1234.04</v>
      </c>
      <c r="P72" s="88">
        <f t="shared" si="11"/>
        <v>1227.44</v>
      </c>
      <c r="Q72" s="88">
        <f t="shared" si="11"/>
        <v>1214.6400000000001</v>
      </c>
      <c r="R72" s="88">
        <f t="shared" si="11"/>
        <v>1204.8399999999999</v>
      </c>
      <c r="S72" s="88">
        <f t="shared" si="11"/>
        <v>1183.44</v>
      </c>
      <c r="T72" s="88">
        <f t="shared" si="11"/>
        <v>1192.04</v>
      </c>
      <c r="U72" s="88">
        <f t="shared" si="11"/>
        <v>1158.54</v>
      </c>
      <c r="V72" s="88">
        <f t="shared" si="11"/>
        <v>1114.54</v>
      </c>
      <c r="W72" s="88">
        <f t="shared" si="11"/>
        <v>1144.24</v>
      </c>
      <c r="X72" s="88">
        <f t="shared" si="11"/>
        <v>1261.6000000000001</v>
      </c>
      <c r="Y72" s="88">
        <f t="shared" si="11"/>
        <v>1374.3400000000001</v>
      </c>
      <c r="Z72" s="88">
        <f t="shared" si="11"/>
        <v>1348.04</v>
      </c>
      <c r="AA72" s="88">
        <f t="shared" si="11"/>
        <v>1350.04</v>
      </c>
      <c r="AB72" s="88">
        <f t="shared" si="11"/>
        <v>1321.08</v>
      </c>
      <c r="AC72" s="88">
        <f t="shared" si="11"/>
        <v>1300.44</v>
      </c>
      <c r="AD72" s="88">
        <f t="shared" si="11"/>
        <v>1202.74</v>
      </c>
      <c r="AE72" s="88">
        <f t="shared" si="11"/>
        <v>1173.6400000000001</v>
      </c>
      <c r="AF72" s="88">
        <f t="shared" si="11"/>
        <v>1122.54</v>
      </c>
      <c r="AG72" s="71">
        <f>AG69+AG65+AG53+AG49+AG35+AG71</f>
        <v>2068.14</v>
      </c>
      <c r="AH72" s="51">
        <f t="shared" si="2"/>
        <v>1374.3400000000001</v>
      </c>
      <c r="AI72" s="52">
        <f t="shared" si="3"/>
        <v>938.04000000000008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Q73" si="12">IF(B57&lt;0,B57*-1,0)</f>
        <v>0</v>
      </c>
      <c r="C73" s="79">
        <f t="shared" si="12"/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Q74" si="14">IF(B55&lt;0,B55*-1,0)</f>
        <v>0</v>
      </c>
      <c r="C74" s="79">
        <f t="shared" si="14"/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 t="shared" ref="B75:Q75" si="16">IF(B58&lt;0,B58*-1,0)</f>
        <v>0</v>
      </c>
      <c r="C75" s="79">
        <f t="shared" si="16"/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>IF(B56&lt;0,B56*-1,0)</f>
        <v>42</v>
      </c>
      <c r="C76" s="79">
        <f t="shared" ref="C76:AF76" si="18">IF(C56&lt;0,C56*-1,0)</f>
        <v>50</v>
      </c>
      <c r="D76" s="79">
        <f t="shared" si="18"/>
        <v>40</v>
      </c>
      <c r="E76" s="79">
        <f t="shared" si="18"/>
        <v>0</v>
      </c>
      <c r="F76" s="79">
        <f t="shared" si="18"/>
        <v>6</v>
      </c>
      <c r="G76" s="79">
        <f t="shared" si="18"/>
        <v>0</v>
      </c>
      <c r="H76" s="79">
        <f t="shared" si="18"/>
        <v>6</v>
      </c>
      <c r="I76" s="79">
        <f t="shared" si="18"/>
        <v>26</v>
      </c>
      <c r="J76" s="79">
        <f t="shared" si="18"/>
        <v>56</v>
      </c>
      <c r="K76" s="79">
        <f t="shared" si="18"/>
        <v>59</v>
      </c>
      <c r="L76" s="79">
        <f t="shared" si="18"/>
        <v>0</v>
      </c>
      <c r="M76" s="79">
        <f t="shared" si="18"/>
        <v>20</v>
      </c>
      <c r="N76" s="79">
        <f t="shared" si="18"/>
        <v>10</v>
      </c>
      <c r="O76" s="79">
        <f t="shared" si="18"/>
        <v>13</v>
      </c>
      <c r="P76" s="79">
        <f t="shared" si="18"/>
        <v>40</v>
      </c>
      <c r="Q76" s="79">
        <f t="shared" si="18"/>
        <v>3</v>
      </c>
      <c r="R76" s="79">
        <f t="shared" si="18"/>
        <v>5.7</v>
      </c>
      <c r="S76" s="79">
        <f t="shared" si="18"/>
        <v>29.8</v>
      </c>
      <c r="T76" s="79">
        <f t="shared" si="18"/>
        <v>1.8</v>
      </c>
      <c r="U76" s="79">
        <f t="shared" si="18"/>
        <v>28</v>
      </c>
      <c r="V76" s="79">
        <f t="shared" si="18"/>
        <v>80.5</v>
      </c>
      <c r="W76" s="79">
        <f t="shared" si="18"/>
        <v>73</v>
      </c>
      <c r="X76" s="79">
        <f t="shared" si="18"/>
        <v>0</v>
      </c>
      <c r="Y76" s="79">
        <f t="shared" si="18"/>
        <v>57</v>
      </c>
      <c r="Z76" s="79">
        <f t="shared" si="18"/>
        <v>9.9</v>
      </c>
      <c r="AA76" s="79">
        <f t="shared" si="18"/>
        <v>31.4</v>
      </c>
      <c r="AB76" s="79">
        <f t="shared" si="18"/>
        <v>34.659999999999997</v>
      </c>
      <c r="AC76" s="79">
        <f t="shared" si="18"/>
        <v>26.3</v>
      </c>
      <c r="AD76" s="79">
        <f t="shared" si="18"/>
        <v>41.1</v>
      </c>
      <c r="AE76" s="79">
        <f t="shared" si="18"/>
        <v>41</v>
      </c>
      <c r="AF76" s="79">
        <f t="shared" si="18"/>
        <v>60</v>
      </c>
      <c r="AG76" s="89"/>
      <c r="AH76" s="51">
        <f t="shared" ref="AH76:AH88" si="19">MAX(B76:AF76)</f>
        <v>80.5</v>
      </c>
      <c r="AI76" s="52">
        <f t="shared" ref="AI76:AI88" si="20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205</v>
      </c>
      <c r="B77" s="79">
        <f>IF(B54&lt;0,B54*-1,0)</f>
        <v>0</v>
      </c>
      <c r="C77" s="79">
        <f t="shared" ref="C77:AF77" si="21">IF(C54&lt;0,C54*-1,0)</f>
        <v>0</v>
      </c>
      <c r="D77" s="79">
        <f t="shared" si="21"/>
        <v>2.9</v>
      </c>
      <c r="E77" s="79">
        <f t="shared" si="21"/>
        <v>5.9</v>
      </c>
      <c r="F77" s="79">
        <f t="shared" si="21"/>
        <v>6</v>
      </c>
      <c r="G77" s="79">
        <f t="shared" si="21"/>
        <v>8</v>
      </c>
      <c r="H77" s="79">
        <f t="shared" si="21"/>
        <v>10.6</v>
      </c>
      <c r="I77" s="79">
        <f t="shared" si="21"/>
        <v>13</v>
      </c>
      <c r="J77" s="79">
        <f t="shared" si="21"/>
        <v>15.6</v>
      </c>
      <c r="K77" s="79">
        <f t="shared" si="21"/>
        <v>16.600000000000001</v>
      </c>
      <c r="L77" s="79">
        <f t="shared" si="21"/>
        <v>15.8</v>
      </c>
      <c r="M77" s="79">
        <f t="shared" si="21"/>
        <v>10.3</v>
      </c>
      <c r="N77" s="79">
        <f t="shared" si="21"/>
        <v>2.2999999999999998</v>
      </c>
      <c r="O77" s="79">
        <f t="shared" si="21"/>
        <v>0</v>
      </c>
      <c r="P77" s="79">
        <f t="shared" si="21"/>
        <v>5</v>
      </c>
      <c r="Q77" s="79">
        <f t="shared" si="21"/>
        <v>0</v>
      </c>
      <c r="R77" s="79">
        <f t="shared" si="21"/>
        <v>4.8</v>
      </c>
      <c r="S77" s="79">
        <f t="shared" si="21"/>
        <v>7.3</v>
      </c>
      <c r="T77" s="79">
        <f t="shared" si="21"/>
        <v>10</v>
      </c>
      <c r="U77" s="79">
        <f t="shared" si="21"/>
        <v>12.6</v>
      </c>
      <c r="V77" s="79">
        <f t="shared" si="21"/>
        <v>14.1</v>
      </c>
      <c r="W77" s="79">
        <f t="shared" si="21"/>
        <v>12.6</v>
      </c>
      <c r="X77" s="79">
        <f t="shared" si="21"/>
        <v>17.3</v>
      </c>
      <c r="Y77" s="79">
        <f t="shared" si="21"/>
        <v>0</v>
      </c>
      <c r="Z77" s="79">
        <f t="shared" si="21"/>
        <v>0</v>
      </c>
      <c r="AA77" s="79">
        <f t="shared" si="21"/>
        <v>0</v>
      </c>
      <c r="AB77" s="79">
        <f t="shared" si="21"/>
        <v>0</v>
      </c>
      <c r="AC77" s="79">
        <f t="shared" si="21"/>
        <v>0</v>
      </c>
      <c r="AD77" s="79">
        <f t="shared" si="21"/>
        <v>0</v>
      </c>
      <c r="AE77" s="79">
        <f t="shared" si="21"/>
        <v>0</v>
      </c>
      <c r="AF77" s="79">
        <f t="shared" si="21"/>
        <v>1</v>
      </c>
      <c r="AG77" s="89"/>
      <c r="AH77" s="51">
        <f t="shared" si="19"/>
        <v>17.3</v>
      </c>
      <c r="AI77" s="52">
        <f t="shared" si="20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190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19"/>
        <v>0</v>
      </c>
      <c r="AI78" s="52">
        <f t="shared" si="20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2">SUM(B73:B78)</f>
        <v>42</v>
      </c>
      <c r="C79" s="66">
        <f t="shared" si="22"/>
        <v>50</v>
      </c>
      <c r="D79" s="66">
        <f t="shared" si="22"/>
        <v>42.9</v>
      </c>
      <c r="E79" s="66">
        <f t="shared" si="22"/>
        <v>5.9</v>
      </c>
      <c r="F79" s="66">
        <f t="shared" si="22"/>
        <v>12</v>
      </c>
      <c r="G79" s="66">
        <f t="shared" si="22"/>
        <v>8</v>
      </c>
      <c r="H79" s="66">
        <f t="shared" si="22"/>
        <v>16.600000000000001</v>
      </c>
      <c r="I79" s="66">
        <f t="shared" si="22"/>
        <v>39</v>
      </c>
      <c r="J79" s="66">
        <f t="shared" si="22"/>
        <v>71.599999999999994</v>
      </c>
      <c r="K79" s="66">
        <f t="shared" si="22"/>
        <v>75.599999999999994</v>
      </c>
      <c r="L79" s="66">
        <f t="shared" si="22"/>
        <v>15.8</v>
      </c>
      <c r="M79" s="66">
        <f t="shared" si="22"/>
        <v>30.3</v>
      </c>
      <c r="N79" s="66">
        <f t="shared" si="22"/>
        <v>12.3</v>
      </c>
      <c r="O79" s="66">
        <f t="shared" si="22"/>
        <v>13</v>
      </c>
      <c r="P79" s="66">
        <f t="shared" si="22"/>
        <v>45</v>
      </c>
      <c r="Q79" s="66">
        <f t="shared" si="22"/>
        <v>3</v>
      </c>
      <c r="R79" s="66">
        <f t="shared" si="22"/>
        <v>10.5</v>
      </c>
      <c r="S79" s="66">
        <f t="shared" si="22"/>
        <v>37.1</v>
      </c>
      <c r="T79" s="66">
        <f t="shared" si="22"/>
        <v>11.8</v>
      </c>
      <c r="U79" s="66">
        <f t="shared" si="22"/>
        <v>40.6</v>
      </c>
      <c r="V79" s="66">
        <f t="shared" si="22"/>
        <v>94.6</v>
      </c>
      <c r="W79" s="66">
        <f t="shared" si="22"/>
        <v>85.6</v>
      </c>
      <c r="X79" s="66">
        <f t="shared" si="22"/>
        <v>17.3</v>
      </c>
      <c r="Y79" s="66">
        <f t="shared" si="22"/>
        <v>57</v>
      </c>
      <c r="Z79" s="66">
        <f t="shared" si="22"/>
        <v>9.9</v>
      </c>
      <c r="AA79" s="66">
        <f t="shared" si="22"/>
        <v>31.4</v>
      </c>
      <c r="AB79" s="66">
        <f t="shared" si="22"/>
        <v>34.659999999999997</v>
      </c>
      <c r="AC79" s="66">
        <f t="shared" si="22"/>
        <v>26.3</v>
      </c>
      <c r="AD79" s="66">
        <f t="shared" si="22"/>
        <v>41.1</v>
      </c>
      <c r="AE79" s="66">
        <f t="shared" si="22"/>
        <v>41</v>
      </c>
      <c r="AF79" s="66">
        <f t="shared" si="22"/>
        <v>61</v>
      </c>
      <c r="AG79" s="71">
        <f t="shared" si="22"/>
        <v>0</v>
      </c>
      <c r="AH79" s="51">
        <f t="shared" si="19"/>
        <v>94.6</v>
      </c>
      <c r="AI79" s="52">
        <f t="shared" si="20"/>
        <v>3</v>
      </c>
      <c r="AK79" s="53"/>
    </row>
    <row r="80" spans="1:88" s="1" customFormat="1" ht="15.75" thickBot="1" x14ac:dyDescent="0.3">
      <c r="A80" s="65" t="s">
        <v>86</v>
      </c>
      <c r="B80" s="66">
        <f t="shared" ref="B80:AG80" si="23">SUM(B67:B79)</f>
        <v>2427.88</v>
      </c>
      <c r="C80" s="66">
        <f t="shared" si="23"/>
        <v>2422.2800000000002</v>
      </c>
      <c r="D80" s="66">
        <f t="shared" si="23"/>
        <v>2319.2800000000007</v>
      </c>
      <c r="E80" s="66">
        <f t="shared" si="23"/>
        <v>2318.2800000000007</v>
      </c>
      <c r="F80" s="66">
        <f t="shared" si="23"/>
        <v>2054.2800000000002</v>
      </c>
      <c r="G80" s="66">
        <f t="shared" si="23"/>
        <v>2015.2800000000002</v>
      </c>
      <c r="H80" s="66">
        <f t="shared" si="23"/>
        <v>2035.28</v>
      </c>
      <c r="I80" s="66">
        <f t="shared" si="23"/>
        <v>2019.2800000000002</v>
      </c>
      <c r="J80" s="66">
        <f t="shared" si="23"/>
        <v>2019.28</v>
      </c>
      <c r="K80" s="66">
        <f t="shared" si="23"/>
        <v>2055.6800000000003</v>
      </c>
      <c r="L80" s="66">
        <f t="shared" si="23"/>
        <v>2198.0800000000004</v>
      </c>
      <c r="M80" s="66">
        <f t="shared" si="23"/>
        <v>2403.4800000000005</v>
      </c>
      <c r="N80" s="66">
        <f t="shared" si="23"/>
        <v>2494.2800000000007</v>
      </c>
      <c r="O80" s="66">
        <f t="shared" si="23"/>
        <v>2494.08</v>
      </c>
      <c r="P80" s="66">
        <f t="shared" si="23"/>
        <v>2544.88</v>
      </c>
      <c r="Q80" s="66">
        <f t="shared" si="23"/>
        <v>2435.2800000000002</v>
      </c>
      <c r="R80" s="66">
        <f t="shared" si="23"/>
        <v>2430.6799999999998</v>
      </c>
      <c r="S80" s="66">
        <f t="shared" si="23"/>
        <v>2441.0800000000004</v>
      </c>
      <c r="T80" s="66">
        <f t="shared" si="23"/>
        <v>2407.6800000000003</v>
      </c>
      <c r="U80" s="66">
        <f t="shared" si="23"/>
        <v>2398.2799999999997</v>
      </c>
      <c r="V80" s="66">
        <f t="shared" si="23"/>
        <v>2418.2799999999997</v>
      </c>
      <c r="W80" s="66">
        <f t="shared" si="23"/>
        <v>2459.6799999999998</v>
      </c>
      <c r="X80" s="66">
        <f t="shared" si="23"/>
        <v>2557.8000000000006</v>
      </c>
      <c r="Y80" s="66">
        <f t="shared" si="23"/>
        <v>2862.6800000000003</v>
      </c>
      <c r="Z80" s="66">
        <f t="shared" si="23"/>
        <v>2715.88</v>
      </c>
      <c r="AA80" s="66">
        <f t="shared" si="23"/>
        <v>2762.88</v>
      </c>
      <c r="AB80" s="66">
        <f t="shared" si="23"/>
        <v>2711.4799999999996</v>
      </c>
      <c r="AC80" s="66">
        <f t="shared" si="23"/>
        <v>2653.4800000000005</v>
      </c>
      <c r="AD80" s="66">
        <f t="shared" si="23"/>
        <v>2487.6799999999998</v>
      </c>
      <c r="AE80" s="66">
        <f t="shared" si="23"/>
        <v>2429.2800000000002</v>
      </c>
      <c r="AF80" s="66">
        <f t="shared" si="23"/>
        <v>2367.08</v>
      </c>
      <c r="AG80" s="71">
        <f t="shared" si="23"/>
        <v>4208.08</v>
      </c>
      <c r="AH80" s="51">
        <f t="shared" si="19"/>
        <v>2862.6800000000003</v>
      </c>
      <c r="AI80" s="52">
        <f t="shared" si="20"/>
        <v>2015.2800000000002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49.972999999999999</v>
      </c>
      <c r="C81" s="91">
        <v>50.033999999999999</v>
      </c>
      <c r="D81" s="91">
        <v>50.02</v>
      </c>
      <c r="E81" s="91">
        <v>49.923999999999999</v>
      </c>
      <c r="F81" s="91">
        <v>49.988</v>
      </c>
      <c r="G81" s="91">
        <v>49.966000000000001</v>
      </c>
      <c r="H81" s="91">
        <v>50.033999999999999</v>
      </c>
      <c r="I81" s="91">
        <v>50.048000000000002</v>
      </c>
      <c r="J81" s="91">
        <v>49.8</v>
      </c>
      <c r="K81" s="91">
        <v>50.005000000000003</v>
      </c>
      <c r="L81" s="91">
        <v>50.036000000000001</v>
      </c>
      <c r="M81" s="91">
        <v>50.027999999999999</v>
      </c>
      <c r="N81" s="91">
        <v>49.95</v>
      </c>
      <c r="O81" s="91">
        <v>50.07</v>
      </c>
      <c r="P81" s="91">
        <v>50</v>
      </c>
      <c r="Q81" s="91">
        <v>49.984999999999999</v>
      </c>
      <c r="R81" s="91">
        <v>50.03</v>
      </c>
      <c r="S81" s="91">
        <v>50.009</v>
      </c>
      <c r="T81" s="91">
        <v>50.021000000000001</v>
      </c>
      <c r="U81" s="91">
        <v>49.835999999999999</v>
      </c>
      <c r="V81" s="91">
        <v>49.945</v>
      </c>
      <c r="W81" s="91">
        <v>49.881999999999998</v>
      </c>
      <c r="X81" s="91">
        <v>49.941000000000003</v>
      </c>
      <c r="Y81" s="91">
        <v>49.95</v>
      </c>
      <c r="Z81" s="91">
        <v>50.02</v>
      </c>
      <c r="AA81" s="91">
        <v>50.042999999999999</v>
      </c>
      <c r="AB81" s="91">
        <v>50.01</v>
      </c>
      <c r="AC81" s="91">
        <v>49.97</v>
      </c>
      <c r="AD81" s="91">
        <v>49.89</v>
      </c>
      <c r="AE81" s="91">
        <v>50.021999999999998</v>
      </c>
      <c r="AF81" s="92">
        <v>50.012999999999998</v>
      </c>
      <c r="AG81" s="93"/>
      <c r="AH81" s="51">
        <f t="shared" si="19"/>
        <v>50.07</v>
      </c>
      <c r="AI81" s="52">
        <f t="shared" si="20"/>
        <v>49.8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125.4</v>
      </c>
      <c r="C82" s="67">
        <v>126.3</v>
      </c>
      <c r="D82" s="67">
        <v>125.8</v>
      </c>
      <c r="E82" s="67">
        <v>125.9</v>
      </c>
      <c r="F82" s="67">
        <v>127.9</v>
      </c>
      <c r="G82" s="67">
        <v>127.5</v>
      </c>
      <c r="H82" s="67">
        <v>127.5</v>
      </c>
      <c r="I82" s="67">
        <v>1267</v>
      </c>
      <c r="J82" s="67">
        <v>126.6</v>
      </c>
      <c r="K82" s="67">
        <v>126</v>
      </c>
      <c r="L82" s="67">
        <v>124.3</v>
      </c>
      <c r="M82" s="67">
        <v>123.9</v>
      </c>
      <c r="N82" s="67">
        <v>122</v>
      </c>
      <c r="O82" s="67">
        <v>125</v>
      </c>
      <c r="P82" s="67">
        <v>124</v>
      </c>
      <c r="Q82" s="67">
        <v>124</v>
      </c>
      <c r="R82" s="67">
        <v>124.2</v>
      </c>
      <c r="S82" s="67">
        <v>123.6</v>
      </c>
      <c r="T82" s="95">
        <v>123</v>
      </c>
      <c r="U82" s="95">
        <v>124.5</v>
      </c>
      <c r="V82" s="95">
        <v>124.9</v>
      </c>
      <c r="W82" s="95">
        <v>125.2</v>
      </c>
      <c r="X82" s="95">
        <v>122.7</v>
      </c>
      <c r="Y82" s="95">
        <v>122.7</v>
      </c>
      <c r="Z82" s="95">
        <v>124.5</v>
      </c>
      <c r="AA82" s="67">
        <v>125.6</v>
      </c>
      <c r="AB82" s="67">
        <v>123.1</v>
      </c>
      <c r="AC82" s="67">
        <v>123.6</v>
      </c>
      <c r="AD82" s="67">
        <v>125.1</v>
      </c>
      <c r="AE82" s="67">
        <v>124.2</v>
      </c>
      <c r="AF82" s="96">
        <v>125.6</v>
      </c>
      <c r="AG82" s="97"/>
      <c r="AH82" s="51">
        <f t="shared" si="19"/>
        <v>1267</v>
      </c>
      <c r="AI82" s="52">
        <f t="shared" si="20"/>
        <v>122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129</v>
      </c>
      <c r="C83" s="67">
        <v>129.9</v>
      </c>
      <c r="D83" s="67">
        <v>129.30000000000001</v>
      </c>
      <c r="E83" s="67">
        <v>129.4</v>
      </c>
      <c r="F83" s="67">
        <v>130.9</v>
      </c>
      <c r="G83" s="67">
        <v>130.6</v>
      </c>
      <c r="H83" s="67">
        <v>129.9</v>
      </c>
      <c r="I83" s="67">
        <v>129</v>
      </c>
      <c r="J83" s="67">
        <v>129.30000000000001</v>
      </c>
      <c r="K83" s="67">
        <v>128.19999999999999</v>
      </c>
      <c r="L83" s="67">
        <v>127.3</v>
      </c>
      <c r="M83" s="67">
        <v>127.1</v>
      </c>
      <c r="N83" s="67">
        <v>125</v>
      </c>
      <c r="O83" s="67">
        <v>127.5</v>
      </c>
      <c r="P83" s="67">
        <v>127</v>
      </c>
      <c r="Q83" s="67">
        <v>127</v>
      </c>
      <c r="R83" s="67">
        <v>127.2</v>
      </c>
      <c r="S83" s="67">
        <v>126.8</v>
      </c>
      <c r="T83" s="95">
        <v>126.1</v>
      </c>
      <c r="U83" s="95">
        <v>127.7</v>
      </c>
      <c r="V83" s="95">
        <v>128.1</v>
      </c>
      <c r="W83" s="95">
        <v>128.30000000000001</v>
      </c>
      <c r="X83" s="95">
        <v>126.1</v>
      </c>
      <c r="Y83" s="95">
        <v>126.1</v>
      </c>
      <c r="Z83" s="95">
        <v>128</v>
      </c>
      <c r="AA83" s="67">
        <v>128.80000000000001</v>
      </c>
      <c r="AB83" s="67">
        <v>127.3</v>
      </c>
      <c r="AC83" s="67">
        <v>127.8</v>
      </c>
      <c r="AD83" s="67">
        <v>128.9</v>
      </c>
      <c r="AE83" s="67">
        <v>128.5</v>
      </c>
      <c r="AF83" s="96">
        <v>129.19999999999999</v>
      </c>
      <c r="AG83" s="97"/>
      <c r="AH83" s="51">
        <f t="shared" si="19"/>
        <v>130.9</v>
      </c>
      <c r="AI83" s="52">
        <f t="shared" si="20"/>
        <v>125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95"/>
      <c r="X84" s="95"/>
      <c r="Y84" s="95"/>
      <c r="Z84" s="95"/>
      <c r="AA84" s="67"/>
      <c r="AB84" s="67"/>
      <c r="AC84" s="67"/>
      <c r="AD84" s="67"/>
      <c r="AE84" s="67"/>
      <c r="AF84" s="96"/>
      <c r="AG84" s="97"/>
      <c r="AH84" s="51">
        <f t="shared" si="19"/>
        <v>0</v>
      </c>
      <c r="AI84" s="52">
        <f t="shared" si="20"/>
        <v>0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95"/>
      <c r="X85" s="95"/>
      <c r="Y85" s="95"/>
      <c r="Z85" s="95"/>
      <c r="AA85" s="67"/>
      <c r="AB85" s="67"/>
      <c r="AC85" s="67"/>
      <c r="AD85" s="67"/>
      <c r="AE85" s="67"/>
      <c r="AF85" s="96"/>
      <c r="AG85" s="97"/>
      <c r="AH85" s="51">
        <f t="shared" si="19"/>
        <v>0</v>
      </c>
      <c r="AI85" s="52">
        <f t="shared" si="20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134.30000000000001</v>
      </c>
      <c r="C86" s="99">
        <v>134.9</v>
      </c>
      <c r="D86" s="99">
        <v>135.80000000000001</v>
      </c>
      <c r="E86" s="99">
        <v>134</v>
      </c>
      <c r="F86" s="99">
        <v>135.69999999999999</v>
      </c>
      <c r="G86" s="99">
        <v>132.19999999999999</v>
      </c>
      <c r="H86" s="99">
        <v>136</v>
      </c>
      <c r="I86" s="99">
        <v>135</v>
      </c>
      <c r="J86" s="99">
        <v>136</v>
      </c>
      <c r="K86" s="99">
        <v>136</v>
      </c>
      <c r="L86" s="99">
        <v>132.30000000000001</v>
      </c>
      <c r="M86" s="99">
        <v>132.4</v>
      </c>
      <c r="N86" s="99">
        <v>133</v>
      </c>
      <c r="O86" s="99">
        <v>135.19999999999999</v>
      </c>
      <c r="P86" s="99">
        <v>130</v>
      </c>
      <c r="Q86" s="99">
        <v>132</v>
      </c>
      <c r="R86" s="99">
        <v>135.30000000000001</v>
      </c>
      <c r="S86" s="99">
        <v>136.1</v>
      </c>
      <c r="T86" s="99">
        <v>132.9</v>
      </c>
      <c r="U86" s="99">
        <v>135.80000000000001</v>
      </c>
      <c r="V86" s="99">
        <v>136</v>
      </c>
      <c r="W86" s="95">
        <v>133.80000000000001</v>
      </c>
      <c r="X86" s="95">
        <v>133.19999999999999</v>
      </c>
      <c r="Y86" s="95">
        <v>133.19999999999999</v>
      </c>
      <c r="Z86" s="95">
        <v>136.30000000000001</v>
      </c>
      <c r="AA86" s="99">
        <v>131</v>
      </c>
      <c r="AB86" s="99">
        <v>128</v>
      </c>
      <c r="AC86" s="99">
        <v>131.5</v>
      </c>
      <c r="AD86" s="99">
        <v>131.19999999999999</v>
      </c>
      <c r="AE86" s="99">
        <v>132.4</v>
      </c>
      <c r="AF86" s="100">
        <v>136.19999999999999</v>
      </c>
      <c r="AG86" s="101"/>
      <c r="AH86" s="51">
        <f t="shared" si="19"/>
        <v>136.30000000000001</v>
      </c>
      <c r="AI86" s="52">
        <f t="shared" si="20"/>
        <v>128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131.4</v>
      </c>
      <c r="C87" s="67">
        <v>132.6</v>
      </c>
      <c r="D87" s="67">
        <v>135</v>
      </c>
      <c r="E87" s="67">
        <v>133.9</v>
      </c>
      <c r="F87" s="67">
        <v>135</v>
      </c>
      <c r="G87" s="67">
        <v>132.30000000000001</v>
      </c>
      <c r="H87" s="67">
        <v>135.19999999999999</v>
      </c>
      <c r="I87" s="67">
        <v>131.69999999999999</v>
      </c>
      <c r="J87" s="67">
        <v>135</v>
      </c>
      <c r="K87" s="67">
        <v>135</v>
      </c>
      <c r="L87" s="67">
        <v>129.9</v>
      </c>
      <c r="M87" s="67">
        <v>129.19999999999999</v>
      </c>
      <c r="N87" s="67">
        <v>132</v>
      </c>
      <c r="O87" s="67">
        <v>133</v>
      </c>
      <c r="P87" s="67">
        <v>127.5</v>
      </c>
      <c r="Q87" s="67">
        <v>130</v>
      </c>
      <c r="R87" s="67">
        <v>132.30000000000001</v>
      </c>
      <c r="S87" s="67">
        <v>134.9</v>
      </c>
      <c r="T87" s="67">
        <v>132.30000000000001</v>
      </c>
      <c r="U87" s="67">
        <v>135.6</v>
      </c>
      <c r="V87" s="67">
        <v>134.1</v>
      </c>
      <c r="W87" s="95">
        <v>132.4</v>
      </c>
      <c r="X87" s="95">
        <v>130.9</v>
      </c>
      <c r="Y87" s="95">
        <v>130.9</v>
      </c>
      <c r="Z87" s="95">
        <v>137.9</v>
      </c>
      <c r="AA87" s="67">
        <v>126.4</v>
      </c>
      <c r="AB87" s="67">
        <v>121.3</v>
      </c>
      <c r="AC87" s="67">
        <v>125.3</v>
      </c>
      <c r="AD87" s="67">
        <v>132.1</v>
      </c>
      <c r="AE87" s="67">
        <v>127</v>
      </c>
      <c r="AF87" s="96">
        <v>132.4</v>
      </c>
      <c r="AG87" s="97"/>
      <c r="AH87" s="51">
        <f t="shared" si="19"/>
        <v>137.9</v>
      </c>
      <c r="AI87" s="52">
        <f t="shared" si="20"/>
        <v>121.3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65.7</v>
      </c>
      <c r="C88" s="102">
        <v>66.3</v>
      </c>
      <c r="D88" s="102">
        <v>66</v>
      </c>
      <c r="E88" s="102">
        <v>66</v>
      </c>
      <c r="F88" s="102">
        <v>66.3</v>
      </c>
      <c r="G88" s="102">
        <v>66.599999999999994</v>
      </c>
      <c r="H88" s="102">
        <v>66.3</v>
      </c>
      <c r="I88" s="102">
        <v>65.599999999999994</v>
      </c>
      <c r="J88" s="102">
        <v>65.8</v>
      </c>
      <c r="K88" s="102">
        <v>65.2</v>
      </c>
      <c r="L88" s="102">
        <v>64.7</v>
      </c>
      <c r="M88" s="102">
        <v>64.5</v>
      </c>
      <c r="N88" s="102">
        <v>63.6</v>
      </c>
      <c r="O88" s="102">
        <v>64.8</v>
      </c>
      <c r="P88" s="102">
        <v>64.599999999999994</v>
      </c>
      <c r="Q88" s="102">
        <v>64.8</v>
      </c>
      <c r="R88" s="102">
        <v>64.599999999999994</v>
      </c>
      <c r="S88" s="102">
        <v>64.400000000000006</v>
      </c>
      <c r="T88" s="102">
        <v>64</v>
      </c>
      <c r="U88" s="102">
        <v>64.8</v>
      </c>
      <c r="V88" s="102">
        <v>65</v>
      </c>
      <c r="W88" s="102">
        <v>65</v>
      </c>
      <c r="X88" s="102">
        <v>64.2</v>
      </c>
      <c r="Y88" s="102">
        <v>64.2</v>
      </c>
      <c r="Z88" s="102">
        <v>65.099999999999994</v>
      </c>
      <c r="AA88" s="102">
        <v>65.599999999999994</v>
      </c>
      <c r="AB88" s="102">
        <v>65</v>
      </c>
      <c r="AC88" s="102">
        <v>64.8</v>
      </c>
      <c r="AD88" s="102">
        <v>65.599999999999994</v>
      </c>
      <c r="AE88" s="102">
        <v>65.400000000000006</v>
      </c>
      <c r="AF88" s="103">
        <v>65.7</v>
      </c>
      <c r="AG88" s="104"/>
      <c r="AH88" s="51">
        <f t="shared" si="19"/>
        <v>66.599999999999994</v>
      </c>
      <c r="AI88" s="52">
        <f t="shared" si="20"/>
        <v>63.6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SUM(B14,B17,B20:B21,B39,B41:B42,B44,B46,B91:B94,B99,B105,B111,B120,B122,B134,B141,B144:B145,B152,B154,B156,B160:B162,B164:B166,B171,B177:B178,B180:B182,B190,B195)</f>
        <v>142.63999999999999</v>
      </c>
      <c r="C90" s="109">
        <f t="shared" ref="C90:AF90" si="24">SUM(C14,C17,C20:C21,C39,C41:C42,C44,C46,C91:C94,C99,C105,C111,C120,C122,C134,C141,C144:C145,C152,C154,C156,C160:C162,C164:C166,C171,C177:C178,C180:C182,C190,C195)</f>
        <v>135.63999999999999</v>
      </c>
      <c r="D90" s="109">
        <f t="shared" si="24"/>
        <v>134.54</v>
      </c>
      <c r="E90" s="109">
        <f t="shared" si="24"/>
        <v>132.33999999999997</v>
      </c>
      <c r="F90" s="109">
        <f t="shared" si="24"/>
        <v>143.13999999999999</v>
      </c>
      <c r="G90" s="109">
        <f t="shared" si="24"/>
        <v>151.83999999999997</v>
      </c>
      <c r="H90" s="109">
        <f t="shared" si="24"/>
        <v>179.54</v>
      </c>
      <c r="I90" s="109">
        <f t="shared" si="24"/>
        <v>191.84</v>
      </c>
      <c r="J90" s="109">
        <f t="shared" si="24"/>
        <v>192.74</v>
      </c>
      <c r="K90" s="109">
        <f t="shared" si="24"/>
        <v>206.84</v>
      </c>
      <c r="L90" s="109">
        <f t="shared" si="24"/>
        <v>248.14</v>
      </c>
      <c r="M90" s="109">
        <f t="shared" si="24"/>
        <v>280.64</v>
      </c>
      <c r="N90" s="109">
        <f t="shared" si="24"/>
        <v>277.04000000000002</v>
      </c>
      <c r="O90" s="109">
        <f t="shared" si="24"/>
        <v>258.24000000000007</v>
      </c>
      <c r="P90" s="109">
        <f t="shared" si="24"/>
        <v>273.74</v>
      </c>
      <c r="Q90" s="109">
        <f t="shared" si="24"/>
        <v>257.74000000000007</v>
      </c>
      <c r="R90" s="109">
        <f t="shared" si="24"/>
        <v>251.53999999999996</v>
      </c>
      <c r="S90" s="109">
        <f t="shared" si="24"/>
        <v>244.63999999999996</v>
      </c>
      <c r="T90" s="109">
        <f t="shared" si="24"/>
        <v>242.64</v>
      </c>
      <c r="U90" s="109">
        <f t="shared" si="24"/>
        <v>237.43999999999997</v>
      </c>
      <c r="V90" s="109">
        <f t="shared" si="24"/>
        <v>244.54000000000002</v>
      </c>
      <c r="W90" s="109">
        <f t="shared" si="24"/>
        <v>261.84000000000003</v>
      </c>
      <c r="X90" s="109">
        <f t="shared" si="24"/>
        <v>308.14000000000004</v>
      </c>
      <c r="Y90" s="109">
        <f t="shared" si="24"/>
        <v>316.24</v>
      </c>
      <c r="Z90" s="109">
        <f t="shared" si="24"/>
        <v>292.94000000000005</v>
      </c>
      <c r="AA90" s="109">
        <f t="shared" si="24"/>
        <v>283.94000000000005</v>
      </c>
      <c r="AB90" s="109">
        <f t="shared" si="24"/>
        <v>254.83999999999997</v>
      </c>
      <c r="AC90" s="109">
        <f t="shared" si="24"/>
        <v>228.03999999999996</v>
      </c>
      <c r="AD90" s="109">
        <f t="shared" si="24"/>
        <v>192.23999999999995</v>
      </c>
      <c r="AE90" s="109">
        <f t="shared" si="24"/>
        <v>153.04</v>
      </c>
      <c r="AF90" s="109">
        <f t="shared" si="24"/>
        <v>138.73999999999998</v>
      </c>
      <c r="AG90" s="110"/>
      <c r="AH90" s="51">
        <f>MAX(B90:AF90)</f>
        <v>316.24</v>
      </c>
      <c r="AI90" s="52">
        <f>MIN(B90:AF90)</f>
        <v>132.33999999999997</v>
      </c>
    </row>
    <row r="91" spans="1:88" x14ac:dyDescent="0.25">
      <c r="A91" s="111" t="s">
        <v>58</v>
      </c>
      <c r="B91" s="79">
        <v>13.1</v>
      </c>
      <c r="C91" s="79">
        <v>14.6</v>
      </c>
      <c r="D91" s="79">
        <v>19.100000000000001</v>
      </c>
      <c r="E91" s="79">
        <v>17.2</v>
      </c>
      <c r="F91" s="112">
        <v>18.399999999999999</v>
      </c>
      <c r="G91" s="112">
        <v>24.2</v>
      </c>
      <c r="H91" s="112">
        <v>29.3</v>
      </c>
      <c r="I91" s="112">
        <v>31</v>
      </c>
      <c r="J91" s="112">
        <v>35.4</v>
      </c>
      <c r="K91" s="112">
        <v>42</v>
      </c>
      <c r="L91" s="49">
        <v>37.4</v>
      </c>
      <c r="M91" s="112">
        <v>31.9</v>
      </c>
      <c r="N91" s="112">
        <v>13.8</v>
      </c>
      <c r="O91" s="112">
        <v>20</v>
      </c>
      <c r="P91" s="112">
        <v>30</v>
      </c>
      <c r="Q91" s="112">
        <v>24</v>
      </c>
      <c r="R91" s="112">
        <v>13.9</v>
      </c>
      <c r="S91" s="112">
        <v>18.8</v>
      </c>
      <c r="T91" s="49">
        <v>12.2</v>
      </c>
      <c r="U91" s="49">
        <v>26.6</v>
      </c>
      <c r="V91" s="49">
        <v>39.799999999999997</v>
      </c>
      <c r="W91" s="112">
        <v>31.1</v>
      </c>
      <c r="X91" s="112">
        <v>23.8</v>
      </c>
      <c r="Y91" s="112">
        <v>22.4</v>
      </c>
      <c r="Z91" s="112">
        <v>-1.9</v>
      </c>
      <c r="AA91" s="49">
        <v>4.5</v>
      </c>
      <c r="AB91" s="49">
        <v>-1.6</v>
      </c>
      <c r="AC91" s="49">
        <v>0</v>
      </c>
      <c r="AD91" s="49">
        <v>15.1</v>
      </c>
      <c r="AE91" s="49">
        <v>13.9</v>
      </c>
      <c r="AF91" s="113">
        <v>28.9</v>
      </c>
      <c r="AG91" s="114">
        <v>75</v>
      </c>
      <c r="AH91" s="51">
        <f>IF(ABS(MAX(B91:AF91))&gt;ABS(MIN(B91:AF91)),MAX(B91:AF91),MIN(B91:AF91))</f>
        <v>42</v>
      </c>
      <c r="AI91" s="115">
        <f>INDEX($B$9:$AF$9,1,MATCH(AH91,B91:AF91,0))</f>
        <v>0.3125</v>
      </c>
    </row>
    <row r="92" spans="1:88" x14ac:dyDescent="0.25">
      <c r="A92" s="116" t="s">
        <v>59</v>
      </c>
      <c r="B92" s="80">
        <v>-68</v>
      </c>
      <c r="C92" s="80">
        <v>-77</v>
      </c>
      <c r="D92" s="80">
        <v>-80</v>
      </c>
      <c r="E92" s="80">
        <v>-78.599999999999994</v>
      </c>
      <c r="F92" s="80">
        <v>-77.2</v>
      </c>
      <c r="G92" s="80">
        <v>-74</v>
      </c>
      <c r="H92" s="80">
        <v>-56</v>
      </c>
      <c r="I92" s="80">
        <v>-47.2</v>
      </c>
      <c r="J92" s="80">
        <v>-50.6</v>
      </c>
      <c r="K92" s="80">
        <v>-46.2</v>
      </c>
      <c r="L92" s="80">
        <v>-50</v>
      </c>
      <c r="M92" s="80">
        <v>-30</v>
      </c>
      <c r="N92" s="80">
        <v>-31</v>
      </c>
      <c r="O92" s="80">
        <v>-35</v>
      </c>
      <c r="P92" s="80">
        <v>-40</v>
      </c>
      <c r="Q92" s="80">
        <v>-38</v>
      </c>
      <c r="R92" s="80">
        <v>-37.5</v>
      </c>
      <c r="S92" s="80">
        <v>-45.7</v>
      </c>
      <c r="T92" s="80">
        <v>-45.8</v>
      </c>
      <c r="U92" s="80">
        <v>-45.7</v>
      </c>
      <c r="V92" s="80">
        <v>-48</v>
      </c>
      <c r="W92" s="80">
        <v>-51.8</v>
      </c>
      <c r="X92" s="80">
        <v>-38.799999999999997</v>
      </c>
      <c r="Y92" s="80">
        <v>-36.5</v>
      </c>
      <c r="Z92" s="80">
        <v>-40.4</v>
      </c>
      <c r="AA92" s="67">
        <v>-44</v>
      </c>
      <c r="AB92" s="67">
        <f>-28.1-33.5</f>
        <v>-61.6</v>
      </c>
      <c r="AC92" s="67">
        <f>-31.9-38.5</f>
        <v>-70.400000000000006</v>
      </c>
      <c r="AD92" s="67">
        <f>-22.6-28.9</f>
        <v>-51.5</v>
      </c>
      <c r="AE92" s="67">
        <v>-61</v>
      </c>
      <c r="AF92" s="117">
        <v>-88</v>
      </c>
      <c r="AG92" s="114">
        <v>240</v>
      </c>
      <c r="AH92" s="51">
        <f>IF(ABS(MAX(B92:AF92))&gt;ABS(MIN(B92:AF92)),MAX(B92:AF92),MIN(B92:AF92))</f>
        <v>-88</v>
      </c>
      <c r="AI92" s="115">
        <f>INDEX($B$9:$AF$9,1,MATCH(AH92,B92:AF92,0))</f>
        <v>1</v>
      </c>
    </row>
    <row r="93" spans="1:88" x14ac:dyDescent="0.25">
      <c r="A93" s="116" t="s">
        <v>60</v>
      </c>
      <c r="B93" s="80">
        <v>-8.1</v>
      </c>
      <c r="C93" s="80">
        <v>-7.6</v>
      </c>
      <c r="D93" s="80">
        <v>-10.199999999999999</v>
      </c>
      <c r="E93" s="80">
        <v>-11.9</v>
      </c>
      <c r="F93" s="80">
        <v>-3.7</v>
      </c>
      <c r="G93" s="80">
        <v>-4</v>
      </c>
      <c r="H93" s="80">
        <v>0.6</v>
      </c>
      <c r="I93" s="80">
        <v>2.4</v>
      </c>
      <c r="J93" s="80">
        <v>2.2999999999999998</v>
      </c>
      <c r="K93" s="80">
        <v>5.4</v>
      </c>
      <c r="L93" s="80">
        <v>3.4</v>
      </c>
      <c r="M93" s="80">
        <v>3.8</v>
      </c>
      <c r="N93" s="80">
        <v>5.7</v>
      </c>
      <c r="O93" s="80">
        <v>7</v>
      </c>
      <c r="P93" s="80">
        <v>9</v>
      </c>
      <c r="Q93" s="80">
        <v>-5</v>
      </c>
      <c r="R93" s="80">
        <v>-7.3</v>
      </c>
      <c r="S93" s="80">
        <v>-7.3</v>
      </c>
      <c r="T93" s="80">
        <v>-0.7</v>
      </c>
      <c r="U93" s="80">
        <v>0</v>
      </c>
      <c r="V93" s="80">
        <v>-0.6</v>
      </c>
      <c r="W93" s="80">
        <v>1.5</v>
      </c>
      <c r="X93" s="80">
        <v>6.4</v>
      </c>
      <c r="Y93" s="80">
        <v>25.6</v>
      </c>
      <c r="Z93" s="80">
        <v>13.5</v>
      </c>
      <c r="AA93" s="67">
        <v>17.8</v>
      </c>
      <c r="AB93" s="67">
        <v>3.2</v>
      </c>
      <c r="AC93" s="67">
        <v>-4.9000000000000004</v>
      </c>
      <c r="AD93" s="67">
        <v>-7.3</v>
      </c>
      <c r="AE93" s="67">
        <v>-8.8000000000000007</v>
      </c>
      <c r="AF93" s="117">
        <v>-10.8</v>
      </c>
      <c r="AG93" s="114">
        <v>60</v>
      </c>
      <c r="AH93" s="51">
        <f>IF(ABS(MAX(B93:AF93))&gt;ABS(MIN(B93:AF93)),MAX(B93:AF93),MIN(B93:AF93))</f>
        <v>25.6</v>
      </c>
      <c r="AI93" s="115">
        <f>INDEX($B$9:$AF$9,1,MATCH(AH93,B93:AF93,0))</f>
        <v>0.79166666666666663</v>
      </c>
    </row>
    <row r="94" spans="1:88" x14ac:dyDescent="0.25">
      <c r="A94" s="118" t="s">
        <v>213</v>
      </c>
      <c r="B94" s="82">
        <v>0</v>
      </c>
      <c r="C94" s="82">
        <v>0</v>
      </c>
      <c r="D94" s="82">
        <v>0</v>
      </c>
      <c r="E94" s="82">
        <v>0</v>
      </c>
      <c r="F94" s="82">
        <v>0</v>
      </c>
      <c r="G94" s="82">
        <v>0</v>
      </c>
      <c r="H94" s="82">
        <v>0</v>
      </c>
      <c r="I94" s="82">
        <v>0</v>
      </c>
      <c r="J94" s="82">
        <v>0</v>
      </c>
      <c r="K94" s="82">
        <v>0</v>
      </c>
      <c r="L94" s="82">
        <v>51.8</v>
      </c>
      <c r="M94" s="82">
        <v>82.1</v>
      </c>
      <c r="N94" s="82">
        <v>96</v>
      </c>
      <c r="O94" s="82">
        <v>80</v>
      </c>
      <c r="P94" s="82">
        <v>76</v>
      </c>
      <c r="Q94" s="82">
        <v>78</v>
      </c>
      <c r="R94" s="82">
        <v>83.5</v>
      </c>
      <c r="S94" s="82">
        <v>79.900000000000006</v>
      </c>
      <c r="T94" s="82">
        <v>78</v>
      </c>
      <c r="U94" s="82">
        <v>69.900000000000006</v>
      </c>
      <c r="V94" s="82">
        <v>57.7</v>
      </c>
      <c r="W94" s="82">
        <v>64.8</v>
      </c>
      <c r="X94" s="82">
        <v>88.1</v>
      </c>
      <c r="Y94" s="82">
        <v>76.400000000000006</v>
      </c>
      <c r="Z94" s="82">
        <v>94.1</v>
      </c>
      <c r="AA94" s="119">
        <v>80.3</v>
      </c>
      <c r="AB94" s="119">
        <v>89.5</v>
      </c>
      <c r="AC94" s="119">
        <v>77</v>
      </c>
      <c r="AD94" s="119">
        <v>0</v>
      </c>
      <c r="AE94" s="119">
        <v>0</v>
      </c>
      <c r="AF94" s="120">
        <v>0</v>
      </c>
      <c r="AG94" s="121">
        <v>120</v>
      </c>
      <c r="AH94" s="51">
        <f>IF(ABS(MAX(B94:AF94))&gt;ABS(MIN(B94:AF94)),MAX(B94:AF94),MIN(B94:AF94))</f>
        <v>96</v>
      </c>
      <c r="AI94" s="115">
        <f>INDEX($B$9:$AF$9,1,MATCH(AH94,B94:AF94,0))</f>
        <v>0.41666666666666702</v>
      </c>
    </row>
    <row r="95" spans="1:88" x14ac:dyDescent="0.25">
      <c r="A95" s="118" t="s">
        <v>61</v>
      </c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119"/>
      <c r="AB95" s="119"/>
      <c r="AC95" s="119"/>
      <c r="AD95" s="119"/>
      <c r="AE95" s="119"/>
      <c r="AF95" s="120"/>
      <c r="AG95" s="121"/>
      <c r="AH95" s="51">
        <f>IF(ABS(MAX(B95:AF95))&gt;ABS(MIN(B95:AF95)),MAX(B95:AF95),MIN(B95:AF95))</f>
        <v>0</v>
      </c>
      <c r="AI95" s="115" t="e">
        <f>INDEX($B$9:$AF$9,1,MATCH(AH95,B95:AF95,0))</f>
        <v>#N/A</v>
      </c>
    </row>
    <row r="96" spans="1:88" ht="15.75" thickBot="1" x14ac:dyDescent="0.3">
      <c r="A96" s="118" t="s">
        <v>234</v>
      </c>
      <c r="B96" s="82">
        <v>79.099999999999994</v>
      </c>
      <c r="C96" s="82">
        <v>79.3</v>
      </c>
      <c r="D96" s="82">
        <v>76</v>
      </c>
      <c r="E96" s="82">
        <v>74</v>
      </c>
      <c r="F96" s="82">
        <v>70</v>
      </c>
      <c r="G96" s="82">
        <v>56</v>
      </c>
      <c r="H96" s="82">
        <v>43.3</v>
      </c>
      <c r="I96" s="82">
        <v>35</v>
      </c>
      <c r="J96" s="82">
        <v>48.3</v>
      </c>
      <c r="K96" s="82">
        <v>39.6</v>
      </c>
      <c r="L96" s="82">
        <v>36.700000000000003</v>
      </c>
      <c r="M96" s="82">
        <v>47</v>
      </c>
      <c r="N96" s="82"/>
      <c r="O96" s="82"/>
      <c r="P96" s="82"/>
      <c r="Q96" s="82"/>
      <c r="R96" s="82">
        <v>69.099999999999994</v>
      </c>
      <c r="S96" s="82">
        <v>65.3</v>
      </c>
      <c r="T96" s="82">
        <v>60.7</v>
      </c>
      <c r="U96" s="82">
        <v>53.5</v>
      </c>
      <c r="V96" s="82">
        <v>39.9</v>
      </c>
      <c r="W96" s="82">
        <v>47.3</v>
      </c>
      <c r="X96" s="82">
        <v>52.9</v>
      </c>
      <c r="Y96" s="82">
        <v>49.2</v>
      </c>
      <c r="Z96" s="82">
        <v>73.2</v>
      </c>
      <c r="AA96" s="119">
        <v>79.400000000000006</v>
      </c>
      <c r="AB96" s="119">
        <v>83.6</v>
      </c>
      <c r="AC96" s="119">
        <v>84.6</v>
      </c>
      <c r="AD96" s="119">
        <v>76</v>
      </c>
      <c r="AE96" s="119">
        <v>77.7</v>
      </c>
      <c r="AF96" s="120">
        <v>82</v>
      </c>
      <c r="AG96" s="180"/>
      <c r="AH96" s="51"/>
      <c r="AI96" s="115"/>
    </row>
    <row r="97" spans="1:37" ht="15.75" thickBot="1" x14ac:dyDescent="0.3">
      <c r="A97" s="122" t="s">
        <v>62</v>
      </c>
      <c r="B97" s="123"/>
      <c r="C97" s="123"/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4"/>
      <c r="AH97" s="125"/>
      <c r="AI97" s="52"/>
      <c r="AK97" s="53"/>
    </row>
    <row r="98" spans="1:37" x14ac:dyDescent="0.25">
      <c r="A98" s="126" t="s">
        <v>101</v>
      </c>
      <c r="B98" s="50">
        <v>9.9</v>
      </c>
      <c r="C98" s="127">
        <f t="shared" ref="C98:R103" si="25">B98</f>
        <v>9.9</v>
      </c>
      <c r="D98" s="127">
        <f t="shared" si="25"/>
        <v>9.9</v>
      </c>
      <c r="E98" s="127">
        <f t="shared" si="25"/>
        <v>9.9</v>
      </c>
      <c r="F98" s="127">
        <f t="shared" si="25"/>
        <v>9.9</v>
      </c>
      <c r="G98" s="127">
        <f t="shared" si="25"/>
        <v>9.9</v>
      </c>
      <c r="H98" s="127">
        <f t="shared" si="25"/>
        <v>9.9</v>
      </c>
      <c r="I98" s="127">
        <f t="shared" si="25"/>
        <v>9.9</v>
      </c>
      <c r="J98" s="127">
        <f t="shared" si="25"/>
        <v>9.9</v>
      </c>
      <c r="K98" s="127">
        <f t="shared" si="25"/>
        <v>9.9</v>
      </c>
      <c r="L98" s="127">
        <f t="shared" si="25"/>
        <v>9.9</v>
      </c>
      <c r="M98" s="127">
        <f t="shared" si="25"/>
        <v>9.9</v>
      </c>
      <c r="N98" s="127">
        <f t="shared" si="25"/>
        <v>9.9</v>
      </c>
      <c r="O98" s="127">
        <f t="shared" si="25"/>
        <v>9.9</v>
      </c>
      <c r="P98" s="127">
        <f t="shared" si="25"/>
        <v>9.9</v>
      </c>
      <c r="Q98" s="127">
        <f t="shared" si="25"/>
        <v>9.9</v>
      </c>
      <c r="R98" s="127">
        <f t="shared" si="25"/>
        <v>9.9</v>
      </c>
      <c r="S98" s="127">
        <f t="shared" ref="S98:AF103" si="26">R98</f>
        <v>9.9</v>
      </c>
      <c r="T98" s="127">
        <f t="shared" si="26"/>
        <v>9.9</v>
      </c>
      <c r="U98" s="127">
        <f t="shared" si="26"/>
        <v>9.9</v>
      </c>
      <c r="V98" s="127">
        <f t="shared" si="26"/>
        <v>9.9</v>
      </c>
      <c r="W98" s="127">
        <f t="shared" si="26"/>
        <v>9.9</v>
      </c>
      <c r="X98" s="127">
        <f t="shared" si="26"/>
        <v>9.9</v>
      </c>
      <c r="Y98" s="127">
        <f t="shared" si="26"/>
        <v>9.9</v>
      </c>
      <c r="Z98" s="127">
        <f t="shared" si="26"/>
        <v>9.9</v>
      </c>
      <c r="AA98" s="127">
        <f t="shared" si="26"/>
        <v>9.9</v>
      </c>
      <c r="AB98" s="127">
        <f t="shared" si="26"/>
        <v>9.9</v>
      </c>
      <c r="AC98" s="127">
        <f t="shared" si="26"/>
        <v>9.9</v>
      </c>
      <c r="AD98" s="127">
        <f t="shared" si="26"/>
        <v>9.9</v>
      </c>
      <c r="AE98" s="127">
        <f t="shared" si="26"/>
        <v>9.9</v>
      </c>
      <c r="AF98" s="127">
        <f t="shared" si="26"/>
        <v>9.9</v>
      </c>
      <c r="AG98" s="169">
        <v>9.94</v>
      </c>
      <c r="AH98" s="51"/>
      <c r="AI98" s="52"/>
      <c r="AK98" s="53"/>
    </row>
    <row r="99" spans="1:37" x14ac:dyDescent="0.25">
      <c r="A99" s="116" t="s">
        <v>102</v>
      </c>
      <c r="B99" s="128">
        <v>9.6</v>
      </c>
      <c r="C99" s="129">
        <f t="shared" si="25"/>
        <v>9.6</v>
      </c>
      <c r="D99" s="129">
        <f t="shared" si="25"/>
        <v>9.6</v>
      </c>
      <c r="E99" s="129">
        <f t="shared" si="25"/>
        <v>9.6</v>
      </c>
      <c r="F99" s="129">
        <f t="shared" si="25"/>
        <v>9.6</v>
      </c>
      <c r="G99" s="129">
        <f t="shared" si="25"/>
        <v>9.6</v>
      </c>
      <c r="H99" s="129">
        <f t="shared" si="25"/>
        <v>9.6</v>
      </c>
      <c r="I99" s="129">
        <f t="shared" si="25"/>
        <v>9.6</v>
      </c>
      <c r="J99" s="129">
        <f t="shared" si="25"/>
        <v>9.6</v>
      </c>
      <c r="K99" s="129">
        <f t="shared" si="25"/>
        <v>9.6</v>
      </c>
      <c r="L99" s="129">
        <f t="shared" si="25"/>
        <v>9.6</v>
      </c>
      <c r="M99" s="129">
        <f t="shared" si="25"/>
        <v>9.6</v>
      </c>
      <c r="N99" s="129">
        <f t="shared" si="25"/>
        <v>9.6</v>
      </c>
      <c r="O99" s="129">
        <f t="shared" si="25"/>
        <v>9.6</v>
      </c>
      <c r="P99" s="129">
        <f t="shared" si="25"/>
        <v>9.6</v>
      </c>
      <c r="Q99" s="129">
        <f t="shared" si="25"/>
        <v>9.6</v>
      </c>
      <c r="R99" s="129">
        <f t="shared" si="25"/>
        <v>9.6</v>
      </c>
      <c r="S99" s="129">
        <f t="shared" si="26"/>
        <v>9.6</v>
      </c>
      <c r="T99" s="129">
        <f t="shared" si="26"/>
        <v>9.6</v>
      </c>
      <c r="U99" s="129">
        <f t="shared" si="26"/>
        <v>9.6</v>
      </c>
      <c r="V99" s="129">
        <f t="shared" si="26"/>
        <v>9.6</v>
      </c>
      <c r="W99" s="129">
        <f t="shared" si="26"/>
        <v>9.6</v>
      </c>
      <c r="X99" s="129">
        <f t="shared" si="26"/>
        <v>9.6</v>
      </c>
      <c r="Y99" s="129">
        <f t="shared" si="26"/>
        <v>9.6</v>
      </c>
      <c r="Z99" s="129">
        <f t="shared" si="26"/>
        <v>9.6</v>
      </c>
      <c r="AA99" s="129">
        <f t="shared" si="26"/>
        <v>9.6</v>
      </c>
      <c r="AB99" s="129">
        <f t="shared" si="26"/>
        <v>9.6</v>
      </c>
      <c r="AC99" s="129">
        <f t="shared" si="26"/>
        <v>9.6</v>
      </c>
      <c r="AD99" s="129">
        <f t="shared" si="26"/>
        <v>9.6</v>
      </c>
      <c r="AE99" s="129">
        <f t="shared" si="26"/>
        <v>9.6</v>
      </c>
      <c r="AF99" s="129">
        <f t="shared" si="26"/>
        <v>9.6</v>
      </c>
      <c r="AG99" s="170">
        <v>9.9</v>
      </c>
      <c r="AH99" s="51"/>
      <c r="AI99" s="52"/>
      <c r="AK99" s="53"/>
    </row>
    <row r="100" spans="1:37" x14ac:dyDescent="0.25">
      <c r="A100" s="118" t="s">
        <v>103</v>
      </c>
      <c r="B100" s="128">
        <v>9.98</v>
      </c>
      <c r="C100" s="129">
        <f t="shared" si="25"/>
        <v>9.98</v>
      </c>
      <c r="D100" s="129">
        <f t="shared" si="25"/>
        <v>9.98</v>
      </c>
      <c r="E100" s="129">
        <f t="shared" si="25"/>
        <v>9.98</v>
      </c>
      <c r="F100" s="129">
        <f t="shared" si="25"/>
        <v>9.98</v>
      </c>
      <c r="G100" s="129">
        <f t="shared" si="25"/>
        <v>9.98</v>
      </c>
      <c r="H100" s="129">
        <f t="shared" si="25"/>
        <v>9.98</v>
      </c>
      <c r="I100" s="129">
        <f t="shared" si="25"/>
        <v>9.98</v>
      </c>
      <c r="J100" s="129">
        <f t="shared" si="25"/>
        <v>9.98</v>
      </c>
      <c r="K100" s="129">
        <f t="shared" si="25"/>
        <v>9.98</v>
      </c>
      <c r="L100" s="129">
        <f t="shared" si="25"/>
        <v>9.98</v>
      </c>
      <c r="M100" s="129">
        <f t="shared" si="25"/>
        <v>9.98</v>
      </c>
      <c r="N100" s="129">
        <f t="shared" si="25"/>
        <v>9.98</v>
      </c>
      <c r="O100" s="129">
        <f t="shared" si="25"/>
        <v>9.98</v>
      </c>
      <c r="P100" s="129">
        <f t="shared" si="25"/>
        <v>9.98</v>
      </c>
      <c r="Q100" s="129">
        <f t="shared" si="25"/>
        <v>9.98</v>
      </c>
      <c r="R100" s="129">
        <f t="shared" si="25"/>
        <v>9.98</v>
      </c>
      <c r="S100" s="129">
        <f t="shared" si="26"/>
        <v>9.98</v>
      </c>
      <c r="T100" s="129">
        <f t="shared" si="26"/>
        <v>9.98</v>
      </c>
      <c r="U100" s="129">
        <f t="shared" si="26"/>
        <v>9.98</v>
      </c>
      <c r="V100" s="129">
        <f t="shared" si="26"/>
        <v>9.98</v>
      </c>
      <c r="W100" s="129">
        <f t="shared" si="26"/>
        <v>9.98</v>
      </c>
      <c r="X100" s="129">
        <f t="shared" si="26"/>
        <v>9.98</v>
      </c>
      <c r="Y100" s="129">
        <f t="shared" si="26"/>
        <v>9.98</v>
      </c>
      <c r="Z100" s="129">
        <f t="shared" si="26"/>
        <v>9.98</v>
      </c>
      <c r="AA100" s="129">
        <f t="shared" si="26"/>
        <v>9.98</v>
      </c>
      <c r="AB100" s="129">
        <f t="shared" si="26"/>
        <v>9.98</v>
      </c>
      <c r="AC100" s="129">
        <f t="shared" si="26"/>
        <v>9.98</v>
      </c>
      <c r="AD100" s="129">
        <f t="shared" si="26"/>
        <v>9.98</v>
      </c>
      <c r="AE100" s="129">
        <f t="shared" si="26"/>
        <v>9.98</v>
      </c>
      <c r="AF100" s="129">
        <f t="shared" si="26"/>
        <v>9.98</v>
      </c>
      <c r="AG100" s="171">
        <v>9.6579999999999995</v>
      </c>
      <c r="AH100" s="51"/>
      <c r="AI100" s="52"/>
      <c r="AK100" s="53"/>
    </row>
    <row r="101" spans="1:37" x14ac:dyDescent="0.25">
      <c r="A101" s="118" t="s">
        <v>104</v>
      </c>
      <c r="B101" s="128">
        <v>9.1</v>
      </c>
      <c r="C101" s="129">
        <f t="shared" si="25"/>
        <v>9.1</v>
      </c>
      <c r="D101" s="129">
        <f t="shared" si="25"/>
        <v>9.1</v>
      </c>
      <c r="E101" s="129">
        <f t="shared" si="25"/>
        <v>9.1</v>
      </c>
      <c r="F101" s="129">
        <f t="shared" si="25"/>
        <v>9.1</v>
      </c>
      <c r="G101" s="129">
        <f t="shared" si="25"/>
        <v>9.1</v>
      </c>
      <c r="H101" s="129">
        <f t="shared" si="25"/>
        <v>9.1</v>
      </c>
      <c r="I101" s="129">
        <f t="shared" si="25"/>
        <v>9.1</v>
      </c>
      <c r="J101" s="129">
        <f t="shared" si="25"/>
        <v>9.1</v>
      </c>
      <c r="K101" s="129">
        <f t="shared" si="25"/>
        <v>9.1</v>
      </c>
      <c r="L101" s="129">
        <f t="shared" si="25"/>
        <v>9.1</v>
      </c>
      <c r="M101" s="129">
        <f t="shared" si="25"/>
        <v>9.1</v>
      </c>
      <c r="N101" s="129">
        <f t="shared" si="25"/>
        <v>9.1</v>
      </c>
      <c r="O101" s="129">
        <f t="shared" si="25"/>
        <v>9.1</v>
      </c>
      <c r="P101" s="129">
        <f t="shared" si="25"/>
        <v>9.1</v>
      </c>
      <c r="Q101" s="129">
        <f t="shared" si="25"/>
        <v>9.1</v>
      </c>
      <c r="R101" s="129">
        <f t="shared" si="25"/>
        <v>9.1</v>
      </c>
      <c r="S101" s="129">
        <f t="shared" si="26"/>
        <v>9.1</v>
      </c>
      <c r="T101" s="129">
        <f t="shared" si="26"/>
        <v>9.1</v>
      </c>
      <c r="U101" s="129">
        <f t="shared" si="26"/>
        <v>9.1</v>
      </c>
      <c r="V101" s="129">
        <f t="shared" si="26"/>
        <v>9.1</v>
      </c>
      <c r="W101" s="129">
        <f t="shared" si="26"/>
        <v>9.1</v>
      </c>
      <c r="X101" s="129">
        <f t="shared" si="26"/>
        <v>9.1</v>
      </c>
      <c r="Y101" s="129">
        <f t="shared" si="26"/>
        <v>9.1</v>
      </c>
      <c r="Z101" s="129">
        <f t="shared" si="26"/>
        <v>9.1</v>
      </c>
      <c r="AA101" s="129">
        <f t="shared" si="26"/>
        <v>9.1</v>
      </c>
      <c r="AB101" s="129">
        <f t="shared" si="26"/>
        <v>9.1</v>
      </c>
      <c r="AC101" s="129">
        <f t="shared" si="26"/>
        <v>9.1</v>
      </c>
      <c r="AD101" s="129">
        <f t="shared" si="26"/>
        <v>9.1</v>
      </c>
      <c r="AE101" s="129">
        <f t="shared" si="26"/>
        <v>9.1</v>
      </c>
      <c r="AF101" s="129">
        <f t="shared" si="26"/>
        <v>9.1</v>
      </c>
      <c r="AG101" s="171">
        <v>9.6</v>
      </c>
      <c r="AH101" s="51"/>
      <c r="AI101" s="52"/>
      <c r="AK101" s="53"/>
    </row>
    <row r="102" spans="1:37" x14ac:dyDescent="0.25">
      <c r="A102" s="118" t="s">
        <v>105</v>
      </c>
      <c r="B102" s="128">
        <v>9.18</v>
      </c>
      <c r="C102" s="129">
        <f t="shared" si="25"/>
        <v>9.18</v>
      </c>
      <c r="D102" s="129">
        <f t="shared" si="25"/>
        <v>9.18</v>
      </c>
      <c r="E102" s="129">
        <f t="shared" si="25"/>
        <v>9.18</v>
      </c>
      <c r="F102" s="129">
        <f t="shared" si="25"/>
        <v>9.18</v>
      </c>
      <c r="G102" s="129">
        <f t="shared" si="25"/>
        <v>9.18</v>
      </c>
      <c r="H102" s="129">
        <f t="shared" si="25"/>
        <v>9.18</v>
      </c>
      <c r="I102" s="129">
        <f t="shared" si="25"/>
        <v>9.18</v>
      </c>
      <c r="J102" s="129">
        <f t="shared" si="25"/>
        <v>9.18</v>
      </c>
      <c r="K102" s="129">
        <f t="shared" si="25"/>
        <v>9.18</v>
      </c>
      <c r="L102" s="129">
        <f t="shared" si="25"/>
        <v>9.18</v>
      </c>
      <c r="M102" s="129">
        <f t="shared" si="25"/>
        <v>9.18</v>
      </c>
      <c r="N102" s="129">
        <f t="shared" si="25"/>
        <v>9.18</v>
      </c>
      <c r="O102" s="129">
        <f t="shared" si="25"/>
        <v>9.18</v>
      </c>
      <c r="P102" s="129">
        <f t="shared" si="25"/>
        <v>9.18</v>
      </c>
      <c r="Q102" s="129">
        <f t="shared" si="25"/>
        <v>9.18</v>
      </c>
      <c r="R102" s="129">
        <f t="shared" si="25"/>
        <v>9.18</v>
      </c>
      <c r="S102" s="129">
        <f t="shared" si="26"/>
        <v>9.18</v>
      </c>
      <c r="T102" s="129">
        <f t="shared" si="26"/>
        <v>9.18</v>
      </c>
      <c r="U102" s="129">
        <f t="shared" si="26"/>
        <v>9.18</v>
      </c>
      <c r="V102" s="129">
        <f t="shared" si="26"/>
        <v>9.18</v>
      </c>
      <c r="W102" s="129">
        <f t="shared" si="26"/>
        <v>9.18</v>
      </c>
      <c r="X102" s="129">
        <f t="shared" si="26"/>
        <v>9.18</v>
      </c>
      <c r="Y102" s="129">
        <f t="shared" si="26"/>
        <v>9.18</v>
      </c>
      <c r="Z102" s="129">
        <f t="shared" si="26"/>
        <v>9.18</v>
      </c>
      <c r="AA102" s="129">
        <f t="shared" si="26"/>
        <v>9.18</v>
      </c>
      <c r="AB102" s="129">
        <f t="shared" si="26"/>
        <v>9.18</v>
      </c>
      <c r="AC102" s="129">
        <f t="shared" si="26"/>
        <v>9.18</v>
      </c>
      <c r="AD102" s="129">
        <f t="shared" si="26"/>
        <v>9.18</v>
      </c>
      <c r="AE102" s="129">
        <f t="shared" si="26"/>
        <v>9.18</v>
      </c>
      <c r="AF102" s="129">
        <f t="shared" si="26"/>
        <v>9.18</v>
      </c>
      <c r="AG102" s="171">
        <v>9.51</v>
      </c>
      <c r="AH102" s="51"/>
      <c r="AI102" s="52"/>
      <c r="AK102" s="53"/>
    </row>
    <row r="103" spans="1:37" x14ac:dyDescent="0.25">
      <c r="A103" s="118" t="s">
        <v>106</v>
      </c>
      <c r="B103" s="128">
        <v>7</v>
      </c>
      <c r="C103" s="129">
        <f t="shared" si="25"/>
        <v>7</v>
      </c>
      <c r="D103" s="129">
        <f t="shared" si="25"/>
        <v>7</v>
      </c>
      <c r="E103" s="129">
        <f t="shared" si="25"/>
        <v>7</v>
      </c>
      <c r="F103" s="129">
        <f t="shared" si="25"/>
        <v>7</v>
      </c>
      <c r="G103" s="129">
        <f t="shared" si="25"/>
        <v>7</v>
      </c>
      <c r="H103" s="129">
        <f t="shared" si="25"/>
        <v>7</v>
      </c>
      <c r="I103" s="129">
        <f t="shared" si="25"/>
        <v>7</v>
      </c>
      <c r="J103" s="129">
        <f t="shared" si="25"/>
        <v>7</v>
      </c>
      <c r="K103" s="129">
        <f t="shared" si="25"/>
        <v>7</v>
      </c>
      <c r="L103" s="129">
        <f t="shared" si="25"/>
        <v>7</v>
      </c>
      <c r="M103" s="129">
        <f t="shared" si="25"/>
        <v>7</v>
      </c>
      <c r="N103" s="129">
        <f t="shared" si="25"/>
        <v>7</v>
      </c>
      <c r="O103" s="129">
        <f t="shared" si="25"/>
        <v>7</v>
      </c>
      <c r="P103" s="129">
        <f t="shared" si="25"/>
        <v>7</v>
      </c>
      <c r="Q103" s="129">
        <f t="shared" si="25"/>
        <v>7</v>
      </c>
      <c r="R103" s="129">
        <f t="shared" si="25"/>
        <v>7</v>
      </c>
      <c r="S103" s="129">
        <f t="shared" si="26"/>
        <v>7</v>
      </c>
      <c r="T103" s="129">
        <f t="shared" si="26"/>
        <v>7</v>
      </c>
      <c r="U103" s="129">
        <f t="shared" si="26"/>
        <v>7</v>
      </c>
      <c r="V103" s="129">
        <f t="shared" si="26"/>
        <v>7</v>
      </c>
      <c r="W103" s="129">
        <f t="shared" si="26"/>
        <v>7</v>
      </c>
      <c r="X103" s="129">
        <f t="shared" si="26"/>
        <v>7</v>
      </c>
      <c r="Y103" s="129">
        <f t="shared" si="26"/>
        <v>7</v>
      </c>
      <c r="Z103" s="129">
        <f t="shared" si="26"/>
        <v>7</v>
      </c>
      <c r="AA103" s="129">
        <f t="shared" si="26"/>
        <v>7</v>
      </c>
      <c r="AB103" s="129">
        <f t="shared" si="26"/>
        <v>7</v>
      </c>
      <c r="AC103" s="129">
        <f t="shared" si="26"/>
        <v>7</v>
      </c>
      <c r="AD103" s="129">
        <f t="shared" si="26"/>
        <v>7</v>
      </c>
      <c r="AE103" s="129">
        <f t="shared" si="26"/>
        <v>7</v>
      </c>
      <c r="AF103" s="129">
        <f t="shared" si="26"/>
        <v>7</v>
      </c>
      <c r="AG103" s="171">
        <v>9.4</v>
      </c>
      <c r="AH103" s="51"/>
      <c r="AI103" s="52"/>
      <c r="AK103" s="53"/>
    </row>
    <row r="104" spans="1:37" x14ac:dyDescent="0.25">
      <c r="A104" s="118" t="s">
        <v>107</v>
      </c>
      <c r="B104" s="128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  <c r="AA104" s="129"/>
      <c r="AB104" s="129"/>
      <c r="AC104" s="129"/>
      <c r="AD104" s="129"/>
      <c r="AE104" s="129"/>
      <c r="AF104" s="129"/>
      <c r="AG104" s="171">
        <v>8.8000000000000007</v>
      </c>
      <c r="AH104" s="51"/>
      <c r="AI104" s="52"/>
      <c r="AK104" s="53"/>
    </row>
    <row r="105" spans="1:37" x14ac:dyDescent="0.25">
      <c r="A105" s="118" t="s">
        <v>108</v>
      </c>
      <c r="B105" s="128">
        <v>2.25</v>
      </c>
      <c r="C105" s="129">
        <f t="shared" ref="C105:R106" si="27">B105</f>
        <v>2.25</v>
      </c>
      <c r="D105" s="129">
        <f t="shared" si="27"/>
        <v>2.25</v>
      </c>
      <c r="E105" s="129">
        <f t="shared" si="27"/>
        <v>2.25</v>
      </c>
      <c r="F105" s="129">
        <f t="shared" si="27"/>
        <v>2.25</v>
      </c>
      <c r="G105" s="129">
        <f t="shared" si="27"/>
        <v>2.25</v>
      </c>
      <c r="H105" s="129">
        <f t="shared" si="27"/>
        <v>2.25</v>
      </c>
      <c r="I105" s="129">
        <f t="shared" si="27"/>
        <v>2.25</v>
      </c>
      <c r="J105" s="129">
        <f t="shared" si="27"/>
        <v>2.25</v>
      </c>
      <c r="K105" s="129">
        <f t="shared" si="27"/>
        <v>2.25</v>
      </c>
      <c r="L105" s="129">
        <f t="shared" si="27"/>
        <v>2.25</v>
      </c>
      <c r="M105" s="129">
        <f t="shared" si="27"/>
        <v>2.25</v>
      </c>
      <c r="N105" s="129">
        <f t="shared" si="27"/>
        <v>2.25</v>
      </c>
      <c r="O105" s="129">
        <f t="shared" si="27"/>
        <v>2.25</v>
      </c>
      <c r="P105" s="129">
        <f t="shared" si="27"/>
        <v>2.25</v>
      </c>
      <c r="Q105" s="129">
        <f t="shared" si="27"/>
        <v>2.25</v>
      </c>
      <c r="R105" s="129">
        <f t="shared" si="27"/>
        <v>2.25</v>
      </c>
      <c r="S105" s="129">
        <f t="shared" ref="S105:AF106" si="28">R105</f>
        <v>2.25</v>
      </c>
      <c r="T105" s="129">
        <f t="shared" si="28"/>
        <v>2.25</v>
      </c>
      <c r="U105" s="129">
        <f t="shared" si="28"/>
        <v>2.25</v>
      </c>
      <c r="V105" s="129">
        <f t="shared" si="28"/>
        <v>2.25</v>
      </c>
      <c r="W105" s="129">
        <f t="shared" si="28"/>
        <v>2.25</v>
      </c>
      <c r="X105" s="129">
        <f t="shared" si="28"/>
        <v>2.25</v>
      </c>
      <c r="Y105" s="129">
        <f t="shared" si="28"/>
        <v>2.25</v>
      </c>
      <c r="Z105" s="129">
        <f t="shared" si="28"/>
        <v>2.25</v>
      </c>
      <c r="AA105" s="129">
        <f t="shared" si="28"/>
        <v>2.25</v>
      </c>
      <c r="AB105" s="129">
        <f t="shared" si="28"/>
        <v>2.25</v>
      </c>
      <c r="AC105" s="129">
        <f t="shared" si="28"/>
        <v>2.25</v>
      </c>
      <c r="AD105" s="129">
        <f t="shared" si="28"/>
        <v>2.25</v>
      </c>
      <c r="AE105" s="129">
        <f t="shared" si="28"/>
        <v>2.25</v>
      </c>
      <c r="AF105" s="129">
        <f t="shared" si="28"/>
        <v>2.25</v>
      </c>
      <c r="AG105" s="171">
        <v>8.5</v>
      </c>
      <c r="AH105" s="51"/>
      <c r="AI105" s="52"/>
      <c r="AK105" s="53"/>
    </row>
    <row r="106" spans="1:37" x14ac:dyDescent="0.25">
      <c r="A106" s="118" t="s">
        <v>109</v>
      </c>
      <c r="B106" s="128">
        <v>1.64</v>
      </c>
      <c r="C106" s="129">
        <f t="shared" si="27"/>
        <v>1.64</v>
      </c>
      <c r="D106" s="129">
        <f t="shared" si="27"/>
        <v>1.64</v>
      </c>
      <c r="E106" s="129">
        <f t="shared" si="27"/>
        <v>1.64</v>
      </c>
      <c r="F106" s="129">
        <f t="shared" si="27"/>
        <v>1.64</v>
      </c>
      <c r="G106" s="129">
        <f t="shared" si="27"/>
        <v>1.64</v>
      </c>
      <c r="H106" s="129">
        <f t="shared" si="27"/>
        <v>1.64</v>
      </c>
      <c r="I106" s="129">
        <f t="shared" si="27"/>
        <v>1.64</v>
      </c>
      <c r="J106" s="129">
        <f t="shared" si="27"/>
        <v>1.64</v>
      </c>
      <c r="K106" s="129">
        <f t="shared" si="27"/>
        <v>1.64</v>
      </c>
      <c r="L106" s="129">
        <f t="shared" si="27"/>
        <v>1.64</v>
      </c>
      <c r="M106" s="129">
        <f t="shared" si="27"/>
        <v>1.64</v>
      </c>
      <c r="N106" s="129">
        <f t="shared" si="27"/>
        <v>1.64</v>
      </c>
      <c r="O106" s="129">
        <f t="shared" si="27"/>
        <v>1.64</v>
      </c>
      <c r="P106" s="129">
        <f t="shared" si="27"/>
        <v>1.64</v>
      </c>
      <c r="Q106" s="129">
        <f t="shared" si="27"/>
        <v>1.64</v>
      </c>
      <c r="R106" s="129">
        <f t="shared" si="27"/>
        <v>1.64</v>
      </c>
      <c r="S106" s="129">
        <f t="shared" si="28"/>
        <v>1.64</v>
      </c>
      <c r="T106" s="129">
        <f t="shared" si="28"/>
        <v>1.64</v>
      </c>
      <c r="U106" s="129">
        <f t="shared" si="28"/>
        <v>1.64</v>
      </c>
      <c r="V106" s="129">
        <f t="shared" si="28"/>
        <v>1.64</v>
      </c>
      <c r="W106" s="129">
        <f t="shared" si="28"/>
        <v>1.64</v>
      </c>
      <c r="X106" s="129">
        <f t="shared" si="28"/>
        <v>1.64</v>
      </c>
      <c r="Y106" s="129">
        <f t="shared" si="28"/>
        <v>1.64</v>
      </c>
      <c r="Z106" s="129">
        <f t="shared" si="28"/>
        <v>1.64</v>
      </c>
      <c r="AA106" s="129">
        <f t="shared" si="28"/>
        <v>1.64</v>
      </c>
      <c r="AB106" s="129">
        <f t="shared" si="28"/>
        <v>1.64</v>
      </c>
      <c r="AC106" s="129">
        <f t="shared" si="28"/>
        <v>1.64</v>
      </c>
      <c r="AD106" s="129">
        <f t="shared" si="28"/>
        <v>1.64</v>
      </c>
      <c r="AE106" s="129">
        <f t="shared" si="28"/>
        <v>1.64</v>
      </c>
      <c r="AF106" s="129">
        <f t="shared" si="28"/>
        <v>1.64</v>
      </c>
      <c r="AG106" s="171">
        <v>8.5</v>
      </c>
      <c r="AH106" s="51"/>
      <c r="AI106" s="52"/>
      <c r="AK106" s="53"/>
    </row>
    <row r="107" spans="1:37" x14ac:dyDescent="0.25">
      <c r="A107" s="118" t="s">
        <v>110</v>
      </c>
      <c r="B107" s="128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71">
        <v>8.4</v>
      </c>
      <c r="AH107" s="51"/>
      <c r="AI107" s="52"/>
      <c r="AK107" s="53"/>
    </row>
    <row r="108" spans="1:37" x14ac:dyDescent="0.25">
      <c r="A108" s="118" t="s">
        <v>111</v>
      </c>
      <c r="B108" s="128">
        <v>1.62</v>
      </c>
      <c r="C108" s="129">
        <f t="shared" ref="C108:R115" si="29">B108</f>
        <v>1.62</v>
      </c>
      <c r="D108" s="129">
        <f t="shared" si="29"/>
        <v>1.62</v>
      </c>
      <c r="E108" s="129">
        <f t="shared" si="29"/>
        <v>1.62</v>
      </c>
      <c r="F108" s="129">
        <f t="shared" si="29"/>
        <v>1.62</v>
      </c>
      <c r="G108" s="129">
        <f t="shared" si="29"/>
        <v>1.62</v>
      </c>
      <c r="H108" s="129">
        <f t="shared" si="29"/>
        <v>1.62</v>
      </c>
      <c r="I108" s="129">
        <f t="shared" si="29"/>
        <v>1.62</v>
      </c>
      <c r="J108" s="129">
        <f t="shared" si="29"/>
        <v>1.62</v>
      </c>
      <c r="K108" s="129">
        <f t="shared" si="29"/>
        <v>1.62</v>
      </c>
      <c r="L108" s="129">
        <f t="shared" si="29"/>
        <v>1.62</v>
      </c>
      <c r="M108" s="129">
        <f t="shared" si="29"/>
        <v>1.62</v>
      </c>
      <c r="N108" s="129">
        <f t="shared" si="29"/>
        <v>1.62</v>
      </c>
      <c r="O108" s="129">
        <f t="shared" si="29"/>
        <v>1.62</v>
      </c>
      <c r="P108" s="129">
        <f t="shared" si="29"/>
        <v>1.62</v>
      </c>
      <c r="Q108" s="129">
        <f t="shared" si="29"/>
        <v>1.62</v>
      </c>
      <c r="R108" s="129">
        <f t="shared" si="29"/>
        <v>1.62</v>
      </c>
      <c r="S108" s="129">
        <f t="shared" ref="S108:AF123" si="30">R108</f>
        <v>1.62</v>
      </c>
      <c r="T108" s="129">
        <f t="shared" si="30"/>
        <v>1.62</v>
      </c>
      <c r="U108" s="129">
        <f t="shared" si="30"/>
        <v>1.62</v>
      </c>
      <c r="V108" s="129">
        <f t="shared" si="30"/>
        <v>1.62</v>
      </c>
      <c r="W108" s="129">
        <f t="shared" si="30"/>
        <v>1.62</v>
      </c>
      <c r="X108" s="129">
        <f t="shared" si="30"/>
        <v>1.62</v>
      </c>
      <c r="Y108" s="129">
        <f t="shared" si="30"/>
        <v>1.62</v>
      </c>
      <c r="Z108" s="129">
        <f t="shared" si="30"/>
        <v>1.62</v>
      </c>
      <c r="AA108" s="129">
        <f t="shared" si="30"/>
        <v>1.62</v>
      </c>
      <c r="AB108" s="129">
        <f t="shared" si="30"/>
        <v>1.62</v>
      </c>
      <c r="AC108" s="129">
        <f t="shared" si="30"/>
        <v>1.62</v>
      </c>
      <c r="AD108" s="129">
        <f t="shared" si="30"/>
        <v>1.62</v>
      </c>
      <c r="AE108" s="129">
        <f t="shared" si="30"/>
        <v>1.62</v>
      </c>
      <c r="AF108" s="129">
        <f t="shared" si="30"/>
        <v>1.62</v>
      </c>
      <c r="AG108" s="171">
        <v>8</v>
      </c>
      <c r="AH108" s="51"/>
      <c r="AI108" s="52"/>
      <c r="AK108" s="53"/>
    </row>
    <row r="109" spans="1:37" x14ac:dyDescent="0.25">
      <c r="A109" s="118" t="s">
        <v>112</v>
      </c>
      <c r="B109" s="128">
        <v>8.36</v>
      </c>
      <c r="C109" s="129">
        <f t="shared" si="29"/>
        <v>8.36</v>
      </c>
      <c r="D109" s="129">
        <f t="shared" si="29"/>
        <v>8.36</v>
      </c>
      <c r="E109" s="129">
        <f t="shared" si="29"/>
        <v>8.36</v>
      </c>
      <c r="F109" s="129">
        <f t="shared" si="29"/>
        <v>8.36</v>
      </c>
      <c r="G109" s="129">
        <f t="shared" si="29"/>
        <v>8.36</v>
      </c>
      <c r="H109" s="129">
        <f t="shared" si="29"/>
        <v>8.36</v>
      </c>
      <c r="I109" s="129">
        <f t="shared" si="29"/>
        <v>8.36</v>
      </c>
      <c r="J109" s="129">
        <f t="shared" si="29"/>
        <v>8.36</v>
      </c>
      <c r="K109" s="129">
        <f t="shared" si="29"/>
        <v>8.36</v>
      </c>
      <c r="L109" s="129">
        <f t="shared" si="29"/>
        <v>8.36</v>
      </c>
      <c r="M109" s="129">
        <f t="shared" si="29"/>
        <v>8.36</v>
      </c>
      <c r="N109" s="129">
        <f t="shared" si="29"/>
        <v>8.36</v>
      </c>
      <c r="O109" s="129">
        <f t="shared" si="29"/>
        <v>8.36</v>
      </c>
      <c r="P109" s="129">
        <f t="shared" si="29"/>
        <v>8.36</v>
      </c>
      <c r="Q109" s="129">
        <f t="shared" si="29"/>
        <v>8.36</v>
      </c>
      <c r="R109" s="129">
        <f t="shared" si="29"/>
        <v>8.36</v>
      </c>
      <c r="S109" s="129">
        <f t="shared" si="30"/>
        <v>8.36</v>
      </c>
      <c r="T109" s="129">
        <f t="shared" si="30"/>
        <v>8.36</v>
      </c>
      <c r="U109" s="129">
        <f t="shared" si="30"/>
        <v>8.36</v>
      </c>
      <c r="V109" s="129">
        <f t="shared" si="30"/>
        <v>8.36</v>
      </c>
      <c r="W109" s="129">
        <f t="shared" si="30"/>
        <v>8.36</v>
      </c>
      <c r="X109" s="129">
        <f t="shared" si="30"/>
        <v>8.36</v>
      </c>
      <c r="Y109" s="129">
        <f t="shared" si="30"/>
        <v>8.36</v>
      </c>
      <c r="Z109" s="129">
        <f t="shared" si="30"/>
        <v>8.36</v>
      </c>
      <c r="AA109" s="129">
        <f t="shared" si="30"/>
        <v>8.36</v>
      </c>
      <c r="AB109" s="129">
        <f t="shared" si="30"/>
        <v>8.36</v>
      </c>
      <c r="AC109" s="129">
        <f t="shared" si="30"/>
        <v>8.36</v>
      </c>
      <c r="AD109" s="129">
        <f t="shared" si="30"/>
        <v>8.36</v>
      </c>
      <c r="AE109" s="129">
        <f t="shared" si="30"/>
        <v>8.36</v>
      </c>
      <c r="AF109" s="129">
        <f t="shared" si="30"/>
        <v>8.36</v>
      </c>
      <c r="AG109" s="171">
        <v>8</v>
      </c>
      <c r="AH109" s="51"/>
      <c r="AI109" s="52"/>
      <c r="AK109" s="53"/>
    </row>
    <row r="110" spans="1:37" x14ac:dyDescent="0.25">
      <c r="A110" s="118" t="s">
        <v>113</v>
      </c>
      <c r="B110" s="128">
        <v>8</v>
      </c>
      <c r="C110" s="129">
        <f t="shared" si="29"/>
        <v>8</v>
      </c>
      <c r="D110" s="129">
        <f t="shared" si="29"/>
        <v>8</v>
      </c>
      <c r="E110" s="129">
        <f t="shared" si="29"/>
        <v>8</v>
      </c>
      <c r="F110" s="129">
        <f t="shared" si="29"/>
        <v>8</v>
      </c>
      <c r="G110" s="129">
        <f t="shared" si="29"/>
        <v>8</v>
      </c>
      <c r="H110" s="129">
        <f t="shared" si="29"/>
        <v>8</v>
      </c>
      <c r="I110" s="129">
        <v>5.4</v>
      </c>
      <c r="J110" s="129">
        <f t="shared" si="29"/>
        <v>5.4</v>
      </c>
      <c r="K110" s="129">
        <f t="shared" si="29"/>
        <v>5.4</v>
      </c>
      <c r="L110" s="129">
        <f t="shared" si="29"/>
        <v>5.4</v>
      </c>
      <c r="M110" s="129">
        <f t="shared" si="29"/>
        <v>5.4</v>
      </c>
      <c r="N110" s="129">
        <f t="shared" si="29"/>
        <v>5.4</v>
      </c>
      <c r="O110" s="129">
        <f t="shared" si="29"/>
        <v>5.4</v>
      </c>
      <c r="P110" s="129">
        <f t="shared" si="29"/>
        <v>5.4</v>
      </c>
      <c r="Q110" s="129">
        <f t="shared" si="29"/>
        <v>5.4</v>
      </c>
      <c r="R110" s="129">
        <f t="shared" si="29"/>
        <v>5.4</v>
      </c>
      <c r="S110" s="129">
        <f t="shared" si="30"/>
        <v>5.4</v>
      </c>
      <c r="T110" s="129">
        <f t="shared" si="30"/>
        <v>5.4</v>
      </c>
      <c r="U110" s="129">
        <f t="shared" si="30"/>
        <v>5.4</v>
      </c>
      <c r="V110" s="129">
        <f t="shared" si="30"/>
        <v>5.4</v>
      </c>
      <c r="W110" s="129">
        <f t="shared" si="30"/>
        <v>5.4</v>
      </c>
      <c r="X110" s="129">
        <f t="shared" si="30"/>
        <v>5.4</v>
      </c>
      <c r="Y110" s="129">
        <f t="shared" si="30"/>
        <v>5.4</v>
      </c>
      <c r="Z110" s="129">
        <f t="shared" si="30"/>
        <v>5.4</v>
      </c>
      <c r="AA110" s="129">
        <f t="shared" si="30"/>
        <v>5.4</v>
      </c>
      <c r="AB110" s="129">
        <f t="shared" si="30"/>
        <v>5.4</v>
      </c>
      <c r="AC110" s="129">
        <f t="shared" si="30"/>
        <v>5.4</v>
      </c>
      <c r="AD110" s="129">
        <f t="shared" si="30"/>
        <v>5.4</v>
      </c>
      <c r="AE110" s="129">
        <f t="shared" si="30"/>
        <v>5.4</v>
      </c>
      <c r="AF110" s="129">
        <f t="shared" si="30"/>
        <v>5.4</v>
      </c>
      <c r="AG110" s="171">
        <v>8</v>
      </c>
      <c r="AH110" s="51"/>
      <c r="AI110" s="52"/>
      <c r="AK110" s="53"/>
    </row>
    <row r="111" spans="1:37" x14ac:dyDescent="0.25">
      <c r="A111" s="118" t="s">
        <v>114</v>
      </c>
      <c r="B111" s="128">
        <v>6.57</v>
      </c>
      <c r="C111" s="129">
        <f t="shared" si="29"/>
        <v>6.57</v>
      </c>
      <c r="D111" s="129">
        <f t="shared" si="29"/>
        <v>6.57</v>
      </c>
      <c r="E111" s="129">
        <f t="shared" si="29"/>
        <v>6.57</v>
      </c>
      <c r="F111" s="129">
        <f t="shared" si="29"/>
        <v>6.57</v>
      </c>
      <c r="G111" s="129">
        <f t="shared" si="29"/>
        <v>6.57</v>
      </c>
      <c r="H111" s="129">
        <f t="shared" si="29"/>
        <v>6.57</v>
      </c>
      <c r="I111" s="129">
        <f t="shared" si="29"/>
        <v>6.57</v>
      </c>
      <c r="J111" s="129">
        <f t="shared" si="29"/>
        <v>6.57</v>
      </c>
      <c r="K111" s="129">
        <f t="shared" si="29"/>
        <v>6.57</v>
      </c>
      <c r="L111" s="129">
        <f t="shared" si="29"/>
        <v>6.57</v>
      </c>
      <c r="M111" s="129">
        <f t="shared" si="29"/>
        <v>6.57</v>
      </c>
      <c r="N111" s="129">
        <f t="shared" si="29"/>
        <v>6.57</v>
      </c>
      <c r="O111" s="129">
        <f t="shared" si="29"/>
        <v>6.57</v>
      </c>
      <c r="P111" s="129">
        <f t="shared" si="29"/>
        <v>6.57</v>
      </c>
      <c r="Q111" s="129">
        <f t="shared" si="29"/>
        <v>6.57</v>
      </c>
      <c r="R111" s="129">
        <f t="shared" si="29"/>
        <v>6.57</v>
      </c>
      <c r="S111" s="129">
        <f t="shared" si="30"/>
        <v>6.57</v>
      </c>
      <c r="T111" s="129">
        <f t="shared" si="30"/>
        <v>6.57</v>
      </c>
      <c r="U111" s="129">
        <f t="shared" si="30"/>
        <v>6.57</v>
      </c>
      <c r="V111" s="129">
        <f t="shared" si="30"/>
        <v>6.57</v>
      </c>
      <c r="W111" s="129">
        <f t="shared" si="30"/>
        <v>6.57</v>
      </c>
      <c r="X111" s="129">
        <f t="shared" si="30"/>
        <v>6.57</v>
      </c>
      <c r="Y111" s="129">
        <f t="shared" si="30"/>
        <v>6.57</v>
      </c>
      <c r="Z111" s="129">
        <f t="shared" si="30"/>
        <v>6.57</v>
      </c>
      <c r="AA111" s="129">
        <f t="shared" si="30"/>
        <v>6.57</v>
      </c>
      <c r="AB111" s="129">
        <f t="shared" si="30"/>
        <v>6.57</v>
      </c>
      <c r="AC111" s="129">
        <f t="shared" si="30"/>
        <v>6.57</v>
      </c>
      <c r="AD111" s="129">
        <f t="shared" si="30"/>
        <v>6.57</v>
      </c>
      <c r="AE111" s="129">
        <f t="shared" si="30"/>
        <v>6.57</v>
      </c>
      <c r="AF111" s="129">
        <f t="shared" si="30"/>
        <v>6.57</v>
      </c>
      <c r="AG111" s="171">
        <v>7.8</v>
      </c>
      <c r="AH111" s="51"/>
      <c r="AI111" s="52"/>
      <c r="AK111" s="53"/>
    </row>
    <row r="112" spans="1:37" x14ac:dyDescent="0.25">
      <c r="A112" s="118" t="s">
        <v>115</v>
      </c>
      <c r="B112" s="128">
        <v>3.43</v>
      </c>
      <c r="C112" s="129">
        <f t="shared" si="29"/>
        <v>3.43</v>
      </c>
      <c r="D112" s="129">
        <f t="shared" si="29"/>
        <v>3.43</v>
      </c>
      <c r="E112" s="129">
        <f t="shared" si="29"/>
        <v>3.43</v>
      </c>
      <c r="F112" s="129">
        <f t="shared" si="29"/>
        <v>3.43</v>
      </c>
      <c r="G112" s="129">
        <f t="shared" si="29"/>
        <v>3.43</v>
      </c>
      <c r="H112" s="129">
        <f t="shared" si="29"/>
        <v>3.43</v>
      </c>
      <c r="I112" s="129">
        <f t="shared" si="29"/>
        <v>3.43</v>
      </c>
      <c r="J112" s="129">
        <f t="shared" si="29"/>
        <v>3.43</v>
      </c>
      <c r="K112" s="129">
        <f t="shared" si="29"/>
        <v>3.43</v>
      </c>
      <c r="L112" s="129">
        <f t="shared" si="29"/>
        <v>3.43</v>
      </c>
      <c r="M112" s="129">
        <f t="shared" si="29"/>
        <v>3.43</v>
      </c>
      <c r="N112" s="129">
        <f t="shared" si="29"/>
        <v>3.43</v>
      </c>
      <c r="O112" s="129">
        <f t="shared" si="29"/>
        <v>3.43</v>
      </c>
      <c r="P112" s="129">
        <f t="shared" si="29"/>
        <v>3.43</v>
      </c>
      <c r="Q112" s="129">
        <f t="shared" si="29"/>
        <v>3.43</v>
      </c>
      <c r="R112" s="129">
        <f t="shared" si="29"/>
        <v>3.43</v>
      </c>
      <c r="S112" s="129">
        <f t="shared" si="30"/>
        <v>3.43</v>
      </c>
      <c r="T112" s="129">
        <f t="shared" si="30"/>
        <v>3.43</v>
      </c>
      <c r="U112" s="129">
        <f t="shared" si="30"/>
        <v>3.43</v>
      </c>
      <c r="V112" s="129">
        <f t="shared" si="30"/>
        <v>3.43</v>
      </c>
      <c r="W112" s="129">
        <f t="shared" si="30"/>
        <v>3.43</v>
      </c>
      <c r="X112" s="129">
        <f t="shared" si="30"/>
        <v>3.43</v>
      </c>
      <c r="Y112" s="129">
        <f t="shared" si="30"/>
        <v>3.43</v>
      </c>
      <c r="Z112" s="129">
        <f t="shared" si="30"/>
        <v>3.43</v>
      </c>
      <c r="AA112" s="129">
        <f t="shared" si="30"/>
        <v>3.43</v>
      </c>
      <c r="AB112" s="129">
        <f t="shared" si="30"/>
        <v>3.43</v>
      </c>
      <c r="AC112" s="129">
        <f t="shared" si="30"/>
        <v>3.43</v>
      </c>
      <c r="AD112" s="129">
        <f t="shared" si="30"/>
        <v>3.43</v>
      </c>
      <c r="AE112" s="129">
        <f t="shared" si="30"/>
        <v>3.43</v>
      </c>
      <c r="AF112" s="129">
        <f t="shared" si="30"/>
        <v>3.43</v>
      </c>
      <c r="AG112" s="171">
        <v>7.6</v>
      </c>
      <c r="AH112" s="51"/>
      <c r="AI112" s="52"/>
      <c r="AK112" s="53"/>
    </row>
    <row r="113" spans="1:37" x14ac:dyDescent="0.25">
      <c r="A113" s="118" t="s">
        <v>116</v>
      </c>
      <c r="B113" s="128">
        <v>2.96</v>
      </c>
      <c r="C113" s="129">
        <f t="shared" si="29"/>
        <v>2.96</v>
      </c>
      <c r="D113" s="129">
        <f t="shared" si="29"/>
        <v>2.96</v>
      </c>
      <c r="E113" s="129">
        <f t="shared" si="29"/>
        <v>2.96</v>
      </c>
      <c r="F113" s="129">
        <f t="shared" si="29"/>
        <v>2.96</v>
      </c>
      <c r="G113" s="129">
        <f t="shared" si="29"/>
        <v>2.96</v>
      </c>
      <c r="H113" s="129">
        <f t="shared" si="29"/>
        <v>2.96</v>
      </c>
      <c r="I113" s="129">
        <f t="shared" si="29"/>
        <v>2.96</v>
      </c>
      <c r="J113" s="129">
        <f t="shared" si="29"/>
        <v>2.96</v>
      </c>
      <c r="K113" s="129">
        <f t="shared" si="29"/>
        <v>2.96</v>
      </c>
      <c r="L113" s="129">
        <f t="shared" si="29"/>
        <v>2.96</v>
      </c>
      <c r="M113" s="129">
        <f t="shared" si="29"/>
        <v>2.96</v>
      </c>
      <c r="N113" s="129">
        <f t="shared" si="29"/>
        <v>2.96</v>
      </c>
      <c r="O113" s="129">
        <f t="shared" si="29"/>
        <v>2.96</v>
      </c>
      <c r="P113" s="129">
        <f t="shared" si="29"/>
        <v>2.96</v>
      </c>
      <c r="Q113" s="129">
        <f t="shared" si="29"/>
        <v>2.96</v>
      </c>
      <c r="R113" s="129">
        <f t="shared" si="29"/>
        <v>2.96</v>
      </c>
      <c r="S113" s="129">
        <f t="shared" si="30"/>
        <v>2.96</v>
      </c>
      <c r="T113" s="129">
        <f t="shared" si="30"/>
        <v>2.96</v>
      </c>
      <c r="U113" s="129">
        <f t="shared" si="30"/>
        <v>2.96</v>
      </c>
      <c r="V113" s="129">
        <f t="shared" si="30"/>
        <v>2.96</v>
      </c>
      <c r="W113" s="129">
        <f t="shared" si="30"/>
        <v>2.96</v>
      </c>
      <c r="X113" s="129">
        <f t="shared" si="30"/>
        <v>2.96</v>
      </c>
      <c r="Y113" s="129">
        <f t="shared" si="30"/>
        <v>2.96</v>
      </c>
      <c r="Z113" s="129">
        <f t="shared" si="30"/>
        <v>2.96</v>
      </c>
      <c r="AA113" s="129">
        <f t="shared" si="30"/>
        <v>2.96</v>
      </c>
      <c r="AB113" s="129">
        <f t="shared" si="30"/>
        <v>2.96</v>
      </c>
      <c r="AC113" s="129">
        <f t="shared" si="30"/>
        <v>2.96</v>
      </c>
      <c r="AD113" s="129">
        <f t="shared" si="30"/>
        <v>2.96</v>
      </c>
      <c r="AE113" s="129">
        <f t="shared" si="30"/>
        <v>2.96</v>
      </c>
      <c r="AF113" s="129">
        <f t="shared" si="30"/>
        <v>2.96</v>
      </c>
      <c r="AG113" s="171">
        <v>7.5</v>
      </c>
      <c r="AH113" s="51"/>
      <c r="AI113" s="52"/>
      <c r="AK113" s="53"/>
    </row>
    <row r="114" spans="1:37" x14ac:dyDescent="0.25">
      <c r="A114" s="118" t="s">
        <v>117</v>
      </c>
      <c r="B114" s="128">
        <v>8</v>
      </c>
      <c r="C114" s="129">
        <f t="shared" si="29"/>
        <v>8</v>
      </c>
      <c r="D114" s="129">
        <f t="shared" si="29"/>
        <v>8</v>
      </c>
      <c r="E114" s="129">
        <f t="shared" si="29"/>
        <v>8</v>
      </c>
      <c r="F114" s="129">
        <f t="shared" si="29"/>
        <v>8</v>
      </c>
      <c r="G114" s="129">
        <f t="shared" si="29"/>
        <v>8</v>
      </c>
      <c r="H114" s="129">
        <f t="shared" si="29"/>
        <v>8</v>
      </c>
      <c r="I114" s="129">
        <f t="shared" si="29"/>
        <v>8</v>
      </c>
      <c r="J114" s="129">
        <f t="shared" si="29"/>
        <v>8</v>
      </c>
      <c r="K114" s="129">
        <f t="shared" si="29"/>
        <v>8</v>
      </c>
      <c r="L114" s="129">
        <f t="shared" si="29"/>
        <v>8</v>
      </c>
      <c r="M114" s="129">
        <f t="shared" si="29"/>
        <v>8</v>
      </c>
      <c r="N114" s="129">
        <f t="shared" si="29"/>
        <v>8</v>
      </c>
      <c r="O114" s="129">
        <f t="shared" si="29"/>
        <v>8</v>
      </c>
      <c r="P114" s="129">
        <f t="shared" si="29"/>
        <v>8</v>
      </c>
      <c r="Q114" s="129">
        <f t="shared" si="29"/>
        <v>8</v>
      </c>
      <c r="R114" s="129">
        <f t="shared" si="29"/>
        <v>8</v>
      </c>
      <c r="S114" s="129">
        <f t="shared" si="30"/>
        <v>8</v>
      </c>
      <c r="T114" s="129">
        <f t="shared" si="30"/>
        <v>8</v>
      </c>
      <c r="U114" s="129">
        <f t="shared" si="30"/>
        <v>8</v>
      </c>
      <c r="V114" s="129">
        <f t="shared" si="30"/>
        <v>8</v>
      </c>
      <c r="W114" s="129">
        <f t="shared" si="30"/>
        <v>8</v>
      </c>
      <c r="X114" s="129">
        <f t="shared" si="30"/>
        <v>8</v>
      </c>
      <c r="Y114" s="129">
        <f t="shared" si="30"/>
        <v>8</v>
      </c>
      <c r="Z114" s="129">
        <f t="shared" si="30"/>
        <v>8</v>
      </c>
      <c r="AA114" s="129">
        <f t="shared" si="30"/>
        <v>8</v>
      </c>
      <c r="AB114" s="129">
        <f t="shared" si="30"/>
        <v>8</v>
      </c>
      <c r="AC114" s="129">
        <f t="shared" si="30"/>
        <v>8</v>
      </c>
      <c r="AD114" s="129">
        <f t="shared" si="30"/>
        <v>8</v>
      </c>
      <c r="AE114" s="129">
        <f t="shared" si="30"/>
        <v>8</v>
      </c>
      <c r="AF114" s="129">
        <f t="shared" si="30"/>
        <v>8</v>
      </c>
      <c r="AG114" s="171">
        <v>7.5</v>
      </c>
      <c r="AH114" s="51"/>
      <c r="AI114" s="52"/>
      <c r="AK114" s="53"/>
    </row>
    <row r="115" spans="1:37" x14ac:dyDescent="0.25">
      <c r="A115" s="118" t="s">
        <v>118</v>
      </c>
      <c r="B115" s="128">
        <v>7</v>
      </c>
      <c r="C115" s="129">
        <f>B115</f>
        <v>7</v>
      </c>
      <c r="D115" s="129">
        <f t="shared" si="29"/>
        <v>7</v>
      </c>
      <c r="E115" s="129">
        <f t="shared" si="29"/>
        <v>7</v>
      </c>
      <c r="F115" s="129">
        <f t="shared" si="29"/>
        <v>7</v>
      </c>
      <c r="G115" s="129">
        <f t="shared" si="29"/>
        <v>7</v>
      </c>
      <c r="H115" s="129">
        <f t="shared" si="29"/>
        <v>7</v>
      </c>
      <c r="I115" s="129">
        <f t="shared" si="29"/>
        <v>7</v>
      </c>
      <c r="J115" s="129">
        <f t="shared" si="29"/>
        <v>7</v>
      </c>
      <c r="K115" s="129">
        <f t="shared" si="29"/>
        <v>7</v>
      </c>
      <c r="L115" s="129">
        <f t="shared" si="29"/>
        <v>7</v>
      </c>
      <c r="M115" s="129">
        <f t="shared" si="29"/>
        <v>7</v>
      </c>
      <c r="N115" s="129">
        <f t="shared" si="29"/>
        <v>7</v>
      </c>
      <c r="O115" s="129">
        <f t="shared" si="29"/>
        <v>7</v>
      </c>
      <c r="P115" s="129">
        <f t="shared" si="29"/>
        <v>7</v>
      </c>
      <c r="Q115" s="129">
        <f t="shared" si="29"/>
        <v>7</v>
      </c>
      <c r="R115" s="129">
        <f t="shared" si="29"/>
        <v>7</v>
      </c>
      <c r="S115" s="129">
        <f t="shared" si="30"/>
        <v>7</v>
      </c>
      <c r="T115" s="129">
        <f t="shared" si="30"/>
        <v>7</v>
      </c>
      <c r="U115" s="129">
        <f t="shared" si="30"/>
        <v>7</v>
      </c>
      <c r="V115" s="129">
        <f t="shared" si="30"/>
        <v>7</v>
      </c>
      <c r="W115" s="129">
        <f t="shared" si="30"/>
        <v>7</v>
      </c>
      <c r="X115" s="129">
        <f t="shared" si="30"/>
        <v>7</v>
      </c>
      <c r="Y115" s="129">
        <f t="shared" si="30"/>
        <v>7</v>
      </c>
      <c r="Z115" s="129">
        <f t="shared" si="30"/>
        <v>7</v>
      </c>
      <c r="AA115" s="129">
        <f t="shared" si="30"/>
        <v>7</v>
      </c>
      <c r="AB115" s="129">
        <f t="shared" si="30"/>
        <v>7</v>
      </c>
      <c r="AC115" s="129">
        <f t="shared" si="30"/>
        <v>7</v>
      </c>
      <c r="AD115" s="129">
        <f t="shared" si="30"/>
        <v>7</v>
      </c>
      <c r="AE115" s="129">
        <f t="shared" si="30"/>
        <v>7</v>
      </c>
      <c r="AF115" s="129">
        <f t="shared" si="30"/>
        <v>7</v>
      </c>
      <c r="AG115" s="171">
        <v>7</v>
      </c>
      <c r="AH115" s="51"/>
      <c r="AI115" s="52"/>
      <c r="AK115" s="53"/>
    </row>
    <row r="116" spans="1:37" x14ac:dyDescent="0.25">
      <c r="A116" s="118" t="s">
        <v>119</v>
      </c>
      <c r="B116" s="128">
        <v>3.47</v>
      </c>
      <c r="C116" s="129">
        <f t="shared" ref="C116:R125" si="31">B116</f>
        <v>3.47</v>
      </c>
      <c r="D116" s="129">
        <f t="shared" si="31"/>
        <v>3.47</v>
      </c>
      <c r="E116" s="129">
        <f t="shared" si="31"/>
        <v>3.47</v>
      </c>
      <c r="F116" s="129">
        <f t="shared" si="31"/>
        <v>3.47</v>
      </c>
      <c r="G116" s="129">
        <f t="shared" si="31"/>
        <v>3.47</v>
      </c>
      <c r="H116" s="129">
        <f t="shared" si="31"/>
        <v>3.47</v>
      </c>
      <c r="I116" s="129">
        <f t="shared" si="31"/>
        <v>3.47</v>
      </c>
      <c r="J116" s="129">
        <f t="shared" si="31"/>
        <v>3.47</v>
      </c>
      <c r="K116" s="129">
        <f t="shared" si="31"/>
        <v>3.47</v>
      </c>
      <c r="L116" s="129">
        <f t="shared" si="31"/>
        <v>3.47</v>
      </c>
      <c r="M116" s="129">
        <f t="shared" si="31"/>
        <v>3.47</v>
      </c>
      <c r="N116" s="129">
        <f t="shared" si="31"/>
        <v>3.47</v>
      </c>
      <c r="O116" s="129">
        <f t="shared" si="31"/>
        <v>3.47</v>
      </c>
      <c r="P116" s="129">
        <f t="shared" si="31"/>
        <v>3.47</v>
      </c>
      <c r="Q116" s="129">
        <f t="shared" si="31"/>
        <v>3.47</v>
      </c>
      <c r="R116" s="129">
        <f t="shared" si="31"/>
        <v>3.47</v>
      </c>
      <c r="S116" s="129">
        <f t="shared" si="30"/>
        <v>3.47</v>
      </c>
      <c r="T116" s="129">
        <f t="shared" si="30"/>
        <v>3.47</v>
      </c>
      <c r="U116" s="129">
        <f t="shared" si="30"/>
        <v>3.47</v>
      </c>
      <c r="V116" s="129">
        <f t="shared" si="30"/>
        <v>3.47</v>
      </c>
      <c r="W116" s="129">
        <f t="shared" si="30"/>
        <v>3.47</v>
      </c>
      <c r="X116" s="129">
        <f t="shared" si="30"/>
        <v>3.47</v>
      </c>
      <c r="Y116" s="129">
        <f t="shared" si="30"/>
        <v>3.47</v>
      </c>
      <c r="Z116" s="129">
        <f t="shared" si="30"/>
        <v>3.47</v>
      </c>
      <c r="AA116" s="129">
        <f t="shared" si="30"/>
        <v>3.47</v>
      </c>
      <c r="AB116" s="129">
        <f t="shared" si="30"/>
        <v>3.47</v>
      </c>
      <c r="AC116" s="129">
        <f t="shared" si="30"/>
        <v>3.47</v>
      </c>
      <c r="AD116" s="129">
        <f t="shared" si="30"/>
        <v>3.47</v>
      </c>
      <c r="AE116" s="129">
        <f t="shared" si="30"/>
        <v>3.47</v>
      </c>
      <c r="AF116" s="129">
        <f t="shared" si="30"/>
        <v>3.47</v>
      </c>
      <c r="AG116" s="171">
        <v>7</v>
      </c>
      <c r="AH116" s="51"/>
      <c r="AI116" s="52"/>
      <c r="AK116" s="53"/>
    </row>
    <row r="117" spans="1:37" x14ac:dyDescent="0.25">
      <c r="A117" s="118" t="s">
        <v>120</v>
      </c>
      <c r="B117" s="128">
        <v>2.1</v>
      </c>
      <c r="C117" s="129">
        <f t="shared" si="31"/>
        <v>2.1</v>
      </c>
      <c r="D117" s="129">
        <f t="shared" si="31"/>
        <v>2.1</v>
      </c>
      <c r="E117" s="129">
        <f t="shared" si="31"/>
        <v>2.1</v>
      </c>
      <c r="F117" s="129">
        <f t="shared" si="31"/>
        <v>2.1</v>
      </c>
      <c r="G117" s="129">
        <f t="shared" si="31"/>
        <v>2.1</v>
      </c>
      <c r="H117" s="129">
        <f t="shared" si="31"/>
        <v>2.1</v>
      </c>
      <c r="I117" s="129">
        <f t="shared" si="31"/>
        <v>2.1</v>
      </c>
      <c r="J117" s="129">
        <f t="shared" si="31"/>
        <v>2.1</v>
      </c>
      <c r="K117" s="129">
        <f t="shared" si="31"/>
        <v>2.1</v>
      </c>
      <c r="L117" s="129">
        <f t="shared" si="31"/>
        <v>2.1</v>
      </c>
      <c r="M117" s="129">
        <f t="shared" si="31"/>
        <v>2.1</v>
      </c>
      <c r="N117" s="129">
        <f t="shared" si="31"/>
        <v>2.1</v>
      </c>
      <c r="O117" s="129">
        <f t="shared" si="31"/>
        <v>2.1</v>
      </c>
      <c r="P117" s="129">
        <f t="shared" si="31"/>
        <v>2.1</v>
      </c>
      <c r="Q117" s="129">
        <f t="shared" si="31"/>
        <v>2.1</v>
      </c>
      <c r="R117" s="129">
        <f t="shared" si="31"/>
        <v>2.1</v>
      </c>
      <c r="S117" s="129">
        <f t="shared" si="30"/>
        <v>2.1</v>
      </c>
      <c r="T117" s="129">
        <f t="shared" si="30"/>
        <v>2.1</v>
      </c>
      <c r="U117" s="129">
        <f t="shared" si="30"/>
        <v>2.1</v>
      </c>
      <c r="V117" s="129">
        <f t="shared" si="30"/>
        <v>2.1</v>
      </c>
      <c r="W117" s="129">
        <f t="shared" si="30"/>
        <v>2.1</v>
      </c>
      <c r="X117" s="129">
        <f t="shared" si="30"/>
        <v>2.1</v>
      </c>
      <c r="Y117" s="129">
        <f t="shared" si="30"/>
        <v>2.1</v>
      </c>
      <c r="Z117" s="129">
        <f t="shared" si="30"/>
        <v>2.1</v>
      </c>
      <c r="AA117" s="129">
        <f t="shared" si="30"/>
        <v>2.1</v>
      </c>
      <c r="AB117" s="129">
        <f t="shared" si="30"/>
        <v>2.1</v>
      </c>
      <c r="AC117" s="129">
        <f t="shared" si="30"/>
        <v>2.1</v>
      </c>
      <c r="AD117" s="129">
        <f t="shared" si="30"/>
        <v>2.1</v>
      </c>
      <c r="AE117" s="129">
        <f t="shared" si="30"/>
        <v>2.1</v>
      </c>
      <c r="AF117" s="129">
        <f t="shared" si="30"/>
        <v>2.1</v>
      </c>
      <c r="AG117" s="171">
        <v>7</v>
      </c>
      <c r="AH117" s="51"/>
      <c r="AI117" s="52"/>
      <c r="AK117" s="53"/>
    </row>
    <row r="118" spans="1:37" x14ac:dyDescent="0.25">
      <c r="A118" s="118" t="s">
        <v>121</v>
      </c>
      <c r="B118" s="128">
        <v>9.3000000000000007</v>
      </c>
      <c r="C118" s="129">
        <f t="shared" si="31"/>
        <v>9.3000000000000007</v>
      </c>
      <c r="D118" s="129">
        <f t="shared" si="31"/>
        <v>9.3000000000000007</v>
      </c>
      <c r="E118" s="129">
        <f t="shared" si="31"/>
        <v>9.3000000000000007</v>
      </c>
      <c r="F118" s="129">
        <f t="shared" si="31"/>
        <v>9.3000000000000007</v>
      </c>
      <c r="G118" s="129">
        <f t="shared" si="31"/>
        <v>9.3000000000000007</v>
      </c>
      <c r="H118" s="129">
        <f t="shared" si="31"/>
        <v>9.3000000000000007</v>
      </c>
      <c r="I118" s="129">
        <f t="shared" si="31"/>
        <v>9.3000000000000007</v>
      </c>
      <c r="J118" s="129">
        <f t="shared" si="31"/>
        <v>9.3000000000000007</v>
      </c>
      <c r="K118" s="129">
        <f t="shared" si="31"/>
        <v>9.3000000000000007</v>
      </c>
      <c r="L118" s="129">
        <f t="shared" si="31"/>
        <v>9.3000000000000007</v>
      </c>
      <c r="M118" s="129">
        <f t="shared" si="31"/>
        <v>9.3000000000000007</v>
      </c>
      <c r="N118" s="129">
        <f t="shared" si="31"/>
        <v>9.3000000000000007</v>
      </c>
      <c r="O118" s="129">
        <f t="shared" si="31"/>
        <v>9.3000000000000007</v>
      </c>
      <c r="P118" s="129">
        <f t="shared" si="31"/>
        <v>9.3000000000000007</v>
      </c>
      <c r="Q118" s="129">
        <f t="shared" si="31"/>
        <v>9.3000000000000007</v>
      </c>
      <c r="R118" s="129">
        <f t="shared" si="31"/>
        <v>9.3000000000000007</v>
      </c>
      <c r="S118" s="129">
        <f t="shared" si="30"/>
        <v>9.3000000000000007</v>
      </c>
      <c r="T118" s="129">
        <f t="shared" si="30"/>
        <v>9.3000000000000007</v>
      </c>
      <c r="U118" s="129">
        <f t="shared" si="30"/>
        <v>9.3000000000000007</v>
      </c>
      <c r="V118" s="129">
        <f t="shared" si="30"/>
        <v>9.3000000000000007</v>
      </c>
      <c r="W118" s="129">
        <f t="shared" si="30"/>
        <v>9.3000000000000007</v>
      </c>
      <c r="X118" s="129">
        <f t="shared" si="30"/>
        <v>9.3000000000000007</v>
      </c>
      <c r="Y118" s="129">
        <f t="shared" si="30"/>
        <v>9.3000000000000007</v>
      </c>
      <c r="Z118" s="129">
        <f t="shared" si="30"/>
        <v>9.3000000000000007</v>
      </c>
      <c r="AA118" s="129">
        <f t="shared" si="30"/>
        <v>9.3000000000000007</v>
      </c>
      <c r="AB118" s="129">
        <f t="shared" si="30"/>
        <v>9.3000000000000007</v>
      </c>
      <c r="AC118" s="129">
        <f t="shared" si="30"/>
        <v>9.3000000000000007</v>
      </c>
      <c r="AD118" s="129">
        <f t="shared" si="30"/>
        <v>9.3000000000000007</v>
      </c>
      <c r="AE118" s="129">
        <f t="shared" si="30"/>
        <v>9.3000000000000007</v>
      </c>
      <c r="AF118" s="129">
        <f t="shared" si="30"/>
        <v>9.3000000000000007</v>
      </c>
      <c r="AG118" s="171">
        <v>7</v>
      </c>
      <c r="AH118" s="51"/>
      <c r="AI118" s="52"/>
      <c r="AK118" s="53"/>
    </row>
    <row r="119" spans="1:37" x14ac:dyDescent="0.25">
      <c r="A119" s="118" t="s">
        <v>122</v>
      </c>
      <c r="B119" s="128">
        <v>0</v>
      </c>
      <c r="C119" s="129">
        <f t="shared" si="31"/>
        <v>0</v>
      </c>
      <c r="D119" s="129">
        <f t="shared" si="31"/>
        <v>0</v>
      </c>
      <c r="E119" s="129">
        <f t="shared" si="31"/>
        <v>0</v>
      </c>
      <c r="F119" s="129">
        <f t="shared" si="31"/>
        <v>0</v>
      </c>
      <c r="G119" s="129">
        <f t="shared" si="31"/>
        <v>0</v>
      </c>
      <c r="H119" s="129">
        <f t="shared" si="31"/>
        <v>0</v>
      </c>
      <c r="I119" s="129">
        <f t="shared" si="31"/>
        <v>0</v>
      </c>
      <c r="J119" s="129">
        <f t="shared" si="31"/>
        <v>0</v>
      </c>
      <c r="K119" s="129">
        <f t="shared" si="31"/>
        <v>0</v>
      </c>
      <c r="L119" s="129">
        <f t="shared" si="31"/>
        <v>0</v>
      </c>
      <c r="M119" s="129">
        <f t="shared" si="31"/>
        <v>0</v>
      </c>
      <c r="N119" s="129">
        <f t="shared" si="31"/>
        <v>0</v>
      </c>
      <c r="O119" s="129">
        <f t="shared" si="31"/>
        <v>0</v>
      </c>
      <c r="P119" s="129">
        <f t="shared" si="31"/>
        <v>0</v>
      </c>
      <c r="Q119" s="129">
        <f t="shared" si="31"/>
        <v>0</v>
      </c>
      <c r="R119" s="129">
        <f t="shared" si="31"/>
        <v>0</v>
      </c>
      <c r="S119" s="129">
        <f t="shared" si="30"/>
        <v>0</v>
      </c>
      <c r="T119" s="129">
        <f t="shared" si="30"/>
        <v>0</v>
      </c>
      <c r="U119" s="129">
        <f t="shared" si="30"/>
        <v>0</v>
      </c>
      <c r="V119" s="129">
        <f t="shared" si="30"/>
        <v>0</v>
      </c>
      <c r="W119" s="129">
        <f t="shared" si="30"/>
        <v>0</v>
      </c>
      <c r="X119" s="129">
        <f t="shared" si="30"/>
        <v>0</v>
      </c>
      <c r="Y119" s="129">
        <f t="shared" si="30"/>
        <v>0</v>
      </c>
      <c r="Z119" s="129">
        <f t="shared" si="30"/>
        <v>0</v>
      </c>
      <c r="AA119" s="129">
        <f t="shared" si="30"/>
        <v>0</v>
      </c>
      <c r="AB119" s="129">
        <f t="shared" si="30"/>
        <v>0</v>
      </c>
      <c r="AC119" s="129">
        <f t="shared" si="30"/>
        <v>0</v>
      </c>
      <c r="AD119" s="129">
        <f t="shared" si="30"/>
        <v>0</v>
      </c>
      <c r="AE119" s="129">
        <f t="shared" si="30"/>
        <v>0</v>
      </c>
      <c r="AF119" s="129">
        <f t="shared" si="30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123</v>
      </c>
      <c r="B120" s="128">
        <v>0</v>
      </c>
      <c r="C120" s="129">
        <f t="shared" si="31"/>
        <v>0</v>
      </c>
      <c r="D120" s="129">
        <f t="shared" si="31"/>
        <v>0</v>
      </c>
      <c r="E120" s="129">
        <f t="shared" si="31"/>
        <v>0</v>
      </c>
      <c r="F120" s="129">
        <f t="shared" si="31"/>
        <v>0</v>
      </c>
      <c r="G120" s="129">
        <f t="shared" si="31"/>
        <v>0</v>
      </c>
      <c r="H120" s="129">
        <f t="shared" si="31"/>
        <v>0</v>
      </c>
      <c r="I120" s="129">
        <f t="shared" si="31"/>
        <v>0</v>
      </c>
      <c r="J120" s="129">
        <f t="shared" si="31"/>
        <v>0</v>
      </c>
      <c r="K120" s="129">
        <f t="shared" si="31"/>
        <v>0</v>
      </c>
      <c r="L120" s="129">
        <f t="shared" si="31"/>
        <v>0</v>
      </c>
      <c r="M120" s="129">
        <f t="shared" si="31"/>
        <v>0</v>
      </c>
      <c r="N120" s="129">
        <f t="shared" si="31"/>
        <v>0</v>
      </c>
      <c r="O120" s="129">
        <f t="shared" si="31"/>
        <v>0</v>
      </c>
      <c r="P120" s="129">
        <f t="shared" si="31"/>
        <v>0</v>
      </c>
      <c r="Q120" s="129">
        <f t="shared" si="31"/>
        <v>0</v>
      </c>
      <c r="R120" s="129">
        <f t="shared" si="31"/>
        <v>0</v>
      </c>
      <c r="S120" s="129">
        <f t="shared" si="30"/>
        <v>0</v>
      </c>
      <c r="T120" s="129">
        <f t="shared" si="30"/>
        <v>0</v>
      </c>
      <c r="U120" s="129">
        <f t="shared" si="30"/>
        <v>0</v>
      </c>
      <c r="V120" s="129">
        <f t="shared" si="30"/>
        <v>0</v>
      </c>
      <c r="W120" s="129">
        <f t="shared" si="30"/>
        <v>0</v>
      </c>
      <c r="X120" s="129">
        <f t="shared" si="30"/>
        <v>0</v>
      </c>
      <c r="Y120" s="129">
        <f t="shared" si="30"/>
        <v>0</v>
      </c>
      <c r="Z120" s="129">
        <f t="shared" si="30"/>
        <v>0</v>
      </c>
      <c r="AA120" s="129">
        <f t="shared" si="30"/>
        <v>0</v>
      </c>
      <c r="AB120" s="129">
        <f t="shared" si="30"/>
        <v>0</v>
      </c>
      <c r="AC120" s="129">
        <f t="shared" si="30"/>
        <v>0</v>
      </c>
      <c r="AD120" s="129">
        <f t="shared" si="30"/>
        <v>0</v>
      </c>
      <c r="AE120" s="129">
        <f t="shared" si="30"/>
        <v>0</v>
      </c>
      <c r="AF120" s="129">
        <f t="shared" si="30"/>
        <v>0</v>
      </c>
      <c r="AG120" s="171">
        <v>6.6</v>
      </c>
      <c r="AH120" s="51"/>
      <c r="AI120" s="52"/>
      <c r="AK120" s="53"/>
    </row>
    <row r="121" spans="1:37" x14ac:dyDescent="0.25">
      <c r="A121" s="118" t="s">
        <v>124</v>
      </c>
      <c r="B121" s="128">
        <v>5</v>
      </c>
      <c r="C121" s="129">
        <f t="shared" si="31"/>
        <v>5</v>
      </c>
      <c r="D121" s="129">
        <f t="shared" si="31"/>
        <v>5</v>
      </c>
      <c r="E121" s="129">
        <f t="shared" si="31"/>
        <v>5</v>
      </c>
      <c r="F121" s="129">
        <f t="shared" si="31"/>
        <v>5</v>
      </c>
      <c r="G121" s="129">
        <f t="shared" si="31"/>
        <v>5</v>
      </c>
      <c r="H121" s="129">
        <f t="shared" si="31"/>
        <v>5</v>
      </c>
      <c r="I121" s="129">
        <f t="shared" si="31"/>
        <v>5</v>
      </c>
      <c r="J121" s="129">
        <f t="shared" si="31"/>
        <v>5</v>
      </c>
      <c r="K121" s="129">
        <f t="shared" si="31"/>
        <v>5</v>
      </c>
      <c r="L121" s="129">
        <f t="shared" si="31"/>
        <v>5</v>
      </c>
      <c r="M121" s="129">
        <f t="shared" si="31"/>
        <v>5</v>
      </c>
      <c r="N121" s="129">
        <f t="shared" si="31"/>
        <v>5</v>
      </c>
      <c r="O121" s="129">
        <f t="shared" si="31"/>
        <v>5</v>
      </c>
      <c r="P121" s="129">
        <f t="shared" si="31"/>
        <v>5</v>
      </c>
      <c r="Q121" s="129">
        <f t="shared" si="31"/>
        <v>5</v>
      </c>
      <c r="R121" s="129">
        <f t="shared" si="31"/>
        <v>5</v>
      </c>
      <c r="S121" s="129">
        <f t="shared" si="30"/>
        <v>5</v>
      </c>
      <c r="T121" s="129">
        <f t="shared" si="30"/>
        <v>5</v>
      </c>
      <c r="U121" s="129">
        <f t="shared" si="30"/>
        <v>5</v>
      </c>
      <c r="V121" s="129">
        <f t="shared" si="30"/>
        <v>5</v>
      </c>
      <c r="W121" s="129">
        <f t="shared" si="30"/>
        <v>5</v>
      </c>
      <c r="X121" s="129">
        <f t="shared" si="30"/>
        <v>5</v>
      </c>
      <c r="Y121" s="129">
        <f t="shared" si="30"/>
        <v>5</v>
      </c>
      <c r="Z121" s="129">
        <f t="shared" si="30"/>
        <v>5</v>
      </c>
      <c r="AA121" s="129">
        <f t="shared" si="30"/>
        <v>5</v>
      </c>
      <c r="AB121" s="129">
        <f t="shared" si="30"/>
        <v>5</v>
      </c>
      <c r="AC121" s="129">
        <f t="shared" si="30"/>
        <v>5</v>
      </c>
      <c r="AD121" s="129">
        <f t="shared" si="30"/>
        <v>5</v>
      </c>
      <c r="AE121" s="129">
        <f t="shared" si="30"/>
        <v>5</v>
      </c>
      <c r="AF121" s="129">
        <f t="shared" si="30"/>
        <v>5</v>
      </c>
      <c r="AG121" s="171">
        <v>6.4</v>
      </c>
      <c r="AH121" s="51"/>
      <c r="AI121" s="52"/>
      <c r="AK121" s="53"/>
    </row>
    <row r="122" spans="1:37" x14ac:dyDescent="0.25">
      <c r="A122" s="118" t="s">
        <v>125</v>
      </c>
      <c r="B122" s="128">
        <v>1</v>
      </c>
      <c r="C122" s="129">
        <f t="shared" si="31"/>
        <v>1</v>
      </c>
      <c r="D122" s="129">
        <f t="shared" si="31"/>
        <v>1</v>
      </c>
      <c r="E122" s="129">
        <f t="shared" si="31"/>
        <v>1</v>
      </c>
      <c r="F122" s="129">
        <f t="shared" si="31"/>
        <v>1</v>
      </c>
      <c r="G122" s="129">
        <f t="shared" si="31"/>
        <v>1</v>
      </c>
      <c r="H122" s="129">
        <f t="shared" si="31"/>
        <v>1</v>
      </c>
      <c r="I122" s="129">
        <f t="shared" si="31"/>
        <v>1</v>
      </c>
      <c r="J122" s="129">
        <f t="shared" si="31"/>
        <v>1</v>
      </c>
      <c r="K122" s="129">
        <f t="shared" si="31"/>
        <v>1</v>
      </c>
      <c r="L122" s="129">
        <f t="shared" si="31"/>
        <v>1</v>
      </c>
      <c r="M122" s="129">
        <f t="shared" si="31"/>
        <v>1</v>
      </c>
      <c r="N122" s="129">
        <f t="shared" si="31"/>
        <v>1</v>
      </c>
      <c r="O122" s="129">
        <f t="shared" si="31"/>
        <v>1</v>
      </c>
      <c r="P122" s="129">
        <f t="shared" si="31"/>
        <v>1</v>
      </c>
      <c r="Q122" s="129">
        <f t="shared" si="31"/>
        <v>1</v>
      </c>
      <c r="R122" s="129">
        <f t="shared" si="31"/>
        <v>1</v>
      </c>
      <c r="S122" s="129">
        <f t="shared" si="30"/>
        <v>1</v>
      </c>
      <c r="T122" s="129">
        <f t="shared" si="30"/>
        <v>1</v>
      </c>
      <c r="U122" s="129">
        <f t="shared" si="30"/>
        <v>1</v>
      </c>
      <c r="V122" s="129">
        <f t="shared" si="30"/>
        <v>1</v>
      </c>
      <c r="W122" s="129">
        <f t="shared" si="30"/>
        <v>1</v>
      </c>
      <c r="X122" s="129">
        <f t="shared" si="30"/>
        <v>1</v>
      </c>
      <c r="Y122" s="129">
        <f t="shared" si="30"/>
        <v>1</v>
      </c>
      <c r="Z122" s="129">
        <f t="shared" si="30"/>
        <v>1</v>
      </c>
      <c r="AA122" s="129">
        <f t="shared" si="30"/>
        <v>1</v>
      </c>
      <c r="AB122" s="129">
        <f t="shared" si="30"/>
        <v>1</v>
      </c>
      <c r="AC122" s="129">
        <f t="shared" si="30"/>
        <v>1</v>
      </c>
      <c r="AD122" s="129">
        <f t="shared" si="30"/>
        <v>1</v>
      </c>
      <c r="AE122" s="129">
        <f t="shared" si="30"/>
        <v>1</v>
      </c>
      <c r="AF122" s="129">
        <f t="shared" si="30"/>
        <v>1</v>
      </c>
      <c r="AG122" s="171">
        <v>6</v>
      </c>
      <c r="AH122" s="51"/>
      <c r="AI122" s="52"/>
      <c r="AK122" s="53"/>
    </row>
    <row r="123" spans="1:37" x14ac:dyDescent="0.25">
      <c r="A123" s="118" t="s">
        <v>126</v>
      </c>
      <c r="B123" s="128">
        <v>1.58</v>
      </c>
      <c r="C123" s="129">
        <f t="shared" si="31"/>
        <v>1.58</v>
      </c>
      <c r="D123" s="129">
        <f t="shared" si="31"/>
        <v>1.58</v>
      </c>
      <c r="E123" s="129">
        <f t="shared" si="31"/>
        <v>1.58</v>
      </c>
      <c r="F123" s="129">
        <f t="shared" si="31"/>
        <v>1.58</v>
      </c>
      <c r="G123" s="129">
        <f t="shared" si="31"/>
        <v>1.58</v>
      </c>
      <c r="H123" s="129">
        <f t="shared" si="31"/>
        <v>1.58</v>
      </c>
      <c r="I123" s="129">
        <f t="shared" si="31"/>
        <v>1.58</v>
      </c>
      <c r="J123" s="129">
        <f t="shared" si="31"/>
        <v>1.58</v>
      </c>
      <c r="K123" s="129">
        <f t="shared" si="31"/>
        <v>1.58</v>
      </c>
      <c r="L123" s="129">
        <f t="shared" si="31"/>
        <v>1.58</v>
      </c>
      <c r="M123" s="129">
        <f t="shared" si="31"/>
        <v>1.58</v>
      </c>
      <c r="N123" s="129">
        <f t="shared" si="31"/>
        <v>1.58</v>
      </c>
      <c r="O123" s="129">
        <f t="shared" si="31"/>
        <v>1.58</v>
      </c>
      <c r="P123" s="129">
        <f t="shared" si="31"/>
        <v>1.58</v>
      </c>
      <c r="Q123" s="129">
        <f t="shared" si="31"/>
        <v>1.58</v>
      </c>
      <c r="R123" s="129">
        <f t="shared" si="31"/>
        <v>1.58</v>
      </c>
      <c r="S123" s="129">
        <f t="shared" si="30"/>
        <v>1.58</v>
      </c>
      <c r="T123" s="129">
        <f t="shared" si="30"/>
        <v>1.58</v>
      </c>
      <c r="U123" s="129">
        <f t="shared" si="30"/>
        <v>1.58</v>
      </c>
      <c r="V123" s="129">
        <f t="shared" si="30"/>
        <v>1.58</v>
      </c>
      <c r="W123" s="129">
        <f t="shared" si="30"/>
        <v>1.58</v>
      </c>
      <c r="X123" s="129">
        <f t="shared" si="30"/>
        <v>1.58</v>
      </c>
      <c r="Y123" s="129">
        <f t="shared" si="30"/>
        <v>1.58</v>
      </c>
      <c r="Z123" s="129">
        <f t="shared" si="30"/>
        <v>1.58</v>
      </c>
      <c r="AA123" s="129">
        <f t="shared" si="30"/>
        <v>1.58</v>
      </c>
      <c r="AB123" s="129">
        <f t="shared" si="30"/>
        <v>1.58</v>
      </c>
      <c r="AC123" s="129">
        <f t="shared" si="30"/>
        <v>1.58</v>
      </c>
      <c r="AD123" s="129">
        <f t="shared" si="30"/>
        <v>1.58</v>
      </c>
      <c r="AE123" s="129">
        <f t="shared" si="30"/>
        <v>1.58</v>
      </c>
      <c r="AF123" s="129">
        <f t="shared" si="30"/>
        <v>1.58</v>
      </c>
      <c r="AG123" s="171">
        <v>5.0999999999999996</v>
      </c>
      <c r="AH123" s="51"/>
      <c r="AI123" s="52"/>
      <c r="AK123" s="53"/>
    </row>
    <row r="124" spans="1:37" x14ac:dyDescent="0.25">
      <c r="A124" s="118" t="s">
        <v>127</v>
      </c>
      <c r="B124" s="128">
        <v>1.46</v>
      </c>
      <c r="C124" s="129">
        <f t="shared" si="31"/>
        <v>1.46</v>
      </c>
      <c r="D124" s="129">
        <f t="shared" si="31"/>
        <v>1.46</v>
      </c>
      <c r="E124" s="129">
        <f t="shared" si="31"/>
        <v>1.46</v>
      </c>
      <c r="F124" s="129">
        <f t="shared" si="31"/>
        <v>1.46</v>
      </c>
      <c r="G124" s="129">
        <f t="shared" si="31"/>
        <v>1.46</v>
      </c>
      <c r="H124" s="129">
        <f t="shared" si="31"/>
        <v>1.46</v>
      </c>
      <c r="I124" s="129">
        <f t="shared" si="31"/>
        <v>1.46</v>
      </c>
      <c r="J124" s="129">
        <f t="shared" si="31"/>
        <v>1.46</v>
      </c>
      <c r="K124" s="129">
        <f t="shared" si="31"/>
        <v>1.46</v>
      </c>
      <c r="L124" s="129">
        <f t="shared" si="31"/>
        <v>1.46</v>
      </c>
      <c r="M124" s="129">
        <f t="shared" si="31"/>
        <v>1.46</v>
      </c>
      <c r="N124" s="129">
        <f t="shared" si="31"/>
        <v>1.46</v>
      </c>
      <c r="O124" s="129">
        <f t="shared" si="31"/>
        <v>1.46</v>
      </c>
      <c r="P124" s="129">
        <f t="shared" si="31"/>
        <v>1.46</v>
      </c>
      <c r="Q124" s="129">
        <f t="shared" si="31"/>
        <v>1.46</v>
      </c>
      <c r="R124" s="129">
        <f t="shared" si="31"/>
        <v>1.46</v>
      </c>
      <c r="S124" s="129">
        <f t="shared" ref="S124:AF125" si="32">R124</f>
        <v>1.46</v>
      </c>
      <c r="T124" s="129">
        <f t="shared" si="32"/>
        <v>1.46</v>
      </c>
      <c r="U124" s="129">
        <f t="shared" si="32"/>
        <v>1.46</v>
      </c>
      <c r="V124" s="129">
        <f t="shared" si="32"/>
        <v>1.46</v>
      </c>
      <c r="W124" s="129">
        <f t="shared" si="32"/>
        <v>1.46</v>
      </c>
      <c r="X124" s="129">
        <f t="shared" si="32"/>
        <v>1.46</v>
      </c>
      <c r="Y124" s="129">
        <f t="shared" si="32"/>
        <v>1.46</v>
      </c>
      <c r="Z124" s="129">
        <f t="shared" si="32"/>
        <v>1.46</v>
      </c>
      <c r="AA124" s="129">
        <f t="shared" si="32"/>
        <v>1.46</v>
      </c>
      <c r="AB124" s="129">
        <f t="shared" si="32"/>
        <v>1.46</v>
      </c>
      <c r="AC124" s="129">
        <f t="shared" si="32"/>
        <v>1.46</v>
      </c>
      <c r="AD124" s="129">
        <f t="shared" si="32"/>
        <v>1.46</v>
      </c>
      <c r="AE124" s="129">
        <f t="shared" si="32"/>
        <v>1.46</v>
      </c>
      <c r="AF124" s="129">
        <f t="shared" si="32"/>
        <v>1.46</v>
      </c>
      <c r="AG124" s="171">
        <v>5</v>
      </c>
      <c r="AH124" s="51"/>
      <c r="AI124" s="52"/>
      <c r="AK124" s="53"/>
    </row>
    <row r="125" spans="1:37" x14ac:dyDescent="0.25">
      <c r="A125" s="116" t="s">
        <v>128</v>
      </c>
      <c r="B125" s="128">
        <v>1.48</v>
      </c>
      <c r="C125" s="129">
        <f t="shared" si="31"/>
        <v>1.48</v>
      </c>
      <c r="D125" s="129">
        <f t="shared" si="31"/>
        <v>1.48</v>
      </c>
      <c r="E125" s="129">
        <f t="shared" si="31"/>
        <v>1.48</v>
      </c>
      <c r="F125" s="129">
        <f t="shared" si="31"/>
        <v>1.48</v>
      </c>
      <c r="G125" s="129">
        <f t="shared" si="31"/>
        <v>1.48</v>
      </c>
      <c r="H125" s="129">
        <f t="shared" si="31"/>
        <v>1.48</v>
      </c>
      <c r="I125" s="129">
        <f t="shared" si="31"/>
        <v>1.48</v>
      </c>
      <c r="J125" s="129">
        <f t="shared" si="31"/>
        <v>1.48</v>
      </c>
      <c r="K125" s="129">
        <f t="shared" si="31"/>
        <v>1.48</v>
      </c>
      <c r="L125" s="129">
        <f t="shared" si="31"/>
        <v>1.48</v>
      </c>
      <c r="M125" s="129">
        <f t="shared" si="31"/>
        <v>1.48</v>
      </c>
      <c r="N125" s="129">
        <f t="shared" si="31"/>
        <v>1.48</v>
      </c>
      <c r="O125" s="129">
        <f t="shared" si="31"/>
        <v>1.48</v>
      </c>
      <c r="P125" s="129">
        <f t="shared" si="31"/>
        <v>1.48</v>
      </c>
      <c r="Q125" s="129">
        <f t="shared" si="31"/>
        <v>1.48</v>
      </c>
      <c r="R125" s="129">
        <f t="shared" si="31"/>
        <v>1.48</v>
      </c>
      <c r="S125" s="129">
        <f t="shared" si="32"/>
        <v>1.48</v>
      </c>
      <c r="T125" s="129">
        <f t="shared" si="32"/>
        <v>1.48</v>
      </c>
      <c r="U125" s="129">
        <f t="shared" si="32"/>
        <v>1.48</v>
      </c>
      <c r="V125" s="129">
        <f t="shared" si="32"/>
        <v>1.48</v>
      </c>
      <c r="W125" s="129">
        <f t="shared" si="32"/>
        <v>1.48</v>
      </c>
      <c r="X125" s="129">
        <f t="shared" si="32"/>
        <v>1.48</v>
      </c>
      <c r="Y125" s="129">
        <f t="shared" si="32"/>
        <v>1.48</v>
      </c>
      <c r="Z125" s="129">
        <f t="shared" si="32"/>
        <v>1.48</v>
      </c>
      <c r="AA125" s="129">
        <f t="shared" si="32"/>
        <v>1.48</v>
      </c>
      <c r="AB125" s="129">
        <f t="shared" si="32"/>
        <v>1.48</v>
      </c>
      <c r="AC125" s="129">
        <f t="shared" si="32"/>
        <v>1.48</v>
      </c>
      <c r="AD125" s="129">
        <f t="shared" si="32"/>
        <v>1.48</v>
      </c>
      <c r="AE125" s="129">
        <f t="shared" si="32"/>
        <v>1.48</v>
      </c>
      <c r="AF125" s="129">
        <f t="shared" si="32"/>
        <v>1.48</v>
      </c>
      <c r="AG125" s="170">
        <v>5</v>
      </c>
      <c r="AH125" s="51"/>
      <c r="AI125" s="52"/>
      <c r="AK125" s="53"/>
    </row>
    <row r="126" spans="1:37" x14ac:dyDescent="0.25">
      <c r="A126" s="118" t="s">
        <v>129</v>
      </c>
      <c r="B126" s="128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71">
        <v>5</v>
      </c>
      <c r="AH126" s="51"/>
      <c r="AI126" s="52"/>
      <c r="AK126" s="53"/>
    </row>
    <row r="127" spans="1:37" x14ac:dyDescent="0.25">
      <c r="A127" s="118" t="s">
        <v>130</v>
      </c>
      <c r="B127" s="128">
        <v>2.2000000000000002</v>
      </c>
      <c r="C127" s="129">
        <f t="shared" ref="C127:R134" si="33">B127</f>
        <v>2.2000000000000002</v>
      </c>
      <c r="D127" s="129">
        <f t="shared" si="33"/>
        <v>2.2000000000000002</v>
      </c>
      <c r="E127" s="129">
        <f t="shared" si="33"/>
        <v>2.2000000000000002</v>
      </c>
      <c r="F127" s="129">
        <f t="shared" si="33"/>
        <v>2.2000000000000002</v>
      </c>
      <c r="G127" s="129">
        <f t="shared" si="33"/>
        <v>2.2000000000000002</v>
      </c>
      <c r="H127" s="129">
        <f t="shared" si="33"/>
        <v>2.2000000000000002</v>
      </c>
      <c r="I127" s="129">
        <f t="shared" si="33"/>
        <v>2.2000000000000002</v>
      </c>
      <c r="J127" s="129">
        <f t="shared" si="33"/>
        <v>2.2000000000000002</v>
      </c>
      <c r="K127" s="129">
        <f t="shared" si="33"/>
        <v>2.2000000000000002</v>
      </c>
      <c r="L127" s="129">
        <f t="shared" si="33"/>
        <v>2.2000000000000002</v>
      </c>
      <c r="M127" s="129">
        <f t="shared" si="33"/>
        <v>2.2000000000000002</v>
      </c>
      <c r="N127" s="129">
        <f t="shared" si="33"/>
        <v>2.2000000000000002</v>
      </c>
      <c r="O127" s="129">
        <f t="shared" si="33"/>
        <v>2.2000000000000002</v>
      </c>
      <c r="P127" s="129">
        <f t="shared" si="33"/>
        <v>2.2000000000000002</v>
      </c>
      <c r="Q127" s="129">
        <f t="shared" si="33"/>
        <v>2.2000000000000002</v>
      </c>
      <c r="R127" s="129">
        <f t="shared" si="33"/>
        <v>2.2000000000000002</v>
      </c>
      <c r="S127" s="129">
        <f t="shared" ref="S127:AF134" si="34">R127</f>
        <v>2.2000000000000002</v>
      </c>
      <c r="T127" s="129">
        <f t="shared" si="34"/>
        <v>2.2000000000000002</v>
      </c>
      <c r="U127" s="129">
        <f t="shared" si="34"/>
        <v>2.2000000000000002</v>
      </c>
      <c r="V127" s="129">
        <f t="shared" si="34"/>
        <v>2.2000000000000002</v>
      </c>
      <c r="W127" s="129">
        <f t="shared" si="34"/>
        <v>2.2000000000000002</v>
      </c>
      <c r="X127" s="129">
        <f t="shared" si="34"/>
        <v>2.2000000000000002</v>
      </c>
      <c r="Y127" s="129">
        <f t="shared" si="34"/>
        <v>2.2000000000000002</v>
      </c>
      <c r="Z127" s="129">
        <f t="shared" si="34"/>
        <v>2.2000000000000002</v>
      </c>
      <c r="AA127" s="129">
        <f t="shared" si="34"/>
        <v>2.2000000000000002</v>
      </c>
      <c r="AB127" s="129">
        <f t="shared" si="34"/>
        <v>2.2000000000000002</v>
      </c>
      <c r="AC127" s="129">
        <f t="shared" si="34"/>
        <v>2.2000000000000002</v>
      </c>
      <c r="AD127" s="129">
        <f t="shared" si="34"/>
        <v>2.2000000000000002</v>
      </c>
      <c r="AE127" s="129">
        <f t="shared" si="34"/>
        <v>2.2000000000000002</v>
      </c>
      <c r="AF127" s="129">
        <f t="shared" si="34"/>
        <v>2.2000000000000002</v>
      </c>
      <c r="AG127" s="171">
        <v>5</v>
      </c>
      <c r="AH127" s="51"/>
      <c r="AI127" s="52"/>
      <c r="AK127" s="53"/>
    </row>
    <row r="128" spans="1:37" x14ac:dyDescent="0.25">
      <c r="A128" s="118" t="s">
        <v>131</v>
      </c>
      <c r="B128" s="128">
        <v>2</v>
      </c>
      <c r="C128" s="129">
        <f t="shared" si="33"/>
        <v>2</v>
      </c>
      <c r="D128" s="129">
        <f t="shared" si="33"/>
        <v>2</v>
      </c>
      <c r="E128" s="129">
        <f t="shared" si="33"/>
        <v>2</v>
      </c>
      <c r="F128" s="129">
        <f t="shared" si="33"/>
        <v>2</v>
      </c>
      <c r="G128" s="129">
        <f t="shared" si="33"/>
        <v>2</v>
      </c>
      <c r="H128" s="129">
        <f t="shared" si="33"/>
        <v>2</v>
      </c>
      <c r="I128" s="129">
        <f t="shared" si="33"/>
        <v>2</v>
      </c>
      <c r="J128" s="129">
        <f t="shared" si="33"/>
        <v>2</v>
      </c>
      <c r="K128" s="129">
        <f t="shared" si="33"/>
        <v>2</v>
      </c>
      <c r="L128" s="129">
        <f t="shared" si="33"/>
        <v>2</v>
      </c>
      <c r="M128" s="129">
        <f t="shared" si="33"/>
        <v>2</v>
      </c>
      <c r="N128" s="129">
        <f t="shared" si="33"/>
        <v>2</v>
      </c>
      <c r="O128" s="129">
        <f t="shared" si="33"/>
        <v>2</v>
      </c>
      <c r="P128" s="129">
        <f t="shared" si="33"/>
        <v>2</v>
      </c>
      <c r="Q128" s="129">
        <f t="shared" si="33"/>
        <v>2</v>
      </c>
      <c r="R128" s="129">
        <f t="shared" si="33"/>
        <v>2</v>
      </c>
      <c r="S128" s="129">
        <f t="shared" si="34"/>
        <v>2</v>
      </c>
      <c r="T128" s="129">
        <f t="shared" si="34"/>
        <v>2</v>
      </c>
      <c r="U128" s="129">
        <f t="shared" si="34"/>
        <v>2</v>
      </c>
      <c r="V128" s="129">
        <f t="shared" si="34"/>
        <v>2</v>
      </c>
      <c r="W128" s="129">
        <f t="shared" si="34"/>
        <v>2</v>
      </c>
      <c r="X128" s="129">
        <f t="shared" si="34"/>
        <v>2</v>
      </c>
      <c r="Y128" s="129">
        <f t="shared" si="34"/>
        <v>2</v>
      </c>
      <c r="Z128" s="129">
        <f t="shared" si="34"/>
        <v>2</v>
      </c>
      <c r="AA128" s="129">
        <f t="shared" si="34"/>
        <v>2</v>
      </c>
      <c r="AB128" s="129">
        <f t="shared" si="34"/>
        <v>2</v>
      </c>
      <c r="AC128" s="129">
        <f t="shared" si="34"/>
        <v>2</v>
      </c>
      <c r="AD128" s="129">
        <f t="shared" si="34"/>
        <v>2</v>
      </c>
      <c r="AE128" s="129">
        <f t="shared" si="34"/>
        <v>2</v>
      </c>
      <c r="AF128" s="129">
        <f t="shared" si="34"/>
        <v>2</v>
      </c>
      <c r="AG128" s="171">
        <v>5</v>
      </c>
      <c r="AH128" s="51"/>
      <c r="AI128" s="52"/>
      <c r="AK128" s="53"/>
    </row>
    <row r="129" spans="1:37" x14ac:dyDescent="0.25">
      <c r="A129" s="118" t="s">
        <v>132</v>
      </c>
      <c r="B129" s="128">
        <v>1.25</v>
      </c>
      <c r="C129" s="129">
        <f t="shared" si="33"/>
        <v>1.25</v>
      </c>
      <c r="D129" s="129">
        <f t="shared" si="33"/>
        <v>1.25</v>
      </c>
      <c r="E129" s="129">
        <f t="shared" si="33"/>
        <v>1.25</v>
      </c>
      <c r="F129" s="129">
        <f t="shared" si="33"/>
        <v>1.25</v>
      </c>
      <c r="G129" s="129">
        <f t="shared" si="33"/>
        <v>1.25</v>
      </c>
      <c r="H129" s="129">
        <f t="shared" si="33"/>
        <v>1.25</v>
      </c>
      <c r="I129" s="129">
        <f t="shared" si="33"/>
        <v>1.25</v>
      </c>
      <c r="J129" s="129">
        <f t="shared" si="33"/>
        <v>1.25</v>
      </c>
      <c r="K129" s="129">
        <f t="shared" si="33"/>
        <v>1.25</v>
      </c>
      <c r="L129" s="129">
        <f t="shared" si="33"/>
        <v>1.25</v>
      </c>
      <c r="M129" s="129">
        <f t="shared" si="33"/>
        <v>1.25</v>
      </c>
      <c r="N129" s="129">
        <f t="shared" si="33"/>
        <v>1.25</v>
      </c>
      <c r="O129" s="129">
        <f t="shared" si="33"/>
        <v>1.25</v>
      </c>
      <c r="P129" s="129">
        <f t="shared" si="33"/>
        <v>1.25</v>
      </c>
      <c r="Q129" s="129">
        <f t="shared" si="33"/>
        <v>1.25</v>
      </c>
      <c r="R129" s="129">
        <f t="shared" si="33"/>
        <v>1.25</v>
      </c>
      <c r="S129" s="129">
        <f t="shared" si="34"/>
        <v>1.25</v>
      </c>
      <c r="T129" s="129">
        <f t="shared" si="34"/>
        <v>1.25</v>
      </c>
      <c r="U129" s="129">
        <f t="shared" si="34"/>
        <v>1.25</v>
      </c>
      <c r="V129" s="129">
        <f t="shared" si="34"/>
        <v>1.25</v>
      </c>
      <c r="W129" s="129">
        <f t="shared" si="34"/>
        <v>1.25</v>
      </c>
      <c r="X129" s="129">
        <f t="shared" si="34"/>
        <v>1.25</v>
      </c>
      <c r="Y129" s="129">
        <f t="shared" si="34"/>
        <v>1.25</v>
      </c>
      <c r="Z129" s="129">
        <f t="shared" si="34"/>
        <v>1.25</v>
      </c>
      <c r="AA129" s="129">
        <f t="shared" si="34"/>
        <v>1.25</v>
      </c>
      <c r="AB129" s="129">
        <f t="shared" si="34"/>
        <v>1.25</v>
      </c>
      <c r="AC129" s="129">
        <f t="shared" si="34"/>
        <v>1.25</v>
      </c>
      <c r="AD129" s="129">
        <f t="shared" si="34"/>
        <v>1.25</v>
      </c>
      <c r="AE129" s="129">
        <f t="shared" si="34"/>
        <v>1.25</v>
      </c>
      <c r="AF129" s="129">
        <f t="shared" si="34"/>
        <v>1.25</v>
      </c>
      <c r="AG129" s="171">
        <v>5</v>
      </c>
      <c r="AH129" s="51"/>
      <c r="AI129" s="52"/>
      <c r="AK129" s="53"/>
    </row>
    <row r="130" spans="1:37" x14ac:dyDescent="0.25">
      <c r="A130" s="118" t="s">
        <v>133</v>
      </c>
      <c r="B130" s="128">
        <v>1.1499999999999999</v>
      </c>
      <c r="C130" s="129">
        <f t="shared" si="33"/>
        <v>1.1499999999999999</v>
      </c>
      <c r="D130" s="129">
        <f t="shared" si="33"/>
        <v>1.1499999999999999</v>
      </c>
      <c r="E130" s="129">
        <f t="shared" si="33"/>
        <v>1.1499999999999999</v>
      </c>
      <c r="F130" s="129">
        <f t="shared" si="33"/>
        <v>1.1499999999999999</v>
      </c>
      <c r="G130" s="129">
        <f t="shared" si="33"/>
        <v>1.1499999999999999</v>
      </c>
      <c r="H130" s="129">
        <f t="shared" si="33"/>
        <v>1.1499999999999999</v>
      </c>
      <c r="I130" s="129">
        <f t="shared" si="33"/>
        <v>1.1499999999999999</v>
      </c>
      <c r="J130" s="129">
        <f t="shared" si="33"/>
        <v>1.1499999999999999</v>
      </c>
      <c r="K130" s="129">
        <f t="shared" si="33"/>
        <v>1.1499999999999999</v>
      </c>
      <c r="L130" s="129">
        <f t="shared" si="33"/>
        <v>1.1499999999999999</v>
      </c>
      <c r="M130" s="129">
        <f t="shared" si="33"/>
        <v>1.1499999999999999</v>
      </c>
      <c r="N130" s="129">
        <f t="shared" si="33"/>
        <v>1.1499999999999999</v>
      </c>
      <c r="O130" s="129">
        <f t="shared" si="33"/>
        <v>1.1499999999999999</v>
      </c>
      <c r="P130" s="129">
        <f t="shared" si="33"/>
        <v>1.1499999999999999</v>
      </c>
      <c r="Q130" s="129">
        <f t="shared" si="33"/>
        <v>1.1499999999999999</v>
      </c>
      <c r="R130" s="129">
        <f t="shared" si="33"/>
        <v>1.1499999999999999</v>
      </c>
      <c r="S130" s="129">
        <f t="shared" si="34"/>
        <v>1.1499999999999999</v>
      </c>
      <c r="T130" s="129">
        <f t="shared" si="34"/>
        <v>1.1499999999999999</v>
      </c>
      <c r="U130" s="129">
        <f t="shared" si="34"/>
        <v>1.1499999999999999</v>
      </c>
      <c r="V130" s="129">
        <f t="shared" si="34"/>
        <v>1.1499999999999999</v>
      </c>
      <c r="W130" s="129">
        <f t="shared" si="34"/>
        <v>1.1499999999999999</v>
      </c>
      <c r="X130" s="129">
        <f t="shared" si="34"/>
        <v>1.1499999999999999</v>
      </c>
      <c r="Y130" s="129">
        <f t="shared" si="34"/>
        <v>1.1499999999999999</v>
      </c>
      <c r="Z130" s="129">
        <f t="shared" si="34"/>
        <v>1.1499999999999999</v>
      </c>
      <c r="AA130" s="129">
        <f t="shared" si="34"/>
        <v>1.1499999999999999</v>
      </c>
      <c r="AB130" s="129">
        <f t="shared" si="34"/>
        <v>1.1499999999999999</v>
      </c>
      <c r="AC130" s="129">
        <f t="shared" si="34"/>
        <v>1.1499999999999999</v>
      </c>
      <c r="AD130" s="129">
        <f t="shared" si="34"/>
        <v>1.1499999999999999</v>
      </c>
      <c r="AE130" s="129">
        <f t="shared" si="34"/>
        <v>1.1499999999999999</v>
      </c>
      <c r="AF130" s="129">
        <f t="shared" si="34"/>
        <v>1.1499999999999999</v>
      </c>
      <c r="AG130" s="171">
        <v>5</v>
      </c>
      <c r="AH130" s="51"/>
      <c r="AI130" s="52"/>
      <c r="AK130" s="53"/>
    </row>
    <row r="131" spans="1:37" x14ac:dyDescent="0.25">
      <c r="A131" s="118" t="s">
        <v>134</v>
      </c>
      <c r="B131" s="128">
        <v>2.133</v>
      </c>
      <c r="C131" s="129">
        <f t="shared" si="33"/>
        <v>2.133</v>
      </c>
      <c r="D131" s="129">
        <f t="shared" si="33"/>
        <v>2.133</v>
      </c>
      <c r="E131" s="129">
        <f t="shared" si="33"/>
        <v>2.133</v>
      </c>
      <c r="F131" s="129">
        <f t="shared" si="33"/>
        <v>2.133</v>
      </c>
      <c r="G131" s="129">
        <f t="shared" si="33"/>
        <v>2.133</v>
      </c>
      <c r="H131" s="129">
        <f t="shared" si="33"/>
        <v>2.133</v>
      </c>
      <c r="I131" s="129">
        <f t="shared" si="33"/>
        <v>2.133</v>
      </c>
      <c r="J131" s="129">
        <f t="shared" si="33"/>
        <v>2.133</v>
      </c>
      <c r="K131" s="129">
        <f t="shared" si="33"/>
        <v>2.133</v>
      </c>
      <c r="L131" s="129">
        <f t="shared" si="33"/>
        <v>2.133</v>
      </c>
      <c r="M131" s="129">
        <f t="shared" si="33"/>
        <v>2.133</v>
      </c>
      <c r="N131" s="129">
        <f t="shared" si="33"/>
        <v>2.133</v>
      </c>
      <c r="O131" s="129">
        <f t="shared" si="33"/>
        <v>2.133</v>
      </c>
      <c r="P131" s="129">
        <f t="shared" si="33"/>
        <v>2.133</v>
      </c>
      <c r="Q131" s="129">
        <f t="shared" si="33"/>
        <v>2.133</v>
      </c>
      <c r="R131" s="129">
        <f t="shared" si="33"/>
        <v>2.133</v>
      </c>
      <c r="S131" s="129">
        <f t="shared" si="34"/>
        <v>2.133</v>
      </c>
      <c r="T131" s="129">
        <f t="shared" si="34"/>
        <v>2.133</v>
      </c>
      <c r="U131" s="129">
        <f t="shared" si="34"/>
        <v>2.133</v>
      </c>
      <c r="V131" s="129">
        <f t="shared" si="34"/>
        <v>2.133</v>
      </c>
      <c r="W131" s="129">
        <f t="shared" si="34"/>
        <v>2.133</v>
      </c>
      <c r="X131" s="129">
        <f t="shared" si="34"/>
        <v>2.133</v>
      </c>
      <c r="Y131" s="129">
        <f t="shared" si="34"/>
        <v>2.133</v>
      </c>
      <c r="Z131" s="129">
        <f t="shared" si="34"/>
        <v>2.133</v>
      </c>
      <c r="AA131" s="129">
        <f t="shared" si="34"/>
        <v>2.133</v>
      </c>
      <c r="AB131" s="129">
        <f t="shared" si="34"/>
        <v>2.133</v>
      </c>
      <c r="AC131" s="129">
        <f t="shared" si="34"/>
        <v>2.133</v>
      </c>
      <c r="AD131" s="129">
        <f t="shared" si="34"/>
        <v>2.133</v>
      </c>
      <c r="AE131" s="129">
        <f t="shared" si="34"/>
        <v>2.133</v>
      </c>
      <c r="AF131" s="129">
        <f t="shared" si="34"/>
        <v>2.133</v>
      </c>
      <c r="AG131" s="171">
        <v>4.9930000000000003</v>
      </c>
      <c r="AH131" s="51"/>
      <c r="AI131" s="52"/>
      <c r="AK131" s="53"/>
    </row>
    <row r="132" spans="1:37" x14ac:dyDescent="0.25">
      <c r="A132" s="118" t="s">
        <v>135</v>
      </c>
      <c r="B132" s="128">
        <v>2.09</v>
      </c>
      <c r="C132" s="129">
        <f t="shared" si="33"/>
        <v>2.09</v>
      </c>
      <c r="D132" s="129">
        <f t="shared" si="33"/>
        <v>2.09</v>
      </c>
      <c r="E132" s="129">
        <f t="shared" si="33"/>
        <v>2.09</v>
      </c>
      <c r="F132" s="129">
        <f t="shared" si="33"/>
        <v>2.09</v>
      </c>
      <c r="G132" s="129">
        <f t="shared" si="33"/>
        <v>2.09</v>
      </c>
      <c r="H132" s="129">
        <f t="shared" si="33"/>
        <v>2.09</v>
      </c>
      <c r="I132" s="129">
        <f t="shared" si="33"/>
        <v>2.09</v>
      </c>
      <c r="J132" s="129">
        <f t="shared" si="33"/>
        <v>2.09</v>
      </c>
      <c r="K132" s="129">
        <f t="shared" si="33"/>
        <v>2.09</v>
      </c>
      <c r="L132" s="129">
        <f t="shared" si="33"/>
        <v>2.09</v>
      </c>
      <c r="M132" s="129">
        <f t="shared" si="33"/>
        <v>2.09</v>
      </c>
      <c r="N132" s="129">
        <f t="shared" si="33"/>
        <v>2.09</v>
      </c>
      <c r="O132" s="129">
        <f t="shared" si="33"/>
        <v>2.09</v>
      </c>
      <c r="P132" s="129">
        <f t="shared" si="33"/>
        <v>2.09</v>
      </c>
      <c r="Q132" s="129">
        <f t="shared" si="33"/>
        <v>2.09</v>
      </c>
      <c r="R132" s="129">
        <f t="shared" si="33"/>
        <v>2.09</v>
      </c>
      <c r="S132" s="129">
        <f t="shared" si="34"/>
        <v>2.09</v>
      </c>
      <c r="T132" s="129">
        <f t="shared" si="34"/>
        <v>2.09</v>
      </c>
      <c r="U132" s="129">
        <f t="shared" si="34"/>
        <v>2.09</v>
      </c>
      <c r="V132" s="129">
        <f t="shared" si="34"/>
        <v>2.09</v>
      </c>
      <c r="W132" s="129">
        <f t="shared" si="34"/>
        <v>2.09</v>
      </c>
      <c r="X132" s="129">
        <f t="shared" si="34"/>
        <v>2.09</v>
      </c>
      <c r="Y132" s="129">
        <f t="shared" si="34"/>
        <v>2.09</v>
      </c>
      <c r="Z132" s="129">
        <f t="shared" si="34"/>
        <v>2.09</v>
      </c>
      <c r="AA132" s="129">
        <f t="shared" si="34"/>
        <v>2.09</v>
      </c>
      <c r="AB132" s="129">
        <f t="shared" si="34"/>
        <v>2.09</v>
      </c>
      <c r="AC132" s="129">
        <f t="shared" si="34"/>
        <v>2.09</v>
      </c>
      <c r="AD132" s="129">
        <f t="shared" si="34"/>
        <v>2.09</v>
      </c>
      <c r="AE132" s="129">
        <f t="shared" si="34"/>
        <v>2.09</v>
      </c>
      <c r="AF132" s="129">
        <f t="shared" si="34"/>
        <v>2.09</v>
      </c>
      <c r="AG132" s="171">
        <v>4.9800000000000004</v>
      </c>
      <c r="AH132" s="51"/>
      <c r="AI132" s="52"/>
      <c r="AK132" s="53"/>
    </row>
    <row r="133" spans="1:37" x14ac:dyDescent="0.25">
      <c r="A133" s="118" t="s">
        <v>136</v>
      </c>
      <c r="B133" s="128">
        <v>1.1399999999999999</v>
      </c>
      <c r="C133" s="129">
        <f t="shared" si="33"/>
        <v>1.1399999999999999</v>
      </c>
      <c r="D133" s="129">
        <f t="shared" si="33"/>
        <v>1.1399999999999999</v>
      </c>
      <c r="E133" s="129">
        <f t="shared" si="33"/>
        <v>1.1399999999999999</v>
      </c>
      <c r="F133" s="129">
        <f t="shared" si="33"/>
        <v>1.1399999999999999</v>
      </c>
      <c r="G133" s="129">
        <f t="shared" si="33"/>
        <v>1.1399999999999999</v>
      </c>
      <c r="H133" s="129">
        <f t="shared" si="33"/>
        <v>1.1399999999999999</v>
      </c>
      <c r="I133" s="129">
        <f t="shared" si="33"/>
        <v>1.1399999999999999</v>
      </c>
      <c r="J133" s="129">
        <f t="shared" si="33"/>
        <v>1.1399999999999999</v>
      </c>
      <c r="K133" s="129">
        <f t="shared" si="33"/>
        <v>1.1399999999999999</v>
      </c>
      <c r="L133" s="129">
        <f t="shared" si="33"/>
        <v>1.1399999999999999</v>
      </c>
      <c r="M133" s="129">
        <f t="shared" si="33"/>
        <v>1.1399999999999999</v>
      </c>
      <c r="N133" s="129">
        <f t="shared" si="33"/>
        <v>1.1399999999999999</v>
      </c>
      <c r="O133" s="129">
        <f t="shared" si="33"/>
        <v>1.1399999999999999</v>
      </c>
      <c r="P133" s="129">
        <f t="shared" si="33"/>
        <v>1.1399999999999999</v>
      </c>
      <c r="Q133" s="129">
        <f t="shared" si="33"/>
        <v>1.1399999999999999</v>
      </c>
      <c r="R133" s="129">
        <f t="shared" si="33"/>
        <v>1.1399999999999999</v>
      </c>
      <c r="S133" s="129">
        <f t="shared" si="34"/>
        <v>1.1399999999999999</v>
      </c>
      <c r="T133" s="129">
        <f t="shared" si="34"/>
        <v>1.1399999999999999</v>
      </c>
      <c r="U133" s="129">
        <f t="shared" si="34"/>
        <v>1.1399999999999999</v>
      </c>
      <c r="V133" s="129">
        <f t="shared" si="34"/>
        <v>1.1399999999999999</v>
      </c>
      <c r="W133" s="129">
        <f t="shared" si="34"/>
        <v>1.1399999999999999</v>
      </c>
      <c r="X133" s="129">
        <f t="shared" si="34"/>
        <v>1.1399999999999999</v>
      </c>
      <c r="Y133" s="129">
        <f t="shared" si="34"/>
        <v>1.1399999999999999</v>
      </c>
      <c r="Z133" s="129">
        <f t="shared" si="34"/>
        <v>1.1399999999999999</v>
      </c>
      <c r="AA133" s="129">
        <f t="shared" si="34"/>
        <v>1.1399999999999999</v>
      </c>
      <c r="AB133" s="129">
        <f t="shared" si="34"/>
        <v>1.1399999999999999</v>
      </c>
      <c r="AC133" s="129">
        <f t="shared" si="34"/>
        <v>1.1399999999999999</v>
      </c>
      <c r="AD133" s="129">
        <f t="shared" si="34"/>
        <v>1.1399999999999999</v>
      </c>
      <c r="AE133" s="129">
        <f t="shared" si="34"/>
        <v>1.1399999999999999</v>
      </c>
      <c r="AF133" s="129">
        <f t="shared" si="34"/>
        <v>1.1399999999999999</v>
      </c>
      <c r="AG133" s="171">
        <v>4.95</v>
      </c>
      <c r="AH133" s="51"/>
      <c r="AI133" s="52"/>
      <c r="AK133" s="53"/>
    </row>
    <row r="134" spans="1:37" x14ac:dyDescent="0.25">
      <c r="A134" s="118" t="s">
        <v>137</v>
      </c>
      <c r="B134" s="128">
        <v>0.82</v>
      </c>
      <c r="C134" s="129">
        <f t="shared" si="33"/>
        <v>0.82</v>
      </c>
      <c r="D134" s="129">
        <f t="shared" si="33"/>
        <v>0.82</v>
      </c>
      <c r="E134" s="129">
        <f t="shared" si="33"/>
        <v>0.82</v>
      </c>
      <c r="F134" s="129">
        <f t="shared" si="33"/>
        <v>0.82</v>
      </c>
      <c r="G134" s="129">
        <f t="shared" si="33"/>
        <v>0.82</v>
      </c>
      <c r="H134" s="129">
        <f t="shared" si="33"/>
        <v>0.82</v>
      </c>
      <c r="I134" s="129">
        <f t="shared" si="33"/>
        <v>0.82</v>
      </c>
      <c r="J134" s="129">
        <f t="shared" si="33"/>
        <v>0.82</v>
      </c>
      <c r="K134" s="129">
        <f t="shared" si="33"/>
        <v>0.82</v>
      </c>
      <c r="L134" s="129">
        <f t="shared" si="33"/>
        <v>0.82</v>
      </c>
      <c r="M134" s="129">
        <f t="shared" si="33"/>
        <v>0.82</v>
      </c>
      <c r="N134" s="129">
        <f t="shared" si="33"/>
        <v>0.82</v>
      </c>
      <c r="O134" s="129">
        <f t="shared" si="33"/>
        <v>0.82</v>
      </c>
      <c r="P134" s="129">
        <f t="shared" si="33"/>
        <v>0.82</v>
      </c>
      <c r="Q134" s="129">
        <f t="shared" si="33"/>
        <v>0.82</v>
      </c>
      <c r="R134" s="129">
        <f t="shared" si="33"/>
        <v>0.82</v>
      </c>
      <c r="S134" s="129">
        <f t="shared" si="34"/>
        <v>0.82</v>
      </c>
      <c r="T134" s="129">
        <f t="shared" si="34"/>
        <v>0.82</v>
      </c>
      <c r="U134" s="129">
        <f t="shared" si="34"/>
        <v>0.82</v>
      </c>
      <c r="V134" s="129">
        <f t="shared" si="34"/>
        <v>0.82</v>
      </c>
      <c r="W134" s="129">
        <f t="shared" si="34"/>
        <v>0.82</v>
      </c>
      <c r="X134" s="129">
        <f t="shared" si="34"/>
        <v>0.82</v>
      </c>
      <c r="Y134" s="129">
        <f t="shared" si="34"/>
        <v>0.82</v>
      </c>
      <c r="Z134" s="129">
        <f t="shared" si="34"/>
        <v>0.82</v>
      </c>
      <c r="AA134" s="129">
        <f t="shared" si="34"/>
        <v>0.82</v>
      </c>
      <c r="AB134" s="129">
        <f t="shared" si="34"/>
        <v>0.82</v>
      </c>
      <c r="AC134" s="129">
        <f t="shared" si="34"/>
        <v>0.82</v>
      </c>
      <c r="AD134" s="129">
        <f t="shared" si="34"/>
        <v>0.82</v>
      </c>
      <c r="AE134" s="129">
        <f t="shared" si="34"/>
        <v>0.82</v>
      </c>
      <c r="AF134" s="129">
        <f t="shared" si="34"/>
        <v>0.82</v>
      </c>
      <c r="AG134" s="171">
        <v>4.95</v>
      </c>
      <c r="AH134" s="51"/>
      <c r="AI134" s="52"/>
      <c r="AK134" s="53"/>
    </row>
    <row r="135" spans="1:37" x14ac:dyDescent="0.25">
      <c r="A135" s="118" t="s">
        <v>138</v>
      </c>
      <c r="B135" s="128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/>
      <c r="AC135" s="129"/>
      <c r="AD135" s="129"/>
      <c r="AE135" s="129"/>
      <c r="AF135" s="129"/>
      <c r="AG135" s="171">
        <v>4.8</v>
      </c>
      <c r="AH135" s="51"/>
      <c r="AI135" s="52"/>
      <c r="AK135" s="53"/>
    </row>
    <row r="136" spans="1:37" x14ac:dyDescent="0.25">
      <c r="A136" s="118" t="s">
        <v>139</v>
      </c>
      <c r="B136" s="128">
        <v>2</v>
      </c>
      <c r="C136" s="129">
        <f t="shared" ref="C136:R142" si="35">B136</f>
        <v>2</v>
      </c>
      <c r="D136" s="129">
        <f t="shared" si="35"/>
        <v>2</v>
      </c>
      <c r="E136" s="129">
        <f t="shared" si="35"/>
        <v>2</v>
      </c>
      <c r="F136" s="129">
        <f t="shared" si="35"/>
        <v>2</v>
      </c>
      <c r="G136" s="129">
        <f t="shared" si="35"/>
        <v>2</v>
      </c>
      <c r="H136" s="129">
        <f t="shared" si="35"/>
        <v>2</v>
      </c>
      <c r="I136" s="129">
        <f t="shared" si="35"/>
        <v>2</v>
      </c>
      <c r="J136" s="129">
        <f t="shared" si="35"/>
        <v>2</v>
      </c>
      <c r="K136" s="129">
        <f t="shared" si="35"/>
        <v>2</v>
      </c>
      <c r="L136" s="129">
        <f t="shared" si="35"/>
        <v>2</v>
      </c>
      <c r="M136" s="129">
        <f t="shared" si="35"/>
        <v>2</v>
      </c>
      <c r="N136" s="129">
        <f t="shared" si="35"/>
        <v>2</v>
      </c>
      <c r="O136" s="129">
        <f t="shared" si="35"/>
        <v>2</v>
      </c>
      <c r="P136" s="129">
        <f t="shared" si="35"/>
        <v>2</v>
      </c>
      <c r="Q136" s="129">
        <f t="shared" si="35"/>
        <v>2</v>
      </c>
      <c r="R136" s="129">
        <f t="shared" si="35"/>
        <v>2</v>
      </c>
      <c r="S136" s="129">
        <f t="shared" ref="S136:AF142" si="36">R136</f>
        <v>2</v>
      </c>
      <c r="T136" s="129">
        <f t="shared" si="36"/>
        <v>2</v>
      </c>
      <c r="U136" s="129">
        <f t="shared" si="36"/>
        <v>2</v>
      </c>
      <c r="V136" s="129">
        <f t="shared" si="36"/>
        <v>2</v>
      </c>
      <c r="W136" s="129">
        <f t="shared" si="36"/>
        <v>2</v>
      </c>
      <c r="X136" s="129">
        <f t="shared" si="36"/>
        <v>2</v>
      </c>
      <c r="Y136" s="129">
        <f t="shared" si="36"/>
        <v>2</v>
      </c>
      <c r="Z136" s="129">
        <f t="shared" si="36"/>
        <v>2</v>
      </c>
      <c r="AA136" s="129">
        <f t="shared" si="36"/>
        <v>2</v>
      </c>
      <c r="AB136" s="129">
        <f t="shared" si="36"/>
        <v>2</v>
      </c>
      <c r="AC136" s="129">
        <f t="shared" si="36"/>
        <v>2</v>
      </c>
      <c r="AD136" s="129">
        <f t="shared" si="36"/>
        <v>2</v>
      </c>
      <c r="AE136" s="129">
        <f t="shared" si="36"/>
        <v>2</v>
      </c>
      <c r="AF136" s="129">
        <f t="shared" si="36"/>
        <v>2</v>
      </c>
      <c r="AG136" s="171">
        <v>4.8</v>
      </c>
      <c r="AH136" s="51"/>
      <c r="AI136" s="52"/>
      <c r="AK136" s="53"/>
    </row>
    <row r="137" spans="1:37" x14ac:dyDescent="0.25">
      <c r="A137" s="118" t="s">
        <v>140</v>
      </c>
      <c r="B137" s="128">
        <v>5.61</v>
      </c>
      <c r="C137" s="129">
        <f t="shared" si="35"/>
        <v>5.61</v>
      </c>
      <c r="D137" s="129">
        <f t="shared" si="35"/>
        <v>5.61</v>
      </c>
      <c r="E137" s="129">
        <f t="shared" si="35"/>
        <v>5.61</v>
      </c>
      <c r="F137" s="129">
        <f t="shared" si="35"/>
        <v>5.61</v>
      </c>
      <c r="G137" s="129">
        <f t="shared" si="35"/>
        <v>5.61</v>
      </c>
      <c r="H137" s="129">
        <f t="shared" si="35"/>
        <v>5.61</v>
      </c>
      <c r="I137" s="129">
        <f t="shared" si="35"/>
        <v>5.61</v>
      </c>
      <c r="J137" s="129">
        <f t="shared" si="35"/>
        <v>5.61</v>
      </c>
      <c r="K137" s="129">
        <f t="shared" si="35"/>
        <v>5.61</v>
      </c>
      <c r="L137" s="129">
        <f t="shared" si="35"/>
        <v>5.61</v>
      </c>
      <c r="M137" s="129">
        <f t="shared" si="35"/>
        <v>5.61</v>
      </c>
      <c r="N137" s="129">
        <f t="shared" si="35"/>
        <v>5.61</v>
      </c>
      <c r="O137" s="129">
        <f t="shared" si="35"/>
        <v>5.61</v>
      </c>
      <c r="P137" s="129">
        <f t="shared" si="35"/>
        <v>5.61</v>
      </c>
      <c r="Q137" s="129">
        <f t="shared" si="35"/>
        <v>5.61</v>
      </c>
      <c r="R137" s="129">
        <f t="shared" si="35"/>
        <v>5.61</v>
      </c>
      <c r="S137" s="129">
        <f t="shared" si="36"/>
        <v>5.61</v>
      </c>
      <c r="T137" s="129">
        <f t="shared" si="36"/>
        <v>5.61</v>
      </c>
      <c r="U137" s="129">
        <f t="shared" si="36"/>
        <v>5.61</v>
      </c>
      <c r="V137" s="129">
        <f t="shared" si="36"/>
        <v>5.61</v>
      </c>
      <c r="W137" s="129">
        <f t="shared" si="36"/>
        <v>5.61</v>
      </c>
      <c r="X137" s="129">
        <f t="shared" si="36"/>
        <v>5.61</v>
      </c>
      <c r="Y137" s="129">
        <f t="shared" si="36"/>
        <v>5.61</v>
      </c>
      <c r="Z137" s="129">
        <f t="shared" si="36"/>
        <v>5.61</v>
      </c>
      <c r="AA137" s="129">
        <f t="shared" si="36"/>
        <v>5.61</v>
      </c>
      <c r="AB137" s="129">
        <f t="shared" si="36"/>
        <v>5.61</v>
      </c>
      <c r="AC137" s="129">
        <f t="shared" si="36"/>
        <v>5.61</v>
      </c>
      <c r="AD137" s="129">
        <f t="shared" si="36"/>
        <v>5.61</v>
      </c>
      <c r="AE137" s="129">
        <f t="shared" si="36"/>
        <v>5.61</v>
      </c>
      <c r="AF137" s="129">
        <f t="shared" si="36"/>
        <v>5.61</v>
      </c>
      <c r="AG137" s="171">
        <v>4.8</v>
      </c>
      <c r="AH137" s="51"/>
      <c r="AI137" s="52"/>
      <c r="AK137" s="53"/>
    </row>
    <row r="138" spans="1:37" x14ac:dyDescent="0.25">
      <c r="A138" s="118" t="s">
        <v>141</v>
      </c>
      <c r="B138" s="128">
        <v>1.25</v>
      </c>
      <c r="C138" s="129">
        <f t="shared" si="35"/>
        <v>1.25</v>
      </c>
      <c r="D138" s="129">
        <f t="shared" si="35"/>
        <v>1.25</v>
      </c>
      <c r="E138" s="129">
        <f t="shared" si="35"/>
        <v>1.25</v>
      </c>
      <c r="F138" s="129">
        <f t="shared" si="35"/>
        <v>1.25</v>
      </c>
      <c r="G138" s="129">
        <f t="shared" si="35"/>
        <v>1.25</v>
      </c>
      <c r="H138" s="129">
        <f t="shared" si="35"/>
        <v>1.25</v>
      </c>
      <c r="I138" s="129">
        <f t="shared" si="35"/>
        <v>1.25</v>
      </c>
      <c r="J138" s="129">
        <f t="shared" si="35"/>
        <v>1.25</v>
      </c>
      <c r="K138" s="129">
        <f t="shared" si="35"/>
        <v>1.25</v>
      </c>
      <c r="L138" s="129">
        <f t="shared" si="35"/>
        <v>1.25</v>
      </c>
      <c r="M138" s="129">
        <f t="shared" si="35"/>
        <v>1.25</v>
      </c>
      <c r="N138" s="129">
        <f t="shared" si="35"/>
        <v>1.25</v>
      </c>
      <c r="O138" s="129">
        <f t="shared" si="35"/>
        <v>1.25</v>
      </c>
      <c r="P138" s="129">
        <f t="shared" si="35"/>
        <v>1.25</v>
      </c>
      <c r="Q138" s="129">
        <f t="shared" si="35"/>
        <v>1.25</v>
      </c>
      <c r="R138" s="129">
        <f t="shared" si="35"/>
        <v>1.25</v>
      </c>
      <c r="S138" s="129">
        <f t="shared" si="36"/>
        <v>1.25</v>
      </c>
      <c r="T138" s="129">
        <f t="shared" si="36"/>
        <v>1.25</v>
      </c>
      <c r="U138" s="129">
        <f t="shared" si="36"/>
        <v>1.25</v>
      </c>
      <c r="V138" s="129">
        <f t="shared" si="36"/>
        <v>1.25</v>
      </c>
      <c r="W138" s="129">
        <f t="shared" si="36"/>
        <v>1.25</v>
      </c>
      <c r="X138" s="129">
        <f t="shared" si="36"/>
        <v>1.25</v>
      </c>
      <c r="Y138" s="129">
        <f t="shared" si="36"/>
        <v>1.25</v>
      </c>
      <c r="Z138" s="129">
        <f t="shared" si="36"/>
        <v>1.25</v>
      </c>
      <c r="AA138" s="129">
        <f t="shared" si="36"/>
        <v>1.25</v>
      </c>
      <c r="AB138" s="129">
        <f t="shared" si="36"/>
        <v>1.25</v>
      </c>
      <c r="AC138" s="129">
        <f t="shared" si="36"/>
        <v>1.25</v>
      </c>
      <c r="AD138" s="129">
        <f t="shared" si="36"/>
        <v>1.25</v>
      </c>
      <c r="AE138" s="129">
        <f t="shared" si="36"/>
        <v>1.25</v>
      </c>
      <c r="AF138" s="129">
        <f t="shared" si="36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142</v>
      </c>
      <c r="B139" s="128">
        <v>1.25</v>
      </c>
      <c r="C139" s="129">
        <f t="shared" si="35"/>
        <v>1.25</v>
      </c>
      <c r="D139" s="129">
        <f t="shared" si="35"/>
        <v>1.25</v>
      </c>
      <c r="E139" s="129">
        <f t="shared" si="35"/>
        <v>1.25</v>
      </c>
      <c r="F139" s="129">
        <f t="shared" si="35"/>
        <v>1.25</v>
      </c>
      <c r="G139" s="129">
        <f t="shared" si="35"/>
        <v>1.25</v>
      </c>
      <c r="H139" s="129">
        <f t="shared" si="35"/>
        <v>1.25</v>
      </c>
      <c r="I139" s="129">
        <f t="shared" si="35"/>
        <v>1.25</v>
      </c>
      <c r="J139" s="129">
        <f t="shared" si="35"/>
        <v>1.25</v>
      </c>
      <c r="K139" s="129">
        <f t="shared" si="35"/>
        <v>1.25</v>
      </c>
      <c r="L139" s="129">
        <f t="shared" si="35"/>
        <v>1.25</v>
      </c>
      <c r="M139" s="129">
        <f t="shared" si="35"/>
        <v>1.25</v>
      </c>
      <c r="N139" s="129">
        <f t="shared" si="35"/>
        <v>1.25</v>
      </c>
      <c r="O139" s="129">
        <f t="shared" si="35"/>
        <v>1.25</v>
      </c>
      <c r="P139" s="129">
        <f t="shared" si="35"/>
        <v>1.25</v>
      </c>
      <c r="Q139" s="129">
        <f t="shared" si="35"/>
        <v>1.25</v>
      </c>
      <c r="R139" s="129">
        <f t="shared" si="35"/>
        <v>1.25</v>
      </c>
      <c r="S139" s="129">
        <f t="shared" si="36"/>
        <v>1.25</v>
      </c>
      <c r="T139" s="129">
        <f t="shared" si="36"/>
        <v>1.25</v>
      </c>
      <c r="U139" s="129">
        <f t="shared" si="36"/>
        <v>1.25</v>
      </c>
      <c r="V139" s="129">
        <f t="shared" si="36"/>
        <v>1.25</v>
      </c>
      <c r="W139" s="129">
        <f t="shared" si="36"/>
        <v>1.25</v>
      </c>
      <c r="X139" s="129">
        <f t="shared" si="36"/>
        <v>1.25</v>
      </c>
      <c r="Y139" s="129">
        <f t="shared" si="36"/>
        <v>1.25</v>
      </c>
      <c r="Z139" s="129">
        <f t="shared" si="36"/>
        <v>1.25</v>
      </c>
      <c r="AA139" s="129">
        <f t="shared" si="36"/>
        <v>1.25</v>
      </c>
      <c r="AB139" s="129">
        <f t="shared" si="36"/>
        <v>1.25</v>
      </c>
      <c r="AC139" s="129">
        <f t="shared" si="36"/>
        <v>1.25</v>
      </c>
      <c r="AD139" s="129">
        <f t="shared" si="36"/>
        <v>1.25</v>
      </c>
      <c r="AE139" s="129">
        <f t="shared" si="36"/>
        <v>1.25</v>
      </c>
      <c r="AF139" s="129">
        <f t="shared" si="36"/>
        <v>1.25</v>
      </c>
      <c r="AG139" s="171">
        <v>4.5</v>
      </c>
      <c r="AH139" s="51"/>
      <c r="AI139" s="52"/>
      <c r="AK139" s="53"/>
    </row>
    <row r="140" spans="1:37" x14ac:dyDescent="0.25">
      <c r="A140" s="118" t="s">
        <v>143</v>
      </c>
      <c r="B140" s="128">
        <v>1.46</v>
      </c>
      <c r="C140" s="129">
        <f t="shared" si="35"/>
        <v>1.46</v>
      </c>
      <c r="D140" s="129">
        <f t="shared" si="35"/>
        <v>1.46</v>
      </c>
      <c r="E140" s="129">
        <f t="shared" si="35"/>
        <v>1.46</v>
      </c>
      <c r="F140" s="129">
        <f t="shared" si="35"/>
        <v>1.46</v>
      </c>
      <c r="G140" s="129">
        <f t="shared" si="35"/>
        <v>1.46</v>
      </c>
      <c r="H140" s="129">
        <f t="shared" si="35"/>
        <v>1.46</v>
      </c>
      <c r="I140" s="129">
        <f t="shared" si="35"/>
        <v>1.46</v>
      </c>
      <c r="J140" s="129">
        <f t="shared" si="35"/>
        <v>1.46</v>
      </c>
      <c r="K140" s="129">
        <f t="shared" si="35"/>
        <v>1.46</v>
      </c>
      <c r="L140" s="129">
        <f t="shared" si="35"/>
        <v>1.46</v>
      </c>
      <c r="M140" s="129">
        <f t="shared" si="35"/>
        <v>1.46</v>
      </c>
      <c r="N140" s="129">
        <f t="shared" si="35"/>
        <v>1.46</v>
      </c>
      <c r="O140" s="129">
        <f t="shared" si="35"/>
        <v>1.46</v>
      </c>
      <c r="P140" s="129">
        <f t="shared" si="35"/>
        <v>1.46</v>
      </c>
      <c r="Q140" s="129">
        <f t="shared" si="35"/>
        <v>1.46</v>
      </c>
      <c r="R140" s="129">
        <f t="shared" si="35"/>
        <v>1.46</v>
      </c>
      <c r="S140" s="129">
        <f t="shared" si="36"/>
        <v>1.46</v>
      </c>
      <c r="T140" s="129">
        <f t="shared" si="36"/>
        <v>1.46</v>
      </c>
      <c r="U140" s="129">
        <f t="shared" si="36"/>
        <v>1.46</v>
      </c>
      <c r="V140" s="129">
        <f t="shared" si="36"/>
        <v>1.46</v>
      </c>
      <c r="W140" s="129">
        <f t="shared" si="36"/>
        <v>1.46</v>
      </c>
      <c r="X140" s="129">
        <f t="shared" si="36"/>
        <v>1.46</v>
      </c>
      <c r="Y140" s="129">
        <f t="shared" si="36"/>
        <v>1.46</v>
      </c>
      <c r="Z140" s="129">
        <f t="shared" si="36"/>
        <v>1.46</v>
      </c>
      <c r="AA140" s="129">
        <f t="shared" si="36"/>
        <v>1.46</v>
      </c>
      <c r="AB140" s="129">
        <f t="shared" si="36"/>
        <v>1.46</v>
      </c>
      <c r="AC140" s="129">
        <f t="shared" si="36"/>
        <v>1.46</v>
      </c>
      <c r="AD140" s="129">
        <f t="shared" si="36"/>
        <v>1.46</v>
      </c>
      <c r="AE140" s="129">
        <f t="shared" si="36"/>
        <v>1.46</v>
      </c>
      <c r="AF140" s="129">
        <f t="shared" si="36"/>
        <v>1.46</v>
      </c>
      <c r="AG140" s="171">
        <v>4.4550000000000001</v>
      </c>
      <c r="AH140" s="51"/>
      <c r="AI140" s="52"/>
      <c r="AK140" s="53"/>
    </row>
    <row r="141" spans="1:37" x14ac:dyDescent="0.25">
      <c r="A141" s="118" t="s">
        <v>144</v>
      </c>
      <c r="B141" s="128">
        <v>3</v>
      </c>
      <c r="C141" s="129">
        <f t="shared" si="35"/>
        <v>3</v>
      </c>
      <c r="D141" s="129">
        <f t="shared" si="35"/>
        <v>3</v>
      </c>
      <c r="E141" s="129">
        <f t="shared" si="35"/>
        <v>3</v>
      </c>
      <c r="F141" s="129">
        <f t="shared" si="35"/>
        <v>3</v>
      </c>
      <c r="G141" s="129">
        <f t="shared" si="35"/>
        <v>3</v>
      </c>
      <c r="H141" s="129">
        <f t="shared" si="35"/>
        <v>3</v>
      </c>
      <c r="I141" s="129">
        <f t="shared" si="35"/>
        <v>3</v>
      </c>
      <c r="J141" s="129">
        <f t="shared" si="35"/>
        <v>3</v>
      </c>
      <c r="K141" s="129">
        <f t="shared" si="35"/>
        <v>3</v>
      </c>
      <c r="L141" s="129">
        <f t="shared" si="35"/>
        <v>3</v>
      </c>
      <c r="M141" s="129">
        <f t="shared" si="35"/>
        <v>3</v>
      </c>
      <c r="N141" s="129">
        <f t="shared" si="35"/>
        <v>3</v>
      </c>
      <c r="O141" s="129">
        <f t="shared" si="35"/>
        <v>3</v>
      </c>
      <c r="P141" s="129">
        <f t="shared" si="35"/>
        <v>3</v>
      </c>
      <c r="Q141" s="129">
        <f t="shared" si="35"/>
        <v>3</v>
      </c>
      <c r="R141" s="129">
        <f t="shared" si="35"/>
        <v>3</v>
      </c>
      <c r="S141" s="129">
        <f t="shared" si="36"/>
        <v>3</v>
      </c>
      <c r="T141" s="129">
        <f t="shared" si="36"/>
        <v>3</v>
      </c>
      <c r="U141" s="129">
        <f t="shared" si="36"/>
        <v>3</v>
      </c>
      <c r="V141" s="129">
        <f t="shared" si="36"/>
        <v>3</v>
      </c>
      <c r="W141" s="129">
        <f t="shared" si="36"/>
        <v>3</v>
      </c>
      <c r="X141" s="129">
        <f t="shared" si="36"/>
        <v>3</v>
      </c>
      <c r="Y141" s="129">
        <f t="shared" si="36"/>
        <v>3</v>
      </c>
      <c r="Z141" s="129">
        <f t="shared" si="36"/>
        <v>3</v>
      </c>
      <c r="AA141" s="129">
        <f t="shared" si="36"/>
        <v>3</v>
      </c>
      <c r="AB141" s="129">
        <f t="shared" si="36"/>
        <v>3</v>
      </c>
      <c r="AC141" s="129">
        <f t="shared" si="36"/>
        <v>3</v>
      </c>
      <c r="AD141" s="129">
        <f t="shared" si="36"/>
        <v>3</v>
      </c>
      <c r="AE141" s="129">
        <f t="shared" si="36"/>
        <v>3</v>
      </c>
      <c r="AF141" s="129">
        <f t="shared" si="36"/>
        <v>3</v>
      </c>
      <c r="AG141" s="171">
        <v>4.41</v>
      </c>
      <c r="AH141" s="51"/>
      <c r="AI141" s="52"/>
      <c r="AK141" s="53"/>
    </row>
    <row r="142" spans="1:37" x14ac:dyDescent="0.25">
      <c r="A142" s="118" t="s">
        <v>145</v>
      </c>
      <c r="B142" s="128">
        <v>3.3</v>
      </c>
      <c r="C142" s="129">
        <f t="shared" si="35"/>
        <v>3.3</v>
      </c>
      <c r="D142" s="129">
        <f t="shared" si="35"/>
        <v>3.3</v>
      </c>
      <c r="E142" s="129">
        <f t="shared" si="35"/>
        <v>3.3</v>
      </c>
      <c r="F142" s="129">
        <f t="shared" si="35"/>
        <v>3.3</v>
      </c>
      <c r="G142" s="129">
        <f t="shared" si="35"/>
        <v>3.3</v>
      </c>
      <c r="H142" s="129">
        <f t="shared" si="35"/>
        <v>3.3</v>
      </c>
      <c r="I142" s="129">
        <f t="shared" si="35"/>
        <v>3.3</v>
      </c>
      <c r="J142" s="129">
        <f t="shared" si="35"/>
        <v>3.3</v>
      </c>
      <c r="K142" s="129">
        <f t="shared" si="35"/>
        <v>3.3</v>
      </c>
      <c r="L142" s="129">
        <f t="shared" si="35"/>
        <v>3.3</v>
      </c>
      <c r="M142" s="129">
        <f t="shared" si="35"/>
        <v>3.3</v>
      </c>
      <c r="N142" s="129">
        <f t="shared" si="35"/>
        <v>3.3</v>
      </c>
      <c r="O142" s="129">
        <f t="shared" si="35"/>
        <v>3.3</v>
      </c>
      <c r="P142" s="129">
        <f t="shared" si="35"/>
        <v>3.3</v>
      </c>
      <c r="Q142" s="129">
        <f t="shared" si="35"/>
        <v>3.3</v>
      </c>
      <c r="R142" s="129">
        <f t="shared" si="35"/>
        <v>3.3</v>
      </c>
      <c r="S142" s="129">
        <f t="shared" si="36"/>
        <v>3.3</v>
      </c>
      <c r="T142" s="129">
        <f t="shared" si="36"/>
        <v>3.3</v>
      </c>
      <c r="U142" s="129">
        <f t="shared" si="36"/>
        <v>3.3</v>
      </c>
      <c r="V142" s="129">
        <f t="shared" si="36"/>
        <v>3.3</v>
      </c>
      <c r="W142" s="129">
        <f t="shared" si="36"/>
        <v>3.3</v>
      </c>
      <c r="X142" s="129">
        <f t="shared" si="36"/>
        <v>3.3</v>
      </c>
      <c r="Y142" s="129">
        <f t="shared" si="36"/>
        <v>3.3</v>
      </c>
      <c r="Z142" s="129">
        <f t="shared" si="36"/>
        <v>3.3</v>
      </c>
      <c r="AA142" s="129">
        <f t="shared" si="36"/>
        <v>3.3</v>
      </c>
      <c r="AB142" s="129">
        <f t="shared" si="36"/>
        <v>3.3</v>
      </c>
      <c r="AC142" s="129">
        <f t="shared" si="36"/>
        <v>3.3</v>
      </c>
      <c r="AD142" s="129">
        <f t="shared" si="36"/>
        <v>3.3</v>
      </c>
      <c r="AE142" s="129">
        <f t="shared" si="36"/>
        <v>3.3</v>
      </c>
      <c r="AF142" s="129">
        <f t="shared" si="36"/>
        <v>3.3</v>
      </c>
      <c r="AG142" s="171">
        <v>4.4000000000000004</v>
      </c>
      <c r="AH142" s="51"/>
      <c r="AI142" s="52"/>
      <c r="AK142" s="53"/>
    </row>
    <row r="143" spans="1:37" x14ac:dyDescent="0.25">
      <c r="A143" s="118" t="s">
        <v>146</v>
      </c>
      <c r="B143" s="128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71">
        <v>4.3600000000000003</v>
      </c>
      <c r="AH143" s="51"/>
      <c r="AI143" s="52"/>
      <c r="AK143" s="53"/>
    </row>
    <row r="144" spans="1:37" x14ac:dyDescent="0.25">
      <c r="A144" s="118" t="s">
        <v>147</v>
      </c>
      <c r="B144" s="128">
        <v>1.76</v>
      </c>
      <c r="C144" s="129">
        <f t="shared" ref="C144:R145" si="37">B144</f>
        <v>1.76</v>
      </c>
      <c r="D144" s="129">
        <f t="shared" si="37"/>
        <v>1.76</v>
      </c>
      <c r="E144" s="129">
        <f t="shared" si="37"/>
        <v>1.76</v>
      </c>
      <c r="F144" s="129">
        <f t="shared" si="37"/>
        <v>1.76</v>
      </c>
      <c r="G144" s="129">
        <f t="shared" si="37"/>
        <v>1.76</v>
      </c>
      <c r="H144" s="129">
        <f t="shared" si="37"/>
        <v>1.76</v>
      </c>
      <c r="I144" s="129">
        <f t="shared" si="37"/>
        <v>1.76</v>
      </c>
      <c r="J144" s="129">
        <f t="shared" si="37"/>
        <v>1.76</v>
      </c>
      <c r="K144" s="129">
        <f t="shared" si="37"/>
        <v>1.76</v>
      </c>
      <c r="L144" s="129">
        <f t="shared" si="37"/>
        <v>1.76</v>
      </c>
      <c r="M144" s="129">
        <f t="shared" si="37"/>
        <v>1.76</v>
      </c>
      <c r="N144" s="129">
        <f t="shared" si="37"/>
        <v>1.76</v>
      </c>
      <c r="O144" s="129">
        <f t="shared" si="37"/>
        <v>1.76</v>
      </c>
      <c r="P144" s="129">
        <f t="shared" si="37"/>
        <v>1.76</v>
      </c>
      <c r="Q144" s="129">
        <f t="shared" si="37"/>
        <v>1.76</v>
      </c>
      <c r="R144" s="129">
        <f t="shared" si="37"/>
        <v>1.76</v>
      </c>
      <c r="S144" s="129">
        <f t="shared" ref="S144:AF145" si="38">R144</f>
        <v>1.76</v>
      </c>
      <c r="T144" s="129">
        <f t="shared" si="38"/>
        <v>1.76</v>
      </c>
      <c r="U144" s="129">
        <f t="shared" si="38"/>
        <v>1.76</v>
      </c>
      <c r="V144" s="129">
        <f t="shared" si="38"/>
        <v>1.76</v>
      </c>
      <c r="W144" s="129">
        <f t="shared" si="38"/>
        <v>1.76</v>
      </c>
      <c r="X144" s="129">
        <f t="shared" si="38"/>
        <v>1.76</v>
      </c>
      <c r="Y144" s="129">
        <f t="shared" si="38"/>
        <v>1.76</v>
      </c>
      <c r="Z144" s="129">
        <f t="shared" si="38"/>
        <v>1.76</v>
      </c>
      <c r="AA144" s="129">
        <f t="shared" si="38"/>
        <v>1.76</v>
      </c>
      <c r="AB144" s="129">
        <f t="shared" si="38"/>
        <v>1.76</v>
      </c>
      <c r="AC144" s="129">
        <f t="shared" si="38"/>
        <v>1.76</v>
      </c>
      <c r="AD144" s="129">
        <f t="shared" si="38"/>
        <v>1.76</v>
      </c>
      <c r="AE144" s="129">
        <f t="shared" si="38"/>
        <v>1.76</v>
      </c>
      <c r="AF144" s="129">
        <f t="shared" si="38"/>
        <v>1.76</v>
      </c>
      <c r="AG144" s="171">
        <v>4.2</v>
      </c>
      <c r="AH144" s="51"/>
      <c r="AI144" s="52"/>
      <c r="AK144" s="53"/>
    </row>
    <row r="145" spans="1:37" x14ac:dyDescent="0.25">
      <c r="A145" s="118" t="s">
        <v>148</v>
      </c>
      <c r="B145" s="128">
        <v>0</v>
      </c>
      <c r="C145" s="129">
        <f t="shared" si="37"/>
        <v>0</v>
      </c>
      <c r="D145" s="129">
        <f t="shared" si="37"/>
        <v>0</v>
      </c>
      <c r="E145" s="129">
        <f t="shared" si="37"/>
        <v>0</v>
      </c>
      <c r="F145" s="129">
        <f t="shared" si="37"/>
        <v>0</v>
      </c>
      <c r="G145" s="129">
        <f t="shared" si="37"/>
        <v>0</v>
      </c>
      <c r="H145" s="129">
        <f t="shared" si="37"/>
        <v>0</v>
      </c>
      <c r="I145" s="129">
        <f t="shared" si="37"/>
        <v>0</v>
      </c>
      <c r="J145" s="129">
        <f t="shared" si="37"/>
        <v>0</v>
      </c>
      <c r="K145" s="129">
        <f t="shared" si="37"/>
        <v>0</v>
      </c>
      <c r="L145" s="129">
        <f t="shared" si="37"/>
        <v>0</v>
      </c>
      <c r="M145" s="129">
        <f t="shared" si="37"/>
        <v>0</v>
      </c>
      <c r="N145" s="129">
        <f t="shared" si="37"/>
        <v>0</v>
      </c>
      <c r="O145" s="129">
        <f t="shared" si="37"/>
        <v>0</v>
      </c>
      <c r="P145" s="129">
        <f t="shared" si="37"/>
        <v>0</v>
      </c>
      <c r="Q145" s="129">
        <f t="shared" si="37"/>
        <v>0</v>
      </c>
      <c r="R145" s="129">
        <f t="shared" si="37"/>
        <v>0</v>
      </c>
      <c r="S145" s="129">
        <f t="shared" si="38"/>
        <v>0</v>
      </c>
      <c r="T145" s="129">
        <f t="shared" si="38"/>
        <v>0</v>
      </c>
      <c r="U145" s="129">
        <f t="shared" si="38"/>
        <v>0</v>
      </c>
      <c r="V145" s="129">
        <f t="shared" si="38"/>
        <v>0</v>
      </c>
      <c r="W145" s="129">
        <f t="shared" si="38"/>
        <v>0</v>
      </c>
      <c r="X145" s="129">
        <f t="shared" si="38"/>
        <v>0</v>
      </c>
      <c r="Y145" s="129">
        <f t="shared" si="38"/>
        <v>0</v>
      </c>
      <c r="Z145" s="129">
        <f t="shared" si="38"/>
        <v>0</v>
      </c>
      <c r="AA145" s="129">
        <f t="shared" si="38"/>
        <v>0</v>
      </c>
      <c r="AB145" s="129">
        <f t="shared" si="38"/>
        <v>0</v>
      </c>
      <c r="AC145" s="129">
        <f t="shared" si="38"/>
        <v>0</v>
      </c>
      <c r="AD145" s="129">
        <f t="shared" si="38"/>
        <v>0</v>
      </c>
      <c r="AE145" s="129">
        <f t="shared" si="38"/>
        <v>0</v>
      </c>
      <c r="AF145" s="129">
        <f t="shared" si="38"/>
        <v>0</v>
      </c>
      <c r="AG145" s="171">
        <v>4</v>
      </c>
      <c r="AH145" s="51"/>
      <c r="AI145" s="52"/>
      <c r="AK145" s="53"/>
    </row>
    <row r="146" spans="1:37" x14ac:dyDescent="0.25">
      <c r="A146" s="118" t="s">
        <v>149</v>
      </c>
      <c r="B146" s="128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71">
        <v>4</v>
      </c>
      <c r="AH146" s="51"/>
      <c r="AI146" s="52"/>
      <c r="AK146" s="53"/>
    </row>
    <row r="147" spans="1:37" x14ac:dyDescent="0.25">
      <c r="A147" s="118" t="s">
        <v>150</v>
      </c>
      <c r="B147" s="128">
        <v>0.1</v>
      </c>
      <c r="C147" s="129">
        <f t="shared" ref="C147:R150" si="39">B147</f>
        <v>0.1</v>
      </c>
      <c r="D147" s="129">
        <f t="shared" si="39"/>
        <v>0.1</v>
      </c>
      <c r="E147" s="129">
        <f t="shared" si="39"/>
        <v>0.1</v>
      </c>
      <c r="F147" s="129">
        <f t="shared" si="39"/>
        <v>0.1</v>
      </c>
      <c r="G147" s="129">
        <f t="shared" si="39"/>
        <v>0.1</v>
      </c>
      <c r="H147" s="129">
        <f t="shared" si="39"/>
        <v>0.1</v>
      </c>
      <c r="I147" s="129">
        <f t="shared" si="39"/>
        <v>0.1</v>
      </c>
      <c r="J147" s="129">
        <f t="shared" si="39"/>
        <v>0.1</v>
      </c>
      <c r="K147" s="129">
        <f t="shared" si="39"/>
        <v>0.1</v>
      </c>
      <c r="L147" s="129">
        <f t="shared" si="39"/>
        <v>0.1</v>
      </c>
      <c r="M147" s="129">
        <f t="shared" si="39"/>
        <v>0.1</v>
      </c>
      <c r="N147" s="129">
        <f t="shared" si="39"/>
        <v>0.1</v>
      </c>
      <c r="O147" s="129">
        <f t="shared" si="39"/>
        <v>0.1</v>
      </c>
      <c r="P147" s="129">
        <f t="shared" si="39"/>
        <v>0.1</v>
      </c>
      <c r="Q147" s="129">
        <f t="shared" si="39"/>
        <v>0.1</v>
      </c>
      <c r="R147" s="129">
        <f t="shared" si="39"/>
        <v>0.1</v>
      </c>
      <c r="S147" s="129">
        <f t="shared" ref="S147:AF150" si="40">R147</f>
        <v>0.1</v>
      </c>
      <c r="T147" s="129">
        <f t="shared" si="40"/>
        <v>0.1</v>
      </c>
      <c r="U147" s="129">
        <f t="shared" si="40"/>
        <v>0.1</v>
      </c>
      <c r="V147" s="129">
        <f t="shared" si="40"/>
        <v>0.1</v>
      </c>
      <c r="W147" s="129">
        <f t="shared" si="40"/>
        <v>0.1</v>
      </c>
      <c r="X147" s="129">
        <f t="shared" si="40"/>
        <v>0.1</v>
      </c>
      <c r="Y147" s="129">
        <f t="shared" si="40"/>
        <v>0.1</v>
      </c>
      <c r="Z147" s="129">
        <f t="shared" si="40"/>
        <v>0.1</v>
      </c>
      <c r="AA147" s="129">
        <f t="shared" si="40"/>
        <v>0.1</v>
      </c>
      <c r="AB147" s="129">
        <f t="shared" si="40"/>
        <v>0.1</v>
      </c>
      <c r="AC147" s="129">
        <f t="shared" si="40"/>
        <v>0.1</v>
      </c>
      <c r="AD147" s="129">
        <f t="shared" si="40"/>
        <v>0.1</v>
      </c>
      <c r="AE147" s="129">
        <f t="shared" si="40"/>
        <v>0.1</v>
      </c>
      <c r="AF147" s="129">
        <f t="shared" si="40"/>
        <v>0.1</v>
      </c>
      <c r="AG147" s="171">
        <v>4</v>
      </c>
      <c r="AH147" s="51"/>
      <c r="AI147" s="52"/>
      <c r="AK147" s="53"/>
    </row>
    <row r="148" spans="1:37" x14ac:dyDescent="0.25">
      <c r="A148" s="118" t="s">
        <v>151</v>
      </c>
      <c r="B148" s="128">
        <v>2.0499999999999998</v>
      </c>
      <c r="C148" s="129">
        <f t="shared" si="39"/>
        <v>2.0499999999999998</v>
      </c>
      <c r="D148" s="129">
        <f t="shared" si="39"/>
        <v>2.0499999999999998</v>
      </c>
      <c r="E148" s="129">
        <f t="shared" si="39"/>
        <v>2.0499999999999998</v>
      </c>
      <c r="F148" s="129">
        <f t="shared" si="39"/>
        <v>2.0499999999999998</v>
      </c>
      <c r="G148" s="129">
        <f t="shared" si="39"/>
        <v>2.0499999999999998</v>
      </c>
      <c r="H148" s="129">
        <f t="shared" si="39"/>
        <v>2.0499999999999998</v>
      </c>
      <c r="I148" s="129">
        <f t="shared" si="39"/>
        <v>2.0499999999999998</v>
      </c>
      <c r="J148" s="129">
        <f t="shared" si="39"/>
        <v>2.0499999999999998</v>
      </c>
      <c r="K148" s="129">
        <f t="shared" si="39"/>
        <v>2.0499999999999998</v>
      </c>
      <c r="L148" s="129">
        <f t="shared" si="39"/>
        <v>2.0499999999999998</v>
      </c>
      <c r="M148" s="129">
        <f t="shared" si="39"/>
        <v>2.0499999999999998</v>
      </c>
      <c r="N148" s="129">
        <f t="shared" si="39"/>
        <v>2.0499999999999998</v>
      </c>
      <c r="O148" s="129">
        <f t="shared" si="39"/>
        <v>2.0499999999999998</v>
      </c>
      <c r="P148" s="129">
        <f t="shared" si="39"/>
        <v>2.0499999999999998</v>
      </c>
      <c r="Q148" s="129">
        <f t="shared" si="39"/>
        <v>2.0499999999999998</v>
      </c>
      <c r="R148" s="129">
        <f t="shared" si="39"/>
        <v>2.0499999999999998</v>
      </c>
      <c r="S148" s="129">
        <f t="shared" si="40"/>
        <v>2.0499999999999998</v>
      </c>
      <c r="T148" s="129">
        <f t="shared" si="40"/>
        <v>2.0499999999999998</v>
      </c>
      <c r="U148" s="129">
        <f t="shared" si="40"/>
        <v>2.0499999999999998</v>
      </c>
      <c r="V148" s="129">
        <f t="shared" si="40"/>
        <v>2.0499999999999998</v>
      </c>
      <c r="W148" s="129">
        <f t="shared" si="40"/>
        <v>2.0499999999999998</v>
      </c>
      <c r="X148" s="129">
        <f t="shared" si="40"/>
        <v>2.0499999999999998</v>
      </c>
      <c r="Y148" s="129">
        <f t="shared" si="40"/>
        <v>2.0499999999999998</v>
      </c>
      <c r="Z148" s="129">
        <f t="shared" si="40"/>
        <v>2.0499999999999998</v>
      </c>
      <c r="AA148" s="129">
        <f t="shared" si="40"/>
        <v>2.0499999999999998</v>
      </c>
      <c r="AB148" s="129">
        <f t="shared" si="40"/>
        <v>2.0499999999999998</v>
      </c>
      <c r="AC148" s="129">
        <f t="shared" si="40"/>
        <v>2.0499999999999998</v>
      </c>
      <c r="AD148" s="129">
        <f t="shared" si="40"/>
        <v>2.0499999999999998</v>
      </c>
      <c r="AE148" s="129">
        <f t="shared" si="40"/>
        <v>2.0499999999999998</v>
      </c>
      <c r="AF148" s="129">
        <f t="shared" si="40"/>
        <v>2.0499999999999998</v>
      </c>
      <c r="AG148" s="171">
        <v>4</v>
      </c>
      <c r="AH148" s="51"/>
      <c r="AI148" s="52"/>
      <c r="AK148" s="53"/>
    </row>
    <row r="149" spans="1:37" x14ac:dyDescent="0.25">
      <c r="A149" s="118" t="s">
        <v>152</v>
      </c>
      <c r="B149" s="128">
        <v>2.7</v>
      </c>
      <c r="C149" s="129">
        <f t="shared" si="39"/>
        <v>2.7</v>
      </c>
      <c r="D149" s="129">
        <f t="shared" si="39"/>
        <v>2.7</v>
      </c>
      <c r="E149" s="129">
        <f t="shared" si="39"/>
        <v>2.7</v>
      </c>
      <c r="F149" s="129">
        <f t="shared" si="39"/>
        <v>2.7</v>
      </c>
      <c r="G149" s="129">
        <f t="shared" si="39"/>
        <v>2.7</v>
      </c>
      <c r="H149" s="129">
        <f t="shared" si="39"/>
        <v>2.7</v>
      </c>
      <c r="I149" s="129">
        <f t="shared" si="39"/>
        <v>2.7</v>
      </c>
      <c r="J149" s="129">
        <f t="shared" si="39"/>
        <v>2.7</v>
      </c>
      <c r="K149" s="129">
        <f t="shared" si="39"/>
        <v>2.7</v>
      </c>
      <c r="L149" s="129">
        <f t="shared" si="39"/>
        <v>2.7</v>
      </c>
      <c r="M149" s="129">
        <f t="shared" si="39"/>
        <v>2.7</v>
      </c>
      <c r="N149" s="129">
        <f t="shared" si="39"/>
        <v>2.7</v>
      </c>
      <c r="O149" s="129">
        <f t="shared" si="39"/>
        <v>2.7</v>
      </c>
      <c r="P149" s="129">
        <f t="shared" si="39"/>
        <v>2.7</v>
      </c>
      <c r="Q149" s="129">
        <f t="shared" si="39"/>
        <v>2.7</v>
      </c>
      <c r="R149" s="129">
        <f t="shared" si="39"/>
        <v>2.7</v>
      </c>
      <c r="S149" s="129">
        <f t="shared" si="40"/>
        <v>2.7</v>
      </c>
      <c r="T149" s="129">
        <f t="shared" si="40"/>
        <v>2.7</v>
      </c>
      <c r="U149" s="129">
        <f t="shared" si="40"/>
        <v>2.7</v>
      </c>
      <c r="V149" s="129">
        <f t="shared" si="40"/>
        <v>2.7</v>
      </c>
      <c r="W149" s="129">
        <f t="shared" si="40"/>
        <v>2.7</v>
      </c>
      <c r="X149" s="129">
        <f t="shared" si="40"/>
        <v>2.7</v>
      </c>
      <c r="Y149" s="129">
        <f t="shared" si="40"/>
        <v>2.7</v>
      </c>
      <c r="Z149" s="129">
        <f t="shared" si="40"/>
        <v>2.7</v>
      </c>
      <c r="AA149" s="129">
        <f t="shared" si="40"/>
        <v>2.7</v>
      </c>
      <c r="AB149" s="129">
        <f t="shared" si="40"/>
        <v>2.7</v>
      </c>
      <c r="AC149" s="129">
        <f t="shared" si="40"/>
        <v>2.7</v>
      </c>
      <c r="AD149" s="129">
        <f t="shared" si="40"/>
        <v>2.7</v>
      </c>
      <c r="AE149" s="129">
        <f t="shared" si="40"/>
        <v>2.7</v>
      </c>
      <c r="AF149" s="129">
        <f t="shared" si="40"/>
        <v>2.7</v>
      </c>
      <c r="AG149" s="171">
        <v>4</v>
      </c>
      <c r="AH149" s="51"/>
      <c r="AI149" s="52"/>
      <c r="AK149" s="53"/>
    </row>
    <row r="150" spans="1:37" x14ac:dyDescent="0.25">
      <c r="A150" s="118" t="s">
        <v>153</v>
      </c>
      <c r="B150" s="128">
        <v>2.15</v>
      </c>
      <c r="C150" s="129">
        <f t="shared" si="39"/>
        <v>2.15</v>
      </c>
      <c r="D150" s="129">
        <f t="shared" si="39"/>
        <v>2.15</v>
      </c>
      <c r="E150" s="129">
        <f t="shared" si="39"/>
        <v>2.15</v>
      </c>
      <c r="F150" s="129">
        <f t="shared" si="39"/>
        <v>2.15</v>
      </c>
      <c r="G150" s="129">
        <f t="shared" si="39"/>
        <v>2.15</v>
      </c>
      <c r="H150" s="129">
        <f t="shared" si="39"/>
        <v>2.15</v>
      </c>
      <c r="I150" s="129">
        <f t="shared" si="39"/>
        <v>2.15</v>
      </c>
      <c r="J150" s="129">
        <f t="shared" si="39"/>
        <v>2.15</v>
      </c>
      <c r="K150" s="129">
        <f t="shared" si="39"/>
        <v>2.15</v>
      </c>
      <c r="L150" s="129">
        <f t="shared" si="39"/>
        <v>2.15</v>
      </c>
      <c r="M150" s="129">
        <f t="shared" si="39"/>
        <v>2.15</v>
      </c>
      <c r="N150" s="129">
        <f t="shared" si="39"/>
        <v>2.15</v>
      </c>
      <c r="O150" s="129">
        <f t="shared" si="39"/>
        <v>2.15</v>
      </c>
      <c r="P150" s="129">
        <f t="shared" si="39"/>
        <v>2.15</v>
      </c>
      <c r="Q150" s="129">
        <f t="shared" si="39"/>
        <v>2.15</v>
      </c>
      <c r="R150" s="129">
        <f t="shared" si="39"/>
        <v>2.15</v>
      </c>
      <c r="S150" s="129">
        <f t="shared" si="40"/>
        <v>2.15</v>
      </c>
      <c r="T150" s="129">
        <f t="shared" si="40"/>
        <v>2.15</v>
      </c>
      <c r="U150" s="129">
        <f t="shared" si="40"/>
        <v>2.15</v>
      </c>
      <c r="V150" s="129">
        <f t="shared" si="40"/>
        <v>2.15</v>
      </c>
      <c r="W150" s="129">
        <f t="shared" si="40"/>
        <v>2.15</v>
      </c>
      <c r="X150" s="129">
        <f t="shared" si="40"/>
        <v>2.15</v>
      </c>
      <c r="Y150" s="129">
        <f t="shared" si="40"/>
        <v>2.15</v>
      </c>
      <c r="Z150" s="129">
        <f t="shared" si="40"/>
        <v>2.15</v>
      </c>
      <c r="AA150" s="129">
        <f t="shared" si="40"/>
        <v>2.15</v>
      </c>
      <c r="AB150" s="129">
        <f t="shared" si="40"/>
        <v>2.15</v>
      </c>
      <c r="AC150" s="129">
        <f t="shared" si="40"/>
        <v>2.15</v>
      </c>
      <c r="AD150" s="129">
        <f t="shared" si="40"/>
        <v>2.15</v>
      </c>
      <c r="AE150" s="129">
        <f t="shared" si="40"/>
        <v>2.15</v>
      </c>
      <c r="AF150" s="129">
        <f t="shared" si="40"/>
        <v>2.15</v>
      </c>
      <c r="AG150" s="171">
        <v>4</v>
      </c>
      <c r="AH150" s="51"/>
      <c r="AI150" s="52"/>
      <c r="AK150" s="53"/>
    </row>
    <row r="151" spans="1:37" x14ac:dyDescent="0.25">
      <c r="A151" s="118" t="s">
        <v>154</v>
      </c>
      <c r="B151" s="128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71">
        <v>4</v>
      </c>
      <c r="AH151" s="51"/>
      <c r="AI151" s="52"/>
      <c r="AK151" s="53"/>
    </row>
    <row r="152" spans="1:37" x14ac:dyDescent="0.25">
      <c r="A152" s="118" t="s">
        <v>155</v>
      </c>
      <c r="B152" s="128">
        <v>0.9</v>
      </c>
      <c r="C152" s="129">
        <f t="shared" ref="C152:R164" si="41">B152</f>
        <v>0.9</v>
      </c>
      <c r="D152" s="129">
        <f t="shared" si="41"/>
        <v>0.9</v>
      </c>
      <c r="E152" s="129">
        <f t="shared" si="41"/>
        <v>0.9</v>
      </c>
      <c r="F152" s="129">
        <f t="shared" si="41"/>
        <v>0.9</v>
      </c>
      <c r="G152" s="129">
        <f t="shared" si="41"/>
        <v>0.9</v>
      </c>
      <c r="H152" s="129">
        <f t="shared" si="41"/>
        <v>0.9</v>
      </c>
      <c r="I152" s="129">
        <f t="shared" si="41"/>
        <v>0.9</v>
      </c>
      <c r="J152" s="129">
        <f t="shared" si="41"/>
        <v>0.9</v>
      </c>
      <c r="K152" s="129">
        <f t="shared" si="41"/>
        <v>0.9</v>
      </c>
      <c r="L152" s="129">
        <f t="shared" si="41"/>
        <v>0.9</v>
      </c>
      <c r="M152" s="129">
        <f t="shared" si="41"/>
        <v>0.9</v>
      </c>
      <c r="N152" s="129">
        <f t="shared" si="41"/>
        <v>0.9</v>
      </c>
      <c r="O152" s="129">
        <f t="shared" si="41"/>
        <v>0.9</v>
      </c>
      <c r="P152" s="129">
        <f t="shared" si="41"/>
        <v>0.9</v>
      </c>
      <c r="Q152" s="129">
        <f t="shared" si="41"/>
        <v>0.9</v>
      </c>
      <c r="R152" s="129">
        <f t="shared" si="41"/>
        <v>0.9</v>
      </c>
      <c r="S152" s="129">
        <f t="shared" ref="R152:AF164" si="42">R152</f>
        <v>0.9</v>
      </c>
      <c r="T152" s="129">
        <f t="shared" si="42"/>
        <v>0.9</v>
      </c>
      <c r="U152" s="129">
        <f t="shared" si="42"/>
        <v>0.9</v>
      </c>
      <c r="V152" s="129">
        <f t="shared" si="42"/>
        <v>0.9</v>
      </c>
      <c r="W152" s="129">
        <f t="shared" si="42"/>
        <v>0.9</v>
      </c>
      <c r="X152" s="129">
        <f t="shared" si="42"/>
        <v>0.9</v>
      </c>
      <c r="Y152" s="129">
        <f t="shared" si="42"/>
        <v>0.9</v>
      </c>
      <c r="Z152" s="129">
        <f t="shared" si="42"/>
        <v>0.9</v>
      </c>
      <c r="AA152" s="129">
        <f t="shared" si="42"/>
        <v>0.9</v>
      </c>
      <c r="AB152" s="129">
        <f t="shared" si="42"/>
        <v>0.9</v>
      </c>
      <c r="AC152" s="129">
        <f t="shared" si="42"/>
        <v>0.9</v>
      </c>
      <c r="AD152" s="129">
        <f t="shared" si="42"/>
        <v>0.9</v>
      </c>
      <c r="AE152" s="129">
        <f t="shared" si="42"/>
        <v>0.9</v>
      </c>
      <c r="AF152" s="129">
        <f t="shared" si="42"/>
        <v>0.9</v>
      </c>
      <c r="AG152" s="171">
        <v>4</v>
      </c>
      <c r="AH152" s="51"/>
      <c r="AI152" s="52"/>
      <c r="AK152" s="53"/>
    </row>
    <row r="153" spans="1:37" x14ac:dyDescent="0.25">
      <c r="A153" s="118" t="s">
        <v>156</v>
      </c>
      <c r="B153" s="128">
        <v>1.08</v>
      </c>
      <c r="C153" s="129">
        <f t="shared" si="41"/>
        <v>1.08</v>
      </c>
      <c r="D153" s="129">
        <f t="shared" si="41"/>
        <v>1.08</v>
      </c>
      <c r="E153" s="129">
        <f t="shared" si="41"/>
        <v>1.08</v>
      </c>
      <c r="F153" s="129">
        <f t="shared" si="41"/>
        <v>1.08</v>
      </c>
      <c r="G153" s="129">
        <f t="shared" si="41"/>
        <v>1.08</v>
      </c>
      <c r="H153" s="129">
        <f t="shared" si="41"/>
        <v>1.08</v>
      </c>
      <c r="I153" s="129">
        <f t="shared" si="41"/>
        <v>1.08</v>
      </c>
      <c r="J153" s="129">
        <f t="shared" si="41"/>
        <v>1.08</v>
      </c>
      <c r="K153" s="129">
        <f t="shared" si="41"/>
        <v>1.08</v>
      </c>
      <c r="L153" s="129">
        <f t="shared" si="41"/>
        <v>1.08</v>
      </c>
      <c r="M153" s="129">
        <f t="shared" si="41"/>
        <v>1.08</v>
      </c>
      <c r="N153" s="129">
        <f t="shared" si="41"/>
        <v>1.08</v>
      </c>
      <c r="O153" s="129">
        <f t="shared" si="41"/>
        <v>1.08</v>
      </c>
      <c r="P153" s="129">
        <f t="shared" si="41"/>
        <v>1.08</v>
      </c>
      <c r="Q153" s="129">
        <f t="shared" si="41"/>
        <v>1.08</v>
      </c>
      <c r="R153" s="129">
        <f t="shared" si="41"/>
        <v>1.08</v>
      </c>
      <c r="S153" s="129">
        <f t="shared" si="42"/>
        <v>1.08</v>
      </c>
      <c r="T153" s="129">
        <f t="shared" si="42"/>
        <v>1.08</v>
      </c>
      <c r="U153" s="129">
        <f t="shared" si="42"/>
        <v>1.08</v>
      </c>
      <c r="V153" s="129">
        <f t="shared" si="42"/>
        <v>1.08</v>
      </c>
      <c r="W153" s="129">
        <f t="shared" si="42"/>
        <v>1.08</v>
      </c>
      <c r="X153" s="129">
        <f t="shared" si="42"/>
        <v>1.08</v>
      </c>
      <c r="Y153" s="129">
        <f t="shared" si="42"/>
        <v>1.08</v>
      </c>
      <c r="Z153" s="129">
        <f t="shared" si="42"/>
        <v>1.08</v>
      </c>
      <c r="AA153" s="129">
        <f t="shared" si="42"/>
        <v>1.08</v>
      </c>
      <c r="AB153" s="129">
        <f t="shared" si="42"/>
        <v>1.08</v>
      </c>
      <c r="AC153" s="129">
        <f t="shared" si="42"/>
        <v>1.08</v>
      </c>
      <c r="AD153" s="129">
        <f t="shared" si="42"/>
        <v>1.08</v>
      </c>
      <c r="AE153" s="129">
        <f t="shared" si="42"/>
        <v>1.08</v>
      </c>
      <c r="AF153" s="129">
        <f t="shared" si="42"/>
        <v>1.08</v>
      </c>
      <c r="AG153" s="171">
        <v>3.75</v>
      </c>
      <c r="AH153" s="51"/>
      <c r="AI153" s="52"/>
      <c r="AK153" s="53"/>
    </row>
    <row r="154" spans="1:37" x14ac:dyDescent="0.25">
      <c r="A154" s="118" t="s">
        <v>157</v>
      </c>
      <c r="B154" s="128">
        <v>2.37</v>
      </c>
      <c r="C154" s="129">
        <f t="shared" si="41"/>
        <v>2.37</v>
      </c>
      <c r="D154" s="129">
        <f t="shared" si="41"/>
        <v>2.37</v>
      </c>
      <c r="E154" s="129">
        <f t="shared" si="41"/>
        <v>2.37</v>
      </c>
      <c r="F154" s="129">
        <f t="shared" si="41"/>
        <v>2.37</v>
      </c>
      <c r="G154" s="129">
        <f t="shared" si="41"/>
        <v>2.37</v>
      </c>
      <c r="H154" s="129">
        <f t="shared" si="41"/>
        <v>2.37</v>
      </c>
      <c r="I154" s="129">
        <f t="shared" si="41"/>
        <v>2.37</v>
      </c>
      <c r="J154" s="129">
        <f t="shared" si="41"/>
        <v>2.37</v>
      </c>
      <c r="K154" s="129">
        <f t="shared" si="41"/>
        <v>2.37</v>
      </c>
      <c r="L154" s="129">
        <f t="shared" si="41"/>
        <v>2.37</v>
      </c>
      <c r="M154" s="129">
        <f t="shared" si="41"/>
        <v>2.37</v>
      </c>
      <c r="N154" s="129">
        <f t="shared" si="41"/>
        <v>2.37</v>
      </c>
      <c r="O154" s="129">
        <f t="shared" si="41"/>
        <v>2.37</v>
      </c>
      <c r="P154" s="129">
        <f t="shared" si="41"/>
        <v>2.37</v>
      </c>
      <c r="Q154" s="129">
        <f t="shared" si="41"/>
        <v>2.37</v>
      </c>
      <c r="R154" s="129">
        <f t="shared" si="41"/>
        <v>2.37</v>
      </c>
      <c r="S154" s="129">
        <f t="shared" si="42"/>
        <v>2.37</v>
      </c>
      <c r="T154" s="129">
        <f t="shared" si="42"/>
        <v>2.37</v>
      </c>
      <c r="U154" s="129">
        <f t="shared" si="42"/>
        <v>2.37</v>
      </c>
      <c r="V154" s="129">
        <f t="shared" si="42"/>
        <v>2.37</v>
      </c>
      <c r="W154" s="129">
        <f t="shared" si="42"/>
        <v>2.37</v>
      </c>
      <c r="X154" s="129">
        <f t="shared" si="42"/>
        <v>2.37</v>
      </c>
      <c r="Y154" s="129">
        <f t="shared" si="42"/>
        <v>2.37</v>
      </c>
      <c r="Z154" s="129">
        <f t="shared" si="42"/>
        <v>2.37</v>
      </c>
      <c r="AA154" s="129">
        <f t="shared" si="42"/>
        <v>2.37</v>
      </c>
      <c r="AB154" s="129">
        <f t="shared" si="42"/>
        <v>2.37</v>
      </c>
      <c r="AC154" s="129">
        <f t="shared" si="42"/>
        <v>2.37</v>
      </c>
      <c r="AD154" s="129">
        <f t="shared" si="42"/>
        <v>2.37</v>
      </c>
      <c r="AE154" s="129">
        <f t="shared" si="42"/>
        <v>2.37</v>
      </c>
      <c r="AF154" s="129">
        <f t="shared" si="42"/>
        <v>2.37</v>
      </c>
      <c r="AG154" s="171">
        <v>3.52</v>
      </c>
      <c r="AH154" s="51"/>
      <c r="AI154" s="52"/>
      <c r="AK154" s="53"/>
    </row>
    <row r="155" spans="1:37" x14ac:dyDescent="0.25">
      <c r="A155" s="118" t="s">
        <v>158</v>
      </c>
      <c r="B155" s="128">
        <v>1.81</v>
      </c>
      <c r="C155" s="129">
        <f t="shared" si="41"/>
        <v>1.81</v>
      </c>
      <c r="D155" s="129">
        <f t="shared" si="41"/>
        <v>1.81</v>
      </c>
      <c r="E155" s="129">
        <f t="shared" si="41"/>
        <v>1.81</v>
      </c>
      <c r="F155" s="129">
        <f t="shared" si="41"/>
        <v>1.81</v>
      </c>
      <c r="G155" s="129">
        <f t="shared" si="41"/>
        <v>1.81</v>
      </c>
      <c r="H155" s="129">
        <f t="shared" si="41"/>
        <v>1.81</v>
      </c>
      <c r="I155" s="129">
        <f t="shared" si="41"/>
        <v>1.81</v>
      </c>
      <c r="J155" s="129">
        <f t="shared" si="41"/>
        <v>1.81</v>
      </c>
      <c r="K155" s="129">
        <f t="shared" si="41"/>
        <v>1.81</v>
      </c>
      <c r="L155" s="129">
        <f t="shared" si="41"/>
        <v>1.81</v>
      </c>
      <c r="M155" s="129">
        <f t="shared" si="41"/>
        <v>1.81</v>
      </c>
      <c r="N155" s="129">
        <f t="shared" si="41"/>
        <v>1.81</v>
      </c>
      <c r="O155" s="129">
        <f t="shared" si="41"/>
        <v>1.81</v>
      </c>
      <c r="P155" s="129">
        <f t="shared" si="41"/>
        <v>1.81</v>
      </c>
      <c r="Q155" s="129">
        <f t="shared" si="41"/>
        <v>1.81</v>
      </c>
      <c r="R155" s="129">
        <f t="shared" si="41"/>
        <v>1.81</v>
      </c>
      <c r="S155" s="129">
        <f t="shared" si="42"/>
        <v>1.81</v>
      </c>
      <c r="T155" s="129">
        <f t="shared" si="42"/>
        <v>1.81</v>
      </c>
      <c r="U155" s="129">
        <f t="shared" si="42"/>
        <v>1.81</v>
      </c>
      <c r="V155" s="129">
        <f t="shared" si="42"/>
        <v>1.81</v>
      </c>
      <c r="W155" s="129">
        <f t="shared" si="42"/>
        <v>1.81</v>
      </c>
      <c r="X155" s="129">
        <f t="shared" si="42"/>
        <v>1.81</v>
      </c>
      <c r="Y155" s="129">
        <f t="shared" si="42"/>
        <v>1.81</v>
      </c>
      <c r="Z155" s="129">
        <f t="shared" si="42"/>
        <v>1.81</v>
      </c>
      <c r="AA155" s="129">
        <f t="shared" si="42"/>
        <v>1.81</v>
      </c>
      <c r="AB155" s="129">
        <f t="shared" si="42"/>
        <v>1.81</v>
      </c>
      <c r="AC155" s="129">
        <f t="shared" si="42"/>
        <v>1.81</v>
      </c>
      <c r="AD155" s="129">
        <f t="shared" si="42"/>
        <v>1.81</v>
      </c>
      <c r="AE155" s="129">
        <f t="shared" si="42"/>
        <v>1.81</v>
      </c>
      <c r="AF155" s="129">
        <f t="shared" si="42"/>
        <v>1.81</v>
      </c>
      <c r="AG155" s="171">
        <v>3.33</v>
      </c>
      <c r="AH155" s="51"/>
      <c r="AI155" s="52"/>
      <c r="AK155" s="53"/>
    </row>
    <row r="156" spans="1:37" x14ac:dyDescent="0.25">
      <c r="A156" s="118" t="s">
        <v>159</v>
      </c>
      <c r="B156" s="128">
        <v>1.0900000000000001</v>
      </c>
      <c r="C156" s="129">
        <f t="shared" si="41"/>
        <v>1.0900000000000001</v>
      </c>
      <c r="D156" s="129">
        <f t="shared" si="41"/>
        <v>1.0900000000000001</v>
      </c>
      <c r="E156" s="129">
        <f t="shared" si="41"/>
        <v>1.0900000000000001</v>
      </c>
      <c r="F156" s="129">
        <f t="shared" si="41"/>
        <v>1.0900000000000001</v>
      </c>
      <c r="G156" s="129">
        <f t="shared" si="41"/>
        <v>1.0900000000000001</v>
      </c>
      <c r="H156" s="129">
        <f t="shared" si="41"/>
        <v>1.0900000000000001</v>
      </c>
      <c r="I156" s="129">
        <f t="shared" si="41"/>
        <v>1.0900000000000001</v>
      </c>
      <c r="J156" s="129">
        <f t="shared" si="41"/>
        <v>1.0900000000000001</v>
      </c>
      <c r="K156" s="129">
        <f t="shared" si="41"/>
        <v>1.0900000000000001</v>
      </c>
      <c r="L156" s="129">
        <f t="shared" si="41"/>
        <v>1.0900000000000001</v>
      </c>
      <c r="M156" s="129">
        <f t="shared" si="41"/>
        <v>1.0900000000000001</v>
      </c>
      <c r="N156" s="129">
        <f t="shared" si="41"/>
        <v>1.0900000000000001</v>
      </c>
      <c r="O156" s="129">
        <f t="shared" si="41"/>
        <v>1.0900000000000001</v>
      </c>
      <c r="P156" s="129">
        <f t="shared" si="41"/>
        <v>1.0900000000000001</v>
      </c>
      <c r="Q156" s="129">
        <f t="shared" si="41"/>
        <v>1.0900000000000001</v>
      </c>
      <c r="R156" s="129">
        <f t="shared" si="41"/>
        <v>1.0900000000000001</v>
      </c>
      <c r="S156" s="129">
        <f t="shared" si="42"/>
        <v>1.0900000000000001</v>
      </c>
      <c r="T156" s="129">
        <f t="shared" si="42"/>
        <v>1.0900000000000001</v>
      </c>
      <c r="U156" s="129">
        <f t="shared" si="42"/>
        <v>1.0900000000000001</v>
      </c>
      <c r="V156" s="129">
        <f t="shared" si="42"/>
        <v>1.0900000000000001</v>
      </c>
      <c r="W156" s="129">
        <f t="shared" si="42"/>
        <v>1.0900000000000001</v>
      </c>
      <c r="X156" s="129">
        <f t="shared" si="42"/>
        <v>1.0900000000000001</v>
      </c>
      <c r="Y156" s="129">
        <f t="shared" si="42"/>
        <v>1.0900000000000001</v>
      </c>
      <c r="Z156" s="129">
        <f t="shared" si="42"/>
        <v>1.0900000000000001</v>
      </c>
      <c r="AA156" s="129">
        <f t="shared" si="42"/>
        <v>1.0900000000000001</v>
      </c>
      <c r="AB156" s="129">
        <f t="shared" si="42"/>
        <v>1.0900000000000001</v>
      </c>
      <c r="AC156" s="129">
        <f t="shared" si="42"/>
        <v>1.0900000000000001</v>
      </c>
      <c r="AD156" s="129">
        <f t="shared" si="42"/>
        <v>1.0900000000000001</v>
      </c>
      <c r="AE156" s="129">
        <f t="shared" si="42"/>
        <v>1.0900000000000001</v>
      </c>
      <c r="AF156" s="129">
        <f t="shared" si="42"/>
        <v>1.0900000000000001</v>
      </c>
      <c r="AG156" s="171">
        <v>3.2</v>
      </c>
      <c r="AH156" s="51"/>
      <c r="AI156" s="52"/>
      <c r="AK156" s="53"/>
    </row>
    <row r="157" spans="1:37" x14ac:dyDescent="0.25">
      <c r="A157" s="118" t="s">
        <v>160</v>
      </c>
      <c r="B157" s="128">
        <v>1.58</v>
      </c>
      <c r="C157" s="129">
        <f t="shared" si="41"/>
        <v>1.58</v>
      </c>
      <c r="D157" s="129">
        <f t="shared" si="41"/>
        <v>1.58</v>
      </c>
      <c r="E157" s="129">
        <f t="shared" si="41"/>
        <v>1.58</v>
      </c>
      <c r="F157" s="129">
        <f t="shared" si="41"/>
        <v>1.58</v>
      </c>
      <c r="G157" s="129">
        <f t="shared" si="41"/>
        <v>1.58</v>
      </c>
      <c r="H157" s="129">
        <f t="shared" si="41"/>
        <v>1.58</v>
      </c>
      <c r="I157" s="129">
        <f t="shared" si="41"/>
        <v>1.58</v>
      </c>
      <c r="J157" s="129">
        <f t="shared" si="41"/>
        <v>1.58</v>
      </c>
      <c r="K157" s="129">
        <f t="shared" si="41"/>
        <v>1.58</v>
      </c>
      <c r="L157" s="129">
        <f t="shared" si="41"/>
        <v>1.58</v>
      </c>
      <c r="M157" s="129">
        <f t="shared" si="41"/>
        <v>1.58</v>
      </c>
      <c r="N157" s="129">
        <f t="shared" si="41"/>
        <v>1.58</v>
      </c>
      <c r="O157" s="129">
        <f t="shared" si="41"/>
        <v>1.58</v>
      </c>
      <c r="P157" s="129">
        <f t="shared" si="41"/>
        <v>1.58</v>
      </c>
      <c r="Q157" s="129">
        <f t="shared" si="41"/>
        <v>1.58</v>
      </c>
      <c r="R157" s="129">
        <f t="shared" si="41"/>
        <v>1.58</v>
      </c>
      <c r="S157" s="129">
        <f t="shared" si="42"/>
        <v>1.58</v>
      </c>
      <c r="T157" s="129">
        <f t="shared" si="42"/>
        <v>1.58</v>
      </c>
      <c r="U157" s="129">
        <f t="shared" si="42"/>
        <v>1.58</v>
      </c>
      <c r="V157" s="129">
        <f t="shared" si="42"/>
        <v>1.58</v>
      </c>
      <c r="W157" s="129">
        <f t="shared" si="42"/>
        <v>1.58</v>
      </c>
      <c r="X157" s="129">
        <f t="shared" si="42"/>
        <v>1.58</v>
      </c>
      <c r="Y157" s="129">
        <f t="shared" si="42"/>
        <v>1.58</v>
      </c>
      <c r="Z157" s="129">
        <f t="shared" si="42"/>
        <v>1.58</v>
      </c>
      <c r="AA157" s="129">
        <f t="shared" si="42"/>
        <v>1.58</v>
      </c>
      <c r="AB157" s="129">
        <f t="shared" si="42"/>
        <v>1.58</v>
      </c>
      <c r="AC157" s="129">
        <f t="shared" si="42"/>
        <v>1.58</v>
      </c>
      <c r="AD157" s="129">
        <f t="shared" si="42"/>
        <v>1.58</v>
      </c>
      <c r="AE157" s="129">
        <f t="shared" si="42"/>
        <v>1.58</v>
      </c>
      <c r="AF157" s="129">
        <f t="shared" si="42"/>
        <v>1.58</v>
      </c>
      <c r="AG157" s="171">
        <v>3</v>
      </c>
      <c r="AH157" s="51"/>
      <c r="AI157" s="52"/>
      <c r="AK157" s="53"/>
    </row>
    <row r="158" spans="1:37" x14ac:dyDescent="0.25">
      <c r="A158" s="118" t="s">
        <v>161</v>
      </c>
      <c r="B158" s="128">
        <v>2</v>
      </c>
      <c r="C158" s="129">
        <f t="shared" si="41"/>
        <v>2</v>
      </c>
      <c r="D158" s="129">
        <f t="shared" si="41"/>
        <v>2</v>
      </c>
      <c r="E158" s="129">
        <f t="shared" si="41"/>
        <v>2</v>
      </c>
      <c r="F158" s="129">
        <f t="shared" si="41"/>
        <v>2</v>
      </c>
      <c r="G158" s="129">
        <f t="shared" si="41"/>
        <v>2</v>
      </c>
      <c r="H158" s="129">
        <f t="shared" si="41"/>
        <v>2</v>
      </c>
      <c r="I158" s="129">
        <f t="shared" si="41"/>
        <v>2</v>
      </c>
      <c r="J158" s="129">
        <f t="shared" si="41"/>
        <v>2</v>
      </c>
      <c r="K158" s="129">
        <f t="shared" si="41"/>
        <v>2</v>
      </c>
      <c r="L158" s="129">
        <f t="shared" si="41"/>
        <v>2</v>
      </c>
      <c r="M158" s="129">
        <f t="shared" si="41"/>
        <v>2</v>
      </c>
      <c r="N158" s="129">
        <f t="shared" si="41"/>
        <v>2</v>
      </c>
      <c r="O158" s="129">
        <f t="shared" si="41"/>
        <v>2</v>
      </c>
      <c r="P158" s="129">
        <f t="shared" si="41"/>
        <v>2</v>
      </c>
      <c r="Q158" s="129">
        <f t="shared" si="41"/>
        <v>2</v>
      </c>
      <c r="R158" s="129">
        <f t="shared" si="41"/>
        <v>2</v>
      </c>
      <c r="S158" s="129">
        <f t="shared" si="42"/>
        <v>2</v>
      </c>
      <c r="T158" s="129">
        <f t="shared" si="42"/>
        <v>2</v>
      </c>
      <c r="U158" s="129">
        <f t="shared" si="42"/>
        <v>2</v>
      </c>
      <c r="V158" s="129">
        <f t="shared" si="42"/>
        <v>2</v>
      </c>
      <c r="W158" s="129">
        <f t="shared" si="42"/>
        <v>2</v>
      </c>
      <c r="X158" s="129">
        <f t="shared" si="42"/>
        <v>2</v>
      </c>
      <c r="Y158" s="129">
        <f t="shared" si="42"/>
        <v>2</v>
      </c>
      <c r="Z158" s="129">
        <f t="shared" si="42"/>
        <v>2</v>
      </c>
      <c r="AA158" s="129">
        <f t="shared" si="42"/>
        <v>2</v>
      </c>
      <c r="AB158" s="129">
        <f t="shared" si="42"/>
        <v>2</v>
      </c>
      <c r="AC158" s="129">
        <f t="shared" si="42"/>
        <v>2</v>
      </c>
      <c r="AD158" s="129">
        <f t="shared" si="42"/>
        <v>2</v>
      </c>
      <c r="AE158" s="129">
        <f t="shared" si="42"/>
        <v>2</v>
      </c>
      <c r="AF158" s="129">
        <f t="shared" si="42"/>
        <v>2</v>
      </c>
      <c r="AG158" s="171">
        <v>3</v>
      </c>
      <c r="AH158" s="51"/>
      <c r="AI158" s="52"/>
      <c r="AK158" s="53"/>
    </row>
    <row r="159" spans="1:37" x14ac:dyDescent="0.25">
      <c r="A159" s="118" t="s">
        <v>162</v>
      </c>
      <c r="B159" s="128">
        <v>0.47</v>
      </c>
      <c r="C159" s="129">
        <f t="shared" si="41"/>
        <v>0.47</v>
      </c>
      <c r="D159" s="129">
        <f t="shared" si="41"/>
        <v>0.47</v>
      </c>
      <c r="E159" s="129">
        <f t="shared" si="41"/>
        <v>0.47</v>
      </c>
      <c r="F159" s="129">
        <f t="shared" si="41"/>
        <v>0.47</v>
      </c>
      <c r="G159" s="129">
        <f t="shared" si="41"/>
        <v>0.47</v>
      </c>
      <c r="H159" s="129">
        <f t="shared" si="41"/>
        <v>0.47</v>
      </c>
      <c r="I159" s="129">
        <f t="shared" si="41"/>
        <v>0.47</v>
      </c>
      <c r="J159" s="129">
        <f t="shared" si="41"/>
        <v>0.47</v>
      </c>
      <c r="K159" s="129">
        <f t="shared" si="41"/>
        <v>0.47</v>
      </c>
      <c r="L159" s="129">
        <f t="shared" si="41"/>
        <v>0.47</v>
      </c>
      <c r="M159" s="129">
        <f t="shared" si="41"/>
        <v>0.47</v>
      </c>
      <c r="N159" s="129">
        <f t="shared" si="41"/>
        <v>0.47</v>
      </c>
      <c r="O159" s="129">
        <f t="shared" si="41"/>
        <v>0.47</v>
      </c>
      <c r="P159" s="129">
        <f t="shared" si="41"/>
        <v>0.47</v>
      </c>
      <c r="Q159" s="129">
        <f t="shared" si="41"/>
        <v>0.47</v>
      </c>
      <c r="R159" s="129">
        <f t="shared" si="41"/>
        <v>0.47</v>
      </c>
      <c r="S159" s="129">
        <f t="shared" si="42"/>
        <v>0.47</v>
      </c>
      <c r="T159" s="129">
        <f t="shared" si="42"/>
        <v>0.47</v>
      </c>
      <c r="U159" s="129">
        <f t="shared" si="42"/>
        <v>0.47</v>
      </c>
      <c r="V159" s="129">
        <f t="shared" si="42"/>
        <v>0.47</v>
      </c>
      <c r="W159" s="129">
        <f t="shared" si="42"/>
        <v>0.47</v>
      </c>
      <c r="X159" s="129">
        <f t="shared" si="42"/>
        <v>0.47</v>
      </c>
      <c r="Y159" s="129">
        <f t="shared" si="42"/>
        <v>0.47</v>
      </c>
      <c r="Z159" s="129">
        <f t="shared" si="42"/>
        <v>0.47</v>
      </c>
      <c r="AA159" s="129">
        <f t="shared" si="42"/>
        <v>0.47</v>
      </c>
      <c r="AB159" s="129">
        <f t="shared" si="42"/>
        <v>0.47</v>
      </c>
      <c r="AC159" s="129">
        <f t="shared" si="42"/>
        <v>0.47</v>
      </c>
      <c r="AD159" s="129">
        <f t="shared" si="42"/>
        <v>0.47</v>
      </c>
      <c r="AE159" s="129">
        <f t="shared" si="42"/>
        <v>0.47</v>
      </c>
      <c r="AF159" s="129">
        <f t="shared" si="42"/>
        <v>0.47</v>
      </c>
      <c r="AG159" s="171">
        <v>3</v>
      </c>
      <c r="AH159" s="51"/>
      <c r="AI159" s="52"/>
      <c r="AK159" s="53"/>
    </row>
    <row r="160" spans="1:37" x14ac:dyDescent="0.25">
      <c r="A160" s="118" t="s">
        <v>163</v>
      </c>
      <c r="B160" s="128">
        <v>0</v>
      </c>
      <c r="C160" s="129">
        <f t="shared" si="41"/>
        <v>0</v>
      </c>
      <c r="D160" s="129">
        <f t="shared" si="41"/>
        <v>0</v>
      </c>
      <c r="E160" s="129">
        <f t="shared" si="41"/>
        <v>0</v>
      </c>
      <c r="F160" s="129">
        <f t="shared" si="41"/>
        <v>0</v>
      </c>
      <c r="G160" s="129">
        <f t="shared" si="41"/>
        <v>0</v>
      </c>
      <c r="H160" s="129">
        <f t="shared" si="41"/>
        <v>0</v>
      </c>
      <c r="I160" s="129">
        <f t="shared" si="41"/>
        <v>0</v>
      </c>
      <c r="J160" s="129">
        <f t="shared" si="41"/>
        <v>0</v>
      </c>
      <c r="K160" s="129">
        <f t="shared" si="41"/>
        <v>0</v>
      </c>
      <c r="L160" s="129">
        <f t="shared" si="41"/>
        <v>0</v>
      </c>
      <c r="M160" s="129">
        <f t="shared" si="41"/>
        <v>0</v>
      </c>
      <c r="N160" s="129">
        <f t="shared" si="41"/>
        <v>0</v>
      </c>
      <c r="O160" s="129">
        <f t="shared" si="41"/>
        <v>0</v>
      </c>
      <c r="P160" s="129">
        <f t="shared" si="41"/>
        <v>0</v>
      </c>
      <c r="Q160" s="129">
        <f t="shared" si="41"/>
        <v>0</v>
      </c>
      <c r="R160" s="129">
        <f t="shared" si="41"/>
        <v>0</v>
      </c>
      <c r="S160" s="129">
        <f t="shared" si="42"/>
        <v>0</v>
      </c>
      <c r="T160" s="129">
        <f t="shared" si="42"/>
        <v>0</v>
      </c>
      <c r="U160" s="129">
        <f t="shared" si="42"/>
        <v>0</v>
      </c>
      <c r="V160" s="129">
        <f t="shared" si="42"/>
        <v>0</v>
      </c>
      <c r="W160" s="129">
        <f t="shared" si="42"/>
        <v>0</v>
      </c>
      <c r="X160" s="129">
        <f t="shared" si="42"/>
        <v>0</v>
      </c>
      <c r="Y160" s="129">
        <f t="shared" si="42"/>
        <v>0</v>
      </c>
      <c r="Z160" s="129">
        <f t="shared" si="42"/>
        <v>0</v>
      </c>
      <c r="AA160" s="129">
        <f t="shared" si="42"/>
        <v>0</v>
      </c>
      <c r="AB160" s="129">
        <f t="shared" si="42"/>
        <v>0</v>
      </c>
      <c r="AC160" s="129">
        <f t="shared" si="42"/>
        <v>0</v>
      </c>
      <c r="AD160" s="129">
        <f t="shared" si="42"/>
        <v>0</v>
      </c>
      <c r="AE160" s="129">
        <f t="shared" si="42"/>
        <v>0</v>
      </c>
      <c r="AF160" s="129">
        <f t="shared" si="42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164</v>
      </c>
      <c r="B161" s="128">
        <v>0</v>
      </c>
      <c r="C161" s="129">
        <f t="shared" si="41"/>
        <v>0</v>
      </c>
      <c r="D161" s="129">
        <f t="shared" si="41"/>
        <v>0</v>
      </c>
      <c r="E161" s="129">
        <f t="shared" si="41"/>
        <v>0</v>
      </c>
      <c r="F161" s="129">
        <f t="shared" si="41"/>
        <v>0</v>
      </c>
      <c r="G161" s="129">
        <f t="shared" si="41"/>
        <v>0</v>
      </c>
      <c r="H161" s="129">
        <f t="shared" si="41"/>
        <v>0</v>
      </c>
      <c r="I161" s="129">
        <f t="shared" si="41"/>
        <v>0</v>
      </c>
      <c r="J161" s="129">
        <f t="shared" si="41"/>
        <v>0</v>
      </c>
      <c r="K161" s="129">
        <f t="shared" si="41"/>
        <v>0</v>
      </c>
      <c r="L161" s="129">
        <f t="shared" si="41"/>
        <v>0</v>
      </c>
      <c r="M161" s="129">
        <f t="shared" si="41"/>
        <v>0</v>
      </c>
      <c r="N161" s="129">
        <f t="shared" si="41"/>
        <v>0</v>
      </c>
      <c r="O161" s="129">
        <f t="shared" si="41"/>
        <v>0</v>
      </c>
      <c r="P161" s="129">
        <f t="shared" si="41"/>
        <v>0</v>
      </c>
      <c r="Q161" s="129">
        <f t="shared" si="41"/>
        <v>0</v>
      </c>
      <c r="R161" s="129">
        <f t="shared" si="42"/>
        <v>0</v>
      </c>
      <c r="S161" s="129">
        <f t="shared" si="42"/>
        <v>0</v>
      </c>
      <c r="T161" s="129">
        <f t="shared" si="42"/>
        <v>0</v>
      </c>
      <c r="U161" s="129">
        <f t="shared" si="42"/>
        <v>0</v>
      </c>
      <c r="V161" s="129">
        <f t="shared" si="42"/>
        <v>0</v>
      </c>
      <c r="W161" s="129">
        <f t="shared" si="42"/>
        <v>0</v>
      </c>
      <c r="X161" s="129">
        <f t="shared" si="42"/>
        <v>0</v>
      </c>
      <c r="Y161" s="129">
        <f t="shared" si="42"/>
        <v>0</v>
      </c>
      <c r="Z161" s="129">
        <f t="shared" si="42"/>
        <v>0</v>
      </c>
      <c r="AA161" s="129">
        <f t="shared" si="42"/>
        <v>0</v>
      </c>
      <c r="AB161" s="129">
        <f t="shared" si="42"/>
        <v>0</v>
      </c>
      <c r="AC161" s="129">
        <f t="shared" si="42"/>
        <v>0</v>
      </c>
      <c r="AD161" s="129">
        <f t="shared" si="42"/>
        <v>0</v>
      </c>
      <c r="AE161" s="129">
        <f t="shared" si="42"/>
        <v>0</v>
      </c>
      <c r="AF161" s="129">
        <f t="shared" si="42"/>
        <v>0</v>
      </c>
      <c r="AG161" s="171">
        <v>3</v>
      </c>
      <c r="AH161" s="51"/>
      <c r="AI161" s="52"/>
      <c r="AK161" s="53"/>
    </row>
    <row r="162" spans="1:37" x14ac:dyDescent="0.25">
      <c r="A162" s="118" t="s">
        <v>165</v>
      </c>
      <c r="B162" s="128">
        <v>0.8</v>
      </c>
      <c r="C162" s="129">
        <f t="shared" si="41"/>
        <v>0.8</v>
      </c>
      <c r="D162" s="129">
        <f t="shared" si="41"/>
        <v>0.8</v>
      </c>
      <c r="E162" s="129">
        <f t="shared" si="41"/>
        <v>0.8</v>
      </c>
      <c r="F162" s="129">
        <f t="shared" si="41"/>
        <v>0.8</v>
      </c>
      <c r="G162" s="129">
        <f t="shared" si="41"/>
        <v>0.8</v>
      </c>
      <c r="H162" s="129">
        <f t="shared" si="41"/>
        <v>0.8</v>
      </c>
      <c r="I162" s="129">
        <f t="shared" si="41"/>
        <v>0.8</v>
      </c>
      <c r="J162" s="129">
        <f t="shared" si="41"/>
        <v>0.8</v>
      </c>
      <c r="K162" s="129">
        <f t="shared" si="41"/>
        <v>0.8</v>
      </c>
      <c r="L162" s="129">
        <f t="shared" si="41"/>
        <v>0.8</v>
      </c>
      <c r="M162" s="129">
        <f t="shared" si="41"/>
        <v>0.8</v>
      </c>
      <c r="N162" s="129">
        <f t="shared" si="41"/>
        <v>0.8</v>
      </c>
      <c r="O162" s="129">
        <f t="shared" si="41"/>
        <v>0.8</v>
      </c>
      <c r="P162" s="129">
        <f t="shared" si="41"/>
        <v>0.8</v>
      </c>
      <c r="Q162" s="129">
        <f t="shared" si="41"/>
        <v>0.8</v>
      </c>
      <c r="R162" s="129">
        <f t="shared" si="42"/>
        <v>0.8</v>
      </c>
      <c r="S162" s="129">
        <f t="shared" si="42"/>
        <v>0.8</v>
      </c>
      <c r="T162" s="129">
        <f t="shared" si="42"/>
        <v>0.8</v>
      </c>
      <c r="U162" s="129">
        <f t="shared" si="42"/>
        <v>0.8</v>
      </c>
      <c r="V162" s="129">
        <f t="shared" si="42"/>
        <v>0.8</v>
      </c>
      <c r="W162" s="129">
        <f t="shared" si="42"/>
        <v>0.8</v>
      </c>
      <c r="X162" s="129">
        <f t="shared" si="42"/>
        <v>0.8</v>
      </c>
      <c r="Y162" s="129">
        <f t="shared" si="42"/>
        <v>0.8</v>
      </c>
      <c r="Z162" s="129">
        <f t="shared" si="42"/>
        <v>0.8</v>
      </c>
      <c r="AA162" s="129">
        <f t="shared" si="42"/>
        <v>0.8</v>
      </c>
      <c r="AB162" s="129">
        <f t="shared" si="42"/>
        <v>0.8</v>
      </c>
      <c r="AC162" s="129">
        <f t="shared" si="42"/>
        <v>0.8</v>
      </c>
      <c r="AD162" s="129">
        <f t="shared" si="42"/>
        <v>0.8</v>
      </c>
      <c r="AE162" s="129">
        <f t="shared" si="42"/>
        <v>0.8</v>
      </c>
      <c r="AF162" s="129">
        <f t="shared" si="42"/>
        <v>0.8</v>
      </c>
      <c r="AG162" s="171">
        <v>3</v>
      </c>
      <c r="AH162" s="51"/>
      <c r="AI162" s="52"/>
      <c r="AK162" s="53"/>
    </row>
    <row r="163" spans="1:37" x14ac:dyDescent="0.25">
      <c r="A163" s="118" t="s">
        <v>166</v>
      </c>
      <c r="B163" s="128">
        <v>1.5</v>
      </c>
      <c r="C163" s="129">
        <f t="shared" si="41"/>
        <v>1.5</v>
      </c>
      <c r="D163" s="129">
        <f t="shared" si="41"/>
        <v>1.5</v>
      </c>
      <c r="E163" s="129">
        <f t="shared" si="41"/>
        <v>1.5</v>
      </c>
      <c r="F163" s="129">
        <f t="shared" si="41"/>
        <v>1.5</v>
      </c>
      <c r="G163" s="129">
        <f t="shared" si="41"/>
        <v>1.5</v>
      </c>
      <c r="H163" s="129">
        <f t="shared" si="41"/>
        <v>1.5</v>
      </c>
      <c r="I163" s="129">
        <f t="shared" si="41"/>
        <v>1.5</v>
      </c>
      <c r="J163" s="129">
        <f t="shared" si="41"/>
        <v>1.5</v>
      </c>
      <c r="K163" s="129">
        <f t="shared" si="41"/>
        <v>1.5</v>
      </c>
      <c r="L163" s="129">
        <f t="shared" si="41"/>
        <v>1.5</v>
      </c>
      <c r="M163" s="129">
        <f t="shared" si="41"/>
        <v>1.5</v>
      </c>
      <c r="N163" s="129">
        <f t="shared" si="41"/>
        <v>1.5</v>
      </c>
      <c r="O163" s="129">
        <f t="shared" si="41"/>
        <v>1.5</v>
      </c>
      <c r="P163" s="129">
        <f t="shared" si="41"/>
        <v>1.5</v>
      </c>
      <c r="Q163" s="129">
        <f t="shared" si="41"/>
        <v>1.5</v>
      </c>
      <c r="R163" s="129">
        <f t="shared" si="42"/>
        <v>1.5</v>
      </c>
      <c r="S163" s="129">
        <f t="shared" si="42"/>
        <v>1.5</v>
      </c>
      <c r="T163" s="129">
        <f t="shared" si="42"/>
        <v>1.5</v>
      </c>
      <c r="U163" s="129">
        <f t="shared" si="42"/>
        <v>1.5</v>
      </c>
      <c r="V163" s="129">
        <f t="shared" si="42"/>
        <v>1.5</v>
      </c>
      <c r="W163" s="129">
        <f t="shared" si="42"/>
        <v>1.5</v>
      </c>
      <c r="X163" s="129">
        <f t="shared" si="42"/>
        <v>1.5</v>
      </c>
      <c r="Y163" s="129">
        <f t="shared" si="42"/>
        <v>1.5</v>
      </c>
      <c r="Z163" s="129">
        <f t="shared" si="42"/>
        <v>1.5</v>
      </c>
      <c r="AA163" s="129">
        <f t="shared" si="42"/>
        <v>1.5</v>
      </c>
      <c r="AB163" s="129">
        <f t="shared" si="42"/>
        <v>1.5</v>
      </c>
      <c r="AC163" s="129">
        <f t="shared" si="42"/>
        <v>1.5</v>
      </c>
      <c r="AD163" s="129">
        <f t="shared" si="42"/>
        <v>1.5</v>
      </c>
      <c r="AE163" s="129">
        <f t="shared" si="42"/>
        <v>1.5</v>
      </c>
      <c r="AF163" s="129">
        <f t="shared" si="42"/>
        <v>1.5</v>
      </c>
      <c r="AG163" s="171">
        <v>3</v>
      </c>
      <c r="AH163" s="51"/>
      <c r="AI163" s="52"/>
      <c r="AK163" s="53"/>
    </row>
    <row r="164" spans="1:37" x14ac:dyDescent="0.25">
      <c r="A164" s="118" t="s">
        <v>167</v>
      </c>
      <c r="B164" s="128">
        <v>1</v>
      </c>
      <c r="C164" s="129">
        <f t="shared" si="41"/>
        <v>1</v>
      </c>
      <c r="D164" s="129">
        <f t="shared" si="41"/>
        <v>1</v>
      </c>
      <c r="E164" s="129">
        <f t="shared" si="41"/>
        <v>1</v>
      </c>
      <c r="F164" s="129">
        <f t="shared" si="41"/>
        <v>1</v>
      </c>
      <c r="G164" s="129">
        <f t="shared" si="41"/>
        <v>1</v>
      </c>
      <c r="H164" s="129">
        <f t="shared" si="41"/>
        <v>1</v>
      </c>
      <c r="I164" s="129">
        <f t="shared" si="41"/>
        <v>1</v>
      </c>
      <c r="J164" s="129">
        <f t="shared" si="41"/>
        <v>1</v>
      </c>
      <c r="K164" s="129">
        <f t="shared" si="41"/>
        <v>1</v>
      </c>
      <c r="L164" s="129">
        <f t="shared" si="41"/>
        <v>1</v>
      </c>
      <c r="M164" s="129">
        <f t="shared" si="41"/>
        <v>1</v>
      </c>
      <c r="N164" s="129">
        <f t="shared" si="41"/>
        <v>1</v>
      </c>
      <c r="O164" s="129">
        <f t="shared" si="41"/>
        <v>1</v>
      </c>
      <c r="P164" s="129">
        <f t="shared" si="41"/>
        <v>1</v>
      </c>
      <c r="Q164" s="129">
        <f t="shared" si="41"/>
        <v>1</v>
      </c>
      <c r="R164" s="129">
        <f t="shared" si="42"/>
        <v>1</v>
      </c>
      <c r="S164" s="129">
        <f t="shared" si="42"/>
        <v>1</v>
      </c>
      <c r="T164" s="129">
        <f t="shared" si="42"/>
        <v>1</v>
      </c>
      <c r="U164" s="129">
        <f t="shared" si="42"/>
        <v>1</v>
      </c>
      <c r="V164" s="129">
        <f t="shared" si="42"/>
        <v>1</v>
      </c>
      <c r="W164" s="129">
        <f t="shared" si="42"/>
        <v>1</v>
      </c>
      <c r="X164" s="129">
        <f t="shared" si="42"/>
        <v>1</v>
      </c>
      <c r="Y164" s="129">
        <f t="shared" si="42"/>
        <v>1</v>
      </c>
      <c r="Z164" s="129">
        <f t="shared" si="42"/>
        <v>1</v>
      </c>
      <c r="AA164" s="129">
        <f t="shared" si="42"/>
        <v>1</v>
      </c>
      <c r="AB164" s="129">
        <f t="shared" si="42"/>
        <v>1</v>
      </c>
      <c r="AC164" s="129">
        <f t="shared" si="42"/>
        <v>1</v>
      </c>
      <c r="AD164" s="129">
        <f t="shared" si="42"/>
        <v>1</v>
      </c>
      <c r="AE164" s="129">
        <f t="shared" si="42"/>
        <v>1</v>
      </c>
      <c r="AF164" s="129">
        <f t="shared" si="42"/>
        <v>1</v>
      </c>
      <c r="AG164" s="171">
        <v>3</v>
      </c>
      <c r="AH164" s="51"/>
      <c r="AI164" s="52"/>
      <c r="AK164" s="53"/>
    </row>
    <row r="165" spans="1:37" x14ac:dyDescent="0.25">
      <c r="A165" s="118" t="s">
        <v>168</v>
      </c>
      <c r="B165" s="128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71">
        <v>2.83</v>
      </c>
      <c r="AH165" s="51"/>
      <c r="AI165" s="52"/>
      <c r="AK165" s="53"/>
    </row>
    <row r="166" spans="1:37" x14ac:dyDescent="0.25">
      <c r="A166" s="118" t="s">
        <v>169</v>
      </c>
      <c r="B166" s="128">
        <v>1</v>
      </c>
      <c r="C166" s="129">
        <f t="shared" ref="C166:R173" si="43">B166</f>
        <v>1</v>
      </c>
      <c r="D166" s="129">
        <f t="shared" si="43"/>
        <v>1</v>
      </c>
      <c r="E166" s="129">
        <f t="shared" si="43"/>
        <v>1</v>
      </c>
      <c r="F166" s="129">
        <f t="shared" si="43"/>
        <v>1</v>
      </c>
      <c r="G166" s="129">
        <f t="shared" si="43"/>
        <v>1</v>
      </c>
      <c r="H166" s="129">
        <f t="shared" si="43"/>
        <v>1</v>
      </c>
      <c r="I166" s="129">
        <f t="shared" si="43"/>
        <v>1</v>
      </c>
      <c r="J166" s="129">
        <f t="shared" si="43"/>
        <v>1</v>
      </c>
      <c r="K166" s="129">
        <f t="shared" si="43"/>
        <v>1</v>
      </c>
      <c r="L166" s="129">
        <f t="shared" si="43"/>
        <v>1</v>
      </c>
      <c r="M166" s="129">
        <f t="shared" si="43"/>
        <v>1</v>
      </c>
      <c r="N166" s="129">
        <f t="shared" si="43"/>
        <v>1</v>
      </c>
      <c r="O166" s="129">
        <f t="shared" si="43"/>
        <v>1</v>
      </c>
      <c r="P166" s="129">
        <f t="shared" si="43"/>
        <v>1</v>
      </c>
      <c r="Q166" s="129">
        <f t="shared" si="43"/>
        <v>1</v>
      </c>
      <c r="R166" s="129">
        <f t="shared" si="43"/>
        <v>1</v>
      </c>
      <c r="S166" s="129">
        <f t="shared" ref="R166:AF173" si="44">R166</f>
        <v>1</v>
      </c>
      <c r="T166" s="129">
        <f t="shared" si="44"/>
        <v>1</v>
      </c>
      <c r="U166" s="129">
        <f t="shared" si="44"/>
        <v>1</v>
      </c>
      <c r="V166" s="129">
        <f t="shared" si="44"/>
        <v>1</v>
      </c>
      <c r="W166" s="129">
        <f t="shared" si="44"/>
        <v>1</v>
      </c>
      <c r="X166" s="129">
        <f t="shared" si="44"/>
        <v>1</v>
      </c>
      <c r="Y166" s="129">
        <f t="shared" si="44"/>
        <v>1</v>
      </c>
      <c r="Z166" s="129">
        <f t="shared" si="44"/>
        <v>1</v>
      </c>
      <c r="AA166" s="129">
        <f t="shared" si="44"/>
        <v>1</v>
      </c>
      <c r="AB166" s="129">
        <f t="shared" si="44"/>
        <v>1</v>
      </c>
      <c r="AC166" s="129">
        <f t="shared" si="44"/>
        <v>1</v>
      </c>
      <c r="AD166" s="129">
        <f t="shared" si="44"/>
        <v>1</v>
      </c>
      <c r="AE166" s="129">
        <f t="shared" si="44"/>
        <v>1</v>
      </c>
      <c r="AF166" s="129">
        <f t="shared" si="44"/>
        <v>1</v>
      </c>
      <c r="AG166" s="171">
        <v>2.5</v>
      </c>
      <c r="AH166" s="51"/>
      <c r="AI166" s="52"/>
      <c r="AK166" s="53"/>
    </row>
    <row r="167" spans="1:37" x14ac:dyDescent="0.25">
      <c r="A167" s="118" t="s">
        <v>170</v>
      </c>
      <c r="B167" s="128">
        <v>0.42</v>
      </c>
      <c r="C167" s="129">
        <f t="shared" si="43"/>
        <v>0.42</v>
      </c>
      <c r="D167" s="129">
        <f t="shared" si="43"/>
        <v>0.42</v>
      </c>
      <c r="E167" s="129">
        <f t="shared" si="43"/>
        <v>0.42</v>
      </c>
      <c r="F167" s="129">
        <f t="shared" si="43"/>
        <v>0.42</v>
      </c>
      <c r="G167" s="129">
        <f t="shared" si="43"/>
        <v>0.42</v>
      </c>
      <c r="H167" s="129">
        <f t="shared" si="43"/>
        <v>0.42</v>
      </c>
      <c r="I167" s="129">
        <f t="shared" si="43"/>
        <v>0.42</v>
      </c>
      <c r="J167" s="129">
        <f t="shared" si="43"/>
        <v>0.42</v>
      </c>
      <c r="K167" s="129">
        <f t="shared" si="43"/>
        <v>0.42</v>
      </c>
      <c r="L167" s="129">
        <f t="shared" si="43"/>
        <v>0.42</v>
      </c>
      <c r="M167" s="129">
        <f t="shared" si="43"/>
        <v>0.42</v>
      </c>
      <c r="N167" s="129">
        <f t="shared" si="43"/>
        <v>0.42</v>
      </c>
      <c r="O167" s="129">
        <f t="shared" si="43"/>
        <v>0.42</v>
      </c>
      <c r="P167" s="129">
        <f t="shared" si="43"/>
        <v>0.42</v>
      </c>
      <c r="Q167" s="129">
        <f t="shared" si="43"/>
        <v>0.42</v>
      </c>
      <c r="R167" s="129">
        <f t="shared" si="44"/>
        <v>0.42</v>
      </c>
      <c r="S167" s="129">
        <f t="shared" si="44"/>
        <v>0.42</v>
      </c>
      <c r="T167" s="129">
        <f t="shared" si="44"/>
        <v>0.42</v>
      </c>
      <c r="U167" s="129">
        <f t="shared" si="44"/>
        <v>0.42</v>
      </c>
      <c r="V167" s="129">
        <f t="shared" si="44"/>
        <v>0.42</v>
      </c>
      <c r="W167" s="129">
        <f t="shared" si="44"/>
        <v>0.42</v>
      </c>
      <c r="X167" s="129">
        <f t="shared" si="44"/>
        <v>0.42</v>
      </c>
      <c r="Y167" s="129">
        <f t="shared" si="44"/>
        <v>0.42</v>
      </c>
      <c r="Z167" s="129">
        <f t="shared" si="44"/>
        <v>0.42</v>
      </c>
      <c r="AA167" s="129">
        <f t="shared" si="44"/>
        <v>0.42</v>
      </c>
      <c r="AB167" s="129">
        <f t="shared" si="44"/>
        <v>0.42</v>
      </c>
      <c r="AC167" s="129">
        <f t="shared" si="44"/>
        <v>0.42</v>
      </c>
      <c r="AD167" s="129">
        <f t="shared" si="44"/>
        <v>0.42</v>
      </c>
      <c r="AE167" s="129">
        <f t="shared" si="44"/>
        <v>0.42</v>
      </c>
      <c r="AF167" s="129">
        <f t="shared" si="44"/>
        <v>0.42</v>
      </c>
      <c r="AG167" s="171">
        <v>2.5</v>
      </c>
      <c r="AH167" s="51"/>
      <c r="AI167" s="52"/>
      <c r="AK167" s="53"/>
    </row>
    <row r="168" spans="1:37" x14ac:dyDescent="0.25">
      <c r="A168" s="118" t="s">
        <v>171</v>
      </c>
      <c r="B168" s="128">
        <v>0.46</v>
      </c>
      <c r="C168" s="129">
        <f t="shared" si="43"/>
        <v>0.46</v>
      </c>
      <c r="D168" s="129">
        <f t="shared" si="43"/>
        <v>0.46</v>
      </c>
      <c r="E168" s="129">
        <f t="shared" si="43"/>
        <v>0.46</v>
      </c>
      <c r="F168" s="129">
        <f t="shared" si="43"/>
        <v>0.46</v>
      </c>
      <c r="G168" s="129">
        <f t="shared" si="43"/>
        <v>0.46</v>
      </c>
      <c r="H168" s="129">
        <f t="shared" si="43"/>
        <v>0.46</v>
      </c>
      <c r="I168" s="129">
        <f t="shared" si="43"/>
        <v>0.46</v>
      </c>
      <c r="J168" s="129">
        <f t="shared" si="43"/>
        <v>0.46</v>
      </c>
      <c r="K168" s="129">
        <f t="shared" si="43"/>
        <v>0.46</v>
      </c>
      <c r="L168" s="129">
        <f t="shared" si="43"/>
        <v>0.46</v>
      </c>
      <c r="M168" s="129">
        <f t="shared" si="43"/>
        <v>0.46</v>
      </c>
      <c r="N168" s="129">
        <f t="shared" si="43"/>
        <v>0.46</v>
      </c>
      <c r="O168" s="129">
        <f t="shared" si="43"/>
        <v>0.46</v>
      </c>
      <c r="P168" s="129">
        <f t="shared" si="43"/>
        <v>0.46</v>
      </c>
      <c r="Q168" s="129">
        <f t="shared" si="43"/>
        <v>0.46</v>
      </c>
      <c r="R168" s="129">
        <f t="shared" si="44"/>
        <v>0.46</v>
      </c>
      <c r="S168" s="129">
        <f t="shared" si="44"/>
        <v>0.46</v>
      </c>
      <c r="T168" s="129">
        <f t="shared" si="44"/>
        <v>0.46</v>
      </c>
      <c r="U168" s="129">
        <f t="shared" si="44"/>
        <v>0.46</v>
      </c>
      <c r="V168" s="129">
        <f t="shared" si="44"/>
        <v>0.46</v>
      </c>
      <c r="W168" s="129">
        <f t="shared" si="44"/>
        <v>0.46</v>
      </c>
      <c r="X168" s="129">
        <f t="shared" si="44"/>
        <v>0.46</v>
      </c>
      <c r="Y168" s="129">
        <f t="shared" si="44"/>
        <v>0.46</v>
      </c>
      <c r="Z168" s="129">
        <f t="shared" si="44"/>
        <v>0.46</v>
      </c>
      <c r="AA168" s="129">
        <f t="shared" si="44"/>
        <v>0.46</v>
      </c>
      <c r="AB168" s="129">
        <f t="shared" si="44"/>
        <v>0.46</v>
      </c>
      <c r="AC168" s="129">
        <f t="shared" si="44"/>
        <v>0.46</v>
      </c>
      <c r="AD168" s="129">
        <f t="shared" si="44"/>
        <v>0.46</v>
      </c>
      <c r="AE168" s="129">
        <f t="shared" si="44"/>
        <v>0.46</v>
      </c>
      <c r="AF168" s="129">
        <f t="shared" si="44"/>
        <v>0.46</v>
      </c>
      <c r="AG168" s="171">
        <v>2.4</v>
      </c>
      <c r="AH168" s="51"/>
      <c r="AI168" s="52"/>
      <c r="AK168" s="53"/>
    </row>
    <row r="169" spans="1:37" x14ac:dyDescent="0.25">
      <c r="A169" s="118" t="s">
        <v>172</v>
      </c>
      <c r="B169" s="128">
        <v>0.85</v>
      </c>
      <c r="C169" s="129">
        <f t="shared" si="43"/>
        <v>0.85</v>
      </c>
      <c r="D169" s="129">
        <f t="shared" si="43"/>
        <v>0.85</v>
      </c>
      <c r="E169" s="129">
        <f t="shared" si="43"/>
        <v>0.85</v>
      </c>
      <c r="F169" s="129">
        <f t="shared" si="43"/>
        <v>0.85</v>
      </c>
      <c r="G169" s="129">
        <f t="shared" si="43"/>
        <v>0.85</v>
      </c>
      <c r="H169" s="129">
        <f t="shared" si="43"/>
        <v>0.85</v>
      </c>
      <c r="I169" s="129">
        <f t="shared" si="43"/>
        <v>0.85</v>
      </c>
      <c r="J169" s="129">
        <f t="shared" si="43"/>
        <v>0.85</v>
      </c>
      <c r="K169" s="129">
        <f t="shared" si="43"/>
        <v>0.85</v>
      </c>
      <c r="L169" s="129">
        <f t="shared" si="43"/>
        <v>0.85</v>
      </c>
      <c r="M169" s="129">
        <f t="shared" si="43"/>
        <v>0.85</v>
      </c>
      <c r="N169" s="129">
        <f t="shared" si="43"/>
        <v>0.85</v>
      </c>
      <c r="O169" s="129">
        <f t="shared" si="43"/>
        <v>0.85</v>
      </c>
      <c r="P169" s="129">
        <f t="shared" si="43"/>
        <v>0.85</v>
      </c>
      <c r="Q169" s="129">
        <f t="shared" si="43"/>
        <v>0.85</v>
      </c>
      <c r="R169" s="129">
        <f t="shared" si="44"/>
        <v>0.85</v>
      </c>
      <c r="S169" s="129">
        <f t="shared" si="44"/>
        <v>0.85</v>
      </c>
      <c r="T169" s="129">
        <f t="shared" si="44"/>
        <v>0.85</v>
      </c>
      <c r="U169" s="129">
        <f t="shared" si="44"/>
        <v>0.85</v>
      </c>
      <c r="V169" s="129">
        <f t="shared" si="44"/>
        <v>0.85</v>
      </c>
      <c r="W169" s="129">
        <f t="shared" si="44"/>
        <v>0.85</v>
      </c>
      <c r="X169" s="129">
        <f t="shared" si="44"/>
        <v>0.85</v>
      </c>
      <c r="Y169" s="129">
        <f t="shared" si="44"/>
        <v>0.85</v>
      </c>
      <c r="Z169" s="129">
        <f t="shared" si="44"/>
        <v>0.85</v>
      </c>
      <c r="AA169" s="129">
        <f t="shared" si="44"/>
        <v>0.85</v>
      </c>
      <c r="AB169" s="129">
        <f t="shared" si="44"/>
        <v>0.85</v>
      </c>
      <c r="AC169" s="129">
        <f t="shared" si="44"/>
        <v>0.85</v>
      </c>
      <c r="AD169" s="129">
        <f t="shared" si="44"/>
        <v>0.85</v>
      </c>
      <c r="AE169" s="129">
        <f t="shared" si="44"/>
        <v>0.85</v>
      </c>
      <c r="AF169" s="129">
        <f t="shared" si="44"/>
        <v>0.85</v>
      </c>
      <c r="AG169" s="171">
        <v>2.4</v>
      </c>
      <c r="AH169" s="51"/>
      <c r="AI169" s="52"/>
      <c r="AK169" s="53"/>
    </row>
    <row r="170" spans="1:37" x14ac:dyDescent="0.25">
      <c r="A170" s="118" t="s">
        <v>173</v>
      </c>
      <c r="B170" s="128">
        <v>0.9</v>
      </c>
      <c r="C170" s="129">
        <f t="shared" si="43"/>
        <v>0.9</v>
      </c>
      <c r="D170" s="129">
        <f t="shared" si="43"/>
        <v>0.9</v>
      </c>
      <c r="E170" s="129">
        <f t="shared" si="43"/>
        <v>0.9</v>
      </c>
      <c r="F170" s="129">
        <f t="shared" si="43"/>
        <v>0.9</v>
      </c>
      <c r="G170" s="129">
        <f t="shared" si="43"/>
        <v>0.9</v>
      </c>
      <c r="H170" s="129">
        <f t="shared" si="43"/>
        <v>0.9</v>
      </c>
      <c r="I170" s="129">
        <f t="shared" si="43"/>
        <v>0.9</v>
      </c>
      <c r="J170" s="129">
        <f t="shared" si="43"/>
        <v>0.9</v>
      </c>
      <c r="K170" s="129">
        <f t="shared" si="43"/>
        <v>0.9</v>
      </c>
      <c r="L170" s="129">
        <f t="shared" si="43"/>
        <v>0.9</v>
      </c>
      <c r="M170" s="129">
        <f t="shared" si="43"/>
        <v>0.9</v>
      </c>
      <c r="N170" s="129">
        <f t="shared" si="43"/>
        <v>0.9</v>
      </c>
      <c r="O170" s="129">
        <f t="shared" si="43"/>
        <v>0.9</v>
      </c>
      <c r="P170" s="129">
        <f t="shared" si="43"/>
        <v>0.9</v>
      </c>
      <c r="Q170" s="129">
        <f t="shared" si="43"/>
        <v>0.9</v>
      </c>
      <c r="R170" s="129">
        <f t="shared" si="44"/>
        <v>0.9</v>
      </c>
      <c r="S170" s="129">
        <f t="shared" si="44"/>
        <v>0.9</v>
      </c>
      <c r="T170" s="129">
        <f t="shared" si="44"/>
        <v>0.9</v>
      </c>
      <c r="U170" s="129">
        <f t="shared" si="44"/>
        <v>0.9</v>
      </c>
      <c r="V170" s="129">
        <f t="shared" si="44"/>
        <v>0.9</v>
      </c>
      <c r="W170" s="129">
        <f t="shared" si="44"/>
        <v>0.9</v>
      </c>
      <c r="X170" s="129">
        <f t="shared" si="44"/>
        <v>0.9</v>
      </c>
      <c r="Y170" s="129">
        <f t="shared" si="44"/>
        <v>0.9</v>
      </c>
      <c r="Z170" s="129">
        <f t="shared" si="44"/>
        <v>0.9</v>
      </c>
      <c r="AA170" s="129">
        <f t="shared" si="44"/>
        <v>0.9</v>
      </c>
      <c r="AB170" s="129">
        <f t="shared" si="44"/>
        <v>0.9</v>
      </c>
      <c r="AC170" s="129">
        <f t="shared" si="44"/>
        <v>0.9</v>
      </c>
      <c r="AD170" s="129">
        <f t="shared" si="44"/>
        <v>0.9</v>
      </c>
      <c r="AE170" s="129">
        <f t="shared" si="44"/>
        <v>0.9</v>
      </c>
      <c r="AF170" s="129">
        <f t="shared" si="44"/>
        <v>0.9</v>
      </c>
      <c r="AG170" s="171">
        <v>2.2000000000000002</v>
      </c>
      <c r="AH170" s="51"/>
      <c r="AI170" s="52"/>
      <c r="AK170" s="53"/>
    </row>
    <row r="171" spans="1:37" x14ac:dyDescent="0.25">
      <c r="A171" s="118" t="s">
        <v>174</v>
      </c>
      <c r="B171" s="128">
        <v>0.44</v>
      </c>
      <c r="C171" s="129">
        <f t="shared" si="43"/>
        <v>0.44</v>
      </c>
      <c r="D171" s="129">
        <f t="shared" si="43"/>
        <v>0.44</v>
      </c>
      <c r="E171" s="129">
        <f t="shared" si="43"/>
        <v>0.44</v>
      </c>
      <c r="F171" s="129">
        <f t="shared" si="43"/>
        <v>0.44</v>
      </c>
      <c r="G171" s="129">
        <f t="shared" si="43"/>
        <v>0.44</v>
      </c>
      <c r="H171" s="129">
        <f t="shared" si="43"/>
        <v>0.44</v>
      </c>
      <c r="I171" s="129">
        <f t="shared" si="43"/>
        <v>0.44</v>
      </c>
      <c r="J171" s="129">
        <f t="shared" si="43"/>
        <v>0.44</v>
      </c>
      <c r="K171" s="129">
        <f t="shared" si="43"/>
        <v>0.44</v>
      </c>
      <c r="L171" s="129">
        <f t="shared" si="43"/>
        <v>0.44</v>
      </c>
      <c r="M171" s="129">
        <f t="shared" si="43"/>
        <v>0.44</v>
      </c>
      <c r="N171" s="129">
        <f t="shared" si="43"/>
        <v>0.44</v>
      </c>
      <c r="O171" s="129">
        <f t="shared" si="43"/>
        <v>0.44</v>
      </c>
      <c r="P171" s="129">
        <f t="shared" si="43"/>
        <v>0.44</v>
      </c>
      <c r="Q171" s="129">
        <f t="shared" si="43"/>
        <v>0.44</v>
      </c>
      <c r="R171" s="129">
        <f t="shared" si="44"/>
        <v>0.44</v>
      </c>
      <c r="S171" s="129">
        <f t="shared" si="44"/>
        <v>0.44</v>
      </c>
      <c r="T171" s="129">
        <f t="shared" si="44"/>
        <v>0.44</v>
      </c>
      <c r="U171" s="129">
        <f t="shared" si="44"/>
        <v>0.44</v>
      </c>
      <c r="V171" s="129">
        <f t="shared" si="44"/>
        <v>0.44</v>
      </c>
      <c r="W171" s="129">
        <f t="shared" si="44"/>
        <v>0.44</v>
      </c>
      <c r="X171" s="129">
        <f t="shared" si="44"/>
        <v>0.44</v>
      </c>
      <c r="Y171" s="129">
        <f t="shared" si="44"/>
        <v>0.44</v>
      </c>
      <c r="Z171" s="129">
        <f t="shared" si="44"/>
        <v>0.44</v>
      </c>
      <c r="AA171" s="129">
        <f t="shared" si="44"/>
        <v>0.44</v>
      </c>
      <c r="AB171" s="129">
        <f t="shared" si="44"/>
        <v>0.44</v>
      </c>
      <c r="AC171" s="129">
        <f t="shared" si="44"/>
        <v>0.44</v>
      </c>
      <c r="AD171" s="129">
        <f t="shared" si="44"/>
        <v>0.44</v>
      </c>
      <c r="AE171" s="129">
        <f t="shared" si="44"/>
        <v>0.44</v>
      </c>
      <c r="AF171" s="129">
        <f t="shared" si="44"/>
        <v>0.44</v>
      </c>
      <c r="AG171" s="171">
        <v>2</v>
      </c>
      <c r="AH171" s="51"/>
      <c r="AI171" s="52"/>
      <c r="AK171" s="53"/>
    </row>
    <row r="172" spans="1:37" x14ac:dyDescent="0.25">
      <c r="A172" s="118" t="s">
        <v>175</v>
      </c>
      <c r="B172" s="128">
        <v>2.1</v>
      </c>
      <c r="C172" s="129">
        <f t="shared" si="43"/>
        <v>2.1</v>
      </c>
      <c r="D172" s="129">
        <f t="shared" si="43"/>
        <v>2.1</v>
      </c>
      <c r="E172" s="129">
        <f t="shared" si="43"/>
        <v>2.1</v>
      </c>
      <c r="F172" s="129">
        <f t="shared" si="43"/>
        <v>2.1</v>
      </c>
      <c r="G172" s="129">
        <f t="shared" si="43"/>
        <v>2.1</v>
      </c>
      <c r="H172" s="129">
        <f t="shared" si="43"/>
        <v>2.1</v>
      </c>
      <c r="I172" s="129">
        <f t="shared" si="43"/>
        <v>2.1</v>
      </c>
      <c r="J172" s="129">
        <f t="shared" si="43"/>
        <v>2.1</v>
      </c>
      <c r="K172" s="129">
        <f t="shared" si="43"/>
        <v>2.1</v>
      </c>
      <c r="L172" s="129">
        <f t="shared" si="43"/>
        <v>2.1</v>
      </c>
      <c r="M172" s="129">
        <f t="shared" si="43"/>
        <v>2.1</v>
      </c>
      <c r="N172" s="129">
        <f t="shared" si="43"/>
        <v>2.1</v>
      </c>
      <c r="O172" s="129">
        <f t="shared" si="43"/>
        <v>2.1</v>
      </c>
      <c r="P172" s="129">
        <f t="shared" si="43"/>
        <v>2.1</v>
      </c>
      <c r="Q172" s="129">
        <f t="shared" si="43"/>
        <v>2.1</v>
      </c>
      <c r="R172" s="129">
        <f t="shared" si="44"/>
        <v>2.1</v>
      </c>
      <c r="S172" s="129">
        <f t="shared" si="44"/>
        <v>2.1</v>
      </c>
      <c r="T172" s="129">
        <f t="shared" si="44"/>
        <v>2.1</v>
      </c>
      <c r="U172" s="129">
        <f t="shared" si="44"/>
        <v>2.1</v>
      </c>
      <c r="V172" s="129">
        <f t="shared" si="44"/>
        <v>2.1</v>
      </c>
      <c r="W172" s="129">
        <f t="shared" si="44"/>
        <v>2.1</v>
      </c>
      <c r="X172" s="129">
        <f t="shared" si="44"/>
        <v>2.1</v>
      </c>
      <c r="Y172" s="129">
        <f t="shared" si="44"/>
        <v>2.1</v>
      </c>
      <c r="Z172" s="129">
        <f t="shared" si="44"/>
        <v>2.1</v>
      </c>
      <c r="AA172" s="129">
        <f t="shared" si="44"/>
        <v>2.1</v>
      </c>
      <c r="AB172" s="129">
        <f t="shared" si="44"/>
        <v>2.1</v>
      </c>
      <c r="AC172" s="129">
        <f t="shared" si="44"/>
        <v>2.1</v>
      </c>
      <c r="AD172" s="129">
        <f t="shared" si="44"/>
        <v>2.1</v>
      </c>
      <c r="AE172" s="129">
        <f t="shared" si="44"/>
        <v>2.1</v>
      </c>
      <c r="AF172" s="129">
        <f t="shared" si="44"/>
        <v>2.1</v>
      </c>
      <c r="AG172" s="171">
        <v>2</v>
      </c>
      <c r="AH172" s="51"/>
      <c r="AI172" s="52"/>
      <c r="AK172" s="53"/>
    </row>
    <row r="173" spans="1:37" x14ac:dyDescent="0.25">
      <c r="A173" s="118" t="s">
        <v>176</v>
      </c>
      <c r="B173" s="128">
        <v>0.9</v>
      </c>
      <c r="C173" s="129">
        <f t="shared" si="43"/>
        <v>0.9</v>
      </c>
      <c r="D173" s="129">
        <f t="shared" si="43"/>
        <v>0.9</v>
      </c>
      <c r="E173" s="129">
        <f t="shared" si="43"/>
        <v>0.9</v>
      </c>
      <c r="F173" s="129">
        <f t="shared" si="43"/>
        <v>0.9</v>
      </c>
      <c r="G173" s="129">
        <f t="shared" si="43"/>
        <v>0.9</v>
      </c>
      <c r="H173" s="129">
        <f t="shared" si="43"/>
        <v>0.9</v>
      </c>
      <c r="I173" s="129">
        <f t="shared" si="43"/>
        <v>0.9</v>
      </c>
      <c r="J173" s="129">
        <f t="shared" si="43"/>
        <v>0.9</v>
      </c>
      <c r="K173" s="129">
        <f t="shared" si="43"/>
        <v>0.9</v>
      </c>
      <c r="L173" s="129">
        <f t="shared" si="43"/>
        <v>0.9</v>
      </c>
      <c r="M173" s="129">
        <f t="shared" si="43"/>
        <v>0.9</v>
      </c>
      <c r="N173" s="129">
        <f t="shared" si="43"/>
        <v>0.9</v>
      </c>
      <c r="O173" s="129">
        <f t="shared" si="43"/>
        <v>0.9</v>
      </c>
      <c r="P173" s="129">
        <f t="shared" si="43"/>
        <v>0.9</v>
      </c>
      <c r="Q173" s="129">
        <f t="shared" si="43"/>
        <v>0.9</v>
      </c>
      <c r="R173" s="129">
        <f t="shared" si="44"/>
        <v>0.9</v>
      </c>
      <c r="S173" s="129">
        <f t="shared" si="44"/>
        <v>0.9</v>
      </c>
      <c r="T173" s="129">
        <f t="shared" si="44"/>
        <v>0.9</v>
      </c>
      <c r="U173" s="129">
        <f t="shared" si="44"/>
        <v>0.9</v>
      </c>
      <c r="V173" s="129">
        <f t="shared" si="44"/>
        <v>0.9</v>
      </c>
      <c r="W173" s="129">
        <f t="shared" si="44"/>
        <v>0.9</v>
      </c>
      <c r="X173" s="129">
        <f t="shared" si="44"/>
        <v>0.9</v>
      </c>
      <c r="Y173" s="129">
        <f t="shared" si="44"/>
        <v>0.9</v>
      </c>
      <c r="Z173" s="129">
        <f t="shared" si="44"/>
        <v>0.9</v>
      </c>
      <c r="AA173" s="129">
        <f t="shared" si="44"/>
        <v>0.9</v>
      </c>
      <c r="AB173" s="129">
        <f t="shared" si="44"/>
        <v>0.9</v>
      </c>
      <c r="AC173" s="129">
        <f t="shared" si="44"/>
        <v>0.9</v>
      </c>
      <c r="AD173" s="129">
        <f t="shared" si="44"/>
        <v>0.9</v>
      </c>
      <c r="AE173" s="129">
        <f t="shared" si="44"/>
        <v>0.9</v>
      </c>
      <c r="AF173" s="129">
        <f t="shared" si="44"/>
        <v>0.9</v>
      </c>
      <c r="AG173" s="171">
        <v>2</v>
      </c>
      <c r="AH173" s="51"/>
      <c r="AI173" s="52"/>
      <c r="AK173" s="53"/>
    </row>
    <row r="174" spans="1:37" x14ac:dyDescent="0.25">
      <c r="A174" s="118" t="s">
        <v>177</v>
      </c>
      <c r="B174" s="128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71">
        <v>1.8</v>
      </c>
      <c r="AH174" s="51"/>
      <c r="AI174" s="52"/>
      <c r="AK174" s="53"/>
    </row>
    <row r="175" spans="1:37" x14ac:dyDescent="0.25">
      <c r="A175" s="118" t="s">
        <v>178</v>
      </c>
      <c r="B175" s="128">
        <v>0.57999999999999996</v>
      </c>
      <c r="C175" s="129">
        <f t="shared" ref="C175:R187" si="45">B175</f>
        <v>0.57999999999999996</v>
      </c>
      <c r="D175" s="129">
        <f t="shared" si="45"/>
        <v>0.57999999999999996</v>
      </c>
      <c r="E175" s="129">
        <f t="shared" si="45"/>
        <v>0.57999999999999996</v>
      </c>
      <c r="F175" s="129">
        <f t="shared" si="45"/>
        <v>0.57999999999999996</v>
      </c>
      <c r="G175" s="129">
        <f t="shared" si="45"/>
        <v>0.57999999999999996</v>
      </c>
      <c r="H175" s="129">
        <f t="shared" si="45"/>
        <v>0.57999999999999996</v>
      </c>
      <c r="I175" s="129">
        <f t="shared" si="45"/>
        <v>0.57999999999999996</v>
      </c>
      <c r="J175" s="129">
        <f t="shared" si="45"/>
        <v>0.57999999999999996</v>
      </c>
      <c r="K175" s="129">
        <f t="shared" si="45"/>
        <v>0.57999999999999996</v>
      </c>
      <c r="L175" s="129">
        <f t="shared" si="45"/>
        <v>0.57999999999999996</v>
      </c>
      <c r="M175" s="129">
        <f t="shared" si="45"/>
        <v>0.57999999999999996</v>
      </c>
      <c r="N175" s="129">
        <f t="shared" si="45"/>
        <v>0.57999999999999996</v>
      </c>
      <c r="O175" s="129">
        <f t="shared" si="45"/>
        <v>0.57999999999999996</v>
      </c>
      <c r="P175" s="129">
        <f t="shared" si="45"/>
        <v>0.57999999999999996</v>
      </c>
      <c r="Q175" s="129">
        <f t="shared" si="45"/>
        <v>0.57999999999999996</v>
      </c>
      <c r="R175" s="129">
        <f t="shared" si="45"/>
        <v>0.57999999999999996</v>
      </c>
      <c r="S175" s="129">
        <f t="shared" ref="R175:AF187" si="46">R175</f>
        <v>0.57999999999999996</v>
      </c>
      <c r="T175" s="129">
        <f t="shared" si="46"/>
        <v>0.57999999999999996</v>
      </c>
      <c r="U175" s="129">
        <f t="shared" si="46"/>
        <v>0.57999999999999996</v>
      </c>
      <c r="V175" s="129">
        <f t="shared" si="46"/>
        <v>0.57999999999999996</v>
      </c>
      <c r="W175" s="129">
        <f t="shared" si="46"/>
        <v>0.57999999999999996</v>
      </c>
      <c r="X175" s="129">
        <f t="shared" si="46"/>
        <v>0.57999999999999996</v>
      </c>
      <c r="Y175" s="129">
        <f t="shared" si="46"/>
        <v>0.57999999999999996</v>
      </c>
      <c r="Z175" s="129">
        <f t="shared" si="46"/>
        <v>0.57999999999999996</v>
      </c>
      <c r="AA175" s="129">
        <f t="shared" si="46"/>
        <v>0.57999999999999996</v>
      </c>
      <c r="AB175" s="129">
        <f t="shared" si="46"/>
        <v>0.57999999999999996</v>
      </c>
      <c r="AC175" s="129">
        <f t="shared" si="46"/>
        <v>0.57999999999999996</v>
      </c>
      <c r="AD175" s="129">
        <f t="shared" si="46"/>
        <v>0.57999999999999996</v>
      </c>
      <c r="AE175" s="129">
        <f t="shared" si="46"/>
        <v>0.57999999999999996</v>
      </c>
      <c r="AF175" s="129">
        <f t="shared" si="46"/>
        <v>0.57999999999999996</v>
      </c>
      <c r="AG175" s="171">
        <v>1.8</v>
      </c>
      <c r="AH175" s="51"/>
      <c r="AI175" s="52"/>
      <c r="AK175" s="53"/>
    </row>
    <row r="176" spans="1:37" x14ac:dyDescent="0.25">
      <c r="A176" s="118" t="s">
        <v>179</v>
      </c>
      <c r="B176" s="128">
        <v>0.8</v>
      </c>
      <c r="C176" s="129">
        <f t="shared" si="45"/>
        <v>0.8</v>
      </c>
      <c r="D176" s="129">
        <f t="shared" si="45"/>
        <v>0.8</v>
      </c>
      <c r="E176" s="129">
        <f t="shared" si="45"/>
        <v>0.8</v>
      </c>
      <c r="F176" s="129">
        <f t="shared" si="45"/>
        <v>0.8</v>
      </c>
      <c r="G176" s="129">
        <f t="shared" si="45"/>
        <v>0.8</v>
      </c>
      <c r="H176" s="129">
        <f t="shared" si="45"/>
        <v>0.8</v>
      </c>
      <c r="I176" s="129">
        <f t="shared" si="45"/>
        <v>0.8</v>
      </c>
      <c r="J176" s="129">
        <f t="shared" si="45"/>
        <v>0.8</v>
      </c>
      <c r="K176" s="129">
        <f t="shared" si="45"/>
        <v>0.8</v>
      </c>
      <c r="L176" s="129">
        <f t="shared" si="45"/>
        <v>0.8</v>
      </c>
      <c r="M176" s="129">
        <f t="shared" si="45"/>
        <v>0.8</v>
      </c>
      <c r="N176" s="129">
        <f t="shared" si="45"/>
        <v>0.8</v>
      </c>
      <c r="O176" s="129">
        <f t="shared" si="45"/>
        <v>0.8</v>
      </c>
      <c r="P176" s="129">
        <f t="shared" si="45"/>
        <v>0.8</v>
      </c>
      <c r="Q176" s="129">
        <f t="shared" si="45"/>
        <v>0.8</v>
      </c>
      <c r="R176" s="129">
        <f t="shared" si="45"/>
        <v>0.8</v>
      </c>
      <c r="S176" s="129">
        <f t="shared" si="46"/>
        <v>0.8</v>
      </c>
      <c r="T176" s="129">
        <f t="shared" si="46"/>
        <v>0.8</v>
      </c>
      <c r="U176" s="129">
        <f t="shared" si="46"/>
        <v>0.8</v>
      </c>
      <c r="V176" s="129">
        <f t="shared" si="46"/>
        <v>0.8</v>
      </c>
      <c r="W176" s="129">
        <f t="shared" si="46"/>
        <v>0.8</v>
      </c>
      <c r="X176" s="129">
        <f t="shared" si="46"/>
        <v>0.8</v>
      </c>
      <c r="Y176" s="129">
        <f t="shared" si="46"/>
        <v>0.8</v>
      </c>
      <c r="Z176" s="129">
        <f t="shared" si="46"/>
        <v>0.8</v>
      </c>
      <c r="AA176" s="129">
        <f t="shared" si="46"/>
        <v>0.8</v>
      </c>
      <c r="AB176" s="129">
        <f t="shared" si="46"/>
        <v>0.8</v>
      </c>
      <c r="AC176" s="129">
        <f t="shared" si="46"/>
        <v>0.8</v>
      </c>
      <c r="AD176" s="129">
        <f t="shared" si="46"/>
        <v>0.8</v>
      </c>
      <c r="AE176" s="129">
        <f t="shared" si="46"/>
        <v>0.8</v>
      </c>
      <c r="AF176" s="129">
        <f t="shared" si="46"/>
        <v>0.8</v>
      </c>
      <c r="AG176" s="171">
        <v>1.65</v>
      </c>
      <c r="AH176" s="51"/>
      <c r="AI176" s="52"/>
      <c r="AK176" s="53"/>
    </row>
    <row r="177" spans="1:37" x14ac:dyDescent="0.25">
      <c r="A177" s="118" t="s">
        <v>211</v>
      </c>
      <c r="B177" s="128">
        <v>0</v>
      </c>
      <c r="C177" s="129">
        <f t="shared" si="45"/>
        <v>0</v>
      </c>
      <c r="D177" s="129">
        <f t="shared" si="45"/>
        <v>0</v>
      </c>
      <c r="E177" s="129">
        <f t="shared" si="45"/>
        <v>0</v>
      </c>
      <c r="F177" s="129">
        <f t="shared" si="45"/>
        <v>0</v>
      </c>
      <c r="G177" s="129">
        <f t="shared" si="45"/>
        <v>0</v>
      </c>
      <c r="H177" s="129">
        <f t="shared" si="45"/>
        <v>0</v>
      </c>
      <c r="I177" s="129">
        <f t="shared" si="45"/>
        <v>0</v>
      </c>
      <c r="J177" s="129">
        <f t="shared" si="45"/>
        <v>0</v>
      </c>
      <c r="K177" s="129">
        <f t="shared" si="45"/>
        <v>0</v>
      </c>
      <c r="L177" s="129">
        <f t="shared" si="45"/>
        <v>0</v>
      </c>
      <c r="M177" s="129">
        <f t="shared" si="45"/>
        <v>0</v>
      </c>
      <c r="N177" s="129">
        <f t="shared" si="45"/>
        <v>0</v>
      </c>
      <c r="O177" s="129">
        <f t="shared" si="45"/>
        <v>0</v>
      </c>
      <c r="P177" s="129">
        <f t="shared" si="45"/>
        <v>0</v>
      </c>
      <c r="Q177" s="129">
        <f t="shared" si="45"/>
        <v>0</v>
      </c>
      <c r="R177" s="129">
        <f t="shared" si="45"/>
        <v>0</v>
      </c>
      <c r="S177" s="129">
        <f t="shared" si="46"/>
        <v>0</v>
      </c>
      <c r="T177" s="129">
        <f t="shared" si="46"/>
        <v>0</v>
      </c>
      <c r="U177" s="129">
        <f t="shared" si="46"/>
        <v>0</v>
      </c>
      <c r="V177" s="129">
        <f t="shared" si="46"/>
        <v>0</v>
      </c>
      <c r="W177" s="129">
        <f t="shared" si="46"/>
        <v>0</v>
      </c>
      <c r="X177" s="129">
        <f t="shared" si="46"/>
        <v>0</v>
      </c>
      <c r="Y177" s="129">
        <f t="shared" si="46"/>
        <v>0</v>
      </c>
      <c r="Z177" s="129">
        <f t="shared" si="46"/>
        <v>0</v>
      </c>
      <c r="AA177" s="129">
        <f t="shared" si="46"/>
        <v>0</v>
      </c>
      <c r="AB177" s="129">
        <f t="shared" si="46"/>
        <v>0</v>
      </c>
      <c r="AC177" s="129">
        <f t="shared" si="46"/>
        <v>0</v>
      </c>
      <c r="AD177" s="129">
        <f t="shared" si="46"/>
        <v>0</v>
      </c>
      <c r="AE177" s="129">
        <f t="shared" si="46"/>
        <v>0</v>
      </c>
      <c r="AF177" s="129">
        <f t="shared" si="46"/>
        <v>0</v>
      </c>
      <c r="AG177" s="171">
        <v>1.5</v>
      </c>
      <c r="AH177" s="51"/>
      <c r="AI177" s="52"/>
      <c r="AK177" s="53"/>
    </row>
    <row r="178" spans="1:37" x14ac:dyDescent="0.25">
      <c r="A178" s="118" t="s">
        <v>180</v>
      </c>
      <c r="B178" s="128">
        <v>0.6</v>
      </c>
      <c r="C178" s="129">
        <f t="shared" si="45"/>
        <v>0.6</v>
      </c>
      <c r="D178" s="129">
        <f t="shared" si="45"/>
        <v>0.6</v>
      </c>
      <c r="E178" s="129">
        <f t="shared" si="45"/>
        <v>0.6</v>
      </c>
      <c r="F178" s="129">
        <f t="shared" si="45"/>
        <v>0.6</v>
      </c>
      <c r="G178" s="129">
        <f t="shared" si="45"/>
        <v>0.6</v>
      </c>
      <c r="H178" s="129">
        <f t="shared" si="45"/>
        <v>0.6</v>
      </c>
      <c r="I178" s="129">
        <f t="shared" si="45"/>
        <v>0.6</v>
      </c>
      <c r="J178" s="129">
        <f t="shared" si="45"/>
        <v>0.6</v>
      </c>
      <c r="K178" s="129">
        <f t="shared" si="45"/>
        <v>0.6</v>
      </c>
      <c r="L178" s="129">
        <f t="shared" si="45"/>
        <v>0.6</v>
      </c>
      <c r="M178" s="129">
        <f t="shared" si="45"/>
        <v>0.6</v>
      </c>
      <c r="N178" s="129">
        <f t="shared" si="45"/>
        <v>0.6</v>
      </c>
      <c r="O178" s="129">
        <f t="shared" si="45"/>
        <v>0.6</v>
      </c>
      <c r="P178" s="129">
        <f t="shared" si="45"/>
        <v>0.6</v>
      </c>
      <c r="Q178" s="129">
        <f t="shared" si="45"/>
        <v>0.6</v>
      </c>
      <c r="R178" s="129">
        <f t="shared" si="45"/>
        <v>0.6</v>
      </c>
      <c r="S178" s="129">
        <f t="shared" si="46"/>
        <v>0.6</v>
      </c>
      <c r="T178" s="129">
        <f t="shared" si="46"/>
        <v>0.6</v>
      </c>
      <c r="U178" s="129">
        <f t="shared" si="46"/>
        <v>0.6</v>
      </c>
      <c r="V178" s="129">
        <f t="shared" si="46"/>
        <v>0.6</v>
      </c>
      <c r="W178" s="129">
        <f t="shared" si="46"/>
        <v>0.6</v>
      </c>
      <c r="X178" s="129">
        <f t="shared" si="46"/>
        <v>0.6</v>
      </c>
      <c r="Y178" s="129">
        <f t="shared" si="46"/>
        <v>0.6</v>
      </c>
      <c r="Z178" s="129">
        <f t="shared" si="46"/>
        <v>0.6</v>
      </c>
      <c r="AA178" s="129">
        <f t="shared" si="46"/>
        <v>0.6</v>
      </c>
      <c r="AB178" s="129">
        <f t="shared" si="46"/>
        <v>0.6</v>
      </c>
      <c r="AC178" s="129">
        <f t="shared" si="46"/>
        <v>0.6</v>
      </c>
      <c r="AD178" s="129">
        <f t="shared" si="46"/>
        <v>0.6</v>
      </c>
      <c r="AE178" s="129">
        <f t="shared" si="46"/>
        <v>0.6</v>
      </c>
      <c r="AF178" s="129">
        <f t="shared" si="46"/>
        <v>0.6</v>
      </c>
      <c r="AG178" s="171">
        <v>0.998</v>
      </c>
      <c r="AH178" s="51"/>
      <c r="AI178" s="52"/>
      <c r="AK178" s="53"/>
    </row>
    <row r="179" spans="1:37" x14ac:dyDescent="0.25">
      <c r="A179" s="118" t="s">
        <v>181</v>
      </c>
      <c r="B179" s="128">
        <v>0.6</v>
      </c>
      <c r="C179" s="129">
        <f t="shared" si="45"/>
        <v>0.6</v>
      </c>
      <c r="D179" s="129">
        <f t="shared" si="45"/>
        <v>0.6</v>
      </c>
      <c r="E179" s="129">
        <f t="shared" si="45"/>
        <v>0.6</v>
      </c>
      <c r="F179" s="129">
        <f t="shared" si="45"/>
        <v>0.6</v>
      </c>
      <c r="G179" s="129">
        <f t="shared" si="45"/>
        <v>0.6</v>
      </c>
      <c r="H179" s="129">
        <f t="shared" si="45"/>
        <v>0.6</v>
      </c>
      <c r="I179" s="129">
        <f t="shared" si="45"/>
        <v>0.6</v>
      </c>
      <c r="J179" s="129">
        <f t="shared" si="45"/>
        <v>0.6</v>
      </c>
      <c r="K179" s="129">
        <f t="shared" si="45"/>
        <v>0.6</v>
      </c>
      <c r="L179" s="129">
        <f t="shared" si="45"/>
        <v>0.6</v>
      </c>
      <c r="M179" s="129">
        <f t="shared" si="45"/>
        <v>0.6</v>
      </c>
      <c r="N179" s="129">
        <f t="shared" si="45"/>
        <v>0.6</v>
      </c>
      <c r="O179" s="129">
        <f t="shared" si="45"/>
        <v>0.6</v>
      </c>
      <c r="P179" s="129">
        <f t="shared" si="45"/>
        <v>0.6</v>
      </c>
      <c r="Q179" s="129">
        <f t="shared" si="45"/>
        <v>0.6</v>
      </c>
      <c r="R179" s="129">
        <f t="shared" si="45"/>
        <v>0.6</v>
      </c>
      <c r="S179" s="129">
        <f t="shared" si="46"/>
        <v>0.6</v>
      </c>
      <c r="T179" s="129">
        <f t="shared" si="46"/>
        <v>0.6</v>
      </c>
      <c r="U179" s="129">
        <f t="shared" si="46"/>
        <v>0.6</v>
      </c>
      <c r="V179" s="129">
        <f t="shared" si="46"/>
        <v>0.6</v>
      </c>
      <c r="W179" s="129">
        <f t="shared" si="46"/>
        <v>0.6</v>
      </c>
      <c r="X179" s="129">
        <f t="shared" si="46"/>
        <v>0.6</v>
      </c>
      <c r="Y179" s="129">
        <f t="shared" si="46"/>
        <v>0.6</v>
      </c>
      <c r="Z179" s="129">
        <f t="shared" si="46"/>
        <v>0.6</v>
      </c>
      <c r="AA179" s="129">
        <f t="shared" si="46"/>
        <v>0.6</v>
      </c>
      <c r="AB179" s="129">
        <f t="shared" si="46"/>
        <v>0.6</v>
      </c>
      <c r="AC179" s="129">
        <f t="shared" si="46"/>
        <v>0.6</v>
      </c>
      <c r="AD179" s="129">
        <f t="shared" si="46"/>
        <v>0.6</v>
      </c>
      <c r="AE179" s="129">
        <f t="shared" si="46"/>
        <v>0.6</v>
      </c>
      <c r="AF179" s="129">
        <f t="shared" si="46"/>
        <v>0.6</v>
      </c>
      <c r="AG179" s="171">
        <v>0.997</v>
      </c>
      <c r="AH179" s="51"/>
      <c r="AI179" s="52"/>
      <c r="AK179" s="53"/>
    </row>
    <row r="180" spans="1:37" x14ac:dyDescent="0.25">
      <c r="A180" s="118" t="s">
        <v>182</v>
      </c>
      <c r="B180" s="128">
        <v>0.35</v>
      </c>
      <c r="C180" s="129">
        <f t="shared" si="45"/>
        <v>0.35</v>
      </c>
      <c r="D180" s="129">
        <f t="shared" si="45"/>
        <v>0.35</v>
      </c>
      <c r="E180" s="129">
        <f t="shared" si="45"/>
        <v>0.35</v>
      </c>
      <c r="F180" s="129">
        <f t="shared" si="45"/>
        <v>0.35</v>
      </c>
      <c r="G180" s="129">
        <f t="shared" si="45"/>
        <v>0.35</v>
      </c>
      <c r="H180" s="129">
        <f t="shared" si="45"/>
        <v>0.35</v>
      </c>
      <c r="I180" s="129">
        <f t="shared" si="45"/>
        <v>0.35</v>
      </c>
      <c r="J180" s="129">
        <f t="shared" si="45"/>
        <v>0.35</v>
      </c>
      <c r="K180" s="129">
        <f t="shared" si="45"/>
        <v>0.35</v>
      </c>
      <c r="L180" s="129">
        <f t="shared" si="45"/>
        <v>0.35</v>
      </c>
      <c r="M180" s="129">
        <f t="shared" si="45"/>
        <v>0.35</v>
      </c>
      <c r="N180" s="129">
        <f t="shared" si="45"/>
        <v>0.35</v>
      </c>
      <c r="O180" s="129">
        <f t="shared" si="45"/>
        <v>0.35</v>
      </c>
      <c r="P180" s="129">
        <f t="shared" si="45"/>
        <v>0.35</v>
      </c>
      <c r="Q180" s="129">
        <f t="shared" si="45"/>
        <v>0.35</v>
      </c>
      <c r="R180" s="129">
        <f t="shared" si="45"/>
        <v>0.35</v>
      </c>
      <c r="S180" s="129">
        <f t="shared" si="46"/>
        <v>0.35</v>
      </c>
      <c r="T180" s="129">
        <f t="shared" si="46"/>
        <v>0.35</v>
      </c>
      <c r="U180" s="129">
        <f t="shared" si="46"/>
        <v>0.35</v>
      </c>
      <c r="V180" s="129">
        <f t="shared" si="46"/>
        <v>0.35</v>
      </c>
      <c r="W180" s="129">
        <f t="shared" si="46"/>
        <v>0.35</v>
      </c>
      <c r="X180" s="129">
        <f t="shared" si="46"/>
        <v>0.35</v>
      </c>
      <c r="Y180" s="129">
        <f t="shared" si="46"/>
        <v>0.35</v>
      </c>
      <c r="Z180" s="129">
        <f t="shared" si="46"/>
        <v>0.35</v>
      </c>
      <c r="AA180" s="129">
        <f t="shared" si="46"/>
        <v>0.35</v>
      </c>
      <c r="AB180" s="129">
        <f t="shared" si="46"/>
        <v>0.35</v>
      </c>
      <c r="AC180" s="129">
        <f t="shared" si="46"/>
        <v>0.35</v>
      </c>
      <c r="AD180" s="129">
        <f t="shared" si="46"/>
        <v>0.35</v>
      </c>
      <c r="AE180" s="129">
        <f t="shared" si="46"/>
        <v>0.35</v>
      </c>
      <c r="AF180" s="129">
        <f t="shared" si="46"/>
        <v>0.35</v>
      </c>
      <c r="AG180" s="171">
        <v>0.997</v>
      </c>
      <c r="AH180" s="51"/>
      <c r="AI180" s="52"/>
      <c r="AK180" s="53"/>
    </row>
    <row r="181" spans="1:37" x14ac:dyDescent="0.25">
      <c r="A181" s="118" t="s">
        <v>183</v>
      </c>
      <c r="B181" s="128">
        <v>0.28999999999999998</v>
      </c>
      <c r="C181" s="129">
        <f t="shared" si="45"/>
        <v>0.28999999999999998</v>
      </c>
      <c r="D181" s="129">
        <f t="shared" si="45"/>
        <v>0.28999999999999998</v>
      </c>
      <c r="E181" s="129">
        <f t="shared" si="45"/>
        <v>0.28999999999999998</v>
      </c>
      <c r="F181" s="129">
        <f t="shared" si="45"/>
        <v>0.28999999999999998</v>
      </c>
      <c r="G181" s="129">
        <f t="shared" si="45"/>
        <v>0.28999999999999998</v>
      </c>
      <c r="H181" s="129">
        <f t="shared" si="45"/>
        <v>0.28999999999999998</v>
      </c>
      <c r="I181" s="129">
        <f t="shared" si="45"/>
        <v>0.28999999999999998</v>
      </c>
      <c r="J181" s="129">
        <f t="shared" si="45"/>
        <v>0.28999999999999998</v>
      </c>
      <c r="K181" s="129">
        <f t="shared" si="45"/>
        <v>0.28999999999999998</v>
      </c>
      <c r="L181" s="129">
        <f t="shared" si="45"/>
        <v>0.28999999999999998</v>
      </c>
      <c r="M181" s="129">
        <f t="shared" si="45"/>
        <v>0.28999999999999998</v>
      </c>
      <c r="N181" s="129">
        <f t="shared" si="45"/>
        <v>0.28999999999999998</v>
      </c>
      <c r="O181" s="129">
        <f t="shared" si="45"/>
        <v>0.28999999999999998</v>
      </c>
      <c r="P181" s="129">
        <f t="shared" si="45"/>
        <v>0.28999999999999998</v>
      </c>
      <c r="Q181" s="129">
        <f t="shared" si="45"/>
        <v>0.28999999999999998</v>
      </c>
      <c r="R181" s="129">
        <f t="shared" si="45"/>
        <v>0.28999999999999998</v>
      </c>
      <c r="S181" s="129">
        <f t="shared" si="46"/>
        <v>0.28999999999999998</v>
      </c>
      <c r="T181" s="129">
        <f t="shared" si="46"/>
        <v>0.28999999999999998</v>
      </c>
      <c r="U181" s="129">
        <f t="shared" si="46"/>
        <v>0.28999999999999998</v>
      </c>
      <c r="V181" s="129">
        <f t="shared" si="46"/>
        <v>0.28999999999999998</v>
      </c>
      <c r="W181" s="129">
        <f t="shared" si="46"/>
        <v>0.28999999999999998</v>
      </c>
      <c r="X181" s="129">
        <f t="shared" si="46"/>
        <v>0.28999999999999998</v>
      </c>
      <c r="Y181" s="129">
        <f t="shared" si="46"/>
        <v>0.28999999999999998</v>
      </c>
      <c r="Z181" s="129">
        <f t="shared" si="46"/>
        <v>0.28999999999999998</v>
      </c>
      <c r="AA181" s="129">
        <f t="shared" si="46"/>
        <v>0.28999999999999998</v>
      </c>
      <c r="AB181" s="129">
        <f t="shared" si="46"/>
        <v>0.28999999999999998</v>
      </c>
      <c r="AC181" s="129">
        <f t="shared" si="46"/>
        <v>0.28999999999999998</v>
      </c>
      <c r="AD181" s="129">
        <f t="shared" si="46"/>
        <v>0.28999999999999998</v>
      </c>
      <c r="AE181" s="129">
        <f t="shared" si="46"/>
        <v>0.28999999999999998</v>
      </c>
      <c r="AF181" s="129">
        <f t="shared" si="46"/>
        <v>0.28999999999999998</v>
      </c>
      <c r="AG181" s="171">
        <v>0.996</v>
      </c>
      <c r="AH181" s="51"/>
      <c r="AI181" s="52"/>
      <c r="AK181" s="53"/>
    </row>
    <row r="182" spans="1:37" x14ac:dyDescent="0.25">
      <c r="A182" s="118" t="s">
        <v>184</v>
      </c>
      <c r="B182" s="128">
        <v>0.06</v>
      </c>
      <c r="C182" s="129">
        <f t="shared" si="45"/>
        <v>0.06</v>
      </c>
      <c r="D182" s="129">
        <f t="shared" si="45"/>
        <v>0.06</v>
      </c>
      <c r="E182" s="129">
        <f t="shared" si="45"/>
        <v>0.06</v>
      </c>
      <c r="F182" s="129">
        <f t="shared" si="45"/>
        <v>0.06</v>
      </c>
      <c r="G182" s="129">
        <f t="shared" si="45"/>
        <v>0.06</v>
      </c>
      <c r="H182" s="129">
        <f t="shared" si="45"/>
        <v>0.06</v>
      </c>
      <c r="I182" s="129">
        <f t="shared" si="45"/>
        <v>0.06</v>
      </c>
      <c r="J182" s="129">
        <f t="shared" si="45"/>
        <v>0.06</v>
      </c>
      <c r="K182" s="129">
        <f t="shared" si="45"/>
        <v>0.06</v>
      </c>
      <c r="L182" s="129">
        <f t="shared" si="45"/>
        <v>0.06</v>
      </c>
      <c r="M182" s="129">
        <f t="shared" si="45"/>
        <v>0.06</v>
      </c>
      <c r="N182" s="129">
        <f t="shared" si="45"/>
        <v>0.06</v>
      </c>
      <c r="O182" s="129">
        <f t="shared" si="45"/>
        <v>0.06</v>
      </c>
      <c r="P182" s="129">
        <f t="shared" si="45"/>
        <v>0.06</v>
      </c>
      <c r="Q182" s="129">
        <f t="shared" si="45"/>
        <v>0.06</v>
      </c>
      <c r="R182" s="129">
        <f t="shared" si="45"/>
        <v>0.06</v>
      </c>
      <c r="S182" s="129">
        <f t="shared" si="46"/>
        <v>0.06</v>
      </c>
      <c r="T182" s="129">
        <f t="shared" si="46"/>
        <v>0.06</v>
      </c>
      <c r="U182" s="129">
        <f t="shared" si="46"/>
        <v>0.06</v>
      </c>
      <c r="V182" s="129">
        <f t="shared" si="46"/>
        <v>0.06</v>
      </c>
      <c r="W182" s="129">
        <f t="shared" si="46"/>
        <v>0.06</v>
      </c>
      <c r="X182" s="129">
        <f t="shared" si="46"/>
        <v>0.06</v>
      </c>
      <c r="Y182" s="129">
        <f t="shared" si="46"/>
        <v>0.06</v>
      </c>
      <c r="Z182" s="129">
        <f t="shared" si="46"/>
        <v>0.06</v>
      </c>
      <c r="AA182" s="129">
        <f t="shared" si="46"/>
        <v>0.06</v>
      </c>
      <c r="AB182" s="129">
        <f t="shared" si="46"/>
        <v>0.06</v>
      </c>
      <c r="AC182" s="129">
        <f t="shared" si="46"/>
        <v>0.06</v>
      </c>
      <c r="AD182" s="129">
        <f t="shared" si="46"/>
        <v>0.06</v>
      </c>
      <c r="AE182" s="129">
        <f t="shared" si="46"/>
        <v>0.06</v>
      </c>
      <c r="AF182" s="129">
        <f t="shared" si="46"/>
        <v>0.06</v>
      </c>
      <c r="AG182" s="171">
        <v>0.996</v>
      </c>
      <c r="AH182" s="51"/>
      <c r="AI182" s="52"/>
      <c r="AK182" s="53"/>
    </row>
    <row r="183" spans="1:37" x14ac:dyDescent="0.25">
      <c r="A183" s="118" t="s">
        <v>185</v>
      </c>
      <c r="B183" s="128">
        <v>0.11</v>
      </c>
      <c r="C183" s="129">
        <f t="shared" si="45"/>
        <v>0.11</v>
      </c>
      <c r="D183" s="129">
        <f t="shared" si="45"/>
        <v>0.11</v>
      </c>
      <c r="E183" s="129">
        <f t="shared" si="45"/>
        <v>0.11</v>
      </c>
      <c r="F183" s="129">
        <f t="shared" si="45"/>
        <v>0.11</v>
      </c>
      <c r="G183" s="129">
        <f t="shared" si="45"/>
        <v>0.11</v>
      </c>
      <c r="H183" s="129">
        <f t="shared" si="45"/>
        <v>0.11</v>
      </c>
      <c r="I183" s="129">
        <f t="shared" si="45"/>
        <v>0.11</v>
      </c>
      <c r="J183" s="129">
        <f t="shared" si="45"/>
        <v>0.11</v>
      </c>
      <c r="K183" s="129">
        <f t="shared" si="45"/>
        <v>0.11</v>
      </c>
      <c r="L183" s="129">
        <f t="shared" si="45"/>
        <v>0.11</v>
      </c>
      <c r="M183" s="129">
        <f t="shared" si="45"/>
        <v>0.11</v>
      </c>
      <c r="N183" s="129">
        <f t="shared" si="45"/>
        <v>0.11</v>
      </c>
      <c r="O183" s="129">
        <f t="shared" si="45"/>
        <v>0.11</v>
      </c>
      <c r="P183" s="129">
        <f t="shared" si="45"/>
        <v>0.11</v>
      </c>
      <c r="Q183" s="129">
        <f t="shared" si="45"/>
        <v>0.11</v>
      </c>
      <c r="R183" s="129">
        <f t="shared" si="45"/>
        <v>0.11</v>
      </c>
      <c r="S183" s="129">
        <f t="shared" si="46"/>
        <v>0.11</v>
      </c>
      <c r="T183" s="129">
        <f t="shared" si="46"/>
        <v>0.11</v>
      </c>
      <c r="U183" s="129">
        <f t="shared" si="46"/>
        <v>0.11</v>
      </c>
      <c r="V183" s="129">
        <f t="shared" si="46"/>
        <v>0.11</v>
      </c>
      <c r="W183" s="129">
        <f t="shared" si="46"/>
        <v>0.11</v>
      </c>
      <c r="X183" s="129">
        <f t="shared" si="46"/>
        <v>0.11</v>
      </c>
      <c r="Y183" s="129">
        <f t="shared" si="46"/>
        <v>0.11</v>
      </c>
      <c r="Z183" s="129">
        <f t="shared" si="46"/>
        <v>0.11</v>
      </c>
      <c r="AA183" s="129">
        <f t="shared" si="46"/>
        <v>0.11</v>
      </c>
      <c r="AB183" s="129">
        <f t="shared" si="46"/>
        <v>0.11</v>
      </c>
      <c r="AC183" s="129">
        <f t="shared" si="46"/>
        <v>0.11</v>
      </c>
      <c r="AD183" s="129">
        <f t="shared" si="46"/>
        <v>0.11</v>
      </c>
      <c r="AE183" s="129">
        <f t="shared" si="46"/>
        <v>0.11</v>
      </c>
      <c r="AF183" s="129">
        <f t="shared" si="46"/>
        <v>0.11</v>
      </c>
      <c r="AG183" s="171">
        <v>0.996</v>
      </c>
      <c r="AH183" s="51"/>
      <c r="AI183" s="52"/>
      <c r="AK183" s="53"/>
    </row>
    <row r="184" spans="1:37" x14ac:dyDescent="0.25">
      <c r="A184" s="118" t="s">
        <v>186</v>
      </c>
      <c r="B184" s="128">
        <v>0.1</v>
      </c>
      <c r="C184" s="129">
        <f t="shared" si="45"/>
        <v>0.1</v>
      </c>
      <c r="D184" s="129">
        <f t="shared" si="45"/>
        <v>0.1</v>
      </c>
      <c r="E184" s="129">
        <f t="shared" si="45"/>
        <v>0.1</v>
      </c>
      <c r="F184" s="129">
        <f t="shared" si="45"/>
        <v>0.1</v>
      </c>
      <c r="G184" s="129">
        <f t="shared" si="45"/>
        <v>0.1</v>
      </c>
      <c r="H184" s="129">
        <f t="shared" si="45"/>
        <v>0.1</v>
      </c>
      <c r="I184" s="129">
        <f t="shared" si="45"/>
        <v>0.1</v>
      </c>
      <c r="J184" s="129">
        <f t="shared" si="45"/>
        <v>0.1</v>
      </c>
      <c r="K184" s="129">
        <f t="shared" si="45"/>
        <v>0.1</v>
      </c>
      <c r="L184" s="129">
        <f t="shared" si="45"/>
        <v>0.1</v>
      </c>
      <c r="M184" s="129">
        <f t="shared" si="45"/>
        <v>0.1</v>
      </c>
      <c r="N184" s="129">
        <f t="shared" si="45"/>
        <v>0.1</v>
      </c>
      <c r="O184" s="129">
        <f t="shared" si="45"/>
        <v>0.1</v>
      </c>
      <c r="P184" s="129">
        <f t="shared" si="45"/>
        <v>0.1</v>
      </c>
      <c r="Q184" s="129">
        <f t="shared" si="45"/>
        <v>0.1</v>
      </c>
      <c r="R184" s="129">
        <f t="shared" si="46"/>
        <v>0.1</v>
      </c>
      <c r="S184" s="129">
        <f t="shared" si="46"/>
        <v>0.1</v>
      </c>
      <c r="T184" s="129">
        <f t="shared" si="46"/>
        <v>0.1</v>
      </c>
      <c r="U184" s="129">
        <f t="shared" si="46"/>
        <v>0.1</v>
      </c>
      <c r="V184" s="129">
        <f t="shared" si="46"/>
        <v>0.1</v>
      </c>
      <c r="W184" s="129">
        <f t="shared" si="46"/>
        <v>0.1</v>
      </c>
      <c r="X184" s="129">
        <f t="shared" si="46"/>
        <v>0.1</v>
      </c>
      <c r="Y184" s="129">
        <f t="shared" si="46"/>
        <v>0.1</v>
      </c>
      <c r="Z184" s="129">
        <f t="shared" si="46"/>
        <v>0.1</v>
      </c>
      <c r="AA184" s="129">
        <f t="shared" si="46"/>
        <v>0.1</v>
      </c>
      <c r="AB184" s="129">
        <f t="shared" si="46"/>
        <v>0.1</v>
      </c>
      <c r="AC184" s="129">
        <f t="shared" si="46"/>
        <v>0.1</v>
      </c>
      <c r="AD184" s="129">
        <f t="shared" si="46"/>
        <v>0.1</v>
      </c>
      <c r="AE184" s="129">
        <f t="shared" si="46"/>
        <v>0.1</v>
      </c>
      <c r="AF184" s="129">
        <f t="shared" si="46"/>
        <v>0.1</v>
      </c>
      <c r="AG184" s="171">
        <v>0.995</v>
      </c>
      <c r="AH184" s="51"/>
      <c r="AI184" s="52"/>
      <c r="AK184" s="53"/>
    </row>
    <row r="185" spans="1:37" x14ac:dyDescent="0.25">
      <c r="A185" s="118" t="s">
        <v>187</v>
      </c>
      <c r="B185" s="128">
        <v>0.09</v>
      </c>
      <c r="C185" s="129">
        <f t="shared" si="45"/>
        <v>0.09</v>
      </c>
      <c r="D185" s="129">
        <f t="shared" si="45"/>
        <v>0.09</v>
      </c>
      <c r="E185" s="129">
        <f t="shared" si="45"/>
        <v>0.09</v>
      </c>
      <c r="F185" s="129">
        <f t="shared" si="45"/>
        <v>0.09</v>
      </c>
      <c r="G185" s="129">
        <f t="shared" si="45"/>
        <v>0.09</v>
      </c>
      <c r="H185" s="129">
        <f t="shared" si="45"/>
        <v>0.09</v>
      </c>
      <c r="I185" s="129">
        <f t="shared" si="45"/>
        <v>0.09</v>
      </c>
      <c r="J185" s="129">
        <f t="shared" si="45"/>
        <v>0.09</v>
      </c>
      <c r="K185" s="129">
        <f t="shared" si="45"/>
        <v>0.09</v>
      </c>
      <c r="L185" s="129">
        <f t="shared" si="45"/>
        <v>0.09</v>
      </c>
      <c r="M185" s="129">
        <f t="shared" si="45"/>
        <v>0.09</v>
      </c>
      <c r="N185" s="129">
        <f t="shared" si="45"/>
        <v>0.09</v>
      </c>
      <c r="O185" s="129">
        <f t="shared" si="45"/>
        <v>0.09</v>
      </c>
      <c r="P185" s="129">
        <f t="shared" si="45"/>
        <v>0.09</v>
      </c>
      <c r="Q185" s="129">
        <f t="shared" si="45"/>
        <v>0.09</v>
      </c>
      <c r="R185" s="129">
        <f t="shared" si="46"/>
        <v>0.09</v>
      </c>
      <c r="S185" s="129">
        <f t="shared" si="46"/>
        <v>0.09</v>
      </c>
      <c r="T185" s="129">
        <f t="shared" si="46"/>
        <v>0.09</v>
      </c>
      <c r="U185" s="129">
        <f t="shared" si="46"/>
        <v>0.09</v>
      </c>
      <c r="V185" s="129">
        <f t="shared" si="46"/>
        <v>0.09</v>
      </c>
      <c r="W185" s="129">
        <f t="shared" si="46"/>
        <v>0.09</v>
      </c>
      <c r="X185" s="129">
        <f t="shared" si="46"/>
        <v>0.09</v>
      </c>
      <c r="Y185" s="129">
        <f t="shared" si="46"/>
        <v>0.09</v>
      </c>
      <c r="Z185" s="129">
        <f t="shared" si="46"/>
        <v>0.09</v>
      </c>
      <c r="AA185" s="129">
        <f t="shared" si="46"/>
        <v>0.09</v>
      </c>
      <c r="AB185" s="129">
        <f t="shared" si="46"/>
        <v>0.09</v>
      </c>
      <c r="AC185" s="129">
        <f t="shared" si="46"/>
        <v>0.09</v>
      </c>
      <c r="AD185" s="129">
        <f t="shared" si="46"/>
        <v>0.09</v>
      </c>
      <c r="AE185" s="129">
        <f t="shared" si="46"/>
        <v>0.09</v>
      </c>
      <c r="AF185" s="129">
        <f t="shared" si="46"/>
        <v>0.09</v>
      </c>
      <c r="AG185" s="171">
        <v>0.99299999999999999</v>
      </c>
      <c r="AH185" s="51"/>
      <c r="AI185" s="52"/>
      <c r="AK185" s="53"/>
    </row>
    <row r="186" spans="1:37" x14ac:dyDescent="0.25">
      <c r="A186" s="118" t="s">
        <v>188</v>
      </c>
      <c r="B186" s="50">
        <v>0.04</v>
      </c>
      <c r="C186" s="129">
        <f t="shared" si="45"/>
        <v>0.04</v>
      </c>
      <c r="D186" s="129">
        <f t="shared" si="45"/>
        <v>0.04</v>
      </c>
      <c r="E186" s="129">
        <f t="shared" si="45"/>
        <v>0.04</v>
      </c>
      <c r="F186" s="129">
        <f t="shared" si="45"/>
        <v>0.04</v>
      </c>
      <c r="G186" s="129">
        <f t="shared" si="45"/>
        <v>0.04</v>
      </c>
      <c r="H186" s="129">
        <f t="shared" si="45"/>
        <v>0.04</v>
      </c>
      <c r="I186" s="129">
        <f t="shared" si="45"/>
        <v>0.04</v>
      </c>
      <c r="J186" s="129">
        <f t="shared" si="45"/>
        <v>0.04</v>
      </c>
      <c r="K186" s="129">
        <f t="shared" si="45"/>
        <v>0.04</v>
      </c>
      <c r="L186" s="129">
        <f t="shared" si="45"/>
        <v>0.04</v>
      </c>
      <c r="M186" s="129">
        <f t="shared" si="45"/>
        <v>0.04</v>
      </c>
      <c r="N186" s="129">
        <f t="shared" si="45"/>
        <v>0.04</v>
      </c>
      <c r="O186" s="129">
        <f t="shared" si="45"/>
        <v>0.04</v>
      </c>
      <c r="P186" s="129">
        <f t="shared" si="45"/>
        <v>0.04</v>
      </c>
      <c r="Q186" s="129">
        <f t="shared" si="45"/>
        <v>0.04</v>
      </c>
      <c r="R186" s="129">
        <f t="shared" si="46"/>
        <v>0.04</v>
      </c>
      <c r="S186" s="129">
        <f t="shared" si="46"/>
        <v>0.04</v>
      </c>
      <c r="T186" s="129">
        <f t="shared" si="46"/>
        <v>0.04</v>
      </c>
      <c r="U186" s="129">
        <f t="shared" si="46"/>
        <v>0.04</v>
      </c>
      <c r="V186" s="129">
        <f t="shared" si="46"/>
        <v>0.04</v>
      </c>
      <c r="W186" s="129">
        <f t="shared" si="46"/>
        <v>0.04</v>
      </c>
      <c r="X186" s="129">
        <f t="shared" si="46"/>
        <v>0.04</v>
      </c>
      <c r="Y186" s="129">
        <f t="shared" si="46"/>
        <v>0.04</v>
      </c>
      <c r="Z186" s="129">
        <f t="shared" si="46"/>
        <v>0.04</v>
      </c>
      <c r="AA186" s="129">
        <f t="shared" si="46"/>
        <v>0.04</v>
      </c>
      <c r="AB186" s="129">
        <f t="shared" si="46"/>
        <v>0.04</v>
      </c>
      <c r="AC186" s="129">
        <f t="shared" si="46"/>
        <v>0.04</v>
      </c>
      <c r="AD186" s="129">
        <f t="shared" si="46"/>
        <v>0.04</v>
      </c>
      <c r="AE186" s="129">
        <f t="shared" si="46"/>
        <v>0.04</v>
      </c>
      <c r="AF186" s="129">
        <f t="shared" si="46"/>
        <v>0.04</v>
      </c>
      <c r="AG186" s="171">
        <v>0.99</v>
      </c>
      <c r="AH186" s="51"/>
      <c r="AI186" s="52"/>
      <c r="AK186" s="53"/>
    </row>
    <row r="187" spans="1:37" x14ac:dyDescent="0.25">
      <c r="A187" s="118" t="s">
        <v>189</v>
      </c>
      <c r="B187" s="50">
        <v>2.3E-2</v>
      </c>
      <c r="C187" s="129">
        <f>B187</f>
        <v>2.3E-2</v>
      </c>
      <c r="D187" s="129">
        <f t="shared" si="45"/>
        <v>2.3E-2</v>
      </c>
      <c r="E187" s="129">
        <f t="shared" si="45"/>
        <v>2.3E-2</v>
      </c>
      <c r="F187" s="129">
        <f t="shared" si="45"/>
        <v>2.3E-2</v>
      </c>
      <c r="G187" s="129">
        <f t="shared" si="45"/>
        <v>2.3E-2</v>
      </c>
      <c r="H187" s="129">
        <f t="shared" si="45"/>
        <v>2.3E-2</v>
      </c>
      <c r="I187" s="129">
        <f t="shared" si="45"/>
        <v>2.3E-2</v>
      </c>
      <c r="J187" s="129">
        <f t="shared" si="45"/>
        <v>2.3E-2</v>
      </c>
      <c r="K187" s="129">
        <f t="shared" si="45"/>
        <v>2.3E-2</v>
      </c>
      <c r="L187" s="129">
        <f t="shared" si="45"/>
        <v>2.3E-2</v>
      </c>
      <c r="M187" s="129">
        <f t="shared" si="45"/>
        <v>2.3E-2</v>
      </c>
      <c r="N187" s="129">
        <f t="shared" si="45"/>
        <v>2.3E-2</v>
      </c>
      <c r="O187" s="129">
        <f t="shared" si="45"/>
        <v>2.3E-2</v>
      </c>
      <c r="P187" s="129">
        <f t="shared" si="45"/>
        <v>2.3E-2</v>
      </c>
      <c r="Q187" s="129">
        <f t="shared" si="45"/>
        <v>2.3E-2</v>
      </c>
      <c r="R187" s="129">
        <f t="shared" si="46"/>
        <v>2.3E-2</v>
      </c>
      <c r="S187" s="129">
        <f t="shared" si="46"/>
        <v>2.3E-2</v>
      </c>
      <c r="T187" s="129">
        <f t="shared" si="46"/>
        <v>2.3E-2</v>
      </c>
      <c r="U187" s="129">
        <f t="shared" si="46"/>
        <v>2.3E-2</v>
      </c>
      <c r="V187" s="129">
        <f t="shared" si="46"/>
        <v>2.3E-2</v>
      </c>
      <c r="W187" s="129">
        <f t="shared" si="46"/>
        <v>2.3E-2</v>
      </c>
      <c r="X187" s="129">
        <f t="shared" si="46"/>
        <v>2.3E-2</v>
      </c>
      <c r="Y187" s="129">
        <f t="shared" si="46"/>
        <v>2.3E-2</v>
      </c>
      <c r="Z187" s="129">
        <f t="shared" si="46"/>
        <v>2.3E-2</v>
      </c>
      <c r="AA187" s="129">
        <f t="shared" si="46"/>
        <v>2.3E-2</v>
      </c>
      <c r="AB187" s="129">
        <f t="shared" si="46"/>
        <v>2.3E-2</v>
      </c>
      <c r="AC187" s="129">
        <f t="shared" si="46"/>
        <v>2.3E-2</v>
      </c>
      <c r="AD187" s="129">
        <f t="shared" si="46"/>
        <v>2.3E-2</v>
      </c>
      <c r="AE187" s="129">
        <f t="shared" si="46"/>
        <v>2.3E-2</v>
      </c>
      <c r="AF187" s="129">
        <f t="shared" si="46"/>
        <v>2.3E-2</v>
      </c>
      <c r="AG187" s="171">
        <v>0.97899999999999998</v>
      </c>
      <c r="AH187" s="51"/>
      <c r="AI187" s="52"/>
      <c r="AK187" s="53"/>
    </row>
    <row r="188" spans="1:37" ht="15.75" thickBot="1" x14ac:dyDescent="0.3">
      <c r="A188" s="130" t="s">
        <v>206</v>
      </c>
      <c r="B188" s="131">
        <f t="shared" ref="B188:AG188" si="47">SUM(B98:B187)</f>
        <v>194.70600000000002</v>
      </c>
      <c r="C188" s="131">
        <f t="shared" si="47"/>
        <v>194.70600000000002</v>
      </c>
      <c r="D188" s="131">
        <f t="shared" si="47"/>
        <v>194.70600000000002</v>
      </c>
      <c r="E188" s="131">
        <f t="shared" si="47"/>
        <v>194.70600000000002</v>
      </c>
      <c r="F188" s="131">
        <f t="shared" si="47"/>
        <v>194.70600000000002</v>
      </c>
      <c r="G188" s="131">
        <f t="shared" si="47"/>
        <v>194.70600000000002</v>
      </c>
      <c r="H188" s="131">
        <f t="shared" si="47"/>
        <v>194.70600000000002</v>
      </c>
      <c r="I188" s="131">
        <f t="shared" si="47"/>
        <v>192.10600000000005</v>
      </c>
      <c r="J188" s="131">
        <f t="shared" si="47"/>
        <v>192.10600000000005</v>
      </c>
      <c r="K188" s="131">
        <f t="shared" si="47"/>
        <v>192.10600000000005</v>
      </c>
      <c r="L188" s="131">
        <f t="shared" si="47"/>
        <v>192.10600000000005</v>
      </c>
      <c r="M188" s="131">
        <f t="shared" si="47"/>
        <v>192.10600000000005</v>
      </c>
      <c r="N188" s="131">
        <f t="shared" si="47"/>
        <v>192.10600000000005</v>
      </c>
      <c r="O188" s="131">
        <f t="shared" si="47"/>
        <v>192.10600000000005</v>
      </c>
      <c r="P188" s="131">
        <f t="shared" si="47"/>
        <v>192.10600000000005</v>
      </c>
      <c r="Q188" s="131">
        <f t="shared" si="47"/>
        <v>192.10600000000005</v>
      </c>
      <c r="R188" s="131">
        <f t="shared" si="47"/>
        <v>192.10600000000005</v>
      </c>
      <c r="S188" s="131">
        <f t="shared" si="47"/>
        <v>192.10600000000005</v>
      </c>
      <c r="T188" s="131">
        <f t="shared" si="47"/>
        <v>192.10600000000005</v>
      </c>
      <c r="U188" s="131">
        <f t="shared" si="47"/>
        <v>192.10600000000005</v>
      </c>
      <c r="V188" s="131">
        <f t="shared" si="47"/>
        <v>192.10600000000005</v>
      </c>
      <c r="W188" s="131">
        <f t="shared" si="47"/>
        <v>192.10600000000005</v>
      </c>
      <c r="X188" s="131">
        <f t="shared" si="47"/>
        <v>192.10600000000005</v>
      </c>
      <c r="Y188" s="131">
        <f t="shared" si="47"/>
        <v>192.10600000000005</v>
      </c>
      <c r="Z188" s="131">
        <f t="shared" si="47"/>
        <v>192.10600000000005</v>
      </c>
      <c r="AA188" s="131">
        <f t="shared" si="47"/>
        <v>192.10600000000005</v>
      </c>
      <c r="AB188" s="131">
        <f t="shared" si="47"/>
        <v>192.10600000000005</v>
      </c>
      <c r="AC188" s="131">
        <f t="shared" si="47"/>
        <v>192.10600000000005</v>
      </c>
      <c r="AD188" s="131">
        <f t="shared" si="47"/>
        <v>192.10600000000005</v>
      </c>
      <c r="AE188" s="131">
        <f t="shared" si="47"/>
        <v>192.10600000000005</v>
      </c>
      <c r="AF188" s="131">
        <f t="shared" si="47"/>
        <v>192.10600000000005</v>
      </c>
      <c r="AG188" s="132">
        <f t="shared" si="47"/>
        <v>412.72299999999984</v>
      </c>
      <c r="AH188" s="51"/>
      <c r="AI188" s="52"/>
      <c r="AK188" s="53"/>
    </row>
    <row r="189" spans="1:37" ht="15.75" thickBot="1" x14ac:dyDescent="0.3">
      <c r="A189" s="29" t="s">
        <v>32</v>
      </c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51"/>
      <c r="AI189" s="52"/>
      <c r="AK189" s="53"/>
    </row>
    <row r="190" spans="1:37" x14ac:dyDescent="0.25">
      <c r="A190" s="111" t="s">
        <v>63</v>
      </c>
      <c r="B190" s="133">
        <v>0.3</v>
      </c>
      <c r="C190" s="133">
        <f t="shared" ref="C190:R195" si="48">B190</f>
        <v>0.3</v>
      </c>
      <c r="D190" s="133">
        <f t="shared" si="48"/>
        <v>0.3</v>
      </c>
      <c r="E190" s="133">
        <f t="shared" si="48"/>
        <v>0.3</v>
      </c>
      <c r="F190" s="133">
        <f t="shared" si="48"/>
        <v>0.3</v>
      </c>
      <c r="G190" s="133">
        <f t="shared" si="48"/>
        <v>0.3</v>
      </c>
      <c r="H190" s="133">
        <f t="shared" si="48"/>
        <v>0.3</v>
      </c>
      <c r="I190" s="133">
        <f t="shared" si="48"/>
        <v>0.3</v>
      </c>
      <c r="J190" s="133">
        <f t="shared" si="48"/>
        <v>0.3</v>
      </c>
      <c r="K190" s="133">
        <f t="shared" si="48"/>
        <v>0.3</v>
      </c>
      <c r="L190" s="133">
        <f t="shared" si="48"/>
        <v>0.3</v>
      </c>
      <c r="M190" s="133">
        <f t="shared" si="48"/>
        <v>0.3</v>
      </c>
      <c r="N190" s="133">
        <f t="shared" si="48"/>
        <v>0.3</v>
      </c>
      <c r="O190" s="133">
        <f t="shared" si="48"/>
        <v>0.3</v>
      </c>
      <c r="P190" s="133">
        <f t="shared" si="48"/>
        <v>0.3</v>
      </c>
      <c r="Q190" s="133">
        <f t="shared" si="48"/>
        <v>0.3</v>
      </c>
      <c r="R190" s="133">
        <f t="shared" si="48"/>
        <v>0.3</v>
      </c>
      <c r="S190" s="133">
        <f t="shared" ref="S190:AF195" si="49">R190</f>
        <v>0.3</v>
      </c>
      <c r="T190" s="133">
        <f t="shared" si="49"/>
        <v>0.3</v>
      </c>
      <c r="U190" s="133">
        <f t="shared" si="49"/>
        <v>0.3</v>
      </c>
      <c r="V190" s="133">
        <f t="shared" si="49"/>
        <v>0.3</v>
      </c>
      <c r="W190" s="133">
        <f t="shared" si="49"/>
        <v>0.3</v>
      </c>
      <c r="X190" s="133">
        <f t="shared" si="49"/>
        <v>0.3</v>
      </c>
      <c r="Y190" s="133">
        <f t="shared" si="49"/>
        <v>0.3</v>
      </c>
      <c r="Z190" s="133">
        <f t="shared" si="49"/>
        <v>0.3</v>
      </c>
      <c r="AA190" s="133">
        <f t="shared" si="49"/>
        <v>0.3</v>
      </c>
      <c r="AB190" s="133">
        <f t="shared" si="49"/>
        <v>0.3</v>
      </c>
      <c r="AC190" s="133">
        <f t="shared" si="49"/>
        <v>0.3</v>
      </c>
      <c r="AD190" s="133">
        <f t="shared" si="49"/>
        <v>0.3</v>
      </c>
      <c r="AE190" s="133">
        <f t="shared" si="49"/>
        <v>0.3</v>
      </c>
      <c r="AF190" s="133">
        <f t="shared" si="49"/>
        <v>0.3</v>
      </c>
      <c r="AG190" s="134">
        <v>2.4</v>
      </c>
      <c r="AH190" s="51"/>
      <c r="AI190" s="52"/>
      <c r="AK190" s="53"/>
    </row>
    <row r="191" spans="1:37" x14ac:dyDescent="0.25">
      <c r="A191" s="116" t="s">
        <v>64</v>
      </c>
      <c r="B191" s="129">
        <v>0.4</v>
      </c>
      <c r="C191" s="129">
        <f t="shared" si="48"/>
        <v>0.4</v>
      </c>
      <c r="D191" s="129">
        <f t="shared" si="48"/>
        <v>0.4</v>
      </c>
      <c r="E191" s="129">
        <f t="shared" si="48"/>
        <v>0.4</v>
      </c>
      <c r="F191" s="129">
        <f t="shared" si="48"/>
        <v>0.4</v>
      </c>
      <c r="G191" s="129">
        <f t="shared" si="48"/>
        <v>0.4</v>
      </c>
      <c r="H191" s="129">
        <f t="shared" si="48"/>
        <v>0.4</v>
      </c>
      <c r="I191" s="129">
        <f t="shared" si="48"/>
        <v>0.4</v>
      </c>
      <c r="J191" s="129">
        <f t="shared" si="48"/>
        <v>0.4</v>
      </c>
      <c r="K191" s="129">
        <f t="shared" si="48"/>
        <v>0.4</v>
      </c>
      <c r="L191" s="129">
        <f t="shared" si="48"/>
        <v>0.4</v>
      </c>
      <c r="M191" s="129">
        <f t="shared" si="48"/>
        <v>0.4</v>
      </c>
      <c r="N191" s="129">
        <f t="shared" si="48"/>
        <v>0.4</v>
      </c>
      <c r="O191" s="129">
        <f t="shared" si="48"/>
        <v>0.4</v>
      </c>
      <c r="P191" s="129">
        <f t="shared" si="48"/>
        <v>0.4</v>
      </c>
      <c r="Q191" s="129">
        <f t="shared" si="48"/>
        <v>0.4</v>
      </c>
      <c r="R191" s="129">
        <f t="shared" si="48"/>
        <v>0.4</v>
      </c>
      <c r="S191" s="129">
        <f t="shared" si="49"/>
        <v>0.4</v>
      </c>
      <c r="T191" s="129">
        <f t="shared" si="49"/>
        <v>0.4</v>
      </c>
      <c r="U191" s="129">
        <f t="shared" si="49"/>
        <v>0.4</v>
      </c>
      <c r="V191" s="129">
        <f>U191</f>
        <v>0.4</v>
      </c>
      <c r="W191" s="129">
        <f>V191</f>
        <v>0.4</v>
      </c>
      <c r="X191" s="129">
        <f t="shared" si="49"/>
        <v>0.4</v>
      </c>
      <c r="Y191" s="129">
        <f t="shared" si="49"/>
        <v>0.4</v>
      </c>
      <c r="Z191" s="129">
        <f t="shared" si="49"/>
        <v>0.4</v>
      </c>
      <c r="AA191" s="129">
        <f t="shared" si="49"/>
        <v>0.4</v>
      </c>
      <c r="AB191" s="129">
        <f t="shared" si="49"/>
        <v>0.4</v>
      </c>
      <c r="AC191" s="129">
        <f t="shared" si="49"/>
        <v>0.4</v>
      </c>
      <c r="AD191" s="129">
        <f t="shared" si="49"/>
        <v>0.4</v>
      </c>
      <c r="AE191" s="129">
        <f t="shared" si="49"/>
        <v>0.4</v>
      </c>
      <c r="AF191" s="129">
        <f t="shared" si="49"/>
        <v>0.4</v>
      </c>
      <c r="AG191" s="135">
        <v>2</v>
      </c>
      <c r="AH191" s="51"/>
      <c r="AI191" s="52"/>
      <c r="AK191" s="53"/>
    </row>
    <row r="192" spans="1:37" x14ac:dyDescent="0.25">
      <c r="A192" s="116" t="s">
        <v>65</v>
      </c>
      <c r="B192" s="129">
        <v>1.5</v>
      </c>
      <c r="C192" s="129">
        <f t="shared" si="48"/>
        <v>1.5</v>
      </c>
      <c r="D192" s="129">
        <f t="shared" si="48"/>
        <v>1.5</v>
      </c>
      <c r="E192" s="129">
        <f t="shared" si="48"/>
        <v>1.5</v>
      </c>
      <c r="F192" s="129">
        <f t="shared" si="48"/>
        <v>1.5</v>
      </c>
      <c r="G192" s="129">
        <f t="shared" si="48"/>
        <v>1.5</v>
      </c>
      <c r="H192" s="129">
        <f t="shared" si="48"/>
        <v>1.5</v>
      </c>
      <c r="I192" s="129">
        <f t="shared" si="48"/>
        <v>1.5</v>
      </c>
      <c r="J192" s="129">
        <f t="shared" si="48"/>
        <v>1.5</v>
      </c>
      <c r="K192" s="129">
        <f t="shared" si="48"/>
        <v>1.5</v>
      </c>
      <c r="L192" s="129">
        <f t="shared" si="48"/>
        <v>1.5</v>
      </c>
      <c r="M192" s="129">
        <f t="shared" si="48"/>
        <v>1.5</v>
      </c>
      <c r="N192" s="129">
        <f t="shared" si="48"/>
        <v>1.5</v>
      </c>
      <c r="O192" s="129">
        <f t="shared" si="48"/>
        <v>1.5</v>
      </c>
      <c r="P192" s="129">
        <f t="shared" si="48"/>
        <v>1.5</v>
      </c>
      <c r="Q192" s="129">
        <f t="shared" si="48"/>
        <v>1.5</v>
      </c>
      <c r="R192" s="129">
        <f t="shared" si="48"/>
        <v>1.5</v>
      </c>
      <c r="S192" s="129">
        <f t="shared" si="49"/>
        <v>1.5</v>
      </c>
      <c r="T192" s="129">
        <f t="shared" si="49"/>
        <v>1.5</v>
      </c>
      <c r="U192" s="129">
        <f t="shared" si="49"/>
        <v>1.5</v>
      </c>
      <c r="V192" s="129">
        <f t="shared" si="49"/>
        <v>1.5</v>
      </c>
      <c r="W192" s="129">
        <f t="shared" si="49"/>
        <v>1.5</v>
      </c>
      <c r="X192" s="129">
        <f t="shared" si="49"/>
        <v>1.5</v>
      </c>
      <c r="Y192" s="129">
        <f t="shared" si="49"/>
        <v>1.5</v>
      </c>
      <c r="Z192" s="129">
        <f t="shared" si="49"/>
        <v>1.5</v>
      </c>
      <c r="AA192" s="129">
        <f t="shared" si="49"/>
        <v>1.5</v>
      </c>
      <c r="AB192" s="129">
        <f t="shared" si="49"/>
        <v>1.5</v>
      </c>
      <c r="AC192" s="129">
        <f t="shared" si="49"/>
        <v>1.5</v>
      </c>
      <c r="AD192" s="129">
        <f t="shared" si="49"/>
        <v>1.5</v>
      </c>
      <c r="AE192" s="129">
        <f t="shared" si="49"/>
        <v>1.5</v>
      </c>
      <c r="AF192" s="129">
        <f t="shared" si="49"/>
        <v>1.5</v>
      </c>
      <c r="AG192" s="135">
        <v>1.5</v>
      </c>
      <c r="AH192" s="51"/>
      <c r="AI192" s="52"/>
      <c r="AK192" s="53"/>
    </row>
    <row r="193" spans="1:37" x14ac:dyDescent="0.25">
      <c r="A193" s="116" t="s">
        <v>66</v>
      </c>
      <c r="B193" s="129">
        <v>0.3</v>
      </c>
      <c r="C193" s="129">
        <f t="shared" si="48"/>
        <v>0.3</v>
      </c>
      <c r="D193" s="129">
        <f t="shared" si="48"/>
        <v>0.3</v>
      </c>
      <c r="E193" s="129">
        <f t="shared" si="48"/>
        <v>0.3</v>
      </c>
      <c r="F193" s="129">
        <f t="shared" si="48"/>
        <v>0.3</v>
      </c>
      <c r="G193" s="129">
        <f t="shared" si="48"/>
        <v>0.3</v>
      </c>
      <c r="H193" s="129">
        <f t="shared" si="48"/>
        <v>0.3</v>
      </c>
      <c r="I193" s="129">
        <f t="shared" si="48"/>
        <v>0.3</v>
      </c>
      <c r="J193" s="129">
        <f t="shared" si="48"/>
        <v>0.3</v>
      </c>
      <c r="K193" s="129">
        <f t="shared" si="48"/>
        <v>0.3</v>
      </c>
      <c r="L193" s="129">
        <f t="shared" si="48"/>
        <v>0.3</v>
      </c>
      <c r="M193" s="129">
        <f t="shared" si="48"/>
        <v>0.3</v>
      </c>
      <c r="N193" s="129">
        <f t="shared" si="48"/>
        <v>0.3</v>
      </c>
      <c r="O193" s="129">
        <f t="shared" si="48"/>
        <v>0.3</v>
      </c>
      <c r="P193" s="129">
        <f t="shared" si="48"/>
        <v>0.3</v>
      </c>
      <c r="Q193" s="129">
        <f t="shared" si="48"/>
        <v>0.3</v>
      </c>
      <c r="R193" s="129">
        <f t="shared" si="48"/>
        <v>0.3</v>
      </c>
      <c r="S193" s="129">
        <f t="shared" si="49"/>
        <v>0.3</v>
      </c>
      <c r="T193" s="129">
        <f t="shared" si="49"/>
        <v>0.3</v>
      </c>
      <c r="U193" s="129">
        <f t="shared" si="49"/>
        <v>0.3</v>
      </c>
      <c r="V193" s="129">
        <f t="shared" si="49"/>
        <v>0.3</v>
      </c>
      <c r="W193" s="129">
        <f t="shared" si="49"/>
        <v>0.3</v>
      </c>
      <c r="X193" s="129">
        <f t="shared" si="49"/>
        <v>0.3</v>
      </c>
      <c r="Y193" s="129">
        <f t="shared" si="49"/>
        <v>0.3</v>
      </c>
      <c r="Z193" s="129">
        <f t="shared" si="49"/>
        <v>0.3</v>
      </c>
      <c r="AA193" s="129">
        <f t="shared" si="49"/>
        <v>0.3</v>
      </c>
      <c r="AB193" s="129">
        <f t="shared" si="49"/>
        <v>0.3</v>
      </c>
      <c r="AC193" s="129">
        <f t="shared" si="49"/>
        <v>0.3</v>
      </c>
      <c r="AD193" s="129">
        <f t="shared" si="49"/>
        <v>0.3</v>
      </c>
      <c r="AE193" s="129">
        <f t="shared" si="49"/>
        <v>0.3</v>
      </c>
      <c r="AF193" s="129">
        <f t="shared" si="49"/>
        <v>0.3</v>
      </c>
      <c r="AG193" s="135">
        <v>1</v>
      </c>
      <c r="AH193" s="51"/>
      <c r="AI193" s="52"/>
      <c r="AK193" s="53"/>
    </row>
    <row r="194" spans="1:37" x14ac:dyDescent="0.25">
      <c r="A194" s="116" t="s">
        <v>67</v>
      </c>
      <c r="B194" s="129">
        <v>0.4</v>
      </c>
      <c r="C194" s="129">
        <f t="shared" si="48"/>
        <v>0.4</v>
      </c>
      <c r="D194" s="129">
        <f t="shared" si="48"/>
        <v>0.4</v>
      </c>
      <c r="E194" s="129">
        <f t="shared" si="48"/>
        <v>0.4</v>
      </c>
      <c r="F194" s="129">
        <f t="shared" si="48"/>
        <v>0.4</v>
      </c>
      <c r="G194" s="129">
        <f t="shared" si="48"/>
        <v>0.4</v>
      </c>
      <c r="H194" s="129">
        <f t="shared" si="48"/>
        <v>0.4</v>
      </c>
      <c r="I194" s="129">
        <f t="shared" si="48"/>
        <v>0.4</v>
      </c>
      <c r="J194" s="129">
        <f t="shared" si="48"/>
        <v>0.4</v>
      </c>
      <c r="K194" s="129">
        <f t="shared" si="48"/>
        <v>0.4</v>
      </c>
      <c r="L194" s="129">
        <f t="shared" si="48"/>
        <v>0.4</v>
      </c>
      <c r="M194" s="129">
        <f t="shared" si="48"/>
        <v>0.4</v>
      </c>
      <c r="N194" s="129">
        <f t="shared" si="48"/>
        <v>0.4</v>
      </c>
      <c r="O194" s="129">
        <f t="shared" si="48"/>
        <v>0.4</v>
      </c>
      <c r="P194" s="129">
        <f t="shared" si="48"/>
        <v>0.4</v>
      </c>
      <c r="Q194" s="129">
        <f t="shared" si="48"/>
        <v>0.4</v>
      </c>
      <c r="R194" s="129">
        <f t="shared" si="48"/>
        <v>0.4</v>
      </c>
      <c r="S194" s="129">
        <f t="shared" si="49"/>
        <v>0.4</v>
      </c>
      <c r="T194" s="129">
        <f t="shared" si="49"/>
        <v>0.4</v>
      </c>
      <c r="U194" s="129">
        <f t="shared" si="49"/>
        <v>0.4</v>
      </c>
      <c r="V194" s="129">
        <f t="shared" si="49"/>
        <v>0.4</v>
      </c>
      <c r="W194" s="129">
        <f t="shared" si="49"/>
        <v>0.4</v>
      </c>
      <c r="X194" s="129">
        <f t="shared" si="49"/>
        <v>0.4</v>
      </c>
      <c r="Y194" s="129">
        <f t="shared" si="49"/>
        <v>0.4</v>
      </c>
      <c r="Z194" s="129">
        <f t="shared" si="49"/>
        <v>0.4</v>
      </c>
      <c r="AA194" s="129">
        <f t="shared" si="49"/>
        <v>0.4</v>
      </c>
      <c r="AB194" s="129">
        <f t="shared" si="49"/>
        <v>0.4</v>
      </c>
      <c r="AC194" s="129">
        <f t="shared" si="49"/>
        <v>0.4</v>
      </c>
      <c r="AD194" s="129">
        <f t="shared" si="49"/>
        <v>0.4</v>
      </c>
      <c r="AE194" s="129">
        <f t="shared" si="49"/>
        <v>0.4</v>
      </c>
      <c r="AF194" s="129">
        <f t="shared" si="49"/>
        <v>0.4</v>
      </c>
      <c r="AG194" s="135">
        <v>1</v>
      </c>
      <c r="AH194" s="51"/>
      <c r="AI194" s="52"/>
      <c r="AK194" s="53"/>
    </row>
    <row r="195" spans="1:37" ht="15.75" thickBot="1" x14ac:dyDescent="0.3">
      <c r="A195" s="118" t="s">
        <v>68</v>
      </c>
      <c r="B195" s="136">
        <v>0.64</v>
      </c>
      <c r="C195" s="136">
        <f t="shared" si="48"/>
        <v>0.64</v>
      </c>
      <c r="D195" s="136">
        <f t="shared" si="48"/>
        <v>0.64</v>
      </c>
      <c r="E195" s="136">
        <f t="shared" si="48"/>
        <v>0.64</v>
      </c>
      <c r="F195" s="136">
        <f t="shared" si="48"/>
        <v>0.64</v>
      </c>
      <c r="G195" s="136">
        <f t="shared" si="48"/>
        <v>0.64</v>
      </c>
      <c r="H195" s="136">
        <f t="shared" si="48"/>
        <v>0.64</v>
      </c>
      <c r="I195" s="136">
        <f t="shared" si="48"/>
        <v>0.64</v>
      </c>
      <c r="J195" s="136">
        <f t="shared" si="48"/>
        <v>0.64</v>
      </c>
      <c r="K195" s="136">
        <f t="shared" si="48"/>
        <v>0.64</v>
      </c>
      <c r="L195" s="136">
        <f t="shared" si="48"/>
        <v>0.64</v>
      </c>
      <c r="M195" s="136">
        <f t="shared" si="48"/>
        <v>0.64</v>
      </c>
      <c r="N195" s="136">
        <f t="shared" si="48"/>
        <v>0.64</v>
      </c>
      <c r="O195" s="136">
        <f t="shared" si="48"/>
        <v>0.64</v>
      </c>
      <c r="P195" s="136">
        <f t="shared" si="48"/>
        <v>0.64</v>
      </c>
      <c r="Q195" s="136">
        <f t="shared" si="48"/>
        <v>0.64</v>
      </c>
      <c r="R195" s="136">
        <f t="shared" si="48"/>
        <v>0.64</v>
      </c>
      <c r="S195" s="136">
        <f t="shared" si="49"/>
        <v>0.64</v>
      </c>
      <c r="T195" s="136">
        <f t="shared" si="49"/>
        <v>0.64</v>
      </c>
      <c r="U195" s="136">
        <f t="shared" si="49"/>
        <v>0.64</v>
      </c>
      <c r="V195" s="136">
        <f t="shared" si="49"/>
        <v>0.64</v>
      </c>
      <c r="W195" s="136">
        <f t="shared" si="49"/>
        <v>0.64</v>
      </c>
      <c r="X195" s="136">
        <f t="shared" si="49"/>
        <v>0.64</v>
      </c>
      <c r="Y195" s="136">
        <f t="shared" si="49"/>
        <v>0.64</v>
      </c>
      <c r="Z195" s="136">
        <f t="shared" si="49"/>
        <v>0.64</v>
      </c>
      <c r="AA195" s="136">
        <f t="shared" si="49"/>
        <v>0.64</v>
      </c>
      <c r="AB195" s="136">
        <f t="shared" si="49"/>
        <v>0.64</v>
      </c>
      <c r="AC195" s="136">
        <f t="shared" si="49"/>
        <v>0.64</v>
      </c>
      <c r="AD195" s="136">
        <f t="shared" si="49"/>
        <v>0.64</v>
      </c>
      <c r="AE195" s="136">
        <f t="shared" si="49"/>
        <v>0.64</v>
      </c>
      <c r="AF195" s="136">
        <f t="shared" si="49"/>
        <v>0.64</v>
      </c>
      <c r="AG195" s="137">
        <v>0.66</v>
      </c>
      <c r="AH195" s="51"/>
      <c r="AI195" s="52"/>
    </row>
    <row r="196" spans="1:37" ht="15.75" thickBot="1" x14ac:dyDescent="0.3">
      <c r="A196" s="138" t="s">
        <v>32</v>
      </c>
      <c r="B196" s="139">
        <f>SUM(B190:B195)</f>
        <v>3.54</v>
      </c>
      <c r="C196" s="139">
        <f t="shared" ref="C196:K196" si="50">SUM(C190:C195)</f>
        <v>3.54</v>
      </c>
      <c r="D196" s="139">
        <f t="shared" si="50"/>
        <v>3.54</v>
      </c>
      <c r="E196" s="139">
        <f t="shared" si="50"/>
        <v>3.54</v>
      </c>
      <c r="F196" s="139">
        <f t="shared" si="50"/>
        <v>3.54</v>
      </c>
      <c r="G196" s="139">
        <f t="shared" si="50"/>
        <v>3.54</v>
      </c>
      <c r="H196" s="139">
        <f t="shared" si="50"/>
        <v>3.54</v>
      </c>
      <c r="I196" s="139">
        <f t="shared" si="50"/>
        <v>3.54</v>
      </c>
      <c r="J196" s="139">
        <f t="shared" si="50"/>
        <v>3.54</v>
      </c>
      <c r="K196" s="139">
        <f t="shared" si="50"/>
        <v>3.54</v>
      </c>
      <c r="L196" s="139">
        <f>SUM(L190:L195)</f>
        <v>3.54</v>
      </c>
      <c r="M196" s="139">
        <f t="shared" ref="M196:R196" si="51">SUM(M190:M195)</f>
        <v>3.54</v>
      </c>
      <c r="N196" s="139">
        <f t="shared" si="51"/>
        <v>3.54</v>
      </c>
      <c r="O196" s="139">
        <f t="shared" si="51"/>
        <v>3.54</v>
      </c>
      <c r="P196" s="139">
        <f t="shared" si="51"/>
        <v>3.54</v>
      </c>
      <c r="Q196" s="139">
        <f t="shared" si="51"/>
        <v>3.54</v>
      </c>
      <c r="R196" s="139">
        <f t="shared" si="51"/>
        <v>3.54</v>
      </c>
      <c r="S196" s="139">
        <f>SUM(S190:S195)</f>
        <v>3.54</v>
      </c>
      <c r="T196" s="139">
        <f t="shared" ref="T196:AG196" si="52">SUM(T190:T195)</f>
        <v>3.54</v>
      </c>
      <c r="U196" s="139">
        <f t="shared" si="52"/>
        <v>3.54</v>
      </c>
      <c r="V196" s="139">
        <f t="shared" si="52"/>
        <v>3.54</v>
      </c>
      <c r="W196" s="139">
        <f t="shared" si="52"/>
        <v>3.54</v>
      </c>
      <c r="X196" s="139">
        <f t="shared" si="52"/>
        <v>3.54</v>
      </c>
      <c r="Y196" s="139">
        <f t="shared" si="52"/>
        <v>3.54</v>
      </c>
      <c r="Z196" s="139">
        <f t="shared" si="52"/>
        <v>3.54</v>
      </c>
      <c r="AA196" s="139">
        <f t="shared" si="52"/>
        <v>3.54</v>
      </c>
      <c r="AB196" s="139">
        <f t="shared" si="52"/>
        <v>3.54</v>
      </c>
      <c r="AC196" s="139">
        <f t="shared" si="52"/>
        <v>3.54</v>
      </c>
      <c r="AD196" s="139">
        <f t="shared" si="52"/>
        <v>3.54</v>
      </c>
      <c r="AE196" s="139">
        <f t="shared" si="52"/>
        <v>3.54</v>
      </c>
      <c r="AF196" s="139">
        <f t="shared" si="52"/>
        <v>3.54</v>
      </c>
      <c r="AG196" s="140">
        <f t="shared" si="52"/>
        <v>8.56</v>
      </c>
      <c r="AH196" s="51"/>
      <c r="AI196" s="52"/>
    </row>
    <row r="197" spans="1:37" ht="15.75" thickBot="1" x14ac:dyDescent="0.3"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105"/>
      <c r="AH197" s="45"/>
    </row>
    <row r="198" spans="1:37" x14ac:dyDescent="0.25">
      <c r="A198" s="90" t="s">
        <v>69</v>
      </c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  <c r="AB198" s="141"/>
      <c r="AC198" s="141"/>
      <c r="AD198" s="141"/>
      <c r="AE198" s="141"/>
      <c r="AF198" s="142"/>
      <c r="AG198" s="45"/>
      <c r="AH198" s="51"/>
      <c r="AI198" s="52"/>
    </row>
    <row r="199" spans="1:37" x14ac:dyDescent="0.25">
      <c r="A199" s="143" t="s">
        <v>70</v>
      </c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  <c r="AC199" s="144"/>
      <c r="AD199" s="144"/>
      <c r="AE199" s="144"/>
      <c r="AF199" s="145"/>
      <c r="AG199" s="146"/>
      <c r="AH199" s="51"/>
      <c r="AI199" s="52"/>
    </row>
    <row r="200" spans="1:37" x14ac:dyDescent="0.25">
      <c r="A200" s="94" t="s">
        <v>71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37" x14ac:dyDescent="0.25">
      <c r="A201" s="94" t="s">
        <v>72</v>
      </c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  <c r="AC201" s="147"/>
      <c r="AD201" s="147"/>
      <c r="AE201" s="147"/>
      <c r="AF201" s="148"/>
      <c r="AG201" s="146"/>
      <c r="AH201" s="51"/>
      <c r="AI201" s="52"/>
    </row>
    <row r="202" spans="1:37" ht="15.75" thickBot="1" x14ac:dyDescent="0.3">
      <c r="A202" s="149" t="s">
        <v>73</v>
      </c>
      <c r="B202" s="150"/>
      <c r="C202" s="150"/>
      <c r="D202" s="150"/>
      <c r="E202" s="150"/>
      <c r="F202" s="150"/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50"/>
      <c r="AA202" s="150"/>
      <c r="AB202" s="150"/>
      <c r="AC202" s="150"/>
      <c r="AD202" s="150"/>
      <c r="AE202" s="150"/>
      <c r="AF202" s="151"/>
      <c r="AG202" s="146"/>
      <c r="AH202" s="51"/>
      <c r="AI202" s="52"/>
    </row>
    <row r="203" spans="1:37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37" x14ac:dyDescent="0.25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37" x14ac:dyDescent="0.25">
      <c r="A205" s="152" t="s">
        <v>74</v>
      </c>
      <c r="B205" s="153">
        <f>MAX(F72:M72)</f>
        <v>1171.44</v>
      </c>
      <c r="C205" s="154">
        <f>INDEX(F9:M9,1,MATCH(MAX(F72:M72),F72:M72,0))</f>
        <v>0.375</v>
      </c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37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MID(CELL("filename",C7),FIND("]",CELL("filename",C7))+1,600)</f>
        <v>24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37" x14ac:dyDescent="0.25">
      <c r="A207" s="213" t="s">
        <v>75</v>
      </c>
      <c r="B207" s="213"/>
      <c r="C207" s="45"/>
      <c r="D207" s="155" t="str">
        <f ca="1">"Pie Chart of Daily Peak Demand(Inclusive of Export) of Nepal ("&amp;A4&amp;" "&amp;B4&amp;")"</f>
        <v>Pie Chart of Daily Peak Demand(Inclusive of Export) of Nepal (Nepali Date: 2078/04/24)</v>
      </c>
      <c r="E207" s="45"/>
      <c r="F207" s="45"/>
      <c r="G207" s="15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155" t="str">
        <f ca="1">"Daily Load Curve(Excluding of Export) of Nepal ("&amp;A4&amp;" "&amp;B4&amp;")"</f>
        <v>Daily Load Curve(Excluding of Export) of Nepal (Nepali Date: 2078/04/24)</v>
      </c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37" ht="12.75" customHeight="1" thickBot="1" x14ac:dyDescent="0.3">
      <c r="A208" s="156" t="s">
        <v>7</v>
      </c>
      <c r="B208" s="157"/>
      <c r="C208" s="45"/>
      <c r="D208" s="158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50" ht="15.75" thickTop="1" x14ac:dyDescent="0.25">
      <c r="A209" s="156" t="s">
        <v>76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159" t="s">
        <v>77</v>
      </c>
      <c r="T209" s="160">
        <v>4.1666666666666664E-2</v>
      </c>
      <c r="U209" s="161">
        <v>8.3333333333333301E-2</v>
      </c>
      <c r="V209" s="161">
        <v>0.125</v>
      </c>
      <c r="W209" s="161">
        <v>0.16666666666666699</v>
      </c>
      <c r="X209" s="161">
        <v>0.20833333333333301</v>
      </c>
      <c r="Y209" s="161">
        <v>0.22916666666666666</v>
      </c>
      <c r="Z209" s="161">
        <v>0.25</v>
      </c>
      <c r="AA209" s="161">
        <v>0.27083333333333331</v>
      </c>
      <c r="AB209" s="161">
        <v>0.29166666666666669</v>
      </c>
      <c r="AC209" s="161">
        <v>0.3125</v>
      </c>
      <c r="AD209" s="162">
        <v>0.33333333333333331</v>
      </c>
      <c r="AE209" s="162">
        <v>0.375</v>
      </c>
      <c r="AF209" s="162">
        <v>0.41666666666666702</v>
      </c>
      <c r="AG209" s="162">
        <v>0.45833333333333298</v>
      </c>
      <c r="AH209" s="162">
        <v>0.5</v>
      </c>
      <c r="AI209" s="162">
        <v>0.54166666666666696</v>
      </c>
      <c r="AJ209" s="162">
        <v>0.58333333333333304</v>
      </c>
      <c r="AK209" s="162">
        <v>0.625</v>
      </c>
      <c r="AL209" s="162">
        <v>0.66666666666666696</v>
      </c>
      <c r="AM209" s="162">
        <v>0.70833333333333304</v>
      </c>
      <c r="AN209" s="162">
        <v>0.72916666666666663</v>
      </c>
      <c r="AO209" s="162">
        <v>0.75</v>
      </c>
      <c r="AP209" s="162">
        <v>0.77083333333333337</v>
      </c>
      <c r="AQ209" s="162">
        <v>0.79166666666666663</v>
      </c>
      <c r="AR209" s="162">
        <v>0.8125</v>
      </c>
      <c r="AS209" s="161">
        <v>0.83333333333333337</v>
      </c>
      <c r="AT209" s="161">
        <v>0.85416666666666663</v>
      </c>
      <c r="AU209" s="161">
        <v>0.875</v>
      </c>
      <c r="AV209" s="161">
        <v>0.91666666666666696</v>
      </c>
      <c r="AW209" s="161">
        <v>0.95833333333333304</v>
      </c>
      <c r="AX209" s="161">
        <v>1</v>
      </c>
    </row>
    <row r="210" spans="1:50" x14ac:dyDescent="0.25">
      <c r="A210" s="156" t="s">
        <v>78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 t="s">
        <v>79</v>
      </c>
      <c r="T210" s="163">
        <f t="shared" ref="T210:AX210" si="53">B72</f>
        <v>1171.94</v>
      </c>
      <c r="U210" s="163">
        <f t="shared" si="53"/>
        <v>1161.1400000000001</v>
      </c>
      <c r="V210" s="163">
        <f t="shared" si="53"/>
        <v>1116.7400000000002</v>
      </c>
      <c r="W210" s="163">
        <f t="shared" si="53"/>
        <v>1153.2400000000002</v>
      </c>
      <c r="X210" s="163">
        <f t="shared" si="53"/>
        <v>1015.1400000000001</v>
      </c>
      <c r="Y210" s="163">
        <f t="shared" si="53"/>
        <v>999.6400000000001</v>
      </c>
      <c r="Z210" s="163">
        <f t="shared" si="53"/>
        <v>1001.0400000000001</v>
      </c>
      <c r="AA210" s="163">
        <f t="shared" si="53"/>
        <v>970.6400000000001</v>
      </c>
      <c r="AB210" s="163">
        <f t="shared" si="53"/>
        <v>938.04000000000008</v>
      </c>
      <c r="AC210" s="163">
        <f t="shared" si="53"/>
        <v>952.24000000000012</v>
      </c>
      <c r="AD210" s="163">
        <f t="shared" si="53"/>
        <v>1083.24</v>
      </c>
      <c r="AE210" s="163">
        <f t="shared" si="53"/>
        <v>1171.44</v>
      </c>
      <c r="AF210" s="163">
        <f t="shared" si="53"/>
        <v>1234.8400000000001</v>
      </c>
      <c r="AG210" s="163">
        <f t="shared" si="53"/>
        <v>1234.04</v>
      </c>
      <c r="AH210" s="163">
        <f t="shared" si="53"/>
        <v>1227.44</v>
      </c>
      <c r="AI210" s="163">
        <f t="shared" si="53"/>
        <v>1214.6400000000001</v>
      </c>
      <c r="AJ210" s="163">
        <f t="shared" si="53"/>
        <v>1204.8399999999999</v>
      </c>
      <c r="AK210" s="163">
        <f t="shared" si="53"/>
        <v>1183.44</v>
      </c>
      <c r="AL210" s="163">
        <f t="shared" si="53"/>
        <v>1192.04</v>
      </c>
      <c r="AM210" s="163">
        <f t="shared" si="53"/>
        <v>1158.54</v>
      </c>
      <c r="AN210" s="163">
        <f t="shared" si="53"/>
        <v>1114.54</v>
      </c>
      <c r="AO210" s="163">
        <f t="shared" si="53"/>
        <v>1144.24</v>
      </c>
      <c r="AP210" s="163">
        <f t="shared" si="53"/>
        <v>1261.6000000000001</v>
      </c>
      <c r="AQ210" s="163">
        <f t="shared" si="53"/>
        <v>1374.3400000000001</v>
      </c>
      <c r="AR210" s="163">
        <f t="shared" si="53"/>
        <v>1348.04</v>
      </c>
      <c r="AS210" s="163">
        <f t="shared" si="53"/>
        <v>1350.04</v>
      </c>
      <c r="AT210" s="163">
        <f t="shared" si="53"/>
        <v>1321.08</v>
      </c>
      <c r="AU210" s="163">
        <f t="shared" si="53"/>
        <v>1300.44</v>
      </c>
      <c r="AV210" s="163">
        <f t="shared" si="53"/>
        <v>1202.74</v>
      </c>
      <c r="AW210" s="163">
        <f t="shared" si="53"/>
        <v>1173.6400000000001</v>
      </c>
      <c r="AX210" s="163">
        <f t="shared" si="53"/>
        <v>1122.54</v>
      </c>
    </row>
    <row r="211" spans="1:50" x14ac:dyDescent="0.25">
      <c r="A211" s="156" t="s">
        <v>80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81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82</v>
      </c>
      <c r="B213" s="157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83</v>
      </c>
      <c r="B214" s="164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A215" s="156" t="s">
        <v>84</v>
      </c>
      <c r="B215" s="157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</row>
    <row r="231" spans="1:34" x14ac:dyDescent="0.25">
      <c r="A231" s="165" t="s">
        <v>69</v>
      </c>
      <c r="B231" s="166">
        <f t="shared" ref="B231:AF231" si="54">B195</f>
        <v>0.64</v>
      </c>
      <c r="C231" s="166">
        <f t="shared" si="54"/>
        <v>0.64</v>
      </c>
      <c r="D231" s="166">
        <f t="shared" si="54"/>
        <v>0.64</v>
      </c>
      <c r="E231" s="166">
        <f t="shared" si="54"/>
        <v>0.64</v>
      </c>
      <c r="F231" s="166">
        <f t="shared" si="54"/>
        <v>0.64</v>
      </c>
      <c r="G231" s="166">
        <f t="shared" si="54"/>
        <v>0.64</v>
      </c>
      <c r="H231" s="166">
        <f t="shared" si="54"/>
        <v>0.64</v>
      </c>
      <c r="I231" s="166">
        <f t="shared" si="54"/>
        <v>0.64</v>
      </c>
      <c r="J231" s="166">
        <f t="shared" si="54"/>
        <v>0.64</v>
      </c>
      <c r="K231" s="166">
        <f t="shared" si="54"/>
        <v>0.64</v>
      </c>
      <c r="L231" s="166">
        <f t="shared" si="54"/>
        <v>0.64</v>
      </c>
      <c r="M231" s="166">
        <f t="shared" si="54"/>
        <v>0.64</v>
      </c>
      <c r="N231" s="166">
        <f t="shared" si="54"/>
        <v>0.64</v>
      </c>
      <c r="O231" s="166">
        <f t="shared" si="54"/>
        <v>0.64</v>
      </c>
      <c r="P231" s="166">
        <f t="shared" si="54"/>
        <v>0.64</v>
      </c>
      <c r="Q231" s="166">
        <f t="shared" si="54"/>
        <v>0.64</v>
      </c>
      <c r="R231" s="166">
        <f t="shared" si="54"/>
        <v>0.64</v>
      </c>
      <c r="S231" s="166">
        <f t="shared" si="54"/>
        <v>0.64</v>
      </c>
      <c r="T231" s="166">
        <f t="shared" si="54"/>
        <v>0.64</v>
      </c>
      <c r="U231" s="166">
        <f t="shared" si="54"/>
        <v>0.64</v>
      </c>
      <c r="V231" s="166">
        <f t="shared" si="54"/>
        <v>0.64</v>
      </c>
      <c r="W231" s="166">
        <f t="shared" si="54"/>
        <v>0.64</v>
      </c>
      <c r="X231" s="166">
        <f t="shared" si="54"/>
        <v>0.64</v>
      </c>
      <c r="Y231" s="166">
        <f t="shared" si="54"/>
        <v>0.64</v>
      </c>
      <c r="Z231" s="166">
        <f t="shared" si="54"/>
        <v>0.64</v>
      </c>
      <c r="AA231" s="166">
        <f t="shared" si="54"/>
        <v>0.64</v>
      </c>
      <c r="AB231" s="166">
        <f t="shared" si="54"/>
        <v>0.64</v>
      </c>
      <c r="AC231" s="166">
        <f t="shared" si="54"/>
        <v>0.64</v>
      </c>
      <c r="AD231" s="166">
        <f t="shared" si="54"/>
        <v>0.64</v>
      </c>
      <c r="AE231" s="166">
        <f t="shared" si="54"/>
        <v>0.64</v>
      </c>
      <c r="AF231" s="166">
        <f t="shared" si="54"/>
        <v>0.64</v>
      </c>
      <c r="AG231" s="45"/>
      <c r="AH231" s="45"/>
    </row>
    <row r="232" spans="1:34" x14ac:dyDescent="0.25">
      <c r="A232" s="114" t="str">
        <f>A199</f>
        <v>KGA</v>
      </c>
      <c r="B232" s="114" t="str">
        <f>IF(B199&lt;100,"",B199-520)</f>
        <v/>
      </c>
      <c r="C232" s="114" t="str">
        <f t="shared" ref="C232:AF232" si="55">IF(C199&lt;100,"",C199-520)</f>
        <v/>
      </c>
      <c r="D232" s="114" t="str">
        <f t="shared" si="55"/>
        <v/>
      </c>
      <c r="E232" s="114" t="str">
        <f t="shared" si="55"/>
        <v/>
      </c>
      <c r="F232" s="114" t="str">
        <f t="shared" si="55"/>
        <v/>
      </c>
      <c r="G232" s="114" t="str">
        <f t="shared" si="55"/>
        <v/>
      </c>
      <c r="H232" s="114" t="str">
        <f t="shared" si="55"/>
        <v/>
      </c>
      <c r="I232" s="114" t="str">
        <f t="shared" si="55"/>
        <v/>
      </c>
      <c r="J232" s="114" t="str">
        <f t="shared" si="55"/>
        <v/>
      </c>
      <c r="K232" s="114" t="str">
        <f t="shared" si="55"/>
        <v/>
      </c>
      <c r="L232" s="114" t="str">
        <f t="shared" si="55"/>
        <v/>
      </c>
      <c r="M232" s="114" t="str">
        <f t="shared" si="55"/>
        <v/>
      </c>
      <c r="N232" s="114" t="str">
        <f t="shared" si="55"/>
        <v/>
      </c>
      <c r="O232" s="114" t="str">
        <f t="shared" si="55"/>
        <v/>
      </c>
      <c r="P232" s="114" t="str">
        <f t="shared" si="55"/>
        <v/>
      </c>
      <c r="Q232" s="114" t="str">
        <f t="shared" si="55"/>
        <v/>
      </c>
      <c r="R232" s="114" t="str">
        <f t="shared" si="55"/>
        <v/>
      </c>
      <c r="S232" s="114" t="str">
        <f t="shared" si="55"/>
        <v/>
      </c>
      <c r="T232" s="114" t="str">
        <f t="shared" si="55"/>
        <v/>
      </c>
      <c r="U232" s="114" t="str">
        <f t="shared" si="55"/>
        <v/>
      </c>
      <c r="V232" s="114" t="str">
        <f t="shared" si="55"/>
        <v/>
      </c>
      <c r="W232" s="114" t="str">
        <f t="shared" si="55"/>
        <v/>
      </c>
      <c r="X232" s="114" t="str">
        <f t="shared" si="55"/>
        <v/>
      </c>
      <c r="Y232" s="114" t="str">
        <f t="shared" si="55"/>
        <v/>
      </c>
      <c r="Z232" s="114" t="str">
        <f t="shared" si="55"/>
        <v/>
      </c>
      <c r="AA232" s="114" t="str">
        <f t="shared" si="55"/>
        <v/>
      </c>
      <c r="AB232" s="114" t="str">
        <f t="shared" si="55"/>
        <v/>
      </c>
      <c r="AC232" s="114" t="str">
        <f t="shared" si="55"/>
        <v/>
      </c>
      <c r="AD232" s="114" t="str">
        <f t="shared" si="55"/>
        <v/>
      </c>
      <c r="AE232" s="114" t="str">
        <f t="shared" si="55"/>
        <v/>
      </c>
      <c r="AF232" s="114" t="str">
        <f t="shared" si="55"/>
        <v/>
      </c>
      <c r="AG232" s="45"/>
      <c r="AH232" s="45"/>
    </row>
    <row r="233" spans="1:34" x14ac:dyDescent="0.25">
      <c r="A233" s="114" t="str">
        <f>A200</f>
        <v>MMRS</v>
      </c>
      <c r="B233" s="114" t="str">
        <f t="shared" ref="B233:AF233" si="56">IF(B200&lt;100,"",B200-620)</f>
        <v/>
      </c>
      <c r="C233" s="114" t="str">
        <f t="shared" si="56"/>
        <v/>
      </c>
      <c r="D233" s="114" t="str">
        <f t="shared" si="56"/>
        <v/>
      </c>
      <c r="E233" s="114" t="str">
        <f t="shared" si="56"/>
        <v/>
      </c>
      <c r="F233" s="114" t="str">
        <f t="shared" si="56"/>
        <v/>
      </c>
      <c r="G233" s="114" t="str">
        <f t="shared" si="56"/>
        <v/>
      </c>
      <c r="H233" s="114" t="str">
        <f t="shared" si="56"/>
        <v/>
      </c>
      <c r="I233" s="114" t="str">
        <f t="shared" si="56"/>
        <v/>
      </c>
      <c r="J233" s="114" t="str">
        <f t="shared" si="56"/>
        <v/>
      </c>
      <c r="K233" s="114" t="str">
        <f t="shared" si="56"/>
        <v/>
      </c>
      <c r="L233" s="114" t="str">
        <f t="shared" si="56"/>
        <v/>
      </c>
      <c r="M233" s="114" t="str">
        <f t="shared" si="56"/>
        <v/>
      </c>
      <c r="N233" s="114" t="str">
        <f t="shared" si="56"/>
        <v/>
      </c>
      <c r="O233" s="114" t="str">
        <f t="shared" si="56"/>
        <v/>
      </c>
      <c r="P233" s="114" t="str">
        <f t="shared" si="56"/>
        <v/>
      </c>
      <c r="Q233" s="114" t="str">
        <f t="shared" si="56"/>
        <v/>
      </c>
      <c r="R233" s="114" t="str">
        <f t="shared" si="56"/>
        <v/>
      </c>
      <c r="S233" s="114" t="str">
        <f t="shared" si="56"/>
        <v/>
      </c>
      <c r="T233" s="114" t="str">
        <f t="shared" si="56"/>
        <v/>
      </c>
      <c r="U233" s="114" t="str">
        <f t="shared" si="56"/>
        <v/>
      </c>
      <c r="V233" s="114" t="str">
        <f t="shared" si="56"/>
        <v/>
      </c>
      <c r="W233" s="114" t="str">
        <f t="shared" si="56"/>
        <v/>
      </c>
      <c r="X233" s="114" t="str">
        <f t="shared" si="56"/>
        <v/>
      </c>
      <c r="Y233" s="114" t="str">
        <f t="shared" si="56"/>
        <v/>
      </c>
      <c r="Z233" s="114" t="str">
        <f t="shared" si="56"/>
        <v/>
      </c>
      <c r="AA233" s="114" t="str">
        <f t="shared" si="56"/>
        <v/>
      </c>
      <c r="AB233" s="114" t="str">
        <f t="shared" si="56"/>
        <v/>
      </c>
      <c r="AC233" s="114" t="str">
        <f t="shared" si="56"/>
        <v/>
      </c>
      <c r="AD233" s="114" t="str">
        <f t="shared" si="56"/>
        <v/>
      </c>
      <c r="AE233" s="114" t="str">
        <f t="shared" si="56"/>
        <v/>
      </c>
      <c r="AF233" s="114" t="str">
        <f t="shared" si="56"/>
        <v/>
      </c>
      <c r="AG233" s="45"/>
      <c r="AH233" s="45"/>
    </row>
    <row r="234" spans="1:34" x14ac:dyDescent="0.25">
      <c r="A234" s="114" t="str">
        <f>A201</f>
        <v>MRS</v>
      </c>
      <c r="B234" s="114" t="str">
        <f t="shared" ref="B234:AF234" si="57">IF(B201&lt;100,"",B201-330)</f>
        <v/>
      </c>
      <c r="C234" s="114" t="str">
        <f t="shared" si="57"/>
        <v/>
      </c>
      <c r="D234" s="114" t="str">
        <f t="shared" si="57"/>
        <v/>
      </c>
      <c r="E234" s="114" t="str">
        <f t="shared" si="57"/>
        <v/>
      </c>
      <c r="F234" s="114" t="str">
        <f t="shared" si="57"/>
        <v/>
      </c>
      <c r="G234" s="114" t="str">
        <f t="shared" si="57"/>
        <v/>
      </c>
      <c r="H234" s="114" t="str">
        <f t="shared" si="57"/>
        <v/>
      </c>
      <c r="I234" s="114" t="str">
        <f t="shared" si="57"/>
        <v/>
      </c>
      <c r="J234" s="114" t="str">
        <f t="shared" si="57"/>
        <v/>
      </c>
      <c r="K234" s="114" t="str">
        <f t="shared" si="57"/>
        <v/>
      </c>
      <c r="L234" s="114" t="str">
        <f t="shared" si="57"/>
        <v/>
      </c>
      <c r="M234" s="114" t="str">
        <f t="shared" si="57"/>
        <v/>
      </c>
      <c r="N234" s="114" t="str">
        <f t="shared" si="57"/>
        <v/>
      </c>
      <c r="O234" s="114" t="str">
        <f t="shared" si="57"/>
        <v/>
      </c>
      <c r="P234" s="114" t="str">
        <f t="shared" si="57"/>
        <v/>
      </c>
      <c r="Q234" s="114" t="str">
        <f t="shared" si="57"/>
        <v/>
      </c>
      <c r="R234" s="114" t="str">
        <f t="shared" si="57"/>
        <v/>
      </c>
      <c r="S234" s="114" t="str">
        <f t="shared" si="57"/>
        <v/>
      </c>
      <c r="T234" s="114" t="str">
        <f t="shared" si="57"/>
        <v/>
      </c>
      <c r="U234" s="114" t="str">
        <f t="shared" si="57"/>
        <v/>
      </c>
      <c r="V234" s="114" t="str">
        <f t="shared" si="57"/>
        <v/>
      </c>
      <c r="W234" s="114" t="str">
        <f t="shared" si="57"/>
        <v/>
      </c>
      <c r="X234" s="114" t="str">
        <f t="shared" si="57"/>
        <v/>
      </c>
      <c r="Y234" s="114" t="str">
        <f t="shared" si="57"/>
        <v/>
      </c>
      <c r="Z234" s="114" t="str">
        <f t="shared" si="57"/>
        <v/>
      </c>
      <c r="AA234" s="114" t="str">
        <f t="shared" si="57"/>
        <v/>
      </c>
      <c r="AB234" s="114" t="str">
        <f t="shared" si="57"/>
        <v/>
      </c>
      <c r="AC234" s="114" t="str">
        <f t="shared" si="57"/>
        <v/>
      </c>
      <c r="AD234" s="114" t="str">
        <f t="shared" si="57"/>
        <v/>
      </c>
      <c r="AE234" s="114" t="str">
        <f t="shared" si="57"/>
        <v/>
      </c>
      <c r="AF234" s="114" t="str">
        <f t="shared" si="57"/>
        <v/>
      </c>
      <c r="AG234" s="45"/>
      <c r="AH234" s="45"/>
    </row>
    <row r="235" spans="1:34" x14ac:dyDescent="0.25">
      <c r="A235" s="114" t="str">
        <f>A202</f>
        <v>KL 1</v>
      </c>
      <c r="B235" s="114" t="str">
        <f>IF(B202&lt;100,"",B202-1500)</f>
        <v/>
      </c>
      <c r="C235" s="114" t="str">
        <f t="shared" ref="C235:AF235" si="58">IF(C202&lt;100,"",C202-1500)</f>
        <v/>
      </c>
      <c r="D235" s="114" t="str">
        <f t="shared" si="58"/>
        <v/>
      </c>
      <c r="E235" s="114" t="str">
        <f t="shared" si="58"/>
        <v/>
      </c>
      <c r="F235" s="114" t="str">
        <f t="shared" si="58"/>
        <v/>
      </c>
      <c r="G235" s="114" t="str">
        <f t="shared" si="58"/>
        <v/>
      </c>
      <c r="H235" s="114" t="str">
        <f t="shared" si="58"/>
        <v/>
      </c>
      <c r="I235" s="114" t="str">
        <f t="shared" si="58"/>
        <v/>
      </c>
      <c r="J235" s="114" t="str">
        <f t="shared" si="58"/>
        <v/>
      </c>
      <c r="K235" s="114" t="str">
        <f t="shared" si="58"/>
        <v/>
      </c>
      <c r="L235" s="114" t="str">
        <f t="shared" si="58"/>
        <v/>
      </c>
      <c r="M235" s="114" t="str">
        <f t="shared" si="58"/>
        <v/>
      </c>
      <c r="N235" s="114" t="str">
        <f t="shared" si="58"/>
        <v/>
      </c>
      <c r="O235" s="114" t="str">
        <f t="shared" si="58"/>
        <v/>
      </c>
      <c r="P235" s="114" t="str">
        <f t="shared" si="58"/>
        <v/>
      </c>
      <c r="Q235" s="114" t="str">
        <f t="shared" si="58"/>
        <v/>
      </c>
      <c r="R235" s="114" t="str">
        <f t="shared" si="58"/>
        <v/>
      </c>
      <c r="S235" s="114" t="str">
        <f t="shared" si="58"/>
        <v/>
      </c>
      <c r="T235" s="114" t="str">
        <f t="shared" si="58"/>
        <v/>
      </c>
      <c r="U235" s="114" t="str">
        <f t="shared" si="58"/>
        <v/>
      </c>
      <c r="V235" s="114" t="str">
        <f t="shared" si="58"/>
        <v/>
      </c>
      <c r="W235" s="114" t="str">
        <f t="shared" si="58"/>
        <v/>
      </c>
      <c r="X235" s="114" t="str">
        <f t="shared" si="58"/>
        <v/>
      </c>
      <c r="Y235" s="114" t="str">
        <f t="shared" si="58"/>
        <v/>
      </c>
      <c r="Z235" s="114" t="str">
        <f t="shared" si="58"/>
        <v/>
      </c>
      <c r="AA235" s="114" t="str">
        <f t="shared" si="58"/>
        <v/>
      </c>
      <c r="AB235" s="114" t="str">
        <f t="shared" si="58"/>
        <v/>
      </c>
      <c r="AC235" s="114" t="str">
        <f t="shared" si="58"/>
        <v/>
      </c>
      <c r="AD235" s="114" t="str">
        <f t="shared" si="58"/>
        <v/>
      </c>
      <c r="AE235" s="114" t="str">
        <f t="shared" si="58"/>
        <v/>
      </c>
      <c r="AF235" s="114" t="str">
        <f t="shared" si="58"/>
        <v/>
      </c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4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</row>
    <row r="242" spans="2:34" x14ac:dyDescent="0.25"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</row>
    <row r="466" spans="36:38" x14ac:dyDescent="0.25">
      <c r="AK466" s="1"/>
    </row>
    <row r="467" spans="36:38" x14ac:dyDescent="0.25">
      <c r="AK467" s="1"/>
      <c r="AL467" s="1"/>
    </row>
    <row r="468" spans="36:38" x14ac:dyDescent="0.25">
      <c r="AJ468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7:B207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06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3609" priority="302">
      <formula>S$9&gt;=20/24</formula>
    </cfRule>
    <cfRule type="expression" dxfId="3608" priority="303">
      <formula>AND(S$9&gt;=14/24,S$9&lt;20/24)</formula>
    </cfRule>
    <cfRule type="expression" dxfId="3607" priority="304">
      <formula>AND(S$9&gt;=8/24,S$9&lt;14/24)</formula>
    </cfRule>
    <cfRule type="expression" dxfId="3606" priority="305">
      <formula>S$9&lt;8/24</formula>
    </cfRule>
  </conditionalFormatting>
  <conditionalFormatting sqref="B8:AF10 AA78:AF78 B78:Q78 B53:AF53 B79:AF79 C190:AF196 L34:Q34 AE54:AF57 B65:AF69 B54:K56 M59:M64 T209:AX209 B71:AF75 B77:AF77 B60:C64 B57:N57 O36:Q36 L36:N39 B58:M58 N58:N64 O37:P39 Q39 M42:Q45 O57:Q64 L12:Q13 L15:Q16 Q37:S38 L18:Q30 L11:Y11 L55:V56 Y12:Y13 L17:X17 R18:X28 T37:X39 O25:Y25 W82:Z88 Y15:Z29 Z11:AD13 AA15:AD24 AA26:AD29 Y37:AD40 AA81:AF88 L50:AF52">
    <cfRule type="expression" dxfId="3605" priority="298">
      <formula>B$9&gt;=20/24</formula>
    </cfRule>
    <cfRule type="expression" dxfId="3604" priority="299">
      <formula>AND(B$9&gt;=14/24,B$9&lt;20/24)</formula>
    </cfRule>
    <cfRule type="expression" dxfId="3603" priority="300">
      <formula>AND(B$9&gt;=8/24,B$9&lt;14/24)</formula>
    </cfRule>
    <cfRule type="expression" dxfId="3602" priority="301">
      <formula>B$9&lt;8/24</formula>
    </cfRule>
  </conditionalFormatting>
  <conditionalFormatting sqref="B188:AF188">
    <cfRule type="expression" dxfId="3601" priority="294">
      <formula>B$9&gt;=20/24</formula>
    </cfRule>
    <cfRule type="expression" dxfId="3600" priority="295">
      <formula>AND(B$9&gt;=14/24,B$9&lt;20/24)</formula>
    </cfRule>
    <cfRule type="expression" dxfId="3599" priority="296">
      <formula>AND(B$9&gt;=8/24,B$9&lt;14/24)</formula>
    </cfRule>
    <cfRule type="expression" dxfId="3598" priority="297">
      <formula>B$9&lt;8/24</formula>
    </cfRule>
  </conditionalFormatting>
  <conditionalFormatting sqref="AL4:AL6">
    <cfRule type="iconSet" priority="293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3597" priority="289">
      <formula>L$9&gt;=20/24</formula>
    </cfRule>
    <cfRule type="expression" dxfId="3596" priority="290">
      <formula>AND(L$9&gt;=14/24,L$9&lt;20/24)</formula>
    </cfRule>
    <cfRule type="expression" dxfId="3595" priority="291">
      <formula>AND(L$9&gt;=8/24,L$9&lt;14/24)</formula>
    </cfRule>
    <cfRule type="expression" dxfId="3594" priority="292">
      <formula>L$9&lt;8/24</formula>
    </cfRule>
  </conditionalFormatting>
  <conditionalFormatting sqref="L40:Q40">
    <cfRule type="expression" dxfId="3593" priority="285">
      <formula>L$9&gt;=20/24</formula>
    </cfRule>
    <cfRule type="expression" dxfId="3592" priority="286">
      <formula>AND(L$9&gt;=14/24,L$9&lt;20/24)</formula>
    </cfRule>
    <cfRule type="expression" dxfId="3591" priority="287">
      <formula>AND(L$9&gt;=8/24,L$9&lt;14/24)</formula>
    </cfRule>
    <cfRule type="expression" dxfId="3590" priority="288">
      <formula>L$9&lt;8/24</formula>
    </cfRule>
  </conditionalFormatting>
  <conditionalFormatting sqref="Y30:AD30">
    <cfRule type="expression" dxfId="3589" priority="281">
      <formula>Y$9&gt;=20/24</formula>
    </cfRule>
    <cfRule type="expression" dxfId="3588" priority="282">
      <formula>AND(Y$9&gt;=14/24,Y$9&lt;20/24)</formula>
    </cfRule>
    <cfRule type="expression" dxfId="3587" priority="283">
      <formula>AND(Y$9&gt;=8/24,Y$9&lt;14/24)</formula>
    </cfRule>
    <cfRule type="expression" dxfId="3586" priority="284">
      <formula>Y$9&lt;8/24</formula>
    </cfRule>
  </conditionalFormatting>
  <conditionalFormatting sqref="R36:AD36">
    <cfRule type="expression" dxfId="3585" priority="277">
      <formula>R$9&gt;=20/24</formula>
    </cfRule>
    <cfRule type="expression" dxfId="3584" priority="278">
      <formula>AND(R$9&gt;=14/24,R$9&lt;20/24)</formula>
    </cfRule>
    <cfRule type="expression" dxfId="3583" priority="279">
      <formula>AND(R$9&gt;=8/24,R$9&lt;14/24)</formula>
    </cfRule>
    <cfRule type="expression" dxfId="3582" priority="280">
      <formula>R$9&lt;8/24</formula>
    </cfRule>
  </conditionalFormatting>
  <conditionalFormatting sqref="R54:AD54">
    <cfRule type="expression" dxfId="3581" priority="273">
      <formula>R$9&gt;=20/24</formula>
    </cfRule>
    <cfRule type="expression" dxfId="3580" priority="274">
      <formula>AND(R$9&gt;=14/24,R$9&lt;20/24)</formula>
    </cfRule>
    <cfRule type="expression" dxfId="3579" priority="275">
      <formula>AND(R$9&gt;=8/24,R$9&lt;14/24)</formula>
    </cfRule>
    <cfRule type="expression" dxfId="3578" priority="276">
      <formula>R$9&lt;8/24</formula>
    </cfRule>
  </conditionalFormatting>
  <conditionalFormatting sqref="R78:Z78">
    <cfRule type="expression" dxfId="3577" priority="269">
      <formula>R$9&gt;=20/24</formula>
    </cfRule>
    <cfRule type="expression" dxfId="3576" priority="270">
      <formula>AND(R$9&gt;=14/24,R$9&lt;20/24)</formula>
    </cfRule>
    <cfRule type="expression" dxfId="3575" priority="271">
      <formula>AND(R$9&gt;=8/24,R$9&lt;14/24)</formula>
    </cfRule>
    <cfRule type="expression" dxfId="3574" priority="272">
      <formula>R$9&lt;8/24</formula>
    </cfRule>
  </conditionalFormatting>
  <conditionalFormatting sqref="T81:Z81">
    <cfRule type="expression" dxfId="3573" priority="265">
      <formula>T$9&gt;=20/24</formula>
    </cfRule>
    <cfRule type="expression" dxfId="3572" priority="266">
      <formula>AND(T$9&gt;=14/24,T$9&lt;20/24)</formula>
    </cfRule>
    <cfRule type="expression" dxfId="3571" priority="267">
      <formula>AND(T$9&gt;=8/24,T$9&lt;14/24)</formula>
    </cfRule>
    <cfRule type="expression" dxfId="3570" priority="268">
      <formula>T$9&lt;8/24</formula>
    </cfRule>
  </conditionalFormatting>
  <conditionalFormatting sqref="L32:Q32">
    <cfRule type="expression" dxfId="3569" priority="261">
      <formula>L$9&gt;=20/24</formula>
    </cfRule>
    <cfRule type="expression" dxfId="3568" priority="262">
      <formula>AND(L$9&gt;=14/24,L$9&lt;20/24)</formula>
    </cfRule>
    <cfRule type="expression" dxfId="3567" priority="263">
      <formula>AND(L$9&gt;=8/24,L$9&lt;14/24)</formula>
    </cfRule>
    <cfRule type="expression" dxfId="3566" priority="264">
      <formula>L$9&lt;8/24</formula>
    </cfRule>
  </conditionalFormatting>
  <conditionalFormatting sqref="L46:S46">
    <cfRule type="expression" dxfId="3565" priority="257">
      <formula>L$9&gt;=20/24</formula>
    </cfRule>
    <cfRule type="expression" dxfId="3564" priority="258">
      <formula>AND(L$9&gt;=14/24,L$9&lt;20/24)</formula>
    </cfRule>
    <cfRule type="expression" dxfId="3563" priority="259">
      <formula>AND(L$9&gt;=8/24,L$9&lt;14/24)</formula>
    </cfRule>
    <cfRule type="expression" dxfId="3562" priority="260">
      <formula>L$9&lt;8/24</formula>
    </cfRule>
  </conditionalFormatting>
  <conditionalFormatting sqref="L47:Q47">
    <cfRule type="expression" dxfId="3561" priority="253">
      <formula>L$9&gt;=20/24</formula>
    </cfRule>
    <cfRule type="expression" dxfId="3560" priority="254">
      <formula>AND(L$9&gt;=14/24,L$9&lt;20/24)</formula>
    </cfRule>
    <cfRule type="expression" dxfId="3559" priority="255">
      <formula>AND(L$9&gt;=8/24,L$9&lt;14/24)</formula>
    </cfRule>
    <cfRule type="expression" dxfId="3558" priority="256">
      <formula>L$9&lt;8/24</formula>
    </cfRule>
  </conditionalFormatting>
  <conditionalFormatting sqref="L42:Q45">
    <cfRule type="expression" dxfId="3557" priority="249">
      <formula>L$9&gt;=20/24</formula>
    </cfRule>
    <cfRule type="expression" dxfId="3556" priority="250">
      <formula>AND(L$9&gt;=14/24,L$9&lt;20/24)</formula>
    </cfRule>
    <cfRule type="expression" dxfId="3555" priority="251">
      <formula>AND(L$9&gt;=8/24,L$9&lt;14/24)</formula>
    </cfRule>
    <cfRule type="expression" dxfId="3554" priority="252">
      <formula>L$9&lt;8/24</formula>
    </cfRule>
  </conditionalFormatting>
  <conditionalFormatting sqref="R34:AD34">
    <cfRule type="expression" dxfId="3553" priority="245">
      <formula>R$9&gt;=20/24</formula>
    </cfRule>
    <cfRule type="expression" dxfId="3552" priority="246">
      <formula>AND(R$9&gt;=14/24,R$9&lt;20/24)</formula>
    </cfRule>
    <cfRule type="expression" dxfId="3551" priority="247">
      <formula>AND(R$9&gt;=8/24,R$9&lt;14/24)</formula>
    </cfRule>
    <cfRule type="expression" dxfId="3550" priority="248">
      <formula>R$9&lt;8/24</formula>
    </cfRule>
  </conditionalFormatting>
  <conditionalFormatting sqref="R29:X30 R32:AD32">
    <cfRule type="expression" dxfId="3549" priority="241">
      <formula>R$9&gt;=20/24</formula>
    </cfRule>
    <cfRule type="expression" dxfId="3548" priority="242">
      <formula>AND(R$9&gt;=14/24,R$9&lt;20/24)</formula>
    </cfRule>
    <cfRule type="expression" dxfId="3547" priority="243">
      <formula>AND(R$9&gt;=8/24,R$9&lt;14/24)</formula>
    </cfRule>
    <cfRule type="expression" dxfId="3546" priority="244">
      <formula>R$9&lt;8/24</formula>
    </cfRule>
  </conditionalFormatting>
  <conditionalFormatting sqref="R39:S40 T40:X40 R42:AD45">
    <cfRule type="expression" dxfId="3545" priority="237">
      <formula>R$9&gt;=20/24</formula>
    </cfRule>
    <cfRule type="expression" dxfId="3544" priority="238">
      <formula>AND(R$9&gt;=14/24,R$9&lt;20/24)</formula>
    </cfRule>
    <cfRule type="expression" dxfId="3543" priority="239">
      <formula>AND(R$9&gt;=8/24,R$9&lt;14/24)</formula>
    </cfRule>
    <cfRule type="expression" dxfId="3542" priority="240">
      <formula>R$9&lt;8/24</formula>
    </cfRule>
  </conditionalFormatting>
  <conditionalFormatting sqref="R46:AD46">
    <cfRule type="expression" dxfId="3541" priority="233">
      <formula>R$9&gt;=20/24</formula>
    </cfRule>
    <cfRule type="expression" dxfId="3540" priority="234">
      <formula>AND(R$9&gt;=14/24,R$9&lt;20/24)</formula>
    </cfRule>
    <cfRule type="expression" dxfId="3539" priority="235">
      <formula>AND(R$9&gt;=8/24,R$9&lt;14/24)</formula>
    </cfRule>
    <cfRule type="expression" dxfId="3538" priority="236">
      <formula>R$9&lt;8/24</formula>
    </cfRule>
  </conditionalFormatting>
  <conditionalFormatting sqref="R47:AD47">
    <cfRule type="expression" dxfId="3537" priority="229">
      <formula>R$9&gt;=20/24</formula>
    </cfRule>
    <cfRule type="expression" dxfId="3536" priority="230">
      <formula>AND(R$9&gt;=14/24,R$9&lt;20/24)</formula>
    </cfRule>
    <cfRule type="expression" dxfId="3535" priority="231">
      <formula>AND(R$9&gt;=8/24,R$9&lt;14/24)</formula>
    </cfRule>
    <cfRule type="expression" dxfId="3534" priority="232">
      <formula>R$9&lt;8/24</formula>
    </cfRule>
  </conditionalFormatting>
  <conditionalFormatting sqref="AE58:AF60 R57:S64 W57:AD60 W61:AF64">
    <cfRule type="expression" dxfId="3533" priority="225">
      <formula>R$9&gt;=20/24</formula>
    </cfRule>
    <cfRule type="expression" dxfId="3532" priority="226">
      <formula>AND(R$9&gt;=14/24,R$9&lt;20/24)</formula>
    </cfRule>
    <cfRule type="expression" dxfId="3531" priority="227">
      <formula>AND(R$9&gt;=8/24,R$9&lt;14/24)</formula>
    </cfRule>
    <cfRule type="expression" dxfId="3530" priority="228">
      <formula>R$9&lt;8/24</formula>
    </cfRule>
  </conditionalFormatting>
  <conditionalFormatting sqref="AA91:AF94">
    <cfRule type="expression" dxfId="3529" priority="221">
      <formula>AA$9&gt;=20/24</formula>
    </cfRule>
    <cfRule type="expression" dxfId="3528" priority="222">
      <formula>AND(AA$9&gt;=14/24,AA$9&lt;20/24)</formula>
    </cfRule>
    <cfRule type="expression" dxfId="3527" priority="223">
      <formula>AND(AA$9&gt;=8/24,AA$9&lt;14/24)</formula>
    </cfRule>
    <cfRule type="expression" dxfId="3526" priority="224">
      <formula>AA$9&lt;8/24</formula>
    </cfRule>
  </conditionalFormatting>
  <conditionalFormatting sqref="B59:H59 H60:H64 I59:K64">
    <cfRule type="expression" dxfId="3525" priority="217">
      <formula>B$9&gt;=20/24</formula>
    </cfRule>
    <cfRule type="expression" dxfId="3524" priority="218">
      <formula>AND(B$9&gt;=14/24,B$9&lt;20/24)</formula>
    </cfRule>
    <cfRule type="expression" dxfId="3523" priority="219">
      <formula>AND(B$9&gt;=8/24,B$9&lt;14/24)</formula>
    </cfRule>
    <cfRule type="expression" dxfId="3522" priority="220">
      <formula>B$9&lt;8/24</formula>
    </cfRule>
  </conditionalFormatting>
  <conditionalFormatting sqref="T91:Z94">
    <cfRule type="expression" dxfId="3521" priority="213">
      <formula>T$9&gt;=20/24</formula>
    </cfRule>
    <cfRule type="expression" dxfId="3520" priority="214">
      <formula>AND(T$9&gt;=14/24,T$9&lt;20/24)</formula>
    </cfRule>
    <cfRule type="expression" dxfId="3519" priority="215">
      <formula>AND(T$9&gt;=8/24,T$9&lt;14/24)</formula>
    </cfRule>
    <cfRule type="expression" dxfId="3518" priority="216">
      <formula>T$9&lt;8/24</formula>
    </cfRule>
  </conditionalFormatting>
  <conditionalFormatting sqref="AG48 B12:Q13 B15:Q16 Y15:Y16 B17:Y30 B11:AF11 Z15:AF30 B32:AF40 Y12:AF13 B42:AF53">
    <cfRule type="expression" dxfId="3517" priority="212">
      <formula>B11&gt;$AG11</formula>
    </cfRule>
  </conditionalFormatting>
  <conditionalFormatting sqref="A97:A153 A81:A94 A11:A13 A15:A30 A42:A69 A77:A79 A71:A75 A32:A40 A166:A197">
    <cfRule type="expression" dxfId="3516" priority="211">
      <formula>$AH11=0</formula>
    </cfRule>
  </conditionalFormatting>
  <conditionalFormatting sqref="AA95:AF95">
    <cfRule type="expression" dxfId="3515" priority="207">
      <formula>AA$9&gt;=20/24</formula>
    </cfRule>
    <cfRule type="expression" dxfId="3514" priority="208">
      <formula>AND(AA$9&gt;=14/24,AA$9&lt;20/24)</formula>
    </cfRule>
    <cfRule type="expression" dxfId="3513" priority="209">
      <formula>AND(AA$9&gt;=8/24,AA$9&lt;14/24)</formula>
    </cfRule>
    <cfRule type="expression" dxfId="3512" priority="210">
      <formula>AA$9&lt;8/24</formula>
    </cfRule>
  </conditionalFormatting>
  <conditionalFormatting sqref="T95:Z95">
    <cfRule type="expression" dxfId="3511" priority="203">
      <formula>T$9&gt;=20/24</formula>
    </cfRule>
    <cfRule type="expression" dxfId="3510" priority="204">
      <formula>AND(T$9&gt;=14/24,T$9&lt;20/24)</formula>
    </cfRule>
    <cfRule type="expression" dxfId="3509" priority="205">
      <formula>AND(T$9&gt;=8/24,T$9&lt;14/24)</formula>
    </cfRule>
    <cfRule type="expression" dxfId="3508" priority="206">
      <formula>T$9&lt;8/24</formula>
    </cfRule>
  </conditionalFormatting>
  <conditionalFormatting sqref="A95">
    <cfRule type="expression" dxfId="3507" priority="202">
      <formula>$AH95=0</formula>
    </cfRule>
  </conditionalFormatting>
  <conditionalFormatting sqref="C33:AF33">
    <cfRule type="expression" dxfId="3506" priority="198">
      <formula>C$9&gt;=20/24</formula>
    </cfRule>
    <cfRule type="expression" dxfId="3505" priority="199">
      <formula>AND(C$9&gt;=14/24,C$9&lt;20/24)</formula>
    </cfRule>
    <cfRule type="expression" dxfId="3504" priority="200">
      <formula>AND(C$9&gt;=8/24,C$9&lt;14/24)</formula>
    </cfRule>
    <cfRule type="expression" dxfId="3503" priority="201">
      <formula>C$9&lt;8/24</formula>
    </cfRule>
  </conditionalFormatting>
  <conditionalFormatting sqref="R33:AF33">
    <cfRule type="expression" dxfId="3502" priority="194">
      <formula>R$9&gt;=20/24</formula>
    </cfRule>
    <cfRule type="expression" dxfId="3501" priority="195">
      <formula>AND(R$9&gt;=14/24,R$9&lt;20/24)</formula>
    </cfRule>
    <cfRule type="expression" dxfId="3500" priority="196">
      <formula>AND(R$9&gt;=8/24,R$9&lt;14/24)</formula>
    </cfRule>
    <cfRule type="expression" dxfId="3499" priority="197">
      <formula>R$9&lt;8/24</formula>
    </cfRule>
  </conditionalFormatting>
  <conditionalFormatting sqref="B33">
    <cfRule type="expression" dxfId="3498" priority="190">
      <formula>B$9&gt;=20/24</formula>
    </cfRule>
    <cfRule type="expression" dxfId="3497" priority="191">
      <formula>AND(B$9&gt;=14/24,B$9&lt;20/24)</formula>
    </cfRule>
    <cfRule type="expression" dxfId="3496" priority="192">
      <formula>AND(B$9&gt;=8/24,B$9&lt;14/24)</formula>
    </cfRule>
    <cfRule type="expression" dxfId="3495" priority="193">
      <formula>B$9&lt;8/24</formula>
    </cfRule>
  </conditionalFormatting>
  <conditionalFormatting sqref="D60:G64">
    <cfRule type="expression" dxfId="3494" priority="186">
      <formula>D$9&gt;=20/24</formula>
    </cfRule>
    <cfRule type="expression" dxfId="3493" priority="187">
      <formula>AND(D$9&gt;=14/24,D$9&lt;20/24)</formula>
    </cfRule>
    <cfRule type="expression" dxfId="3492" priority="188">
      <formula>AND(D$9&gt;=8/24,D$9&lt;14/24)</formula>
    </cfRule>
    <cfRule type="expression" dxfId="3491" priority="189">
      <formula>D$9&lt;8/24</formula>
    </cfRule>
  </conditionalFormatting>
  <conditionalFormatting sqref="L59:L64">
    <cfRule type="expression" dxfId="3490" priority="182">
      <formula>L$9&gt;=20/24</formula>
    </cfRule>
    <cfRule type="expression" dxfId="3489" priority="183">
      <formula>AND(L$9&gt;=14/24,L$9&lt;20/24)</formula>
    </cfRule>
    <cfRule type="expression" dxfId="3488" priority="184">
      <formula>AND(L$9&gt;=8/24,L$9&lt;14/24)</formula>
    </cfRule>
    <cfRule type="expression" dxfId="3487" priority="185">
      <formula>L$9&lt;8/24</formula>
    </cfRule>
  </conditionalFormatting>
  <conditionalFormatting sqref="AL30">
    <cfRule type="iconSet" priority="181">
      <iconSet iconSet="3TrafficLights2" reverse="1">
        <cfvo type="percent" val="0"/>
        <cfvo type="num" val="1"/>
        <cfvo type="num" val="1"/>
      </iconSet>
    </cfRule>
  </conditionalFormatting>
  <conditionalFormatting sqref="Y31:AD31">
    <cfRule type="expression" dxfId="3486" priority="177">
      <formula>Y$9&gt;=20/24</formula>
    </cfRule>
    <cfRule type="expression" dxfId="3485" priority="178">
      <formula>AND(Y$9&gt;=14/24,Y$9&lt;20/24)</formula>
    </cfRule>
    <cfRule type="expression" dxfId="3484" priority="179">
      <formula>AND(Y$9&gt;=8/24,Y$9&lt;14/24)</formula>
    </cfRule>
    <cfRule type="expression" dxfId="3483" priority="180">
      <formula>Y$9&lt;8/24</formula>
    </cfRule>
  </conditionalFormatting>
  <conditionalFormatting sqref="L31:Q31">
    <cfRule type="expression" dxfId="3482" priority="173">
      <formula>L$9&gt;=20/24</formula>
    </cfRule>
    <cfRule type="expression" dxfId="3481" priority="174">
      <formula>AND(L$9&gt;=14/24,L$9&lt;20/24)</formula>
    </cfRule>
    <cfRule type="expression" dxfId="3480" priority="175">
      <formula>AND(L$9&gt;=8/24,L$9&lt;14/24)</formula>
    </cfRule>
    <cfRule type="expression" dxfId="3479" priority="176">
      <formula>L$9&lt;8/24</formula>
    </cfRule>
  </conditionalFormatting>
  <conditionalFormatting sqref="R31:X31">
    <cfRule type="expression" dxfId="3478" priority="169">
      <formula>R$9&gt;=20/24</formula>
    </cfRule>
    <cfRule type="expression" dxfId="3477" priority="170">
      <formula>AND(R$9&gt;=14/24,R$9&lt;20/24)</formula>
    </cfRule>
    <cfRule type="expression" dxfId="3476" priority="171">
      <formula>AND(R$9&gt;=8/24,R$9&lt;14/24)</formula>
    </cfRule>
    <cfRule type="expression" dxfId="3475" priority="172">
      <formula>R$9&lt;8/24</formula>
    </cfRule>
  </conditionalFormatting>
  <conditionalFormatting sqref="B31:AF31">
    <cfRule type="expression" dxfId="3474" priority="168">
      <formula>B31&gt;$AG31</formula>
    </cfRule>
  </conditionalFormatting>
  <conditionalFormatting sqref="A31">
    <cfRule type="expression" dxfId="3473" priority="167">
      <formula>$AH31=0</formula>
    </cfRule>
  </conditionalFormatting>
  <conditionalFormatting sqref="B80:AF80">
    <cfRule type="expression" dxfId="3472" priority="163">
      <formula>B$9&gt;=20/24</formula>
    </cfRule>
    <cfRule type="expression" dxfId="3471" priority="164">
      <formula>AND(B$9&gt;=14/24,B$9&lt;20/24)</formula>
    </cfRule>
    <cfRule type="expression" dxfId="3470" priority="165">
      <formula>AND(B$9&gt;=8/24,B$9&lt;14/24)</formula>
    </cfRule>
    <cfRule type="expression" dxfId="3469" priority="166">
      <formula>B$9&lt;8/24</formula>
    </cfRule>
  </conditionalFormatting>
  <conditionalFormatting sqref="A80">
    <cfRule type="expression" dxfId="3468" priority="162">
      <formula>$AH80=0</formula>
    </cfRule>
  </conditionalFormatting>
  <conditionalFormatting sqref="Y14:AD14">
    <cfRule type="expression" dxfId="3467" priority="158">
      <formula>Y$9&gt;=20/24</formula>
    </cfRule>
    <cfRule type="expression" dxfId="3466" priority="159">
      <formula>AND(Y$9&gt;=14/24,Y$9&lt;20/24)</formula>
    </cfRule>
    <cfRule type="expression" dxfId="3465" priority="160">
      <formula>AND(Y$9&gt;=8/24,Y$9&lt;14/24)</formula>
    </cfRule>
    <cfRule type="expression" dxfId="3464" priority="161">
      <formula>Y$9&lt;8/24</formula>
    </cfRule>
  </conditionalFormatting>
  <conditionalFormatting sqref="L14:Q14">
    <cfRule type="expression" dxfId="3463" priority="154">
      <formula>L$9&gt;=20/24</formula>
    </cfRule>
    <cfRule type="expression" dxfId="3462" priority="155">
      <formula>AND(L$9&gt;=14/24,L$9&lt;20/24)</formula>
    </cfRule>
    <cfRule type="expression" dxfId="3461" priority="156">
      <formula>AND(L$9&gt;=8/24,L$9&lt;14/24)</formula>
    </cfRule>
    <cfRule type="expression" dxfId="3460" priority="157">
      <formula>L$9&lt;8/24</formula>
    </cfRule>
  </conditionalFormatting>
  <conditionalFormatting sqref="B14:Q14 Y14:AF14">
    <cfRule type="expression" dxfId="3459" priority="149">
      <formula>B14&gt;$AG14</formula>
    </cfRule>
  </conditionalFormatting>
  <conditionalFormatting sqref="A14">
    <cfRule type="expression" dxfId="3458" priority="148">
      <formula>$AH14=0</formula>
    </cfRule>
  </conditionalFormatting>
  <conditionalFormatting sqref="A160:A165">
    <cfRule type="expression" dxfId="3457" priority="147">
      <formula>$AH160=0</formula>
    </cfRule>
  </conditionalFormatting>
  <conditionalFormatting sqref="A154:A159">
    <cfRule type="expression" dxfId="3456" priority="146">
      <formula>$AH154=0</formula>
    </cfRule>
  </conditionalFormatting>
  <conditionalFormatting sqref="Y41:AD41">
    <cfRule type="expression" dxfId="3455" priority="142">
      <formula>Y$9&gt;=20/24</formula>
    </cfRule>
    <cfRule type="expression" dxfId="3454" priority="143">
      <formula>AND(Y$9&gt;=14/24,Y$9&lt;20/24)</formula>
    </cfRule>
    <cfRule type="expression" dxfId="3453" priority="144">
      <formula>AND(Y$9&gt;=8/24,Y$9&lt;14/24)</formula>
    </cfRule>
    <cfRule type="expression" dxfId="3452" priority="145">
      <formula>Y$9&lt;8/24</formula>
    </cfRule>
  </conditionalFormatting>
  <conditionalFormatting sqref="L41:Q41">
    <cfRule type="expression" dxfId="3451" priority="138">
      <formula>L$9&gt;=20/24</formula>
    </cfRule>
    <cfRule type="expression" dxfId="3450" priority="139">
      <formula>AND(L$9&gt;=14/24,L$9&lt;20/24)</formula>
    </cfRule>
    <cfRule type="expression" dxfId="3449" priority="140">
      <formula>AND(L$9&gt;=8/24,L$9&lt;14/24)</formula>
    </cfRule>
    <cfRule type="expression" dxfId="3448" priority="141">
      <formula>L$9&lt;8/24</formula>
    </cfRule>
  </conditionalFormatting>
  <conditionalFormatting sqref="R41:X41">
    <cfRule type="expression" dxfId="3447" priority="134">
      <formula>R$9&gt;=20/24</formula>
    </cfRule>
    <cfRule type="expression" dxfId="3446" priority="135">
      <formula>AND(R$9&gt;=14/24,R$9&lt;20/24)</formula>
    </cfRule>
    <cfRule type="expression" dxfId="3445" priority="136">
      <formula>AND(R$9&gt;=8/24,R$9&lt;14/24)</formula>
    </cfRule>
    <cfRule type="expression" dxfId="3444" priority="137">
      <formula>R$9&lt;8/24</formula>
    </cfRule>
  </conditionalFormatting>
  <conditionalFormatting sqref="B41:AF41">
    <cfRule type="expression" dxfId="3443" priority="133">
      <formula>B41&gt;$AG41</formula>
    </cfRule>
  </conditionalFormatting>
  <conditionalFormatting sqref="A41">
    <cfRule type="expression" dxfId="3442" priority="132">
      <formula>$AH41=0</formula>
    </cfRule>
  </conditionalFormatting>
  <conditionalFormatting sqref="B76:AF76">
    <cfRule type="expression" dxfId="3441" priority="128">
      <formula>B$9&gt;=20/24</formula>
    </cfRule>
    <cfRule type="expression" dxfId="3440" priority="129">
      <formula>AND(B$9&gt;=14/24,B$9&lt;20/24)</formula>
    </cfRule>
    <cfRule type="expression" dxfId="3439" priority="130">
      <formula>AND(B$9&gt;=8/24,B$9&lt;14/24)</formula>
    </cfRule>
    <cfRule type="expression" dxfId="3438" priority="131">
      <formula>B$9&lt;8/24</formula>
    </cfRule>
  </conditionalFormatting>
  <conditionalFormatting sqref="A76">
    <cfRule type="expression" dxfId="3437" priority="127">
      <formula>$AH76=0</formula>
    </cfRule>
  </conditionalFormatting>
  <conditionalFormatting sqref="B70:AG70">
    <cfRule type="expression" dxfId="3436" priority="123">
      <formula>B$9&gt;=20/24</formula>
    </cfRule>
    <cfRule type="expression" dxfId="3435" priority="124">
      <formula>AND(B$9&gt;=14/24,B$9&lt;20/24)</formula>
    </cfRule>
    <cfRule type="expression" dxfId="3434" priority="125">
      <formula>AND(B$9&gt;=8/24,B$9&lt;14/24)</formula>
    </cfRule>
    <cfRule type="expression" dxfId="3433" priority="126">
      <formula>B$9&lt;8/24</formula>
    </cfRule>
  </conditionalFormatting>
  <conditionalFormatting sqref="A70">
    <cfRule type="expression" dxfId="3432" priority="122">
      <formula>$AH70=0</formula>
    </cfRule>
  </conditionalFormatting>
  <conditionalFormatting sqref="AL31:AL32 AL7:AL29">
    <cfRule type="iconSet" priority="308">
      <iconSet iconSet="3TrafficLights2" reverse="1">
        <cfvo type="percent" val="0"/>
        <cfvo type="num" val="1"/>
        <cfvo type="num" val="1"/>
      </iconSet>
    </cfRule>
  </conditionalFormatting>
  <conditionalFormatting sqref="T57:V64">
    <cfRule type="expression" dxfId="3431" priority="110">
      <formula>T$9&gt;=20/24</formula>
    </cfRule>
    <cfRule type="expression" dxfId="3430" priority="111">
      <formula>AND(T$9&gt;=14/24,T$9&lt;20/24)</formula>
    </cfRule>
    <cfRule type="expression" dxfId="3429" priority="112">
      <formula>AND(T$9&gt;=8/24,T$9&lt;14/24)</formula>
    </cfRule>
    <cfRule type="expression" dxfId="3428" priority="113">
      <formula>T$9&lt;8/24</formula>
    </cfRule>
  </conditionalFormatting>
  <conditionalFormatting sqref="T82:V88">
    <cfRule type="expression" dxfId="3427" priority="106">
      <formula>T$9&gt;=20/24</formula>
    </cfRule>
    <cfRule type="expression" dxfId="3426" priority="107">
      <formula>AND(T$9&gt;=14/24,T$9&lt;20/24)</formula>
    </cfRule>
    <cfRule type="expression" dxfId="3425" priority="108">
      <formula>AND(T$9&gt;=8/24,T$9&lt;14/24)</formula>
    </cfRule>
    <cfRule type="expression" dxfId="3424" priority="109">
      <formula>T$9&lt;8/24</formula>
    </cfRule>
  </conditionalFormatting>
  <conditionalFormatting sqref="B81:Q88 R82:S88">
    <cfRule type="expression" dxfId="3423" priority="98">
      <formula>B$9&gt;=20/24</formula>
    </cfRule>
    <cfRule type="expression" dxfId="3422" priority="99">
      <formula>AND(B$9&gt;=14/24,B$9&lt;20/24)</formula>
    </cfRule>
    <cfRule type="expression" dxfId="3421" priority="100">
      <formula>AND(B$9&gt;=8/24,B$9&lt;14/24)</formula>
    </cfRule>
    <cfRule type="expression" dxfId="3420" priority="101">
      <formula>B$9&lt;8/24</formula>
    </cfRule>
  </conditionalFormatting>
  <conditionalFormatting sqref="R81:S81">
    <cfRule type="expression" dxfId="3419" priority="94">
      <formula>R$9&gt;=20/24</formula>
    </cfRule>
    <cfRule type="expression" dxfId="3418" priority="95">
      <formula>AND(R$9&gt;=14/24,R$9&lt;20/24)</formula>
    </cfRule>
    <cfRule type="expression" dxfId="3417" priority="96">
      <formula>AND(R$9&gt;=8/24,R$9&lt;14/24)</formula>
    </cfRule>
    <cfRule type="expression" dxfId="3416" priority="97">
      <formula>R$9&lt;8/24</formula>
    </cfRule>
  </conditionalFormatting>
  <conditionalFormatting sqref="B92:L94 B91:E91">
    <cfRule type="expression" dxfId="3415" priority="82">
      <formula>B$9&gt;=20/24</formula>
    </cfRule>
    <cfRule type="expression" dxfId="3414" priority="83">
      <formula>AND(B$9&gt;=14/24,B$9&lt;20/24)</formula>
    </cfRule>
    <cfRule type="expression" dxfId="3413" priority="84">
      <formula>AND(B$9&gt;=8/24,B$9&lt;14/24)</formula>
    </cfRule>
    <cfRule type="expression" dxfId="3412" priority="85">
      <formula>B$9&lt;8/24</formula>
    </cfRule>
  </conditionalFormatting>
  <conditionalFormatting sqref="M92:Q94 N91:Q91">
    <cfRule type="expression" dxfId="3411" priority="78">
      <formula>M$9&gt;=20/24</formula>
    </cfRule>
    <cfRule type="expression" dxfId="3410" priority="79">
      <formula>AND(M$9&gt;=14/24,M$9&lt;20/24)</formula>
    </cfRule>
    <cfRule type="expression" dxfId="3409" priority="80">
      <formula>AND(M$9&gt;=8/24,M$9&lt;14/24)</formula>
    </cfRule>
    <cfRule type="expression" dxfId="3408" priority="81">
      <formula>M$9&lt;8/24</formula>
    </cfRule>
  </conditionalFormatting>
  <conditionalFormatting sqref="R91:S94">
    <cfRule type="expression" dxfId="3407" priority="74">
      <formula>R$9&gt;=20/24</formula>
    </cfRule>
    <cfRule type="expression" dxfId="3406" priority="75">
      <formula>AND(R$9&gt;=14/24,R$9&lt;20/24)</formula>
    </cfRule>
    <cfRule type="expression" dxfId="3405" priority="76">
      <formula>AND(R$9&gt;=8/24,R$9&lt;14/24)</formula>
    </cfRule>
    <cfRule type="expression" dxfId="3404" priority="77">
      <formula>R$9&lt;8/24</formula>
    </cfRule>
  </conditionalFormatting>
  <conditionalFormatting sqref="B95:L95">
    <cfRule type="expression" dxfId="3403" priority="70">
      <formula>B$9&gt;=20/24</formula>
    </cfRule>
    <cfRule type="expression" dxfId="3402" priority="71">
      <formula>AND(B$9&gt;=14/24,B$9&lt;20/24)</formula>
    </cfRule>
    <cfRule type="expression" dxfId="3401" priority="72">
      <formula>AND(B$9&gt;=8/24,B$9&lt;14/24)</formula>
    </cfRule>
    <cfRule type="expression" dxfId="3400" priority="73">
      <formula>B$9&lt;8/24</formula>
    </cfRule>
  </conditionalFormatting>
  <conditionalFormatting sqref="M95:Q95">
    <cfRule type="expression" dxfId="3399" priority="66">
      <formula>M$9&gt;=20/24</formula>
    </cfRule>
    <cfRule type="expression" dxfId="3398" priority="67">
      <formula>AND(M$9&gt;=14/24,M$9&lt;20/24)</formula>
    </cfRule>
    <cfRule type="expression" dxfId="3397" priority="68">
      <formula>AND(M$9&gt;=8/24,M$9&lt;14/24)</formula>
    </cfRule>
    <cfRule type="expression" dxfId="3396" priority="69">
      <formula>M$9&lt;8/24</formula>
    </cfRule>
  </conditionalFormatting>
  <conditionalFormatting sqref="R95:S95">
    <cfRule type="expression" dxfId="3395" priority="62">
      <formula>R$9&gt;=20/24</formula>
    </cfRule>
    <cfRule type="expression" dxfId="3394" priority="63">
      <formula>AND(R$9&gt;=14/24,R$9&lt;20/24)</formula>
    </cfRule>
    <cfRule type="expression" dxfId="3393" priority="64">
      <formula>AND(R$9&gt;=8/24,R$9&lt;14/24)</formula>
    </cfRule>
    <cfRule type="expression" dxfId="3392" priority="65">
      <formula>R$9&lt;8/24</formula>
    </cfRule>
  </conditionalFormatting>
  <conditionalFormatting sqref="L91:M91">
    <cfRule type="expression" dxfId="3391" priority="58">
      <formula>L$9&gt;=20/24</formula>
    </cfRule>
    <cfRule type="expression" dxfId="3390" priority="59">
      <formula>AND(L$9&gt;=14/24,L$9&lt;20/24)</formula>
    </cfRule>
    <cfRule type="expression" dxfId="3389" priority="60">
      <formula>AND(L$9&gt;=8/24,L$9&lt;14/24)</formula>
    </cfRule>
    <cfRule type="expression" dxfId="3388" priority="61">
      <formula>L$9&lt;8/24</formula>
    </cfRule>
  </conditionalFormatting>
  <conditionalFormatting sqref="F91:K91">
    <cfRule type="expression" dxfId="3387" priority="54">
      <formula>F$9&gt;=20/24</formula>
    </cfRule>
    <cfRule type="expression" dxfId="3386" priority="55">
      <formula>AND(F$9&gt;=14/24,F$9&lt;20/24)</formula>
    </cfRule>
    <cfRule type="expression" dxfId="3385" priority="56">
      <formula>AND(F$9&gt;=8/24,F$9&lt;14/24)</formula>
    </cfRule>
    <cfRule type="expression" dxfId="3384" priority="57">
      <formula>F$9&lt;8/24</formula>
    </cfRule>
  </conditionalFormatting>
  <conditionalFormatting sqref="T91:V91">
    <cfRule type="expression" dxfId="3383" priority="50">
      <formula>T$9&gt;=20/24</formula>
    </cfRule>
    <cfRule type="expression" dxfId="3382" priority="51">
      <formula>AND(T$9&gt;=14/24,T$9&lt;20/24)</formula>
    </cfRule>
    <cfRule type="expression" dxfId="3381" priority="52">
      <formula>AND(T$9&gt;=8/24,T$9&lt;14/24)</formula>
    </cfRule>
    <cfRule type="expression" dxfId="3380" priority="53">
      <formula>T$9&lt;8/24</formula>
    </cfRule>
  </conditionalFormatting>
  <conditionalFormatting sqref="M91:S91">
    <cfRule type="expression" dxfId="3379" priority="46">
      <formula>M$9&gt;=20/24</formula>
    </cfRule>
    <cfRule type="expression" dxfId="3378" priority="47">
      <formula>AND(M$9&gt;=14/24,M$9&lt;20/24)</formula>
    </cfRule>
    <cfRule type="expression" dxfId="3377" priority="48">
      <formula>AND(M$9&gt;=8/24,M$9&lt;14/24)</formula>
    </cfRule>
    <cfRule type="expression" dxfId="3376" priority="49">
      <formula>M$9&lt;8/24</formula>
    </cfRule>
  </conditionalFormatting>
  <conditionalFormatting sqref="AA96:AF96">
    <cfRule type="expression" dxfId="3375" priority="42">
      <formula>AA$9&gt;=20/24</formula>
    </cfRule>
    <cfRule type="expression" dxfId="3374" priority="43">
      <formula>AND(AA$9&gt;=14/24,AA$9&lt;20/24)</formula>
    </cfRule>
    <cfRule type="expression" dxfId="3373" priority="44">
      <formula>AND(AA$9&gt;=8/24,AA$9&lt;14/24)</formula>
    </cfRule>
    <cfRule type="expression" dxfId="3372" priority="45">
      <formula>AA$9&lt;8/24</formula>
    </cfRule>
  </conditionalFormatting>
  <conditionalFormatting sqref="T96:Z96">
    <cfRule type="expression" dxfId="3371" priority="38">
      <formula>T$9&gt;=20/24</formula>
    </cfRule>
    <cfRule type="expression" dxfId="3370" priority="39">
      <formula>AND(T$9&gt;=14/24,T$9&lt;20/24)</formula>
    </cfRule>
    <cfRule type="expression" dxfId="3369" priority="40">
      <formula>AND(T$9&gt;=8/24,T$9&lt;14/24)</formula>
    </cfRule>
    <cfRule type="expression" dxfId="3368" priority="41">
      <formula>T$9&lt;8/24</formula>
    </cfRule>
  </conditionalFormatting>
  <conditionalFormatting sqref="A96">
    <cfRule type="expression" dxfId="3367" priority="37">
      <formula>$AH96=0</formula>
    </cfRule>
  </conditionalFormatting>
  <conditionalFormatting sqref="B96:L96">
    <cfRule type="expression" dxfId="3366" priority="29">
      <formula>B$9&gt;=20/24</formula>
    </cfRule>
    <cfRule type="expression" dxfId="3365" priority="30">
      <formula>AND(B$9&gt;=14/24,B$9&lt;20/24)</formula>
    </cfRule>
    <cfRule type="expression" dxfId="3364" priority="31">
      <formula>AND(B$9&gt;=8/24,B$9&lt;14/24)</formula>
    </cfRule>
    <cfRule type="expression" dxfId="3363" priority="32">
      <formula>B$9&lt;8/24</formula>
    </cfRule>
  </conditionalFormatting>
  <conditionalFormatting sqref="M96:Q96">
    <cfRule type="expression" dxfId="3362" priority="25">
      <formula>M$9&gt;=20/24</formula>
    </cfRule>
    <cfRule type="expression" dxfId="3361" priority="26">
      <formula>AND(M$9&gt;=14/24,M$9&lt;20/24)</formula>
    </cfRule>
    <cfRule type="expression" dxfId="3360" priority="27">
      <formula>AND(M$9&gt;=8/24,M$9&lt;14/24)</formula>
    </cfRule>
    <cfRule type="expression" dxfId="3359" priority="28">
      <formula>M$9&lt;8/24</formula>
    </cfRule>
  </conditionalFormatting>
  <conditionalFormatting sqref="R96:S96">
    <cfRule type="expression" dxfId="3358" priority="21">
      <formula>R$9&gt;=20/24</formula>
    </cfRule>
    <cfRule type="expression" dxfId="3357" priority="22">
      <formula>AND(R$9&gt;=14/24,R$9&lt;20/24)</formula>
    </cfRule>
    <cfRule type="expression" dxfId="3356" priority="23">
      <formula>AND(R$9&gt;=8/24,R$9&lt;14/24)</formula>
    </cfRule>
    <cfRule type="expression" dxfId="3355" priority="24">
      <formula>R$9&lt;8/24</formula>
    </cfRule>
  </conditionalFormatting>
  <conditionalFormatting sqref="R12:X15">
    <cfRule type="expression" dxfId="3354" priority="17">
      <formula>R$9&gt;=20/24</formula>
    </cfRule>
    <cfRule type="expression" dxfId="3353" priority="18">
      <formula>AND(R$9&gt;=14/24,R$9&lt;20/24)</formula>
    </cfRule>
    <cfRule type="expression" dxfId="3352" priority="19">
      <formula>AND(R$9&gt;=8/24,R$9&lt;14/24)</formula>
    </cfRule>
    <cfRule type="expression" dxfId="3351" priority="20">
      <formula>R$9&lt;8/24</formula>
    </cfRule>
  </conditionalFormatting>
  <conditionalFormatting sqref="R16:X16">
    <cfRule type="expression" dxfId="3350" priority="13">
      <formula>R$9&gt;=20/24</formula>
    </cfRule>
    <cfRule type="expression" dxfId="3349" priority="14">
      <formula>AND(R$9&gt;=14/24,R$9&lt;20/24)</formula>
    </cfRule>
    <cfRule type="expression" dxfId="3348" priority="15">
      <formula>AND(R$9&gt;=8/24,R$9&lt;14/24)</formula>
    </cfRule>
    <cfRule type="expression" dxfId="3347" priority="16">
      <formula>R$9&lt;8/24</formula>
    </cfRule>
  </conditionalFormatting>
  <conditionalFormatting sqref="R12:X12">
    <cfRule type="expression" dxfId="3346" priority="9">
      <formula>R$9&gt;=20/24</formula>
    </cfRule>
    <cfRule type="expression" dxfId="3345" priority="10">
      <formula>AND(R$9&gt;=14/24,R$9&lt;20/24)</formula>
    </cfRule>
    <cfRule type="expression" dxfId="3344" priority="11">
      <formula>AND(R$9&gt;=8/24,R$9&lt;14/24)</formula>
    </cfRule>
    <cfRule type="expression" dxfId="3343" priority="12">
      <formula>R$9&lt;8/24</formula>
    </cfRule>
  </conditionalFormatting>
  <conditionalFormatting sqref="AA55:AD56">
    <cfRule type="expression" dxfId="3342" priority="1">
      <formula>AA$9&gt;=20/24</formula>
    </cfRule>
    <cfRule type="expression" dxfId="3341" priority="2">
      <formula>AND(AA$9&gt;=14/24,AA$9&lt;20/24)</formula>
    </cfRule>
    <cfRule type="expression" dxfId="3340" priority="3">
      <formula>AND(AA$9&gt;=8/24,AA$9&lt;14/24)</formula>
    </cfRule>
    <cfRule type="expression" dxfId="3339" priority="4">
      <formula>AA$9&lt;8/24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8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B77" sqref="B7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7"/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 t="s">
        <v>1</v>
      </c>
      <c r="AH1" s="188"/>
      <c r="AI1" s="188"/>
      <c r="AL1" s="2"/>
      <c r="AM1" s="3"/>
    </row>
    <row r="2" spans="1:88" ht="20.25" x14ac:dyDescent="0.25">
      <c r="A2" s="4"/>
      <c r="B2" s="189" t="s">
        <v>2</v>
      </c>
      <c r="C2" s="5"/>
      <c r="D2" s="191" t="s">
        <v>3</v>
      </c>
      <c r="E2" s="5"/>
      <c r="F2" s="191" t="s">
        <v>4</v>
      </c>
      <c r="G2" s="5"/>
      <c r="H2" s="191" t="s">
        <v>5</v>
      </c>
      <c r="I2" s="6"/>
      <c r="J2" s="19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0"/>
      <c r="C3" s="18"/>
      <c r="D3" s="192"/>
      <c r="E3" s="18"/>
      <c r="F3" s="192"/>
      <c r="G3" s="18"/>
      <c r="H3" s="192"/>
      <c r="I3" s="19"/>
      <c r="J3" s="19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/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3" t="s">
        <v>212</v>
      </c>
      <c r="B4" s="194" t="str">
        <f ca="1">"2078/"&amp;"04/"&amp;INT(MID(CELL("filename",D6),FIND("]",CELL("filename",D6))+1,200))</f>
        <v>2078/04/25</v>
      </c>
      <c r="C4" s="194"/>
      <c r="D4" s="194"/>
      <c r="E4" s="195" t="str">
        <f ca="1">IFERROR([1]!DateBStoAD(B4),"")</f>
        <v/>
      </c>
      <c r="F4" s="196"/>
      <c r="G4" s="196"/>
      <c r="H4" s="196" t="str">
        <f ca="1">TEXT(E4,"dddd")</f>
        <v/>
      </c>
      <c r="I4" s="196"/>
      <c r="J4" s="29"/>
      <c r="K4" t="str">
        <f>"Total Peak Supply(Inclusive of Export) ("&amp;ROUND(B213,0)&amp;" MW)"&amp;"    IPP   = "&amp;ROUND(B208,0)&amp;" MW     NEA RoR = "&amp;ROUND(B209,0)&amp;" MWImport   = "&amp;ROUND(B211,0)&amp;" MW      KL1+KL2+K3 = "&amp;ROUND(B210,0) &amp;" MW    EXPORT = "&amp;ROUND(B212,0)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-36</v>
      </c>
      <c r="C5" s="32">
        <f t="shared" ref="C5:AF5" si="0">C65</f>
        <v>-58.100000000000009</v>
      </c>
      <c r="D5" s="32">
        <f t="shared" si="0"/>
        <v>-59.8</v>
      </c>
      <c r="E5" s="32">
        <f t="shared" si="0"/>
        <v>-39.299999999999997</v>
      </c>
      <c r="F5" s="32">
        <f t="shared" si="0"/>
        <v>-41.8</v>
      </c>
      <c r="G5" s="32">
        <f t="shared" si="0"/>
        <v>-65</v>
      </c>
      <c r="H5" s="32">
        <f t="shared" si="0"/>
        <v>-59.3</v>
      </c>
      <c r="I5" s="32">
        <f t="shared" si="0"/>
        <v>-26.5</v>
      </c>
      <c r="J5" s="32">
        <f t="shared" si="0"/>
        <v>-65.8</v>
      </c>
      <c r="K5" s="32">
        <f t="shared" si="0"/>
        <v>-30</v>
      </c>
      <c r="L5" s="32">
        <f t="shared" si="0"/>
        <v>-36</v>
      </c>
      <c r="M5" s="32">
        <f t="shared" si="0"/>
        <v>-5</v>
      </c>
      <c r="N5" s="32">
        <f t="shared" si="0"/>
        <v>0</v>
      </c>
      <c r="O5" s="32">
        <f t="shared" si="0"/>
        <v>-23.3</v>
      </c>
      <c r="P5" s="32">
        <f t="shared" si="0"/>
        <v>-13.6</v>
      </c>
      <c r="Q5" s="32">
        <f t="shared" si="0"/>
        <v>-54</v>
      </c>
      <c r="R5" s="32">
        <f t="shared" si="0"/>
        <v>-2.8000000000000007</v>
      </c>
      <c r="S5" s="32">
        <f t="shared" si="0"/>
        <v>42.7</v>
      </c>
      <c r="T5" s="32">
        <f t="shared" si="0"/>
        <v>-6.0999999999999979</v>
      </c>
      <c r="U5" s="32">
        <f t="shared" si="0"/>
        <v>-65.399999999999991</v>
      </c>
      <c r="V5" s="32">
        <f t="shared" si="0"/>
        <v>-32.200000000000003</v>
      </c>
      <c r="W5" s="32">
        <f t="shared" si="0"/>
        <v>-32.200000000000003</v>
      </c>
      <c r="X5" s="32">
        <f t="shared" si="0"/>
        <v>-3</v>
      </c>
      <c r="Y5" s="32">
        <f t="shared" si="0"/>
        <v>36.6</v>
      </c>
      <c r="Z5" s="32">
        <f t="shared" si="0"/>
        <v>46.4</v>
      </c>
      <c r="AA5" s="32">
        <f t="shared" si="0"/>
        <v>-0.69999999999999574</v>
      </c>
      <c r="AB5" s="32">
        <f t="shared" si="0"/>
        <v>6</v>
      </c>
      <c r="AC5" s="32">
        <f t="shared" si="0"/>
        <v>16</v>
      </c>
      <c r="AD5" s="32">
        <f t="shared" si="0"/>
        <v>14.5</v>
      </c>
      <c r="AE5" s="32">
        <f t="shared" si="0"/>
        <v>29</v>
      </c>
      <c r="AF5" s="32">
        <f t="shared" si="0"/>
        <v>13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2"/>
      <c r="E6" s="172"/>
      <c r="F6" s="172"/>
      <c r="G6" s="172"/>
      <c r="H6" s="172"/>
      <c r="I6" s="172"/>
      <c r="J6" s="29"/>
      <c r="K6" t="str">
        <f>"Evening Peak "&amp;ROUND(B213,0)&amp;"MW at "&amp;TRUNC(B214*24,0)&amp;":"&amp;ROUND((B214*24-TRUNC(B214*24,0))*60,0)&amp;"hr at "&amp;ROUND(B215,1)&amp;"Hz     "&amp;A205&amp;" "&amp;ROUND(B205,0)&amp;"MW at "&amp;TRUNC(C205*24,0)&amp;":"&amp;ROUND((C205*24-TRUNC(C205*24,0))*6,0)&amp;"0hr"</f>
        <v>Evening Peak 0MW at 0:0hr at 0Hz     Morning Peak 1208MW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Load=1038</v>
      </c>
      <c r="B7" s="35">
        <f t="shared" ref="B7:AF7" si="1">B72</f>
        <v>1121.8400000000001</v>
      </c>
      <c r="C7" s="35">
        <f t="shared" si="1"/>
        <v>1098.6400000000001</v>
      </c>
      <c r="D7" s="35">
        <f t="shared" si="1"/>
        <v>1096.6400000000001</v>
      </c>
      <c r="E7" s="35">
        <f t="shared" si="1"/>
        <v>1061.8400000000001</v>
      </c>
      <c r="F7" s="35">
        <f t="shared" si="1"/>
        <v>1067.24</v>
      </c>
      <c r="G7" s="35">
        <f t="shared" si="1"/>
        <v>1048.6400000000001</v>
      </c>
      <c r="H7" s="35">
        <f t="shared" si="1"/>
        <v>1038.04</v>
      </c>
      <c r="I7" s="35">
        <f t="shared" si="1"/>
        <v>1063.24</v>
      </c>
      <c r="J7" s="35">
        <f t="shared" si="1"/>
        <v>1105.3400000000001</v>
      </c>
      <c r="K7" s="35">
        <f t="shared" si="1"/>
        <v>1165.3400000000001</v>
      </c>
      <c r="L7" s="35">
        <f>L72</f>
        <v>1159.44</v>
      </c>
      <c r="M7" s="35">
        <f t="shared" si="1"/>
        <v>1208.44</v>
      </c>
      <c r="N7" s="35">
        <f t="shared" si="1"/>
        <v>1304.6400000000001</v>
      </c>
      <c r="O7" s="35">
        <f t="shared" si="1"/>
        <v>1312.3400000000001</v>
      </c>
      <c r="P7" s="35">
        <f t="shared" si="1"/>
        <v>1305.44</v>
      </c>
      <c r="Q7" s="35">
        <f t="shared" si="1"/>
        <v>1264.8400000000001</v>
      </c>
      <c r="R7" s="35">
        <f t="shared" si="1"/>
        <v>1313.74</v>
      </c>
      <c r="S7" s="35">
        <f t="shared" si="1"/>
        <v>1324.54</v>
      </c>
      <c r="T7" s="35">
        <f t="shared" si="1"/>
        <v>1297.6400000000001</v>
      </c>
      <c r="U7" s="35">
        <f t="shared" si="1"/>
        <v>1186.94</v>
      </c>
      <c r="V7" s="35">
        <f t="shared" si="1"/>
        <v>1211.1400000000001</v>
      </c>
      <c r="W7" s="35">
        <f t="shared" si="1"/>
        <v>1227.1400000000001</v>
      </c>
      <c r="X7" s="35">
        <f t="shared" si="1"/>
        <v>1343.3400000000001</v>
      </c>
      <c r="Y7" s="35">
        <f t="shared" si="1"/>
        <v>1454.0400000000002</v>
      </c>
      <c r="Z7" s="35">
        <f t="shared" si="1"/>
        <v>1459.2400000000002</v>
      </c>
      <c r="AA7" s="35">
        <f t="shared" si="1"/>
        <v>1426.94</v>
      </c>
      <c r="AB7" s="35">
        <f t="shared" si="1"/>
        <v>1367.44</v>
      </c>
      <c r="AC7" s="35">
        <f t="shared" si="1"/>
        <v>1377.44</v>
      </c>
      <c r="AD7" s="35">
        <f t="shared" si="1"/>
        <v>1325.94</v>
      </c>
      <c r="AE7" s="35">
        <f t="shared" si="1"/>
        <v>1232.94</v>
      </c>
      <c r="AF7" s="35">
        <f t="shared" si="1"/>
        <v>1240.8400000000001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197" t="s">
        <v>13</v>
      </c>
      <c r="C8" s="198"/>
      <c r="D8" s="198"/>
      <c r="E8" s="198"/>
      <c r="F8" s="198"/>
      <c r="G8" s="198"/>
      <c r="H8" s="198"/>
      <c r="I8" s="198"/>
      <c r="J8" s="198"/>
      <c r="K8" s="199"/>
      <c r="L8" s="200" t="s">
        <v>14</v>
      </c>
      <c r="M8" s="201"/>
      <c r="N8" s="201"/>
      <c r="O8" s="201"/>
      <c r="P8" s="201"/>
      <c r="Q8" s="201"/>
      <c r="R8" s="200" t="s">
        <v>15</v>
      </c>
      <c r="S8" s="201"/>
      <c r="T8" s="201"/>
      <c r="U8" s="201"/>
      <c r="V8" s="201"/>
      <c r="W8" s="201"/>
      <c r="X8" s="201"/>
      <c r="Y8" s="201"/>
      <c r="Z8" s="201"/>
      <c r="AA8" s="204" t="s">
        <v>16</v>
      </c>
      <c r="AB8" s="205"/>
      <c r="AC8" s="205"/>
      <c r="AD8" s="205"/>
      <c r="AE8" s="205"/>
      <c r="AF8" s="206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17</v>
      </c>
      <c r="B9" s="209">
        <v>4.1666666666666664E-2</v>
      </c>
      <c r="C9" s="209">
        <v>8.3333333333333301E-2</v>
      </c>
      <c r="D9" s="209">
        <v>0.125</v>
      </c>
      <c r="E9" s="209">
        <v>0.16666666666666699</v>
      </c>
      <c r="F9" s="209">
        <v>0.20833333333333301</v>
      </c>
      <c r="G9" s="209">
        <v>0.22916666666666666</v>
      </c>
      <c r="H9" s="209">
        <v>0.25</v>
      </c>
      <c r="I9" s="209">
        <v>0.27083333333333331</v>
      </c>
      <c r="J9" s="209">
        <v>0.29166666666666669</v>
      </c>
      <c r="K9" s="209">
        <v>0.3125</v>
      </c>
      <c r="L9" s="202">
        <v>0.33333333333333331</v>
      </c>
      <c r="M9" s="202">
        <v>0.375</v>
      </c>
      <c r="N9" s="202">
        <v>0.41666666666666702</v>
      </c>
      <c r="O9" s="202">
        <v>0.45833333333333298</v>
      </c>
      <c r="P9" s="202">
        <v>0.5</v>
      </c>
      <c r="Q9" s="202">
        <v>0.54166666666666696</v>
      </c>
      <c r="R9" s="202">
        <v>0.58333333333333304</v>
      </c>
      <c r="S9" s="202">
        <v>0.625</v>
      </c>
      <c r="T9" s="202">
        <v>0.66666666666666696</v>
      </c>
      <c r="U9" s="202">
        <v>0.70833333333333304</v>
      </c>
      <c r="V9" s="202">
        <v>0.72916666666666663</v>
      </c>
      <c r="W9" s="202">
        <v>0.75</v>
      </c>
      <c r="X9" s="202">
        <v>0.77083333333333337</v>
      </c>
      <c r="Y9" s="202">
        <v>0.79166666666666663</v>
      </c>
      <c r="Z9" s="202">
        <v>0.8125</v>
      </c>
      <c r="AA9" s="209">
        <v>0.83333333333333337</v>
      </c>
      <c r="AB9" s="209">
        <v>0.85416666666666663</v>
      </c>
      <c r="AC9" s="209">
        <v>0.875</v>
      </c>
      <c r="AD9" s="209">
        <v>0.91666666666666696</v>
      </c>
      <c r="AE9" s="209">
        <v>0.95833333333333304</v>
      </c>
      <c r="AF9" s="209">
        <v>1</v>
      </c>
      <c r="AG9" s="210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12"/>
      <c r="S10" s="212"/>
      <c r="T10" s="212"/>
      <c r="U10" s="212"/>
      <c r="V10" s="212"/>
      <c r="W10" s="212"/>
      <c r="X10" s="212"/>
      <c r="Y10" s="212"/>
      <c r="Z10" s="212"/>
      <c r="AA10" s="203"/>
      <c r="AB10" s="203"/>
      <c r="AC10" s="203"/>
      <c r="AD10" s="203"/>
      <c r="AE10" s="203"/>
      <c r="AF10" s="203"/>
      <c r="AG10" s="211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191</v>
      </c>
      <c r="B11" s="47">
        <v>200</v>
      </c>
      <c r="C11" s="47">
        <v>200</v>
      </c>
      <c r="D11" s="47">
        <v>200</v>
      </c>
      <c r="E11" s="47">
        <v>190</v>
      </c>
      <c r="F11" s="47">
        <v>190</v>
      </c>
      <c r="G11" s="47">
        <v>190</v>
      </c>
      <c r="H11" s="47">
        <v>190</v>
      </c>
      <c r="I11" s="47">
        <v>190</v>
      </c>
      <c r="J11" s="47">
        <v>250</v>
      </c>
      <c r="K11" s="47">
        <v>250</v>
      </c>
      <c r="L11" s="48">
        <v>250</v>
      </c>
      <c r="M11" s="48">
        <v>280</v>
      </c>
      <c r="N11" s="48">
        <v>320</v>
      </c>
      <c r="O11" s="48">
        <v>350</v>
      </c>
      <c r="P11" s="48">
        <v>330</v>
      </c>
      <c r="Q11" s="48">
        <v>330</v>
      </c>
      <c r="R11" s="49">
        <v>320</v>
      </c>
      <c r="S11" s="49">
        <v>320</v>
      </c>
      <c r="T11" s="49">
        <v>345</v>
      </c>
      <c r="U11" s="49">
        <v>305</v>
      </c>
      <c r="V11" s="49">
        <v>265</v>
      </c>
      <c r="W11" s="49">
        <v>285</v>
      </c>
      <c r="X11" s="49">
        <v>370</v>
      </c>
      <c r="Y11" s="49">
        <v>370</v>
      </c>
      <c r="Z11" s="49">
        <v>350</v>
      </c>
      <c r="AA11" s="49">
        <v>350</v>
      </c>
      <c r="AB11" s="49">
        <v>350</v>
      </c>
      <c r="AC11" s="49">
        <v>350</v>
      </c>
      <c r="AD11" s="49">
        <v>300</v>
      </c>
      <c r="AE11" s="47">
        <v>245</v>
      </c>
      <c r="AF11" s="47">
        <v>220</v>
      </c>
      <c r="AG11" s="50">
        <v>456</v>
      </c>
      <c r="AH11" s="51">
        <f>MAX(B11:AF11)</f>
        <v>370</v>
      </c>
      <c r="AI11" s="52">
        <f>MIN(B11:AF11)</f>
        <v>190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192</v>
      </c>
      <c r="B12" s="47">
        <v>60</v>
      </c>
      <c r="C12" s="47">
        <v>60</v>
      </c>
      <c r="D12" s="47">
        <v>60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>
        <v>60</v>
      </c>
      <c r="L12" s="47">
        <v>60</v>
      </c>
      <c r="M12" s="47">
        <v>60</v>
      </c>
      <c r="N12" s="47">
        <v>60</v>
      </c>
      <c r="O12" s="47">
        <v>60</v>
      </c>
      <c r="P12" s="47">
        <v>60</v>
      </c>
      <c r="Q12" s="47">
        <v>60</v>
      </c>
      <c r="R12" s="47">
        <v>60</v>
      </c>
      <c r="S12" s="47">
        <v>50</v>
      </c>
      <c r="T12" s="47">
        <v>60</v>
      </c>
      <c r="U12" s="47">
        <v>60</v>
      </c>
      <c r="V12" s="47">
        <v>60</v>
      </c>
      <c r="W12" s="47">
        <v>60</v>
      </c>
      <c r="X12" s="47">
        <v>60</v>
      </c>
      <c r="Y12" s="48">
        <v>60</v>
      </c>
      <c r="Z12" s="48">
        <v>60</v>
      </c>
      <c r="AA12" s="48">
        <v>60</v>
      </c>
      <c r="AB12" s="48">
        <v>60</v>
      </c>
      <c r="AC12" s="48">
        <v>60</v>
      </c>
      <c r="AD12" s="48">
        <v>60</v>
      </c>
      <c r="AE12" s="48">
        <v>60</v>
      </c>
      <c r="AF12" s="48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50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193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80">
        <v>0</v>
      </c>
      <c r="S13" s="80">
        <v>0</v>
      </c>
      <c r="T13" s="80">
        <v>0</v>
      </c>
      <c r="U13" s="80">
        <v>0</v>
      </c>
      <c r="V13" s="80">
        <v>0</v>
      </c>
      <c r="W13" s="80">
        <v>0</v>
      </c>
      <c r="X13" s="80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194</v>
      </c>
      <c r="B14" s="55">
        <v>45.8</v>
      </c>
      <c r="C14" s="55">
        <v>45.8</v>
      </c>
      <c r="D14" s="55">
        <v>45.8</v>
      </c>
      <c r="E14" s="55">
        <v>45.8</v>
      </c>
      <c r="F14" s="55">
        <v>45.8</v>
      </c>
      <c r="G14" s="55">
        <v>45.8</v>
      </c>
      <c r="H14" s="55">
        <v>45.8</v>
      </c>
      <c r="I14" s="55">
        <v>45.8</v>
      </c>
      <c r="J14" s="55">
        <v>45.8</v>
      </c>
      <c r="K14" s="55">
        <v>45.8</v>
      </c>
      <c r="L14" s="48">
        <v>45.8</v>
      </c>
      <c r="M14" s="48">
        <v>45.8</v>
      </c>
      <c r="N14" s="48">
        <v>45.8</v>
      </c>
      <c r="O14" s="48">
        <v>45.8</v>
      </c>
      <c r="P14" s="48">
        <v>45.8</v>
      </c>
      <c r="Q14" s="48">
        <v>45.8</v>
      </c>
      <c r="R14" s="80">
        <v>45.6</v>
      </c>
      <c r="S14" s="80">
        <v>45.8</v>
      </c>
      <c r="T14" s="80">
        <v>45.8</v>
      </c>
      <c r="U14" s="80">
        <v>45.6</v>
      </c>
      <c r="V14" s="80">
        <v>45.6</v>
      </c>
      <c r="W14" s="80">
        <v>45.6</v>
      </c>
      <c r="X14" s="80">
        <v>45.6</v>
      </c>
      <c r="Y14" s="48">
        <v>45.6</v>
      </c>
      <c r="Z14" s="48">
        <v>45.6</v>
      </c>
      <c r="AA14" s="48">
        <v>45.6</v>
      </c>
      <c r="AB14" s="48">
        <v>45.6</v>
      </c>
      <c r="AC14" s="48">
        <v>45.6</v>
      </c>
      <c r="AD14" s="48">
        <v>45.6</v>
      </c>
      <c r="AE14" s="48">
        <v>45.6</v>
      </c>
      <c r="AF14" s="48">
        <v>45.6</v>
      </c>
      <c r="AG14" s="56">
        <v>50</v>
      </c>
      <c r="AH14" s="51">
        <f t="shared" si="2"/>
        <v>45.8</v>
      </c>
      <c r="AI14" s="52">
        <f t="shared" si="3"/>
        <v>45.6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195</v>
      </c>
      <c r="B15" s="47">
        <v>0</v>
      </c>
      <c r="C15" s="47">
        <v>0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8">
        <v>0</v>
      </c>
      <c r="M15" s="48">
        <v>0</v>
      </c>
      <c r="N15" s="48">
        <v>0</v>
      </c>
      <c r="O15" s="48">
        <v>0</v>
      </c>
      <c r="P15" s="48">
        <v>0</v>
      </c>
      <c r="Q15" s="48">
        <v>0</v>
      </c>
      <c r="R15" s="82">
        <v>0</v>
      </c>
      <c r="S15" s="82">
        <v>0</v>
      </c>
      <c r="T15" s="82">
        <v>0</v>
      </c>
      <c r="U15" s="82">
        <v>0</v>
      </c>
      <c r="V15" s="82">
        <v>0</v>
      </c>
      <c r="W15" s="82">
        <v>0</v>
      </c>
      <c r="X15" s="82">
        <v>0</v>
      </c>
      <c r="Y15" s="48">
        <v>0</v>
      </c>
      <c r="Z15" s="48">
        <v>0</v>
      </c>
      <c r="AA15" s="48">
        <v>0</v>
      </c>
      <c r="AB15" s="48">
        <v>0</v>
      </c>
      <c r="AC15" s="48">
        <v>0</v>
      </c>
      <c r="AD15" s="48">
        <v>0</v>
      </c>
      <c r="AE15" s="48">
        <v>0</v>
      </c>
      <c r="AF15" s="48">
        <v>0</v>
      </c>
      <c r="AG15" s="168">
        <v>45</v>
      </c>
      <c r="AH15" s="51">
        <f t="shared" si="2"/>
        <v>0</v>
      </c>
      <c r="AI15" s="52">
        <f t="shared" si="3"/>
        <v>0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196</v>
      </c>
      <c r="B16" s="47">
        <v>25</v>
      </c>
      <c r="C16" s="47">
        <v>25</v>
      </c>
      <c r="D16" s="47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80">
        <v>25</v>
      </c>
      <c r="S16" s="80">
        <v>25</v>
      </c>
      <c r="T16" s="80">
        <v>25</v>
      </c>
      <c r="U16" s="80">
        <v>25</v>
      </c>
      <c r="V16" s="80">
        <v>25</v>
      </c>
      <c r="W16" s="80">
        <v>25</v>
      </c>
      <c r="X16" s="80">
        <v>25</v>
      </c>
      <c r="Y16" s="48">
        <v>25</v>
      </c>
      <c r="Z16" s="48">
        <v>25</v>
      </c>
      <c r="AA16" s="48">
        <v>25</v>
      </c>
      <c r="AB16" s="48">
        <v>25</v>
      </c>
      <c r="AC16" s="48">
        <v>25</v>
      </c>
      <c r="AD16" s="48">
        <v>25</v>
      </c>
      <c r="AE16" s="48">
        <v>25</v>
      </c>
      <c r="AF16" s="48">
        <v>0</v>
      </c>
      <c r="AG16" s="168">
        <v>42</v>
      </c>
      <c r="AH16" s="51">
        <f t="shared" si="2"/>
        <v>25</v>
      </c>
      <c r="AI16" s="52">
        <f t="shared" si="3"/>
        <v>0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197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12.5</v>
      </c>
      <c r="O17" s="48">
        <v>12.5</v>
      </c>
      <c r="P17" s="48">
        <v>12.5</v>
      </c>
      <c r="Q17" s="48">
        <v>12.5</v>
      </c>
      <c r="R17" s="48">
        <v>12.5</v>
      </c>
      <c r="S17" s="48">
        <v>12.5</v>
      </c>
      <c r="T17" s="48">
        <v>12.5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8">
        <v>25</v>
      </c>
      <c r="AB17" s="48">
        <v>25</v>
      </c>
      <c r="AC17" s="48">
        <v>25</v>
      </c>
      <c r="AD17" s="48">
        <v>25</v>
      </c>
      <c r="AE17" s="48">
        <v>25</v>
      </c>
      <c r="AF17" s="48">
        <v>25</v>
      </c>
      <c r="AG17" s="168">
        <v>36</v>
      </c>
      <c r="AH17" s="51">
        <f t="shared" si="2"/>
        <v>25</v>
      </c>
      <c r="AI17" s="52">
        <f t="shared" si="3"/>
        <v>12.5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198</v>
      </c>
      <c r="B18" s="47">
        <v>26.3</v>
      </c>
      <c r="C18" s="47">
        <v>26.3</v>
      </c>
      <c r="D18" s="47">
        <v>26.3</v>
      </c>
      <c r="E18" s="47">
        <v>26.3</v>
      </c>
      <c r="F18" s="47">
        <v>26.3</v>
      </c>
      <c r="G18" s="47">
        <v>26.3</v>
      </c>
      <c r="H18" s="47">
        <v>26.3</v>
      </c>
      <c r="I18" s="47">
        <v>26.3</v>
      </c>
      <c r="J18" s="47">
        <v>26.3</v>
      </c>
      <c r="K18" s="47">
        <v>26.3</v>
      </c>
      <c r="L18" s="48">
        <v>26.3</v>
      </c>
      <c r="M18" s="48">
        <v>26.3</v>
      </c>
      <c r="N18" s="48">
        <v>26.3</v>
      </c>
      <c r="O18" s="48">
        <v>26.3</v>
      </c>
      <c r="P18" s="48">
        <v>26.3</v>
      </c>
      <c r="Q18" s="48">
        <v>26.3</v>
      </c>
      <c r="R18" s="48">
        <v>26.3</v>
      </c>
      <c r="S18" s="48">
        <v>26.4</v>
      </c>
      <c r="T18" s="48">
        <v>26.4</v>
      </c>
      <c r="U18" s="48">
        <v>26.2</v>
      </c>
      <c r="V18" s="48">
        <v>26.2</v>
      </c>
      <c r="W18" s="48">
        <v>26.2</v>
      </c>
      <c r="X18" s="48">
        <v>26.2</v>
      </c>
      <c r="Y18" s="48">
        <v>26.2</v>
      </c>
      <c r="Z18" s="48">
        <v>26.2</v>
      </c>
      <c r="AA18" s="48">
        <v>26.2</v>
      </c>
      <c r="AB18" s="48">
        <v>26.2</v>
      </c>
      <c r="AC18" s="48">
        <v>26.2</v>
      </c>
      <c r="AD18" s="48">
        <v>26.2</v>
      </c>
      <c r="AE18" s="48">
        <v>26.2</v>
      </c>
      <c r="AF18" s="48">
        <v>26.2</v>
      </c>
      <c r="AG18" s="168">
        <v>30</v>
      </c>
      <c r="AH18" s="51">
        <f t="shared" si="2"/>
        <v>26.4</v>
      </c>
      <c r="AI18" s="52">
        <f t="shared" si="3"/>
        <v>26.2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199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8">
        <v>6.2</v>
      </c>
      <c r="AB19" s="48">
        <v>6.2</v>
      </c>
      <c r="AC19" s="48">
        <v>6.2</v>
      </c>
      <c r="AD19" s="48">
        <v>6.2</v>
      </c>
      <c r="AE19" s="48">
        <v>6.2</v>
      </c>
      <c r="AF19" s="48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200</v>
      </c>
      <c r="B20" s="47">
        <v>11.2</v>
      </c>
      <c r="C20" s="47">
        <v>11.2</v>
      </c>
      <c r="D20" s="47">
        <v>11.2</v>
      </c>
      <c r="E20" s="47">
        <v>11.2</v>
      </c>
      <c r="F20" s="47">
        <v>11.2</v>
      </c>
      <c r="G20" s="47">
        <v>11.2</v>
      </c>
      <c r="H20" s="47">
        <v>11.2</v>
      </c>
      <c r="I20" s="47">
        <v>11.2</v>
      </c>
      <c r="J20" s="47">
        <v>11.2</v>
      </c>
      <c r="K20" s="47">
        <v>11.2</v>
      </c>
      <c r="L20" s="48">
        <v>11.2</v>
      </c>
      <c r="M20" s="48">
        <v>11.2</v>
      </c>
      <c r="N20" s="48">
        <v>11.2</v>
      </c>
      <c r="O20" s="48">
        <v>11.2</v>
      </c>
      <c r="P20" s="48">
        <v>11.2</v>
      </c>
      <c r="Q20" s="48">
        <v>11.2</v>
      </c>
      <c r="R20" s="48">
        <v>11.2</v>
      </c>
      <c r="S20" s="48">
        <v>11.2</v>
      </c>
      <c r="T20" s="48">
        <v>11.2</v>
      </c>
      <c r="U20" s="48">
        <v>11.2</v>
      </c>
      <c r="V20" s="48">
        <v>11.2</v>
      </c>
      <c r="W20" s="48">
        <v>11.2</v>
      </c>
      <c r="X20" s="48">
        <v>11.2</v>
      </c>
      <c r="Y20" s="48">
        <v>11.2</v>
      </c>
      <c r="Z20" s="48">
        <v>11.2</v>
      </c>
      <c r="AA20" s="48">
        <v>11.2</v>
      </c>
      <c r="AB20" s="48">
        <v>11.2</v>
      </c>
      <c r="AC20" s="48">
        <v>11.2</v>
      </c>
      <c r="AD20" s="48">
        <v>11.2</v>
      </c>
      <c r="AE20" s="48">
        <v>11.2</v>
      </c>
      <c r="AF20" s="48">
        <v>11.2</v>
      </c>
      <c r="AG20" s="168">
        <v>25</v>
      </c>
      <c r="AH20" s="51">
        <f t="shared" si="2"/>
        <v>11.2</v>
      </c>
      <c r="AI20" s="52">
        <f t="shared" si="3"/>
        <v>11.2</v>
      </c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201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8">
        <v>22</v>
      </c>
      <c r="AB21" s="48">
        <v>22</v>
      </c>
      <c r="AC21" s="48">
        <v>22</v>
      </c>
      <c r="AD21" s="48">
        <v>22</v>
      </c>
      <c r="AE21" s="48">
        <v>22</v>
      </c>
      <c r="AF21" s="48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202</v>
      </c>
      <c r="B22" s="47">
        <v>22</v>
      </c>
      <c r="C22" s="47">
        <v>22</v>
      </c>
      <c r="D22" s="47">
        <v>22</v>
      </c>
      <c r="E22" s="47">
        <v>22</v>
      </c>
      <c r="F22" s="47">
        <v>22</v>
      </c>
      <c r="G22" s="47">
        <v>22</v>
      </c>
      <c r="H22" s="47">
        <v>22</v>
      </c>
      <c r="I22" s="47">
        <v>22</v>
      </c>
      <c r="J22" s="47">
        <v>22</v>
      </c>
      <c r="K22" s="47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8">
        <v>22</v>
      </c>
      <c r="AB22" s="48">
        <v>22</v>
      </c>
      <c r="AC22" s="48">
        <v>22</v>
      </c>
      <c r="AD22" s="48">
        <v>22</v>
      </c>
      <c r="AE22" s="48">
        <v>22</v>
      </c>
      <c r="AF22" s="48">
        <v>0</v>
      </c>
      <c r="AG22" s="168">
        <v>25</v>
      </c>
      <c r="AH22" s="51">
        <f t="shared" si="2"/>
        <v>22</v>
      </c>
      <c r="AI22" s="52">
        <f t="shared" si="3"/>
        <v>0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203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8">
        <v>22</v>
      </c>
      <c r="AB23" s="48">
        <v>22</v>
      </c>
      <c r="AC23" s="48">
        <v>22</v>
      </c>
      <c r="AD23" s="48">
        <v>22</v>
      </c>
      <c r="AE23" s="48">
        <v>22</v>
      </c>
      <c r="AF23" s="48">
        <v>22</v>
      </c>
      <c r="AG23" s="168">
        <v>25</v>
      </c>
      <c r="AH23" s="51">
        <f t="shared" si="2"/>
        <v>22</v>
      </c>
      <c r="AI23" s="52">
        <f t="shared" si="3"/>
        <v>22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204</v>
      </c>
      <c r="B24" s="47">
        <v>22</v>
      </c>
      <c r="C24" s="47">
        <v>22</v>
      </c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22</v>
      </c>
      <c r="J24" s="47">
        <v>22</v>
      </c>
      <c r="K24" s="47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8">
        <v>22</v>
      </c>
      <c r="AB24" s="48">
        <v>22</v>
      </c>
      <c r="AC24" s="48">
        <v>22</v>
      </c>
      <c r="AD24" s="48">
        <v>22</v>
      </c>
      <c r="AE24" s="48">
        <v>22</v>
      </c>
      <c r="AF24" s="48">
        <v>0</v>
      </c>
      <c r="AG24" s="168">
        <v>24.2</v>
      </c>
      <c r="AH24" s="51">
        <f t="shared" si="2"/>
        <v>22</v>
      </c>
      <c r="AI24" s="52">
        <f t="shared" si="3"/>
        <v>0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93</v>
      </c>
      <c r="B25" s="47">
        <v>14</v>
      </c>
      <c r="C25" s="47">
        <v>14</v>
      </c>
      <c r="D25" s="47">
        <v>14</v>
      </c>
      <c r="E25" s="47">
        <v>14</v>
      </c>
      <c r="F25" s="47">
        <v>14</v>
      </c>
      <c r="G25" s="47">
        <v>14</v>
      </c>
      <c r="H25" s="47">
        <v>14</v>
      </c>
      <c r="I25" s="47">
        <v>14</v>
      </c>
      <c r="J25" s="47">
        <v>14</v>
      </c>
      <c r="K25" s="47">
        <v>14</v>
      </c>
      <c r="L25" s="48">
        <v>14</v>
      </c>
      <c r="M25" s="48">
        <v>14</v>
      </c>
      <c r="N25" s="48">
        <v>14</v>
      </c>
      <c r="O25" s="48">
        <v>14</v>
      </c>
      <c r="P25" s="48">
        <v>14</v>
      </c>
      <c r="Q25" s="48">
        <v>14</v>
      </c>
      <c r="R25" s="48">
        <v>14</v>
      </c>
      <c r="S25" s="48">
        <v>14</v>
      </c>
      <c r="T25" s="48">
        <v>14</v>
      </c>
      <c r="U25" s="48">
        <v>14</v>
      </c>
      <c r="V25" s="48">
        <v>14</v>
      </c>
      <c r="W25" s="48">
        <v>14</v>
      </c>
      <c r="X25" s="48">
        <v>14</v>
      </c>
      <c r="Y25" s="48">
        <v>14</v>
      </c>
      <c r="Z25" s="48">
        <v>14</v>
      </c>
      <c r="AA25" s="47">
        <v>14</v>
      </c>
      <c r="AB25" s="47">
        <v>14</v>
      </c>
      <c r="AC25" s="47">
        <v>14</v>
      </c>
      <c r="AD25" s="47">
        <v>14</v>
      </c>
      <c r="AE25" s="47">
        <v>14</v>
      </c>
      <c r="AF25" s="47">
        <v>0</v>
      </c>
      <c r="AG25" s="168">
        <v>23.5</v>
      </c>
      <c r="AH25" s="51">
        <f t="shared" si="2"/>
        <v>14</v>
      </c>
      <c r="AI25" s="52">
        <f t="shared" si="3"/>
        <v>0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94</v>
      </c>
      <c r="B26" s="47">
        <v>0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0</v>
      </c>
      <c r="X26" s="48">
        <v>0</v>
      </c>
      <c r="Y26" s="48">
        <v>0</v>
      </c>
      <c r="Z26" s="48">
        <v>0</v>
      </c>
      <c r="AA26" s="48">
        <v>0</v>
      </c>
      <c r="AB26" s="48">
        <v>0</v>
      </c>
      <c r="AC26" s="48">
        <v>0</v>
      </c>
      <c r="AD26" s="48">
        <v>0</v>
      </c>
      <c r="AE26" s="48">
        <v>0</v>
      </c>
      <c r="AF26" s="48">
        <v>0</v>
      </c>
      <c r="AG26" s="168">
        <v>22.2</v>
      </c>
      <c r="AH26" s="51">
        <f t="shared" si="2"/>
        <v>0</v>
      </c>
      <c r="AI26" s="52">
        <f t="shared" si="3"/>
        <v>0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95</v>
      </c>
      <c r="B27" s="47">
        <v>12</v>
      </c>
      <c r="C27" s="47">
        <v>12</v>
      </c>
      <c r="D27" s="47">
        <v>12</v>
      </c>
      <c r="E27" s="47">
        <v>12</v>
      </c>
      <c r="F27" s="47">
        <v>12</v>
      </c>
      <c r="G27" s="47">
        <v>12</v>
      </c>
      <c r="H27" s="47">
        <v>12</v>
      </c>
      <c r="I27" s="47">
        <v>12</v>
      </c>
      <c r="J27" s="47">
        <v>12</v>
      </c>
      <c r="K27" s="47">
        <v>12</v>
      </c>
      <c r="L27" s="48">
        <v>12</v>
      </c>
      <c r="M27" s="48">
        <v>12</v>
      </c>
      <c r="N27" s="48">
        <v>12</v>
      </c>
      <c r="O27" s="48">
        <v>12</v>
      </c>
      <c r="P27" s="48">
        <v>12</v>
      </c>
      <c r="Q27" s="48">
        <v>12</v>
      </c>
      <c r="R27" s="48">
        <v>12</v>
      </c>
      <c r="S27" s="48">
        <v>12</v>
      </c>
      <c r="T27" s="48">
        <v>12</v>
      </c>
      <c r="U27" s="48">
        <v>12</v>
      </c>
      <c r="V27" s="48">
        <v>12</v>
      </c>
      <c r="W27" s="48">
        <v>12</v>
      </c>
      <c r="X27" s="48">
        <v>12</v>
      </c>
      <c r="Y27" s="48">
        <v>12</v>
      </c>
      <c r="Z27" s="48">
        <v>12</v>
      </c>
      <c r="AA27" s="48">
        <v>12</v>
      </c>
      <c r="AB27" s="48">
        <v>12</v>
      </c>
      <c r="AC27" s="48">
        <v>12</v>
      </c>
      <c r="AD27" s="48">
        <v>12</v>
      </c>
      <c r="AE27" s="48">
        <v>12</v>
      </c>
      <c r="AF27" s="48">
        <v>12</v>
      </c>
      <c r="AG27" s="168">
        <v>22.1</v>
      </c>
      <c r="AH27" s="51">
        <f t="shared" si="2"/>
        <v>12</v>
      </c>
      <c r="AI27" s="52">
        <f t="shared" si="3"/>
        <v>12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96</v>
      </c>
      <c r="B28" s="47">
        <v>12</v>
      </c>
      <c r="C28" s="47">
        <v>12</v>
      </c>
      <c r="D28" s="47">
        <v>12</v>
      </c>
      <c r="E28" s="47">
        <v>12</v>
      </c>
      <c r="F28" s="47">
        <v>12</v>
      </c>
      <c r="G28" s="47">
        <v>12</v>
      </c>
      <c r="H28" s="47">
        <v>12</v>
      </c>
      <c r="I28" s="47">
        <v>12</v>
      </c>
      <c r="J28" s="47">
        <v>12</v>
      </c>
      <c r="K28" s="47">
        <v>12</v>
      </c>
      <c r="L28" s="48">
        <v>12</v>
      </c>
      <c r="M28" s="48">
        <v>0</v>
      </c>
      <c r="N28" s="48">
        <v>12</v>
      </c>
      <c r="O28" s="48">
        <v>12</v>
      </c>
      <c r="P28" s="48">
        <v>12</v>
      </c>
      <c r="Q28" s="48">
        <v>12</v>
      </c>
      <c r="R28" s="48">
        <v>12</v>
      </c>
      <c r="S28" s="48">
        <v>12</v>
      </c>
      <c r="T28" s="48">
        <v>12</v>
      </c>
      <c r="U28" s="48">
        <v>12</v>
      </c>
      <c r="V28" s="48">
        <v>12</v>
      </c>
      <c r="W28" s="48">
        <v>12</v>
      </c>
      <c r="X28" s="48">
        <v>12</v>
      </c>
      <c r="Y28" s="48">
        <v>12</v>
      </c>
      <c r="Z28" s="48">
        <v>12</v>
      </c>
      <c r="AA28" s="48">
        <v>12</v>
      </c>
      <c r="AB28" s="48">
        <v>12</v>
      </c>
      <c r="AC28" s="48">
        <v>12</v>
      </c>
      <c r="AD28" s="48">
        <v>12</v>
      </c>
      <c r="AE28" s="48">
        <v>12</v>
      </c>
      <c r="AF28" s="48">
        <v>12</v>
      </c>
      <c r="AG28" s="168">
        <v>22.1</v>
      </c>
      <c r="AH28" s="51">
        <f t="shared" si="2"/>
        <v>12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97</v>
      </c>
      <c r="B29" s="55">
        <v>12</v>
      </c>
      <c r="C29" s="55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48">
        <v>12</v>
      </c>
      <c r="AB29" s="48">
        <v>12</v>
      </c>
      <c r="AC29" s="48">
        <v>12</v>
      </c>
      <c r="AD29" s="48">
        <v>12</v>
      </c>
      <c r="AE29" s="48">
        <v>12</v>
      </c>
      <c r="AF29" s="48">
        <v>0</v>
      </c>
      <c r="AG29" s="56">
        <v>22</v>
      </c>
      <c r="AH29" s="51">
        <f t="shared" si="2"/>
        <v>12</v>
      </c>
      <c r="AI29" s="52">
        <f t="shared" si="3"/>
        <v>0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98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99</v>
      </c>
      <c r="B31" s="55">
        <v>0</v>
      </c>
      <c r="C31" s="55">
        <v>0</v>
      </c>
      <c r="D31" s="55">
        <v>0</v>
      </c>
      <c r="E31" s="55">
        <v>0</v>
      </c>
      <c r="F31" s="55">
        <v>0</v>
      </c>
      <c r="G31" s="55">
        <v>0</v>
      </c>
      <c r="H31" s="55">
        <v>0</v>
      </c>
      <c r="I31" s="55">
        <v>0</v>
      </c>
      <c r="J31" s="55">
        <v>0</v>
      </c>
      <c r="K31" s="55">
        <v>0</v>
      </c>
      <c r="L31" s="48">
        <v>0</v>
      </c>
      <c r="M31" s="48">
        <v>0</v>
      </c>
      <c r="N31" s="48">
        <v>0</v>
      </c>
      <c r="O31" s="48">
        <v>0</v>
      </c>
      <c r="P31" s="48">
        <v>0</v>
      </c>
      <c r="Q31" s="48">
        <v>0</v>
      </c>
      <c r="R31" s="48">
        <v>0</v>
      </c>
      <c r="S31" s="48">
        <v>0</v>
      </c>
      <c r="T31" s="48">
        <v>0</v>
      </c>
      <c r="U31" s="48">
        <v>0</v>
      </c>
      <c r="V31" s="48">
        <v>0</v>
      </c>
      <c r="W31" s="48">
        <v>0</v>
      </c>
      <c r="X31" s="48">
        <v>0</v>
      </c>
      <c r="Y31" s="48">
        <v>0</v>
      </c>
      <c r="Z31" s="48">
        <v>0</v>
      </c>
      <c r="AA31" s="48">
        <v>0</v>
      </c>
      <c r="AB31" s="48">
        <v>0</v>
      </c>
      <c r="AC31" s="48">
        <v>0</v>
      </c>
      <c r="AD31" s="48">
        <v>0</v>
      </c>
      <c r="AE31" s="48">
        <v>0</v>
      </c>
      <c r="AF31" s="48">
        <v>0</v>
      </c>
      <c r="AG31" s="58">
        <v>20</v>
      </c>
      <c r="AH31" s="51">
        <f t="shared" si="2"/>
        <v>0</v>
      </c>
      <c r="AI31" s="52">
        <f t="shared" si="3"/>
        <v>0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100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48">
        <v>0</v>
      </c>
      <c r="AF32" s="48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220</v>
      </c>
      <c r="AK33" s="53"/>
    </row>
    <row r="34" spans="1:41" ht="15.75" thickBot="1" x14ac:dyDescent="0.3">
      <c r="A34" s="63" t="s">
        <v>19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>
        <v>144</v>
      </c>
      <c r="X34" s="64"/>
      <c r="Y34" s="64"/>
      <c r="Z34" s="64"/>
      <c r="AA34" s="64"/>
      <c r="AB34" s="64"/>
      <c r="AC34" s="64"/>
      <c r="AD34" s="64"/>
      <c r="AE34" s="55"/>
      <c r="AF34" s="55"/>
      <c r="AG34" s="58">
        <v>240</v>
      </c>
      <c r="AH34" s="51">
        <f t="shared" si="2"/>
        <v>144</v>
      </c>
      <c r="AI34" s="52">
        <f t="shared" si="3"/>
        <v>144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757.5</v>
      </c>
      <c r="C35" s="66">
        <f t="shared" si="4"/>
        <v>757.5</v>
      </c>
      <c r="D35" s="66">
        <f t="shared" si="4"/>
        <v>757.5</v>
      </c>
      <c r="E35" s="66">
        <f t="shared" si="4"/>
        <v>747.5</v>
      </c>
      <c r="F35" s="66">
        <f t="shared" si="4"/>
        <v>747.5</v>
      </c>
      <c r="G35" s="66">
        <f t="shared" si="4"/>
        <v>747.5</v>
      </c>
      <c r="H35" s="66">
        <f t="shared" si="4"/>
        <v>747.5</v>
      </c>
      <c r="I35" s="66">
        <f t="shared" si="4"/>
        <v>747.5</v>
      </c>
      <c r="J35" s="66">
        <f t="shared" si="4"/>
        <v>807.5</v>
      </c>
      <c r="K35" s="66">
        <f t="shared" si="4"/>
        <v>807.5</v>
      </c>
      <c r="L35" s="66">
        <f t="shared" si="4"/>
        <v>807.5</v>
      </c>
      <c r="M35" s="66">
        <f t="shared" si="4"/>
        <v>825.5</v>
      </c>
      <c r="N35" s="66">
        <f t="shared" si="4"/>
        <v>865</v>
      </c>
      <c r="O35" s="66">
        <f t="shared" si="4"/>
        <v>895.00000000000011</v>
      </c>
      <c r="P35" s="66">
        <f t="shared" si="4"/>
        <v>875</v>
      </c>
      <c r="Q35" s="66">
        <f t="shared" si="4"/>
        <v>875</v>
      </c>
      <c r="R35" s="66">
        <f t="shared" si="4"/>
        <v>864.8</v>
      </c>
      <c r="S35" s="66">
        <f t="shared" si="4"/>
        <v>855.09999999999991</v>
      </c>
      <c r="T35" s="66">
        <f t="shared" si="4"/>
        <v>890.10000000000014</v>
      </c>
      <c r="U35" s="66">
        <f t="shared" si="4"/>
        <v>862.2</v>
      </c>
      <c r="V35" s="66">
        <f t="shared" si="4"/>
        <v>822.2</v>
      </c>
      <c r="W35" s="66">
        <f t="shared" si="4"/>
        <v>842.2</v>
      </c>
      <c r="X35" s="66">
        <f t="shared" si="4"/>
        <v>927.20000000000016</v>
      </c>
      <c r="Y35" s="66">
        <f t="shared" si="4"/>
        <v>927.20000000000016</v>
      </c>
      <c r="Z35" s="66">
        <f t="shared" si="4"/>
        <v>907.20000000000016</v>
      </c>
      <c r="AA35" s="66">
        <f t="shared" si="4"/>
        <v>907.20000000000016</v>
      </c>
      <c r="AB35" s="66">
        <f t="shared" si="4"/>
        <v>907.20000000000016</v>
      </c>
      <c r="AC35" s="66">
        <f t="shared" si="4"/>
        <v>907.20000000000016</v>
      </c>
      <c r="AD35" s="66">
        <f t="shared" si="4"/>
        <v>857.2</v>
      </c>
      <c r="AE35" s="66">
        <f t="shared" si="4"/>
        <v>802.2</v>
      </c>
      <c r="AF35" s="66">
        <f t="shared" si="4"/>
        <v>682.2</v>
      </c>
      <c r="AG35" s="58">
        <f>SUM(AG11:AG34)</f>
        <v>1416.83</v>
      </c>
      <c r="AH35" s="51">
        <f t="shared" si="2"/>
        <v>927.20000000000016</v>
      </c>
      <c r="AI35" s="52">
        <f t="shared" si="3"/>
        <v>682.2</v>
      </c>
      <c r="AK35" s="53"/>
    </row>
    <row r="36" spans="1:41" x14ac:dyDescent="0.25">
      <c r="A36" s="54" t="s">
        <v>21</v>
      </c>
      <c r="B36" s="47">
        <v>138.69999999999999</v>
      </c>
      <c r="C36" s="55">
        <v>138.30000000000001</v>
      </c>
      <c r="D36" s="55">
        <v>137.80000000000001</v>
      </c>
      <c r="E36" s="55">
        <v>136</v>
      </c>
      <c r="F36" s="55">
        <v>139.80000000000001</v>
      </c>
      <c r="G36" s="55">
        <v>140</v>
      </c>
      <c r="H36" s="55">
        <v>140.6</v>
      </c>
      <c r="I36" s="55">
        <v>134</v>
      </c>
      <c r="J36" s="55">
        <v>140.9</v>
      </c>
      <c r="K36" s="55">
        <v>141.4</v>
      </c>
      <c r="L36" s="48">
        <v>141.4</v>
      </c>
      <c r="M36" s="48">
        <v>141.4</v>
      </c>
      <c r="N36" s="48">
        <v>140.69999999999999</v>
      </c>
      <c r="O36" s="48">
        <v>140.69999999999999</v>
      </c>
      <c r="P36" s="48">
        <v>140.69999999999999</v>
      </c>
      <c r="Q36" s="48">
        <v>140.69999999999999</v>
      </c>
      <c r="R36" s="48">
        <v>139</v>
      </c>
      <c r="S36" s="48">
        <v>139.30000000000001</v>
      </c>
      <c r="T36" s="48">
        <v>140.1</v>
      </c>
      <c r="U36" s="48">
        <v>97.1</v>
      </c>
      <c r="V36" s="48">
        <v>142.1</v>
      </c>
      <c r="W36" s="48">
        <v>142.1</v>
      </c>
      <c r="X36" s="48">
        <v>141.5</v>
      </c>
      <c r="Y36" s="48">
        <v>141.69999999999999</v>
      </c>
      <c r="Z36" s="48">
        <v>142.1</v>
      </c>
      <c r="AA36" s="48">
        <v>141</v>
      </c>
      <c r="AB36" s="48">
        <v>142</v>
      </c>
      <c r="AC36" s="48">
        <v>142</v>
      </c>
      <c r="AD36" s="48">
        <v>142</v>
      </c>
      <c r="AE36" s="47">
        <v>140</v>
      </c>
      <c r="AF36" s="47">
        <v>140</v>
      </c>
      <c r="AG36" s="56">
        <v>144</v>
      </c>
      <c r="AH36" s="51">
        <f t="shared" si="2"/>
        <v>142.1</v>
      </c>
      <c r="AI36" s="52">
        <f t="shared" si="3"/>
        <v>97.1</v>
      </c>
      <c r="AK36" s="53"/>
    </row>
    <row r="37" spans="1:41" x14ac:dyDescent="0.25">
      <c r="A37" s="57" t="s">
        <v>22</v>
      </c>
      <c r="B37" s="55">
        <v>71.3</v>
      </c>
      <c r="C37" s="55">
        <v>70.7</v>
      </c>
      <c r="D37" s="55">
        <v>70.900000000000006</v>
      </c>
      <c r="E37" s="55">
        <v>62.3</v>
      </c>
      <c r="F37" s="55">
        <v>65.5</v>
      </c>
      <c r="G37" s="55">
        <v>69.900000000000006</v>
      </c>
      <c r="H37" s="55">
        <v>60.3</v>
      </c>
      <c r="I37" s="55">
        <v>59.3</v>
      </c>
      <c r="J37" s="55">
        <v>60.1</v>
      </c>
      <c r="K37" s="55">
        <v>60.3</v>
      </c>
      <c r="L37" s="67">
        <v>60</v>
      </c>
      <c r="M37" s="67">
        <v>60</v>
      </c>
      <c r="N37" s="67">
        <v>68.900000000000006</v>
      </c>
      <c r="O37" s="67">
        <v>68.900000000000006</v>
      </c>
      <c r="P37" s="67">
        <v>68.900000000000006</v>
      </c>
      <c r="Q37" s="67">
        <v>68.900000000000006</v>
      </c>
      <c r="R37" s="67">
        <v>70.099999999999994</v>
      </c>
      <c r="S37" s="67">
        <v>71.7</v>
      </c>
      <c r="T37" s="67">
        <v>65.099999999999994</v>
      </c>
      <c r="U37" s="67">
        <v>71.8</v>
      </c>
      <c r="V37" s="67">
        <v>72</v>
      </c>
      <c r="W37" s="67">
        <v>68</v>
      </c>
      <c r="X37" s="67">
        <v>71</v>
      </c>
      <c r="Y37" s="67">
        <v>71.400000000000006</v>
      </c>
      <c r="Z37" s="67">
        <v>71</v>
      </c>
      <c r="AA37" s="67">
        <v>71</v>
      </c>
      <c r="AB37" s="67">
        <v>70.5</v>
      </c>
      <c r="AC37" s="67">
        <v>70.5</v>
      </c>
      <c r="AD37" s="67">
        <v>70.5</v>
      </c>
      <c r="AE37" s="67">
        <v>70.5</v>
      </c>
      <c r="AF37" s="67">
        <v>70.5</v>
      </c>
      <c r="AG37" s="58">
        <v>70</v>
      </c>
      <c r="AH37" s="51">
        <f t="shared" si="2"/>
        <v>72</v>
      </c>
      <c r="AI37" s="52">
        <f t="shared" si="3"/>
        <v>59.3</v>
      </c>
      <c r="AK37" s="53"/>
    </row>
    <row r="38" spans="1:41" x14ac:dyDescent="0.25">
      <c r="A38" s="57" t="s">
        <v>23</v>
      </c>
      <c r="B38" s="55">
        <v>64.900000000000006</v>
      </c>
      <c r="C38" s="55">
        <v>64.8</v>
      </c>
      <c r="D38" s="55">
        <v>64.8</v>
      </c>
      <c r="E38" s="55">
        <v>52.1</v>
      </c>
      <c r="F38" s="55">
        <v>58</v>
      </c>
      <c r="G38" s="55">
        <v>58</v>
      </c>
      <c r="H38" s="55">
        <v>50.7</v>
      </c>
      <c r="I38" s="55">
        <v>50.7</v>
      </c>
      <c r="J38" s="55">
        <v>64.400000000000006</v>
      </c>
      <c r="K38" s="55">
        <v>64.599999999999994</v>
      </c>
      <c r="L38" s="67">
        <v>65</v>
      </c>
      <c r="M38" s="67">
        <v>65</v>
      </c>
      <c r="N38" s="67">
        <v>65</v>
      </c>
      <c r="O38" s="67">
        <v>65</v>
      </c>
      <c r="P38" s="67">
        <v>65</v>
      </c>
      <c r="Q38" s="67">
        <v>65</v>
      </c>
      <c r="R38" s="67">
        <v>65.2</v>
      </c>
      <c r="S38" s="67">
        <v>64.8</v>
      </c>
      <c r="T38" s="67">
        <v>65</v>
      </c>
      <c r="U38" s="67">
        <v>65.099999999999994</v>
      </c>
      <c r="V38" s="67">
        <v>65.2</v>
      </c>
      <c r="W38" s="67">
        <v>65.2</v>
      </c>
      <c r="X38" s="67">
        <v>65.2</v>
      </c>
      <c r="Y38" s="67">
        <v>64.900000000000006</v>
      </c>
      <c r="Z38" s="67">
        <v>65.3</v>
      </c>
      <c r="AA38" s="67">
        <v>65.3</v>
      </c>
      <c r="AB38" s="67">
        <v>64.3</v>
      </c>
      <c r="AC38" s="67">
        <v>64.3</v>
      </c>
      <c r="AD38" s="67">
        <v>64.3</v>
      </c>
      <c r="AE38" s="67">
        <v>64.3</v>
      </c>
      <c r="AF38" s="67">
        <v>64.3</v>
      </c>
      <c r="AG38" s="58">
        <v>69</v>
      </c>
      <c r="AH38" s="51">
        <f t="shared" si="2"/>
        <v>65.3</v>
      </c>
      <c r="AI38" s="52">
        <f t="shared" si="3"/>
        <v>50.7</v>
      </c>
      <c r="AK38" s="53"/>
    </row>
    <row r="39" spans="1:41" x14ac:dyDescent="0.25">
      <c r="A39" s="57" t="s">
        <v>24</v>
      </c>
      <c r="B39" s="55">
        <v>30.2</v>
      </c>
      <c r="C39" s="55">
        <v>30.2</v>
      </c>
      <c r="D39" s="55">
        <v>30.2</v>
      </c>
      <c r="E39" s="55">
        <v>12</v>
      </c>
      <c r="F39" s="55">
        <v>12</v>
      </c>
      <c r="G39" s="55">
        <v>12</v>
      </c>
      <c r="H39" s="55">
        <v>12</v>
      </c>
      <c r="I39" s="55">
        <v>12</v>
      </c>
      <c r="J39" s="55">
        <v>12</v>
      </c>
      <c r="K39" s="55">
        <v>31</v>
      </c>
      <c r="L39" s="67">
        <v>31</v>
      </c>
      <c r="M39" s="67">
        <v>31</v>
      </c>
      <c r="N39" s="67">
        <v>39.5</v>
      </c>
      <c r="O39" s="67">
        <v>39.5</v>
      </c>
      <c r="P39" s="67">
        <v>60</v>
      </c>
      <c r="Q39" s="67">
        <v>60</v>
      </c>
      <c r="R39" s="67">
        <v>60.4</v>
      </c>
      <c r="S39" s="67">
        <v>60.4</v>
      </c>
      <c r="T39" s="67">
        <v>60.4</v>
      </c>
      <c r="U39" s="67">
        <v>60.4</v>
      </c>
      <c r="V39" s="67">
        <v>60.4</v>
      </c>
      <c r="W39" s="67">
        <v>60.4</v>
      </c>
      <c r="X39" s="67">
        <v>60</v>
      </c>
      <c r="Y39" s="67">
        <v>60.4</v>
      </c>
      <c r="Z39" s="67">
        <v>60.4</v>
      </c>
      <c r="AA39" s="67">
        <v>60.4</v>
      </c>
      <c r="AB39" s="67">
        <v>60.4</v>
      </c>
      <c r="AC39" s="67">
        <v>60.4</v>
      </c>
      <c r="AD39" s="67">
        <v>60.4</v>
      </c>
      <c r="AE39" s="67">
        <v>60.4</v>
      </c>
      <c r="AF39" s="67">
        <v>60.4</v>
      </c>
      <c r="AG39" s="58">
        <v>60</v>
      </c>
      <c r="AH39" s="51">
        <f t="shared" si="2"/>
        <v>60.4</v>
      </c>
      <c r="AI39" s="52">
        <f t="shared" si="3"/>
        <v>12</v>
      </c>
      <c r="AK39" s="53"/>
    </row>
    <row r="40" spans="1:41" x14ac:dyDescent="0.25">
      <c r="A40" s="57" t="s">
        <v>25</v>
      </c>
      <c r="B40" s="55">
        <v>29</v>
      </c>
      <c r="C40" s="55">
        <v>29</v>
      </c>
      <c r="D40" s="55">
        <v>29</v>
      </c>
      <c r="E40" s="55">
        <v>25</v>
      </c>
      <c r="F40" s="55">
        <v>20</v>
      </c>
      <c r="G40" s="55">
        <v>20</v>
      </c>
      <c r="H40" s="55">
        <v>20</v>
      </c>
      <c r="I40" s="55">
        <v>20</v>
      </c>
      <c r="J40" s="55">
        <v>20</v>
      </c>
      <c r="K40" s="55">
        <v>24.3</v>
      </c>
      <c r="L40" s="48">
        <v>24.3</v>
      </c>
      <c r="M40" s="48">
        <v>24.3</v>
      </c>
      <c r="N40" s="48">
        <v>24</v>
      </c>
      <c r="O40" s="48">
        <v>24</v>
      </c>
      <c r="P40" s="48">
        <v>24</v>
      </c>
      <c r="Q40" s="48">
        <v>24</v>
      </c>
      <c r="R40" s="48">
        <v>26.6</v>
      </c>
      <c r="S40" s="48">
        <v>10.5</v>
      </c>
      <c r="T40" s="48">
        <v>0</v>
      </c>
      <c r="U40" s="48">
        <v>14.9</v>
      </c>
      <c r="V40" s="48">
        <v>14.9</v>
      </c>
      <c r="W40" s="48">
        <v>14.9</v>
      </c>
      <c r="X40" s="48">
        <v>14.9</v>
      </c>
      <c r="Y40" s="67">
        <v>29.5</v>
      </c>
      <c r="Z40" s="67">
        <v>29.5</v>
      </c>
      <c r="AA40" s="67">
        <v>29.5</v>
      </c>
      <c r="AB40" s="67">
        <v>29.5</v>
      </c>
      <c r="AC40" s="67">
        <v>29.5</v>
      </c>
      <c r="AD40" s="67">
        <v>29.5</v>
      </c>
      <c r="AE40" s="67">
        <v>0</v>
      </c>
      <c r="AF40" s="67">
        <v>0</v>
      </c>
      <c r="AG40" s="58">
        <v>30</v>
      </c>
      <c r="AH40" s="51">
        <f t="shared" si="2"/>
        <v>29.5</v>
      </c>
      <c r="AI40" s="52">
        <f t="shared" si="3"/>
        <v>0</v>
      </c>
      <c r="AK40" s="53"/>
    </row>
    <row r="41" spans="1:41" x14ac:dyDescent="0.25">
      <c r="A41" s="57" t="s">
        <v>85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48">
        <v>0</v>
      </c>
      <c r="AB41" s="48">
        <v>0</v>
      </c>
      <c r="AC41" s="48">
        <v>0</v>
      </c>
      <c r="AD41" s="48">
        <v>0</v>
      </c>
      <c r="AE41" s="48">
        <v>0</v>
      </c>
      <c r="AF41" s="48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55">
        <v>17</v>
      </c>
      <c r="C42" s="55">
        <v>17</v>
      </c>
      <c r="D42" s="55">
        <v>17</v>
      </c>
      <c r="E42" s="55">
        <v>17</v>
      </c>
      <c r="F42" s="55">
        <v>17</v>
      </c>
      <c r="G42" s="55">
        <v>17</v>
      </c>
      <c r="H42" s="55">
        <v>17</v>
      </c>
      <c r="I42" s="55">
        <v>17</v>
      </c>
      <c r="J42" s="55">
        <v>17</v>
      </c>
      <c r="K42" s="68">
        <v>17</v>
      </c>
      <c r="L42" s="48">
        <v>17</v>
      </c>
      <c r="M42" s="48">
        <v>17</v>
      </c>
      <c r="N42" s="48">
        <v>17</v>
      </c>
      <c r="O42" s="48">
        <v>17</v>
      </c>
      <c r="P42" s="48">
        <v>17</v>
      </c>
      <c r="Q42" s="48">
        <v>17</v>
      </c>
      <c r="R42" s="48">
        <v>17</v>
      </c>
      <c r="S42" s="48">
        <v>17</v>
      </c>
      <c r="T42" s="48">
        <v>17</v>
      </c>
      <c r="U42" s="48">
        <v>17</v>
      </c>
      <c r="V42" s="48">
        <v>17</v>
      </c>
      <c r="W42" s="48">
        <v>17</v>
      </c>
      <c r="X42" s="48">
        <v>17</v>
      </c>
      <c r="Y42" s="48">
        <v>17</v>
      </c>
      <c r="Z42" s="48">
        <v>17</v>
      </c>
      <c r="AA42" s="48">
        <v>17</v>
      </c>
      <c r="AB42" s="48">
        <v>17</v>
      </c>
      <c r="AC42" s="48">
        <v>17</v>
      </c>
      <c r="AD42" s="48">
        <v>17</v>
      </c>
      <c r="AE42" s="48">
        <v>17</v>
      </c>
      <c r="AF42" s="48">
        <v>17</v>
      </c>
      <c r="AG42" s="58">
        <v>24</v>
      </c>
      <c r="AH42" s="51">
        <f t="shared" si="2"/>
        <v>17</v>
      </c>
      <c r="AI42" s="52">
        <f t="shared" si="3"/>
        <v>17</v>
      </c>
      <c r="AK42" s="53"/>
    </row>
    <row r="43" spans="1:41" x14ac:dyDescent="0.25">
      <c r="A43" s="57" t="s">
        <v>27</v>
      </c>
      <c r="B43" s="55">
        <v>3</v>
      </c>
      <c r="C43" s="55">
        <v>3</v>
      </c>
      <c r="D43" s="55">
        <v>3</v>
      </c>
      <c r="E43" s="55">
        <v>3</v>
      </c>
      <c r="F43" s="55">
        <v>3</v>
      </c>
      <c r="G43" s="55">
        <v>3</v>
      </c>
      <c r="H43" s="55">
        <v>3</v>
      </c>
      <c r="I43" s="55">
        <v>3</v>
      </c>
      <c r="J43" s="55">
        <v>3</v>
      </c>
      <c r="K43" s="55">
        <v>3</v>
      </c>
      <c r="L43" s="48">
        <v>3</v>
      </c>
      <c r="M43" s="48">
        <v>3</v>
      </c>
      <c r="N43" s="48">
        <v>3</v>
      </c>
      <c r="O43" s="48">
        <v>0</v>
      </c>
      <c r="P43" s="48">
        <v>0</v>
      </c>
      <c r="Q43" s="48">
        <v>0</v>
      </c>
      <c r="R43" s="48">
        <v>0</v>
      </c>
      <c r="S43" s="48">
        <v>0</v>
      </c>
      <c r="T43" s="48">
        <v>3</v>
      </c>
      <c r="U43" s="48">
        <v>3</v>
      </c>
      <c r="V43" s="48">
        <v>3</v>
      </c>
      <c r="W43" s="48">
        <v>3</v>
      </c>
      <c r="X43" s="48">
        <v>3</v>
      </c>
      <c r="Y43" s="48">
        <v>3</v>
      </c>
      <c r="Z43" s="48">
        <v>3</v>
      </c>
      <c r="AA43" s="48">
        <v>3</v>
      </c>
      <c r="AB43" s="48">
        <v>3</v>
      </c>
      <c r="AC43" s="48">
        <v>3</v>
      </c>
      <c r="AD43" s="48">
        <v>3</v>
      </c>
      <c r="AE43" s="48">
        <v>3</v>
      </c>
      <c r="AF43" s="48">
        <v>3</v>
      </c>
      <c r="AG43" s="58">
        <v>15</v>
      </c>
      <c r="AH43" s="51">
        <f t="shared" si="2"/>
        <v>3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13</v>
      </c>
      <c r="C44" s="55">
        <v>13</v>
      </c>
      <c r="D44" s="55">
        <v>13</v>
      </c>
      <c r="E44" s="55">
        <v>13</v>
      </c>
      <c r="F44" s="55">
        <v>13</v>
      </c>
      <c r="G44" s="55">
        <v>13</v>
      </c>
      <c r="H44" s="55">
        <v>13</v>
      </c>
      <c r="I44" s="55">
        <v>13</v>
      </c>
      <c r="J44" s="55">
        <v>13</v>
      </c>
      <c r="K44" s="55">
        <v>13</v>
      </c>
      <c r="L44" s="48">
        <v>13</v>
      </c>
      <c r="M44" s="48">
        <v>13</v>
      </c>
      <c r="N44" s="48">
        <v>13</v>
      </c>
      <c r="O44" s="48">
        <v>13</v>
      </c>
      <c r="P44" s="48">
        <v>13</v>
      </c>
      <c r="Q44" s="48">
        <v>13</v>
      </c>
      <c r="R44" s="48">
        <v>13</v>
      </c>
      <c r="S44" s="48">
        <v>13</v>
      </c>
      <c r="T44" s="48">
        <v>13</v>
      </c>
      <c r="U44" s="48">
        <v>13</v>
      </c>
      <c r="V44" s="48">
        <v>13</v>
      </c>
      <c r="W44" s="48">
        <v>13</v>
      </c>
      <c r="X44" s="48">
        <v>13</v>
      </c>
      <c r="Y44" s="48">
        <v>13</v>
      </c>
      <c r="Z44" s="48">
        <v>13</v>
      </c>
      <c r="AA44" s="48">
        <v>13</v>
      </c>
      <c r="AB44" s="48">
        <v>13</v>
      </c>
      <c r="AC44" s="48">
        <v>13</v>
      </c>
      <c r="AD44" s="48">
        <v>13</v>
      </c>
      <c r="AE44" s="48">
        <v>13</v>
      </c>
      <c r="AF44" s="48">
        <v>13</v>
      </c>
      <c r="AG44" s="58">
        <v>14.1</v>
      </c>
      <c r="AH44" s="51">
        <f t="shared" si="2"/>
        <v>13</v>
      </c>
      <c r="AI44" s="52">
        <f t="shared" si="3"/>
        <v>13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55">
        <v>14</v>
      </c>
      <c r="C45" s="55">
        <v>14</v>
      </c>
      <c r="D45" s="55">
        <v>14</v>
      </c>
      <c r="E45" s="55">
        <v>14</v>
      </c>
      <c r="F45" s="55">
        <v>14</v>
      </c>
      <c r="G45" s="55">
        <v>14</v>
      </c>
      <c r="H45" s="55">
        <v>14</v>
      </c>
      <c r="I45" s="55">
        <v>14</v>
      </c>
      <c r="J45" s="55">
        <v>14</v>
      </c>
      <c r="K45" s="55">
        <v>14</v>
      </c>
      <c r="L45" s="48">
        <v>14</v>
      </c>
      <c r="M45" s="48">
        <v>14</v>
      </c>
      <c r="N45" s="48">
        <v>14</v>
      </c>
      <c r="O45" s="48">
        <v>14</v>
      </c>
      <c r="P45" s="48">
        <v>14</v>
      </c>
      <c r="Q45" s="48">
        <v>14</v>
      </c>
      <c r="R45" s="48">
        <v>14</v>
      </c>
      <c r="S45" s="48">
        <v>14</v>
      </c>
      <c r="T45" s="48">
        <v>14</v>
      </c>
      <c r="U45" s="48">
        <v>14</v>
      </c>
      <c r="V45" s="48">
        <v>14</v>
      </c>
      <c r="W45" s="48">
        <v>14</v>
      </c>
      <c r="X45" s="48">
        <v>14</v>
      </c>
      <c r="Y45" s="48">
        <v>14</v>
      </c>
      <c r="Z45" s="48">
        <v>14</v>
      </c>
      <c r="AA45" s="48">
        <v>14</v>
      </c>
      <c r="AB45" s="48">
        <v>14</v>
      </c>
      <c r="AC45" s="48">
        <v>14</v>
      </c>
      <c r="AD45" s="48">
        <v>14</v>
      </c>
      <c r="AE45" s="48">
        <v>14</v>
      </c>
      <c r="AF45" s="48">
        <v>14</v>
      </c>
      <c r="AG45" s="58">
        <v>14</v>
      </c>
      <c r="AH45" s="51">
        <f t="shared" si="2"/>
        <v>14</v>
      </c>
      <c r="AI45" s="52">
        <f t="shared" si="3"/>
        <v>14</v>
      </c>
      <c r="AK45" s="53"/>
    </row>
    <row r="46" spans="1:41" x14ac:dyDescent="0.25">
      <c r="A46" s="57" t="s">
        <v>30</v>
      </c>
      <c r="B46" s="55">
        <v>9.6</v>
      </c>
      <c r="C46" s="55">
        <v>9.6</v>
      </c>
      <c r="D46" s="55">
        <v>9.6</v>
      </c>
      <c r="E46" s="55">
        <v>9.6</v>
      </c>
      <c r="F46" s="55">
        <v>9.6</v>
      </c>
      <c r="G46" s="55">
        <v>9.6</v>
      </c>
      <c r="H46" s="55">
        <v>9.6</v>
      </c>
      <c r="I46" s="55">
        <v>9.6</v>
      </c>
      <c r="J46" s="55">
        <v>9.6</v>
      </c>
      <c r="K46" s="55">
        <v>9.6</v>
      </c>
      <c r="L46" s="48">
        <v>9.6</v>
      </c>
      <c r="M46" s="48">
        <v>9.6</v>
      </c>
      <c r="N46" s="48">
        <v>9.6</v>
      </c>
      <c r="O46" s="48">
        <v>9.6</v>
      </c>
      <c r="P46" s="48">
        <v>9.6</v>
      </c>
      <c r="Q46" s="48">
        <v>9.6</v>
      </c>
      <c r="R46" s="48">
        <v>9.9</v>
      </c>
      <c r="S46" s="48">
        <v>9.9</v>
      </c>
      <c r="T46" s="48">
        <v>9.9</v>
      </c>
      <c r="U46" s="48">
        <v>9.9</v>
      </c>
      <c r="V46" s="48">
        <v>9.9</v>
      </c>
      <c r="W46" s="48">
        <v>9.9</v>
      </c>
      <c r="X46" s="48">
        <v>9.9</v>
      </c>
      <c r="Y46" s="48">
        <v>9.9</v>
      </c>
      <c r="Z46" s="48">
        <v>9.9</v>
      </c>
      <c r="AA46" s="48">
        <v>9.9</v>
      </c>
      <c r="AB46" s="48">
        <v>9.9</v>
      </c>
      <c r="AC46" s="48">
        <v>9.9</v>
      </c>
      <c r="AD46" s="48">
        <v>9.9</v>
      </c>
      <c r="AE46" s="48">
        <v>9.9</v>
      </c>
      <c r="AF46" s="48">
        <v>9.9</v>
      </c>
      <c r="AG46" s="58">
        <v>10.050000000000001</v>
      </c>
      <c r="AH46" s="51">
        <f t="shared" si="2"/>
        <v>9.9</v>
      </c>
      <c r="AI46" s="52">
        <f t="shared" si="3"/>
        <v>9.6</v>
      </c>
      <c r="AK46" s="53"/>
    </row>
    <row r="47" spans="1:41" x14ac:dyDescent="0.25">
      <c r="A47" s="57" t="s">
        <v>31</v>
      </c>
      <c r="B47" s="55">
        <v>6.1</v>
      </c>
      <c r="C47" s="55">
        <v>6.1</v>
      </c>
      <c r="D47" s="55">
        <v>6.1</v>
      </c>
      <c r="E47" s="55">
        <v>6.1</v>
      </c>
      <c r="F47" s="55">
        <v>6.1</v>
      </c>
      <c r="G47" s="55">
        <v>6.1</v>
      </c>
      <c r="H47" s="55">
        <v>6.1</v>
      </c>
      <c r="I47" s="55">
        <v>6.1</v>
      </c>
      <c r="J47" s="55">
        <v>6.1</v>
      </c>
      <c r="K47" s="55">
        <v>6.1</v>
      </c>
      <c r="L47" s="48">
        <v>6.1</v>
      </c>
      <c r="M47" s="48">
        <v>6.1</v>
      </c>
      <c r="N47" s="48">
        <v>6.1</v>
      </c>
      <c r="O47" s="48">
        <v>6.1</v>
      </c>
      <c r="P47" s="48">
        <v>6.1</v>
      </c>
      <c r="Q47" s="48">
        <v>6.1</v>
      </c>
      <c r="R47" s="48">
        <v>6.1</v>
      </c>
      <c r="S47" s="48">
        <v>6.1</v>
      </c>
      <c r="T47" s="48">
        <v>6.1</v>
      </c>
      <c r="U47" s="48">
        <v>6.1</v>
      </c>
      <c r="V47" s="48">
        <v>6.1</v>
      </c>
      <c r="W47" s="48">
        <v>6.1</v>
      </c>
      <c r="X47" s="48">
        <v>6.1</v>
      </c>
      <c r="Y47" s="48">
        <v>6.1</v>
      </c>
      <c r="Z47" s="48">
        <v>6.1</v>
      </c>
      <c r="AA47" s="48">
        <v>6.1</v>
      </c>
      <c r="AB47" s="48">
        <v>6.1</v>
      </c>
      <c r="AC47" s="48">
        <v>6.1</v>
      </c>
      <c r="AD47" s="48">
        <v>6.1</v>
      </c>
      <c r="AE47" s="48">
        <v>6.1</v>
      </c>
      <c r="AF47" s="48">
        <v>0</v>
      </c>
      <c r="AG47" s="58">
        <v>6.2</v>
      </c>
      <c r="AH47" s="51">
        <f t="shared" si="2"/>
        <v>6.1</v>
      </c>
      <c r="AI47" s="52">
        <f t="shared" si="3"/>
        <v>0</v>
      </c>
      <c r="AK47" s="53"/>
    </row>
    <row r="48" spans="1:41" ht="15.75" thickBot="1" x14ac:dyDescent="0.3">
      <c r="A48" s="62" t="s">
        <v>32</v>
      </c>
      <c r="B48" s="70">
        <f>B196</f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T196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v>3.54</v>
      </c>
      <c r="Z48" s="70">
        <f t="shared" si="5"/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400.34000000000003</v>
      </c>
      <c r="C49" s="66">
        <f t="shared" si="6"/>
        <v>399.24000000000007</v>
      </c>
      <c r="D49" s="66">
        <f t="shared" si="6"/>
        <v>398.94000000000005</v>
      </c>
      <c r="E49" s="66">
        <f t="shared" si="6"/>
        <v>353.64000000000004</v>
      </c>
      <c r="F49" s="66">
        <f t="shared" si="6"/>
        <v>361.54000000000008</v>
      </c>
      <c r="G49" s="66">
        <f t="shared" si="6"/>
        <v>366.14000000000004</v>
      </c>
      <c r="H49" s="66">
        <f t="shared" si="6"/>
        <v>349.84000000000003</v>
      </c>
      <c r="I49" s="66">
        <f t="shared" si="6"/>
        <v>342.24000000000007</v>
      </c>
      <c r="J49" s="66">
        <f t="shared" si="6"/>
        <v>363.64000000000004</v>
      </c>
      <c r="K49" s="66">
        <f t="shared" si="6"/>
        <v>387.84000000000003</v>
      </c>
      <c r="L49" s="66">
        <f t="shared" si="6"/>
        <v>387.94000000000005</v>
      </c>
      <c r="M49" s="66">
        <f t="shared" si="6"/>
        <v>387.94000000000005</v>
      </c>
      <c r="N49" s="66">
        <f t="shared" si="6"/>
        <v>404.34000000000009</v>
      </c>
      <c r="O49" s="66">
        <f t="shared" si="6"/>
        <v>401.34000000000009</v>
      </c>
      <c r="P49" s="66">
        <f t="shared" si="6"/>
        <v>421.84000000000009</v>
      </c>
      <c r="Q49" s="66">
        <f t="shared" si="6"/>
        <v>421.84000000000009</v>
      </c>
      <c r="R49" s="66">
        <f t="shared" si="6"/>
        <v>424.84000000000003</v>
      </c>
      <c r="S49" s="66">
        <f t="shared" si="6"/>
        <v>410.24</v>
      </c>
      <c r="T49" s="66">
        <f t="shared" si="6"/>
        <v>397.14</v>
      </c>
      <c r="U49" s="66">
        <f t="shared" si="6"/>
        <v>375.84</v>
      </c>
      <c r="V49" s="66">
        <f t="shared" si="6"/>
        <v>421.14</v>
      </c>
      <c r="W49" s="66">
        <f t="shared" si="6"/>
        <v>417.14</v>
      </c>
      <c r="X49" s="66">
        <f t="shared" si="6"/>
        <v>419.14</v>
      </c>
      <c r="Y49" s="66">
        <f t="shared" si="6"/>
        <v>434.44</v>
      </c>
      <c r="Z49" s="66">
        <f t="shared" si="6"/>
        <v>434.84</v>
      </c>
      <c r="AA49" s="66">
        <f t="shared" si="6"/>
        <v>433.74</v>
      </c>
      <c r="AB49" s="66">
        <f t="shared" si="6"/>
        <v>433.24</v>
      </c>
      <c r="AC49" s="66">
        <f t="shared" si="6"/>
        <v>433.24</v>
      </c>
      <c r="AD49" s="66">
        <f t="shared" si="6"/>
        <v>433.24</v>
      </c>
      <c r="AE49" s="66">
        <f t="shared" si="6"/>
        <v>401.74</v>
      </c>
      <c r="AF49" s="66">
        <f t="shared" si="6"/>
        <v>395.64</v>
      </c>
      <c r="AG49" s="71">
        <f>SUM(AG36:AG48)</f>
        <v>489.91</v>
      </c>
      <c r="AH49" s="51">
        <f t="shared" si="2"/>
        <v>434.84</v>
      </c>
      <c r="AI49" s="52">
        <f t="shared" si="3"/>
        <v>342.24000000000007</v>
      </c>
      <c r="AK49" s="53"/>
    </row>
    <row r="50" spans="1:37" x14ac:dyDescent="0.25">
      <c r="A50" s="54" t="s">
        <v>34</v>
      </c>
      <c r="B50" s="48">
        <v>0</v>
      </c>
      <c r="C50" s="48">
        <v>0</v>
      </c>
      <c r="D50" s="48">
        <v>0</v>
      </c>
      <c r="E50" s="48">
        <v>0</v>
      </c>
      <c r="F50" s="48">
        <v>0</v>
      </c>
      <c r="G50" s="48">
        <v>0</v>
      </c>
      <c r="H50" s="48">
        <v>0</v>
      </c>
      <c r="I50" s="48">
        <v>0</v>
      </c>
      <c r="J50" s="48">
        <v>0</v>
      </c>
      <c r="K50" s="48">
        <v>0</v>
      </c>
      <c r="L50" s="72">
        <v>0</v>
      </c>
      <c r="M50" s="72">
        <v>0</v>
      </c>
      <c r="N50" s="72">
        <v>30</v>
      </c>
      <c r="O50" s="72">
        <v>24.7</v>
      </c>
      <c r="P50" s="48">
        <v>14.3</v>
      </c>
      <c r="Q50" s="48">
        <v>13.8</v>
      </c>
      <c r="R50" s="48">
        <v>19.8</v>
      </c>
      <c r="S50" s="48">
        <v>10.4</v>
      </c>
      <c r="T50" s="48">
        <v>10.5</v>
      </c>
      <c r="U50" s="48">
        <v>10.3</v>
      </c>
      <c r="V50" s="48">
        <v>0</v>
      </c>
      <c r="W50" s="48">
        <v>0</v>
      </c>
      <c r="X50" s="48">
        <v>0</v>
      </c>
      <c r="Y50" s="48">
        <v>35.700000000000003</v>
      </c>
      <c r="Z50" s="48">
        <v>43.5</v>
      </c>
      <c r="AA50" s="48">
        <v>54.2</v>
      </c>
      <c r="AB50" s="48">
        <v>14</v>
      </c>
      <c r="AC50" s="48">
        <v>14</v>
      </c>
      <c r="AD50" s="48">
        <v>14</v>
      </c>
      <c r="AE50" s="48">
        <v>0</v>
      </c>
      <c r="AF50" s="48">
        <v>0</v>
      </c>
      <c r="AG50" s="56">
        <v>60</v>
      </c>
      <c r="AH50" s="51">
        <f t="shared" si="2"/>
        <v>54.2</v>
      </c>
      <c r="AI50" s="52">
        <f t="shared" si="3"/>
        <v>0</v>
      </c>
      <c r="AK50" s="53"/>
    </row>
    <row r="51" spans="1:37" x14ac:dyDescent="0.25">
      <c r="A51" s="57" t="s">
        <v>35</v>
      </c>
      <c r="B51" s="67">
        <v>0</v>
      </c>
      <c r="C51" s="67">
        <v>0</v>
      </c>
      <c r="D51" s="67">
        <v>0</v>
      </c>
      <c r="E51" s="67">
        <v>0</v>
      </c>
      <c r="F51" s="67">
        <v>0</v>
      </c>
      <c r="G51" s="67">
        <v>0</v>
      </c>
      <c r="H51" s="67">
        <v>0</v>
      </c>
      <c r="I51" s="67">
        <v>0</v>
      </c>
      <c r="J51" s="67">
        <v>0</v>
      </c>
      <c r="K51" s="67">
        <v>0</v>
      </c>
      <c r="L51" s="72">
        <v>0</v>
      </c>
      <c r="M51" s="72">
        <v>0</v>
      </c>
      <c r="N51" s="72">
        <v>3.9</v>
      </c>
      <c r="O51" s="72">
        <v>10.7</v>
      </c>
      <c r="P51" s="67">
        <v>5.8</v>
      </c>
      <c r="Q51" s="67">
        <v>6</v>
      </c>
      <c r="R51" s="48">
        <v>5.0999999999999996</v>
      </c>
      <c r="S51" s="48">
        <v>4.5</v>
      </c>
      <c r="T51" s="48">
        <v>4.4000000000000004</v>
      </c>
      <c r="U51" s="67">
        <v>2.9</v>
      </c>
      <c r="V51" s="67">
        <v>0</v>
      </c>
      <c r="W51" s="67">
        <v>0</v>
      </c>
      <c r="X51" s="67">
        <v>0</v>
      </c>
      <c r="Y51" s="67">
        <v>14.7</v>
      </c>
      <c r="Z51" s="67">
        <v>20</v>
      </c>
      <c r="AA51" s="67">
        <v>23.8</v>
      </c>
      <c r="AB51" s="67">
        <v>5</v>
      </c>
      <c r="AC51" s="67">
        <v>5</v>
      </c>
      <c r="AD51" s="67">
        <v>5</v>
      </c>
      <c r="AE51" s="67">
        <v>0</v>
      </c>
      <c r="AF51" s="67">
        <v>0</v>
      </c>
      <c r="AG51" s="58">
        <v>32</v>
      </c>
      <c r="AH51" s="51">
        <f t="shared" si="2"/>
        <v>23.8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74">
        <v>0</v>
      </c>
      <c r="C52" s="74">
        <v>0</v>
      </c>
      <c r="D52" s="74">
        <v>0</v>
      </c>
      <c r="E52" s="74">
        <v>0</v>
      </c>
      <c r="F52" s="74">
        <v>0</v>
      </c>
      <c r="G52" s="74">
        <v>0</v>
      </c>
      <c r="H52" s="74">
        <v>0</v>
      </c>
      <c r="I52" s="74">
        <v>0</v>
      </c>
      <c r="J52" s="74">
        <v>0</v>
      </c>
      <c r="K52" s="74">
        <v>0</v>
      </c>
      <c r="L52" s="73">
        <v>0</v>
      </c>
      <c r="M52" s="73">
        <v>0</v>
      </c>
      <c r="N52" s="73">
        <v>1.4</v>
      </c>
      <c r="O52" s="73">
        <v>3.9</v>
      </c>
      <c r="P52" s="74">
        <v>2.1</v>
      </c>
      <c r="Q52" s="74">
        <v>2.2000000000000002</v>
      </c>
      <c r="R52" s="48">
        <v>2</v>
      </c>
      <c r="S52" s="48">
        <v>1.6</v>
      </c>
      <c r="T52" s="48">
        <v>1.6</v>
      </c>
      <c r="U52" s="74">
        <v>1.1000000000000001</v>
      </c>
      <c r="V52" s="74">
        <v>0</v>
      </c>
      <c r="W52" s="74">
        <v>0</v>
      </c>
      <c r="X52" s="74">
        <v>0</v>
      </c>
      <c r="Y52" s="74">
        <v>5.4</v>
      </c>
      <c r="Z52" s="74">
        <v>7.3</v>
      </c>
      <c r="AA52" s="74">
        <v>8.6999999999999993</v>
      </c>
      <c r="AB52" s="74">
        <v>2</v>
      </c>
      <c r="AC52" s="74">
        <v>2</v>
      </c>
      <c r="AD52" s="74">
        <v>2</v>
      </c>
      <c r="AE52" s="74">
        <v>0</v>
      </c>
      <c r="AF52" s="74">
        <v>0</v>
      </c>
      <c r="AG52" s="75">
        <v>14</v>
      </c>
      <c r="AH52" s="51">
        <f t="shared" si="2"/>
        <v>8.6999999999999993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 t="shared" ref="B53:AF53" si="7">SUM(B50:B52)</f>
        <v>0</v>
      </c>
      <c r="C53" s="66">
        <f t="shared" si="7"/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0</v>
      </c>
      <c r="N53" s="66">
        <f t="shared" si="7"/>
        <v>35.299999999999997</v>
      </c>
      <c r="O53" s="66">
        <f t="shared" si="7"/>
        <v>39.299999999999997</v>
      </c>
      <c r="P53" s="66">
        <f t="shared" si="7"/>
        <v>22.200000000000003</v>
      </c>
      <c r="Q53" s="66">
        <f t="shared" si="7"/>
        <v>22</v>
      </c>
      <c r="R53" s="66">
        <f t="shared" si="7"/>
        <v>26.9</v>
      </c>
      <c r="S53" s="66">
        <f t="shared" si="7"/>
        <v>16.5</v>
      </c>
      <c r="T53" s="66">
        <f t="shared" si="7"/>
        <v>16.5</v>
      </c>
      <c r="U53" s="66">
        <f t="shared" si="7"/>
        <v>14.3</v>
      </c>
      <c r="V53" s="66">
        <f t="shared" si="7"/>
        <v>0</v>
      </c>
      <c r="W53" s="66">
        <f t="shared" si="7"/>
        <v>0</v>
      </c>
      <c r="X53" s="66">
        <f t="shared" si="7"/>
        <v>0</v>
      </c>
      <c r="Y53" s="66">
        <f t="shared" si="7"/>
        <v>55.800000000000004</v>
      </c>
      <c r="Z53" s="66">
        <f t="shared" si="7"/>
        <v>70.8</v>
      </c>
      <c r="AA53" s="66">
        <f t="shared" si="7"/>
        <v>86.7</v>
      </c>
      <c r="AB53" s="66">
        <f t="shared" si="7"/>
        <v>21</v>
      </c>
      <c r="AC53" s="66">
        <f t="shared" si="7"/>
        <v>21</v>
      </c>
      <c r="AD53" s="66">
        <f t="shared" si="7"/>
        <v>21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86.7</v>
      </c>
      <c r="AI53" s="52">
        <f t="shared" si="3"/>
        <v>0</v>
      </c>
      <c r="AK53" s="53"/>
    </row>
    <row r="54" spans="1:37" x14ac:dyDescent="0.25">
      <c r="A54" s="54" t="s">
        <v>205</v>
      </c>
      <c r="B54" s="48">
        <v>-2</v>
      </c>
      <c r="C54" s="48">
        <v>-3.9</v>
      </c>
      <c r="D54" s="48">
        <v>-4.8</v>
      </c>
      <c r="E54" s="48">
        <v>-2.2999999999999998</v>
      </c>
      <c r="F54" s="48">
        <v>1</v>
      </c>
      <c r="G54" s="48">
        <v>-3</v>
      </c>
      <c r="H54" s="48">
        <v>-7.3</v>
      </c>
      <c r="I54" s="48">
        <v>-14.1</v>
      </c>
      <c r="J54" s="48">
        <v>-13.2</v>
      </c>
      <c r="K54" s="48">
        <v>0</v>
      </c>
      <c r="L54" s="48">
        <v>0</v>
      </c>
      <c r="M54" s="48">
        <v>0</v>
      </c>
      <c r="N54" s="48">
        <v>0</v>
      </c>
      <c r="O54" s="48">
        <v>0</v>
      </c>
      <c r="P54" s="48">
        <v>0</v>
      </c>
      <c r="Q54" s="48">
        <v>0</v>
      </c>
      <c r="R54" s="48">
        <v>0</v>
      </c>
      <c r="S54" s="48">
        <v>62.4</v>
      </c>
      <c r="T54" s="48">
        <v>19.8</v>
      </c>
      <c r="U54" s="48">
        <v>16.2</v>
      </c>
      <c r="V54" s="48">
        <v>-13.2</v>
      </c>
      <c r="W54" s="48">
        <v>-13.2</v>
      </c>
      <c r="X54" s="48">
        <v>22</v>
      </c>
      <c r="Y54" s="48">
        <v>61.1</v>
      </c>
      <c r="Z54" s="48">
        <v>37</v>
      </c>
      <c r="AA54" s="48">
        <v>37.1</v>
      </c>
      <c r="AB54" s="48">
        <v>23</v>
      </c>
      <c r="AC54" s="48">
        <v>23</v>
      </c>
      <c r="AD54" s="48">
        <v>18.5</v>
      </c>
      <c r="AE54" s="48">
        <v>38</v>
      </c>
      <c r="AF54" s="48">
        <v>22</v>
      </c>
      <c r="AG54" s="56"/>
      <c r="AH54" s="51">
        <f t="shared" si="2"/>
        <v>62.4</v>
      </c>
      <c r="AI54" s="52">
        <f t="shared" si="3"/>
        <v>-14.1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48">
        <v>0</v>
      </c>
      <c r="M55" s="48">
        <v>0</v>
      </c>
      <c r="N55" s="48">
        <v>0</v>
      </c>
      <c r="O55" s="48">
        <v>0</v>
      </c>
      <c r="P55" s="48"/>
      <c r="Q55" s="48"/>
      <c r="R55" s="48">
        <v>0</v>
      </c>
      <c r="S55" s="48">
        <v>0</v>
      </c>
      <c r="T55" s="48">
        <v>0</v>
      </c>
      <c r="U55" s="48">
        <v>0</v>
      </c>
      <c r="V55" s="76">
        <v>0</v>
      </c>
      <c r="W55" s="76">
        <v>0</v>
      </c>
      <c r="X55" s="76">
        <v>0</v>
      </c>
      <c r="Y55" s="76">
        <v>0</v>
      </c>
      <c r="Z55" s="76">
        <v>0</v>
      </c>
      <c r="AA55" s="67">
        <v>0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-42</v>
      </c>
      <c r="C56" s="67">
        <v>-62.2</v>
      </c>
      <c r="D56" s="67">
        <v>-63</v>
      </c>
      <c r="E56" s="67">
        <v>-45</v>
      </c>
      <c r="F56" s="67">
        <v>-50.8</v>
      </c>
      <c r="G56" s="67">
        <v>-70</v>
      </c>
      <c r="H56" s="67">
        <v>-60</v>
      </c>
      <c r="I56" s="48">
        <v>-12.4</v>
      </c>
      <c r="J56" s="48">
        <v>-52.6</v>
      </c>
      <c r="K56" s="48">
        <v>-30</v>
      </c>
      <c r="L56" s="67">
        <v>-36</v>
      </c>
      <c r="M56" s="67">
        <v>-5</v>
      </c>
      <c r="N56" s="67">
        <v>0</v>
      </c>
      <c r="O56" s="67">
        <v>-23.3</v>
      </c>
      <c r="P56" s="67">
        <v>-13.6</v>
      </c>
      <c r="Q56" s="67">
        <v>-54</v>
      </c>
      <c r="R56" s="67">
        <v>-12.8</v>
      </c>
      <c r="S56" s="67">
        <v>-29.7</v>
      </c>
      <c r="T56" s="67">
        <v>-25.9</v>
      </c>
      <c r="U56" s="67">
        <v>-81.599999999999994</v>
      </c>
      <c r="V56" s="77">
        <v>-19</v>
      </c>
      <c r="W56" s="77">
        <v>-19</v>
      </c>
      <c r="X56" s="77">
        <v>-25</v>
      </c>
      <c r="Y56" s="77">
        <v>-24.5</v>
      </c>
      <c r="Z56" s="77">
        <v>1.4</v>
      </c>
      <c r="AA56" s="67">
        <v>-45.8</v>
      </c>
      <c r="AB56" s="67">
        <v>-25</v>
      </c>
      <c r="AC56" s="67">
        <v>-15</v>
      </c>
      <c r="AD56" s="67">
        <v>-12</v>
      </c>
      <c r="AE56" s="67">
        <v>-25</v>
      </c>
      <c r="AF56" s="67">
        <v>-25</v>
      </c>
      <c r="AG56" s="78"/>
      <c r="AH56" s="51">
        <f t="shared" si="2"/>
        <v>1.4</v>
      </c>
      <c r="AI56" s="52">
        <f t="shared" si="3"/>
        <v>-81.599999999999994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79">
        <v>0</v>
      </c>
      <c r="M57" s="79">
        <v>0</v>
      </c>
      <c r="N57" s="79">
        <v>0</v>
      </c>
      <c r="O57" s="79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0</v>
      </c>
      <c r="AA57" s="67">
        <v>0</v>
      </c>
      <c r="AB57" s="67">
        <v>0</v>
      </c>
      <c r="AC57" s="67">
        <v>0</v>
      </c>
      <c r="AD57" s="67">
        <v>0</v>
      </c>
      <c r="AE57" s="67">
        <v>0</v>
      </c>
      <c r="AF57" s="79">
        <v>0</v>
      </c>
      <c r="AG57" s="78"/>
      <c r="AH57" s="51">
        <f t="shared" si="2"/>
        <v>0</v>
      </c>
      <c r="AI57" s="52">
        <f t="shared" si="3"/>
        <v>0</v>
      </c>
      <c r="AK57" s="53"/>
    </row>
    <row r="58" spans="1:37" x14ac:dyDescent="0.25">
      <c r="A58" s="57" t="s">
        <v>40</v>
      </c>
      <c r="B58" s="48">
        <v>0</v>
      </c>
      <c r="C58" s="48">
        <v>0</v>
      </c>
      <c r="D58" s="48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79">
        <v>0</v>
      </c>
      <c r="M58" s="79">
        <v>0</v>
      </c>
      <c r="N58" s="79">
        <v>0</v>
      </c>
      <c r="O58" s="79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87</v>
      </c>
      <c r="B59" s="80">
        <v>0</v>
      </c>
      <c r="C59" s="80">
        <v>0</v>
      </c>
      <c r="D59" s="80">
        <v>0</v>
      </c>
      <c r="E59" s="79">
        <v>0</v>
      </c>
      <c r="F59" s="79">
        <v>0</v>
      </c>
      <c r="G59" s="79">
        <v>0</v>
      </c>
      <c r="H59" s="79">
        <v>0</v>
      </c>
      <c r="I59" s="79">
        <v>0</v>
      </c>
      <c r="J59" s="79">
        <v>0</v>
      </c>
      <c r="K59" s="79">
        <v>0</v>
      </c>
      <c r="L59" s="79">
        <v>0</v>
      </c>
      <c r="M59" s="79">
        <v>0</v>
      </c>
      <c r="N59" s="79">
        <v>0</v>
      </c>
      <c r="O59" s="79">
        <v>0</v>
      </c>
      <c r="P59" s="80">
        <v>0</v>
      </c>
      <c r="Q59" s="80">
        <v>0</v>
      </c>
      <c r="R59" s="80">
        <v>10</v>
      </c>
      <c r="S59" s="80">
        <v>10</v>
      </c>
      <c r="T59" s="80">
        <v>0</v>
      </c>
      <c r="U59" s="80">
        <v>0</v>
      </c>
      <c r="V59" s="80">
        <v>0</v>
      </c>
      <c r="W59" s="80">
        <v>0</v>
      </c>
      <c r="X59" s="80">
        <v>0</v>
      </c>
      <c r="Y59" s="80">
        <v>0</v>
      </c>
      <c r="Z59" s="80">
        <v>0</v>
      </c>
      <c r="AA59" s="80">
        <v>0</v>
      </c>
      <c r="AB59" s="80">
        <v>0</v>
      </c>
      <c r="AC59" s="80">
        <v>0</v>
      </c>
      <c r="AD59" s="80">
        <v>0</v>
      </c>
      <c r="AE59" s="80">
        <v>8</v>
      </c>
      <c r="AF59" s="80">
        <v>8</v>
      </c>
      <c r="AG59" s="78"/>
      <c r="AH59" s="51">
        <f t="shared" si="2"/>
        <v>10</v>
      </c>
      <c r="AI59" s="52">
        <f t="shared" si="3"/>
        <v>0</v>
      </c>
      <c r="AK59" s="53"/>
    </row>
    <row r="60" spans="1:37" x14ac:dyDescent="0.25">
      <c r="A60" s="57" t="s">
        <v>88</v>
      </c>
      <c r="B60" s="80">
        <v>0</v>
      </c>
      <c r="C60" s="80">
        <v>0</v>
      </c>
      <c r="D60" s="80">
        <v>0</v>
      </c>
      <c r="E60" s="79">
        <v>0</v>
      </c>
      <c r="F60" s="79">
        <v>0</v>
      </c>
      <c r="G60" s="79">
        <v>0</v>
      </c>
      <c r="H60" s="79">
        <v>0</v>
      </c>
      <c r="I60" s="79">
        <v>0</v>
      </c>
      <c r="J60" s="79">
        <v>0</v>
      </c>
      <c r="K60" s="79">
        <v>0</v>
      </c>
      <c r="L60" s="79">
        <v>0</v>
      </c>
      <c r="M60" s="79">
        <v>0</v>
      </c>
      <c r="N60" s="79">
        <v>0</v>
      </c>
      <c r="O60" s="79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89</v>
      </c>
      <c r="B61" s="79">
        <v>8</v>
      </c>
      <c r="C61" s="79">
        <v>8</v>
      </c>
      <c r="D61" s="79">
        <v>8</v>
      </c>
      <c r="E61" s="79">
        <v>8</v>
      </c>
      <c r="F61" s="79">
        <v>8</v>
      </c>
      <c r="G61" s="79">
        <v>8</v>
      </c>
      <c r="H61" s="79">
        <v>8</v>
      </c>
      <c r="I61" s="79">
        <v>0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0</v>
      </c>
      <c r="R61" s="79">
        <v>0</v>
      </c>
      <c r="S61" s="79">
        <v>0</v>
      </c>
      <c r="T61" s="79">
        <v>0</v>
      </c>
      <c r="U61" s="79">
        <v>0</v>
      </c>
      <c r="V61" s="79">
        <v>0</v>
      </c>
      <c r="W61" s="79">
        <v>0</v>
      </c>
      <c r="X61" s="79">
        <v>0</v>
      </c>
      <c r="Y61" s="79">
        <v>0</v>
      </c>
      <c r="Z61" s="79">
        <v>8</v>
      </c>
      <c r="AA61" s="79">
        <v>8</v>
      </c>
      <c r="AB61" s="79">
        <v>8</v>
      </c>
      <c r="AC61" s="79">
        <v>8</v>
      </c>
      <c r="AD61" s="79">
        <v>8</v>
      </c>
      <c r="AE61" s="79">
        <v>8</v>
      </c>
      <c r="AF61" s="79">
        <v>8</v>
      </c>
      <c r="AG61" s="78"/>
      <c r="AH61" s="51">
        <f t="shared" si="2"/>
        <v>8</v>
      </c>
      <c r="AI61" s="52">
        <f t="shared" si="3"/>
        <v>0</v>
      </c>
      <c r="AK61" s="53"/>
    </row>
    <row r="62" spans="1:37" x14ac:dyDescent="0.25">
      <c r="A62" s="57" t="s">
        <v>90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91</v>
      </c>
      <c r="B63" s="82">
        <v>0</v>
      </c>
      <c r="C63" s="82">
        <v>0</v>
      </c>
      <c r="D63" s="82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92</v>
      </c>
      <c r="B64" s="82">
        <v>0</v>
      </c>
      <c r="C64" s="82">
        <v>0</v>
      </c>
      <c r="D64" s="82">
        <v>0</v>
      </c>
      <c r="E64" s="79">
        <v>0</v>
      </c>
      <c r="F64" s="79">
        <v>0</v>
      </c>
      <c r="G64" s="79">
        <v>0</v>
      </c>
      <c r="H64" s="79">
        <v>0</v>
      </c>
      <c r="I64" s="79">
        <v>0</v>
      </c>
      <c r="J64" s="79">
        <v>0</v>
      </c>
      <c r="K64" s="79">
        <v>0</v>
      </c>
      <c r="L64" s="79">
        <v>0</v>
      </c>
      <c r="M64" s="79">
        <v>0</v>
      </c>
      <c r="N64" s="79">
        <v>0</v>
      </c>
      <c r="O64" s="79">
        <v>0</v>
      </c>
      <c r="P64" s="82">
        <v>0</v>
      </c>
      <c r="Q64" s="82">
        <v>0</v>
      </c>
      <c r="R64" s="82">
        <v>0</v>
      </c>
      <c r="S64" s="82">
        <v>0</v>
      </c>
      <c r="T64" s="82">
        <v>0</v>
      </c>
      <c r="U64" s="82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 t="shared" ref="B65:AF65" si="8">SUM(B54:B64)</f>
        <v>-36</v>
      </c>
      <c r="C65" s="66">
        <f t="shared" si="8"/>
        <v>-58.100000000000009</v>
      </c>
      <c r="D65" s="66">
        <f t="shared" si="8"/>
        <v>-59.8</v>
      </c>
      <c r="E65" s="66">
        <f t="shared" si="8"/>
        <v>-39.299999999999997</v>
      </c>
      <c r="F65" s="66">
        <f t="shared" si="8"/>
        <v>-41.8</v>
      </c>
      <c r="G65" s="66">
        <f t="shared" si="8"/>
        <v>-65</v>
      </c>
      <c r="H65" s="66">
        <f t="shared" si="8"/>
        <v>-59.3</v>
      </c>
      <c r="I65" s="66">
        <f t="shared" si="8"/>
        <v>-26.5</v>
      </c>
      <c r="J65" s="66">
        <f t="shared" si="8"/>
        <v>-65.8</v>
      </c>
      <c r="K65" s="66">
        <f t="shared" si="8"/>
        <v>-30</v>
      </c>
      <c r="L65" s="66">
        <f t="shared" si="8"/>
        <v>-36</v>
      </c>
      <c r="M65" s="66">
        <f t="shared" si="8"/>
        <v>-5</v>
      </c>
      <c r="N65" s="66">
        <f t="shared" si="8"/>
        <v>0</v>
      </c>
      <c r="O65" s="66">
        <f t="shared" si="8"/>
        <v>-23.3</v>
      </c>
      <c r="P65" s="66">
        <f t="shared" si="8"/>
        <v>-13.6</v>
      </c>
      <c r="Q65" s="66">
        <f t="shared" si="8"/>
        <v>-54</v>
      </c>
      <c r="R65" s="66">
        <f t="shared" si="8"/>
        <v>-2.8000000000000007</v>
      </c>
      <c r="S65" s="66">
        <f t="shared" si="8"/>
        <v>42.7</v>
      </c>
      <c r="T65" s="66">
        <f t="shared" si="8"/>
        <v>-6.0999999999999979</v>
      </c>
      <c r="U65" s="66">
        <f t="shared" si="8"/>
        <v>-65.399999999999991</v>
      </c>
      <c r="V65" s="66">
        <f t="shared" si="8"/>
        <v>-32.200000000000003</v>
      </c>
      <c r="W65" s="66">
        <f t="shared" si="8"/>
        <v>-32.200000000000003</v>
      </c>
      <c r="X65" s="66">
        <f t="shared" si="8"/>
        <v>-3</v>
      </c>
      <c r="Y65" s="66">
        <f t="shared" si="8"/>
        <v>36.6</v>
      </c>
      <c r="Z65" s="66">
        <f t="shared" si="8"/>
        <v>46.4</v>
      </c>
      <c r="AA65" s="66">
        <f t="shared" si="8"/>
        <v>-0.69999999999999574</v>
      </c>
      <c r="AB65" s="66">
        <f t="shared" si="8"/>
        <v>6</v>
      </c>
      <c r="AC65" s="66">
        <f t="shared" si="8"/>
        <v>16</v>
      </c>
      <c r="AD65" s="66">
        <f t="shared" si="8"/>
        <v>14.5</v>
      </c>
      <c r="AE65" s="66">
        <f t="shared" si="8"/>
        <v>29</v>
      </c>
      <c r="AF65" s="66">
        <f t="shared" si="8"/>
        <v>13</v>
      </c>
      <c r="AG65" s="71">
        <f>SUM(AG54:AG64)</f>
        <v>0</v>
      </c>
      <c r="AH65" s="51">
        <f t="shared" si="2"/>
        <v>46.4</v>
      </c>
      <c r="AI65" s="52">
        <f t="shared" si="3"/>
        <v>-65.8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82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207</v>
      </c>
      <c r="B69" s="66">
        <f t="shared" ref="B69:AF69" si="9">SUM(B66:B68)</f>
        <v>0</v>
      </c>
      <c r="C69" s="66">
        <f t="shared" si="9"/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209</v>
      </c>
      <c r="B70" s="88">
        <f t="shared" ref="B70:AG70" si="10">B65+B53+B49+B35+B69</f>
        <v>1121.8400000000001</v>
      </c>
      <c r="C70" s="88">
        <f t="shared" si="10"/>
        <v>1098.6400000000001</v>
      </c>
      <c r="D70" s="88">
        <f t="shared" si="10"/>
        <v>1096.6400000000001</v>
      </c>
      <c r="E70" s="88">
        <f t="shared" si="10"/>
        <v>1061.8400000000001</v>
      </c>
      <c r="F70" s="88">
        <f t="shared" si="10"/>
        <v>1067.24</v>
      </c>
      <c r="G70" s="88">
        <f t="shared" si="10"/>
        <v>1048.6400000000001</v>
      </c>
      <c r="H70" s="88">
        <f t="shared" si="10"/>
        <v>1038.04</v>
      </c>
      <c r="I70" s="88">
        <f t="shared" si="10"/>
        <v>1063.24</v>
      </c>
      <c r="J70" s="88">
        <f t="shared" si="10"/>
        <v>1105.3400000000001</v>
      </c>
      <c r="K70" s="88">
        <f t="shared" si="10"/>
        <v>1165.3400000000001</v>
      </c>
      <c r="L70" s="88">
        <f t="shared" si="10"/>
        <v>1159.44</v>
      </c>
      <c r="M70" s="88">
        <f t="shared" si="10"/>
        <v>1208.44</v>
      </c>
      <c r="N70" s="88">
        <f t="shared" si="10"/>
        <v>1304.6400000000001</v>
      </c>
      <c r="O70" s="88">
        <f t="shared" si="10"/>
        <v>1312.3400000000001</v>
      </c>
      <c r="P70" s="88">
        <f t="shared" si="10"/>
        <v>1305.44</v>
      </c>
      <c r="Q70" s="88">
        <f t="shared" si="10"/>
        <v>1264.8400000000001</v>
      </c>
      <c r="R70" s="88">
        <f t="shared" si="10"/>
        <v>1313.74</v>
      </c>
      <c r="S70" s="88">
        <f t="shared" si="10"/>
        <v>1324.54</v>
      </c>
      <c r="T70" s="88">
        <f t="shared" si="10"/>
        <v>1297.6400000000001</v>
      </c>
      <c r="U70" s="88">
        <f t="shared" si="10"/>
        <v>1186.94</v>
      </c>
      <c r="V70" s="88">
        <f t="shared" si="10"/>
        <v>1211.1400000000001</v>
      </c>
      <c r="W70" s="88">
        <f t="shared" si="10"/>
        <v>1227.1400000000001</v>
      </c>
      <c r="X70" s="88">
        <f t="shared" si="10"/>
        <v>1343.3400000000001</v>
      </c>
      <c r="Y70" s="88">
        <f t="shared" si="10"/>
        <v>1454.0400000000002</v>
      </c>
      <c r="Z70" s="88">
        <f t="shared" si="10"/>
        <v>1459.2400000000002</v>
      </c>
      <c r="AA70" s="88">
        <f t="shared" si="10"/>
        <v>1426.94</v>
      </c>
      <c r="AB70" s="88">
        <f t="shared" si="10"/>
        <v>1367.44</v>
      </c>
      <c r="AC70" s="88">
        <f t="shared" si="10"/>
        <v>1377.44</v>
      </c>
      <c r="AD70" s="88">
        <f t="shared" si="10"/>
        <v>1325.94</v>
      </c>
      <c r="AE70" s="88">
        <f t="shared" si="10"/>
        <v>1232.94</v>
      </c>
      <c r="AF70" s="88">
        <f t="shared" si="10"/>
        <v>1090.8400000000001</v>
      </c>
      <c r="AG70" s="88">
        <f t="shared" si="10"/>
        <v>2068.14</v>
      </c>
      <c r="AH70" s="51">
        <f t="shared" si="2"/>
        <v>1459.2400000000002</v>
      </c>
      <c r="AI70" s="52">
        <f t="shared" si="3"/>
        <v>1038.04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208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>
        <v>150</v>
      </c>
      <c r="AG71" s="71"/>
      <c r="AH71" s="51">
        <f t="shared" si="2"/>
        <v>150</v>
      </c>
      <c r="AI71" s="52">
        <f t="shared" si="3"/>
        <v>150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210</v>
      </c>
      <c r="B72" s="88">
        <f t="shared" ref="B72:AF72" si="11">B69+B65+B53+B49+B35+B71</f>
        <v>1121.8400000000001</v>
      </c>
      <c r="C72" s="88">
        <f t="shared" si="11"/>
        <v>1098.6400000000001</v>
      </c>
      <c r="D72" s="88">
        <f t="shared" si="11"/>
        <v>1096.6400000000001</v>
      </c>
      <c r="E72" s="88">
        <f t="shared" si="11"/>
        <v>1061.8400000000001</v>
      </c>
      <c r="F72" s="88">
        <f t="shared" si="11"/>
        <v>1067.24</v>
      </c>
      <c r="G72" s="88">
        <f t="shared" si="11"/>
        <v>1048.6400000000001</v>
      </c>
      <c r="H72" s="88">
        <f t="shared" si="11"/>
        <v>1038.04</v>
      </c>
      <c r="I72" s="88">
        <f t="shared" si="11"/>
        <v>1063.24</v>
      </c>
      <c r="J72" s="88">
        <f t="shared" si="11"/>
        <v>1105.3400000000001</v>
      </c>
      <c r="K72" s="88">
        <f t="shared" si="11"/>
        <v>1165.3400000000001</v>
      </c>
      <c r="L72" s="88">
        <f t="shared" si="11"/>
        <v>1159.44</v>
      </c>
      <c r="M72" s="88">
        <f t="shared" si="11"/>
        <v>1208.44</v>
      </c>
      <c r="N72" s="88">
        <f t="shared" si="11"/>
        <v>1304.6400000000001</v>
      </c>
      <c r="O72" s="88">
        <f t="shared" si="11"/>
        <v>1312.3400000000001</v>
      </c>
      <c r="P72" s="88">
        <f t="shared" si="11"/>
        <v>1305.44</v>
      </c>
      <c r="Q72" s="88">
        <f t="shared" si="11"/>
        <v>1264.8400000000001</v>
      </c>
      <c r="R72" s="88">
        <f t="shared" si="11"/>
        <v>1313.74</v>
      </c>
      <c r="S72" s="88">
        <f t="shared" si="11"/>
        <v>1324.54</v>
      </c>
      <c r="T72" s="88">
        <f t="shared" si="11"/>
        <v>1297.6400000000001</v>
      </c>
      <c r="U72" s="88">
        <f t="shared" si="11"/>
        <v>1186.94</v>
      </c>
      <c r="V72" s="88">
        <f t="shared" si="11"/>
        <v>1211.1400000000001</v>
      </c>
      <c r="W72" s="88">
        <f t="shared" si="11"/>
        <v>1227.1400000000001</v>
      </c>
      <c r="X72" s="88">
        <f t="shared" si="11"/>
        <v>1343.3400000000001</v>
      </c>
      <c r="Y72" s="88">
        <f t="shared" si="11"/>
        <v>1454.0400000000002</v>
      </c>
      <c r="Z72" s="88">
        <f t="shared" si="11"/>
        <v>1459.2400000000002</v>
      </c>
      <c r="AA72" s="88">
        <f t="shared" si="11"/>
        <v>1426.94</v>
      </c>
      <c r="AB72" s="88">
        <f t="shared" si="11"/>
        <v>1367.44</v>
      </c>
      <c r="AC72" s="88">
        <f t="shared" si="11"/>
        <v>1377.44</v>
      </c>
      <c r="AD72" s="88">
        <f t="shared" si="11"/>
        <v>1325.94</v>
      </c>
      <c r="AE72" s="88">
        <f t="shared" si="11"/>
        <v>1232.94</v>
      </c>
      <c r="AF72" s="88">
        <f t="shared" si="11"/>
        <v>1240.8400000000001</v>
      </c>
      <c r="AG72" s="71">
        <f>AG69+AG65+AG53+AG49+AG35+AG71</f>
        <v>2068.14</v>
      </c>
      <c r="AH72" s="51">
        <f t="shared" si="2"/>
        <v>1459.2400000000002</v>
      </c>
      <c r="AI72" s="52">
        <f t="shared" si="3"/>
        <v>1038.04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AE73" si="12">IF(B57&lt;0,B57*-1,0)</f>
        <v>0</v>
      </c>
      <c r="C73" s="79">
        <f t="shared" si="12"/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 t="shared" si="12"/>
        <v>0</v>
      </c>
      <c r="S73" s="79">
        <f t="shared" si="12"/>
        <v>0</v>
      </c>
      <c r="T73" s="79">
        <f t="shared" si="12"/>
        <v>0</v>
      </c>
      <c r="U73" s="79">
        <f t="shared" si="12"/>
        <v>0</v>
      </c>
      <c r="V73" s="79">
        <f t="shared" si="12"/>
        <v>0</v>
      </c>
      <c r="W73" s="79">
        <f t="shared" si="12"/>
        <v>0</v>
      </c>
      <c r="X73" s="79">
        <f t="shared" si="12"/>
        <v>0</v>
      </c>
      <c r="Y73" s="79">
        <f t="shared" si="12"/>
        <v>0</v>
      </c>
      <c r="Z73" s="79">
        <f t="shared" si="12"/>
        <v>0</v>
      </c>
      <c r="AA73" s="79">
        <f t="shared" si="12"/>
        <v>0</v>
      </c>
      <c r="AB73" s="79">
        <f t="shared" si="12"/>
        <v>0</v>
      </c>
      <c r="AC73" s="79">
        <f t="shared" si="12"/>
        <v>0</v>
      </c>
      <c r="AD73" s="79">
        <f t="shared" si="12"/>
        <v>0</v>
      </c>
      <c r="AE73" s="79">
        <f t="shared" si="12"/>
        <v>0</v>
      </c>
      <c r="AF73" s="79">
        <f>IF(AF57&lt;0,AF57*-1,0)</f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AE74" si="13">IF(B55&lt;0,B55*-1,0)</f>
        <v>0</v>
      </c>
      <c r="C74" s="79">
        <f t="shared" si="13"/>
        <v>0</v>
      </c>
      <c r="D74" s="79">
        <f t="shared" si="13"/>
        <v>0</v>
      </c>
      <c r="E74" s="79">
        <f t="shared" si="13"/>
        <v>0</v>
      </c>
      <c r="F74" s="79">
        <f t="shared" si="13"/>
        <v>0</v>
      </c>
      <c r="G74" s="79">
        <f t="shared" si="13"/>
        <v>0</v>
      </c>
      <c r="H74" s="79">
        <f t="shared" si="13"/>
        <v>0</v>
      </c>
      <c r="I74" s="79">
        <f t="shared" si="13"/>
        <v>0</v>
      </c>
      <c r="J74" s="79">
        <f t="shared" si="13"/>
        <v>0</v>
      </c>
      <c r="K74" s="79">
        <f t="shared" si="13"/>
        <v>0</v>
      </c>
      <c r="L74" s="79">
        <f t="shared" si="13"/>
        <v>0</v>
      </c>
      <c r="M74" s="79">
        <f t="shared" si="13"/>
        <v>0</v>
      </c>
      <c r="N74" s="79">
        <f t="shared" si="13"/>
        <v>0</v>
      </c>
      <c r="O74" s="79">
        <f t="shared" si="13"/>
        <v>0</v>
      </c>
      <c r="P74" s="79">
        <f t="shared" si="13"/>
        <v>0</v>
      </c>
      <c r="Q74" s="79">
        <f t="shared" si="13"/>
        <v>0</v>
      </c>
      <c r="R74" s="79">
        <f t="shared" si="13"/>
        <v>0</v>
      </c>
      <c r="S74" s="79">
        <f t="shared" si="13"/>
        <v>0</v>
      </c>
      <c r="T74" s="79">
        <f t="shared" si="13"/>
        <v>0</v>
      </c>
      <c r="U74" s="79">
        <f t="shared" si="13"/>
        <v>0</v>
      </c>
      <c r="V74" s="79">
        <f t="shared" si="13"/>
        <v>0</v>
      </c>
      <c r="W74" s="79">
        <f t="shared" si="13"/>
        <v>0</v>
      </c>
      <c r="X74" s="79">
        <f t="shared" si="13"/>
        <v>0</v>
      </c>
      <c r="Y74" s="79">
        <f t="shared" si="13"/>
        <v>0</v>
      </c>
      <c r="Z74" s="79">
        <f t="shared" si="13"/>
        <v>0</v>
      </c>
      <c r="AA74" s="79">
        <f t="shared" si="13"/>
        <v>0</v>
      </c>
      <c r="AB74" s="79">
        <f t="shared" si="13"/>
        <v>0</v>
      </c>
      <c r="AC74" s="79">
        <f t="shared" si="13"/>
        <v>0</v>
      </c>
      <c r="AD74" s="79">
        <f t="shared" si="13"/>
        <v>0</v>
      </c>
      <c r="AE74" s="79">
        <f t="shared" si="13"/>
        <v>0</v>
      </c>
      <c r="AF74" s="79">
        <f>IF(AF55&lt;0,AF55*-1,0)</f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 t="shared" ref="B75:AE75" si="14">IF(B58&lt;0,B58*-1,0)</f>
        <v>0</v>
      </c>
      <c r="C75" s="79">
        <f t="shared" si="14"/>
        <v>0</v>
      </c>
      <c r="D75" s="79">
        <f t="shared" si="14"/>
        <v>0</v>
      </c>
      <c r="E75" s="79">
        <f t="shared" si="14"/>
        <v>0</v>
      </c>
      <c r="F75" s="79">
        <f t="shared" si="14"/>
        <v>0</v>
      </c>
      <c r="G75" s="79">
        <f t="shared" si="14"/>
        <v>0</v>
      </c>
      <c r="H75" s="79">
        <f t="shared" si="14"/>
        <v>0</v>
      </c>
      <c r="I75" s="79">
        <f t="shared" si="14"/>
        <v>0</v>
      </c>
      <c r="J75" s="79">
        <f t="shared" si="14"/>
        <v>0</v>
      </c>
      <c r="K75" s="79">
        <f t="shared" si="14"/>
        <v>0</v>
      </c>
      <c r="L75" s="79">
        <f t="shared" si="14"/>
        <v>0</v>
      </c>
      <c r="M75" s="79">
        <f t="shared" si="14"/>
        <v>0</v>
      </c>
      <c r="N75" s="79">
        <f t="shared" si="14"/>
        <v>0</v>
      </c>
      <c r="O75" s="79">
        <f t="shared" si="14"/>
        <v>0</v>
      </c>
      <c r="P75" s="79">
        <f t="shared" si="14"/>
        <v>0</v>
      </c>
      <c r="Q75" s="79">
        <f t="shared" si="14"/>
        <v>0</v>
      </c>
      <c r="R75" s="79">
        <f t="shared" si="14"/>
        <v>0</v>
      </c>
      <c r="S75" s="79">
        <f t="shared" si="14"/>
        <v>0</v>
      </c>
      <c r="T75" s="79">
        <f t="shared" si="14"/>
        <v>0</v>
      </c>
      <c r="U75" s="79">
        <f t="shared" si="14"/>
        <v>0</v>
      </c>
      <c r="V75" s="79">
        <f t="shared" si="14"/>
        <v>0</v>
      </c>
      <c r="W75" s="79">
        <f t="shared" si="14"/>
        <v>0</v>
      </c>
      <c r="X75" s="79">
        <f t="shared" si="14"/>
        <v>0</v>
      </c>
      <c r="Y75" s="79">
        <f t="shared" si="14"/>
        <v>0</v>
      </c>
      <c r="Z75" s="79">
        <f t="shared" si="14"/>
        <v>0</v>
      </c>
      <c r="AA75" s="79">
        <f t="shared" si="14"/>
        <v>0</v>
      </c>
      <c r="AB75" s="79">
        <f t="shared" si="14"/>
        <v>0</v>
      </c>
      <c r="AC75" s="79">
        <f t="shared" si="14"/>
        <v>0</v>
      </c>
      <c r="AD75" s="79">
        <f t="shared" si="14"/>
        <v>0</v>
      </c>
      <c r="AE75" s="79">
        <f t="shared" si="14"/>
        <v>0</v>
      </c>
      <c r="AF75" s="79">
        <f>IF(AF58&lt;0,AF58*-1,0)</f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>IF(B56&lt;0,B56*-1,0)</f>
        <v>42</v>
      </c>
      <c r="C76" s="79">
        <f t="shared" ref="C76:AE76" si="15">IF(C56&lt;0,C56*-1,0)</f>
        <v>62.2</v>
      </c>
      <c r="D76" s="79">
        <f t="shared" si="15"/>
        <v>63</v>
      </c>
      <c r="E76" s="79">
        <f t="shared" si="15"/>
        <v>45</v>
      </c>
      <c r="F76" s="79">
        <f t="shared" si="15"/>
        <v>50.8</v>
      </c>
      <c r="G76" s="79">
        <f t="shared" si="15"/>
        <v>70</v>
      </c>
      <c r="H76" s="79">
        <f t="shared" si="15"/>
        <v>60</v>
      </c>
      <c r="I76" s="79">
        <f t="shared" si="15"/>
        <v>12.4</v>
      </c>
      <c r="J76" s="79">
        <f t="shared" si="15"/>
        <v>52.6</v>
      </c>
      <c r="K76" s="79">
        <f t="shared" si="15"/>
        <v>30</v>
      </c>
      <c r="L76" s="79">
        <f t="shared" si="15"/>
        <v>36</v>
      </c>
      <c r="M76" s="79">
        <f t="shared" si="15"/>
        <v>5</v>
      </c>
      <c r="N76" s="79">
        <f t="shared" si="15"/>
        <v>0</v>
      </c>
      <c r="O76" s="79">
        <f t="shared" si="15"/>
        <v>23.3</v>
      </c>
      <c r="P76" s="79">
        <f t="shared" si="15"/>
        <v>13.6</v>
      </c>
      <c r="Q76" s="79">
        <f t="shared" si="15"/>
        <v>54</v>
      </c>
      <c r="R76" s="79">
        <f t="shared" si="15"/>
        <v>12.8</v>
      </c>
      <c r="S76" s="79">
        <f t="shared" si="15"/>
        <v>29.7</v>
      </c>
      <c r="T76" s="79">
        <f t="shared" si="15"/>
        <v>25.9</v>
      </c>
      <c r="U76" s="79">
        <f t="shared" si="15"/>
        <v>81.599999999999994</v>
      </c>
      <c r="V76" s="79">
        <f t="shared" si="15"/>
        <v>19</v>
      </c>
      <c r="W76" s="79">
        <f t="shared" si="15"/>
        <v>19</v>
      </c>
      <c r="X76" s="79">
        <f t="shared" si="15"/>
        <v>25</v>
      </c>
      <c r="Y76" s="79">
        <f t="shared" si="15"/>
        <v>24.5</v>
      </c>
      <c r="Z76" s="79">
        <f t="shared" si="15"/>
        <v>0</v>
      </c>
      <c r="AA76" s="79">
        <f t="shared" si="15"/>
        <v>45.8</v>
      </c>
      <c r="AB76" s="79">
        <f t="shared" si="15"/>
        <v>25</v>
      </c>
      <c r="AC76" s="79">
        <f t="shared" si="15"/>
        <v>15</v>
      </c>
      <c r="AD76" s="79">
        <f t="shared" si="15"/>
        <v>12</v>
      </c>
      <c r="AE76" s="79">
        <f t="shared" si="15"/>
        <v>25</v>
      </c>
      <c r="AF76" s="79">
        <f>IF(AF56&lt;0,AF56*-1,0)</f>
        <v>25</v>
      </c>
      <c r="AG76" s="89"/>
      <c r="AH76" s="51">
        <f t="shared" ref="AH76:AH88" si="16">MAX(B76:AF76)</f>
        <v>81.599999999999994</v>
      </c>
      <c r="AI76" s="52">
        <f t="shared" ref="AI76:AI88" si="17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205</v>
      </c>
      <c r="B77" s="79">
        <f>IF(B54&lt;0,B54*-1,0)</f>
        <v>2</v>
      </c>
      <c r="C77" s="79">
        <f t="shared" ref="C77:AE77" si="18">IF(C54&lt;0,C54*-1,0)</f>
        <v>3.9</v>
      </c>
      <c r="D77" s="79">
        <f t="shared" si="18"/>
        <v>4.8</v>
      </c>
      <c r="E77" s="79">
        <f t="shared" si="18"/>
        <v>2.2999999999999998</v>
      </c>
      <c r="F77" s="79">
        <f t="shared" si="18"/>
        <v>0</v>
      </c>
      <c r="G77" s="79">
        <f t="shared" si="18"/>
        <v>3</v>
      </c>
      <c r="H77" s="79">
        <f t="shared" si="18"/>
        <v>7.3</v>
      </c>
      <c r="I77" s="79">
        <f t="shared" si="18"/>
        <v>14.1</v>
      </c>
      <c r="J77" s="79">
        <f t="shared" si="18"/>
        <v>13.2</v>
      </c>
      <c r="K77" s="79">
        <f t="shared" si="18"/>
        <v>0</v>
      </c>
      <c r="L77" s="79">
        <f t="shared" si="18"/>
        <v>0</v>
      </c>
      <c r="M77" s="79">
        <f t="shared" si="18"/>
        <v>0</v>
      </c>
      <c r="N77" s="79">
        <f t="shared" si="18"/>
        <v>0</v>
      </c>
      <c r="O77" s="79">
        <f t="shared" si="18"/>
        <v>0</v>
      </c>
      <c r="P77" s="79">
        <f t="shared" si="18"/>
        <v>0</v>
      </c>
      <c r="Q77" s="79">
        <f t="shared" si="18"/>
        <v>0</v>
      </c>
      <c r="R77" s="79">
        <f t="shared" si="18"/>
        <v>0</v>
      </c>
      <c r="S77" s="79">
        <f t="shared" si="18"/>
        <v>0</v>
      </c>
      <c r="T77" s="79">
        <f t="shared" si="18"/>
        <v>0</v>
      </c>
      <c r="U77" s="79">
        <f t="shared" si="18"/>
        <v>0</v>
      </c>
      <c r="V77" s="79">
        <f t="shared" si="18"/>
        <v>13.2</v>
      </c>
      <c r="W77" s="79">
        <f t="shared" si="18"/>
        <v>13.2</v>
      </c>
      <c r="X77" s="79">
        <f t="shared" si="18"/>
        <v>0</v>
      </c>
      <c r="Y77" s="79">
        <f t="shared" si="18"/>
        <v>0</v>
      </c>
      <c r="Z77" s="79">
        <f t="shared" si="18"/>
        <v>0</v>
      </c>
      <c r="AA77" s="79">
        <f t="shared" si="18"/>
        <v>0</v>
      </c>
      <c r="AB77" s="79">
        <f t="shared" si="18"/>
        <v>0</v>
      </c>
      <c r="AC77" s="79">
        <f t="shared" si="18"/>
        <v>0</v>
      </c>
      <c r="AD77" s="79">
        <f t="shared" si="18"/>
        <v>0</v>
      </c>
      <c r="AE77" s="79">
        <f t="shared" si="18"/>
        <v>0</v>
      </c>
      <c r="AF77" s="79">
        <f>IF(AF54&lt;0,AF54*-1,0)</f>
        <v>0</v>
      </c>
      <c r="AG77" s="89"/>
      <c r="AH77" s="51">
        <f t="shared" si="16"/>
        <v>14.1</v>
      </c>
      <c r="AI77" s="52">
        <f t="shared" si="17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190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16"/>
        <v>0</v>
      </c>
      <c r="AI78" s="52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19">SUM(B73:B78)</f>
        <v>44</v>
      </c>
      <c r="C79" s="66">
        <f t="shared" si="19"/>
        <v>66.100000000000009</v>
      </c>
      <c r="D79" s="66">
        <f t="shared" si="19"/>
        <v>67.8</v>
      </c>
      <c r="E79" s="66">
        <f t="shared" si="19"/>
        <v>47.3</v>
      </c>
      <c r="F79" s="66">
        <f t="shared" si="19"/>
        <v>50.8</v>
      </c>
      <c r="G79" s="66">
        <f t="shared" si="19"/>
        <v>73</v>
      </c>
      <c r="H79" s="66">
        <f t="shared" si="19"/>
        <v>67.3</v>
      </c>
      <c r="I79" s="66">
        <f t="shared" si="19"/>
        <v>26.5</v>
      </c>
      <c r="J79" s="66">
        <f t="shared" si="19"/>
        <v>65.8</v>
      </c>
      <c r="K79" s="66">
        <f t="shared" si="19"/>
        <v>30</v>
      </c>
      <c r="L79" s="66">
        <f t="shared" si="19"/>
        <v>36</v>
      </c>
      <c r="M79" s="66">
        <f t="shared" si="19"/>
        <v>5</v>
      </c>
      <c r="N79" s="66">
        <f t="shared" si="19"/>
        <v>0</v>
      </c>
      <c r="O79" s="66">
        <f t="shared" si="19"/>
        <v>23.3</v>
      </c>
      <c r="P79" s="66">
        <f t="shared" si="19"/>
        <v>13.6</v>
      </c>
      <c r="Q79" s="66">
        <f t="shared" si="19"/>
        <v>54</v>
      </c>
      <c r="R79" s="66">
        <f t="shared" si="19"/>
        <v>12.8</v>
      </c>
      <c r="S79" s="66">
        <f t="shared" si="19"/>
        <v>29.7</v>
      </c>
      <c r="T79" s="66">
        <f t="shared" si="19"/>
        <v>25.9</v>
      </c>
      <c r="U79" s="66">
        <f t="shared" si="19"/>
        <v>81.599999999999994</v>
      </c>
      <c r="V79" s="66">
        <f t="shared" si="19"/>
        <v>32.200000000000003</v>
      </c>
      <c r="W79" s="66">
        <f t="shared" si="19"/>
        <v>32.200000000000003</v>
      </c>
      <c r="X79" s="66">
        <f t="shared" si="19"/>
        <v>25</v>
      </c>
      <c r="Y79" s="66">
        <f t="shared" si="19"/>
        <v>24.5</v>
      </c>
      <c r="Z79" s="66">
        <f t="shared" si="19"/>
        <v>0</v>
      </c>
      <c r="AA79" s="66">
        <f t="shared" si="19"/>
        <v>45.8</v>
      </c>
      <c r="AB79" s="66">
        <f t="shared" si="19"/>
        <v>25</v>
      </c>
      <c r="AC79" s="66">
        <f t="shared" si="19"/>
        <v>15</v>
      </c>
      <c r="AD79" s="66">
        <f t="shared" si="19"/>
        <v>12</v>
      </c>
      <c r="AE79" s="66">
        <f t="shared" si="19"/>
        <v>25</v>
      </c>
      <c r="AF79" s="66">
        <f t="shared" si="19"/>
        <v>25</v>
      </c>
      <c r="AG79" s="71">
        <f t="shared" si="19"/>
        <v>0</v>
      </c>
      <c r="AH79" s="51">
        <f t="shared" si="16"/>
        <v>81.599999999999994</v>
      </c>
      <c r="AI79" s="52">
        <f t="shared" si="17"/>
        <v>0</v>
      </c>
      <c r="AK79" s="53"/>
    </row>
    <row r="80" spans="1:88" s="1" customFormat="1" ht="15.75" thickBot="1" x14ac:dyDescent="0.3">
      <c r="A80" s="65" t="s">
        <v>86</v>
      </c>
      <c r="B80" s="66">
        <f t="shared" ref="B80:AG80" si="20">SUM(B67:B79)</f>
        <v>2331.6800000000003</v>
      </c>
      <c r="C80" s="66">
        <f t="shared" si="20"/>
        <v>2329.48</v>
      </c>
      <c r="D80" s="66">
        <f t="shared" si="20"/>
        <v>2328.8800000000006</v>
      </c>
      <c r="E80" s="66">
        <f t="shared" si="20"/>
        <v>2218.2800000000007</v>
      </c>
      <c r="F80" s="66">
        <f t="shared" si="20"/>
        <v>2236.0800000000004</v>
      </c>
      <c r="G80" s="66">
        <f t="shared" si="20"/>
        <v>2243.2800000000002</v>
      </c>
      <c r="H80" s="66">
        <f t="shared" si="20"/>
        <v>2210.6800000000003</v>
      </c>
      <c r="I80" s="66">
        <f t="shared" si="20"/>
        <v>2179.48</v>
      </c>
      <c r="J80" s="66">
        <f t="shared" si="20"/>
        <v>2342.2800000000002</v>
      </c>
      <c r="K80" s="66">
        <f t="shared" si="20"/>
        <v>2390.6800000000003</v>
      </c>
      <c r="L80" s="66">
        <f t="shared" si="20"/>
        <v>2390.88</v>
      </c>
      <c r="M80" s="66">
        <f t="shared" si="20"/>
        <v>2426.88</v>
      </c>
      <c r="N80" s="66">
        <f t="shared" si="20"/>
        <v>2609.2800000000002</v>
      </c>
      <c r="O80" s="66">
        <f t="shared" si="20"/>
        <v>2671.2800000000007</v>
      </c>
      <c r="P80" s="66">
        <f t="shared" si="20"/>
        <v>2638.08</v>
      </c>
      <c r="Q80" s="66">
        <f t="shared" si="20"/>
        <v>2637.6800000000003</v>
      </c>
      <c r="R80" s="66">
        <f t="shared" si="20"/>
        <v>2653.0800000000004</v>
      </c>
      <c r="S80" s="66">
        <f t="shared" si="20"/>
        <v>2708.4799999999996</v>
      </c>
      <c r="T80" s="66">
        <f t="shared" si="20"/>
        <v>2647.0800000000004</v>
      </c>
      <c r="U80" s="66">
        <f t="shared" si="20"/>
        <v>2537.08</v>
      </c>
      <c r="V80" s="66">
        <f t="shared" si="20"/>
        <v>2486.6799999999998</v>
      </c>
      <c r="W80" s="66">
        <f t="shared" si="20"/>
        <v>2518.6799999999998</v>
      </c>
      <c r="X80" s="66">
        <f t="shared" si="20"/>
        <v>2736.6800000000003</v>
      </c>
      <c r="Y80" s="66">
        <f t="shared" si="20"/>
        <v>2957.0800000000004</v>
      </c>
      <c r="Z80" s="66">
        <f t="shared" si="20"/>
        <v>2918.4800000000005</v>
      </c>
      <c r="AA80" s="66">
        <f t="shared" si="20"/>
        <v>2945.4800000000005</v>
      </c>
      <c r="AB80" s="66">
        <f t="shared" si="20"/>
        <v>2784.88</v>
      </c>
      <c r="AC80" s="66">
        <f t="shared" si="20"/>
        <v>2784.88</v>
      </c>
      <c r="AD80" s="66">
        <f t="shared" si="20"/>
        <v>2675.88</v>
      </c>
      <c r="AE80" s="66">
        <f t="shared" si="20"/>
        <v>2515.88</v>
      </c>
      <c r="AF80" s="66">
        <f t="shared" si="20"/>
        <v>2531.6800000000003</v>
      </c>
      <c r="AG80" s="71">
        <f t="shared" si="20"/>
        <v>4208.08</v>
      </c>
      <c r="AH80" s="51">
        <f t="shared" si="16"/>
        <v>2957.0800000000004</v>
      </c>
      <c r="AI80" s="52">
        <f t="shared" si="17"/>
        <v>2179.48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50.054000000000002</v>
      </c>
      <c r="C81" s="91">
        <v>49.982999999999997</v>
      </c>
      <c r="D81" s="91">
        <v>50.02</v>
      </c>
      <c r="E81" s="91">
        <v>49.89</v>
      </c>
      <c r="F81" s="91">
        <v>50.01</v>
      </c>
      <c r="G81" s="91">
        <v>50.03</v>
      </c>
      <c r="H81" s="91">
        <v>50.02</v>
      </c>
      <c r="I81" s="91">
        <v>50.06</v>
      </c>
      <c r="J81" s="91">
        <v>50.01</v>
      </c>
      <c r="K81" s="91">
        <v>50.037999999999997</v>
      </c>
      <c r="L81" s="91">
        <v>50.034999999999997</v>
      </c>
      <c r="M81" s="91">
        <v>50.042000000000002</v>
      </c>
      <c r="N81" s="91">
        <v>50.064</v>
      </c>
      <c r="O81" s="91">
        <v>49.991</v>
      </c>
      <c r="P81" s="91">
        <v>50.02</v>
      </c>
      <c r="Q81" s="91">
        <v>50.088000000000001</v>
      </c>
      <c r="R81" s="91">
        <v>50.036000000000001</v>
      </c>
      <c r="S81" s="91">
        <v>49.94</v>
      </c>
      <c r="T81" s="91">
        <v>50.048999999999999</v>
      </c>
      <c r="U81" s="91">
        <v>49.962000000000003</v>
      </c>
      <c r="V81" s="91">
        <v>49.997</v>
      </c>
      <c r="W81" s="91">
        <v>49.997</v>
      </c>
      <c r="X81" s="91">
        <v>50.03</v>
      </c>
      <c r="Y81" s="91">
        <v>50.05</v>
      </c>
      <c r="Z81" s="91">
        <v>50.058999999999997</v>
      </c>
      <c r="AA81" s="91">
        <v>50.036999999999999</v>
      </c>
      <c r="AB81" s="91">
        <v>50.03</v>
      </c>
      <c r="AC81" s="91">
        <v>49.95</v>
      </c>
      <c r="AD81" s="91">
        <v>50.1</v>
      </c>
      <c r="AE81" s="91">
        <v>50.05</v>
      </c>
      <c r="AF81" s="91">
        <v>50.05</v>
      </c>
      <c r="AG81" s="93"/>
      <c r="AH81" s="51">
        <f t="shared" si="16"/>
        <v>50.1</v>
      </c>
      <c r="AI81" s="52">
        <f t="shared" si="17"/>
        <v>49.89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126.5</v>
      </c>
      <c r="C82" s="67">
        <v>126.1</v>
      </c>
      <c r="D82" s="67">
        <v>127</v>
      </c>
      <c r="E82" s="67">
        <v>128</v>
      </c>
      <c r="F82" s="67">
        <v>127</v>
      </c>
      <c r="G82" s="67">
        <v>127.5</v>
      </c>
      <c r="H82" s="67">
        <v>126.1</v>
      </c>
      <c r="I82" s="67">
        <v>125.1</v>
      </c>
      <c r="J82" s="67">
        <v>123.2</v>
      </c>
      <c r="K82" s="67">
        <v>123.1</v>
      </c>
      <c r="L82" s="67">
        <v>122.4</v>
      </c>
      <c r="M82" s="67">
        <v>122.6</v>
      </c>
      <c r="N82" s="67">
        <v>122.8</v>
      </c>
      <c r="O82" s="67">
        <v>122</v>
      </c>
      <c r="P82" s="67">
        <v>121.5</v>
      </c>
      <c r="Q82" s="67">
        <v>122.2</v>
      </c>
      <c r="R82" s="67">
        <v>123.8</v>
      </c>
      <c r="S82" s="67">
        <v>123.3</v>
      </c>
      <c r="T82" s="67">
        <v>123.3</v>
      </c>
      <c r="U82" s="95">
        <v>124.8</v>
      </c>
      <c r="V82" s="95">
        <v>123.9</v>
      </c>
      <c r="W82" s="95">
        <v>123.9</v>
      </c>
      <c r="X82" s="95">
        <v>123.9</v>
      </c>
      <c r="Y82" s="95">
        <v>125.1</v>
      </c>
      <c r="Z82" s="95">
        <v>125.3</v>
      </c>
      <c r="AA82" s="67">
        <v>126.1</v>
      </c>
      <c r="AB82" s="67">
        <v>124</v>
      </c>
      <c r="AC82" s="67">
        <v>124</v>
      </c>
      <c r="AD82" s="67">
        <v>125</v>
      </c>
      <c r="AE82" s="67">
        <v>125</v>
      </c>
      <c r="AF82" s="67">
        <v>125</v>
      </c>
      <c r="AG82" s="97"/>
      <c r="AH82" s="51">
        <f t="shared" si="16"/>
        <v>128</v>
      </c>
      <c r="AI82" s="52">
        <f t="shared" si="17"/>
        <v>121.5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130</v>
      </c>
      <c r="C83" s="67">
        <v>129.80000000000001</v>
      </c>
      <c r="D83" s="67">
        <v>130</v>
      </c>
      <c r="E83" s="67">
        <v>130.9</v>
      </c>
      <c r="F83" s="67">
        <v>130.5</v>
      </c>
      <c r="G83" s="67">
        <v>130.19999999999999</v>
      </c>
      <c r="H83" s="67">
        <v>129</v>
      </c>
      <c r="I83" s="67">
        <v>128.1</v>
      </c>
      <c r="J83" s="67">
        <v>126.8</v>
      </c>
      <c r="K83" s="67">
        <v>126.4</v>
      </c>
      <c r="L83" s="67">
        <v>125.9</v>
      </c>
      <c r="M83" s="67">
        <v>125.8</v>
      </c>
      <c r="N83" s="67">
        <v>126.3</v>
      </c>
      <c r="O83" s="67">
        <v>125.4</v>
      </c>
      <c r="P83" s="67">
        <v>125.2</v>
      </c>
      <c r="Q83" s="67">
        <v>125.8</v>
      </c>
      <c r="R83" s="67">
        <v>126.9</v>
      </c>
      <c r="S83" s="67">
        <v>126.9</v>
      </c>
      <c r="T83" s="67">
        <v>126.6</v>
      </c>
      <c r="U83" s="95">
        <v>128.1</v>
      </c>
      <c r="V83" s="95">
        <v>127.4</v>
      </c>
      <c r="W83" s="95">
        <v>127.4</v>
      </c>
      <c r="X83" s="95">
        <v>127.4</v>
      </c>
      <c r="Y83" s="95">
        <v>128</v>
      </c>
      <c r="Z83" s="95">
        <v>128.6</v>
      </c>
      <c r="AA83" s="67">
        <v>129.19999999999999</v>
      </c>
      <c r="AB83" s="67">
        <v>128</v>
      </c>
      <c r="AC83" s="67">
        <v>128</v>
      </c>
      <c r="AD83" s="67">
        <v>130</v>
      </c>
      <c r="AE83" s="67">
        <v>130</v>
      </c>
      <c r="AF83" s="67">
        <v>130</v>
      </c>
      <c r="AG83" s="97"/>
      <c r="AH83" s="51">
        <f t="shared" si="16"/>
        <v>130.9</v>
      </c>
      <c r="AI83" s="52">
        <f t="shared" si="17"/>
        <v>125.2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95"/>
      <c r="W84" s="95"/>
      <c r="X84" s="95"/>
      <c r="Y84" s="95"/>
      <c r="Z84" s="95"/>
      <c r="AA84" s="67"/>
      <c r="AB84" s="67"/>
      <c r="AC84" s="67"/>
      <c r="AD84" s="67"/>
      <c r="AE84" s="67"/>
      <c r="AF84" s="67"/>
      <c r="AG84" s="97"/>
      <c r="AH84" s="51">
        <f t="shared" si="16"/>
        <v>0</v>
      </c>
      <c r="AI84" s="52">
        <f t="shared" si="17"/>
        <v>0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95"/>
      <c r="W85" s="95"/>
      <c r="X85" s="95"/>
      <c r="Y85" s="95"/>
      <c r="Z85" s="95"/>
      <c r="AA85" s="67"/>
      <c r="AB85" s="67"/>
      <c r="AC85" s="67"/>
      <c r="AD85" s="67"/>
      <c r="AE85" s="67"/>
      <c r="AF85" s="67"/>
      <c r="AG85" s="97"/>
      <c r="AH85" s="51">
        <f t="shared" si="16"/>
        <v>0</v>
      </c>
      <c r="AI85" s="52">
        <f t="shared" si="17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135.19999999999999</v>
      </c>
      <c r="C86" s="99">
        <v>134.1</v>
      </c>
      <c r="D86" s="99">
        <v>135</v>
      </c>
      <c r="E86" s="99">
        <v>135.69999999999999</v>
      </c>
      <c r="F86" s="99">
        <v>135.6</v>
      </c>
      <c r="G86" s="99">
        <v>134.4</v>
      </c>
      <c r="H86" s="99">
        <v>134.69999999999999</v>
      </c>
      <c r="I86" s="99">
        <v>133.30000000000001</v>
      </c>
      <c r="J86" s="99">
        <v>133.30000000000001</v>
      </c>
      <c r="K86" s="99">
        <v>133.6</v>
      </c>
      <c r="L86" s="99">
        <v>133.5</v>
      </c>
      <c r="M86" s="99">
        <v>132.69999999999999</v>
      </c>
      <c r="N86" s="99">
        <v>130.9</v>
      </c>
      <c r="O86" s="99">
        <v>132.30000000000001</v>
      </c>
      <c r="P86" s="99">
        <v>130.9</v>
      </c>
      <c r="Q86" s="99">
        <v>133</v>
      </c>
      <c r="R86" s="99">
        <v>130.5</v>
      </c>
      <c r="S86" s="99">
        <v>137.4</v>
      </c>
      <c r="T86" s="99">
        <v>133.80000000000001</v>
      </c>
      <c r="U86" s="99">
        <v>134.1</v>
      </c>
      <c r="V86" s="95">
        <v>133.69999999999999</v>
      </c>
      <c r="W86" s="95">
        <v>133.69999999999999</v>
      </c>
      <c r="X86" s="95">
        <v>133.69999999999999</v>
      </c>
      <c r="Y86" s="95">
        <v>131.9</v>
      </c>
      <c r="Z86" s="95">
        <v>141.80000000000001</v>
      </c>
      <c r="AA86" s="99">
        <v>135.69999999999999</v>
      </c>
      <c r="AB86" s="99">
        <v>130</v>
      </c>
      <c r="AC86" s="99">
        <v>132</v>
      </c>
      <c r="AD86" s="99">
        <v>135</v>
      </c>
      <c r="AE86" s="99">
        <v>132</v>
      </c>
      <c r="AF86" s="99">
        <v>132</v>
      </c>
      <c r="AG86" s="101"/>
      <c r="AH86" s="51">
        <f t="shared" si="16"/>
        <v>141.80000000000001</v>
      </c>
      <c r="AI86" s="52">
        <f t="shared" si="17"/>
        <v>130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134</v>
      </c>
      <c r="C87" s="67">
        <v>133</v>
      </c>
      <c r="D87" s="67">
        <v>133.1</v>
      </c>
      <c r="E87" s="67">
        <v>136.80000000000001</v>
      </c>
      <c r="F87" s="67">
        <v>136.80000000000001</v>
      </c>
      <c r="G87" s="67">
        <v>136.9</v>
      </c>
      <c r="H87" s="67">
        <v>135.1</v>
      </c>
      <c r="I87" s="67">
        <v>132.9</v>
      </c>
      <c r="J87" s="67">
        <v>132.30000000000001</v>
      </c>
      <c r="K87" s="67">
        <v>131.69999999999999</v>
      </c>
      <c r="L87" s="67">
        <v>130.69999999999999</v>
      </c>
      <c r="M87" s="67">
        <v>127.7</v>
      </c>
      <c r="N87" s="67">
        <v>127.8</v>
      </c>
      <c r="O87" s="67">
        <v>129.4</v>
      </c>
      <c r="P87" s="67">
        <v>126.7</v>
      </c>
      <c r="Q87" s="67">
        <v>130</v>
      </c>
      <c r="R87" s="67">
        <v>124.4</v>
      </c>
      <c r="S87" s="67">
        <v>137.30000000000001</v>
      </c>
      <c r="T87" s="67">
        <v>127.9</v>
      </c>
      <c r="U87" s="67">
        <v>132.4</v>
      </c>
      <c r="V87" s="95">
        <v>130</v>
      </c>
      <c r="W87" s="95">
        <v>130</v>
      </c>
      <c r="X87" s="95">
        <v>130</v>
      </c>
      <c r="Y87" s="95">
        <v>125.2</v>
      </c>
      <c r="Z87" s="95">
        <v>128.30000000000001</v>
      </c>
      <c r="AA87" s="67">
        <v>132.5</v>
      </c>
      <c r="AB87" s="67">
        <v>120</v>
      </c>
      <c r="AC87" s="67">
        <v>124</v>
      </c>
      <c r="AD87" s="67">
        <v>132</v>
      </c>
      <c r="AE87" s="67">
        <v>128</v>
      </c>
      <c r="AF87" s="67">
        <v>128</v>
      </c>
      <c r="AG87" s="97"/>
      <c r="AH87" s="51">
        <f t="shared" si="16"/>
        <v>137.30000000000001</v>
      </c>
      <c r="AI87" s="52">
        <f t="shared" si="17"/>
        <v>120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66.2</v>
      </c>
      <c r="C88" s="102">
        <v>66</v>
      </c>
      <c r="D88" s="102">
        <v>66.5</v>
      </c>
      <c r="E88" s="102">
        <v>66.5</v>
      </c>
      <c r="F88" s="102">
        <v>66.400000000000006</v>
      </c>
      <c r="G88" s="102">
        <v>66.400000000000006</v>
      </c>
      <c r="H88" s="102">
        <v>65.5</v>
      </c>
      <c r="I88" s="102">
        <v>65.2</v>
      </c>
      <c r="J88" s="102">
        <v>64.400000000000006</v>
      </c>
      <c r="K88" s="102">
        <v>64.2</v>
      </c>
      <c r="L88" s="102">
        <v>63.8</v>
      </c>
      <c r="M88" s="102">
        <v>63.7</v>
      </c>
      <c r="N88" s="102">
        <v>63.9</v>
      </c>
      <c r="O88" s="102">
        <v>63.6</v>
      </c>
      <c r="P88" s="102">
        <v>63.4</v>
      </c>
      <c r="Q88" s="102">
        <v>63.7</v>
      </c>
      <c r="R88" s="102">
        <v>64.099999999999994</v>
      </c>
      <c r="S88" s="102">
        <v>64</v>
      </c>
      <c r="T88" s="102">
        <v>64.099999999999994</v>
      </c>
      <c r="U88" s="102">
        <v>64.900000000000006</v>
      </c>
      <c r="V88" s="102">
        <v>64.599999999999994</v>
      </c>
      <c r="W88" s="102">
        <v>64.599999999999994</v>
      </c>
      <c r="X88" s="102">
        <v>64.599999999999994</v>
      </c>
      <c r="Y88" s="102">
        <v>65.099999999999994</v>
      </c>
      <c r="Z88" s="102">
        <v>65.5</v>
      </c>
      <c r="AA88" s="102">
        <v>65.599999999999994</v>
      </c>
      <c r="AB88" s="102">
        <v>65</v>
      </c>
      <c r="AC88" s="102">
        <v>65</v>
      </c>
      <c r="AD88" s="102">
        <v>66</v>
      </c>
      <c r="AE88" s="102">
        <v>66</v>
      </c>
      <c r="AF88" s="102">
        <v>66</v>
      </c>
      <c r="AG88" s="104"/>
      <c r="AH88" s="51">
        <f t="shared" si="16"/>
        <v>66.5</v>
      </c>
      <c r="AI88" s="52">
        <f t="shared" si="17"/>
        <v>63.4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 t="shared" ref="B90:AF90" si="21">SUM(B14,B17,B20:B21,B39,B41:B42,B44,B46,B91:B94,B99,B105,B111,B120,B122,B134,B141,B144:B145,B152,B154,B156,B160:B162,B164:B166,B171,B177:B178,B180:B182,B190,B195)</f>
        <v>132.23999999999998</v>
      </c>
      <c r="C90" s="109">
        <f t="shared" si="21"/>
        <v>126.23999999999997</v>
      </c>
      <c r="D90" s="109">
        <f t="shared" si="21"/>
        <v>127.33999999999999</v>
      </c>
      <c r="E90" s="109">
        <f t="shared" si="21"/>
        <v>128.63999999999999</v>
      </c>
      <c r="F90" s="109">
        <f t="shared" si="21"/>
        <v>129.63999999999999</v>
      </c>
      <c r="G90" s="109">
        <f t="shared" si="21"/>
        <v>141.23999999999998</v>
      </c>
      <c r="H90" s="109">
        <f t="shared" si="21"/>
        <v>192.93999999999997</v>
      </c>
      <c r="I90" s="109">
        <f t="shared" si="21"/>
        <v>218.44</v>
      </c>
      <c r="J90" s="109">
        <f t="shared" si="21"/>
        <v>244.73999999999995</v>
      </c>
      <c r="K90" s="109">
        <f t="shared" si="21"/>
        <v>266.04000000000002</v>
      </c>
      <c r="L90" s="109">
        <f t="shared" si="21"/>
        <v>272.14000000000004</v>
      </c>
      <c r="M90" s="109">
        <f t="shared" si="21"/>
        <v>271.74000000000007</v>
      </c>
      <c r="N90" s="109">
        <f t="shared" si="21"/>
        <v>292.54000000000002</v>
      </c>
      <c r="O90" s="109">
        <f t="shared" si="21"/>
        <v>278.94</v>
      </c>
      <c r="P90" s="109">
        <f t="shared" si="21"/>
        <v>281.14</v>
      </c>
      <c r="Q90" s="109">
        <f t="shared" si="21"/>
        <v>273.94</v>
      </c>
      <c r="R90" s="109">
        <f t="shared" si="21"/>
        <v>269.64</v>
      </c>
      <c r="S90" s="109">
        <f t="shared" si="21"/>
        <v>308.44000000000005</v>
      </c>
      <c r="T90" s="109">
        <f t="shared" si="21"/>
        <v>275.14000000000004</v>
      </c>
      <c r="U90" s="109">
        <f t="shared" si="21"/>
        <v>276.14000000000004</v>
      </c>
      <c r="V90" s="109">
        <f t="shared" si="21"/>
        <v>285.94</v>
      </c>
      <c r="W90" s="109">
        <f t="shared" si="21"/>
        <v>286.04000000000002</v>
      </c>
      <c r="X90" s="109">
        <f t="shared" si="21"/>
        <v>285.64000000000004</v>
      </c>
      <c r="Y90" s="109">
        <f t="shared" si="21"/>
        <v>334.64000000000004</v>
      </c>
      <c r="Z90" s="109">
        <f t="shared" si="21"/>
        <v>308.44000000000005</v>
      </c>
      <c r="AA90" s="109">
        <f t="shared" si="21"/>
        <v>285.64000000000004</v>
      </c>
      <c r="AB90" s="109">
        <f t="shared" si="21"/>
        <v>267.94</v>
      </c>
      <c r="AC90" s="109">
        <f t="shared" si="21"/>
        <v>246.93999999999997</v>
      </c>
      <c r="AD90" s="109">
        <f t="shared" si="21"/>
        <v>194.93999999999997</v>
      </c>
      <c r="AE90" s="109">
        <f t="shared" si="21"/>
        <v>364.94000000000005</v>
      </c>
      <c r="AF90" s="109">
        <f t="shared" si="21"/>
        <v>140.93999999999997</v>
      </c>
      <c r="AG90" s="110"/>
      <c r="AH90" s="51">
        <f>MAX(B90:AF90)</f>
        <v>364.94000000000005</v>
      </c>
      <c r="AI90" s="52">
        <f>MIN(B90:AF90)</f>
        <v>126.23999999999997</v>
      </c>
    </row>
    <row r="91" spans="1:88" x14ac:dyDescent="0.25">
      <c r="A91" s="111" t="s">
        <v>58</v>
      </c>
      <c r="B91" s="113">
        <v>13.8</v>
      </c>
      <c r="C91" s="79">
        <v>13.1</v>
      </c>
      <c r="D91" s="79">
        <v>14.4</v>
      </c>
      <c r="E91" s="79">
        <v>14.8</v>
      </c>
      <c r="F91" s="79">
        <v>15.8</v>
      </c>
      <c r="G91" s="79">
        <v>27.4</v>
      </c>
      <c r="H91" s="79">
        <v>29.7</v>
      </c>
      <c r="I91" s="79">
        <v>20.3</v>
      </c>
      <c r="J91" s="79">
        <v>33.1</v>
      </c>
      <c r="K91" s="112">
        <v>28</v>
      </c>
      <c r="L91" s="49">
        <v>28.8</v>
      </c>
      <c r="M91" s="112">
        <v>23.8</v>
      </c>
      <c r="N91" s="112">
        <v>13.6</v>
      </c>
      <c r="O91" s="112">
        <v>12.3</v>
      </c>
      <c r="P91" s="112">
        <v>8.8000000000000007</v>
      </c>
      <c r="Q91" s="112">
        <v>10.1</v>
      </c>
      <c r="R91" s="112">
        <v>1.3</v>
      </c>
      <c r="S91" s="112">
        <v>28.4</v>
      </c>
      <c r="T91" s="112">
        <v>1.1000000000000001</v>
      </c>
      <c r="U91" s="49">
        <v>24</v>
      </c>
      <c r="V91" s="49">
        <v>20</v>
      </c>
      <c r="W91" s="112">
        <v>12.8</v>
      </c>
      <c r="X91" s="112">
        <v>12.8</v>
      </c>
      <c r="Y91" s="112">
        <v>15.8</v>
      </c>
      <c r="Z91" s="112">
        <v>6.6</v>
      </c>
      <c r="AA91" s="49">
        <v>8.8000000000000007</v>
      </c>
      <c r="AB91" s="49">
        <v>11</v>
      </c>
      <c r="AC91" s="49">
        <v>8</v>
      </c>
      <c r="AD91" s="49">
        <v>9</v>
      </c>
      <c r="AE91" s="49">
        <v>6</v>
      </c>
      <c r="AF91" s="113">
        <v>18</v>
      </c>
      <c r="AG91" s="114">
        <v>75</v>
      </c>
      <c r="AH91" s="51">
        <f>IF(ABS(MAX(B91:AF91))&gt;ABS(MIN(B91:AF91)),MAX(B91:AF91),MIN(B91:AF91))</f>
        <v>33.1</v>
      </c>
      <c r="AI91" s="115">
        <f>INDEX($B$9:$AF$9,1,MATCH(AH91,B91:AF91,0))</f>
        <v>0.29166666666666669</v>
      </c>
    </row>
    <row r="92" spans="1:88" x14ac:dyDescent="0.25">
      <c r="A92" s="116" t="s">
        <v>59</v>
      </c>
      <c r="B92" s="117">
        <v>-83</v>
      </c>
      <c r="C92" s="80">
        <v>-83</v>
      </c>
      <c r="D92" s="80">
        <f>-37.9-45.8</f>
        <v>-83.699999999999989</v>
      </c>
      <c r="E92" s="80">
        <f>-31.2-38.4</f>
        <v>-69.599999999999994</v>
      </c>
      <c r="F92" s="80">
        <f>-31.2-38.4</f>
        <v>-69.599999999999994</v>
      </c>
      <c r="G92" s="80">
        <f>-31.2-38.4</f>
        <v>-69.599999999999994</v>
      </c>
      <c r="H92" s="80">
        <f>-14.3-18.3</f>
        <v>-32.6</v>
      </c>
      <c r="I92" s="80">
        <f>-19.3-24</f>
        <v>-43.3</v>
      </c>
      <c r="J92" s="80">
        <f>-16.7-20.5</f>
        <v>-37.200000000000003</v>
      </c>
      <c r="K92" s="80">
        <v>-38</v>
      </c>
      <c r="L92" s="80">
        <v>-35</v>
      </c>
      <c r="M92" s="80">
        <v>-38</v>
      </c>
      <c r="N92" s="80">
        <v>-37</v>
      </c>
      <c r="O92" s="80">
        <v>-41.2</v>
      </c>
      <c r="P92" s="80">
        <v>-49.6</v>
      </c>
      <c r="Q92" s="80">
        <v>-52.1</v>
      </c>
      <c r="R92" s="80">
        <v>-52.1</v>
      </c>
      <c r="S92" s="80">
        <v>-26.8</v>
      </c>
      <c r="T92" s="80">
        <v>-49</v>
      </c>
      <c r="U92" s="80">
        <v>-54.3</v>
      </c>
      <c r="V92" s="80">
        <v>-50</v>
      </c>
      <c r="W92" s="80">
        <v>-47.5</v>
      </c>
      <c r="X92" s="80">
        <v>-47.5</v>
      </c>
      <c r="Y92" s="80">
        <v>-34.4</v>
      </c>
      <c r="Z92" s="80">
        <v>-44.7</v>
      </c>
      <c r="AA92" s="67">
        <v>-51.3</v>
      </c>
      <c r="AB92" s="67">
        <v>-60</v>
      </c>
      <c r="AC92" s="67">
        <v>-70</v>
      </c>
      <c r="AD92" s="67">
        <v>-89</v>
      </c>
      <c r="AE92" s="67">
        <v>100</v>
      </c>
      <c r="AF92" s="117">
        <v>-100</v>
      </c>
      <c r="AG92" s="114">
        <v>240</v>
      </c>
      <c r="AH92" s="51">
        <f>IF(ABS(MAX(B92:AF92))&gt;ABS(MIN(B92:AF92)),MAX(B92:AF92),MIN(B92:AF92))</f>
        <v>-100</v>
      </c>
      <c r="AI92" s="115">
        <f>INDEX($B$9:$AF$9,1,MATCH(AH92,B92:AF92,0))</f>
        <v>1</v>
      </c>
    </row>
    <row r="93" spans="1:88" x14ac:dyDescent="0.25">
      <c r="A93" s="116" t="s">
        <v>60</v>
      </c>
      <c r="B93" s="117">
        <v>-7.2</v>
      </c>
      <c r="C93" s="80">
        <v>-12.5</v>
      </c>
      <c r="D93" s="80">
        <v>-12</v>
      </c>
      <c r="E93" s="80">
        <v>-7</v>
      </c>
      <c r="F93" s="80">
        <v>-7</v>
      </c>
      <c r="G93" s="80">
        <v>-7</v>
      </c>
      <c r="H93" s="80">
        <v>5.4</v>
      </c>
      <c r="I93" s="80">
        <v>0.2</v>
      </c>
      <c r="J93" s="80">
        <v>0.7</v>
      </c>
      <c r="K93" s="80">
        <v>7</v>
      </c>
      <c r="L93" s="80">
        <v>2.6</v>
      </c>
      <c r="M93" s="80">
        <v>4.3</v>
      </c>
      <c r="N93" s="80">
        <v>19.3</v>
      </c>
      <c r="O93" s="80">
        <v>15.9</v>
      </c>
      <c r="P93" s="80">
        <v>8.4</v>
      </c>
      <c r="Q93" s="80">
        <v>1.6</v>
      </c>
      <c r="R93" s="80">
        <v>14</v>
      </c>
      <c r="S93" s="80">
        <v>5.8</v>
      </c>
      <c r="T93" s="80">
        <v>7.8</v>
      </c>
      <c r="U93" s="80">
        <v>4.7</v>
      </c>
      <c r="V93" s="80">
        <v>5</v>
      </c>
      <c r="W93" s="80">
        <v>5.8</v>
      </c>
      <c r="X93" s="80">
        <v>5.8</v>
      </c>
      <c r="Y93" s="80">
        <v>27.6</v>
      </c>
      <c r="Z93" s="80">
        <v>27.2</v>
      </c>
      <c r="AA93" s="67">
        <v>25.2</v>
      </c>
      <c r="AB93" s="67">
        <v>6</v>
      </c>
      <c r="AC93" s="67">
        <v>0</v>
      </c>
      <c r="AD93" s="67">
        <v>-12</v>
      </c>
      <c r="AE93" s="67">
        <v>-13</v>
      </c>
      <c r="AF93" s="117">
        <v>-16</v>
      </c>
      <c r="AG93" s="114">
        <v>60</v>
      </c>
      <c r="AH93" s="51">
        <f>IF(ABS(MAX(B93:AF93))&gt;ABS(MIN(B93:AF93)),MAX(B93:AF93),MIN(B93:AF93))</f>
        <v>27.6</v>
      </c>
      <c r="AI93" s="115">
        <f>INDEX($B$9:$AF$9,1,MATCH(AH93,B93:AF93,0))</f>
        <v>0.79166666666666663</v>
      </c>
    </row>
    <row r="94" spans="1:88" x14ac:dyDescent="0.25">
      <c r="A94" s="118" t="s">
        <v>213</v>
      </c>
      <c r="B94" s="120">
        <v>0</v>
      </c>
      <c r="C94" s="82">
        <v>0</v>
      </c>
      <c r="D94" s="82">
        <v>0</v>
      </c>
      <c r="E94" s="82">
        <v>0</v>
      </c>
      <c r="F94" s="82">
        <v>0</v>
      </c>
      <c r="G94" s="82">
        <v>0</v>
      </c>
      <c r="H94" s="82">
        <v>0</v>
      </c>
      <c r="I94" s="82">
        <v>50.8</v>
      </c>
      <c r="J94" s="82">
        <v>57.7</v>
      </c>
      <c r="K94" s="82">
        <v>59.6</v>
      </c>
      <c r="L94" s="82">
        <v>66.3</v>
      </c>
      <c r="M94" s="82">
        <v>72.2</v>
      </c>
      <c r="N94" s="82">
        <v>91.2</v>
      </c>
      <c r="O94" s="82">
        <v>86.5</v>
      </c>
      <c r="P94" s="82">
        <v>87.6</v>
      </c>
      <c r="Q94" s="82">
        <v>88.4</v>
      </c>
      <c r="R94" s="82">
        <v>80</v>
      </c>
      <c r="S94" s="82">
        <v>74.400000000000006</v>
      </c>
      <c r="T94" s="82">
        <v>88.6</v>
      </c>
      <c r="U94" s="82">
        <v>62.8</v>
      </c>
      <c r="V94" s="82">
        <v>72</v>
      </c>
      <c r="W94" s="82">
        <v>76</v>
      </c>
      <c r="X94" s="82">
        <v>76</v>
      </c>
      <c r="Y94" s="82">
        <v>86.7</v>
      </c>
      <c r="Z94" s="82">
        <v>80.400000000000006</v>
      </c>
      <c r="AA94" s="119">
        <v>64</v>
      </c>
      <c r="AB94" s="119">
        <v>72</v>
      </c>
      <c r="AC94" s="119">
        <v>70</v>
      </c>
      <c r="AD94" s="119">
        <v>48</v>
      </c>
      <c r="AE94" s="119">
        <v>33</v>
      </c>
      <c r="AF94" s="120">
        <v>0</v>
      </c>
      <c r="AG94" s="121">
        <v>120</v>
      </c>
      <c r="AH94" s="51">
        <f>IF(ABS(MAX(B94:AF94))&gt;ABS(MIN(B94:AF94)),MAX(B94:AF94),MIN(B94:AF94))</f>
        <v>91.2</v>
      </c>
      <c r="AI94" s="115">
        <f>INDEX($B$9:$AF$9,1,MATCH(AH94,B94:AF94,0))</f>
        <v>0.41666666666666702</v>
      </c>
    </row>
    <row r="95" spans="1:88" x14ac:dyDescent="0.25">
      <c r="A95" s="118" t="s">
        <v>61</v>
      </c>
      <c r="B95" s="120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119"/>
      <c r="AC95" s="119"/>
      <c r="AD95" s="119"/>
      <c r="AE95" s="119"/>
      <c r="AF95" s="120"/>
      <c r="AG95" s="121"/>
      <c r="AH95" s="51">
        <f>IF(ABS(MAX(B95:AF95))&gt;ABS(MIN(B95:AF95)),MAX(B95:AF95),MIN(B95:AF95))</f>
        <v>0</v>
      </c>
      <c r="AI95" s="115" t="e">
        <f>INDEX($B$9:$AF$9,1,MATCH(AH95,B95:AF95,0))</f>
        <v>#N/A</v>
      </c>
    </row>
    <row r="96" spans="1:88" ht="15.75" thickBot="1" x14ac:dyDescent="0.3">
      <c r="A96" s="118" t="s">
        <v>234</v>
      </c>
      <c r="B96" s="120">
        <v>78.7</v>
      </c>
      <c r="C96" s="82">
        <v>78.3</v>
      </c>
      <c r="D96" s="82">
        <v>77.8</v>
      </c>
      <c r="E96" s="82">
        <v>68.099999999999994</v>
      </c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>
        <v>72.099999999999994</v>
      </c>
      <c r="Q96" s="82">
        <v>66.900000000000006</v>
      </c>
      <c r="R96" s="82">
        <v>78.099999999999994</v>
      </c>
      <c r="S96" s="82">
        <v>51.8</v>
      </c>
      <c r="T96" s="82">
        <v>78</v>
      </c>
      <c r="U96" s="82">
        <v>48.8</v>
      </c>
      <c r="V96" s="82">
        <v>55</v>
      </c>
      <c r="W96" s="82">
        <v>65</v>
      </c>
      <c r="X96" s="82">
        <v>65</v>
      </c>
      <c r="Y96" s="82">
        <v>73</v>
      </c>
      <c r="Z96" s="82">
        <v>74.5</v>
      </c>
      <c r="AA96" s="119">
        <v>69.2</v>
      </c>
      <c r="AB96" s="119"/>
      <c r="AC96" s="119"/>
      <c r="AD96" s="119"/>
      <c r="AE96" s="119"/>
      <c r="AF96" s="120"/>
      <c r="AG96" s="180"/>
      <c r="AH96" s="51"/>
      <c r="AI96" s="115"/>
    </row>
    <row r="97" spans="1:37" ht="15.75" thickBot="1" x14ac:dyDescent="0.3">
      <c r="A97" s="122" t="s">
        <v>62</v>
      </c>
      <c r="B97" s="123"/>
      <c r="C97" s="123"/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4"/>
      <c r="AH97" s="125"/>
      <c r="AI97" s="52"/>
      <c r="AK97" s="53"/>
    </row>
    <row r="98" spans="1:37" x14ac:dyDescent="0.25">
      <c r="A98" s="126" t="s">
        <v>101</v>
      </c>
      <c r="B98" s="50">
        <v>9.9</v>
      </c>
      <c r="C98" s="127">
        <f t="shared" ref="C98:R103" si="22">B98</f>
        <v>9.9</v>
      </c>
      <c r="D98" s="127">
        <f t="shared" si="22"/>
        <v>9.9</v>
      </c>
      <c r="E98" s="127">
        <f t="shared" si="22"/>
        <v>9.9</v>
      </c>
      <c r="F98" s="127">
        <f t="shared" si="22"/>
        <v>9.9</v>
      </c>
      <c r="G98" s="127">
        <f t="shared" si="22"/>
        <v>9.9</v>
      </c>
      <c r="H98" s="127">
        <f t="shared" si="22"/>
        <v>9.9</v>
      </c>
      <c r="I98" s="127">
        <f t="shared" si="22"/>
        <v>9.9</v>
      </c>
      <c r="J98" s="127">
        <f t="shared" si="22"/>
        <v>9.9</v>
      </c>
      <c r="K98" s="127">
        <f t="shared" si="22"/>
        <v>9.9</v>
      </c>
      <c r="L98" s="127">
        <f t="shared" si="22"/>
        <v>9.9</v>
      </c>
      <c r="M98" s="127">
        <f t="shared" si="22"/>
        <v>9.9</v>
      </c>
      <c r="N98" s="127">
        <f t="shared" si="22"/>
        <v>9.9</v>
      </c>
      <c r="O98" s="127">
        <f t="shared" si="22"/>
        <v>9.9</v>
      </c>
      <c r="P98" s="127">
        <f t="shared" si="22"/>
        <v>9.9</v>
      </c>
      <c r="Q98" s="127">
        <f t="shared" si="22"/>
        <v>9.9</v>
      </c>
      <c r="R98" s="127">
        <f t="shared" si="22"/>
        <v>9.9</v>
      </c>
      <c r="S98" s="127">
        <f t="shared" ref="S98:AF103" si="23">R98</f>
        <v>9.9</v>
      </c>
      <c r="T98" s="127">
        <f t="shared" si="23"/>
        <v>9.9</v>
      </c>
      <c r="U98" s="127">
        <f t="shared" si="23"/>
        <v>9.9</v>
      </c>
      <c r="V98" s="127">
        <f t="shared" si="23"/>
        <v>9.9</v>
      </c>
      <c r="W98" s="127">
        <f t="shared" si="23"/>
        <v>9.9</v>
      </c>
      <c r="X98" s="127">
        <f t="shared" si="23"/>
        <v>9.9</v>
      </c>
      <c r="Y98" s="127">
        <f t="shared" si="23"/>
        <v>9.9</v>
      </c>
      <c r="Z98" s="127">
        <f t="shared" si="23"/>
        <v>9.9</v>
      </c>
      <c r="AA98" s="127">
        <f t="shared" si="23"/>
        <v>9.9</v>
      </c>
      <c r="AB98" s="127">
        <f t="shared" si="23"/>
        <v>9.9</v>
      </c>
      <c r="AC98" s="127">
        <f t="shared" si="23"/>
        <v>9.9</v>
      </c>
      <c r="AD98" s="127">
        <f t="shared" si="23"/>
        <v>9.9</v>
      </c>
      <c r="AE98" s="127">
        <f t="shared" si="23"/>
        <v>9.9</v>
      </c>
      <c r="AF98" s="127">
        <f t="shared" si="23"/>
        <v>9.9</v>
      </c>
      <c r="AG98" s="169">
        <v>9.94</v>
      </c>
      <c r="AH98" s="51"/>
      <c r="AI98" s="52"/>
      <c r="AK98" s="53"/>
    </row>
    <row r="99" spans="1:37" x14ac:dyDescent="0.25">
      <c r="A99" s="116" t="s">
        <v>102</v>
      </c>
      <c r="B99" s="128">
        <v>9.6</v>
      </c>
      <c r="C99" s="129">
        <f t="shared" si="22"/>
        <v>9.6</v>
      </c>
      <c r="D99" s="129">
        <f t="shared" si="22"/>
        <v>9.6</v>
      </c>
      <c r="E99" s="129">
        <f t="shared" si="22"/>
        <v>9.6</v>
      </c>
      <c r="F99" s="129">
        <f t="shared" si="22"/>
        <v>9.6</v>
      </c>
      <c r="G99" s="129">
        <f t="shared" si="22"/>
        <v>9.6</v>
      </c>
      <c r="H99" s="129">
        <f t="shared" si="22"/>
        <v>9.6</v>
      </c>
      <c r="I99" s="129">
        <f t="shared" si="22"/>
        <v>9.6</v>
      </c>
      <c r="J99" s="129">
        <f t="shared" si="22"/>
        <v>9.6</v>
      </c>
      <c r="K99" s="129">
        <f t="shared" si="22"/>
        <v>9.6</v>
      </c>
      <c r="L99" s="129">
        <f t="shared" si="22"/>
        <v>9.6</v>
      </c>
      <c r="M99" s="129">
        <f t="shared" si="22"/>
        <v>9.6</v>
      </c>
      <c r="N99" s="129">
        <f t="shared" si="22"/>
        <v>9.6</v>
      </c>
      <c r="O99" s="129">
        <f t="shared" si="22"/>
        <v>9.6</v>
      </c>
      <c r="P99" s="129">
        <f t="shared" si="22"/>
        <v>9.6</v>
      </c>
      <c r="Q99" s="129">
        <f t="shared" si="22"/>
        <v>9.6</v>
      </c>
      <c r="R99" s="129">
        <f t="shared" si="22"/>
        <v>9.6</v>
      </c>
      <c r="S99" s="129">
        <f t="shared" si="23"/>
        <v>9.6</v>
      </c>
      <c r="T99" s="129">
        <f t="shared" si="23"/>
        <v>9.6</v>
      </c>
      <c r="U99" s="129">
        <f t="shared" si="23"/>
        <v>9.6</v>
      </c>
      <c r="V99" s="129">
        <f t="shared" si="23"/>
        <v>9.6</v>
      </c>
      <c r="W99" s="129">
        <f t="shared" si="23"/>
        <v>9.6</v>
      </c>
      <c r="X99" s="129">
        <f t="shared" si="23"/>
        <v>9.6</v>
      </c>
      <c r="Y99" s="129">
        <f t="shared" si="23"/>
        <v>9.6</v>
      </c>
      <c r="Z99" s="129">
        <f t="shared" si="23"/>
        <v>9.6</v>
      </c>
      <c r="AA99" s="129">
        <f t="shared" si="23"/>
        <v>9.6</v>
      </c>
      <c r="AB99" s="129">
        <f t="shared" si="23"/>
        <v>9.6</v>
      </c>
      <c r="AC99" s="129">
        <f t="shared" si="23"/>
        <v>9.6</v>
      </c>
      <c r="AD99" s="129">
        <f t="shared" si="23"/>
        <v>9.6</v>
      </c>
      <c r="AE99" s="129">
        <f t="shared" si="23"/>
        <v>9.6</v>
      </c>
      <c r="AF99" s="129">
        <f t="shared" si="23"/>
        <v>9.6</v>
      </c>
      <c r="AG99" s="170">
        <v>9.9</v>
      </c>
      <c r="AH99" s="51"/>
      <c r="AI99" s="52"/>
      <c r="AK99" s="53"/>
    </row>
    <row r="100" spans="1:37" x14ac:dyDescent="0.25">
      <c r="A100" s="118" t="s">
        <v>103</v>
      </c>
      <c r="B100" s="128">
        <v>9.98</v>
      </c>
      <c r="C100" s="129">
        <f t="shared" si="22"/>
        <v>9.98</v>
      </c>
      <c r="D100" s="129">
        <f t="shared" si="22"/>
        <v>9.98</v>
      </c>
      <c r="E100" s="129">
        <f t="shared" si="22"/>
        <v>9.98</v>
      </c>
      <c r="F100" s="129">
        <f t="shared" si="22"/>
        <v>9.98</v>
      </c>
      <c r="G100" s="129">
        <f t="shared" si="22"/>
        <v>9.98</v>
      </c>
      <c r="H100" s="129">
        <f t="shared" si="22"/>
        <v>9.98</v>
      </c>
      <c r="I100" s="129">
        <f t="shared" si="22"/>
        <v>9.98</v>
      </c>
      <c r="J100" s="129">
        <f t="shared" si="22"/>
        <v>9.98</v>
      </c>
      <c r="K100" s="129">
        <f t="shared" si="22"/>
        <v>9.98</v>
      </c>
      <c r="L100" s="129">
        <f t="shared" si="22"/>
        <v>9.98</v>
      </c>
      <c r="M100" s="129">
        <f t="shared" si="22"/>
        <v>9.98</v>
      </c>
      <c r="N100" s="129">
        <f t="shared" si="22"/>
        <v>9.98</v>
      </c>
      <c r="O100" s="129">
        <f t="shared" si="22"/>
        <v>9.98</v>
      </c>
      <c r="P100" s="129">
        <f t="shared" si="22"/>
        <v>9.98</v>
      </c>
      <c r="Q100" s="129">
        <f t="shared" si="22"/>
        <v>9.98</v>
      </c>
      <c r="R100" s="129">
        <f t="shared" si="22"/>
        <v>9.98</v>
      </c>
      <c r="S100" s="129">
        <f t="shared" si="23"/>
        <v>9.98</v>
      </c>
      <c r="T100" s="129">
        <f t="shared" si="23"/>
        <v>9.98</v>
      </c>
      <c r="U100" s="129">
        <f t="shared" si="23"/>
        <v>9.98</v>
      </c>
      <c r="V100" s="129">
        <f t="shared" si="23"/>
        <v>9.98</v>
      </c>
      <c r="W100" s="129">
        <f t="shared" si="23"/>
        <v>9.98</v>
      </c>
      <c r="X100" s="129">
        <f t="shared" si="23"/>
        <v>9.98</v>
      </c>
      <c r="Y100" s="129">
        <f t="shared" si="23"/>
        <v>9.98</v>
      </c>
      <c r="Z100" s="129">
        <f t="shared" si="23"/>
        <v>9.98</v>
      </c>
      <c r="AA100" s="129">
        <f t="shared" si="23"/>
        <v>9.98</v>
      </c>
      <c r="AB100" s="129">
        <f t="shared" si="23"/>
        <v>9.98</v>
      </c>
      <c r="AC100" s="129">
        <f t="shared" si="23"/>
        <v>9.98</v>
      </c>
      <c r="AD100" s="129">
        <f t="shared" si="23"/>
        <v>9.98</v>
      </c>
      <c r="AE100" s="129">
        <f t="shared" si="23"/>
        <v>9.98</v>
      </c>
      <c r="AF100" s="129">
        <f t="shared" si="23"/>
        <v>9.98</v>
      </c>
      <c r="AG100" s="171">
        <v>9.6579999999999995</v>
      </c>
      <c r="AH100" s="51"/>
      <c r="AI100" s="52"/>
      <c r="AK100" s="53"/>
    </row>
    <row r="101" spans="1:37" x14ac:dyDescent="0.25">
      <c r="A101" s="118" t="s">
        <v>104</v>
      </c>
      <c r="B101" s="128">
        <v>9.1</v>
      </c>
      <c r="C101" s="129">
        <f t="shared" si="22"/>
        <v>9.1</v>
      </c>
      <c r="D101" s="129">
        <f t="shared" si="22"/>
        <v>9.1</v>
      </c>
      <c r="E101" s="129">
        <f t="shared" si="22"/>
        <v>9.1</v>
      </c>
      <c r="F101" s="129">
        <f t="shared" si="22"/>
        <v>9.1</v>
      </c>
      <c r="G101" s="129">
        <f t="shared" si="22"/>
        <v>9.1</v>
      </c>
      <c r="H101" s="129">
        <f t="shared" si="22"/>
        <v>9.1</v>
      </c>
      <c r="I101" s="129">
        <f t="shared" si="22"/>
        <v>9.1</v>
      </c>
      <c r="J101" s="129">
        <f t="shared" si="22"/>
        <v>9.1</v>
      </c>
      <c r="K101" s="129">
        <f t="shared" si="22"/>
        <v>9.1</v>
      </c>
      <c r="L101" s="129">
        <f t="shared" si="22"/>
        <v>9.1</v>
      </c>
      <c r="M101" s="129">
        <f t="shared" si="22"/>
        <v>9.1</v>
      </c>
      <c r="N101" s="129">
        <f t="shared" si="22"/>
        <v>9.1</v>
      </c>
      <c r="O101" s="129">
        <f t="shared" si="22"/>
        <v>9.1</v>
      </c>
      <c r="P101" s="129">
        <f t="shared" si="22"/>
        <v>9.1</v>
      </c>
      <c r="Q101" s="129">
        <f t="shared" si="22"/>
        <v>9.1</v>
      </c>
      <c r="R101" s="129">
        <f t="shared" si="22"/>
        <v>9.1</v>
      </c>
      <c r="S101" s="129">
        <f t="shared" si="23"/>
        <v>9.1</v>
      </c>
      <c r="T101" s="129">
        <f t="shared" si="23"/>
        <v>9.1</v>
      </c>
      <c r="U101" s="129">
        <f t="shared" si="23"/>
        <v>9.1</v>
      </c>
      <c r="V101" s="129">
        <f t="shared" si="23"/>
        <v>9.1</v>
      </c>
      <c r="W101" s="129">
        <f t="shared" si="23"/>
        <v>9.1</v>
      </c>
      <c r="X101" s="129">
        <f t="shared" si="23"/>
        <v>9.1</v>
      </c>
      <c r="Y101" s="129">
        <f t="shared" si="23"/>
        <v>9.1</v>
      </c>
      <c r="Z101" s="129">
        <f t="shared" si="23"/>
        <v>9.1</v>
      </c>
      <c r="AA101" s="129">
        <f t="shared" si="23"/>
        <v>9.1</v>
      </c>
      <c r="AB101" s="129">
        <f t="shared" si="23"/>
        <v>9.1</v>
      </c>
      <c r="AC101" s="129">
        <f t="shared" si="23"/>
        <v>9.1</v>
      </c>
      <c r="AD101" s="129">
        <f t="shared" si="23"/>
        <v>9.1</v>
      </c>
      <c r="AE101" s="129">
        <f t="shared" si="23"/>
        <v>9.1</v>
      </c>
      <c r="AF101" s="129">
        <f t="shared" si="23"/>
        <v>9.1</v>
      </c>
      <c r="AG101" s="171">
        <v>9.6</v>
      </c>
      <c r="AH101" s="51"/>
      <c r="AI101" s="52"/>
      <c r="AK101" s="53"/>
    </row>
    <row r="102" spans="1:37" x14ac:dyDescent="0.25">
      <c r="A102" s="118" t="s">
        <v>105</v>
      </c>
      <c r="B102" s="128">
        <v>9.18</v>
      </c>
      <c r="C102" s="129">
        <f t="shared" si="22"/>
        <v>9.18</v>
      </c>
      <c r="D102" s="129">
        <f t="shared" si="22"/>
        <v>9.18</v>
      </c>
      <c r="E102" s="129">
        <f t="shared" si="22"/>
        <v>9.18</v>
      </c>
      <c r="F102" s="129">
        <f t="shared" si="22"/>
        <v>9.18</v>
      </c>
      <c r="G102" s="129">
        <f t="shared" si="22"/>
        <v>9.18</v>
      </c>
      <c r="H102" s="129">
        <f t="shared" si="22"/>
        <v>9.18</v>
      </c>
      <c r="I102" s="129">
        <f t="shared" si="22"/>
        <v>9.18</v>
      </c>
      <c r="J102" s="129">
        <f t="shared" si="22"/>
        <v>9.18</v>
      </c>
      <c r="K102" s="129">
        <f t="shared" si="22"/>
        <v>9.18</v>
      </c>
      <c r="L102" s="129">
        <f t="shared" si="22"/>
        <v>9.18</v>
      </c>
      <c r="M102" s="129">
        <f t="shared" si="22"/>
        <v>9.18</v>
      </c>
      <c r="N102" s="129">
        <f t="shared" si="22"/>
        <v>9.18</v>
      </c>
      <c r="O102" s="129">
        <f t="shared" si="22"/>
        <v>9.18</v>
      </c>
      <c r="P102" s="129">
        <f t="shared" si="22"/>
        <v>9.18</v>
      </c>
      <c r="Q102" s="129">
        <f t="shared" si="22"/>
        <v>9.18</v>
      </c>
      <c r="R102" s="129">
        <f t="shared" si="22"/>
        <v>9.18</v>
      </c>
      <c r="S102" s="129">
        <f t="shared" si="23"/>
        <v>9.18</v>
      </c>
      <c r="T102" s="129">
        <f t="shared" si="23"/>
        <v>9.18</v>
      </c>
      <c r="U102" s="129">
        <f t="shared" si="23"/>
        <v>9.18</v>
      </c>
      <c r="V102" s="129">
        <f t="shared" si="23"/>
        <v>9.18</v>
      </c>
      <c r="W102" s="129">
        <f t="shared" si="23"/>
        <v>9.18</v>
      </c>
      <c r="X102" s="129">
        <f t="shared" si="23"/>
        <v>9.18</v>
      </c>
      <c r="Y102" s="129">
        <f t="shared" si="23"/>
        <v>9.18</v>
      </c>
      <c r="Z102" s="129">
        <f t="shared" si="23"/>
        <v>9.18</v>
      </c>
      <c r="AA102" s="129">
        <f t="shared" si="23"/>
        <v>9.18</v>
      </c>
      <c r="AB102" s="129">
        <f t="shared" si="23"/>
        <v>9.18</v>
      </c>
      <c r="AC102" s="129">
        <f t="shared" si="23"/>
        <v>9.18</v>
      </c>
      <c r="AD102" s="129">
        <f t="shared" si="23"/>
        <v>9.18</v>
      </c>
      <c r="AE102" s="129">
        <f t="shared" si="23"/>
        <v>9.18</v>
      </c>
      <c r="AF102" s="129">
        <f t="shared" si="23"/>
        <v>9.18</v>
      </c>
      <c r="AG102" s="171">
        <v>9.51</v>
      </c>
      <c r="AH102" s="51"/>
      <c r="AI102" s="52"/>
      <c r="AK102" s="53"/>
    </row>
    <row r="103" spans="1:37" x14ac:dyDescent="0.25">
      <c r="A103" s="118" t="s">
        <v>106</v>
      </c>
      <c r="B103" s="128">
        <v>7</v>
      </c>
      <c r="C103" s="129">
        <f t="shared" si="22"/>
        <v>7</v>
      </c>
      <c r="D103" s="129">
        <f t="shared" si="22"/>
        <v>7</v>
      </c>
      <c r="E103" s="129">
        <f t="shared" si="22"/>
        <v>7</v>
      </c>
      <c r="F103" s="129">
        <f t="shared" si="22"/>
        <v>7</v>
      </c>
      <c r="G103" s="129">
        <f t="shared" si="22"/>
        <v>7</v>
      </c>
      <c r="H103" s="129">
        <f t="shared" si="22"/>
        <v>7</v>
      </c>
      <c r="I103" s="129">
        <f t="shared" si="22"/>
        <v>7</v>
      </c>
      <c r="J103" s="129">
        <f t="shared" si="22"/>
        <v>7</v>
      </c>
      <c r="K103" s="129">
        <f t="shared" si="22"/>
        <v>7</v>
      </c>
      <c r="L103" s="129">
        <f t="shared" si="22"/>
        <v>7</v>
      </c>
      <c r="M103" s="129">
        <f t="shared" si="22"/>
        <v>7</v>
      </c>
      <c r="N103" s="129">
        <f t="shared" si="22"/>
        <v>7</v>
      </c>
      <c r="O103" s="129">
        <f t="shared" si="22"/>
        <v>7</v>
      </c>
      <c r="P103" s="129">
        <f t="shared" si="22"/>
        <v>7</v>
      </c>
      <c r="Q103" s="129">
        <f t="shared" si="22"/>
        <v>7</v>
      </c>
      <c r="R103" s="129">
        <f t="shared" si="22"/>
        <v>7</v>
      </c>
      <c r="S103" s="129">
        <f t="shared" si="23"/>
        <v>7</v>
      </c>
      <c r="T103" s="129">
        <f t="shared" si="23"/>
        <v>7</v>
      </c>
      <c r="U103" s="129">
        <f t="shared" si="23"/>
        <v>7</v>
      </c>
      <c r="V103" s="129">
        <f t="shared" si="23"/>
        <v>7</v>
      </c>
      <c r="W103" s="129">
        <f t="shared" si="23"/>
        <v>7</v>
      </c>
      <c r="X103" s="129">
        <f t="shared" si="23"/>
        <v>7</v>
      </c>
      <c r="Y103" s="129">
        <f t="shared" si="23"/>
        <v>7</v>
      </c>
      <c r="Z103" s="129">
        <f t="shared" si="23"/>
        <v>7</v>
      </c>
      <c r="AA103" s="129">
        <f t="shared" si="23"/>
        <v>7</v>
      </c>
      <c r="AB103" s="129">
        <f t="shared" si="23"/>
        <v>7</v>
      </c>
      <c r="AC103" s="129">
        <f t="shared" si="23"/>
        <v>7</v>
      </c>
      <c r="AD103" s="129">
        <f t="shared" si="23"/>
        <v>7</v>
      </c>
      <c r="AE103" s="129">
        <f t="shared" si="23"/>
        <v>7</v>
      </c>
      <c r="AF103" s="129">
        <f t="shared" si="23"/>
        <v>7</v>
      </c>
      <c r="AG103" s="171">
        <v>9.4</v>
      </c>
      <c r="AH103" s="51"/>
      <c r="AI103" s="52"/>
      <c r="AK103" s="53"/>
    </row>
    <row r="104" spans="1:37" x14ac:dyDescent="0.25">
      <c r="A104" s="118" t="s">
        <v>107</v>
      </c>
      <c r="B104" s="128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  <c r="AA104" s="129"/>
      <c r="AB104" s="129"/>
      <c r="AC104" s="129"/>
      <c r="AD104" s="129"/>
      <c r="AE104" s="129"/>
      <c r="AF104" s="129"/>
      <c r="AG104" s="171">
        <v>8.8000000000000007</v>
      </c>
      <c r="AH104" s="51"/>
      <c r="AI104" s="52"/>
      <c r="AK104" s="53"/>
    </row>
    <row r="105" spans="1:37" x14ac:dyDescent="0.25">
      <c r="A105" s="118" t="s">
        <v>108</v>
      </c>
      <c r="B105" s="128">
        <v>2.25</v>
      </c>
      <c r="C105" s="129">
        <f t="shared" ref="C105:R106" si="24">B105</f>
        <v>2.25</v>
      </c>
      <c r="D105" s="129">
        <f t="shared" si="24"/>
        <v>2.25</v>
      </c>
      <c r="E105" s="129">
        <f t="shared" si="24"/>
        <v>2.25</v>
      </c>
      <c r="F105" s="129">
        <f t="shared" si="24"/>
        <v>2.25</v>
      </c>
      <c r="G105" s="129">
        <f t="shared" si="24"/>
        <v>2.25</v>
      </c>
      <c r="H105" s="129">
        <f t="shared" si="24"/>
        <v>2.25</v>
      </c>
      <c r="I105" s="129">
        <f t="shared" si="24"/>
        <v>2.25</v>
      </c>
      <c r="J105" s="129">
        <f t="shared" si="24"/>
        <v>2.25</v>
      </c>
      <c r="K105" s="129">
        <f t="shared" si="24"/>
        <v>2.25</v>
      </c>
      <c r="L105" s="129">
        <f t="shared" si="24"/>
        <v>2.25</v>
      </c>
      <c r="M105" s="129">
        <f t="shared" si="24"/>
        <v>2.25</v>
      </c>
      <c r="N105" s="129">
        <f t="shared" si="24"/>
        <v>2.25</v>
      </c>
      <c r="O105" s="129">
        <f t="shared" si="24"/>
        <v>2.25</v>
      </c>
      <c r="P105" s="129">
        <f t="shared" si="24"/>
        <v>2.25</v>
      </c>
      <c r="Q105" s="129">
        <f t="shared" si="24"/>
        <v>2.25</v>
      </c>
      <c r="R105" s="129">
        <f t="shared" si="24"/>
        <v>2.25</v>
      </c>
      <c r="S105" s="129">
        <f t="shared" ref="S105:AF106" si="25">R105</f>
        <v>2.25</v>
      </c>
      <c r="T105" s="129">
        <f t="shared" si="25"/>
        <v>2.25</v>
      </c>
      <c r="U105" s="129">
        <f t="shared" si="25"/>
        <v>2.25</v>
      </c>
      <c r="V105" s="129">
        <f t="shared" si="25"/>
        <v>2.25</v>
      </c>
      <c r="W105" s="129">
        <f t="shared" si="25"/>
        <v>2.25</v>
      </c>
      <c r="X105" s="129">
        <f t="shared" si="25"/>
        <v>2.25</v>
      </c>
      <c r="Y105" s="129">
        <f t="shared" si="25"/>
        <v>2.25</v>
      </c>
      <c r="Z105" s="129">
        <f t="shared" si="25"/>
        <v>2.25</v>
      </c>
      <c r="AA105" s="129">
        <f t="shared" si="25"/>
        <v>2.25</v>
      </c>
      <c r="AB105" s="129">
        <f t="shared" si="25"/>
        <v>2.25</v>
      </c>
      <c r="AC105" s="129">
        <f t="shared" si="25"/>
        <v>2.25</v>
      </c>
      <c r="AD105" s="129">
        <f t="shared" si="25"/>
        <v>2.25</v>
      </c>
      <c r="AE105" s="129">
        <f t="shared" si="25"/>
        <v>2.25</v>
      </c>
      <c r="AF105" s="129">
        <f t="shared" si="25"/>
        <v>2.25</v>
      </c>
      <c r="AG105" s="171">
        <v>8.5</v>
      </c>
      <c r="AH105" s="51"/>
      <c r="AI105" s="52"/>
      <c r="AK105" s="53"/>
    </row>
    <row r="106" spans="1:37" x14ac:dyDescent="0.25">
      <c r="A106" s="118" t="s">
        <v>109</v>
      </c>
      <c r="B106" s="128">
        <v>1.64</v>
      </c>
      <c r="C106" s="129">
        <f t="shared" si="24"/>
        <v>1.64</v>
      </c>
      <c r="D106" s="129">
        <f t="shared" si="24"/>
        <v>1.64</v>
      </c>
      <c r="E106" s="129">
        <f t="shared" si="24"/>
        <v>1.64</v>
      </c>
      <c r="F106" s="129">
        <f t="shared" si="24"/>
        <v>1.64</v>
      </c>
      <c r="G106" s="129">
        <f t="shared" si="24"/>
        <v>1.64</v>
      </c>
      <c r="H106" s="129">
        <f t="shared" si="24"/>
        <v>1.64</v>
      </c>
      <c r="I106" s="129">
        <f t="shared" si="24"/>
        <v>1.64</v>
      </c>
      <c r="J106" s="129">
        <f t="shared" si="24"/>
        <v>1.64</v>
      </c>
      <c r="K106" s="129">
        <f t="shared" si="24"/>
        <v>1.64</v>
      </c>
      <c r="L106" s="129">
        <f t="shared" si="24"/>
        <v>1.64</v>
      </c>
      <c r="M106" s="129">
        <f t="shared" si="24"/>
        <v>1.64</v>
      </c>
      <c r="N106" s="129">
        <f t="shared" si="24"/>
        <v>1.64</v>
      </c>
      <c r="O106" s="129">
        <f t="shared" si="24"/>
        <v>1.64</v>
      </c>
      <c r="P106" s="129">
        <f t="shared" si="24"/>
        <v>1.64</v>
      </c>
      <c r="Q106" s="129">
        <f t="shared" si="24"/>
        <v>1.64</v>
      </c>
      <c r="R106" s="129">
        <f t="shared" si="24"/>
        <v>1.64</v>
      </c>
      <c r="S106" s="129">
        <f t="shared" si="25"/>
        <v>1.64</v>
      </c>
      <c r="T106" s="129">
        <f t="shared" si="25"/>
        <v>1.64</v>
      </c>
      <c r="U106" s="129">
        <f t="shared" si="25"/>
        <v>1.64</v>
      </c>
      <c r="V106" s="129">
        <f t="shared" si="25"/>
        <v>1.64</v>
      </c>
      <c r="W106" s="129">
        <f t="shared" si="25"/>
        <v>1.64</v>
      </c>
      <c r="X106" s="129">
        <f t="shared" si="25"/>
        <v>1.64</v>
      </c>
      <c r="Y106" s="129">
        <f t="shared" si="25"/>
        <v>1.64</v>
      </c>
      <c r="Z106" s="129">
        <f t="shared" si="25"/>
        <v>1.64</v>
      </c>
      <c r="AA106" s="129">
        <f t="shared" si="25"/>
        <v>1.64</v>
      </c>
      <c r="AB106" s="129">
        <f t="shared" si="25"/>
        <v>1.64</v>
      </c>
      <c r="AC106" s="129">
        <f t="shared" si="25"/>
        <v>1.64</v>
      </c>
      <c r="AD106" s="129">
        <f t="shared" si="25"/>
        <v>1.64</v>
      </c>
      <c r="AE106" s="129">
        <f t="shared" si="25"/>
        <v>1.64</v>
      </c>
      <c r="AF106" s="129">
        <f t="shared" si="25"/>
        <v>1.64</v>
      </c>
      <c r="AG106" s="171">
        <v>8.5</v>
      </c>
      <c r="AH106" s="51"/>
      <c r="AI106" s="52"/>
      <c r="AK106" s="53"/>
    </row>
    <row r="107" spans="1:37" x14ac:dyDescent="0.25">
      <c r="A107" s="118" t="s">
        <v>110</v>
      </c>
      <c r="B107" s="128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71">
        <v>8.4</v>
      </c>
      <c r="AH107" s="51"/>
      <c r="AI107" s="52"/>
      <c r="AK107" s="53"/>
    </row>
    <row r="108" spans="1:37" x14ac:dyDescent="0.25">
      <c r="A108" s="118" t="s">
        <v>111</v>
      </c>
      <c r="B108" s="128">
        <v>1.62</v>
      </c>
      <c r="C108" s="129">
        <f t="shared" ref="C108:R115" si="26">B108</f>
        <v>1.62</v>
      </c>
      <c r="D108" s="129">
        <f t="shared" si="26"/>
        <v>1.62</v>
      </c>
      <c r="E108" s="129">
        <f t="shared" si="26"/>
        <v>1.62</v>
      </c>
      <c r="F108" s="129">
        <f t="shared" si="26"/>
        <v>1.62</v>
      </c>
      <c r="G108" s="129">
        <f t="shared" si="26"/>
        <v>1.62</v>
      </c>
      <c r="H108" s="129">
        <f t="shared" si="26"/>
        <v>1.62</v>
      </c>
      <c r="I108" s="129">
        <f t="shared" si="26"/>
        <v>1.62</v>
      </c>
      <c r="J108" s="129">
        <f t="shared" si="26"/>
        <v>1.62</v>
      </c>
      <c r="K108" s="129">
        <f t="shared" si="26"/>
        <v>1.62</v>
      </c>
      <c r="L108" s="129">
        <f t="shared" si="26"/>
        <v>1.62</v>
      </c>
      <c r="M108" s="129">
        <f t="shared" si="26"/>
        <v>1.62</v>
      </c>
      <c r="N108" s="129">
        <f t="shared" si="26"/>
        <v>1.62</v>
      </c>
      <c r="O108" s="129">
        <f t="shared" si="26"/>
        <v>1.62</v>
      </c>
      <c r="P108" s="129">
        <f t="shared" si="26"/>
        <v>1.62</v>
      </c>
      <c r="Q108" s="129">
        <f t="shared" si="26"/>
        <v>1.62</v>
      </c>
      <c r="R108" s="129">
        <f t="shared" si="26"/>
        <v>1.62</v>
      </c>
      <c r="S108" s="129">
        <f t="shared" ref="S108:AF123" si="27">R108</f>
        <v>1.62</v>
      </c>
      <c r="T108" s="129">
        <f t="shared" si="27"/>
        <v>1.62</v>
      </c>
      <c r="U108" s="129">
        <f t="shared" si="27"/>
        <v>1.62</v>
      </c>
      <c r="V108" s="129">
        <f t="shared" si="27"/>
        <v>1.62</v>
      </c>
      <c r="W108" s="129">
        <f t="shared" si="27"/>
        <v>1.62</v>
      </c>
      <c r="X108" s="129">
        <f t="shared" si="27"/>
        <v>1.62</v>
      </c>
      <c r="Y108" s="129">
        <f t="shared" si="27"/>
        <v>1.62</v>
      </c>
      <c r="Z108" s="129">
        <f t="shared" si="27"/>
        <v>1.62</v>
      </c>
      <c r="AA108" s="129">
        <f t="shared" si="27"/>
        <v>1.62</v>
      </c>
      <c r="AB108" s="129">
        <f t="shared" si="27"/>
        <v>1.62</v>
      </c>
      <c r="AC108" s="129">
        <f t="shared" si="27"/>
        <v>1.62</v>
      </c>
      <c r="AD108" s="129">
        <f t="shared" si="27"/>
        <v>1.62</v>
      </c>
      <c r="AE108" s="129">
        <f t="shared" si="27"/>
        <v>1.62</v>
      </c>
      <c r="AF108" s="129">
        <f t="shared" si="27"/>
        <v>1.62</v>
      </c>
      <c r="AG108" s="171">
        <v>8</v>
      </c>
      <c r="AH108" s="51"/>
      <c r="AI108" s="52"/>
      <c r="AK108" s="53"/>
    </row>
    <row r="109" spans="1:37" x14ac:dyDescent="0.25">
      <c r="A109" s="118" t="s">
        <v>112</v>
      </c>
      <c r="B109" s="128">
        <v>8.36</v>
      </c>
      <c r="C109" s="129">
        <f t="shared" si="26"/>
        <v>8.36</v>
      </c>
      <c r="D109" s="129">
        <f t="shared" si="26"/>
        <v>8.36</v>
      </c>
      <c r="E109" s="129">
        <f t="shared" si="26"/>
        <v>8.36</v>
      </c>
      <c r="F109" s="129">
        <f t="shared" si="26"/>
        <v>8.36</v>
      </c>
      <c r="G109" s="129">
        <f t="shared" si="26"/>
        <v>8.36</v>
      </c>
      <c r="H109" s="129">
        <f t="shared" si="26"/>
        <v>8.36</v>
      </c>
      <c r="I109" s="129">
        <f t="shared" si="26"/>
        <v>8.36</v>
      </c>
      <c r="J109" s="129">
        <f t="shared" si="26"/>
        <v>8.36</v>
      </c>
      <c r="K109" s="129">
        <f t="shared" si="26"/>
        <v>8.36</v>
      </c>
      <c r="L109" s="129">
        <f t="shared" si="26"/>
        <v>8.36</v>
      </c>
      <c r="M109" s="129">
        <f t="shared" si="26"/>
        <v>8.36</v>
      </c>
      <c r="N109" s="129">
        <f t="shared" si="26"/>
        <v>8.36</v>
      </c>
      <c r="O109" s="129">
        <f t="shared" si="26"/>
        <v>8.36</v>
      </c>
      <c r="P109" s="129">
        <f t="shared" si="26"/>
        <v>8.36</v>
      </c>
      <c r="Q109" s="129">
        <f t="shared" si="26"/>
        <v>8.36</v>
      </c>
      <c r="R109" s="129">
        <f t="shared" si="26"/>
        <v>8.36</v>
      </c>
      <c r="S109" s="129">
        <f t="shared" si="27"/>
        <v>8.36</v>
      </c>
      <c r="T109" s="129">
        <f t="shared" si="27"/>
        <v>8.36</v>
      </c>
      <c r="U109" s="129">
        <f t="shared" si="27"/>
        <v>8.36</v>
      </c>
      <c r="V109" s="129">
        <f t="shared" si="27"/>
        <v>8.36</v>
      </c>
      <c r="W109" s="129">
        <f t="shared" si="27"/>
        <v>8.36</v>
      </c>
      <c r="X109" s="129">
        <f t="shared" si="27"/>
        <v>8.36</v>
      </c>
      <c r="Y109" s="129">
        <f t="shared" si="27"/>
        <v>8.36</v>
      </c>
      <c r="Z109" s="129">
        <f t="shared" si="27"/>
        <v>8.36</v>
      </c>
      <c r="AA109" s="129">
        <f t="shared" si="27"/>
        <v>8.36</v>
      </c>
      <c r="AB109" s="129">
        <f t="shared" si="27"/>
        <v>8.36</v>
      </c>
      <c r="AC109" s="129">
        <f t="shared" si="27"/>
        <v>8.36</v>
      </c>
      <c r="AD109" s="129">
        <f t="shared" si="27"/>
        <v>8.36</v>
      </c>
      <c r="AE109" s="129">
        <f t="shared" si="27"/>
        <v>8.36</v>
      </c>
      <c r="AF109" s="129">
        <f t="shared" si="27"/>
        <v>8.36</v>
      </c>
      <c r="AG109" s="171">
        <v>8</v>
      </c>
      <c r="AH109" s="51"/>
      <c r="AI109" s="52"/>
      <c r="AK109" s="53"/>
    </row>
    <row r="110" spans="1:37" x14ac:dyDescent="0.25">
      <c r="A110" s="118" t="s">
        <v>113</v>
      </c>
      <c r="B110" s="128">
        <v>8</v>
      </c>
      <c r="C110" s="129">
        <f t="shared" si="26"/>
        <v>8</v>
      </c>
      <c r="D110" s="129">
        <f t="shared" si="26"/>
        <v>8</v>
      </c>
      <c r="E110" s="129">
        <f t="shared" si="26"/>
        <v>8</v>
      </c>
      <c r="F110" s="129">
        <f t="shared" si="26"/>
        <v>8</v>
      </c>
      <c r="G110" s="129">
        <f t="shared" si="26"/>
        <v>8</v>
      </c>
      <c r="H110" s="129">
        <f t="shared" si="26"/>
        <v>8</v>
      </c>
      <c r="I110" s="129">
        <v>5.4</v>
      </c>
      <c r="J110" s="129">
        <f t="shared" si="26"/>
        <v>5.4</v>
      </c>
      <c r="K110" s="129">
        <f t="shared" si="26"/>
        <v>5.4</v>
      </c>
      <c r="L110" s="129">
        <f t="shared" si="26"/>
        <v>5.4</v>
      </c>
      <c r="M110" s="129">
        <f t="shared" si="26"/>
        <v>5.4</v>
      </c>
      <c r="N110" s="129">
        <f t="shared" si="26"/>
        <v>5.4</v>
      </c>
      <c r="O110" s="129">
        <f t="shared" si="26"/>
        <v>5.4</v>
      </c>
      <c r="P110" s="129">
        <f t="shared" si="26"/>
        <v>5.4</v>
      </c>
      <c r="Q110" s="129">
        <f t="shared" si="26"/>
        <v>5.4</v>
      </c>
      <c r="R110" s="129">
        <f t="shared" si="26"/>
        <v>5.4</v>
      </c>
      <c r="S110" s="129">
        <f t="shared" si="27"/>
        <v>5.4</v>
      </c>
      <c r="T110" s="129">
        <f t="shared" si="27"/>
        <v>5.4</v>
      </c>
      <c r="U110" s="129">
        <f t="shared" si="27"/>
        <v>5.4</v>
      </c>
      <c r="V110" s="129">
        <f t="shared" si="27"/>
        <v>5.4</v>
      </c>
      <c r="W110" s="129">
        <f t="shared" si="27"/>
        <v>5.4</v>
      </c>
      <c r="X110" s="129">
        <f t="shared" si="27"/>
        <v>5.4</v>
      </c>
      <c r="Y110" s="129">
        <f t="shared" si="27"/>
        <v>5.4</v>
      </c>
      <c r="Z110" s="129">
        <f t="shared" si="27"/>
        <v>5.4</v>
      </c>
      <c r="AA110" s="129">
        <f t="shared" si="27"/>
        <v>5.4</v>
      </c>
      <c r="AB110" s="129">
        <f t="shared" si="27"/>
        <v>5.4</v>
      </c>
      <c r="AC110" s="129">
        <f t="shared" si="27"/>
        <v>5.4</v>
      </c>
      <c r="AD110" s="129">
        <f t="shared" si="27"/>
        <v>5.4</v>
      </c>
      <c r="AE110" s="129">
        <f t="shared" si="27"/>
        <v>5.4</v>
      </c>
      <c r="AF110" s="129">
        <f t="shared" si="27"/>
        <v>5.4</v>
      </c>
      <c r="AG110" s="171">
        <v>8</v>
      </c>
      <c r="AH110" s="51"/>
      <c r="AI110" s="52"/>
      <c r="AK110" s="53"/>
    </row>
    <row r="111" spans="1:37" x14ac:dyDescent="0.25">
      <c r="A111" s="118" t="s">
        <v>114</v>
      </c>
      <c r="B111" s="128">
        <v>6.57</v>
      </c>
      <c r="C111" s="129">
        <f t="shared" si="26"/>
        <v>6.57</v>
      </c>
      <c r="D111" s="129">
        <f t="shared" si="26"/>
        <v>6.57</v>
      </c>
      <c r="E111" s="129">
        <f t="shared" si="26"/>
        <v>6.57</v>
      </c>
      <c r="F111" s="129">
        <f t="shared" si="26"/>
        <v>6.57</v>
      </c>
      <c r="G111" s="129">
        <f t="shared" si="26"/>
        <v>6.57</v>
      </c>
      <c r="H111" s="129">
        <f t="shared" si="26"/>
        <v>6.57</v>
      </c>
      <c r="I111" s="129">
        <f t="shared" si="26"/>
        <v>6.57</v>
      </c>
      <c r="J111" s="129">
        <f t="shared" si="26"/>
        <v>6.57</v>
      </c>
      <c r="K111" s="129">
        <f t="shared" si="26"/>
        <v>6.57</v>
      </c>
      <c r="L111" s="129">
        <f t="shared" si="26"/>
        <v>6.57</v>
      </c>
      <c r="M111" s="129">
        <f t="shared" si="26"/>
        <v>6.57</v>
      </c>
      <c r="N111" s="129">
        <f t="shared" si="26"/>
        <v>6.57</v>
      </c>
      <c r="O111" s="129">
        <f t="shared" si="26"/>
        <v>6.57</v>
      </c>
      <c r="P111" s="129">
        <f t="shared" si="26"/>
        <v>6.57</v>
      </c>
      <c r="Q111" s="129">
        <f t="shared" si="26"/>
        <v>6.57</v>
      </c>
      <c r="R111" s="129">
        <f t="shared" si="26"/>
        <v>6.57</v>
      </c>
      <c r="S111" s="129">
        <f t="shared" si="27"/>
        <v>6.57</v>
      </c>
      <c r="T111" s="129">
        <f t="shared" si="27"/>
        <v>6.57</v>
      </c>
      <c r="U111" s="129">
        <f t="shared" si="27"/>
        <v>6.57</v>
      </c>
      <c r="V111" s="129">
        <f t="shared" si="27"/>
        <v>6.57</v>
      </c>
      <c r="W111" s="129">
        <f t="shared" si="27"/>
        <v>6.57</v>
      </c>
      <c r="X111" s="129">
        <f t="shared" si="27"/>
        <v>6.57</v>
      </c>
      <c r="Y111" s="129">
        <f t="shared" si="27"/>
        <v>6.57</v>
      </c>
      <c r="Z111" s="129">
        <f t="shared" si="27"/>
        <v>6.57</v>
      </c>
      <c r="AA111" s="129">
        <f t="shared" si="27"/>
        <v>6.57</v>
      </c>
      <c r="AB111" s="129">
        <f t="shared" si="27"/>
        <v>6.57</v>
      </c>
      <c r="AC111" s="129">
        <f t="shared" si="27"/>
        <v>6.57</v>
      </c>
      <c r="AD111" s="129">
        <f t="shared" si="27"/>
        <v>6.57</v>
      </c>
      <c r="AE111" s="129">
        <f t="shared" si="27"/>
        <v>6.57</v>
      </c>
      <c r="AF111" s="129">
        <f t="shared" si="27"/>
        <v>6.57</v>
      </c>
      <c r="AG111" s="171">
        <v>7.8</v>
      </c>
      <c r="AH111" s="51"/>
      <c r="AI111" s="52"/>
      <c r="AK111" s="53"/>
    </row>
    <row r="112" spans="1:37" x14ac:dyDescent="0.25">
      <c r="A112" s="118" t="s">
        <v>115</v>
      </c>
      <c r="B112" s="128">
        <v>3.43</v>
      </c>
      <c r="C112" s="129">
        <f t="shared" si="26"/>
        <v>3.43</v>
      </c>
      <c r="D112" s="129">
        <f t="shared" si="26"/>
        <v>3.43</v>
      </c>
      <c r="E112" s="129">
        <f t="shared" si="26"/>
        <v>3.43</v>
      </c>
      <c r="F112" s="129">
        <f t="shared" si="26"/>
        <v>3.43</v>
      </c>
      <c r="G112" s="129">
        <f t="shared" si="26"/>
        <v>3.43</v>
      </c>
      <c r="H112" s="129">
        <f t="shared" si="26"/>
        <v>3.43</v>
      </c>
      <c r="I112" s="129">
        <f t="shared" si="26"/>
        <v>3.43</v>
      </c>
      <c r="J112" s="129">
        <f t="shared" si="26"/>
        <v>3.43</v>
      </c>
      <c r="K112" s="129">
        <f t="shared" si="26"/>
        <v>3.43</v>
      </c>
      <c r="L112" s="129">
        <f t="shared" si="26"/>
        <v>3.43</v>
      </c>
      <c r="M112" s="129">
        <f t="shared" si="26"/>
        <v>3.43</v>
      </c>
      <c r="N112" s="129">
        <f t="shared" si="26"/>
        <v>3.43</v>
      </c>
      <c r="O112" s="129">
        <f t="shared" si="26"/>
        <v>3.43</v>
      </c>
      <c r="P112" s="129">
        <f t="shared" si="26"/>
        <v>3.43</v>
      </c>
      <c r="Q112" s="129">
        <f t="shared" si="26"/>
        <v>3.43</v>
      </c>
      <c r="R112" s="129">
        <f t="shared" si="26"/>
        <v>3.43</v>
      </c>
      <c r="S112" s="129">
        <f t="shared" si="27"/>
        <v>3.43</v>
      </c>
      <c r="T112" s="129">
        <f t="shared" si="27"/>
        <v>3.43</v>
      </c>
      <c r="U112" s="129">
        <f t="shared" si="27"/>
        <v>3.43</v>
      </c>
      <c r="V112" s="129">
        <f t="shared" si="27"/>
        <v>3.43</v>
      </c>
      <c r="W112" s="129">
        <f t="shared" si="27"/>
        <v>3.43</v>
      </c>
      <c r="X112" s="129">
        <f t="shared" si="27"/>
        <v>3.43</v>
      </c>
      <c r="Y112" s="129">
        <f t="shared" si="27"/>
        <v>3.43</v>
      </c>
      <c r="Z112" s="129">
        <f t="shared" si="27"/>
        <v>3.43</v>
      </c>
      <c r="AA112" s="129">
        <f t="shared" si="27"/>
        <v>3.43</v>
      </c>
      <c r="AB112" s="129">
        <f t="shared" si="27"/>
        <v>3.43</v>
      </c>
      <c r="AC112" s="129">
        <f t="shared" si="27"/>
        <v>3.43</v>
      </c>
      <c r="AD112" s="129">
        <f t="shared" si="27"/>
        <v>3.43</v>
      </c>
      <c r="AE112" s="129">
        <f t="shared" si="27"/>
        <v>3.43</v>
      </c>
      <c r="AF112" s="129">
        <f t="shared" si="27"/>
        <v>3.43</v>
      </c>
      <c r="AG112" s="171">
        <v>7.6</v>
      </c>
      <c r="AH112" s="51"/>
      <c r="AI112" s="52"/>
      <c r="AK112" s="53"/>
    </row>
    <row r="113" spans="1:37" x14ac:dyDescent="0.25">
      <c r="A113" s="118" t="s">
        <v>116</v>
      </c>
      <c r="B113" s="128">
        <v>2.96</v>
      </c>
      <c r="C113" s="129">
        <f t="shared" si="26"/>
        <v>2.96</v>
      </c>
      <c r="D113" s="129">
        <f t="shared" si="26"/>
        <v>2.96</v>
      </c>
      <c r="E113" s="129">
        <f t="shared" si="26"/>
        <v>2.96</v>
      </c>
      <c r="F113" s="129">
        <f t="shared" si="26"/>
        <v>2.96</v>
      </c>
      <c r="G113" s="129">
        <f t="shared" si="26"/>
        <v>2.96</v>
      </c>
      <c r="H113" s="129">
        <f t="shared" si="26"/>
        <v>2.96</v>
      </c>
      <c r="I113" s="129">
        <f t="shared" si="26"/>
        <v>2.96</v>
      </c>
      <c r="J113" s="129">
        <f t="shared" si="26"/>
        <v>2.96</v>
      </c>
      <c r="K113" s="129">
        <f t="shared" si="26"/>
        <v>2.96</v>
      </c>
      <c r="L113" s="129">
        <f t="shared" si="26"/>
        <v>2.96</v>
      </c>
      <c r="M113" s="129">
        <f t="shared" si="26"/>
        <v>2.96</v>
      </c>
      <c r="N113" s="129">
        <f t="shared" si="26"/>
        <v>2.96</v>
      </c>
      <c r="O113" s="129">
        <f t="shared" si="26"/>
        <v>2.96</v>
      </c>
      <c r="P113" s="129">
        <f t="shared" si="26"/>
        <v>2.96</v>
      </c>
      <c r="Q113" s="129">
        <f t="shared" si="26"/>
        <v>2.96</v>
      </c>
      <c r="R113" s="129">
        <f t="shared" si="26"/>
        <v>2.96</v>
      </c>
      <c r="S113" s="129">
        <f t="shared" si="27"/>
        <v>2.96</v>
      </c>
      <c r="T113" s="129">
        <f t="shared" si="27"/>
        <v>2.96</v>
      </c>
      <c r="U113" s="129">
        <f t="shared" si="27"/>
        <v>2.96</v>
      </c>
      <c r="V113" s="129">
        <f t="shared" si="27"/>
        <v>2.96</v>
      </c>
      <c r="W113" s="129">
        <f t="shared" si="27"/>
        <v>2.96</v>
      </c>
      <c r="X113" s="129">
        <f t="shared" si="27"/>
        <v>2.96</v>
      </c>
      <c r="Y113" s="129">
        <f t="shared" si="27"/>
        <v>2.96</v>
      </c>
      <c r="Z113" s="129">
        <f t="shared" si="27"/>
        <v>2.96</v>
      </c>
      <c r="AA113" s="129">
        <f t="shared" si="27"/>
        <v>2.96</v>
      </c>
      <c r="AB113" s="129">
        <f t="shared" si="27"/>
        <v>2.96</v>
      </c>
      <c r="AC113" s="129">
        <f t="shared" si="27"/>
        <v>2.96</v>
      </c>
      <c r="AD113" s="129">
        <f t="shared" si="27"/>
        <v>2.96</v>
      </c>
      <c r="AE113" s="129">
        <f t="shared" si="27"/>
        <v>2.96</v>
      </c>
      <c r="AF113" s="129">
        <f t="shared" si="27"/>
        <v>2.96</v>
      </c>
      <c r="AG113" s="171">
        <v>7.5</v>
      </c>
      <c r="AH113" s="51"/>
      <c r="AI113" s="52"/>
      <c r="AK113" s="53"/>
    </row>
    <row r="114" spans="1:37" x14ac:dyDescent="0.25">
      <c r="A114" s="118" t="s">
        <v>117</v>
      </c>
      <c r="B114" s="128">
        <v>8</v>
      </c>
      <c r="C114" s="129">
        <f t="shared" si="26"/>
        <v>8</v>
      </c>
      <c r="D114" s="129">
        <f t="shared" si="26"/>
        <v>8</v>
      </c>
      <c r="E114" s="129">
        <f t="shared" si="26"/>
        <v>8</v>
      </c>
      <c r="F114" s="129">
        <f t="shared" si="26"/>
        <v>8</v>
      </c>
      <c r="G114" s="129">
        <f t="shared" si="26"/>
        <v>8</v>
      </c>
      <c r="H114" s="129">
        <f t="shared" si="26"/>
        <v>8</v>
      </c>
      <c r="I114" s="129">
        <f t="shared" si="26"/>
        <v>8</v>
      </c>
      <c r="J114" s="129">
        <f t="shared" si="26"/>
        <v>8</v>
      </c>
      <c r="K114" s="129">
        <f t="shared" si="26"/>
        <v>8</v>
      </c>
      <c r="L114" s="129">
        <f t="shared" si="26"/>
        <v>8</v>
      </c>
      <c r="M114" s="129">
        <f t="shared" si="26"/>
        <v>8</v>
      </c>
      <c r="N114" s="129">
        <f t="shared" si="26"/>
        <v>8</v>
      </c>
      <c r="O114" s="129">
        <f t="shared" si="26"/>
        <v>8</v>
      </c>
      <c r="P114" s="129">
        <f t="shared" si="26"/>
        <v>8</v>
      </c>
      <c r="Q114" s="129">
        <f t="shared" si="26"/>
        <v>8</v>
      </c>
      <c r="R114" s="129">
        <f t="shared" si="26"/>
        <v>8</v>
      </c>
      <c r="S114" s="129">
        <f t="shared" si="27"/>
        <v>8</v>
      </c>
      <c r="T114" s="129">
        <f t="shared" si="27"/>
        <v>8</v>
      </c>
      <c r="U114" s="129">
        <f t="shared" si="27"/>
        <v>8</v>
      </c>
      <c r="V114" s="129">
        <f t="shared" si="27"/>
        <v>8</v>
      </c>
      <c r="W114" s="129">
        <f t="shared" si="27"/>
        <v>8</v>
      </c>
      <c r="X114" s="129">
        <f t="shared" si="27"/>
        <v>8</v>
      </c>
      <c r="Y114" s="129">
        <f t="shared" si="27"/>
        <v>8</v>
      </c>
      <c r="Z114" s="129">
        <f t="shared" si="27"/>
        <v>8</v>
      </c>
      <c r="AA114" s="129">
        <f t="shared" si="27"/>
        <v>8</v>
      </c>
      <c r="AB114" s="129">
        <f t="shared" si="27"/>
        <v>8</v>
      </c>
      <c r="AC114" s="129">
        <f t="shared" si="27"/>
        <v>8</v>
      </c>
      <c r="AD114" s="129">
        <f t="shared" si="27"/>
        <v>8</v>
      </c>
      <c r="AE114" s="129">
        <f t="shared" si="27"/>
        <v>8</v>
      </c>
      <c r="AF114" s="129">
        <f t="shared" si="27"/>
        <v>8</v>
      </c>
      <c r="AG114" s="171">
        <v>7.5</v>
      </c>
      <c r="AH114" s="51"/>
      <c r="AI114" s="52"/>
      <c r="AK114" s="53"/>
    </row>
    <row r="115" spans="1:37" x14ac:dyDescent="0.25">
      <c r="A115" s="118" t="s">
        <v>118</v>
      </c>
      <c r="B115" s="128">
        <v>7</v>
      </c>
      <c r="C115" s="129">
        <f>B115</f>
        <v>7</v>
      </c>
      <c r="D115" s="129">
        <f t="shared" si="26"/>
        <v>7</v>
      </c>
      <c r="E115" s="129">
        <f t="shared" si="26"/>
        <v>7</v>
      </c>
      <c r="F115" s="129">
        <f t="shared" si="26"/>
        <v>7</v>
      </c>
      <c r="G115" s="129">
        <f t="shared" si="26"/>
        <v>7</v>
      </c>
      <c r="H115" s="129">
        <f t="shared" si="26"/>
        <v>7</v>
      </c>
      <c r="I115" s="129">
        <f t="shared" si="26"/>
        <v>7</v>
      </c>
      <c r="J115" s="129">
        <f t="shared" si="26"/>
        <v>7</v>
      </c>
      <c r="K115" s="129">
        <f t="shared" si="26"/>
        <v>7</v>
      </c>
      <c r="L115" s="129">
        <f t="shared" si="26"/>
        <v>7</v>
      </c>
      <c r="M115" s="129">
        <f t="shared" si="26"/>
        <v>7</v>
      </c>
      <c r="N115" s="129">
        <f t="shared" si="26"/>
        <v>7</v>
      </c>
      <c r="O115" s="129">
        <f t="shared" si="26"/>
        <v>7</v>
      </c>
      <c r="P115" s="129">
        <f t="shared" si="26"/>
        <v>7</v>
      </c>
      <c r="Q115" s="129">
        <f t="shared" si="26"/>
        <v>7</v>
      </c>
      <c r="R115" s="129">
        <f t="shared" si="26"/>
        <v>7</v>
      </c>
      <c r="S115" s="129">
        <f t="shared" si="27"/>
        <v>7</v>
      </c>
      <c r="T115" s="129">
        <f t="shared" si="27"/>
        <v>7</v>
      </c>
      <c r="U115" s="129">
        <f t="shared" si="27"/>
        <v>7</v>
      </c>
      <c r="V115" s="129">
        <f t="shared" si="27"/>
        <v>7</v>
      </c>
      <c r="W115" s="129">
        <f t="shared" si="27"/>
        <v>7</v>
      </c>
      <c r="X115" s="129">
        <f t="shared" si="27"/>
        <v>7</v>
      </c>
      <c r="Y115" s="129">
        <f t="shared" si="27"/>
        <v>7</v>
      </c>
      <c r="Z115" s="129">
        <f t="shared" si="27"/>
        <v>7</v>
      </c>
      <c r="AA115" s="129">
        <f t="shared" si="27"/>
        <v>7</v>
      </c>
      <c r="AB115" s="129">
        <f t="shared" si="27"/>
        <v>7</v>
      </c>
      <c r="AC115" s="129">
        <f t="shared" si="27"/>
        <v>7</v>
      </c>
      <c r="AD115" s="129">
        <f t="shared" si="27"/>
        <v>7</v>
      </c>
      <c r="AE115" s="129">
        <f t="shared" si="27"/>
        <v>7</v>
      </c>
      <c r="AF115" s="129">
        <f t="shared" si="27"/>
        <v>7</v>
      </c>
      <c r="AG115" s="171">
        <v>7</v>
      </c>
      <c r="AH115" s="51"/>
      <c r="AI115" s="52"/>
      <c r="AK115" s="53"/>
    </row>
    <row r="116" spans="1:37" x14ac:dyDescent="0.25">
      <c r="A116" s="118" t="s">
        <v>119</v>
      </c>
      <c r="B116" s="128">
        <v>3.47</v>
      </c>
      <c r="C116" s="129">
        <f t="shared" ref="C116:R125" si="28">B116</f>
        <v>3.47</v>
      </c>
      <c r="D116" s="129">
        <f t="shared" si="28"/>
        <v>3.47</v>
      </c>
      <c r="E116" s="129">
        <f t="shared" si="28"/>
        <v>3.47</v>
      </c>
      <c r="F116" s="129">
        <f t="shared" si="28"/>
        <v>3.47</v>
      </c>
      <c r="G116" s="129">
        <f t="shared" si="28"/>
        <v>3.47</v>
      </c>
      <c r="H116" s="129">
        <f t="shared" si="28"/>
        <v>3.47</v>
      </c>
      <c r="I116" s="129">
        <f t="shared" si="28"/>
        <v>3.47</v>
      </c>
      <c r="J116" s="129">
        <f t="shared" si="28"/>
        <v>3.47</v>
      </c>
      <c r="K116" s="129">
        <f t="shared" si="28"/>
        <v>3.47</v>
      </c>
      <c r="L116" s="129">
        <f t="shared" si="28"/>
        <v>3.47</v>
      </c>
      <c r="M116" s="129">
        <f t="shared" si="28"/>
        <v>3.47</v>
      </c>
      <c r="N116" s="129">
        <f t="shared" si="28"/>
        <v>3.47</v>
      </c>
      <c r="O116" s="129">
        <f t="shared" si="28"/>
        <v>3.47</v>
      </c>
      <c r="P116" s="129">
        <f t="shared" si="28"/>
        <v>3.47</v>
      </c>
      <c r="Q116" s="129">
        <f t="shared" si="28"/>
        <v>3.47</v>
      </c>
      <c r="R116" s="129">
        <f t="shared" si="28"/>
        <v>3.47</v>
      </c>
      <c r="S116" s="129">
        <f t="shared" si="27"/>
        <v>3.47</v>
      </c>
      <c r="T116" s="129">
        <f t="shared" si="27"/>
        <v>3.47</v>
      </c>
      <c r="U116" s="129">
        <f t="shared" si="27"/>
        <v>3.47</v>
      </c>
      <c r="V116" s="129">
        <f t="shared" si="27"/>
        <v>3.47</v>
      </c>
      <c r="W116" s="129">
        <f t="shared" si="27"/>
        <v>3.47</v>
      </c>
      <c r="X116" s="129">
        <f t="shared" si="27"/>
        <v>3.47</v>
      </c>
      <c r="Y116" s="129">
        <f t="shared" si="27"/>
        <v>3.47</v>
      </c>
      <c r="Z116" s="129">
        <f t="shared" si="27"/>
        <v>3.47</v>
      </c>
      <c r="AA116" s="129">
        <f t="shared" si="27"/>
        <v>3.47</v>
      </c>
      <c r="AB116" s="129">
        <f t="shared" si="27"/>
        <v>3.47</v>
      </c>
      <c r="AC116" s="129">
        <f t="shared" si="27"/>
        <v>3.47</v>
      </c>
      <c r="AD116" s="129">
        <f t="shared" si="27"/>
        <v>3.47</v>
      </c>
      <c r="AE116" s="129">
        <f t="shared" si="27"/>
        <v>3.47</v>
      </c>
      <c r="AF116" s="129">
        <f t="shared" si="27"/>
        <v>3.47</v>
      </c>
      <c r="AG116" s="171">
        <v>7</v>
      </c>
      <c r="AH116" s="51"/>
      <c r="AI116" s="52"/>
      <c r="AK116" s="53"/>
    </row>
    <row r="117" spans="1:37" x14ac:dyDescent="0.25">
      <c r="A117" s="118" t="s">
        <v>120</v>
      </c>
      <c r="B117" s="128">
        <v>2.1</v>
      </c>
      <c r="C117" s="129">
        <f t="shared" si="28"/>
        <v>2.1</v>
      </c>
      <c r="D117" s="129">
        <f t="shared" si="28"/>
        <v>2.1</v>
      </c>
      <c r="E117" s="129">
        <f t="shared" si="28"/>
        <v>2.1</v>
      </c>
      <c r="F117" s="129">
        <f t="shared" si="28"/>
        <v>2.1</v>
      </c>
      <c r="G117" s="129">
        <f t="shared" si="28"/>
        <v>2.1</v>
      </c>
      <c r="H117" s="129">
        <f t="shared" si="28"/>
        <v>2.1</v>
      </c>
      <c r="I117" s="129">
        <f t="shared" si="28"/>
        <v>2.1</v>
      </c>
      <c r="J117" s="129">
        <f t="shared" si="28"/>
        <v>2.1</v>
      </c>
      <c r="K117" s="129">
        <f t="shared" si="28"/>
        <v>2.1</v>
      </c>
      <c r="L117" s="129">
        <f t="shared" si="28"/>
        <v>2.1</v>
      </c>
      <c r="M117" s="129">
        <f t="shared" si="28"/>
        <v>2.1</v>
      </c>
      <c r="N117" s="129">
        <f t="shared" si="28"/>
        <v>2.1</v>
      </c>
      <c r="O117" s="129">
        <f t="shared" si="28"/>
        <v>2.1</v>
      </c>
      <c r="P117" s="129">
        <f t="shared" si="28"/>
        <v>2.1</v>
      </c>
      <c r="Q117" s="129">
        <f t="shared" si="28"/>
        <v>2.1</v>
      </c>
      <c r="R117" s="129">
        <f t="shared" si="28"/>
        <v>2.1</v>
      </c>
      <c r="S117" s="129">
        <f t="shared" si="27"/>
        <v>2.1</v>
      </c>
      <c r="T117" s="129">
        <f t="shared" si="27"/>
        <v>2.1</v>
      </c>
      <c r="U117" s="129">
        <f t="shared" si="27"/>
        <v>2.1</v>
      </c>
      <c r="V117" s="129">
        <f t="shared" si="27"/>
        <v>2.1</v>
      </c>
      <c r="W117" s="129">
        <f t="shared" si="27"/>
        <v>2.1</v>
      </c>
      <c r="X117" s="129">
        <f t="shared" si="27"/>
        <v>2.1</v>
      </c>
      <c r="Y117" s="129">
        <f t="shared" si="27"/>
        <v>2.1</v>
      </c>
      <c r="Z117" s="129">
        <f t="shared" si="27"/>
        <v>2.1</v>
      </c>
      <c r="AA117" s="129">
        <f t="shared" si="27"/>
        <v>2.1</v>
      </c>
      <c r="AB117" s="129">
        <f t="shared" si="27"/>
        <v>2.1</v>
      </c>
      <c r="AC117" s="129">
        <f t="shared" si="27"/>
        <v>2.1</v>
      </c>
      <c r="AD117" s="129">
        <f t="shared" si="27"/>
        <v>2.1</v>
      </c>
      <c r="AE117" s="129">
        <f t="shared" si="27"/>
        <v>2.1</v>
      </c>
      <c r="AF117" s="129">
        <f t="shared" si="27"/>
        <v>2.1</v>
      </c>
      <c r="AG117" s="171">
        <v>7</v>
      </c>
      <c r="AH117" s="51"/>
      <c r="AI117" s="52"/>
      <c r="AK117" s="53"/>
    </row>
    <row r="118" spans="1:37" x14ac:dyDescent="0.25">
      <c r="A118" s="118" t="s">
        <v>121</v>
      </c>
      <c r="B118" s="128">
        <v>9.3000000000000007</v>
      </c>
      <c r="C118" s="129">
        <f t="shared" si="28"/>
        <v>9.3000000000000007</v>
      </c>
      <c r="D118" s="129">
        <f t="shared" si="28"/>
        <v>9.3000000000000007</v>
      </c>
      <c r="E118" s="129">
        <f t="shared" si="28"/>
        <v>9.3000000000000007</v>
      </c>
      <c r="F118" s="129">
        <f t="shared" si="28"/>
        <v>9.3000000000000007</v>
      </c>
      <c r="G118" s="129">
        <f t="shared" si="28"/>
        <v>9.3000000000000007</v>
      </c>
      <c r="H118" s="129">
        <f t="shared" si="28"/>
        <v>9.3000000000000007</v>
      </c>
      <c r="I118" s="129">
        <f t="shared" si="28"/>
        <v>9.3000000000000007</v>
      </c>
      <c r="J118" s="129">
        <f t="shared" si="28"/>
        <v>9.3000000000000007</v>
      </c>
      <c r="K118" s="129">
        <f t="shared" si="28"/>
        <v>9.3000000000000007</v>
      </c>
      <c r="L118" s="129">
        <f t="shared" si="28"/>
        <v>9.3000000000000007</v>
      </c>
      <c r="M118" s="129">
        <f t="shared" si="28"/>
        <v>9.3000000000000007</v>
      </c>
      <c r="N118" s="129">
        <f t="shared" si="28"/>
        <v>9.3000000000000007</v>
      </c>
      <c r="O118" s="129">
        <f t="shared" si="28"/>
        <v>9.3000000000000007</v>
      </c>
      <c r="P118" s="129">
        <f t="shared" si="28"/>
        <v>9.3000000000000007</v>
      </c>
      <c r="Q118" s="129">
        <f t="shared" si="28"/>
        <v>9.3000000000000007</v>
      </c>
      <c r="R118" s="129">
        <f t="shared" si="28"/>
        <v>9.3000000000000007</v>
      </c>
      <c r="S118" s="129">
        <f t="shared" si="27"/>
        <v>9.3000000000000007</v>
      </c>
      <c r="T118" s="129">
        <f t="shared" si="27"/>
        <v>9.3000000000000007</v>
      </c>
      <c r="U118" s="129">
        <f t="shared" si="27"/>
        <v>9.3000000000000007</v>
      </c>
      <c r="V118" s="129">
        <f t="shared" si="27"/>
        <v>9.3000000000000007</v>
      </c>
      <c r="W118" s="129">
        <f t="shared" si="27"/>
        <v>9.3000000000000007</v>
      </c>
      <c r="X118" s="129">
        <f t="shared" si="27"/>
        <v>9.3000000000000007</v>
      </c>
      <c r="Y118" s="129">
        <f t="shared" si="27"/>
        <v>9.3000000000000007</v>
      </c>
      <c r="Z118" s="129">
        <f t="shared" si="27"/>
        <v>9.3000000000000007</v>
      </c>
      <c r="AA118" s="129">
        <f t="shared" si="27"/>
        <v>9.3000000000000007</v>
      </c>
      <c r="AB118" s="129">
        <f t="shared" si="27"/>
        <v>9.3000000000000007</v>
      </c>
      <c r="AC118" s="129">
        <f t="shared" si="27"/>
        <v>9.3000000000000007</v>
      </c>
      <c r="AD118" s="129">
        <f t="shared" si="27"/>
        <v>9.3000000000000007</v>
      </c>
      <c r="AE118" s="129">
        <f t="shared" si="27"/>
        <v>9.3000000000000007</v>
      </c>
      <c r="AF118" s="129">
        <f t="shared" si="27"/>
        <v>9.3000000000000007</v>
      </c>
      <c r="AG118" s="171">
        <v>7</v>
      </c>
      <c r="AH118" s="51"/>
      <c r="AI118" s="52"/>
      <c r="AK118" s="53"/>
    </row>
    <row r="119" spans="1:37" x14ac:dyDescent="0.25">
      <c r="A119" s="118" t="s">
        <v>122</v>
      </c>
      <c r="B119" s="128">
        <v>0</v>
      </c>
      <c r="C119" s="129">
        <f t="shared" si="28"/>
        <v>0</v>
      </c>
      <c r="D119" s="129">
        <f t="shared" si="28"/>
        <v>0</v>
      </c>
      <c r="E119" s="129">
        <f t="shared" si="28"/>
        <v>0</v>
      </c>
      <c r="F119" s="129">
        <f t="shared" si="28"/>
        <v>0</v>
      </c>
      <c r="G119" s="129">
        <f t="shared" si="28"/>
        <v>0</v>
      </c>
      <c r="H119" s="129">
        <f t="shared" si="28"/>
        <v>0</v>
      </c>
      <c r="I119" s="129">
        <f t="shared" si="28"/>
        <v>0</v>
      </c>
      <c r="J119" s="129">
        <f t="shared" si="28"/>
        <v>0</v>
      </c>
      <c r="K119" s="129">
        <f t="shared" si="28"/>
        <v>0</v>
      </c>
      <c r="L119" s="129">
        <f t="shared" si="28"/>
        <v>0</v>
      </c>
      <c r="M119" s="129">
        <f t="shared" si="28"/>
        <v>0</v>
      </c>
      <c r="N119" s="129">
        <f t="shared" si="28"/>
        <v>0</v>
      </c>
      <c r="O119" s="129">
        <f t="shared" si="28"/>
        <v>0</v>
      </c>
      <c r="P119" s="129">
        <f t="shared" si="28"/>
        <v>0</v>
      </c>
      <c r="Q119" s="129">
        <f t="shared" si="28"/>
        <v>0</v>
      </c>
      <c r="R119" s="129">
        <f t="shared" si="28"/>
        <v>0</v>
      </c>
      <c r="S119" s="129">
        <f t="shared" si="27"/>
        <v>0</v>
      </c>
      <c r="T119" s="129">
        <f t="shared" si="27"/>
        <v>0</v>
      </c>
      <c r="U119" s="129">
        <f t="shared" si="27"/>
        <v>0</v>
      </c>
      <c r="V119" s="129">
        <f t="shared" si="27"/>
        <v>0</v>
      </c>
      <c r="W119" s="129">
        <f t="shared" si="27"/>
        <v>0</v>
      </c>
      <c r="X119" s="129">
        <f t="shared" si="27"/>
        <v>0</v>
      </c>
      <c r="Y119" s="129">
        <f t="shared" si="27"/>
        <v>0</v>
      </c>
      <c r="Z119" s="129">
        <f t="shared" si="27"/>
        <v>0</v>
      </c>
      <c r="AA119" s="129">
        <f t="shared" si="27"/>
        <v>0</v>
      </c>
      <c r="AB119" s="129">
        <f t="shared" si="27"/>
        <v>0</v>
      </c>
      <c r="AC119" s="129">
        <f t="shared" si="27"/>
        <v>0</v>
      </c>
      <c r="AD119" s="129">
        <f t="shared" si="27"/>
        <v>0</v>
      </c>
      <c r="AE119" s="129">
        <f t="shared" si="27"/>
        <v>0</v>
      </c>
      <c r="AF119" s="129">
        <f t="shared" si="27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123</v>
      </c>
      <c r="B120" s="128">
        <v>0</v>
      </c>
      <c r="C120" s="129">
        <f t="shared" si="28"/>
        <v>0</v>
      </c>
      <c r="D120" s="129">
        <f t="shared" si="28"/>
        <v>0</v>
      </c>
      <c r="E120" s="129">
        <f t="shared" si="28"/>
        <v>0</v>
      </c>
      <c r="F120" s="129">
        <f t="shared" si="28"/>
        <v>0</v>
      </c>
      <c r="G120" s="129">
        <f t="shared" si="28"/>
        <v>0</v>
      </c>
      <c r="H120" s="129">
        <f t="shared" si="28"/>
        <v>0</v>
      </c>
      <c r="I120" s="129">
        <f t="shared" si="28"/>
        <v>0</v>
      </c>
      <c r="J120" s="129">
        <f t="shared" si="28"/>
        <v>0</v>
      </c>
      <c r="K120" s="129">
        <f t="shared" si="28"/>
        <v>0</v>
      </c>
      <c r="L120" s="129">
        <f t="shared" si="28"/>
        <v>0</v>
      </c>
      <c r="M120" s="129">
        <f t="shared" si="28"/>
        <v>0</v>
      </c>
      <c r="N120" s="129">
        <f t="shared" si="28"/>
        <v>0</v>
      </c>
      <c r="O120" s="129">
        <f t="shared" si="28"/>
        <v>0</v>
      </c>
      <c r="P120" s="129">
        <f t="shared" si="28"/>
        <v>0</v>
      </c>
      <c r="Q120" s="129">
        <f t="shared" si="28"/>
        <v>0</v>
      </c>
      <c r="R120" s="129">
        <f t="shared" si="28"/>
        <v>0</v>
      </c>
      <c r="S120" s="129">
        <f t="shared" si="27"/>
        <v>0</v>
      </c>
      <c r="T120" s="129">
        <f t="shared" si="27"/>
        <v>0</v>
      </c>
      <c r="U120" s="129">
        <f t="shared" si="27"/>
        <v>0</v>
      </c>
      <c r="V120" s="129">
        <f t="shared" si="27"/>
        <v>0</v>
      </c>
      <c r="W120" s="129">
        <f t="shared" si="27"/>
        <v>0</v>
      </c>
      <c r="X120" s="129">
        <f t="shared" si="27"/>
        <v>0</v>
      </c>
      <c r="Y120" s="129">
        <f t="shared" si="27"/>
        <v>0</v>
      </c>
      <c r="Z120" s="129">
        <f t="shared" si="27"/>
        <v>0</v>
      </c>
      <c r="AA120" s="129">
        <f t="shared" si="27"/>
        <v>0</v>
      </c>
      <c r="AB120" s="129">
        <f t="shared" si="27"/>
        <v>0</v>
      </c>
      <c r="AC120" s="129">
        <f t="shared" si="27"/>
        <v>0</v>
      </c>
      <c r="AD120" s="129">
        <f t="shared" si="27"/>
        <v>0</v>
      </c>
      <c r="AE120" s="129">
        <f t="shared" si="27"/>
        <v>0</v>
      </c>
      <c r="AF120" s="129">
        <f t="shared" si="27"/>
        <v>0</v>
      </c>
      <c r="AG120" s="171">
        <v>6.6</v>
      </c>
      <c r="AH120" s="51"/>
      <c r="AI120" s="52"/>
      <c r="AK120" s="53"/>
    </row>
    <row r="121" spans="1:37" x14ac:dyDescent="0.25">
      <c r="A121" s="118" t="s">
        <v>124</v>
      </c>
      <c r="B121" s="128">
        <v>5</v>
      </c>
      <c r="C121" s="129">
        <f t="shared" si="28"/>
        <v>5</v>
      </c>
      <c r="D121" s="129">
        <f t="shared" si="28"/>
        <v>5</v>
      </c>
      <c r="E121" s="129">
        <f t="shared" si="28"/>
        <v>5</v>
      </c>
      <c r="F121" s="129">
        <f t="shared" si="28"/>
        <v>5</v>
      </c>
      <c r="G121" s="129">
        <f t="shared" si="28"/>
        <v>5</v>
      </c>
      <c r="H121" s="129">
        <f t="shared" si="28"/>
        <v>5</v>
      </c>
      <c r="I121" s="129">
        <f t="shared" si="28"/>
        <v>5</v>
      </c>
      <c r="J121" s="129">
        <f t="shared" si="28"/>
        <v>5</v>
      </c>
      <c r="K121" s="129">
        <f t="shared" si="28"/>
        <v>5</v>
      </c>
      <c r="L121" s="129">
        <f t="shared" si="28"/>
        <v>5</v>
      </c>
      <c r="M121" s="129">
        <f t="shared" si="28"/>
        <v>5</v>
      </c>
      <c r="N121" s="129">
        <f t="shared" si="28"/>
        <v>5</v>
      </c>
      <c r="O121" s="129">
        <f t="shared" si="28"/>
        <v>5</v>
      </c>
      <c r="P121" s="129">
        <f t="shared" si="28"/>
        <v>5</v>
      </c>
      <c r="Q121" s="129">
        <f t="shared" si="28"/>
        <v>5</v>
      </c>
      <c r="R121" s="129">
        <f t="shared" si="28"/>
        <v>5</v>
      </c>
      <c r="S121" s="129">
        <f t="shared" si="27"/>
        <v>5</v>
      </c>
      <c r="T121" s="129">
        <f t="shared" si="27"/>
        <v>5</v>
      </c>
      <c r="U121" s="129">
        <f t="shared" si="27"/>
        <v>5</v>
      </c>
      <c r="V121" s="129">
        <f t="shared" si="27"/>
        <v>5</v>
      </c>
      <c r="W121" s="129">
        <f t="shared" si="27"/>
        <v>5</v>
      </c>
      <c r="X121" s="129">
        <f t="shared" si="27"/>
        <v>5</v>
      </c>
      <c r="Y121" s="129">
        <f t="shared" si="27"/>
        <v>5</v>
      </c>
      <c r="Z121" s="129">
        <f t="shared" si="27"/>
        <v>5</v>
      </c>
      <c r="AA121" s="129">
        <f t="shared" si="27"/>
        <v>5</v>
      </c>
      <c r="AB121" s="129">
        <f t="shared" si="27"/>
        <v>5</v>
      </c>
      <c r="AC121" s="129">
        <f t="shared" si="27"/>
        <v>5</v>
      </c>
      <c r="AD121" s="129">
        <f t="shared" si="27"/>
        <v>5</v>
      </c>
      <c r="AE121" s="129">
        <f t="shared" si="27"/>
        <v>5</v>
      </c>
      <c r="AF121" s="129">
        <f t="shared" si="27"/>
        <v>5</v>
      </c>
      <c r="AG121" s="171">
        <v>6.4</v>
      </c>
      <c r="AH121" s="51"/>
      <c r="AI121" s="52"/>
      <c r="AK121" s="53"/>
    </row>
    <row r="122" spans="1:37" x14ac:dyDescent="0.25">
      <c r="A122" s="118" t="s">
        <v>125</v>
      </c>
      <c r="B122" s="128">
        <v>1</v>
      </c>
      <c r="C122" s="129">
        <f t="shared" si="28"/>
        <v>1</v>
      </c>
      <c r="D122" s="129">
        <f t="shared" si="28"/>
        <v>1</v>
      </c>
      <c r="E122" s="129">
        <f t="shared" si="28"/>
        <v>1</v>
      </c>
      <c r="F122" s="129">
        <f t="shared" si="28"/>
        <v>1</v>
      </c>
      <c r="G122" s="129">
        <f t="shared" si="28"/>
        <v>1</v>
      </c>
      <c r="H122" s="129">
        <f t="shared" si="28"/>
        <v>1</v>
      </c>
      <c r="I122" s="129">
        <f t="shared" si="28"/>
        <v>1</v>
      </c>
      <c r="J122" s="129">
        <f t="shared" si="28"/>
        <v>1</v>
      </c>
      <c r="K122" s="129">
        <f t="shared" si="28"/>
        <v>1</v>
      </c>
      <c r="L122" s="129">
        <f t="shared" si="28"/>
        <v>1</v>
      </c>
      <c r="M122" s="129">
        <f t="shared" si="28"/>
        <v>1</v>
      </c>
      <c r="N122" s="129">
        <f t="shared" si="28"/>
        <v>1</v>
      </c>
      <c r="O122" s="129">
        <f t="shared" si="28"/>
        <v>1</v>
      </c>
      <c r="P122" s="129">
        <f t="shared" si="28"/>
        <v>1</v>
      </c>
      <c r="Q122" s="129">
        <f t="shared" si="28"/>
        <v>1</v>
      </c>
      <c r="R122" s="129">
        <f t="shared" si="28"/>
        <v>1</v>
      </c>
      <c r="S122" s="129">
        <f t="shared" si="27"/>
        <v>1</v>
      </c>
      <c r="T122" s="129">
        <f t="shared" si="27"/>
        <v>1</v>
      </c>
      <c r="U122" s="129">
        <f t="shared" si="27"/>
        <v>1</v>
      </c>
      <c r="V122" s="129">
        <f t="shared" si="27"/>
        <v>1</v>
      </c>
      <c r="W122" s="129">
        <f t="shared" si="27"/>
        <v>1</v>
      </c>
      <c r="X122" s="129">
        <f t="shared" si="27"/>
        <v>1</v>
      </c>
      <c r="Y122" s="129">
        <f t="shared" si="27"/>
        <v>1</v>
      </c>
      <c r="Z122" s="129">
        <f t="shared" si="27"/>
        <v>1</v>
      </c>
      <c r="AA122" s="129">
        <f t="shared" si="27"/>
        <v>1</v>
      </c>
      <c r="AB122" s="129">
        <f t="shared" si="27"/>
        <v>1</v>
      </c>
      <c r="AC122" s="129">
        <f t="shared" si="27"/>
        <v>1</v>
      </c>
      <c r="AD122" s="129">
        <f t="shared" si="27"/>
        <v>1</v>
      </c>
      <c r="AE122" s="129">
        <f t="shared" si="27"/>
        <v>1</v>
      </c>
      <c r="AF122" s="129">
        <f t="shared" si="27"/>
        <v>1</v>
      </c>
      <c r="AG122" s="171">
        <v>6</v>
      </c>
      <c r="AH122" s="51"/>
      <c r="AI122" s="52"/>
      <c r="AK122" s="53"/>
    </row>
    <row r="123" spans="1:37" x14ac:dyDescent="0.25">
      <c r="A123" s="118" t="s">
        <v>126</v>
      </c>
      <c r="B123" s="128">
        <v>1.58</v>
      </c>
      <c r="C123" s="129">
        <f t="shared" si="28"/>
        <v>1.58</v>
      </c>
      <c r="D123" s="129">
        <f t="shared" si="28"/>
        <v>1.58</v>
      </c>
      <c r="E123" s="129">
        <f t="shared" si="28"/>
        <v>1.58</v>
      </c>
      <c r="F123" s="129">
        <f t="shared" si="28"/>
        <v>1.58</v>
      </c>
      <c r="G123" s="129">
        <f t="shared" si="28"/>
        <v>1.58</v>
      </c>
      <c r="H123" s="129">
        <f t="shared" si="28"/>
        <v>1.58</v>
      </c>
      <c r="I123" s="129">
        <f t="shared" si="28"/>
        <v>1.58</v>
      </c>
      <c r="J123" s="129">
        <f t="shared" si="28"/>
        <v>1.58</v>
      </c>
      <c r="K123" s="129">
        <f t="shared" si="28"/>
        <v>1.58</v>
      </c>
      <c r="L123" s="129">
        <f t="shared" si="28"/>
        <v>1.58</v>
      </c>
      <c r="M123" s="129">
        <f t="shared" si="28"/>
        <v>1.58</v>
      </c>
      <c r="N123" s="129">
        <f t="shared" si="28"/>
        <v>1.58</v>
      </c>
      <c r="O123" s="129">
        <f t="shared" si="28"/>
        <v>1.58</v>
      </c>
      <c r="P123" s="129">
        <f t="shared" si="28"/>
        <v>1.58</v>
      </c>
      <c r="Q123" s="129">
        <f t="shared" si="28"/>
        <v>1.58</v>
      </c>
      <c r="R123" s="129">
        <f t="shared" si="28"/>
        <v>1.58</v>
      </c>
      <c r="S123" s="129">
        <f t="shared" si="27"/>
        <v>1.58</v>
      </c>
      <c r="T123" s="129">
        <f t="shared" si="27"/>
        <v>1.58</v>
      </c>
      <c r="U123" s="129">
        <f t="shared" si="27"/>
        <v>1.58</v>
      </c>
      <c r="V123" s="129">
        <f t="shared" si="27"/>
        <v>1.58</v>
      </c>
      <c r="W123" s="129">
        <f t="shared" si="27"/>
        <v>1.58</v>
      </c>
      <c r="X123" s="129">
        <f t="shared" si="27"/>
        <v>1.58</v>
      </c>
      <c r="Y123" s="129">
        <f t="shared" si="27"/>
        <v>1.58</v>
      </c>
      <c r="Z123" s="129">
        <f t="shared" si="27"/>
        <v>1.58</v>
      </c>
      <c r="AA123" s="129">
        <f t="shared" si="27"/>
        <v>1.58</v>
      </c>
      <c r="AB123" s="129">
        <f t="shared" si="27"/>
        <v>1.58</v>
      </c>
      <c r="AC123" s="129">
        <f t="shared" si="27"/>
        <v>1.58</v>
      </c>
      <c r="AD123" s="129">
        <f t="shared" si="27"/>
        <v>1.58</v>
      </c>
      <c r="AE123" s="129">
        <f t="shared" si="27"/>
        <v>1.58</v>
      </c>
      <c r="AF123" s="129">
        <f t="shared" si="27"/>
        <v>1.58</v>
      </c>
      <c r="AG123" s="171">
        <v>5.0999999999999996</v>
      </c>
      <c r="AH123" s="51"/>
      <c r="AI123" s="52"/>
      <c r="AK123" s="53"/>
    </row>
    <row r="124" spans="1:37" x14ac:dyDescent="0.25">
      <c r="A124" s="118" t="s">
        <v>127</v>
      </c>
      <c r="B124" s="128">
        <v>1.46</v>
      </c>
      <c r="C124" s="129">
        <f t="shared" si="28"/>
        <v>1.46</v>
      </c>
      <c r="D124" s="129">
        <f t="shared" si="28"/>
        <v>1.46</v>
      </c>
      <c r="E124" s="129">
        <f t="shared" si="28"/>
        <v>1.46</v>
      </c>
      <c r="F124" s="129">
        <f t="shared" si="28"/>
        <v>1.46</v>
      </c>
      <c r="G124" s="129">
        <f t="shared" si="28"/>
        <v>1.46</v>
      </c>
      <c r="H124" s="129">
        <f t="shared" si="28"/>
        <v>1.46</v>
      </c>
      <c r="I124" s="129">
        <f t="shared" si="28"/>
        <v>1.46</v>
      </c>
      <c r="J124" s="129">
        <f t="shared" si="28"/>
        <v>1.46</v>
      </c>
      <c r="K124" s="129">
        <f t="shared" si="28"/>
        <v>1.46</v>
      </c>
      <c r="L124" s="129">
        <f t="shared" si="28"/>
        <v>1.46</v>
      </c>
      <c r="M124" s="129">
        <f t="shared" si="28"/>
        <v>1.46</v>
      </c>
      <c r="N124" s="129">
        <f t="shared" si="28"/>
        <v>1.46</v>
      </c>
      <c r="O124" s="129">
        <f t="shared" si="28"/>
        <v>1.46</v>
      </c>
      <c r="P124" s="129">
        <f t="shared" si="28"/>
        <v>1.46</v>
      </c>
      <c r="Q124" s="129">
        <f t="shared" si="28"/>
        <v>1.46</v>
      </c>
      <c r="R124" s="129">
        <f t="shared" si="28"/>
        <v>1.46</v>
      </c>
      <c r="S124" s="129">
        <f t="shared" ref="S124:AF125" si="29">R124</f>
        <v>1.46</v>
      </c>
      <c r="T124" s="129">
        <f t="shared" si="29"/>
        <v>1.46</v>
      </c>
      <c r="U124" s="129">
        <f t="shared" si="29"/>
        <v>1.46</v>
      </c>
      <c r="V124" s="129">
        <f t="shared" si="29"/>
        <v>1.46</v>
      </c>
      <c r="W124" s="129">
        <f t="shared" si="29"/>
        <v>1.46</v>
      </c>
      <c r="X124" s="129">
        <f t="shared" si="29"/>
        <v>1.46</v>
      </c>
      <c r="Y124" s="129">
        <f t="shared" si="29"/>
        <v>1.46</v>
      </c>
      <c r="Z124" s="129">
        <f t="shared" si="29"/>
        <v>1.46</v>
      </c>
      <c r="AA124" s="129">
        <f t="shared" si="29"/>
        <v>1.46</v>
      </c>
      <c r="AB124" s="129">
        <f t="shared" si="29"/>
        <v>1.46</v>
      </c>
      <c r="AC124" s="129">
        <f t="shared" si="29"/>
        <v>1.46</v>
      </c>
      <c r="AD124" s="129">
        <f t="shared" si="29"/>
        <v>1.46</v>
      </c>
      <c r="AE124" s="129">
        <f t="shared" si="29"/>
        <v>1.46</v>
      </c>
      <c r="AF124" s="129">
        <f t="shared" si="29"/>
        <v>1.46</v>
      </c>
      <c r="AG124" s="171">
        <v>5</v>
      </c>
      <c r="AH124" s="51"/>
      <c r="AI124" s="52"/>
      <c r="AK124" s="53"/>
    </row>
    <row r="125" spans="1:37" x14ac:dyDescent="0.25">
      <c r="A125" s="116" t="s">
        <v>128</v>
      </c>
      <c r="B125" s="128">
        <v>1.48</v>
      </c>
      <c r="C125" s="129">
        <f t="shared" si="28"/>
        <v>1.48</v>
      </c>
      <c r="D125" s="129">
        <f t="shared" si="28"/>
        <v>1.48</v>
      </c>
      <c r="E125" s="129">
        <f t="shared" si="28"/>
        <v>1.48</v>
      </c>
      <c r="F125" s="129">
        <f t="shared" si="28"/>
        <v>1.48</v>
      </c>
      <c r="G125" s="129">
        <f t="shared" si="28"/>
        <v>1.48</v>
      </c>
      <c r="H125" s="129">
        <f t="shared" si="28"/>
        <v>1.48</v>
      </c>
      <c r="I125" s="129">
        <f t="shared" si="28"/>
        <v>1.48</v>
      </c>
      <c r="J125" s="129">
        <f t="shared" si="28"/>
        <v>1.48</v>
      </c>
      <c r="K125" s="129">
        <f t="shared" si="28"/>
        <v>1.48</v>
      </c>
      <c r="L125" s="129">
        <f t="shared" si="28"/>
        <v>1.48</v>
      </c>
      <c r="M125" s="129">
        <f t="shared" si="28"/>
        <v>1.48</v>
      </c>
      <c r="N125" s="129">
        <f t="shared" si="28"/>
        <v>1.48</v>
      </c>
      <c r="O125" s="129">
        <f t="shared" si="28"/>
        <v>1.48</v>
      </c>
      <c r="P125" s="129">
        <f t="shared" si="28"/>
        <v>1.48</v>
      </c>
      <c r="Q125" s="129">
        <f t="shared" si="28"/>
        <v>1.48</v>
      </c>
      <c r="R125" s="129">
        <f t="shared" si="28"/>
        <v>1.48</v>
      </c>
      <c r="S125" s="129">
        <f t="shared" si="29"/>
        <v>1.48</v>
      </c>
      <c r="T125" s="129">
        <f t="shared" si="29"/>
        <v>1.48</v>
      </c>
      <c r="U125" s="129">
        <f t="shared" si="29"/>
        <v>1.48</v>
      </c>
      <c r="V125" s="129">
        <f t="shared" si="29"/>
        <v>1.48</v>
      </c>
      <c r="W125" s="129">
        <f t="shared" si="29"/>
        <v>1.48</v>
      </c>
      <c r="X125" s="129">
        <f t="shared" si="29"/>
        <v>1.48</v>
      </c>
      <c r="Y125" s="129">
        <f t="shared" si="29"/>
        <v>1.48</v>
      </c>
      <c r="Z125" s="129">
        <f t="shared" si="29"/>
        <v>1.48</v>
      </c>
      <c r="AA125" s="129">
        <f t="shared" si="29"/>
        <v>1.48</v>
      </c>
      <c r="AB125" s="129">
        <f t="shared" si="29"/>
        <v>1.48</v>
      </c>
      <c r="AC125" s="129">
        <f t="shared" si="29"/>
        <v>1.48</v>
      </c>
      <c r="AD125" s="129">
        <f t="shared" si="29"/>
        <v>1.48</v>
      </c>
      <c r="AE125" s="129">
        <f t="shared" si="29"/>
        <v>1.48</v>
      </c>
      <c r="AF125" s="129">
        <f t="shared" si="29"/>
        <v>1.48</v>
      </c>
      <c r="AG125" s="170">
        <v>5</v>
      </c>
      <c r="AH125" s="51"/>
      <c r="AI125" s="52"/>
      <c r="AK125" s="53"/>
    </row>
    <row r="126" spans="1:37" x14ac:dyDescent="0.25">
      <c r="A126" s="118" t="s">
        <v>129</v>
      </c>
      <c r="B126" s="128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71">
        <v>5</v>
      </c>
      <c r="AH126" s="51"/>
      <c r="AI126" s="52"/>
      <c r="AK126" s="53"/>
    </row>
    <row r="127" spans="1:37" x14ac:dyDescent="0.25">
      <c r="A127" s="118" t="s">
        <v>130</v>
      </c>
      <c r="B127" s="128">
        <v>2.2000000000000002</v>
      </c>
      <c r="C127" s="129">
        <f t="shared" ref="C127:R134" si="30">B127</f>
        <v>2.2000000000000002</v>
      </c>
      <c r="D127" s="129">
        <f t="shared" si="30"/>
        <v>2.2000000000000002</v>
      </c>
      <c r="E127" s="129">
        <f t="shared" si="30"/>
        <v>2.2000000000000002</v>
      </c>
      <c r="F127" s="129">
        <f t="shared" si="30"/>
        <v>2.2000000000000002</v>
      </c>
      <c r="G127" s="129">
        <f t="shared" si="30"/>
        <v>2.2000000000000002</v>
      </c>
      <c r="H127" s="129">
        <f t="shared" si="30"/>
        <v>2.2000000000000002</v>
      </c>
      <c r="I127" s="129">
        <f t="shared" si="30"/>
        <v>2.2000000000000002</v>
      </c>
      <c r="J127" s="129">
        <f t="shared" si="30"/>
        <v>2.2000000000000002</v>
      </c>
      <c r="K127" s="129">
        <f t="shared" si="30"/>
        <v>2.2000000000000002</v>
      </c>
      <c r="L127" s="129">
        <f t="shared" si="30"/>
        <v>2.2000000000000002</v>
      </c>
      <c r="M127" s="129">
        <f t="shared" si="30"/>
        <v>2.2000000000000002</v>
      </c>
      <c r="N127" s="129">
        <f t="shared" si="30"/>
        <v>2.2000000000000002</v>
      </c>
      <c r="O127" s="129">
        <f t="shared" si="30"/>
        <v>2.2000000000000002</v>
      </c>
      <c r="P127" s="129">
        <f t="shared" si="30"/>
        <v>2.2000000000000002</v>
      </c>
      <c r="Q127" s="129">
        <f t="shared" si="30"/>
        <v>2.2000000000000002</v>
      </c>
      <c r="R127" s="129">
        <f t="shared" si="30"/>
        <v>2.2000000000000002</v>
      </c>
      <c r="S127" s="129">
        <f t="shared" ref="S127:AF134" si="31">R127</f>
        <v>2.2000000000000002</v>
      </c>
      <c r="T127" s="129">
        <f t="shared" si="31"/>
        <v>2.2000000000000002</v>
      </c>
      <c r="U127" s="129">
        <f t="shared" si="31"/>
        <v>2.2000000000000002</v>
      </c>
      <c r="V127" s="129">
        <f t="shared" si="31"/>
        <v>2.2000000000000002</v>
      </c>
      <c r="W127" s="129">
        <f t="shared" si="31"/>
        <v>2.2000000000000002</v>
      </c>
      <c r="X127" s="129">
        <f t="shared" si="31"/>
        <v>2.2000000000000002</v>
      </c>
      <c r="Y127" s="129">
        <f t="shared" si="31"/>
        <v>2.2000000000000002</v>
      </c>
      <c r="Z127" s="129">
        <f t="shared" si="31"/>
        <v>2.2000000000000002</v>
      </c>
      <c r="AA127" s="129">
        <f t="shared" si="31"/>
        <v>2.2000000000000002</v>
      </c>
      <c r="AB127" s="129">
        <f t="shared" si="31"/>
        <v>2.2000000000000002</v>
      </c>
      <c r="AC127" s="129">
        <f t="shared" si="31"/>
        <v>2.2000000000000002</v>
      </c>
      <c r="AD127" s="129">
        <f t="shared" si="31"/>
        <v>2.2000000000000002</v>
      </c>
      <c r="AE127" s="129">
        <f t="shared" si="31"/>
        <v>2.2000000000000002</v>
      </c>
      <c r="AF127" s="129">
        <f t="shared" si="31"/>
        <v>2.2000000000000002</v>
      </c>
      <c r="AG127" s="171">
        <v>5</v>
      </c>
      <c r="AH127" s="51"/>
      <c r="AI127" s="52"/>
      <c r="AK127" s="53"/>
    </row>
    <row r="128" spans="1:37" x14ac:dyDescent="0.25">
      <c r="A128" s="118" t="s">
        <v>131</v>
      </c>
      <c r="B128" s="128">
        <v>2</v>
      </c>
      <c r="C128" s="129">
        <f t="shared" si="30"/>
        <v>2</v>
      </c>
      <c r="D128" s="129">
        <f t="shared" si="30"/>
        <v>2</v>
      </c>
      <c r="E128" s="129">
        <f t="shared" si="30"/>
        <v>2</v>
      </c>
      <c r="F128" s="129">
        <f t="shared" si="30"/>
        <v>2</v>
      </c>
      <c r="G128" s="129">
        <f t="shared" si="30"/>
        <v>2</v>
      </c>
      <c r="H128" s="129">
        <f t="shared" si="30"/>
        <v>2</v>
      </c>
      <c r="I128" s="129">
        <f t="shared" si="30"/>
        <v>2</v>
      </c>
      <c r="J128" s="129">
        <f t="shared" si="30"/>
        <v>2</v>
      </c>
      <c r="K128" s="129">
        <f t="shared" si="30"/>
        <v>2</v>
      </c>
      <c r="L128" s="129">
        <f t="shared" si="30"/>
        <v>2</v>
      </c>
      <c r="M128" s="129">
        <f t="shared" si="30"/>
        <v>2</v>
      </c>
      <c r="N128" s="129">
        <f t="shared" si="30"/>
        <v>2</v>
      </c>
      <c r="O128" s="129">
        <f t="shared" si="30"/>
        <v>2</v>
      </c>
      <c r="P128" s="129">
        <f t="shared" si="30"/>
        <v>2</v>
      </c>
      <c r="Q128" s="129">
        <f t="shared" si="30"/>
        <v>2</v>
      </c>
      <c r="R128" s="129">
        <f t="shared" si="30"/>
        <v>2</v>
      </c>
      <c r="S128" s="129">
        <f t="shared" si="31"/>
        <v>2</v>
      </c>
      <c r="T128" s="129">
        <f t="shared" si="31"/>
        <v>2</v>
      </c>
      <c r="U128" s="129">
        <f t="shared" si="31"/>
        <v>2</v>
      </c>
      <c r="V128" s="129">
        <f t="shared" si="31"/>
        <v>2</v>
      </c>
      <c r="W128" s="129">
        <f t="shared" si="31"/>
        <v>2</v>
      </c>
      <c r="X128" s="129">
        <f t="shared" si="31"/>
        <v>2</v>
      </c>
      <c r="Y128" s="129">
        <f t="shared" si="31"/>
        <v>2</v>
      </c>
      <c r="Z128" s="129">
        <f t="shared" si="31"/>
        <v>2</v>
      </c>
      <c r="AA128" s="129">
        <f t="shared" si="31"/>
        <v>2</v>
      </c>
      <c r="AB128" s="129">
        <f t="shared" si="31"/>
        <v>2</v>
      </c>
      <c r="AC128" s="129">
        <f t="shared" si="31"/>
        <v>2</v>
      </c>
      <c r="AD128" s="129">
        <f t="shared" si="31"/>
        <v>2</v>
      </c>
      <c r="AE128" s="129">
        <f t="shared" si="31"/>
        <v>2</v>
      </c>
      <c r="AF128" s="129">
        <f t="shared" si="31"/>
        <v>2</v>
      </c>
      <c r="AG128" s="171">
        <v>5</v>
      </c>
      <c r="AH128" s="51"/>
      <c r="AI128" s="52"/>
      <c r="AK128" s="53"/>
    </row>
    <row r="129" spans="1:37" x14ac:dyDescent="0.25">
      <c r="A129" s="118" t="s">
        <v>132</v>
      </c>
      <c r="B129" s="128">
        <v>1.25</v>
      </c>
      <c r="C129" s="129">
        <f t="shared" si="30"/>
        <v>1.25</v>
      </c>
      <c r="D129" s="129">
        <f t="shared" si="30"/>
        <v>1.25</v>
      </c>
      <c r="E129" s="129">
        <f t="shared" si="30"/>
        <v>1.25</v>
      </c>
      <c r="F129" s="129">
        <f t="shared" si="30"/>
        <v>1.25</v>
      </c>
      <c r="G129" s="129">
        <f t="shared" si="30"/>
        <v>1.25</v>
      </c>
      <c r="H129" s="129">
        <f t="shared" si="30"/>
        <v>1.25</v>
      </c>
      <c r="I129" s="129">
        <f t="shared" si="30"/>
        <v>1.25</v>
      </c>
      <c r="J129" s="129">
        <f t="shared" si="30"/>
        <v>1.25</v>
      </c>
      <c r="K129" s="129">
        <f t="shared" si="30"/>
        <v>1.25</v>
      </c>
      <c r="L129" s="129">
        <f t="shared" si="30"/>
        <v>1.25</v>
      </c>
      <c r="M129" s="129">
        <f t="shared" si="30"/>
        <v>1.25</v>
      </c>
      <c r="N129" s="129">
        <f t="shared" si="30"/>
        <v>1.25</v>
      </c>
      <c r="O129" s="129">
        <f t="shared" si="30"/>
        <v>1.25</v>
      </c>
      <c r="P129" s="129">
        <f t="shared" si="30"/>
        <v>1.25</v>
      </c>
      <c r="Q129" s="129">
        <f t="shared" si="30"/>
        <v>1.25</v>
      </c>
      <c r="R129" s="129">
        <f t="shared" si="30"/>
        <v>1.25</v>
      </c>
      <c r="S129" s="129">
        <f t="shared" si="31"/>
        <v>1.25</v>
      </c>
      <c r="T129" s="129">
        <f t="shared" si="31"/>
        <v>1.25</v>
      </c>
      <c r="U129" s="129">
        <f t="shared" si="31"/>
        <v>1.25</v>
      </c>
      <c r="V129" s="129">
        <f t="shared" si="31"/>
        <v>1.25</v>
      </c>
      <c r="W129" s="129">
        <f t="shared" si="31"/>
        <v>1.25</v>
      </c>
      <c r="X129" s="129">
        <f t="shared" si="31"/>
        <v>1.25</v>
      </c>
      <c r="Y129" s="129">
        <f t="shared" si="31"/>
        <v>1.25</v>
      </c>
      <c r="Z129" s="129">
        <f t="shared" si="31"/>
        <v>1.25</v>
      </c>
      <c r="AA129" s="129">
        <f t="shared" si="31"/>
        <v>1.25</v>
      </c>
      <c r="AB129" s="129">
        <f t="shared" si="31"/>
        <v>1.25</v>
      </c>
      <c r="AC129" s="129">
        <f t="shared" si="31"/>
        <v>1.25</v>
      </c>
      <c r="AD129" s="129">
        <f t="shared" si="31"/>
        <v>1.25</v>
      </c>
      <c r="AE129" s="129">
        <f t="shared" si="31"/>
        <v>1.25</v>
      </c>
      <c r="AF129" s="129">
        <f t="shared" si="31"/>
        <v>1.25</v>
      </c>
      <c r="AG129" s="171">
        <v>5</v>
      </c>
      <c r="AH129" s="51"/>
      <c r="AI129" s="52"/>
      <c r="AK129" s="53"/>
    </row>
    <row r="130" spans="1:37" x14ac:dyDescent="0.25">
      <c r="A130" s="118" t="s">
        <v>133</v>
      </c>
      <c r="B130" s="128">
        <v>1.1499999999999999</v>
      </c>
      <c r="C130" s="129">
        <f t="shared" si="30"/>
        <v>1.1499999999999999</v>
      </c>
      <c r="D130" s="129">
        <f t="shared" si="30"/>
        <v>1.1499999999999999</v>
      </c>
      <c r="E130" s="129">
        <f t="shared" si="30"/>
        <v>1.1499999999999999</v>
      </c>
      <c r="F130" s="129">
        <f t="shared" si="30"/>
        <v>1.1499999999999999</v>
      </c>
      <c r="G130" s="129">
        <f t="shared" si="30"/>
        <v>1.1499999999999999</v>
      </c>
      <c r="H130" s="129">
        <f t="shared" si="30"/>
        <v>1.1499999999999999</v>
      </c>
      <c r="I130" s="129">
        <f t="shared" si="30"/>
        <v>1.1499999999999999</v>
      </c>
      <c r="J130" s="129">
        <f t="shared" si="30"/>
        <v>1.1499999999999999</v>
      </c>
      <c r="K130" s="129">
        <f t="shared" si="30"/>
        <v>1.1499999999999999</v>
      </c>
      <c r="L130" s="129">
        <f t="shared" si="30"/>
        <v>1.1499999999999999</v>
      </c>
      <c r="M130" s="129">
        <f t="shared" si="30"/>
        <v>1.1499999999999999</v>
      </c>
      <c r="N130" s="129">
        <f t="shared" si="30"/>
        <v>1.1499999999999999</v>
      </c>
      <c r="O130" s="129">
        <f t="shared" si="30"/>
        <v>1.1499999999999999</v>
      </c>
      <c r="P130" s="129">
        <f t="shared" si="30"/>
        <v>1.1499999999999999</v>
      </c>
      <c r="Q130" s="129">
        <f t="shared" si="30"/>
        <v>1.1499999999999999</v>
      </c>
      <c r="R130" s="129">
        <f t="shared" si="30"/>
        <v>1.1499999999999999</v>
      </c>
      <c r="S130" s="129">
        <f t="shared" si="31"/>
        <v>1.1499999999999999</v>
      </c>
      <c r="T130" s="129">
        <f t="shared" si="31"/>
        <v>1.1499999999999999</v>
      </c>
      <c r="U130" s="129">
        <f t="shared" si="31"/>
        <v>1.1499999999999999</v>
      </c>
      <c r="V130" s="129">
        <f t="shared" si="31"/>
        <v>1.1499999999999999</v>
      </c>
      <c r="W130" s="129">
        <f t="shared" si="31"/>
        <v>1.1499999999999999</v>
      </c>
      <c r="X130" s="129">
        <f t="shared" si="31"/>
        <v>1.1499999999999999</v>
      </c>
      <c r="Y130" s="129">
        <f t="shared" si="31"/>
        <v>1.1499999999999999</v>
      </c>
      <c r="Z130" s="129">
        <f t="shared" si="31"/>
        <v>1.1499999999999999</v>
      </c>
      <c r="AA130" s="129">
        <f t="shared" si="31"/>
        <v>1.1499999999999999</v>
      </c>
      <c r="AB130" s="129">
        <f t="shared" si="31"/>
        <v>1.1499999999999999</v>
      </c>
      <c r="AC130" s="129">
        <f t="shared" si="31"/>
        <v>1.1499999999999999</v>
      </c>
      <c r="AD130" s="129">
        <f t="shared" si="31"/>
        <v>1.1499999999999999</v>
      </c>
      <c r="AE130" s="129">
        <f t="shared" si="31"/>
        <v>1.1499999999999999</v>
      </c>
      <c r="AF130" s="129">
        <f t="shared" si="31"/>
        <v>1.1499999999999999</v>
      </c>
      <c r="AG130" s="171">
        <v>5</v>
      </c>
      <c r="AH130" s="51"/>
      <c r="AI130" s="52"/>
      <c r="AK130" s="53"/>
    </row>
    <row r="131" spans="1:37" x14ac:dyDescent="0.25">
      <c r="A131" s="118" t="s">
        <v>134</v>
      </c>
      <c r="B131" s="128">
        <v>2.133</v>
      </c>
      <c r="C131" s="129">
        <f t="shared" si="30"/>
        <v>2.133</v>
      </c>
      <c r="D131" s="129">
        <f t="shared" si="30"/>
        <v>2.133</v>
      </c>
      <c r="E131" s="129">
        <f t="shared" si="30"/>
        <v>2.133</v>
      </c>
      <c r="F131" s="129">
        <f t="shared" si="30"/>
        <v>2.133</v>
      </c>
      <c r="G131" s="129">
        <f t="shared" si="30"/>
        <v>2.133</v>
      </c>
      <c r="H131" s="129">
        <f t="shared" si="30"/>
        <v>2.133</v>
      </c>
      <c r="I131" s="129">
        <f t="shared" si="30"/>
        <v>2.133</v>
      </c>
      <c r="J131" s="129">
        <f t="shared" si="30"/>
        <v>2.133</v>
      </c>
      <c r="K131" s="129">
        <f t="shared" si="30"/>
        <v>2.133</v>
      </c>
      <c r="L131" s="129">
        <f t="shared" si="30"/>
        <v>2.133</v>
      </c>
      <c r="M131" s="129">
        <f t="shared" si="30"/>
        <v>2.133</v>
      </c>
      <c r="N131" s="129">
        <f t="shared" si="30"/>
        <v>2.133</v>
      </c>
      <c r="O131" s="129">
        <f t="shared" si="30"/>
        <v>2.133</v>
      </c>
      <c r="P131" s="129">
        <f t="shared" si="30"/>
        <v>2.133</v>
      </c>
      <c r="Q131" s="129">
        <f t="shared" si="30"/>
        <v>2.133</v>
      </c>
      <c r="R131" s="129">
        <f t="shared" si="30"/>
        <v>2.133</v>
      </c>
      <c r="S131" s="129">
        <f t="shared" si="31"/>
        <v>2.133</v>
      </c>
      <c r="T131" s="129">
        <f t="shared" si="31"/>
        <v>2.133</v>
      </c>
      <c r="U131" s="129">
        <f t="shared" si="31"/>
        <v>2.133</v>
      </c>
      <c r="V131" s="129">
        <f t="shared" si="31"/>
        <v>2.133</v>
      </c>
      <c r="W131" s="129">
        <f t="shared" si="31"/>
        <v>2.133</v>
      </c>
      <c r="X131" s="129">
        <f t="shared" si="31"/>
        <v>2.133</v>
      </c>
      <c r="Y131" s="129">
        <f t="shared" si="31"/>
        <v>2.133</v>
      </c>
      <c r="Z131" s="129">
        <f t="shared" si="31"/>
        <v>2.133</v>
      </c>
      <c r="AA131" s="129">
        <f t="shared" si="31"/>
        <v>2.133</v>
      </c>
      <c r="AB131" s="129">
        <f t="shared" si="31"/>
        <v>2.133</v>
      </c>
      <c r="AC131" s="129">
        <f t="shared" si="31"/>
        <v>2.133</v>
      </c>
      <c r="AD131" s="129">
        <f t="shared" si="31"/>
        <v>2.133</v>
      </c>
      <c r="AE131" s="129">
        <f t="shared" si="31"/>
        <v>2.133</v>
      </c>
      <c r="AF131" s="129">
        <f t="shared" si="31"/>
        <v>2.133</v>
      </c>
      <c r="AG131" s="171">
        <v>4.9930000000000003</v>
      </c>
      <c r="AH131" s="51"/>
      <c r="AI131" s="52"/>
      <c r="AK131" s="53"/>
    </row>
    <row r="132" spans="1:37" x14ac:dyDescent="0.25">
      <c r="A132" s="118" t="s">
        <v>135</v>
      </c>
      <c r="B132" s="128">
        <v>2.09</v>
      </c>
      <c r="C132" s="129">
        <f t="shared" si="30"/>
        <v>2.09</v>
      </c>
      <c r="D132" s="129">
        <f t="shared" si="30"/>
        <v>2.09</v>
      </c>
      <c r="E132" s="129">
        <f t="shared" si="30"/>
        <v>2.09</v>
      </c>
      <c r="F132" s="129">
        <f t="shared" si="30"/>
        <v>2.09</v>
      </c>
      <c r="G132" s="129">
        <f t="shared" si="30"/>
        <v>2.09</v>
      </c>
      <c r="H132" s="129">
        <f t="shared" si="30"/>
        <v>2.09</v>
      </c>
      <c r="I132" s="129">
        <f t="shared" si="30"/>
        <v>2.09</v>
      </c>
      <c r="J132" s="129">
        <f t="shared" si="30"/>
        <v>2.09</v>
      </c>
      <c r="K132" s="129">
        <f t="shared" si="30"/>
        <v>2.09</v>
      </c>
      <c r="L132" s="129">
        <f t="shared" si="30"/>
        <v>2.09</v>
      </c>
      <c r="M132" s="129">
        <f t="shared" si="30"/>
        <v>2.09</v>
      </c>
      <c r="N132" s="129">
        <f t="shared" si="30"/>
        <v>2.09</v>
      </c>
      <c r="O132" s="129">
        <f t="shared" si="30"/>
        <v>2.09</v>
      </c>
      <c r="P132" s="129">
        <f t="shared" si="30"/>
        <v>2.09</v>
      </c>
      <c r="Q132" s="129">
        <f t="shared" si="30"/>
        <v>2.09</v>
      </c>
      <c r="R132" s="129">
        <f t="shared" si="30"/>
        <v>2.09</v>
      </c>
      <c r="S132" s="129">
        <f t="shared" si="31"/>
        <v>2.09</v>
      </c>
      <c r="T132" s="129">
        <f t="shared" si="31"/>
        <v>2.09</v>
      </c>
      <c r="U132" s="129">
        <f t="shared" si="31"/>
        <v>2.09</v>
      </c>
      <c r="V132" s="129">
        <f t="shared" si="31"/>
        <v>2.09</v>
      </c>
      <c r="W132" s="129">
        <f t="shared" si="31"/>
        <v>2.09</v>
      </c>
      <c r="X132" s="129">
        <f t="shared" si="31"/>
        <v>2.09</v>
      </c>
      <c r="Y132" s="129">
        <f t="shared" si="31"/>
        <v>2.09</v>
      </c>
      <c r="Z132" s="129">
        <f t="shared" si="31"/>
        <v>2.09</v>
      </c>
      <c r="AA132" s="129">
        <f t="shared" si="31"/>
        <v>2.09</v>
      </c>
      <c r="AB132" s="129">
        <f t="shared" si="31"/>
        <v>2.09</v>
      </c>
      <c r="AC132" s="129">
        <f t="shared" si="31"/>
        <v>2.09</v>
      </c>
      <c r="AD132" s="129">
        <f t="shared" si="31"/>
        <v>2.09</v>
      </c>
      <c r="AE132" s="129">
        <f t="shared" si="31"/>
        <v>2.09</v>
      </c>
      <c r="AF132" s="129">
        <f t="shared" si="31"/>
        <v>2.09</v>
      </c>
      <c r="AG132" s="171">
        <v>4.9800000000000004</v>
      </c>
      <c r="AH132" s="51"/>
      <c r="AI132" s="52"/>
      <c r="AK132" s="53"/>
    </row>
    <row r="133" spans="1:37" x14ac:dyDescent="0.25">
      <c r="A133" s="118" t="s">
        <v>136</v>
      </c>
      <c r="B133" s="128">
        <v>1.1399999999999999</v>
      </c>
      <c r="C133" s="129">
        <f t="shared" si="30"/>
        <v>1.1399999999999999</v>
      </c>
      <c r="D133" s="129">
        <f t="shared" si="30"/>
        <v>1.1399999999999999</v>
      </c>
      <c r="E133" s="129">
        <f t="shared" si="30"/>
        <v>1.1399999999999999</v>
      </c>
      <c r="F133" s="129">
        <f t="shared" si="30"/>
        <v>1.1399999999999999</v>
      </c>
      <c r="G133" s="129">
        <f t="shared" si="30"/>
        <v>1.1399999999999999</v>
      </c>
      <c r="H133" s="129">
        <f t="shared" si="30"/>
        <v>1.1399999999999999</v>
      </c>
      <c r="I133" s="129">
        <f t="shared" si="30"/>
        <v>1.1399999999999999</v>
      </c>
      <c r="J133" s="129">
        <f t="shared" si="30"/>
        <v>1.1399999999999999</v>
      </c>
      <c r="K133" s="129">
        <f t="shared" si="30"/>
        <v>1.1399999999999999</v>
      </c>
      <c r="L133" s="129">
        <f t="shared" si="30"/>
        <v>1.1399999999999999</v>
      </c>
      <c r="M133" s="129">
        <f t="shared" si="30"/>
        <v>1.1399999999999999</v>
      </c>
      <c r="N133" s="129">
        <f t="shared" si="30"/>
        <v>1.1399999999999999</v>
      </c>
      <c r="O133" s="129">
        <f t="shared" si="30"/>
        <v>1.1399999999999999</v>
      </c>
      <c r="P133" s="129">
        <f t="shared" si="30"/>
        <v>1.1399999999999999</v>
      </c>
      <c r="Q133" s="129">
        <f t="shared" si="30"/>
        <v>1.1399999999999999</v>
      </c>
      <c r="R133" s="129">
        <f t="shared" si="30"/>
        <v>1.1399999999999999</v>
      </c>
      <c r="S133" s="129">
        <f t="shared" si="31"/>
        <v>1.1399999999999999</v>
      </c>
      <c r="T133" s="129">
        <f t="shared" si="31"/>
        <v>1.1399999999999999</v>
      </c>
      <c r="U133" s="129">
        <f t="shared" si="31"/>
        <v>1.1399999999999999</v>
      </c>
      <c r="V133" s="129">
        <f t="shared" si="31"/>
        <v>1.1399999999999999</v>
      </c>
      <c r="W133" s="129">
        <f t="shared" si="31"/>
        <v>1.1399999999999999</v>
      </c>
      <c r="X133" s="129">
        <f t="shared" si="31"/>
        <v>1.1399999999999999</v>
      </c>
      <c r="Y133" s="129">
        <f t="shared" si="31"/>
        <v>1.1399999999999999</v>
      </c>
      <c r="Z133" s="129">
        <f t="shared" si="31"/>
        <v>1.1399999999999999</v>
      </c>
      <c r="AA133" s="129">
        <f t="shared" si="31"/>
        <v>1.1399999999999999</v>
      </c>
      <c r="AB133" s="129">
        <f t="shared" si="31"/>
        <v>1.1399999999999999</v>
      </c>
      <c r="AC133" s="129">
        <f t="shared" si="31"/>
        <v>1.1399999999999999</v>
      </c>
      <c r="AD133" s="129">
        <f t="shared" si="31"/>
        <v>1.1399999999999999</v>
      </c>
      <c r="AE133" s="129">
        <f t="shared" si="31"/>
        <v>1.1399999999999999</v>
      </c>
      <c r="AF133" s="129">
        <f t="shared" si="31"/>
        <v>1.1399999999999999</v>
      </c>
      <c r="AG133" s="171">
        <v>4.95</v>
      </c>
      <c r="AH133" s="51"/>
      <c r="AI133" s="52"/>
      <c r="AK133" s="53"/>
    </row>
    <row r="134" spans="1:37" x14ac:dyDescent="0.25">
      <c r="A134" s="118" t="s">
        <v>137</v>
      </c>
      <c r="B134" s="128">
        <v>0.82</v>
      </c>
      <c r="C134" s="129">
        <f t="shared" si="30"/>
        <v>0.82</v>
      </c>
      <c r="D134" s="129">
        <f t="shared" si="30"/>
        <v>0.82</v>
      </c>
      <c r="E134" s="129">
        <f t="shared" si="30"/>
        <v>0.82</v>
      </c>
      <c r="F134" s="129">
        <f t="shared" si="30"/>
        <v>0.82</v>
      </c>
      <c r="G134" s="129">
        <f t="shared" si="30"/>
        <v>0.82</v>
      </c>
      <c r="H134" s="129">
        <f t="shared" si="30"/>
        <v>0.82</v>
      </c>
      <c r="I134" s="129">
        <f t="shared" si="30"/>
        <v>0.82</v>
      </c>
      <c r="J134" s="129">
        <f t="shared" si="30"/>
        <v>0.82</v>
      </c>
      <c r="K134" s="129">
        <f t="shared" si="30"/>
        <v>0.82</v>
      </c>
      <c r="L134" s="129">
        <f t="shared" si="30"/>
        <v>0.82</v>
      </c>
      <c r="M134" s="129">
        <f t="shared" si="30"/>
        <v>0.82</v>
      </c>
      <c r="N134" s="129">
        <f t="shared" si="30"/>
        <v>0.82</v>
      </c>
      <c r="O134" s="129">
        <f t="shared" si="30"/>
        <v>0.82</v>
      </c>
      <c r="P134" s="129">
        <f t="shared" si="30"/>
        <v>0.82</v>
      </c>
      <c r="Q134" s="129">
        <f t="shared" si="30"/>
        <v>0.82</v>
      </c>
      <c r="R134" s="129">
        <f t="shared" si="30"/>
        <v>0.82</v>
      </c>
      <c r="S134" s="129">
        <f t="shared" si="31"/>
        <v>0.82</v>
      </c>
      <c r="T134" s="129">
        <f t="shared" si="31"/>
        <v>0.82</v>
      </c>
      <c r="U134" s="129">
        <f t="shared" si="31"/>
        <v>0.82</v>
      </c>
      <c r="V134" s="129">
        <f t="shared" si="31"/>
        <v>0.82</v>
      </c>
      <c r="W134" s="129">
        <f t="shared" si="31"/>
        <v>0.82</v>
      </c>
      <c r="X134" s="129">
        <f t="shared" si="31"/>
        <v>0.82</v>
      </c>
      <c r="Y134" s="129">
        <f t="shared" si="31"/>
        <v>0.82</v>
      </c>
      <c r="Z134" s="129">
        <f t="shared" si="31"/>
        <v>0.82</v>
      </c>
      <c r="AA134" s="129">
        <f t="shared" si="31"/>
        <v>0.82</v>
      </c>
      <c r="AB134" s="129">
        <f t="shared" si="31"/>
        <v>0.82</v>
      </c>
      <c r="AC134" s="129">
        <f t="shared" si="31"/>
        <v>0.82</v>
      </c>
      <c r="AD134" s="129">
        <f t="shared" si="31"/>
        <v>0.82</v>
      </c>
      <c r="AE134" s="129">
        <f t="shared" si="31"/>
        <v>0.82</v>
      </c>
      <c r="AF134" s="129">
        <f t="shared" si="31"/>
        <v>0.82</v>
      </c>
      <c r="AG134" s="171">
        <v>4.95</v>
      </c>
      <c r="AH134" s="51"/>
      <c r="AI134" s="52"/>
      <c r="AK134" s="53"/>
    </row>
    <row r="135" spans="1:37" x14ac:dyDescent="0.25">
      <c r="A135" s="118" t="s">
        <v>138</v>
      </c>
      <c r="B135" s="128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/>
      <c r="AC135" s="129"/>
      <c r="AD135" s="129"/>
      <c r="AE135" s="129"/>
      <c r="AF135" s="129"/>
      <c r="AG135" s="171">
        <v>4.8</v>
      </c>
      <c r="AH135" s="51"/>
      <c r="AI135" s="52"/>
      <c r="AK135" s="53"/>
    </row>
    <row r="136" spans="1:37" x14ac:dyDescent="0.25">
      <c r="A136" s="118" t="s">
        <v>139</v>
      </c>
      <c r="B136" s="128">
        <v>2</v>
      </c>
      <c r="C136" s="129">
        <f t="shared" ref="C136:R142" si="32">B136</f>
        <v>2</v>
      </c>
      <c r="D136" s="129">
        <f t="shared" si="32"/>
        <v>2</v>
      </c>
      <c r="E136" s="129">
        <f t="shared" si="32"/>
        <v>2</v>
      </c>
      <c r="F136" s="129">
        <f t="shared" si="32"/>
        <v>2</v>
      </c>
      <c r="G136" s="129">
        <f t="shared" si="32"/>
        <v>2</v>
      </c>
      <c r="H136" s="129">
        <f t="shared" si="32"/>
        <v>2</v>
      </c>
      <c r="I136" s="129">
        <f t="shared" si="32"/>
        <v>2</v>
      </c>
      <c r="J136" s="129">
        <f t="shared" si="32"/>
        <v>2</v>
      </c>
      <c r="K136" s="129">
        <f t="shared" si="32"/>
        <v>2</v>
      </c>
      <c r="L136" s="129">
        <f t="shared" si="32"/>
        <v>2</v>
      </c>
      <c r="M136" s="129">
        <f t="shared" si="32"/>
        <v>2</v>
      </c>
      <c r="N136" s="129">
        <f t="shared" si="32"/>
        <v>2</v>
      </c>
      <c r="O136" s="129">
        <f t="shared" si="32"/>
        <v>2</v>
      </c>
      <c r="P136" s="129">
        <f t="shared" si="32"/>
        <v>2</v>
      </c>
      <c r="Q136" s="129">
        <f t="shared" si="32"/>
        <v>2</v>
      </c>
      <c r="R136" s="129">
        <f t="shared" si="32"/>
        <v>2</v>
      </c>
      <c r="S136" s="129">
        <f t="shared" ref="S136:AF142" si="33">R136</f>
        <v>2</v>
      </c>
      <c r="T136" s="129">
        <f t="shared" si="33"/>
        <v>2</v>
      </c>
      <c r="U136" s="129">
        <f t="shared" si="33"/>
        <v>2</v>
      </c>
      <c r="V136" s="129">
        <f t="shared" si="33"/>
        <v>2</v>
      </c>
      <c r="W136" s="129">
        <f t="shared" si="33"/>
        <v>2</v>
      </c>
      <c r="X136" s="129">
        <f t="shared" si="33"/>
        <v>2</v>
      </c>
      <c r="Y136" s="129">
        <f t="shared" si="33"/>
        <v>2</v>
      </c>
      <c r="Z136" s="129">
        <f t="shared" si="33"/>
        <v>2</v>
      </c>
      <c r="AA136" s="129">
        <f t="shared" si="33"/>
        <v>2</v>
      </c>
      <c r="AB136" s="129">
        <f t="shared" si="33"/>
        <v>2</v>
      </c>
      <c r="AC136" s="129">
        <f t="shared" si="33"/>
        <v>2</v>
      </c>
      <c r="AD136" s="129">
        <f t="shared" si="33"/>
        <v>2</v>
      </c>
      <c r="AE136" s="129">
        <f t="shared" si="33"/>
        <v>2</v>
      </c>
      <c r="AF136" s="129">
        <f t="shared" si="33"/>
        <v>2</v>
      </c>
      <c r="AG136" s="171">
        <v>4.8</v>
      </c>
      <c r="AH136" s="51"/>
      <c r="AI136" s="52"/>
      <c r="AK136" s="53"/>
    </row>
    <row r="137" spans="1:37" x14ac:dyDescent="0.25">
      <c r="A137" s="118" t="s">
        <v>140</v>
      </c>
      <c r="B137" s="128">
        <v>5.61</v>
      </c>
      <c r="C137" s="129">
        <f t="shared" si="32"/>
        <v>5.61</v>
      </c>
      <c r="D137" s="129">
        <f t="shared" si="32"/>
        <v>5.61</v>
      </c>
      <c r="E137" s="129">
        <f t="shared" si="32"/>
        <v>5.61</v>
      </c>
      <c r="F137" s="129">
        <f t="shared" si="32"/>
        <v>5.61</v>
      </c>
      <c r="G137" s="129">
        <f t="shared" si="32"/>
        <v>5.61</v>
      </c>
      <c r="H137" s="129">
        <f t="shared" si="32"/>
        <v>5.61</v>
      </c>
      <c r="I137" s="129">
        <f t="shared" si="32"/>
        <v>5.61</v>
      </c>
      <c r="J137" s="129">
        <f t="shared" si="32"/>
        <v>5.61</v>
      </c>
      <c r="K137" s="129">
        <f t="shared" si="32"/>
        <v>5.61</v>
      </c>
      <c r="L137" s="129">
        <f t="shared" si="32"/>
        <v>5.61</v>
      </c>
      <c r="M137" s="129">
        <f t="shared" si="32"/>
        <v>5.61</v>
      </c>
      <c r="N137" s="129">
        <f t="shared" si="32"/>
        <v>5.61</v>
      </c>
      <c r="O137" s="129">
        <f t="shared" si="32"/>
        <v>5.61</v>
      </c>
      <c r="P137" s="129">
        <f t="shared" si="32"/>
        <v>5.61</v>
      </c>
      <c r="Q137" s="129">
        <f t="shared" si="32"/>
        <v>5.61</v>
      </c>
      <c r="R137" s="129">
        <f t="shared" si="32"/>
        <v>5.61</v>
      </c>
      <c r="S137" s="129">
        <f t="shared" si="33"/>
        <v>5.61</v>
      </c>
      <c r="T137" s="129">
        <f t="shared" si="33"/>
        <v>5.61</v>
      </c>
      <c r="U137" s="129">
        <f t="shared" si="33"/>
        <v>5.61</v>
      </c>
      <c r="V137" s="129">
        <f t="shared" si="33"/>
        <v>5.61</v>
      </c>
      <c r="W137" s="129">
        <f t="shared" si="33"/>
        <v>5.61</v>
      </c>
      <c r="X137" s="129">
        <f t="shared" si="33"/>
        <v>5.61</v>
      </c>
      <c r="Y137" s="129">
        <f t="shared" si="33"/>
        <v>5.61</v>
      </c>
      <c r="Z137" s="129">
        <f t="shared" si="33"/>
        <v>5.61</v>
      </c>
      <c r="AA137" s="129">
        <f t="shared" si="33"/>
        <v>5.61</v>
      </c>
      <c r="AB137" s="129">
        <f t="shared" si="33"/>
        <v>5.61</v>
      </c>
      <c r="AC137" s="129">
        <f t="shared" si="33"/>
        <v>5.61</v>
      </c>
      <c r="AD137" s="129">
        <f t="shared" si="33"/>
        <v>5.61</v>
      </c>
      <c r="AE137" s="129">
        <f t="shared" si="33"/>
        <v>5.61</v>
      </c>
      <c r="AF137" s="129">
        <f t="shared" si="33"/>
        <v>5.61</v>
      </c>
      <c r="AG137" s="171">
        <v>4.8</v>
      </c>
      <c r="AH137" s="51"/>
      <c r="AI137" s="52"/>
      <c r="AK137" s="53"/>
    </row>
    <row r="138" spans="1:37" x14ac:dyDescent="0.25">
      <c r="A138" s="118" t="s">
        <v>141</v>
      </c>
      <c r="B138" s="128">
        <v>1.25</v>
      </c>
      <c r="C138" s="129">
        <f t="shared" si="32"/>
        <v>1.25</v>
      </c>
      <c r="D138" s="129">
        <f t="shared" si="32"/>
        <v>1.25</v>
      </c>
      <c r="E138" s="129">
        <f t="shared" si="32"/>
        <v>1.25</v>
      </c>
      <c r="F138" s="129">
        <f t="shared" si="32"/>
        <v>1.25</v>
      </c>
      <c r="G138" s="129">
        <f t="shared" si="32"/>
        <v>1.25</v>
      </c>
      <c r="H138" s="129">
        <f t="shared" si="32"/>
        <v>1.25</v>
      </c>
      <c r="I138" s="129">
        <f t="shared" si="32"/>
        <v>1.25</v>
      </c>
      <c r="J138" s="129">
        <f t="shared" si="32"/>
        <v>1.25</v>
      </c>
      <c r="K138" s="129">
        <f t="shared" si="32"/>
        <v>1.25</v>
      </c>
      <c r="L138" s="129">
        <f t="shared" si="32"/>
        <v>1.25</v>
      </c>
      <c r="M138" s="129">
        <f t="shared" si="32"/>
        <v>1.25</v>
      </c>
      <c r="N138" s="129">
        <f t="shared" si="32"/>
        <v>1.25</v>
      </c>
      <c r="O138" s="129">
        <f t="shared" si="32"/>
        <v>1.25</v>
      </c>
      <c r="P138" s="129">
        <f t="shared" si="32"/>
        <v>1.25</v>
      </c>
      <c r="Q138" s="129">
        <f t="shared" si="32"/>
        <v>1.25</v>
      </c>
      <c r="R138" s="129">
        <f t="shared" si="32"/>
        <v>1.25</v>
      </c>
      <c r="S138" s="129">
        <f t="shared" si="33"/>
        <v>1.25</v>
      </c>
      <c r="T138" s="129">
        <f t="shared" si="33"/>
        <v>1.25</v>
      </c>
      <c r="U138" s="129">
        <f t="shared" si="33"/>
        <v>1.25</v>
      </c>
      <c r="V138" s="129">
        <f t="shared" si="33"/>
        <v>1.25</v>
      </c>
      <c r="W138" s="129">
        <f t="shared" si="33"/>
        <v>1.25</v>
      </c>
      <c r="X138" s="129">
        <f t="shared" si="33"/>
        <v>1.25</v>
      </c>
      <c r="Y138" s="129">
        <f t="shared" si="33"/>
        <v>1.25</v>
      </c>
      <c r="Z138" s="129">
        <f t="shared" si="33"/>
        <v>1.25</v>
      </c>
      <c r="AA138" s="129">
        <f t="shared" si="33"/>
        <v>1.25</v>
      </c>
      <c r="AB138" s="129">
        <f t="shared" si="33"/>
        <v>1.25</v>
      </c>
      <c r="AC138" s="129">
        <f t="shared" si="33"/>
        <v>1.25</v>
      </c>
      <c r="AD138" s="129">
        <f t="shared" si="33"/>
        <v>1.25</v>
      </c>
      <c r="AE138" s="129">
        <f t="shared" si="33"/>
        <v>1.25</v>
      </c>
      <c r="AF138" s="129">
        <f t="shared" si="33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142</v>
      </c>
      <c r="B139" s="128">
        <v>1.25</v>
      </c>
      <c r="C139" s="129">
        <f t="shared" si="32"/>
        <v>1.25</v>
      </c>
      <c r="D139" s="129">
        <f t="shared" si="32"/>
        <v>1.25</v>
      </c>
      <c r="E139" s="129">
        <f t="shared" si="32"/>
        <v>1.25</v>
      </c>
      <c r="F139" s="129">
        <f t="shared" si="32"/>
        <v>1.25</v>
      </c>
      <c r="G139" s="129">
        <f t="shared" si="32"/>
        <v>1.25</v>
      </c>
      <c r="H139" s="129">
        <f t="shared" si="32"/>
        <v>1.25</v>
      </c>
      <c r="I139" s="129">
        <f t="shared" si="32"/>
        <v>1.25</v>
      </c>
      <c r="J139" s="129">
        <f t="shared" si="32"/>
        <v>1.25</v>
      </c>
      <c r="K139" s="129">
        <f t="shared" si="32"/>
        <v>1.25</v>
      </c>
      <c r="L139" s="129">
        <f t="shared" si="32"/>
        <v>1.25</v>
      </c>
      <c r="M139" s="129">
        <f t="shared" si="32"/>
        <v>1.25</v>
      </c>
      <c r="N139" s="129">
        <f t="shared" si="32"/>
        <v>1.25</v>
      </c>
      <c r="O139" s="129">
        <f t="shared" si="32"/>
        <v>1.25</v>
      </c>
      <c r="P139" s="129">
        <f t="shared" si="32"/>
        <v>1.25</v>
      </c>
      <c r="Q139" s="129">
        <f t="shared" si="32"/>
        <v>1.25</v>
      </c>
      <c r="R139" s="129">
        <f t="shared" si="32"/>
        <v>1.25</v>
      </c>
      <c r="S139" s="129">
        <f t="shared" si="33"/>
        <v>1.25</v>
      </c>
      <c r="T139" s="129">
        <f t="shared" si="33"/>
        <v>1.25</v>
      </c>
      <c r="U139" s="129">
        <f t="shared" si="33"/>
        <v>1.25</v>
      </c>
      <c r="V139" s="129">
        <f t="shared" si="33"/>
        <v>1.25</v>
      </c>
      <c r="W139" s="129">
        <f t="shared" si="33"/>
        <v>1.25</v>
      </c>
      <c r="X139" s="129">
        <f t="shared" si="33"/>
        <v>1.25</v>
      </c>
      <c r="Y139" s="129">
        <f t="shared" si="33"/>
        <v>1.25</v>
      </c>
      <c r="Z139" s="129">
        <f t="shared" si="33"/>
        <v>1.25</v>
      </c>
      <c r="AA139" s="129">
        <f t="shared" si="33"/>
        <v>1.25</v>
      </c>
      <c r="AB139" s="129">
        <f t="shared" si="33"/>
        <v>1.25</v>
      </c>
      <c r="AC139" s="129">
        <f t="shared" si="33"/>
        <v>1.25</v>
      </c>
      <c r="AD139" s="129">
        <f t="shared" si="33"/>
        <v>1.25</v>
      </c>
      <c r="AE139" s="129">
        <f t="shared" si="33"/>
        <v>1.25</v>
      </c>
      <c r="AF139" s="129">
        <f t="shared" si="33"/>
        <v>1.25</v>
      </c>
      <c r="AG139" s="171">
        <v>4.5</v>
      </c>
      <c r="AH139" s="51"/>
      <c r="AI139" s="52"/>
      <c r="AK139" s="53"/>
    </row>
    <row r="140" spans="1:37" x14ac:dyDescent="0.25">
      <c r="A140" s="118" t="s">
        <v>143</v>
      </c>
      <c r="B140" s="128">
        <v>1.46</v>
      </c>
      <c r="C140" s="129">
        <f t="shared" si="32"/>
        <v>1.46</v>
      </c>
      <c r="D140" s="129">
        <f t="shared" si="32"/>
        <v>1.46</v>
      </c>
      <c r="E140" s="129">
        <f t="shared" si="32"/>
        <v>1.46</v>
      </c>
      <c r="F140" s="129">
        <f t="shared" si="32"/>
        <v>1.46</v>
      </c>
      <c r="G140" s="129">
        <f t="shared" si="32"/>
        <v>1.46</v>
      </c>
      <c r="H140" s="129">
        <f t="shared" si="32"/>
        <v>1.46</v>
      </c>
      <c r="I140" s="129">
        <f t="shared" si="32"/>
        <v>1.46</v>
      </c>
      <c r="J140" s="129">
        <f t="shared" si="32"/>
        <v>1.46</v>
      </c>
      <c r="K140" s="129">
        <f t="shared" si="32"/>
        <v>1.46</v>
      </c>
      <c r="L140" s="129">
        <f t="shared" si="32"/>
        <v>1.46</v>
      </c>
      <c r="M140" s="129">
        <f t="shared" si="32"/>
        <v>1.46</v>
      </c>
      <c r="N140" s="129">
        <f t="shared" si="32"/>
        <v>1.46</v>
      </c>
      <c r="O140" s="129">
        <f t="shared" si="32"/>
        <v>1.46</v>
      </c>
      <c r="P140" s="129">
        <f t="shared" si="32"/>
        <v>1.46</v>
      </c>
      <c r="Q140" s="129">
        <f t="shared" si="32"/>
        <v>1.46</v>
      </c>
      <c r="R140" s="129">
        <f t="shared" si="32"/>
        <v>1.46</v>
      </c>
      <c r="S140" s="129">
        <f t="shared" si="33"/>
        <v>1.46</v>
      </c>
      <c r="T140" s="129">
        <f t="shared" si="33"/>
        <v>1.46</v>
      </c>
      <c r="U140" s="129">
        <f t="shared" si="33"/>
        <v>1.46</v>
      </c>
      <c r="V140" s="129">
        <f t="shared" si="33"/>
        <v>1.46</v>
      </c>
      <c r="W140" s="129">
        <f t="shared" si="33"/>
        <v>1.46</v>
      </c>
      <c r="X140" s="129">
        <f t="shared" si="33"/>
        <v>1.46</v>
      </c>
      <c r="Y140" s="129">
        <f t="shared" si="33"/>
        <v>1.46</v>
      </c>
      <c r="Z140" s="129">
        <f t="shared" si="33"/>
        <v>1.46</v>
      </c>
      <c r="AA140" s="129">
        <f t="shared" si="33"/>
        <v>1.46</v>
      </c>
      <c r="AB140" s="129">
        <f t="shared" si="33"/>
        <v>1.46</v>
      </c>
      <c r="AC140" s="129">
        <f t="shared" si="33"/>
        <v>1.46</v>
      </c>
      <c r="AD140" s="129">
        <f t="shared" si="33"/>
        <v>1.46</v>
      </c>
      <c r="AE140" s="129">
        <f t="shared" si="33"/>
        <v>1.46</v>
      </c>
      <c r="AF140" s="129">
        <f t="shared" si="33"/>
        <v>1.46</v>
      </c>
      <c r="AG140" s="171">
        <v>4.4550000000000001</v>
      </c>
      <c r="AH140" s="51"/>
      <c r="AI140" s="52"/>
      <c r="AK140" s="53"/>
    </row>
    <row r="141" spans="1:37" x14ac:dyDescent="0.25">
      <c r="A141" s="118" t="s">
        <v>144</v>
      </c>
      <c r="B141" s="128">
        <v>3</v>
      </c>
      <c r="C141" s="129">
        <f t="shared" si="32"/>
        <v>3</v>
      </c>
      <c r="D141" s="129">
        <f t="shared" si="32"/>
        <v>3</v>
      </c>
      <c r="E141" s="129">
        <f t="shared" si="32"/>
        <v>3</v>
      </c>
      <c r="F141" s="129">
        <f t="shared" si="32"/>
        <v>3</v>
      </c>
      <c r="G141" s="129">
        <f t="shared" si="32"/>
        <v>3</v>
      </c>
      <c r="H141" s="129">
        <f t="shared" si="32"/>
        <v>3</v>
      </c>
      <c r="I141" s="129">
        <f t="shared" si="32"/>
        <v>3</v>
      </c>
      <c r="J141" s="129">
        <f t="shared" si="32"/>
        <v>3</v>
      </c>
      <c r="K141" s="129">
        <f t="shared" si="32"/>
        <v>3</v>
      </c>
      <c r="L141" s="129">
        <f t="shared" si="32"/>
        <v>3</v>
      </c>
      <c r="M141" s="129">
        <f t="shared" si="32"/>
        <v>3</v>
      </c>
      <c r="N141" s="129">
        <f t="shared" si="32"/>
        <v>3</v>
      </c>
      <c r="O141" s="129">
        <f t="shared" si="32"/>
        <v>3</v>
      </c>
      <c r="P141" s="129">
        <f t="shared" si="32"/>
        <v>3</v>
      </c>
      <c r="Q141" s="129">
        <f t="shared" si="32"/>
        <v>3</v>
      </c>
      <c r="R141" s="129">
        <f t="shared" si="32"/>
        <v>3</v>
      </c>
      <c r="S141" s="129">
        <f t="shared" si="33"/>
        <v>3</v>
      </c>
      <c r="T141" s="129">
        <f t="shared" si="33"/>
        <v>3</v>
      </c>
      <c r="U141" s="129">
        <f t="shared" si="33"/>
        <v>3</v>
      </c>
      <c r="V141" s="129">
        <f t="shared" si="33"/>
        <v>3</v>
      </c>
      <c r="W141" s="129">
        <f t="shared" si="33"/>
        <v>3</v>
      </c>
      <c r="X141" s="129">
        <f t="shared" si="33"/>
        <v>3</v>
      </c>
      <c r="Y141" s="129">
        <f t="shared" si="33"/>
        <v>3</v>
      </c>
      <c r="Z141" s="129">
        <f t="shared" si="33"/>
        <v>3</v>
      </c>
      <c r="AA141" s="129">
        <f t="shared" si="33"/>
        <v>3</v>
      </c>
      <c r="AB141" s="129">
        <f t="shared" si="33"/>
        <v>3</v>
      </c>
      <c r="AC141" s="129">
        <f t="shared" si="33"/>
        <v>3</v>
      </c>
      <c r="AD141" s="129">
        <f t="shared" si="33"/>
        <v>3</v>
      </c>
      <c r="AE141" s="129">
        <f t="shared" si="33"/>
        <v>3</v>
      </c>
      <c r="AF141" s="129">
        <f t="shared" si="33"/>
        <v>3</v>
      </c>
      <c r="AG141" s="171">
        <v>4.41</v>
      </c>
      <c r="AH141" s="51"/>
      <c r="AI141" s="52"/>
      <c r="AK141" s="53"/>
    </row>
    <row r="142" spans="1:37" x14ac:dyDescent="0.25">
      <c r="A142" s="118" t="s">
        <v>145</v>
      </c>
      <c r="B142" s="128">
        <v>3.3</v>
      </c>
      <c r="C142" s="129">
        <f t="shared" si="32"/>
        <v>3.3</v>
      </c>
      <c r="D142" s="129">
        <f t="shared" si="32"/>
        <v>3.3</v>
      </c>
      <c r="E142" s="129">
        <f t="shared" si="32"/>
        <v>3.3</v>
      </c>
      <c r="F142" s="129">
        <f t="shared" si="32"/>
        <v>3.3</v>
      </c>
      <c r="G142" s="129">
        <f t="shared" si="32"/>
        <v>3.3</v>
      </c>
      <c r="H142" s="129">
        <f t="shared" si="32"/>
        <v>3.3</v>
      </c>
      <c r="I142" s="129">
        <f t="shared" si="32"/>
        <v>3.3</v>
      </c>
      <c r="J142" s="129">
        <f t="shared" si="32"/>
        <v>3.3</v>
      </c>
      <c r="K142" s="129">
        <f t="shared" si="32"/>
        <v>3.3</v>
      </c>
      <c r="L142" s="129">
        <f t="shared" si="32"/>
        <v>3.3</v>
      </c>
      <c r="M142" s="129">
        <f t="shared" si="32"/>
        <v>3.3</v>
      </c>
      <c r="N142" s="129">
        <f t="shared" si="32"/>
        <v>3.3</v>
      </c>
      <c r="O142" s="129">
        <f t="shared" si="32"/>
        <v>3.3</v>
      </c>
      <c r="P142" s="129">
        <f t="shared" si="32"/>
        <v>3.3</v>
      </c>
      <c r="Q142" s="129">
        <f t="shared" si="32"/>
        <v>3.3</v>
      </c>
      <c r="R142" s="129">
        <f t="shared" si="32"/>
        <v>3.3</v>
      </c>
      <c r="S142" s="129">
        <f t="shared" si="33"/>
        <v>3.3</v>
      </c>
      <c r="T142" s="129">
        <f t="shared" si="33"/>
        <v>3.3</v>
      </c>
      <c r="U142" s="129">
        <f t="shared" si="33"/>
        <v>3.3</v>
      </c>
      <c r="V142" s="129">
        <f t="shared" si="33"/>
        <v>3.3</v>
      </c>
      <c r="W142" s="129">
        <f t="shared" si="33"/>
        <v>3.3</v>
      </c>
      <c r="X142" s="129">
        <f t="shared" si="33"/>
        <v>3.3</v>
      </c>
      <c r="Y142" s="129">
        <f t="shared" si="33"/>
        <v>3.3</v>
      </c>
      <c r="Z142" s="129">
        <f t="shared" si="33"/>
        <v>3.3</v>
      </c>
      <c r="AA142" s="129">
        <f t="shared" si="33"/>
        <v>3.3</v>
      </c>
      <c r="AB142" s="129">
        <f t="shared" si="33"/>
        <v>3.3</v>
      </c>
      <c r="AC142" s="129">
        <f t="shared" si="33"/>
        <v>3.3</v>
      </c>
      <c r="AD142" s="129">
        <f t="shared" si="33"/>
        <v>3.3</v>
      </c>
      <c r="AE142" s="129">
        <f t="shared" si="33"/>
        <v>3.3</v>
      </c>
      <c r="AF142" s="129">
        <f t="shared" si="33"/>
        <v>3.3</v>
      </c>
      <c r="AG142" s="171">
        <v>4.4000000000000004</v>
      </c>
      <c r="AH142" s="51"/>
      <c r="AI142" s="52"/>
      <c r="AK142" s="53"/>
    </row>
    <row r="143" spans="1:37" x14ac:dyDescent="0.25">
      <c r="A143" s="118" t="s">
        <v>146</v>
      </c>
      <c r="B143" s="128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71">
        <v>4.3600000000000003</v>
      </c>
      <c r="AH143" s="51"/>
      <c r="AI143" s="52"/>
      <c r="AK143" s="53"/>
    </row>
    <row r="144" spans="1:37" x14ac:dyDescent="0.25">
      <c r="A144" s="118" t="s">
        <v>147</v>
      </c>
      <c r="B144" s="128">
        <v>1.76</v>
      </c>
      <c r="C144" s="129">
        <f t="shared" ref="C144:R145" si="34">B144</f>
        <v>1.76</v>
      </c>
      <c r="D144" s="129">
        <f t="shared" si="34"/>
        <v>1.76</v>
      </c>
      <c r="E144" s="129">
        <f t="shared" si="34"/>
        <v>1.76</v>
      </c>
      <c r="F144" s="129">
        <f t="shared" si="34"/>
        <v>1.76</v>
      </c>
      <c r="G144" s="129">
        <f t="shared" si="34"/>
        <v>1.76</v>
      </c>
      <c r="H144" s="129">
        <f t="shared" si="34"/>
        <v>1.76</v>
      </c>
      <c r="I144" s="129">
        <f t="shared" si="34"/>
        <v>1.76</v>
      </c>
      <c r="J144" s="129">
        <f t="shared" si="34"/>
        <v>1.76</v>
      </c>
      <c r="K144" s="129">
        <f t="shared" si="34"/>
        <v>1.76</v>
      </c>
      <c r="L144" s="129">
        <f t="shared" si="34"/>
        <v>1.76</v>
      </c>
      <c r="M144" s="129">
        <f t="shared" si="34"/>
        <v>1.76</v>
      </c>
      <c r="N144" s="129">
        <f t="shared" si="34"/>
        <v>1.76</v>
      </c>
      <c r="O144" s="129">
        <f t="shared" si="34"/>
        <v>1.76</v>
      </c>
      <c r="P144" s="129">
        <f t="shared" si="34"/>
        <v>1.76</v>
      </c>
      <c r="Q144" s="129">
        <f t="shared" si="34"/>
        <v>1.76</v>
      </c>
      <c r="R144" s="129">
        <f t="shared" si="34"/>
        <v>1.76</v>
      </c>
      <c r="S144" s="129">
        <f t="shared" ref="S144:AF145" si="35">R144</f>
        <v>1.76</v>
      </c>
      <c r="T144" s="129">
        <f t="shared" si="35"/>
        <v>1.76</v>
      </c>
      <c r="U144" s="129">
        <f t="shared" si="35"/>
        <v>1.76</v>
      </c>
      <c r="V144" s="129">
        <f t="shared" si="35"/>
        <v>1.76</v>
      </c>
      <c r="W144" s="129">
        <f t="shared" si="35"/>
        <v>1.76</v>
      </c>
      <c r="X144" s="129">
        <f t="shared" si="35"/>
        <v>1.76</v>
      </c>
      <c r="Y144" s="129">
        <f t="shared" si="35"/>
        <v>1.76</v>
      </c>
      <c r="Z144" s="129">
        <f t="shared" si="35"/>
        <v>1.76</v>
      </c>
      <c r="AA144" s="129">
        <f t="shared" si="35"/>
        <v>1.76</v>
      </c>
      <c r="AB144" s="129">
        <f t="shared" si="35"/>
        <v>1.76</v>
      </c>
      <c r="AC144" s="129">
        <f t="shared" si="35"/>
        <v>1.76</v>
      </c>
      <c r="AD144" s="129">
        <f t="shared" si="35"/>
        <v>1.76</v>
      </c>
      <c r="AE144" s="129">
        <f t="shared" si="35"/>
        <v>1.76</v>
      </c>
      <c r="AF144" s="129">
        <f t="shared" si="35"/>
        <v>1.76</v>
      </c>
      <c r="AG144" s="171">
        <v>4.2</v>
      </c>
      <c r="AH144" s="51"/>
      <c r="AI144" s="52"/>
      <c r="AK144" s="53"/>
    </row>
    <row r="145" spans="1:37" x14ac:dyDescent="0.25">
      <c r="A145" s="118" t="s">
        <v>148</v>
      </c>
      <c r="B145" s="128">
        <v>0</v>
      </c>
      <c r="C145" s="129">
        <f t="shared" si="34"/>
        <v>0</v>
      </c>
      <c r="D145" s="129">
        <f t="shared" si="34"/>
        <v>0</v>
      </c>
      <c r="E145" s="129">
        <f t="shared" si="34"/>
        <v>0</v>
      </c>
      <c r="F145" s="129">
        <f t="shared" si="34"/>
        <v>0</v>
      </c>
      <c r="G145" s="129">
        <f t="shared" si="34"/>
        <v>0</v>
      </c>
      <c r="H145" s="129">
        <f t="shared" si="34"/>
        <v>0</v>
      </c>
      <c r="I145" s="129">
        <f t="shared" si="34"/>
        <v>0</v>
      </c>
      <c r="J145" s="129">
        <f t="shared" si="34"/>
        <v>0</v>
      </c>
      <c r="K145" s="129">
        <f t="shared" si="34"/>
        <v>0</v>
      </c>
      <c r="L145" s="129">
        <f t="shared" si="34"/>
        <v>0</v>
      </c>
      <c r="M145" s="129">
        <f t="shared" si="34"/>
        <v>0</v>
      </c>
      <c r="N145" s="129">
        <f t="shared" si="34"/>
        <v>0</v>
      </c>
      <c r="O145" s="129">
        <f t="shared" si="34"/>
        <v>0</v>
      </c>
      <c r="P145" s="129">
        <f t="shared" si="34"/>
        <v>0</v>
      </c>
      <c r="Q145" s="129">
        <f t="shared" si="34"/>
        <v>0</v>
      </c>
      <c r="R145" s="129">
        <f t="shared" si="34"/>
        <v>0</v>
      </c>
      <c r="S145" s="129">
        <f t="shared" si="35"/>
        <v>0</v>
      </c>
      <c r="T145" s="129">
        <f t="shared" si="35"/>
        <v>0</v>
      </c>
      <c r="U145" s="129">
        <f t="shared" si="35"/>
        <v>0</v>
      </c>
      <c r="V145" s="129">
        <f t="shared" si="35"/>
        <v>0</v>
      </c>
      <c r="W145" s="129">
        <f t="shared" si="35"/>
        <v>0</v>
      </c>
      <c r="X145" s="129">
        <f t="shared" si="35"/>
        <v>0</v>
      </c>
      <c r="Y145" s="129">
        <f t="shared" si="35"/>
        <v>0</v>
      </c>
      <c r="Z145" s="129">
        <f t="shared" si="35"/>
        <v>0</v>
      </c>
      <c r="AA145" s="129">
        <f t="shared" si="35"/>
        <v>0</v>
      </c>
      <c r="AB145" s="129">
        <f t="shared" si="35"/>
        <v>0</v>
      </c>
      <c r="AC145" s="129">
        <f t="shared" si="35"/>
        <v>0</v>
      </c>
      <c r="AD145" s="129">
        <f t="shared" si="35"/>
        <v>0</v>
      </c>
      <c r="AE145" s="129">
        <f t="shared" si="35"/>
        <v>0</v>
      </c>
      <c r="AF145" s="129">
        <f t="shared" si="35"/>
        <v>0</v>
      </c>
      <c r="AG145" s="171">
        <v>4</v>
      </c>
      <c r="AH145" s="51"/>
      <c r="AI145" s="52"/>
      <c r="AK145" s="53"/>
    </row>
    <row r="146" spans="1:37" x14ac:dyDescent="0.25">
      <c r="A146" s="118" t="s">
        <v>149</v>
      </c>
      <c r="B146" s="128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71">
        <v>4</v>
      </c>
      <c r="AH146" s="51"/>
      <c r="AI146" s="52"/>
      <c r="AK146" s="53"/>
    </row>
    <row r="147" spans="1:37" x14ac:dyDescent="0.25">
      <c r="A147" s="118" t="s">
        <v>150</v>
      </c>
      <c r="B147" s="128">
        <v>0.1</v>
      </c>
      <c r="C147" s="129">
        <f t="shared" ref="C147:R150" si="36">B147</f>
        <v>0.1</v>
      </c>
      <c r="D147" s="129">
        <f t="shared" si="36"/>
        <v>0.1</v>
      </c>
      <c r="E147" s="129">
        <f t="shared" si="36"/>
        <v>0.1</v>
      </c>
      <c r="F147" s="129">
        <f t="shared" si="36"/>
        <v>0.1</v>
      </c>
      <c r="G147" s="129">
        <f t="shared" si="36"/>
        <v>0.1</v>
      </c>
      <c r="H147" s="129">
        <f t="shared" si="36"/>
        <v>0.1</v>
      </c>
      <c r="I147" s="129">
        <f t="shared" si="36"/>
        <v>0.1</v>
      </c>
      <c r="J147" s="129">
        <f t="shared" si="36"/>
        <v>0.1</v>
      </c>
      <c r="K147" s="129">
        <f t="shared" si="36"/>
        <v>0.1</v>
      </c>
      <c r="L147" s="129">
        <f t="shared" si="36"/>
        <v>0.1</v>
      </c>
      <c r="M147" s="129">
        <f t="shared" si="36"/>
        <v>0.1</v>
      </c>
      <c r="N147" s="129">
        <f t="shared" si="36"/>
        <v>0.1</v>
      </c>
      <c r="O147" s="129">
        <f t="shared" si="36"/>
        <v>0.1</v>
      </c>
      <c r="P147" s="129">
        <f t="shared" si="36"/>
        <v>0.1</v>
      </c>
      <c r="Q147" s="129">
        <f t="shared" si="36"/>
        <v>0.1</v>
      </c>
      <c r="R147" s="129">
        <f t="shared" si="36"/>
        <v>0.1</v>
      </c>
      <c r="S147" s="129">
        <f t="shared" ref="S147:AF150" si="37">R147</f>
        <v>0.1</v>
      </c>
      <c r="T147" s="129">
        <f t="shared" si="37"/>
        <v>0.1</v>
      </c>
      <c r="U147" s="129">
        <f t="shared" si="37"/>
        <v>0.1</v>
      </c>
      <c r="V147" s="129">
        <f t="shared" si="37"/>
        <v>0.1</v>
      </c>
      <c r="W147" s="129">
        <f t="shared" si="37"/>
        <v>0.1</v>
      </c>
      <c r="X147" s="129">
        <f t="shared" si="37"/>
        <v>0.1</v>
      </c>
      <c r="Y147" s="129">
        <f t="shared" si="37"/>
        <v>0.1</v>
      </c>
      <c r="Z147" s="129">
        <f t="shared" si="37"/>
        <v>0.1</v>
      </c>
      <c r="AA147" s="129">
        <f t="shared" si="37"/>
        <v>0.1</v>
      </c>
      <c r="AB147" s="129">
        <f t="shared" si="37"/>
        <v>0.1</v>
      </c>
      <c r="AC147" s="129">
        <f t="shared" si="37"/>
        <v>0.1</v>
      </c>
      <c r="AD147" s="129">
        <f t="shared" si="37"/>
        <v>0.1</v>
      </c>
      <c r="AE147" s="129">
        <f t="shared" si="37"/>
        <v>0.1</v>
      </c>
      <c r="AF147" s="129">
        <f t="shared" si="37"/>
        <v>0.1</v>
      </c>
      <c r="AG147" s="171">
        <v>4</v>
      </c>
      <c r="AH147" s="51"/>
      <c r="AI147" s="52"/>
      <c r="AK147" s="53"/>
    </row>
    <row r="148" spans="1:37" x14ac:dyDescent="0.25">
      <c r="A148" s="118" t="s">
        <v>151</v>
      </c>
      <c r="B148" s="128">
        <v>2.0499999999999998</v>
      </c>
      <c r="C148" s="129">
        <f t="shared" si="36"/>
        <v>2.0499999999999998</v>
      </c>
      <c r="D148" s="129">
        <f t="shared" si="36"/>
        <v>2.0499999999999998</v>
      </c>
      <c r="E148" s="129">
        <f t="shared" si="36"/>
        <v>2.0499999999999998</v>
      </c>
      <c r="F148" s="129">
        <f t="shared" si="36"/>
        <v>2.0499999999999998</v>
      </c>
      <c r="G148" s="129">
        <f t="shared" si="36"/>
        <v>2.0499999999999998</v>
      </c>
      <c r="H148" s="129">
        <f t="shared" si="36"/>
        <v>2.0499999999999998</v>
      </c>
      <c r="I148" s="129">
        <f t="shared" si="36"/>
        <v>2.0499999999999998</v>
      </c>
      <c r="J148" s="129">
        <f t="shared" si="36"/>
        <v>2.0499999999999998</v>
      </c>
      <c r="K148" s="129">
        <f t="shared" si="36"/>
        <v>2.0499999999999998</v>
      </c>
      <c r="L148" s="129">
        <f t="shared" si="36"/>
        <v>2.0499999999999998</v>
      </c>
      <c r="M148" s="129">
        <f t="shared" si="36"/>
        <v>2.0499999999999998</v>
      </c>
      <c r="N148" s="129">
        <f t="shared" si="36"/>
        <v>2.0499999999999998</v>
      </c>
      <c r="O148" s="129">
        <f t="shared" si="36"/>
        <v>2.0499999999999998</v>
      </c>
      <c r="P148" s="129">
        <f t="shared" si="36"/>
        <v>2.0499999999999998</v>
      </c>
      <c r="Q148" s="129">
        <f t="shared" si="36"/>
        <v>2.0499999999999998</v>
      </c>
      <c r="R148" s="129">
        <f t="shared" si="36"/>
        <v>2.0499999999999998</v>
      </c>
      <c r="S148" s="129">
        <f t="shared" si="37"/>
        <v>2.0499999999999998</v>
      </c>
      <c r="T148" s="129">
        <f t="shared" si="37"/>
        <v>2.0499999999999998</v>
      </c>
      <c r="U148" s="129">
        <f t="shared" si="37"/>
        <v>2.0499999999999998</v>
      </c>
      <c r="V148" s="129">
        <f t="shared" si="37"/>
        <v>2.0499999999999998</v>
      </c>
      <c r="W148" s="129">
        <f t="shared" si="37"/>
        <v>2.0499999999999998</v>
      </c>
      <c r="X148" s="129">
        <f t="shared" si="37"/>
        <v>2.0499999999999998</v>
      </c>
      <c r="Y148" s="129">
        <f t="shared" si="37"/>
        <v>2.0499999999999998</v>
      </c>
      <c r="Z148" s="129">
        <f t="shared" si="37"/>
        <v>2.0499999999999998</v>
      </c>
      <c r="AA148" s="129">
        <f t="shared" si="37"/>
        <v>2.0499999999999998</v>
      </c>
      <c r="AB148" s="129">
        <f t="shared" si="37"/>
        <v>2.0499999999999998</v>
      </c>
      <c r="AC148" s="129">
        <f t="shared" si="37"/>
        <v>2.0499999999999998</v>
      </c>
      <c r="AD148" s="129">
        <f t="shared" si="37"/>
        <v>2.0499999999999998</v>
      </c>
      <c r="AE148" s="129">
        <f t="shared" si="37"/>
        <v>2.0499999999999998</v>
      </c>
      <c r="AF148" s="129">
        <f t="shared" si="37"/>
        <v>2.0499999999999998</v>
      </c>
      <c r="AG148" s="171">
        <v>4</v>
      </c>
      <c r="AH148" s="51"/>
      <c r="AI148" s="52"/>
      <c r="AK148" s="53"/>
    </row>
    <row r="149" spans="1:37" x14ac:dyDescent="0.25">
      <c r="A149" s="118" t="s">
        <v>152</v>
      </c>
      <c r="B149" s="128">
        <v>2.7</v>
      </c>
      <c r="C149" s="129">
        <f t="shared" si="36"/>
        <v>2.7</v>
      </c>
      <c r="D149" s="129">
        <f t="shared" si="36"/>
        <v>2.7</v>
      </c>
      <c r="E149" s="129">
        <f t="shared" si="36"/>
        <v>2.7</v>
      </c>
      <c r="F149" s="129">
        <f t="shared" si="36"/>
        <v>2.7</v>
      </c>
      <c r="G149" s="129">
        <f t="shared" si="36"/>
        <v>2.7</v>
      </c>
      <c r="H149" s="129">
        <f t="shared" si="36"/>
        <v>2.7</v>
      </c>
      <c r="I149" s="129">
        <f t="shared" si="36"/>
        <v>2.7</v>
      </c>
      <c r="J149" s="129">
        <f t="shared" si="36"/>
        <v>2.7</v>
      </c>
      <c r="K149" s="129">
        <f t="shared" si="36"/>
        <v>2.7</v>
      </c>
      <c r="L149" s="129">
        <f t="shared" si="36"/>
        <v>2.7</v>
      </c>
      <c r="M149" s="129">
        <f t="shared" si="36"/>
        <v>2.7</v>
      </c>
      <c r="N149" s="129">
        <f t="shared" si="36"/>
        <v>2.7</v>
      </c>
      <c r="O149" s="129">
        <f t="shared" si="36"/>
        <v>2.7</v>
      </c>
      <c r="P149" s="129">
        <f t="shared" si="36"/>
        <v>2.7</v>
      </c>
      <c r="Q149" s="129">
        <f t="shared" si="36"/>
        <v>2.7</v>
      </c>
      <c r="R149" s="129">
        <f t="shared" si="36"/>
        <v>2.7</v>
      </c>
      <c r="S149" s="129">
        <f t="shared" si="37"/>
        <v>2.7</v>
      </c>
      <c r="T149" s="129">
        <f t="shared" si="37"/>
        <v>2.7</v>
      </c>
      <c r="U149" s="129">
        <f t="shared" si="37"/>
        <v>2.7</v>
      </c>
      <c r="V149" s="129">
        <f t="shared" si="37"/>
        <v>2.7</v>
      </c>
      <c r="W149" s="129">
        <f t="shared" si="37"/>
        <v>2.7</v>
      </c>
      <c r="X149" s="129">
        <f t="shared" si="37"/>
        <v>2.7</v>
      </c>
      <c r="Y149" s="129">
        <f t="shared" si="37"/>
        <v>2.7</v>
      </c>
      <c r="Z149" s="129">
        <f t="shared" si="37"/>
        <v>2.7</v>
      </c>
      <c r="AA149" s="129">
        <f t="shared" si="37"/>
        <v>2.7</v>
      </c>
      <c r="AB149" s="129">
        <f t="shared" si="37"/>
        <v>2.7</v>
      </c>
      <c r="AC149" s="129">
        <f t="shared" si="37"/>
        <v>2.7</v>
      </c>
      <c r="AD149" s="129">
        <f t="shared" si="37"/>
        <v>2.7</v>
      </c>
      <c r="AE149" s="129">
        <f t="shared" si="37"/>
        <v>2.7</v>
      </c>
      <c r="AF149" s="129">
        <f t="shared" si="37"/>
        <v>2.7</v>
      </c>
      <c r="AG149" s="171">
        <v>4</v>
      </c>
      <c r="AH149" s="51"/>
      <c r="AI149" s="52"/>
      <c r="AK149" s="53"/>
    </row>
    <row r="150" spans="1:37" x14ac:dyDescent="0.25">
      <c r="A150" s="118" t="s">
        <v>153</v>
      </c>
      <c r="B150" s="128">
        <v>2.15</v>
      </c>
      <c r="C150" s="129">
        <f t="shared" si="36"/>
        <v>2.15</v>
      </c>
      <c r="D150" s="129">
        <f t="shared" si="36"/>
        <v>2.15</v>
      </c>
      <c r="E150" s="129">
        <f t="shared" si="36"/>
        <v>2.15</v>
      </c>
      <c r="F150" s="129">
        <f t="shared" si="36"/>
        <v>2.15</v>
      </c>
      <c r="G150" s="129">
        <f t="shared" si="36"/>
        <v>2.15</v>
      </c>
      <c r="H150" s="129">
        <f t="shared" si="36"/>
        <v>2.15</v>
      </c>
      <c r="I150" s="129">
        <f t="shared" si="36"/>
        <v>2.15</v>
      </c>
      <c r="J150" s="129">
        <f t="shared" si="36"/>
        <v>2.15</v>
      </c>
      <c r="K150" s="129">
        <f t="shared" si="36"/>
        <v>2.15</v>
      </c>
      <c r="L150" s="129">
        <f t="shared" si="36"/>
        <v>2.15</v>
      </c>
      <c r="M150" s="129">
        <f t="shared" si="36"/>
        <v>2.15</v>
      </c>
      <c r="N150" s="129">
        <f t="shared" si="36"/>
        <v>2.15</v>
      </c>
      <c r="O150" s="129">
        <f t="shared" si="36"/>
        <v>2.15</v>
      </c>
      <c r="P150" s="129">
        <f t="shared" si="36"/>
        <v>2.15</v>
      </c>
      <c r="Q150" s="129">
        <f t="shared" si="36"/>
        <v>2.15</v>
      </c>
      <c r="R150" s="129">
        <f t="shared" si="36"/>
        <v>2.15</v>
      </c>
      <c r="S150" s="129">
        <f t="shared" si="37"/>
        <v>2.15</v>
      </c>
      <c r="T150" s="129">
        <f t="shared" si="37"/>
        <v>2.15</v>
      </c>
      <c r="U150" s="129">
        <f t="shared" si="37"/>
        <v>2.15</v>
      </c>
      <c r="V150" s="129">
        <f t="shared" si="37"/>
        <v>2.15</v>
      </c>
      <c r="W150" s="129">
        <f t="shared" si="37"/>
        <v>2.15</v>
      </c>
      <c r="X150" s="129">
        <f t="shared" si="37"/>
        <v>2.15</v>
      </c>
      <c r="Y150" s="129">
        <f t="shared" si="37"/>
        <v>2.15</v>
      </c>
      <c r="Z150" s="129">
        <f t="shared" si="37"/>
        <v>2.15</v>
      </c>
      <c r="AA150" s="129">
        <f t="shared" si="37"/>
        <v>2.15</v>
      </c>
      <c r="AB150" s="129">
        <f t="shared" si="37"/>
        <v>2.15</v>
      </c>
      <c r="AC150" s="129">
        <f t="shared" si="37"/>
        <v>2.15</v>
      </c>
      <c r="AD150" s="129">
        <f t="shared" si="37"/>
        <v>2.15</v>
      </c>
      <c r="AE150" s="129">
        <f t="shared" si="37"/>
        <v>2.15</v>
      </c>
      <c r="AF150" s="129">
        <f t="shared" si="37"/>
        <v>2.15</v>
      </c>
      <c r="AG150" s="171">
        <v>4</v>
      </c>
      <c r="AH150" s="51"/>
      <c r="AI150" s="52"/>
      <c r="AK150" s="53"/>
    </row>
    <row r="151" spans="1:37" x14ac:dyDescent="0.25">
      <c r="A151" s="118" t="s">
        <v>154</v>
      </c>
      <c r="B151" s="128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71">
        <v>4</v>
      </c>
      <c r="AH151" s="51"/>
      <c r="AI151" s="52"/>
      <c r="AK151" s="53"/>
    </row>
    <row r="152" spans="1:37" x14ac:dyDescent="0.25">
      <c r="A152" s="118" t="s">
        <v>155</v>
      </c>
      <c r="B152" s="128">
        <v>0.9</v>
      </c>
      <c r="C152" s="129">
        <f t="shared" ref="C152:R164" si="38">B152</f>
        <v>0.9</v>
      </c>
      <c r="D152" s="129">
        <f t="shared" si="38"/>
        <v>0.9</v>
      </c>
      <c r="E152" s="129">
        <f t="shared" si="38"/>
        <v>0.9</v>
      </c>
      <c r="F152" s="129">
        <f t="shared" si="38"/>
        <v>0.9</v>
      </c>
      <c r="G152" s="129">
        <f t="shared" si="38"/>
        <v>0.9</v>
      </c>
      <c r="H152" s="129">
        <f t="shared" si="38"/>
        <v>0.9</v>
      </c>
      <c r="I152" s="129">
        <f t="shared" si="38"/>
        <v>0.9</v>
      </c>
      <c r="J152" s="129">
        <f t="shared" si="38"/>
        <v>0.9</v>
      </c>
      <c r="K152" s="129">
        <f t="shared" si="38"/>
        <v>0.9</v>
      </c>
      <c r="L152" s="129">
        <f t="shared" si="38"/>
        <v>0.9</v>
      </c>
      <c r="M152" s="129">
        <f t="shared" si="38"/>
        <v>0.9</v>
      </c>
      <c r="N152" s="129">
        <f t="shared" si="38"/>
        <v>0.9</v>
      </c>
      <c r="O152" s="129">
        <f t="shared" si="38"/>
        <v>0.9</v>
      </c>
      <c r="P152" s="129">
        <f t="shared" si="38"/>
        <v>0.9</v>
      </c>
      <c r="Q152" s="129">
        <f t="shared" si="38"/>
        <v>0.9</v>
      </c>
      <c r="R152" s="129">
        <f t="shared" si="38"/>
        <v>0.9</v>
      </c>
      <c r="S152" s="129">
        <f t="shared" ref="R152:AF164" si="39">R152</f>
        <v>0.9</v>
      </c>
      <c r="T152" s="129">
        <f t="shared" si="39"/>
        <v>0.9</v>
      </c>
      <c r="U152" s="129">
        <f t="shared" si="39"/>
        <v>0.9</v>
      </c>
      <c r="V152" s="129">
        <f t="shared" si="39"/>
        <v>0.9</v>
      </c>
      <c r="W152" s="129">
        <f t="shared" si="39"/>
        <v>0.9</v>
      </c>
      <c r="X152" s="129">
        <f t="shared" si="39"/>
        <v>0.9</v>
      </c>
      <c r="Y152" s="129">
        <f t="shared" si="39"/>
        <v>0.9</v>
      </c>
      <c r="Z152" s="129">
        <f t="shared" si="39"/>
        <v>0.9</v>
      </c>
      <c r="AA152" s="129">
        <f t="shared" si="39"/>
        <v>0.9</v>
      </c>
      <c r="AB152" s="129">
        <f t="shared" si="39"/>
        <v>0.9</v>
      </c>
      <c r="AC152" s="129">
        <f t="shared" si="39"/>
        <v>0.9</v>
      </c>
      <c r="AD152" s="129">
        <f t="shared" si="39"/>
        <v>0.9</v>
      </c>
      <c r="AE152" s="129">
        <f t="shared" si="39"/>
        <v>0.9</v>
      </c>
      <c r="AF152" s="129">
        <f t="shared" si="39"/>
        <v>0.9</v>
      </c>
      <c r="AG152" s="171">
        <v>4</v>
      </c>
      <c r="AH152" s="51"/>
      <c r="AI152" s="52"/>
      <c r="AK152" s="53"/>
    </row>
    <row r="153" spans="1:37" x14ac:dyDescent="0.25">
      <c r="A153" s="118" t="s">
        <v>156</v>
      </c>
      <c r="B153" s="128">
        <v>1.08</v>
      </c>
      <c r="C153" s="129">
        <f t="shared" si="38"/>
        <v>1.08</v>
      </c>
      <c r="D153" s="129">
        <f t="shared" si="38"/>
        <v>1.08</v>
      </c>
      <c r="E153" s="129">
        <f t="shared" si="38"/>
        <v>1.08</v>
      </c>
      <c r="F153" s="129">
        <f t="shared" si="38"/>
        <v>1.08</v>
      </c>
      <c r="G153" s="129">
        <f t="shared" si="38"/>
        <v>1.08</v>
      </c>
      <c r="H153" s="129">
        <f t="shared" si="38"/>
        <v>1.08</v>
      </c>
      <c r="I153" s="129">
        <f t="shared" si="38"/>
        <v>1.08</v>
      </c>
      <c r="J153" s="129">
        <f t="shared" si="38"/>
        <v>1.08</v>
      </c>
      <c r="K153" s="129">
        <f t="shared" si="38"/>
        <v>1.08</v>
      </c>
      <c r="L153" s="129">
        <f t="shared" si="38"/>
        <v>1.08</v>
      </c>
      <c r="M153" s="129">
        <f t="shared" si="38"/>
        <v>1.08</v>
      </c>
      <c r="N153" s="129">
        <f t="shared" si="38"/>
        <v>1.08</v>
      </c>
      <c r="O153" s="129">
        <f t="shared" si="38"/>
        <v>1.08</v>
      </c>
      <c r="P153" s="129">
        <f t="shared" si="38"/>
        <v>1.08</v>
      </c>
      <c r="Q153" s="129">
        <f t="shared" si="38"/>
        <v>1.08</v>
      </c>
      <c r="R153" s="129">
        <f t="shared" si="38"/>
        <v>1.08</v>
      </c>
      <c r="S153" s="129">
        <f t="shared" si="39"/>
        <v>1.08</v>
      </c>
      <c r="T153" s="129">
        <f t="shared" si="39"/>
        <v>1.08</v>
      </c>
      <c r="U153" s="129">
        <f t="shared" si="39"/>
        <v>1.08</v>
      </c>
      <c r="V153" s="129">
        <f t="shared" si="39"/>
        <v>1.08</v>
      </c>
      <c r="W153" s="129">
        <f t="shared" si="39"/>
        <v>1.08</v>
      </c>
      <c r="X153" s="129">
        <f t="shared" si="39"/>
        <v>1.08</v>
      </c>
      <c r="Y153" s="129">
        <f t="shared" si="39"/>
        <v>1.08</v>
      </c>
      <c r="Z153" s="129">
        <f t="shared" si="39"/>
        <v>1.08</v>
      </c>
      <c r="AA153" s="129">
        <f t="shared" si="39"/>
        <v>1.08</v>
      </c>
      <c r="AB153" s="129">
        <f t="shared" si="39"/>
        <v>1.08</v>
      </c>
      <c r="AC153" s="129">
        <f t="shared" si="39"/>
        <v>1.08</v>
      </c>
      <c r="AD153" s="129">
        <f t="shared" si="39"/>
        <v>1.08</v>
      </c>
      <c r="AE153" s="129">
        <f t="shared" si="39"/>
        <v>1.08</v>
      </c>
      <c r="AF153" s="129">
        <f t="shared" si="39"/>
        <v>1.08</v>
      </c>
      <c r="AG153" s="171">
        <v>3.75</v>
      </c>
      <c r="AH153" s="51"/>
      <c r="AI153" s="52"/>
      <c r="AK153" s="53"/>
    </row>
    <row r="154" spans="1:37" x14ac:dyDescent="0.25">
      <c r="A154" s="118" t="s">
        <v>157</v>
      </c>
      <c r="B154" s="128">
        <v>2.37</v>
      </c>
      <c r="C154" s="129">
        <f t="shared" si="38"/>
        <v>2.37</v>
      </c>
      <c r="D154" s="129">
        <f t="shared" si="38"/>
        <v>2.37</v>
      </c>
      <c r="E154" s="129">
        <f t="shared" si="38"/>
        <v>2.37</v>
      </c>
      <c r="F154" s="129">
        <f t="shared" si="38"/>
        <v>2.37</v>
      </c>
      <c r="G154" s="129">
        <f t="shared" si="38"/>
        <v>2.37</v>
      </c>
      <c r="H154" s="129">
        <f t="shared" si="38"/>
        <v>2.37</v>
      </c>
      <c r="I154" s="129">
        <f t="shared" si="38"/>
        <v>2.37</v>
      </c>
      <c r="J154" s="129">
        <f t="shared" si="38"/>
        <v>2.37</v>
      </c>
      <c r="K154" s="129">
        <f t="shared" si="38"/>
        <v>2.37</v>
      </c>
      <c r="L154" s="129">
        <f t="shared" si="38"/>
        <v>2.37</v>
      </c>
      <c r="M154" s="129">
        <f t="shared" si="38"/>
        <v>2.37</v>
      </c>
      <c r="N154" s="129">
        <f t="shared" si="38"/>
        <v>2.37</v>
      </c>
      <c r="O154" s="129">
        <f t="shared" si="38"/>
        <v>2.37</v>
      </c>
      <c r="P154" s="129">
        <f t="shared" si="38"/>
        <v>2.37</v>
      </c>
      <c r="Q154" s="129">
        <f t="shared" si="38"/>
        <v>2.37</v>
      </c>
      <c r="R154" s="129">
        <f t="shared" si="38"/>
        <v>2.37</v>
      </c>
      <c r="S154" s="129">
        <f t="shared" si="39"/>
        <v>2.37</v>
      </c>
      <c r="T154" s="129">
        <f t="shared" si="39"/>
        <v>2.37</v>
      </c>
      <c r="U154" s="129">
        <f t="shared" si="39"/>
        <v>2.37</v>
      </c>
      <c r="V154" s="129">
        <f t="shared" si="39"/>
        <v>2.37</v>
      </c>
      <c r="W154" s="129">
        <f t="shared" si="39"/>
        <v>2.37</v>
      </c>
      <c r="X154" s="129">
        <f t="shared" si="39"/>
        <v>2.37</v>
      </c>
      <c r="Y154" s="129">
        <f t="shared" si="39"/>
        <v>2.37</v>
      </c>
      <c r="Z154" s="129">
        <f t="shared" si="39"/>
        <v>2.37</v>
      </c>
      <c r="AA154" s="129">
        <f t="shared" si="39"/>
        <v>2.37</v>
      </c>
      <c r="AB154" s="129">
        <f t="shared" si="39"/>
        <v>2.37</v>
      </c>
      <c r="AC154" s="129">
        <f t="shared" si="39"/>
        <v>2.37</v>
      </c>
      <c r="AD154" s="129">
        <f t="shared" si="39"/>
        <v>2.37</v>
      </c>
      <c r="AE154" s="129">
        <f t="shared" si="39"/>
        <v>2.37</v>
      </c>
      <c r="AF154" s="129">
        <f t="shared" si="39"/>
        <v>2.37</v>
      </c>
      <c r="AG154" s="171">
        <v>3.52</v>
      </c>
      <c r="AH154" s="51"/>
      <c r="AI154" s="52"/>
      <c r="AK154" s="53"/>
    </row>
    <row r="155" spans="1:37" x14ac:dyDescent="0.25">
      <c r="A155" s="118" t="s">
        <v>158</v>
      </c>
      <c r="B155" s="128">
        <v>1.81</v>
      </c>
      <c r="C155" s="129">
        <f t="shared" si="38"/>
        <v>1.81</v>
      </c>
      <c r="D155" s="129">
        <f t="shared" si="38"/>
        <v>1.81</v>
      </c>
      <c r="E155" s="129">
        <f t="shared" si="38"/>
        <v>1.81</v>
      </c>
      <c r="F155" s="129">
        <f t="shared" si="38"/>
        <v>1.81</v>
      </c>
      <c r="G155" s="129">
        <f t="shared" si="38"/>
        <v>1.81</v>
      </c>
      <c r="H155" s="129">
        <f t="shared" si="38"/>
        <v>1.81</v>
      </c>
      <c r="I155" s="129">
        <f t="shared" si="38"/>
        <v>1.81</v>
      </c>
      <c r="J155" s="129">
        <f t="shared" si="38"/>
        <v>1.81</v>
      </c>
      <c r="K155" s="129">
        <f t="shared" si="38"/>
        <v>1.81</v>
      </c>
      <c r="L155" s="129">
        <f t="shared" si="38"/>
        <v>1.81</v>
      </c>
      <c r="M155" s="129">
        <f t="shared" si="38"/>
        <v>1.81</v>
      </c>
      <c r="N155" s="129">
        <f t="shared" si="38"/>
        <v>1.81</v>
      </c>
      <c r="O155" s="129">
        <f t="shared" si="38"/>
        <v>1.81</v>
      </c>
      <c r="P155" s="129">
        <f t="shared" si="38"/>
        <v>1.81</v>
      </c>
      <c r="Q155" s="129">
        <f t="shared" si="38"/>
        <v>1.81</v>
      </c>
      <c r="R155" s="129">
        <f t="shared" si="38"/>
        <v>1.81</v>
      </c>
      <c r="S155" s="129">
        <f t="shared" si="39"/>
        <v>1.81</v>
      </c>
      <c r="T155" s="129">
        <f t="shared" si="39"/>
        <v>1.81</v>
      </c>
      <c r="U155" s="129">
        <f t="shared" si="39"/>
        <v>1.81</v>
      </c>
      <c r="V155" s="129">
        <f t="shared" si="39"/>
        <v>1.81</v>
      </c>
      <c r="W155" s="129">
        <f t="shared" si="39"/>
        <v>1.81</v>
      </c>
      <c r="X155" s="129">
        <f t="shared" si="39"/>
        <v>1.81</v>
      </c>
      <c r="Y155" s="129">
        <f t="shared" si="39"/>
        <v>1.81</v>
      </c>
      <c r="Z155" s="129">
        <f t="shared" si="39"/>
        <v>1.81</v>
      </c>
      <c r="AA155" s="129">
        <f t="shared" si="39"/>
        <v>1.81</v>
      </c>
      <c r="AB155" s="129">
        <f t="shared" si="39"/>
        <v>1.81</v>
      </c>
      <c r="AC155" s="129">
        <f t="shared" si="39"/>
        <v>1.81</v>
      </c>
      <c r="AD155" s="129">
        <f t="shared" si="39"/>
        <v>1.81</v>
      </c>
      <c r="AE155" s="129">
        <f t="shared" si="39"/>
        <v>1.81</v>
      </c>
      <c r="AF155" s="129">
        <f t="shared" si="39"/>
        <v>1.81</v>
      </c>
      <c r="AG155" s="171">
        <v>3.33</v>
      </c>
      <c r="AH155" s="51"/>
      <c r="AI155" s="52"/>
      <c r="AK155" s="53"/>
    </row>
    <row r="156" spans="1:37" x14ac:dyDescent="0.25">
      <c r="A156" s="118" t="s">
        <v>159</v>
      </c>
      <c r="B156" s="128">
        <v>1.0900000000000001</v>
      </c>
      <c r="C156" s="129">
        <f t="shared" si="38"/>
        <v>1.0900000000000001</v>
      </c>
      <c r="D156" s="129">
        <f t="shared" si="38"/>
        <v>1.0900000000000001</v>
      </c>
      <c r="E156" s="129">
        <f t="shared" si="38"/>
        <v>1.0900000000000001</v>
      </c>
      <c r="F156" s="129">
        <f t="shared" si="38"/>
        <v>1.0900000000000001</v>
      </c>
      <c r="G156" s="129">
        <f t="shared" si="38"/>
        <v>1.0900000000000001</v>
      </c>
      <c r="H156" s="129">
        <f t="shared" si="38"/>
        <v>1.0900000000000001</v>
      </c>
      <c r="I156" s="129">
        <f t="shared" si="38"/>
        <v>1.0900000000000001</v>
      </c>
      <c r="J156" s="129">
        <f t="shared" si="38"/>
        <v>1.0900000000000001</v>
      </c>
      <c r="K156" s="129">
        <f t="shared" si="38"/>
        <v>1.0900000000000001</v>
      </c>
      <c r="L156" s="129">
        <f t="shared" si="38"/>
        <v>1.0900000000000001</v>
      </c>
      <c r="M156" s="129">
        <f t="shared" si="38"/>
        <v>1.0900000000000001</v>
      </c>
      <c r="N156" s="129">
        <f t="shared" si="38"/>
        <v>1.0900000000000001</v>
      </c>
      <c r="O156" s="129">
        <f t="shared" si="38"/>
        <v>1.0900000000000001</v>
      </c>
      <c r="P156" s="129">
        <f t="shared" si="38"/>
        <v>1.0900000000000001</v>
      </c>
      <c r="Q156" s="129">
        <f t="shared" si="38"/>
        <v>1.0900000000000001</v>
      </c>
      <c r="R156" s="129">
        <f t="shared" si="38"/>
        <v>1.0900000000000001</v>
      </c>
      <c r="S156" s="129">
        <f t="shared" si="39"/>
        <v>1.0900000000000001</v>
      </c>
      <c r="T156" s="129">
        <f t="shared" si="39"/>
        <v>1.0900000000000001</v>
      </c>
      <c r="U156" s="129">
        <f t="shared" si="39"/>
        <v>1.0900000000000001</v>
      </c>
      <c r="V156" s="129">
        <f t="shared" si="39"/>
        <v>1.0900000000000001</v>
      </c>
      <c r="W156" s="129">
        <f t="shared" si="39"/>
        <v>1.0900000000000001</v>
      </c>
      <c r="X156" s="129">
        <f t="shared" si="39"/>
        <v>1.0900000000000001</v>
      </c>
      <c r="Y156" s="129">
        <f t="shared" si="39"/>
        <v>1.0900000000000001</v>
      </c>
      <c r="Z156" s="129">
        <f t="shared" si="39"/>
        <v>1.0900000000000001</v>
      </c>
      <c r="AA156" s="129">
        <f t="shared" si="39"/>
        <v>1.0900000000000001</v>
      </c>
      <c r="AB156" s="129">
        <f t="shared" si="39"/>
        <v>1.0900000000000001</v>
      </c>
      <c r="AC156" s="129">
        <f t="shared" si="39"/>
        <v>1.0900000000000001</v>
      </c>
      <c r="AD156" s="129">
        <f t="shared" si="39"/>
        <v>1.0900000000000001</v>
      </c>
      <c r="AE156" s="129">
        <f t="shared" si="39"/>
        <v>1.0900000000000001</v>
      </c>
      <c r="AF156" s="129">
        <f t="shared" si="39"/>
        <v>1.0900000000000001</v>
      </c>
      <c r="AG156" s="171">
        <v>3.2</v>
      </c>
      <c r="AH156" s="51"/>
      <c r="AI156" s="52"/>
      <c r="AK156" s="53"/>
    </row>
    <row r="157" spans="1:37" x14ac:dyDescent="0.25">
      <c r="A157" s="118" t="s">
        <v>160</v>
      </c>
      <c r="B157" s="128">
        <v>1.58</v>
      </c>
      <c r="C157" s="129">
        <f t="shared" si="38"/>
        <v>1.58</v>
      </c>
      <c r="D157" s="129">
        <f t="shared" si="38"/>
        <v>1.58</v>
      </c>
      <c r="E157" s="129">
        <f t="shared" si="38"/>
        <v>1.58</v>
      </c>
      <c r="F157" s="129">
        <f t="shared" si="38"/>
        <v>1.58</v>
      </c>
      <c r="G157" s="129">
        <f t="shared" si="38"/>
        <v>1.58</v>
      </c>
      <c r="H157" s="129">
        <f t="shared" si="38"/>
        <v>1.58</v>
      </c>
      <c r="I157" s="129">
        <f t="shared" si="38"/>
        <v>1.58</v>
      </c>
      <c r="J157" s="129">
        <f t="shared" si="38"/>
        <v>1.58</v>
      </c>
      <c r="K157" s="129">
        <f t="shared" si="38"/>
        <v>1.58</v>
      </c>
      <c r="L157" s="129">
        <f t="shared" si="38"/>
        <v>1.58</v>
      </c>
      <c r="M157" s="129">
        <f t="shared" si="38"/>
        <v>1.58</v>
      </c>
      <c r="N157" s="129">
        <f t="shared" si="38"/>
        <v>1.58</v>
      </c>
      <c r="O157" s="129">
        <f t="shared" si="38"/>
        <v>1.58</v>
      </c>
      <c r="P157" s="129">
        <f t="shared" si="38"/>
        <v>1.58</v>
      </c>
      <c r="Q157" s="129">
        <f t="shared" si="38"/>
        <v>1.58</v>
      </c>
      <c r="R157" s="129">
        <f t="shared" si="38"/>
        <v>1.58</v>
      </c>
      <c r="S157" s="129">
        <f t="shared" si="39"/>
        <v>1.58</v>
      </c>
      <c r="T157" s="129">
        <f t="shared" si="39"/>
        <v>1.58</v>
      </c>
      <c r="U157" s="129">
        <f t="shared" si="39"/>
        <v>1.58</v>
      </c>
      <c r="V157" s="129">
        <f t="shared" si="39"/>
        <v>1.58</v>
      </c>
      <c r="W157" s="129">
        <f t="shared" si="39"/>
        <v>1.58</v>
      </c>
      <c r="X157" s="129">
        <f t="shared" si="39"/>
        <v>1.58</v>
      </c>
      <c r="Y157" s="129">
        <f t="shared" si="39"/>
        <v>1.58</v>
      </c>
      <c r="Z157" s="129">
        <f t="shared" si="39"/>
        <v>1.58</v>
      </c>
      <c r="AA157" s="129">
        <f t="shared" si="39"/>
        <v>1.58</v>
      </c>
      <c r="AB157" s="129">
        <f t="shared" si="39"/>
        <v>1.58</v>
      </c>
      <c r="AC157" s="129">
        <f t="shared" si="39"/>
        <v>1.58</v>
      </c>
      <c r="AD157" s="129">
        <f t="shared" si="39"/>
        <v>1.58</v>
      </c>
      <c r="AE157" s="129">
        <f t="shared" si="39"/>
        <v>1.58</v>
      </c>
      <c r="AF157" s="129">
        <f t="shared" si="39"/>
        <v>1.58</v>
      </c>
      <c r="AG157" s="171">
        <v>3</v>
      </c>
      <c r="AH157" s="51"/>
      <c r="AI157" s="52"/>
      <c r="AK157" s="53"/>
    </row>
    <row r="158" spans="1:37" x14ac:dyDescent="0.25">
      <c r="A158" s="118" t="s">
        <v>161</v>
      </c>
      <c r="B158" s="128">
        <v>2</v>
      </c>
      <c r="C158" s="129">
        <f t="shared" si="38"/>
        <v>2</v>
      </c>
      <c r="D158" s="129">
        <f t="shared" si="38"/>
        <v>2</v>
      </c>
      <c r="E158" s="129">
        <f t="shared" si="38"/>
        <v>2</v>
      </c>
      <c r="F158" s="129">
        <f t="shared" si="38"/>
        <v>2</v>
      </c>
      <c r="G158" s="129">
        <f t="shared" si="38"/>
        <v>2</v>
      </c>
      <c r="H158" s="129">
        <f t="shared" si="38"/>
        <v>2</v>
      </c>
      <c r="I158" s="129">
        <f t="shared" si="38"/>
        <v>2</v>
      </c>
      <c r="J158" s="129">
        <f t="shared" si="38"/>
        <v>2</v>
      </c>
      <c r="K158" s="129">
        <f t="shared" si="38"/>
        <v>2</v>
      </c>
      <c r="L158" s="129">
        <f t="shared" si="38"/>
        <v>2</v>
      </c>
      <c r="M158" s="129">
        <f t="shared" si="38"/>
        <v>2</v>
      </c>
      <c r="N158" s="129">
        <f t="shared" si="38"/>
        <v>2</v>
      </c>
      <c r="O158" s="129">
        <f t="shared" si="38"/>
        <v>2</v>
      </c>
      <c r="P158" s="129">
        <f t="shared" si="38"/>
        <v>2</v>
      </c>
      <c r="Q158" s="129">
        <f t="shared" si="38"/>
        <v>2</v>
      </c>
      <c r="R158" s="129">
        <f t="shared" si="38"/>
        <v>2</v>
      </c>
      <c r="S158" s="129">
        <f t="shared" si="39"/>
        <v>2</v>
      </c>
      <c r="T158" s="129">
        <f t="shared" si="39"/>
        <v>2</v>
      </c>
      <c r="U158" s="129">
        <f t="shared" si="39"/>
        <v>2</v>
      </c>
      <c r="V158" s="129">
        <f t="shared" si="39"/>
        <v>2</v>
      </c>
      <c r="W158" s="129">
        <f t="shared" si="39"/>
        <v>2</v>
      </c>
      <c r="X158" s="129">
        <f t="shared" si="39"/>
        <v>2</v>
      </c>
      <c r="Y158" s="129">
        <f t="shared" si="39"/>
        <v>2</v>
      </c>
      <c r="Z158" s="129">
        <f t="shared" si="39"/>
        <v>2</v>
      </c>
      <c r="AA158" s="129">
        <f t="shared" si="39"/>
        <v>2</v>
      </c>
      <c r="AB158" s="129">
        <f t="shared" si="39"/>
        <v>2</v>
      </c>
      <c r="AC158" s="129">
        <f t="shared" si="39"/>
        <v>2</v>
      </c>
      <c r="AD158" s="129">
        <f t="shared" si="39"/>
        <v>2</v>
      </c>
      <c r="AE158" s="129">
        <f t="shared" si="39"/>
        <v>2</v>
      </c>
      <c r="AF158" s="129">
        <f t="shared" si="39"/>
        <v>2</v>
      </c>
      <c r="AG158" s="171">
        <v>3</v>
      </c>
      <c r="AH158" s="51"/>
      <c r="AI158" s="52"/>
      <c r="AK158" s="53"/>
    </row>
    <row r="159" spans="1:37" x14ac:dyDescent="0.25">
      <c r="A159" s="118" t="s">
        <v>162</v>
      </c>
      <c r="B159" s="128">
        <v>0.47</v>
      </c>
      <c r="C159" s="129">
        <f t="shared" si="38"/>
        <v>0.47</v>
      </c>
      <c r="D159" s="129">
        <f t="shared" si="38"/>
        <v>0.47</v>
      </c>
      <c r="E159" s="129">
        <f t="shared" si="38"/>
        <v>0.47</v>
      </c>
      <c r="F159" s="129">
        <f t="shared" si="38"/>
        <v>0.47</v>
      </c>
      <c r="G159" s="129">
        <f t="shared" si="38"/>
        <v>0.47</v>
      </c>
      <c r="H159" s="129">
        <f t="shared" si="38"/>
        <v>0.47</v>
      </c>
      <c r="I159" s="129">
        <f t="shared" si="38"/>
        <v>0.47</v>
      </c>
      <c r="J159" s="129">
        <f t="shared" si="38"/>
        <v>0.47</v>
      </c>
      <c r="K159" s="129">
        <f t="shared" si="38"/>
        <v>0.47</v>
      </c>
      <c r="L159" s="129">
        <f t="shared" si="38"/>
        <v>0.47</v>
      </c>
      <c r="M159" s="129">
        <f t="shared" si="38"/>
        <v>0.47</v>
      </c>
      <c r="N159" s="129">
        <f t="shared" si="38"/>
        <v>0.47</v>
      </c>
      <c r="O159" s="129">
        <f t="shared" si="38"/>
        <v>0.47</v>
      </c>
      <c r="P159" s="129">
        <f t="shared" si="38"/>
        <v>0.47</v>
      </c>
      <c r="Q159" s="129">
        <f t="shared" si="38"/>
        <v>0.47</v>
      </c>
      <c r="R159" s="129">
        <f t="shared" si="38"/>
        <v>0.47</v>
      </c>
      <c r="S159" s="129">
        <f t="shared" si="39"/>
        <v>0.47</v>
      </c>
      <c r="T159" s="129">
        <f t="shared" si="39"/>
        <v>0.47</v>
      </c>
      <c r="U159" s="129">
        <f t="shared" si="39"/>
        <v>0.47</v>
      </c>
      <c r="V159" s="129">
        <f t="shared" si="39"/>
        <v>0.47</v>
      </c>
      <c r="W159" s="129">
        <f t="shared" si="39"/>
        <v>0.47</v>
      </c>
      <c r="X159" s="129">
        <f t="shared" si="39"/>
        <v>0.47</v>
      </c>
      <c r="Y159" s="129">
        <f t="shared" si="39"/>
        <v>0.47</v>
      </c>
      <c r="Z159" s="129">
        <f t="shared" si="39"/>
        <v>0.47</v>
      </c>
      <c r="AA159" s="129">
        <f t="shared" si="39"/>
        <v>0.47</v>
      </c>
      <c r="AB159" s="129">
        <f t="shared" si="39"/>
        <v>0.47</v>
      </c>
      <c r="AC159" s="129">
        <f t="shared" si="39"/>
        <v>0.47</v>
      </c>
      <c r="AD159" s="129">
        <f t="shared" si="39"/>
        <v>0.47</v>
      </c>
      <c r="AE159" s="129">
        <f t="shared" si="39"/>
        <v>0.47</v>
      </c>
      <c r="AF159" s="129">
        <f t="shared" si="39"/>
        <v>0.47</v>
      </c>
      <c r="AG159" s="171">
        <v>3</v>
      </c>
      <c r="AH159" s="51"/>
      <c r="AI159" s="52"/>
      <c r="AK159" s="53"/>
    </row>
    <row r="160" spans="1:37" x14ac:dyDescent="0.25">
      <c r="A160" s="118" t="s">
        <v>163</v>
      </c>
      <c r="B160" s="128">
        <v>0</v>
      </c>
      <c r="C160" s="129">
        <f t="shared" si="38"/>
        <v>0</v>
      </c>
      <c r="D160" s="129">
        <f t="shared" si="38"/>
        <v>0</v>
      </c>
      <c r="E160" s="129">
        <f t="shared" si="38"/>
        <v>0</v>
      </c>
      <c r="F160" s="129">
        <f t="shared" si="38"/>
        <v>0</v>
      </c>
      <c r="G160" s="129">
        <f t="shared" si="38"/>
        <v>0</v>
      </c>
      <c r="H160" s="129">
        <f t="shared" si="38"/>
        <v>0</v>
      </c>
      <c r="I160" s="129">
        <f t="shared" si="38"/>
        <v>0</v>
      </c>
      <c r="J160" s="129">
        <f t="shared" si="38"/>
        <v>0</v>
      </c>
      <c r="K160" s="129">
        <f t="shared" si="38"/>
        <v>0</v>
      </c>
      <c r="L160" s="129">
        <f t="shared" si="38"/>
        <v>0</v>
      </c>
      <c r="M160" s="129">
        <f t="shared" si="38"/>
        <v>0</v>
      </c>
      <c r="N160" s="129">
        <f t="shared" si="38"/>
        <v>0</v>
      </c>
      <c r="O160" s="129">
        <f t="shared" si="38"/>
        <v>0</v>
      </c>
      <c r="P160" s="129">
        <f t="shared" si="38"/>
        <v>0</v>
      </c>
      <c r="Q160" s="129">
        <f t="shared" si="38"/>
        <v>0</v>
      </c>
      <c r="R160" s="129">
        <f t="shared" si="38"/>
        <v>0</v>
      </c>
      <c r="S160" s="129">
        <f t="shared" si="39"/>
        <v>0</v>
      </c>
      <c r="T160" s="129">
        <f t="shared" si="39"/>
        <v>0</v>
      </c>
      <c r="U160" s="129">
        <f t="shared" si="39"/>
        <v>0</v>
      </c>
      <c r="V160" s="129">
        <f t="shared" si="39"/>
        <v>0</v>
      </c>
      <c r="W160" s="129">
        <f t="shared" si="39"/>
        <v>0</v>
      </c>
      <c r="X160" s="129">
        <f t="shared" si="39"/>
        <v>0</v>
      </c>
      <c r="Y160" s="129">
        <f t="shared" si="39"/>
        <v>0</v>
      </c>
      <c r="Z160" s="129">
        <f t="shared" si="39"/>
        <v>0</v>
      </c>
      <c r="AA160" s="129">
        <f t="shared" si="39"/>
        <v>0</v>
      </c>
      <c r="AB160" s="129">
        <f t="shared" si="39"/>
        <v>0</v>
      </c>
      <c r="AC160" s="129">
        <f t="shared" si="39"/>
        <v>0</v>
      </c>
      <c r="AD160" s="129">
        <f t="shared" si="39"/>
        <v>0</v>
      </c>
      <c r="AE160" s="129">
        <f t="shared" si="39"/>
        <v>0</v>
      </c>
      <c r="AF160" s="129">
        <f t="shared" si="39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164</v>
      </c>
      <c r="B161" s="128">
        <v>0</v>
      </c>
      <c r="C161" s="129">
        <f t="shared" si="38"/>
        <v>0</v>
      </c>
      <c r="D161" s="129">
        <f t="shared" si="38"/>
        <v>0</v>
      </c>
      <c r="E161" s="129">
        <f t="shared" si="38"/>
        <v>0</v>
      </c>
      <c r="F161" s="129">
        <f t="shared" si="38"/>
        <v>0</v>
      </c>
      <c r="G161" s="129">
        <f t="shared" si="38"/>
        <v>0</v>
      </c>
      <c r="H161" s="129">
        <f t="shared" si="38"/>
        <v>0</v>
      </c>
      <c r="I161" s="129">
        <f t="shared" si="38"/>
        <v>0</v>
      </c>
      <c r="J161" s="129">
        <f t="shared" si="38"/>
        <v>0</v>
      </c>
      <c r="K161" s="129">
        <f t="shared" si="38"/>
        <v>0</v>
      </c>
      <c r="L161" s="129">
        <f t="shared" si="38"/>
        <v>0</v>
      </c>
      <c r="M161" s="129">
        <f t="shared" si="38"/>
        <v>0</v>
      </c>
      <c r="N161" s="129">
        <f t="shared" si="38"/>
        <v>0</v>
      </c>
      <c r="O161" s="129">
        <f t="shared" si="38"/>
        <v>0</v>
      </c>
      <c r="P161" s="129">
        <f t="shared" si="38"/>
        <v>0</v>
      </c>
      <c r="Q161" s="129">
        <f t="shared" si="38"/>
        <v>0</v>
      </c>
      <c r="R161" s="129">
        <f t="shared" si="39"/>
        <v>0</v>
      </c>
      <c r="S161" s="129">
        <f t="shared" si="39"/>
        <v>0</v>
      </c>
      <c r="T161" s="129">
        <f t="shared" si="39"/>
        <v>0</v>
      </c>
      <c r="U161" s="129">
        <f t="shared" si="39"/>
        <v>0</v>
      </c>
      <c r="V161" s="129">
        <f t="shared" si="39"/>
        <v>0</v>
      </c>
      <c r="W161" s="129">
        <f t="shared" si="39"/>
        <v>0</v>
      </c>
      <c r="X161" s="129">
        <f t="shared" si="39"/>
        <v>0</v>
      </c>
      <c r="Y161" s="129">
        <f t="shared" si="39"/>
        <v>0</v>
      </c>
      <c r="Z161" s="129">
        <f t="shared" si="39"/>
        <v>0</v>
      </c>
      <c r="AA161" s="129">
        <f t="shared" si="39"/>
        <v>0</v>
      </c>
      <c r="AB161" s="129">
        <f t="shared" si="39"/>
        <v>0</v>
      </c>
      <c r="AC161" s="129">
        <f t="shared" si="39"/>
        <v>0</v>
      </c>
      <c r="AD161" s="129">
        <f t="shared" si="39"/>
        <v>0</v>
      </c>
      <c r="AE161" s="129">
        <f t="shared" si="39"/>
        <v>0</v>
      </c>
      <c r="AF161" s="129">
        <f t="shared" si="39"/>
        <v>0</v>
      </c>
      <c r="AG161" s="171">
        <v>3</v>
      </c>
      <c r="AH161" s="51"/>
      <c r="AI161" s="52"/>
      <c r="AK161" s="53"/>
    </row>
    <row r="162" spans="1:37" x14ac:dyDescent="0.25">
      <c r="A162" s="118" t="s">
        <v>165</v>
      </c>
      <c r="B162" s="128">
        <v>0.8</v>
      </c>
      <c r="C162" s="129">
        <f t="shared" si="38"/>
        <v>0.8</v>
      </c>
      <c r="D162" s="129">
        <f t="shared" si="38"/>
        <v>0.8</v>
      </c>
      <c r="E162" s="129">
        <f t="shared" si="38"/>
        <v>0.8</v>
      </c>
      <c r="F162" s="129">
        <f t="shared" si="38"/>
        <v>0.8</v>
      </c>
      <c r="G162" s="129">
        <f t="shared" si="38"/>
        <v>0.8</v>
      </c>
      <c r="H162" s="129">
        <f t="shared" si="38"/>
        <v>0.8</v>
      </c>
      <c r="I162" s="129">
        <f t="shared" si="38"/>
        <v>0.8</v>
      </c>
      <c r="J162" s="129">
        <f t="shared" si="38"/>
        <v>0.8</v>
      </c>
      <c r="K162" s="129">
        <f t="shared" si="38"/>
        <v>0.8</v>
      </c>
      <c r="L162" s="129">
        <f t="shared" si="38"/>
        <v>0.8</v>
      </c>
      <c r="M162" s="129">
        <f t="shared" si="38"/>
        <v>0.8</v>
      </c>
      <c r="N162" s="129">
        <f t="shared" si="38"/>
        <v>0.8</v>
      </c>
      <c r="O162" s="129">
        <f t="shared" si="38"/>
        <v>0.8</v>
      </c>
      <c r="P162" s="129">
        <f t="shared" si="38"/>
        <v>0.8</v>
      </c>
      <c r="Q162" s="129">
        <f t="shared" si="38"/>
        <v>0.8</v>
      </c>
      <c r="R162" s="129">
        <f t="shared" si="39"/>
        <v>0.8</v>
      </c>
      <c r="S162" s="129">
        <f t="shared" si="39"/>
        <v>0.8</v>
      </c>
      <c r="T162" s="129">
        <f t="shared" si="39"/>
        <v>0.8</v>
      </c>
      <c r="U162" s="129">
        <f t="shared" si="39"/>
        <v>0.8</v>
      </c>
      <c r="V162" s="129">
        <f t="shared" si="39"/>
        <v>0.8</v>
      </c>
      <c r="W162" s="129">
        <f t="shared" si="39"/>
        <v>0.8</v>
      </c>
      <c r="X162" s="129">
        <f t="shared" si="39"/>
        <v>0.8</v>
      </c>
      <c r="Y162" s="129">
        <f t="shared" si="39"/>
        <v>0.8</v>
      </c>
      <c r="Z162" s="129">
        <f t="shared" si="39"/>
        <v>0.8</v>
      </c>
      <c r="AA162" s="129">
        <f t="shared" si="39"/>
        <v>0.8</v>
      </c>
      <c r="AB162" s="129">
        <f t="shared" si="39"/>
        <v>0.8</v>
      </c>
      <c r="AC162" s="129">
        <f t="shared" si="39"/>
        <v>0.8</v>
      </c>
      <c r="AD162" s="129">
        <f t="shared" si="39"/>
        <v>0.8</v>
      </c>
      <c r="AE162" s="129">
        <f t="shared" si="39"/>
        <v>0.8</v>
      </c>
      <c r="AF162" s="129">
        <f t="shared" si="39"/>
        <v>0.8</v>
      </c>
      <c r="AG162" s="171">
        <v>3</v>
      </c>
      <c r="AH162" s="51"/>
      <c r="AI162" s="52"/>
      <c r="AK162" s="53"/>
    </row>
    <row r="163" spans="1:37" x14ac:dyDescent="0.25">
      <c r="A163" s="118" t="s">
        <v>166</v>
      </c>
      <c r="B163" s="128">
        <v>1.5</v>
      </c>
      <c r="C163" s="129">
        <f t="shared" si="38"/>
        <v>1.5</v>
      </c>
      <c r="D163" s="129">
        <f t="shared" si="38"/>
        <v>1.5</v>
      </c>
      <c r="E163" s="129">
        <f t="shared" si="38"/>
        <v>1.5</v>
      </c>
      <c r="F163" s="129">
        <f t="shared" si="38"/>
        <v>1.5</v>
      </c>
      <c r="G163" s="129">
        <f t="shared" si="38"/>
        <v>1.5</v>
      </c>
      <c r="H163" s="129">
        <f t="shared" si="38"/>
        <v>1.5</v>
      </c>
      <c r="I163" s="129">
        <f t="shared" si="38"/>
        <v>1.5</v>
      </c>
      <c r="J163" s="129">
        <f t="shared" si="38"/>
        <v>1.5</v>
      </c>
      <c r="K163" s="129">
        <f t="shared" si="38"/>
        <v>1.5</v>
      </c>
      <c r="L163" s="129">
        <f t="shared" si="38"/>
        <v>1.5</v>
      </c>
      <c r="M163" s="129">
        <f t="shared" si="38"/>
        <v>1.5</v>
      </c>
      <c r="N163" s="129">
        <f t="shared" si="38"/>
        <v>1.5</v>
      </c>
      <c r="O163" s="129">
        <f t="shared" si="38"/>
        <v>1.5</v>
      </c>
      <c r="P163" s="129">
        <f t="shared" si="38"/>
        <v>1.5</v>
      </c>
      <c r="Q163" s="129">
        <f t="shared" si="38"/>
        <v>1.5</v>
      </c>
      <c r="R163" s="129">
        <f t="shared" si="39"/>
        <v>1.5</v>
      </c>
      <c r="S163" s="129">
        <f t="shared" si="39"/>
        <v>1.5</v>
      </c>
      <c r="T163" s="129">
        <f t="shared" si="39"/>
        <v>1.5</v>
      </c>
      <c r="U163" s="129">
        <f t="shared" si="39"/>
        <v>1.5</v>
      </c>
      <c r="V163" s="129">
        <f t="shared" si="39"/>
        <v>1.5</v>
      </c>
      <c r="W163" s="129">
        <f t="shared" si="39"/>
        <v>1.5</v>
      </c>
      <c r="X163" s="129">
        <f t="shared" si="39"/>
        <v>1.5</v>
      </c>
      <c r="Y163" s="129">
        <f t="shared" si="39"/>
        <v>1.5</v>
      </c>
      <c r="Z163" s="129">
        <f t="shared" si="39"/>
        <v>1.5</v>
      </c>
      <c r="AA163" s="129">
        <f t="shared" si="39"/>
        <v>1.5</v>
      </c>
      <c r="AB163" s="129">
        <f t="shared" si="39"/>
        <v>1.5</v>
      </c>
      <c r="AC163" s="129">
        <f t="shared" si="39"/>
        <v>1.5</v>
      </c>
      <c r="AD163" s="129">
        <f t="shared" si="39"/>
        <v>1.5</v>
      </c>
      <c r="AE163" s="129">
        <f t="shared" si="39"/>
        <v>1.5</v>
      </c>
      <c r="AF163" s="129">
        <f t="shared" si="39"/>
        <v>1.5</v>
      </c>
      <c r="AG163" s="171">
        <v>3</v>
      </c>
      <c r="AH163" s="51"/>
      <c r="AI163" s="52"/>
      <c r="AK163" s="53"/>
    </row>
    <row r="164" spans="1:37" x14ac:dyDescent="0.25">
      <c r="A164" s="118" t="s">
        <v>167</v>
      </c>
      <c r="B164" s="128">
        <v>1</v>
      </c>
      <c r="C164" s="129">
        <f t="shared" si="38"/>
        <v>1</v>
      </c>
      <c r="D164" s="129">
        <f t="shared" si="38"/>
        <v>1</v>
      </c>
      <c r="E164" s="129">
        <f t="shared" si="38"/>
        <v>1</v>
      </c>
      <c r="F164" s="129">
        <f t="shared" si="38"/>
        <v>1</v>
      </c>
      <c r="G164" s="129">
        <f t="shared" si="38"/>
        <v>1</v>
      </c>
      <c r="H164" s="129">
        <f t="shared" si="38"/>
        <v>1</v>
      </c>
      <c r="I164" s="129">
        <f t="shared" si="38"/>
        <v>1</v>
      </c>
      <c r="J164" s="129">
        <f t="shared" si="38"/>
        <v>1</v>
      </c>
      <c r="K164" s="129">
        <f t="shared" si="38"/>
        <v>1</v>
      </c>
      <c r="L164" s="129">
        <f t="shared" si="38"/>
        <v>1</v>
      </c>
      <c r="M164" s="129">
        <f t="shared" si="38"/>
        <v>1</v>
      </c>
      <c r="N164" s="129">
        <f t="shared" si="38"/>
        <v>1</v>
      </c>
      <c r="O164" s="129">
        <f t="shared" si="38"/>
        <v>1</v>
      </c>
      <c r="P164" s="129">
        <f t="shared" si="38"/>
        <v>1</v>
      </c>
      <c r="Q164" s="129">
        <f t="shared" si="38"/>
        <v>1</v>
      </c>
      <c r="R164" s="129">
        <f t="shared" si="39"/>
        <v>1</v>
      </c>
      <c r="S164" s="129">
        <f t="shared" si="39"/>
        <v>1</v>
      </c>
      <c r="T164" s="129">
        <f t="shared" si="39"/>
        <v>1</v>
      </c>
      <c r="U164" s="129">
        <f t="shared" si="39"/>
        <v>1</v>
      </c>
      <c r="V164" s="129">
        <f t="shared" si="39"/>
        <v>1</v>
      </c>
      <c r="W164" s="129">
        <f t="shared" si="39"/>
        <v>1</v>
      </c>
      <c r="X164" s="129">
        <f t="shared" si="39"/>
        <v>1</v>
      </c>
      <c r="Y164" s="129">
        <f t="shared" si="39"/>
        <v>1</v>
      </c>
      <c r="Z164" s="129">
        <f t="shared" si="39"/>
        <v>1</v>
      </c>
      <c r="AA164" s="129">
        <f t="shared" si="39"/>
        <v>1</v>
      </c>
      <c r="AB164" s="129">
        <f t="shared" si="39"/>
        <v>1</v>
      </c>
      <c r="AC164" s="129">
        <f t="shared" si="39"/>
        <v>1</v>
      </c>
      <c r="AD164" s="129">
        <f t="shared" si="39"/>
        <v>1</v>
      </c>
      <c r="AE164" s="129">
        <f t="shared" si="39"/>
        <v>1</v>
      </c>
      <c r="AF164" s="129">
        <f t="shared" si="39"/>
        <v>1</v>
      </c>
      <c r="AG164" s="171">
        <v>3</v>
      </c>
      <c r="AH164" s="51"/>
      <c r="AI164" s="52"/>
      <c r="AK164" s="53"/>
    </row>
    <row r="165" spans="1:37" x14ac:dyDescent="0.25">
      <c r="A165" s="118" t="s">
        <v>168</v>
      </c>
      <c r="B165" s="128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71">
        <v>2.83</v>
      </c>
      <c r="AH165" s="51"/>
      <c r="AI165" s="52"/>
      <c r="AK165" s="53"/>
    </row>
    <row r="166" spans="1:37" x14ac:dyDescent="0.25">
      <c r="A166" s="118" t="s">
        <v>169</v>
      </c>
      <c r="B166" s="128">
        <v>1</v>
      </c>
      <c r="C166" s="129">
        <f t="shared" ref="C166:R173" si="40">B166</f>
        <v>1</v>
      </c>
      <c r="D166" s="129">
        <f t="shared" si="40"/>
        <v>1</v>
      </c>
      <c r="E166" s="129">
        <f t="shared" si="40"/>
        <v>1</v>
      </c>
      <c r="F166" s="129">
        <f t="shared" si="40"/>
        <v>1</v>
      </c>
      <c r="G166" s="129">
        <f t="shared" si="40"/>
        <v>1</v>
      </c>
      <c r="H166" s="129">
        <f t="shared" si="40"/>
        <v>1</v>
      </c>
      <c r="I166" s="129">
        <f t="shared" si="40"/>
        <v>1</v>
      </c>
      <c r="J166" s="129">
        <f t="shared" si="40"/>
        <v>1</v>
      </c>
      <c r="K166" s="129">
        <f t="shared" si="40"/>
        <v>1</v>
      </c>
      <c r="L166" s="129">
        <f t="shared" si="40"/>
        <v>1</v>
      </c>
      <c r="M166" s="129">
        <f t="shared" si="40"/>
        <v>1</v>
      </c>
      <c r="N166" s="129">
        <f t="shared" si="40"/>
        <v>1</v>
      </c>
      <c r="O166" s="129">
        <f t="shared" si="40"/>
        <v>1</v>
      </c>
      <c r="P166" s="129">
        <f t="shared" si="40"/>
        <v>1</v>
      </c>
      <c r="Q166" s="129">
        <f t="shared" si="40"/>
        <v>1</v>
      </c>
      <c r="R166" s="129">
        <f t="shared" si="40"/>
        <v>1</v>
      </c>
      <c r="S166" s="129">
        <f t="shared" ref="R166:AF173" si="41">R166</f>
        <v>1</v>
      </c>
      <c r="T166" s="129">
        <f t="shared" si="41"/>
        <v>1</v>
      </c>
      <c r="U166" s="129">
        <f t="shared" si="41"/>
        <v>1</v>
      </c>
      <c r="V166" s="129">
        <f t="shared" si="41"/>
        <v>1</v>
      </c>
      <c r="W166" s="129">
        <f t="shared" si="41"/>
        <v>1</v>
      </c>
      <c r="X166" s="129">
        <f t="shared" si="41"/>
        <v>1</v>
      </c>
      <c r="Y166" s="129">
        <f t="shared" si="41"/>
        <v>1</v>
      </c>
      <c r="Z166" s="129">
        <f t="shared" si="41"/>
        <v>1</v>
      </c>
      <c r="AA166" s="129">
        <f t="shared" si="41"/>
        <v>1</v>
      </c>
      <c r="AB166" s="129">
        <f t="shared" si="41"/>
        <v>1</v>
      </c>
      <c r="AC166" s="129">
        <f t="shared" si="41"/>
        <v>1</v>
      </c>
      <c r="AD166" s="129">
        <f t="shared" si="41"/>
        <v>1</v>
      </c>
      <c r="AE166" s="129">
        <f t="shared" si="41"/>
        <v>1</v>
      </c>
      <c r="AF166" s="129">
        <f t="shared" si="41"/>
        <v>1</v>
      </c>
      <c r="AG166" s="171">
        <v>2.5</v>
      </c>
      <c r="AH166" s="51"/>
      <c r="AI166" s="52"/>
      <c r="AK166" s="53"/>
    </row>
    <row r="167" spans="1:37" x14ac:dyDescent="0.25">
      <c r="A167" s="118" t="s">
        <v>170</v>
      </c>
      <c r="B167" s="128">
        <v>0.42</v>
      </c>
      <c r="C167" s="129">
        <f t="shared" si="40"/>
        <v>0.42</v>
      </c>
      <c r="D167" s="129">
        <f t="shared" si="40"/>
        <v>0.42</v>
      </c>
      <c r="E167" s="129">
        <f t="shared" si="40"/>
        <v>0.42</v>
      </c>
      <c r="F167" s="129">
        <f t="shared" si="40"/>
        <v>0.42</v>
      </c>
      <c r="G167" s="129">
        <f t="shared" si="40"/>
        <v>0.42</v>
      </c>
      <c r="H167" s="129">
        <f t="shared" si="40"/>
        <v>0.42</v>
      </c>
      <c r="I167" s="129">
        <f t="shared" si="40"/>
        <v>0.42</v>
      </c>
      <c r="J167" s="129">
        <f t="shared" si="40"/>
        <v>0.42</v>
      </c>
      <c r="K167" s="129">
        <f t="shared" si="40"/>
        <v>0.42</v>
      </c>
      <c r="L167" s="129">
        <f t="shared" si="40"/>
        <v>0.42</v>
      </c>
      <c r="M167" s="129">
        <f t="shared" si="40"/>
        <v>0.42</v>
      </c>
      <c r="N167" s="129">
        <f t="shared" si="40"/>
        <v>0.42</v>
      </c>
      <c r="O167" s="129">
        <f t="shared" si="40"/>
        <v>0.42</v>
      </c>
      <c r="P167" s="129">
        <f t="shared" si="40"/>
        <v>0.42</v>
      </c>
      <c r="Q167" s="129">
        <f t="shared" si="40"/>
        <v>0.42</v>
      </c>
      <c r="R167" s="129">
        <f t="shared" si="41"/>
        <v>0.42</v>
      </c>
      <c r="S167" s="129">
        <f t="shared" si="41"/>
        <v>0.42</v>
      </c>
      <c r="T167" s="129">
        <f t="shared" si="41"/>
        <v>0.42</v>
      </c>
      <c r="U167" s="129">
        <f t="shared" si="41"/>
        <v>0.42</v>
      </c>
      <c r="V167" s="129">
        <f t="shared" si="41"/>
        <v>0.42</v>
      </c>
      <c r="W167" s="129">
        <f t="shared" si="41"/>
        <v>0.42</v>
      </c>
      <c r="X167" s="129">
        <f t="shared" si="41"/>
        <v>0.42</v>
      </c>
      <c r="Y167" s="129">
        <f t="shared" si="41"/>
        <v>0.42</v>
      </c>
      <c r="Z167" s="129">
        <f t="shared" si="41"/>
        <v>0.42</v>
      </c>
      <c r="AA167" s="129">
        <f t="shared" si="41"/>
        <v>0.42</v>
      </c>
      <c r="AB167" s="129">
        <f t="shared" si="41"/>
        <v>0.42</v>
      </c>
      <c r="AC167" s="129">
        <f t="shared" si="41"/>
        <v>0.42</v>
      </c>
      <c r="AD167" s="129">
        <f t="shared" si="41"/>
        <v>0.42</v>
      </c>
      <c r="AE167" s="129">
        <f t="shared" si="41"/>
        <v>0.42</v>
      </c>
      <c r="AF167" s="129">
        <f t="shared" si="41"/>
        <v>0.42</v>
      </c>
      <c r="AG167" s="171">
        <v>2.5</v>
      </c>
      <c r="AH167" s="51"/>
      <c r="AI167" s="52"/>
      <c r="AK167" s="53"/>
    </row>
    <row r="168" spans="1:37" x14ac:dyDescent="0.25">
      <c r="A168" s="118" t="s">
        <v>171</v>
      </c>
      <c r="B168" s="128">
        <v>0.46</v>
      </c>
      <c r="C168" s="129">
        <f t="shared" si="40"/>
        <v>0.46</v>
      </c>
      <c r="D168" s="129">
        <f t="shared" si="40"/>
        <v>0.46</v>
      </c>
      <c r="E168" s="129">
        <f t="shared" si="40"/>
        <v>0.46</v>
      </c>
      <c r="F168" s="129">
        <f t="shared" si="40"/>
        <v>0.46</v>
      </c>
      <c r="G168" s="129">
        <f t="shared" si="40"/>
        <v>0.46</v>
      </c>
      <c r="H168" s="129">
        <f t="shared" si="40"/>
        <v>0.46</v>
      </c>
      <c r="I168" s="129">
        <f t="shared" si="40"/>
        <v>0.46</v>
      </c>
      <c r="J168" s="129">
        <f t="shared" si="40"/>
        <v>0.46</v>
      </c>
      <c r="K168" s="129">
        <f t="shared" si="40"/>
        <v>0.46</v>
      </c>
      <c r="L168" s="129">
        <f t="shared" si="40"/>
        <v>0.46</v>
      </c>
      <c r="M168" s="129">
        <f t="shared" si="40"/>
        <v>0.46</v>
      </c>
      <c r="N168" s="129">
        <f t="shared" si="40"/>
        <v>0.46</v>
      </c>
      <c r="O168" s="129">
        <f t="shared" si="40"/>
        <v>0.46</v>
      </c>
      <c r="P168" s="129">
        <f t="shared" si="40"/>
        <v>0.46</v>
      </c>
      <c r="Q168" s="129">
        <f t="shared" si="40"/>
        <v>0.46</v>
      </c>
      <c r="R168" s="129">
        <f t="shared" si="41"/>
        <v>0.46</v>
      </c>
      <c r="S168" s="129">
        <f t="shared" si="41"/>
        <v>0.46</v>
      </c>
      <c r="T168" s="129">
        <f t="shared" si="41"/>
        <v>0.46</v>
      </c>
      <c r="U168" s="129">
        <f t="shared" si="41"/>
        <v>0.46</v>
      </c>
      <c r="V168" s="129">
        <f t="shared" si="41"/>
        <v>0.46</v>
      </c>
      <c r="W168" s="129">
        <f t="shared" si="41"/>
        <v>0.46</v>
      </c>
      <c r="X168" s="129">
        <f t="shared" si="41"/>
        <v>0.46</v>
      </c>
      <c r="Y168" s="129">
        <f t="shared" si="41"/>
        <v>0.46</v>
      </c>
      <c r="Z168" s="129">
        <f t="shared" si="41"/>
        <v>0.46</v>
      </c>
      <c r="AA168" s="129">
        <f t="shared" si="41"/>
        <v>0.46</v>
      </c>
      <c r="AB168" s="129">
        <f t="shared" si="41"/>
        <v>0.46</v>
      </c>
      <c r="AC168" s="129">
        <f t="shared" si="41"/>
        <v>0.46</v>
      </c>
      <c r="AD168" s="129">
        <f t="shared" si="41"/>
        <v>0.46</v>
      </c>
      <c r="AE168" s="129">
        <f t="shared" si="41"/>
        <v>0.46</v>
      </c>
      <c r="AF168" s="129">
        <f t="shared" si="41"/>
        <v>0.46</v>
      </c>
      <c r="AG168" s="171">
        <v>2.4</v>
      </c>
      <c r="AH168" s="51"/>
      <c r="AI168" s="52"/>
      <c r="AK168" s="53"/>
    </row>
    <row r="169" spans="1:37" x14ac:dyDescent="0.25">
      <c r="A169" s="118" t="s">
        <v>172</v>
      </c>
      <c r="B169" s="128">
        <v>0.85</v>
      </c>
      <c r="C169" s="129">
        <f t="shared" si="40"/>
        <v>0.85</v>
      </c>
      <c r="D169" s="129">
        <f t="shared" si="40"/>
        <v>0.85</v>
      </c>
      <c r="E169" s="129">
        <f t="shared" si="40"/>
        <v>0.85</v>
      </c>
      <c r="F169" s="129">
        <f t="shared" si="40"/>
        <v>0.85</v>
      </c>
      <c r="G169" s="129">
        <f t="shared" si="40"/>
        <v>0.85</v>
      </c>
      <c r="H169" s="129">
        <f t="shared" si="40"/>
        <v>0.85</v>
      </c>
      <c r="I169" s="129">
        <f t="shared" si="40"/>
        <v>0.85</v>
      </c>
      <c r="J169" s="129">
        <f t="shared" si="40"/>
        <v>0.85</v>
      </c>
      <c r="K169" s="129">
        <f t="shared" si="40"/>
        <v>0.85</v>
      </c>
      <c r="L169" s="129">
        <f t="shared" si="40"/>
        <v>0.85</v>
      </c>
      <c r="M169" s="129">
        <f t="shared" si="40"/>
        <v>0.85</v>
      </c>
      <c r="N169" s="129">
        <f t="shared" si="40"/>
        <v>0.85</v>
      </c>
      <c r="O169" s="129">
        <f t="shared" si="40"/>
        <v>0.85</v>
      </c>
      <c r="P169" s="129">
        <f t="shared" si="40"/>
        <v>0.85</v>
      </c>
      <c r="Q169" s="129">
        <f t="shared" si="40"/>
        <v>0.85</v>
      </c>
      <c r="R169" s="129">
        <f t="shared" si="41"/>
        <v>0.85</v>
      </c>
      <c r="S169" s="129">
        <f t="shared" si="41"/>
        <v>0.85</v>
      </c>
      <c r="T169" s="129">
        <f t="shared" si="41"/>
        <v>0.85</v>
      </c>
      <c r="U169" s="129">
        <f t="shared" si="41"/>
        <v>0.85</v>
      </c>
      <c r="V169" s="129">
        <f t="shared" si="41"/>
        <v>0.85</v>
      </c>
      <c r="W169" s="129">
        <f t="shared" si="41"/>
        <v>0.85</v>
      </c>
      <c r="X169" s="129">
        <f t="shared" si="41"/>
        <v>0.85</v>
      </c>
      <c r="Y169" s="129">
        <f t="shared" si="41"/>
        <v>0.85</v>
      </c>
      <c r="Z169" s="129">
        <f t="shared" si="41"/>
        <v>0.85</v>
      </c>
      <c r="AA169" s="129">
        <f t="shared" si="41"/>
        <v>0.85</v>
      </c>
      <c r="AB169" s="129">
        <f t="shared" si="41"/>
        <v>0.85</v>
      </c>
      <c r="AC169" s="129">
        <f t="shared" si="41"/>
        <v>0.85</v>
      </c>
      <c r="AD169" s="129">
        <f t="shared" si="41"/>
        <v>0.85</v>
      </c>
      <c r="AE169" s="129">
        <f t="shared" si="41"/>
        <v>0.85</v>
      </c>
      <c r="AF169" s="129">
        <f t="shared" si="41"/>
        <v>0.85</v>
      </c>
      <c r="AG169" s="171">
        <v>2.4</v>
      </c>
      <c r="AH169" s="51"/>
      <c r="AI169" s="52"/>
      <c r="AK169" s="53"/>
    </row>
    <row r="170" spans="1:37" x14ac:dyDescent="0.25">
      <c r="A170" s="118" t="s">
        <v>173</v>
      </c>
      <c r="B170" s="128">
        <v>0.9</v>
      </c>
      <c r="C170" s="129">
        <f t="shared" si="40"/>
        <v>0.9</v>
      </c>
      <c r="D170" s="129">
        <f t="shared" si="40"/>
        <v>0.9</v>
      </c>
      <c r="E170" s="129">
        <f t="shared" si="40"/>
        <v>0.9</v>
      </c>
      <c r="F170" s="129">
        <f t="shared" si="40"/>
        <v>0.9</v>
      </c>
      <c r="G170" s="129">
        <f t="shared" si="40"/>
        <v>0.9</v>
      </c>
      <c r="H170" s="129">
        <f t="shared" si="40"/>
        <v>0.9</v>
      </c>
      <c r="I170" s="129">
        <f t="shared" si="40"/>
        <v>0.9</v>
      </c>
      <c r="J170" s="129">
        <f t="shared" si="40"/>
        <v>0.9</v>
      </c>
      <c r="K170" s="129">
        <f t="shared" si="40"/>
        <v>0.9</v>
      </c>
      <c r="L170" s="129">
        <f t="shared" si="40"/>
        <v>0.9</v>
      </c>
      <c r="M170" s="129">
        <f t="shared" si="40"/>
        <v>0.9</v>
      </c>
      <c r="N170" s="129">
        <f t="shared" si="40"/>
        <v>0.9</v>
      </c>
      <c r="O170" s="129">
        <f t="shared" si="40"/>
        <v>0.9</v>
      </c>
      <c r="P170" s="129">
        <f t="shared" si="40"/>
        <v>0.9</v>
      </c>
      <c r="Q170" s="129">
        <f t="shared" si="40"/>
        <v>0.9</v>
      </c>
      <c r="R170" s="129">
        <f t="shared" si="41"/>
        <v>0.9</v>
      </c>
      <c r="S170" s="129">
        <f t="shared" si="41"/>
        <v>0.9</v>
      </c>
      <c r="T170" s="129">
        <f t="shared" si="41"/>
        <v>0.9</v>
      </c>
      <c r="U170" s="129">
        <f t="shared" si="41"/>
        <v>0.9</v>
      </c>
      <c r="V170" s="129">
        <f t="shared" si="41"/>
        <v>0.9</v>
      </c>
      <c r="W170" s="129">
        <f t="shared" si="41"/>
        <v>0.9</v>
      </c>
      <c r="X170" s="129">
        <f t="shared" si="41"/>
        <v>0.9</v>
      </c>
      <c r="Y170" s="129">
        <f t="shared" si="41"/>
        <v>0.9</v>
      </c>
      <c r="Z170" s="129">
        <f t="shared" si="41"/>
        <v>0.9</v>
      </c>
      <c r="AA170" s="129">
        <f t="shared" si="41"/>
        <v>0.9</v>
      </c>
      <c r="AB170" s="129">
        <f t="shared" si="41"/>
        <v>0.9</v>
      </c>
      <c r="AC170" s="129">
        <f t="shared" si="41"/>
        <v>0.9</v>
      </c>
      <c r="AD170" s="129">
        <f t="shared" si="41"/>
        <v>0.9</v>
      </c>
      <c r="AE170" s="129">
        <f t="shared" si="41"/>
        <v>0.9</v>
      </c>
      <c r="AF170" s="129">
        <f t="shared" si="41"/>
        <v>0.9</v>
      </c>
      <c r="AG170" s="171">
        <v>2.2000000000000002</v>
      </c>
      <c r="AH170" s="51"/>
      <c r="AI170" s="52"/>
      <c r="AK170" s="53"/>
    </row>
    <row r="171" spans="1:37" x14ac:dyDescent="0.25">
      <c r="A171" s="118" t="s">
        <v>174</v>
      </c>
      <c r="B171" s="128">
        <v>0.44</v>
      </c>
      <c r="C171" s="129">
        <f t="shared" si="40"/>
        <v>0.44</v>
      </c>
      <c r="D171" s="129">
        <f t="shared" si="40"/>
        <v>0.44</v>
      </c>
      <c r="E171" s="129">
        <f t="shared" si="40"/>
        <v>0.44</v>
      </c>
      <c r="F171" s="129">
        <f t="shared" si="40"/>
        <v>0.44</v>
      </c>
      <c r="G171" s="129">
        <f t="shared" si="40"/>
        <v>0.44</v>
      </c>
      <c r="H171" s="129">
        <f t="shared" si="40"/>
        <v>0.44</v>
      </c>
      <c r="I171" s="129">
        <f t="shared" si="40"/>
        <v>0.44</v>
      </c>
      <c r="J171" s="129">
        <f t="shared" si="40"/>
        <v>0.44</v>
      </c>
      <c r="K171" s="129">
        <f t="shared" si="40"/>
        <v>0.44</v>
      </c>
      <c r="L171" s="129">
        <f t="shared" si="40"/>
        <v>0.44</v>
      </c>
      <c r="M171" s="129">
        <f t="shared" si="40"/>
        <v>0.44</v>
      </c>
      <c r="N171" s="129">
        <f t="shared" si="40"/>
        <v>0.44</v>
      </c>
      <c r="O171" s="129">
        <f t="shared" si="40"/>
        <v>0.44</v>
      </c>
      <c r="P171" s="129">
        <f t="shared" si="40"/>
        <v>0.44</v>
      </c>
      <c r="Q171" s="129">
        <f t="shared" si="40"/>
        <v>0.44</v>
      </c>
      <c r="R171" s="129">
        <f t="shared" si="41"/>
        <v>0.44</v>
      </c>
      <c r="S171" s="129">
        <f t="shared" si="41"/>
        <v>0.44</v>
      </c>
      <c r="T171" s="129">
        <f t="shared" si="41"/>
        <v>0.44</v>
      </c>
      <c r="U171" s="129">
        <f t="shared" si="41"/>
        <v>0.44</v>
      </c>
      <c r="V171" s="129">
        <f t="shared" si="41"/>
        <v>0.44</v>
      </c>
      <c r="W171" s="129">
        <f t="shared" si="41"/>
        <v>0.44</v>
      </c>
      <c r="X171" s="129">
        <f t="shared" si="41"/>
        <v>0.44</v>
      </c>
      <c r="Y171" s="129">
        <f t="shared" si="41"/>
        <v>0.44</v>
      </c>
      <c r="Z171" s="129">
        <f t="shared" si="41"/>
        <v>0.44</v>
      </c>
      <c r="AA171" s="129">
        <f t="shared" si="41"/>
        <v>0.44</v>
      </c>
      <c r="AB171" s="129">
        <f t="shared" si="41"/>
        <v>0.44</v>
      </c>
      <c r="AC171" s="129">
        <f t="shared" si="41"/>
        <v>0.44</v>
      </c>
      <c r="AD171" s="129">
        <f t="shared" si="41"/>
        <v>0.44</v>
      </c>
      <c r="AE171" s="129">
        <f t="shared" si="41"/>
        <v>0.44</v>
      </c>
      <c r="AF171" s="129">
        <f t="shared" si="41"/>
        <v>0.44</v>
      </c>
      <c r="AG171" s="171">
        <v>2</v>
      </c>
      <c r="AH171" s="51"/>
      <c r="AI171" s="52"/>
      <c r="AK171" s="53"/>
    </row>
    <row r="172" spans="1:37" x14ac:dyDescent="0.25">
      <c r="A172" s="118" t="s">
        <v>175</v>
      </c>
      <c r="B172" s="128">
        <v>2.1</v>
      </c>
      <c r="C172" s="129">
        <f t="shared" si="40"/>
        <v>2.1</v>
      </c>
      <c r="D172" s="129">
        <f t="shared" si="40"/>
        <v>2.1</v>
      </c>
      <c r="E172" s="129">
        <f t="shared" si="40"/>
        <v>2.1</v>
      </c>
      <c r="F172" s="129">
        <f t="shared" si="40"/>
        <v>2.1</v>
      </c>
      <c r="G172" s="129">
        <f t="shared" si="40"/>
        <v>2.1</v>
      </c>
      <c r="H172" s="129">
        <f t="shared" si="40"/>
        <v>2.1</v>
      </c>
      <c r="I172" s="129">
        <f t="shared" si="40"/>
        <v>2.1</v>
      </c>
      <c r="J172" s="129">
        <f t="shared" si="40"/>
        <v>2.1</v>
      </c>
      <c r="K172" s="129">
        <f t="shared" si="40"/>
        <v>2.1</v>
      </c>
      <c r="L172" s="129">
        <f t="shared" si="40"/>
        <v>2.1</v>
      </c>
      <c r="M172" s="129">
        <f t="shared" si="40"/>
        <v>2.1</v>
      </c>
      <c r="N172" s="129">
        <f t="shared" si="40"/>
        <v>2.1</v>
      </c>
      <c r="O172" s="129">
        <f t="shared" si="40"/>
        <v>2.1</v>
      </c>
      <c r="P172" s="129">
        <f t="shared" si="40"/>
        <v>2.1</v>
      </c>
      <c r="Q172" s="129">
        <f t="shared" si="40"/>
        <v>2.1</v>
      </c>
      <c r="R172" s="129">
        <f t="shared" si="41"/>
        <v>2.1</v>
      </c>
      <c r="S172" s="129">
        <f t="shared" si="41"/>
        <v>2.1</v>
      </c>
      <c r="T172" s="129">
        <f t="shared" si="41"/>
        <v>2.1</v>
      </c>
      <c r="U172" s="129">
        <f t="shared" si="41"/>
        <v>2.1</v>
      </c>
      <c r="V172" s="129">
        <f t="shared" si="41"/>
        <v>2.1</v>
      </c>
      <c r="W172" s="129">
        <f t="shared" si="41"/>
        <v>2.1</v>
      </c>
      <c r="X172" s="129">
        <f t="shared" si="41"/>
        <v>2.1</v>
      </c>
      <c r="Y172" s="129">
        <f t="shared" si="41"/>
        <v>2.1</v>
      </c>
      <c r="Z172" s="129">
        <f t="shared" si="41"/>
        <v>2.1</v>
      </c>
      <c r="AA172" s="129">
        <f t="shared" si="41"/>
        <v>2.1</v>
      </c>
      <c r="AB172" s="129">
        <f t="shared" si="41"/>
        <v>2.1</v>
      </c>
      <c r="AC172" s="129">
        <f t="shared" si="41"/>
        <v>2.1</v>
      </c>
      <c r="AD172" s="129">
        <f t="shared" si="41"/>
        <v>2.1</v>
      </c>
      <c r="AE172" s="129">
        <f t="shared" si="41"/>
        <v>2.1</v>
      </c>
      <c r="AF172" s="129">
        <f t="shared" si="41"/>
        <v>2.1</v>
      </c>
      <c r="AG172" s="171">
        <v>2</v>
      </c>
      <c r="AH172" s="51"/>
      <c r="AI172" s="52"/>
      <c r="AK172" s="53"/>
    </row>
    <row r="173" spans="1:37" x14ac:dyDescent="0.25">
      <c r="A173" s="118" t="s">
        <v>176</v>
      </c>
      <c r="B173" s="128">
        <v>0.9</v>
      </c>
      <c r="C173" s="129">
        <f t="shared" si="40"/>
        <v>0.9</v>
      </c>
      <c r="D173" s="129">
        <f t="shared" si="40"/>
        <v>0.9</v>
      </c>
      <c r="E173" s="129">
        <f t="shared" si="40"/>
        <v>0.9</v>
      </c>
      <c r="F173" s="129">
        <f t="shared" si="40"/>
        <v>0.9</v>
      </c>
      <c r="G173" s="129">
        <f t="shared" si="40"/>
        <v>0.9</v>
      </c>
      <c r="H173" s="129">
        <f t="shared" si="40"/>
        <v>0.9</v>
      </c>
      <c r="I173" s="129">
        <f t="shared" si="40"/>
        <v>0.9</v>
      </c>
      <c r="J173" s="129">
        <f t="shared" si="40"/>
        <v>0.9</v>
      </c>
      <c r="K173" s="129">
        <f t="shared" si="40"/>
        <v>0.9</v>
      </c>
      <c r="L173" s="129">
        <f t="shared" si="40"/>
        <v>0.9</v>
      </c>
      <c r="M173" s="129">
        <f t="shared" si="40"/>
        <v>0.9</v>
      </c>
      <c r="N173" s="129">
        <f t="shared" si="40"/>
        <v>0.9</v>
      </c>
      <c r="O173" s="129">
        <f t="shared" si="40"/>
        <v>0.9</v>
      </c>
      <c r="P173" s="129">
        <f t="shared" si="40"/>
        <v>0.9</v>
      </c>
      <c r="Q173" s="129">
        <f t="shared" si="40"/>
        <v>0.9</v>
      </c>
      <c r="R173" s="129">
        <f t="shared" si="41"/>
        <v>0.9</v>
      </c>
      <c r="S173" s="129">
        <f t="shared" si="41"/>
        <v>0.9</v>
      </c>
      <c r="T173" s="129">
        <f t="shared" si="41"/>
        <v>0.9</v>
      </c>
      <c r="U173" s="129">
        <f t="shared" si="41"/>
        <v>0.9</v>
      </c>
      <c r="V173" s="129">
        <f t="shared" si="41"/>
        <v>0.9</v>
      </c>
      <c r="W173" s="129">
        <f t="shared" si="41"/>
        <v>0.9</v>
      </c>
      <c r="X173" s="129">
        <f t="shared" si="41"/>
        <v>0.9</v>
      </c>
      <c r="Y173" s="129">
        <f t="shared" si="41"/>
        <v>0.9</v>
      </c>
      <c r="Z173" s="129">
        <f t="shared" si="41"/>
        <v>0.9</v>
      </c>
      <c r="AA173" s="129">
        <f t="shared" si="41"/>
        <v>0.9</v>
      </c>
      <c r="AB173" s="129">
        <f t="shared" si="41"/>
        <v>0.9</v>
      </c>
      <c r="AC173" s="129">
        <f t="shared" si="41"/>
        <v>0.9</v>
      </c>
      <c r="AD173" s="129">
        <f t="shared" si="41"/>
        <v>0.9</v>
      </c>
      <c r="AE173" s="129">
        <f t="shared" si="41"/>
        <v>0.9</v>
      </c>
      <c r="AF173" s="129">
        <f t="shared" si="41"/>
        <v>0.9</v>
      </c>
      <c r="AG173" s="171">
        <v>2</v>
      </c>
      <c r="AH173" s="51"/>
      <c r="AI173" s="52"/>
      <c r="AK173" s="53"/>
    </row>
    <row r="174" spans="1:37" x14ac:dyDescent="0.25">
      <c r="A174" s="118" t="s">
        <v>177</v>
      </c>
      <c r="B174" s="128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71">
        <v>1.8</v>
      </c>
      <c r="AH174" s="51"/>
      <c r="AI174" s="52"/>
      <c r="AK174" s="53"/>
    </row>
    <row r="175" spans="1:37" x14ac:dyDescent="0.25">
      <c r="A175" s="118" t="s">
        <v>178</v>
      </c>
      <c r="B175" s="128">
        <v>0.57999999999999996</v>
      </c>
      <c r="C175" s="129">
        <f t="shared" ref="C175:R187" si="42">B175</f>
        <v>0.57999999999999996</v>
      </c>
      <c r="D175" s="129">
        <f t="shared" si="42"/>
        <v>0.57999999999999996</v>
      </c>
      <c r="E175" s="129">
        <f t="shared" si="42"/>
        <v>0.57999999999999996</v>
      </c>
      <c r="F175" s="129">
        <f t="shared" si="42"/>
        <v>0.57999999999999996</v>
      </c>
      <c r="G175" s="129">
        <f t="shared" si="42"/>
        <v>0.57999999999999996</v>
      </c>
      <c r="H175" s="129">
        <f t="shared" si="42"/>
        <v>0.57999999999999996</v>
      </c>
      <c r="I175" s="129">
        <f t="shared" si="42"/>
        <v>0.57999999999999996</v>
      </c>
      <c r="J175" s="129">
        <f t="shared" si="42"/>
        <v>0.57999999999999996</v>
      </c>
      <c r="K175" s="129">
        <f t="shared" si="42"/>
        <v>0.57999999999999996</v>
      </c>
      <c r="L175" s="129">
        <f t="shared" si="42"/>
        <v>0.57999999999999996</v>
      </c>
      <c r="M175" s="129">
        <f t="shared" si="42"/>
        <v>0.57999999999999996</v>
      </c>
      <c r="N175" s="129">
        <f t="shared" si="42"/>
        <v>0.57999999999999996</v>
      </c>
      <c r="O175" s="129">
        <f t="shared" si="42"/>
        <v>0.57999999999999996</v>
      </c>
      <c r="P175" s="129">
        <f t="shared" si="42"/>
        <v>0.57999999999999996</v>
      </c>
      <c r="Q175" s="129">
        <f t="shared" si="42"/>
        <v>0.57999999999999996</v>
      </c>
      <c r="R175" s="129">
        <f t="shared" si="42"/>
        <v>0.57999999999999996</v>
      </c>
      <c r="S175" s="129">
        <f t="shared" ref="R175:AF187" si="43">R175</f>
        <v>0.57999999999999996</v>
      </c>
      <c r="T175" s="129">
        <f t="shared" si="43"/>
        <v>0.57999999999999996</v>
      </c>
      <c r="U175" s="129">
        <f t="shared" si="43"/>
        <v>0.57999999999999996</v>
      </c>
      <c r="V175" s="129">
        <f t="shared" si="43"/>
        <v>0.57999999999999996</v>
      </c>
      <c r="W175" s="129">
        <f t="shared" si="43"/>
        <v>0.57999999999999996</v>
      </c>
      <c r="X175" s="129">
        <f t="shared" si="43"/>
        <v>0.57999999999999996</v>
      </c>
      <c r="Y175" s="129">
        <f t="shared" si="43"/>
        <v>0.57999999999999996</v>
      </c>
      <c r="Z175" s="129">
        <f t="shared" si="43"/>
        <v>0.57999999999999996</v>
      </c>
      <c r="AA175" s="129">
        <f t="shared" si="43"/>
        <v>0.57999999999999996</v>
      </c>
      <c r="AB175" s="129">
        <f t="shared" si="43"/>
        <v>0.57999999999999996</v>
      </c>
      <c r="AC175" s="129">
        <f t="shared" si="43"/>
        <v>0.57999999999999996</v>
      </c>
      <c r="AD175" s="129">
        <f t="shared" si="43"/>
        <v>0.57999999999999996</v>
      </c>
      <c r="AE175" s="129">
        <f t="shared" si="43"/>
        <v>0.57999999999999996</v>
      </c>
      <c r="AF175" s="129">
        <f t="shared" si="43"/>
        <v>0.57999999999999996</v>
      </c>
      <c r="AG175" s="171">
        <v>1.8</v>
      </c>
      <c r="AH175" s="51"/>
      <c r="AI175" s="52"/>
      <c r="AK175" s="53"/>
    </row>
    <row r="176" spans="1:37" x14ac:dyDescent="0.25">
      <c r="A176" s="118" t="s">
        <v>179</v>
      </c>
      <c r="B176" s="128">
        <v>0.8</v>
      </c>
      <c r="C176" s="129">
        <f t="shared" si="42"/>
        <v>0.8</v>
      </c>
      <c r="D176" s="129">
        <f t="shared" si="42"/>
        <v>0.8</v>
      </c>
      <c r="E176" s="129">
        <f t="shared" si="42"/>
        <v>0.8</v>
      </c>
      <c r="F176" s="129">
        <f t="shared" si="42"/>
        <v>0.8</v>
      </c>
      <c r="G176" s="129">
        <f t="shared" si="42"/>
        <v>0.8</v>
      </c>
      <c r="H176" s="129">
        <f t="shared" si="42"/>
        <v>0.8</v>
      </c>
      <c r="I176" s="129">
        <f t="shared" si="42"/>
        <v>0.8</v>
      </c>
      <c r="J176" s="129">
        <f t="shared" si="42"/>
        <v>0.8</v>
      </c>
      <c r="K176" s="129">
        <f t="shared" si="42"/>
        <v>0.8</v>
      </c>
      <c r="L176" s="129">
        <f t="shared" si="42"/>
        <v>0.8</v>
      </c>
      <c r="M176" s="129">
        <f t="shared" si="42"/>
        <v>0.8</v>
      </c>
      <c r="N176" s="129">
        <f t="shared" si="42"/>
        <v>0.8</v>
      </c>
      <c r="O176" s="129">
        <f t="shared" si="42"/>
        <v>0.8</v>
      </c>
      <c r="P176" s="129">
        <f t="shared" si="42"/>
        <v>0.8</v>
      </c>
      <c r="Q176" s="129">
        <f t="shared" si="42"/>
        <v>0.8</v>
      </c>
      <c r="R176" s="129">
        <f t="shared" si="42"/>
        <v>0.8</v>
      </c>
      <c r="S176" s="129">
        <f t="shared" si="43"/>
        <v>0.8</v>
      </c>
      <c r="T176" s="129">
        <f t="shared" si="43"/>
        <v>0.8</v>
      </c>
      <c r="U176" s="129">
        <f t="shared" si="43"/>
        <v>0.8</v>
      </c>
      <c r="V176" s="129">
        <f t="shared" si="43"/>
        <v>0.8</v>
      </c>
      <c r="W176" s="129">
        <f t="shared" si="43"/>
        <v>0.8</v>
      </c>
      <c r="X176" s="129">
        <f t="shared" si="43"/>
        <v>0.8</v>
      </c>
      <c r="Y176" s="129">
        <f t="shared" si="43"/>
        <v>0.8</v>
      </c>
      <c r="Z176" s="129">
        <f t="shared" si="43"/>
        <v>0.8</v>
      </c>
      <c r="AA176" s="129">
        <f t="shared" si="43"/>
        <v>0.8</v>
      </c>
      <c r="AB176" s="129">
        <f t="shared" si="43"/>
        <v>0.8</v>
      </c>
      <c r="AC176" s="129">
        <f t="shared" si="43"/>
        <v>0.8</v>
      </c>
      <c r="AD176" s="129">
        <f t="shared" si="43"/>
        <v>0.8</v>
      </c>
      <c r="AE176" s="129">
        <f t="shared" si="43"/>
        <v>0.8</v>
      </c>
      <c r="AF176" s="129">
        <f t="shared" si="43"/>
        <v>0.8</v>
      </c>
      <c r="AG176" s="171">
        <v>1.65</v>
      </c>
      <c r="AH176" s="51"/>
      <c r="AI176" s="52"/>
      <c r="AK176" s="53"/>
    </row>
    <row r="177" spans="1:37" x14ac:dyDescent="0.25">
      <c r="A177" s="118" t="s">
        <v>211</v>
      </c>
      <c r="B177" s="128">
        <v>0</v>
      </c>
      <c r="C177" s="129">
        <f t="shared" si="42"/>
        <v>0</v>
      </c>
      <c r="D177" s="129">
        <f t="shared" si="42"/>
        <v>0</v>
      </c>
      <c r="E177" s="129">
        <f t="shared" si="42"/>
        <v>0</v>
      </c>
      <c r="F177" s="129">
        <f t="shared" si="42"/>
        <v>0</v>
      </c>
      <c r="G177" s="129">
        <f t="shared" si="42"/>
        <v>0</v>
      </c>
      <c r="H177" s="129">
        <f t="shared" si="42"/>
        <v>0</v>
      </c>
      <c r="I177" s="129">
        <f t="shared" si="42"/>
        <v>0</v>
      </c>
      <c r="J177" s="129">
        <f t="shared" si="42"/>
        <v>0</v>
      </c>
      <c r="K177" s="129">
        <f t="shared" si="42"/>
        <v>0</v>
      </c>
      <c r="L177" s="129">
        <f t="shared" si="42"/>
        <v>0</v>
      </c>
      <c r="M177" s="129">
        <f t="shared" si="42"/>
        <v>0</v>
      </c>
      <c r="N177" s="129">
        <f t="shared" si="42"/>
        <v>0</v>
      </c>
      <c r="O177" s="129">
        <f t="shared" si="42"/>
        <v>0</v>
      </c>
      <c r="P177" s="129">
        <f t="shared" si="42"/>
        <v>0</v>
      </c>
      <c r="Q177" s="129">
        <f t="shared" si="42"/>
        <v>0</v>
      </c>
      <c r="R177" s="129">
        <f t="shared" si="42"/>
        <v>0</v>
      </c>
      <c r="S177" s="129">
        <f t="shared" si="43"/>
        <v>0</v>
      </c>
      <c r="T177" s="129">
        <f t="shared" si="43"/>
        <v>0</v>
      </c>
      <c r="U177" s="129">
        <f t="shared" si="43"/>
        <v>0</v>
      </c>
      <c r="V177" s="129">
        <f t="shared" si="43"/>
        <v>0</v>
      </c>
      <c r="W177" s="129">
        <f t="shared" si="43"/>
        <v>0</v>
      </c>
      <c r="X177" s="129">
        <f t="shared" si="43"/>
        <v>0</v>
      </c>
      <c r="Y177" s="129">
        <f t="shared" si="43"/>
        <v>0</v>
      </c>
      <c r="Z177" s="129">
        <f t="shared" si="43"/>
        <v>0</v>
      </c>
      <c r="AA177" s="129">
        <f t="shared" si="43"/>
        <v>0</v>
      </c>
      <c r="AB177" s="129">
        <f t="shared" si="43"/>
        <v>0</v>
      </c>
      <c r="AC177" s="129">
        <f t="shared" si="43"/>
        <v>0</v>
      </c>
      <c r="AD177" s="129">
        <f t="shared" si="43"/>
        <v>0</v>
      </c>
      <c r="AE177" s="129">
        <f t="shared" si="43"/>
        <v>0</v>
      </c>
      <c r="AF177" s="129">
        <f t="shared" si="43"/>
        <v>0</v>
      </c>
      <c r="AG177" s="171">
        <v>1.5</v>
      </c>
      <c r="AH177" s="51"/>
      <c r="AI177" s="52"/>
      <c r="AK177" s="53"/>
    </row>
    <row r="178" spans="1:37" x14ac:dyDescent="0.25">
      <c r="A178" s="118" t="s">
        <v>180</v>
      </c>
      <c r="B178" s="128">
        <v>0.6</v>
      </c>
      <c r="C178" s="129">
        <f t="shared" si="42"/>
        <v>0.6</v>
      </c>
      <c r="D178" s="129">
        <f t="shared" si="42"/>
        <v>0.6</v>
      </c>
      <c r="E178" s="129">
        <f t="shared" si="42"/>
        <v>0.6</v>
      </c>
      <c r="F178" s="129">
        <f t="shared" si="42"/>
        <v>0.6</v>
      </c>
      <c r="G178" s="129">
        <f t="shared" si="42"/>
        <v>0.6</v>
      </c>
      <c r="H178" s="129">
        <f t="shared" si="42"/>
        <v>0.6</v>
      </c>
      <c r="I178" s="129">
        <f t="shared" si="42"/>
        <v>0.6</v>
      </c>
      <c r="J178" s="129">
        <f t="shared" si="42"/>
        <v>0.6</v>
      </c>
      <c r="K178" s="129">
        <f t="shared" si="42"/>
        <v>0.6</v>
      </c>
      <c r="L178" s="129">
        <f t="shared" si="42"/>
        <v>0.6</v>
      </c>
      <c r="M178" s="129">
        <f t="shared" si="42"/>
        <v>0.6</v>
      </c>
      <c r="N178" s="129">
        <f t="shared" si="42"/>
        <v>0.6</v>
      </c>
      <c r="O178" s="129">
        <f t="shared" si="42"/>
        <v>0.6</v>
      </c>
      <c r="P178" s="129">
        <f t="shared" si="42"/>
        <v>0.6</v>
      </c>
      <c r="Q178" s="129">
        <f t="shared" si="42"/>
        <v>0.6</v>
      </c>
      <c r="R178" s="129">
        <f t="shared" si="42"/>
        <v>0.6</v>
      </c>
      <c r="S178" s="129">
        <f t="shared" si="43"/>
        <v>0.6</v>
      </c>
      <c r="T178" s="129">
        <f t="shared" si="43"/>
        <v>0.6</v>
      </c>
      <c r="U178" s="129">
        <f t="shared" si="43"/>
        <v>0.6</v>
      </c>
      <c r="V178" s="129">
        <f t="shared" si="43"/>
        <v>0.6</v>
      </c>
      <c r="W178" s="129">
        <f t="shared" si="43"/>
        <v>0.6</v>
      </c>
      <c r="X178" s="129">
        <f t="shared" si="43"/>
        <v>0.6</v>
      </c>
      <c r="Y178" s="129">
        <f t="shared" si="43"/>
        <v>0.6</v>
      </c>
      <c r="Z178" s="129">
        <f t="shared" si="43"/>
        <v>0.6</v>
      </c>
      <c r="AA178" s="129">
        <f t="shared" si="43"/>
        <v>0.6</v>
      </c>
      <c r="AB178" s="129">
        <f t="shared" si="43"/>
        <v>0.6</v>
      </c>
      <c r="AC178" s="129">
        <f t="shared" si="43"/>
        <v>0.6</v>
      </c>
      <c r="AD178" s="129">
        <f t="shared" si="43"/>
        <v>0.6</v>
      </c>
      <c r="AE178" s="129">
        <f t="shared" si="43"/>
        <v>0.6</v>
      </c>
      <c r="AF178" s="129">
        <f t="shared" si="43"/>
        <v>0.6</v>
      </c>
      <c r="AG178" s="171">
        <v>0.998</v>
      </c>
      <c r="AH178" s="51"/>
      <c r="AI178" s="52"/>
      <c r="AK178" s="53"/>
    </row>
    <row r="179" spans="1:37" x14ac:dyDescent="0.25">
      <c r="A179" s="118" t="s">
        <v>181</v>
      </c>
      <c r="B179" s="128">
        <v>0.6</v>
      </c>
      <c r="C179" s="129">
        <f t="shared" si="42"/>
        <v>0.6</v>
      </c>
      <c r="D179" s="129">
        <f t="shared" si="42"/>
        <v>0.6</v>
      </c>
      <c r="E179" s="129">
        <f t="shared" si="42"/>
        <v>0.6</v>
      </c>
      <c r="F179" s="129">
        <f t="shared" si="42"/>
        <v>0.6</v>
      </c>
      <c r="G179" s="129">
        <f t="shared" si="42"/>
        <v>0.6</v>
      </c>
      <c r="H179" s="129">
        <f t="shared" si="42"/>
        <v>0.6</v>
      </c>
      <c r="I179" s="129">
        <f t="shared" si="42"/>
        <v>0.6</v>
      </c>
      <c r="J179" s="129">
        <f t="shared" si="42"/>
        <v>0.6</v>
      </c>
      <c r="K179" s="129">
        <f t="shared" si="42"/>
        <v>0.6</v>
      </c>
      <c r="L179" s="129">
        <f t="shared" si="42"/>
        <v>0.6</v>
      </c>
      <c r="M179" s="129">
        <f t="shared" si="42"/>
        <v>0.6</v>
      </c>
      <c r="N179" s="129">
        <f t="shared" si="42"/>
        <v>0.6</v>
      </c>
      <c r="O179" s="129">
        <f t="shared" si="42"/>
        <v>0.6</v>
      </c>
      <c r="P179" s="129">
        <f t="shared" si="42"/>
        <v>0.6</v>
      </c>
      <c r="Q179" s="129">
        <f t="shared" si="42"/>
        <v>0.6</v>
      </c>
      <c r="R179" s="129">
        <f t="shared" si="42"/>
        <v>0.6</v>
      </c>
      <c r="S179" s="129">
        <f t="shared" si="43"/>
        <v>0.6</v>
      </c>
      <c r="T179" s="129">
        <f t="shared" si="43"/>
        <v>0.6</v>
      </c>
      <c r="U179" s="129">
        <f t="shared" si="43"/>
        <v>0.6</v>
      </c>
      <c r="V179" s="129">
        <f t="shared" si="43"/>
        <v>0.6</v>
      </c>
      <c r="W179" s="129">
        <f t="shared" si="43"/>
        <v>0.6</v>
      </c>
      <c r="X179" s="129">
        <f t="shared" si="43"/>
        <v>0.6</v>
      </c>
      <c r="Y179" s="129">
        <f t="shared" si="43"/>
        <v>0.6</v>
      </c>
      <c r="Z179" s="129">
        <f t="shared" si="43"/>
        <v>0.6</v>
      </c>
      <c r="AA179" s="129">
        <f t="shared" si="43"/>
        <v>0.6</v>
      </c>
      <c r="AB179" s="129">
        <f t="shared" si="43"/>
        <v>0.6</v>
      </c>
      <c r="AC179" s="129">
        <f t="shared" si="43"/>
        <v>0.6</v>
      </c>
      <c r="AD179" s="129">
        <f t="shared" si="43"/>
        <v>0.6</v>
      </c>
      <c r="AE179" s="129">
        <f t="shared" si="43"/>
        <v>0.6</v>
      </c>
      <c r="AF179" s="129">
        <f t="shared" si="43"/>
        <v>0.6</v>
      </c>
      <c r="AG179" s="171">
        <v>0.997</v>
      </c>
      <c r="AH179" s="51"/>
      <c r="AI179" s="52"/>
      <c r="AK179" s="53"/>
    </row>
    <row r="180" spans="1:37" x14ac:dyDescent="0.25">
      <c r="A180" s="118" t="s">
        <v>182</v>
      </c>
      <c r="B180" s="128">
        <v>0.35</v>
      </c>
      <c r="C180" s="129">
        <f t="shared" si="42"/>
        <v>0.35</v>
      </c>
      <c r="D180" s="129">
        <f t="shared" si="42"/>
        <v>0.35</v>
      </c>
      <c r="E180" s="129">
        <f t="shared" si="42"/>
        <v>0.35</v>
      </c>
      <c r="F180" s="129">
        <f t="shared" si="42"/>
        <v>0.35</v>
      </c>
      <c r="G180" s="129">
        <f t="shared" si="42"/>
        <v>0.35</v>
      </c>
      <c r="H180" s="129">
        <f t="shared" si="42"/>
        <v>0.35</v>
      </c>
      <c r="I180" s="129">
        <f t="shared" si="42"/>
        <v>0.35</v>
      </c>
      <c r="J180" s="129">
        <f t="shared" si="42"/>
        <v>0.35</v>
      </c>
      <c r="K180" s="129">
        <f t="shared" si="42"/>
        <v>0.35</v>
      </c>
      <c r="L180" s="129">
        <f t="shared" si="42"/>
        <v>0.35</v>
      </c>
      <c r="M180" s="129">
        <f t="shared" si="42"/>
        <v>0.35</v>
      </c>
      <c r="N180" s="129">
        <f t="shared" si="42"/>
        <v>0.35</v>
      </c>
      <c r="O180" s="129">
        <f t="shared" si="42"/>
        <v>0.35</v>
      </c>
      <c r="P180" s="129">
        <f t="shared" si="42"/>
        <v>0.35</v>
      </c>
      <c r="Q180" s="129">
        <f t="shared" si="42"/>
        <v>0.35</v>
      </c>
      <c r="R180" s="129">
        <f t="shared" si="42"/>
        <v>0.35</v>
      </c>
      <c r="S180" s="129">
        <f t="shared" si="43"/>
        <v>0.35</v>
      </c>
      <c r="T180" s="129">
        <f t="shared" si="43"/>
        <v>0.35</v>
      </c>
      <c r="U180" s="129">
        <f t="shared" si="43"/>
        <v>0.35</v>
      </c>
      <c r="V180" s="129">
        <f t="shared" si="43"/>
        <v>0.35</v>
      </c>
      <c r="W180" s="129">
        <f t="shared" si="43"/>
        <v>0.35</v>
      </c>
      <c r="X180" s="129">
        <f t="shared" si="43"/>
        <v>0.35</v>
      </c>
      <c r="Y180" s="129">
        <f t="shared" si="43"/>
        <v>0.35</v>
      </c>
      <c r="Z180" s="129">
        <f t="shared" si="43"/>
        <v>0.35</v>
      </c>
      <c r="AA180" s="129">
        <f t="shared" si="43"/>
        <v>0.35</v>
      </c>
      <c r="AB180" s="129">
        <f t="shared" si="43"/>
        <v>0.35</v>
      </c>
      <c r="AC180" s="129">
        <f t="shared" si="43"/>
        <v>0.35</v>
      </c>
      <c r="AD180" s="129">
        <f t="shared" si="43"/>
        <v>0.35</v>
      </c>
      <c r="AE180" s="129">
        <f t="shared" si="43"/>
        <v>0.35</v>
      </c>
      <c r="AF180" s="129">
        <f t="shared" si="43"/>
        <v>0.35</v>
      </c>
      <c r="AG180" s="171">
        <v>0.997</v>
      </c>
      <c r="AH180" s="51"/>
      <c r="AI180" s="52"/>
      <c r="AK180" s="53"/>
    </row>
    <row r="181" spans="1:37" x14ac:dyDescent="0.25">
      <c r="A181" s="118" t="s">
        <v>183</v>
      </c>
      <c r="B181" s="128">
        <v>0.28999999999999998</v>
      </c>
      <c r="C181" s="129">
        <f t="shared" si="42"/>
        <v>0.28999999999999998</v>
      </c>
      <c r="D181" s="129">
        <f t="shared" si="42"/>
        <v>0.28999999999999998</v>
      </c>
      <c r="E181" s="129">
        <f t="shared" si="42"/>
        <v>0.28999999999999998</v>
      </c>
      <c r="F181" s="129">
        <f t="shared" si="42"/>
        <v>0.28999999999999998</v>
      </c>
      <c r="G181" s="129">
        <f t="shared" si="42"/>
        <v>0.28999999999999998</v>
      </c>
      <c r="H181" s="129">
        <f t="shared" si="42"/>
        <v>0.28999999999999998</v>
      </c>
      <c r="I181" s="129">
        <f t="shared" si="42"/>
        <v>0.28999999999999998</v>
      </c>
      <c r="J181" s="129">
        <f t="shared" si="42"/>
        <v>0.28999999999999998</v>
      </c>
      <c r="K181" s="129">
        <f t="shared" si="42"/>
        <v>0.28999999999999998</v>
      </c>
      <c r="L181" s="129">
        <f t="shared" si="42"/>
        <v>0.28999999999999998</v>
      </c>
      <c r="M181" s="129">
        <f t="shared" si="42"/>
        <v>0.28999999999999998</v>
      </c>
      <c r="N181" s="129">
        <f t="shared" si="42"/>
        <v>0.28999999999999998</v>
      </c>
      <c r="O181" s="129">
        <f t="shared" si="42"/>
        <v>0.28999999999999998</v>
      </c>
      <c r="P181" s="129">
        <f t="shared" si="42"/>
        <v>0.28999999999999998</v>
      </c>
      <c r="Q181" s="129">
        <f t="shared" si="42"/>
        <v>0.28999999999999998</v>
      </c>
      <c r="R181" s="129">
        <f t="shared" si="42"/>
        <v>0.28999999999999998</v>
      </c>
      <c r="S181" s="129">
        <f t="shared" si="43"/>
        <v>0.28999999999999998</v>
      </c>
      <c r="T181" s="129">
        <f t="shared" si="43"/>
        <v>0.28999999999999998</v>
      </c>
      <c r="U181" s="129">
        <f t="shared" si="43"/>
        <v>0.28999999999999998</v>
      </c>
      <c r="V181" s="129">
        <f t="shared" si="43"/>
        <v>0.28999999999999998</v>
      </c>
      <c r="W181" s="129">
        <f t="shared" si="43"/>
        <v>0.28999999999999998</v>
      </c>
      <c r="X181" s="129">
        <f t="shared" si="43"/>
        <v>0.28999999999999998</v>
      </c>
      <c r="Y181" s="129">
        <f t="shared" si="43"/>
        <v>0.28999999999999998</v>
      </c>
      <c r="Z181" s="129">
        <f t="shared" si="43"/>
        <v>0.28999999999999998</v>
      </c>
      <c r="AA181" s="129">
        <f t="shared" si="43"/>
        <v>0.28999999999999998</v>
      </c>
      <c r="AB181" s="129">
        <f t="shared" si="43"/>
        <v>0.28999999999999998</v>
      </c>
      <c r="AC181" s="129">
        <f t="shared" si="43"/>
        <v>0.28999999999999998</v>
      </c>
      <c r="AD181" s="129">
        <f t="shared" si="43"/>
        <v>0.28999999999999998</v>
      </c>
      <c r="AE181" s="129">
        <f t="shared" si="43"/>
        <v>0.28999999999999998</v>
      </c>
      <c r="AF181" s="129">
        <f t="shared" si="43"/>
        <v>0.28999999999999998</v>
      </c>
      <c r="AG181" s="171">
        <v>0.996</v>
      </c>
      <c r="AH181" s="51"/>
      <c r="AI181" s="52"/>
      <c r="AK181" s="53"/>
    </row>
    <row r="182" spans="1:37" x14ac:dyDescent="0.25">
      <c r="A182" s="118" t="s">
        <v>184</v>
      </c>
      <c r="B182" s="128">
        <v>0.06</v>
      </c>
      <c r="C182" s="129">
        <f t="shared" si="42"/>
        <v>0.06</v>
      </c>
      <c r="D182" s="129">
        <f t="shared" si="42"/>
        <v>0.06</v>
      </c>
      <c r="E182" s="129">
        <f t="shared" si="42"/>
        <v>0.06</v>
      </c>
      <c r="F182" s="129">
        <f t="shared" si="42"/>
        <v>0.06</v>
      </c>
      <c r="G182" s="129">
        <f t="shared" si="42"/>
        <v>0.06</v>
      </c>
      <c r="H182" s="129">
        <f t="shared" si="42"/>
        <v>0.06</v>
      </c>
      <c r="I182" s="129">
        <f t="shared" si="42"/>
        <v>0.06</v>
      </c>
      <c r="J182" s="129">
        <f t="shared" si="42"/>
        <v>0.06</v>
      </c>
      <c r="K182" s="129">
        <f t="shared" si="42"/>
        <v>0.06</v>
      </c>
      <c r="L182" s="129">
        <f t="shared" si="42"/>
        <v>0.06</v>
      </c>
      <c r="M182" s="129">
        <f t="shared" si="42"/>
        <v>0.06</v>
      </c>
      <c r="N182" s="129">
        <f t="shared" si="42"/>
        <v>0.06</v>
      </c>
      <c r="O182" s="129">
        <f t="shared" si="42"/>
        <v>0.06</v>
      </c>
      <c r="P182" s="129">
        <f t="shared" si="42"/>
        <v>0.06</v>
      </c>
      <c r="Q182" s="129">
        <f t="shared" si="42"/>
        <v>0.06</v>
      </c>
      <c r="R182" s="129">
        <f t="shared" si="42"/>
        <v>0.06</v>
      </c>
      <c r="S182" s="129">
        <f t="shared" si="43"/>
        <v>0.06</v>
      </c>
      <c r="T182" s="129">
        <f t="shared" si="43"/>
        <v>0.06</v>
      </c>
      <c r="U182" s="129">
        <f t="shared" si="43"/>
        <v>0.06</v>
      </c>
      <c r="V182" s="129">
        <f t="shared" si="43"/>
        <v>0.06</v>
      </c>
      <c r="W182" s="129">
        <f t="shared" si="43"/>
        <v>0.06</v>
      </c>
      <c r="X182" s="129">
        <f t="shared" si="43"/>
        <v>0.06</v>
      </c>
      <c r="Y182" s="129">
        <f t="shared" si="43"/>
        <v>0.06</v>
      </c>
      <c r="Z182" s="129">
        <f t="shared" si="43"/>
        <v>0.06</v>
      </c>
      <c r="AA182" s="129">
        <f t="shared" si="43"/>
        <v>0.06</v>
      </c>
      <c r="AB182" s="129">
        <f t="shared" si="43"/>
        <v>0.06</v>
      </c>
      <c r="AC182" s="129">
        <f t="shared" si="43"/>
        <v>0.06</v>
      </c>
      <c r="AD182" s="129">
        <f t="shared" si="43"/>
        <v>0.06</v>
      </c>
      <c r="AE182" s="129">
        <f t="shared" si="43"/>
        <v>0.06</v>
      </c>
      <c r="AF182" s="129">
        <f t="shared" si="43"/>
        <v>0.06</v>
      </c>
      <c r="AG182" s="171">
        <v>0.996</v>
      </c>
      <c r="AH182" s="51"/>
      <c r="AI182" s="52"/>
      <c r="AK182" s="53"/>
    </row>
    <row r="183" spans="1:37" x14ac:dyDescent="0.25">
      <c r="A183" s="118" t="s">
        <v>185</v>
      </c>
      <c r="B183" s="128">
        <v>0.11</v>
      </c>
      <c r="C183" s="129">
        <f t="shared" si="42"/>
        <v>0.11</v>
      </c>
      <c r="D183" s="129">
        <f t="shared" si="42"/>
        <v>0.11</v>
      </c>
      <c r="E183" s="129">
        <f t="shared" si="42"/>
        <v>0.11</v>
      </c>
      <c r="F183" s="129">
        <f t="shared" si="42"/>
        <v>0.11</v>
      </c>
      <c r="G183" s="129">
        <f t="shared" si="42"/>
        <v>0.11</v>
      </c>
      <c r="H183" s="129">
        <f t="shared" si="42"/>
        <v>0.11</v>
      </c>
      <c r="I183" s="129">
        <f t="shared" si="42"/>
        <v>0.11</v>
      </c>
      <c r="J183" s="129">
        <f t="shared" si="42"/>
        <v>0.11</v>
      </c>
      <c r="K183" s="129">
        <f t="shared" si="42"/>
        <v>0.11</v>
      </c>
      <c r="L183" s="129">
        <f t="shared" si="42"/>
        <v>0.11</v>
      </c>
      <c r="M183" s="129">
        <f t="shared" si="42"/>
        <v>0.11</v>
      </c>
      <c r="N183" s="129">
        <f t="shared" si="42"/>
        <v>0.11</v>
      </c>
      <c r="O183" s="129">
        <f t="shared" si="42"/>
        <v>0.11</v>
      </c>
      <c r="P183" s="129">
        <f t="shared" si="42"/>
        <v>0.11</v>
      </c>
      <c r="Q183" s="129">
        <f t="shared" si="42"/>
        <v>0.11</v>
      </c>
      <c r="R183" s="129">
        <f t="shared" si="42"/>
        <v>0.11</v>
      </c>
      <c r="S183" s="129">
        <f t="shared" si="43"/>
        <v>0.11</v>
      </c>
      <c r="T183" s="129">
        <f t="shared" si="43"/>
        <v>0.11</v>
      </c>
      <c r="U183" s="129">
        <f t="shared" si="43"/>
        <v>0.11</v>
      </c>
      <c r="V183" s="129">
        <f t="shared" si="43"/>
        <v>0.11</v>
      </c>
      <c r="W183" s="129">
        <f t="shared" si="43"/>
        <v>0.11</v>
      </c>
      <c r="X183" s="129">
        <f t="shared" si="43"/>
        <v>0.11</v>
      </c>
      <c r="Y183" s="129">
        <f t="shared" si="43"/>
        <v>0.11</v>
      </c>
      <c r="Z183" s="129">
        <f t="shared" si="43"/>
        <v>0.11</v>
      </c>
      <c r="AA183" s="129">
        <f t="shared" si="43"/>
        <v>0.11</v>
      </c>
      <c r="AB183" s="129">
        <f t="shared" si="43"/>
        <v>0.11</v>
      </c>
      <c r="AC183" s="129">
        <f t="shared" si="43"/>
        <v>0.11</v>
      </c>
      <c r="AD183" s="129">
        <f t="shared" si="43"/>
        <v>0.11</v>
      </c>
      <c r="AE183" s="129">
        <f t="shared" si="43"/>
        <v>0.11</v>
      </c>
      <c r="AF183" s="129">
        <f t="shared" si="43"/>
        <v>0.11</v>
      </c>
      <c r="AG183" s="171">
        <v>0.996</v>
      </c>
      <c r="AH183" s="51"/>
      <c r="AI183" s="52"/>
      <c r="AK183" s="53"/>
    </row>
    <row r="184" spans="1:37" x14ac:dyDescent="0.25">
      <c r="A184" s="118" t="s">
        <v>186</v>
      </c>
      <c r="B184" s="128">
        <v>0.1</v>
      </c>
      <c r="C184" s="129">
        <f t="shared" si="42"/>
        <v>0.1</v>
      </c>
      <c r="D184" s="129">
        <f t="shared" si="42"/>
        <v>0.1</v>
      </c>
      <c r="E184" s="129">
        <f t="shared" si="42"/>
        <v>0.1</v>
      </c>
      <c r="F184" s="129">
        <f t="shared" si="42"/>
        <v>0.1</v>
      </c>
      <c r="G184" s="129">
        <f t="shared" si="42"/>
        <v>0.1</v>
      </c>
      <c r="H184" s="129">
        <f t="shared" si="42"/>
        <v>0.1</v>
      </c>
      <c r="I184" s="129">
        <f t="shared" si="42"/>
        <v>0.1</v>
      </c>
      <c r="J184" s="129">
        <f t="shared" si="42"/>
        <v>0.1</v>
      </c>
      <c r="K184" s="129">
        <f t="shared" si="42"/>
        <v>0.1</v>
      </c>
      <c r="L184" s="129">
        <f t="shared" si="42"/>
        <v>0.1</v>
      </c>
      <c r="M184" s="129">
        <f t="shared" si="42"/>
        <v>0.1</v>
      </c>
      <c r="N184" s="129">
        <f t="shared" si="42"/>
        <v>0.1</v>
      </c>
      <c r="O184" s="129">
        <f t="shared" si="42"/>
        <v>0.1</v>
      </c>
      <c r="P184" s="129">
        <f t="shared" si="42"/>
        <v>0.1</v>
      </c>
      <c r="Q184" s="129">
        <f t="shared" si="42"/>
        <v>0.1</v>
      </c>
      <c r="R184" s="129">
        <f t="shared" si="43"/>
        <v>0.1</v>
      </c>
      <c r="S184" s="129">
        <f t="shared" si="43"/>
        <v>0.1</v>
      </c>
      <c r="T184" s="129">
        <f t="shared" si="43"/>
        <v>0.1</v>
      </c>
      <c r="U184" s="129">
        <f t="shared" si="43"/>
        <v>0.1</v>
      </c>
      <c r="V184" s="129">
        <f t="shared" si="43"/>
        <v>0.1</v>
      </c>
      <c r="W184" s="129">
        <f t="shared" si="43"/>
        <v>0.1</v>
      </c>
      <c r="X184" s="129">
        <f t="shared" si="43"/>
        <v>0.1</v>
      </c>
      <c r="Y184" s="129">
        <f t="shared" si="43"/>
        <v>0.1</v>
      </c>
      <c r="Z184" s="129">
        <f t="shared" si="43"/>
        <v>0.1</v>
      </c>
      <c r="AA184" s="129">
        <f t="shared" si="43"/>
        <v>0.1</v>
      </c>
      <c r="AB184" s="129">
        <f t="shared" si="43"/>
        <v>0.1</v>
      </c>
      <c r="AC184" s="129">
        <f t="shared" si="43"/>
        <v>0.1</v>
      </c>
      <c r="AD184" s="129">
        <f t="shared" si="43"/>
        <v>0.1</v>
      </c>
      <c r="AE184" s="129">
        <f t="shared" si="43"/>
        <v>0.1</v>
      </c>
      <c r="AF184" s="129">
        <f t="shared" si="43"/>
        <v>0.1</v>
      </c>
      <c r="AG184" s="171">
        <v>0.995</v>
      </c>
      <c r="AH184" s="51"/>
      <c r="AI184" s="52"/>
      <c r="AK184" s="53"/>
    </row>
    <row r="185" spans="1:37" x14ac:dyDescent="0.25">
      <c r="A185" s="118" t="s">
        <v>187</v>
      </c>
      <c r="B185" s="128">
        <v>0.09</v>
      </c>
      <c r="C185" s="129">
        <f t="shared" si="42"/>
        <v>0.09</v>
      </c>
      <c r="D185" s="129">
        <f t="shared" si="42"/>
        <v>0.09</v>
      </c>
      <c r="E185" s="129">
        <f t="shared" si="42"/>
        <v>0.09</v>
      </c>
      <c r="F185" s="129">
        <f t="shared" si="42"/>
        <v>0.09</v>
      </c>
      <c r="G185" s="129">
        <f t="shared" si="42"/>
        <v>0.09</v>
      </c>
      <c r="H185" s="129">
        <f t="shared" si="42"/>
        <v>0.09</v>
      </c>
      <c r="I185" s="129">
        <f t="shared" si="42"/>
        <v>0.09</v>
      </c>
      <c r="J185" s="129">
        <f t="shared" si="42"/>
        <v>0.09</v>
      </c>
      <c r="K185" s="129">
        <f t="shared" si="42"/>
        <v>0.09</v>
      </c>
      <c r="L185" s="129">
        <f t="shared" si="42"/>
        <v>0.09</v>
      </c>
      <c r="M185" s="129">
        <f t="shared" si="42"/>
        <v>0.09</v>
      </c>
      <c r="N185" s="129">
        <f t="shared" si="42"/>
        <v>0.09</v>
      </c>
      <c r="O185" s="129">
        <f t="shared" si="42"/>
        <v>0.09</v>
      </c>
      <c r="P185" s="129">
        <f t="shared" si="42"/>
        <v>0.09</v>
      </c>
      <c r="Q185" s="129">
        <f t="shared" si="42"/>
        <v>0.09</v>
      </c>
      <c r="R185" s="129">
        <f t="shared" si="43"/>
        <v>0.09</v>
      </c>
      <c r="S185" s="129">
        <f t="shared" si="43"/>
        <v>0.09</v>
      </c>
      <c r="T185" s="129">
        <f t="shared" si="43"/>
        <v>0.09</v>
      </c>
      <c r="U185" s="129">
        <f t="shared" si="43"/>
        <v>0.09</v>
      </c>
      <c r="V185" s="129">
        <f t="shared" si="43"/>
        <v>0.09</v>
      </c>
      <c r="W185" s="129">
        <f t="shared" si="43"/>
        <v>0.09</v>
      </c>
      <c r="X185" s="129">
        <f t="shared" si="43"/>
        <v>0.09</v>
      </c>
      <c r="Y185" s="129">
        <f t="shared" si="43"/>
        <v>0.09</v>
      </c>
      <c r="Z185" s="129">
        <f t="shared" si="43"/>
        <v>0.09</v>
      </c>
      <c r="AA185" s="129">
        <f t="shared" si="43"/>
        <v>0.09</v>
      </c>
      <c r="AB185" s="129">
        <f t="shared" si="43"/>
        <v>0.09</v>
      </c>
      <c r="AC185" s="129">
        <f t="shared" si="43"/>
        <v>0.09</v>
      </c>
      <c r="AD185" s="129">
        <f t="shared" si="43"/>
        <v>0.09</v>
      </c>
      <c r="AE185" s="129">
        <f t="shared" si="43"/>
        <v>0.09</v>
      </c>
      <c r="AF185" s="129">
        <f t="shared" si="43"/>
        <v>0.09</v>
      </c>
      <c r="AG185" s="171">
        <v>0.99299999999999999</v>
      </c>
      <c r="AH185" s="51"/>
      <c r="AI185" s="52"/>
      <c r="AK185" s="53"/>
    </row>
    <row r="186" spans="1:37" x14ac:dyDescent="0.25">
      <c r="A186" s="118" t="s">
        <v>188</v>
      </c>
      <c r="B186" s="50">
        <v>0.04</v>
      </c>
      <c r="C186" s="129">
        <f t="shared" si="42"/>
        <v>0.04</v>
      </c>
      <c r="D186" s="129">
        <f t="shared" si="42"/>
        <v>0.04</v>
      </c>
      <c r="E186" s="129">
        <f t="shared" si="42"/>
        <v>0.04</v>
      </c>
      <c r="F186" s="129">
        <f t="shared" si="42"/>
        <v>0.04</v>
      </c>
      <c r="G186" s="129">
        <f t="shared" si="42"/>
        <v>0.04</v>
      </c>
      <c r="H186" s="129">
        <f t="shared" si="42"/>
        <v>0.04</v>
      </c>
      <c r="I186" s="129">
        <f t="shared" si="42"/>
        <v>0.04</v>
      </c>
      <c r="J186" s="129">
        <f t="shared" si="42"/>
        <v>0.04</v>
      </c>
      <c r="K186" s="129">
        <f t="shared" si="42"/>
        <v>0.04</v>
      </c>
      <c r="L186" s="129">
        <f t="shared" si="42"/>
        <v>0.04</v>
      </c>
      <c r="M186" s="129">
        <f t="shared" si="42"/>
        <v>0.04</v>
      </c>
      <c r="N186" s="129">
        <f t="shared" si="42"/>
        <v>0.04</v>
      </c>
      <c r="O186" s="129">
        <f t="shared" si="42"/>
        <v>0.04</v>
      </c>
      <c r="P186" s="129">
        <f t="shared" si="42"/>
        <v>0.04</v>
      </c>
      <c r="Q186" s="129">
        <f t="shared" si="42"/>
        <v>0.04</v>
      </c>
      <c r="R186" s="129">
        <f t="shared" si="43"/>
        <v>0.04</v>
      </c>
      <c r="S186" s="129">
        <f t="shared" si="43"/>
        <v>0.04</v>
      </c>
      <c r="T186" s="129">
        <f t="shared" si="43"/>
        <v>0.04</v>
      </c>
      <c r="U186" s="129">
        <f t="shared" si="43"/>
        <v>0.04</v>
      </c>
      <c r="V186" s="129">
        <f t="shared" si="43"/>
        <v>0.04</v>
      </c>
      <c r="W186" s="129">
        <f t="shared" si="43"/>
        <v>0.04</v>
      </c>
      <c r="X186" s="129">
        <f t="shared" si="43"/>
        <v>0.04</v>
      </c>
      <c r="Y186" s="129">
        <f t="shared" si="43"/>
        <v>0.04</v>
      </c>
      <c r="Z186" s="129">
        <f t="shared" si="43"/>
        <v>0.04</v>
      </c>
      <c r="AA186" s="129">
        <f t="shared" si="43"/>
        <v>0.04</v>
      </c>
      <c r="AB186" s="129">
        <f t="shared" si="43"/>
        <v>0.04</v>
      </c>
      <c r="AC186" s="129">
        <f t="shared" si="43"/>
        <v>0.04</v>
      </c>
      <c r="AD186" s="129">
        <f t="shared" si="43"/>
        <v>0.04</v>
      </c>
      <c r="AE186" s="129">
        <f t="shared" si="43"/>
        <v>0.04</v>
      </c>
      <c r="AF186" s="129">
        <f t="shared" si="43"/>
        <v>0.04</v>
      </c>
      <c r="AG186" s="171">
        <v>0.99</v>
      </c>
      <c r="AH186" s="51"/>
      <c r="AI186" s="52"/>
      <c r="AK186" s="53"/>
    </row>
    <row r="187" spans="1:37" x14ac:dyDescent="0.25">
      <c r="A187" s="118" t="s">
        <v>189</v>
      </c>
      <c r="B187" s="50">
        <v>2.3E-2</v>
      </c>
      <c r="C187" s="129">
        <f>B187</f>
        <v>2.3E-2</v>
      </c>
      <c r="D187" s="129">
        <f t="shared" si="42"/>
        <v>2.3E-2</v>
      </c>
      <c r="E187" s="129">
        <f t="shared" si="42"/>
        <v>2.3E-2</v>
      </c>
      <c r="F187" s="129">
        <f t="shared" si="42"/>
        <v>2.3E-2</v>
      </c>
      <c r="G187" s="129">
        <f t="shared" si="42"/>
        <v>2.3E-2</v>
      </c>
      <c r="H187" s="129">
        <f t="shared" si="42"/>
        <v>2.3E-2</v>
      </c>
      <c r="I187" s="129">
        <f t="shared" si="42"/>
        <v>2.3E-2</v>
      </c>
      <c r="J187" s="129">
        <f t="shared" si="42"/>
        <v>2.3E-2</v>
      </c>
      <c r="K187" s="129">
        <f t="shared" si="42"/>
        <v>2.3E-2</v>
      </c>
      <c r="L187" s="129">
        <f t="shared" si="42"/>
        <v>2.3E-2</v>
      </c>
      <c r="M187" s="129">
        <f t="shared" si="42"/>
        <v>2.3E-2</v>
      </c>
      <c r="N187" s="129">
        <f t="shared" si="42"/>
        <v>2.3E-2</v>
      </c>
      <c r="O187" s="129">
        <f t="shared" si="42"/>
        <v>2.3E-2</v>
      </c>
      <c r="P187" s="129">
        <f t="shared" si="42"/>
        <v>2.3E-2</v>
      </c>
      <c r="Q187" s="129">
        <f t="shared" si="42"/>
        <v>2.3E-2</v>
      </c>
      <c r="R187" s="129">
        <f t="shared" si="43"/>
        <v>2.3E-2</v>
      </c>
      <c r="S187" s="129">
        <f t="shared" si="43"/>
        <v>2.3E-2</v>
      </c>
      <c r="T187" s="129">
        <f t="shared" si="43"/>
        <v>2.3E-2</v>
      </c>
      <c r="U187" s="129">
        <f t="shared" si="43"/>
        <v>2.3E-2</v>
      </c>
      <c r="V187" s="129">
        <f t="shared" si="43"/>
        <v>2.3E-2</v>
      </c>
      <c r="W187" s="129">
        <f t="shared" si="43"/>
        <v>2.3E-2</v>
      </c>
      <c r="X187" s="129">
        <f t="shared" si="43"/>
        <v>2.3E-2</v>
      </c>
      <c r="Y187" s="129">
        <f t="shared" si="43"/>
        <v>2.3E-2</v>
      </c>
      <c r="Z187" s="129">
        <f t="shared" si="43"/>
        <v>2.3E-2</v>
      </c>
      <c r="AA187" s="129">
        <f t="shared" si="43"/>
        <v>2.3E-2</v>
      </c>
      <c r="AB187" s="129">
        <f t="shared" si="43"/>
        <v>2.3E-2</v>
      </c>
      <c r="AC187" s="129">
        <f t="shared" si="43"/>
        <v>2.3E-2</v>
      </c>
      <c r="AD187" s="129">
        <f t="shared" si="43"/>
        <v>2.3E-2</v>
      </c>
      <c r="AE187" s="129">
        <f t="shared" si="43"/>
        <v>2.3E-2</v>
      </c>
      <c r="AF187" s="129">
        <f t="shared" si="43"/>
        <v>2.3E-2</v>
      </c>
      <c r="AG187" s="171">
        <v>0.97899999999999998</v>
      </c>
      <c r="AH187" s="51"/>
      <c r="AI187" s="52"/>
      <c r="AK187" s="53"/>
    </row>
    <row r="188" spans="1:37" ht="15.75" thickBot="1" x14ac:dyDescent="0.3">
      <c r="A188" s="130" t="s">
        <v>206</v>
      </c>
      <c r="B188" s="131">
        <f t="shared" ref="B188:AG188" si="44">SUM(B98:B187)</f>
        <v>194.70600000000002</v>
      </c>
      <c r="C188" s="131">
        <f t="shared" si="44"/>
        <v>194.70600000000002</v>
      </c>
      <c r="D188" s="131">
        <f t="shared" si="44"/>
        <v>194.70600000000002</v>
      </c>
      <c r="E188" s="131">
        <f t="shared" si="44"/>
        <v>194.70600000000002</v>
      </c>
      <c r="F188" s="131">
        <f t="shared" si="44"/>
        <v>194.70600000000002</v>
      </c>
      <c r="G188" s="131">
        <f t="shared" si="44"/>
        <v>194.70600000000002</v>
      </c>
      <c r="H188" s="131">
        <f t="shared" si="44"/>
        <v>194.70600000000002</v>
      </c>
      <c r="I188" s="131">
        <f t="shared" si="44"/>
        <v>192.10600000000005</v>
      </c>
      <c r="J188" s="131">
        <f t="shared" si="44"/>
        <v>192.10600000000005</v>
      </c>
      <c r="K188" s="131">
        <f t="shared" si="44"/>
        <v>192.10600000000005</v>
      </c>
      <c r="L188" s="131">
        <f t="shared" si="44"/>
        <v>192.10600000000005</v>
      </c>
      <c r="M188" s="131">
        <f t="shared" si="44"/>
        <v>192.10600000000005</v>
      </c>
      <c r="N188" s="131">
        <f t="shared" si="44"/>
        <v>192.10600000000005</v>
      </c>
      <c r="O188" s="131">
        <f t="shared" si="44"/>
        <v>192.10600000000005</v>
      </c>
      <c r="P188" s="131">
        <f t="shared" si="44"/>
        <v>192.10600000000005</v>
      </c>
      <c r="Q188" s="131">
        <f t="shared" si="44"/>
        <v>192.10600000000005</v>
      </c>
      <c r="R188" s="131">
        <f t="shared" si="44"/>
        <v>192.10600000000005</v>
      </c>
      <c r="S188" s="131">
        <f t="shared" si="44"/>
        <v>192.10600000000005</v>
      </c>
      <c r="T188" s="131">
        <f t="shared" si="44"/>
        <v>192.10600000000005</v>
      </c>
      <c r="U188" s="131">
        <f t="shared" si="44"/>
        <v>192.10600000000005</v>
      </c>
      <c r="V188" s="131">
        <f t="shared" si="44"/>
        <v>192.10600000000005</v>
      </c>
      <c r="W188" s="131">
        <f t="shared" si="44"/>
        <v>192.10600000000005</v>
      </c>
      <c r="X188" s="131">
        <f t="shared" si="44"/>
        <v>192.10600000000005</v>
      </c>
      <c r="Y188" s="131">
        <f t="shared" si="44"/>
        <v>192.10600000000005</v>
      </c>
      <c r="Z188" s="131">
        <f t="shared" si="44"/>
        <v>192.10600000000005</v>
      </c>
      <c r="AA188" s="131">
        <f t="shared" si="44"/>
        <v>192.10600000000005</v>
      </c>
      <c r="AB188" s="131">
        <f t="shared" si="44"/>
        <v>192.10600000000005</v>
      </c>
      <c r="AC188" s="131">
        <f t="shared" si="44"/>
        <v>192.10600000000005</v>
      </c>
      <c r="AD188" s="131">
        <f t="shared" si="44"/>
        <v>192.10600000000005</v>
      </c>
      <c r="AE188" s="131">
        <f t="shared" si="44"/>
        <v>192.10600000000005</v>
      </c>
      <c r="AF188" s="131">
        <f t="shared" si="44"/>
        <v>192.10600000000005</v>
      </c>
      <c r="AG188" s="132">
        <f t="shared" si="44"/>
        <v>412.72299999999984</v>
      </c>
      <c r="AH188" s="51"/>
      <c r="AI188" s="52"/>
      <c r="AK188" s="53"/>
    </row>
    <row r="189" spans="1:37" ht="15.75" thickBot="1" x14ac:dyDescent="0.3">
      <c r="A189" s="29" t="s">
        <v>32</v>
      </c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51"/>
      <c r="AI189" s="52"/>
      <c r="AK189" s="53"/>
    </row>
    <row r="190" spans="1:37" x14ac:dyDescent="0.25">
      <c r="A190" s="111" t="s">
        <v>63</v>
      </c>
      <c r="B190" s="133">
        <v>0.3</v>
      </c>
      <c r="C190" s="133">
        <f t="shared" ref="C190:R195" si="45">B190</f>
        <v>0.3</v>
      </c>
      <c r="D190" s="133">
        <f t="shared" si="45"/>
        <v>0.3</v>
      </c>
      <c r="E190" s="133">
        <f t="shared" si="45"/>
        <v>0.3</v>
      </c>
      <c r="F190" s="133">
        <f t="shared" si="45"/>
        <v>0.3</v>
      </c>
      <c r="G190" s="133">
        <f t="shared" si="45"/>
        <v>0.3</v>
      </c>
      <c r="H190" s="133">
        <f t="shared" si="45"/>
        <v>0.3</v>
      </c>
      <c r="I190" s="133">
        <f t="shared" si="45"/>
        <v>0.3</v>
      </c>
      <c r="J190" s="133">
        <f t="shared" si="45"/>
        <v>0.3</v>
      </c>
      <c r="K190" s="133">
        <f t="shared" si="45"/>
        <v>0.3</v>
      </c>
      <c r="L190" s="133">
        <f t="shared" si="45"/>
        <v>0.3</v>
      </c>
      <c r="M190" s="133">
        <f t="shared" si="45"/>
        <v>0.3</v>
      </c>
      <c r="N190" s="133">
        <f t="shared" si="45"/>
        <v>0.3</v>
      </c>
      <c r="O190" s="133">
        <f t="shared" si="45"/>
        <v>0.3</v>
      </c>
      <c r="P190" s="133">
        <f t="shared" si="45"/>
        <v>0.3</v>
      </c>
      <c r="Q190" s="133">
        <f t="shared" si="45"/>
        <v>0.3</v>
      </c>
      <c r="R190" s="133">
        <f t="shared" si="45"/>
        <v>0.3</v>
      </c>
      <c r="S190" s="133">
        <f t="shared" ref="S190:AF195" si="46">R190</f>
        <v>0.3</v>
      </c>
      <c r="T190" s="133">
        <f t="shared" si="46"/>
        <v>0.3</v>
      </c>
      <c r="U190" s="133">
        <f t="shared" si="46"/>
        <v>0.3</v>
      </c>
      <c r="V190" s="133">
        <f t="shared" si="46"/>
        <v>0.3</v>
      </c>
      <c r="W190" s="133">
        <f t="shared" si="46"/>
        <v>0.3</v>
      </c>
      <c r="X190" s="133">
        <f t="shared" si="46"/>
        <v>0.3</v>
      </c>
      <c r="Y190" s="133">
        <f t="shared" si="46"/>
        <v>0.3</v>
      </c>
      <c r="Z190" s="133">
        <f t="shared" si="46"/>
        <v>0.3</v>
      </c>
      <c r="AA190" s="133">
        <f t="shared" si="46"/>
        <v>0.3</v>
      </c>
      <c r="AB190" s="133">
        <f t="shared" si="46"/>
        <v>0.3</v>
      </c>
      <c r="AC190" s="133">
        <f t="shared" si="46"/>
        <v>0.3</v>
      </c>
      <c r="AD190" s="133">
        <f t="shared" si="46"/>
        <v>0.3</v>
      </c>
      <c r="AE190" s="133">
        <f t="shared" si="46"/>
        <v>0.3</v>
      </c>
      <c r="AF190" s="133">
        <f t="shared" si="46"/>
        <v>0.3</v>
      </c>
      <c r="AG190" s="134">
        <v>2.4</v>
      </c>
      <c r="AH190" s="51"/>
      <c r="AI190" s="52"/>
      <c r="AK190" s="53"/>
    </row>
    <row r="191" spans="1:37" x14ac:dyDescent="0.25">
      <c r="A191" s="116" t="s">
        <v>64</v>
      </c>
      <c r="B191" s="129">
        <v>0.4</v>
      </c>
      <c r="C191" s="129">
        <f t="shared" si="45"/>
        <v>0.4</v>
      </c>
      <c r="D191" s="129">
        <f t="shared" si="45"/>
        <v>0.4</v>
      </c>
      <c r="E191" s="129">
        <f t="shared" si="45"/>
        <v>0.4</v>
      </c>
      <c r="F191" s="129">
        <f t="shared" si="45"/>
        <v>0.4</v>
      </c>
      <c r="G191" s="129">
        <f t="shared" si="45"/>
        <v>0.4</v>
      </c>
      <c r="H191" s="129">
        <f t="shared" si="45"/>
        <v>0.4</v>
      </c>
      <c r="I191" s="129">
        <f t="shared" si="45"/>
        <v>0.4</v>
      </c>
      <c r="J191" s="129">
        <f t="shared" si="45"/>
        <v>0.4</v>
      </c>
      <c r="K191" s="129">
        <f t="shared" si="45"/>
        <v>0.4</v>
      </c>
      <c r="L191" s="129">
        <f t="shared" si="45"/>
        <v>0.4</v>
      </c>
      <c r="M191" s="129">
        <f t="shared" si="45"/>
        <v>0.4</v>
      </c>
      <c r="N191" s="129">
        <f t="shared" si="45"/>
        <v>0.4</v>
      </c>
      <c r="O191" s="129">
        <f t="shared" si="45"/>
        <v>0.4</v>
      </c>
      <c r="P191" s="129">
        <f t="shared" si="45"/>
        <v>0.4</v>
      </c>
      <c r="Q191" s="129">
        <f t="shared" si="45"/>
        <v>0.4</v>
      </c>
      <c r="R191" s="129">
        <f t="shared" si="45"/>
        <v>0.4</v>
      </c>
      <c r="S191" s="129">
        <f t="shared" si="46"/>
        <v>0.4</v>
      </c>
      <c r="T191" s="129">
        <f t="shared" si="46"/>
        <v>0.4</v>
      </c>
      <c r="U191" s="129">
        <f t="shared" si="46"/>
        <v>0.4</v>
      </c>
      <c r="V191" s="129">
        <f>U191</f>
        <v>0.4</v>
      </c>
      <c r="W191" s="129">
        <f>V191</f>
        <v>0.4</v>
      </c>
      <c r="X191" s="129">
        <f t="shared" si="46"/>
        <v>0.4</v>
      </c>
      <c r="Y191" s="129">
        <f t="shared" si="46"/>
        <v>0.4</v>
      </c>
      <c r="Z191" s="129">
        <f t="shared" si="46"/>
        <v>0.4</v>
      </c>
      <c r="AA191" s="129">
        <f t="shared" si="46"/>
        <v>0.4</v>
      </c>
      <c r="AB191" s="129">
        <f t="shared" si="46"/>
        <v>0.4</v>
      </c>
      <c r="AC191" s="129">
        <f t="shared" si="46"/>
        <v>0.4</v>
      </c>
      <c r="AD191" s="129">
        <f t="shared" si="46"/>
        <v>0.4</v>
      </c>
      <c r="AE191" s="129">
        <f t="shared" si="46"/>
        <v>0.4</v>
      </c>
      <c r="AF191" s="129">
        <f t="shared" si="46"/>
        <v>0.4</v>
      </c>
      <c r="AG191" s="135">
        <v>2</v>
      </c>
      <c r="AH191" s="51"/>
      <c r="AI191" s="52"/>
      <c r="AK191" s="53"/>
    </row>
    <row r="192" spans="1:37" x14ac:dyDescent="0.25">
      <c r="A192" s="116" t="s">
        <v>65</v>
      </c>
      <c r="B192" s="129">
        <v>1.5</v>
      </c>
      <c r="C192" s="129">
        <f t="shared" si="45"/>
        <v>1.5</v>
      </c>
      <c r="D192" s="129">
        <f t="shared" si="45"/>
        <v>1.5</v>
      </c>
      <c r="E192" s="129">
        <f t="shared" si="45"/>
        <v>1.5</v>
      </c>
      <c r="F192" s="129">
        <f t="shared" si="45"/>
        <v>1.5</v>
      </c>
      <c r="G192" s="129">
        <f t="shared" si="45"/>
        <v>1.5</v>
      </c>
      <c r="H192" s="129">
        <f t="shared" si="45"/>
        <v>1.5</v>
      </c>
      <c r="I192" s="129">
        <f t="shared" si="45"/>
        <v>1.5</v>
      </c>
      <c r="J192" s="129">
        <f t="shared" si="45"/>
        <v>1.5</v>
      </c>
      <c r="K192" s="129">
        <f t="shared" si="45"/>
        <v>1.5</v>
      </c>
      <c r="L192" s="129">
        <f t="shared" si="45"/>
        <v>1.5</v>
      </c>
      <c r="M192" s="129">
        <f t="shared" si="45"/>
        <v>1.5</v>
      </c>
      <c r="N192" s="129">
        <f t="shared" si="45"/>
        <v>1.5</v>
      </c>
      <c r="O192" s="129">
        <f t="shared" si="45"/>
        <v>1.5</v>
      </c>
      <c r="P192" s="129">
        <f t="shared" si="45"/>
        <v>1.5</v>
      </c>
      <c r="Q192" s="129">
        <f t="shared" si="45"/>
        <v>1.5</v>
      </c>
      <c r="R192" s="129">
        <f t="shared" si="45"/>
        <v>1.5</v>
      </c>
      <c r="S192" s="129">
        <f t="shared" si="46"/>
        <v>1.5</v>
      </c>
      <c r="T192" s="129">
        <f t="shared" si="46"/>
        <v>1.5</v>
      </c>
      <c r="U192" s="129">
        <f t="shared" si="46"/>
        <v>1.5</v>
      </c>
      <c r="V192" s="129">
        <f t="shared" si="46"/>
        <v>1.5</v>
      </c>
      <c r="W192" s="129">
        <f t="shared" si="46"/>
        <v>1.5</v>
      </c>
      <c r="X192" s="129">
        <f t="shared" si="46"/>
        <v>1.5</v>
      </c>
      <c r="Y192" s="129">
        <f t="shared" si="46"/>
        <v>1.5</v>
      </c>
      <c r="Z192" s="129">
        <f t="shared" si="46"/>
        <v>1.5</v>
      </c>
      <c r="AA192" s="129">
        <f t="shared" si="46"/>
        <v>1.5</v>
      </c>
      <c r="AB192" s="129">
        <f t="shared" si="46"/>
        <v>1.5</v>
      </c>
      <c r="AC192" s="129">
        <f t="shared" si="46"/>
        <v>1.5</v>
      </c>
      <c r="AD192" s="129">
        <f t="shared" si="46"/>
        <v>1.5</v>
      </c>
      <c r="AE192" s="129">
        <f t="shared" si="46"/>
        <v>1.5</v>
      </c>
      <c r="AF192" s="129">
        <f t="shared" si="46"/>
        <v>1.5</v>
      </c>
      <c r="AG192" s="135">
        <v>1.5</v>
      </c>
      <c r="AH192" s="51"/>
      <c r="AI192" s="52"/>
      <c r="AK192" s="53"/>
    </row>
    <row r="193" spans="1:37" x14ac:dyDescent="0.25">
      <c r="A193" s="116" t="s">
        <v>66</v>
      </c>
      <c r="B193" s="129">
        <v>0.3</v>
      </c>
      <c r="C193" s="129">
        <f t="shared" si="45"/>
        <v>0.3</v>
      </c>
      <c r="D193" s="129">
        <f t="shared" si="45"/>
        <v>0.3</v>
      </c>
      <c r="E193" s="129">
        <f t="shared" si="45"/>
        <v>0.3</v>
      </c>
      <c r="F193" s="129">
        <f t="shared" si="45"/>
        <v>0.3</v>
      </c>
      <c r="G193" s="129">
        <f t="shared" si="45"/>
        <v>0.3</v>
      </c>
      <c r="H193" s="129">
        <f t="shared" si="45"/>
        <v>0.3</v>
      </c>
      <c r="I193" s="129">
        <f t="shared" si="45"/>
        <v>0.3</v>
      </c>
      <c r="J193" s="129">
        <f t="shared" si="45"/>
        <v>0.3</v>
      </c>
      <c r="K193" s="129">
        <f t="shared" si="45"/>
        <v>0.3</v>
      </c>
      <c r="L193" s="129">
        <f t="shared" si="45"/>
        <v>0.3</v>
      </c>
      <c r="M193" s="129">
        <f t="shared" si="45"/>
        <v>0.3</v>
      </c>
      <c r="N193" s="129">
        <f t="shared" si="45"/>
        <v>0.3</v>
      </c>
      <c r="O193" s="129">
        <f t="shared" si="45"/>
        <v>0.3</v>
      </c>
      <c r="P193" s="129">
        <f t="shared" si="45"/>
        <v>0.3</v>
      </c>
      <c r="Q193" s="129">
        <f t="shared" si="45"/>
        <v>0.3</v>
      </c>
      <c r="R193" s="129">
        <f t="shared" si="45"/>
        <v>0.3</v>
      </c>
      <c r="S193" s="129">
        <f t="shared" si="46"/>
        <v>0.3</v>
      </c>
      <c r="T193" s="129">
        <f t="shared" si="46"/>
        <v>0.3</v>
      </c>
      <c r="U193" s="129">
        <f t="shared" si="46"/>
        <v>0.3</v>
      </c>
      <c r="V193" s="129">
        <f t="shared" si="46"/>
        <v>0.3</v>
      </c>
      <c r="W193" s="129">
        <f t="shared" si="46"/>
        <v>0.3</v>
      </c>
      <c r="X193" s="129">
        <f t="shared" si="46"/>
        <v>0.3</v>
      </c>
      <c r="Y193" s="129">
        <f t="shared" si="46"/>
        <v>0.3</v>
      </c>
      <c r="Z193" s="129">
        <f t="shared" si="46"/>
        <v>0.3</v>
      </c>
      <c r="AA193" s="129">
        <f t="shared" si="46"/>
        <v>0.3</v>
      </c>
      <c r="AB193" s="129">
        <f t="shared" si="46"/>
        <v>0.3</v>
      </c>
      <c r="AC193" s="129">
        <f t="shared" si="46"/>
        <v>0.3</v>
      </c>
      <c r="AD193" s="129">
        <f t="shared" si="46"/>
        <v>0.3</v>
      </c>
      <c r="AE193" s="129">
        <f t="shared" si="46"/>
        <v>0.3</v>
      </c>
      <c r="AF193" s="129">
        <f t="shared" si="46"/>
        <v>0.3</v>
      </c>
      <c r="AG193" s="135">
        <v>1</v>
      </c>
      <c r="AH193" s="51"/>
      <c r="AI193" s="52"/>
      <c r="AK193" s="53"/>
    </row>
    <row r="194" spans="1:37" x14ac:dyDescent="0.25">
      <c r="A194" s="116" t="s">
        <v>67</v>
      </c>
      <c r="B194" s="129">
        <v>0.4</v>
      </c>
      <c r="C194" s="129">
        <f t="shared" si="45"/>
        <v>0.4</v>
      </c>
      <c r="D194" s="129">
        <f t="shared" si="45"/>
        <v>0.4</v>
      </c>
      <c r="E194" s="129">
        <f t="shared" si="45"/>
        <v>0.4</v>
      </c>
      <c r="F194" s="129">
        <f t="shared" si="45"/>
        <v>0.4</v>
      </c>
      <c r="G194" s="129">
        <f t="shared" si="45"/>
        <v>0.4</v>
      </c>
      <c r="H194" s="129">
        <f t="shared" si="45"/>
        <v>0.4</v>
      </c>
      <c r="I194" s="129">
        <f t="shared" si="45"/>
        <v>0.4</v>
      </c>
      <c r="J194" s="129">
        <f t="shared" si="45"/>
        <v>0.4</v>
      </c>
      <c r="K194" s="129">
        <f t="shared" si="45"/>
        <v>0.4</v>
      </c>
      <c r="L194" s="129">
        <f t="shared" si="45"/>
        <v>0.4</v>
      </c>
      <c r="M194" s="129">
        <f t="shared" si="45"/>
        <v>0.4</v>
      </c>
      <c r="N194" s="129">
        <f t="shared" si="45"/>
        <v>0.4</v>
      </c>
      <c r="O194" s="129">
        <f t="shared" si="45"/>
        <v>0.4</v>
      </c>
      <c r="P194" s="129">
        <f t="shared" si="45"/>
        <v>0.4</v>
      </c>
      <c r="Q194" s="129">
        <f t="shared" si="45"/>
        <v>0.4</v>
      </c>
      <c r="R194" s="129">
        <f t="shared" si="45"/>
        <v>0.4</v>
      </c>
      <c r="S194" s="129">
        <f t="shared" si="46"/>
        <v>0.4</v>
      </c>
      <c r="T194" s="129">
        <f t="shared" si="46"/>
        <v>0.4</v>
      </c>
      <c r="U194" s="129">
        <f t="shared" si="46"/>
        <v>0.4</v>
      </c>
      <c r="V194" s="129">
        <f t="shared" si="46"/>
        <v>0.4</v>
      </c>
      <c r="W194" s="129">
        <f t="shared" si="46"/>
        <v>0.4</v>
      </c>
      <c r="X194" s="129">
        <f t="shared" si="46"/>
        <v>0.4</v>
      </c>
      <c r="Y194" s="129">
        <f t="shared" si="46"/>
        <v>0.4</v>
      </c>
      <c r="Z194" s="129">
        <f t="shared" si="46"/>
        <v>0.4</v>
      </c>
      <c r="AA194" s="129">
        <f t="shared" si="46"/>
        <v>0.4</v>
      </c>
      <c r="AB194" s="129">
        <f t="shared" si="46"/>
        <v>0.4</v>
      </c>
      <c r="AC194" s="129">
        <f t="shared" si="46"/>
        <v>0.4</v>
      </c>
      <c r="AD194" s="129">
        <f t="shared" si="46"/>
        <v>0.4</v>
      </c>
      <c r="AE194" s="129">
        <f t="shared" si="46"/>
        <v>0.4</v>
      </c>
      <c r="AF194" s="129">
        <f t="shared" si="46"/>
        <v>0.4</v>
      </c>
      <c r="AG194" s="135">
        <v>1</v>
      </c>
      <c r="AH194" s="51"/>
      <c r="AI194" s="52"/>
      <c r="AK194" s="53"/>
    </row>
    <row r="195" spans="1:37" ht="15.75" thickBot="1" x14ac:dyDescent="0.3">
      <c r="A195" s="118" t="s">
        <v>68</v>
      </c>
      <c r="B195" s="136">
        <v>0.64</v>
      </c>
      <c r="C195" s="136">
        <f t="shared" si="45"/>
        <v>0.64</v>
      </c>
      <c r="D195" s="136">
        <f t="shared" si="45"/>
        <v>0.64</v>
      </c>
      <c r="E195" s="136">
        <f t="shared" si="45"/>
        <v>0.64</v>
      </c>
      <c r="F195" s="136">
        <f t="shared" si="45"/>
        <v>0.64</v>
      </c>
      <c r="G195" s="136">
        <f t="shared" si="45"/>
        <v>0.64</v>
      </c>
      <c r="H195" s="136">
        <f t="shared" si="45"/>
        <v>0.64</v>
      </c>
      <c r="I195" s="136">
        <f t="shared" si="45"/>
        <v>0.64</v>
      </c>
      <c r="J195" s="136">
        <f t="shared" si="45"/>
        <v>0.64</v>
      </c>
      <c r="K195" s="136">
        <f t="shared" si="45"/>
        <v>0.64</v>
      </c>
      <c r="L195" s="136">
        <f t="shared" si="45"/>
        <v>0.64</v>
      </c>
      <c r="M195" s="136">
        <f t="shared" si="45"/>
        <v>0.64</v>
      </c>
      <c r="N195" s="136">
        <f t="shared" si="45"/>
        <v>0.64</v>
      </c>
      <c r="O195" s="136">
        <f t="shared" si="45"/>
        <v>0.64</v>
      </c>
      <c r="P195" s="136">
        <f t="shared" si="45"/>
        <v>0.64</v>
      </c>
      <c r="Q195" s="136">
        <f t="shared" si="45"/>
        <v>0.64</v>
      </c>
      <c r="R195" s="136">
        <f t="shared" si="45"/>
        <v>0.64</v>
      </c>
      <c r="S195" s="136">
        <f t="shared" si="46"/>
        <v>0.64</v>
      </c>
      <c r="T195" s="136">
        <f t="shared" si="46"/>
        <v>0.64</v>
      </c>
      <c r="U195" s="136">
        <f t="shared" si="46"/>
        <v>0.64</v>
      </c>
      <c r="V195" s="136">
        <f t="shared" si="46"/>
        <v>0.64</v>
      </c>
      <c r="W195" s="136">
        <f t="shared" si="46"/>
        <v>0.64</v>
      </c>
      <c r="X195" s="136">
        <f t="shared" si="46"/>
        <v>0.64</v>
      </c>
      <c r="Y195" s="136">
        <f t="shared" si="46"/>
        <v>0.64</v>
      </c>
      <c r="Z195" s="136">
        <f t="shared" si="46"/>
        <v>0.64</v>
      </c>
      <c r="AA195" s="136">
        <f t="shared" si="46"/>
        <v>0.64</v>
      </c>
      <c r="AB195" s="136">
        <f t="shared" si="46"/>
        <v>0.64</v>
      </c>
      <c r="AC195" s="136">
        <f t="shared" si="46"/>
        <v>0.64</v>
      </c>
      <c r="AD195" s="136">
        <f t="shared" si="46"/>
        <v>0.64</v>
      </c>
      <c r="AE195" s="136">
        <f t="shared" si="46"/>
        <v>0.64</v>
      </c>
      <c r="AF195" s="136">
        <f t="shared" si="46"/>
        <v>0.64</v>
      </c>
      <c r="AG195" s="137">
        <v>0.66</v>
      </c>
      <c r="AH195" s="51"/>
      <c r="AI195" s="52"/>
    </row>
    <row r="196" spans="1:37" ht="15.75" thickBot="1" x14ac:dyDescent="0.3">
      <c r="A196" s="138" t="s">
        <v>32</v>
      </c>
      <c r="B196" s="139">
        <f>SUM(B190:B195)</f>
        <v>3.54</v>
      </c>
      <c r="C196" s="139">
        <f t="shared" ref="C196:K196" si="47">SUM(C190:C195)</f>
        <v>3.54</v>
      </c>
      <c r="D196" s="139">
        <f t="shared" si="47"/>
        <v>3.54</v>
      </c>
      <c r="E196" s="139">
        <f t="shared" si="47"/>
        <v>3.54</v>
      </c>
      <c r="F196" s="139">
        <f t="shared" si="47"/>
        <v>3.54</v>
      </c>
      <c r="G196" s="139">
        <f t="shared" si="47"/>
        <v>3.54</v>
      </c>
      <c r="H196" s="139">
        <f t="shared" si="47"/>
        <v>3.54</v>
      </c>
      <c r="I196" s="139">
        <f t="shared" si="47"/>
        <v>3.54</v>
      </c>
      <c r="J196" s="139">
        <f t="shared" si="47"/>
        <v>3.54</v>
      </c>
      <c r="K196" s="139">
        <f t="shared" si="47"/>
        <v>3.54</v>
      </c>
      <c r="L196" s="139">
        <f>SUM(L190:L195)</f>
        <v>3.54</v>
      </c>
      <c r="M196" s="139">
        <f t="shared" ref="M196:R196" si="48">SUM(M190:M195)</f>
        <v>3.54</v>
      </c>
      <c r="N196" s="139">
        <f t="shared" si="48"/>
        <v>3.54</v>
      </c>
      <c r="O196" s="139">
        <f t="shared" si="48"/>
        <v>3.54</v>
      </c>
      <c r="P196" s="139">
        <f t="shared" si="48"/>
        <v>3.54</v>
      </c>
      <c r="Q196" s="139">
        <f t="shared" si="48"/>
        <v>3.54</v>
      </c>
      <c r="R196" s="139">
        <f t="shared" si="48"/>
        <v>3.54</v>
      </c>
      <c r="S196" s="139">
        <f>SUM(S190:S195)</f>
        <v>3.54</v>
      </c>
      <c r="T196" s="139">
        <f t="shared" ref="T196:AG196" si="49">SUM(T190:T195)</f>
        <v>3.54</v>
      </c>
      <c r="U196" s="139">
        <f t="shared" si="49"/>
        <v>3.54</v>
      </c>
      <c r="V196" s="139">
        <f t="shared" si="49"/>
        <v>3.54</v>
      </c>
      <c r="W196" s="139">
        <f t="shared" si="49"/>
        <v>3.54</v>
      </c>
      <c r="X196" s="139">
        <f t="shared" si="49"/>
        <v>3.54</v>
      </c>
      <c r="Y196" s="139">
        <f t="shared" si="49"/>
        <v>3.54</v>
      </c>
      <c r="Z196" s="139">
        <f t="shared" si="49"/>
        <v>3.54</v>
      </c>
      <c r="AA196" s="139">
        <f t="shared" si="49"/>
        <v>3.54</v>
      </c>
      <c r="AB196" s="139">
        <f t="shared" si="49"/>
        <v>3.54</v>
      </c>
      <c r="AC196" s="139">
        <f t="shared" si="49"/>
        <v>3.54</v>
      </c>
      <c r="AD196" s="139">
        <f t="shared" si="49"/>
        <v>3.54</v>
      </c>
      <c r="AE196" s="139">
        <f t="shared" si="49"/>
        <v>3.54</v>
      </c>
      <c r="AF196" s="139">
        <f t="shared" si="49"/>
        <v>3.54</v>
      </c>
      <c r="AG196" s="140">
        <f t="shared" si="49"/>
        <v>8.56</v>
      </c>
      <c r="AH196" s="51"/>
      <c r="AI196" s="52"/>
    </row>
    <row r="197" spans="1:37" ht="15.75" thickBot="1" x14ac:dyDescent="0.3"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105"/>
      <c r="AH197" s="45"/>
    </row>
    <row r="198" spans="1:37" x14ac:dyDescent="0.25">
      <c r="A198" s="90" t="s">
        <v>69</v>
      </c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  <c r="AB198" s="141"/>
      <c r="AC198" s="141"/>
      <c r="AD198" s="141"/>
      <c r="AE198" s="141"/>
      <c r="AF198" s="142"/>
      <c r="AG198" s="45"/>
      <c r="AH198" s="51"/>
      <c r="AI198" s="52"/>
    </row>
    <row r="199" spans="1:37" x14ac:dyDescent="0.25">
      <c r="A199" s="143" t="s">
        <v>70</v>
      </c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  <c r="AC199" s="144"/>
      <c r="AD199" s="144"/>
      <c r="AE199" s="144"/>
      <c r="AF199" s="145"/>
      <c r="AG199" s="146"/>
      <c r="AH199" s="51"/>
      <c r="AI199" s="52"/>
    </row>
    <row r="200" spans="1:37" x14ac:dyDescent="0.25">
      <c r="A200" s="94" t="s">
        <v>71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37" x14ac:dyDescent="0.25">
      <c r="A201" s="94" t="s">
        <v>72</v>
      </c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  <c r="AC201" s="147"/>
      <c r="AD201" s="147"/>
      <c r="AE201" s="147"/>
      <c r="AF201" s="148"/>
      <c r="AG201" s="146"/>
      <c r="AH201" s="51"/>
      <c r="AI201" s="52"/>
    </row>
    <row r="202" spans="1:37" ht="15.75" thickBot="1" x14ac:dyDescent="0.3">
      <c r="A202" s="149" t="s">
        <v>73</v>
      </c>
      <c r="B202" s="150"/>
      <c r="C202" s="150"/>
      <c r="D202" s="150"/>
      <c r="E202" s="150"/>
      <c r="F202" s="150"/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50"/>
      <c r="AA202" s="150"/>
      <c r="AB202" s="150"/>
      <c r="AC202" s="150"/>
      <c r="AD202" s="150"/>
      <c r="AE202" s="150"/>
      <c r="AF202" s="151"/>
      <c r="AG202" s="146"/>
      <c r="AH202" s="51"/>
      <c r="AI202" s="52"/>
    </row>
    <row r="203" spans="1:37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37" x14ac:dyDescent="0.25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37" x14ac:dyDescent="0.25">
      <c r="A205" s="152" t="s">
        <v>74</v>
      </c>
      <c r="B205" s="153">
        <f>MAX(F72:M72)</f>
        <v>1208.44</v>
      </c>
      <c r="C205" s="154">
        <f>INDEX(F9:M9,1,MATCH(MAX(F72:M72),F72:M72,0))</f>
        <v>0.375</v>
      </c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37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MID(CELL("filename",C7),FIND("]",CELL("filename",C7))+1,600)</f>
        <v>25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37" x14ac:dyDescent="0.25">
      <c r="A207" s="213" t="s">
        <v>75</v>
      </c>
      <c r="B207" s="213"/>
      <c r="C207" s="45"/>
      <c r="D207" s="155" t="str">
        <f ca="1">"Pie Chart of Daily Peak Demand(Inclusive of Export) of Nepal ("&amp;A4&amp;" "&amp;B4&amp;")"</f>
        <v>Pie Chart of Daily Peak Demand(Inclusive of Export) of Nepal (Nepali Date: 2078/04/25)</v>
      </c>
      <c r="E207" s="45"/>
      <c r="F207" s="45"/>
      <c r="G207" s="15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155" t="str">
        <f ca="1">"Daily Load Curve(Excluding of Export) of Nepal ("&amp;A4&amp;" "&amp;B4&amp;")"</f>
        <v>Daily Load Curve(Excluding of Export) of Nepal (Nepali Date: 2078/04/25)</v>
      </c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37" ht="12.75" customHeight="1" thickBot="1" x14ac:dyDescent="0.3">
      <c r="A208" s="156" t="s">
        <v>7</v>
      </c>
      <c r="B208" s="157"/>
      <c r="C208" s="45"/>
      <c r="D208" s="158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50" ht="15.75" thickTop="1" x14ac:dyDescent="0.25">
      <c r="A209" s="156" t="s">
        <v>76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159" t="s">
        <v>77</v>
      </c>
      <c r="T209" s="160">
        <v>4.1666666666666664E-2</v>
      </c>
      <c r="U209" s="161">
        <v>8.3333333333333301E-2</v>
      </c>
      <c r="V209" s="161">
        <v>0.125</v>
      </c>
      <c r="W209" s="161">
        <v>0.16666666666666699</v>
      </c>
      <c r="X209" s="161">
        <v>0.20833333333333301</v>
      </c>
      <c r="Y209" s="161">
        <v>0.22916666666666666</v>
      </c>
      <c r="Z209" s="161">
        <v>0.25</v>
      </c>
      <c r="AA209" s="161">
        <v>0.27083333333333331</v>
      </c>
      <c r="AB209" s="161">
        <v>0.29166666666666669</v>
      </c>
      <c r="AC209" s="161">
        <v>0.3125</v>
      </c>
      <c r="AD209" s="162">
        <v>0.33333333333333331</v>
      </c>
      <c r="AE209" s="162">
        <v>0.375</v>
      </c>
      <c r="AF209" s="162">
        <v>0.41666666666666702</v>
      </c>
      <c r="AG209" s="162">
        <v>0.45833333333333298</v>
      </c>
      <c r="AH209" s="162">
        <v>0.5</v>
      </c>
      <c r="AI209" s="162">
        <v>0.54166666666666696</v>
      </c>
      <c r="AJ209" s="162">
        <v>0.58333333333333304</v>
      </c>
      <c r="AK209" s="162">
        <v>0.625</v>
      </c>
      <c r="AL209" s="162">
        <v>0.66666666666666696</v>
      </c>
      <c r="AM209" s="162">
        <v>0.70833333333333304</v>
      </c>
      <c r="AN209" s="162">
        <v>0.72916666666666663</v>
      </c>
      <c r="AO209" s="162">
        <v>0.75</v>
      </c>
      <c r="AP209" s="162">
        <v>0.77083333333333337</v>
      </c>
      <c r="AQ209" s="162">
        <v>0.79166666666666663</v>
      </c>
      <c r="AR209" s="162">
        <v>0.8125</v>
      </c>
      <c r="AS209" s="161">
        <v>0.83333333333333337</v>
      </c>
      <c r="AT209" s="161">
        <v>0.85416666666666663</v>
      </c>
      <c r="AU209" s="161">
        <v>0.875</v>
      </c>
      <c r="AV209" s="161">
        <v>0.91666666666666696</v>
      </c>
      <c r="AW209" s="161">
        <v>0.95833333333333304</v>
      </c>
      <c r="AX209" s="161">
        <v>1</v>
      </c>
    </row>
    <row r="210" spans="1:50" x14ac:dyDescent="0.25">
      <c r="A210" s="156" t="s">
        <v>78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 t="s">
        <v>79</v>
      </c>
      <c r="T210" s="163">
        <f t="shared" ref="T210:AX210" si="50">B72</f>
        <v>1121.8400000000001</v>
      </c>
      <c r="U210" s="163">
        <f t="shared" si="50"/>
        <v>1098.6400000000001</v>
      </c>
      <c r="V210" s="163">
        <f t="shared" si="50"/>
        <v>1096.6400000000001</v>
      </c>
      <c r="W210" s="163">
        <f t="shared" si="50"/>
        <v>1061.8400000000001</v>
      </c>
      <c r="X210" s="163">
        <f t="shared" si="50"/>
        <v>1067.24</v>
      </c>
      <c r="Y210" s="163">
        <f t="shared" si="50"/>
        <v>1048.6400000000001</v>
      </c>
      <c r="Z210" s="163">
        <f t="shared" si="50"/>
        <v>1038.04</v>
      </c>
      <c r="AA210" s="163">
        <f t="shared" si="50"/>
        <v>1063.24</v>
      </c>
      <c r="AB210" s="163">
        <f t="shared" si="50"/>
        <v>1105.3400000000001</v>
      </c>
      <c r="AC210" s="163">
        <f t="shared" si="50"/>
        <v>1165.3400000000001</v>
      </c>
      <c r="AD210" s="163">
        <f t="shared" si="50"/>
        <v>1159.44</v>
      </c>
      <c r="AE210" s="163">
        <f t="shared" si="50"/>
        <v>1208.44</v>
      </c>
      <c r="AF210" s="163">
        <f t="shared" si="50"/>
        <v>1304.6400000000001</v>
      </c>
      <c r="AG210" s="163">
        <f t="shared" si="50"/>
        <v>1312.3400000000001</v>
      </c>
      <c r="AH210" s="163">
        <f t="shared" si="50"/>
        <v>1305.44</v>
      </c>
      <c r="AI210" s="163">
        <f t="shared" si="50"/>
        <v>1264.8400000000001</v>
      </c>
      <c r="AJ210" s="163">
        <f t="shared" si="50"/>
        <v>1313.74</v>
      </c>
      <c r="AK210" s="163">
        <f t="shared" si="50"/>
        <v>1324.54</v>
      </c>
      <c r="AL210" s="163">
        <f t="shared" si="50"/>
        <v>1297.6400000000001</v>
      </c>
      <c r="AM210" s="163">
        <f t="shared" si="50"/>
        <v>1186.94</v>
      </c>
      <c r="AN210" s="163">
        <f t="shared" si="50"/>
        <v>1211.1400000000001</v>
      </c>
      <c r="AO210" s="163">
        <f t="shared" si="50"/>
        <v>1227.1400000000001</v>
      </c>
      <c r="AP210" s="163">
        <f t="shared" si="50"/>
        <v>1343.3400000000001</v>
      </c>
      <c r="AQ210" s="163">
        <f t="shared" si="50"/>
        <v>1454.0400000000002</v>
      </c>
      <c r="AR210" s="163">
        <f t="shared" si="50"/>
        <v>1459.2400000000002</v>
      </c>
      <c r="AS210" s="163">
        <f t="shared" si="50"/>
        <v>1426.94</v>
      </c>
      <c r="AT210" s="163">
        <f t="shared" si="50"/>
        <v>1367.44</v>
      </c>
      <c r="AU210" s="163">
        <f t="shared" si="50"/>
        <v>1377.44</v>
      </c>
      <c r="AV210" s="163">
        <f t="shared" si="50"/>
        <v>1325.94</v>
      </c>
      <c r="AW210" s="163">
        <f t="shared" si="50"/>
        <v>1232.94</v>
      </c>
      <c r="AX210" s="163">
        <f t="shared" si="50"/>
        <v>1240.8400000000001</v>
      </c>
    </row>
    <row r="211" spans="1:50" x14ac:dyDescent="0.25">
      <c r="A211" s="156" t="s">
        <v>80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81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82</v>
      </c>
      <c r="B213" s="157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83</v>
      </c>
      <c r="B214" s="164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A215" s="156" t="s">
        <v>84</v>
      </c>
      <c r="B215" s="157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</row>
    <row r="231" spans="1:34" x14ac:dyDescent="0.25">
      <c r="A231" s="165" t="s">
        <v>69</v>
      </c>
      <c r="B231" s="166">
        <f t="shared" ref="B231:AF231" si="51">B195</f>
        <v>0.64</v>
      </c>
      <c r="C231" s="166">
        <f t="shared" si="51"/>
        <v>0.64</v>
      </c>
      <c r="D231" s="166">
        <f t="shared" si="51"/>
        <v>0.64</v>
      </c>
      <c r="E231" s="166">
        <f t="shared" si="51"/>
        <v>0.64</v>
      </c>
      <c r="F231" s="166">
        <f t="shared" si="51"/>
        <v>0.64</v>
      </c>
      <c r="G231" s="166">
        <f t="shared" si="51"/>
        <v>0.64</v>
      </c>
      <c r="H231" s="166">
        <f t="shared" si="51"/>
        <v>0.64</v>
      </c>
      <c r="I231" s="166">
        <f t="shared" si="51"/>
        <v>0.64</v>
      </c>
      <c r="J231" s="166">
        <f t="shared" si="51"/>
        <v>0.64</v>
      </c>
      <c r="K231" s="166">
        <f t="shared" si="51"/>
        <v>0.64</v>
      </c>
      <c r="L231" s="166">
        <f t="shared" si="51"/>
        <v>0.64</v>
      </c>
      <c r="M231" s="166">
        <f t="shared" si="51"/>
        <v>0.64</v>
      </c>
      <c r="N231" s="166">
        <f t="shared" si="51"/>
        <v>0.64</v>
      </c>
      <c r="O231" s="166">
        <f t="shared" si="51"/>
        <v>0.64</v>
      </c>
      <c r="P231" s="166">
        <f t="shared" si="51"/>
        <v>0.64</v>
      </c>
      <c r="Q231" s="166">
        <f t="shared" si="51"/>
        <v>0.64</v>
      </c>
      <c r="R231" s="166">
        <f t="shared" si="51"/>
        <v>0.64</v>
      </c>
      <c r="S231" s="166">
        <f t="shared" si="51"/>
        <v>0.64</v>
      </c>
      <c r="T231" s="166">
        <f t="shared" si="51"/>
        <v>0.64</v>
      </c>
      <c r="U231" s="166">
        <f t="shared" si="51"/>
        <v>0.64</v>
      </c>
      <c r="V231" s="166">
        <f t="shared" si="51"/>
        <v>0.64</v>
      </c>
      <c r="W231" s="166">
        <f t="shared" si="51"/>
        <v>0.64</v>
      </c>
      <c r="X231" s="166">
        <f t="shared" si="51"/>
        <v>0.64</v>
      </c>
      <c r="Y231" s="166">
        <f t="shared" si="51"/>
        <v>0.64</v>
      </c>
      <c r="Z231" s="166">
        <f t="shared" si="51"/>
        <v>0.64</v>
      </c>
      <c r="AA231" s="166">
        <f t="shared" si="51"/>
        <v>0.64</v>
      </c>
      <c r="AB231" s="166">
        <f t="shared" si="51"/>
        <v>0.64</v>
      </c>
      <c r="AC231" s="166">
        <f t="shared" si="51"/>
        <v>0.64</v>
      </c>
      <c r="AD231" s="166">
        <f t="shared" si="51"/>
        <v>0.64</v>
      </c>
      <c r="AE231" s="166">
        <f t="shared" si="51"/>
        <v>0.64</v>
      </c>
      <c r="AF231" s="166">
        <f t="shared" si="51"/>
        <v>0.64</v>
      </c>
      <c r="AG231" s="45"/>
      <c r="AH231" s="45"/>
    </row>
    <row r="232" spans="1:34" x14ac:dyDescent="0.25">
      <c r="A232" s="114" t="str">
        <f>A199</f>
        <v>KGA</v>
      </c>
      <c r="B232" s="114" t="str">
        <f>IF(B199&lt;100,"",B199-520)</f>
        <v/>
      </c>
      <c r="C232" s="114" t="str">
        <f t="shared" ref="C232:AF232" si="52">IF(C199&lt;100,"",C199-520)</f>
        <v/>
      </c>
      <c r="D232" s="114" t="str">
        <f t="shared" si="52"/>
        <v/>
      </c>
      <c r="E232" s="114" t="str">
        <f t="shared" si="52"/>
        <v/>
      </c>
      <c r="F232" s="114" t="str">
        <f t="shared" si="52"/>
        <v/>
      </c>
      <c r="G232" s="114" t="str">
        <f t="shared" si="52"/>
        <v/>
      </c>
      <c r="H232" s="114" t="str">
        <f t="shared" si="52"/>
        <v/>
      </c>
      <c r="I232" s="114" t="str">
        <f t="shared" si="52"/>
        <v/>
      </c>
      <c r="J232" s="114" t="str">
        <f t="shared" si="52"/>
        <v/>
      </c>
      <c r="K232" s="114" t="str">
        <f t="shared" si="52"/>
        <v/>
      </c>
      <c r="L232" s="114" t="str">
        <f t="shared" si="52"/>
        <v/>
      </c>
      <c r="M232" s="114" t="str">
        <f t="shared" si="52"/>
        <v/>
      </c>
      <c r="N232" s="114" t="str">
        <f t="shared" si="52"/>
        <v/>
      </c>
      <c r="O232" s="114" t="str">
        <f t="shared" si="52"/>
        <v/>
      </c>
      <c r="P232" s="114" t="str">
        <f t="shared" si="52"/>
        <v/>
      </c>
      <c r="Q232" s="114" t="str">
        <f t="shared" si="52"/>
        <v/>
      </c>
      <c r="R232" s="114" t="str">
        <f t="shared" si="52"/>
        <v/>
      </c>
      <c r="S232" s="114" t="str">
        <f t="shared" si="52"/>
        <v/>
      </c>
      <c r="T232" s="114" t="str">
        <f t="shared" si="52"/>
        <v/>
      </c>
      <c r="U232" s="114" t="str">
        <f t="shared" si="52"/>
        <v/>
      </c>
      <c r="V232" s="114" t="str">
        <f t="shared" si="52"/>
        <v/>
      </c>
      <c r="W232" s="114" t="str">
        <f t="shared" si="52"/>
        <v/>
      </c>
      <c r="X232" s="114" t="str">
        <f t="shared" si="52"/>
        <v/>
      </c>
      <c r="Y232" s="114" t="str">
        <f t="shared" si="52"/>
        <v/>
      </c>
      <c r="Z232" s="114" t="str">
        <f t="shared" si="52"/>
        <v/>
      </c>
      <c r="AA232" s="114" t="str">
        <f t="shared" si="52"/>
        <v/>
      </c>
      <c r="AB232" s="114" t="str">
        <f t="shared" si="52"/>
        <v/>
      </c>
      <c r="AC232" s="114" t="str">
        <f t="shared" si="52"/>
        <v/>
      </c>
      <c r="AD232" s="114" t="str">
        <f t="shared" si="52"/>
        <v/>
      </c>
      <c r="AE232" s="114" t="str">
        <f t="shared" si="52"/>
        <v/>
      </c>
      <c r="AF232" s="114" t="str">
        <f t="shared" si="52"/>
        <v/>
      </c>
      <c r="AG232" s="45"/>
      <c r="AH232" s="45"/>
    </row>
    <row r="233" spans="1:34" x14ac:dyDescent="0.25">
      <c r="A233" s="114" t="str">
        <f>A200</f>
        <v>MMRS</v>
      </c>
      <c r="B233" s="114" t="str">
        <f t="shared" ref="B233:AF233" si="53">IF(B200&lt;100,"",B200-620)</f>
        <v/>
      </c>
      <c r="C233" s="114" t="str">
        <f t="shared" si="53"/>
        <v/>
      </c>
      <c r="D233" s="114" t="str">
        <f t="shared" si="53"/>
        <v/>
      </c>
      <c r="E233" s="114" t="str">
        <f t="shared" si="53"/>
        <v/>
      </c>
      <c r="F233" s="114" t="str">
        <f t="shared" si="53"/>
        <v/>
      </c>
      <c r="G233" s="114" t="str">
        <f t="shared" si="53"/>
        <v/>
      </c>
      <c r="H233" s="114" t="str">
        <f t="shared" si="53"/>
        <v/>
      </c>
      <c r="I233" s="114" t="str">
        <f t="shared" si="53"/>
        <v/>
      </c>
      <c r="J233" s="114" t="str">
        <f t="shared" si="53"/>
        <v/>
      </c>
      <c r="K233" s="114" t="str">
        <f t="shared" si="53"/>
        <v/>
      </c>
      <c r="L233" s="114" t="str">
        <f t="shared" si="53"/>
        <v/>
      </c>
      <c r="M233" s="114" t="str">
        <f t="shared" si="53"/>
        <v/>
      </c>
      <c r="N233" s="114" t="str">
        <f t="shared" si="53"/>
        <v/>
      </c>
      <c r="O233" s="114" t="str">
        <f t="shared" si="53"/>
        <v/>
      </c>
      <c r="P233" s="114" t="str">
        <f t="shared" si="53"/>
        <v/>
      </c>
      <c r="Q233" s="114" t="str">
        <f t="shared" si="53"/>
        <v/>
      </c>
      <c r="R233" s="114" t="str">
        <f t="shared" si="53"/>
        <v/>
      </c>
      <c r="S233" s="114" t="str">
        <f t="shared" si="53"/>
        <v/>
      </c>
      <c r="T233" s="114" t="str">
        <f t="shared" si="53"/>
        <v/>
      </c>
      <c r="U233" s="114" t="str">
        <f t="shared" si="53"/>
        <v/>
      </c>
      <c r="V233" s="114" t="str">
        <f t="shared" si="53"/>
        <v/>
      </c>
      <c r="W233" s="114" t="str">
        <f t="shared" si="53"/>
        <v/>
      </c>
      <c r="X233" s="114" t="str">
        <f t="shared" si="53"/>
        <v/>
      </c>
      <c r="Y233" s="114" t="str">
        <f t="shared" si="53"/>
        <v/>
      </c>
      <c r="Z233" s="114" t="str">
        <f t="shared" si="53"/>
        <v/>
      </c>
      <c r="AA233" s="114" t="str">
        <f t="shared" si="53"/>
        <v/>
      </c>
      <c r="AB233" s="114" t="str">
        <f t="shared" si="53"/>
        <v/>
      </c>
      <c r="AC233" s="114" t="str">
        <f t="shared" si="53"/>
        <v/>
      </c>
      <c r="AD233" s="114" t="str">
        <f t="shared" si="53"/>
        <v/>
      </c>
      <c r="AE233" s="114" t="str">
        <f t="shared" si="53"/>
        <v/>
      </c>
      <c r="AF233" s="114" t="str">
        <f t="shared" si="53"/>
        <v/>
      </c>
      <c r="AG233" s="45"/>
      <c r="AH233" s="45"/>
    </row>
    <row r="234" spans="1:34" x14ac:dyDescent="0.25">
      <c r="A234" s="114" t="str">
        <f>A201</f>
        <v>MRS</v>
      </c>
      <c r="B234" s="114" t="str">
        <f t="shared" ref="B234:AF234" si="54">IF(B201&lt;100,"",B201-330)</f>
        <v/>
      </c>
      <c r="C234" s="114" t="str">
        <f t="shared" si="54"/>
        <v/>
      </c>
      <c r="D234" s="114" t="str">
        <f t="shared" si="54"/>
        <v/>
      </c>
      <c r="E234" s="114" t="str">
        <f t="shared" si="54"/>
        <v/>
      </c>
      <c r="F234" s="114" t="str">
        <f t="shared" si="54"/>
        <v/>
      </c>
      <c r="G234" s="114" t="str">
        <f t="shared" si="54"/>
        <v/>
      </c>
      <c r="H234" s="114" t="str">
        <f t="shared" si="54"/>
        <v/>
      </c>
      <c r="I234" s="114" t="str">
        <f t="shared" si="54"/>
        <v/>
      </c>
      <c r="J234" s="114" t="str">
        <f t="shared" si="54"/>
        <v/>
      </c>
      <c r="K234" s="114" t="str">
        <f t="shared" si="54"/>
        <v/>
      </c>
      <c r="L234" s="114" t="str">
        <f t="shared" si="54"/>
        <v/>
      </c>
      <c r="M234" s="114" t="str">
        <f t="shared" si="54"/>
        <v/>
      </c>
      <c r="N234" s="114" t="str">
        <f t="shared" si="54"/>
        <v/>
      </c>
      <c r="O234" s="114" t="str">
        <f t="shared" si="54"/>
        <v/>
      </c>
      <c r="P234" s="114" t="str">
        <f t="shared" si="54"/>
        <v/>
      </c>
      <c r="Q234" s="114" t="str">
        <f t="shared" si="54"/>
        <v/>
      </c>
      <c r="R234" s="114" t="str">
        <f t="shared" si="54"/>
        <v/>
      </c>
      <c r="S234" s="114" t="str">
        <f t="shared" si="54"/>
        <v/>
      </c>
      <c r="T234" s="114" t="str">
        <f t="shared" si="54"/>
        <v/>
      </c>
      <c r="U234" s="114" t="str">
        <f t="shared" si="54"/>
        <v/>
      </c>
      <c r="V234" s="114" t="str">
        <f t="shared" si="54"/>
        <v/>
      </c>
      <c r="W234" s="114" t="str">
        <f t="shared" si="54"/>
        <v/>
      </c>
      <c r="X234" s="114" t="str">
        <f t="shared" si="54"/>
        <v/>
      </c>
      <c r="Y234" s="114" t="str">
        <f t="shared" si="54"/>
        <v/>
      </c>
      <c r="Z234" s="114" t="str">
        <f t="shared" si="54"/>
        <v/>
      </c>
      <c r="AA234" s="114" t="str">
        <f t="shared" si="54"/>
        <v/>
      </c>
      <c r="AB234" s="114" t="str">
        <f t="shared" si="54"/>
        <v/>
      </c>
      <c r="AC234" s="114" t="str">
        <f t="shared" si="54"/>
        <v/>
      </c>
      <c r="AD234" s="114" t="str">
        <f t="shared" si="54"/>
        <v/>
      </c>
      <c r="AE234" s="114" t="str">
        <f t="shared" si="54"/>
        <v/>
      </c>
      <c r="AF234" s="114" t="str">
        <f t="shared" si="54"/>
        <v/>
      </c>
      <c r="AG234" s="45"/>
      <c r="AH234" s="45"/>
    </row>
    <row r="235" spans="1:34" x14ac:dyDescent="0.25">
      <c r="A235" s="114" t="str">
        <f>A202</f>
        <v>KL 1</v>
      </c>
      <c r="B235" s="114" t="str">
        <f>IF(B202&lt;100,"",B202-1500)</f>
        <v/>
      </c>
      <c r="C235" s="114" t="str">
        <f t="shared" ref="C235:AF235" si="55">IF(C202&lt;100,"",C202-1500)</f>
        <v/>
      </c>
      <c r="D235" s="114" t="str">
        <f t="shared" si="55"/>
        <v/>
      </c>
      <c r="E235" s="114" t="str">
        <f t="shared" si="55"/>
        <v/>
      </c>
      <c r="F235" s="114" t="str">
        <f t="shared" si="55"/>
        <v/>
      </c>
      <c r="G235" s="114" t="str">
        <f t="shared" si="55"/>
        <v/>
      </c>
      <c r="H235" s="114" t="str">
        <f t="shared" si="55"/>
        <v/>
      </c>
      <c r="I235" s="114" t="str">
        <f t="shared" si="55"/>
        <v/>
      </c>
      <c r="J235" s="114" t="str">
        <f t="shared" si="55"/>
        <v/>
      </c>
      <c r="K235" s="114" t="str">
        <f t="shared" si="55"/>
        <v/>
      </c>
      <c r="L235" s="114" t="str">
        <f t="shared" si="55"/>
        <v/>
      </c>
      <c r="M235" s="114" t="str">
        <f t="shared" si="55"/>
        <v/>
      </c>
      <c r="N235" s="114" t="str">
        <f t="shared" si="55"/>
        <v/>
      </c>
      <c r="O235" s="114" t="str">
        <f t="shared" si="55"/>
        <v/>
      </c>
      <c r="P235" s="114" t="str">
        <f t="shared" si="55"/>
        <v/>
      </c>
      <c r="Q235" s="114" t="str">
        <f t="shared" si="55"/>
        <v/>
      </c>
      <c r="R235" s="114" t="str">
        <f t="shared" si="55"/>
        <v/>
      </c>
      <c r="S235" s="114" t="str">
        <f t="shared" si="55"/>
        <v/>
      </c>
      <c r="T235" s="114" t="str">
        <f t="shared" si="55"/>
        <v/>
      </c>
      <c r="U235" s="114" t="str">
        <f t="shared" si="55"/>
        <v/>
      </c>
      <c r="V235" s="114" t="str">
        <f t="shared" si="55"/>
        <v/>
      </c>
      <c r="W235" s="114" t="str">
        <f t="shared" si="55"/>
        <v/>
      </c>
      <c r="X235" s="114" t="str">
        <f t="shared" si="55"/>
        <v/>
      </c>
      <c r="Y235" s="114" t="str">
        <f t="shared" si="55"/>
        <v/>
      </c>
      <c r="Z235" s="114" t="str">
        <f t="shared" si="55"/>
        <v/>
      </c>
      <c r="AA235" s="114" t="str">
        <f t="shared" si="55"/>
        <v/>
      </c>
      <c r="AB235" s="114" t="str">
        <f t="shared" si="55"/>
        <v/>
      </c>
      <c r="AC235" s="114" t="str">
        <f t="shared" si="55"/>
        <v/>
      </c>
      <c r="AD235" s="114" t="str">
        <f t="shared" si="55"/>
        <v/>
      </c>
      <c r="AE235" s="114" t="str">
        <f t="shared" si="55"/>
        <v/>
      </c>
      <c r="AF235" s="114" t="str">
        <f t="shared" si="55"/>
        <v/>
      </c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4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</row>
    <row r="242" spans="2:34" x14ac:dyDescent="0.25"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</row>
    <row r="466" spans="36:38" x14ac:dyDescent="0.25">
      <c r="AK466" s="1"/>
    </row>
    <row r="467" spans="36:38" x14ac:dyDescent="0.25">
      <c r="AK467" s="1"/>
      <c r="AL467" s="1"/>
    </row>
    <row r="468" spans="36:38" x14ac:dyDescent="0.25">
      <c r="AJ468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7:B207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41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09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3338" priority="405">
      <formula>S$9&gt;=20/24</formula>
    </cfRule>
    <cfRule type="expression" dxfId="3337" priority="406">
      <formula>AND(S$9&gt;=14/24,S$9&lt;20/24)</formula>
    </cfRule>
    <cfRule type="expression" dxfId="3336" priority="407">
      <formula>AND(S$9&gt;=8/24,S$9&lt;14/24)</formula>
    </cfRule>
    <cfRule type="expression" dxfId="3335" priority="408">
      <formula>S$9&lt;8/24</formula>
    </cfRule>
  </conditionalFormatting>
  <conditionalFormatting sqref="B8:AF10 AA78:AF78 C78:Q78 C190:AF196 L34:Q34 AE54:AF56 C65:AF69 T209:AX209 C71:AF72 B53:AF53 B65 B69 B72 B79:AF79 C54:D57 E54:K60 E62:K64 I61:K61 M11:Q12 L36:Q39 L57:Q64 R37:T38 L55:U56 U37:X39 R17:X28 Y15:Z29 V82:Z88 R11:AD11 AF57 AA26:AF29 AA15:AF24 Y12:AF13 Y37:AF40 L50:AF52 AA81:AF88">
    <cfRule type="expression" dxfId="3334" priority="401">
      <formula>B$9&gt;=20/24</formula>
    </cfRule>
    <cfRule type="expression" dxfId="3333" priority="402">
      <formula>AND(B$9&gt;=14/24,B$9&lt;20/24)</formula>
    </cfRule>
    <cfRule type="expression" dxfId="3332" priority="403">
      <formula>AND(B$9&gt;=8/24,B$9&lt;14/24)</formula>
    </cfRule>
    <cfRule type="expression" dxfId="3331" priority="404">
      <formula>B$9&lt;8/24</formula>
    </cfRule>
  </conditionalFormatting>
  <conditionalFormatting sqref="B188:AF188">
    <cfRule type="expression" dxfId="3330" priority="397">
      <formula>B$9&gt;=20/24</formula>
    </cfRule>
    <cfRule type="expression" dxfId="3329" priority="398">
      <formula>AND(B$9&gt;=14/24,B$9&lt;20/24)</formula>
    </cfRule>
    <cfRule type="expression" dxfId="3328" priority="399">
      <formula>AND(B$9&gt;=8/24,B$9&lt;14/24)</formula>
    </cfRule>
    <cfRule type="expression" dxfId="3327" priority="400">
      <formula>B$9&lt;8/24</formula>
    </cfRule>
  </conditionalFormatting>
  <conditionalFormatting sqref="AL4:AL6">
    <cfRule type="iconSet" priority="396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3326" priority="392">
      <formula>L$9&gt;=20/24</formula>
    </cfRule>
    <cfRule type="expression" dxfId="3325" priority="393">
      <formula>AND(L$9&gt;=14/24,L$9&lt;20/24)</formula>
    </cfRule>
    <cfRule type="expression" dxfId="3324" priority="394">
      <formula>AND(L$9&gt;=8/24,L$9&lt;14/24)</formula>
    </cfRule>
    <cfRule type="expression" dxfId="3323" priority="395">
      <formula>L$9&lt;8/24</formula>
    </cfRule>
  </conditionalFormatting>
  <conditionalFormatting sqref="Y30:AF30">
    <cfRule type="expression" dxfId="3322" priority="384">
      <formula>Y$9&gt;=20/24</formula>
    </cfRule>
    <cfRule type="expression" dxfId="3321" priority="385">
      <formula>AND(Y$9&gt;=14/24,Y$9&lt;20/24)</formula>
    </cfRule>
    <cfRule type="expression" dxfId="3320" priority="386">
      <formula>AND(Y$9&gt;=8/24,Y$9&lt;14/24)</formula>
    </cfRule>
    <cfRule type="expression" dxfId="3319" priority="387">
      <formula>Y$9&lt;8/24</formula>
    </cfRule>
  </conditionalFormatting>
  <conditionalFormatting sqref="R36:AD36">
    <cfRule type="expression" dxfId="3318" priority="380">
      <formula>R$9&gt;=20/24</formula>
    </cfRule>
    <cfRule type="expression" dxfId="3317" priority="381">
      <formula>AND(R$9&gt;=14/24,R$9&lt;20/24)</formula>
    </cfRule>
    <cfRule type="expression" dxfId="3316" priority="382">
      <formula>AND(R$9&gt;=8/24,R$9&lt;14/24)</formula>
    </cfRule>
    <cfRule type="expression" dxfId="3315" priority="383">
      <formula>R$9&lt;8/24</formula>
    </cfRule>
  </conditionalFormatting>
  <conditionalFormatting sqref="R54:AD54">
    <cfRule type="expression" dxfId="3314" priority="376">
      <formula>R$9&gt;=20/24</formula>
    </cfRule>
    <cfRule type="expression" dxfId="3313" priority="377">
      <formula>AND(R$9&gt;=14/24,R$9&lt;20/24)</formula>
    </cfRule>
    <cfRule type="expression" dxfId="3312" priority="378">
      <formula>AND(R$9&gt;=8/24,R$9&lt;14/24)</formula>
    </cfRule>
    <cfRule type="expression" dxfId="3311" priority="379">
      <formula>R$9&lt;8/24</formula>
    </cfRule>
  </conditionalFormatting>
  <conditionalFormatting sqref="R78:Z78">
    <cfRule type="expression" dxfId="3310" priority="372">
      <formula>R$9&gt;=20/24</formula>
    </cfRule>
    <cfRule type="expression" dxfId="3309" priority="373">
      <formula>AND(R$9&gt;=14/24,R$9&lt;20/24)</formula>
    </cfRule>
    <cfRule type="expression" dxfId="3308" priority="374">
      <formula>AND(R$9&gt;=8/24,R$9&lt;14/24)</formula>
    </cfRule>
    <cfRule type="expression" dxfId="3307" priority="375">
      <formula>R$9&lt;8/24</formula>
    </cfRule>
  </conditionalFormatting>
  <conditionalFormatting sqref="U81:Z81">
    <cfRule type="expression" dxfId="3306" priority="368">
      <formula>U$9&gt;=20/24</formula>
    </cfRule>
    <cfRule type="expression" dxfId="3305" priority="369">
      <formula>AND(U$9&gt;=14/24,U$9&lt;20/24)</formula>
    </cfRule>
    <cfRule type="expression" dxfId="3304" priority="370">
      <formula>AND(U$9&gt;=8/24,U$9&lt;14/24)</formula>
    </cfRule>
    <cfRule type="expression" dxfId="3303" priority="371">
      <formula>U$9&lt;8/24</formula>
    </cfRule>
  </conditionalFormatting>
  <conditionalFormatting sqref="R46:T46">
    <cfRule type="expression" dxfId="3302" priority="360">
      <formula>R$9&gt;=20/24</formula>
    </cfRule>
    <cfRule type="expression" dxfId="3301" priority="361">
      <formula>AND(R$9&gt;=14/24,R$9&lt;20/24)</formula>
    </cfRule>
    <cfRule type="expression" dxfId="3300" priority="362">
      <formula>AND(R$9&gt;=8/24,R$9&lt;14/24)</formula>
    </cfRule>
    <cfRule type="expression" dxfId="3299" priority="363">
      <formula>R$9&lt;8/24</formula>
    </cfRule>
  </conditionalFormatting>
  <conditionalFormatting sqref="R34:AD34">
    <cfRule type="expression" dxfId="3298" priority="348">
      <formula>R$9&gt;=20/24</formula>
    </cfRule>
    <cfRule type="expression" dxfId="3297" priority="349">
      <formula>AND(R$9&gt;=14/24,R$9&lt;20/24)</formula>
    </cfRule>
    <cfRule type="expression" dxfId="3296" priority="350">
      <formula>AND(R$9&gt;=8/24,R$9&lt;14/24)</formula>
    </cfRule>
    <cfRule type="expression" dxfId="3295" priority="351">
      <formula>R$9&lt;8/24</formula>
    </cfRule>
  </conditionalFormatting>
  <conditionalFormatting sqref="R29:X30 R32:AF32">
    <cfRule type="expression" dxfId="3294" priority="344">
      <formula>R$9&gt;=20/24</formula>
    </cfRule>
    <cfRule type="expression" dxfId="3293" priority="345">
      <formula>AND(R$9&gt;=14/24,R$9&lt;20/24)</formula>
    </cfRule>
    <cfRule type="expression" dxfId="3292" priority="346">
      <formula>AND(R$9&gt;=8/24,R$9&lt;14/24)</formula>
    </cfRule>
    <cfRule type="expression" dxfId="3291" priority="347">
      <formula>R$9&lt;8/24</formula>
    </cfRule>
  </conditionalFormatting>
  <conditionalFormatting sqref="R39:T40 U40:X40 R42:AF45">
    <cfRule type="expression" dxfId="3290" priority="340">
      <formula>R$9&gt;=20/24</formula>
    </cfRule>
    <cfRule type="expression" dxfId="3289" priority="341">
      <formula>AND(R$9&gt;=14/24,R$9&lt;20/24)</formula>
    </cfRule>
    <cfRule type="expression" dxfId="3288" priority="342">
      <formula>AND(R$9&gt;=8/24,R$9&lt;14/24)</formula>
    </cfRule>
    <cfRule type="expression" dxfId="3287" priority="343">
      <formula>R$9&lt;8/24</formula>
    </cfRule>
  </conditionalFormatting>
  <conditionalFormatting sqref="R46:AF46">
    <cfRule type="expression" dxfId="3286" priority="336">
      <formula>R$9&gt;=20/24</formula>
    </cfRule>
    <cfRule type="expression" dxfId="3285" priority="337">
      <formula>AND(R$9&gt;=14/24,R$9&lt;20/24)</formula>
    </cfRule>
    <cfRule type="expression" dxfId="3284" priority="338">
      <formula>AND(R$9&gt;=8/24,R$9&lt;14/24)</formula>
    </cfRule>
    <cfRule type="expression" dxfId="3283" priority="339">
      <formula>R$9&lt;8/24</formula>
    </cfRule>
  </conditionalFormatting>
  <conditionalFormatting sqref="Y47:AF47">
    <cfRule type="expression" dxfId="3282" priority="332">
      <formula>Y$9&gt;=20/24</formula>
    </cfRule>
    <cfRule type="expression" dxfId="3281" priority="333">
      <formula>AND(Y$9&gt;=14/24,Y$9&lt;20/24)</formula>
    </cfRule>
    <cfRule type="expression" dxfId="3280" priority="334">
      <formula>AND(Y$9&gt;=8/24,Y$9&lt;14/24)</formula>
    </cfRule>
    <cfRule type="expression" dxfId="3279" priority="335">
      <formula>Y$9&lt;8/24</formula>
    </cfRule>
  </conditionalFormatting>
  <conditionalFormatting sqref="R57:T64 V57:AE60 AF58:AF60 V61:AF64">
    <cfRule type="expression" dxfId="3278" priority="328">
      <formula>R$9&gt;=20/24</formula>
    </cfRule>
    <cfRule type="expression" dxfId="3277" priority="329">
      <formula>AND(R$9&gt;=14/24,R$9&lt;20/24)</formula>
    </cfRule>
    <cfRule type="expression" dxfId="3276" priority="330">
      <formula>AND(R$9&gt;=8/24,R$9&lt;14/24)</formula>
    </cfRule>
    <cfRule type="expression" dxfId="3275" priority="331">
      <formula>R$9&lt;8/24</formula>
    </cfRule>
  </conditionalFormatting>
  <conditionalFormatting sqref="AA91:AF94">
    <cfRule type="expression" dxfId="3274" priority="324">
      <formula>AA$9&gt;=20/24</formula>
    </cfRule>
    <cfRule type="expression" dxfId="3273" priority="325">
      <formula>AND(AA$9&gt;=14/24,AA$9&lt;20/24)</formula>
    </cfRule>
    <cfRule type="expression" dxfId="3272" priority="326">
      <formula>AND(AA$9&gt;=8/24,AA$9&lt;14/24)</formula>
    </cfRule>
    <cfRule type="expression" dxfId="3271" priority="327">
      <formula>AA$9&lt;8/24</formula>
    </cfRule>
  </conditionalFormatting>
  <conditionalFormatting sqref="U91:Z94">
    <cfRule type="expression" dxfId="3270" priority="316">
      <formula>U$9&gt;=20/24</formula>
    </cfRule>
    <cfRule type="expression" dxfId="3269" priority="317">
      <formula>AND(U$9&gt;=14/24,U$9&lt;20/24)</formula>
    </cfRule>
    <cfRule type="expression" dxfId="3268" priority="318">
      <formula>AND(U$9&gt;=8/24,U$9&lt;14/24)</formula>
    </cfRule>
    <cfRule type="expression" dxfId="3267" priority="319">
      <formula>U$9&lt;8/24</formula>
    </cfRule>
  </conditionalFormatting>
  <conditionalFormatting sqref="AG48 C48:AF49 B35 B49 B53:AF53 C34:AF35 K42 K40 M11:Q12 C36:Q39 R42:Y46 R17:X30 Y47 R11:AF11 Y15:AF30 R32:AF32 Y12:AF13 Z42:AF47 R36:AF40 L50:AF52">
    <cfRule type="expression" dxfId="3266" priority="315">
      <formula>B11&gt;$AG11</formula>
    </cfRule>
  </conditionalFormatting>
  <conditionalFormatting sqref="A97:A153 A81:A94 A11:A13 A15:A30 A42:A69 A77:A79 A71:A75 A32:A40 A166:A197">
    <cfRule type="expression" dxfId="3265" priority="314">
      <formula>$AH11=0</formula>
    </cfRule>
  </conditionalFormatting>
  <conditionalFormatting sqref="AB95:AF95">
    <cfRule type="expression" dxfId="3264" priority="310">
      <formula>AB$9&gt;=20/24</formula>
    </cfRule>
    <cfRule type="expression" dxfId="3263" priority="311">
      <formula>AND(AB$9&gt;=14/24,AB$9&lt;20/24)</formula>
    </cfRule>
    <cfRule type="expression" dxfId="3262" priority="312">
      <formula>AND(AB$9&gt;=8/24,AB$9&lt;14/24)</formula>
    </cfRule>
    <cfRule type="expression" dxfId="3261" priority="313">
      <formula>AB$9&lt;8/24</formula>
    </cfRule>
  </conditionalFormatting>
  <conditionalFormatting sqref="U95:Z95">
    <cfRule type="expression" dxfId="3260" priority="306">
      <formula>U$9&gt;=20/24</formula>
    </cfRule>
    <cfRule type="expression" dxfId="3259" priority="307">
      <formula>AND(U$9&gt;=14/24,U$9&lt;20/24)</formula>
    </cfRule>
    <cfRule type="expression" dxfId="3258" priority="308">
      <formula>AND(U$9&gt;=8/24,U$9&lt;14/24)</formula>
    </cfRule>
    <cfRule type="expression" dxfId="3257" priority="309">
      <formula>U$9&lt;8/24</formula>
    </cfRule>
  </conditionalFormatting>
  <conditionalFormatting sqref="A95">
    <cfRule type="expression" dxfId="3256" priority="305">
      <formula>$AH95=0</formula>
    </cfRule>
  </conditionalFormatting>
  <conditionalFormatting sqref="AL30">
    <cfRule type="iconSet" priority="284">
      <iconSet iconSet="3TrafficLights2" reverse="1">
        <cfvo type="percent" val="0"/>
        <cfvo type="num" val="1"/>
        <cfvo type="num" val="1"/>
      </iconSet>
    </cfRule>
  </conditionalFormatting>
  <conditionalFormatting sqref="Y31:AF31">
    <cfRule type="expression" dxfId="3255" priority="280">
      <formula>Y$9&gt;=20/24</formula>
    </cfRule>
    <cfRule type="expression" dxfId="3254" priority="281">
      <formula>AND(Y$9&gt;=14/24,Y$9&lt;20/24)</formula>
    </cfRule>
    <cfRule type="expression" dxfId="3253" priority="282">
      <formula>AND(Y$9&gt;=8/24,Y$9&lt;14/24)</formula>
    </cfRule>
    <cfRule type="expression" dxfId="3252" priority="283">
      <formula>Y$9&lt;8/24</formula>
    </cfRule>
  </conditionalFormatting>
  <conditionalFormatting sqref="R31:X31">
    <cfRule type="expression" dxfId="3251" priority="272">
      <formula>R$9&gt;=20/24</formula>
    </cfRule>
    <cfRule type="expression" dxfId="3250" priority="273">
      <formula>AND(R$9&gt;=14/24,R$9&lt;20/24)</formula>
    </cfRule>
    <cfRule type="expression" dxfId="3249" priority="274">
      <formula>AND(R$9&gt;=8/24,R$9&lt;14/24)</formula>
    </cfRule>
    <cfRule type="expression" dxfId="3248" priority="275">
      <formula>R$9&lt;8/24</formula>
    </cfRule>
  </conditionalFormatting>
  <conditionalFormatting sqref="R31:AF31">
    <cfRule type="expression" dxfId="3247" priority="271">
      <formula>R31&gt;$AG31</formula>
    </cfRule>
  </conditionalFormatting>
  <conditionalFormatting sqref="A31">
    <cfRule type="expression" dxfId="3246" priority="270">
      <formula>$AH31=0</formula>
    </cfRule>
  </conditionalFormatting>
  <conditionalFormatting sqref="B80:AF80">
    <cfRule type="expression" dxfId="3245" priority="266">
      <formula>B$9&gt;=20/24</formula>
    </cfRule>
    <cfRule type="expression" dxfId="3244" priority="267">
      <formula>AND(B$9&gt;=14/24,B$9&lt;20/24)</formula>
    </cfRule>
    <cfRule type="expression" dxfId="3243" priority="268">
      <formula>AND(B$9&gt;=8/24,B$9&lt;14/24)</formula>
    </cfRule>
    <cfRule type="expression" dxfId="3242" priority="269">
      <formula>B$9&lt;8/24</formula>
    </cfRule>
  </conditionalFormatting>
  <conditionalFormatting sqref="A80">
    <cfRule type="expression" dxfId="3241" priority="265">
      <formula>$AH80=0</formula>
    </cfRule>
  </conditionalFormatting>
  <conditionalFormatting sqref="Y14:AF14">
    <cfRule type="expression" dxfId="3240" priority="261">
      <formula>Y$9&gt;=20/24</formula>
    </cfRule>
    <cfRule type="expression" dxfId="3239" priority="262">
      <formula>AND(Y$9&gt;=14/24,Y$9&lt;20/24)</formula>
    </cfRule>
    <cfRule type="expression" dxfId="3238" priority="263">
      <formula>AND(Y$9&gt;=8/24,Y$9&lt;14/24)</formula>
    </cfRule>
    <cfRule type="expression" dxfId="3237" priority="264">
      <formula>Y$9&lt;8/24</formula>
    </cfRule>
  </conditionalFormatting>
  <conditionalFormatting sqref="Y14:AF14">
    <cfRule type="expression" dxfId="3236" priority="256">
      <formula>Y14&gt;$AG14</formula>
    </cfRule>
  </conditionalFormatting>
  <conditionalFormatting sqref="A14">
    <cfRule type="expression" dxfId="3235" priority="255">
      <formula>$AH14=0</formula>
    </cfRule>
  </conditionalFormatting>
  <conditionalFormatting sqref="A160:A165">
    <cfRule type="expression" dxfId="3234" priority="254">
      <formula>$AH160=0</formula>
    </cfRule>
  </conditionalFormatting>
  <conditionalFormatting sqref="A154:A159">
    <cfRule type="expression" dxfId="3233" priority="253">
      <formula>$AH154=0</formula>
    </cfRule>
  </conditionalFormatting>
  <conditionalFormatting sqref="Y41:AF41">
    <cfRule type="expression" dxfId="3232" priority="249">
      <formula>Y$9&gt;=20/24</formula>
    </cfRule>
    <cfRule type="expression" dxfId="3231" priority="250">
      <formula>AND(Y$9&gt;=14/24,Y$9&lt;20/24)</formula>
    </cfRule>
    <cfRule type="expression" dxfId="3230" priority="251">
      <formula>AND(Y$9&gt;=8/24,Y$9&lt;14/24)</formula>
    </cfRule>
    <cfRule type="expression" dxfId="3229" priority="252">
      <formula>Y$9&lt;8/24</formula>
    </cfRule>
  </conditionalFormatting>
  <conditionalFormatting sqref="R41:X41">
    <cfRule type="expression" dxfId="3228" priority="241">
      <formula>R$9&gt;=20/24</formula>
    </cfRule>
    <cfRule type="expression" dxfId="3227" priority="242">
      <formula>AND(R$9&gt;=14/24,R$9&lt;20/24)</formula>
    </cfRule>
    <cfRule type="expression" dxfId="3226" priority="243">
      <formula>AND(R$9&gt;=8/24,R$9&lt;14/24)</formula>
    </cfRule>
    <cfRule type="expression" dxfId="3225" priority="244">
      <formula>R$9&lt;8/24</formula>
    </cfRule>
  </conditionalFormatting>
  <conditionalFormatting sqref="K41 R41:AF41">
    <cfRule type="expression" dxfId="3224" priority="240">
      <formula>K41&gt;$AG41</formula>
    </cfRule>
  </conditionalFormatting>
  <conditionalFormatting sqref="A41">
    <cfRule type="expression" dxfId="3223" priority="239">
      <formula>$AH41=0</formula>
    </cfRule>
  </conditionalFormatting>
  <conditionalFormatting sqref="A76">
    <cfRule type="expression" dxfId="3222" priority="234">
      <formula>$AH76=0</formula>
    </cfRule>
  </conditionalFormatting>
  <conditionalFormatting sqref="B70:AG70">
    <cfRule type="expression" dxfId="3221" priority="230">
      <formula>B$9&gt;=20/24</formula>
    </cfRule>
    <cfRule type="expression" dxfId="3220" priority="231">
      <formula>AND(B$9&gt;=14/24,B$9&lt;20/24)</formula>
    </cfRule>
    <cfRule type="expression" dxfId="3219" priority="232">
      <formula>AND(B$9&gt;=8/24,B$9&lt;14/24)</formula>
    </cfRule>
    <cfRule type="expression" dxfId="3218" priority="233">
      <formula>B$9&lt;8/24</formula>
    </cfRule>
  </conditionalFormatting>
  <conditionalFormatting sqref="A70">
    <cfRule type="expression" dxfId="3217" priority="229">
      <formula>$AH70=0</formula>
    </cfRule>
  </conditionalFormatting>
  <conditionalFormatting sqref="AL31:AL32 AL7:AL29">
    <cfRule type="iconSet" priority="411">
      <iconSet iconSet="3TrafficLights2" reverse="1">
        <cfvo type="percent" val="0"/>
        <cfvo type="num" val="1"/>
        <cfvo type="num" val="1"/>
      </iconSet>
    </cfRule>
  </conditionalFormatting>
  <conditionalFormatting sqref="U57:U64">
    <cfRule type="expression" dxfId="3216" priority="225">
      <formula>U$9&gt;=20/24</formula>
    </cfRule>
    <cfRule type="expression" dxfId="3215" priority="226">
      <formula>AND(U$9&gt;=14/24,U$9&lt;20/24)</formula>
    </cfRule>
    <cfRule type="expression" dxfId="3214" priority="227">
      <formula>AND(U$9&gt;=8/24,U$9&lt;14/24)</formula>
    </cfRule>
    <cfRule type="expression" dxfId="3213" priority="228">
      <formula>U$9&lt;8/24</formula>
    </cfRule>
  </conditionalFormatting>
  <conditionalFormatting sqref="U82:U88">
    <cfRule type="expression" dxfId="3212" priority="221">
      <formula>U$9&gt;=20/24</formula>
    </cfRule>
    <cfRule type="expression" dxfId="3211" priority="222">
      <formula>AND(U$9&gt;=14/24,U$9&lt;20/24)</formula>
    </cfRule>
    <cfRule type="expression" dxfId="3210" priority="223">
      <formula>AND(U$9&gt;=8/24,U$9&lt;14/24)</formula>
    </cfRule>
    <cfRule type="expression" dxfId="3209" priority="224">
      <formula>U$9&lt;8/24</formula>
    </cfRule>
  </conditionalFormatting>
  <conditionalFormatting sqref="C81:Q88 R82:T88">
    <cfRule type="expression" dxfId="3208" priority="217">
      <formula>C$9&gt;=20/24</formula>
    </cfRule>
    <cfRule type="expression" dxfId="3207" priority="218">
      <formula>AND(C$9&gt;=14/24,C$9&lt;20/24)</formula>
    </cfRule>
    <cfRule type="expression" dxfId="3206" priority="219">
      <formula>AND(C$9&gt;=8/24,C$9&lt;14/24)</formula>
    </cfRule>
    <cfRule type="expression" dxfId="3205" priority="220">
      <formula>C$9&lt;8/24</formula>
    </cfRule>
  </conditionalFormatting>
  <conditionalFormatting sqref="R81:T81">
    <cfRule type="expression" dxfId="3204" priority="213">
      <formula>R$9&gt;=20/24</formula>
    </cfRule>
    <cfRule type="expression" dxfId="3203" priority="214">
      <formula>AND(R$9&gt;=14/24,R$9&lt;20/24)</formula>
    </cfRule>
    <cfRule type="expression" dxfId="3202" priority="215">
      <formula>AND(R$9&gt;=8/24,R$9&lt;14/24)</formula>
    </cfRule>
    <cfRule type="expression" dxfId="3201" priority="216">
      <formula>R$9&lt;8/24</formula>
    </cfRule>
  </conditionalFormatting>
  <conditionalFormatting sqref="K92:L94 C91:J94">
    <cfRule type="expression" dxfId="3200" priority="209">
      <formula>C$9&gt;=20/24</formula>
    </cfRule>
    <cfRule type="expression" dxfId="3199" priority="210">
      <formula>AND(C$9&gt;=14/24,C$9&lt;20/24)</formula>
    </cfRule>
    <cfRule type="expression" dxfId="3198" priority="211">
      <formula>AND(C$9&gt;=8/24,C$9&lt;14/24)</formula>
    </cfRule>
    <cfRule type="expression" dxfId="3197" priority="212">
      <formula>C$9&lt;8/24</formula>
    </cfRule>
  </conditionalFormatting>
  <conditionalFormatting sqref="M92:Q94 N91:Q91">
    <cfRule type="expression" dxfId="3196" priority="205">
      <formula>M$9&gt;=20/24</formula>
    </cfRule>
    <cfRule type="expression" dxfId="3195" priority="206">
      <formula>AND(M$9&gt;=14/24,M$9&lt;20/24)</formula>
    </cfRule>
    <cfRule type="expression" dxfId="3194" priority="207">
      <formula>AND(M$9&gt;=8/24,M$9&lt;14/24)</formula>
    </cfRule>
    <cfRule type="expression" dxfId="3193" priority="208">
      <formula>M$9&lt;8/24</formula>
    </cfRule>
  </conditionalFormatting>
  <conditionalFormatting sqref="R91:T94">
    <cfRule type="expression" dxfId="3192" priority="201">
      <formula>R$9&gt;=20/24</formula>
    </cfRule>
    <cfRule type="expression" dxfId="3191" priority="202">
      <formula>AND(R$9&gt;=14/24,R$9&lt;20/24)</formula>
    </cfRule>
    <cfRule type="expression" dxfId="3190" priority="203">
      <formula>AND(R$9&gt;=8/24,R$9&lt;14/24)</formula>
    </cfRule>
    <cfRule type="expression" dxfId="3189" priority="204">
      <formula>R$9&lt;8/24</formula>
    </cfRule>
  </conditionalFormatting>
  <conditionalFormatting sqref="C95:L95">
    <cfRule type="expression" dxfId="3188" priority="197">
      <formula>C$9&gt;=20/24</formula>
    </cfRule>
    <cfRule type="expression" dxfId="3187" priority="198">
      <formula>AND(C$9&gt;=14/24,C$9&lt;20/24)</formula>
    </cfRule>
    <cfRule type="expression" dxfId="3186" priority="199">
      <formula>AND(C$9&gt;=8/24,C$9&lt;14/24)</formula>
    </cfRule>
    <cfRule type="expression" dxfId="3185" priority="200">
      <formula>C$9&lt;8/24</formula>
    </cfRule>
  </conditionalFormatting>
  <conditionalFormatting sqref="M95:Q95">
    <cfRule type="expression" dxfId="3184" priority="193">
      <formula>M$9&gt;=20/24</formula>
    </cfRule>
    <cfRule type="expression" dxfId="3183" priority="194">
      <formula>AND(M$9&gt;=14/24,M$9&lt;20/24)</formula>
    </cfRule>
    <cfRule type="expression" dxfId="3182" priority="195">
      <formula>AND(M$9&gt;=8/24,M$9&lt;14/24)</formula>
    </cfRule>
    <cfRule type="expression" dxfId="3181" priority="196">
      <formula>M$9&lt;8/24</formula>
    </cfRule>
  </conditionalFormatting>
  <conditionalFormatting sqref="R95:T95">
    <cfRule type="expression" dxfId="3180" priority="189">
      <formula>R$9&gt;=20/24</formula>
    </cfRule>
    <cfRule type="expression" dxfId="3179" priority="190">
      <formula>AND(R$9&gt;=14/24,R$9&lt;20/24)</formula>
    </cfRule>
    <cfRule type="expression" dxfId="3178" priority="191">
      <formula>AND(R$9&gt;=8/24,R$9&lt;14/24)</formula>
    </cfRule>
    <cfRule type="expression" dxfId="3177" priority="192">
      <formula>R$9&lt;8/24</formula>
    </cfRule>
  </conditionalFormatting>
  <conditionalFormatting sqref="L91:M91">
    <cfRule type="expression" dxfId="3176" priority="185">
      <formula>L$9&gt;=20/24</formula>
    </cfRule>
    <cfRule type="expression" dxfId="3175" priority="186">
      <formula>AND(L$9&gt;=14/24,L$9&lt;20/24)</formula>
    </cfRule>
    <cfRule type="expression" dxfId="3174" priority="187">
      <formula>AND(L$9&gt;=8/24,L$9&lt;14/24)</formula>
    </cfRule>
    <cfRule type="expression" dxfId="3173" priority="188">
      <formula>L$9&lt;8/24</formula>
    </cfRule>
  </conditionalFormatting>
  <conditionalFormatting sqref="K91">
    <cfRule type="expression" dxfId="3172" priority="181">
      <formula>K$9&gt;=20/24</formula>
    </cfRule>
    <cfRule type="expression" dxfId="3171" priority="182">
      <formula>AND(K$9&gt;=14/24,K$9&lt;20/24)</formula>
    </cfRule>
    <cfRule type="expression" dxfId="3170" priority="183">
      <formula>AND(K$9&gt;=8/24,K$9&lt;14/24)</formula>
    </cfRule>
    <cfRule type="expression" dxfId="3169" priority="184">
      <formula>K$9&lt;8/24</formula>
    </cfRule>
  </conditionalFormatting>
  <conditionalFormatting sqref="U91:V91">
    <cfRule type="expression" dxfId="3168" priority="177">
      <formula>U$9&gt;=20/24</formula>
    </cfRule>
    <cfRule type="expression" dxfId="3167" priority="178">
      <formula>AND(U$9&gt;=14/24,U$9&lt;20/24)</formula>
    </cfRule>
    <cfRule type="expression" dxfId="3166" priority="179">
      <formula>AND(U$9&gt;=8/24,U$9&lt;14/24)</formula>
    </cfRule>
    <cfRule type="expression" dxfId="3165" priority="180">
      <formula>U$9&lt;8/24</formula>
    </cfRule>
  </conditionalFormatting>
  <conditionalFormatting sqref="M91:T91">
    <cfRule type="expression" dxfId="3164" priority="173">
      <formula>M$9&gt;=20/24</formula>
    </cfRule>
    <cfRule type="expression" dxfId="3163" priority="174">
      <formula>AND(M$9&gt;=14/24,M$9&lt;20/24)</formula>
    </cfRule>
    <cfRule type="expression" dxfId="3162" priority="175">
      <formula>AND(M$9&gt;=8/24,M$9&lt;14/24)</formula>
    </cfRule>
    <cfRule type="expression" dxfId="3161" priority="176">
      <formula>M$9&lt;8/24</formula>
    </cfRule>
  </conditionalFormatting>
  <conditionalFormatting sqref="AA96:AF96">
    <cfRule type="expression" dxfId="3160" priority="169">
      <formula>AA$9&gt;=20/24</formula>
    </cfRule>
    <cfRule type="expression" dxfId="3159" priority="170">
      <formula>AND(AA$9&gt;=14/24,AA$9&lt;20/24)</formula>
    </cfRule>
    <cfRule type="expression" dxfId="3158" priority="171">
      <formula>AND(AA$9&gt;=8/24,AA$9&lt;14/24)</formula>
    </cfRule>
    <cfRule type="expression" dxfId="3157" priority="172">
      <formula>AA$9&lt;8/24</formula>
    </cfRule>
  </conditionalFormatting>
  <conditionalFormatting sqref="U96:Z96">
    <cfRule type="expression" dxfId="3156" priority="165">
      <formula>U$9&gt;=20/24</formula>
    </cfRule>
    <cfRule type="expression" dxfId="3155" priority="166">
      <formula>AND(U$9&gt;=14/24,U$9&lt;20/24)</formula>
    </cfRule>
    <cfRule type="expression" dxfId="3154" priority="167">
      <formula>AND(U$9&gt;=8/24,U$9&lt;14/24)</formula>
    </cfRule>
    <cfRule type="expression" dxfId="3153" priority="168">
      <formula>U$9&lt;8/24</formula>
    </cfRule>
  </conditionalFormatting>
  <conditionalFormatting sqref="A96">
    <cfRule type="expression" dxfId="3152" priority="164">
      <formula>$AH96=0</formula>
    </cfRule>
  </conditionalFormatting>
  <conditionalFormatting sqref="C96:L96">
    <cfRule type="expression" dxfId="3151" priority="160">
      <formula>C$9&gt;=20/24</formula>
    </cfRule>
    <cfRule type="expression" dxfId="3150" priority="161">
      <formula>AND(C$9&gt;=14/24,C$9&lt;20/24)</formula>
    </cfRule>
    <cfRule type="expression" dxfId="3149" priority="162">
      <formula>AND(C$9&gt;=8/24,C$9&lt;14/24)</formula>
    </cfRule>
    <cfRule type="expression" dxfId="3148" priority="163">
      <formula>C$9&lt;8/24</formula>
    </cfRule>
  </conditionalFormatting>
  <conditionalFormatting sqref="M96:Q96">
    <cfRule type="expression" dxfId="3147" priority="156">
      <formula>M$9&gt;=20/24</formula>
    </cfRule>
    <cfRule type="expression" dxfId="3146" priority="157">
      <formula>AND(M$9&gt;=14/24,M$9&lt;20/24)</formula>
    </cfRule>
    <cfRule type="expression" dxfId="3145" priority="158">
      <formula>AND(M$9&gt;=8/24,M$9&lt;14/24)</formula>
    </cfRule>
    <cfRule type="expression" dxfId="3144" priority="159">
      <formula>M$9&lt;8/24</formula>
    </cfRule>
  </conditionalFormatting>
  <conditionalFormatting sqref="R96:T96">
    <cfRule type="expression" dxfId="3143" priority="152">
      <formula>R$9&gt;=20/24</formula>
    </cfRule>
    <cfRule type="expression" dxfId="3142" priority="153">
      <formula>AND(R$9&gt;=14/24,R$9&lt;20/24)</formula>
    </cfRule>
    <cfRule type="expression" dxfId="3141" priority="154">
      <formula>AND(R$9&gt;=8/24,R$9&lt;14/24)</formula>
    </cfRule>
    <cfRule type="expression" dxfId="3140" priority="155">
      <formula>R$9&lt;8/24</formula>
    </cfRule>
  </conditionalFormatting>
  <conditionalFormatting sqref="R13:X15">
    <cfRule type="expression" dxfId="3139" priority="148">
      <formula>R$9&gt;=20/24</formula>
    </cfRule>
    <cfRule type="expression" dxfId="3138" priority="149">
      <formula>AND(R$9&gt;=14/24,R$9&lt;20/24)</formula>
    </cfRule>
    <cfRule type="expression" dxfId="3137" priority="150">
      <formula>AND(R$9&gt;=8/24,R$9&lt;14/24)</formula>
    </cfRule>
    <cfRule type="expression" dxfId="3136" priority="151">
      <formula>R$9&lt;8/24</formula>
    </cfRule>
  </conditionalFormatting>
  <conditionalFormatting sqref="R16:X16">
    <cfRule type="expression" dxfId="3135" priority="144">
      <formula>R$9&gt;=20/24</formula>
    </cfRule>
    <cfRule type="expression" dxfId="3134" priority="145">
      <formula>AND(R$9&gt;=14/24,R$9&lt;20/24)</formula>
    </cfRule>
    <cfRule type="expression" dxfId="3133" priority="146">
      <formula>AND(R$9&gt;=8/24,R$9&lt;14/24)</formula>
    </cfRule>
    <cfRule type="expression" dxfId="3132" priority="147">
      <formula>R$9&lt;8/24</formula>
    </cfRule>
  </conditionalFormatting>
  <conditionalFormatting sqref="AA55:AD56">
    <cfRule type="expression" dxfId="3131" priority="136">
      <formula>AA$9&gt;=20/24</formula>
    </cfRule>
    <cfRule type="expression" dxfId="3130" priority="137">
      <formula>AND(AA$9&gt;=14/24,AA$9&lt;20/24)</formula>
    </cfRule>
    <cfRule type="expression" dxfId="3129" priority="138">
      <formula>AND(AA$9&gt;=8/24,AA$9&lt;14/24)</formula>
    </cfRule>
    <cfRule type="expression" dxfId="3128" priority="139">
      <formula>AA$9&lt;8/24</formula>
    </cfRule>
  </conditionalFormatting>
  <conditionalFormatting sqref="B66:B68 B71 B78 B54:B57 B50:K52">
    <cfRule type="expression" dxfId="3127" priority="132">
      <formula>B$9&gt;=20/24</formula>
    </cfRule>
    <cfRule type="expression" dxfId="3126" priority="133">
      <formula>AND(B$9&gt;=14/24,B$9&lt;20/24)</formula>
    </cfRule>
    <cfRule type="expression" dxfId="3125" priority="134">
      <formula>AND(B$9&gt;=8/24,B$9&lt;14/24)</formula>
    </cfRule>
    <cfRule type="expression" dxfId="3124" priority="135">
      <formula>B$9&lt;8/24</formula>
    </cfRule>
  </conditionalFormatting>
  <conditionalFormatting sqref="B58:D64 E61:H61">
    <cfRule type="expression" dxfId="3123" priority="128">
      <formula>B$9&gt;=20/24</formula>
    </cfRule>
    <cfRule type="expression" dxfId="3122" priority="129">
      <formula>AND(B$9&gt;=14/24,B$9&lt;20/24)</formula>
    </cfRule>
    <cfRule type="expression" dxfId="3121" priority="130">
      <formula>AND(B$9&gt;=8/24,B$9&lt;14/24)</formula>
    </cfRule>
    <cfRule type="expression" dxfId="3120" priority="131">
      <formula>B$9&lt;8/24</formula>
    </cfRule>
  </conditionalFormatting>
  <conditionalFormatting sqref="B91:B94">
    <cfRule type="expression" dxfId="3119" priority="124">
      <formula>B$9&gt;=20/24</formula>
    </cfRule>
    <cfRule type="expression" dxfId="3118" priority="125">
      <formula>AND(B$9&gt;=14/24,B$9&lt;20/24)</formula>
    </cfRule>
    <cfRule type="expression" dxfId="3117" priority="126">
      <formula>AND(B$9&gt;=8/24,B$9&lt;14/24)</formula>
    </cfRule>
    <cfRule type="expression" dxfId="3116" priority="127">
      <formula>B$9&lt;8/24</formula>
    </cfRule>
  </conditionalFormatting>
  <conditionalFormatting sqref="B32:B34 B42:B48 B36:B40 C33:AF33 C42:J46 C40:J40 B50:K52 B15:K30 C32:K32 B11:K13 K43:K46 C47:K47">
    <cfRule type="expression" dxfId="3115" priority="123">
      <formula>B11&gt;$AG11</formula>
    </cfRule>
  </conditionalFormatting>
  <conditionalFormatting sqref="B95">
    <cfRule type="expression" dxfId="3114" priority="119">
      <formula>B$9&gt;=20/24</formula>
    </cfRule>
    <cfRule type="expression" dxfId="3113" priority="120">
      <formula>AND(B$9&gt;=14/24,B$9&lt;20/24)</formula>
    </cfRule>
    <cfRule type="expression" dxfId="3112" priority="121">
      <formula>AND(B$9&gt;=8/24,B$9&lt;14/24)</formula>
    </cfRule>
    <cfRule type="expression" dxfId="3111" priority="122">
      <formula>B$9&lt;8/24</formula>
    </cfRule>
  </conditionalFormatting>
  <conditionalFormatting sqref="B33:AF33">
    <cfRule type="expression" dxfId="3110" priority="115">
      <formula>B$9&gt;=20/24</formula>
    </cfRule>
    <cfRule type="expression" dxfId="3109" priority="116">
      <formula>AND(B$9&gt;=14/24,B$9&lt;20/24)</formula>
    </cfRule>
    <cfRule type="expression" dxfId="3108" priority="117">
      <formula>AND(B$9&gt;=8/24,B$9&lt;14/24)</formula>
    </cfRule>
    <cfRule type="expression" dxfId="3107" priority="118">
      <formula>B$9&lt;8/24</formula>
    </cfRule>
  </conditionalFormatting>
  <conditionalFormatting sqref="B33:AF33">
    <cfRule type="expression" dxfId="3106" priority="111">
      <formula>B$9&gt;=20/24</formula>
    </cfRule>
    <cfRule type="expression" dxfId="3105" priority="112">
      <formula>AND(B$9&gt;=14/24,B$9&lt;20/24)</formula>
    </cfRule>
    <cfRule type="expression" dxfId="3104" priority="113">
      <formula>AND(B$9&gt;=8/24,B$9&lt;14/24)</formula>
    </cfRule>
    <cfRule type="expression" dxfId="3103" priority="114">
      <formula>B$9&lt;8/24</formula>
    </cfRule>
  </conditionalFormatting>
  <conditionalFormatting sqref="B31:K31">
    <cfRule type="expression" dxfId="3102" priority="110">
      <formula>B31&gt;$AG31</formula>
    </cfRule>
  </conditionalFormatting>
  <conditionalFormatting sqref="B14:K14">
    <cfRule type="expression" dxfId="3101" priority="105">
      <formula>B14&gt;$AG14</formula>
    </cfRule>
  </conditionalFormatting>
  <conditionalFormatting sqref="B41:J41">
    <cfRule type="expression" dxfId="3100" priority="104">
      <formula>B41&gt;$AG41</formula>
    </cfRule>
  </conditionalFormatting>
  <conditionalFormatting sqref="B96">
    <cfRule type="expression" dxfId="3099" priority="92">
      <formula>B$9&gt;=20/24</formula>
    </cfRule>
    <cfRule type="expression" dxfId="3098" priority="93">
      <formula>AND(B$9&gt;=14/24,B$9&lt;20/24)</formula>
    </cfRule>
    <cfRule type="expression" dxfId="3097" priority="94">
      <formula>AND(B$9&gt;=8/24,B$9&lt;14/24)</formula>
    </cfRule>
    <cfRule type="expression" dxfId="3096" priority="95">
      <formula>B$9&lt;8/24</formula>
    </cfRule>
  </conditionalFormatting>
  <conditionalFormatting sqref="B81:B88">
    <cfRule type="expression" dxfId="3095" priority="88">
      <formula>B$9&gt;=20/24</formula>
    </cfRule>
    <cfRule type="expression" dxfId="3094" priority="89">
      <formula>AND(B$9&gt;=14/24,B$9&lt;20/24)</formula>
    </cfRule>
    <cfRule type="expression" dxfId="3093" priority="90">
      <formula>AND(B$9&gt;=8/24,B$9&lt;14/24)</formula>
    </cfRule>
    <cfRule type="expression" dxfId="3092" priority="91">
      <formula>B$9&lt;8/24</formula>
    </cfRule>
  </conditionalFormatting>
  <conditionalFormatting sqref="B73:AF75 B77:AF77">
    <cfRule type="expression" dxfId="3091" priority="84">
      <formula>B$9&gt;=20/24</formula>
    </cfRule>
    <cfRule type="expression" dxfId="3090" priority="85">
      <formula>AND(B$9&gt;=14/24,B$9&lt;20/24)</formula>
    </cfRule>
    <cfRule type="expression" dxfId="3089" priority="86">
      <formula>AND(B$9&gt;=8/24,B$9&lt;14/24)</formula>
    </cfRule>
    <cfRule type="expression" dxfId="3088" priority="87">
      <formula>B$9&lt;8/24</formula>
    </cfRule>
  </conditionalFormatting>
  <conditionalFormatting sqref="B76:AF76">
    <cfRule type="expression" dxfId="3087" priority="80">
      <formula>B$9&gt;=20/24</formula>
    </cfRule>
    <cfRule type="expression" dxfId="3086" priority="81">
      <formula>AND(B$9&gt;=14/24,B$9&lt;20/24)</formula>
    </cfRule>
    <cfRule type="expression" dxfId="3085" priority="82">
      <formula>AND(B$9&gt;=8/24,B$9&lt;14/24)</formula>
    </cfRule>
    <cfRule type="expression" dxfId="3084" priority="83">
      <formula>B$9&lt;8/24</formula>
    </cfRule>
  </conditionalFormatting>
  <conditionalFormatting sqref="L11:L13 M13:Q13 L15:Q30">
    <cfRule type="expression" dxfId="3083" priority="71">
      <formula>L$9&gt;=20/24</formula>
    </cfRule>
    <cfRule type="expression" dxfId="3082" priority="72">
      <formula>AND(L$9&gt;=14/24,L$9&lt;20/24)</formula>
    </cfRule>
    <cfRule type="expression" dxfId="3081" priority="73">
      <formula>AND(L$9&gt;=8/24,L$9&lt;14/24)</formula>
    </cfRule>
    <cfRule type="expression" dxfId="3080" priority="74">
      <formula>L$9&lt;8/24</formula>
    </cfRule>
  </conditionalFormatting>
  <conditionalFormatting sqref="L32:Q32">
    <cfRule type="expression" dxfId="3079" priority="67">
      <formula>L$9&gt;=20/24</formula>
    </cfRule>
    <cfRule type="expression" dxfId="3078" priority="68">
      <formula>AND(L$9&gt;=14/24,L$9&lt;20/24)</formula>
    </cfRule>
    <cfRule type="expression" dxfId="3077" priority="69">
      <formula>AND(L$9&gt;=8/24,L$9&lt;14/24)</formula>
    </cfRule>
    <cfRule type="expression" dxfId="3076" priority="70">
      <formula>L$9&lt;8/24</formula>
    </cfRule>
  </conditionalFormatting>
  <conditionalFormatting sqref="L11:L13 L15:Q30 M13:Q13 L32:Q32">
    <cfRule type="expression" dxfId="3075" priority="66">
      <formula>L11&gt;$AG11</formula>
    </cfRule>
  </conditionalFormatting>
  <conditionalFormatting sqref="L31:Q31">
    <cfRule type="expression" dxfId="3074" priority="62">
      <formula>L$9&gt;=20/24</formula>
    </cfRule>
    <cfRule type="expression" dxfId="3073" priority="63">
      <formula>AND(L$9&gt;=14/24,L$9&lt;20/24)</formula>
    </cfRule>
    <cfRule type="expression" dxfId="3072" priority="64">
      <formula>AND(L$9&gt;=8/24,L$9&lt;14/24)</formula>
    </cfRule>
    <cfRule type="expression" dxfId="3071" priority="65">
      <formula>L$9&lt;8/24</formula>
    </cfRule>
  </conditionalFormatting>
  <conditionalFormatting sqref="L31:Q31">
    <cfRule type="expression" dxfId="3070" priority="61">
      <formula>L31&gt;$AG31</formula>
    </cfRule>
  </conditionalFormatting>
  <conditionalFormatting sqref="L14:Q14">
    <cfRule type="expression" dxfId="3069" priority="57">
      <formula>L$9&gt;=20/24</formula>
    </cfRule>
    <cfRule type="expression" dxfId="3068" priority="58">
      <formula>AND(L$9&gt;=14/24,L$9&lt;20/24)</formula>
    </cfRule>
    <cfRule type="expression" dxfId="3067" priority="59">
      <formula>AND(L$9&gt;=8/24,L$9&lt;14/24)</formula>
    </cfRule>
    <cfRule type="expression" dxfId="3066" priority="60">
      <formula>L$9&lt;8/24</formula>
    </cfRule>
  </conditionalFormatting>
  <conditionalFormatting sqref="L14:Q14">
    <cfRule type="expression" dxfId="3065" priority="56">
      <formula>L14&gt;$AG14</formula>
    </cfRule>
  </conditionalFormatting>
  <conditionalFormatting sqref="L42:Q45">
    <cfRule type="expression" dxfId="3064" priority="52">
      <formula>L$9&gt;=20/24</formula>
    </cfRule>
    <cfRule type="expression" dxfId="3063" priority="53">
      <formula>AND(L$9&gt;=14/24,L$9&lt;20/24)</formula>
    </cfRule>
    <cfRule type="expression" dxfId="3062" priority="54">
      <formula>AND(L$9&gt;=8/24,L$9&lt;14/24)</formula>
    </cfRule>
    <cfRule type="expression" dxfId="3061" priority="55">
      <formula>L$9&lt;8/24</formula>
    </cfRule>
  </conditionalFormatting>
  <conditionalFormatting sqref="L40:Q40">
    <cfRule type="expression" dxfId="3060" priority="48">
      <formula>L$9&gt;=20/24</formula>
    </cfRule>
    <cfRule type="expression" dxfId="3059" priority="49">
      <formula>AND(L$9&gt;=14/24,L$9&lt;20/24)</formula>
    </cfRule>
    <cfRule type="expression" dxfId="3058" priority="50">
      <formula>AND(L$9&gt;=8/24,L$9&lt;14/24)</formula>
    </cfRule>
    <cfRule type="expression" dxfId="3057" priority="51">
      <formula>L$9&lt;8/24</formula>
    </cfRule>
  </conditionalFormatting>
  <conditionalFormatting sqref="L46:Q46">
    <cfRule type="expression" dxfId="3056" priority="44">
      <formula>L$9&gt;=20/24</formula>
    </cfRule>
    <cfRule type="expression" dxfId="3055" priority="45">
      <formula>AND(L$9&gt;=14/24,L$9&lt;20/24)</formula>
    </cfRule>
    <cfRule type="expression" dxfId="3054" priority="46">
      <formula>AND(L$9&gt;=8/24,L$9&lt;14/24)</formula>
    </cfRule>
    <cfRule type="expression" dxfId="3053" priority="47">
      <formula>L$9&lt;8/24</formula>
    </cfRule>
  </conditionalFormatting>
  <conditionalFormatting sqref="L42:Q45">
    <cfRule type="expression" dxfId="3052" priority="36">
      <formula>L$9&gt;=20/24</formula>
    </cfRule>
    <cfRule type="expression" dxfId="3051" priority="37">
      <formula>AND(L$9&gt;=14/24,L$9&lt;20/24)</formula>
    </cfRule>
    <cfRule type="expression" dxfId="3050" priority="38">
      <formula>AND(L$9&gt;=8/24,L$9&lt;14/24)</formula>
    </cfRule>
    <cfRule type="expression" dxfId="3049" priority="39">
      <formula>L$9&lt;8/24</formula>
    </cfRule>
  </conditionalFormatting>
  <conditionalFormatting sqref="L42:Q46 L40:Q40">
    <cfRule type="expression" dxfId="3048" priority="35">
      <formula>L40&gt;$AG40</formula>
    </cfRule>
  </conditionalFormatting>
  <conditionalFormatting sqref="L41:Q41">
    <cfRule type="expression" dxfId="3047" priority="31">
      <formula>L$9&gt;=20/24</formula>
    </cfRule>
    <cfRule type="expression" dxfId="3046" priority="32">
      <formula>AND(L$9&gt;=14/24,L$9&lt;20/24)</formula>
    </cfRule>
    <cfRule type="expression" dxfId="3045" priority="33">
      <formula>AND(L$9&gt;=8/24,L$9&lt;14/24)</formula>
    </cfRule>
    <cfRule type="expression" dxfId="3044" priority="34">
      <formula>L$9&lt;8/24</formula>
    </cfRule>
  </conditionalFormatting>
  <conditionalFormatting sqref="L41:Q41">
    <cfRule type="expression" dxfId="3043" priority="30">
      <formula>L41&gt;$AG41</formula>
    </cfRule>
  </conditionalFormatting>
  <conditionalFormatting sqref="S12:X12">
    <cfRule type="expression" dxfId="3042" priority="26">
      <formula>S$9&gt;=20/24</formula>
    </cfRule>
    <cfRule type="expression" dxfId="3041" priority="27">
      <formula>AND(S$9&gt;=14/24,S$9&lt;20/24)</formula>
    </cfRule>
    <cfRule type="expression" dxfId="3040" priority="28">
      <formula>AND(S$9&gt;=8/24,S$9&lt;14/24)</formula>
    </cfRule>
    <cfRule type="expression" dxfId="3039" priority="29">
      <formula>S$9&lt;8/24</formula>
    </cfRule>
  </conditionalFormatting>
  <conditionalFormatting sqref="S12:X12">
    <cfRule type="expression" dxfId="3038" priority="25">
      <formula>S12&gt;$AG12</formula>
    </cfRule>
  </conditionalFormatting>
  <conditionalFormatting sqref="R12">
    <cfRule type="expression" dxfId="3037" priority="21">
      <formula>R$9&gt;=20/24</formula>
    </cfRule>
    <cfRule type="expression" dxfId="3036" priority="22">
      <formula>AND(R$9&gt;=14/24,R$9&lt;20/24)</formula>
    </cfRule>
    <cfRule type="expression" dxfId="3035" priority="23">
      <formula>AND(R$9&gt;=8/24,R$9&lt;14/24)</formula>
    </cfRule>
    <cfRule type="expression" dxfId="3034" priority="24">
      <formula>R$9&lt;8/24</formula>
    </cfRule>
  </conditionalFormatting>
  <conditionalFormatting sqref="R12">
    <cfRule type="expression" dxfId="3033" priority="20">
      <formula>R12&gt;$AG12</formula>
    </cfRule>
  </conditionalFormatting>
  <conditionalFormatting sqref="R47:W47">
    <cfRule type="expression" dxfId="3032" priority="16">
      <formula>R$9&gt;=20/24</formula>
    </cfRule>
    <cfRule type="expression" dxfId="3031" priority="17">
      <formula>AND(R$9&gt;=14/24,R$9&lt;20/24)</formula>
    </cfRule>
    <cfRule type="expression" dxfId="3030" priority="18">
      <formula>AND(R$9&gt;=8/24,R$9&lt;14/24)</formula>
    </cfRule>
    <cfRule type="expression" dxfId="3029" priority="19">
      <formula>R$9&lt;8/24</formula>
    </cfRule>
  </conditionalFormatting>
  <conditionalFormatting sqref="R47:W47">
    <cfRule type="expression" dxfId="3028" priority="15">
      <formula>R47&gt;$AG47</formula>
    </cfRule>
  </conditionalFormatting>
  <conditionalFormatting sqref="X47">
    <cfRule type="expression" dxfId="3027" priority="11">
      <formula>X$9&gt;=20/24</formula>
    </cfRule>
    <cfRule type="expression" dxfId="3026" priority="12">
      <formula>AND(X$9&gt;=14/24,X$9&lt;20/24)</formula>
    </cfRule>
    <cfRule type="expression" dxfId="3025" priority="13">
      <formula>AND(X$9&gt;=8/24,X$9&lt;14/24)</formula>
    </cfRule>
    <cfRule type="expression" dxfId="3024" priority="14">
      <formula>X$9&lt;8/24</formula>
    </cfRule>
  </conditionalFormatting>
  <conditionalFormatting sqref="X47">
    <cfRule type="expression" dxfId="3023" priority="10">
      <formula>X47&gt;$AG47</formula>
    </cfRule>
  </conditionalFormatting>
  <conditionalFormatting sqref="L47:Q47">
    <cfRule type="expression" dxfId="3022" priority="6">
      <formula>L$9&gt;=20/24</formula>
    </cfRule>
    <cfRule type="expression" dxfId="3021" priority="7">
      <formula>AND(L$9&gt;=14/24,L$9&lt;20/24)</formula>
    </cfRule>
    <cfRule type="expression" dxfId="3020" priority="8">
      <formula>AND(L$9&gt;=8/24,L$9&lt;14/24)</formula>
    </cfRule>
    <cfRule type="expression" dxfId="3019" priority="9">
      <formula>L$9&lt;8/24</formula>
    </cfRule>
  </conditionalFormatting>
  <conditionalFormatting sqref="L47:Q47">
    <cfRule type="expression" dxfId="3018" priority="5">
      <formula>L47&gt;$AG47</formula>
    </cfRule>
  </conditionalFormatting>
  <conditionalFormatting sqref="AA95">
    <cfRule type="expression" dxfId="3017" priority="1">
      <formula>AA$9&gt;=20/24</formula>
    </cfRule>
    <cfRule type="expression" dxfId="3016" priority="2">
      <formula>AND(AA$9&gt;=14/24,AA$9&lt;20/24)</formula>
    </cfRule>
    <cfRule type="expression" dxfId="3015" priority="3">
      <formula>AND(AA$9&gt;=8/24,AA$9&lt;14/24)</formula>
    </cfRule>
    <cfRule type="expression" dxfId="3014" priority="4">
      <formula>AA$9&lt;8/24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8"/>
  <sheetViews>
    <sheetView zoomScale="90" zoomScaleNormal="90" workbookViewId="0">
      <pane xSplit="1" ySplit="10" topLeftCell="B68" activePane="bottomRight" state="frozen"/>
      <selection activeCell="AF88" sqref="AF88"/>
      <selection pane="topRight" activeCell="AF88" sqref="AF88"/>
      <selection pane="bottomLeft" activeCell="AF88" sqref="AF88"/>
      <selection pane="bottomRight" activeCell="X56" sqref="X5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 t="s">
        <v>1</v>
      </c>
      <c r="AH1" s="188"/>
      <c r="AI1" s="188"/>
      <c r="AL1" s="2"/>
      <c r="AM1" s="3"/>
    </row>
    <row r="2" spans="1:88" ht="20.25" x14ac:dyDescent="0.25">
      <c r="A2" s="4"/>
      <c r="B2" s="189" t="s">
        <v>2</v>
      </c>
      <c r="C2" s="5"/>
      <c r="D2" s="191" t="s">
        <v>3</v>
      </c>
      <c r="E2" s="5"/>
      <c r="F2" s="191" t="s">
        <v>4</v>
      </c>
      <c r="G2" s="5"/>
      <c r="H2" s="191" t="s">
        <v>5</v>
      </c>
      <c r="I2" s="6"/>
      <c r="J2" s="19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0"/>
      <c r="C3" s="18"/>
      <c r="D3" s="192"/>
      <c r="E3" s="18"/>
      <c r="F3" s="192"/>
      <c r="G3" s="18"/>
      <c r="H3" s="192"/>
      <c r="I3" s="19"/>
      <c r="J3" s="193"/>
      <c r="K3" s="20"/>
      <c r="L3" s="20"/>
      <c r="M3" s="20"/>
      <c r="N3" s="20"/>
      <c r="O3" s="21"/>
      <c r="P3" s="21"/>
      <c r="Q3" s="186">
        <f>Q7-Q11-Q34-Q47</f>
        <v>759.83999999999992</v>
      </c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3" t="s">
        <v>212</v>
      </c>
      <c r="B4" s="194" t="str">
        <f ca="1">"2078/"&amp;"04/"&amp;INT(MID(CELL("filename",D6),FIND("]",CELL("filename",D6))+1,200))</f>
        <v>2078/04/26</v>
      </c>
      <c r="C4" s="194"/>
      <c r="D4" s="194"/>
      <c r="E4" s="195" t="str">
        <f ca="1">IFERROR([1]!DateBStoAD(B4),"")</f>
        <v/>
      </c>
      <c r="F4" s="196"/>
      <c r="G4" s="196"/>
      <c r="H4" s="196" t="str">
        <f ca="1">TEXT(E4,"dddd")</f>
        <v/>
      </c>
      <c r="I4" s="196"/>
      <c r="J4" s="29"/>
      <c r="K4" t="str">
        <f>"Total Peak Supply(Inclusive of Export) ("&amp;ROUND(B213,0)&amp;" MW)"&amp;"    IPP   = "&amp;ROUND(B208,0)&amp;" MW     NEA RoR = "&amp;ROUND(B209,0)&amp;" MWImport   = "&amp;ROUND(B211,0)&amp;" MW      KL1+KL2+K3 = "&amp;ROUND(B210,0) &amp;" MW    EXPORT = "&amp;ROUND(B212,0)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-62</v>
      </c>
      <c r="C5" s="32">
        <f t="shared" ref="C5:AF5" si="0">C65</f>
        <v>-55</v>
      </c>
      <c r="D5" s="32">
        <f t="shared" si="0"/>
        <v>-38</v>
      </c>
      <c r="E5" s="32">
        <f t="shared" si="0"/>
        <v>-54</v>
      </c>
      <c r="F5" s="32">
        <f t="shared" si="0"/>
        <v>-59.5</v>
      </c>
      <c r="G5" s="32">
        <f t="shared" si="0"/>
        <v>-48.1</v>
      </c>
      <c r="H5" s="32">
        <f t="shared" si="0"/>
        <v>-80</v>
      </c>
      <c r="I5" s="32">
        <f t="shared" si="0"/>
        <v>-76</v>
      </c>
      <c r="J5" s="32">
        <f t="shared" si="0"/>
        <v>-73.7</v>
      </c>
      <c r="K5" s="32">
        <f t="shared" si="0"/>
        <v>-46.7</v>
      </c>
      <c r="L5" s="32">
        <f t="shared" si="0"/>
        <v>-19</v>
      </c>
      <c r="M5" s="32">
        <f t="shared" si="0"/>
        <v>-25</v>
      </c>
      <c r="N5" s="32">
        <f t="shared" si="0"/>
        <v>-50</v>
      </c>
      <c r="O5" s="32">
        <f t="shared" si="0"/>
        <v>-45</v>
      </c>
      <c r="P5" s="32">
        <f t="shared" si="0"/>
        <v>-17</v>
      </c>
      <c r="Q5" s="32">
        <f t="shared" si="0"/>
        <v>0</v>
      </c>
      <c r="R5" s="32">
        <f t="shared" si="0"/>
        <v>-20.5</v>
      </c>
      <c r="S5" s="32">
        <f t="shared" si="0"/>
        <v>-26.6</v>
      </c>
      <c r="T5" s="32">
        <f t="shared" si="0"/>
        <v>-24.3</v>
      </c>
      <c r="U5" s="32">
        <f t="shared" si="0"/>
        <v>-35</v>
      </c>
      <c r="V5" s="32">
        <f t="shared" si="0"/>
        <v>-55.4</v>
      </c>
      <c r="W5" s="32">
        <f t="shared" si="0"/>
        <v>-14.4</v>
      </c>
      <c r="X5" s="32">
        <f t="shared" si="0"/>
        <v>-7.4</v>
      </c>
      <c r="Y5" s="32">
        <f t="shared" si="0"/>
        <v>7</v>
      </c>
      <c r="Z5" s="32">
        <f t="shared" si="0"/>
        <v>20</v>
      </c>
      <c r="AA5" s="32">
        <f t="shared" si="0"/>
        <v>37.700000000000003</v>
      </c>
      <c r="AB5" s="32">
        <f t="shared" si="0"/>
        <v>-15.900000000000002</v>
      </c>
      <c r="AC5" s="32">
        <f t="shared" si="0"/>
        <v>-24.700000000000003</v>
      </c>
      <c r="AD5" s="32">
        <f t="shared" si="0"/>
        <v>-15.8</v>
      </c>
      <c r="AE5" s="32">
        <f t="shared" si="0"/>
        <v>-16.799999999999997</v>
      </c>
      <c r="AF5" s="32">
        <f t="shared" si="0"/>
        <v>-16.399999999999999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2"/>
      <c r="E6" s="172"/>
      <c r="F6" s="172"/>
      <c r="G6" s="172"/>
      <c r="H6" s="172"/>
      <c r="I6" s="172"/>
      <c r="J6" s="29"/>
      <c r="K6" t="str">
        <f>"Evening Peak "&amp;ROUND(B213,0)&amp;"MW at "&amp;TRUNC(B214*24,0)&amp;":"&amp;ROUND((B214*24-TRUNC(B214*24,0))*60,0)&amp;"hr at "&amp;ROUND(B215,1)&amp;"Hz     "&amp;A205&amp;" "&amp;ROUND(B205,0)&amp;"MW at "&amp;TRUNC(C205*24,0)&amp;":"&amp;ROUND((C205*24-TRUNC(C205*24,0))*6,0)&amp;"0hr"</f>
        <v>Evening Peak 0MW at 0:0hr at 0Hz     Morning Peak 1177MW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Load=1034</v>
      </c>
      <c r="B7" s="35">
        <f t="shared" ref="B7:AF7" si="1">B72</f>
        <v>1116.6400000000001</v>
      </c>
      <c r="C7" s="35">
        <f t="shared" si="1"/>
        <v>1108.6400000000001</v>
      </c>
      <c r="D7" s="35">
        <f t="shared" si="1"/>
        <v>1097.24</v>
      </c>
      <c r="E7" s="35">
        <f t="shared" si="1"/>
        <v>1081.74</v>
      </c>
      <c r="F7" s="35">
        <f t="shared" si="1"/>
        <v>1077.94</v>
      </c>
      <c r="G7" s="35">
        <f t="shared" si="1"/>
        <v>1082.74</v>
      </c>
      <c r="H7" s="35">
        <f t="shared" si="1"/>
        <v>1050.6400000000001</v>
      </c>
      <c r="I7" s="35">
        <f t="shared" si="1"/>
        <v>1065.6399999999999</v>
      </c>
      <c r="J7" s="35">
        <f t="shared" si="1"/>
        <v>1034.24</v>
      </c>
      <c r="K7" s="35">
        <f t="shared" si="1"/>
        <v>1064.1400000000001</v>
      </c>
      <c r="L7" s="35">
        <f>L72</f>
        <v>1096.44</v>
      </c>
      <c r="M7" s="35">
        <f t="shared" si="1"/>
        <v>1177.1399999999999</v>
      </c>
      <c r="N7" s="35">
        <f t="shared" si="1"/>
        <v>1151.04</v>
      </c>
      <c r="O7" s="35">
        <f t="shared" si="1"/>
        <v>1135.74</v>
      </c>
      <c r="P7" s="35">
        <f t="shared" si="1"/>
        <v>1161.44</v>
      </c>
      <c r="Q7" s="35">
        <f t="shared" si="1"/>
        <v>1144.8399999999999</v>
      </c>
      <c r="R7" s="35">
        <f t="shared" si="1"/>
        <v>1120.3399999999999</v>
      </c>
      <c r="S7" s="35">
        <f t="shared" si="1"/>
        <v>1131.24</v>
      </c>
      <c r="T7" s="35">
        <f t="shared" si="1"/>
        <v>1143.3399999999999</v>
      </c>
      <c r="U7" s="35">
        <f t="shared" si="1"/>
        <v>1153.2399999999998</v>
      </c>
      <c r="V7" s="35">
        <f t="shared" si="1"/>
        <v>1106.4399999999998</v>
      </c>
      <c r="W7" s="35">
        <f t="shared" si="1"/>
        <v>1125.74</v>
      </c>
      <c r="X7" s="35">
        <f t="shared" si="1"/>
        <v>1281.7399999999998</v>
      </c>
      <c r="Y7" s="35">
        <f t="shared" si="1"/>
        <v>1386.7400000000002</v>
      </c>
      <c r="Z7" s="35">
        <f t="shared" si="1"/>
        <v>1423.64</v>
      </c>
      <c r="AA7" s="35">
        <f t="shared" si="1"/>
        <v>1402.74</v>
      </c>
      <c r="AB7" s="35">
        <f t="shared" si="1"/>
        <v>1352.74</v>
      </c>
      <c r="AC7" s="35">
        <f t="shared" si="1"/>
        <v>1344.74</v>
      </c>
      <c r="AD7" s="35">
        <f t="shared" si="1"/>
        <v>1294.24</v>
      </c>
      <c r="AE7" s="35">
        <f t="shared" si="1"/>
        <v>1266.74</v>
      </c>
      <c r="AF7" s="35">
        <f t="shared" si="1"/>
        <v>1184.94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197" t="s">
        <v>13</v>
      </c>
      <c r="C8" s="198"/>
      <c r="D8" s="198"/>
      <c r="E8" s="198"/>
      <c r="F8" s="198"/>
      <c r="G8" s="198"/>
      <c r="H8" s="198"/>
      <c r="I8" s="198"/>
      <c r="J8" s="198"/>
      <c r="K8" s="199"/>
      <c r="L8" s="200" t="s">
        <v>14</v>
      </c>
      <c r="M8" s="201"/>
      <c r="N8" s="201"/>
      <c r="O8" s="201"/>
      <c r="P8" s="201"/>
      <c r="Q8" s="201"/>
      <c r="R8" s="200" t="s">
        <v>15</v>
      </c>
      <c r="S8" s="201"/>
      <c r="T8" s="201"/>
      <c r="U8" s="201"/>
      <c r="V8" s="201"/>
      <c r="W8" s="201"/>
      <c r="X8" s="201"/>
      <c r="Y8" s="201"/>
      <c r="Z8" s="201"/>
      <c r="AA8" s="204" t="s">
        <v>16</v>
      </c>
      <c r="AB8" s="205"/>
      <c r="AC8" s="205"/>
      <c r="AD8" s="205"/>
      <c r="AE8" s="205"/>
      <c r="AF8" s="206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17</v>
      </c>
      <c r="B9" s="209">
        <v>4.1666666666666664E-2</v>
      </c>
      <c r="C9" s="209">
        <v>8.3333333333333301E-2</v>
      </c>
      <c r="D9" s="209">
        <v>0.125</v>
      </c>
      <c r="E9" s="209">
        <v>0.16666666666666699</v>
      </c>
      <c r="F9" s="209">
        <v>0.20833333333333301</v>
      </c>
      <c r="G9" s="209">
        <v>0.22916666666666666</v>
      </c>
      <c r="H9" s="209">
        <v>0.25</v>
      </c>
      <c r="I9" s="209">
        <v>0.27083333333333331</v>
      </c>
      <c r="J9" s="209">
        <v>0.29166666666666669</v>
      </c>
      <c r="K9" s="209">
        <v>0.3125</v>
      </c>
      <c r="L9" s="202">
        <v>0.33333333333333331</v>
      </c>
      <c r="M9" s="202">
        <v>0.375</v>
      </c>
      <c r="N9" s="202">
        <v>0.41666666666666702</v>
      </c>
      <c r="O9" s="202">
        <v>0.45833333333333298</v>
      </c>
      <c r="P9" s="202">
        <v>0.5</v>
      </c>
      <c r="Q9" s="202">
        <v>0.54166666666666696</v>
      </c>
      <c r="R9" s="202">
        <v>0.58333333333333304</v>
      </c>
      <c r="S9" s="202">
        <v>0.625</v>
      </c>
      <c r="T9" s="202">
        <v>0.66666666666666696</v>
      </c>
      <c r="U9" s="202">
        <v>0.70833333333333304</v>
      </c>
      <c r="V9" s="202">
        <v>0.72916666666666663</v>
      </c>
      <c r="W9" s="202">
        <v>0.75</v>
      </c>
      <c r="X9" s="202">
        <v>0.77083333333333337</v>
      </c>
      <c r="Y9" s="202">
        <v>0.79166666666666663</v>
      </c>
      <c r="Z9" s="202">
        <v>0.8125</v>
      </c>
      <c r="AA9" s="209">
        <v>0.83333333333333337</v>
      </c>
      <c r="AB9" s="209">
        <v>0.85416666666666663</v>
      </c>
      <c r="AC9" s="209">
        <v>0.875</v>
      </c>
      <c r="AD9" s="209">
        <v>0.91666666666666696</v>
      </c>
      <c r="AE9" s="209">
        <v>0.95833333333333304</v>
      </c>
      <c r="AF9" s="209">
        <v>1</v>
      </c>
      <c r="AG9" s="210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12"/>
      <c r="S10" s="212"/>
      <c r="T10" s="212"/>
      <c r="U10" s="212"/>
      <c r="V10" s="212"/>
      <c r="W10" s="212"/>
      <c r="X10" s="212"/>
      <c r="Y10" s="212"/>
      <c r="Z10" s="212"/>
      <c r="AA10" s="203"/>
      <c r="AB10" s="203"/>
      <c r="AC10" s="203"/>
      <c r="AD10" s="203"/>
      <c r="AE10" s="203"/>
      <c r="AF10" s="203"/>
      <c r="AG10" s="211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191</v>
      </c>
      <c r="B11" s="47">
        <v>215</v>
      </c>
      <c r="C11" s="47">
        <v>200</v>
      </c>
      <c r="D11" s="47">
        <v>200</v>
      </c>
      <c r="E11" s="47">
        <v>200</v>
      </c>
      <c r="F11" s="47">
        <v>200</v>
      </c>
      <c r="G11" s="47">
        <v>200</v>
      </c>
      <c r="H11" s="47">
        <v>200</v>
      </c>
      <c r="I11" s="47">
        <v>200</v>
      </c>
      <c r="J11" s="47">
        <v>200</v>
      </c>
      <c r="K11" s="47">
        <v>200</v>
      </c>
      <c r="L11" s="48">
        <v>200</v>
      </c>
      <c r="M11" s="48">
        <v>235</v>
      </c>
      <c r="N11" s="48">
        <v>235</v>
      </c>
      <c r="O11" s="48">
        <v>235</v>
      </c>
      <c r="P11" s="48">
        <v>235</v>
      </c>
      <c r="Q11" s="48">
        <v>235</v>
      </c>
      <c r="R11" s="48">
        <v>235</v>
      </c>
      <c r="S11" s="49">
        <v>252</v>
      </c>
      <c r="T11" s="49">
        <v>252</v>
      </c>
      <c r="U11" s="49">
        <v>247</v>
      </c>
      <c r="V11" s="49">
        <v>247</v>
      </c>
      <c r="W11" s="49">
        <v>221.2</v>
      </c>
      <c r="X11" s="49">
        <v>300</v>
      </c>
      <c r="Y11" s="49">
        <v>349</v>
      </c>
      <c r="Z11" s="49">
        <v>347</v>
      </c>
      <c r="AA11" s="49">
        <v>370</v>
      </c>
      <c r="AB11" s="49">
        <v>368.1</v>
      </c>
      <c r="AC11" s="49">
        <v>368.2</v>
      </c>
      <c r="AD11" s="49">
        <v>330</v>
      </c>
      <c r="AE11" s="49">
        <v>330</v>
      </c>
      <c r="AF11" s="49">
        <v>250</v>
      </c>
      <c r="AG11" s="50">
        <v>456</v>
      </c>
      <c r="AH11" s="51">
        <f>MAX(B11:AF11)</f>
        <v>370</v>
      </c>
      <c r="AI11" s="52">
        <f>MIN(B11:AF11)</f>
        <v>200</v>
      </c>
      <c r="AJ11" s="178">
        <f>AVERAGE(B11:K11)</f>
        <v>201.5</v>
      </c>
      <c r="AK11" s="178">
        <f>(456-AJ11)*6</f>
        <v>1527</v>
      </c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192</v>
      </c>
      <c r="B12" s="47">
        <v>60</v>
      </c>
      <c r="C12" s="47">
        <v>60</v>
      </c>
      <c r="D12" s="47">
        <v>60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>
        <v>60</v>
      </c>
      <c r="L12" s="47">
        <v>60</v>
      </c>
      <c r="M12" s="47">
        <v>60</v>
      </c>
      <c r="N12" s="47">
        <v>60</v>
      </c>
      <c r="O12" s="47">
        <v>60</v>
      </c>
      <c r="P12" s="47">
        <v>60</v>
      </c>
      <c r="Q12" s="47">
        <v>60</v>
      </c>
      <c r="R12" s="47">
        <v>60</v>
      </c>
      <c r="S12" s="47">
        <v>60</v>
      </c>
      <c r="T12" s="47">
        <v>60</v>
      </c>
      <c r="U12" s="47">
        <v>60</v>
      </c>
      <c r="V12" s="47">
        <v>60</v>
      </c>
      <c r="W12" s="47">
        <v>60</v>
      </c>
      <c r="X12" s="47">
        <v>60</v>
      </c>
      <c r="Y12" s="48">
        <v>60</v>
      </c>
      <c r="Z12" s="48">
        <v>60</v>
      </c>
      <c r="AA12" s="48">
        <v>60</v>
      </c>
      <c r="AB12" s="48">
        <v>60</v>
      </c>
      <c r="AC12" s="48">
        <v>60</v>
      </c>
      <c r="AD12" s="48">
        <v>60</v>
      </c>
      <c r="AE12" s="48">
        <v>60</v>
      </c>
      <c r="AF12" s="48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J12" s="178">
        <f>AVERAGE(B36:K36)</f>
        <v>134.56</v>
      </c>
      <c r="AK12" s="178">
        <f>(140-AJ12)*6</f>
        <v>32.639999999999986</v>
      </c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193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168">
        <v>52.4</v>
      </c>
      <c r="AH13" s="51">
        <f t="shared" si="2"/>
        <v>0</v>
      </c>
      <c r="AI13" s="52">
        <f t="shared" si="3"/>
        <v>0</v>
      </c>
      <c r="AJ13" s="178">
        <f>AVERAGE(B37:K37)</f>
        <v>59.5</v>
      </c>
      <c r="AK13" s="178">
        <f>(70-AJ13)*6</f>
        <v>63</v>
      </c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194</v>
      </c>
      <c r="B14" s="55">
        <v>45.6</v>
      </c>
      <c r="C14" s="55">
        <v>45.6</v>
      </c>
      <c r="D14" s="55">
        <v>45.6</v>
      </c>
      <c r="E14" s="55">
        <v>45.6</v>
      </c>
      <c r="F14" s="55">
        <v>45.6</v>
      </c>
      <c r="G14" s="55">
        <v>45.6</v>
      </c>
      <c r="H14" s="55">
        <v>45.6</v>
      </c>
      <c r="I14" s="55">
        <v>45.6</v>
      </c>
      <c r="J14" s="55">
        <v>45.6</v>
      </c>
      <c r="K14" s="55">
        <v>45.6</v>
      </c>
      <c r="L14" s="48">
        <v>45.5</v>
      </c>
      <c r="M14" s="48">
        <v>46</v>
      </c>
      <c r="N14" s="48">
        <v>46</v>
      </c>
      <c r="O14" s="48">
        <v>46</v>
      </c>
      <c r="P14" s="48">
        <v>46</v>
      </c>
      <c r="Q14" s="48">
        <v>46</v>
      </c>
      <c r="R14" s="48">
        <v>46</v>
      </c>
      <c r="S14" s="48">
        <v>46</v>
      </c>
      <c r="T14" s="48">
        <v>46</v>
      </c>
      <c r="U14" s="48">
        <v>46</v>
      </c>
      <c r="V14" s="48">
        <v>46</v>
      </c>
      <c r="W14" s="48">
        <v>46</v>
      </c>
      <c r="X14" s="48">
        <v>46</v>
      </c>
      <c r="Y14" s="48">
        <v>46</v>
      </c>
      <c r="Z14" s="48">
        <v>46</v>
      </c>
      <c r="AA14" s="48">
        <v>46</v>
      </c>
      <c r="AB14" s="48">
        <v>46</v>
      </c>
      <c r="AC14" s="48">
        <v>45.9</v>
      </c>
      <c r="AD14" s="48">
        <v>45.8</v>
      </c>
      <c r="AE14" s="48">
        <v>45.8</v>
      </c>
      <c r="AF14" s="48">
        <v>45.8</v>
      </c>
      <c r="AG14" s="56">
        <v>50</v>
      </c>
      <c r="AH14" s="51">
        <f t="shared" si="2"/>
        <v>46</v>
      </c>
      <c r="AI14" s="52">
        <f t="shared" si="3"/>
        <v>45.5</v>
      </c>
      <c r="AJ14" s="178">
        <f>AVERAGE(B38:K38)</f>
        <v>59.470000000000006</v>
      </c>
      <c r="AK14" s="178">
        <f>(65-AJ14)*6</f>
        <v>33.179999999999964</v>
      </c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195</v>
      </c>
      <c r="B15" s="47">
        <v>0</v>
      </c>
      <c r="C15" s="47">
        <v>0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8">
        <v>0</v>
      </c>
      <c r="M15" s="48">
        <v>0</v>
      </c>
      <c r="N15" s="48">
        <v>0</v>
      </c>
      <c r="O15" s="48">
        <v>0</v>
      </c>
      <c r="P15" s="48">
        <v>0</v>
      </c>
      <c r="Q15" s="48">
        <v>0</v>
      </c>
      <c r="R15" s="48">
        <v>0</v>
      </c>
      <c r="S15" s="48">
        <v>0</v>
      </c>
      <c r="T15" s="48">
        <v>0</v>
      </c>
      <c r="U15" s="48">
        <v>0</v>
      </c>
      <c r="V15" s="48">
        <v>0</v>
      </c>
      <c r="W15" s="48">
        <v>0</v>
      </c>
      <c r="X15" s="48">
        <v>0</v>
      </c>
      <c r="Y15" s="48">
        <v>0</v>
      </c>
      <c r="Z15" s="48">
        <v>0</v>
      </c>
      <c r="AA15" s="48">
        <v>0</v>
      </c>
      <c r="AB15" s="48">
        <v>0</v>
      </c>
      <c r="AC15" s="48">
        <v>0</v>
      </c>
      <c r="AD15" s="48">
        <v>0</v>
      </c>
      <c r="AE15" s="48">
        <v>0</v>
      </c>
      <c r="AF15" s="48">
        <v>0</v>
      </c>
      <c r="AG15" s="168">
        <v>45</v>
      </c>
      <c r="AH15" s="51">
        <f t="shared" si="2"/>
        <v>0</v>
      </c>
      <c r="AI15" s="52">
        <f t="shared" si="3"/>
        <v>0</v>
      </c>
      <c r="AJ15" s="178">
        <f>AVERAGE(B39:K39)</f>
        <v>47.2</v>
      </c>
      <c r="AK15" s="178">
        <f>(60-AJ15)*6</f>
        <v>76.799999999999983</v>
      </c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196</v>
      </c>
      <c r="B16" s="47">
        <v>20</v>
      </c>
      <c r="C16" s="47">
        <v>20</v>
      </c>
      <c r="D16" s="47">
        <v>20</v>
      </c>
      <c r="E16" s="47">
        <v>20</v>
      </c>
      <c r="F16" s="47">
        <v>20</v>
      </c>
      <c r="G16" s="47">
        <v>20</v>
      </c>
      <c r="H16" s="47">
        <v>20</v>
      </c>
      <c r="I16" s="47">
        <v>20</v>
      </c>
      <c r="J16" s="47">
        <v>20</v>
      </c>
      <c r="K16" s="47">
        <v>20</v>
      </c>
      <c r="L16" s="48">
        <v>20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8">
        <v>25</v>
      </c>
      <c r="AB16" s="48">
        <v>25</v>
      </c>
      <c r="AC16" s="48">
        <v>25</v>
      </c>
      <c r="AD16" s="48">
        <v>25</v>
      </c>
      <c r="AE16" s="48">
        <v>25</v>
      </c>
      <c r="AF16" s="48">
        <v>25</v>
      </c>
      <c r="AG16" s="168">
        <v>42</v>
      </c>
      <c r="AH16" s="51">
        <f t="shared" si="2"/>
        <v>25</v>
      </c>
      <c r="AI16" s="52">
        <f t="shared" si="3"/>
        <v>20</v>
      </c>
      <c r="AK16" s="178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197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8">
        <v>25</v>
      </c>
      <c r="AB17" s="48">
        <v>25</v>
      </c>
      <c r="AC17" s="48">
        <v>25</v>
      </c>
      <c r="AD17" s="48">
        <v>25</v>
      </c>
      <c r="AE17" s="48">
        <v>25</v>
      </c>
      <c r="AF17" s="48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198</v>
      </c>
      <c r="B18" s="47">
        <v>26.2</v>
      </c>
      <c r="C18" s="47">
        <v>26.2</v>
      </c>
      <c r="D18" s="47">
        <v>0</v>
      </c>
      <c r="E18" s="47">
        <v>26.2</v>
      </c>
      <c r="F18" s="47">
        <v>26.2</v>
      </c>
      <c r="G18" s="47">
        <v>26.2</v>
      </c>
      <c r="H18" s="47">
        <v>26.2</v>
      </c>
      <c r="I18" s="47">
        <v>26.2</v>
      </c>
      <c r="J18" s="47">
        <v>26.2</v>
      </c>
      <c r="K18" s="47">
        <v>26.2</v>
      </c>
      <c r="L18" s="48">
        <v>24.4</v>
      </c>
      <c r="M18" s="48">
        <v>19</v>
      </c>
      <c r="N18" s="48">
        <v>19</v>
      </c>
      <c r="O18" s="48">
        <v>19</v>
      </c>
      <c r="P18" s="48">
        <v>19</v>
      </c>
      <c r="Q18" s="48">
        <v>19</v>
      </c>
      <c r="R18" s="48">
        <v>19</v>
      </c>
      <c r="S18" s="48">
        <v>19</v>
      </c>
      <c r="T18" s="48">
        <v>26.2</v>
      </c>
      <c r="U18" s="48">
        <v>26.2</v>
      </c>
      <c r="V18" s="48">
        <v>26.2</v>
      </c>
      <c r="W18" s="48">
        <v>26.2</v>
      </c>
      <c r="X18" s="48">
        <v>26.2</v>
      </c>
      <c r="Y18" s="48">
        <v>26.2</v>
      </c>
      <c r="Z18" s="48">
        <v>26.2</v>
      </c>
      <c r="AA18" s="48">
        <v>26.2</v>
      </c>
      <c r="AB18" s="48">
        <v>26.1</v>
      </c>
      <c r="AC18" s="48">
        <v>26.2</v>
      </c>
      <c r="AD18" s="48">
        <v>26.3</v>
      </c>
      <c r="AE18" s="48">
        <v>0</v>
      </c>
      <c r="AF18" s="48">
        <v>0</v>
      </c>
      <c r="AG18" s="168">
        <v>30</v>
      </c>
      <c r="AH18" s="51">
        <f t="shared" si="2"/>
        <v>26.3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199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8">
        <v>6.2</v>
      </c>
      <c r="AB19" s="48">
        <v>6.2</v>
      </c>
      <c r="AC19" s="48">
        <v>6.2</v>
      </c>
      <c r="AD19" s="48">
        <v>6.2</v>
      </c>
      <c r="AE19" s="48">
        <v>6.2</v>
      </c>
      <c r="AF19" s="48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200</v>
      </c>
      <c r="B20" s="47">
        <v>11.2</v>
      </c>
      <c r="C20" s="47">
        <v>11.2</v>
      </c>
      <c r="D20" s="47">
        <v>11.2</v>
      </c>
      <c r="E20" s="47">
        <v>11.2</v>
      </c>
      <c r="F20" s="47">
        <v>11.2</v>
      </c>
      <c r="G20" s="47">
        <v>11.2</v>
      </c>
      <c r="H20" s="47">
        <v>11.2</v>
      </c>
      <c r="I20" s="47">
        <v>11.2</v>
      </c>
      <c r="J20" s="47">
        <v>11.2</v>
      </c>
      <c r="K20" s="47">
        <v>11.2</v>
      </c>
      <c r="L20" s="48">
        <v>11.2</v>
      </c>
      <c r="M20" s="48">
        <v>11.2</v>
      </c>
      <c r="N20" s="48">
        <v>11.2</v>
      </c>
      <c r="O20" s="48">
        <v>11.2</v>
      </c>
      <c r="P20" s="48">
        <v>11.2</v>
      </c>
      <c r="Q20" s="48">
        <v>11.2</v>
      </c>
      <c r="R20" s="48">
        <v>11.2</v>
      </c>
      <c r="S20" s="48">
        <v>11.2</v>
      </c>
      <c r="T20" s="48">
        <v>11.2</v>
      </c>
      <c r="U20" s="48">
        <v>11.2</v>
      </c>
      <c r="V20" s="48">
        <v>11.2</v>
      </c>
      <c r="W20" s="48">
        <v>11.2</v>
      </c>
      <c r="X20" s="48">
        <v>11.2</v>
      </c>
      <c r="Y20" s="48">
        <v>11.2</v>
      </c>
      <c r="Z20" s="48">
        <v>11.2</v>
      </c>
      <c r="AA20" s="48">
        <v>11.2</v>
      </c>
      <c r="AB20" s="48">
        <v>11.2</v>
      </c>
      <c r="AC20" s="48">
        <v>11.2</v>
      </c>
      <c r="AD20" s="48">
        <v>11.2</v>
      </c>
      <c r="AE20" s="48">
        <v>11.2</v>
      </c>
      <c r="AF20" s="48">
        <v>11.2</v>
      </c>
      <c r="AG20" s="168">
        <v>25</v>
      </c>
      <c r="AH20" s="51">
        <f t="shared" si="2"/>
        <v>11.2</v>
      </c>
      <c r="AI20" s="52">
        <f t="shared" si="3"/>
        <v>11.2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201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0</v>
      </c>
      <c r="AA21" s="48">
        <v>0</v>
      </c>
      <c r="AB21" s="48">
        <v>0</v>
      </c>
      <c r="AC21" s="48">
        <v>22</v>
      </c>
      <c r="AD21" s="48">
        <v>22</v>
      </c>
      <c r="AE21" s="48">
        <v>22</v>
      </c>
      <c r="AF21" s="48">
        <v>22</v>
      </c>
      <c r="AG21" s="168">
        <v>25</v>
      </c>
      <c r="AH21" s="51">
        <f t="shared" si="2"/>
        <v>22</v>
      </c>
      <c r="AI21" s="52">
        <f t="shared" si="3"/>
        <v>0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202</v>
      </c>
      <c r="B22" s="47">
        <v>22</v>
      </c>
      <c r="C22" s="47">
        <v>22</v>
      </c>
      <c r="D22" s="47">
        <v>22</v>
      </c>
      <c r="E22" s="47">
        <v>22</v>
      </c>
      <c r="F22" s="47">
        <v>22</v>
      </c>
      <c r="G22" s="47">
        <v>22</v>
      </c>
      <c r="H22" s="47">
        <v>22</v>
      </c>
      <c r="I22" s="47">
        <v>20</v>
      </c>
      <c r="J22" s="47">
        <v>20</v>
      </c>
      <c r="K22" s="47">
        <v>20</v>
      </c>
      <c r="L22" s="48">
        <v>20</v>
      </c>
      <c r="M22" s="48">
        <v>20</v>
      </c>
      <c r="N22" s="48">
        <v>20</v>
      </c>
      <c r="O22" s="48">
        <v>20</v>
      </c>
      <c r="P22" s="48">
        <v>20</v>
      </c>
      <c r="Q22" s="48">
        <v>20</v>
      </c>
      <c r="R22" s="48">
        <v>20</v>
      </c>
      <c r="S22" s="48">
        <v>20</v>
      </c>
      <c r="T22" s="48">
        <v>20</v>
      </c>
      <c r="U22" s="48">
        <v>20</v>
      </c>
      <c r="V22" s="48">
        <v>20</v>
      </c>
      <c r="W22" s="48">
        <v>20</v>
      </c>
      <c r="X22" s="48">
        <v>20</v>
      </c>
      <c r="Y22" s="48">
        <v>20</v>
      </c>
      <c r="Z22" s="48">
        <v>20</v>
      </c>
      <c r="AA22" s="48">
        <v>20</v>
      </c>
      <c r="AB22" s="48">
        <v>20</v>
      </c>
      <c r="AC22" s="48">
        <v>20</v>
      </c>
      <c r="AD22" s="48">
        <v>20</v>
      </c>
      <c r="AE22" s="48">
        <v>20</v>
      </c>
      <c r="AF22" s="48">
        <v>20</v>
      </c>
      <c r="AG22" s="168">
        <v>25</v>
      </c>
      <c r="AH22" s="51">
        <f t="shared" si="2"/>
        <v>22</v>
      </c>
      <c r="AI22" s="52">
        <f t="shared" si="3"/>
        <v>20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203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8">
        <v>22</v>
      </c>
      <c r="AB23" s="48">
        <v>22</v>
      </c>
      <c r="AC23" s="48">
        <v>22</v>
      </c>
      <c r="AD23" s="48">
        <v>22</v>
      </c>
      <c r="AE23" s="48">
        <v>22</v>
      </c>
      <c r="AF23" s="48">
        <v>22</v>
      </c>
      <c r="AG23" s="168">
        <v>25</v>
      </c>
      <c r="AH23" s="51">
        <f t="shared" si="2"/>
        <v>22</v>
      </c>
      <c r="AI23" s="52">
        <f t="shared" si="3"/>
        <v>22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204</v>
      </c>
      <c r="B24" s="47">
        <v>20</v>
      </c>
      <c r="C24" s="47">
        <v>20</v>
      </c>
      <c r="D24" s="47">
        <v>20</v>
      </c>
      <c r="E24" s="47">
        <v>20</v>
      </c>
      <c r="F24" s="47">
        <v>20</v>
      </c>
      <c r="G24" s="47">
        <v>20</v>
      </c>
      <c r="H24" s="47">
        <v>20</v>
      </c>
      <c r="I24" s="47">
        <v>14</v>
      </c>
      <c r="J24" s="47">
        <v>14</v>
      </c>
      <c r="K24" s="47">
        <v>14</v>
      </c>
      <c r="L24" s="48">
        <v>14</v>
      </c>
      <c r="M24" s="48">
        <v>14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8">
        <v>22</v>
      </c>
      <c r="AB24" s="48">
        <v>22</v>
      </c>
      <c r="AC24" s="48">
        <v>22</v>
      </c>
      <c r="AD24" s="48">
        <v>22</v>
      </c>
      <c r="AE24" s="48">
        <v>22</v>
      </c>
      <c r="AF24" s="48">
        <v>22</v>
      </c>
      <c r="AG24" s="168">
        <v>24.2</v>
      </c>
      <c r="AH24" s="51">
        <f t="shared" si="2"/>
        <v>22</v>
      </c>
      <c r="AI24" s="52">
        <f t="shared" si="3"/>
        <v>14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93</v>
      </c>
      <c r="B25" s="47">
        <v>14</v>
      </c>
      <c r="C25" s="47">
        <v>14</v>
      </c>
      <c r="D25" s="47">
        <v>14</v>
      </c>
      <c r="E25" s="47">
        <v>14</v>
      </c>
      <c r="F25" s="47">
        <v>14</v>
      </c>
      <c r="G25" s="47">
        <v>14</v>
      </c>
      <c r="H25" s="47">
        <v>14</v>
      </c>
      <c r="I25" s="47">
        <v>10</v>
      </c>
      <c r="J25" s="47">
        <v>10</v>
      </c>
      <c r="K25" s="47">
        <v>10</v>
      </c>
      <c r="L25" s="48">
        <v>10</v>
      </c>
      <c r="M25" s="48">
        <v>14</v>
      </c>
      <c r="N25" s="48">
        <v>14</v>
      </c>
      <c r="O25" s="48">
        <v>14</v>
      </c>
      <c r="P25" s="48">
        <v>14</v>
      </c>
      <c r="Q25" s="48">
        <v>14</v>
      </c>
      <c r="R25" s="48">
        <v>10</v>
      </c>
      <c r="S25" s="48">
        <v>10</v>
      </c>
      <c r="T25" s="48">
        <v>10</v>
      </c>
      <c r="U25" s="48">
        <v>10</v>
      </c>
      <c r="V25" s="48">
        <v>10</v>
      </c>
      <c r="W25" s="48">
        <v>10</v>
      </c>
      <c r="X25" s="48">
        <v>10</v>
      </c>
      <c r="Y25" s="48">
        <v>10</v>
      </c>
      <c r="Z25" s="48">
        <v>10</v>
      </c>
      <c r="AA25" s="47">
        <v>14</v>
      </c>
      <c r="AB25" s="47">
        <v>14</v>
      </c>
      <c r="AC25" s="47">
        <v>14</v>
      </c>
      <c r="AD25" s="47">
        <v>14</v>
      </c>
      <c r="AE25" s="47">
        <v>14</v>
      </c>
      <c r="AF25" s="47">
        <v>14</v>
      </c>
      <c r="AG25" s="168">
        <v>23.5</v>
      </c>
      <c r="AH25" s="51">
        <f t="shared" si="2"/>
        <v>14</v>
      </c>
      <c r="AI25" s="52">
        <f t="shared" si="3"/>
        <v>10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94</v>
      </c>
      <c r="B26" s="47">
        <v>0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0</v>
      </c>
      <c r="X26" s="48">
        <v>0</v>
      </c>
      <c r="Y26" s="48">
        <v>0</v>
      </c>
      <c r="Z26" s="48">
        <v>0</v>
      </c>
      <c r="AA26" s="48">
        <v>0</v>
      </c>
      <c r="AB26" s="48">
        <v>0</v>
      </c>
      <c r="AC26" s="48">
        <v>0</v>
      </c>
      <c r="AD26" s="48">
        <v>0</v>
      </c>
      <c r="AE26" s="48">
        <v>0</v>
      </c>
      <c r="AF26" s="48">
        <v>0</v>
      </c>
      <c r="AG26" s="168">
        <v>22.2</v>
      </c>
      <c r="AH26" s="51">
        <f t="shared" si="2"/>
        <v>0</v>
      </c>
      <c r="AI26" s="52">
        <f t="shared" si="3"/>
        <v>0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95</v>
      </c>
      <c r="B27" s="47">
        <v>12</v>
      </c>
      <c r="C27" s="47">
        <v>12</v>
      </c>
      <c r="D27" s="47">
        <v>12</v>
      </c>
      <c r="E27" s="47">
        <v>12</v>
      </c>
      <c r="F27" s="47">
        <v>12</v>
      </c>
      <c r="G27" s="47">
        <v>12</v>
      </c>
      <c r="H27" s="47">
        <v>12</v>
      </c>
      <c r="I27" s="47">
        <v>12</v>
      </c>
      <c r="J27" s="47">
        <v>12</v>
      </c>
      <c r="K27" s="47">
        <v>12</v>
      </c>
      <c r="L27" s="48">
        <v>12</v>
      </c>
      <c r="M27" s="48">
        <v>12</v>
      </c>
      <c r="N27" s="48">
        <v>12</v>
      </c>
      <c r="O27" s="48">
        <v>12</v>
      </c>
      <c r="P27" s="48">
        <v>12</v>
      </c>
      <c r="Q27" s="48">
        <v>12</v>
      </c>
      <c r="R27" s="48">
        <v>12</v>
      </c>
      <c r="S27" s="48">
        <v>12</v>
      </c>
      <c r="T27" s="48">
        <v>12</v>
      </c>
      <c r="U27" s="48">
        <v>12</v>
      </c>
      <c r="V27" s="48">
        <v>12</v>
      </c>
      <c r="W27" s="48">
        <v>12</v>
      </c>
      <c r="X27" s="48">
        <v>12</v>
      </c>
      <c r="Y27" s="48">
        <v>12</v>
      </c>
      <c r="Z27" s="48">
        <v>12</v>
      </c>
      <c r="AA27" s="48">
        <v>12</v>
      </c>
      <c r="AB27" s="48">
        <v>12</v>
      </c>
      <c r="AC27" s="48">
        <v>12</v>
      </c>
      <c r="AD27" s="48">
        <v>12</v>
      </c>
      <c r="AE27" s="48">
        <v>12</v>
      </c>
      <c r="AF27" s="48">
        <v>12</v>
      </c>
      <c r="AG27" s="168">
        <v>22.1</v>
      </c>
      <c r="AH27" s="51">
        <f t="shared" si="2"/>
        <v>12</v>
      </c>
      <c r="AI27" s="52">
        <f t="shared" si="3"/>
        <v>12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96</v>
      </c>
      <c r="B28" s="47">
        <v>12</v>
      </c>
      <c r="C28" s="47">
        <v>12</v>
      </c>
      <c r="D28" s="47">
        <v>12</v>
      </c>
      <c r="E28" s="47">
        <v>12</v>
      </c>
      <c r="F28" s="47">
        <v>12</v>
      </c>
      <c r="G28" s="47">
        <v>12</v>
      </c>
      <c r="H28" s="47">
        <v>12</v>
      </c>
      <c r="I28" s="47">
        <v>12</v>
      </c>
      <c r="J28" s="47">
        <v>12</v>
      </c>
      <c r="K28" s="47">
        <v>12</v>
      </c>
      <c r="L28" s="48">
        <v>12</v>
      </c>
      <c r="M28" s="48">
        <v>12</v>
      </c>
      <c r="N28" s="48">
        <v>12</v>
      </c>
      <c r="O28" s="48">
        <v>12</v>
      </c>
      <c r="P28" s="48">
        <v>12</v>
      </c>
      <c r="Q28" s="48">
        <v>12</v>
      </c>
      <c r="R28" s="48">
        <v>12</v>
      </c>
      <c r="S28" s="48">
        <v>12</v>
      </c>
      <c r="T28" s="48">
        <v>12</v>
      </c>
      <c r="U28" s="48">
        <v>12</v>
      </c>
      <c r="V28" s="48">
        <v>12</v>
      </c>
      <c r="W28" s="48">
        <v>12</v>
      </c>
      <c r="X28" s="48">
        <v>12</v>
      </c>
      <c r="Y28" s="48">
        <v>12</v>
      </c>
      <c r="Z28" s="48">
        <v>12</v>
      </c>
      <c r="AA28" s="48">
        <v>12</v>
      </c>
      <c r="AB28" s="48">
        <v>12</v>
      </c>
      <c r="AC28" s="48">
        <v>12</v>
      </c>
      <c r="AD28" s="48">
        <v>12</v>
      </c>
      <c r="AE28" s="48">
        <v>12</v>
      </c>
      <c r="AF28" s="48">
        <v>12</v>
      </c>
      <c r="AG28" s="168">
        <v>22.1</v>
      </c>
      <c r="AH28" s="51">
        <f t="shared" si="2"/>
        <v>12</v>
      </c>
      <c r="AI28" s="52">
        <f t="shared" si="3"/>
        <v>12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97</v>
      </c>
      <c r="B29" s="55">
        <v>12</v>
      </c>
      <c r="C29" s="55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48">
        <v>12</v>
      </c>
      <c r="AB29" s="48">
        <v>12</v>
      </c>
      <c r="AC29" s="48">
        <v>12</v>
      </c>
      <c r="AD29" s="48">
        <v>12</v>
      </c>
      <c r="AE29" s="48">
        <v>12</v>
      </c>
      <c r="AF29" s="48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98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99</v>
      </c>
      <c r="B31" s="55">
        <v>0</v>
      </c>
      <c r="C31" s="55">
        <v>0</v>
      </c>
      <c r="D31" s="55">
        <v>0</v>
      </c>
      <c r="E31" s="55">
        <v>0</v>
      </c>
      <c r="F31" s="55">
        <v>0</v>
      </c>
      <c r="G31" s="55">
        <v>0</v>
      </c>
      <c r="H31" s="55">
        <v>0</v>
      </c>
      <c r="I31" s="55">
        <v>0</v>
      </c>
      <c r="J31" s="55">
        <v>0</v>
      </c>
      <c r="K31" s="55">
        <v>0</v>
      </c>
      <c r="L31" s="48">
        <v>0</v>
      </c>
      <c r="M31" s="48">
        <v>0</v>
      </c>
      <c r="N31" s="48">
        <v>0</v>
      </c>
      <c r="O31" s="48">
        <v>0</v>
      </c>
      <c r="P31" s="48">
        <v>0</v>
      </c>
      <c r="Q31" s="48">
        <v>0</v>
      </c>
      <c r="R31" s="48">
        <v>0</v>
      </c>
      <c r="S31" s="48">
        <v>0</v>
      </c>
      <c r="T31" s="48">
        <v>0</v>
      </c>
      <c r="U31" s="48">
        <v>0</v>
      </c>
      <c r="V31" s="48">
        <v>0</v>
      </c>
      <c r="W31" s="48">
        <v>0</v>
      </c>
      <c r="X31" s="48">
        <v>0</v>
      </c>
      <c r="Y31" s="48">
        <v>0</v>
      </c>
      <c r="Z31" s="48">
        <v>0</v>
      </c>
      <c r="AA31" s="48">
        <v>0</v>
      </c>
      <c r="AB31" s="48">
        <v>0</v>
      </c>
      <c r="AC31" s="48">
        <v>0</v>
      </c>
      <c r="AD31" s="48">
        <v>0</v>
      </c>
      <c r="AE31" s="48">
        <v>0</v>
      </c>
      <c r="AF31" s="48">
        <v>0</v>
      </c>
      <c r="AG31" s="58">
        <v>20</v>
      </c>
      <c r="AH31" s="51">
        <f t="shared" si="2"/>
        <v>0</v>
      </c>
      <c r="AI31" s="52">
        <f t="shared" si="3"/>
        <v>0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100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48">
        <v>0</v>
      </c>
      <c r="AF32" s="48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220</v>
      </c>
      <c r="AK33" s="53"/>
    </row>
    <row r="34" spans="1:41" ht="15.75" thickBot="1" x14ac:dyDescent="0.3">
      <c r="A34" s="63" t="s">
        <v>19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48">
        <f>51.6+78.7</f>
        <v>130.30000000000001</v>
      </c>
      <c r="M34" s="48">
        <f>62.5+79.6</f>
        <v>142.1</v>
      </c>
      <c r="N34" s="64">
        <f>89+62</f>
        <v>151</v>
      </c>
      <c r="O34" s="64">
        <f>92+65</f>
        <v>157</v>
      </c>
      <c r="P34" s="64">
        <f>66+65</f>
        <v>131</v>
      </c>
      <c r="Q34" s="64">
        <f>81+66</f>
        <v>147</v>
      </c>
      <c r="R34" s="64">
        <f>81+66</f>
        <v>147</v>
      </c>
      <c r="S34" s="64">
        <v>145.9</v>
      </c>
      <c r="T34" s="64">
        <v>148.6</v>
      </c>
      <c r="U34" s="64">
        <v>137</v>
      </c>
      <c r="V34" s="64">
        <v>150.80000000000001</v>
      </c>
      <c r="W34" s="64">
        <v>156.9</v>
      </c>
      <c r="X34" s="64">
        <v>155.80000000000001</v>
      </c>
      <c r="Y34" s="64">
        <v>153.6</v>
      </c>
      <c r="Z34" s="64">
        <v>153.6</v>
      </c>
      <c r="AA34" s="64">
        <v>156.4</v>
      </c>
      <c r="AB34" s="64">
        <v>156.69999999999999</v>
      </c>
      <c r="AC34" s="64">
        <v>165.4</v>
      </c>
      <c r="AD34" s="64">
        <f>66.4+100</f>
        <v>166.4</v>
      </c>
      <c r="AE34" s="64">
        <f>66.4+100.7</f>
        <v>167.10000000000002</v>
      </c>
      <c r="AF34" s="64">
        <f>66.7+99.7</f>
        <v>166.4</v>
      </c>
      <c r="AG34" s="58">
        <v>240</v>
      </c>
      <c r="AH34" s="51">
        <f t="shared" si="2"/>
        <v>167.10000000000002</v>
      </c>
      <c r="AI34" s="52">
        <f t="shared" si="3"/>
        <v>130.30000000000001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765.2</v>
      </c>
      <c r="C35" s="66">
        <f t="shared" si="4"/>
        <v>750.2</v>
      </c>
      <c r="D35" s="66">
        <f t="shared" si="4"/>
        <v>724</v>
      </c>
      <c r="E35" s="66">
        <f t="shared" si="4"/>
        <v>750.2</v>
      </c>
      <c r="F35" s="66">
        <f t="shared" si="4"/>
        <v>750.2</v>
      </c>
      <c r="G35" s="66">
        <f t="shared" si="4"/>
        <v>750.2</v>
      </c>
      <c r="H35" s="66">
        <f t="shared" si="4"/>
        <v>750.2</v>
      </c>
      <c r="I35" s="66">
        <f t="shared" si="4"/>
        <v>738.2</v>
      </c>
      <c r="J35" s="66">
        <f t="shared" si="4"/>
        <v>738.2</v>
      </c>
      <c r="K35" s="66">
        <f t="shared" si="4"/>
        <v>738.2</v>
      </c>
      <c r="L35" s="66">
        <f t="shared" si="4"/>
        <v>736.3</v>
      </c>
      <c r="M35" s="66">
        <f t="shared" si="4"/>
        <v>775.4</v>
      </c>
      <c r="N35" s="66">
        <f t="shared" si="4"/>
        <v>783.4</v>
      </c>
      <c r="O35" s="66">
        <f t="shared" si="4"/>
        <v>783.4</v>
      </c>
      <c r="P35" s="66">
        <f t="shared" si="4"/>
        <v>783.4</v>
      </c>
      <c r="Q35" s="66">
        <f t="shared" si="4"/>
        <v>783.4</v>
      </c>
      <c r="R35" s="66">
        <f t="shared" si="4"/>
        <v>779.4</v>
      </c>
      <c r="S35" s="66">
        <f t="shared" si="4"/>
        <v>796.4</v>
      </c>
      <c r="T35" s="66">
        <f t="shared" si="4"/>
        <v>803.59999999999991</v>
      </c>
      <c r="U35" s="66">
        <f t="shared" si="4"/>
        <v>798.59999999999991</v>
      </c>
      <c r="V35" s="66">
        <f t="shared" si="4"/>
        <v>798.59999999999991</v>
      </c>
      <c r="W35" s="66">
        <f t="shared" si="4"/>
        <v>772.8</v>
      </c>
      <c r="X35" s="66">
        <f t="shared" si="4"/>
        <v>851.59999999999991</v>
      </c>
      <c r="Y35" s="66">
        <f t="shared" si="4"/>
        <v>900.60000000000014</v>
      </c>
      <c r="Z35" s="66">
        <f t="shared" si="4"/>
        <v>876.60000000000014</v>
      </c>
      <c r="AA35" s="66">
        <f t="shared" si="4"/>
        <v>903.60000000000014</v>
      </c>
      <c r="AB35" s="66">
        <f t="shared" si="4"/>
        <v>901.60000000000014</v>
      </c>
      <c r="AC35" s="66">
        <f t="shared" si="4"/>
        <v>923.7</v>
      </c>
      <c r="AD35" s="66">
        <f t="shared" si="4"/>
        <v>885.50000000000011</v>
      </c>
      <c r="AE35" s="66">
        <f t="shared" si="4"/>
        <v>859.2</v>
      </c>
      <c r="AF35" s="66">
        <f t="shared" si="4"/>
        <v>779.2</v>
      </c>
      <c r="AG35" s="58">
        <f>SUM(AG11:AG34)</f>
        <v>1416.83</v>
      </c>
      <c r="AH35" s="51">
        <f t="shared" si="2"/>
        <v>923.7</v>
      </c>
      <c r="AI35" s="52">
        <f t="shared" si="3"/>
        <v>724</v>
      </c>
      <c r="AK35" s="53"/>
    </row>
    <row r="36" spans="1:41" x14ac:dyDescent="0.25">
      <c r="A36" s="54" t="s">
        <v>21</v>
      </c>
      <c r="B36" s="55">
        <v>138</v>
      </c>
      <c r="C36" s="55">
        <v>138</v>
      </c>
      <c r="D36" s="55">
        <v>135.5</v>
      </c>
      <c r="E36" s="55">
        <v>138.30000000000001</v>
      </c>
      <c r="F36" s="55">
        <v>139.1</v>
      </c>
      <c r="G36" s="55">
        <v>131.6</v>
      </c>
      <c r="H36" s="55">
        <v>131.4</v>
      </c>
      <c r="I36" s="55">
        <v>140.9</v>
      </c>
      <c r="J36" s="55">
        <v>126.4</v>
      </c>
      <c r="K36" s="55">
        <v>126.4</v>
      </c>
      <c r="L36" s="48">
        <v>126.8</v>
      </c>
      <c r="M36" s="48">
        <v>141</v>
      </c>
      <c r="N36" s="48">
        <v>141</v>
      </c>
      <c r="O36" s="48">
        <v>121</v>
      </c>
      <c r="P36" s="48">
        <v>121</v>
      </c>
      <c r="Q36" s="48">
        <v>138.69999999999999</v>
      </c>
      <c r="R36" s="48">
        <v>138.69999999999999</v>
      </c>
      <c r="S36" s="48">
        <v>138.69999999999999</v>
      </c>
      <c r="T36" s="48">
        <v>138.69999999999999</v>
      </c>
      <c r="U36" s="48">
        <v>140</v>
      </c>
      <c r="V36" s="48">
        <v>121.6</v>
      </c>
      <c r="W36" s="48">
        <v>121.6</v>
      </c>
      <c r="X36" s="48">
        <v>140.9</v>
      </c>
      <c r="Y36" s="48">
        <v>140.9</v>
      </c>
      <c r="Z36" s="48">
        <v>140.9</v>
      </c>
      <c r="AA36" s="48">
        <v>140.69999999999999</v>
      </c>
      <c r="AB36" s="48">
        <v>140.69999999999999</v>
      </c>
      <c r="AC36" s="48">
        <v>140.69999999999999</v>
      </c>
      <c r="AD36" s="48">
        <v>140.80000000000001</v>
      </c>
      <c r="AE36" s="47">
        <v>141.1</v>
      </c>
      <c r="AF36" s="47">
        <v>141.1</v>
      </c>
      <c r="AG36" s="56">
        <v>144</v>
      </c>
      <c r="AH36" s="51">
        <f t="shared" si="2"/>
        <v>141.1</v>
      </c>
      <c r="AI36" s="52">
        <f t="shared" si="3"/>
        <v>121</v>
      </c>
      <c r="AK36" s="53"/>
    </row>
    <row r="37" spans="1:41" x14ac:dyDescent="0.25">
      <c r="A37" s="57" t="s">
        <v>22</v>
      </c>
      <c r="B37" s="55">
        <v>60</v>
      </c>
      <c r="C37" s="55">
        <v>60</v>
      </c>
      <c r="D37" s="55">
        <v>59.5</v>
      </c>
      <c r="E37" s="55">
        <v>58.8</v>
      </c>
      <c r="F37" s="55">
        <v>59.2</v>
      </c>
      <c r="G37" s="55">
        <v>59.5</v>
      </c>
      <c r="H37" s="55">
        <v>59.5</v>
      </c>
      <c r="I37" s="55">
        <v>59.6</v>
      </c>
      <c r="J37" s="55">
        <v>59.6</v>
      </c>
      <c r="K37" s="55">
        <v>59.3</v>
      </c>
      <c r="L37" s="67">
        <v>58.7</v>
      </c>
      <c r="M37" s="67">
        <v>70.099999999999994</v>
      </c>
      <c r="N37" s="67">
        <v>60.7</v>
      </c>
      <c r="O37" s="67">
        <v>60.4</v>
      </c>
      <c r="P37" s="67">
        <v>60.4</v>
      </c>
      <c r="Q37" s="67">
        <v>68.5</v>
      </c>
      <c r="R37" s="67">
        <v>68.5</v>
      </c>
      <c r="S37" s="67">
        <v>68.5</v>
      </c>
      <c r="T37" s="67">
        <v>71.099999999999994</v>
      </c>
      <c r="U37" s="67">
        <v>60</v>
      </c>
      <c r="V37" s="67">
        <v>59.8</v>
      </c>
      <c r="W37" s="67">
        <v>60.7</v>
      </c>
      <c r="X37" s="67">
        <v>70.5</v>
      </c>
      <c r="Y37" s="67">
        <v>70.5</v>
      </c>
      <c r="Z37" s="67">
        <v>70.5</v>
      </c>
      <c r="AA37" s="67">
        <v>71.099999999999994</v>
      </c>
      <c r="AB37" s="67">
        <v>71.099999999999994</v>
      </c>
      <c r="AC37" s="67">
        <v>71.2</v>
      </c>
      <c r="AD37" s="67">
        <v>71.2</v>
      </c>
      <c r="AE37" s="55">
        <v>70.900000000000006</v>
      </c>
      <c r="AF37" s="55">
        <v>71.099999999999994</v>
      </c>
      <c r="AG37" s="58">
        <v>70</v>
      </c>
      <c r="AH37" s="51">
        <f t="shared" si="2"/>
        <v>71.2</v>
      </c>
      <c r="AI37" s="52">
        <f t="shared" si="3"/>
        <v>58.7</v>
      </c>
      <c r="AK37" s="53"/>
    </row>
    <row r="38" spans="1:41" x14ac:dyDescent="0.25">
      <c r="A38" s="57" t="s">
        <v>23</v>
      </c>
      <c r="B38" s="55">
        <v>64</v>
      </c>
      <c r="C38" s="55">
        <v>64</v>
      </c>
      <c r="D38" s="55">
        <v>64.2</v>
      </c>
      <c r="E38" s="55">
        <v>57.6</v>
      </c>
      <c r="F38" s="55">
        <v>57.5</v>
      </c>
      <c r="G38" s="55">
        <v>57.6</v>
      </c>
      <c r="H38" s="55">
        <v>57.6</v>
      </c>
      <c r="I38" s="55">
        <v>57.9</v>
      </c>
      <c r="J38" s="55">
        <v>57.2</v>
      </c>
      <c r="K38" s="55">
        <v>57.1</v>
      </c>
      <c r="L38" s="67">
        <v>64.2</v>
      </c>
      <c r="M38" s="67">
        <v>63.7</v>
      </c>
      <c r="N38" s="67">
        <v>64</v>
      </c>
      <c r="O38" s="67">
        <v>64</v>
      </c>
      <c r="P38" s="67">
        <v>64.7</v>
      </c>
      <c r="Q38" s="67">
        <v>64.400000000000006</v>
      </c>
      <c r="R38" s="67">
        <v>64.400000000000006</v>
      </c>
      <c r="S38" s="67">
        <v>64.400000000000006</v>
      </c>
      <c r="T38" s="67">
        <v>64.400000000000006</v>
      </c>
      <c r="U38" s="67">
        <v>65</v>
      </c>
      <c r="V38" s="67">
        <v>57.2</v>
      </c>
      <c r="W38" s="67">
        <v>57.4</v>
      </c>
      <c r="X38" s="67">
        <v>64.7</v>
      </c>
      <c r="Y38" s="67">
        <v>64.7</v>
      </c>
      <c r="Z38" s="67">
        <v>64.7</v>
      </c>
      <c r="AA38" s="67">
        <v>65.3</v>
      </c>
      <c r="AB38" s="67">
        <v>65.3</v>
      </c>
      <c r="AC38" s="67">
        <v>65.599999999999994</v>
      </c>
      <c r="AD38" s="67">
        <v>64.900000000000006</v>
      </c>
      <c r="AE38" s="55">
        <v>64.8</v>
      </c>
      <c r="AF38" s="55">
        <v>65.400000000000006</v>
      </c>
      <c r="AG38" s="58">
        <v>69</v>
      </c>
      <c r="AH38" s="51">
        <f t="shared" si="2"/>
        <v>65.599999999999994</v>
      </c>
      <c r="AI38" s="52">
        <f t="shared" si="3"/>
        <v>57.1</v>
      </c>
      <c r="AK38" s="53"/>
    </row>
    <row r="39" spans="1:41" x14ac:dyDescent="0.25">
      <c r="A39" s="57" t="s">
        <v>24</v>
      </c>
      <c r="B39" s="55">
        <v>59</v>
      </c>
      <c r="C39" s="55">
        <v>59</v>
      </c>
      <c r="D39" s="55">
        <v>60</v>
      </c>
      <c r="E39" s="55">
        <v>38.299999999999997</v>
      </c>
      <c r="F39" s="55">
        <v>38.6</v>
      </c>
      <c r="G39" s="55">
        <v>38.799999999999997</v>
      </c>
      <c r="H39" s="55">
        <v>38.799999999999997</v>
      </c>
      <c r="I39" s="55">
        <v>58.4</v>
      </c>
      <c r="J39" s="55">
        <v>40</v>
      </c>
      <c r="K39" s="55">
        <v>41.1</v>
      </c>
      <c r="L39" s="67">
        <v>41.3</v>
      </c>
      <c r="M39" s="67">
        <v>59.1</v>
      </c>
      <c r="N39" s="67">
        <v>59.1</v>
      </c>
      <c r="O39" s="67">
        <v>59.1</v>
      </c>
      <c r="P39" s="67">
        <v>59.1</v>
      </c>
      <c r="Q39" s="67">
        <v>0</v>
      </c>
      <c r="R39" s="67">
        <v>0</v>
      </c>
      <c r="S39" s="67">
        <v>0</v>
      </c>
      <c r="T39" s="67">
        <v>0</v>
      </c>
      <c r="U39" s="67">
        <v>34.799999999999997</v>
      </c>
      <c r="V39" s="67">
        <v>34.799999999999997</v>
      </c>
      <c r="W39" s="67">
        <v>34.799999999999997</v>
      </c>
      <c r="X39" s="67">
        <v>59.5</v>
      </c>
      <c r="Y39" s="67">
        <v>59.5</v>
      </c>
      <c r="Z39" s="67">
        <v>60.4</v>
      </c>
      <c r="AA39" s="67">
        <v>60</v>
      </c>
      <c r="AB39" s="67">
        <v>60</v>
      </c>
      <c r="AC39" s="67">
        <v>60</v>
      </c>
      <c r="AD39" s="67">
        <v>55</v>
      </c>
      <c r="AE39" s="55">
        <v>55</v>
      </c>
      <c r="AF39" s="55">
        <v>54.9</v>
      </c>
      <c r="AG39" s="58">
        <v>60</v>
      </c>
      <c r="AH39" s="51">
        <f t="shared" si="2"/>
        <v>60.4</v>
      </c>
      <c r="AI39" s="52">
        <f t="shared" si="3"/>
        <v>0</v>
      </c>
      <c r="AK39" s="53"/>
    </row>
    <row r="40" spans="1:41" x14ac:dyDescent="0.25">
      <c r="A40" s="57" t="s">
        <v>25</v>
      </c>
      <c r="B40" s="55">
        <v>29</v>
      </c>
      <c r="C40" s="55">
        <v>29</v>
      </c>
      <c r="D40" s="55">
        <v>28.6</v>
      </c>
      <c r="E40" s="55">
        <v>29.1</v>
      </c>
      <c r="F40" s="55">
        <v>29.4</v>
      </c>
      <c r="G40" s="55">
        <v>29.7</v>
      </c>
      <c r="H40" s="55">
        <v>29.7</v>
      </c>
      <c r="I40" s="55">
        <v>23.2</v>
      </c>
      <c r="J40" s="55">
        <v>23.1</v>
      </c>
      <c r="K40" s="55">
        <v>25.3</v>
      </c>
      <c r="L40" s="48">
        <v>24.7</v>
      </c>
      <c r="M40" s="48">
        <v>29.4</v>
      </c>
      <c r="N40" s="48">
        <v>29.4</v>
      </c>
      <c r="O40" s="48">
        <v>29.4</v>
      </c>
      <c r="P40" s="48">
        <v>29.4</v>
      </c>
      <c r="Q40" s="48">
        <v>29.4</v>
      </c>
      <c r="R40" s="48">
        <v>29.4</v>
      </c>
      <c r="S40" s="48">
        <v>29.4</v>
      </c>
      <c r="T40" s="48">
        <v>29.4</v>
      </c>
      <c r="U40" s="48">
        <v>29.4</v>
      </c>
      <c r="V40" s="48">
        <v>29.4</v>
      </c>
      <c r="W40" s="48">
        <v>29.4</v>
      </c>
      <c r="X40" s="48">
        <v>29.4</v>
      </c>
      <c r="Y40" s="67">
        <v>29.4</v>
      </c>
      <c r="Z40" s="67">
        <v>29.4</v>
      </c>
      <c r="AA40" s="67">
        <v>29.4</v>
      </c>
      <c r="AB40" s="67">
        <v>29.4</v>
      </c>
      <c r="AC40" s="67">
        <v>29.4</v>
      </c>
      <c r="AD40" s="67">
        <v>29.2</v>
      </c>
      <c r="AE40" s="55">
        <v>29.1</v>
      </c>
      <c r="AF40" s="55">
        <v>29.2</v>
      </c>
      <c r="AG40" s="58">
        <v>30</v>
      </c>
      <c r="AH40" s="51">
        <f t="shared" si="2"/>
        <v>29.7</v>
      </c>
      <c r="AI40" s="52">
        <f t="shared" si="3"/>
        <v>23.1</v>
      </c>
      <c r="AK40" s="53"/>
    </row>
    <row r="41" spans="1:41" x14ac:dyDescent="0.25">
      <c r="A41" s="57" t="s">
        <v>85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55"/>
      <c r="AF41" s="55"/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68">
        <v>17</v>
      </c>
      <c r="C42" s="68">
        <v>17</v>
      </c>
      <c r="D42" s="68">
        <v>17</v>
      </c>
      <c r="E42" s="68">
        <v>17</v>
      </c>
      <c r="F42" s="68">
        <v>17</v>
      </c>
      <c r="G42" s="68">
        <v>17</v>
      </c>
      <c r="H42" s="68">
        <v>17</v>
      </c>
      <c r="I42" s="68">
        <v>17</v>
      </c>
      <c r="J42" s="68">
        <v>17</v>
      </c>
      <c r="K42" s="68">
        <v>17</v>
      </c>
      <c r="L42" s="48">
        <v>17</v>
      </c>
      <c r="M42" s="48">
        <v>17</v>
      </c>
      <c r="N42" s="48">
        <v>17</v>
      </c>
      <c r="O42" s="48">
        <v>17</v>
      </c>
      <c r="P42" s="48">
        <v>17</v>
      </c>
      <c r="Q42" s="48">
        <v>17</v>
      </c>
      <c r="R42" s="48">
        <v>17</v>
      </c>
      <c r="S42" s="48">
        <v>17</v>
      </c>
      <c r="T42" s="48">
        <v>17</v>
      </c>
      <c r="U42" s="48">
        <v>17</v>
      </c>
      <c r="V42" s="48">
        <v>17</v>
      </c>
      <c r="W42" s="48">
        <v>17</v>
      </c>
      <c r="X42" s="48">
        <v>17</v>
      </c>
      <c r="Y42" s="48">
        <v>17</v>
      </c>
      <c r="Z42" s="48">
        <v>17</v>
      </c>
      <c r="AA42" s="48">
        <v>17</v>
      </c>
      <c r="AB42" s="48">
        <v>17</v>
      </c>
      <c r="AC42" s="48">
        <v>17</v>
      </c>
      <c r="AD42" s="48">
        <v>17</v>
      </c>
      <c r="AE42" s="55">
        <v>17</v>
      </c>
      <c r="AF42" s="55">
        <v>14</v>
      </c>
      <c r="AG42" s="58">
        <v>24</v>
      </c>
      <c r="AH42" s="51">
        <f t="shared" si="2"/>
        <v>17</v>
      </c>
      <c r="AI42" s="52">
        <f t="shared" si="3"/>
        <v>14</v>
      </c>
      <c r="AK42" s="53"/>
    </row>
    <row r="43" spans="1:41" x14ac:dyDescent="0.25">
      <c r="A43" s="57" t="s">
        <v>27</v>
      </c>
      <c r="B43" s="55">
        <v>3</v>
      </c>
      <c r="C43" s="55">
        <v>3</v>
      </c>
      <c r="D43" s="55">
        <v>3</v>
      </c>
      <c r="E43" s="55">
        <v>3</v>
      </c>
      <c r="F43" s="55">
        <v>3</v>
      </c>
      <c r="G43" s="55">
        <v>3</v>
      </c>
      <c r="H43" s="55">
        <v>3</v>
      </c>
      <c r="I43" s="55">
        <v>3</v>
      </c>
      <c r="J43" s="55">
        <v>3</v>
      </c>
      <c r="K43" s="55">
        <v>3</v>
      </c>
      <c r="L43" s="48">
        <v>3</v>
      </c>
      <c r="M43" s="48">
        <v>3</v>
      </c>
      <c r="N43" s="48">
        <v>3</v>
      </c>
      <c r="O43" s="48">
        <v>3</v>
      </c>
      <c r="P43" s="48">
        <v>0</v>
      </c>
      <c r="Q43" s="48">
        <v>0</v>
      </c>
      <c r="R43" s="48">
        <v>0</v>
      </c>
      <c r="S43" s="48">
        <v>0</v>
      </c>
      <c r="T43" s="48">
        <v>0</v>
      </c>
      <c r="U43" s="48">
        <v>0</v>
      </c>
      <c r="V43" s="48">
        <v>0</v>
      </c>
      <c r="W43" s="48">
        <v>0</v>
      </c>
      <c r="X43" s="48">
        <v>0</v>
      </c>
      <c r="Y43" s="48">
        <v>0</v>
      </c>
      <c r="Z43" s="48">
        <v>0</v>
      </c>
      <c r="AA43" s="48">
        <v>0</v>
      </c>
      <c r="AB43" s="48">
        <v>0</v>
      </c>
      <c r="AC43" s="48">
        <v>0</v>
      </c>
      <c r="AD43" s="48">
        <v>0</v>
      </c>
      <c r="AE43" s="55">
        <v>0</v>
      </c>
      <c r="AF43" s="55">
        <v>0</v>
      </c>
      <c r="AG43" s="58">
        <v>15</v>
      </c>
      <c r="AH43" s="51">
        <f t="shared" si="2"/>
        <v>3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13</v>
      </c>
      <c r="C44" s="55">
        <v>13</v>
      </c>
      <c r="D44" s="55">
        <v>13</v>
      </c>
      <c r="E44" s="55">
        <v>13</v>
      </c>
      <c r="F44" s="55">
        <v>13</v>
      </c>
      <c r="G44" s="55">
        <v>13</v>
      </c>
      <c r="H44" s="55">
        <v>13</v>
      </c>
      <c r="I44" s="55">
        <v>13</v>
      </c>
      <c r="J44" s="55">
        <v>13</v>
      </c>
      <c r="K44" s="55">
        <v>13</v>
      </c>
      <c r="L44" s="48">
        <v>13</v>
      </c>
      <c r="M44" s="48">
        <v>13</v>
      </c>
      <c r="N44" s="48">
        <v>13</v>
      </c>
      <c r="O44" s="48">
        <v>13</v>
      </c>
      <c r="P44" s="48">
        <v>13</v>
      </c>
      <c r="Q44" s="48">
        <v>13</v>
      </c>
      <c r="R44" s="48">
        <v>13</v>
      </c>
      <c r="S44" s="48">
        <v>13</v>
      </c>
      <c r="T44" s="48">
        <v>13</v>
      </c>
      <c r="U44" s="48">
        <v>13</v>
      </c>
      <c r="V44" s="48">
        <v>13</v>
      </c>
      <c r="W44" s="48">
        <v>13</v>
      </c>
      <c r="X44" s="48">
        <v>13</v>
      </c>
      <c r="Y44" s="48">
        <v>13</v>
      </c>
      <c r="Z44" s="48">
        <v>13</v>
      </c>
      <c r="AA44" s="48">
        <v>13</v>
      </c>
      <c r="AB44" s="48">
        <v>13</v>
      </c>
      <c r="AC44" s="48">
        <v>13</v>
      </c>
      <c r="AD44" s="48">
        <v>13</v>
      </c>
      <c r="AE44" s="55">
        <v>13</v>
      </c>
      <c r="AF44" s="55">
        <v>13</v>
      </c>
      <c r="AG44" s="58">
        <v>14.1</v>
      </c>
      <c r="AH44" s="51">
        <f t="shared" si="2"/>
        <v>13</v>
      </c>
      <c r="AI44" s="52">
        <f t="shared" si="3"/>
        <v>13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68">
        <v>14</v>
      </c>
      <c r="C45" s="68">
        <v>14</v>
      </c>
      <c r="D45" s="68">
        <v>14</v>
      </c>
      <c r="E45" s="68">
        <v>14</v>
      </c>
      <c r="F45" s="68">
        <v>14</v>
      </c>
      <c r="G45" s="68">
        <v>14</v>
      </c>
      <c r="H45" s="68">
        <v>14</v>
      </c>
      <c r="I45" s="68">
        <v>14</v>
      </c>
      <c r="J45" s="68">
        <v>14</v>
      </c>
      <c r="K45" s="68">
        <v>14</v>
      </c>
      <c r="L45" s="48">
        <v>14</v>
      </c>
      <c r="M45" s="48">
        <v>14</v>
      </c>
      <c r="N45" s="48">
        <v>14</v>
      </c>
      <c r="O45" s="48">
        <v>14</v>
      </c>
      <c r="P45" s="48">
        <v>14</v>
      </c>
      <c r="Q45" s="48">
        <v>14</v>
      </c>
      <c r="R45" s="48">
        <v>14</v>
      </c>
      <c r="S45" s="48">
        <v>14</v>
      </c>
      <c r="T45" s="48">
        <v>14</v>
      </c>
      <c r="U45" s="48">
        <v>14</v>
      </c>
      <c r="V45" s="48">
        <v>14</v>
      </c>
      <c r="W45" s="48">
        <v>14</v>
      </c>
      <c r="X45" s="48">
        <v>14</v>
      </c>
      <c r="Y45" s="48">
        <v>14</v>
      </c>
      <c r="Z45" s="48">
        <v>14</v>
      </c>
      <c r="AA45" s="48">
        <v>9</v>
      </c>
      <c r="AB45" s="48">
        <v>3.5</v>
      </c>
      <c r="AC45" s="48">
        <v>14</v>
      </c>
      <c r="AD45" s="48">
        <v>14</v>
      </c>
      <c r="AE45" s="55">
        <v>14</v>
      </c>
      <c r="AF45" s="55">
        <v>14</v>
      </c>
      <c r="AG45" s="58">
        <v>14</v>
      </c>
      <c r="AH45" s="51">
        <f t="shared" si="2"/>
        <v>14</v>
      </c>
      <c r="AI45" s="52">
        <f t="shared" si="3"/>
        <v>3.5</v>
      </c>
      <c r="AK45" s="53"/>
    </row>
    <row r="46" spans="1:41" x14ac:dyDescent="0.25">
      <c r="A46" s="57" t="s">
        <v>30</v>
      </c>
      <c r="B46" s="55">
        <v>9.9</v>
      </c>
      <c r="C46" s="55">
        <v>9.9</v>
      </c>
      <c r="D46" s="55">
        <v>9.9</v>
      </c>
      <c r="E46" s="55">
        <v>9.9</v>
      </c>
      <c r="F46" s="55">
        <v>9.9</v>
      </c>
      <c r="G46" s="55">
        <v>9.9</v>
      </c>
      <c r="H46" s="55">
        <v>9.9</v>
      </c>
      <c r="I46" s="55">
        <v>9.9</v>
      </c>
      <c r="J46" s="55">
        <v>9.9</v>
      </c>
      <c r="K46" s="55">
        <v>9.9</v>
      </c>
      <c r="L46" s="55">
        <v>9.9</v>
      </c>
      <c r="M46" s="55">
        <v>9.9</v>
      </c>
      <c r="N46" s="55">
        <v>9.9</v>
      </c>
      <c r="O46" s="55">
        <v>9.9</v>
      </c>
      <c r="P46" s="55">
        <v>9.9</v>
      </c>
      <c r="Q46" s="55">
        <v>9.9</v>
      </c>
      <c r="R46" s="55">
        <v>9.9</v>
      </c>
      <c r="S46" s="55">
        <v>9.9</v>
      </c>
      <c r="T46" s="55">
        <v>9.9</v>
      </c>
      <c r="U46" s="55">
        <v>9.9</v>
      </c>
      <c r="V46" s="55">
        <v>9.9</v>
      </c>
      <c r="W46" s="55">
        <v>9.9</v>
      </c>
      <c r="X46" s="55">
        <v>9.9</v>
      </c>
      <c r="Y46" s="55">
        <v>9.9</v>
      </c>
      <c r="Z46" s="55">
        <v>9.9</v>
      </c>
      <c r="AA46" s="55">
        <v>9.9</v>
      </c>
      <c r="AB46" s="55">
        <v>9.9</v>
      </c>
      <c r="AC46" s="55">
        <v>9.9</v>
      </c>
      <c r="AD46" s="55">
        <v>9.9</v>
      </c>
      <c r="AE46" s="55">
        <v>9.9</v>
      </c>
      <c r="AF46" s="55">
        <v>9.9</v>
      </c>
      <c r="AG46" s="58">
        <v>10.050000000000001</v>
      </c>
      <c r="AH46" s="51">
        <f t="shared" si="2"/>
        <v>9.9</v>
      </c>
      <c r="AI46" s="52">
        <f t="shared" si="3"/>
        <v>9.9</v>
      </c>
      <c r="AK46" s="53"/>
    </row>
    <row r="47" spans="1:41" x14ac:dyDescent="0.25">
      <c r="A47" s="57" t="s">
        <v>31</v>
      </c>
      <c r="B47" s="55">
        <v>3</v>
      </c>
      <c r="C47" s="55">
        <v>3</v>
      </c>
      <c r="D47" s="55">
        <v>3</v>
      </c>
      <c r="E47" s="55">
        <v>3</v>
      </c>
      <c r="F47" s="55">
        <v>3</v>
      </c>
      <c r="G47" s="55">
        <v>3</v>
      </c>
      <c r="H47" s="55">
        <v>3</v>
      </c>
      <c r="I47" s="55">
        <v>3</v>
      </c>
      <c r="J47" s="55">
        <v>3</v>
      </c>
      <c r="K47" s="55">
        <v>3</v>
      </c>
      <c r="L47" s="48">
        <v>3</v>
      </c>
      <c r="M47" s="48">
        <v>3</v>
      </c>
      <c r="N47" s="48">
        <v>3</v>
      </c>
      <c r="O47" s="48">
        <v>3</v>
      </c>
      <c r="P47" s="48">
        <v>3</v>
      </c>
      <c r="Q47" s="48">
        <v>3</v>
      </c>
      <c r="R47" s="48">
        <v>3</v>
      </c>
      <c r="S47" s="48">
        <v>3</v>
      </c>
      <c r="T47" s="48">
        <v>3</v>
      </c>
      <c r="U47" s="48">
        <v>3</v>
      </c>
      <c r="V47" s="48">
        <v>3</v>
      </c>
      <c r="W47" s="48">
        <v>6</v>
      </c>
      <c r="X47" s="48">
        <v>6</v>
      </c>
      <c r="Y47" s="48">
        <v>6</v>
      </c>
      <c r="Z47" s="48">
        <v>6</v>
      </c>
      <c r="AA47" s="48">
        <v>6</v>
      </c>
      <c r="AB47" s="48">
        <v>6</v>
      </c>
      <c r="AC47" s="48">
        <v>6</v>
      </c>
      <c r="AD47" s="48">
        <v>6</v>
      </c>
      <c r="AE47" s="55">
        <v>6</v>
      </c>
      <c r="AF47" s="55">
        <v>6</v>
      </c>
      <c r="AG47" s="58">
        <v>6.2</v>
      </c>
      <c r="AH47" s="51">
        <f t="shared" si="2"/>
        <v>6</v>
      </c>
      <c r="AI47" s="52">
        <f t="shared" si="3"/>
        <v>3</v>
      </c>
      <c r="AK47" s="53"/>
    </row>
    <row r="48" spans="1:41" ht="15.75" thickBot="1" x14ac:dyDescent="0.3">
      <c r="A48" s="62" t="s">
        <v>32</v>
      </c>
      <c r="B48" s="70"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T196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v>3.54</v>
      </c>
      <c r="Z48" s="70">
        <f t="shared" si="5"/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413.44</v>
      </c>
      <c r="C49" s="66">
        <f t="shared" si="6"/>
        <v>413.44</v>
      </c>
      <c r="D49" s="66">
        <f t="shared" si="6"/>
        <v>411.24</v>
      </c>
      <c r="E49" s="66">
        <f t="shared" si="6"/>
        <v>385.54</v>
      </c>
      <c r="F49" s="66">
        <f t="shared" si="6"/>
        <v>387.24</v>
      </c>
      <c r="G49" s="66">
        <f t="shared" si="6"/>
        <v>380.64</v>
      </c>
      <c r="H49" s="66">
        <f t="shared" si="6"/>
        <v>380.44</v>
      </c>
      <c r="I49" s="66">
        <f t="shared" si="6"/>
        <v>403.43999999999994</v>
      </c>
      <c r="J49" s="66">
        <f t="shared" si="6"/>
        <v>369.74</v>
      </c>
      <c r="K49" s="66">
        <f t="shared" si="6"/>
        <v>372.64</v>
      </c>
      <c r="L49" s="66">
        <f t="shared" si="6"/>
        <v>379.14</v>
      </c>
      <c r="M49" s="66">
        <f t="shared" si="6"/>
        <v>426.74</v>
      </c>
      <c r="N49" s="66">
        <f t="shared" si="6"/>
        <v>417.64</v>
      </c>
      <c r="O49" s="66">
        <f t="shared" si="6"/>
        <v>397.34</v>
      </c>
      <c r="P49" s="66">
        <f t="shared" si="6"/>
        <v>395.04</v>
      </c>
      <c r="Q49" s="66">
        <f t="shared" si="6"/>
        <v>361.44</v>
      </c>
      <c r="R49" s="66">
        <f t="shared" si="6"/>
        <v>361.44</v>
      </c>
      <c r="S49" s="66">
        <f t="shared" si="6"/>
        <v>361.44</v>
      </c>
      <c r="T49" s="66">
        <f t="shared" si="6"/>
        <v>364.03999999999996</v>
      </c>
      <c r="U49" s="66">
        <f t="shared" si="6"/>
        <v>389.64</v>
      </c>
      <c r="V49" s="66">
        <f t="shared" si="6"/>
        <v>363.23999999999995</v>
      </c>
      <c r="W49" s="66">
        <f t="shared" si="6"/>
        <v>367.34</v>
      </c>
      <c r="X49" s="66">
        <f t="shared" si="6"/>
        <v>428.44</v>
      </c>
      <c r="Y49" s="66">
        <f t="shared" si="6"/>
        <v>428.44</v>
      </c>
      <c r="Z49" s="66">
        <f t="shared" si="6"/>
        <v>429.34</v>
      </c>
      <c r="AA49" s="66">
        <f t="shared" si="6"/>
        <v>424.93999999999994</v>
      </c>
      <c r="AB49" s="66">
        <f t="shared" si="6"/>
        <v>419.43999999999994</v>
      </c>
      <c r="AC49" s="66">
        <f t="shared" si="6"/>
        <v>430.34</v>
      </c>
      <c r="AD49" s="66">
        <f t="shared" si="6"/>
        <v>424.53999999999996</v>
      </c>
      <c r="AE49" s="66">
        <f t="shared" si="6"/>
        <v>424.34000000000003</v>
      </c>
      <c r="AF49" s="66">
        <f t="shared" si="6"/>
        <v>422.14</v>
      </c>
      <c r="AG49" s="71">
        <f>SUM(AG36:AG48)</f>
        <v>489.91</v>
      </c>
      <c r="AH49" s="51">
        <f t="shared" si="2"/>
        <v>430.34</v>
      </c>
      <c r="AI49" s="52">
        <f t="shared" si="3"/>
        <v>361.44</v>
      </c>
      <c r="AK49" s="53"/>
    </row>
    <row r="50" spans="1:37" x14ac:dyDescent="0.25">
      <c r="A50" s="54" t="s">
        <v>34</v>
      </c>
      <c r="B50" s="55">
        <v>0</v>
      </c>
      <c r="C50" s="55">
        <v>0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  <c r="Q50" s="72">
        <v>0</v>
      </c>
      <c r="R50" s="72">
        <v>0</v>
      </c>
      <c r="S50" s="48">
        <v>0</v>
      </c>
      <c r="T50" s="48">
        <v>0</v>
      </c>
      <c r="U50" s="48">
        <v>0</v>
      </c>
      <c r="V50" s="48">
        <v>0</v>
      </c>
      <c r="W50" s="48">
        <v>0</v>
      </c>
      <c r="X50" s="48">
        <v>9.1</v>
      </c>
      <c r="Y50" s="48">
        <v>30.1</v>
      </c>
      <c r="Z50" s="48">
        <v>60.1</v>
      </c>
      <c r="AA50" s="48">
        <v>20</v>
      </c>
      <c r="AB50" s="48">
        <v>29.4</v>
      </c>
      <c r="AC50" s="48">
        <v>10.199999999999999</v>
      </c>
      <c r="AD50" s="48">
        <v>0</v>
      </c>
      <c r="AE50" s="48">
        <v>0</v>
      </c>
      <c r="AF50" s="48">
        <v>0</v>
      </c>
      <c r="AG50" s="56">
        <v>60</v>
      </c>
      <c r="AH50" s="51">
        <f t="shared" si="2"/>
        <v>60.1</v>
      </c>
      <c r="AI50" s="52">
        <f t="shared" si="3"/>
        <v>0</v>
      </c>
      <c r="AK50" s="53"/>
    </row>
    <row r="51" spans="1:37" x14ac:dyDescent="0.25">
      <c r="A51" s="57" t="s">
        <v>35</v>
      </c>
      <c r="B51" s="55">
        <v>0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72">
        <v>0</v>
      </c>
      <c r="M51" s="72">
        <v>0</v>
      </c>
      <c r="N51" s="72">
        <v>0</v>
      </c>
      <c r="O51" s="72">
        <v>0</v>
      </c>
      <c r="P51" s="72">
        <v>0</v>
      </c>
      <c r="Q51" s="72">
        <v>0</v>
      </c>
      <c r="R51" s="72">
        <v>0</v>
      </c>
      <c r="S51" s="48">
        <v>0</v>
      </c>
      <c r="T51" s="48">
        <v>0</v>
      </c>
      <c r="U51" s="67">
        <v>0</v>
      </c>
      <c r="V51" s="67">
        <v>0</v>
      </c>
      <c r="W51" s="67">
        <v>0</v>
      </c>
      <c r="X51" s="67">
        <v>0</v>
      </c>
      <c r="Y51" s="67">
        <v>15.1</v>
      </c>
      <c r="Z51" s="67">
        <v>27.5</v>
      </c>
      <c r="AA51" s="67">
        <v>12.1</v>
      </c>
      <c r="AB51" s="67">
        <v>13.3</v>
      </c>
      <c r="AC51" s="67">
        <v>3.8</v>
      </c>
      <c r="AD51" s="67">
        <v>0</v>
      </c>
      <c r="AE51" s="67">
        <v>0</v>
      </c>
      <c r="AF51" s="67">
        <v>0</v>
      </c>
      <c r="AG51" s="58">
        <v>32</v>
      </c>
      <c r="AH51" s="51">
        <f t="shared" si="2"/>
        <v>27.5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>
        <v>0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73">
        <v>0</v>
      </c>
      <c r="M52" s="73">
        <v>0</v>
      </c>
      <c r="N52" s="73">
        <v>0</v>
      </c>
      <c r="O52" s="73">
        <v>0</v>
      </c>
      <c r="P52" s="73">
        <v>0</v>
      </c>
      <c r="Q52" s="73">
        <v>0</v>
      </c>
      <c r="R52" s="73">
        <v>0</v>
      </c>
      <c r="S52" s="48">
        <v>0</v>
      </c>
      <c r="T52" s="48">
        <v>0</v>
      </c>
      <c r="U52" s="74">
        <v>0</v>
      </c>
      <c r="V52" s="74">
        <v>0</v>
      </c>
      <c r="W52" s="74">
        <v>0</v>
      </c>
      <c r="X52" s="74">
        <v>0</v>
      </c>
      <c r="Y52" s="74">
        <v>5.5</v>
      </c>
      <c r="Z52" s="74">
        <v>10.1</v>
      </c>
      <c r="AA52" s="74">
        <v>4.4000000000000004</v>
      </c>
      <c r="AB52" s="74">
        <v>4.9000000000000004</v>
      </c>
      <c r="AC52" s="74">
        <v>1.4</v>
      </c>
      <c r="AD52" s="74">
        <v>0</v>
      </c>
      <c r="AE52" s="74">
        <v>0</v>
      </c>
      <c r="AF52" s="74">
        <v>0</v>
      </c>
      <c r="AG52" s="75">
        <v>14</v>
      </c>
      <c r="AH52" s="51">
        <f t="shared" si="2"/>
        <v>10.1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0</v>
      </c>
      <c r="N53" s="66">
        <f t="shared" si="7"/>
        <v>0</v>
      </c>
      <c r="O53" s="66">
        <f t="shared" si="7"/>
        <v>0</v>
      </c>
      <c r="P53" s="66">
        <f t="shared" si="7"/>
        <v>0</v>
      </c>
      <c r="Q53" s="66">
        <f t="shared" si="7"/>
        <v>0</v>
      </c>
      <c r="R53" s="66">
        <f t="shared" si="7"/>
        <v>0</v>
      </c>
      <c r="S53" s="66">
        <f t="shared" si="7"/>
        <v>0</v>
      </c>
      <c r="T53" s="66">
        <f t="shared" si="7"/>
        <v>0</v>
      </c>
      <c r="U53" s="66">
        <f t="shared" si="7"/>
        <v>0</v>
      </c>
      <c r="V53" s="66">
        <f t="shared" si="7"/>
        <v>0</v>
      </c>
      <c r="W53" s="66">
        <f t="shared" si="7"/>
        <v>0</v>
      </c>
      <c r="X53" s="66">
        <f t="shared" si="7"/>
        <v>9.1</v>
      </c>
      <c r="Y53" s="66">
        <f t="shared" si="7"/>
        <v>50.7</v>
      </c>
      <c r="Z53" s="66">
        <f t="shared" si="7"/>
        <v>97.699999999999989</v>
      </c>
      <c r="AA53" s="66">
        <f t="shared" si="7"/>
        <v>36.5</v>
      </c>
      <c r="AB53" s="66">
        <f t="shared" si="7"/>
        <v>47.6</v>
      </c>
      <c r="AC53" s="66">
        <f t="shared" si="7"/>
        <v>15.4</v>
      </c>
      <c r="AD53" s="66">
        <f t="shared" si="7"/>
        <v>0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97.699999999999989</v>
      </c>
      <c r="AI53" s="52">
        <f t="shared" si="3"/>
        <v>0</v>
      </c>
      <c r="AK53" s="53"/>
    </row>
    <row r="54" spans="1:37" x14ac:dyDescent="0.25">
      <c r="A54" s="54" t="s">
        <v>205</v>
      </c>
      <c r="B54" s="48">
        <v>0</v>
      </c>
      <c r="C54" s="48">
        <v>0</v>
      </c>
      <c r="D54" s="48">
        <v>0</v>
      </c>
      <c r="E54" s="48">
        <v>0</v>
      </c>
      <c r="F54" s="48">
        <v>0</v>
      </c>
      <c r="G54" s="48">
        <v>0</v>
      </c>
      <c r="H54" s="48">
        <v>0</v>
      </c>
      <c r="I54" s="48">
        <v>0</v>
      </c>
      <c r="J54" s="48">
        <v>0</v>
      </c>
      <c r="K54" s="48">
        <v>0</v>
      </c>
      <c r="L54" s="48">
        <v>0</v>
      </c>
      <c r="M54" s="48">
        <v>0</v>
      </c>
      <c r="N54" s="48">
        <v>0</v>
      </c>
      <c r="O54" s="48">
        <v>0</v>
      </c>
      <c r="P54" s="48">
        <v>0</v>
      </c>
      <c r="Q54" s="48">
        <v>0</v>
      </c>
      <c r="R54" s="48">
        <v>0</v>
      </c>
      <c r="S54" s="48">
        <v>0</v>
      </c>
      <c r="T54" s="48">
        <v>0</v>
      </c>
      <c r="U54" s="48">
        <v>0</v>
      </c>
      <c r="V54" s="48">
        <v>0</v>
      </c>
      <c r="W54" s="48">
        <v>0</v>
      </c>
      <c r="X54" s="48">
        <v>0</v>
      </c>
      <c r="Y54" s="48">
        <v>0</v>
      </c>
      <c r="Z54" s="48">
        <v>20</v>
      </c>
      <c r="AA54" s="48">
        <v>29.7</v>
      </c>
      <c r="AB54" s="48">
        <v>29.7</v>
      </c>
      <c r="AC54" s="48">
        <v>32.299999999999997</v>
      </c>
      <c r="AD54" s="48">
        <v>21.2</v>
      </c>
      <c r="AE54" s="48">
        <v>12.5</v>
      </c>
      <c r="AF54" s="48">
        <v>11.1</v>
      </c>
      <c r="AG54" s="56"/>
      <c r="AH54" s="51">
        <f t="shared" si="2"/>
        <v>32.299999999999997</v>
      </c>
      <c r="AI54" s="52">
        <f t="shared" si="3"/>
        <v>0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48">
        <v>0</v>
      </c>
      <c r="M55" s="48">
        <v>0</v>
      </c>
      <c r="N55" s="48">
        <v>0</v>
      </c>
      <c r="O55" s="48">
        <v>0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48">
        <v>0</v>
      </c>
      <c r="V55" s="48">
        <v>0</v>
      </c>
      <c r="W55" s="76">
        <v>0</v>
      </c>
      <c r="X55" s="76">
        <v>0</v>
      </c>
      <c r="Y55" s="76">
        <v>0</v>
      </c>
      <c r="Z55" s="76">
        <v>0</v>
      </c>
      <c r="AA55" s="67">
        <v>0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-70</v>
      </c>
      <c r="C56" s="67">
        <v>-63</v>
      </c>
      <c r="D56" s="67">
        <v>-46</v>
      </c>
      <c r="E56" s="67">
        <v>-62</v>
      </c>
      <c r="F56" s="67">
        <v>-59.5</v>
      </c>
      <c r="G56" s="48">
        <v>-48.1</v>
      </c>
      <c r="H56" s="48">
        <v>-80</v>
      </c>
      <c r="I56" s="48">
        <v>-76</v>
      </c>
      <c r="J56" s="48">
        <v>-73.7</v>
      </c>
      <c r="K56" s="48">
        <v>-46.7</v>
      </c>
      <c r="L56" s="67">
        <v>-19</v>
      </c>
      <c r="M56" s="67">
        <v>-25</v>
      </c>
      <c r="N56" s="67">
        <v>-50</v>
      </c>
      <c r="O56" s="67">
        <v>-45</v>
      </c>
      <c r="P56" s="67">
        <v>-17</v>
      </c>
      <c r="Q56" s="67">
        <v>0</v>
      </c>
      <c r="R56" s="67">
        <v>-20.5</v>
      </c>
      <c r="S56" s="67">
        <v>-26.6</v>
      </c>
      <c r="T56" s="67">
        <v>-24.3</v>
      </c>
      <c r="U56" s="67">
        <v>-35</v>
      </c>
      <c r="V56" s="67">
        <v>-55.4</v>
      </c>
      <c r="W56" s="77">
        <v>-14.4</v>
      </c>
      <c r="X56" s="77">
        <v>-7.4</v>
      </c>
      <c r="Y56" s="77">
        <v>7</v>
      </c>
      <c r="Z56" s="77">
        <v>0</v>
      </c>
      <c r="AA56" s="67">
        <v>0</v>
      </c>
      <c r="AB56" s="67">
        <v>-53.6</v>
      </c>
      <c r="AC56" s="67">
        <v>-65</v>
      </c>
      <c r="AD56" s="67">
        <v>-45</v>
      </c>
      <c r="AE56" s="67">
        <v>-37.299999999999997</v>
      </c>
      <c r="AF56" s="67">
        <v>-35.5</v>
      </c>
      <c r="AG56" s="78"/>
      <c r="AH56" s="51">
        <f t="shared" si="2"/>
        <v>7</v>
      </c>
      <c r="AI56" s="52">
        <f t="shared" si="3"/>
        <v>-80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67">
        <v>0</v>
      </c>
      <c r="M57" s="67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0</v>
      </c>
      <c r="AA57" s="67">
        <v>0</v>
      </c>
      <c r="AB57" s="67">
        <v>0</v>
      </c>
      <c r="AC57" s="67">
        <v>0</v>
      </c>
      <c r="AD57" s="67">
        <v>0</v>
      </c>
      <c r="AE57" s="79">
        <v>0</v>
      </c>
      <c r="AF57" s="79">
        <v>0</v>
      </c>
      <c r="AG57" s="78"/>
      <c r="AH57" s="51">
        <f t="shared" si="2"/>
        <v>0</v>
      </c>
      <c r="AI57" s="52">
        <f t="shared" si="3"/>
        <v>0</v>
      </c>
      <c r="AK57" s="53"/>
    </row>
    <row r="58" spans="1:37" x14ac:dyDescent="0.25">
      <c r="A58" s="57" t="s">
        <v>40</v>
      </c>
      <c r="B58" s="79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87</v>
      </c>
      <c r="B59" s="67">
        <v>0</v>
      </c>
      <c r="C59" s="67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80">
        <v>0</v>
      </c>
      <c r="N59" s="80">
        <v>0</v>
      </c>
      <c r="O59" s="80">
        <v>0</v>
      </c>
      <c r="P59" s="80">
        <v>0</v>
      </c>
      <c r="Q59" s="80">
        <v>0</v>
      </c>
      <c r="R59" s="80">
        <v>0</v>
      </c>
      <c r="S59" s="80">
        <v>0</v>
      </c>
      <c r="T59" s="80">
        <v>0</v>
      </c>
      <c r="U59" s="80">
        <v>0</v>
      </c>
      <c r="V59" s="80">
        <v>0</v>
      </c>
      <c r="W59" s="80">
        <v>0</v>
      </c>
      <c r="X59" s="80">
        <v>0</v>
      </c>
      <c r="Y59" s="80">
        <v>0</v>
      </c>
      <c r="Z59" s="80">
        <v>0</v>
      </c>
      <c r="AA59" s="80">
        <v>0</v>
      </c>
      <c r="AB59" s="80">
        <v>0</v>
      </c>
      <c r="AC59" s="80">
        <v>0</v>
      </c>
      <c r="AD59" s="80">
        <v>0</v>
      </c>
      <c r="AE59" s="80">
        <v>0</v>
      </c>
      <c r="AF59" s="80">
        <v>0</v>
      </c>
      <c r="AG59" s="78"/>
      <c r="AH59" s="51">
        <f t="shared" si="2"/>
        <v>0</v>
      </c>
      <c r="AI59" s="52">
        <f t="shared" si="3"/>
        <v>0</v>
      </c>
      <c r="AK59" s="53"/>
    </row>
    <row r="60" spans="1:37" x14ac:dyDescent="0.25">
      <c r="A60" s="57" t="s">
        <v>88</v>
      </c>
      <c r="B60" s="79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48">
        <v>0</v>
      </c>
      <c r="I60" s="48">
        <v>0</v>
      </c>
      <c r="J60" s="48">
        <v>0</v>
      </c>
      <c r="K60" s="48">
        <v>0</v>
      </c>
      <c r="L60" s="48">
        <v>0</v>
      </c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89</v>
      </c>
      <c r="B61" s="79">
        <v>8</v>
      </c>
      <c r="C61" s="79">
        <v>8</v>
      </c>
      <c r="D61" s="79">
        <v>8</v>
      </c>
      <c r="E61" s="79">
        <v>8</v>
      </c>
      <c r="F61" s="79">
        <v>0</v>
      </c>
      <c r="G61" s="79">
        <v>0</v>
      </c>
      <c r="H61" s="79">
        <v>0</v>
      </c>
      <c r="I61" s="79">
        <v>0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0</v>
      </c>
      <c r="R61" s="79">
        <v>0</v>
      </c>
      <c r="S61" s="79">
        <v>0</v>
      </c>
      <c r="T61" s="79">
        <v>0</v>
      </c>
      <c r="U61" s="79">
        <v>0</v>
      </c>
      <c r="V61" s="79">
        <v>0</v>
      </c>
      <c r="W61" s="79">
        <v>0</v>
      </c>
      <c r="X61" s="79">
        <v>0</v>
      </c>
      <c r="Y61" s="79">
        <v>0</v>
      </c>
      <c r="Z61" s="79">
        <v>0</v>
      </c>
      <c r="AA61" s="79">
        <v>8</v>
      </c>
      <c r="AB61" s="79">
        <v>8</v>
      </c>
      <c r="AC61" s="79">
        <v>8</v>
      </c>
      <c r="AD61" s="79">
        <v>8</v>
      </c>
      <c r="AE61" s="79">
        <v>8</v>
      </c>
      <c r="AF61" s="79">
        <v>8</v>
      </c>
      <c r="AG61" s="78"/>
      <c r="AH61" s="51">
        <f t="shared" si="2"/>
        <v>8</v>
      </c>
      <c r="AI61" s="52">
        <f t="shared" si="3"/>
        <v>0</v>
      </c>
      <c r="AK61" s="53"/>
    </row>
    <row r="62" spans="1:37" x14ac:dyDescent="0.25">
      <c r="A62" s="57" t="s">
        <v>90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82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92</v>
      </c>
      <c r="B64" s="79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48">
        <v>0</v>
      </c>
      <c r="I64" s="48">
        <v>0</v>
      </c>
      <c r="J64" s="48">
        <v>0</v>
      </c>
      <c r="K64" s="48">
        <v>0</v>
      </c>
      <c r="L64" s="48">
        <v>0</v>
      </c>
      <c r="M64" s="82">
        <v>0</v>
      </c>
      <c r="N64" s="82">
        <v>0</v>
      </c>
      <c r="O64" s="82">
        <v>0</v>
      </c>
      <c r="P64" s="82">
        <v>0</v>
      </c>
      <c r="Q64" s="82">
        <v>0</v>
      </c>
      <c r="R64" s="82">
        <v>0</v>
      </c>
      <c r="S64" s="82">
        <v>0</v>
      </c>
      <c r="T64" s="82">
        <v>0</v>
      </c>
      <c r="U64" s="82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-62</v>
      </c>
      <c r="C65" s="66">
        <f t="shared" ref="C65:AF65" si="8">SUM(C54:C64)</f>
        <v>-55</v>
      </c>
      <c r="D65" s="66">
        <f t="shared" si="8"/>
        <v>-38</v>
      </c>
      <c r="E65" s="66">
        <f t="shared" si="8"/>
        <v>-54</v>
      </c>
      <c r="F65" s="66">
        <f>SUM(F54:F64)</f>
        <v>-59.5</v>
      </c>
      <c r="G65" s="66">
        <f t="shared" si="8"/>
        <v>-48.1</v>
      </c>
      <c r="H65" s="66">
        <f t="shared" si="8"/>
        <v>-80</v>
      </c>
      <c r="I65" s="66">
        <f t="shared" si="8"/>
        <v>-76</v>
      </c>
      <c r="J65" s="66">
        <f t="shared" si="8"/>
        <v>-73.7</v>
      </c>
      <c r="K65" s="66">
        <f t="shared" si="8"/>
        <v>-46.7</v>
      </c>
      <c r="L65" s="66">
        <f t="shared" si="8"/>
        <v>-19</v>
      </c>
      <c r="M65" s="66">
        <f t="shared" si="8"/>
        <v>-25</v>
      </c>
      <c r="N65" s="66">
        <f t="shared" si="8"/>
        <v>-50</v>
      </c>
      <c r="O65" s="66">
        <f t="shared" si="8"/>
        <v>-45</v>
      </c>
      <c r="P65" s="66">
        <f t="shared" si="8"/>
        <v>-17</v>
      </c>
      <c r="Q65" s="66">
        <f t="shared" si="8"/>
        <v>0</v>
      </c>
      <c r="R65" s="66">
        <f t="shared" si="8"/>
        <v>-20.5</v>
      </c>
      <c r="S65" s="66">
        <f t="shared" si="8"/>
        <v>-26.6</v>
      </c>
      <c r="T65" s="66">
        <f t="shared" si="8"/>
        <v>-24.3</v>
      </c>
      <c r="U65" s="66">
        <f t="shared" si="8"/>
        <v>-35</v>
      </c>
      <c r="V65" s="66">
        <f t="shared" si="8"/>
        <v>-55.4</v>
      </c>
      <c r="W65" s="66">
        <f t="shared" si="8"/>
        <v>-14.4</v>
      </c>
      <c r="X65" s="66">
        <f t="shared" si="8"/>
        <v>-7.4</v>
      </c>
      <c r="Y65" s="66">
        <f t="shared" si="8"/>
        <v>7</v>
      </c>
      <c r="Z65" s="66">
        <f t="shared" si="8"/>
        <v>20</v>
      </c>
      <c r="AA65" s="66">
        <f t="shared" si="8"/>
        <v>37.700000000000003</v>
      </c>
      <c r="AB65" s="66">
        <f t="shared" si="8"/>
        <v>-15.900000000000002</v>
      </c>
      <c r="AC65" s="66">
        <f t="shared" si="8"/>
        <v>-24.700000000000003</v>
      </c>
      <c r="AD65" s="66">
        <f t="shared" si="8"/>
        <v>-15.8</v>
      </c>
      <c r="AE65" s="66">
        <f t="shared" si="8"/>
        <v>-16.799999999999997</v>
      </c>
      <c r="AF65" s="66">
        <f t="shared" si="8"/>
        <v>-16.399999999999999</v>
      </c>
      <c r="AG65" s="71">
        <f>SUM(AG54:AG64)</f>
        <v>0</v>
      </c>
      <c r="AH65" s="51">
        <f t="shared" si="2"/>
        <v>37.700000000000003</v>
      </c>
      <c r="AI65" s="52">
        <f t="shared" si="3"/>
        <v>-80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207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209</v>
      </c>
      <c r="B70" s="88">
        <f>B65+B53+B49+B35+B69</f>
        <v>1116.6400000000001</v>
      </c>
      <c r="C70" s="88">
        <f t="shared" ref="C70:AG70" si="10">C65+C53+C49+C35+C69</f>
        <v>1108.6400000000001</v>
      </c>
      <c r="D70" s="88">
        <f t="shared" si="10"/>
        <v>1097.24</v>
      </c>
      <c r="E70" s="88">
        <f t="shared" si="10"/>
        <v>1081.74</v>
      </c>
      <c r="F70" s="88">
        <f t="shared" si="10"/>
        <v>1077.94</v>
      </c>
      <c r="G70" s="88">
        <f t="shared" si="10"/>
        <v>1082.74</v>
      </c>
      <c r="H70" s="88">
        <f t="shared" si="10"/>
        <v>1050.6400000000001</v>
      </c>
      <c r="I70" s="88">
        <f t="shared" si="10"/>
        <v>1065.6399999999999</v>
      </c>
      <c r="J70" s="88">
        <f t="shared" si="10"/>
        <v>1034.24</v>
      </c>
      <c r="K70" s="88">
        <f t="shared" si="10"/>
        <v>1064.1400000000001</v>
      </c>
      <c r="L70" s="88">
        <f t="shared" si="10"/>
        <v>1096.44</v>
      </c>
      <c r="M70" s="88">
        <f t="shared" si="10"/>
        <v>1177.1399999999999</v>
      </c>
      <c r="N70" s="88">
        <f t="shared" si="10"/>
        <v>1151.04</v>
      </c>
      <c r="O70" s="88">
        <f t="shared" si="10"/>
        <v>1135.74</v>
      </c>
      <c r="P70" s="88">
        <f t="shared" si="10"/>
        <v>1161.44</v>
      </c>
      <c r="Q70" s="88">
        <f t="shared" si="10"/>
        <v>1144.8399999999999</v>
      </c>
      <c r="R70" s="88">
        <f t="shared" si="10"/>
        <v>1120.3399999999999</v>
      </c>
      <c r="S70" s="88">
        <f t="shared" si="10"/>
        <v>1131.24</v>
      </c>
      <c r="T70" s="88">
        <f t="shared" si="10"/>
        <v>1143.3399999999999</v>
      </c>
      <c r="U70" s="88">
        <f t="shared" si="10"/>
        <v>1153.2399999999998</v>
      </c>
      <c r="V70" s="88">
        <f t="shared" si="10"/>
        <v>1106.4399999999998</v>
      </c>
      <c r="W70" s="88">
        <f t="shared" si="10"/>
        <v>1125.74</v>
      </c>
      <c r="X70" s="88">
        <f t="shared" si="10"/>
        <v>1281.7399999999998</v>
      </c>
      <c r="Y70" s="88">
        <f t="shared" si="10"/>
        <v>1386.7400000000002</v>
      </c>
      <c r="Z70" s="88">
        <f t="shared" si="10"/>
        <v>1423.64</v>
      </c>
      <c r="AA70" s="88">
        <f t="shared" si="10"/>
        <v>1402.74</v>
      </c>
      <c r="AB70" s="88">
        <f t="shared" si="10"/>
        <v>1352.74</v>
      </c>
      <c r="AC70" s="88">
        <f t="shared" si="10"/>
        <v>1344.74</v>
      </c>
      <c r="AD70" s="88">
        <f t="shared" si="10"/>
        <v>1294.24</v>
      </c>
      <c r="AE70" s="88">
        <f t="shared" si="10"/>
        <v>1266.74</v>
      </c>
      <c r="AF70" s="88">
        <f t="shared" si="10"/>
        <v>1184.94</v>
      </c>
      <c r="AG70" s="88">
        <f t="shared" si="10"/>
        <v>2068.14</v>
      </c>
      <c r="AH70" s="51">
        <f t="shared" si="2"/>
        <v>1423.64</v>
      </c>
      <c r="AI70" s="52">
        <f t="shared" si="3"/>
        <v>1034.24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208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0</v>
      </c>
      <c r="AI71" s="52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210</v>
      </c>
      <c r="B72" s="88">
        <f>B70+B71</f>
        <v>1116.6400000000001</v>
      </c>
      <c r="C72" s="88">
        <f t="shared" ref="C72:AF72" si="11">C69+C65+C53+C49+C35+C71</f>
        <v>1108.6400000000001</v>
      </c>
      <c r="D72" s="88">
        <f t="shared" si="11"/>
        <v>1097.24</v>
      </c>
      <c r="E72" s="88">
        <f t="shared" si="11"/>
        <v>1081.74</v>
      </c>
      <c r="F72" s="88">
        <f t="shared" si="11"/>
        <v>1077.94</v>
      </c>
      <c r="G72" s="88">
        <f t="shared" si="11"/>
        <v>1082.74</v>
      </c>
      <c r="H72" s="88">
        <f t="shared" si="11"/>
        <v>1050.6400000000001</v>
      </c>
      <c r="I72" s="88">
        <f t="shared" si="11"/>
        <v>1065.6399999999999</v>
      </c>
      <c r="J72" s="88">
        <f t="shared" si="11"/>
        <v>1034.24</v>
      </c>
      <c r="K72" s="88">
        <f t="shared" si="11"/>
        <v>1064.1400000000001</v>
      </c>
      <c r="L72" s="88">
        <f t="shared" si="11"/>
        <v>1096.44</v>
      </c>
      <c r="M72" s="88">
        <f t="shared" si="11"/>
        <v>1177.1399999999999</v>
      </c>
      <c r="N72" s="88">
        <f t="shared" si="11"/>
        <v>1151.04</v>
      </c>
      <c r="O72" s="88">
        <f t="shared" si="11"/>
        <v>1135.74</v>
      </c>
      <c r="P72" s="88">
        <f t="shared" si="11"/>
        <v>1161.44</v>
      </c>
      <c r="Q72" s="88">
        <f t="shared" si="11"/>
        <v>1144.8399999999999</v>
      </c>
      <c r="R72" s="88">
        <f t="shared" si="11"/>
        <v>1120.3399999999999</v>
      </c>
      <c r="S72" s="88">
        <f t="shared" si="11"/>
        <v>1131.24</v>
      </c>
      <c r="T72" s="88">
        <f t="shared" si="11"/>
        <v>1143.3399999999999</v>
      </c>
      <c r="U72" s="88">
        <f t="shared" si="11"/>
        <v>1153.2399999999998</v>
      </c>
      <c r="V72" s="88">
        <f t="shared" si="11"/>
        <v>1106.4399999999998</v>
      </c>
      <c r="W72" s="88">
        <f t="shared" si="11"/>
        <v>1125.74</v>
      </c>
      <c r="X72" s="88">
        <f t="shared" si="11"/>
        <v>1281.7399999999998</v>
      </c>
      <c r="Y72" s="88">
        <f t="shared" si="11"/>
        <v>1386.7400000000002</v>
      </c>
      <c r="Z72" s="88">
        <f t="shared" si="11"/>
        <v>1423.64</v>
      </c>
      <c r="AA72" s="88">
        <f t="shared" si="11"/>
        <v>1402.74</v>
      </c>
      <c r="AB72" s="88">
        <f t="shared" si="11"/>
        <v>1352.74</v>
      </c>
      <c r="AC72" s="88">
        <f t="shared" si="11"/>
        <v>1344.74</v>
      </c>
      <c r="AD72" s="88">
        <f t="shared" si="11"/>
        <v>1294.24</v>
      </c>
      <c r="AE72" s="88">
        <f t="shared" si="11"/>
        <v>1266.74</v>
      </c>
      <c r="AF72" s="88">
        <f t="shared" si="11"/>
        <v>1184.94</v>
      </c>
      <c r="AG72" s="71">
        <f>AG69+AG65+AG53+AG49+AG35+AG71</f>
        <v>2068.14</v>
      </c>
      <c r="AH72" s="51">
        <f t="shared" si="2"/>
        <v>1423.64</v>
      </c>
      <c r="AI72" s="52">
        <f t="shared" si="3"/>
        <v>1034.24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AF73" si="12">IF(B57&lt;0,B57*-1,0)</f>
        <v>0</v>
      </c>
      <c r="C73" s="79">
        <f t="shared" si="12"/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 t="shared" si="12"/>
        <v>0</v>
      </c>
      <c r="S73" s="79">
        <f t="shared" si="12"/>
        <v>0</v>
      </c>
      <c r="T73" s="79">
        <f t="shared" si="12"/>
        <v>0</v>
      </c>
      <c r="U73" s="79">
        <f t="shared" si="12"/>
        <v>0</v>
      </c>
      <c r="V73" s="79">
        <f t="shared" si="12"/>
        <v>0</v>
      </c>
      <c r="W73" s="79">
        <f t="shared" si="12"/>
        <v>0</v>
      </c>
      <c r="X73" s="79">
        <f t="shared" si="12"/>
        <v>0</v>
      </c>
      <c r="Y73" s="79">
        <f t="shared" si="12"/>
        <v>0</v>
      </c>
      <c r="Z73" s="79">
        <f t="shared" si="12"/>
        <v>0</v>
      </c>
      <c r="AA73" s="79">
        <f t="shared" si="12"/>
        <v>0</v>
      </c>
      <c r="AB73" s="79">
        <f t="shared" si="12"/>
        <v>0</v>
      </c>
      <c r="AC73" s="79">
        <f t="shared" si="12"/>
        <v>0</v>
      </c>
      <c r="AD73" s="79">
        <f t="shared" si="12"/>
        <v>0</v>
      </c>
      <c r="AE73" s="79">
        <f t="shared" si="12"/>
        <v>0</v>
      </c>
      <c r="AF73" s="79">
        <f t="shared" si="12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AF74" si="13">IF(B55&lt;0,B55*-1,0)</f>
        <v>0</v>
      </c>
      <c r="C74" s="79">
        <f t="shared" si="13"/>
        <v>0</v>
      </c>
      <c r="D74" s="79">
        <f t="shared" si="13"/>
        <v>0</v>
      </c>
      <c r="E74" s="79">
        <f t="shared" si="13"/>
        <v>0</v>
      </c>
      <c r="F74" s="79">
        <f t="shared" si="13"/>
        <v>0</v>
      </c>
      <c r="G74" s="79">
        <f t="shared" si="13"/>
        <v>0</v>
      </c>
      <c r="H74" s="79">
        <f t="shared" si="13"/>
        <v>0</v>
      </c>
      <c r="I74" s="79">
        <f t="shared" si="13"/>
        <v>0</v>
      </c>
      <c r="J74" s="79">
        <f t="shared" si="13"/>
        <v>0</v>
      </c>
      <c r="K74" s="79">
        <f t="shared" si="13"/>
        <v>0</v>
      </c>
      <c r="L74" s="79">
        <f t="shared" si="13"/>
        <v>0</v>
      </c>
      <c r="M74" s="79">
        <f t="shared" si="13"/>
        <v>0</v>
      </c>
      <c r="N74" s="79">
        <f t="shared" si="13"/>
        <v>0</v>
      </c>
      <c r="O74" s="79">
        <f t="shared" si="13"/>
        <v>0</v>
      </c>
      <c r="P74" s="79">
        <f t="shared" si="13"/>
        <v>0</v>
      </c>
      <c r="Q74" s="79">
        <f t="shared" si="13"/>
        <v>0</v>
      </c>
      <c r="R74" s="79">
        <f t="shared" si="13"/>
        <v>0</v>
      </c>
      <c r="S74" s="79">
        <f t="shared" si="13"/>
        <v>0</v>
      </c>
      <c r="T74" s="79">
        <f t="shared" si="13"/>
        <v>0</v>
      </c>
      <c r="U74" s="79">
        <f t="shared" si="13"/>
        <v>0</v>
      </c>
      <c r="V74" s="79">
        <f t="shared" si="13"/>
        <v>0</v>
      </c>
      <c r="W74" s="79">
        <f t="shared" si="13"/>
        <v>0</v>
      </c>
      <c r="X74" s="79">
        <f t="shared" si="13"/>
        <v>0</v>
      </c>
      <c r="Y74" s="79">
        <f t="shared" si="13"/>
        <v>0</v>
      </c>
      <c r="Z74" s="79">
        <f t="shared" si="13"/>
        <v>0</v>
      </c>
      <c r="AA74" s="79">
        <f t="shared" si="13"/>
        <v>0</v>
      </c>
      <c r="AB74" s="79">
        <f t="shared" si="13"/>
        <v>0</v>
      </c>
      <c r="AC74" s="79">
        <f t="shared" si="13"/>
        <v>0</v>
      </c>
      <c r="AD74" s="79">
        <f t="shared" si="13"/>
        <v>0</v>
      </c>
      <c r="AE74" s="79">
        <f t="shared" si="13"/>
        <v>0</v>
      </c>
      <c r="AF74" s="79">
        <f t="shared" si="13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 t="shared" ref="B75:AF75" si="14">IF(B58&lt;0,B58*-1,0)</f>
        <v>0</v>
      </c>
      <c r="C75" s="79">
        <f t="shared" si="14"/>
        <v>0</v>
      </c>
      <c r="D75" s="79">
        <f t="shared" si="14"/>
        <v>0</v>
      </c>
      <c r="E75" s="79">
        <f t="shared" si="14"/>
        <v>0</v>
      </c>
      <c r="F75" s="79">
        <f t="shared" si="14"/>
        <v>0</v>
      </c>
      <c r="G75" s="79">
        <f t="shared" si="14"/>
        <v>0</v>
      </c>
      <c r="H75" s="79">
        <f t="shared" si="14"/>
        <v>0</v>
      </c>
      <c r="I75" s="79">
        <f t="shared" si="14"/>
        <v>0</v>
      </c>
      <c r="J75" s="79">
        <f t="shared" si="14"/>
        <v>0</v>
      </c>
      <c r="K75" s="79">
        <f t="shared" si="14"/>
        <v>0</v>
      </c>
      <c r="L75" s="79">
        <f t="shared" si="14"/>
        <v>0</v>
      </c>
      <c r="M75" s="79">
        <f t="shared" si="14"/>
        <v>0</v>
      </c>
      <c r="N75" s="79">
        <f t="shared" si="14"/>
        <v>0</v>
      </c>
      <c r="O75" s="79">
        <f t="shared" si="14"/>
        <v>0</v>
      </c>
      <c r="P75" s="79">
        <f t="shared" si="14"/>
        <v>0</v>
      </c>
      <c r="Q75" s="79">
        <f t="shared" si="14"/>
        <v>0</v>
      </c>
      <c r="R75" s="79">
        <f t="shared" si="14"/>
        <v>0</v>
      </c>
      <c r="S75" s="79">
        <f t="shared" si="14"/>
        <v>0</v>
      </c>
      <c r="T75" s="79">
        <f t="shared" si="14"/>
        <v>0</v>
      </c>
      <c r="U75" s="79">
        <f t="shared" si="14"/>
        <v>0</v>
      </c>
      <c r="V75" s="79">
        <f t="shared" si="14"/>
        <v>0</v>
      </c>
      <c r="W75" s="79">
        <f t="shared" si="14"/>
        <v>0</v>
      </c>
      <c r="X75" s="79">
        <f t="shared" si="14"/>
        <v>0</v>
      </c>
      <c r="Y75" s="79">
        <f t="shared" si="14"/>
        <v>0</v>
      </c>
      <c r="Z75" s="79">
        <f t="shared" si="14"/>
        <v>0</v>
      </c>
      <c r="AA75" s="79">
        <f t="shared" si="14"/>
        <v>0</v>
      </c>
      <c r="AB75" s="79">
        <f t="shared" si="14"/>
        <v>0</v>
      </c>
      <c r="AC75" s="79">
        <f t="shared" si="14"/>
        <v>0</v>
      </c>
      <c r="AD75" s="79">
        <f t="shared" si="14"/>
        <v>0</v>
      </c>
      <c r="AE75" s="79">
        <f t="shared" si="14"/>
        <v>0</v>
      </c>
      <c r="AF75" s="79">
        <f t="shared" si="14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>IF(B56&lt;0,B56*-1,0)</f>
        <v>70</v>
      </c>
      <c r="C76" s="79">
        <f t="shared" ref="C76:AE76" si="15">IF(C56&lt;0,C56*-1,0)</f>
        <v>63</v>
      </c>
      <c r="D76" s="79">
        <f t="shared" si="15"/>
        <v>46</v>
      </c>
      <c r="E76" s="79">
        <f t="shared" si="15"/>
        <v>62</v>
      </c>
      <c r="F76" s="79">
        <f t="shared" si="15"/>
        <v>59.5</v>
      </c>
      <c r="G76" s="79">
        <f t="shared" si="15"/>
        <v>48.1</v>
      </c>
      <c r="H76" s="79">
        <f t="shared" si="15"/>
        <v>80</v>
      </c>
      <c r="I76" s="79">
        <f t="shared" si="15"/>
        <v>76</v>
      </c>
      <c r="J76" s="79">
        <f t="shared" si="15"/>
        <v>73.7</v>
      </c>
      <c r="K76" s="79">
        <f t="shared" si="15"/>
        <v>46.7</v>
      </c>
      <c r="L76" s="79">
        <f t="shared" si="15"/>
        <v>19</v>
      </c>
      <c r="M76" s="79">
        <f t="shared" si="15"/>
        <v>25</v>
      </c>
      <c r="N76" s="79">
        <f t="shared" si="15"/>
        <v>50</v>
      </c>
      <c r="O76" s="79">
        <f t="shared" si="15"/>
        <v>45</v>
      </c>
      <c r="P76" s="79">
        <f t="shared" si="15"/>
        <v>17</v>
      </c>
      <c r="Q76" s="79">
        <f t="shared" si="15"/>
        <v>0</v>
      </c>
      <c r="R76" s="79">
        <f t="shared" si="15"/>
        <v>20.5</v>
      </c>
      <c r="S76" s="79">
        <f t="shared" si="15"/>
        <v>26.6</v>
      </c>
      <c r="T76" s="79">
        <f t="shared" si="15"/>
        <v>24.3</v>
      </c>
      <c r="U76" s="79">
        <f t="shared" si="15"/>
        <v>35</v>
      </c>
      <c r="V76" s="79">
        <f t="shared" si="15"/>
        <v>55.4</v>
      </c>
      <c r="W76" s="79">
        <f t="shared" si="15"/>
        <v>14.4</v>
      </c>
      <c r="X76" s="79">
        <f t="shared" si="15"/>
        <v>7.4</v>
      </c>
      <c r="Y76" s="79">
        <f t="shared" si="15"/>
        <v>0</v>
      </c>
      <c r="Z76" s="79">
        <f t="shared" si="15"/>
        <v>0</v>
      </c>
      <c r="AA76" s="79">
        <f t="shared" si="15"/>
        <v>0</v>
      </c>
      <c r="AB76" s="79">
        <f t="shared" si="15"/>
        <v>53.6</v>
      </c>
      <c r="AC76" s="79">
        <f t="shared" si="15"/>
        <v>65</v>
      </c>
      <c r="AD76" s="79">
        <f t="shared" si="15"/>
        <v>45</v>
      </c>
      <c r="AE76" s="79">
        <f t="shared" si="15"/>
        <v>37.299999999999997</v>
      </c>
      <c r="AF76" s="79">
        <f>IF(AF56&lt;0,AF56*-1,0)</f>
        <v>35.5</v>
      </c>
      <c r="AG76" s="89"/>
      <c r="AH76" s="51">
        <f t="shared" ref="AH76:AH88" si="16">MAX(B76:AF76)</f>
        <v>80</v>
      </c>
      <c r="AI76" s="52">
        <f t="shared" ref="AI76:AI88" si="17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205</v>
      </c>
      <c r="B77" s="79">
        <f>IF(B54&lt;0,B54*-1,0)</f>
        <v>0</v>
      </c>
      <c r="C77" s="79">
        <f t="shared" ref="C77:AE77" si="18">IF(C54&lt;0,C54*-1,0)</f>
        <v>0</v>
      </c>
      <c r="D77" s="79">
        <f t="shared" si="18"/>
        <v>0</v>
      </c>
      <c r="E77" s="79">
        <f t="shared" si="18"/>
        <v>0</v>
      </c>
      <c r="F77" s="79">
        <f t="shared" si="18"/>
        <v>0</v>
      </c>
      <c r="G77" s="79">
        <f t="shared" si="18"/>
        <v>0</v>
      </c>
      <c r="H77" s="79">
        <f t="shared" si="18"/>
        <v>0</v>
      </c>
      <c r="I77" s="79">
        <f t="shared" si="18"/>
        <v>0</v>
      </c>
      <c r="J77" s="79">
        <f t="shared" si="18"/>
        <v>0</v>
      </c>
      <c r="K77" s="79">
        <f t="shared" si="18"/>
        <v>0</v>
      </c>
      <c r="L77" s="79">
        <f t="shared" si="18"/>
        <v>0</v>
      </c>
      <c r="M77" s="79">
        <f t="shared" si="18"/>
        <v>0</v>
      </c>
      <c r="N77" s="79">
        <f t="shared" si="18"/>
        <v>0</v>
      </c>
      <c r="O77" s="79">
        <f t="shared" si="18"/>
        <v>0</v>
      </c>
      <c r="P77" s="79">
        <f t="shared" si="18"/>
        <v>0</v>
      </c>
      <c r="Q77" s="79">
        <f t="shared" si="18"/>
        <v>0</v>
      </c>
      <c r="R77" s="79">
        <f t="shared" si="18"/>
        <v>0</v>
      </c>
      <c r="S77" s="79">
        <f t="shared" si="18"/>
        <v>0</v>
      </c>
      <c r="T77" s="79">
        <f t="shared" si="18"/>
        <v>0</v>
      </c>
      <c r="U77" s="79">
        <f t="shared" si="18"/>
        <v>0</v>
      </c>
      <c r="V77" s="79">
        <f t="shared" si="18"/>
        <v>0</v>
      </c>
      <c r="W77" s="79">
        <f t="shared" si="18"/>
        <v>0</v>
      </c>
      <c r="X77" s="79">
        <f t="shared" si="18"/>
        <v>0</v>
      </c>
      <c r="Y77" s="79">
        <f t="shared" si="18"/>
        <v>0</v>
      </c>
      <c r="Z77" s="79">
        <f t="shared" si="18"/>
        <v>0</v>
      </c>
      <c r="AA77" s="79">
        <f t="shared" si="18"/>
        <v>0</v>
      </c>
      <c r="AB77" s="79">
        <f t="shared" si="18"/>
        <v>0</v>
      </c>
      <c r="AC77" s="79">
        <f t="shared" si="18"/>
        <v>0</v>
      </c>
      <c r="AD77" s="79">
        <f t="shared" si="18"/>
        <v>0</v>
      </c>
      <c r="AE77" s="79">
        <f t="shared" si="18"/>
        <v>0</v>
      </c>
      <c r="AF77" s="79">
        <f>IF(AF54&lt;0,AF54*-1,0)</f>
        <v>0</v>
      </c>
      <c r="AG77" s="89"/>
      <c r="AH77" s="51">
        <f t="shared" si="16"/>
        <v>0</v>
      </c>
      <c r="AI77" s="52">
        <f t="shared" si="17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190</v>
      </c>
      <c r="B78" s="79">
        <v>0</v>
      </c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16"/>
        <v>0</v>
      </c>
      <c r="AI78" s="52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19">SUM(B73:B78)</f>
        <v>70</v>
      </c>
      <c r="C79" s="66">
        <f t="shared" si="19"/>
        <v>63</v>
      </c>
      <c r="D79" s="66">
        <f t="shared" si="19"/>
        <v>46</v>
      </c>
      <c r="E79" s="66">
        <f t="shared" si="19"/>
        <v>62</v>
      </c>
      <c r="F79" s="66">
        <f t="shared" si="19"/>
        <v>59.5</v>
      </c>
      <c r="G79" s="66">
        <f t="shared" si="19"/>
        <v>48.1</v>
      </c>
      <c r="H79" s="66">
        <f t="shared" si="19"/>
        <v>80</v>
      </c>
      <c r="I79" s="66">
        <f t="shared" si="19"/>
        <v>76</v>
      </c>
      <c r="J79" s="66">
        <f t="shared" si="19"/>
        <v>73.7</v>
      </c>
      <c r="K79" s="66">
        <f t="shared" si="19"/>
        <v>46.7</v>
      </c>
      <c r="L79" s="66">
        <f t="shared" si="19"/>
        <v>19</v>
      </c>
      <c r="M79" s="66">
        <f t="shared" si="19"/>
        <v>25</v>
      </c>
      <c r="N79" s="66">
        <f t="shared" si="19"/>
        <v>50</v>
      </c>
      <c r="O79" s="66">
        <f t="shared" si="19"/>
        <v>45</v>
      </c>
      <c r="P79" s="66">
        <f t="shared" si="19"/>
        <v>17</v>
      </c>
      <c r="Q79" s="66">
        <f t="shared" si="19"/>
        <v>0</v>
      </c>
      <c r="R79" s="66">
        <f t="shared" si="19"/>
        <v>20.5</v>
      </c>
      <c r="S79" s="66">
        <f t="shared" si="19"/>
        <v>26.6</v>
      </c>
      <c r="T79" s="66">
        <f t="shared" si="19"/>
        <v>24.3</v>
      </c>
      <c r="U79" s="66">
        <f t="shared" si="19"/>
        <v>35</v>
      </c>
      <c r="V79" s="66">
        <f t="shared" si="19"/>
        <v>55.4</v>
      </c>
      <c r="W79" s="66">
        <f t="shared" si="19"/>
        <v>14.4</v>
      </c>
      <c r="X79" s="66">
        <f t="shared" si="19"/>
        <v>7.4</v>
      </c>
      <c r="Y79" s="66">
        <f t="shared" si="19"/>
        <v>0</v>
      </c>
      <c r="Z79" s="66">
        <f t="shared" si="19"/>
        <v>0</v>
      </c>
      <c r="AA79" s="66">
        <f t="shared" si="19"/>
        <v>0</v>
      </c>
      <c r="AB79" s="66">
        <f t="shared" si="19"/>
        <v>53.6</v>
      </c>
      <c r="AC79" s="66">
        <f t="shared" si="19"/>
        <v>65</v>
      </c>
      <c r="AD79" s="66">
        <f t="shared" si="19"/>
        <v>45</v>
      </c>
      <c r="AE79" s="66">
        <f t="shared" si="19"/>
        <v>37.299999999999997</v>
      </c>
      <c r="AF79" s="66">
        <f t="shared" si="19"/>
        <v>35.5</v>
      </c>
      <c r="AG79" s="71">
        <f t="shared" si="19"/>
        <v>0</v>
      </c>
      <c r="AH79" s="51">
        <f t="shared" si="16"/>
        <v>80</v>
      </c>
      <c r="AI79" s="52">
        <f t="shared" si="17"/>
        <v>0</v>
      </c>
      <c r="AK79" s="53"/>
    </row>
    <row r="80" spans="1:88" s="1" customFormat="1" ht="15.75" thickBot="1" x14ac:dyDescent="0.3">
      <c r="A80" s="65" t="s">
        <v>86</v>
      </c>
      <c r="B80" s="66">
        <f>SUM(B67:B79)</f>
        <v>2373.2800000000002</v>
      </c>
      <c r="C80" s="66">
        <f t="shared" ref="C80:AG80" si="20">SUM(C67:C79)</f>
        <v>2343.2800000000002</v>
      </c>
      <c r="D80" s="66">
        <f t="shared" si="20"/>
        <v>2286.48</v>
      </c>
      <c r="E80" s="66">
        <f t="shared" si="20"/>
        <v>2287.48</v>
      </c>
      <c r="F80" s="66">
        <f t="shared" si="20"/>
        <v>2274.88</v>
      </c>
      <c r="G80" s="66">
        <f t="shared" si="20"/>
        <v>2261.6799999999998</v>
      </c>
      <c r="H80" s="66">
        <f t="shared" si="20"/>
        <v>2261.2800000000002</v>
      </c>
      <c r="I80" s="66">
        <f t="shared" si="20"/>
        <v>2283.2799999999997</v>
      </c>
      <c r="J80" s="66">
        <f t="shared" si="20"/>
        <v>2215.8799999999997</v>
      </c>
      <c r="K80" s="66">
        <f t="shared" si="20"/>
        <v>2221.6799999999998</v>
      </c>
      <c r="L80" s="66">
        <f t="shared" si="20"/>
        <v>2230.88</v>
      </c>
      <c r="M80" s="66">
        <f t="shared" si="20"/>
        <v>2404.2799999999997</v>
      </c>
      <c r="N80" s="66">
        <f t="shared" si="20"/>
        <v>2402.08</v>
      </c>
      <c r="O80" s="66">
        <f t="shared" si="20"/>
        <v>2361.48</v>
      </c>
      <c r="P80" s="66">
        <f t="shared" si="20"/>
        <v>2356.88</v>
      </c>
      <c r="Q80" s="66">
        <f t="shared" si="20"/>
        <v>2289.6799999999998</v>
      </c>
      <c r="R80" s="66">
        <f t="shared" si="20"/>
        <v>2281.6799999999998</v>
      </c>
      <c r="S80" s="66">
        <f t="shared" si="20"/>
        <v>2315.6799999999998</v>
      </c>
      <c r="T80" s="66">
        <f t="shared" si="20"/>
        <v>2335.2800000000002</v>
      </c>
      <c r="U80" s="66">
        <f t="shared" si="20"/>
        <v>2376.4799999999996</v>
      </c>
      <c r="V80" s="66">
        <f t="shared" si="20"/>
        <v>2323.6799999999998</v>
      </c>
      <c r="W80" s="66">
        <f t="shared" si="20"/>
        <v>2280.2800000000002</v>
      </c>
      <c r="X80" s="66">
        <f t="shared" si="20"/>
        <v>2578.2799999999997</v>
      </c>
      <c r="Y80" s="66">
        <f t="shared" si="20"/>
        <v>2773.4800000000005</v>
      </c>
      <c r="Z80" s="66">
        <f t="shared" si="20"/>
        <v>2847.28</v>
      </c>
      <c r="AA80" s="66">
        <f t="shared" si="20"/>
        <v>2805.48</v>
      </c>
      <c r="AB80" s="66">
        <f t="shared" si="20"/>
        <v>2812.68</v>
      </c>
      <c r="AC80" s="66">
        <f t="shared" si="20"/>
        <v>2819.48</v>
      </c>
      <c r="AD80" s="66">
        <f t="shared" si="20"/>
        <v>2678.48</v>
      </c>
      <c r="AE80" s="66">
        <f t="shared" si="20"/>
        <v>2608.0800000000004</v>
      </c>
      <c r="AF80" s="66">
        <f t="shared" si="20"/>
        <v>2440.88</v>
      </c>
      <c r="AG80" s="71">
        <f t="shared" si="20"/>
        <v>4208.08</v>
      </c>
      <c r="AH80" s="51">
        <f t="shared" si="16"/>
        <v>2847.28</v>
      </c>
      <c r="AI80" s="52">
        <f t="shared" si="17"/>
        <v>2215.8799999999997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49.92</v>
      </c>
      <c r="C81" s="91">
        <v>50.02</v>
      </c>
      <c r="D81" s="91">
        <v>49.999000000000002</v>
      </c>
      <c r="E81" s="91">
        <v>50.006999999999998</v>
      </c>
      <c r="F81" s="91">
        <v>50.018999999999998</v>
      </c>
      <c r="G81" s="91">
        <v>50.000999999999998</v>
      </c>
      <c r="H81" s="91">
        <v>50.009</v>
      </c>
      <c r="I81" s="91">
        <v>49.987000000000002</v>
      </c>
      <c r="J81" s="91">
        <v>50</v>
      </c>
      <c r="K81" s="91">
        <v>50.05</v>
      </c>
      <c r="L81" s="91">
        <v>50.08</v>
      </c>
      <c r="M81" s="91">
        <v>49.98</v>
      </c>
      <c r="N81" s="91">
        <v>50.052999999999997</v>
      </c>
      <c r="O81" s="91">
        <v>50.084000000000003</v>
      </c>
      <c r="P81" s="91">
        <v>49.970999999999997</v>
      </c>
      <c r="Q81" s="91">
        <v>49.972999999999999</v>
      </c>
      <c r="R81" s="91">
        <v>49.99</v>
      </c>
      <c r="S81" s="91">
        <v>50.002000000000002</v>
      </c>
      <c r="T81" s="91">
        <v>49.872</v>
      </c>
      <c r="U81" s="91">
        <v>49.975999999999999</v>
      </c>
      <c r="V81" s="91">
        <v>49.996000000000002</v>
      </c>
      <c r="W81" s="91">
        <v>49.906999999999996</v>
      </c>
      <c r="X81" s="91">
        <v>49.933999999999997</v>
      </c>
      <c r="Y81" s="91">
        <v>49.99</v>
      </c>
      <c r="Z81" s="91">
        <v>49.99</v>
      </c>
      <c r="AA81" s="91">
        <v>50.030999999999999</v>
      </c>
      <c r="AB81" s="91">
        <v>50.033999999999999</v>
      </c>
      <c r="AC81" s="91">
        <v>50.024000000000001</v>
      </c>
      <c r="AD81" s="91">
        <v>50.04</v>
      </c>
      <c r="AE81" s="91">
        <v>50.02</v>
      </c>
      <c r="AF81" s="92">
        <v>49.99</v>
      </c>
      <c r="AG81" s="93"/>
      <c r="AH81" s="51">
        <f t="shared" si="16"/>
        <v>50.084000000000003</v>
      </c>
      <c r="AI81" s="52">
        <f t="shared" si="17"/>
        <v>49.872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124</v>
      </c>
      <c r="C82" s="67">
        <v>126</v>
      </c>
      <c r="D82" s="67">
        <v>126.3</v>
      </c>
      <c r="E82" s="67">
        <v>127.1</v>
      </c>
      <c r="F82" s="67">
        <v>127.7</v>
      </c>
      <c r="G82" s="67">
        <v>127.8</v>
      </c>
      <c r="H82" s="67">
        <v>127</v>
      </c>
      <c r="I82" s="67">
        <v>124.9</v>
      </c>
      <c r="J82" s="67">
        <v>125.4</v>
      </c>
      <c r="K82" s="67">
        <v>124.7</v>
      </c>
      <c r="L82" s="67">
        <v>125.5</v>
      </c>
      <c r="M82" s="67">
        <v>123.8</v>
      </c>
      <c r="N82" s="67">
        <v>123.8</v>
      </c>
      <c r="O82" s="67">
        <v>124.3</v>
      </c>
      <c r="P82" s="67">
        <v>124.1</v>
      </c>
      <c r="Q82" s="67">
        <v>123.2</v>
      </c>
      <c r="R82" s="67">
        <v>122.1</v>
      </c>
      <c r="S82" s="67">
        <v>124.2</v>
      </c>
      <c r="T82" s="95">
        <v>123.2</v>
      </c>
      <c r="U82" s="95">
        <v>125.9</v>
      </c>
      <c r="V82" s="95">
        <v>125.6</v>
      </c>
      <c r="W82" s="95">
        <v>125</v>
      </c>
      <c r="X82" s="95">
        <v>123.9</v>
      </c>
      <c r="Y82" s="95">
        <v>124.2</v>
      </c>
      <c r="Z82" s="95">
        <v>124.8</v>
      </c>
      <c r="AA82" s="67">
        <v>125.1</v>
      </c>
      <c r="AB82" s="67">
        <v>127.1</v>
      </c>
      <c r="AC82" s="67">
        <v>125.4</v>
      </c>
      <c r="AD82" s="67">
        <v>124.9</v>
      </c>
      <c r="AE82" s="67">
        <v>125.4</v>
      </c>
      <c r="AF82" s="96">
        <v>125.4</v>
      </c>
      <c r="AG82" s="97"/>
      <c r="AH82" s="51">
        <f t="shared" si="16"/>
        <v>127.8</v>
      </c>
      <c r="AI82" s="52">
        <f t="shared" si="17"/>
        <v>122.1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129</v>
      </c>
      <c r="C83" s="67">
        <v>130</v>
      </c>
      <c r="D83" s="67">
        <v>130.4</v>
      </c>
      <c r="E83" s="67">
        <v>130.9</v>
      </c>
      <c r="F83" s="67">
        <v>131.19999999999999</v>
      </c>
      <c r="G83" s="67">
        <v>131.1</v>
      </c>
      <c r="H83" s="67">
        <v>130.19999999999999</v>
      </c>
      <c r="I83" s="67">
        <v>128.30000000000001</v>
      </c>
      <c r="J83" s="67">
        <v>128.4</v>
      </c>
      <c r="K83" s="67">
        <v>127.8</v>
      </c>
      <c r="L83" s="67">
        <v>128.19999999999999</v>
      </c>
      <c r="M83" s="67">
        <v>126.8</v>
      </c>
      <c r="N83" s="67">
        <v>126.8</v>
      </c>
      <c r="O83" s="67">
        <v>127.7</v>
      </c>
      <c r="P83" s="67">
        <v>127.5</v>
      </c>
      <c r="Q83" s="67">
        <v>126.5</v>
      </c>
      <c r="R83" s="67">
        <v>124.9</v>
      </c>
      <c r="S83" s="67">
        <v>126.5</v>
      </c>
      <c r="T83" s="95">
        <v>126</v>
      </c>
      <c r="U83" s="95">
        <v>128.6</v>
      </c>
      <c r="V83" s="95">
        <v>128.4</v>
      </c>
      <c r="W83" s="95">
        <v>127.8</v>
      </c>
      <c r="X83" s="95">
        <v>127.4</v>
      </c>
      <c r="Y83" s="95">
        <v>127.1</v>
      </c>
      <c r="Z83" s="95">
        <v>127.9</v>
      </c>
      <c r="AA83" s="67">
        <v>128.19999999999999</v>
      </c>
      <c r="AB83" s="67">
        <v>130</v>
      </c>
      <c r="AC83" s="67">
        <v>129.19999999999999</v>
      </c>
      <c r="AD83" s="67">
        <v>128.6</v>
      </c>
      <c r="AE83" s="67">
        <v>129.5</v>
      </c>
      <c r="AF83" s="96">
        <v>129.4</v>
      </c>
      <c r="AG83" s="97"/>
      <c r="AH83" s="51">
        <f t="shared" si="16"/>
        <v>131.19999999999999</v>
      </c>
      <c r="AI83" s="52">
        <f t="shared" si="17"/>
        <v>124.9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/>
      <c r="C84" s="67"/>
      <c r="D84" s="67"/>
      <c r="E84" s="67"/>
      <c r="F84" s="67"/>
      <c r="G84" s="67"/>
      <c r="H84" s="67"/>
      <c r="I84" s="67"/>
      <c r="J84" s="67"/>
      <c r="K84" s="67">
        <v>127.2</v>
      </c>
      <c r="L84" s="67">
        <v>128.80000000000001</v>
      </c>
      <c r="M84" s="67">
        <v>125.2</v>
      </c>
      <c r="N84" s="67">
        <v>125.2</v>
      </c>
      <c r="O84" s="67">
        <v>126.8</v>
      </c>
      <c r="P84" s="67">
        <v>128.9</v>
      </c>
      <c r="Q84" s="67">
        <v>128.4</v>
      </c>
      <c r="R84" s="67">
        <v>126.8</v>
      </c>
      <c r="S84" s="67">
        <v>128.4</v>
      </c>
      <c r="T84" s="67">
        <v>128.69999999999999</v>
      </c>
      <c r="U84" s="67">
        <v>127.7</v>
      </c>
      <c r="V84" s="67">
        <v>129.19999999999999</v>
      </c>
      <c r="W84" s="95">
        <v>129.19999999999999</v>
      </c>
      <c r="X84" s="95">
        <v>127.3</v>
      </c>
      <c r="Y84" s="95">
        <v>129.30000000000001</v>
      </c>
      <c r="Z84" s="95">
        <v>129.5</v>
      </c>
      <c r="AA84" s="67">
        <v>128.80000000000001</v>
      </c>
      <c r="AB84" s="67">
        <v>130.19999999999999</v>
      </c>
      <c r="AC84" s="67">
        <v>128.5</v>
      </c>
      <c r="AD84" s="67">
        <v>127.8</v>
      </c>
      <c r="AE84" s="67">
        <v>128.19999999999999</v>
      </c>
      <c r="AF84" s="96">
        <v>128.6</v>
      </c>
      <c r="AG84" s="97"/>
      <c r="AH84" s="51">
        <f t="shared" si="16"/>
        <v>130.19999999999999</v>
      </c>
      <c r="AI84" s="52">
        <f t="shared" si="17"/>
        <v>125.2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/>
      <c r="C85" s="67"/>
      <c r="D85" s="67"/>
      <c r="E85" s="67"/>
      <c r="F85" s="67"/>
      <c r="G85" s="67"/>
      <c r="H85" s="67"/>
      <c r="I85" s="67"/>
      <c r="J85" s="67"/>
      <c r="K85" s="67">
        <v>130.80000000000001</v>
      </c>
      <c r="L85" s="67">
        <v>131.30000000000001</v>
      </c>
      <c r="M85" s="67">
        <v>127.4</v>
      </c>
      <c r="N85" s="67">
        <v>127.4</v>
      </c>
      <c r="O85" s="67">
        <v>130.9</v>
      </c>
      <c r="P85" s="67">
        <v>131.69999999999999</v>
      </c>
      <c r="Q85" s="67">
        <v>131.69999999999999</v>
      </c>
      <c r="R85" s="67">
        <v>130.6</v>
      </c>
      <c r="S85" s="67">
        <v>132</v>
      </c>
      <c r="T85" s="67">
        <v>131.9</v>
      </c>
      <c r="U85" s="67">
        <v>131.4</v>
      </c>
      <c r="V85" s="67">
        <v>132.69999999999999</v>
      </c>
      <c r="W85" s="95">
        <v>132.5</v>
      </c>
      <c r="X85" s="95">
        <v>130.69999999999999</v>
      </c>
      <c r="Y85" s="95">
        <v>132.4</v>
      </c>
      <c r="Z85" s="95">
        <v>132.80000000000001</v>
      </c>
      <c r="AA85" s="67">
        <v>132.69999999999999</v>
      </c>
      <c r="AB85" s="67">
        <v>134.1</v>
      </c>
      <c r="AC85" s="67">
        <v>133.19999999999999</v>
      </c>
      <c r="AD85" s="67">
        <v>131</v>
      </c>
      <c r="AE85" s="67">
        <v>131.5</v>
      </c>
      <c r="AF85" s="96">
        <v>131.9</v>
      </c>
      <c r="AG85" s="97"/>
      <c r="AH85" s="51">
        <f t="shared" si="16"/>
        <v>134.1</v>
      </c>
      <c r="AI85" s="52">
        <f t="shared" si="17"/>
        <v>127.4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/>
      <c r="C86" s="99"/>
      <c r="D86" s="99">
        <v>135.4</v>
      </c>
      <c r="E86" s="99">
        <v>135.1</v>
      </c>
      <c r="F86" s="99">
        <v>135.69999999999999</v>
      </c>
      <c r="G86" s="99">
        <v>132.4</v>
      </c>
      <c r="H86" s="99">
        <v>135.30000000000001</v>
      </c>
      <c r="I86" s="99">
        <v>135.6</v>
      </c>
      <c r="J86" s="99">
        <v>134.4</v>
      </c>
      <c r="K86" s="99">
        <v>135.19999999999999</v>
      </c>
      <c r="L86" s="99">
        <v>130.9</v>
      </c>
      <c r="M86" s="99">
        <v>133.1</v>
      </c>
      <c r="N86" s="99">
        <v>133.1</v>
      </c>
      <c r="O86" s="99">
        <v>135</v>
      </c>
      <c r="P86" s="99">
        <v>135</v>
      </c>
      <c r="Q86" s="99">
        <v>131.69999999999999</v>
      </c>
      <c r="R86" s="99">
        <v>130</v>
      </c>
      <c r="S86" s="99">
        <v>134</v>
      </c>
      <c r="T86" s="99">
        <v>139.80000000000001</v>
      </c>
      <c r="U86" s="99">
        <v>135.69999999999999</v>
      </c>
      <c r="V86" s="99">
        <v>132.6</v>
      </c>
      <c r="W86" s="95">
        <v>132.5</v>
      </c>
      <c r="X86" s="95">
        <v>131.4</v>
      </c>
      <c r="Y86" s="95">
        <v>131.6</v>
      </c>
      <c r="Z86" s="95">
        <v>133.30000000000001</v>
      </c>
      <c r="AA86" s="99">
        <v>133.69999999999999</v>
      </c>
      <c r="AB86" s="99">
        <v>134.4</v>
      </c>
      <c r="AC86" s="99">
        <v>131</v>
      </c>
      <c r="AD86" s="99">
        <v>134</v>
      </c>
      <c r="AE86" s="99">
        <v>131.30000000000001</v>
      </c>
      <c r="AF86" s="100">
        <v>130.9</v>
      </c>
      <c r="AG86" s="101"/>
      <c r="AH86" s="51">
        <f t="shared" si="16"/>
        <v>139.80000000000001</v>
      </c>
      <c r="AI86" s="52">
        <f t="shared" si="17"/>
        <v>130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/>
      <c r="C87" s="67"/>
      <c r="D87" s="67">
        <v>131.80000000000001</v>
      </c>
      <c r="E87" s="67">
        <v>133.69999999999999</v>
      </c>
      <c r="F87" s="67">
        <v>135</v>
      </c>
      <c r="G87" s="67">
        <v>132.80000000000001</v>
      </c>
      <c r="H87" s="67">
        <v>136.5</v>
      </c>
      <c r="I87" s="67">
        <v>137</v>
      </c>
      <c r="J87" s="67">
        <v>136.19999999999999</v>
      </c>
      <c r="K87" s="67">
        <v>138.19999999999999</v>
      </c>
      <c r="L87" s="67">
        <v>129</v>
      </c>
      <c r="M87" s="67">
        <v>129.80000000000001</v>
      </c>
      <c r="N87" s="67">
        <v>129.80000000000001</v>
      </c>
      <c r="O87" s="67">
        <v>132.30000000000001</v>
      </c>
      <c r="P87" s="67">
        <v>133.9</v>
      </c>
      <c r="Q87" s="67">
        <v>129</v>
      </c>
      <c r="R87" s="67">
        <v>125.5</v>
      </c>
      <c r="S87" s="67">
        <v>130.4</v>
      </c>
      <c r="T87" s="67">
        <v>130.80000000000001</v>
      </c>
      <c r="U87" s="67">
        <v>134.5</v>
      </c>
      <c r="V87" s="67">
        <v>134.19999999999999</v>
      </c>
      <c r="W87" s="95">
        <v>134.9</v>
      </c>
      <c r="X87" s="95">
        <v>133.1</v>
      </c>
      <c r="Y87" s="95">
        <v>130.9</v>
      </c>
      <c r="Z87" s="95">
        <v>135.6</v>
      </c>
      <c r="AA87" s="67">
        <v>133.5</v>
      </c>
      <c r="AB87" s="67">
        <v>133.6</v>
      </c>
      <c r="AC87" s="67">
        <v>128</v>
      </c>
      <c r="AD87" s="67">
        <v>133.9</v>
      </c>
      <c r="AE87" s="67">
        <v>130.80000000000001</v>
      </c>
      <c r="AF87" s="96">
        <v>128.30000000000001</v>
      </c>
      <c r="AG87" s="97"/>
      <c r="AH87" s="51">
        <f t="shared" si="16"/>
        <v>138.19999999999999</v>
      </c>
      <c r="AI87" s="52">
        <f t="shared" si="17"/>
        <v>125.5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/>
      <c r="C88" s="102"/>
      <c r="D88" s="102">
        <v>66.5</v>
      </c>
      <c r="E88" s="102">
        <v>66.599999999999994</v>
      </c>
      <c r="F88" s="102">
        <v>66.8</v>
      </c>
      <c r="G88" s="102">
        <v>66.599999999999994</v>
      </c>
      <c r="H88" s="102">
        <v>66.099999999999994</v>
      </c>
      <c r="I88" s="102">
        <v>65.099999999999994</v>
      </c>
      <c r="J88" s="102">
        <v>65.2</v>
      </c>
      <c r="K88" s="102">
        <v>64.8</v>
      </c>
      <c r="L88" s="102">
        <v>64.8</v>
      </c>
      <c r="M88" s="102">
        <v>64.2</v>
      </c>
      <c r="N88" s="102">
        <v>64.2</v>
      </c>
      <c r="O88" s="102">
        <v>64.8</v>
      </c>
      <c r="P88" s="102">
        <v>64.8</v>
      </c>
      <c r="Q88" s="102">
        <v>64.3</v>
      </c>
      <c r="R88" s="102">
        <v>63.8</v>
      </c>
      <c r="S88" s="102">
        <v>64.8</v>
      </c>
      <c r="T88" s="102">
        <v>64.3</v>
      </c>
      <c r="U88" s="102">
        <v>65.5</v>
      </c>
      <c r="V88" s="102">
        <v>65.400000000000006</v>
      </c>
      <c r="W88" s="102">
        <v>65.099999999999994</v>
      </c>
      <c r="X88" s="102">
        <v>64.8</v>
      </c>
      <c r="Y88" s="102">
        <v>64.900000000000006</v>
      </c>
      <c r="Z88" s="102">
        <v>65.400000000000006</v>
      </c>
      <c r="AA88" s="102">
        <v>65.8</v>
      </c>
      <c r="AB88" s="102">
        <v>66.5</v>
      </c>
      <c r="AC88" s="102">
        <v>65.900000000000006</v>
      </c>
      <c r="AD88" s="102">
        <v>65.7</v>
      </c>
      <c r="AE88" s="102">
        <v>66.099999999999994</v>
      </c>
      <c r="AF88" s="103">
        <v>66.2</v>
      </c>
      <c r="AG88" s="104"/>
      <c r="AH88" s="51">
        <f t="shared" si="16"/>
        <v>66.8</v>
      </c>
      <c r="AI88" s="52">
        <f t="shared" si="17"/>
        <v>63.8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SUM(B14,B17,B20:B21,B39,B41:B42,B44,B46,B91:B94,B99,B105,B111,B120,B122,B134,B141,B144:B145,B152,B154,B156,B160:B162,B164:B166,B171,B177:B178,B180:B182,B190,B195)</f>
        <v>137.54</v>
      </c>
      <c r="C90" s="109">
        <f t="shared" ref="C90:AF90" si="21">SUM(C14,C17,C20:C21,C39,C41:C42,C44,C46,C91:C94,C99,C105,C111,C120,C122,C134,C141,C144:C145,C152,C154,C156,C160:C162,C164:C166,C171,C177:C178,C180:C182,C190,C195)</f>
        <v>134.54</v>
      </c>
      <c r="D90" s="109">
        <f t="shared" si="21"/>
        <v>135.54</v>
      </c>
      <c r="E90" s="109">
        <f t="shared" si="21"/>
        <v>138.63999999999999</v>
      </c>
      <c r="F90" s="109">
        <f t="shared" si="21"/>
        <v>144.23999999999998</v>
      </c>
      <c r="G90" s="109">
        <f t="shared" si="21"/>
        <v>174.23999999999998</v>
      </c>
      <c r="H90" s="109">
        <f t="shared" si="21"/>
        <v>189.63999999999996</v>
      </c>
      <c r="I90" s="109">
        <f t="shared" si="21"/>
        <v>206.43999999999997</v>
      </c>
      <c r="J90" s="109">
        <f t="shared" si="21"/>
        <v>198.83999999999997</v>
      </c>
      <c r="K90" s="109">
        <f t="shared" si="21"/>
        <v>232.54</v>
      </c>
      <c r="L90" s="109">
        <f t="shared" si="21"/>
        <v>251.64</v>
      </c>
      <c r="M90" s="109">
        <f t="shared" si="21"/>
        <v>267.14000000000004</v>
      </c>
      <c r="N90" s="109">
        <f t="shared" si="21"/>
        <v>253.04</v>
      </c>
      <c r="O90" s="109">
        <f t="shared" si="21"/>
        <v>243.54</v>
      </c>
      <c r="P90" s="109">
        <f t="shared" si="21"/>
        <v>241.94</v>
      </c>
      <c r="Q90" s="109">
        <f t="shared" si="21"/>
        <v>223.23999999999998</v>
      </c>
      <c r="R90" s="109">
        <f t="shared" si="21"/>
        <v>239.23999999999995</v>
      </c>
      <c r="S90" s="109">
        <f t="shared" si="21"/>
        <v>224.94</v>
      </c>
      <c r="T90" s="109">
        <f t="shared" si="21"/>
        <v>224.33999999999997</v>
      </c>
      <c r="U90" s="109">
        <f t="shared" si="21"/>
        <v>235.73999999999998</v>
      </c>
      <c r="V90" s="109">
        <f t="shared" si="21"/>
        <v>231.44</v>
      </c>
      <c r="W90" s="109">
        <f t="shared" si="21"/>
        <v>240.14</v>
      </c>
      <c r="X90" s="109">
        <f t="shared" si="21"/>
        <v>316.24</v>
      </c>
      <c r="Y90" s="109">
        <f t="shared" si="21"/>
        <v>323.24</v>
      </c>
      <c r="Z90" s="109">
        <f t="shared" si="21"/>
        <v>314.04000000000002</v>
      </c>
      <c r="AA90" s="109">
        <f t="shared" si="21"/>
        <v>302.14</v>
      </c>
      <c r="AB90" s="109">
        <f t="shared" si="21"/>
        <v>275.94</v>
      </c>
      <c r="AC90" s="109">
        <f t="shared" si="21"/>
        <v>256.24</v>
      </c>
      <c r="AD90" s="109">
        <f t="shared" si="21"/>
        <v>209.84</v>
      </c>
      <c r="AE90" s="109">
        <f t="shared" si="21"/>
        <v>187.13999999999996</v>
      </c>
      <c r="AF90" s="109">
        <f t="shared" si="21"/>
        <v>163.23999999999995</v>
      </c>
      <c r="AG90" s="110"/>
      <c r="AH90" s="51">
        <f>MAX(B90:AF90)</f>
        <v>323.24</v>
      </c>
      <c r="AI90" s="52">
        <f>MIN(B90:AF90)</f>
        <v>134.54</v>
      </c>
    </row>
    <row r="91" spans="1:88" x14ac:dyDescent="0.25">
      <c r="A91" s="111" t="s">
        <v>58</v>
      </c>
      <c r="B91" s="79">
        <v>8</v>
      </c>
      <c r="C91" s="79">
        <v>6</v>
      </c>
      <c r="D91" s="79">
        <v>1</v>
      </c>
      <c r="E91" s="79">
        <v>14.3</v>
      </c>
      <c r="F91" s="112">
        <v>16.5</v>
      </c>
      <c r="G91" s="112">
        <v>19.3</v>
      </c>
      <c r="H91" s="112">
        <v>29.2</v>
      </c>
      <c r="I91" s="112">
        <v>31.5</v>
      </c>
      <c r="J91" s="112">
        <v>28.7</v>
      </c>
      <c r="K91" s="112">
        <v>31.3</v>
      </c>
      <c r="L91" s="49">
        <v>22.8</v>
      </c>
      <c r="M91" s="112">
        <v>24.5</v>
      </c>
      <c r="N91" s="112">
        <v>26</v>
      </c>
      <c r="O91" s="112">
        <v>20</v>
      </c>
      <c r="P91" s="112">
        <v>25.3</v>
      </c>
      <c r="Q91" s="112">
        <v>28</v>
      </c>
      <c r="R91" s="112">
        <v>32.4</v>
      </c>
      <c r="S91" s="112">
        <v>33.700000000000003</v>
      </c>
      <c r="T91" s="49">
        <v>30.3</v>
      </c>
      <c r="U91" s="49">
        <v>28.5</v>
      </c>
      <c r="V91" s="49">
        <v>21.8</v>
      </c>
      <c r="W91" s="112">
        <v>15.4</v>
      </c>
      <c r="X91" s="112">
        <v>14.5</v>
      </c>
      <c r="Y91" s="112">
        <v>-2.5</v>
      </c>
      <c r="Z91" s="112">
        <v>1.9</v>
      </c>
      <c r="AA91" s="49">
        <v>3</v>
      </c>
      <c r="AB91" s="49">
        <v>6.2</v>
      </c>
      <c r="AC91" s="49">
        <v>5.6</v>
      </c>
      <c r="AD91" s="49">
        <v>9.9</v>
      </c>
      <c r="AE91" s="49">
        <v>1.7</v>
      </c>
      <c r="AF91" s="113">
        <v>2.2000000000000002</v>
      </c>
      <c r="AG91" s="114">
        <v>75</v>
      </c>
      <c r="AH91" s="51">
        <f>IF(ABS(MAX(B91:AF91))&gt;ABS(MIN(B91:AF91)),MAX(B91:AF91),MIN(B91:AF91))</f>
        <v>33.700000000000003</v>
      </c>
      <c r="AI91" s="115">
        <f>INDEX($B$9:$AF$9,1,MATCH(AH91,B91:AF91,0))</f>
        <v>0.625</v>
      </c>
    </row>
    <row r="92" spans="1:88" x14ac:dyDescent="0.25">
      <c r="A92" s="116" t="s">
        <v>59</v>
      </c>
      <c r="B92" s="80">
        <v>-94</v>
      </c>
      <c r="C92" s="80">
        <v>-96</v>
      </c>
      <c r="D92" s="80">
        <v>-92</v>
      </c>
      <c r="E92" s="80">
        <v>-80</v>
      </c>
      <c r="F92" s="80">
        <v>-82</v>
      </c>
      <c r="G92" s="80">
        <v>-60</v>
      </c>
      <c r="H92" s="80">
        <v>-55</v>
      </c>
      <c r="I92" s="80">
        <v>-60</v>
      </c>
      <c r="J92" s="80">
        <v>-50</v>
      </c>
      <c r="K92" s="80">
        <v>-25</v>
      </c>
      <c r="L92" s="80">
        <f>-19.5-24.4</f>
        <v>-43.9</v>
      </c>
      <c r="M92" s="80">
        <f>-24.3-29.1</f>
        <v>-53.400000000000006</v>
      </c>
      <c r="N92" s="80">
        <v>-58</v>
      </c>
      <c r="O92" s="80">
        <v>-62</v>
      </c>
      <c r="P92" s="80">
        <v>-66</v>
      </c>
      <c r="Q92" s="80">
        <v>-42</v>
      </c>
      <c r="R92" s="80">
        <v>-36</v>
      </c>
      <c r="S92" s="80">
        <v>-41.5</v>
      </c>
      <c r="T92" s="80">
        <v>-42.8</v>
      </c>
      <c r="U92" s="80">
        <v>-57</v>
      </c>
      <c r="V92" s="80">
        <v>-55</v>
      </c>
      <c r="W92" s="80">
        <v>-48</v>
      </c>
      <c r="X92" s="80">
        <v>-40.5</v>
      </c>
      <c r="Y92" s="80">
        <v>-34</v>
      </c>
      <c r="Z92" s="80">
        <v>-28.6</v>
      </c>
      <c r="AA92" s="67">
        <v>-41.2</v>
      </c>
      <c r="AB92" s="67">
        <v>-44.4</v>
      </c>
      <c r="AC92" s="67">
        <v>-65.599999999999994</v>
      </c>
      <c r="AD92" s="67">
        <f>-37.1-44.5</f>
        <v>-81.599999999999994</v>
      </c>
      <c r="AE92" s="67">
        <f>-40.5-48</f>
        <v>-88.5</v>
      </c>
      <c r="AF92" s="117">
        <f>-43.8-52.1</f>
        <v>-95.9</v>
      </c>
      <c r="AG92" s="114">
        <v>240</v>
      </c>
      <c r="AH92" s="51">
        <f>IF(ABS(MAX(B92:AF92))&gt;ABS(MIN(B92:AF92)),MAX(B92:AF92),MIN(B92:AF92))</f>
        <v>-96</v>
      </c>
      <c r="AI92" s="115">
        <f>INDEX($B$9:$AF$9,1,MATCH(AH92,B92:AF92,0))</f>
        <v>8.3333333333333301E-2</v>
      </c>
    </row>
    <row r="93" spans="1:88" x14ac:dyDescent="0.25">
      <c r="A93" s="116" t="s">
        <v>60</v>
      </c>
      <c r="B93" s="80">
        <v>-14</v>
      </c>
      <c r="C93" s="80">
        <v>-13</v>
      </c>
      <c r="D93" s="80">
        <v>-12</v>
      </c>
      <c r="E93" s="80">
        <v>-12.5</v>
      </c>
      <c r="F93" s="80">
        <v>-7.4</v>
      </c>
      <c r="G93" s="80">
        <v>-2.4</v>
      </c>
      <c r="H93" s="80">
        <v>-1.9</v>
      </c>
      <c r="I93" s="80">
        <v>-2</v>
      </c>
      <c r="J93" s="80">
        <v>1.6</v>
      </c>
      <c r="K93" s="80">
        <v>6.6</v>
      </c>
      <c r="L93" s="80">
        <v>0</v>
      </c>
      <c r="M93" s="80">
        <v>2.5</v>
      </c>
      <c r="N93" s="80">
        <v>0</v>
      </c>
      <c r="O93" s="80">
        <v>-1.5</v>
      </c>
      <c r="P93" s="80">
        <v>-4</v>
      </c>
      <c r="Q93" s="80">
        <v>1.3</v>
      </c>
      <c r="R93" s="80">
        <v>3.6</v>
      </c>
      <c r="S93" s="80">
        <v>2.8</v>
      </c>
      <c r="T93" s="80">
        <v>-2.4</v>
      </c>
      <c r="U93" s="80">
        <v>4.9000000000000004</v>
      </c>
      <c r="V93" s="80">
        <v>0</v>
      </c>
      <c r="W93" s="80">
        <v>2.6</v>
      </c>
      <c r="X93" s="80">
        <v>16.8</v>
      </c>
      <c r="Y93" s="80">
        <v>25</v>
      </c>
      <c r="Z93" s="80">
        <v>37.1</v>
      </c>
      <c r="AA93" s="67">
        <v>37.1</v>
      </c>
      <c r="AB93" s="67">
        <v>13.5</v>
      </c>
      <c r="AC93" s="67">
        <v>2.2000000000000002</v>
      </c>
      <c r="AD93" s="67">
        <v>-9.3000000000000007</v>
      </c>
      <c r="AE93" s="67">
        <v>-10.9</v>
      </c>
      <c r="AF93" s="117">
        <v>-8.6999999999999993</v>
      </c>
      <c r="AG93" s="114">
        <v>60</v>
      </c>
      <c r="AH93" s="51">
        <f>IF(ABS(MAX(B93:AF93))&gt;ABS(MIN(B93:AF93)),MAX(B93:AF93),MIN(B93:AF93))</f>
        <v>37.1</v>
      </c>
      <c r="AI93" s="115">
        <f>INDEX($B$9:$AF$9,1,MATCH(AH93,B93:AF93,0))</f>
        <v>0.8125</v>
      </c>
    </row>
    <row r="94" spans="1:88" x14ac:dyDescent="0.25">
      <c r="A94" s="118" t="s">
        <v>213</v>
      </c>
      <c r="B94" s="82">
        <v>0</v>
      </c>
      <c r="C94" s="82">
        <v>0</v>
      </c>
      <c r="D94" s="82">
        <v>0</v>
      </c>
      <c r="E94" s="82">
        <v>0</v>
      </c>
      <c r="F94" s="82">
        <v>0</v>
      </c>
      <c r="G94" s="82"/>
      <c r="H94" s="82">
        <v>0</v>
      </c>
      <c r="I94" s="82"/>
      <c r="J94" s="82"/>
      <c r="K94" s="82">
        <v>0</v>
      </c>
      <c r="L94" s="82">
        <v>53</v>
      </c>
      <c r="M94" s="82">
        <v>55.5</v>
      </c>
      <c r="N94" s="82">
        <v>47</v>
      </c>
      <c r="O94" s="82">
        <v>49</v>
      </c>
      <c r="P94" s="82">
        <v>48.6</v>
      </c>
      <c r="Q94" s="82">
        <v>57</v>
      </c>
      <c r="R94" s="82">
        <v>60.3</v>
      </c>
      <c r="S94" s="82">
        <v>51</v>
      </c>
      <c r="T94" s="82">
        <v>60.3</v>
      </c>
      <c r="U94" s="82">
        <v>45.6</v>
      </c>
      <c r="V94" s="82">
        <v>50.9</v>
      </c>
      <c r="W94" s="82">
        <v>56.4</v>
      </c>
      <c r="X94" s="82">
        <v>87</v>
      </c>
      <c r="Y94" s="82">
        <v>96.3</v>
      </c>
      <c r="Z94" s="82">
        <v>86.3</v>
      </c>
      <c r="AA94" s="119">
        <v>86.3</v>
      </c>
      <c r="AB94" s="119">
        <v>83.7</v>
      </c>
      <c r="AC94" s="119">
        <v>75.2</v>
      </c>
      <c r="AD94" s="119">
        <v>57.1</v>
      </c>
      <c r="AE94" s="119">
        <v>51.1</v>
      </c>
      <c r="AF94" s="120">
        <v>35</v>
      </c>
      <c r="AG94" s="121">
        <v>120</v>
      </c>
      <c r="AH94" s="51">
        <f>IF(ABS(MAX(B94:AF94))&gt;ABS(MIN(B94:AF94)),MAX(B94:AF94),MIN(B94:AF94))</f>
        <v>96.3</v>
      </c>
      <c r="AI94" s="115">
        <f>INDEX($B$9:$AF$9,1,MATCH(AH94,B94:AF94,0))</f>
        <v>0.79166666666666663</v>
      </c>
    </row>
    <row r="95" spans="1:88" x14ac:dyDescent="0.25">
      <c r="A95" s="118" t="s">
        <v>61</v>
      </c>
      <c r="B95" s="82"/>
      <c r="C95" s="82"/>
      <c r="D95" s="82"/>
      <c r="E95" s="82"/>
      <c r="F95" s="82"/>
      <c r="G95" s="82"/>
      <c r="H95" s="82"/>
      <c r="I95" s="82"/>
      <c r="J95" s="82"/>
      <c r="K95" s="82">
        <v>69.599999999999994</v>
      </c>
      <c r="L95" s="82">
        <v>54.7</v>
      </c>
      <c r="M95" s="82">
        <v>55.5</v>
      </c>
      <c r="N95" s="82">
        <v>50</v>
      </c>
      <c r="O95" s="82">
        <v>55</v>
      </c>
      <c r="P95" s="82">
        <v>50</v>
      </c>
      <c r="Q95" s="82">
        <v>61</v>
      </c>
      <c r="R95" s="82">
        <v>59.6</v>
      </c>
      <c r="S95" s="82">
        <v>54.5</v>
      </c>
      <c r="T95" s="82">
        <v>64.900000000000006</v>
      </c>
      <c r="U95" s="82">
        <v>49.4</v>
      </c>
      <c r="V95" s="82">
        <v>55</v>
      </c>
      <c r="W95" s="82">
        <v>59.6</v>
      </c>
      <c r="X95" s="82">
        <v>87</v>
      </c>
      <c r="Y95" s="82">
        <v>83.8</v>
      </c>
      <c r="Z95" s="82">
        <v>74.8</v>
      </c>
      <c r="AA95" s="119">
        <v>75</v>
      </c>
      <c r="AB95" s="119">
        <v>74.5</v>
      </c>
      <c r="AC95" s="119">
        <v>68.5</v>
      </c>
      <c r="AD95" s="119">
        <v>60</v>
      </c>
      <c r="AE95" s="119">
        <v>57.6</v>
      </c>
      <c r="AF95" s="120">
        <v>50.1</v>
      </c>
      <c r="AG95" s="121"/>
      <c r="AH95" s="51">
        <f>IF(ABS(MAX(B95:AF95))&gt;ABS(MIN(B95:AF95)),MAX(B95:AF95),MIN(B95:AF95))</f>
        <v>87</v>
      </c>
      <c r="AI95" s="115">
        <f>INDEX($B$9:$AF$9,1,MATCH(AH95,B95:AF95,0))</f>
        <v>0.77083333333333337</v>
      </c>
    </row>
    <row r="96" spans="1:88" ht="15.75" thickBot="1" x14ac:dyDescent="0.3">
      <c r="A96" s="118" t="s">
        <v>234</v>
      </c>
      <c r="B96" s="82"/>
      <c r="C96" s="82"/>
      <c r="D96" s="82">
        <v>83.7</v>
      </c>
      <c r="E96" s="82">
        <v>47.7</v>
      </c>
      <c r="F96" s="82">
        <v>43.9</v>
      </c>
      <c r="G96" s="82">
        <v>44</v>
      </c>
      <c r="H96" s="82">
        <v>21.6</v>
      </c>
      <c r="I96" s="82">
        <v>14.1</v>
      </c>
      <c r="J96" s="82">
        <v>19.2</v>
      </c>
      <c r="K96" s="82">
        <v>14.8</v>
      </c>
      <c r="L96" s="82">
        <v>33.5</v>
      </c>
      <c r="M96" s="82">
        <v>40.200000000000003</v>
      </c>
      <c r="N96" s="82">
        <v>25</v>
      </c>
      <c r="O96" s="82">
        <v>32.4</v>
      </c>
      <c r="P96" s="82">
        <v>26</v>
      </c>
      <c r="Q96" s="82">
        <v>32.700000000000003</v>
      </c>
      <c r="R96" s="82">
        <v>48.8</v>
      </c>
      <c r="S96" s="82">
        <v>46.2</v>
      </c>
      <c r="T96" s="82">
        <v>51.5</v>
      </c>
      <c r="U96" s="82">
        <v>46.1</v>
      </c>
      <c r="V96" s="82">
        <v>47.3</v>
      </c>
      <c r="W96" s="82">
        <v>52.6</v>
      </c>
      <c r="X96" s="82">
        <v>76.3</v>
      </c>
      <c r="Y96" s="82">
        <v>80</v>
      </c>
      <c r="Z96" s="82">
        <v>78.2</v>
      </c>
      <c r="AA96" s="119">
        <v>76.2</v>
      </c>
      <c r="AB96" s="119">
        <v>73.3</v>
      </c>
      <c r="AC96" s="119">
        <v>79.3</v>
      </c>
      <c r="AD96" s="119">
        <v>78.2</v>
      </c>
      <c r="AE96" s="119">
        <v>80.2</v>
      </c>
      <c r="AF96" s="120">
        <v>82</v>
      </c>
      <c r="AG96" s="180"/>
      <c r="AH96" s="51"/>
      <c r="AI96" s="115"/>
    </row>
    <row r="97" spans="1:37" ht="15.75" thickBot="1" x14ac:dyDescent="0.3">
      <c r="A97" s="122" t="s">
        <v>62</v>
      </c>
      <c r="B97" s="123"/>
      <c r="C97" s="123"/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4"/>
      <c r="AH97" s="125"/>
      <c r="AI97" s="52"/>
      <c r="AK97" s="53"/>
    </row>
    <row r="98" spans="1:37" x14ac:dyDescent="0.25">
      <c r="A98" s="126" t="s">
        <v>101</v>
      </c>
      <c r="B98" s="50">
        <v>9.9</v>
      </c>
      <c r="C98" s="127">
        <f t="shared" ref="C98:R103" si="22">B98</f>
        <v>9.9</v>
      </c>
      <c r="D98" s="127">
        <f t="shared" si="22"/>
        <v>9.9</v>
      </c>
      <c r="E98" s="127">
        <f t="shared" si="22"/>
        <v>9.9</v>
      </c>
      <c r="F98" s="127">
        <f t="shared" si="22"/>
        <v>9.9</v>
      </c>
      <c r="G98" s="127">
        <f t="shared" si="22"/>
        <v>9.9</v>
      </c>
      <c r="H98" s="127">
        <f t="shared" si="22"/>
        <v>9.9</v>
      </c>
      <c r="I98" s="127">
        <f t="shared" si="22"/>
        <v>9.9</v>
      </c>
      <c r="J98" s="127">
        <f t="shared" si="22"/>
        <v>9.9</v>
      </c>
      <c r="K98" s="127">
        <f t="shared" si="22"/>
        <v>9.9</v>
      </c>
      <c r="L98" s="127">
        <f t="shared" si="22"/>
        <v>9.9</v>
      </c>
      <c r="M98" s="127">
        <f t="shared" si="22"/>
        <v>9.9</v>
      </c>
      <c r="N98" s="127">
        <f t="shared" si="22"/>
        <v>9.9</v>
      </c>
      <c r="O98" s="127">
        <f t="shared" si="22"/>
        <v>9.9</v>
      </c>
      <c r="P98" s="127">
        <f t="shared" si="22"/>
        <v>9.9</v>
      </c>
      <c r="Q98" s="127">
        <f t="shared" si="22"/>
        <v>9.9</v>
      </c>
      <c r="R98" s="127">
        <f t="shared" si="22"/>
        <v>9.9</v>
      </c>
      <c r="S98" s="127">
        <f t="shared" ref="S98:AF103" si="23">R98</f>
        <v>9.9</v>
      </c>
      <c r="T98" s="127">
        <f t="shared" si="23"/>
        <v>9.9</v>
      </c>
      <c r="U98" s="127">
        <f t="shared" si="23"/>
        <v>9.9</v>
      </c>
      <c r="V98" s="127">
        <f t="shared" si="23"/>
        <v>9.9</v>
      </c>
      <c r="W98" s="127">
        <f t="shared" si="23"/>
        <v>9.9</v>
      </c>
      <c r="X98" s="127">
        <f t="shared" si="23"/>
        <v>9.9</v>
      </c>
      <c r="Y98" s="127">
        <f t="shared" si="23"/>
        <v>9.9</v>
      </c>
      <c r="Z98" s="127">
        <f t="shared" si="23"/>
        <v>9.9</v>
      </c>
      <c r="AA98" s="127">
        <f t="shared" si="23"/>
        <v>9.9</v>
      </c>
      <c r="AB98" s="127">
        <f t="shared" si="23"/>
        <v>9.9</v>
      </c>
      <c r="AC98" s="127">
        <f t="shared" si="23"/>
        <v>9.9</v>
      </c>
      <c r="AD98" s="127">
        <f t="shared" si="23"/>
        <v>9.9</v>
      </c>
      <c r="AE98" s="127">
        <f t="shared" si="23"/>
        <v>9.9</v>
      </c>
      <c r="AF98" s="127">
        <f t="shared" si="23"/>
        <v>9.9</v>
      </c>
      <c r="AG98" s="169">
        <v>9.94</v>
      </c>
      <c r="AH98" s="51"/>
      <c r="AI98" s="52"/>
      <c r="AK98" s="53"/>
    </row>
    <row r="99" spans="1:37" x14ac:dyDescent="0.25">
      <c r="A99" s="116" t="s">
        <v>102</v>
      </c>
      <c r="B99" s="128">
        <v>9.6</v>
      </c>
      <c r="C99" s="129">
        <f t="shared" si="22"/>
        <v>9.6</v>
      </c>
      <c r="D99" s="129">
        <f t="shared" si="22"/>
        <v>9.6</v>
      </c>
      <c r="E99" s="129">
        <f t="shared" si="22"/>
        <v>9.6</v>
      </c>
      <c r="F99" s="129">
        <f t="shared" si="22"/>
        <v>9.6</v>
      </c>
      <c r="G99" s="129">
        <f t="shared" si="22"/>
        <v>9.6</v>
      </c>
      <c r="H99" s="129">
        <f t="shared" si="22"/>
        <v>9.6</v>
      </c>
      <c r="I99" s="129">
        <f t="shared" si="22"/>
        <v>9.6</v>
      </c>
      <c r="J99" s="129">
        <f t="shared" si="22"/>
        <v>9.6</v>
      </c>
      <c r="K99" s="129">
        <f t="shared" si="22"/>
        <v>9.6</v>
      </c>
      <c r="L99" s="129">
        <f t="shared" si="22"/>
        <v>9.6</v>
      </c>
      <c r="M99" s="129">
        <f t="shared" si="22"/>
        <v>9.6</v>
      </c>
      <c r="N99" s="129">
        <f t="shared" si="22"/>
        <v>9.6</v>
      </c>
      <c r="O99" s="129">
        <f t="shared" si="22"/>
        <v>9.6</v>
      </c>
      <c r="P99" s="129">
        <f t="shared" si="22"/>
        <v>9.6</v>
      </c>
      <c r="Q99" s="129">
        <f t="shared" si="22"/>
        <v>9.6</v>
      </c>
      <c r="R99" s="129">
        <f t="shared" si="22"/>
        <v>9.6</v>
      </c>
      <c r="S99" s="129">
        <f t="shared" si="23"/>
        <v>9.6</v>
      </c>
      <c r="T99" s="129">
        <f t="shared" si="23"/>
        <v>9.6</v>
      </c>
      <c r="U99" s="129">
        <f t="shared" si="23"/>
        <v>9.6</v>
      </c>
      <c r="V99" s="129">
        <f t="shared" si="23"/>
        <v>9.6</v>
      </c>
      <c r="W99" s="129">
        <f t="shared" si="23"/>
        <v>9.6</v>
      </c>
      <c r="X99" s="129">
        <f t="shared" si="23"/>
        <v>9.6</v>
      </c>
      <c r="Y99" s="129">
        <f t="shared" si="23"/>
        <v>9.6</v>
      </c>
      <c r="Z99" s="129">
        <f t="shared" si="23"/>
        <v>9.6</v>
      </c>
      <c r="AA99" s="129">
        <f t="shared" si="23"/>
        <v>9.6</v>
      </c>
      <c r="AB99" s="129">
        <f t="shared" si="23"/>
        <v>9.6</v>
      </c>
      <c r="AC99" s="129">
        <f t="shared" si="23"/>
        <v>9.6</v>
      </c>
      <c r="AD99" s="129">
        <f t="shared" si="23"/>
        <v>9.6</v>
      </c>
      <c r="AE99" s="129">
        <f t="shared" si="23"/>
        <v>9.6</v>
      </c>
      <c r="AF99" s="129">
        <f t="shared" si="23"/>
        <v>9.6</v>
      </c>
      <c r="AG99" s="170">
        <v>9.9</v>
      </c>
      <c r="AH99" s="51"/>
      <c r="AI99" s="52"/>
      <c r="AK99" s="53"/>
    </row>
    <row r="100" spans="1:37" x14ac:dyDescent="0.25">
      <c r="A100" s="118" t="s">
        <v>103</v>
      </c>
      <c r="B100" s="128">
        <v>9.98</v>
      </c>
      <c r="C100" s="129">
        <f t="shared" si="22"/>
        <v>9.98</v>
      </c>
      <c r="D100" s="129">
        <f t="shared" si="22"/>
        <v>9.98</v>
      </c>
      <c r="E100" s="129">
        <f t="shared" si="22"/>
        <v>9.98</v>
      </c>
      <c r="F100" s="129">
        <f t="shared" si="22"/>
        <v>9.98</v>
      </c>
      <c r="G100" s="129">
        <f t="shared" si="22"/>
        <v>9.98</v>
      </c>
      <c r="H100" s="129">
        <f t="shared" si="22"/>
        <v>9.98</v>
      </c>
      <c r="I100" s="129">
        <f t="shared" si="22"/>
        <v>9.98</v>
      </c>
      <c r="J100" s="129">
        <f t="shared" si="22"/>
        <v>9.98</v>
      </c>
      <c r="K100" s="129">
        <f t="shared" si="22"/>
        <v>9.98</v>
      </c>
      <c r="L100" s="129">
        <f t="shared" si="22"/>
        <v>9.98</v>
      </c>
      <c r="M100" s="129">
        <f t="shared" si="22"/>
        <v>9.98</v>
      </c>
      <c r="N100" s="129">
        <f t="shared" si="22"/>
        <v>9.98</v>
      </c>
      <c r="O100" s="129">
        <f t="shared" si="22"/>
        <v>9.98</v>
      </c>
      <c r="P100" s="129">
        <f t="shared" si="22"/>
        <v>9.98</v>
      </c>
      <c r="Q100" s="129">
        <f t="shared" si="22"/>
        <v>9.98</v>
      </c>
      <c r="R100" s="129">
        <f t="shared" si="22"/>
        <v>9.98</v>
      </c>
      <c r="S100" s="129">
        <f t="shared" si="23"/>
        <v>9.98</v>
      </c>
      <c r="T100" s="129">
        <f t="shared" si="23"/>
        <v>9.98</v>
      </c>
      <c r="U100" s="129">
        <f t="shared" si="23"/>
        <v>9.98</v>
      </c>
      <c r="V100" s="129">
        <f t="shared" si="23"/>
        <v>9.98</v>
      </c>
      <c r="W100" s="129">
        <f t="shared" si="23"/>
        <v>9.98</v>
      </c>
      <c r="X100" s="129">
        <f t="shared" si="23"/>
        <v>9.98</v>
      </c>
      <c r="Y100" s="129">
        <f t="shared" si="23"/>
        <v>9.98</v>
      </c>
      <c r="Z100" s="129">
        <f t="shared" si="23"/>
        <v>9.98</v>
      </c>
      <c r="AA100" s="129">
        <f t="shared" si="23"/>
        <v>9.98</v>
      </c>
      <c r="AB100" s="129">
        <f t="shared" si="23"/>
        <v>9.98</v>
      </c>
      <c r="AC100" s="129">
        <f t="shared" si="23"/>
        <v>9.98</v>
      </c>
      <c r="AD100" s="129">
        <f t="shared" si="23"/>
        <v>9.98</v>
      </c>
      <c r="AE100" s="129">
        <f t="shared" si="23"/>
        <v>9.98</v>
      </c>
      <c r="AF100" s="129">
        <f t="shared" si="23"/>
        <v>9.98</v>
      </c>
      <c r="AG100" s="171">
        <v>9.6579999999999995</v>
      </c>
      <c r="AH100" s="51"/>
      <c r="AI100" s="52"/>
      <c r="AK100" s="53"/>
    </row>
    <row r="101" spans="1:37" x14ac:dyDescent="0.25">
      <c r="A101" s="118" t="s">
        <v>104</v>
      </c>
      <c r="B101" s="128">
        <v>9.1</v>
      </c>
      <c r="C101" s="129">
        <f t="shared" si="22"/>
        <v>9.1</v>
      </c>
      <c r="D101" s="129">
        <f t="shared" si="22"/>
        <v>9.1</v>
      </c>
      <c r="E101" s="129">
        <f t="shared" si="22"/>
        <v>9.1</v>
      </c>
      <c r="F101" s="129">
        <f t="shared" si="22"/>
        <v>9.1</v>
      </c>
      <c r="G101" s="129">
        <f t="shared" si="22"/>
        <v>9.1</v>
      </c>
      <c r="H101" s="129">
        <f t="shared" si="22"/>
        <v>9.1</v>
      </c>
      <c r="I101" s="129">
        <f t="shared" si="22"/>
        <v>9.1</v>
      </c>
      <c r="J101" s="129">
        <f t="shared" si="22"/>
        <v>9.1</v>
      </c>
      <c r="K101" s="129">
        <f t="shared" si="22"/>
        <v>9.1</v>
      </c>
      <c r="L101" s="129">
        <f t="shared" si="22"/>
        <v>9.1</v>
      </c>
      <c r="M101" s="129">
        <f t="shared" si="22"/>
        <v>9.1</v>
      </c>
      <c r="N101" s="129">
        <f t="shared" si="22"/>
        <v>9.1</v>
      </c>
      <c r="O101" s="129">
        <f t="shared" si="22"/>
        <v>9.1</v>
      </c>
      <c r="P101" s="129">
        <f t="shared" si="22"/>
        <v>9.1</v>
      </c>
      <c r="Q101" s="129">
        <f t="shared" si="22"/>
        <v>9.1</v>
      </c>
      <c r="R101" s="129">
        <f t="shared" si="22"/>
        <v>9.1</v>
      </c>
      <c r="S101" s="129">
        <f t="shared" si="23"/>
        <v>9.1</v>
      </c>
      <c r="T101" s="129">
        <f t="shared" si="23"/>
        <v>9.1</v>
      </c>
      <c r="U101" s="129">
        <f t="shared" si="23"/>
        <v>9.1</v>
      </c>
      <c r="V101" s="129">
        <f t="shared" si="23"/>
        <v>9.1</v>
      </c>
      <c r="W101" s="129">
        <f t="shared" si="23"/>
        <v>9.1</v>
      </c>
      <c r="X101" s="129">
        <f t="shared" si="23"/>
        <v>9.1</v>
      </c>
      <c r="Y101" s="129">
        <f t="shared" si="23"/>
        <v>9.1</v>
      </c>
      <c r="Z101" s="129">
        <f t="shared" si="23"/>
        <v>9.1</v>
      </c>
      <c r="AA101" s="129">
        <f t="shared" si="23"/>
        <v>9.1</v>
      </c>
      <c r="AB101" s="129">
        <f t="shared" si="23"/>
        <v>9.1</v>
      </c>
      <c r="AC101" s="129">
        <f t="shared" si="23"/>
        <v>9.1</v>
      </c>
      <c r="AD101" s="129">
        <f t="shared" si="23"/>
        <v>9.1</v>
      </c>
      <c r="AE101" s="129">
        <f t="shared" si="23"/>
        <v>9.1</v>
      </c>
      <c r="AF101" s="129">
        <f t="shared" si="23"/>
        <v>9.1</v>
      </c>
      <c r="AG101" s="171">
        <v>9.6</v>
      </c>
      <c r="AH101" s="51"/>
      <c r="AI101" s="52"/>
      <c r="AK101" s="53"/>
    </row>
    <row r="102" spans="1:37" x14ac:dyDescent="0.25">
      <c r="A102" s="118" t="s">
        <v>105</v>
      </c>
      <c r="B102" s="128">
        <v>9.18</v>
      </c>
      <c r="C102" s="129">
        <f t="shared" si="22"/>
        <v>9.18</v>
      </c>
      <c r="D102" s="129">
        <f t="shared" si="22"/>
        <v>9.18</v>
      </c>
      <c r="E102" s="129">
        <f t="shared" si="22"/>
        <v>9.18</v>
      </c>
      <c r="F102" s="129">
        <f t="shared" si="22"/>
        <v>9.18</v>
      </c>
      <c r="G102" s="129">
        <f t="shared" si="22"/>
        <v>9.18</v>
      </c>
      <c r="H102" s="129">
        <f t="shared" si="22"/>
        <v>9.18</v>
      </c>
      <c r="I102" s="129">
        <f t="shared" si="22"/>
        <v>9.18</v>
      </c>
      <c r="J102" s="129">
        <f t="shared" si="22"/>
        <v>9.18</v>
      </c>
      <c r="K102" s="129">
        <f t="shared" si="22"/>
        <v>9.18</v>
      </c>
      <c r="L102" s="129">
        <f t="shared" si="22"/>
        <v>9.18</v>
      </c>
      <c r="M102" s="129">
        <f t="shared" si="22"/>
        <v>9.18</v>
      </c>
      <c r="N102" s="129">
        <f t="shared" si="22"/>
        <v>9.18</v>
      </c>
      <c r="O102" s="129">
        <f t="shared" si="22"/>
        <v>9.18</v>
      </c>
      <c r="P102" s="129">
        <f t="shared" si="22"/>
        <v>9.18</v>
      </c>
      <c r="Q102" s="129">
        <f t="shared" si="22"/>
        <v>9.18</v>
      </c>
      <c r="R102" s="129">
        <f t="shared" si="22"/>
        <v>9.18</v>
      </c>
      <c r="S102" s="129">
        <f t="shared" si="23"/>
        <v>9.18</v>
      </c>
      <c r="T102" s="129">
        <f t="shared" si="23"/>
        <v>9.18</v>
      </c>
      <c r="U102" s="129">
        <f t="shared" si="23"/>
        <v>9.18</v>
      </c>
      <c r="V102" s="129">
        <f t="shared" si="23"/>
        <v>9.18</v>
      </c>
      <c r="W102" s="129">
        <f t="shared" si="23"/>
        <v>9.18</v>
      </c>
      <c r="X102" s="129">
        <f t="shared" si="23"/>
        <v>9.18</v>
      </c>
      <c r="Y102" s="129">
        <f t="shared" si="23"/>
        <v>9.18</v>
      </c>
      <c r="Z102" s="129">
        <f t="shared" si="23"/>
        <v>9.18</v>
      </c>
      <c r="AA102" s="129">
        <f t="shared" si="23"/>
        <v>9.18</v>
      </c>
      <c r="AB102" s="129">
        <f t="shared" si="23"/>
        <v>9.18</v>
      </c>
      <c r="AC102" s="129">
        <f t="shared" si="23"/>
        <v>9.18</v>
      </c>
      <c r="AD102" s="129">
        <f t="shared" si="23"/>
        <v>9.18</v>
      </c>
      <c r="AE102" s="129">
        <f t="shared" si="23"/>
        <v>9.18</v>
      </c>
      <c r="AF102" s="129">
        <f t="shared" si="23"/>
        <v>9.18</v>
      </c>
      <c r="AG102" s="171">
        <v>9.51</v>
      </c>
      <c r="AH102" s="51"/>
      <c r="AI102" s="52"/>
      <c r="AK102" s="53"/>
    </row>
    <row r="103" spans="1:37" x14ac:dyDescent="0.25">
      <c r="A103" s="118" t="s">
        <v>106</v>
      </c>
      <c r="B103" s="128">
        <v>7</v>
      </c>
      <c r="C103" s="129">
        <f t="shared" si="22"/>
        <v>7</v>
      </c>
      <c r="D103" s="129">
        <f t="shared" si="22"/>
        <v>7</v>
      </c>
      <c r="E103" s="129">
        <f t="shared" si="22"/>
        <v>7</v>
      </c>
      <c r="F103" s="129">
        <f t="shared" si="22"/>
        <v>7</v>
      </c>
      <c r="G103" s="129">
        <f t="shared" si="22"/>
        <v>7</v>
      </c>
      <c r="H103" s="129">
        <f t="shared" si="22"/>
        <v>7</v>
      </c>
      <c r="I103" s="129">
        <f t="shared" si="22"/>
        <v>7</v>
      </c>
      <c r="J103" s="129">
        <f t="shared" si="22"/>
        <v>7</v>
      </c>
      <c r="K103" s="129">
        <f t="shared" si="22"/>
        <v>7</v>
      </c>
      <c r="L103" s="129">
        <f t="shared" si="22"/>
        <v>7</v>
      </c>
      <c r="M103" s="129">
        <f t="shared" si="22"/>
        <v>7</v>
      </c>
      <c r="N103" s="129">
        <f t="shared" si="22"/>
        <v>7</v>
      </c>
      <c r="O103" s="129">
        <f t="shared" si="22"/>
        <v>7</v>
      </c>
      <c r="P103" s="129">
        <f t="shared" si="22"/>
        <v>7</v>
      </c>
      <c r="Q103" s="129">
        <f t="shared" si="22"/>
        <v>7</v>
      </c>
      <c r="R103" s="129">
        <f t="shared" si="22"/>
        <v>7</v>
      </c>
      <c r="S103" s="129">
        <f t="shared" si="23"/>
        <v>7</v>
      </c>
      <c r="T103" s="129">
        <f t="shared" si="23"/>
        <v>7</v>
      </c>
      <c r="U103" s="129">
        <f t="shared" si="23"/>
        <v>7</v>
      </c>
      <c r="V103" s="129">
        <f t="shared" si="23"/>
        <v>7</v>
      </c>
      <c r="W103" s="129">
        <f t="shared" si="23"/>
        <v>7</v>
      </c>
      <c r="X103" s="129">
        <f t="shared" si="23"/>
        <v>7</v>
      </c>
      <c r="Y103" s="129">
        <f t="shared" si="23"/>
        <v>7</v>
      </c>
      <c r="Z103" s="129">
        <f t="shared" si="23"/>
        <v>7</v>
      </c>
      <c r="AA103" s="129">
        <f t="shared" si="23"/>
        <v>7</v>
      </c>
      <c r="AB103" s="129">
        <f t="shared" si="23"/>
        <v>7</v>
      </c>
      <c r="AC103" s="129">
        <f t="shared" si="23"/>
        <v>7</v>
      </c>
      <c r="AD103" s="129">
        <f t="shared" si="23"/>
        <v>7</v>
      </c>
      <c r="AE103" s="129">
        <f t="shared" si="23"/>
        <v>7</v>
      </c>
      <c r="AF103" s="129">
        <f t="shared" si="23"/>
        <v>7</v>
      </c>
      <c r="AG103" s="171">
        <v>9.4</v>
      </c>
      <c r="AH103" s="51"/>
      <c r="AI103" s="52"/>
      <c r="AK103" s="53"/>
    </row>
    <row r="104" spans="1:37" x14ac:dyDescent="0.25">
      <c r="A104" s="118" t="s">
        <v>107</v>
      </c>
      <c r="B104" s="128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  <c r="AA104" s="129"/>
      <c r="AB104" s="129"/>
      <c r="AC104" s="129"/>
      <c r="AD104" s="129"/>
      <c r="AE104" s="129"/>
      <c r="AF104" s="129"/>
      <c r="AG104" s="171">
        <v>8.8000000000000007</v>
      </c>
      <c r="AH104" s="51"/>
      <c r="AI104" s="52"/>
      <c r="AK104" s="53"/>
    </row>
    <row r="105" spans="1:37" x14ac:dyDescent="0.25">
      <c r="A105" s="118" t="s">
        <v>108</v>
      </c>
      <c r="B105" s="128">
        <v>2.25</v>
      </c>
      <c r="C105" s="129">
        <f t="shared" ref="C105:R106" si="24">B105</f>
        <v>2.25</v>
      </c>
      <c r="D105" s="129">
        <f t="shared" si="24"/>
        <v>2.25</v>
      </c>
      <c r="E105" s="129">
        <f t="shared" si="24"/>
        <v>2.25</v>
      </c>
      <c r="F105" s="129">
        <f t="shared" si="24"/>
        <v>2.25</v>
      </c>
      <c r="G105" s="129">
        <f t="shared" si="24"/>
        <v>2.25</v>
      </c>
      <c r="H105" s="129">
        <f t="shared" si="24"/>
        <v>2.25</v>
      </c>
      <c r="I105" s="129">
        <f t="shared" si="24"/>
        <v>2.25</v>
      </c>
      <c r="J105" s="129">
        <f t="shared" si="24"/>
        <v>2.25</v>
      </c>
      <c r="K105" s="129">
        <f t="shared" si="24"/>
        <v>2.25</v>
      </c>
      <c r="L105" s="129">
        <f t="shared" si="24"/>
        <v>2.25</v>
      </c>
      <c r="M105" s="129">
        <f t="shared" si="24"/>
        <v>2.25</v>
      </c>
      <c r="N105" s="129">
        <f t="shared" si="24"/>
        <v>2.25</v>
      </c>
      <c r="O105" s="129">
        <f t="shared" si="24"/>
        <v>2.25</v>
      </c>
      <c r="P105" s="129">
        <f t="shared" si="24"/>
        <v>2.25</v>
      </c>
      <c r="Q105" s="129">
        <f t="shared" si="24"/>
        <v>2.25</v>
      </c>
      <c r="R105" s="129">
        <f t="shared" si="24"/>
        <v>2.25</v>
      </c>
      <c r="S105" s="129">
        <f t="shared" ref="S105:AF106" si="25">R105</f>
        <v>2.25</v>
      </c>
      <c r="T105" s="129">
        <f t="shared" si="25"/>
        <v>2.25</v>
      </c>
      <c r="U105" s="129">
        <f t="shared" si="25"/>
        <v>2.25</v>
      </c>
      <c r="V105" s="129">
        <f t="shared" si="25"/>
        <v>2.25</v>
      </c>
      <c r="W105" s="129">
        <f t="shared" si="25"/>
        <v>2.25</v>
      </c>
      <c r="X105" s="129">
        <f t="shared" si="25"/>
        <v>2.25</v>
      </c>
      <c r="Y105" s="129">
        <f t="shared" si="25"/>
        <v>2.25</v>
      </c>
      <c r="Z105" s="129">
        <f t="shared" si="25"/>
        <v>2.25</v>
      </c>
      <c r="AA105" s="129">
        <f t="shared" si="25"/>
        <v>2.25</v>
      </c>
      <c r="AB105" s="129">
        <f t="shared" si="25"/>
        <v>2.25</v>
      </c>
      <c r="AC105" s="129">
        <f t="shared" si="25"/>
        <v>2.25</v>
      </c>
      <c r="AD105" s="129">
        <f t="shared" si="25"/>
        <v>2.25</v>
      </c>
      <c r="AE105" s="129">
        <f t="shared" si="25"/>
        <v>2.25</v>
      </c>
      <c r="AF105" s="129">
        <f t="shared" si="25"/>
        <v>2.25</v>
      </c>
      <c r="AG105" s="171">
        <v>8.5</v>
      </c>
      <c r="AH105" s="51"/>
      <c r="AI105" s="52"/>
      <c r="AK105" s="53"/>
    </row>
    <row r="106" spans="1:37" x14ac:dyDescent="0.25">
      <c r="A106" s="118" t="s">
        <v>109</v>
      </c>
      <c r="B106" s="128">
        <v>1.64</v>
      </c>
      <c r="C106" s="129">
        <f t="shared" si="24"/>
        <v>1.64</v>
      </c>
      <c r="D106" s="129">
        <f t="shared" si="24"/>
        <v>1.64</v>
      </c>
      <c r="E106" s="129">
        <f t="shared" si="24"/>
        <v>1.64</v>
      </c>
      <c r="F106" s="129">
        <f t="shared" si="24"/>
        <v>1.64</v>
      </c>
      <c r="G106" s="129">
        <f t="shared" si="24"/>
        <v>1.64</v>
      </c>
      <c r="H106" s="129">
        <f t="shared" si="24"/>
        <v>1.64</v>
      </c>
      <c r="I106" s="129">
        <f t="shared" si="24"/>
        <v>1.64</v>
      </c>
      <c r="J106" s="129">
        <f t="shared" si="24"/>
        <v>1.64</v>
      </c>
      <c r="K106" s="129">
        <f t="shared" si="24"/>
        <v>1.64</v>
      </c>
      <c r="L106" s="129">
        <f t="shared" si="24"/>
        <v>1.64</v>
      </c>
      <c r="M106" s="129">
        <f t="shared" si="24"/>
        <v>1.64</v>
      </c>
      <c r="N106" s="129">
        <f t="shared" si="24"/>
        <v>1.64</v>
      </c>
      <c r="O106" s="129">
        <f t="shared" si="24"/>
        <v>1.64</v>
      </c>
      <c r="P106" s="129">
        <f t="shared" si="24"/>
        <v>1.64</v>
      </c>
      <c r="Q106" s="129">
        <f t="shared" si="24"/>
        <v>1.64</v>
      </c>
      <c r="R106" s="129">
        <f t="shared" si="24"/>
        <v>1.64</v>
      </c>
      <c r="S106" s="129">
        <f t="shared" si="25"/>
        <v>1.64</v>
      </c>
      <c r="T106" s="129">
        <f t="shared" si="25"/>
        <v>1.64</v>
      </c>
      <c r="U106" s="129">
        <f t="shared" si="25"/>
        <v>1.64</v>
      </c>
      <c r="V106" s="129">
        <f t="shared" si="25"/>
        <v>1.64</v>
      </c>
      <c r="W106" s="129">
        <f t="shared" si="25"/>
        <v>1.64</v>
      </c>
      <c r="X106" s="129">
        <f t="shared" si="25"/>
        <v>1.64</v>
      </c>
      <c r="Y106" s="129">
        <f t="shared" si="25"/>
        <v>1.64</v>
      </c>
      <c r="Z106" s="129">
        <f t="shared" si="25"/>
        <v>1.64</v>
      </c>
      <c r="AA106" s="129">
        <f t="shared" si="25"/>
        <v>1.64</v>
      </c>
      <c r="AB106" s="129">
        <f t="shared" si="25"/>
        <v>1.64</v>
      </c>
      <c r="AC106" s="129">
        <f t="shared" si="25"/>
        <v>1.64</v>
      </c>
      <c r="AD106" s="129">
        <f t="shared" si="25"/>
        <v>1.64</v>
      </c>
      <c r="AE106" s="129">
        <f t="shared" si="25"/>
        <v>1.64</v>
      </c>
      <c r="AF106" s="129">
        <f t="shared" si="25"/>
        <v>1.64</v>
      </c>
      <c r="AG106" s="171">
        <v>8.5</v>
      </c>
      <c r="AH106" s="51"/>
      <c r="AI106" s="52"/>
      <c r="AK106" s="53"/>
    </row>
    <row r="107" spans="1:37" x14ac:dyDescent="0.25">
      <c r="A107" s="118" t="s">
        <v>110</v>
      </c>
      <c r="B107" s="128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71">
        <v>8.4</v>
      </c>
      <c r="AH107" s="51"/>
      <c r="AI107" s="52"/>
      <c r="AK107" s="53"/>
    </row>
    <row r="108" spans="1:37" x14ac:dyDescent="0.25">
      <c r="A108" s="118" t="s">
        <v>111</v>
      </c>
      <c r="B108" s="128">
        <v>1.62</v>
      </c>
      <c r="C108" s="129">
        <f t="shared" ref="C108:R115" si="26">B108</f>
        <v>1.62</v>
      </c>
      <c r="D108" s="129">
        <f t="shared" si="26"/>
        <v>1.62</v>
      </c>
      <c r="E108" s="129">
        <f t="shared" si="26"/>
        <v>1.62</v>
      </c>
      <c r="F108" s="129">
        <f t="shared" si="26"/>
        <v>1.62</v>
      </c>
      <c r="G108" s="129">
        <f t="shared" si="26"/>
        <v>1.62</v>
      </c>
      <c r="H108" s="129">
        <f t="shared" si="26"/>
        <v>1.62</v>
      </c>
      <c r="I108" s="129">
        <f t="shared" si="26"/>
        <v>1.62</v>
      </c>
      <c r="J108" s="129">
        <f t="shared" si="26"/>
        <v>1.62</v>
      </c>
      <c r="K108" s="129">
        <f t="shared" si="26"/>
        <v>1.62</v>
      </c>
      <c r="L108" s="129">
        <f t="shared" si="26"/>
        <v>1.62</v>
      </c>
      <c r="M108" s="129">
        <f t="shared" si="26"/>
        <v>1.62</v>
      </c>
      <c r="N108" s="129">
        <f t="shared" si="26"/>
        <v>1.62</v>
      </c>
      <c r="O108" s="129">
        <f t="shared" si="26"/>
        <v>1.62</v>
      </c>
      <c r="P108" s="129">
        <f t="shared" si="26"/>
        <v>1.62</v>
      </c>
      <c r="Q108" s="129">
        <f t="shared" si="26"/>
        <v>1.62</v>
      </c>
      <c r="R108" s="129">
        <f t="shared" si="26"/>
        <v>1.62</v>
      </c>
      <c r="S108" s="129">
        <f t="shared" ref="S108:AF123" si="27">R108</f>
        <v>1.62</v>
      </c>
      <c r="T108" s="129">
        <f t="shared" si="27"/>
        <v>1.62</v>
      </c>
      <c r="U108" s="129">
        <f t="shared" si="27"/>
        <v>1.62</v>
      </c>
      <c r="V108" s="129">
        <f t="shared" si="27"/>
        <v>1.62</v>
      </c>
      <c r="W108" s="129">
        <f t="shared" si="27"/>
        <v>1.62</v>
      </c>
      <c r="X108" s="129">
        <f t="shared" si="27"/>
        <v>1.62</v>
      </c>
      <c r="Y108" s="129">
        <f t="shared" si="27"/>
        <v>1.62</v>
      </c>
      <c r="Z108" s="129">
        <f t="shared" si="27"/>
        <v>1.62</v>
      </c>
      <c r="AA108" s="129">
        <f t="shared" si="27"/>
        <v>1.62</v>
      </c>
      <c r="AB108" s="129">
        <f t="shared" si="27"/>
        <v>1.62</v>
      </c>
      <c r="AC108" s="129">
        <f t="shared" si="27"/>
        <v>1.62</v>
      </c>
      <c r="AD108" s="129">
        <f t="shared" si="27"/>
        <v>1.62</v>
      </c>
      <c r="AE108" s="129">
        <f t="shared" si="27"/>
        <v>1.62</v>
      </c>
      <c r="AF108" s="129">
        <f t="shared" si="27"/>
        <v>1.62</v>
      </c>
      <c r="AG108" s="171">
        <v>8</v>
      </c>
      <c r="AH108" s="51"/>
      <c r="AI108" s="52"/>
      <c r="AK108" s="53"/>
    </row>
    <row r="109" spans="1:37" x14ac:dyDescent="0.25">
      <c r="A109" s="118" t="s">
        <v>112</v>
      </c>
      <c r="B109" s="128">
        <v>8.36</v>
      </c>
      <c r="C109" s="129">
        <f t="shared" si="26"/>
        <v>8.36</v>
      </c>
      <c r="D109" s="129">
        <f t="shared" si="26"/>
        <v>8.36</v>
      </c>
      <c r="E109" s="129">
        <f t="shared" si="26"/>
        <v>8.36</v>
      </c>
      <c r="F109" s="129">
        <f t="shared" si="26"/>
        <v>8.36</v>
      </c>
      <c r="G109" s="129">
        <f t="shared" si="26"/>
        <v>8.36</v>
      </c>
      <c r="H109" s="129">
        <f t="shared" si="26"/>
        <v>8.36</v>
      </c>
      <c r="I109" s="129">
        <f t="shared" si="26"/>
        <v>8.36</v>
      </c>
      <c r="J109" s="129">
        <f t="shared" si="26"/>
        <v>8.36</v>
      </c>
      <c r="K109" s="129">
        <f t="shared" si="26"/>
        <v>8.36</v>
      </c>
      <c r="L109" s="129">
        <f t="shared" si="26"/>
        <v>8.36</v>
      </c>
      <c r="M109" s="129">
        <f t="shared" si="26"/>
        <v>8.36</v>
      </c>
      <c r="N109" s="129">
        <f t="shared" si="26"/>
        <v>8.36</v>
      </c>
      <c r="O109" s="129">
        <f t="shared" si="26"/>
        <v>8.36</v>
      </c>
      <c r="P109" s="129">
        <f t="shared" si="26"/>
        <v>8.36</v>
      </c>
      <c r="Q109" s="129">
        <f t="shared" si="26"/>
        <v>8.36</v>
      </c>
      <c r="R109" s="129">
        <f t="shared" si="26"/>
        <v>8.36</v>
      </c>
      <c r="S109" s="129">
        <f t="shared" si="27"/>
        <v>8.36</v>
      </c>
      <c r="T109" s="129">
        <f t="shared" si="27"/>
        <v>8.36</v>
      </c>
      <c r="U109" s="129">
        <f t="shared" si="27"/>
        <v>8.36</v>
      </c>
      <c r="V109" s="129">
        <f t="shared" si="27"/>
        <v>8.36</v>
      </c>
      <c r="W109" s="129">
        <f t="shared" si="27"/>
        <v>8.36</v>
      </c>
      <c r="X109" s="129">
        <f t="shared" si="27"/>
        <v>8.36</v>
      </c>
      <c r="Y109" s="129">
        <f t="shared" si="27"/>
        <v>8.36</v>
      </c>
      <c r="Z109" s="129">
        <f t="shared" si="27"/>
        <v>8.36</v>
      </c>
      <c r="AA109" s="129">
        <f t="shared" si="27"/>
        <v>8.36</v>
      </c>
      <c r="AB109" s="129">
        <f t="shared" si="27"/>
        <v>8.36</v>
      </c>
      <c r="AC109" s="129">
        <f t="shared" si="27"/>
        <v>8.36</v>
      </c>
      <c r="AD109" s="129">
        <f t="shared" si="27"/>
        <v>8.36</v>
      </c>
      <c r="AE109" s="129">
        <f t="shared" si="27"/>
        <v>8.36</v>
      </c>
      <c r="AF109" s="129">
        <f t="shared" si="27"/>
        <v>8.36</v>
      </c>
      <c r="AG109" s="171">
        <v>8</v>
      </c>
      <c r="AH109" s="51"/>
      <c r="AI109" s="52"/>
      <c r="AK109" s="53"/>
    </row>
    <row r="110" spans="1:37" x14ac:dyDescent="0.25">
      <c r="A110" s="118" t="s">
        <v>113</v>
      </c>
      <c r="B110" s="128">
        <v>8</v>
      </c>
      <c r="C110" s="129">
        <f t="shared" si="26"/>
        <v>8</v>
      </c>
      <c r="D110" s="129">
        <f t="shared" si="26"/>
        <v>8</v>
      </c>
      <c r="E110" s="129">
        <f t="shared" si="26"/>
        <v>8</v>
      </c>
      <c r="F110" s="129">
        <f t="shared" si="26"/>
        <v>8</v>
      </c>
      <c r="G110" s="129">
        <f t="shared" si="26"/>
        <v>8</v>
      </c>
      <c r="H110" s="129">
        <f t="shared" si="26"/>
        <v>8</v>
      </c>
      <c r="I110" s="129">
        <v>5.4</v>
      </c>
      <c r="J110" s="129">
        <f t="shared" si="26"/>
        <v>5.4</v>
      </c>
      <c r="K110" s="129">
        <f t="shared" si="26"/>
        <v>5.4</v>
      </c>
      <c r="L110" s="129">
        <f t="shared" si="26"/>
        <v>5.4</v>
      </c>
      <c r="M110" s="129">
        <f t="shared" si="26"/>
        <v>5.4</v>
      </c>
      <c r="N110" s="129">
        <f t="shared" si="26"/>
        <v>5.4</v>
      </c>
      <c r="O110" s="129">
        <f t="shared" si="26"/>
        <v>5.4</v>
      </c>
      <c r="P110" s="129">
        <f t="shared" si="26"/>
        <v>5.4</v>
      </c>
      <c r="Q110" s="129">
        <f t="shared" si="26"/>
        <v>5.4</v>
      </c>
      <c r="R110" s="129">
        <f t="shared" si="26"/>
        <v>5.4</v>
      </c>
      <c r="S110" s="129">
        <f t="shared" si="27"/>
        <v>5.4</v>
      </c>
      <c r="T110" s="129">
        <f t="shared" si="27"/>
        <v>5.4</v>
      </c>
      <c r="U110" s="129">
        <f t="shared" si="27"/>
        <v>5.4</v>
      </c>
      <c r="V110" s="129">
        <f t="shared" si="27"/>
        <v>5.4</v>
      </c>
      <c r="W110" s="129">
        <f t="shared" si="27"/>
        <v>5.4</v>
      </c>
      <c r="X110" s="129">
        <f t="shared" si="27"/>
        <v>5.4</v>
      </c>
      <c r="Y110" s="129">
        <f t="shared" si="27"/>
        <v>5.4</v>
      </c>
      <c r="Z110" s="129">
        <f t="shared" si="27"/>
        <v>5.4</v>
      </c>
      <c r="AA110" s="129">
        <f t="shared" si="27"/>
        <v>5.4</v>
      </c>
      <c r="AB110" s="129">
        <f t="shared" si="27"/>
        <v>5.4</v>
      </c>
      <c r="AC110" s="129">
        <f t="shared" si="27"/>
        <v>5.4</v>
      </c>
      <c r="AD110" s="129">
        <f t="shared" si="27"/>
        <v>5.4</v>
      </c>
      <c r="AE110" s="129">
        <f t="shared" si="27"/>
        <v>5.4</v>
      </c>
      <c r="AF110" s="129">
        <f t="shared" si="27"/>
        <v>5.4</v>
      </c>
      <c r="AG110" s="171">
        <v>8</v>
      </c>
      <c r="AH110" s="51"/>
      <c r="AI110" s="52"/>
      <c r="AK110" s="53"/>
    </row>
    <row r="111" spans="1:37" x14ac:dyDescent="0.25">
      <c r="A111" s="118" t="s">
        <v>114</v>
      </c>
      <c r="B111" s="128">
        <v>6.57</v>
      </c>
      <c r="C111" s="129">
        <f t="shared" si="26"/>
        <v>6.57</v>
      </c>
      <c r="D111" s="129">
        <f t="shared" si="26"/>
        <v>6.57</v>
      </c>
      <c r="E111" s="129">
        <f t="shared" si="26"/>
        <v>6.57</v>
      </c>
      <c r="F111" s="129">
        <f t="shared" si="26"/>
        <v>6.57</v>
      </c>
      <c r="G111" s="129">
        <f t="shared" si="26"/>
        <v>6.57</v>
      </c>
      <c r="H111" s="129">
        <f t="shared" si="26"/>
        <v>6.57</v>
      </c>
      <c r="I111" s="129">
        <f t="shared" si="26"/>
        <v>6.57</v>
      </c>
      <c r="J111" s="129">
        <f t="shared" si="26"/>
        <v>6.57</v>
      </c>
      <c r="K111" s="129">
        <f t="shared" si="26"/>
        <v>6.57</v>
      </c>
      <c r="L111" s="129">
        <f t="shared" si="26"/>
        <v>6.57</v>
      </c>
      <c r="M111" s="129">
        <f t="shared" si="26"/>
        <v>6.57</v>
      </c>
      <c r="N111" s="129">
        <f t="shared" si="26"/>
        <v>6.57</v>
      </c>
      <c r="O111" s="129">
        <f t="shared" si="26"/>
        <v>6.57</v>
      </c>
      <c r="P111" s="129">
        <f t="shared" si="26"/>
        <v>6.57</v>
      </c>
      <c r="Q111" s="129">
        <f t="shared" si="26"/>
        <v>6.57</v>
      </c>
      <c r="R111" s="129">
        <f t="shared" si="26"/>
        <v>6.57</v>
      </c>
      <c r="S111" s="129">
        <f t="shared" si="27"/>
        <v>6.57</v>
      </c>
      <c r="T111" s="129">
        <f t="shared" si="27"/>
        <v>6.57</v>
      </c>
      <c r="U111" s="129">
        <f t="shared" si="27"/>
        <v>6.57</v>
      </c>
      <c r="V111" s="129">
        <f t="shared" si="27"/>
        <v>6.57</v>
      </c>
      <c r="W111" s="129">
        <f t="shared" si="27"/>
        <v>6.57</v>
      </c>
      <c r="X111" s="129">
        <f t="shared" si="27"/>
        <v>6.57</v>
      </c>
      <c r="Y111" s="129">
        <f t="shared" si="27"/>
        <v>6.57</v>
      </c>
      <c r="Z111" s="129">
        <f t="shared" si="27"/>
        <v>6.57</v>
      </c>
      <c r="AA111" s="129">
        <f t="shared" si="27"/>
        <v>6.57</v>
      </c>
      <c r="AB111" s="129">
        <f t="shared" si="27"/>
        <v>6.57</v>
      </c>
      <c r="AC111" s="129">
        <f t="shared" si="27"/>
        <v>6.57</v>
      </c>
      <c r="AD111" s="129">
        <f t="shared" si="27"/>
        <v>6.57</v>
      </c>
      <c r="AE111" s="129">
        <f t="shared" si="27"/>
        <v>6.57</v>
      </c>
      <c r="AF111" s="129">
        <f t="shared" si="27"/>
        <v>6.57</v>
      </c>
      <c r="AG111" s="171">
        <v>7.8</v>
      </c>
      <c r="AH111" s="51"/>
      <c r="AI111" s="52"/>
      <c r="AK111" s="53"/>
    </row>
    <row r="112" spans="1:37" x14ac:dyDescent="0.25">
      <c r="A112" s="118" t="s">
        <v>115</v>
      </c>
      <c r="B112" s="128">
        <v>3.43</v>
      </c>
      <c r="C112" s="129">
        <f t="shared" si="26"/>
        <v>3.43</v>
      </c>
      <c r="D112" s="129">
        <f t="shared" si="26"/>
        <v>3.43</v>
      </c>
      <c r="E112" s="129">
        <f t="shared" si="26"/>
        <v>3.43</v>
      </c>
      <c r="F112" s="129">
        <f t="shared" si="26"/>
        <v>3.43</v>
      </c>
      <c r="G112" s="129">
        <f t="shared" si="26"/>
        <v>3.43</v>
      </c>
      <c r="H112" s="129">
        <f t="shared" si="26"/>
        <v>3.43</v>
      </c>
      <c r="I112" s="129">
        <f t="shared" si="26"/>
        <v>3.43</v>
      </c>
      <c r="J112" s="129">
        <f t="shared" si="26"/>
        <v>3.43</v>
      </c>
      <c r="K112" s="129">
        <f t="shared" si="26"/>
        <v>3.43</v>
      </c>
      <c r="L112" s="129">
        <f t="shared" si="26"/>
        <v>3.43</v>
      </c>
      <c r="M112" s="129">
        <f t="shared" si="26"/>
        <v>3.43</v>
      </c>
      <c r="N112" s="129">
        <f t="shared" si="26"/>
        <v>3.43</v>
      </c>
      <c r="O112" s="129">
        <f t="shared" si="26"/>
        <v>3.43</v>
      </c>
      <c r="P112" s="129">
        <f t="shared" si="26"/>
        <v>3.43</v>
      </c>
      <c r="Q112" s="129">
        <f t="shared" si="26"/>
        <v>3.43</v>
      </c>
      <c r="R112" s="129">
        <f t="shared" si="26"/>
        <v>3.43</v>
      </c>
      <c r="S112" s="129">
        <f t="shared" si="27"/>
        <v>3.43</v>
      </c>
      <c r="T112" s="129">
        <f t="shared" si="27"/>
        <v>3.43</v>
      </c>
      <c r="U112" s="129">
        <f t="shared" si="27"/>
        <v>3.43</v>
      </c>
      <c r="V112" s="129">
        <f t="shared" si="27"/>
        <v>3.43</v>
      </c>
      <c r="W112" s="129">
        <f t="shared" si="27"/>
        <v>3.43</v>
      </c>
      <c r="X112" s="129">
        <f t="shared" si="27"/>
        <v>3.43</v>
      </c>
      <c r="Y112" s="129">
        <f t="shared" si="27"/>
        <v>3.43</v>
      </c>
      <c r="Z112" s="129">
        <f t="shared" si="27"/>
        <v>3.43</v>
      </c>
      <c r="AA112" s="129">
        <f t="shared" si="27"/>
        <v>3.43</v>
      </c>
      <c r="AB112" s="129">
        <f t="shared" si="27"/>
        <v>3.43</v>
      </c>
      <c r="AC112" s="129">
        <f t="shared" si="27"/>
        <v>3.43</v>
      </c>
      <c r="AD112" s="129">
        <f t="shared" si="27"/>
        <v>3.43</v>
      </c>
      <c r="AE112" s="129">
        <f t="shared" si="27"/>
        <v>3.43</v>
      </c>
      <c r="AF112" s="129">
        <f t="shared" si="27"/>
        <v>3.43</v>
      </c>
      <c r="AG112" s="171">
        <v>7.6</v>
      </c>
      <c r="AH112" s="51"/>
      <c r="AI112" s="52"/>
      <c r="AK112" s="53"/>
    </row>
    <row r="113" spans="1:37" x14ac:dyDescent="0.25">
      <c r="A113" s="118" t="s">
        <v>116</v>
      </c>
      <c r="B113" s="128">
        <v>2.96</v>
      </c>
      <c r="C113" s="129">
        <f t="shared" si="26"/>
        <v>2.96</v>
      </c>
      <c r="D113" s="129">
        <f t="shared" si="26"/>
        <v>2.96</v>
      </c>
      <c r="E113" s="129">
        <f t="shared" si="26"/>
        <v>2.96</v>
      </c>
      <c r="F113" s="129">
        <f t="shared" si="26"/>
        <v>2.96</v>
      </c>
      <c r="G113" s="129">
        <f t="shared" si="26"/>
        <v>2.96</v>
      </c>
      <c r="H113" s="129">
        <f t="shared" si="26"/>
        <v>2.96</v>
      </c>
      <c r="I113" s="129">
        <f t="shared" si="26"/>
        <v>2.96</v>
      </c>
      <c r="J113" s="129">
        <f t="shared" si="26"/>
        <v>2.96</v>
      </c>
      <c r="K113" s="129">
        <f t="shared" si="26"/>
        <v>2.96</v>
      </c>
      <c r="L113" s="129">
        <f t="shared" si="26"/>
        <v>2.96</v>
      </c>
      <c r="M113" s="129">
        <f t="shared" si="26"/>
        <v>2.96</v>
      </c>
      <c r="N113" s="129">
        <f t="shared" si="26"/>
        <v>2.96</v>
      </c>
      <c r="O113" s="129">
        <f t="shared" si="26"/>
        <v>2.96</v>
      </c>
      <c r="P113" s="129">
        <f t="shared" si="26"/>
        <v>2.96</v>
      </c>
      <c r="Q113" s="129">
        <f t="shared" si="26"/>
        <v>2.96</v>
      </c>
      <c r="R113" s="129">
        <f t="shared" si="26"/>
        <v>2.96</v>
      </c>
      <c r="S113" s="129">
        <f t="shared" si="27"/>
        <v>2.96</v>
      </c>
      <c r="T113" s="129">
        <f t="shared" si="27"/>
        <v>2.96</v>
      </c>
      <c r="U113" s="129">
        <f t="shared" si="27"/>
        <v>2.96</v>
      </c>
      <c r="V113" s="129">
        <f t="shared" si="27"/>
        <v>2.96</v>
      </c>
      <c r="W113" s="129">
        <f t="shared" si="27"/>
        <v>2.96</v>
      </c>
      <c r="X113" s="129">
        <f t="shared" si="27"/>
        <v>2.96</v>
      </c>
      <c r="Y113" s="129">
        <f t="shared" si="27"/>
        <v>2.96</v>
      </c>
      <c r="Z113" s="129">
        <f t="shared" si="27"/>
        <v>2.96</v>
      </c>
      <c r="AA113" s="129">
        <f t="shared" si="27"/>
        <v>2.96</v>
      </c>
      <c r="AB113" s="129">
        <f t="shared" si="27"/>
        <v>2.96</v>
      </c>
      <c r="AC113" s="129">
        <f t="shared" si="27"/>
        <v>2.96</v>
      </c>
      <c r="AD113" s="129">
        <f t="shared" si="27"/>
        <v>2.96</v>
      </c>
      <c r="AE113" s="129">
        <f t="shared" si="27"/>
        <v>2.96</v>
      </c>
      <c r="AF113" s="129">
        <f t="shared" si="27"/>
        <v>2.96</v>
      </c>
      <c r="AG113" s="171">
        <v>7.5</v>
      </c>
      <c r="AH113" s="51"/>
      <c r="AI113" s="52"/>
      <c r="AK113" s="53"/>
    </row>
    <row r="114" spans="1:37" x14ac:dyDescent="0.25">
      <c r="A114" s="118" t="s">
        <v>117</v>
      </c>
      <c r="B114" s="128">
        <v>8</v>
      </c>
      <c r="C114" s="129">
        <f t="shared" si="26"/>
        <v>8</v>
      </c>
      <c r="D114" s="129">
        <f t="shared" si="26"/>
        <v>8</v>
      </c>
      <c r="E114" s="129">
        <f t="shared" si="26"/>
        <v>8</v>
      </c>
      <c r="F114" s="129">
        <f t="shared" si="26"/>
        <v>8</v>
      </c>
      <c r="G114" s="129">
        <f t="shared" si="26"/>
        <v>8</v>
      </c>
      <c r="H114" s="129">
        <f t="shared" si="26"/>
        <v>8</v>
      </c>
      <c r="I114" s="129">
        <f t="shared" si="26"/>
        <v>8</v>
      </c>
      <c r="J114" s="129">
        <f t="shared" si="26"/>
        <v>8</v>
      </c>
      <c r="K114" s="129">
        <f t="shared" si="26"/>
        <v>8</v>
      </c>
      <c r="L114" s="129">
        <f t="shared" si="26"/>
        <v>8</v>
      </c>
      <c r="M114" s="129">
        <f t="shared" si="26"/>
        <v>8</v>
      </c>
      <c r="N114" s="129">
        <f t="shared" si="26"/>
        <v>8</v>
      </c>
      <c r="O114" s="129">
        <f t="shared" si="26"/>
        <v>8</v>
      </c>
      <c r="P114" s="129">
        <f t="shared" si="26"/>
        <v>8</v>
      </c>
      <c r="Q114" s="129">
        <f t="shared" si="26"/>
        <v>8</v>
      </c>
      <c r="R114" s="129">
        <f t="shared" si="26"/>
        <v>8</v>
      </c>
      <c r="S114" s="129">
        <f t="shared" si="27"/>
        <v>8</v>
      </c>
      <c r="T114" s="129">
        <f t="shared" si="27"/>
        <v>8</v>
      </c>
      <c r="U114" s="129">
        <f t="shared" si="27"/>
        <v>8</v>
      </c>
      <c r="V114" s="129">
        <f t="shared" si="27"/>
        <v>8</v>
      </c>
      <c r="W114" s="129">
        <f t="shared" si="27"/>
        <v>8</v>
      </c>
      <c r="X114" s="129">
        <f t="shared" si="27"/>
        <v>8</v>
      </c>
      <c r="Y114" s="129">
        <f t="shared" si="27"/>
        <v>8</v>
      </c>
      <c r="Z114" s="129">
        <f t="shared" si="27"/>
        <v>8</v>
      </c>
      <c r="AA114" s="129">
        <f t="shared" si="27"/>
        <v>8</v>
      </c>
      <c r="AB114" s="129">
        <f t="shared" si="27"/>
        <v>8</v>
      </c>
      <c r="AC114" s="129">
        <f t="shared" si="27"/>
        <v>8</v>
      </c>
      <c r="AD114" s="129">
        <f t="shared" si="27"/>
        <v>8</v>
      </c>
      <c r="AE114" s="129">
        <f t="shared" si="27"/>
        <v>8</v>
      </c>
      <c r="AF114" s="129">
        <f t="shared" si="27"/>
        <v>8</v>
      </c>
      <c r="AG114" s="171">
        <v>7.5</v>
      </c>
      <c r="AH114" s="51"/>
      <c r="AI114" s="52"/>
      <c r="AK114" s="53"/>
    </row>
    <row r="115" spans="1:37" x14ac:dyDescent="0.25">
      <c r="A115" s="118" t="s">
        <v>118</v>
      </c>
      <c r="B115" s="128">
        <v>7</v>
      </c>
      <c r="C115" s="129">
        <f>B115</f>
        <v>7</v>
      </c>
      <c r="D115" s="129">
        <f t="shared" si="26"/>
        <v>7</v>
      </c>
      <c r="E115" s="129">
        <f t="shared" si="26"/>
        <v>7</v>
      </c>
      <c r="F115" s="129">
        <f t="shared" si="26"/>
        <v>7</v>
      </c>
      <c r="G115" s="129">
        <f t="shared" si="26"/>
        <v>7</v>
      </c>
      <c r="H115" s="129">
        <f t="shared" si="26"/>
        <v>7</v>
      </c>
      <c r="I115" s="129">
        <f t="shared" si="26"/>
        <v>7</v>
      </c>
      <c r="J115" s="129">
        <f t="shared" si="26"/>
        <v>7</v>
      </c>
      <c r="K115" s="129">
        <f t="shared" si="26"/>
        <v>7</v>
      </c>
      <c r="L115" s="129">
        <f t="shared" si="26"/>
        <v>7</v>
      </c>
      <c r="M115" s="129">
        <f t="shared" si="26"/>
        <v>7</v>
      </c>
      <c r="N115" s="129">
        <f t="shared" si="26"/>
        <v>7</v>
      </c>
      <c r="O115" s="129">
        <f t="shared" si="26"/>
        <v>7</v>
      </c>
      <c r="P115" s="129">
        <f t="shared" si="26"/>
        <v>7</v>
      </c>
      <c r="Q115" s="129">
        <f t="shared" si="26"/>
        <v>7</v>
      </c>
      <c r="R115" s="129">
        <f t="shared" si="26"/>
        <v>7</v>
      </c>
      <c r="S115" s="129">
        <f t="shared" si="27"/>
        <v>7</v>
      </c>
      <c r="T115" s="129">
        <f t="shared" si="27"/>
        <v>7</v>
      </c>
      <c r="U115" s="129">
        <f t="shared" si="27"/>
        <v>7</v>
      </c>
      <c r="V115" s="129">
        <f t="shared" si="27"/>
        <v>7</v>
      </c>
      <c r="W115" s="129">
        <f t="shared" si="27"/>
        <v>7</v>
      </c>
      <c r="X115" s="129">
        <f t="shared" si="27"/>
        <v>7</v>
      </c>
      <c r="Y115" s="129">
        <f t="shared" si="27"/>
        <v>7</v>
      </c>
      <c r="Z115" s="129">
        <f t="shared" si="27"/>
        <v>7</v>
      </c>
      <c r="AA115" s="129">
        <f t="shared" si="27"/>
        <v>7</v>
      </c>
      <c r="AB115" s="129">
        <f t="shared" si="27"/>
        <v>7</v>
      </c>
      <c r="AC115" s="129">
        <f t="shared" si="27"/>
        <v>7</v>
      </c>
      <c r="AD115" s="129">
        <f t="shared" si="27"/>
        <v>7</v>
      </c>
      <c r="AE115" s="129">
        <f t="shared" si="27"/>
        <v>7</v>
      </c>
      <c r="AF115" s="129">
        <f t="shared" si="27"/>
        <v>7</v>
      </c>
      <c r="AG115" s="171">
        <v>7</v>
      </c>
      <c r="AH115" s="51"/>
      <c r="AI115" s="52"/>
      <c r="AK115" s="53"/>
    </row>
    <row r="116" spans="1:37" x14ac:dyDescent="0.25">
      <c r="A116" s="118" t="s">
        <v>119</v>
      </c>
      <c r="B116" s="128">
        <v>3.47</v>
      </c>
      <c r="C116" s="129">
        <f t="shared" ref="C116:R125" si="28">B116</f>
        <v>3.47</v>
      </c>
      <c r="D116" s="129">
        <f t="shared" si="28"/>
        <v>3.47</v>
      </c>
      <c r="E116" s="129">
        <f t="shared" si="28"/>
        <v>3.47</v>
      </c>
      <c r="F116" s="129">
        <f t="shared" si="28"/>
        <v>3.47</v>
      </c>
      <c r="G116" s="129">
        <f t="shared" si="28"/>
        <v>3.47</v>
      </c>
      <c r="H116" s="129">
        <f t="shared" si="28"/>
        <v>3.47</v>
      </c>
      <c r="I116" s="129">
        <f t="shared" si="28"/>
        <v>3.47</v>
      </c>
      <c r="J116" s="129">
        <f t="shared" si="28"/>
        <v>3.47</v>
      </c>
      <c r="K116" s="129">
        <f t="shared" si="28"/>
        <v>3.47</v>
      </c>
      <c r="L116" s="129">
        <f t="shared" si="28"/>
        <v>3.47</v>
      </c>
      <c r="M116" s="129">
        <f t="shared" si="28"/>
        <v>3.47</v>
      </c>
      <c r="N116" s="129">
        <f t="shared" si="28"/>
        <v>3.47</v>
      </c>
      <c r="O116" s="129">
        <f t="shared" si="28"/>
        <v>3.47</v>
      </c>
      <c r="P116" s="129">
        <f t="shared" si="28"/>
        <v>3.47</v>
      </c>
      <c r="Q116" s="129">
        <f t="shared" si="28"/>
        <v>3.47</v>
      </c>
      <c r="R116" s="129">
        <f t="shared" si="28"/>
        <v>3.47</v>
      </c>
      <c r="S116" s="129">
        <f t="shared" si="27"/>
        <v>3.47</v>
      </c>
      <c r="T116" s="129">
        <f t="shared" si="27"/>
        <v>3.47</v>
      </c>
      <c r="U116" s="129">
        <f t="shared" si="27"/>
        <v>3.47</v>
      </c>
      <c r="V116" s="129">
        <f t="shared" si="27"/>
        <v>3.47</v>
      </c>
      <c r="W116" s="129">
        <f t="shared" si="27"/>
        <v>3.47</v>
      </c>
      <c r="X116" s="129">
        <f t="shared" si="27"/>
        <v>3.47</v>
      </c>
      <c r="Y116" s="129">
        <f t="shared" si="27"/>
        <v>3.47</v>
      </c>
      <c r="Z116" s="129">
        <f t="shared" si="27"/>
        <v>3.47</v>
      </c>
      <c r="AA116" s="129">
        <f t="shared" si="27"/>
        <v>3.47</v>
      </c>
      <c r="AB116" s="129">
        <f t="shared" si="27"/>
        <v>3.47</v>
      </c>
      <c r="AC116" s="129">
        <f t="shared" si="27"/>
        <v>3.47</v>
      </c>
      <c r="AD116" s="129">
        <f t="shared" si="27"/>
        <v>3.47</v>
      </c>
      <c r="AE116" s="129">
        <f t="shared" si="27"/>
        <v>3.47</v>
      </c>
      <c r="AF116" s="129">
        <f t="shared" si="27"/>
        <v>3.47</v>
      </c>
      <c r="AG116" s="171">
        <v>7</v>
      </c>
      <c r="AH116" s="51"/>
      <c r="AI116" s="52"/>
      <c r="AK116" s="53"/>
    </row>
    <row r="117" spans="1:37" x14ac:dyDescent="0.25">
      <c r="A117" s="118" t="s">
        <v>120</v>
      </c>
      <c r="B117" s="128">
        <v>2.1</v>
      </c>
      <c r="C117" s="129">
        <f t="shared" si="28"/>
        <v>2.1</v>
      </c>
      <c r="D117" s="129">
        <f t="shared" si="28"/>
        <v>2.1</v>
      </c>
      <c r="E117" s="129">
        <f t="shared" si="28"/>
        <v>2.1</v>
      </c>
      <c r="F117" s="129">
        <f t="shared" si="28"/>
        <v>2.1</v>
      </c>
      <c r="G117" s="129">
        <f t="shared" si="28"/>
        <v>2.1</v>
      </c>
      <c r="H117" s="129">
        <f t="shared" si="28"/>
        <v>2.1</v>
      </c>
      <c r="I117" s="129">
        <f t="shared" si="28"/>
        <v>2.1</v>
      </c>
      <c r="J117" s="129">
        <f t="shared" si="28"/>
        <v>2.1</v>
      </c>
      <c r="K117" s="129">
        <f t="shared" si="28"/>
        <v>2.1</v>
      </c>
      <c r="L117" s="129">
        <f t="shared" si="28"/>
        <v>2.1</v>
      </c>
      <c r="M117" s="129">
        <f t="shared" si="28"/>
        <v>2.1</v>
      </c>
      <c r="N117" s="129">
        <f t="shared" si="28"/>
        <v>2.1</v>
      </c>
      <c r="O117" s="129">
        <f t="shared" si="28"/>
        <v>2.1</v>
      </c>
      <c r="P117" s="129">
        <f t="shared" si="28"/>
        <v>2.1</v>
      </c>
      <c r="Q117" s="129">
        <f t="shared" si="28"/>
        <v>2.1</v>
      </c>
      <c r="R117" s="129">
        <f t="shared" si="28"/>
        <v>2.1</v>
      </c>
      <c r="S117" s="129">
        <f t="shared" si="27"/>
        <v>2.1</v>
      </c>
      <c r="T117" s="129">
        <f t="shared" si="27"/>
        <v>2.1</v>
      </c>
      <c r="U117" s="129">
        <f t="shared" si="27"/>
        <v>2.1</v>
      </c>
      <c r="V117" s="129">
        <f t="shared" si="27"/>
        <v>2.1</v>
      </c>
      <c r="W117" s="129">
        <f t="shared" si="27"/>
        <v>2.1</v>
      </c>
      <c r="X117" s="129">
        <f t="shared" si="27"/>
        <v>2.1</v>
      </c>
      <c r="Y117" s="129">
        <f t="shared" si="27"/>
        <v>2.1</v>
      </c>
      <c r="Z117" s="129">
        <f t="shared" si="27"/>
        <v>2.1</v>
      </c>
      <c r="AA117" s="129">
        <f t="shared" si="27"/>
        <v>2.1</v>
      </c>
      <c r="AB117" s="129">
        <f t="shared" si="27"/>
        <v>2.1</v>
      </c>
      <c r="AC117" s="129">
        <f t="shared" si="27"/>
        <v>2.1</v>
      </c>
      <c r="AD117" s="129">
        <f t="shared" si="27"/>
        <v>2.1</v>
      </c>
      <c r="AE117" s="129">
        <f t="shared" si="27"/>
        <v>2.1</v>
      </c>
      <c r="AF117" s="129">
        <f t="shared" si="27"/>
        <v>2.1</v>
      </c>
      <c r="AG117" s="171">
        <v>7</v>
      </c>
      <c r="AH117" s="51"/>
      <c r="AI117" s="52"/>
      <c r="AK117" s="53"/>
    </row>
    <row r="118" spans="1:37" x14ac:dyDescent="0.25">
      <c r="A118" s="118" t="s">
        <v>121</v>
      </c>
      <c r="B118" s="128">
        <v>9.3000000000000007</v>
      </c>
      <c r="C118" s="129">
        <f t="shared" si="28"/>
        <v>9.3000000000000007</v>
      </c>
      <c r="D118" s="129">
        <f t="shared" si="28"/>
        <v>9.3000000000000007</v>
      </c>
      <c r="E118" s="129">
        <f t="shared" si="28"/>
        <v>9.3000000000000007</v>
      </c>
      <c r="F118" s="129">
        <f t="shared" si="28"/>
        <v>9.3000000000000007</v>
      </c>
      <c r="G118" s="129">
        <f t="shared" si="28"/>
        <v>9.3000000000000007</v>
      </c>
      <c r="H118" s="129">
        <f t="shared" si="28"/>
        <v>9.3000000000000007</v>
      </c>
      <c r="I118" s="129">
        <f t="shared" si="28"/>
        <v>9.3000000000000007</v>
      </c>
      <c r="J118" s="129">
        <f t="shared" si="28"/>
        <v>9.3000000000000007</v>
      </c>
      <c r="K118" s="129">
        <f t="shared" si="28"/>
        <v>9.3000000000000007</v>
      </c>
      <c r="L118" s="129">
        <f t="shared" si="28"/>
        <v>9.3000000000000007</v>
      </c>
      <c r="M118" s="129">
        <f t="shared" si="28"/>
        <v>9.3000000000000007</v>
      </c>
      <c r="N118" s="129">
        <f t="shared" si="28"/>
        <v>9.3000000000000007</v>
      </c>
      <c r="O118" s="129">
        <f t="shared" si="28"/>
        <v>9.3000000000000007</v>
      </c>
      <c r="P118" s="129">
        <f t="shared" si="28"/>
        <v>9.3000000000000007</v>
      </c>
      <c r="Q118" s="129">
        <f t="shared" si="28"/>
        <v>9.3000000000000007</v>
      </c>
      <c r="R118" s="129">
        <f t="shared" si="28"/>
        <v>9.3000000000000007</v>
      </c>
      <c r="S118" s="129">
        <f t="shared" si="27"/>
        <v>9.3000000000000007</v>
      </c>
      <c r="T118" s="129">
        <f t="shared" si="27"/>
        <v>9.3000000000000007</v>
      </c>
      <c r="U118" s="129">
        <f t="shared" si="27"/>
        <v>9.3000000000000007</v>
      </c>
      <c r="V118" s="129">
        <f t="shared" si="27"/>
        <v>9.3000000000000007</v>
      </c>
      <c r="W118" s="129">
        <f t="shared" si="27"/>
        <v>9.3000000000000007</v>
      </c>
      <c r="X118" s="129">
        <f t="shared" si="27"/>
        <v>9.3000000000000007</v>
      </c>
      <c r="Y118" s="129">
        <f t="shared" si="27"/>
        <v>9.3000000000000007</v>
      </c>
      <c r="Z118" s="129">
        <f t="shared" si="27"/>
        <v>9.3000000000000007</v>
      </c>
      <c r="AA118" s="129">
        <f t="shared" si="27"/>
        <v>9.3000000000000007</v>
      </c>
      <c r="AB118" s="129">
        <f t="shared" si="27"/>
        <v>9.3000000000000007</v>
      </c>
      <c r="AC118" s="129">
        <f t="shared" si="27"/>
        <v>9.3000000000000007</v>
      </c>
      <c r="AD118" s="129">
        <f t="shared" si="27"/>
        <v>9.3000000000000007</v>
      </c>
      <c r="AE118" s="129">
        <f t="shared" si="27"/>
        <v>9.3000000000000007</v>
      </c>
      <c r="AF118" s="129">
        <f t="shared" si="27"/>
        <v>9.3000000000000007</v>
      </c>
      <c r="AG118" s="171">
        <v>7</v>
      </c>
      <c r="AH118" s="51"/>
      <c r="AI118" s="52"/>
      <c r="AK118" s="53"/>
    </row>
    <row r="119" spans="1:37" x14ac:dyDescent="0.25">
      <c r="A119" s="118" t="s">
        <v>122</v>
      </c>
      <c r="B119" s="128">
        <v>0</v>
      </c>
      <c r="C119" s="129">
        <f t="shared" si="28"/>
        <v>0</v>
      </c>
      <c r="D119" s="129">
        <f t="shared" si="28"/>
        <v>0</v>
      </c>
      <c r="E119" s="129">
        <f t="shared" si="28"/>
        <v>0</v>
      </c>
      <c r="F119" s="129">
        <f t="shared" si="28"/>
        <v>0</v>
      </c>
      <c r="G119" s="129">
        <f t="shared" si="28"/>
        <v>0</v>
      </c>
      <c r="H119" s="129">
        <f t="shared" si="28"/>
        <v>0</v>
      </c>
      <c r="I119" s="129">
        <f t="shared" si="28"/>
        <v>0</v>
      </c>
      <c r="J119" s="129">
        <f t="shared" si="28"/>
        <v>0</v>
      </c>
      <c r="K119" s="129">
        <f t="shared" si="28"/>
        <v>0</v>
      </c>
      <c r="L119" s="129">
        <f t="shared" si="28"/>
        <v>0</v>
      </c>
      <c r="M119" s="129">
        <f t="shared" si="28"/>
        <v>0</v>
      </c>
      <c r="N119" s="129">
        <f t="shared" si="28"/>
        <v>0</v>
      </c>
      <c r="O119" s="129">
        <f t="shared" si="28"/>
        <v>0</v>
      </c>
      <c r="P119" s="129">
        <f t="shared" si="28"/>
        <v>0</v>
      </c>
      <c r="Q119" s="129">
        <f t="shared" si="28"/>
        <v>0</v>
      </c>
      <c r="R119" s="129">
        <f t="shared" si="28"/>
        <v>0</v>
      </c>
      <c r="S119" s="129">
        <f t="shared" si="27"/>
        <v>0</v>
      </c>
      <c r="T119" s="129">
        <f t="shared" si="27"/>
        <v>0</v>
      </c>
      <c r="U119" s="129">
        <f t="shared" si="27"/>
        <v>0</v>
      </c>
      <c r="V119" s="129">
        <f t="shared" si="27"/>
        <v>0</v>
      </c>
      <c r="W119" s="129">
        <f t="shared" si="27"/>
        <v>0</v>
      </c>
      <c r="X119" s="129">
        <f t="shared" si="27"/>
        <v>0</v>
      </c>
      <c r="Y119" s="129">
        <f t="shared" si="27"/>
        <v>0</v>
      </c>
      <c r="Z119" s="129">
        <f t="shared" si="27"/>
        <v>0</v>
      </c>
      <c r="AA119" s="129">
        <f t="shared" si="27"/>
        <v>0</v>
      </c>
      <c r="AB119" s="129">
        <f t="shared" si="27"/>
        <v>0</v>
      </c>
      <c r="AC119" s="129">
        <f t="shared" si="27"/>
        <v>0</v>
      </c>
      <c r="AD119" s="129">
        <f t="shared" si="27"/>
        <v>0</v>
      </c>
      <c r="AE119" s="129">
        <f t="shared" si="27"/>
        <v>0</v>
      </c>
      <c r="AF119" s="129">
        <f t="shared" si="27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123</v>
      </c>
      <c r="B120" s="128">
        <v>0</v>
      </c>
      <c r="C120" s="129">
        <f t="shared" si="28"/>
        <v>0</v>
      </c>
      <c r="D120" s="129">
        <f t="shared" si="28"/>
        <v>0</v>
      </c>
      <c r="E120" s="129">
        <f t="shared" si="28"/>
        <v>0</v>
      </c>
      <c r="F120" s="129">
        <f t="shared" si="28"/>
        <v>0</v>
      </c>
      <c r="G120" s="129">
        <f t="shared" si="28"/>
        <v>0</v>
      </c>
      <c r="H120" s="129">
        <f t="shared" si="28"/>
        <v>0</v>
      </c>
      <c r="I120" s="129">
        <f t="shared" si="28"/>
        <v>0</v>
      </c>
      <c r="J120" s="129">
        <f t="shared" si="28"/>
        <v>0</v>
      </c>
      <c r="K120" s="129">
        <f t="shared" si="28"/>
        <v>0</v>
      </c>
      <c r="L120" s="129">
        <f t="shared" si="28"/>
        <v>0</v>
      </c>
      <c r="M120" s="129">
        <f t="shared" si="28"/>
        <v>0</v>
      </c>
      <c r="N120" s="129">
        <f t="shared" si="28"/>
        <v>0</v>
      </c>
      <c r="O120" s="129">
        <f t="shared" si="28"/>
        <v>0</v>
      </c>
      <c r="P120" s="129">
        <f t="shared" si="28"/>
        <v>0</v>
      </c>
      <c r="Q120" s="129">
        <f t="shared" si="28"/>
        <v>0</v>
      </c>
      <c r="R120" s="129">
        <f t="shared" si="28"/>
        <v>0</v>
      </c>
      <c r="S120" s="129">
        <f t="shared" si="27"/>
        <v>0</v>
      </c>
      <c r="T120" s="129">
        <f t="shared" si="27"/>
        <v>0</v>
      </c>
      <c r="U120" s="129">
        <f t="shared" si="27"/>
        <v>0</v>
      </c>
      <c r="V120" s="129">
        <f t="shared" si="27"/>
        <v>0</v>
      </c>
      <c r="W120" s="129">
        <f t="shared" si="27"/>
        <v>0</v>
      </c>
      <c r="X120" s="129">
        <f t="shared" si="27"/>
        <v>0</v>
      </c>
      <c r="Y120" s="129">
        <f t="shared" si="27"/>
        <v>0</v>
      </c>
      <c r="Z120" s="129">
        <f t="shared" si="27"/>
        <v>0</v>
      </c>
      <c r="AA120" s="129">
        <f t="shared" si="27"/>
        <v>0</v>
      </c>
      <c r="AB120" s="129">
        <f t="shared" si="27"/>
        <v>0</v>
      </c>
      <c r="AC120" s="129">
        <f t="shared" si="27"/>
        <v>0</v>
      </c>
      <c r="AD120" s="129">
        <f t="shared" si="27"/>
        <v>0</v>
      </c>
      <c r="AE120" s="129">
        <f t="shared" si="27"/>
        <v>0</v>
      </c>
      <c r="AF120" s="129">
        <f t="shared" si="27"/>
        <v>0</v>
      </c>
      <c r="AG120" s="171">
        <v>6.6</v>
      </c>
      <c r="AH120" s="51"/>
      <c r="AI120" s="52"/>
      <c r="AK120" s="53"/>
    </row>
    <row r="121" spans="1:37" x14ac:dyDescent="0.25">
      <c r="A121" s="118" t="s">
        <v>124</v>
      </c>
      <c r="B121" s="128">
        <v>5</v>
      </c>
      <c r="C121" s="129">
        <f t="shared" si="28"/>
        <v>5</v>
      </c>
      <c r="D121" s="129">
        <f t="shared" si="28"/>
        <v>5</v>
      </c>
      <c r="E121" s="129">
        <f t="shared" si="28"/>
        <v>5</v>
      </c>
      <c r="F121" s="129">
        <f t="shared" si="28"/>
        <v>5</v>
      </c>
      <c r="G121" s="129">
        <f t="shared" si="28"/>
        <v>5</v>
      </c>
      <c r="H121" s="129">
        <f t="shared" si="28"/>
        <v>5</v>
      </c>
      <c r="I121" s="129">
        <f t="shared" si="28"/>
        <v>5</v>
      </c>
      <c r="J121" s="129">
        <f t="shared" si="28"/>
        <v>5</v>
      </c>
      <c r="K121" s="129">
        <f t="shared" si="28"/>
        <v>5</v>
      </c>
      <c r="L121" s="129">
        <f t="shared" si="28"/>
        <v>5</v>
      </c>
      <c r="M121" s="129">
        <f t="shared" si="28"/>
        <v>5</v>
      </c>
      <c r="N121" s="129">
        <f t="shared" si="28"/>
        <v>5</v>
      </c>
      <c r="O121" s="129">
        <f t="shared" si="28"/>
        <v>5</v>
      </c>
      <c r="P121" s="129">
        <f t="shared" si="28"/>
        <v>5</v>
      </c>
      <c r="Q121" s="129">
        <f t="shared" si="28"/>
        <v>5</v>
      </c>
      <c r="R121" s="129">
        <f t="shared" si="28"/>
        <v>5</v>
      </c>
      <c r="S121" s="129">
        <f t="shared" si="27"/>
        <v>5</v>
      </c>
      <c r="T121" s="129">
        <f t="shared" si="27"/>
        <v>5</v>
      </c>
      <c r="U121" s="129">
        <f t="shared" si="27"/>
        <v>5</v>
      </c>
      <c r="V121" s="129">
        <f t="shared" si="27"/>
        <v>5</v>
      </c>
      <c r="W121" s="129">
        <f t="shared" si="27"/>
        <v>5</v>
      </c>
      <c r="X121" s="129">
        <f t="shared" si="27"/>
        <v>5</v>
      </c>
      <c r="Y121" s="129">
        <f t="shared" si="27"/>
        <v>5</v>
      </c>
      <c r="Z121" s="129">
        <f t="shared" si="27"/>
        <v>5</v>
      </c>
      <c r="AA121" s="129">
        <f t="shared" si="27"/>
        <v>5</v>
      </c>
      <c r="AB121" s="129">
        <f t="shared" si="27"/>
        <v>5</v>
      </c>
      <c r="AC121" s="129">
        <f t="shared" si="27"/>
        <v>5</v>
      </c>
      <c r="AD121" s="129">
        <f t="shared" si="27"/>
        <v>5</v>
      </c>
      <c r="AE121" s="129">
        <f t="shared" si="27"/>
        <v>5</v>
      </c>
      <c r="AF121" s="129">
        <f t="shared" si="27"/>
        <v>5</v>
      </c>
      <c r="AG121" s="171">
        <v>6.4</v>
      </c>
      <c r="AH121" s="51"/>
      <c r="AI121" s="52"/>
      <c r="AK121" s="53"/>
    </row>
    <row r="122" spans="1:37" x14ac:dyDescent="0.25">
      <c r="A122" s="118" t="s">
        <v>125</v>
      </c>
      <c r="B122" s="128">
        <v>1</v>
      </c>
      <c r="C122" s="129">
        <f t="shared" si="28"/>
        <v>1</v>
      </c>
      <c r="D122" s="129">
        <f t="shared" si="28"/>
        <v>1</v>
      </c>
      <c r="E122" s="129">
        <f t="shared" si="28"/>
        <v>1</v>
      </c>
      <c r="F122" s="129">
        <f t="shared" si="28"/>
        <v>1</v>
      </c>
      <c r="G122" s="129">
        <f t="shared" si="28"/>
        <v>1</v>
      </c>
      <c r="H122" s="129">
        <f t="shared" si="28"/>
        <v>1</v>
      </c>
      <c r="I122" s="129">
        <f t="shared" si="28"/>
        <v>1</v>
      </c>
      <c r="J122" s="129">
        <f t="shared" si="28"/>
        <v>1</v>
      </c>
      <c r="K122" s="129">
        <f t="shared" si="28"/>
        <v>1</v>
      </c>
      <c r="L122" s="129">
        <f t="shared" si="28"/>
        <v>1</v>
      </c>
      <c r="M122" s="129">
        <f t="shared" si="28"/>
        <v>1</v>
      </c>
      <c r="N122" s="129">
        <f t="shared" si="28"/>
        <v>1</v>
      </c>
      <c r="O122" s="129">
        <f t="shared" si="28"/>
        <v>1</v>
      </c>
      <c r="P122" s="129">
        <f t="shared" si="28"/>
        <v>1</v>
      </c>
      <c r="Q122" s="129">
        <f t="shared" si="28"/>
        <v>1</v>
      </c>
      <c r="R122" s="129">
        <f t="shared" si="28"/>
        <v>1</v>
      </c>
      <c r="S122" s="129">
        <f t="shared" si="27"/>
        <v>1</v>
      </c>
      <c r="T122" s="129">
        <f t="shared" si="27"/>
        <v>1</v>
      </c>
      <c r="U122" s="129">
        <f t="shared" si="27"/>
        <v>1</v>
      </c>
      <c r="V122" s="129">
        <f t="shared" si="27"/>
        <v>1</v>
      </c>
      <c r="W122" s="129">
        <f t="shared" si="27"/>
        <v>1</v>
      </c>
      <c r="X122" s="129">
        <f t="shared" si="27"/>
        <v>1</v>
      </c>
      <c r="Y122" s="129">
        <f t="shared" si="27"/>
        <v>1</v>
      </c>
      <c r="Z122" s="129">
        <f t="shared" si="27"/>
        <v>1</v>
      </c>
      <c r="AA122" s="129">
        <f t="shared" si="27"/>
        <v>1</v>
      </c>
      <c r="AB122" s="129">
        <f t="shared" si="27"/>
        <v>1</v>
      </c>
      <c r="AC122" s="129">
        <f t="shared" si="27"/>
        <v>1</v>
      </c>
      <c r="AD122" s="129">
        <f t="shared" si="27"/>
        <v>1</v>
      </c>
      <c r="AE122" s="129">
        <f t="shared" si="27"/>
        <v>1</v>
      </c>
      <c r="AF122" s="129">
        <f t="shared" si="27"/>
        <v>1</v>
      </c>
      <c r="AG122" s="171">
        <v>6</v>
      </c>
      <c r="AH122" s="51"/>
      <c r="AI122" s="52"/>
      <c r="AK122" s="53"/>
    </row>
    <row r="123" spans="1:37" x14ac:dyDescent="0.25">
      <c r="A123" s="118" t="s">
        <v>126</v>
      </c>
      <c r="B123" s="128">
        <v>1.58</v>
      </c>
      <c r="C123" s="129">
        <f t="shared" si="28"/>
        <v>1.58</v>
      </c>
      <c r="D123" s="129">
        <f t="shared" si="28"/>
        <v>1.58</v>
      </c>
      <c r="E123" s="129">
        <f t="shared" si="28"/>
        <v>1.58</v>
      </c>
      <c r="F123" s="129">
        <f t="shared" si="28"/>
        <v>1.58</v>
      </c>
      <c r="G123" s="129">
        <f t="shared" si="28"/>
        <v>1.58</v>
      </c>
      <c r="H123" s="129">
        <f t="shared" si="28"/>
        <v>1.58</v>
      </c>
      <c r="I123" s="129">
        <f t="shared" si="28"/>
        <v>1.58</v>
      </c>
      <c r="J123" s="129">
        <f t="shared" si="28"/>
        <v>1.58</v>
      </c>
      <c r="K123" s="129">
        <f t="shared" si="28"/>
        <v>1.58</v>
      </c>
      <c r="L123" s="129">
        <f t="shared" si="28"/>
        <v>1.58</v>
      </c>
      <c r="M123" s="129">
        <f t="shared" si="28"/>
        <v>1.58</v>
      </c>
      <c r="N123" s="129">
        <f t="shared" si="28"/>
        <v>1.58</v>
      </c>
      <c r="O123" s="129">
        <f t="shared" si="28"/>
        <v>1.58</v>
      </c>
      <c r="P123" s="129">
        <f t="shared" si="28"/>
        <v>1.58</v>
      </c>
      <c r="Q123" s="129">
        <f t="shared" si="28"/>
        <v>1.58</v>
      </c>
      <c r="R123" s="129">
        <f t="shared" si="28"/>
        <v>1.58</v>
      </c>
      <c r="S123" s="129">
        <f t="shared" si="27"/>
        <v>1.58</v>
      </c>
      <c r="T123" s="129">
        <f t="shared" si="27"/>
        <v>1.58</v>
      </c>
      <c r="U123" s="129">
        <f t="shared" si="27"/>
        <v>1.58</v>
      </c>
      <c r="V123" s="129">
        <f t="shared" si="27"/>
        <v>1.58</v>
      </c>
      <c r="W123" s="129">
        <f t="shared" si="27"/>
        <v>1.58</v>
      </c>
      <c r="X123" s="129">
        <f t="shared" si="27"/>
        <v>1.58</v>
      </c>
      <c r="Y123" s="129">
        <f t="shared" si="27"/>
        <v>1.58</v>
      </c>
      <c r="Z123" s="129">
        <f t="shared" si="27"/>
        <v>1.58</v>
      </c>
      <c r="AA123" s="129">
        <f t="shared" si="27"/>
        <v>1.58</v>
      </c>
      <c r="AB123" s="129">
        <f t="shared" si="27"/>
        <v>1.58</v>
      </c>
      <c r="AC123" s="129">
        <f t="shared" si="27"/>
        <v>1.58</v>
      </c>
      <c r="AD123" s="129">
        <f t="shared" si="27"/>
        <v>1.58</v>
      </c>
      <c r="AE123" s="129">
        <f t="shared" si="27"/>
        <v>1.58</v>
      </c>
      <c r="AF123" s="129">
        <f t="shared" si="27"/>
        <v>1.58</v>
      </c>
      <c r="AG123" s="171">
        <v>5.0999999999999996</v>
      </c>
      <c r="AH123" s="51"/>
      <c r="AI123" s="52"/>
      <c r="AK123" s="53"/>
    </row>
    <row r="124" spans="1:37" x14ac:dyDescent="0.25">
      <c r="A124" s="118" t="s">
        <v>127</v>
      </c>
      <c r="B124" s="128">
        <v>1.46</v>
      </c>
      <c r="C124" s="129">
        <f t="shared" si="28"/>
        <v>1.46</v>
      </c>
      <c r="D124" s="129">
        <f t="shared" si="28"/>
        <v>1.46</v>
      </c>
      <c r="E124" s="129">
        <f t="shared" si="28"/>
        <v>1.46</v>
      </c>
      <c r="F124" s="129">
        <f t="shared" si="28"/>
        <v>1.46</v>
      </c>
      <c r="G124" s="129">
        <f t="shared" si="28"/>
        <v>1.46</v>
      </c>
      <c r="H124" s="129">
        <f t="shared" si="28"/>
        <v>1.46</v>
      </c>
      <c r="I124" s="129">
        <f t="shared" si="28"/>
        <v>1.46</v>
      </c>
      <c r="J124" s="129">
        <f t="shared" si="28"/>
        <v>1.46</v>
      </c>
      <c r="K124" s="129">
        <f t="shared" si="28"/>
        <v>1.46</v>
      </c>
      <c r="L124" s="129">
        <f t="shared" si="28"/>
        <v>1.46</v>
      </c>
      <c r="M124" s="129">
        <f t="shared" si="28"/>
        <v>1.46</v>
      </c>
      <c r="N124" s="129">
        <f t="shared" si="28"/>
        <v>1.46</v>
      </c>
      <c r="O124" s="129">
        <f t="shared" si="28"/>
        <v>1.46</v>
      </c>
      <c r="P124" s="129">
        <f t="shared" si="28"/>
        <v>1.46</v>
      </c>
      <c r="Q124" s="129">
        <f t="shared" si="28"/>
        <v>1.46</v>
      </c>
      <c r="R124" s="129">
        <f t="shared" si="28"/>
        <v>1.46</v>
      </c>
      <c r="S124" s="129">
        <f t="shared" ref="S124:AF125" si="29">R124</f>
        <v>1.46</v>
      </c>
      <c r="T124" s="129">
        <f t="shared" si="29"/>
        <v>1.46</v>
      </c>
      <c r="U124" s="129">
        <f t="shared" si="29"/>
        <v>1.46</v>
      </c>
      <c r="V124" s="129">
        <f t="shared" si="29"/>
        <v>1.46</v>
      </c>
      <c r="W124" s="129">
        <f t="shared" si="29"/>
        <v>1.46</v>
      </c>
      <c r="X124" s="129">
        <f t="shared" si="29"/>
        <v>1.46</v>
      </c>
      <c r="Y124" s="129">
        <f t="shared" si="29"/>
        <v>1.46</v>
      </c>
      <c r="Z124" s="129">
        <f t="shared" si="29"/>
        <v>1.46</v>
      </c>
      <c r="AA124" s="129">
        <f t="shared" si="29"/>
        <v>1.46</v>
      </c>
      <c r="AB124" s="129">
        <f t="shared" si="29"/>
        <v>1.46</v>
      </c>
      <c r="AC124" s="129">
        <f t="shared" si="29"/>
        <v>1.46</v>
      </c>
      <c r="AD124" s="129">
        <f t="shared" si="29"/>
        <v>1.46</v>
      </c>
      <c r="AE124" s="129">
        <f t="shared" si="29"/>
        <v>1.46</v>
      </c>
      <c r="AF124" s="129">
        <f t="shared" si="29"/>
        <v>1.46</v>
      </c>
      <c r="AG124" s="171">
        <v>5</v>
      </c>
      <c r="AH124" s="51"/>
      <c r="AI124" s="52"/>
      <c r="AK124" s="53"/>
    </row>
    <row r="125" spans="1:37" x14ac:dyDescent="0.25">
      <c r="A125" s="116" t="s">
        <v>128</v>
      </c>
      <c r="B125" s="128">
        <v>1.48</v>
      </c>
      <c r="C125" s="129">
        <f t="shared" si="28"/>
        <v>1.48</v>
      </c>
      <c r="D125" s="129">
        <f t="shared" si="28"/>
        <v>1.48</v>
      </c>
      <c r="E125" s="129">
        <f t="shared" si="28"/>
        <v>1.48</v>
      </c>
      <c r="F125" s="129">
        <f t="shared" si="28"/>
        <v>1.48</v>
      </c>
      <c r="G125" s="129">
        <f t="shared" si="28"/>
        <v>1.48</v>
      </c>
      <c r="H125" s="129">
        <f t="shared" si="28"/>
        <v>1.48</v>
      </c>
      <c r="I125" s="129">
        <f t="shared" si="28"/>
        <v>1.48</v>
      </c>
      <c r="J125" s="129">
        <f t="shared" si="28"/>
        <v>1.48</v>
      </c>
      <c r="K125" s="129">
        <f t="shared" si="28"/>
        <v>1.48</v>
      </c>
      <c r="L125" s="129">
        <f t="shared" si="28"/>
        <v>1.48</v>
      </c>
      <c r="M125" s="129">
        <f t="shared" si="28"/>
        <v>1.48</v>
      </c>
      <c r="N125" s="129">
        <f t="shared" si="28"/>
        <v>1.48</v>
      </c>
      <c r="O125" s="129">
        <f t="shared" si="28"/>
        <v>1.48</v>
      </c>
      <c r="P125" s="129">
        <f t="shared" si="28"/>
        <v>1.48</v>
      </c>
      <c r="Q125" s="129">
        <f t="shared" si="28"/>
        <v>1.48</v>
      </c>
      <c r="R125" s="129">
        <f t="shared" si="28"/>
        <v>1.48</v>
      </c>
      <c r="S125" s="129">
        <f t="shared" si="29"/>
        <v>1.48</v>
      </c>
      <c r="T125" s="129">
        <f t="shared" si="29"/>
        <v>1.48</v>
      </c>
      <c r="U125" s="129">
        <f t="shared" si="29"/>
        <v>1.48</v>
      </c>
      <c r="V125" s="129">
        <f t="shared" si="29"/>
        <v>1.48</v>
      </c>
      <c r="W125" s="129">
        <f t="shared" si="29"/>
        <v>1.48</v>
      </c>
      <c r="X125" s="129">
        <f t="shared" si="29"/>
        <v>1.48</v>
      </c>
      <c r="Y125" s="129">
        <f t="shared" si="29"/>
        <v>1.48</v>
      </c>
      <c r="Z125" s="129">
        <f t="shared" si="29"/>
        <v>1.48</v>
      </c>
      <c r="AA125" s="129">
        <f t="shared" si="29"/>
        <v>1.48</v>
      </c>
      <c r="AB125" s="129">
        <f t="shared" si="29"/>
        <v>1.48</v>
      </c>
      <c r="AC125" s="129">
        <f t="shared" si="29"/>
        <v>1.48</v>
      </c>
      <c r="AD125" s="129">
        <f t="shared" si="29"/>
        <v>1.48</v>
      </c>
      <c r="AE125" s="129">
        <f t="shared" si="29"/>
        <v>1.48</v>
      </c>
      <c r="AF125" s="129">
        <f t="shared" si="29"/>
        <v>1.48</v>
      </c>
      <c r="AG125" s="170">
        <v>5</v>
      </c>
      <c r="AH125" s="51"/>
      <c r="AI125" s="52"/>
      <c r="AK125" s="53"/>
    </row>
    <row r="126" spans="1:37" x14ac:dyDescent="0.25">
      <c r="A126" s="118" t="s">
        <v>129</v>
      </c>
      <c r="B126" s="128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71">
        <v>5</v>
      </c>
      <c r="AH126" s="51"/>
      <c r="AI126" s="52"/>
      <c r="AK126" s="53"/>
    </row>
    <row r="127" spans="1:37" x14ac:dyDescent="0.25">
      <c r="A127" s="118" t="s">
        <v>130</v>
      </c>
      <c r="B127" s="128">
        <v>2.2000000000000002</v>
      </c>
      <c r="C127" s="129">
        <f t="shared" ref="C127:R134" si="30">B127</f>
        <v>2.2000000000000002</v>
      </c>
      <c r="D127" s="129">
        <f t="shared" si="30"/>
        <v>2.2000000000000002</v>
      </c>
      <c r="E127" s="129">
        <f t="shared" si="30"/>
        <v>2.2000000000000002</v>
      </c>
      <c r="F127" s="129">
        <f t="shared" si="30"/>
        <v>2.2000000000000002</v>
      </c>
      <c r="G127" s="129">
        <f t="shared" si="30"/>
        <v>2.2000000000000002</v>
      </c>
      <c r="H127" s="129">
        <f t="shared" si="30"/>
        <v>2.2000000000000002</v>
      </c>
      <c r="I127" s="129">
        <f t="shared" si="30"/>
        <v>2.2000000000000002</v>
      </c>
      <c r="J127" s="129">
        <f t="shared" si="30"/>
        <v>2.2000000000000002</v>
      </c>
      <c r="K127" s="129">
        <f t="shared" si="30"/>
        <v>2.2000000000000002</v>
      </c>
      <c r="L127" s="129">
        <f t="shared" si="30"/>
        <v>2.2000000000000002</v>
      </c>
      <c r="M127" s="129">
        <f t="shared" si="30"/>
        <v>2.2000000000000002</v>
      </c>
      <c r="N127" s="129">
        <f t="shared" si="30"/>
        <v>2.2000000000000002</v>
      </c>
      <c r="O127" s="129">
        <f t="shared" si="30"/>
        <v>2.2000000000000002</v>
      </c>
      <c r="P127" s="129">
        <f t="shared" si="30"/>
        <v>2.2000000000000002</v>
      </c>
      <c r="Q127" s="129">
        <f t="shared" si="30"/>
        <v>2.2000000000000002</v>
      </c>
      <c r="R127" s="129">
        <f t="shared" si="30"/>
        <v>2.2000000000000002</v>
      </c>
      <c r="S127" s="129">
        <f t="shared" ref="S127:AF134" si="31">R127</f>
        <v>2.2000000000000002</v>
      </c>
      <c r="T127" s="129">
        <f t="shared" si="31"/>
        <v>2.2000000000000002</v>
      </c>
      <c r="U127" s="129">
        <f t="shared" si="31"/>
        <v>2.2000000000000002</v>
      </c>
      <c r="V127" s="129">
        <f t="shared" si="31"/>
        <v>2.2000000000000002</v>
      </c>
      <c r="W127" s="129">
        <f t="shared" si="31"/>
        <v>2.2000000000000002</v>
      </c>
      <c r="X127" s="129">
        <f t="shared" si="31"/>
        <v>2.2000000000000002</v>
      </c>
      <c r="Y127" s="129">
        <f t="shared" si="31"/>
        <v>2.2000000000000002</v>
      </c>
      <c r="Z127" s="129">
        <f t="shared" si="31"/>
        <v>2.2000000000000002</v>
      </c>
      <c r="AA127" s="129">
        <f t="shared" si="31"/>
        <v>2.2000000000000002</v>
      </c>
      <c r="AB127" s="129">
        <f t="shared" si="31"/>
        <v>2.2000000000000002</v>
      </c>
      <c r="AC127" s="129">
        <f t="shared" si="31"/>
        <v>2.2000000000000002</v>
      </c>
      <c r="AD127" s="129">
        <f t="shared" si="31"/>
        <v>2.2000000000000002</v>
      </c>
      <c r="AE127" s="129">
        <f t="shared" si="31"/>
        <v>2.2000000000000002</v>
      </c>
      <c r="AF127" s="129">
        <f t="shared" si="31"/>
        <v>2.2000000000000002</v>
      </c>
      <c r="AG127" s="171">
        <v>5</v>
      </c>
      <c r="AH127" s="51"/>
      <c r="AI127" s="52"/>
      <c r="AK127" s="53"/>
    </row>
    <row r="128" spans="1:37" x14ac:dyDescent="0.25">
      <c r="A128" s="118" t="s">
        <v>131</v>
      </c>
      <c r="B128" s="128">
        <v>2</v>
      </c>
      <c r="C128" s="129">
        <f t="shared" si="30"/>
        <v>2</v>
      </c>
      <c r="D128" s="129">
        <f t="shared" si="30"/>
        <v>2</v>
      </c>
      <c r="E128" s="129">
        <f t="shared" si="30"/>
        <v>2</v>
      </c>
      <c r="F128" s="129">
        <f t="shared" si="30"/>
        <v>2</v>
      </c>
      <c r="G128" s="129">
        <f t="shared" si="30"/>
        <v>2</v>
      </c>
      <c r="H128" s="129">
        <f t="shared" si="30"/>
        <v>2</v>
      </c>
      <c r="I128" s="129">
        <f t="shared" si="30"/>
        <v>2</v>
      </c>
      <c r="J128" s="129">
        <f t="shared" si="30"/>
        <v>2</v>
      </c>
      <c r="K128" s="129">
        <f t="shared" si="30"/>
        <v>2</v>
      </c>
      <c r="L128" s="129">
        <f t="shared" si="30"/>
        <v>2</v>
      </c>
      <c r="M128" s="129">
        <f t="shared" si="30"/>
        <v>2</v>
      </c>
      <c r="N128" s="129">
        <f t="shared" si="30"/>
        <v>2</v>
      </c>
      <c r="O128" s="129">
        <f t="shared" si="30"/>
        <v>2</v>
      </c>
      <c r="P128" s="129">
        <f t="shared" si="30"/>
        <v>2</v>
      </c>
      <c r="Q128" s="129">
        <f t="shared" si="30"/>
        <v>2</v>
      </c>
      <c r="R128" s="129">
        <f t="shared" si="30"/>
        <v>2</v>
      </c>
      <c r="S128" s="129">
        <f t="shared" si="31"/>
        <v>2</v>
      </c>
      <c r="T128" s="129">
        <f t="shared" si="31"/>
        <v>2</v>
      </c>
      <c r="U128" s="129">
        <f t="shared" si="31"/>
        <v>2</v>
      </c>
      <c r="V128" s="129">
        <f t="shared" si="31"/>
        <v>2</v>
      </c>
      <c r="W128" s="129">
        <f t="shared" si="31"/>
        <v>2</v>
      </c>
      <c r="X128" s="129">
        <f t="shared" si="31"/>
        <v>2</v>
      </c>
      <c r="Y128" s="129">
        <f t="shared" si="31"/>
        <v>2</v>
      </c>
      <c r="Z128" s="129">
        <f t="shared" si="31"/>
        <v>2</v>
      </c>
      <c r="AA128" s="129">
        <f t="shared" si="31"/>
        <v>2</v>
      </c>
      <c r="AB128" s="129">
        <f t="shared" si="31"/>
        <v>2</v>
      </c>
      <c r="AC128" s="129">
        <f t="shared" si="31"/>
        <v>2</v>
      </c>
      <c r="AD128" s="129">
        <f t="shared" si="31"/>
        <v>2</v>
      </c>
      <c r="AE128" s="129">
        <f t="shared" si="31"/>
        <v>2</v>
      </c>
      <c r="AF128" s="129">
        <f t="shared" si="31"/>
        <v>2</v>
      </c>
      <c r="AG128" s="171">
        <v>5</v>
      </c>
      <c r="AH128" s="51"/>
      <c r="AI128" s="52"/>
      <c r="AK128" s="53"/>
    </row>
    <row r="129" spans="1:37" x14ac:dyDescent="0.25">
      <c r="A129" s="118" t="s">
        <v>132</v>
      </c>
      <c r="B129" s="128">
        <v>1.25</v>
      </c>
      <c r="C129" s="129">
        <f t="shared" si="30"/>
        <v>1.25</v>
      </c>
      <c r="D129" s="129">
        <f t="shared" si="30"/>
        <v>1.25</v>
      </c>
      <c r="E129" s="129">
        <f t="shared" si="30"/>
        <v>1.25</v>
      </c>
      <c r="F129" s="129">
        <f t="shared" si="30"/>
        <v>1.25</v>
      </c>
      <c r="G129" s="129">
        <f t="shared" si="30"/>
        <v>1.25</v>
      </c>
      <c r="H129" s="129">
        <f t="shared" si="30"/>
        <v>1.25</v>
      </c>
      <c r="I129" s="129">
        <f t="shared" si="30"/>
        <v>1.25</v>
      </c>
      <c r="J129" s="129">
        <f t="shared" si="30"/>
        <v>1.25</v>
      </c>
      <c r="K129" s="129">
        <f t="shared" si="30"/>
        <v>1.25</v>
      </c>
      <c r="L129" s="129">
        <f t="shared" si="30"/>
        <v>1.25</v>
      </c>
      <c r="M129" s="129">
        <f t="shared" si="30"/>
        <v>1.25</v>
      </c>
      <c r="N129" s="129">
        <f t="shared" si="30"/>
        <v>1.25</v>
      </c>
      <c r="O129" s="129">
        <f t="shared" si="30"/>
        <v>1.25</v>
      </c>
      <c r="P129" s="129">
        <f t="shared" si="30"/>
        <v>1.25</v>
      </c>
      <c r="Q129" s="129">
        <f t="shared" si="30"/>
        <v>1.25</v>
      </c>
      <c r="R129" s="129">
        <f t="shared" si="30"/>
        <v>1.25</v>
      </c>
      <c r="S129" s="129">
        <f t="shared" si="31"/>
        <v>1.25</v>
      </c>
      <c r="T129" s="129">
        <f t="shared" si="31"/>
        <v>1.25</v>
      </c>
      <c r="U129" s="129">
        <f t="shared" si="31"/>
        <v>1.25</v>
      </c>
      <c r="V129" s="129">
        <f t="shared" si="31"/>
        <v>1.25</v>
      </c>
      <c r="W129" s="129">
        <f t="shared" si="31"/>
        <v>1.25</v>
      </c>
      <c r="X129" s="129">
        <f t="shared" si="31"/>
        <v>1.25</v>
      </c>
      <c r="Y129" s="129">
        <f t="shared" si="31"/>
        <v>1.25</v>
      </c>
      <c r="Z129" s="129">
        <f t="shared" si="31"/>
        <v>1.25</v>
      </c>
      <c r="AA129" s="129">
        <f t="shared" si="31"/>
        <v>1.25</v>
      </c>
      <c r="AB129" s="129">
        <f t="shared" si="31"/>
        <v>1.25</v>
      </c>
      <c r="AC129" s="129">
        <f t="shared" si="31"/>
        <v>1.25</v>
      </c>
      <c r="AD129" s="129">
        <f t="shared" si="31"/>
        <v>1.25</v>
      </c>
      <c r="AE129" s="129">
        <f t="shared" si="31"/>
        <v>1.25</v>
      </c>
      <c r="AF129" s="129">
        <f t="shared" si="31"/>
        <v>1.25</v>
      </c>
      <c r="AG129" s="171">
        <v>5</v>
      </c>
      <c r="AH129" s="51"/>
      <c r="AI129" s="52"/>
      <c r="AK129" s="53"/>
    </row>
    <row r="130" spans="1:37" x14ac:dyDescent="0.25">
      <c r="A130" s="118" t="s">
        <v>133</v>
      </c>
      <c r="B130" s="128">
        <v>1.1499999999999999</v>
      </c>
      <c r="C130" s="129">
        <f t="shared" si="30"/>
        <v>1.1499999999999999</v>
      </c>
      <c r="D130" s="129">
        <f t="shared" si="30"/>
        <v>1.1499999999999999</v>
      </c>
      <c r="E130" s="129">
        <f t="shared" si="30"/>
        <v>1.1499999999999999</v>
      </c>
      <c r="F130" s="129">
        <f t="shared" si="30"/>
        <v>1.1499999999999999</v>
      </c>
      <c r="G130" s="129">
        <f t="shared" si="30"/>
        <v>1.1499999999999999</v>
      </c>
      <c r="H130" s="129">
        <f t="shared" si="30"/>
        <v>1.1499999999999999</v>
      </c>
      <c r="I130" s="129">
        <f t="shared" si="30"/>
        <v>1.1499999999999999</v>
      </c>
      <c r="J130" s="129">
        <f t="shared" si="30"/>
        <v>1.1499999999999999</v>
      </c>
      <c r="K130" s="129">
        <f t="shared" si="30"/>
        <v>1.1499999999999999</v>
      </c>
      <c r="L130" s="129">
        <f t="shared" si="30"/>
        <v>1.1499999999999999</v>
      </c>
      <c r="M130" s="129">
        <f t="shared" si="30"/>
        <v>1.1499999999999999</v>
      </c>
      <c r="N130" s="129">
        <f t="shared" si="30"/>
        <v>1.1499999999999999</v>
      </c>
      <c r="O130" s="129">
        <f t="shared" si="30"/>
        <v>1.1499999999999999</v>
      </c>
      <c r="P130" s="129">
        <f t="shared" si="30"/>
        <v>1.1499999999999999</v>
      </c>
      <c r="Q130" s="129">
        <f t="shared" si="30"/>
        <v>1.1499999999999999</v>
      </c>
      <c r="R130" s="129">
        <f t="shared" si="30"/>
        <v>1.1499999999999999</v>
      </c>
      <c r="S130" s="129">
        <f t="shared" si="31"/>
        <v>1.1499999999999999</v>
      </c>
      <c r="T130" s="129">
        <f t="shared" si="31"/>
        <v>1.1499999999999999</v>
      </c>
      <c r="U130" s="129">
        <f t="shared" si="31"/>
        <v>1.1499999999999999</v>
      </c>
      <c r="V130" s="129">
        <f t="shared" si="31"/>
        <v>1.1499999999999999</v>
      </c>
      <c r="W130" s="129">
        <f t="shared" si="31"/>
        <v>1.1499999999999999</v>
      </c>
      <c r="X130" s="129">
        <f t="shared" si="31"/>
        <v>1.1499999999999999</v>
      </c>
      <c r="Y130" s="129">
        <f t="shared" si="31"/>
        <v>1.1499999999999999</v>
      </c>
      <c r="Z130" s="129">
        <f t="shared" si="31"/>
        <v>1.1499999999999999</v>
      </c>
      <c r="AA130" s="129">
        <f t="shared" si="31"/>
        <v>1.1499999999999999</v>
      </c>
      <c r="AB130" s="129">
        <f t="shared" si="31"/>
        <v>1.1499999999999999</v>
      </c>
      <c r="AC130" s="129">
        <f t="shared" si="31"/>
        <v>1.1499999999999999</v>
      </c>
      <c r="AD130" s="129">
        <f t="shared" si="31"/>
        <v>1.1499999999999999</v>
      </c>
      <c r="AE130" s="129">
        <f t="shared" si="31"/>
        <v>1.1499999999999999</v>
      </c>
      <c r="AF130" s="129">
        <f t="shared" si="31"/>
        <v>1.1499999999999999</v>
      </c>
      <c r="AG130" s="171">
        <v>5</v>
      </c>
      <c r="AH130" s="51"/>
      <c r="AI130" s="52"/>
      <c r="AK130" s="53"/>
    </row>
    <row r="131" spans="1:37" x14ac:dyDescent="0.25">
      <c r="A131" s="118" t="s">
        <v>134</v>
      </c>
      <c r="B131" s="128">
        <v>2.133</v>
      </c>
      <c r="C131" s="129">
        <f t="shared" si="30"/>
        <v>2.133</v>
      </c>
      <c r="D131" s="129">
        <f t="shared" si="30"/>
        <v>2.133</v>
      </c>
      <c r="E131" s="129">
        <f t="shared" si="30"/>
        <v>2.133</v>
      </c>
      <c r="F131" s="129">
        <f t="shared" si="30"/>
        <v>2.133</v>
      </c>
      <c r="G131" s="129">
        <f t="shared" si="30"/>
        <v>2.133</v>
      </c>
      <c r="H131" s="129">
        <f t="shared" si="30"/>
        <v>2.133</v>
      </c>
      <c r="I131" s="129">
        <f t="shared" si="30"/>
        <v>2.133</v>
      </c>
      <c r="J131" s="129">
        <f t="shared" si="30"/>
        <v>2.133</v>
      </c>
      <c r="K131" s="129">
        <f t="shared" si="30"/>
        <v>2.133</v>
      </c>
      <c r="L131" s="129">
        <f t="shared" si="30"/>
        <v>2.133</v>
      </c>
      <c r="M131" s="129">
        <f t="shared" si="30"/>
        <v>2.133</v>
      </c>
      <c r="N131" s="129">
        <f t="shared" si="30"/>
        <v>2.133</v>
      </c>
      <c r="O131" s="129">
        <f t="shared" si="30"/>
        <v>2.133</v>
      </c>
      <c r="P131" s="129">
        <f t="shared" si="30"/>
        <v>2.133</v>
      </c>
      <c r="Q131" s="129">
        <f t="shared" si="30"/>
        <v>2.133</v>
      </c>
      <c r="R131" s="129">
        <f t="shared" si="30"/>
        <v>2.133</v>
      </c>
      <c r="S131" s="129">
        <f t="shared" si="31"/>
        <v>2.133</v>
      </c>
      <c r="T131" s="129">
        <f t="shared" si="31"/>
        <v>2.133</v>
      </c>
      <c r="U131" s="129">
        <f t="shared" si="31"/>
        <v>2.133</v>
      </c>
      <c r="V131" s="129">
        <f t="shared" si="31"/>
        <v>2.133</v>
      </c>
      <c r="W131" s="129">
        <f t="shared" si="31"/>
        <v>2.133</v>
      </c>
      <c r="X131" s="129">
        <f t="shared" si="31"/>
        <v>2.133</v>
      </c>
      <c r="Y131" s="129">
        <f t="shared" si="31"/>
        <v>2.133</v>
      </c>
      <c r="Z131" s="129">
        <f t="shared" si="31"/>
        <v>2.133</v>
      </c>
      <c r="AA131" s="129">
        <f t="shared" si="31"/>
        <v>2.133</v>
      </c>
      <c r="AB131" s="129">
        <f t="shared" si="31"/>
        <v>2.133</v>
      </c>
      <c r="AC131" s="129">
        <f t="shared" si="31"/>
        <v>2.133</v>
      </c>
      <c r="AD131" s="129">
        <f t="shared" si="31"/>
        <v>2.133</v>
      </c>
      <c r="AE131" s="129">
        <f t="shared" si="31"/>
        <v>2.133</v>
      </c>
      <c r="AF131" s="129">
        <f t="shared" si="31"/>
        <v>2.133</v>
      </c>
      <c r="AG131" s="171">
        <v>4.9930000000000003</v>
      </c>
      <c r="AH131" s="51"/>
      <c r="AI131" s="52"/>
      <c r="AK131" s="53"/>
    </row>
    <row r="132" spans="1:37" x14ac:dyDescent="0.25">
      <c r="A132" s="118" t="s">
        <v>135</v>
      </c>
      <c r="B132" s="128">
        <v>2.09</v>
      </c>
      <c r="C132" s="129">
        <f t="shared" si="30"/>
        <v>2.09</v>
      </c>
      <c r="D132" s="129">
        <f t="shared" si="30"/>
        <v>2.09</v>
      </c>
      <c r="E132" s="129">
        <f t="shared" si="30"/>
        <v>2.09</v>
      </c>
      <c r="F132" s="129">
        <f t="shared" si="30"/>
        <v>2.09</v>
      </c>
      <c r="G132" s="129">
        <f t="shared" si="30"/>
        <v>2.09</v>
      </c>
      <c r="H132" s="129">
        <f t="shared" si="30"/>
        <v>2.09</v>
      </c>
      <c r="I132" s="129">
        <f t="shared" si="30"/>
        <v>2.09</v>
      </c>
      <c r="J132" s="129">
        <f t="shared" si="30"/>
        <v>2.09</v>
      </c>
      <c r="K132" s="129">
        <f t="shared" si="30"/>
        <v>2.09</v>
      </c>
      <c r="L132" s="129">
        <f t="shared" si="30"/>
        <v>2.09</v>
      </c>
      <c r="M132" s="129">
        <f t="shared" si="30"/>
        <v>2.09</v>
      </c>
      <c r="N132" s="129">
        <f t="shared" si="30"/>
        <v>2.09</v>
      </c>
      <c r="O132" s="129">
        <f t="shared" si="30"/>
        <v>2.09</v>
      </c>
      <c r="P132" s="129">
        <f t="shared" si="30"/>
        <v>2.09</v>
      </c>
      <c r="Q132" s="129">
        <f t="shared" si="30"/>
        <v>2.09</v>
      </c>
      <c r="R132" s="129">
        <f t="shared" si="30"/>
        <v>2.09</v>
      </c>
      <c r="S132" s="129">
        <f t="shared" si="31"/>
        <v>2.09</v>
      </c>
      <c r="T132" s="129">
        <f t="shared" si="31"/>
        <v>2.09</v>
      </c>
      <c r="U132" s="129">
        <f t="shared" si="31"/>
        <v>2.09</v>
      </c>
      <c r="V132" s="129">
        <f t="shared" si="31"/>
        <v>2.09</v>
      </c>
      <c r="W132" s="129">
        <f t="shared" si="31"/>
        <v>2.09</v>
      </c>
      <c r="X132" s="129">
        <f t="shared" si="31"/>
        <v>2.09</v>
      </c>
      <c r="Y132" s="129">
        <f t="shared" si="31"/>
        <v>2.09</v>
      </c>
      <c r="Z132" s="129">
        <f t="shared" si="31"/>
        <v>2.09</v>
      </c>
      <c r="AA132" s="129">
        <f t="shared" si="31"/>
        <v>2.09</v>
      </c>
      <c r="AB132" s="129">
        <f t="shared" si="31"/>
        <v>2.09</v>
      </c>
      <c r="AC132" s="129">
        <f t="shared" si="31"/>
        <v>2.09</v>
      </c>
      <c r="AD132" s="129">
        <f t="shared" si="31"/>
        <v>2.09</v>
      </c>
      <c r="AE132" s="129">
        <f t="shared" si="31"/>
        <v>2.09</v>
      </c>
      <c r="AF132" s="129">
        <f t="shared" si="31"/>
        <v>2.09</v>
      </c>
      <c r="AG132" s="171">
        <v>4.9800000000000004</v>
      </c>
      <c r="AH132" s="51"/>
      <c r="AI132" s="52"/>
      <c r="AK132" s="53"/>
    </row>
    <row r="133" spans="1:37" x14ac:dyDescent="0.25">
      <c r="A133" s="118" t="s">
        <v>136</v>
      </c>
      <c r="B133" s="128">
        <v>1.1399999999999999</v>
      </c>
      <c r="C133" s="129">
        <f t="shared" si="30"/>
        <v>1.1399999999999999</v>
      </c>
      <c r="D133" s="129">
        <f t="shared" si="30"/>
        <v>1.1399999999999999</v>
      </c>
      <c r="E133" s="129">
        <f t="shared" si="30"/>
        <v>1.1399999999999999</v>
      </c>
      <c r="F133" s="129">
        <f t="shared" si="30"/>
        <v>1.1399999999999999</v>
      </c>
      <c r="G133" s="129">
        <f t="shared" si="30"/>
        <v>1.1399999999999999</v>
      </c>
      <c r="H133" s="129">
        <f t="shared" si="30"/>
        <v>1.1399999999999999</v>
      </c>
      <c r="I133" s="129">
        <f t="shared" si="30"/>
        <v>1.1399999999999999</v>
      </c>
      <c r="J133" s="129">
        <f t="shared" si="30"/>
        <v>1.1399999999999999</v>
      </c>
      <c r="K133" s="129">
        <f t="shared" si="30"/>
        <v>1.1399999999999999</v>
      </c>
      <c r="L133" s="129">
        <f t="shared" si="30"/>
        <v>1.1399999999999999</v>
      </c>
      <c r="M133" s="129">
        <f t="shared" si="30"/>
        <v>1.1399999999999999</v>
      </c>
      <c r="N133" s="129">
        <f t="shared" si="30"/>
        <v>1.1399999999999999</v>
      </c>
      <c r="O133" s="129">
        <f t="shared" si="30"/>
        <v>1.1399999999999999</v>
      </c>
      <c r="P133" s="129">
        <f t="shared" si="30"/>
        <v>1.1399999999999999</v>
      </c>
      <c r="Q133" s="129">
        <f t="shared" si="30"/>
        <v>1.1399999999999999</v>
      </c>
      <c r="R133" s="129">
        <f t="shared" si="30"/>
        <v>1.1399999999999999</v>
      </c>
      <c r="S133" s="129">
        <f t="shared" si="31"/>
        <v>1.1399999999999999</v>
      </c>
      <c r="T133" s="129">
        <f t="shared" si="31"/>
        <v>1.1399999999999999</v>
      </c>
      <c r="U133" s="129">
        <f t="shared" si="31"/>
        <v>1.1399999999999999</v>
      </c>
      <c r="V133" s="129">
        <f t="shared" si="31"/>
        <v>1.1399999999999999</v>
      </c>
      <c r="W133" s="129">
        <f t="shared" si="31"/>
        <v>1.1399999999999999</v>
      </c>
      <c r="X133" s="129">
        <f t="shared" si="31"/>
        <v>1.1399999999999999</v>
      </c>
      <c r="Y133" s="129">
        <f t="shared" si="31"/>
        <v>1.1399999999999999</v>
      </c>
      <c r="Z133" s="129">
        <f t="shared" si="31"/>
        <v>1.1399999999999999</v>
      </c>
      <c r="AA133" s="129">
        <f t="shared" si="31"/>
        <v>1.1399999999999999</v>
      </c>
      <c r="AB133" s="129">
        <f t="shared" si="31"/>
        <v>1.1399999999999999</v>
      </c>
      <c r="AC133" s="129">
        <f t="shared" si="31"/>
        <v>1.1399999999999999</v>
      </c>
      <c r="AD133" s="129">
        <f t="shared" si="31"/>
        <v>1.1399999999999999</v>
      </c>
      <c r="AE133" s="129">
        <f t="shared" si="31"/>
        <v>1.1399999999999999</v>
      </c>
      <c r="AF133" s="129">
        <f t="shared" si="31"/>
        <v>1.1399999999999999</v>
      </c>
      <c r="AG133" s="171">
        <v>4.95</v>
      </c>
      <c r="AH133" s="51"/>
      <c r="AI133" s="52"/>
      <c r="AK133" s="53"/>
    </row>
    <row r="134" spans="1:37" x14ac:dyDescent="0.25">
      <c r="A134" s="118" t="s">
        <v>137</v>
      </c>
      <c r="B134" s="128">
        <v>0.82</v>
      </c>
      <c r="C134" s="129">
        <f t="shared" si="30"/>
        <v>0.82</v>
      </c>
      <c r="D134" s="129">
        <f t="shared" si="30"/>
        <v>0.82</v>
      </c>
      <c r="E134" s="129">
        <f t="shared" si="30"/>
        <v>0.82</v>
      </c>
      <c r="F134" s="129">
        <f t="shared" si="30"/>
        <v>0.82</v>
      </c>
      <c r="G134" s="129">
        <f t="shared" si="30"/>
        <v>0.82</v>
      </c>
      <c r="H134" s="129">
        <f t="shared" si="30"/>
        <v>0.82</v>
      </c>
      <c r="I134" s="129">
        <f t="shared" si="30"/>
        <v>0.82</v>
      </c>
      <c r="J134" s="129">
        <f t="shared" si="30"/>
        <v>0.82</v>
      </c>
      <c r="K134" s="129">
        <f t="shared" si="30"/>
        <v>0.82</v>
      </c>
      <c r="L134" s="129">
        <f t="shared" si="30"/>
        <v>0.82</v>
      </c>
      <c r="M134" s="129">
        <f t="shared" si="30"/>
        <v>0.82</v>
      </c>
      <c r="N134" s="129">
        <f t="shared" si="30"/>
        <v>0.82</v>
      </c>
      <c r="O134" s="129">
        <f t="shared" si="30"/>
        <v>0.82</v>
      </c>
      <c r="P134" s="129">
        <f t="shared" si="30"/>
        <v>0.82</v>
      </c>
      <c r="Q134" s="129">
        <f t="shared" si="30"/>
        <v>0.82</v>
      </c>
      <c r="R134" s="129">
        <f t="shared" si="30"/>
        <v>0.82</v>
      </c>
      <c r="S134" s="129">
        <f t="shared" si="31"/>
        <v>0.82</v>
      </c>
      <c r="T134" s="129">
        <f t="shared" si="31"/>
        <v>0.82</v>
      </c>
      <c r="U134" s="129">
        <f t="shared" si="31"/>
        <v>0.82</v>
      </c>
      <c r="V134" s="129">
        <f t="shared" si="31"/>
        <v>0.82</v>
      </c>
      <c r="W134" s="129">
        <f t="shared" si="31"/>
        <v>0.82</v>
      </c>
      <c r="X134" s="129">
        <f t="shared" si="31"/>
        <v>0.82</v>
      </c>
      <c r="Y134" s="129">
        <f t="shared" si="31"/>
        <v>0.82</v>
      </c>
      <c r="Z134" s="129">
        <f t="shared" si="31"/>
        <v>0.82</v>
      </c>
      <c r="AA134" s="129">
        <f t="shared" si="31"/>
        <v>0.82</v>
      </c>
      <c r="AB134" s="129">
        <f t="shared" si="31"/>
        <v>0.82</v>
      </c>
      <c r="AC134" s="129">
        <f t="shared" si="31"/>
        <v>0.82</v>
      </c>
      <c r="AD134" s="129">
        <f t="shared" si="31"/>
        <v>0.82</v>
      </c>
      <c r="AE134" s="129">
        <f t="shared" si="31"/>
        <v>0.82</v>
      </c>
      <c r="AF134" s="129">
        <f t="shared" si="31"/>
        <v>0.82</v>
      </c>
      <c r="AG134" s="171">
        <v>4.95</v>
      </c>
      <c r="AH134" s="51"/>
      <c r="AI134" s="52"/>
      <c r="AK134" s="53"/>
    </row>
    <row r="135" spans="1:37" x14ac:dyDescent="0.25">
      <c r="A135" s="118" t="s">
        <v>138</v>
      </c>
      <c r="B135" s="128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/>
      <c r="AC135" s="129"/>
      <c r="AD135" s="129"/>
      <c r="AE135" s="129"/>
      <c r="AF135" s="129"/>
      <c r="AG135" s="171">
        <v>4.8</v>
      </c>
      <c r="AH135" s="51"/>
      <c r="AI135" s="52"/>
      <c r="AK135" s="53"/>
    </row>
    <row r="136" spans="1:37" x14ac:dyDescent="0.25">
      <c r="A136" s="118" t="s">
        <v>139</v>
      </c>
      <c r="B136" s="128">
        <v>2</v>
      </c>
      <c r="C136" s="129">
        <f t="shared" ref="C136:R142" si="32">B136</f>
        <v>2</v>
      </c>
      <c r="D136" s="129">
        <f t="shared" si="32"/>
        <v>2</v>
      </c>
      <c r="E136" s="129">
        <f t="shared" si="32"/>
        <v>2</v>
      </c>
      <c r="F136" s="129">
        <f t="shared" si="32"/>
        <v>2</v>
      </c>
      <c r="G136" s="129">
        <f t="shared" si="32"/>
        <v>2</v>
      </c>
      <c r="H136" s="129">
        <f t="shared" si="32"/>
        <v>2</v>
      </c>
      <c r="I136" s="129">
        <f t="shared" si="32"/>
        <v>2</v>
      </c>
      <c r="J136" s="129">
        <f t="shared" si="32"/>
        <v>2</v>
      </c>
      <c r="K136" s="129">
        <f t="shared" si="32"/>
        <v>2</v>
      </c>
      <c r="L136" s="129">
        <f t="shared" si="32"/>
        <v>2</v>
      </c>
      <c r="M136" s="129">
        <f t="shared" si="32"/>
        <v>2</v>
      </c>
      <c r="N136" s="129">
        <f t="shared" si="32"/>
        <v>2</v>
      </c>
      <c r="O136" s="129">
        <f t="shared" si="32"/>
        <v>2</v>
      </c>
      <c r="P136" s="129">
        <f t="shared" si="32"/>
        <v>2</v>
      </c>
      <c r="Q136" s="129">
        <f t="shared" si="32"/>
        <v>2</v>
      </c>
      <c r="R136" s="129">
        <f t="shared" si="32"/>
        <v>2</v>
      </c>
      <c r="S136" s="129">
        <f t="shared" ref="S136:AF142" si="33">R136</f>
        <v>2</v>
      </c>
      <c r="T136" s="129">
        <f t="shared" si="33"/>
        <v>2</v>
      </c>
      <c r="U136" s="129">
        <f t="shared" si="33"/>
        <v>2</v>
      </c>
      <c r="V136" s="129">
        <f t="shared" si="33"/>
        <v>2</v>
      </c>
      <c r="W136" s="129">
        <f t="shared" si="33"/>
        <v>2</v>
      </c>
      <c r="X136" s="129">
        <f t="shared" si="33"/>
        <v>2</v>
      </c>
      <c r="Y136" s="129">
        <f t="shared" si="33"/>
        <v>2</v>
      </c>
      <c r="Z136" s="129">
        <f t="shared" si="33"/>
        <v>2</v>
      </c>
      <c r="AA136" s="129">
        <f t="shared" si="33"/>
        <v>2</v>
      </c>
      <c r="AB136" s="129">
        <f t="shared" si="33"/>
        <v>2</v>
      </c>
      <c r="AC136" s="129">
        <f t="shared" si="33"/>
        <v>2</v>
      </c>
      <c r="AD136" s="129">
        <f t="shared" si="33"/>
        <v>2</v>
      </c>
      <c r="AE136" s="129">
        <f t="shared" si="33"/>
        <v>2</v>
      </c>
      <c r="AF136" s="129">
        <f t="shared" si="33"/>
        <v>2</v>
      </c>
      <c r="AG136" s="171">
        <v>4.8</v>
      </c>
      <c r="AH136" s="51"/>
      <c r="AI136" s="52"/>
      <c r="AK136" s="53"/>
    </row>
    <row r="137" spans="1:37" x14ac:dyDescent="0.25">
      <c r="A137" s="118" t="s">
        <v>140</v>
      </c>
      <c r="B137" s="128">
        <v>5.61</v>
      </c>
      <c r="C137" s="129">
        <f t="shared" si="32"/>
        <v>5.61</v>
      </c>
      <c r="D137" s="129">
        <f t="shared" si="32"/>
        <v>5.61</v>
      </c>
      <c r="E137" s="129">
        <f t="shared" si="32"/>
        <v>5.61</v>
      </c>
      <c r="F137" s="129">
        <f t="shared" si="32"/>
        <v>5.61</v>
      </c>
      <c r="G137" s="129">
        <f t="shared" si="32"/>
        <v>5.61</v>
      </c>
      <c r="H137" s="129">
        <f t="shared" si="32"/>
        <v>5.61</v>
      </c>
      <c r="I137" s="129">
        <f t="shared" si="32"/>
        <v>5.61</v>
      </c>
      <c r="J137" s="129">
        <f t="shared" si="32"/>
        <v>5.61</v>
      </c>
      <c r="K137" s="129">
        <f t="shared" si="32"/>
        <v>5.61</v>
      </c>
      <c r="L137" s="129">
        <f t="shared" si="32"/>
        <v>5.61</v>
      </c>
      <c r="M137" s="129">
        <f t="shared" si="32"/>
        <v>5.61</v>
      </c>
      <c r="N137" s="129">
        <f t="shared" si="32"/>
        <v>5.61</v>
      </c>
      <c r="O137" s="129">
        <f t="shared" si="32"/>
        <v>5.61</v>
      </c>
      <c r="P137" s="129">
        <f t="shared" si="32"/>
        <v>5.61</v>
      </c>
      <c r="Q137" s="129">
        <f t="shared" si="32"/>
        <v>5.61</v>
      </c>
      <c r="R137" s="129">
        <f t="shared" si="32"/>
        <v>5.61</v>
      </c>
      <c r="S137" s="129">
        <f t="shared" si="33"/>
        <v>5.61</v>
      </c>
      <c r="T137" s="129">
        <f t="shared" si="33"/>
        <v>5.61</v>
      </c>
      <c r="U137" s="129">
        <f t="shared" si="33"/>
        <v>5.61</v>
      </c>
      <c r="V137" s="129">
        <f t="shared" si="33"/>
        <v>5.61</v>
      </c>
      <c r="W137" s="129">
        <f t="shared" si="33"/>
        <v>5.61</v>
      </c>
      <c r="X137" s="129">
        <f t="shared" si="33"/>
        <v>5.61</v>
      </c>
      <c r="Y137" s="129">
        <f t="shared" si="33"/>
        <v>5.61</v>
      </c>
      <c r="Z137" s="129">
        <f t="shared" si="33"/>
        <v>5.61</v>
      </c>
      <c r="AA137" s="129">
        <f t="shared" si="33"/>
        <v>5.61</v>
      </c>
      <c r="AB137" s="129">
        <f t="shared" si="33"/>
        <v>5.61</v>
      </c>
      <c r="AC137" s="129">
        <f t="shared" si="33"/>
        <v>5.61</v>
      </c>
      <c r="AD137" s="129">
        <f t="shared" si="33"/>
        <v>5.61</v>
      </c>
      <c r="AE137" s="129">
        <f t="shared" si="33"/>
        <v>5.61</v>
      </c>
      <c r="AF137" s="129">
        <f t="shared" si="33"/>
        <v>5.61</v>
      </c>
      <c r="AG137" s="171">
        <v>4.8</v>
      </c>
      <c r="AH137" s="51"/>
      <c r="AI137" s="52"/>
      <c r="AK137" s="53"/>
    </row>
    <row r="138" spans="1:37" x14ac:dyDescent="0.25">
      <c r="A138" s="118" t="s">
        <v>141</v>
      </c>
      <c r="B138" s="128">
        <v>1.25</v>
      </c>
      <c r="C138" s="129">
        <f t="shared" si="32"/>
        <v>1.25</v>
      </c>
      <c r="D138" s="129">
        <f t="shared" si="32"/>
        <v>1.25</v>
      </c>
      <c r="E138" s="129">
        <f t="shared" si="32"/>
        <v>1.25</v>
      </c>
      <c r="F138" s="129">
        <f t="shared" si="32"/>
        <v>1.25</v>
      </c>
      <c r="G138" s="129">
        <f t="shared" si="32"/>
        <v>1.25</v>
      </c>
      <c r="H138" s="129">
        <f t="shared" si="32"/>
        <v>1.25</v>
      </c>
      <c r="I138" s="129">
        <f t="shared" si="32"/>
        <v>1.25</v>
      </c>
      <c r="J138" s="129">
        <f t="shared" si="32"/>
        <v>1.25</v>
      </c>
      <c r="K138" s="129">
        <f t="shared" si="32"/>
        <v>1.25</v>
      </c>
      <c r="L138" s="129">
        <f t="shared" si="32"/>
        <v>1.25</v>
      </c>
      <c r="M138" s="129">
        <f t="shared" si="32"/>
        <v>1.25</v>
      </c>
      <c r="N138" s="129">
        <f t="shared" si="32"/>
        <v>1.25</v>
      </c>
      <c r="O138" s="129">
        <f t="shared" si="32"/>
        <v>1.25</v>
      </c>
      <c r="P138" s="129">
        <f t="shared" si="32"/>
        <v>1.25</v>
      </c>
      <c r="Q138" s="129">
        <f t="shared" si="32"/>
        <v>1.25</v>
      </c>
      <c r="R138" s="129">
        <f t="shared" si="32"/>
        <v>1.25</v>
      </c>
      <c r="S138" s="129">
        <f t="shared" si="33"/>
        <v>1.25</v>
      </c>
      <c r="T138" s="129">
        <f t="shared" si="33"/>
        <v>1.25</v>
      </c>
      <c r="U138" s="129">
        <f t="shared" si="33"/>
        <v>1.25</v>
      </c>
      <c r="V138" s="129">
        <f t="shared" si="33"/>
        <v>1.25</v>
      </c>
      <c r="W138" s="129">
        <f t="shared" si="33"/>
        <v>1.25</v>
      </c>
      <c r="X138" s="129">
        <f t="shared" si="33"/>
        <v>1.25</v>
      </c>
      <c r="Y138" s="129">
        <f t="shared" si="33"/>
        <v>1.25</v>
      </c>
      <c r="Z138" s="129">
        <f t="shared" si="33"/>
        <v>1.25</v>
      </c>
      <c r="AA138" s="129">
        <f t="shared" si="33"/>
        <v>1.25</v>
      </c>
      <c r="AB138" s="129">
        <f t="shared" si="33"/>
        <v>1.25</v>
      </c>
      <c r="AC138" s="129">
        <f t="shared" si="33"/>
        <v>1.25</v>
      </c>
      <c r="AD138" s="129">
        <f t="shared" si="33"/>
        <v>1.25</v>
      </c>
      <c r="AE138" s="129">
        <f t="shared" si="33"/>
        <v>1.25</v>
      </c>
      <c r="AF138" s="129">
        <f t="shared" si="33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142</v>
      </c>
      <c r="B139" s="128">
        <v>1.25</v>
      </c>
      <c r="C139" s="129">
        <f t="shared" si="32"/>
        <v>1.25</v>
      </c>
      <c r="D139" s="129">
        <f t="shared" si="32"/>
        <v>1.25</v>
      </c>
      <c r="E139" s="129">
        <f t="shared" si="32"/>
        <v>1.25</v>
      </c>
      <c r="F139" s="129">
        <f t="shared" si="32"/>
        <v>1.25</v>
      </c>
      <c r="G139" s="129">
        <f t="shared" si="32"/>
        <v>1.25</v>
      </c>
      <c r="H139" s="129">
        <f t="shared" si="32"/>
        <v>1.25</v>
      </c>
      <c r="I139" s="129">
        <f t="shared" si="32"/>
        <v>1.25</v>
      </c>
      <c r="J139" s="129">
        <f t="shared" si="32"/>
        <v>1.25</v>
      </c>
      <c r="K139" s="129">
        <f t="shared" si="32"/>
        <v>1.25</v>
      </c>
      <c r="L139" s="129">
        <f t="shared" si="32"/>
        <v>1.25</v>
      </c>
      <c r="M139" s="129">
        <f t="shared" si="32"/>
        <v>1.25</v>
      </c>
      <c r="N139" s="129">
        <f t="shared" si="32"/>
        <v>1.25</v>
      </c>
      <c r="O139" s="129">
        <f t="shared" si="32"/>
        <v>1.25</v>
      </c>
      <c r="P139" s="129">
        <f t="shared" si="32"/>
        <v>1.25</v>
      </c>
      <c r="Q139" s="129">
        <f t="shared" si="32"/>
        <v>1.25</v>
      </c>
      <c r="R139" s="129">
        <f t="shared" si="32"/>
        <v>1.25</v>
      </c>
      <c r="S139" s="129">
        <f t="shared" si="33"/>
        <v>1.25</v>
      </c>
      <c r="T139" s="129">
        <f t="shared" si="33"/>
        <v>1.25</v>
      </c>
      <c r="U139" s="129">
        <f t="shared" si="33"/>
        <v>1.25</v>
      </c>
      <c r="V139" s="129">
        <f t="shared" si="33"/>
        <v>1.25</v>
      </c>
      <c r="W139" s="129">
        <f t="shared" si="33"/>
        <v>1.25</v>
      </c>
      <c r="X139" s="129">
        <f t="shared" si="33"/>
        <v>1.25</v>
      </c>
      <c r="Y139" s="129">
        <f t="shared" si="33"/>
        <v>1.25</v>
      </c>
      <c r="Z139" s="129">
        <f t="shared" si="33"/>
        <v>1.25</v>
      </c>
      <c r="AA139" s="129">
        <f t="shared" si="33"/>
        <v>1.25</v>
      </c>
      <c r="AB139" s="129">
        <f t="shared" si="33"/>
        <v>1.25</v>
      </c>
      <c r="AC139" s="129">
        <f t="shared" si="33"/>
        <v>1.25</v>
      </c>
      <c r="AD139" s="129">
        <f t="shared" si="33"/>
        <v>1.25</v>
      </c>
      <c r="AE139" s="129">
        <f t="shared" si="33"/>
        <v>1.25</v>
      </c>
      <c r="AF139" s="129">
        <f t="shared" si="33"/>
        <v>1.25</v>
      </c>
      <c r="AG139" s="171">
        <v>4.5</v>
      </c>
      <c r="AH139" s="51"/>
      <c r="AI139" s="52"/>
      <c r="AK139" s="53"/>
    </row>
    <row r="140" spans="1:37" x14ac:dyDescent="0.25">
      <c r="A140" s="118" t="s">
        <v>143</v>
      </c>
      <c r="B140" s="128">
        <v>1.46</v>
      </c>
      <c r="C140" s="129">
        <f t="shared" si="32"/>
        <v>1.46</v>
      </c>
      <c r="D140" s="129">
        <f t="shared" si="32"/>
        <v>1.46</v>
      </c>
      <c r="E140" s="129">
        <f t="shared" si="32"/>
        <v>1.46</v>
      </c>
      <c r="F140" s="129">
        <f t="shared" si="32"/>
        <v>1.46</v>
      </c>
      <c r="G140" s="129">
        <f t="shared" si="32"/>
        <v>1.46</v>
      </c>
      <c r="H140" s="129">
        <f t="shared" si="32"/>
        <v>1.46</v>
      </c>
      <c r="I140" s="129">
        <f t="shared" si="32"/>
        <v>1.46</v>
      </c>
      <c r="J140" s="129">
        <f t="shared" si="32"/>
        <v>1.46</v>
      </c>
      <c r="K140" s="129">
        <f t="shared" si="32"/>
        <v>1.46</v>
      </c>
      <c r="L140" s="129">
        <f t="shared" si="32"/>
        <v>1.46</v>
      </c>
      <c r="M140" s="129">
        <f t="shared" si="32"/>
        <v>1.46</v>
      </c>
      <c r="N140" s="129">
        <f t="shared" si="32"/>
        <v>1.46</v>
      </c>
      <c r="O140" s="129">
        <f t="shared" si="32"/>
        <v>1.46</v>
      </c>
      <c r="P140" s="129">
        <f t="shared" si="32"/>
        <v>1.46</v>
      </c>
      <c r="Q140" s="129">
        <f t="shared" si="32"/>
        <v>1.46</v>
      </c>
      <c r="R140" s="129">
        <f t="shared" si="32"/>
        <v>1.46</v>
      </c>
      <c r="S140" s="129">
        <f t="shared" si="33"/>
        <v>1.46</v>
      </c>
      <c r="T140" s="129">
        <f t="shared" si="33"/>
        <v>1.46</v>
      </c>
      <c r="U140" s="129">
        <f t="shared" si="33"/>
        <v>1.46</v>
      </c>
      <c r="V140" s="129">
        <f t="shared" si="33"/>
        <v>1.46</v>
      </c>
      <c r="W140" s="129">
        <f t="shared" si="33"/>
        <v>1.46</v>
      </c>
      <c r="X140" s="129">
        <f t="shared" si="33"/>
        <v>1.46</v>
      </c>
      <c r="Y140" s="129">
        <f t="shared" si="33"/>
        <v>1.46</v>
      </c>
      <c r="Z140" s="129">
        <f t="shared" si="33"/>
        <v>1.46</v>
      </c>
      <c r="AA140" s="129">
        <f t="shared" si="33"/>
        <v>1.46</v>
      </c>
      <c r="AB140" s="129">
        <f t="shared" si="33"/>
        <v>1.46</v>
      </c>
      <c r="AC140" s="129">
        <f t="shared" si="33"/>
        <v>1.46</v>
      </c>
      <c r="AD140" s="129">
        <f t="shared" si="33"/>
        <v>1.46</v>
      </c>
      <c r="AE140" s="129">
        <f t="shared" si="33"/>
        <v>1.46</v>
      </c>
      <c r="AF140" s="129">
        <f t="shared" si="33"/>
        <v>1.46</v>
      </c>
      <c r="AG140" s="171">
        <v>4.4550000000000001</v>
      </c>
      <c r="AH140" s="51"/>
      <c r="AI140" s="52"/>
      <c r="AK140" s="53"/>
    </row>
    <row r="141" spans="1:37" x14ac:dyDescent="0.25">
      <c r="A141" s="118" t="s">
        <v>144</v>
      </c>
      <c r="B141" s="128">
        <v>3</v>
      </c>
      <c r="C141" s="129">
        <f t="shared" si="32"/>
        <v>3</v>
      </c>
      <c r="D141" s="129">
        <f t="shared" si="32"/>
        <v>3</v>
      </c>
      <c r="E141" s="129">
        <f t="shared" si="32"/>
        <v>3</v>
      </c>
      <c r="F141" s="129">
        <f t="shared" si="32"/>
        <v>3</v>
      </c>
      <c r="G141" s="129">
        <f t="shared" si="32"/>
        <v>3</v>
      </c>
      <c r="H141" s="129">
        <f t="shared" si="32"/>
        <v>3</v>
      </c>
      <c r="I141" s="129">
        <f t="shared" si="32"/>
        <v>3</v>
      </c>
      <c r="J141" s="129">
        <f t="shared" si="32"/>
        <v>3</v>
      </c>
      <c r="K141" s="129">
        <f t="shared" si="32"/>
        <v>3</v>
      </c>
      <c r="L141" s="129">
        <f t="shared" si="32"/>
        <v>3</v>
      </c>
      <c r="M141" s="129">
        <f t="shared" si="32"/>
        <v>3</v>
      </c>
      <c r="N141" s="129">
        <f t="shared" si="32"/>
        <v>3</v>
      </c>
      <c r="O141" s="129">
        <f t="shared" si="32"/>
        <v>3</v>
      </c>
      <c r="P141" s="129">
        <f t="shared" si="32"/>
        <v>3</v>
      </c>
      <c r="Q141" s="129">
        <f t="shared" si="32"/>
        <v>3</v>
      </c>
      <c r="R141" s="129">
        <f t="shared" si="32"/>
        <v>3</v>
      </c>
      <c r="S141" s="129">
        <f t="shared" si="33"/>
        <v>3</v>
      </c>
      <c r="T141" s="129">
        <f t="shared" si="33"/>
        <v>3</v>
      </c>
      <c r="U141" s="129">
        <f t="shared" si="33"/>
        <v>3</v>
      </c>
      <c r="V141" s="129">
        <f t="shared" si="33"/>
        <v>3</v>
      </c>
      <c r="W141" s="129">
        <f t="shared" si="33"/>
        <v>3</v>
      </c>
      <c r="X141" s="129">
        <f t="shared" si="33"/>
        <v>3</v>
      </c>
      <c r="Y141" s="129">
        <f t="shared" si="33"/>
        <v>3</v>
      </c>
      <c r="Z141" s="129">
        <f t="shared" si="33"/>
        <v>3</v>
      </c>
      <c r="AA141" s="129">
        <f t="shared" si="33"/>
        <v>3</v>
      </c>
      <c r="AB141" s="129">
        <f t="shared" si="33"/>
        <v>3</v>
      </c>
      <c r="AC141" s="129">
        <f t="shared" si="33"/>
        <v>3</v>
      </c>
      <c r="AD141" s="129">
        <f t="shared" si="33"/>
        <v>3</v>
      </c>
      <c r="AE141" s="129">
        <f t="shared" si="33"/>
        <v>3</v>
      </c>
      <c r="AF141" s="129">
        <f t="shared" si="33"/>
        <v>3</v>
      </c>
      <c r="AG141" s="171">
        <v>4.41</v>
      </c>
      <c r="AH141" s="51"/>
      <c r="AI141" s="52"/>
      <c r="AK141" s="53"/>
    </row>
    <row r="142" spans="1:37" x14ac:dyDescent="0.25">
      <c r="A142" s="118" t="s">
        <v>145</v>
      </c>
      <c r="B142" s="128">
        <v>3.3</v>
      </c>
      <c r="C142" s="129">
        <f t="shared" si="32"/>
        <v>3.3</v>
      </c>
      <c r="D142" s="129">
        <f t="shared" si="32"/>
        <v>3.3</v>
      </c>
      <c r="E142" s="129">
        <f t="shared" si="32"/>
        <v>3.3</v>
      </c>
      <c r="F142" s="129">
        <f t="shared" si="32"/>
        <v>3.3</v>
      </c>
      <c r="G142" s="129">
        <f t="shared" si="32"/>
        <v>3.3</v>
      </c>
      <c r="H142" s="129">
        <f t="shared" si="32"/>
        <v>3.3</v>
      </c>
      <c r="I142" s="129">
        <f t="shared" si="32"/>
        <v>3.3</v>
      </c>
      <c r="J142" s="129">
        <f t="shared" si="32"/>
        <v>3.3</v>
      </c>
      <c r="K142" s="129">
        <f t="shared" si="32"/>
        <v>3.3</v>
      </c>
      <c r="L142" s="129">
        <f t="shared" si="32"/>
        <v>3.3</v>
      </c>
      <c r="M142" s="129">
        <f t="shared" si="32"/>
        <v>3.3</v>
      </c>
      <c r="N142" s="129">
        <f t="shared" si="32"/>
        <v>3.3</v>
      </c>
      <c r="O142" s="129">
        <f t="shared" si="32"/>
        <v>3.3</v>
      </c>
      <c r="P142" s="129">
        <f t="shared" si="32"/>
        <v>3.3</v>
      </c>
      <c r="Q142" s="129">
        <f t="shared" si="32"/>
        <v>3.3</v>
      </c>
      <c r="R142" s="129">
        <f t="shared" si="32"/>
        <v>3.3</v>
      </c>
      <c r="S142" s="129">
        <f t="shared" si="33"/>
        <v>3.3</v>
      </c>
      <c r="T142" s="129">
        <f t="shared" si="33"/>
        <v>3.3</v>
      </c>
      <c r="U142" s="129">
        <f t="shared" si="33"/>
        <v>3.3</v>
      </c>
      <c r="V142" s="129">
        <f t="shared" si="33"/>
        <v>3.3</v>
      </c>
      <c r="W142" s="129">
        <f t="shared" si="33"/>
        <v>3.3</v>
      </c>
      <c r="X142" s="129">
        <f t="shared" si="33"/>
        <v>3.3</v>
      </c>
      <c r="Y142" s="129">
        <f t="shared" si="33"/>
        <v>3.3</v>
      </c>
      <c r="Z142" s="129">
        <f t="shared" si="33"/>
        <v>3.3</v>
      </c>
      <c r="AA142" s="129">
        <f t="shared" si="33"/>
        <v>3.3</v>
      </c>
      <c r="AB142" s="129">
        <f t="shared" si="33"/>
        <v>3.3</v>
      </c>
      <c r="AC142" s="129">
        <f t="shared" si="33"/>
        <v>3.3</v>
      </c>
      <c r="AD142" s="129">
        <f t="shared" si="33"/>
        <v>3.3</v>
      </c>
      <c r="AE142" s="129">
        <f t="shared" si="33"/>
        <v>3.3</v>
      </c>
      <c r="AF142" s="129">
        <f t="shared" si="33"/>
        <v>3.3</v>
      </c>
      <c r="AG142" s="171">
        <v>4.4000000000000004</v>
      </c>
      <c r="AH142" s="51"/>
      <c r="AI142" s="52"/>
      <c r="AK142" s="53"/>
    </row>
    <row r="143" spans="1:37" x14ac:dyDescent="0.25">
      <c r="A143" s="118" t="s">
        <v>146</v>
      </c>
      <c r="B143" s="128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71">
        <v>4.3600000000000003</v>
      </c>
      <c r="AH143" s="51"/>
      <c r="AI143" s="52"/>
      <c r="AK143" s="53"/>
    </row>
    <row r="144" spans="1:37" x14ac:dyDescent="0.25">
      <c r="A144" s="118" t="s">
        <v>147</v>
      </c>
      <c r="B144" s="128">
        <v>1.76</v>
      </c>
      <c r="C144" s="129">
        <f t="shared" ref="C144:R145" si="34">B144</f>
        <v>1.76</v>
      </c>
      <c r="D144" s="129">
        <f t="shared" si="34"/>
        <v>1.76</v>
      </c>
      <c r="E144" s="129">
        <f t="shared" si="34"/>
        <v>1.76</v>
      </c>
      <c r="F144" s="129">
        <f t="shared" si="34"/>
        <v>1.76</v>
      </c>
      <c r="G144" s="129">
        <f t="shared" si="34"/>
        <v>1.76</v>
      </c>
      <c r="H144" s="129">
        <f t="shared" si="34"/>
        <v>1.76</v>
      </c>
      <c r="I144" s="129">
        <f t="shared" si="34"/>
        <v>1.76</v>
      </c>
      <c r="J144" s="129">
        <f t="shared" si="34"/>
        <v>1.76</v>
      </c>
      <c r="K144" s="129">
        <f t="shared" si="34"/>
        <v>1.76</v>
      </c>
      <c r="L144" s="129">
        <f t="shared" si="34"/>
        <v>1.76</v>
      </c>
      <c r="M144" s="129">
        <f t="shared" si="34"/>
        <v>1.76</v>
      </c>
      <c r="N144" s="129">
        <f t="shared" si="34"/>
        <v>1.76</v>
      </c>
      <c r="O144" s="129">
        <f t="shared" si="34"/>
        <v>1.76</v>
      </c>
      <c r="P144" s="129">
        <f t="shared" si="34"/>
        <v>1.76</v>
      </c>
      <c r="Q144" s="129">
        <f t="shared" si="34"/>
        <v>1.76</v>
      </c>
      <c r="R144" s="129">
        <f t="shared" si="34"/>
        <v>1.76</v>
      </c>
      <c r="S144" s="129">
        <f t="shared" ref="S144:AF145" si="35">R144</f>
        <v>1.76</v>
      </c>
      <c r="T144" s="129">
        <f t="shared" si="35"/>
        <v>1.76</v>
      </c>
      <c r="U144" s="129">
        <f t="shared" si="35"/>
        <v>1.76</v>
      </c>
      <c r="V144" s="129">
        <f t="shared" si="35"/>
        <v>1.76</v>
      </c>
      <c r="W144" s="129">
        <f t="shared" si="35"/>
        <v>1.76</v>
      </c>
      <c r="X144" s="129">
        <f t="shared" si="35"/>
        <v>1.76</v>
      </c>
      <c r="Y144" s="129">
        <f t="shared" si="35"/>
        <v>1.76</v>
      </c>
      <c r="Z144" s="129">
        <f t="shared" si="35"/>
        <v>1.76</v>
      </c>
      <c r="AA144" s="129">
        <f t="shared" si="35"/>
        <v>1.76</v>
      </c>
      <c r="AB144" s="129">
        <f t="shared" si="35"/>
        <v>1.76</v>
      </c>
      <c r="AC144" s="129">
        <f t="shared" si="35"/>
        <v>1.76</v>
      </c>
      <c r="AD144" s="129">
        <f t="shared" si="35"/>
        <v>1.76</v>
      </c>
      <c r="AE144" s="129">
        <f t="shared" si="35"/>
        <v>1.76</v>
      </c>
      <c r="AF144" s="129">
        <f t="shared" si="35"/>
        <v>1.76</v>
      </c>
      <c r="AG144" s="171">
        <v>4.2</v>
      </c>
      <c r="AH144" s="51"/>
      <c r="AI144" s="52"/>
      <c r="AK144" s="53"/>
    </row>
    <row r="145" spans="1:37" x14ac:dyDescent="0.25">
      <c r="A145" s="118" t="s">
        <v>148</v>
      </c>
      <c r="B145" s="128">
        <v>0</v>
      </c>
      <c r="C145" s="129">
        <f t="shared" si="34"/>
        <v>0</v>
      </c>
      <c r="D145" s="129">
        <f t="shared" si="34"/>
        <v>0</v>
      </c>
      <c r="E145" s="129">
        <f t="shared" si="34"/>
        <v>0</v>
      </c>
      <c r="F145" s="129">
        <f t="shared" si="34"/>
        <v>0</v>
      </c>
      <c r="G145" s="129">
        <f t="shared" si="34"/>
        <v>0</v>
      </c>
      <c r="H145" s="129">
        <f t="shared" si="34"/>
        <v>0</v>
      </c>
      <c r="I145" s="129">
        <f t="shared" si="34"/>
        <v>0</v>
      </c>
      <c r="J145" s="129">
        <f t="shared" si="34"/>
        <v>0</v>
      </c>
      <c r="K145" s="129">
        <f t="shared" si="34"/>
        <v>0</v>
      </c>
      <c r="L145" s="129">
        <f t="shared" si="34"/>
        <v>0</v>
      </c>
      <c r="M145" s="129">
        <f t="shared" si="34"/>
        <v>0</v>
      </c>
      <c r="N145" s="129">
        <f t="shared" si="34"/>
        <v>0</v>
      </c>
      <c r="O145" s="129">
        <f t="shared" si="34"/>
        <v>0</v>
      </c>
      <c r="P145" s="129">
        <f t="shared" si="34"/>
        <v>0</v>
      </c>
      <c r="Q145" s="129">
        <f t="shared" si="34"/>
        <v>0</v>
      </c>
      <c r="R145" s="129">
        <f t="shared" si="34"/>
        <v>0</v>
      </c>
      <c r="S145" s="129">
        <f t="shared" si="35"/>
        <v>0</v>
      </c>
      <c r="T145" s="129">
        <f t="shared" si="35"/>
        <v>0</v>
      </c>
      <c r="U145" s="129">
        <f t="shared" si="35"/>
        <v>0</v>
      </c>
      <c r="V145" s="129">
        <f t="shared" si="35"/>
        <v>0</v>
      </c>
      <c r="W145" s="129">
        <f t="shared" si="35"/>
        <v>0</v>
      </c>
      <c r="X145" s="129">
        <f t="shared" si="35"/>
        <v>0</v>
      </c>
      <c r="Y145" s="129">
        <f t="shared" si="35"/>
        <v>0</v>
      </c>
      <c r="Z145" s="129">
        <f t="shared" si="35"/>
        <v>0</v>
      </c>
      <c r="AA145" s="129">
        <f t="shared" si="35"/>
        <v>0</v>
      </c>
      <c r="AB145" s="129">
        <f t="shared" si="35"/>
        <v>0</v>
      </c>
      <c r="AC145" s="129">
        <f t="shared" si="35"/>
        <v>0</v>
      </c>
      <c r="AD145" s="129">
        <f t="shared" si="35"/>
        <v>0</v>
      </c>
      <c r="AE145" s="129">
        <f t="shared" si="35"/>
        <v>0</v>
      </c>
      <c r="AF145" s="129">
        <f t="shared" si="35"/>
        <v>0</v>
      </c>
      <c r="AG145" s="171">
        <v>4</v>
      </c>
      <c r="AH145" s="51"/>
      <c r="AI145" s="52"/>
      <c r="AK145" s="53"/>
    </row>
    <row r="146" spans="1:37" x14ac:dyDescent="0.25">
      <c r="A146" s="118" t="s">
        <v>149</v>
      </c>
      <c r="B146" s="128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71">
        <v>4</v>
      </c>
      <c r="AH146" s="51"/>
      <c r="AI146" s="52"/>
      <c r="AK146" s="53"/>
    </row>
    <row r="147" spans="1:37" x14ac:dyDescent="0.25">
      <c r="A147" s="118" t="s">
        <v>150</v>
      </c>
      <c r="B147" s="128">
        <v>0.1</v>
      </c>
      <c r="C147" s="129">
        <f t="shared" ref="C147:R150" si="36">B147</f>
        <v>0.1</v>
      </c>
      <c r="D147" s="129">
        <f t="shared" si="36"/>
        <v>0.1</v>
      </c>
      <c r="E147" s="129">
        <f t="shared" si="36"/>
        <v>0.1</v>
      </c>
      <c r="F147" s="129">
        <f t="shared" si="36"/>
        <v>0.1</v>
      </c>
      <c r="G147" s="129">
        <f t="shared" si="36"/>
        <v>0.1</v>
      </c>
      <c r="H147" s="129">
        <f t="shared" si="36"/>
        <v>0.1</v>
      </c>
      <c r="I147" s="129">
        <f t="shared" si="36"/>
        <v>0.1</v>
      </c>
      <c r="J147" s="129">
        <f t="shared" si="36"/>
        <v>0.1</v>
      </c>
      <c r="K147" s="129">
        <f t="shared" si="36"/>
        <v>0.1</v>
      </c>
      <c r="L147" s="129">
        <f t="shared" si="36"/>
        <v>0.1</v>
      </c>
      <c r="M147" s="129">
        <f t="shared" si="36"/>
        <v>0.1</v>
      </c>
      <c r="N147" s="129">
        <f t="shared" si="36"/>
        <v>0.1</v>
      </c>
      <c r="O147" s="129">
        <f t="shared" si="36"/>
        <v>0.1</v>
      </c>
      <c r="P147" s="129">
        <f t="shared" si="36"/>
        <v>0.1</v>
      </c>
      <c r="Q147" s="129">
        <f t="shared" si="36"/>
        <v>0.1</v>
      </c>
      <c r="R147" s="129">
        <f t="shared" si="36"/>
        <v>0.1</v>
      </c>
      <c r="S147" s="129">
        <f t="shared" ref="S147:AF150" si="37">R147</f>
        <v>0.1</v>
      </c>
      <c r="T147" s="129">
        <f t="shared" si="37"/>
        <v>0.1</v>
      </c>
      <c r="U147" s="129">
        <f t="shared" si="37"/>
        <v>0.1</v>
      </c>
      <c r="V147" s="129">
        <f t="shared" si="37"/>
        <v>0.1</v>
      </c>
      <c r="W147" s="129">
        <f t="shared" si="37"/>
        <v>0.1</v>
      </c>
      <c r="X147" s="129">
        <f t="shared" si="37"/>
        <v>0.1</v>
      </c>
      <c r="Y147" s="129">
        <f t="shared" si="37"/>
        <v>0.1</v>
      </c>
      <c r="Z147" s="129">
        <f t="shared" si="37"/>
        <v>0.1</v>
      </c>
      <c r="AA147" s="129">
        <f t="shared" si="37"/>
        <v>0.1</v>
      </c>
      <c r="AB147" s="129">
        <f t="shared" si="37"/>
        <v>0.1</v>
      </c>
      <c r="AC147" s="129">
        <f t="shared" si="37"/>
        <v>0.1</v>
      </c>
      <c r="AD147" s="129">
        <f t="shared" si="37"/>
        <v>0.1</v>
      </c>
      <c r="AE147" s="129">
        <f t="shared" si="37"/>
        <v>0.1</v>
      </c>
      <c r="AF147" s="129">
        <f t="shared" si="37"/>
        <v>0.1</v>
      </c>
      <c r="AG147" s="171">
        <v>4</v>
      </c>
      <c r="AH147" s="51"/>
      <c r="AI147" s="52"/>
      <c r="AK147" s="53"/>
    </row>
    <row r="148" spans="1:37" x14ac:dyDescent="0.25">
      <c r="A148" s="118" t="s">
        <v>151</v>
      </c>
      <c r="B148" s="128">
        <v>2.0499999999999998</v>
      </c>
      <c r="C148" s="129">
        <f t="shared" si="36"/>
        <v>2.0499999999999998</v>
      </c>
      <c r="D148" s="129">
        <f t="shared" si="36"/>
        <v>2.0499999999999998</v>
      </c>
      <c r="E148" s="129">
        <f t="shared" si="36"/>
        <v>2.0499999999999998</v>
      </c>
      <c r="F148" s="129">
        <f t="shared" si="36"/>
        <v>2.0499999999999998</v>
      </c>
      <c r="G148" s="129">
        <f t="shared" si="36"/>
        <v>2.0499999999999998</v>
      </c>
      <c r="H148" s="129">
        <f t="shared" si="36"/>
        <v>2.0499999999999998</v>
      </c>
      <c r="I148" s="129">
        <f t="shared" si="36"/>
        <v>2.0499999999999998</v>
      </c>
      <c r="J148" s="129">
        <f t="shared" si="36"/>
        <v>2.0499999999999998</v>
      </c>
      <c r="K148" s="129">
        <f t="shared" si="36"/>
        <v>2.0499999999999998</v>
      </c>
      <c r="L148" s="129">
        <f t="shared" si="36"/>
        <v>2.0499999999999998</v>
      </c>
      <c r="M148" s="129">
        <f t="shared" si="36"/>
        <v>2.0499999999999998</v>
      </c>
      <c r="N148" s="129">
        <f t="shared" si="36"/>
        <v>2.0499999999999998</v>
      </c>
      <c r="O148" s="129">
        <f t="shared" si="36"/>
        <v>2.0499999999999998</v>
      </c>
      <c r="P148" s="129">
        <f t="shared" si="36"/>
        <v>2.0499999999999998</v>
      </c>
      <c r="Q148" s="129">
        <f t="shared" si="36"/>
        <v>2.0499999999999998</v>
      </c>
      <c r="R148" s="129">
        <f t="shared" si="36"/>
        <v>2.0499999999999998</v>
      </c>
      <c r="S148" s="129">
        <f t="shared" si="37"/>
        <v>2.0499999999999998</v>
      </c>
      <c r="T148" s="129">
        <f t="shared" si="37"/>
        <v>2.0499999999999998</v>
      </c>
      <c r="U148" s="129">
        <f t="shared" si="37"/>
        <v>2.0499999999999998</v>
      </c>
      <c r="V148" s="129">
        <f t="shared" si="37"/>
        <v>2.0499999999999998</v>
      </c>
      <c r="W148" s="129">
        <f t="shared" si="37"/>
        <v>2.0499999999999998</v>
      </c>
      <c r="X148" s="129">
        <f t="shared" si="37"/>
        <v>2.0499999999999998</v>
      </c>
      <c r="Y148" s="129">
        <f t="shared" si="37"/>
        <v>2.0499999999999998</v>
      </c>
      <c r="Z148" s="129">
        <f t="shared" si="37"/>
        <v>2.0499999999999998</v>
      </c>
      <c r="AA148" s="129">
        <f t="shared" si="37"/>
        <v>2.0499999999999998</v>
      </c>
      <c r="AB148" s="129">
        <f t="shared" si="37"/>
        <v>2.0499999999999998</v>
      </c>
      <c r="AC148" s="129">
        <f t="shared" si="37"/>
        <v>2.0499999999999998</v>
      </c>
      <c r="AD148" s="129">
        <f t="shared" si="37"/>
        <v>2.0499999999999998</v>
      </c>
      <c r="AE148" s="129">
        <f t="shared" si="37"/>
        <v>2.0499999999999998</v>
      </c>
      <c r="AF148" s="129">
        <f t="shared" si="37"/>
        <v>2.0499999999999998</v>
      </c>
      <c r="AG148" s="171">
        <v>4</v>
      </c>
      <c r="AH148" s="51"/>
      <c r="AI148" s="52"/>
      <c r="AK148" s="53"/>
    </row>
    <row r="149" spans="1:37" x14ac:dyDescent="0.25">
      <c r="A149" s="118" t="s">
        <v>152</v>
      </c>
      <c r="B149" s="128">
        <v>2.7</v>
      </c>
      <c r="C149" s="129">
        <f t="shared" si="36"/>
        <v>2.7</v>
      </c>
      <c r="D149" s="129">
        <f t="shared" si="36"/>
        <v>2.7</v>
      </c>
      <c r="E149" s="129">
        <f t="shared" si="36"/>
        <v>2.7</v>
      </c>
      <c r="F149" s="129">
        <f t="shared" si="36"/>
        <v>2.7</v>
      </c>
      <c r="G149" s="129">
        <f t="shared" si="36"/>
        <v>2.7</v>
      </c>
      <c r="H149" s="129">
        <f t="shared" si="36"/>
        <v>2.7</v>
      </c>
      <c r="I149" s="129">
        <f t="shared" si="36"/>
        <v>2.7</v>
      </c>
      <c r="J149" s="129">
        <f t="shared" si="36"/>
        <v>2.7</v>
      </c>
      <c r="K149" s="129">
        <f t="shared" si="36"/>
        <v>2.7</v>
      </c>
      <c r="L149" s="129">
        <f t="shared" si="36"/>
        <v>2.7</v>
      </c>
      <c r="M149" s="129">
        <f t="shared" si="36"/>
        <v>2.7</v>
      </c>
      <c r="N149" s="129">
        <f t="shared" si="36"/>
        <v>2.7</v>
      </c>
      <c r="O149" s="129">
        <f t="shared" si="36"/>
        <v>2.7</v>
      </c>
      <c r="P149" s="129">
        <f t="shared" si="36"/>
        <v>2.7</v>
      </c>
      <c r="Q149" s="129">
        <f t="shared" si="36"/>
        <v>2.7</v>
      </c>
      <c r="R149" s="129">
        <f t="shared" si="36"/>
        <v>2.7</v>
      </c>
      <c r="S149" s="129">
        <f t="shared" si="37"/>
        <v>2.7</v>
      </c>
      <c r="T149" s="129">
        <f t="shared" si="37"/>
        <v>2.7</v>
      </c>
      <c r="U149" s="129">
        <f t="shared" si="37"/>
        <v>2.7</v>
      </c>
      <c r="V149" s="129">
        <f t="shared" si="37"/>
        <v>2.7</v>
      </c>
      <c r="W149" s="129">
        <f t="shared" si="37"/>
        <v>2.7</v>
      </c>
      <c r="X149" s="129">
        <f t="shared" si="37"/>
        <v>2.7</v>
      </c>
      <c r="Y149" s="129">
        <f t="shared" si="37"/>
        <v>2.7</v>
      </c>
      <c r="Z149" s="129">
        <f t="shared" si="37"/>
        <v>2.7</v>
      </c>
      <c r="AA149" s="129">
        <f t="shared" si="37"/>
        <v>2.7</v>
      </c>
      <c r="AB149" s="129">
        <f t="shared" si="37"/>
        <v>2.7</v>
      </c>
      <c r="AC149" s="129">
        <f t="shared" si="37"/>
        <v>2.7</v>
      </c>
      <c r="AD149" s="129">
        <f t="shared" si="37"/>
        <v>2.7</v>
      </c>
      <c r="AE149" s="129">
        <f t="shared" si="37"/>
        <v>2.7</v>
      </c>
      <c r="AF149" s="129">
        <f t="shared" si="37"/>
        <v>2.7</v>
      </c>
      <c r="AG149" s="171">
        <v>4</v>
      </c>
      <c r="AH149" s="51"/>
      <c r="AI149" s="52"/>
      <c r="AK149" s="53"/>
    </row>
    <row r="150" spans="1:37" x14ac:dyDescent="0.25">
      <c r="A150" s="118" t="s">
        <v>153</v>
      </c>
      <c r="B150" s="128">
        <v>2.15</v>
      </c>
      <c r="C150" s="129">
        <f t="shared" si="36"/>
        <v>2.15</v>
      </c>
      <c r="D150" s="129">
        <f t="shared" si="36"/>
        <v>2.15</v>
      </c>
      <c r="E150" s="129">
        <f t="shared" si="36"/>
        <v>2.15</v>
      </c>
      <c r="F150" s="129">
        <f t="shared" si="36"/>
        <v>2.15</v>
      </c>
      <c r="G150" s="129">
        <f t="shared" si="36"/>
        <v>2.15</v>
      </c>
      <c r="H150" s="129">
        <f t="shared" si="36"/>
        <v>2.15</v>
      </c>
      <c r="I150" s="129">
        <f t="shared" si="36"/>
        <v>2.15</v>
      </c>
      <c r="J150" s="129">
        <f t="shared" si="36"/>
        <v>2.15</v>
      </c>
      <c r="K150" s="129">
        <f t="shared" si="36"/>
        <v>2.15</v>
      </c>
      <c r="L150" s="129">
        <f t="shared" si="36"/>
        <v>2.15</v>
      </c>
      <c r="M150" s="129">
        <f t="shared" si="36"/>
        <v>2.15</v>
      </c>
      <c r="N150" s="129">
        <f t="shared" si="36"/>
        <v>2.15</v>
      </c>
      <c r="O150" s="129">
        <f t="shared" si="36"/>
        <v>2.15</v>
      </c>
      <c r="P150" s="129">
        <f t="shared" si="36"/>
        <v>2.15</v>
      </c>
      <c r="Q150" s="129">
        <f t="shared" si="36"/>
        <v>2.15</v>
      </c>
      <c r="R150" s="129">
        <f t="shared" si="36"/>
        <v>2.15</v>
      </c>
      <c r="S150" s="129">
        <f t="shared" si="37"/>
        <v>2.15</v>
      </c>
      <c r="T150" s="129">
        <f t="shared" si="37"/>
        <v>2.15</v>
      </c>
      <c r="U150" s="129">
        <f t="shared" si="37"/>
        <v>2.15</v>
      </c>
      <c r="V150" s="129">
        <f t="shared" si="37"/>
        <v>2.15</v>
      </c>
      <c r="W150" s="129">
        <f t="shared" si="37"/>
        <v>2.15</v>
      </c>
      <c r="X150" s="129">
        <f t="shared" si="37"/>
        <v>2.15</v>
      </c>
      <c r="Y150" s="129">
        <f t="shared" si="37"/>
        <v>2.15</v>
      </c>
      <c r="Z150" s="129">
        <f t="shared" si="37"/>
        <v>2.15</v>
      </c>
      <c r="AA150" s="129">
        <f t="shared" si="37"/>
        <v>2.15</v>
      </c>
      <c r="AB150" s="129">
        <f t="shared" si="37"/>
        <v>2.15</v>
      </c>
      <c r="AC150" s="129">
        <f t="shared" si="37"/>
        <v>2.15</v>
      </c>
      <c r="AD150" s="129">
        <f t="shared" si="37"/>
        <v>2.15</v>
      </c>
      <c r="AE150" s="129">
        <f t="shared" si="37"/>
        <v>2.15</v>
      </c>
      <c r="AF150" s="129">
        <f t="shared" si="37"/>
        <v>2.15</v>
      </c>
      <c r="AG150" s="171">
        <v>4</v>
      </c>
      <c r="AH150" s="51"/>
      <c r="AI150" s="52"/>
      <c r="AK150" s="53"/>
    </row>
    <row r="151" spans="1:37" x14ac:dyDescent="0.25">
      <c r="A151" s="118" t="s">
        <v>154</v>
      </c>
      <c r="B151" s="128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71">
        <v>4</v>
      </c>
      <c r="AH151" s="51"/>
      <c r="AI151" s="52"/>
      <c r="AK151" s="53"/>
    </row>
    <row r="152" spans="1:37" x14ac:dyDescent="0.25">
      <c r="A152" s="118" t="s">
        <v>155</v>
      </c>
      <c r="B152" s="128">
        <v>0.9</v>
      </c>
      <c r="C152" s="129">
        <f t="shared" ref="C152:R164" si="38">B152</f>
        <v>0.9</v>
      </c>
      <c r="D152" s="129">
        <f t="shared" si="38"/>
        <v>0.9</v>
      </c>
      <c r="E152" s="129">
        <f t="shared" si="38"/>
        <v>0.9</v>
      </c>
      <c r="F152" s="129">
        <f t="shared" si="38"/>
        <v>0.9</v>
      </c>
      <c r="G152" s="129">
        <f t="shared" si="38"/>
        <v>0.9</v>
      </c>
      <c r="H152" s="129">
        <f t="shared" si="38"/>
        <v>0.9</v>
      </c>
      <c r="I152" s="129">
        <f t="shared" si="38"/>
        <v>0.9</v>
      </c>
      <c r="J152" s="129">
        <f t="shared" si="38"/>
        <v>0.9</v>
      </c>
      <c r="K152" s="129">
        <f t="shared" si="38"/>
        <v>0.9</v>
      </c>
      <c r="L152" s="129">
        <f t="shared" si="38"/>
        <v>0.9</v>
      </c>
      <c r="M152" s="129">
        <f t="shared" si="38"/>
        <v>0.9</v>
      </c>
      <c r="N152" s="129">
        <f t="shared" si="38"/>
        <v>0.9</v>
      </c>
      <c r="O152" s="129">
        <f t="shared" si="38"/>
        <v>0.9</v>
      </c>
      <c r="P152" s="129">
        <f t="shared" si="38"/>
        <v>0.9</v>
      </c>
      <c r="Q152" s="129">
        <f t="shared" si="38"/>
        <v>0.9</v>
      </c>
      <c r="R152" s="129">
        <f t="shared" si="38"/>
        <v>0.9</v>
      </c>
      <c r="S152" s="129">
        <f t="shared" ref="R152:AF164" si="39">R152</f>
        <v>0.9</v>
      </c>
      <c r="T152" s="129">
        <f t="shared" si="39"/>
        <v>0.9</v>
      </c>
      <c r="U152" s="129">
        <f t="shared" si="39"/>
        <v>0.9</v>
      </c>
      <c r="V152" s="129">
        <f t="shared" si="39"/>
        <v>0.9</v>
      </c>
      <c r="W152" s="129">
        <f t="shared" si="39"/>
        <v>0.9</v>
      </c>
      <c r="X152" s="129">
        <f t="shared" si="39"/>
        <v>0.9</v>
      </c>
      <c r="Y152" s="129">
        <f t="shared" si="39"/>
        <v>0.9</v>
      </c>
      <c r="Z152" s="129">
        <f t="shared" si="39"/>
        <v>0.9</v>
      </c>
      <c r="AA152" s="129">
        <f t="shared" si="39"/>
        <v>0.9</v>
      </c>
      <c r="AB152" s="129">
        <f t="shared" si="39"/>
        <v>0.9</v>
      </c>
      <c r="AC152" s="129">
        <f t="shared" si="39"/>
        <v>0.9</v>
      </c>
      <c r="AD152" s="129">
        <f t="shared" si="39"/>
        <v>0.9</v>
      </c>
      <c r="AE152" s="129">
        <f t="shared" si="39"/>
        <v>0.9</v>
      </c>
      <c r="AF152" s="129">
        <f t="shared" si="39"/>
        <v>0.9</v>
      </c>
      <c r="AG152" s="171">
        <v>4</v>
      </c>
      <c r="AH152" s="51"/>
      <c r="AI152" s="52"/>
      <c r="AK152" s="53"/>
    </row>
    <row r="153" spans="1:37" x14ac:dyDescent="0.25">
      <c r="A153" s="118" t="s">
        <v>156</v>
      </c>
      <c r="B153" s="128">
        <v>1.08</v>
      </c>
      <c r="C153" s="129">
        <f t="shared" si="38"/>
        <v>1.08</v>
      </c>
      <c r="D153" s="129">
        <f t="shared" si="38"/>
        <v>1.08</v>
      </c>
      <c r="E153" s="129">
        <f t="shared" si="38"/>
        <v>1.08</v>
      </c>
      <c r="F153" s="129">
        <f t="shared" si="38"/>
        <v>1.08</v>
      </c>
      <c r="G153" s="129">
        <f t="shared" si="38"/>
        <v>1.08</v>
      </c>
      <c r="H153" s="129">
        <f t="shared" si="38"/>
        <v>1.08</v>
      </c>
      <c r="I153" s="129">
        <f t="shared" si="38"/>
        <v>1.08</v>
      </c>
      <c r="J153" s="129">
        <f t="shared" si="38"/>
        <v>1.08</v>
      </c>
      <c r="K153" s="129">
        <f t="shared" si="38"/>
        <v>1.08</v>
      </c>
      <c r="L153" s="129">
        <f t="shared" si="38"/>
        <v>1.08</v>
      </c>
      <c r="M153" s="129">
        <f t="shared" si="38"/>
        <v>1.08</v>
      </c>
      <c r="N153" s="129">
        <f t="shared" si="38"/>
        <v>1.08</v>
      </c>
      <c r="O153" s="129">
        <f t="shared" si="38"/>
        <v>1.08</v>
      </c>
      <c r="P153" s="129">
        <f t="shared" si="38"/>
        <v>1.08</v>
      </c>
      <c r="Q153" s="129">
        <f t="shared" si="38"/>
        <v>1.08</v>
      </c>
      <c r="R153" s="129">
        <f t="shared" si="38"/>
        <v>1.08</v>
      </c>
      <c r="S153" s="129">
        <f t="shared" si="39"/>
        <v>1.08</v>
      </c>
      <c r="T153" s="129">
        <f t="shared" si="39"/>
        <v>1.08</v>
      </c>
      <c r="U153" s="129">
        <f t="shared" si="39"/>
        <v>1.08</v>
      </c>
      <c r="V153" s="129">
        <f t="shared" si="39"/>
        <v>1.08</v>
      </c>
      <c r="W153" s="129">
        <f t="shared" si="39"/>
        <v>1.08</v>
      </c>
      <c r="X153" s="129">
        <f t="shared" si="39"/>
        <v>1.08</v>
      </c>
      <c r="Y153" s="129">
        <f t="shared" si="39"/>
        <v>1.08</v>
      </c>
      <c r="Z153" s="129">
        <f t="shared" si="39"/>
        <v>1.08</v>
      </c>
      <c r="AA153" s="129">
        <f t="shared" si="39"/>
        <v>1.08</v>
      </c>
      <c r="AB153" s="129">
        <f t="shared" si="39"/>
        <v>1.08</v>
      </c>
      <c r="AC153" s="129">
        <f t="shared" si="39"/>
        <v>1.08</v>
      </c>
      <c r="AD153" s="129">
        <f t="shared" si="39"/>
        <v>1.08</v>
      </c>
      <c r="AE153" s="129">
        <f t="shared" si="39"/>
        <v>1.08</v>
      </c>
      <c r="AF153" s="129">
        <f t="shared" si="39"/>
        <v>1.08</v>
      </c>
      <c r="AG153" s="171">
        <v>3.75</v>
      </c>
      <c r="AH153" s="51"/>
      <c r="AI153" s="52"/>
      <c r="AK153" s="53"/>
    </row>
    <row r="154" spans="1:37" x14ac:dyDescent="0.25">
      <c r="A154" s="118" t="s">
        <v>157</v>
      </c>
      <c r="B154" s="128">
        <v>2.37</v>
      </c>
      <c r="C154" s="129">
        <f t="shared" si="38"/>
        <v>2.37</v>
      </c>
      <c r="D154" s="129">
        <f t="shared" si="38"/>
        <v>2.37</v>
      </c>
      <c r="E154" s="129">
        <f t="shared" si="38"/>
        <v>2.37</v>
      </c>
      <c r="F154" s="129">
        <f t="shared" si="38"/>
        <v>2.37</v>
      </c>
      <c r="G154" s="129">
        <f t="shared" si="38"/>
        <v>2.37</v>
      </c>
      <c r="H154" s="129">
        <f t="shared" si="38"/>
        <v>2.37</v>
      </c>
      <c r="I154" s="129">
        <f t="shared" si="38"/>
        <v>2.37</v>
      </c>
      <c r="J154" s="129">
        <f t="shared" si="38"/>
        <v>2.37</v>
      </c>
      <c r="K154" s="129">
        <f t="shared" si="38"/>
        <v>2.37</v>
      </c>
      <c r="L154" s="129">
        <f t="shared" si="38"/>
        <v>2.37</v>
      </c>
      <c r="M154" s="129">
        <f t="shared" si="38"/>
        <v>2.37</v>
      </c>
      <c r="N154" s="129">
        <f t="shared" si="38"/>
        <v>2.37</v>
      </c>
      <c r="O154" s="129">
        <f t="shared" si="38"/>
        <v>2.37</v>
      </c>
      <c r="P154" s="129">
        <f t="shared" si="38"/>
        <v>2.37</v>
      </c>
      <c r="Q154" s="129">
        <f t="shared" si="38"/>
        <v>2.37</v>
      </c>
      <c r="R154" s="129">
        <f t="shared" si="38"/>
        <v>2.37</v>
      </c>
      <c r="S154" s="129">
        <f t="shared" si="39"/>
        <v>2.37</v>
      </c>
      <c r="T154" s="129">
        <f t="shared" si="39"/>
        <v>2.37</v>
      </c>
      <c r="U154" s="129">
        <f t="shared" si="39"/>
        <v>2.37</v>
      </c>
      <c r="V154" s="129">
        <f t="shared" si="39"/>
        <v>2.37</v>
      </c>
      <c r="W154" s="129">
        <f t="shared" si="39"/>
        <v>2.37</v>
      </c>
      <c r="X154" s="129">
        <f t="shared" si="39"/>
        <v>2.37</v>
      </c>
      <c r="Y154" s="129">
        <f t="shared" si="39"/>
        <v>2.37</v>
      </c>
      <c r="Z154" s="129">
        <f t="shared" si="39"/>
        <v>2.37</v>
      </c>
      <c r="AA154" s="129">
        <f t="shared" si="39"/>
        <v>2.37</v>
      </c>
      <c r="AB154" s="129">
        <f t="shared" si="39"/>
        <v>2.37</v>
      </c>
      <c r="AC154" s="129">
        <f t="shared" si="39"/>
        <v>2.37</v>
      </c>
      <c r="AD154" s="129">
        <f t="shared" si="39"/>
        <v>2.37</v>
      </c>
      <c r="AE154" s="129">
        <f t="shared" si="39"/>
        <v>2.37</v>
      </c>
      <c r="AF154" s="129">
        <f t="shared" si="39"/>
        <v>2.37</v>
      </c>
      <c r="AG154" s="171">
        <v>3.52</v>
      </c>
      <c r="AH154" s="51"/>
      <c r="AI154" s="52"/>
      <c r="AK154" s="53"/>
    </row>
    <row r="155" spans="1:37" x14ac:dyDescent="0.25">
      <c r="A155" s="118" t="s">
        <v>158</v>
      </c>
      <c r="B155" s="128">
        <v>1.81</v>
      </c>
      <c r="C155" s="129">
        <f t="shared" si="38"/>
        <v>1.81</v>
      </c>
      <c r="D155" s="129">
        <f t="shared" si="38"/>
        <v>1.81</v>
      </c>
      <c r="E155" s="129">
        <f t="shared" si="38"/>
        <v>1.81</v>
      </c>
      <c r="F155" s="129">
        <f t="shared" si="38"/>
        <v>1.81</v>
      </c>
      <c r="G155" s="129">
        <f t="shared" si="38"/>
        <v>1.81</v>
      </c>
      <c r="H155" s="129">
        <f t="shared" si="38"/>
        <v>1.81</v>
      </c>
      <c r="I155" s="129">
        <f t="shared" si="38"/>
        <v>1.81</v>
      </c>
      <c r="J155" s="129">
        <f t="shared" si="38"/>
        <v>1.81</v>
      </c>
      <c r="K155" s="129">
        <f t="shared" si="38"/>
        <v>1.81</v>
      </c>
      <c r="L155" s="129">
        <f t="shared" si="38"/>
        <v>1.81</v>
      </c>
      <c r="M155" s="129">
        <f t="shared" si="38"/>
        <v>1.81</v>
      </c>
      <c r="N155" s="129">
        <f t="shared" si="38"/>
        <v>1.81</v>
      </c>
      <c r="O155" s="129">
        <f t="shared" si="38"/>
        <v>1.81</v>
      </c>
      <c r="P155" s="129">
        <f t="shared" si="38"/>
        <v>1.81</v>
      </c>
      <c r="Q155" s="129">
        <f t="shared" si="38"/>
        <v>1.81</v>
      </c>
      <c r="R155" s="129">
        <f t="shared" si="38"/>
        <v>1.81</v>
      </c>
      <c r="S155" s="129">
        <f t="shared" si="39"/>
        <v>1.81</v>
      </c>
      <c r="T155" s="129">
        <f t="shared" si="39"/>
        <v>1.81</v>
      </c>
      <c r="U155" s="129">
        <f t="shared" si="39"/>
        <v>1.81</v>
      </c>
      <c r="V155" s="129">
        <f t="shared" si="39"/>
        <v>1.81</v>
      </c>
      <c r="W155" s="129">
        <f t="shared" si="39"/>
        <v>1.81</v>
      </c>
      <c r="X155" s="129">
        <f t="shared" si="39"/>
        <v>1.81</v>
      </c>
      <c r="Y155" s="129">
        <f t="shared" si="39"/>
        <v>1.81</v>
      </c>
      <c r="Z155" s="129">
        <f t="shared" si="39"/>
        <v>1.81</v>
      </c>
      <c r="AA155" s="129">
        <f t="shared" si="39"/>
        <v>1.81</v>
      </c>
      <c r="AB155" s="129">
        <f t="shared" si="39"/>
        <v>1.81</v>
      </c>
      <c r="AC155" s="129">
        <f t="shared" si="39"/>
        <v>1.81</v>
      </c>
      <c r="AD155" s="129">
        <f t="shared" si="39"/>
        <v>1.81</v>
      </c>
      <c r="AE155" s="129">
        <f t="shared" si="39"/>
        <v>1.81</v>
      </c>
      <c r="AF155" s="129">
        <f t="shared" si="39"/>
        <v>1.81</v>
      </c>
      <c r="AG155" s="171">
        <v>3.33</v>
      </c>
      <c r="AH155" s="51"/>
      <c r="AI155" s="52"/>
      <c r="AK155" s="53"/>
    </row>
    <row r="156" spans="1:37" x14ac:dyDescent="0.25">
      <c r="A156" s="118" t="s">
        <v>159</v>
      </c>
      <c r="B156" s="128">
        <v>1.0900000000000001</v>
      </c>
      <c r="C156" s="129">
        <f t="shared" si="38"/>
        <v>1.0900000000000001</v>
      </c>
      <c r="D156" s="129">
        <f t="shared" si="38"/>
        <v>1.0900000000000001</v>
      </c>
      <c r="E156" s="129">
        <f t="shared" si="38"/>
        <v>1.0900000000000001</v>
      </c>
      <c r="F156" s="129">
        <f t="shared" si="38"/>
        <v>1.0900000000000001</v>
      </c>
      <c r="G156" s="129">
        <f t="shared" si="38"/>
        <v>1.0900000000000001</v>
      </c>
      <c r="H156" s="129">
        <f t="shared" si="38"/>
        <v>1.0900000000000001</v>
      </c>
      <c r="I156" s="129">
        <f t="shared" si="38"/>
        <v>1.0900000000000001</v>
      </c>
      <c r="J156" s="129">
        <f t="shared" si="38"/>
        <v>1.0900000000000001</v>
      </c>
      <c r="K156" s="129">
        <f t="shared" si="38"/>
        <v>1.0900000000000001</v>
      </c>
      <c r="L156" s="129">
        <f t="shared" si="38"/>
        <v>1.0900000000000001</v>
      </c>
      <c r="M156" s="129">
        <f t="shared" si="38"/>
        <v>1.0900000000000001</v>
      </c>
      <c r="N156" s="129">
        <f t="shared" si="38"/>
        <v>1.0900000000000001</v>
      </c>
      <c r="O156" s="129">
        <f t="shared" si="38"/>
        <v>1.0900000000000001</v>
      </c>
      <c r="P156" s="129">
        <f t="shared" si="38"/>
        <v>1.0900000000000001</v>
      </c>
      <c r="Q156" s="129">
        <f t="shared" si="38"/>
        <v>1.0900000000000001</v>
      </c>
      <c r="R156" s="129">
        <f t="shared" si="38"/>
        <v>1.0900000000000001</v>
      </c>
      <c r="S156" s="129">
        <f t="shared" si="39"/>
        <v>1.0900000000000001</v>
      </c>
      <c r="T156" s="129">
        <f t="shared" si="39"/>
        <v>1.0900000000000001</v>
      </c>
      <c r="U156" s="129">
        <f t="shared" si="39"/>
        <v>1.0900000000000001</v>
      </c>
      <c r="V156" s="129">
        <f t="shared" si="39"/>
        <v>1.0900000000000001</v>
      </c>
      <c r="W156" s="129">
        <f t="shared" si="39"/>
        <v>1.0900000000000001</v>
      </c>
      <c r="X156" s="129">
        <f t="shared" si="39"/>
        <v>1.0900000000000001</v>
      </c>
      <c r="Y156" s="129">
        <f t="shared" si="39"/>
        <v>1.0900000000000001</v>
      </c>
      <c r="Z156" s="129">
        <f t="shared" si="39"/>
        <v>1.0900000000000001</v>
      </c>
      <c r="AA156" s="129">
        <f t="shared" si="39"/>
        <v>1.0900000000000001</v>
      </c>
      <c r="AB156" s="129">
        <f t="shared" si="39"/>
        <v>1.0900000000000001</v>
      </c>
      <c r="AC156" s="129">
        <f t="shared" si="39"/>
        <v>1.0900000000000001</v>
      </c>
      <c r="AD156" s="129">
        <f t="shared" si="39"/>
        <v>1.0900000000000001</v>
      </c>
      <c r="AE156" s="129">
        <f t="shared" si="39"/>
        <v>1.0900000000000001</v>
      </c>
      <c r="AF156" s="129">
        <f t="shared" si="39"/>
        <v>1.0900000000000001</v>
      </c>
      <c r="AG156" s="171">
        <v>3.2</v>
      </c>
      <c r="AH156" s="51"/>
      <c r="AI156" s="52"/>
      <c r="AK156" s="53"/>
    </row>
    <row r="157" spans="1:37" x14ac:dyDescent="0.25">
      <c r="A157" s="118" t="s">
        <v>160</v>
      </c>
      <c r="B157" s="128">
        <v>1.58</v>
      </c>
      <c r="C157" s="129">
        <f t="shared" si="38"/>
        <v>1.58</v>
      </c>
      <c r="D157" s="129">
        <f t="shared" si="38"/>
        <v>1.58</v>
      </c>
      <c r="E157" s="129">
        <f t="shared" si="38"/>
        <v>1.58</v>
      </c>
      <c r="F157" s="129">
        <f t="shared" si="38"/>
        <v>1.58</v>
      </c>
      <c r="G157" s="129">
        <f t="shared" si="38"/>
        <v>1.58</v>
      </c>
      <c r="H157" s="129">
        <f t="shared" si="38"/>
        <v>1.58</v>
      </c>
      <c r="I157" s="129">
        <f t="shared" si="38"/>
        <v>1.58</v>
      </c>
      <c r="J157" s="129">
        <f t="shared" si="38"/>
        <v>1.58</v>
      </c>
      <c r="K157" s="129">
        <f t="shared" si="38"/>
        <v>1.58</v>
      </c>
      <c r="L157" s="129">
        <f t="shared" si="38"/>
        <v>1.58</v>
      </c>
      <c r="M157" s="129">
        <f t="shared" si="38"/>
        <v>1.58</v>
      </c>
      <c r="N157" s="129">
        <f t="shared" si="38"/>
        <v>1.58</v>
      </c>
      <c r="O157" s="129">
        <f t="shared" si="38"/>
        <v>1.58</v>
      </c>
      <c r="P157" s="129">
        <f t="shared" si="38"/>
        <v>1.58</v>
      </c>
      <c r="Q157" s="129">
        <f t="shared" si="38"/>
        <v>1.58</v>
      </c>
      <c r="R157" s="129">
        <f t="shared" si="38"/>
        <v>1.58</v>
      </c>
      <c r="S157" s="129">
        <f t="shared" si="39"/>
        <v>1.58</v>
      </c>
      <c r="T157" s="129">
        <f t="shared" si="39"/>
        <v>1.58</v>
      </c>
      <c r="U157" s="129">
        <f t="shared" si="39"/>
        <v>1.58</v>
      </c>
      <c r="V157" s="129">
        <f t="shared" si="39"/>
        <v>1.58</v>
      </c>
      <c r="W157" s="129">
        <f t="shared" si="39"/>
        <v>1.58</v>
      </c>
      <c r="X157" s="129">
        <f t="shared" si="39"/>
        <v>1.58</v>
      </c>
      <c r="Y157" s="129">
        <f t="shared" si="39"/>
        <v>1.58</v>
      </c>
      <c r="Z157" s="129">
        <f t="shared" si="39"/>
        <v>1.58</v>
      </c>
      <c r="AA157" s="129">
        <f t="shared" si="39"/>
        <v>1.58</v>
      </c>
      <c r="AB157" s="129">
        <f t="shared" si="39"/>
        <v>1.58</v>
      </c>
      <c r="AC157" s="129">
        <f t="shared" si="39"/>
        <v>1.58</v>
      </c>
      <c r="AD157" s="129">
        <f t="shared" si="39"/>
        <v>1.58</v>
      </c>
      <c r="AE157" s="129">
        <f t="shared" si="39"/>
        <v>1.58</v>
      </c>
      <c r="AF157" s="129">
        <f t="shared" si="39"/>
        <v>1.58</v>
      </c>
      <c r="AG157" s="171">
        <v>3</v>
      </c>
      <c r="AH157" s="51"/>
      <c r="AI157" s="52"/>
      <c r="AK157" s="53"/>
    </row>
    <row r="158" spans="1:37" x14ac:dyDescent="0.25">
      <c r="A158" s="118" t="s">
        <v>161</v>
      </c>
      <c r="B158" s="128">
        <v>2</v>
      </c>
      <c r="C158" s="129">
        <f t="shared" si="38"/>
        <v>2</v>
      </c>
      <c r="D158" s="129">
        <f t="shared" si="38"/>
        <v>2</v>
      </c>
      <c r="E158" s="129">
        <f t="shared" si="38"/>
        <v>2</v>
      </c>
      <c r="F158" s="129">
        <f t="shared" si="38"/>
        <v>2</v>
      </c>
      <c r="G158" s="129">
        <f t="shared" si="38"/>
        <v>2</v>
      </c>
      <c r="H158" s="129">
        <f t="shared" si="38"/>
        <v>2</v>
      </c>
      <c r="I158" s="129">
        <f t="shared" si="38"/>
        <v>2</v>
      </c>
      <c r="J158" s="129">
        <f t="shared" si="38"/>
        <v>2</v>
      </c>
      <c r="K158" s="129">
        <f t="shared" si="38"/>
        <v>2</v>
      </c>
      <c r="L158" s="129">
        <f t="shared" si="38"/>
        <v>2</v>
      </c>
      <c r="M158" s="129">
        <f t="shared" si="38"/>
        <v>2</v>
      </c>
      <c r="N158" s="129">
        <f t="shared" si="38"/>
        <v>2</v>
      </c>
      <c r="O158" s="129">
        <f t="shared" si="38"/>
        <v>2</v>
      </c>
      <c r="P158" s="129">
        <f t="shared" si="38"/>
        <v>2</v>
      </c>
      <c r="Q158" s="129">
        <f t="shared" si="38"/>
        <v>2</v>
      </c>
      <c r="R158" s="129">
        <f t="shared" si="38"/>
        <v>2</v>
      </c>
      <c r="S158" s="129">
        <f t="shared" si="39"/>
        <v>2</v>
      </c>
      <c r="T158" s="129">
        <f t="shared" si="39"/>
        <v>2</v>
      </c>
      <c r="U158" s="129">
        <f t="shared" si="39"/>
        <v>2</v>
      </c>
      <c r="V158" s="129">
        <f t="shared" si="39"/>
        <v>2</v>
      </c>
      <c r="W158" s="129">
        <f t="shared" si="39"/>
        <v>2</v>
      </c>
      <c r="X158" s="129">
        <f t="shared" si="39"/>
        <v>2</v>
      </c>
      <c r="Y158" s="129">
        <f t="shared" si="39"/>
        <v>2</v>
      </c>
      <c r="Z158" s="129">
        <f t="shared" si="39"/>
        <v>2</v>
      </c>
      <c r="AA158" s="129">
        <f t="shared" si="39"/>
        <v>2</v>
      </c>
      <c r="AB158" s="129">
        <f t="shared" si="39"/>
        <v>2</v>
      </c>
      <c r="AC158" s="129">
        <f t="shared" si="39"/>
        <v>2</v>
      </c>
      <c r="AD158" s="129">
        <f t="shared" si="39"/>
        <v>2</v>
      </c>
      <c r="AE158" s="129">
        <f t="shared" si="39"/>
        <v>2</v>
      </c>
      <c r="AF158" s="129">
        <f t="shared" si="39"/>
        <v>2</v>
      </c>
      <c r="AG158" s="171">
        <v>3</v>
      </c>
      <c r="AH158" s="51"/>
      <c r="AI158" s="52"/>
      <c r="AK158" s="53"/>
    </row>
    <row r="159" spans="1:37" x14ac:dyDescent="0.25">
      <c r="A159" s="118" t="s">
        <v>162</v>
      </c>
      <c r="B159" s="128">
        <v>0.47</v>
      </c>
      <c r="C159" s="129">
        <f t="shared" si="38"/>
        <v>0.47</v>
      </c>
      <c r="D159" s="129">
        <f t="shared" si="38"/>
        <v>0.47</v>
      </c>
      <c r="E159" s="129">
        <f t="shared" si="38"/>
        <v>0.47</v>
      </c>
      <c r="F159" s="129">
        <f t="shared" si="38"/>
        <v>0.47</v>
      </c>
      <c r="G159" s="129">
        <f t="shared" si="38"/>
        <v>0.47</v>
      </c>
      <c r="H159" s="129">
        <f t="shared" si="38"/>
        <v>0.47</v>
      </c>
      <c r="I159" s="129">
        <f t="shared" si="38"/>
        <v>0.47</v>
      </c>
      <c r="J159" s="129">
        <f t="shared" si="38"/>
        <v>0.47</v>
      </c>
      <c r="K159" s="129">
        <f t="shared" si="38"/>
        <v>0.47</v>
      </c>
      <c r="L159" s="129">
        <f t="shared" si="38"/>
        <v>0.47</v>
      </c>
      <c r="M159" s="129">
        <f t="shared" si="38"/>
        <v>0.47</v>
      </c>
      <c r="N159" s="129">
        <f t="shared" si="38"/>
        <v>0.47</v>
      </c>
      <c r="O159" s="129">
        <f t="shared" si="38"/>
        <v>0.47</v>
      </c>
      <c r="P159" s="129">
        <f t="shared" si="38"/>
        <v>0.47</v>
      </c>
      <c r="Q159" s="129">
        <f t="shared" si="38"/>
        <v>0.47</v>
      </c>
      <c r="R159" s="129">
        <f t="shared" si="38"/>
        <v>0.47</v>
      </c>
      <c r="S159" s="129">
        <f t="shared" si="39"/>
        <v>0.47</v>
      </c>
      <c r="T159" s="129">
        <f t="shared" si="39"/>
        <v>0.47</v>
      </c>
      <c r="U159" s="129">
        <f t="shared" si="39"/>
        <v>0.47</v>
      </c>
      <c r="V159" s="129">
        <f t="shared" si="39"/>
        <v>0.47</v>
      </c>
      <c r="W159" s="129">
        <f t="shared" si="39"/>
        <v>0.47</v>
      </c>
      <c r="X159" s="129">
        <f t="shared" si="39"/>
        <v>0.47</v>
      </c>
      <c r="Y159" s="129">
        <f t="shared" si="39"/>
        <v>0.47</v>
      </c>
      <c r="Z159" s="129">
        <f t="shared" si="39"/>
        <v>0.47</v>
      </c>
      <c r="AA159" s="129">
        <f t="shared" si="39"/>
        <v>0.47</v>
      </c>
      <c r="AB159" s="129">
        <f t="shared" si="39"/>
        <v>0.47</v>
      </c>
      <c r="AC159" s="129">
        <f t="shared" si="39"/>
        <v>0.47</v>
      </c>
      <c r="AD159" s="129">
        <f t="shared" si="39"/>
        <v>0.47</v>
      </c>
      <c r="AE159" s="129">
        <f t="shared" si="39"/>
        <v>0.47</v>
      </c>
      <c r="AF159" s="129">
        <f t="shared" si="39"/>
        <v>0.47</v>
      </c>
      <c r="AG159" s="171">
        <v>3</v>
      </c>
      <c r="AH159" s="51"/>
      <c r="AI159" s="52"/>
      <c r="AK159" s="53"/>
    </row>
    <row r="160" spans="1:37" x14ac:dyDescent="0.25">
      <c r="A160" s="118" t="s">
        <v>163</v>
      </c>
      <c r="B160" s="128">
        <v>0</v>
      </c>
      <c r="C160" s="129">
        <f t="shared" si="38"/>
        <v>0</v>
      </c>
      <c r="D160" s="129">
        <f t="shared" si="38"/>
        <v>0</v>
      </c>
      <c r="E160" s="129">
        <f t="shared" si="38"/>
        <v>0</v>
      </c>
      <c r="F160" s="129">
        <f t="shared" si="38"/>
        <v>0</v>
      </c>
      <c r="G160" s="129">
        <f t="shared" si="38"/>
        <v>0</v>
      </c>
      <c r="H160" s="129">
        <f t="shared" si="38"/>
        <v>0</v>
      </c>
      <c r="I160" s="129">
        <f t="shared" si="38"/>
        <v>0</v>
      </c>
      <c r="J160" s="129">
        <f t="shared" si="38"/>
        <v>0</v>
      </c>
      <c r="K160" s="129">
        <f t="shared" si="38"/>
        <v>0</v>
      </c>
      <c r="L160" s="129">
        <f t="shared" si="38"/>
        <v>0</v>
      </c>
      <c r="M160" s="129">
        <f t="shared" si="38"/>
        <v>0</v>
      </c>
      <c r="N160" s="129">
        <f t="shared" si="38"/>
        <v>0</v>
      </c>
      <c r="O160" s="129">
        <f t="shared" si="38"/>
        <v>0</v>
      </c>
      <c r="P160" s="129">
        <f t="shared" si="38"/>
        <v>0</v>
      </c>
      <c r="Q160" s="129">
        <f t="shared" si="38"/>
        <v>0</v>
      </c>
      <c r="R160" s="129">
        <f t="shared" si="38"/>
        <v>0</v>
      </c>
      <c r="S160" s="129">
        <f t="shared" si="39"/>
        <v>0</v>
      </c>
      <c r="T160" s="129">
        <f t="shared" si="39"/>
        <v>0</v>
      </c>
      <c r="U160" s="129">
        <f t="shared" si="39"/>
        <v>0</v>
      </c>
      <c r="V160" s="129">
        <f t="shared" si="39"/>
        <v>0</v>
      </c>
      <c r="W160" s="129">
        <f t="shared" si="39"/>
        <v>0</v>
      </c>
      <c r="X160" s="129">
        <f t="shared" si="39"/>
        <v>0</v>
      </c>
      <c r="Y160" s="129">
        <f t="shared" si="39"/>
        <v>0</v>
      </c>
      <c r="Z160" s="129">
        <f t="shared" si="39"/>
        <v>0</v>
      </c>
      <c r="AA160" s="129">
        <f t="shared" si="39"/>
        <v>0</v>
      </c>
      <c r="AB160" s="129">
        <f t="shared" si="39"/>
        <v>0</v>
      </c>
      <c r="AC160" s="129">
        <f t="shared" si="39"/>
        <v>0</v>
      </c>
      <c r="AD160" s="129">
        <f t="shared" si="39"/>
        <v>0</v>
      </c>
      <c r="AE160" s="129">
        <f t="shared" si="39"/>
        <v>0</v>
      </c>
      <c r="AF160" s="129">
        <f t="shared" si="39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164</v>
      </c>
      <c r="B161" s="128">
        <v>0</v>
      </c>
      <c r="C161" s="129">
        <f t="shared" si="38"/>
        <v>0</v>
      </c>
      <c r="D161" s="129">
        <f t="shared" si="38"/>
        <v>0</v>
      </c>
      <c r="E161" s="129">
        <f t="shared" si="38"/>
        <v>0</v>
      </c>
      <c r="F161" s="129">
        <f t="shared" si="38"/>
        <v>0</v>
      </c>
      <c r="G161" s="129">
        <f t="shared" si="38"/>
        <v>0</v>
      </c>
      <c r="H161" s="129">
        <f t="shared" si="38"/>
        <v>0</v>
      </c>
      <c r="I161" s="129">
        <f t="shared" si="38"/>
        <v>0</v>
      </c>
      <c r="J161" s="129">
        <f t="shared" si="38"/>
        <v>0</v>
      </c>
      <c r="K161" s="129">
        <f t="shared" si="38"/>
        <v>0</v>
      </c>
      <c r="L161" s="129">
        <f t="shared" si="38"/>
        <v>0</v>
      </c>
      <c r="M161" s="129">
        <f t="shared" si="38"/>
        <v>0</v>
      </c>
      <c r="N161" s="129">
        <f t="shared" si="38"/>
        <v>0</v>
      </c>
      <c r="O161" s="129">
        <f t="shared" si="38"/>
        <v>0</v>
      </c>
      <c r="P161" s="129">
        <f t="shared" si="38"/>
        <v>0</v>
      </c>
      <c r="Q161" s="129">
        <f t="shared" si="38"/>
        <v>0</v>
      </c>
      <c r="R161" s="129">
        <f t="shared" si="39"/>
        <v>0</v>
      </c>
      <c r="S161" s="129">
        <f t="shared" si="39"/>
        <v>0</v>
      </c>
      <c r="T161" s="129">
        <f t="shared" si="39"/>
        <v>0</v>
      </c>
      <c r="U161" s="129">
        <f t="shared" si="39"/>
        <v>0</v>
      </c>
      <c r="V161" s="129">
        <f t="shared" si="39"/>
        <v>0</v>
      </c>
      <c r="W161" s="129">
        <f t="shared" si="39"/>
        <v>0</v>
      </c>
      <c r="X161" s="129">
        <f t="shared" si="39"/>
        <v>0</v>
      </c>
      <c r="Y161" s="129">
        <f t="shared" si="39"/>
        <v>0</v>
      </c>
      <c r="Z161" s="129">
        <f t="shared" si="39"/>
        <v>0</v>
      </c>
      <c r="AA161" s="129">
        <f t="shared" si="39"/>
        <v>0</v>
      </c>
      <c r="AB161" s="129">
        <f t="shared" si="39"/>
        <v>0</v>
      </c>
      <c r="AC161" s="129">
        <f t="shared" si="39"/>
        <v>0</v>
      </c>
      <c r="AD161" s="129">
        <f t="shared" si="39"/>
        <v>0</v>
      </c>
      <c r="AE161" s="129">
        <f t="shared" si="39"/>
        <v>0</v>
      </c>
      <c r="AF161" s="129">
        <f t="shared" si="39"/>
        <v>0</v>
      </c>
      <c r="AG161" s="171">
        <v>3</v>
      </c>
      <c r="AH161" s="51"/>
      <c r="AI161" s="52"/>
      <c r="AK161" s="53"/>
    </row>
    <row r="162" spans="1:37" x14ac:dyDescent="0.25">
      <c r="A162" s="118" t="s">
        <v>165</v>
      </c>
      <c r="B162" s="128">
        <v>0.8</v>
      </c>
      <c r="C162" s="129">
        <f t="shared" si="38"/>
        <v>0.8</v>
      </c>
      <c r="D162" s="129">
        <f t="shared" si="38"/>
        <v>0.8</v>
      </c>
      <c r="E162" s="129">
        <f t="shared" si="38"/>
        <v>0.8</v>
      </c>
      <c r="F162" s="129">
        <f t="shared" si="38"/>
        <v>0.8</v>
      </c>
      <c r="G162" s="129">
        <f t="shared" si="38"/>
        <v>0.8</v>
      </c>
      <c r="H162" s="129">
        <f t="shared" si="38"/>
        <v>0.8</v>
      </c>
      <c r="I162" s="129">
        <f t="shared" si="38"/>
        <v>0.8</v>
      </c>
      <c r="J162" s="129">
        <f t="shared" si="38"/>
        <v>0.8</v>
      </c>
      <c r="K162" s="129">
        <f t="shared" si="38"/>
        <v>0.8</v>
      </c>
      <c r="L162" s="129">
        <f t="shared" si="38"/>
        <v>0.8</v>
      </c>
      <c r="M162" s="129">
        <f t="shared" si="38"/>
        <v>0.8</v>
      </c>
      <c r="N162" s="129">
        <f t="shared" si="38"/>
        <v>0.8</v>
      </c>
      <c r="O162" s="129">
        <f t="shared" si="38"/>
        <v>0.8</v>
      </c>
      <c r="P162" s="129">
        <f t="shared" si="38"/>
        <v>0.8</v>
      </c>
      <c r="Q162" s="129">
        <f t="shared" si="38"/>
        <v>0.8</v>
      </c>
      <c r="R162" s="129">
        <f t="shared" si="39"/>
        <v>0.8</v>
      </c>
      <c r="S162" s="129">
        <f t="shared" si="39"/>
        <v>0.8</v>
      </c>
      <c r="T162" s="129">
        <f t="shared" si="39"/>
        <v>0.8</v>
      </c>
      <c r="U162" s="129">
        <f t="shared" si="39"/>
        <v>0.8</v>
      </c>
      <c r="V162" s="129">
        <f t="shared" si="39"/>
        <v>0.8</v>
      </c>
      <c r="W162" s="129">
        <f t="shared" si="39"/>
        <v>0.8</v>
      </c>
      <c r="X162" s="129">
        <f t="shared" si="39"/>
        <v>0.8</v>
      </c>
      <c r="Y162" s="129">
        <f t="shared" si="39"/>
        <v>0.8</v>
      </c>
      <c r="Z162" s="129">
        <f t="shared" si="39"/>
        <v>0.8</v>
      </c>
      <c r="AA162" s="129">
        <f t="shared" si="39"/>
        <v>0.8</v>
      </c>
      <c r="AB162" s="129">
        <f t="shared" si="39"/>
        <v>0.8</v>
      </c>
      <c r="AC162" s="129">
        <f t="shared" si="39"/>
        <v>0.8</v>
      </c>
      <c r="AD162" s="129">
        <f t="shared" si="39"/>
        <v>0.8</v>
      </c>
      <c r="AE162" s="129">
        <f t="shared" si="39"/>
        <v>0.8</v>
      </c>
      <c r="AF162" s="129">
        <f t="shared" si="39"/>
        <v>0.8</v>
      </c>
      <c r="AG162" s="171">
        <v>3</v>
      </c>
      <c r="AH162" s="51"/>
      <c r="AI162" s="52"/>
      <c r="AK162" s="53"/>
    </row>
    <row r="163" spans="1:37" x14ac:dyDescent="0.25">
      <c r="A163" s="118" t="s">
        <v>166</v>
      </c>
      <c r="B163" s="128">
        <v>1.5</v>
      </c>
      <c r="C163" s="129">
        <f t="shared" si="38"/>
        <v>1.5</v>
      </c>
      <c r="D163" s="129">
        <f t="shared" si="38"/>
        <v>1.5</v>
      </c>
      <c r="E163" s="129">
        <f t="shared" si="38"/>
        <v>1.5</v>
      </c>
      <c r="F163" s="129">
        <f t="shared" si="38"/>
        <v>1.5</v>
      </c>
      <c r="G163" s="129">
        <f t="shared" si="38"/>
        <v>1.5</v>
      </c>
      <c r="H163" s="129">
        <f t="shared" si="38"/>
        <v>1.5</v>
      </c>
      <c r="I163" s="129">
        <f t="shared" si="38"/>
        <v>1.5</v>
      </c>
      <c r="J163" s="129">
        <f t="shared" si="38"/>
        <v>1.5</v>
      </c>
      <c r="K163" s="129">
        <f t="shared" si="38"/>
        <v>1.5</v>
      </c>
      <c r="L163" s="129">
        <f t="shared" si="38"/>
        <v>1.5</v>
      </c>
      <c r="M163" s="129">
        <f t="shared" si="38"/>
        <v>1.5</v>
      </c>
      <c r="N163" s="129">
        <f t="shared" si="38"/>
        <v>1.5</v>
      </c>
      <c r="O163" s="129">
        <f t="shared" si="38"/>
        <v>1.5</v>
      </c>
      <c r="P163" s="129">
        <f t="shared" si="38"/>
        <v>1.5</v>
      </c>
      <c r="Q163" s="129">
        <f t="shared" si="38"/>
        <v>1.5</v>
      </c>
      <c r="R163" s="129">
        <f t="shared" si="39"/>
        <v>1.5</v>
      </c>
      <c r="S163" s="129">
        <f t="shared" si="39"/>
        <v>1.5</v>
      </c>
      <c r="T163" s="129">
        <f t="shared" si="39"/>
        <v>1.5</v>
      </c>
      <c r="U163" s="129">
        <f t="shared" si="39"/>
        <v>1.5</v>
      </c>
      <c r="V163" s="129">
        <f t="shared" si="39"/>
        <v>1.5</v>
      </c>
      <c r="W163" s="129">
        <f t="shared" si="39"/>
        <v>1.5</v>
      </c>
      <c r="X163" s="129">
        <f t="shared" si="39"/>
        <v>1.5</v>
      </c>
      <c r="Y163" s="129">
        <f t="shared" si="39"/>
        <v>1.5</v>
      </c>
      <c r="Z163" s="129">
        <f t="shared" si="39"/>
        <v>1.5</v>
      </c>
      <c r="AA163" s="129">
        <f t="shared" si="39"/>
        <v>1.5</v>
      </c>
      <c r="AB163" s="129">
        <f t="shared" si="39"/>
        <v>1.5</v>
      </c>
      <c r="AC163" s="129">
        <f t="shared" si="39"/>
        <v>1.5</v>
      </c>
      <c r="AD163" s="129">
        <f t="shared" si="39"/>
        <v>1.5</v>
      </c>
      <c r="AE163" s="129">
        <f t="shared" si="39"/>
        <v>1.5</v>
      </c>
      <c r="AF163" s="129">
        <f t="shared" si="39"/>
        <v>1.5</v>
      </c>
      <c r="AG163" s="171">
        <v>3</v>
      </c>
      <c r="AH163" s="51"/>
      <c r="AI163" s="52"/>
      <c r="AK163" s="53"/>
    </row>
    <row r="164" spans="1:37" x14ac:dyDescent="0.25">
      <c r="A164" s="118" t="s">
        <v>167</v>
      </c>
      <c r="B164" s="128">
        <v>1</v>
      </c>
      <c r="C164" s="129">
        <f t="shared" si="38"/>
        <v>1</v>
      </c>
      <c r="D164" s="129">
        <f t="shared" si="38"/>
        <v>1</v>
      </c>
      <c r="E164" s="129">
        <f t="shared" si="38"/>
        <v>1</v>
      </c>
      <c r="F164" s="129">
        <f t="shared" si="38"/>
        <v>1</v>
      </c>
      <c r="G164" s="129">
        <f t="shared" si="38"/>
        <v>1</v>
      </c>
      <c r="H164" s="129">
        <f t="shared" si="38"/>
        <v>1</v>
      </c>
      <c r="I164" s="129">
        <f t="shared" si="38"/>
        <v>1</v>
      </c>
      <c r="J164" s="129">
        <f t="shared" si="38"/>
        <v>1</v>
      </c>
      <c r="K164" s="129">
        <f t="shared" si="38"/>
        <v>1</v>
      </c>
      <c r="L164" s="129">
        <f t="shared" si="38"/>
        <v>1</v>
      </c>
      <c r="M164" s="129">
        <f t="shared" si="38"/>
        <v>1</v>
      </c>
      <c r="N164" s="129">
        <f t="shared" si="38"/>
        <v>1</v>
      </c>
      <c r="O164" s="129">
        <f t="shared" si="38"/>
        <v>1</v>
      </c>
      <c r="P164" s="129">
        <f t="shared" si="38"/>
        <v>1</v>
      </c>
      <c r="Q164" s="129">
        <f t="shared" si="38"/>
        <v>1</v>
      </c>
      <c r="R164" s="129">
        <f t="shared" si="39"/>
        <v>1</v>
      </c>
      <c r="S164" s="129">
        <f t="shared" si="39"/>
        <v>1</v>
      </c>
      <c r="T164" s="129">
        <f t="shared" si="39"/>
        <v>1</v>
      </c>
      <c r="U164" s="129">
        <f t="shared" si="39"/>
        <v>1</v>
      </c>
      <c r="V164" s="129">
        <f t="shared" si="39"/>
        <v>1</v>
      </c>
      <c r="W164" s="129">
        <f t="shared" si="39"/>
        <v>1</v>
      </c>
      <c r="X164" s="129">
        <f t="shared" si="39"/>
        <v>1</v>
      </c>
      <c r="Y164" s="129">
        <f t="shared" si="39"/>
        <v>1</v>
      </c>
      <c r="Z164" s="129">
        <f t="shared" si="39"/>
        <v>1</v>
      </c>
      <c r="AA164" s="129">
        <f t="shared" si="39"/>
        <v>1</v>
      </c>
      <c r="AB164" s="129">
        <f t="shared" si="39"/>
        <v>1</v>
      </c>
      <c r="AC164" s="129">
        <f t="shared" si="39"/>
        <v>1</v>
      </c>
      <c r="AD164" s="129">
        <f t="shared" si="39"/>
        <v>1</v>
      </c>
      <c r="AE164" s="129">
        <f t="shared" si="39"/>
        <v>1</v>
      </c>
      <c r="AF164" s="129">
        <f t="shared" si="39"/>
        <v>1</v>
      </c>
      <c r="AG164" s="171">
        <v>3</v>
      </c>
      <c r="AH164" s="51"/>
      <c r="AI164" s="52"/>
      <c r="AK164" s="53"/>
    </row>
    <row r="165" spans="1:37" x14ac:dyDescent="0.25">
      <c r="A165" s="118" t="s">
        <v>168</v>
      </c>
      <c r="B165" s="128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71">
        <v>2.83</v>
      </c>
      <c r="AH165" s="51"/>
      <c r="AI165" s="52"/>
      <c r="AK165" s="53"/>
    </row>
    <row r="166" spans="1:37" x14ac:dyDescent="0.25">
      <c r="A166" s="118" t="s">
        <v>169</v>
      </c>
      <c r="B166" s="128">
        <v>1</v>
      </c>
      <c r="C166" s="129">
        <f t="shared" ref="C166:R173" si="40">B166</f>
        <v>1</v>
      </c>
      <c r="D166" s="129">
        <f t="shared" si="40"/>
        <v>1</v>
      </c>
      <c r="E166" s="129">
        <f t="shared" si="40"/>
        <v>1</v>
      </c>
      <c r="F166" s="129">
        <f t="shared" si="40"/>
        <v>1</v>
      </c>
      <c r="G166" s="129">
        <f t="shared" si="40"/>
        <v>1</v>
      </c>
      <c r="H166" s="129">
        <f t="shared" si="40"/>
        <v>1</v>
      </c>
      <c r="I166" s="129">
        <f t="shared" si="40"/>
        <v>1</v>
      </c>
      <c r="J166" s="129">
        <f t="shared" si="40"/>
        <v>1</v>
      </c>
      <c r="K166" s="129">
        <f t="shared" si="40"/>
        <v>1</v>
      </c>
      <c r="L166" s="129">
        <f t="shared" si="40"/>
        <v>1</v>
      </c>
      <c r="M166" s="129">
        <f t="shared" si="40"/>
        <v>1</v>
      </c>
      <c r="N166" s="129">
        <f t="shared" si="40"/>
        <v>1</v>
      </c>
      <c r="O166" s="129">
        <f t="shared" si="40"/>
        <v>1</v>
      </c>
      <c r="P166" s="129">
        <f t="shared" si="40"/>
        <v>1</v>
      </c>
      <c r="Q166" s="129">
        <f t="shared" si="40"/>
        <v>1</v>
      </c>
      <c r="R166" s="129">
        <f t="shared" si="40"/>
        <v>1</v>
      </c>
      <c r="S166" s="129">
        <f t="shared" ref="R166:AF173" si="41">R166</f>
        <v>1</v>
      </c>
      <c r="T166" s="129">
        <f t="shared" si="41"/>
        <v>1</v>
      </c>
      <c r="U166" s="129">
        <f t="shared" si="41"/>
        <v>1</v>
      </c>
      <c r="V166" s="129">
        <f t="shared" si="41"/>
        <v>1</v>
      </c>
      <c r="W166" s="129">
        <f t="shared" si="41"/>
        <v>1</v>
      </c>
      <c r="X166" s="129">
        <f t="shared" si="41"/>
        <v>1</v>
      </c>
      <c r="Y166" s="129">
        <f t="shared" si="41"/>
        <v>1</v>
      </c>
      <c r="Z166" s="129">
        <f t="shared" si="41"/>
        <v>1</v>
      </c>
      <c r="AA166" s="129">
        <f t="shared" si="41"/>
        <v>1</v>
      </c>
      <c r="AB166" s="129">
        <f t="shared" si="41"/>
        <v>1</v>
      </c>
      <c r="AC166" s="129">
        <f t="shared" si="41"/>
        <v>1</v>
      </c>
      <c r="AD166" s="129">
        <f t="shared" si="41"/>
        <v>1</v>
      </c>
      <c r="AE166" s="129">
        <f t="shared" si="41"/>
        <v>1</v>
      </c>
      <c r="AF166" s="129">
        <f t="shared" si="41"/>
        <v>1</v>
      </c>
      <c r="AG166" s="171">
        <v>2.5</v>
      </c>
      <c r="AH166" s="51"/>
      <c r="AI166" s="52"/>
      <c r="AK166" s="53"/>
    </row>
    <row r="167" spans="1:37" x14ac:dyDescent="0.25">
      <c r="A167" s="118" t="s">
        <v>170</v>
      </c>
      <c r="B167" s="128">
        <v>0.42</v>
      </c>
      <c r="C167" s="129">
        <f t="shared" si="40"/>
        <v>0.42</v>
      </c>
      <c r="D167" s="129">
        <f t="shared" si="40"/>
        <v>0.42</v>
      </c>
      <c r="E167" s="129">
        <f t="shared" si="40"/>
        <v>0.42</v>
      </c>
      <c r="F167" s="129">
        <f t="shared" si="40"/>
        <v>0.42</v>
      </c>
      <c r="G167" s="129">
        <f t="shared" si="40"/>
        <v>0.42</v>
      </c>
      <c r="H167" s="129">
        <f t="shared" si="40"/>
        <v>0.42</v>
      </c>
      <c r="I167" s="129">
        <f t="shared" si="40"/>
        <v>0.42</v>
      </c>
      <c r="J167" s="129">
        <f t="shared" si="40"/>
        <v>0.42</v>
      </c>
      <c r="K167" s="129">
        <f t="shared" si="40"/>
        <v>0.42</v>
      </c>
      <c r="L167" s="129">
        <f t="shared" si="40"/>
        <v>0.42</v>
      </c>
      <c r="M167" s="129">
        <f t="shared" si="40"/>
        <v>0.42</v>
      </c>
      <c r="N167" s="129">
        <f t="shared" si="40"/>
        <v>0.42</v>
      </c>
      <c r="O167" s="129">
        <f t="shared" si="40"/>
        <v>0.42</v>
      </c>
      <c r="P167" s="129">
        <f t="shared" si="40"/>
        <v>0.42</v>
      </c>
      <c r="Q167" s="129">
        <f t="shared" si="40"/>
        <v>0.42</v>
      </c>
      <c r="R167" s="129">
        <f t="shared" si="41"/>
        <v>0.42</v>
      </c>
      <c r="S167" s="129">
        <f t="shared" si="41"/>
        <v>0.42</v>
      </c>
      <c r="T167" s="129">
        <f t="shared" si="41"/>
        <v>0.42</v>
      </c>
      <c r="U167" s="129">
        <f t="shared" si="41"/>
        <v>0.42</v>
      </c>
      <c r="V167" s="129">
        <f t="shared" si="41"/>
        <v>0.42</v>
      </c>
      <c r="W167" s="129">
        <f t="shared" si="41"/>
        <v>0.42</v>
      </c>
      <c r="X167" s="129">
        <f t="shared" si="41"/>
        <v>0.42</v>
      </c>
      <c r="Y167" s="129">
        <f t="shared" si="41"/>
        <v>0.42</v>
      </c>
      <c r="Z167" s="129">
        <f t="shared" si="41"/>
        <v>0.42</v>
      </c>
      <c r="AA167" s="129">
        <f t="shared" si="41"/>
        <v>0.42</v>
      </c>
      <c r="AB167" s="129">
        <f t="shared" si="41"/>
        <v>0.42</v>
      </c>
      <c r="AC167" s="129">
        <f t="shared" si="41"/>
        <v>0.42</v>
      </c>
      <c r="AD167" s="129">
        <f t="shared" si="41"/>
        <v>0.42</v>
      </c>
      <c r="AE167" s="129">
        <f t="shared" si="41"/>
        <v>0.42</v>
      </c>
      <c r="AF167" s="129">
        <f t="shared" si="41"/>
        <v>0.42</v>
      </c>
      <c r="AG167" s="171">
        <v>2.5</v>
      </c>
      <c r="AH167" s="51"/>
      <c r="AI167" s="52"/>
      <c r="AK167" s="53"/>
    </row>
    <row r="168" spans="1:37" x14ac:dyDescent="0.25">
      <c r="A168" s="118" t="s">
        <v>171</v>
      </c>
      <c r="B168" s="128">
        <v>0.46</v>
      </c>
      <c r="C168" s="129">
        <f t="shared" si="40"/>
        <v>0.46</v>
      </c>
      <c r="D168" s="129">
        <f t="shared" si="40"/>
        <v>0.46</v>
      </c>
      <c r="E168" s="129">
        <f t="shared" si="40"/>
        <v>0.46</v>
      </c>
      <c r="F168" s="129">
        <f t="shared" si="40"/>
        <v>0.46</v>
      </c>
      <c r="G168" s="129">
        <f t="shared" si="40"/>
        <v>0.46</v>
      </c>
      <c r="H168" s="129">
        <f t="shared" si="40"/>
        <v>0.46</v>
      </c>
      <c r="I168" s="129">
        <f t="shared" si="40"/>
        <v>0.46</v>
      </c>
      <c r="J168" s="129">
        <f t="shared" si="40"/>
        <v>0.46</v>
      </c>
      <c r="K168" s="129">
        <f t="shared" si="40"/>
        <v>0.46</v>
      </c>
      <c r="L168" s="129">
        <f t="shared" si="40"/>
        <v>0.46</v>
      </c>
      <c r="M168" s="129">
        <f t="shared" si="40"/>
        <v>0.46</v>
      </c>
      <c r="N168" s="129">
        <f t="shared" si="40"/>
        <v>0.46</v>
      </c>
      <c r="O168" s="129">
        <f t="shared" si="40"/>
        <v>0.46</v>
      </c>
      <c r="P168" s="129">
        <f t="shared" si="40"/>
        <v>0.46</v>
      </c>
      <c r="Q168" s="129">
        <f t="shared" si="40"/>
        <v>0.46</v>
      </c>
      <c r="R168" s="129">
        <f t="shared" si="41"/>
        <v>0.46</v>
      </c>
      <c r="S168" s="129">
        <f t="shared" si="41"/>
        <v>0.46</v>
      </c>
      <c r="T168" s="129">
        <f t="shared" si="41"/>
        <v>0.46</v>
      </c>
      <c r="U168" s="129">
        <f t="shared" si="41"/>
        <v>0.46</v>
      </c>
      <c r="V168" s="129">
        <f t="shared" si="41"/>
        <v>0.46</v>
      </c>
      <c r="W168" s="129">
        <f t="shared" si="41"/>
        <v>0.46</v>
      </c>
      <c r="X168" s="129">
        <f t="shared" si="41"/>
        <v>0.46</v>
      </c>
      <c r="Y168" s="129">
        <f t="shared" si="41"/>
        <v>0.46</v>
      </c>
      <c r="Z168" s="129">
        <f t="shared" si="41"/>
        <v>0.46</v>
      </c>
      <c r="AA168" s="129">
        <f t="shared" si="41"/>
        <v>0.46</v>
      </c>
      <c r="AB168" s="129">
        <f t="shared" si="41"/>
        <v>0.46</v>
      </c>
      <c r="AC168" s="129">
        <f t="shared" si="41"/>
        <v>0.46</v>
      </c>
      <c r="AD168" s="129">
        <f t="shared" si="41"/>
        <v>0.46</v>
      </c>
      <c r="AE168" s="129">
        <f t="shared" si="41"/>
        <v>0.46</v>
      </c>
      <c r="AF168" s="129">
        <f t="shared" si="41"/>
        <v>0.46</v>
      </c>
      <c r="AG168" s="171">
        <v>2.4</v>
      </c>
      <c r="AH168" s="51"/>
      <c r="AI168" s="52"/>
      <c r="AK168" s="53"/>
    </row>
    <row r="169" spans="1:37" x14ac:dyDescent="0.25">
      <c r="A169" s="118" t="s">
        <v>172</v>
      </c>
      <c r="B169" s="128">
        <v>0.85</v>
      </c>
      <c r="C169" s="129">
        <f t="shared" si="40"/>
        <v>0.85</v>
      </c>
      <c r="D169" s="129">
        <f t="shared" si="40"/>
        <v>0.85</v>
      </c>
      <c r="E169" s="129">
        <f t="shared" si="40"/>
        <v>0.85</v>
      </c>
      <c r="F169" s="129">
        <f t="shared" si="40"/>
        <v>0.85</v>
      </c>
      <c r="G169" s="129">
        <f t="shared" si="40"/>
        <v>0.85</v>
      </c>
      <c r="H169" s="129">
        <f t="shared" si="40"/>
        <v>0.85</v>
      </c>
      <c r="I169" s="129">
        <f t="shared" si="40"/>
        <v>0.85</v>
      </c>
      <c r="J169" s="129">
        <f t="shared" si="40"/>
        <v>0.85</v>
      </c>
      <c r="K169" s="129">
        <f t="shared" si="40"/>
        <v>0.85</v>
      </c>
      <c r="L169" s="129">
        <f t="shared" si="40"/>
        <v>0.85</v>
      </c>
      <c r="M169" s="129">
        <f t="shared" si="40"/>
        <v>0.85</v>
      </c>
      <c r="N169" s="129">
        <f t="shared" si="40"/>
        <v>0.85</v>
      </c>
      <c r="O169" s="129">
        <f t="shared" si="40"/>
        <v>0.85</v>
      </c>
      <c r="P169" s="129">
        <f t="shared" si="40"/>
        <v>0.85</v>
      </c>
      <c r="Q169" s="129">
        <f t="shared" si="40"/>
        <v>0.85</v>
      </c>
      <c r="R169" s="129">
        <f t="shared" si="41"/>
        <v>0.85</v>
      </c>
      <c r="S169" s="129">
        <f t="shared" si="41"/>
        <v>0.85</v>
      </c>
      <c r="T169" s="129">
        <f t="shared" si="41"/>
        <v>0.85</v>
      </c>
      <c r="U169" s="129">
        <f t="shared" si="41"/>
        <v>0.85</v>
      </c>
      <c r="V169" s="129">
        <f t="shared" si="41"/>
        <v>0.85</v>
      </c>
      <c r="W169" s="129">
        <f t="shared" si="41"/>
        <v>0.85</v>
      </c>
      <c r="X169" s="129">
        <f t="shared" si="41"/>
        <v>0.85</v>
      </c>
      <c r="Y169" s="129">
        <f t="shared" si="41"/>
        <v>0.85</v>
      </c>
      <c r="Z169" s="129">
        <f t="shared" si="41"/>
        <v>0.85</v>
      </c>
      <c r="AA169" s="129">
        <f t="shared" si="41"/>
        <v>0.85</v>
      </c>
      <c r="AB169" s="129">
        <f t="shared" si="41"/>
        <v>0.85</v>
      </c>
      <c r="AC169" s="129">
        <f t="shared" si="41"/>
        <v>0.85</v>
      </c>
      <c r="AD169" s="129">
        <f t="shared" si="41"/>
        <v>0.85</v>
      </c>
      <c r="AE169" s="129">
        <f t="shared" si="41"/>
        <v>0.85</v>
      </c>
      <c r="AF169" s="129">
        <f t="shared" si="41"/>
        <v>0.85</v>
      </c>
      <c r="AG169" s="171">
        <v>2.4</v>
      </c>
      <c r="AH169" s="51"/>
      <c r="AI169" s="52"/>
      <c r="AK169" s="53"/>
    </row>
    <row r="170" spans="1:37" x14ac:dyDescent="0.25">
      <c r="A170" s="118" t="s">
        <v>173</v>
      </c>
      <c r="B170" s="128">
        <v>0.9</v>
      </c>
      <c r="C170" s="129">
        <f t="shared" si="40"/>
        <v>0.9</v>
      </c>
      <c r="D170" s="129">
        <f t="shared" si="40"/>
        <v>0.9</v>
      </c>
      <c r="E170" s="129">
        <f t="shared" si="40"/>
        <v>0.9</v>
      </c>
      <c r="F170" s="129">
        <f t="shared" si="40"/>
        <v>0.9</v>
      </c>
      <c r="G170" s="129">
        <f t="shared" si="40"/>
        <v>0.9</v>
      </c>
      <c r="H170" s="129">
        <f t="shared" si="40"/>
        <v>0.9</v>
      </c>
      <c r="I170" s="129">
        <f t="shared" si="40"/>
        <v>0.9</v>
      </c>
      <c r="J170" s="129">
        <f t="shared" si="40"/>
        <v>0.9</v>
      </c>
      <c r="K170" s="129">
        <f t="shared" si="40"/>
        <v>0.9</v>
      </c>
      <c r="L170" s="129">
        <f t="shared" si="40"/>
        <v>0.9</v>
      </c>
      <c r="M170" s="129">
        <f t="shared" si="40"/>
        <v>0.9</v>
      </c>
      <c r="N170" s="129">
        <f t="shared" si="40"/>
        <v>0.9</v>
      </c>
      <c r="O170" s="129">
        <f t="shared" si="40"/>
        <v>0.9</v>
      </c>
      <c r="P170" s="129">
        <f t="shared" si="40"/>
        <v>0.9</v>
      </c>
      <c r="Q170" s="129">
        <f t="shared" si="40"/>
        <v>0.9</v>
      </c>
      <c r="R170" s="129">
        <f t="shared" si="41"/>
        <v>0.9</v>
      </c>
      <c r="S170" s="129">
        <f t="shared" si="41"/>
        <v>0.9</v>
      </c>
      <c r="T170" s="129">
        <f t="shared" si="41"/>
        <v>0.9</v>
      </c>
      <c r="U170" s="129">
        <f t="shared" si="41"/>
        <v>0.9</v>
      </c>
      <c r="V170" s="129">
        <f t="shared" si="41"/>
        <v>0.9</v>
      </c>
      <c r="W170" s="129">
        <f t="shared" si="41"/>
        <v>0.9</v>
      </c>
      <c r="X170" s="129">
        <f t="shared" si="41"/>
        <v>0.9</v>
      </c>
      <c r="Y170" s="129">
        <f t="shared" si="41"/>
        <v>0.9</v>
      </c>
      <c r="Z170" s="129">
        <f t="shared" si="41"/>
        <v>0.9</v>
      </c>
      <c r="AA170" s="129">
        <f t="shared" si="41"/>
        <v>0.9</v>
      </c>
      <c r="AB170" s="129">
        <f t="shared" si="41"/>
        <v>0.9</v>
      </c>
      <c r="AC170" s="129">
        <f t="shared" si="41"/>
        <v>0.9</v>
      </c>
      <c r="AD170" s="129">
        <f t="shared" si="41"/>
        <v>0.9</v>
      </c>
      <c r="AE170" s="129">
        <f t="shared" si="41"/>
        <v>0.9</v>
      </c>
      <c r="AF170" s="129">
        <f t="shared" si="41"/>
        <v>0.9</v>
      </c>
      <c r="AG170" s="171">
        <v>2.2000000000000002</v>
      </c>
      <c r="AH170" s="51"/>
      <c r="AI170" s="52"/>
      <c r="AK170" s="53"/>
    </row>
    <row r="171" spans="1:37" x14ac:dyDescent="0.25">
      <c r="A171" s="118" t="s">
        <v>174</v>
      </c>
      <c r="B171" s="128">
        <v>0.44</v>
      </c>
      <c r="C171" s="129">
        <f t="shared" si="40"/>
        <v>0.44</v>
      </c>
      <c r="D171" s="129">
        <f t="shared" si="40"/>
        <v>0.44</v>
      </c>
      <c r="E171" s="129">
        <f t="shared" si="40"/>
        <v>0.44</v>
      </c>
      <c r="F171" s="129">
        <f t="shared" si="40"/>
        <v>0.44</v>
      </c>
      <c r="G171" s="129">
        <f t="shared" si="40"/>
        <v>0.44</v>
      </c>
      <c r="H171" s="129">
        <f t="shared" si="40"/>
        <v>0.44</v>
      </c>
      <c r="I171" s="129">
        <f t="shared" si="40"/>
        <v>0.44</v>
      </c>
      <c r="J171" s="129">
        <f t="shared" si="40"/>
        <v>0.44</v>
      </c>
      <c r="K171" s="129">
        <f t="shared" si="40"/>
        <v>0.44</v>
      </c>
      <c r="L171" s="129">
        <f t="shared" si="40"/>
        <v>0.44</v>
      </c>
      <c r="M171" s="129">
        <f t="shared" si="40"/>
        <v>0.44</v>
      </c>
      <c r="N171" s="129">
        <f t="shared" si="40"/>
        <v>0.44</v>
      </c>
      <c r="O171" s="129">
        <f t="shared" si="40"/>
        <v>0.44</v>
      </c>
      <c r="P171" s="129">
        <f t="shared" si="40"/>
        <v>0.44</v>
      </c>
      <c r="Q171" s="129">
        <f t="shared" si="40"/>
        <v>0.44</v>
      </c>
      <c r="R171" s="129">
        <f t="shared" si="41"/>
        <v>0.44</v>
      </c>
      <c r="S171" s="129">
        <f t="shared" si="41"/>
        <v>0.44</v>
      </c>
      <c r="T171" s="129">
        <f t="shared" si="41"/>
        <v>0.44</v>
      </c>
      <c r="U171" s="129">
        <f t="shared" si="41"/>
        <v>0.44</v>
      </c>
      <c r="V171" s="129">
        <f t="shared" si="41"/>
        <v>0.44</v>
      </c>
      <c r="W171" s="129">
        <f t="shared" si="41"/>
        <v>0.44</v>
      </c>
      <c r="X171" s="129">
        <f t="shared" si="41"/>
        <v>0.44</v>
      </c>
      <c r="Y171" s="129">
        <f t="shared" si="41"/>
        <v>0.44</v>
      </c>
      <c r="Z171" s="129">
        <f t="shared" si="41"/>
        <v>0.44</v>
      </c>
      <c r="AA171" s="129">
        <f t="shared" si="41"/>
        <v>0.44</v>
      </c>
      <c r="AB171" s="129">
        <f t="shared" si="41"/>
        <v>0.44</v>
      </c>
      <c r="AC171" s="129">
        <f t="shared" si="41"/>
        <v>0.44</v>
      </c>
      <c r="AD171" s="129">
        <f t="shared" si="41"/>
        <v>0.44</v>
      </c>
      <c r="AE171" s="129">
        <f t="shared" si="41"/>
        <v>0.44</v>
      </c>
      <c r="AF171" s="129">
        <f t="shared" si="41"/>
        <v>0.44</v>
      </c>
      <c r="AG171" s="171">
        <v>2</v>
      </c>
      <c r="AH171" s="51"/>
      <c r="AI171" s="52"/>
      <c r="AK171" s="53"/>
    </row>
    <row r="172" spans="1:37" x14ac:dyDescent="0.25">
      <c r="A172" s="118" t="s">
        <v>175</v>
      </c>
      <c r="B172" s="128">
        <v>2.1</v>
      </c>
      <c r="C172" s="129">
        <f t="shared" si="40"/>
        <v>2.1</v>
      </c>
      <c r="D172" s="129">
        <f t="shared" si="40"/>
        <v>2.1</v>
      </c>
      <c r="E172" s="129">
        <f t="shared" si="40"/>
        <v>2.1</v>
      </c>
      <c r="F172" s="129">
        <f t="shared" si="40"/>
        <v>2.1</v>
      </c>
      <c r="G172" s="129">
        <f t="shared" si="40"/>
        <v>2.1</v>
      </c>
      <c r="H172" s="129">
        <f t="shared" si="40"/>
        <v>2.1</v>
      </c>
      <c r="I172" s="129">
        <f t="shared" si="40"/>
        <v>2.1</v>
      </c>
      <c r="J172" s="129">
        <f t="shared" si="40"/>
        <v>2.1</v>
      </c>
      <c r="K172" s="129">
        <f t="shared" si="40"/>
        <v>2.1</v>
      </c>
      <c r="L172" s="129">
        <f t="shared" si="40"/>
        <v>2.1</v>
      </c>
      <c r="M172" s="129">
        <f t="shared" si="40"/>
        <v>2.1</v>
      </c>
      <c r="N172" s="129">
        <f t="shared" si="40"/>
        <v>2.1</v>
      </c>
      <c r="O172" s="129">
        <f t="shared" si="40"/>
        <v>2.1</v>
      </c>
      <c r="P172" s="129">
        <f t="shared" si="40"/>
        <v>2.1</v>
      </c>
      <c r="Q172" s="129">
        <f t="shared" si="40"/>
        <v>2.1</v>
      </c>
      <c r="R172" s="129">
        <f t="shared" si="41"/>
        <v>2.1</v>
      </c>
      <c r="S172" s="129">
        <f t="shared" si="41"/>
        <v>2.1</v>
      </c>
      <c r="T172" s="129">
        <f t="shared" si="41"/>
        <v>2.1</v>
      </c>
      <c r="U172" s="129">
        <f t="shared" si="41"/>
        <v>2.1</v>
      </c>
      <c r="V172" s="129">
        <f t="shared" si="41"/>
        <v>2.1</v>
      </c>
      <c r="W172" s="129">
        <f t="shared" si="41"/>
        <v>2.1</v>
      </c>
      <c r="X172" s="129">
        <f t="shared" si="41"/>
        <v>2.1</v>
      </c>
      <c r="Y172" s="129">
        <f t="shared" si="41"/>
        <v>2.1</v>
      </c>
      <c r="Z172" s="129">
        <f t="shared" si="41"/>
        <v>2.1</v>
      </c>
      <c r="AA172" s="129">
        <f t="shared" si="41"/>
        <v>2.1</v>
      </c>
      <c r="AB172" s="129">
        <f t="shared" si="41"/>
        <v>2.1</v>
      </c>
      <c r="AC172" s="129">
        <f t="shared" si="41"/>
        <v>2.1</v>
      </c>
      <c r="AD172" s="129">
        <f t="shared" si="41"/>
        <v>2.1</v>
      </c>
      <c r="AE172" s="129">
        <f t="shared" si="41"/>
        <v>2.1</v>
      </c>
      <c r="AF172" s="129">
        <f t="shared" si="41"/>
        <v>2.1</v>
      </c>
      <c r="AG172" s="171">
        <v>2</v>
      </c>
      <c r="AH172" s="51"/>
      <c r="AI172" s="52"/>
      <c r="AK172" s="53"/>
    </row>
    <row r="173" spans="1:37" x14ac:dyDescent="0.25">
      <c r="A173" s="118" t="s">
        <v>176</v>
      </c>
      <c r="B173" s="128">
        <v>0.9</v>
      </c>
      <c r="C173" s="129">
        <f t="shared" si="40"/>
        <v>0.9</v>
      </c>
      <c r="D173" s="129">
        <f t="shared" si="40"/>
        <v>0.9</v>
      </c>
      <c r="E173" s="129">
        <f t="shared" si="40"/>
        <v>0.9</v>
      </c>
      <c r="F173" s="129">
        <f t="shared" si="40"/>
        <v>0.9</v>
      </c>
      <c r="G173" s="129">
        <f t="shared" si="40"/>
        <v>0.9</v>
      </c>
      <c r="H173" s="129">
        <f t="shared" si="40"/>
        <v>0.9</v>
      </c>
      <c r="I173" s="129">
        <f t="shared" si="40"/>
        <v>0.9</v>
      </c>
      <c r="J173" s="129">
        <f t="shared" si="40"/>
        <v>0.9</v>
      </c>
      <c r="K173" s="129">
        <f t="shared" si="40"/>
        <v>0.9</v>
      </c>
      <c r="L173" s="129">
        <f t="shared" si="40"/>
        <v>0.9</v>
      </c>
      <c r="M173" s="129">
        <f t="shared" si="40"/>
        <v>0.9</v>
      </c>
      <c r="N173" s="129">
        <f t="shared" si="40"/>
        <v>0.9</v>
      </c>
      <c r="O173" s="129">
        <f t="shared" si="40"/>
        <v>0.9</v>
      </c>
      <c r="P173" s="129">
        <f t="shared" si="40"/>
        <v>0.9</v>
      </c>
      <c r="Q173" s="129">
        <f t="shared" si="40"/>
        <v>0.9</v>
      </c>
      <c r="R173" s="129">
        <f t="shared" si="41"/>
        <v>0.9</v>
      </c>
      <c r="S173" s="129">
        <f t="shared" si="41"/>
        <v>0.9</v>
      </c>
      <c r="T173" s="129">
        <f t="shared" si="41"/>
        <v>0.9</v>
      </c>
      <c r="U173" s="129">
        <f t="shared" si="41"/>
        <v>0.9</v>
      </c>
      <c r="V173" s="129">
        <f t="shared" si="41"/>
        <v>0.9</v>
      </c>
      <c r="W173" s="129">
        <f t="shared" si="41"/>
        <v>0.9</v>
      </c>
      <c r="X173" s="129">
        <f t="shared" si="41"/>
        <v>0.9</v>
      </c>
      <c r="Y173" s="129">
        <f t="shared" si="41"/>
        <v>0.9</v>
      </c>
      <c r="Z173" s="129">
        <f t="shared" si="41"/>
        <v>0.9</v>
      </c>
      <c r="AA173" s="129">
        <f t="shared" si="41"/>
        <v>0.9</v>
      </c>
      <c r="AB173" s="129">
        <f t="shared" si="41"/>
        <v>0.9</v>
      </c>
      <c r="AC173" s="129">
        <f t="shared" si="41"/>
        <v>0.9</v>
      </c>
      <c r="AD173" s="129">
        <f t="shared" si="41"/>
        <v>0.9</v>
      </c>
      <c r="AE173" s="129">
        <f t="shared" si="41"/>
        <v>0.9</v>
      </c>
      <c r="AF173" s="129">
        <f t="shared" si="41"/>
        <v>0.9</v>
      </c>
      <c r="AG173" s="171">
        <v>2</v>
      </c>
      <c r="AH173" s="51"/>
      <c r="AI173" s="52"/>
      <c r="AK173" s="53"/>
    </row>
    <row r="174" spans="1:37" x14ac:dyDescent="0.25">
      <c r="A174" s="118" t="s">
        <v>177</v>
      </c>
      <c r="B174" s="128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71">
        <v>1.8</v>
      </c>
      <c r="AH174" s="51"/>
      <c r="AI174" s="52"/>
      <c r="AK174" s="53"/>
    </row>
    <row r="175" spans="1:37" x14ac:dyDescent="0.25">
      <c r="A175" s="118" t="s">
        <v>178</v>
      </c>
      <c r="B175" s="128">
        <v>0.57999999999999996</v>
      </c>
      <c r="C175" s="129">
        <f t="shared" ref="C175:R187" si="42">B175</f>
        <v>0.57999999999999996</v>
      </c>
      <c r="D175" s="129">
        <f t="shared" si="42"/>
        <v>0.57999999999999996</v>
      </c>
      <c r="E175" s="129">
        <f t="shared" si="42"/>
        <v>0.57999999999999996</v>
      </c>
      <c r="F175" s="129">
        <f t="shared" si="42"/>
        <v>0.57999999999999996</v>
      </c>
      <c r="G175" s="129">
        <f t="shared" si="42"/>
        <v>0.57999999999999996</v>
      </c>
      <c r="H175" s="129">
        <f t="shared" si="42"/>
        <v>0.57999999999999996</v>
      </c>
      <c r="I175" s="129">
        <f t="shared" si="42"/>
        <v>0.57999999999999996</v>
      </c>
      <c r="J175" s="129">
        <f t="shared" si="42"/>
        <v>0.57999999999999996</v>
      </c>
      <c r="K175" s="129">
        <f t="shared" si="42"/>
        <v>0.57999999999999996</v>
      </c>
      <c r="L175" s="129">
        <f t="shared" si="42"/>
        <v>0.57999999999999996</v>
      </c>
      <c r="M175" s="129">
        <f t="shared" si="42"/>
        <v>0.57999999999999996</v>
      </c>
      <c r="N175" s="129">
        <f t="shared" si="42"/>
        <v>0.57999999999999996</v>
      </c>
      <c r="O175" s="129">
        <f t="shared" si="42"/>
        <v>0.57999999999999996</v>
      </c>
      <c r="P175" s="129">
        <f t="shared" si="42"/>
        <v>0.57999999999999996</v>
      </c>
      <c r="Q175" s="129">
        <f t="shared" si="42"/>
        <v>0.57999999999999996</v>
      </c>
      <c r="R175" s="129">
        <f t="shared" si="42"/>
        <v>0.57999999999999996</v>
      </c>
      <c r="S175" s="129">
        <f t="shared" ref="R175:AF187" si="43">R175</f>
        <v>0.57999999999999996</v>
      </c>
      <c r="T175" s="129">
        <f t="shared" si="43"/>
        <v>0.57999999999999996</v>
      </c>
      <c r="U175" s="129">
        <f t="shared" si="43"/>
        <v>0.57999999999999996</v>
      </c>
      <c r="V175" s="129">
        <f t="shared" si="43"/>
        <v>0.57999999999999996</v>
      </c>
      <c r="W175" s="129">
        <f t="shared" si="43"/>
        <v>0.57999999999999996</v>
      </c>
      <c r="X175" s="129">
        <f t="shared" si="43"/>
        <v>0.57999999999999996</v>
      </c>
      <c r="Y175" s="129">
        <f t="shared" si="43"/>
        <v>0.57999999999999996</v>
      </c>
      <c r="Z175" s="129">
        <f t="shared" si="43"/>
        <v>0.57999999999999996</v>
      </c>
      <c r="AA175" s="129">
        <f t="shared" si="43"/>
        <v>0.57999999999999996</v>
      </c>
      <c r="AB175" s="129">
        <f t="shared" si="43"/>
        <v>0.57999999999999996</v>
      </c>
      <c r="AC175" s="129">
        <f t="shared" si="43"/>
        <v>0.57999999999999996</v>
      </c>
      <c r="AD175" s="129">
        <f t="shared" si="43"/>
        <v>0.57999999999999996</v>
      </c>
      <c r="AE175" s="129">
        <f t="shared" si="43"/>
        <v>0.57999999999999996</v>
      </c>
      <c r="AF175" s="129">
        <f t="shared" si="43"/>
        <v>0.57999999999999996</v>
      </c>
      <c r="AG175" s="171">
        <v>1.8</v>
      </c>
      <c r="AH175" s="51"/>
      <c r="AI175" s="52"/>
      <c r="AK175" s="53"/>
    </row>
    <row r="176" spans="1:37" x14ac:dyDescent="0.25">
      <c r="A176" s="118" t="s">
        <v>179</v>
      </c>
      <c r="B176" s="128">
        <v>0.8</v>
      </c>
      <c r="C176" s="129">
        <f t="shared" si="42"/>
        <v>0.8</v>
      </c>
      <c r="D176" s="129">
        <f t="shared" si="42"/>
        <v>0.8</v>
      </c>
      <c r="E176" s="129">
        <f t="shared" si="42"/>
        <v>0.8</v>
      </c>
      <c r="F176" s="129">
        <f t="shared" si="42"/>
        <v>0.8</v>
      </c>
      <c r="G176" s="129">
        <f t="shared" si="42"/>
        <v>0.8</v>
      </c>
      <c r="H176" s="129">
        <f t="shared" si="42"/>
        <v>0.8</v>
      </c>
      <c r="I176" s="129">
        <f t="shared" si="42"/>
        <v>0.8</v>
      </c>
      <c r="J176" s="129">
        <f t="shared" si="42"/>
        <v>0.8</v>
      </c>
      <c r="K176" s="129">
        <f t="shared" si="42"/>
        <v>0.8</v>
      </c>
      <c r="L176" s="129">
        <f t="shared" si="42"/>
        <v>0.8</v>
      </c>
      <c r="M176" s="129">
        <f t="shared" si="42"/>
        <v>0.8</v>
      </c>
      <c r="N176" s="129">
        <f t="shared" si="42"/>
        <v>0.8</v>
      </c>
      <c r="O176" s="129">
        <f t="shared" si="42"/>
        <v>0.8</v>
      </c>
      <c r="P176" s="129">
        <f t="shared" si="42"/>
        <v>0.8</v>
      </c>
      <c r="Q176" s="129">
        <f t="shared" si="42"/>
        <v>0.8</v>
      </c>
      <c r="R176" s="129">
        <f t="shared" si="42"/>
        <v>0.8</v>
      </c>
      <c r="S176" s="129">
        <f t="shared" si="43"/>
        <v>0.8</v>
      </c>
      <c r="T176" s="129">
        <f t="shared" si="43"/>
        <v>0.8</v>
      </c>
      <c r="U176" s="129">
        <f t="shared" si="43"/>
        <v>0.8</v>
      </c>
      <c r="V176" s="129">
        <f t="shared" si="43"/>
        <v>0.8</v>
      </c>
      <c r="W176" s="129">
        <f t="shared" si="43"/>
        <v>0.8</v>
      </c>
      <c r="X176" s="129">
        <f t="shared" si="43"/>
        <v>0.8</v>
      </c>
      <c r="Y176" s="129">
        <f t="shared" si="43"/>
        <v>0.8</v>
      </c>
      <c r="Z176" s="129">
        <f t="shared" si="43"/>
        <v>0.8</v>
      </c>
      <c r="AA176" s="129">
        <f t="shared" si="43"/>
        <v>0.8</v>
      </c>
      <c r="AB176" s="129">
        <f t="shared" si="43"/>
        <v>0.8</v>
      </c>
      <c r="AC176" s="129">
        <f t="shared" si="43"/>
        <v>0.8</v>
      </c>
      <c r="AD176" s="129">
        <f t="shared" si="43"/>
        <v>0.8</v>
      </c>
      <c r="AE176" s="129">
        <f t="shared" si="43"/>
        <v>0.8</v>
      </c>
      <c r="AF176" s="129">
        <f t="shared" si="43"/>
        <v>0.8</v>
      </c>
      <c r="AG176" s="171">
        <v>1.65</v>
      </c>
      <c r="AH176" s="51"/>
      <c r="AI176" s="52"/>
      <c r="AK176" s="53"/>
    </row>
    <row r="177" spans="1:37" x14ac:dyDescent="0.25">
      <c r="A177" s="118" t="s">
        <v>211</v>
      </c>
      <c r="B177" s="128">
        <v>0</v>
      </c>
      <c r="C177" s="129">
        <f t="shared" si="42"/>
        <v>0</v>
      </c>
      <c r="D177" s="129">
        <f t="shared" si="42"/>
        <v>0</v>
      </c>
      <c r="E177" s="129">
        <f t="shared" si="42"/>
        <v>0</v>
      </c>
      <c r="F177" s="129">
        <f t="shared" si="42"/>
        <v>0</v>
      </c>
      <c r="G177" s="129">
        <f t="shared" si="42"/>
        <v>0</v>
      </c>
      <c r="H177" s="129">
        <f t="shared" si="42"/>
        <v>0</v>
      </c>
      <c r="I177" s="129">
        <f t="shared" si="42"/>
        <v>0</v>
      </c>
      <c r="J177" s="129">
        <f t="shared" si="42"/>
        <v>0</v>
      </c>
      <c r="K177" s="129">
        <f t="shared" si="42"/>
        <v>0</v>
      </c>
      <c r="L177" s="129">
        <f t="shared" si="42"/>
        <v>0</v>
      </c>
      <c r="M177" s="129">
        <f t="shared" si="42"/>
        <v>0</v>
      </c>
      <c r="N177" s="129">
        <f t="shared" si="42"/>
        <v>0</v>
      </c>
      <c r="O177" s="129">
        <f t="shared" si="42"/>
        <v>0</v>
      </c>
      <c r="P177" s="129">
        <f t="shared" si="42"/>
        <v>0</v>
      </c>
      <c r="Q177" s="129">
        <f t="shared" si="42"/>
        <v>0</v>
      </c>
      <c r="R177" s="129">
        <f t="shared" si="42"/>
        <v>0</v>
      </c>
      <c r="S177" s="129">
        <f t="shared" si="43"/>
        <v>0</v>
      </c>
      <c r="T177" s="129">
        <f t="shared" si="43"/>
        <v>0</v>
      </c>
      <c r="U177" s="129">
        <f t="shared" si="43"/>
        <v>0</v>
      </c>
      <c r="V177" s="129">
        <f t="shared" si="43"/>
        <v>0</v>
      </c>
      <c r="W177" s="129">
        <f t="shared" si="43"/>
        <v>0</v>
      </c>
      <c r="X177" s="129">
        <f t="shared" si="43"/>
        <v>0</v>
      </c>
      <c r="Y177" s="129">
        <f t="shared" si="43"/>
        <v>0</v>
      </c>
      <c r="Z177" s="129">
        <f t="shared" si="43"/>
        <v>0</v>
      </c>
      <c r="AA177" s="129">
        <f t="shared" si="43"/>
        <v>0</v>
      </c>
      <c r="AB177" s="129">
        <f t="shared" si="43"/>
        <v>0</v>
      </c>
      <c r="AC177" s="129">
        <f t="shared" si="43"/>
        <v>0</v>
      </c>
      <c r="AD177" s="129">
        <f t="shared" si="43"/>
        <v>0</v>
      </c>
      <c r="AE177" s="129">
        <f t="shared" si="43"/>
        <v>0</v>
      </c>
      <c r="AF177" s="129">
        <f t="shared" si="43"/>
        <v>0</v>
      </c>
      <c r="AG177" s="171">
        <v>1.5</v>
      </c>
      <c r="AH177" s="51"/>
      <c r="AI177" s="52"/>
      <c r="AK177" s="53"/>
    </row>
    <row r="178" spans="1:37" x14ac:dyDescent="0.25">
      <c r="A178" s="118" t="s">
        <v>180</v>
      </c>
      <c r="B178" s="128">
        <v>0.6</v>
      </c>
      <c r="C178" s="129">
        <f t="shared" si="42"/>
        <v>0.6</v>
      </c>
      <c r="D178" s="129">
        <f t="shared" si="42"/>
        <v>0.6</v>
      </c>
      <c r="E178" s="129">
        <f t="shared" si="42"/>
        <v>0.6</v>
      </c>
      <c r="F178" s="129">
        <f t="shared" si="42"/>
        <v>0.6</v>
      </c>
      <c r="G178" s="129">
        <f t="shared" si="42"/>
        <v>0.6</v>
      </c>
      <c r="H178" s="129">
        <f t="shared" si="42"/>
        <v>0.6</v>
      </c>
      <c r="I178" s="129">
        <f t="shared" si="42"/>
        <v>0.6</v>
      </c>
      <c r="J178" s="129">
        <f t="shared" si="42"/>
        <v>0.6</v>
      </c>
      <c r="K178" s="129">
        <f t="shared" si="42"/>
        <v>0.6</v>
      </c>
      <c r="L178" s="129">
        <f t="shared" si="42"/>
        <v>0.6</v>
      </c>
      <c r="M178" s="129">
        <f t="shared" si="42"/>
        <v>0.6</v>
      </c>
      <c r="N178" s="129">
        <f t="shared" si="42"/>
        <v>0.6</v>
      </c>
      <c r="O178" s="129">
        <f t="shared" si="42"/>
        <v>0.6</v>
      </c>
      <c r="P178" s="129">
        <f t="shared" si="42"/>
        <v>0.6</v>
      </c>
      <c r="Q178" s="129">
        <f t="shared" si="42"/>
        <v>0.6</v>
      </c>
      <c r="R178" s="129">
        <f t="shared" si="42"/>
        <v>0.6</v>
      </c>
      <c r="S178" s="129">
        <f t="shared" si="43"/>
        <v>0.6</v>
      </c>
      <c r="T178" s="129">
        <f t="shared" si="43"/>
        <v>0.6</v>
      </c>
      <c r="U178" s="129">
        <f t="shared" si="43"/>
        <v>0.6</v>
      </c>
      <c r="V178" s="129">
        <f t="shared" si="43"/>
        <v>0.6</v>
      </c>
      <c r="W178" s="129">
        <f t="shared" si="43"/>
        <v>0.6</v>
      </c>
      <c r="X178" s="129">
        <f t="shared" si="43"/>
        <v>0.6</v>
      </c>
      <c r="Y178" s="129">
        <f t="shared" si="43"/>
        <v>0.6</v>
      </c>
      <c r="Z178" s="129">
        <f t="shared" si="43"/>
        <v>0.6</v>
      </c>
      <c r="AA178" s="129">
        <f t="shared" si="43"/>
        <v>0.6</v>
      </c>
      <c r="AB178" s="129">
        <f t="shared" si="43"/>
        <v>0.6</v>
      </c>
      <c r="AC178" s="129">
        <f t="shared" si="43"/>
        <v>0.6</v>
      </c>
      <c r="AD178" s="129">
        <f t="shared" si="43"/>
        <v>0.6</v>
      </c>
      <c r="AE178" s="129">
        <f t="shared" si="43"/>
        <v>0.6</v>
      </c>
      <c r="AF178" s="129">
        <f t="shared" si="43"/>
        <v>0.6</v>
      </c>
      <c r="AG178" s="171">
        <v>0.998</v>
      </c>
      <c r="AH178" s="51"/>
      <c r="AI178" s="52"/>
      <c r="AK178" s="53"/>
    </row>
    <row r="179" spans="1:37" x14ac:dyDescent="0.25">
      <c r="A179" s="118" t="s">
        <v>181</v>
      </c>
      <c r="B179" s="128">
        <v>0.6</v>
      </c>
      <c r="C179" s="129">
        <f t="shared" si="42"/>
        <v>0.6</v>
      </c>
      <c r="D179" s="129">
        <f t="shared" si="42"/>
        <v>0.6</v>
      </c>
      <c r="E179" s="129">
        <f t="shared" si="42"/>
        <v>0.6</v>
      </c>
      <c r="F179" s="129">
        <f t="shared" si="42"/>
        <v>0.6</v>
      </c>
      <c r="G179" s="129">
        <f t="shared" si="42"/>
        <v>0.6</v>
      </c>
      <c r="H179" s="129">
        <f t="shared" si="42"/>
        <v>0.6</v>
      </c>
      <c r="I179" s="129">
        <f t="shared" si="42"/>
        <v>0.6</v>
      </c>
      <c r="J179" s="129">
        <f t="shared" si="42"/>
        <v>0.6</v>
      </c>
      <c r="K179" s="129">
        <f t="shared" si="42"/>
        <v>0.6</v>
      </c>
      <c r="L179" s="129">
        <f t="shared" si="42"/>
        <v>0.6</v>
      </c>
      <c r="M179" s="129">
        <f t="shared" si="42"/>
        <v>0.6</v>
      </c>
      <c r="N179" s="129">
        <f t="shared" si="42"/>
        <v>0.6</v>
      </c>
      <c r="O179" s="129">
        <f t="shared" si="42"/>
        <v>0.6</v>
      </c>
      <c r="P179" s="129">
        <f t="shared" si="42"/>
        <v>0.6</v>
      </c>
      <c r="Q179" s="129">
        <f t="shared" si="42"/>
        <v>0.6</v>
      </c>
      <c r="R179" s="129">
        <f t="shared" si="42"/>
        <v>0.6</v>
      </c>
      <c r="S179" s="129">
        <f t="shared" si="43"/>
        <v>0.6</v>
      </c>
      <c r="T179" s="129">
        <f t="shared" si="43"/>
        <v>0.6</v>
      </c>
      <c r="U179" s="129">
        <f t="shared" si="43"/>
        <v>0.6</v>
      </c>
      <c r="V179" s="129">
        <f t="shared" si="43"/>
        <v>0.6</v>
      </c>
      <c r="W179" s="129">
        <f t="shared" si="43"/>
        <v>0.6</v>
      </c>
      <c r="X179" s="129">
        <f t="shared" si="43"/>
        <v>0.6</v>
      </c>
      <c r="Y179" s="129">
        <f t="shared" si="43"/>
        <v>0.6</v>
      </c>
      <c r="Z179" s="129">
        <f t="shared" si="43"/>
        <v>0.6</v>
      </c>
      <c r="AA179" s="129">
        <f t="shared" si="43"/>
        <v>0.6</v>
      </c>
      <c r="AB179" s="129">
        <f t="shared" si="43"/>
        <v>0.6</v>
      </c>
      <c r="AC179" s="129">
        <f t="shared" si="43"/>
        <v>0.6</v>
      </c>
      <c r="AD179" s="129">
        <f t="shared" si="43"/>
        <v>0.6</v>
      </c>
      <c r="AE179" s="129">
        <f t="shared" si="43"/>
        <v>0.6</v>
      </c>
      <c r="AF179" s="129">
        <f t="shared" si="43"/>
        <v>0.6</v>
      </c>
      <c r="AG179" s="171">
        <v>0.997</v>
      </c>
      <c r="AH179" s="51"/>
      <c r="AI179" s="52"/>
      <c r="AK179" s="53"/>
    </row>
    <row r="180" spans="1:37" x14ac:dyDescent="0.25">
      <c r="A180" s="118" t="s">
        <v>182</v>
      </c>
      <c r="B180" s="128">
        <v>0.35</v>
      </c>
      <c r="C180" s="129">
        <f t="shared" si="42"/>
        <v>0.35</v>
      </c>
      <c r="D180" s="129">
        <f t="shared" si="42"/>
        <v>0.35</v>
      </c>
      <c r="E180" s="129">
        <f t="shared" si="42"/>
        <v>0.35</v>
      </c>
      <c r="F180" s="129">
        <f t="shared" si="42"/>
        <v>0.35</v>
      </c>
      <c r="G180" s="129">
        <f t="shared" si="42"/>
        <v>0.35</v>
      </c>
      <c r="H180" s="129">
        <f t="shared" si="42"/>
        <v>0.35</v>
      </c>
      <c r="I180" s="129">
        <f t="shared" si="42"/>
        <v>0.35</v>
      </c>
      <c r="J180" s="129">
        <f t="shared" si="42"/>
        <v>0.35</v>
      </c>
      <c r="K180" s="129">
        <f t="shared" si="42"/>
        <v>0.35</v>
      </c>
      <c r="L180" s="129">
        <f t="shared" si="42"/>
        <v>0.35</v>
      </c>
      <c r="M180" s="129">
        <f t="shared" si="42"/>
        <v>0.35</v>
      </c>
      <c r="N180" s="129">
        <f t="shared" si="42"/>
        <v>0.35</v>
      </c>
      <c r="O180" s="129">
        <f t="shared" si="42"/>
        <v>0.35</v>
      </c>
      <c r="P180" s="129">
        <f t="shared" si="42"/>
        <v>0.35</v>
      </c>
      <c r="Q180" s="129">
        <f t="shared" si="42"/>
        <v>0.35</v>
      </c>
      <c r="R180" s="129">
        <f t="shared" si="42"/>
        <v>0.35</v>
      </c>
      <c r="S180" s="129">
        <f t="shared" si="43"/>
        <v>0.35</v>
      </c>
      <c r="T180" s="129">
        <f t="shared" si="43"/>
        <v>0.35</v>
      </c>
      <c r="U180" s="129">
        <f t="shared" si="43"/>
        <v>0.35</v>
      </c>
      <c r="V180" s="129">
        <f t="shared" si="43"/>
        <v>0.35</v>
      </c>
      <c r="W180" s="129">
        <f t="shared" si="43"/>
        <v>0.35</v>
      </c>
      <c r="X180" s="129">
        <f t="shared" si="43"/>
        <v>0.35</v>
      </c>
      <c r="Y180" s="129">
        <f t="shared" si="43"/>
        <v>0.35</v>
      </c>
      <c r="Z180" s="129">
        <f t="shared" si="43"/>
        <v>0.35</v>
      </c>
      <c r="AA180" s="129">
        <f t="shared" si="43"/>
        <v>0.35</v>
      </c>
      <c r="AB180" s="129">
        <f t="shared" si="43"/>
        <v>0.35</v>
      </c>
      <c r="AC180" s="129">
        <f t="shared" si="43"/>
        <v>0.35</v>
      </c>
      <c r="AD180" s="129">
        <f t="shared" si="43"/>
        <v>0.35</v>
      </c>
      <c r="AE180" s="129">
        <f t="shared" si="43"/>
        <v>0.35</v>
      </c>
      <c r="AF180" s="129">
        <f t="shared" si="43"/>
        <v>0.35</v>
      </c>
      <c r="AG180" s="171">
        <v>0.997</v>
      </c>
      <c r="AH180" s="51"/>
      <c r="AI180" s="52"/>
      <c r="AK180" s="53"/>
    </row>
    <row r="181" spans="1:37" x14ac:dyDescent="0.25">
      <c r="A181" s="118" t="s">
        <v>183</v>
      </c>
      <c r="B181" s="128">
        <v>0.28999999999999998</v>
      </c>
      <c r="C181" s="129">
        <f t="shared" si="42"/>
        <v>0.28999999999999998</v>
      </c>
      <c r="D181" s="129">
        <f t="shared" si="42"/>
        <v>0.28999999999999998</v>
      </c>
      <c r="E181" s="129">
        <f t="shared" si="42"/>
        <v>0.28999999999999998</v>
      </c>
      <c r="F181" s="129">
        <f t="shared" si="42"/>
        <v>0.28999999999999998</v>
      </c>
      <c r="G181" s="129">
        <f t="shared" si="42"/>
        <v>0.28999999999999998</v>
      </c>
      <c r="H181" s="129">
        <f t="shared" si="42"/>
        <v>0.28999999999999998</v>
      </c>
      <c r="I181" s="129">
        <f t="shared" si="42"/>
        <v>0.28999999999999998</v>
      </c>
      <c r="J181" s="129">
        <f t="shared" si="42"/>
        <v>0.28999999999999998</v>
      </c>
      <c r="K181" s="129">
        <f t="shared" si="42"/>
        <v>0.28999999999999998</v>
      </c>
      <c r="L181" s="129">
        <f t="shared" si="42"/>
        <v>0.28999999999999998</v>
      </c>
      <c r="M181" s="129">
        <f t="shared" si="42"/>
        <v>0.28999999999999998</v>
      </c>
      <c r="N181" s="129">
        <f t="shared" si="42"/>
        <v>0.28999999999999998</v>
      </c>
      <c r="O181" s="129">
        <f t="shared" si="42"/>
        <v>0.28999999999999998</v>
      </c>
      <c r="P181" s="129">
        <f t="shared" si="42"/>
        <v>0.28999999999999998</v>
      </c>
      <c r="Q181" s="129">
        <f t="shared" si="42"/>
        <v>0.28999999999999998</v>
      </c>
      <c r="R181" s="129">
        <f t="shared" si="42"/>
        <v>0.28999999999999998</v>
      </c>
      <c r="S181" s="129">
        <f t="shared" si="43"/>
        <v>0.28999999999999998</v>
      </c>
      <c r="T181" s="129">
        <f t="shared" si="43"/>
        <v>0.28999999999999998</v>
      </c>
      <c r="U181" s="129">
        <f t="shared" si="43"/>
        <v>0.28999999999999998</v>
      </c>
      <c r="V181" s="129">
        <f t="shared" si="43"/>
        <v>0.28999999999999998</v>
      </c>
      <c r="W181" s="129">
        <f t="shared" si="43"/>
        <v>0.28999999999999998</v>
      </c>
      <c r="X181" s="129">
        <f t="shared" si="43"/>
        <v>0.28999999999999998</v>
      </c>
      <c r="Y181" s="129">
        <f t="shared" si="43"/>
        <v>0.28999999999999998</v>
      </c>
      <c r="Z181" s="129">
        <f t="shared" si="43"/>
        <v>0.28999999999999998</v>
      </c>
      <c r="AA181" s="129">
        <f t="shared" si="43"/>
        <v>0.28999999999999998</v>
      </c>
      <c r="AB181" s="129">
        <f t="shared" si="43"/>
        <v>0.28999999999999998</v>
      </c>
      <c r="AC181" s="129">
        <f t="shared" si="43"/>
        <v>0.28999999999999998</v>
      </c>
      <c r="AD181" s="129">
        <f t="shared" si="43"/>
        <v>0.28999999999999998</v>
      </c>
      <c r="AE181" s="129">
        <f t="shared" si="43"/>
        <v>0.28999999999999998</v>
      </c>
      <c r="AF181" s="129">
        <f t="shared" si="43"/>
        <v>0.28999999999999998</v>
      </c>
      <c r="AG181" s="171">
        <v>0.996</v>
      </c>
      <c r="AH181" s="51"/>
      <c r="AI181" s="52"/>
      <c r="AK181" s="53"/>
    </row>
    <row r="182" spans="1:37" x14ac:dyDescent="0.25">
      <c r="A182" s="118" t="s">
        <v>184</v>
      </c>
      <c r="B182" s="128">
        <v>0.06</v>
      </c>
      <c r="C182" s="129">
        <f t="shared" si="42"/>
        <v>0.06</v>
      </c>
      <c r="D182" s="129">
        <f t="shared" si="42"/>
        <v>0.06</v>
      </c>
      <c r="E182" s="129">
        <f t="shared" si="42"/>
        <v>0.06</v>
      </c>
      <c r="F182" s="129">
        <f t="shared" si="42"/>
        <v>0.06</v>
      </c>
      <c r="G182" s="129">
        <f t="shared" si="42"/>
        <v>0.06</v>
      </c>
      <c r="H182" s="129">
        <f t="shared" si="42"/>
        <v>0.06</v>
      </c>
      <c r="I182" s="129">
        <f t="shared" si="42"/>
        <v>0.06</v>
      </c>
      <c r="J182" s="129">
        <f t="shared" si="42"/>
        <v>0.06</v>
      </c>
      <c r="K182" s="129">
        <f t="shared" si="42"/>
        <v>0.06</v>
      </c>
      <c r="L182" s="129">
        <f t="shared" si="42"/>
        <v>0.06</v>
      </c>
      <c r="M182" s="129">
        <f t="shared" si="42"/>
        <v>0.06</v>
      </c>
      <c r="N182" s="129">
        <f t="shared" si="42"/>
        <v>0.06</v>
      </c>
      <c r="O182" s="129">
        <f t="shared" si="42"/>
        <v>0.06</v>
      </c>
      <c r="P182" s="129">
        <f t="shared" si="42"/>
        <v>0.06</v>
      </c>
      <c r="Q182" s="129">
        <f t="shared" si="42"/>
        <v>0.06</v>
      </c>
      <c r="R182" s="129">
        <f t="shared" si="42"/>
        <v>0.06</v>
      </c>
      <c r="S182" s="129">
        <f t="shared" si="43"/>
        <v>0.06</v>
      </c>
      <c r="T182" s="129">
        <f t="shared" si="43"/>
        <v>0.06</v>
      </c>
      <c r="U182" s="129">
        <f t="shared" si="43"/>
        <v>0.06</v>
      </c>
      <c r="V182" s="129">
        <f t="shared" si="43"/>
        <v>0.06</v>
      </c>
      <c r="W182" s="129">
        <f t="shared" si="43"/>
        <v>0.06</v>
      </c>
      <c r="X182" s="129">
        <f t="shared" si="43"/>
        <v>0.06</v>
      </c>
      <c r="Y182" s="129">
        <f t="shared" si="43"/>
        <v>0.06</v>
      </c>
      <c r="Z182" s="129">
        <f t="shared" si="43"/>
        <v>0.06</v>
      </c>
      <c r="AA182" s="129">
        <f t="shared" si="43"/>
        <v>0.06</v>
      </c>
      <c r="AB182" s="129">
        <f t="shared" si="43"/>
        <v>0.06</v>
      </c>
      <c r="AC182" s="129">
        <f t="shared" si="43"/>
        <v>0.06</v>
      </c>
      <c r="AD182" s="129">
        <f t="shared" si="43"/>
        <v>0.06</v>
      </c>
      <c r="AE182" s="129">
        <f t="shared" si="43"/>
        <v>0.06</v>
      </c>
      <c r="AF182" s="129">
        <f t="shared" si="43"/>
        <v>0.06</v>
      </c>
      <c r="AG182" s="171">
        <v>0.996</v>
      </c>
      <c r="AH182" s="51"/>
      <c r="AI182" s="52"/>
      <c r="AK182" s="53"/>
    </row>
    <row r="183" spans="1:37" x14ac:dyDescent="0.25">
      <c r="A183" s="118" t="s">
        <v>185</v>
      </c>
      <c r="B183" s="128">
        <v>0.11</v>
      </c>
      <c r="C183" s="129">
        <f t="shared" si="42"/>
        <v>0.11</v>
      </c>
      <c r="D183" s="129">
        <f t="shared" si="42"/>
        <v>0.11</v>
      </c>
      <c r="E183" s="129">
        <f t="shared" si="42"/>
        <v>0.11</v>
      </c>
      <c r="F183" s="129">
        <f t="shared" si="42"/>
        <v>0.11</v>
      </c>
      <c r="G183" s="129">
        <f t="shared" si="42"/>
        <v>0.11</v>
      </c>
      <c r="H183" s="129">
        <f t="shared" si="42"/>
        <v>0.11</v>
      </c>
      <c r="I183" s="129">
        <f t="shared" si="42"/>
        <v>0.11</v>
      </c>
      <c r="J183" s="129">
        <f t="shared" si="42"/>
        <v>0.11</v>
      </c>
      <c r="K183" s="129">
        <f t="shared" si="42"/>
        <v>0.11</v>
      </c>
      <c r="L183" s="129">
        <f t="shared" si="42"/>
        <v>0.11</v>
      </c>
      <c r="M183" s="129">
        <f t="shared" si="42"/>
        <v>0.11</v>
      </c>
      <c r="N183" s="129">
        <f t="shared" si="42"/>
        <v>0.11</v>
      </c>
      <c r="O183" s="129">
        <f t="shared" si="42"/>
        <v>0.11</v>
      </c>
      <c r="P183" s="129">
        <f t="shared" si="42"/>
        <v>0.11</v>
      </c>
      <c r="Q183" s="129">
        <f t="shared" si="42"/>
        <v>0.11</v>
      </c>
      <c r="R183" s="129">
        <f t="shared" si="42"/>
        <v>0.11</v>
      </c>
      <c r="S183" s="129">
        <f t="shared" si="43"/>
        <v>0.11</v>
      </c>
      <c r="T183" s="129">
        <f t="shared" si="43"/>
        <v>0.11</v>
      </c>
      <c r="U183" s="129">
        <f t="shared" si="43"/>
        <v>0.11</v>
      </c>
      <c r="V183" s="129">
        <f t="shared" si="43"/>
        <v>0.11</v>
      </c>
      <c r="W183" s="129">
        <f t="shared" si="43"/>
        <v>0.11</v>
      </c>
      <c r="X183" s="129">
        <f t="shared" si="43"/>
        <v>0.11</v>
      </c>
      <c r="Y183" s="129">
        <f t="shared" si="43"/>
        <v>0.11</v>
      </c>
      <c r="Z183" s="129">
        <f t="shared" si="43"/>
        <v>0.11</v>
      </c>
      <c r="AA183" s="129">
        <f t="shared" si="43"/>
        <v>0.11</v>
      </c>
      <c r="AB183" s="129">
        <f t="shared" si="43"/>
        <v>0.11</v>
      </c>
      <c r="AC183" s="129">
        <f t="shared" si="43"/>
        <v>0.11</v>
      </c>
      <c r="AD183" s="129">
        <f t="shared" si="43"/>
        <v>0.11</v>
      </c>
      <c r="AE183" s="129">
        <f t="shared" si="43"/>
        <v>0.11</v>
      </c>
      <c r="AF183" s="129">
        <f t="shared" si="43"/>
        <v>0.11</v>
      </c>
      <c r="AG183" s="171">
        <v>0.996</v>
      </c>
      <c r="AH183" s="51"/>
      <c r="AI183" s="52"/>
      <c r="AK183" s="53"/>
    </row>
    <row r="184" spans="1:37" x14ac:dyDescent="0.25">
      <c r="A184" s="118" t="s">
        <v>186</v>
      </c>
      <c r="B184" s="128">
        <v>0.1</v>
      </c>
      <c r="C184" s="129">
        <f t="shared" si="42"/>
        <v>0.1</v>
      </c>
      <c r="D184" s="129">
        <f t="shared" si="42"/>
        <v>0.1</v>
      </c>
      <c r="E184" s="129">
        <f t="shared" si="42"/>
        <v>0.1</v>
      </c>
      <c r="F184" s="129">
        <f t="shared" si="42"/>
        <v>0.1</v>
      </c>
      <c r="G184" s="129">
        <f t="shared" si="42"/>
        <v>0.1</v>
      </c>
      <c r="H184" s="129">
        <f t="shared" si="42"/>
        <v>0.1</v>
      </c>
      <c r="I184" s="129">
        <f t="shared" si="42"/>
        <v>0.1</v>
      </c>
      <c r="J184" s="129">
        <f t="shared" si="42"/>
        <v>0.1</v>
      </c>
      <c r="K184" s="129">
        <f t="shared" si="42"/>
        <v>0.1</v>
      </c>
      <c r="L184" s="129">
        <f t="shared" si="42"/>
        <v>0.1</v>
      </c>
      <c r="M184" s="129">
        <f t="shared" si="42"/>
        <v>0.1</v>
      </c>
      <c r="N184" s="129">
        <f t="shared" si="42"/>
        <v>0.1</v>
      </c>
      <c r="O184" s="129">
        <f t="shared" si="42"/>
        <v>0.1</v>
      </c>
      <c r="P184" s="129">
        <f t="shared" si="42"/>
        <v>0.1</v>
      </c>
      <c r="Q184" s="129">
        <f t="shared" si="42"/>
        <v>0.1</v>
      </c>
      <c r="R184" s="129">
        <f t="shared" si="43"/>
        <v>0.1</v>
      </c>
      <c r="S184" s="129">
        <f t="shared" si="43"/>
        <v>0.1</v>
      </c>
      <c r="T184" s="129">
        <f t="shared" si="43"/>
        <v>0.1</v>
      </c>
      <c r="U184" s="129">
        <f t="shared" si="43"/>
        <v>0.1</v>
      </c>
      <c r="V184" s="129">
        <f t="shared" si="43"/>
        <v>0.1</v>
      </c>
      <c r="W184" s="129">
        <f t="shared" si="43"/>
        <v>0.1</v>
      </c>
      <c r="X184" s="129">
        <f t="shared" si="43"/>
        <v>0.1</v>
      </c>
      <c r="Y184" s="129">
        <f t="shared" si="43"/>
        <v>0.1</v>
      </c>
      <c r="Z184" s="129">
        <f t="shared" si="43"/>
        <v>0.1</v>
      </c>
      <c r="AA184" s="129">
        <f t="shared" si="43"/>
        <v>0.1</v>
      </c>
      <c r="AB184" s="129">
        <f t="shared" si="43"/>
        <v>0.1</v>
      </c>
      <c r="AC184" s="129">
        <f t="shared" si="43"/>
        <v>0.1</v>
      </c>
      <c r="AD184" s="129">
        <f t="shared" si="43"/>
        <v>0.1</v>
      </c>
      <c r="AE184" s="129">
        <f t="shared" si="43"/>
        <v>0.1</v>
      </c>
      <c r="AF184" s="129">
        <f t="shared" si="43"/>
        <v>0.1</v>
      </c>
      <c r="AG184" s="171">
        <v>0.995</v>
      </c>
      <c r="AH184" s="51"/>
      <c r="AI184" s="52"/>
      <c r="AK184" s="53"/>
    </row>
    <row r="185" spans="1:37" x14ac:dyDescent="0.25">
      <c r="A185" s="118" t="s">
        <v>187</v>
      </c>
      <c r="B185" s="128">
        <v>0.09</v>
      </c>
      <c r="C185" s="129">
        <f t="shared" si="42"/>
        <v>0.09</v>
      </c>
      <c r="D185" s="129">
        <f t="shared" si="42"/>
        <v>0.09</v>
      </c>
      <c r="E185" s="129">
        <f t="shared" si="42"/>
        <v>0.09</v>
      </c>
      <c r="F185" s="129">
        <f t="shared" si="42"/>
        <v>0.09</v>
      </c>
      <c r="G185" s="129">
        <f t="shared" si="42"/>
        <v>0.09</v>
      </c>
      <c r="H185" s="129">
        <f t="shared" si="42"/>
        <v>0.09</v>
      </c>
      <c r="I185" s="129">
        <f t="shared" si="42"/>
        <v>0.09</v>
      </c>
      <c r="J185" s="129">
        <f t="shared" si="42"/>
        <v>0.09</v>
      </c>
      <c r="K185" s="129">
        <f t="shared" si="42"/>
        <v>0.09</v>
      </c>
      <c r="L185" s="129">
        <f t="shared" si="42"/>
        <v>0.09</v>
      </c>
      <c r="M185" s="129">
        <f t="shared" si="42"/>
        <v>0.09</v>
      </c>
      <c r="N185" s="129">
        <f t="shared" si="42"/>
        <v>0.09</v>
      </c>
      <c r="O185" s="129">
        <f t="shared" si="42"/>
        <v>0.09</v>
      </c>
      <c r="P185" s="129">
        <f t="shared" si="42"/>
        <v>0.09</v>
      </c>
      <c r="Q185" s="129">
        <f t="shared" si="42"/>
        <v>0.09</v>
      </c>
      <c r="R185" s="129">
        <f t="shared" si="43"/>
        <v>0.09</v>
      </c>
      <c r="S185" s="129">
        <f t="shared" si="43"/>
        <v>0.09</v>
      </c>
      <c r="T185" s="129">
        <f t="shared" si="43"/>
        <v>0.09</v>
      </c>
      <c r="U185" s="129">
        <f t="shared" si="43"/>
        <v>0.09</v>
      </c>
      <c r="V185" s="129">
        <f t="shared" si="43"/>
        <v>0.09</v>
      </c>
      <c r="W185" s="129">
        <f t="shared" si="43"/>
        <v>0.09</v>
      </c>
      <c r="X185" s="129">
        <f t="shared" si="43"/>
        <v>0.09</v>
      </c>
      <c r="Y185" s="129">
        <f t="shared" si="43"/>
        <v>0.09</v>
      </c>
      <c r="Z185" s="129">
        <f t="shared" si="43"/>
        <v>0.09</v>
      </c>
      <c r="AA185" s="129">
        <f t="shared" si="43"/>
        <v>0.09</v>
      </c>
      <c r="AB185" s="129">
        <f t="shared" si="43"/>
        <v>0.09</v>
      </c>
      <c r="AC185" s="129">
        <f t="shared" si="43"/>
        <v>0.09</v>
      </c>
      <c r="AD185" s="129">
        <f t="shared" si="43"/>
        <v>0.09</v>
      </c>
      <c r="AE185" s="129">
        <f t="shared" si="43"/>
        <v>0.09</v>
      </c>
      <c r="AF185" s="129">
        <f t="shared" si="43"/>
        <v>0.09</v>
      </c>
      <c r="AG185" s="171">
        <v>0.99299999999999999</v>
      </c>
      <c r="AH185" s="51"/>
      <c r="AI185" s="52"/>
      <c r="AK185" s="53"/>
    </row>
    <row r="186" spans="1:37" x14ac:dyDescent="0.25">
      <c r="A186" s="118" t="s">
        <v>188</v>
      </c>
      <c r="B186" s="50">
        <v>0.04</v>
      </c>
      <c r="C186" s="129">
        <f t="shared" si="42"/>
        <v>0.04</v>
      </c>
      <c r="D186" s="129">
        <f t="shared" si="42"/>
        <v>0.04</v>
      </c>
      <c r="E186" s="129">
        <f t="shared" si="42"/>
        <v>0.04</v>
      </c>
      <c r="F186" s="129">
        <f t="shared" si="42"/>
        <v>0.04</v>
      </c>
      <c r="G186" s="129">
        <f t="shared" si="42"/>
        <v>0.04</v>
      </c>
      <c r="H186" s="129">
        <f t="shared" si="42"/>
        <v>0.04</v>
      </c>
      <c r="I186" s="129">
        <f t="shared" si="42"/>
        <v>0.04</v>
      </c>
      <c r="J186" s="129">
        <f t="shared" si="42"/>
        <v>0.04</v>
      </c>
      <c r="K186" s="129">
        <f t="shared" si="42"/>
        <v>0.04</v>
      </c>
      <c r="L186" s="129">
        <f t="shared" si="42"/>
        <v>0.04</v>
      </c>
      <c r="M186" s="129">
        <f t="shared" si="42"/>
        <v>0.04</v>
      </c>
      <c r="N186" s="129">
        <f t="shared" si="42"/>
        <v>0.04</v>
      </c>
      <c r="O186" s="129">
        <f t="shared" si="42"/>
        <v>0.04</v>
      </c>
      <c r="P186" s="129">
        <f t="shared" si="42"/>
        <v>0.04</v>
      </c>
      <c r="Q186" s="129">
        <f t="shared" si="42"/>
        <v>0.04</v>
      </c>
      <c r="R186" s="129">
        <f t="shared" si="43"/>
        <v>0.04</v>
      </c>
      <c r="S186" s="129">
        <f t="shared" si="43"/>
        <v>0.04</v>
      </c>
      <c r="T186" s="129">
        <f t="shared" si="43"/>
        <v>0.04</v>
      </c>
      <c r="U186" s="129">
        <f t="shared" si="43"/>
        <v>0.04</v>
      </c>
      <c r="V186" s="129">
        <f t="shared" si="43"/>
        <v>0.04</v>
      </c>
      <c r="W186" s="129">
        <f t="shared" si="43"/>
        <v>0.04</v>
      </c>
      <c r="X186" s="129">
        <f t="shared" si="43"/>
        <v>0.04</v>
      </c>
      <c r="Y186" s="129">
        <f t="shared" si="43"/>
        <v>0.04</v>
      </c>
      <c r="Z186" s="129">
        <f t="shared" si="43"/>
        <v>0.04</v>
      </c>
      <c r="AA186" s="129">
        <f t="shared" si="43"/>
        <v>0.04</v>
      </c>
      <c r="AB186" s="129">
        <f t="shared" si="43"/>
        <v>0.04</v>
      </c>
      <c r="AC186" s="129">
        <f t="shared" si="43"/>
        <v>0.04</v>
      </c>
      <c r="AD186" s="129">
        <f t="shared" si="43"/>
        <v>0.04</v>
      </c>
      <c r="AE186" s="129">
        <f t="shared" si="43"/>
        <v>0.04</v>
      </c>
      <c r="AF186" s="129">
        <f t="shared" si="43"/>
        <v>0.04</v>
      </c>
      <c r="AG186" s="171">
        <v>0.99</v>
      </c>
      <c r="AH186" s="51"/>
      <c r="AI186" s="52"/>
      <c r="AK186" s="53"/>
    </row>
    <row r="187" spans="1:37" x14ac:dyDescent="0.25">
      <c r="A187" s="118" t="s">
        <v>189</v>
      </c>
      <c r="B187" s="50">
        <v>2.3E-2</v>
      </c>
      <c r="C187" s="129">
        <f>B187</f>
        <v>2.3E-2</v>
      </c>
      <c r="D187" s="129">
        <f t="shared" si="42"/>
        <v>2.3E-2</v>
      </c>
      <c r="E187" s="129">
        <f t="shared" si="42"/>
        <v>2.3E-2</v>
      </c>
      <c r="F187" s="129">
        <f t="shared" si="42"/>
        <v>2.3E-2</v>
      </c>
      <c r="G187" s="129">
        <f t="shared" si="42"/>
        <v>2.3E-2</v>
      </c>
      <c r="H187" s="129">
        <f t="shared" si="42"/>
        <v>2.3E-2</v>
      </c>
      <c r="I187" s="129">
        <f t="shared" si="42"/>
        <v>2.3E-2</v>
      </c>
      <c r="J187" s="129">
        <f t="shared" si="42"/>
        <v>2.3E-2</v>
      </c>
      <c r="K187" s="129">
        <f t="shared" si="42"/>
        <v>2.3E-2</v>
      </c>
      <c r="L187" s="129">
        <f t="shared" si="42"/>
        <v>2.3E-2</v>
      </c>
      <c r="M187" s="129">
        <f t="shared" si="42"/>
        <v>2.3E-2</v>
      </c>
      <c r="N187" s="129">
        <f t="shared" si="42"/>
        <v>2.3E-2</v>
      </c>
      <c r="O187" s="129">
        <f t="shared" si="42"/>
        <v>2.3E-2</v>
      </c>
      <c r="P187" s="129">
        <f t="shared" si="42"/>
        <v>2.3E-2</v>
      </c>
      <c r="Q187" s="129">
        <f t="shared" si="42"/>
        <v>2.3E-2</v>
      </c>
      <c r="R187" s="129">
        <f t="shared" si="43"/>
        <v>2.3E-2</v>
      </c>
      <c r="S187" s="129">
        <f t="shared" si="43"/>
        <v>2.3E-2</v>
      </c>
      <c r="T187" s="129">
        <f t="shared" si="43"/>
        <v>2.3E-2</v>
      </c>
      <c r="U187" s="129">
        <f t="shared" si="43"/>
        <v>2.3E-2</v>
      </c>
      <c r="V187" s="129">
        <f t="shared" si="43"/>
        <v>2.3E-2</v>
      </c>
      <c r="W187" s="129">
        <f t="shared" si="43"/>
        <v>2.3E-2</v>
      </c>
      <c r="X187" s="129">
        <f t="shared" si="43"/>
        <v>2.3E-2</v>
      </c>
      <c r="Y187" s="129">
        <f t="shared" si="43"/>
        <v>2.3E-2</v>
      </c>
      <c r="Z187" s="129">
        <f t="shared" si="43"/>
        <v>2.3E-2</v>
      </c>
      <c r="AA187" s="129">
        <f t="shared" si="43"/>
        <v>2.3E-2</v>
      </c>
      <c r="AB187" s="129">
        <f t="shared" si="43"/>
        <v>2.3E-2</v>
      </c>
      <c r="AC187" s="129">
        <f t="shared" si="43"/>
        <v>2.3E-2</v>
      </c>
      <c r="AD187" s="129">
        <f t="shared" si="43"/>
        <v>2.3E-2</v>
      </c>
      <c r="AE187" s="129">
        <f t="shared" si="43"/>
        <v>2.3E-2</v>
      </c>
      <c r="AF187" s="129">
        <f t="shared" si="43"/>
        <v>2.3E-2</v>
      </c>
      <c r="AG187" s="171">
        <v>0.97899999999999998</v>
      </c>
      <c r="AH187" s="51"/>
      <c r="AI187" s="52"/>
      <c r="AK187" s="53"/>
    </row>
    <row r="188" spans="1:37" ht="15.75" thickBot="1" x14ac:dyDescent="0.3">
      <c r="A188" s="130" t="s">
        <v>206</v>
      </c>
      <c r="B188" s="131">
        <f t="shared" ref="B188:AG188" si="44">SUM(B98:B187)</f>
        <v>194.70600000000002</v>
      </c>
      <c r="C188" s="131">
        <f t="shared" si="44"/>
        <v>194.70600000000002</v>
      </c>
      <c r="D188" s="131">
        <f t="shared" si="44"/>
        <v>194.70600000000002</v>
      </c>
      <c r="E188" s="131">
        <f t="shared" si="44"/>
        <v>194.70600000000002</v>
      </c>
      <c r="F188" s="131">
        <f t="shared" si="44"/>
        <v>194.70600000000002</v>
      </c>
      <c r="G188" s="131">
        <f t="shared" si="44"/>
        <v>194.70600000000002</v>
      </c>
      <c r="H188" s="131">
        <f t="shared" si="44"/>
        <v>194.70600000000002</v>
      </c>
      <c r="I188" s="131">
        <f t="shared" si="44"/>
        <v>192.10600000000005</v>
      </c>
      <c r="J188" s="131">
        <f t="shared" si="44"/>
        <v>192.10600000000005</v>
      </c>
      <c r="K188" s="131">
        <f t="shared" si="44"/>
        <v>192.10600000000005</v>
      </c>
      <c r="L188" s="131">
        <f t="shared" si="44"/>
        <v>192.10600000000005</v>
      </c>
      <c r="M188" s="131">
        <f t="shared" si="44"/>
        <v>192.10600000000005</v>
      </c>
      <c r="N188" s="131">
        <f t="shared" si="44"/>
        <v>192.10600000000005</v>
      </c>
      <c r="O188" s="131">
        <f t="shared" si="44"/>
        <v>192.10600000000005</v>
      </c>
      <c r="P188" s="131">
        <f t="shared" si="44"/>
        <v>192.10600000000005</v>
      </c>
      <c r="Q188" s="131">
        <f t="shared" si="44"/>
        <v>192.10600000000005</v>
      </c>
      <c r="R188" s="131">
        <f t="shared" si="44"/>
        <v>192.10600000000005</v>
      </c>
      <c r="S188" s="131">
        <f t="shared" si="44"/>
        <v>192.10600000000005</v>
      </c>
      <c r="T188" s="131">
        <f t="shared" si="44"/>
        <v>192.10600000000005</v>
      </c>
      <c r="U188" s="131">
        <f t="shared" si="44"/>
        <v>192.10600000000005</v>
      </c>
      <c r="V188" s="131">
        <f t="shared" si="44"/>
        <v>192.10600000000005</v>
      </c>
      <c r="W188" s="131">
        <f t="shared" si="44"/>
        <v>192.10600000000005</v>
      </c>
      <c r="X188" s="131">
        <f t="shared" si="44"/>
        <v>192.10600000000005</v>
      </c>
      <c r="Y188" s="131">
        <f t="shared" si="44"/>
        <v>192.10600000000005</v>
      </c>
      <c r="Z188" s="131">
        <f t="shared" si="44"/>
        <v>192.10600000000005</v>
      </c>
      <c r="AA188" s="131">
        <f t="shared" si="44"/>
        <v>192.10600000000005</v>
      </c>
      <c r="AB188" s="131">
        <f t="shared" si="44"/>
        <v>192.10600000000005</v>
      </c>
      <c r="AC188" s="131">
        <f t="shared" si="44"/>
        <v>192.10600000000005</v>
      </c>
      <c r="AD188" s="131">
        <f t="shared" si="44"/>
        <v>192.10600000000005</v>
      </c>
      <c r="AE188" s="131">
        <f t="shared" si="44"/>
        <v>192.10600000000005</v>
      </c>
      <c r="AF188" s="131">
        <f t="shared" si="44"/>
        <v>192.10600000000005</v>
      </c>
      <c r="AG188" s="132">
        <f t="shared" si="44"/>
        <v>412.72299999999984</v>
      </c>
      <c r="AH188" s="51"/>
      <c r="AI188" s="52"/>
      <c r="AK188" s="53"/>
    </row>
    <row r="189" spans="1:37" ht="15.75" thickBot="1" x14ac:dyDescent="0.3">
      <c r="A189" s="29" t="s">
        <v>32</v>
      </c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51"/>
      <c r="AI189" s="52"/>
      <c r="AK189" s="53"/>
    </row>
    <row r="190" spans="1:37" x14ac:dyDescent="0.25">
      <c r="A190" s="111" t="s">
        <v>63</v>
      </c>
      <c r="B190" s="133">
        <v>0.3</v>
      </c>
      <c r="C190" s="133">
        <f t="shared" ref="C190:R195" si="45">B190</f>
        <v>0.3</v>
      </c>
      <c r="D190" s="133">
        <f t="shared" si="45"/>
        <v>0.3</v>
      </c>
      <c r="E190" s="133">
        <f t="shared" si="45"/>
        <v>0.3</v>
      </c>
      <c r="F190" s="133">
        <f t="shared" si="45"/>
        <v>0.3</v>
      </c>
      <c r="G190" s="133">
        <f t="shared" si="45"/>
        <v>0.3</v>
      </c>
      <c r="H190" s="133">
        <f t="shared" si="45"/>
        <v>0.3</v>
      </c>
      <c r="I190" s="133">
        <f t="shared" si="45"/>
        <v>0.3</v>
      </c>
      <c r="J190" s="133">
        <f t="shared" si="45"/>
        <v>0.3</v>
      </c>
      <c r="K190" s="133">
        <f t="shared" si="45"/>
        <v>0.3</v>
      </c>
      <c r="L190" s="133">
        <f t="shared" si="45"/>
        <v>0.3</v>
      </c>
      <c r="M190" s="133">
        <f t="shared" si="45"/>
        <v>0.3</v>
      </c>
      <c r="N190" s="133">
        <f t="shared" si="45"/>
        <v>0.3</v>
      </c>
      <c r="O190" s="133">
        <f t="shared" si="45"/>
        <v>0.3</v>
      </c>
      <c r="P190" s="133">
        <f t="shared" si="45"/>
        <v>0.3</v>
      </c>
      <c r="Q190" s="133">
        <f t="shared" si="45"/>
        <v>0.3</v>
      </c>
      <c r="R190" s="133">
        <f t="shared" si="45"/>
        <v>0.3</v>
      </c>
      <c r="S190" s="133">
        <f t="shared" ref="S190:AF195" si="46">R190</f>
        <v>0.3</v>
      </c>
      <c r="T190" s="133">
        <f t="shared" si="46"/>
        <v>0.3</v>
      </c>
      <c r="U190" s="133">
        <f t="shared" si="46"/>
        <v>0.3</v>
      </c>
      <c r="V190" s="133">
        <f t="shared" si="46"/>
        <v>0.3</v>
      </c>
      <c r="W190" s="133">
        <f t="shared" si="46"/>
        <v>0.3</v>
      </c>
      <c r="X190" s="133">
        <f t="shared" si="46"/>
        <v>0.3</v>
      </c>
      <c r="Y190" s="133">
        <f t="shared" si="46"/>
        <v>0.3</v>
      </c>
      <c r="Z190" s="133">
        <f t="shared" si="46"/>
        <v>0.3</v>
      </c>
      <c r="AA190" s="133">
        <f t="shared" si="46"/>
        <v>0.3</v>
      </c>
      <c r="AB190" s="133">
        <f t="shared" si="46"/>
        <v>0.3</v>
      </c>
      <c r="AC190" s="133">
        <f t="shared" si="46"/>
        <v>0.3</v>
      </c>
      <c r="AD190" s="133">
        <f t="shared" si="46"/>
        <v>0.3</v>
      </c>
      <c r="AE190" s="133">
        <f t="shared" si="46"/>
        <v>0.3</v>
      </c>
      <c r="AF190" s="133">
        <f t="shared" si="46"/>
        <v>0.3</v>
      </c>
      <c r="AG190" s="134">
        <v>2.4</v>
      </c>
      <c r="AH190" s="51"/>
      <c r="AI190" s="52"/>
      <c r="AK190" s="53"/>
    </row>
    <row r="191" spans="1:37" x14ac:dyDescent="0.25">
      <c r="A191" s="116" t="s">
        <v>64</v>
      </c>
      <c r="B191" s="129">
        <v>0.4</v>
      </c>
      <c r="C191" s="129">
        <f t="shared" si="45"/>
        <v>0.4</v>
      </c>
      <c r="D191" s="129">
        <f t="shared" si="45"/>
        <v>0.4</v>
      </c>
      <c r="E191" s="129">
        <f t="shared" si="45"/>
        <v>0.4</v>
      </c>
      <c r="F191" s="129">
        <f t="shared" si="45"/>
        <v>0.4</v>
      </c>
      <c r="G191" s="129">
        <f t="shared" si="45"/>
        <v>0.4</v>
      </c>
      <c r="H191" s="129">
        <f t="shared" si="45"/>
        <v>0.4</v>
      </c>
      <c r="I191" s="129">
        <f t="shared" si="45"/>
        <v>0.4</v>
      </c>
      <c r="J191" s="129">
        <f t="shared" si="45"/>
        <v>0.4</v>
      </c>
      <c r="K191" s="129">
        <f t="shared" si="45"/>
        <v>0.4</v>
      </c>
      <c r="L191" s="129">
        <f t="shared" si="45"/>
        <v>0.4</v>
      </c>
      <c r="M191" s="129">
        <f t="shared" si="45"/>
        <v>0.4</v>
      </c>
      <c r="N191" s="129">
        <f t="shared" si="45"/>
        <v>0.4</v>
      </c>
      <c r="O191" s="129">
        <f t="shared" si="45"/>
        <v>0.4</v>
      </c>
      <c r="P191" s="129">
        <f t="shared" si="45"/>
        <v>0.4</v>
      </c>
      <c r="Q191" s="129">
        <f t="shared" si="45"/>
        <v>0.4</v>
      </c>
      <c r="R191" s="129">
        <f t="shared" si="45"/>
        <v>0.4</v>
      </c>
      <c r="S191" s="129">
        <f t="shared" si="46"/>
        <v>0.4</v>
      </c>
      <c r="T191" s="129">
        <f t="shared" si="46"/>
        <v>0.4</v>
      </c>
      <c r="U191" s="129">
        <f t="shared" si="46"/>
        <v>0.4</v>
      </c>
      <c r="V191" s="129">
        <f>U191</f>
        <v>0.4</v>
      </c>
      <c r="W191" s="129">
        <f>V191</f>
        <v>0.4</v>
      </c>
      <c r="X191" s="129">
        <f t="shared" si="46"/>
        <v>0.4</v>
      </c>
      <c r="Y191" s="129">
        <f t="shared" si="46"/>
        <v>0.4</v>
      </c>
      <c r="Z191" s="129">
        <f t="shared" si="46"/>
        <v>0.4</v>
      </c>
      <c r="AA191" s="129">
        <f t="shared" si="46"/>
        <v>0.4</v>
      </c>
      <c r="AB191" s="129">
        <f t="shared" si="46"/>
        <v>0.4</v>
      </c>
      <c r="AC191" s="129">
        <f t="shared" si="46"/>
        <v>0.4</v>
      </c>
      <c r="AD191" s="129">
        <f t="shared" si="46"/>
        <v>0.4</v>
      </c>
      <c r="AE191" s="129">
        <f t="shared" si="46"/>
        <v>0.4</v>
      </c>
      <c r="AF191" s="129">
        <f t="shared" si="46"/>
        <v>0.4</v>
      </c>
      <c r="AG191" s="135">
        <v>2</v>
      </c>
      <c r="AH191" s="51"/>
      <c r="AI191" s="52"/>
      <c r="AK191" s="53"/>
    </row>
    <row r="192" spans="1:37" x14ac:dyDescent="0.25">
      <c r="A192" s="116" t="s">
        <v>65</v>
      </c>
      <c r="B192" s="129">
        <v>1.5</v>
      </c>
      <c r="C192" s="129">
        <f t="shared" si="45"/>
        <v>1.5</v>
      </c>
      <c r="D192" s="129">
        <f t="shared" si="45"/>
        <v>1.5</v>
      </c>
      <c r="E192" s="129">
        <f t="shared" si="45"/>
        <v>1.5</v>
      </c>
      <c r="F192" s="129">
        <f t="shared" si="45"/>
        <v>1.5</v>
      </c>
      <c r="G192" s="129">
        <f t="shared" si="45"/>
        <v>1.5</v>
      </c>
      <c r="H192" s="129">
        <f t="shared" si="45"/>
        <v>1.5</v>
      </c>
      <c r="I192" s="129">
        <f t="shared" si="45"/>
        <v>1.5</v>
      </c>
      <c r="J192" s="129">
        <f t="shared" si="45"/>
        <v>1.5</v>
      </c>
      <c r="K192" s="129">
        <f t="shared" si="45"/>
        <v>1.5</v>
      </c>
      <c r="L192" s="129">
        <f t="shared" si="45"/>
        <v>1.5</v>
      </c>
      <c r="M192" s="129">
        <f t="shared" si="45"/>
        <v>1.5</v>
      </c>
      <c r="N192" s="129">
        <f t="shared" si="45"/>
        <v>1.5</v>
      </c>
      <c r="O192" s="129">
        <f t="shared" si="45"/>
        <v>1.5</v>
      </c>
      <c r="P192" s="129">
        <f t="shared" si="45"/>
        <v>1.5</v>
      </c>
      <c r="Q192" s="129">
        <f t="shared" si="45"/>
        <v>1.5</v>
      </c>
      <c r="R192" s="129">
        <f t="shared" si="45"/>
        <v>1.5</v>
      </c>
      <c r="S192" s="129">
        <f t="shared" si="46"/>
        <v>1.5</v>
      </c>
      <c r="T192" s="129">
        <f t="shared" si="46"/>
        <v>1.5</v>
      </c>
      <c r="U192" s="129">
        <f t="shared" si="46"/>
        <v>1.5</v>
      </c>
      <c r="V192" s="129">
        <f t="shared" si="46"/>
        <v>1.5</v>
      </c>
      <c r="W192" s="129">
        <f t="shared" si="46"/>
        <v>1.5</v>
      </c>
      <c r="X192" s="129">
        <f t="shared" si="46"/>
        <v>1.5</v>
      </c>
      <c r="Y192" s="129">
        <f t="shared" si="46"/>
        <v>1.5</v>
      </c>
      <c r="Z192" s="129">
        <f t="shared" si="46"/>
        <v>1.5</v>
      </c>
      <c r="AA192" s="129">
        <f t="shared" si="46"/>
        <v>1.5</v>
      </c>
      <c r="AB192" s="129">
        <f t="shared" si="46"/>
        <v>1.5</v>
      </c>
      <c r="AC192" s="129">
        <f t="shared" si="46"/>
        <v>1.5</v>
      </c>
      <c r="AD192" s="129">
        <f t="shared" si="46"/>
        <v>1.5</v>
      </c>
      <c r="AE192" s="129">
        <f t="shared" si="46"/>
        <v>1.5</v>
      </c>
      <c r="AF192" s="129">
        <f t="shared" si="46"/>
        <v>1.5</v>
      </c>
      <c r="AG192" s="135">
        <v>1.5</v>
      </c>
      <c r="AH192" s="51"/>
      <c r="AI192" s="52"/>
      <c r="AK192" s="53"/>
    </row>
    <row r="193" spans="1:37" x14ac:dyDescent="0.25">
      <c r="A193" s="116" t="s">
        <v>66</v>
      </c>
      <c r="B193" s="129">
        <v>0.3</v>
      </c>
      <c r="C193" s="129">
        <f t="shared" si="45"/>
        <v>0.3</v>
      </c>
      <c r="D193" s="129">
        <f t="shared" si="45"/>
        <v>0.3</v>
      </c>
      <c r="E193" s="129">
        <f t="shared" si="45"/>
        <v>0.3</v>
      </c>
      <c r="F193" s="129">
        <f t="shared" si="45"/>
        <v>0.3</v>
      </c>
      <c r="G193" s="129">
        <f t="shared" si="45"/>
        <v>0.3</v>
      </c>
      <c r="H193" s="129">
        <f t="shared" si="45"/>
        <v>0.3</v>
      </c>
      <c r="I193" s="129">
        <f t="shared" si="45"/>
        <v>0.3</v>
      </c>
      <c r="J193" s="129">
        <f t="shared" si="45"/>
        <v>0.3</v>
      </c>
      <c r="K193" s="129">
        <f t="shared" si="45"/>
        <v>0.3</v>
      </c>
      <c r="L193" s="129">
        <f t="shared" si="45"/>
        <v>0.3</v>
      </c>
      <c r="M193" s="129">
        <f t="shared" si="45"/>
        <v>0.3</v>
      </c>
      <c r="N193" s="129">
        <f t="shared" si="45"/>
        <v>0.3</v>
      </c>
      <c r="O193" s="129">
        <f t="shared" si="45"/>
        <v>0.3</v>
      </c>
      <c r="P193" s="129">
        <f t="shared" si="45"/>
        <v>0.3</v>
      </c>
      <c r="Q193" s="129">
        <f t="shared" si="45"/>
        <v>0.3</v>
      </c>
      <c r="R193" s="129">
        <f t="shared" si="45"/>
        <v>0.3</v>
      </c>
      <c r="S193" s="129">
        <f t="shared" si="46"/>
        <v>0.3</v>
      </c>
      <c r="T193" s="129">
        <f t="shared" si="46"/>
        <v>0.3</v>
      </c>
      <c r="U193" s="129">
        <f t="shared" si="46"/>
        <v>0.3</v>
      </c>
      <c r="V193" s="129">
        <f t="shared" si="46"/>
        <v>0.3</v>
      </c>
      <c r="W193" s="129">
        <f t="shared" si="46"/>
        <v>0.3</v>
      </c>
      <c r="X193" s="129">
        <f t="shared" si="46"/>
        <v>0.3</v>
      </c>
      <c r="Y193" s="129">
        <f t="shared" si="46"/>
        <v>0.3</v>
      </c>
      <c r="Z193" s="129">
        <f t="shared" si="46"/>
        <v>0.3</v>
      </c>
      <c r="AA193" s="129">
        <f t="shared" si="46"/>
        <v>0.3</v>
      </c>
      <c r="AB193" s="129">
        <f t="shared" si="46"/>
        <v>0.3</v>
      </c>
      <c r="AC193" s="129">
        <f t="shared" si="46"/>
        <v>0.3</v>
      </c>
      <c r="AD193" s="129">
        <f t="shared" si="46"/>
        <v>0.3</v>
      </c>
      <c r="AE193" s="129">
        <f t="shared" si="46"/>
        <v>0.3</v>
      </c>
      <c r="AF193" s="129">
        <f t="shared" si="46"/>
        <v>0.3</v>
      </c>
      <c r="AG193" s="135">
        <v>1</v>
      </c>
      <c r="AH193" s="51"/>
      <c r="AI193" s="52"/>
      <c r="AK193" s="53"/>
    </row>
    <row r="194" spans="1:37" x14ac:dyDescent="0.25">
      <c r="A194" s="116" t="s">
        <v>67</v>
      </c>
      <c r="B194" s="129">
        <v>0.4</v>
      </c>
      <c r="C194" s="129">
        <f t="shared" si="45"/>
        <v>0.4</v>
      </c>
      <c r="D194" s="129">
        <f t="shared" si="45"/>
        <v>0.4</v>
      </c>
      <c r="E194" s="129">
        <f t="shared" si="45"/>
        <v>0.4</v>
      </c>
      <c r="F194" s="129">
        <f t="shared" si="45"/>
        <v>0.4</v>
      </c>
      <c r="G194" s="129">
        <f t="shared" si="45"/>
        <v>0.4</v>
      </c>
      <c r="H194" s="129">
        <f t="shared" si="45"/>
        <v>0.4</v>
      </c>
      <c r="I194" s="129">
        <f t="shared" si="45"/>
        <v>0.4</v>
      </c>
      <c r="J194" s="129">
        <f t="shared" si="45"/>
        <v>0.4</v>
      </c>
      <c r="K194" s="129">
        <f t="shared" si="45"/>
        <v>0.4</v>
      </c>
      <c r="L194" s="129">
        <f t="shared" si="45"/>
        <v>0.4</v>
      </c>
      <c r="M194" s="129">
        <f t="shared" si="45"/>
        <v>0.4</v>
      </c>
      <c r="N194" s="129">
        <f t="shared" si="45"/>
        <v>0.4</v>
      </c>
      <c r="O194" s="129">
        <f t="shared" si="45"/>
        <v>0.4</v>
      </c>
      <c r="P194" s="129">
        <f t="shared" si="45"/>
        <v>0.4</v>
      </c>
      <c r="Q194" s="129">
        <f t="shared" si="45"/>
        <v>0.4</v>
      </c>
      <c r="R194" s="129">
        <f t="shared" si="45"/>
        <v>0.4</v>
      </c>
      <c r="S194" s="129">
        <f t="shared" si="46"/>
        <v>0.4</v>
      </c>
      <c r="T194" s="129">
        <f t="shared" si="46"/>
        <v>0.4</v>
      </c>
      <c r="U194" s="129">
        <f t="shared" si="46"/>
        <v>0.4</v>
      </c>
      <c r="V194" s="129">
        <f t="shared" si="46"/>
        <v>0.4</v>
      </c>
      <c r="W194" s="129">
        <f t="shared" si="46"/>
        <v>0.4</v>
      </c>
      <c r="X194" s="129">
        <f t="shared" si="46"/>
        <v>0.4</v>
      </c>
      <c r="Y194" s="129">
        <f t="shared" si="46"/>
        <v>0.4</v>
      </c>
      <c r="Z194" s="129">
        <f t="shared" si="46"/>
        <v>0.4</v>
      </c>
      <c r="AA194" s="129">
        <f t="shared" si="46"/>
        <v>0.4</v>
      </c>
      <c r="AB194" s="129">
        <f t="shared" si="46"/>
        <v>0.4</v>
      </c>
      <c r="AC194" s="129">
        <f t="shared" si="46"/>
        <v>0.4</v>
      </c>
      <c r="AD194" s="129">
        <f t="shared" si="46"/>
        <v>0.4</v>
      </c>
      <c r="AE194" s="129">
        <f t="shared" si="46"/>
        <v>0.4</v>
      </c>
      <c r="AF194" s="129">
        <f t="shared" si="46"/>
        <v>0.4</v>
      </c>
      <c r="AG194" s="135">
        <v>1</v>
      </c>
      <c r="AH194" s="51"/>
      <c r="AI194" s="52"/>
      <c r="AK194" s="53"/>
    </row>
    <row r="195" spans="1:37" ht="15.75" thickBot="1" x14ac:dyDescent="0.3">
      <c r="A195" s="118" t="s">
        <v>68</v>
      </c>
      <c r="B195" s="136">
        <v>0.64</v>
      </c>
      <c r="C195" s="136">
        <f t="shared" si="45"/>
        <v>0.64</v>
      </c>
      <c r="D195" s="136">
        <f t="shared" si="45"/>
        <v>0.64</v>
      </c>
      <c r="E195" s="136">
        <f t="shared" si="45"/>
        <v>0.64</v>
      </c>
      <c r="F195" s="136">
        <f t="shared" si="45"/>
        <v>0.64</v>
      </c>
      <c r="G195" s="136">
        <f t="shared" si="45"/>
        <v>0.64</v>
      </c>
      <c r="H195" s="136">
        <f t="shared" si="45"/>
        <v>0.64</v>
      </c>
      <c r="I195" s="136">
        <f t="shared" si="45"/>
        <v>0.64</v>
      </c>
      <c r="J195" s="136">
        <f t="shared" si="45"/>
        <v>0.64</v>
      </c>
      <c r="K195" s="136">
        <f t="shared" si="45"/>
        <v>0.64</v>
      </c>
      <c r="L195" s="136">
        <f t="shared" si="45"/>
        <v>0.64</v>
      </c>
      <c r="M195" s="136">
        <f t="shared" si="45"/>
        <v>0.64</v>
      </c>
      <c r="N195" s="136">
        <f t="shared" si="45"/>
        <v>0.64</v>
      </c>
      <c r="O195" s="136">
        <f t="shared" si="45"/>
        <v>0.64</v>
      </c>
      <c r="P195" s="136">
        <f t="shared" si="45"/>
        <v>0.64</v>
      </c>
      <c r="Q195" s="136">
        <f t="shared" si="45"/>
        <v>0.64</v>
      </c>
      <c r="R195" s="136">
        <f t="shared" si="45"/>
        <v>0.64</v>
      </c>
      <c r="S195" s="136">
        <f t="shared" si="46"/>
        <v>0.64</v>
      </c>
      <c r="T195" s="136">
        <f t="shared" si="46"/>
        <v>0.64</v>
      </c>
      <c r="U195" s="136">
        <f t="shared" si="46"/>
        <v>0.64</v>
      </c>
      <c r="V195" s="136">
        <f t="shared" si="46"/>
        <v>0.64</v>
      </c>
      <c r="W195" s="136">
        <f t="shared" si="46"/>
        <v>0.64</v>
      </c>
      <c r="X195" s="136">
        <f t="shared" si="46"/>
        <v>0.64</v>
      </c>
      <c r="Y195" s="136">
        <f t="shared" si="46"/>
        <v>0.64</v>
      </c>
      <c r="Z195" s="136">
        <f t="shared" si="46"/>
        <v>0.64</v>
      </c>
      <c r="AA195" s="136">
        <f t="shared" si="46"/>
        <v>0.64</v>
      </c>
      <c r="AB195" s="136">
        <f t="shared" si="46"/>
        <v>0.64</v>
      </c>
      <c r="AC195" s="136">
        <f t="shared" si="46"/>
        <v>0.64</v>
      </c>
      <c r="AD195" s="136">
        <f t="shared" si="46"/>
        <v>0.64</v>
      </c>
      <c r="AE195" s="136">
        <f t="shared" si="46"/>
        <v>0.64</v>
      </c>
      <c r="AF195" s="136">
        <f t="shared" si="46"/>
        <v>0.64</v>
      </c>
      <c r="AG195" s="137">
        <v>0.66</v>
      </c>
      <c r="AH195" s="51"/>
      <c r="AI195" s="52"/>
    </row>
    <row r="196" spans="1:37" ht="15.75" thickBot="1" x14ac:dyDescent="0.3">
      <c r="A196" s="138" t="s">
        <v>32</v>
      </c>
      <c r="B196" s="139">
        <f>SUM(B190:B195)</f>
        <v>3.54</v>
      </c>
      <c r="C196" s="139">
        <f t="shared" ref="C196:K196" si="47">SUM(C190:C195)</f>
        <v>3.54</v>
      </c>
      <c r="D196" s="139">
        <f t="shared" si="47"/>
        <v>3.54</v>
      </c>
      <c r="E196" s="139">
        <f t="shared" si="47"/>
        <v>3.54</v>
      </c>
      <c r="F196" s="139">
        <f t="shared" si="47"/>
        <v>3.54</v>
      </c>
      <c r="G196" s="139">
        <f t="shared" si="47"/>
        <v>3.54</v>
      </c>
      <c r="H196" s="139">
        <f t="shared" si="47"/>
        <v>3.54</v>
      </c>
      <c r="I196" s="139">
        <f t="shared" si="47"/>
        <v>3.54</v>
      </c>
      <c r="J196" s="139">
        <f t="shared" si="47"/>
        <v>3.54</v>
      </c>
      <c r="K196" s="139">
        <f t="shared" si="47"/>
        <v>3.54</v>
      </c>
      <c r="L196" s="139">
        <f>SUM(L190:L195)</f>
        <v>3.54</v>
      </c>
      <c r="M196" s="139">
        <f t="shared" ref="M196:R196" si="48">SUM(M190:M195)</f>
        <v>3.54</v>
      </c>
      <c r="N196" s="139">
        <f t="shared" si="48"/>
        <v>3.54</v>
      </c>
      <c r="O196" s="139">
        <f t="shared" si="48"/>
        <v>3.54</v>
      </c>
      <c r="P196" s="139">
        <f t="shared" si="48"/>
        <v>3.54</v>
      </c>
      <c r="Q196" s="139">
        <f t="shared" si="48"/>
        <v>3.54</v>
      </c>
      <c r="R196" s="139">
        <f t="shared" si="48"/>
        <v>3.54</v>
      </c>
      <c r="S196" s="139">
        <f>SUM(S190:S195)</f>
        <v>3.54</v>
      </c>
      <c r="T196" s="139">
        <f t="shared" ref="T196:AG196" si="49">SUM(T190:T195)</f>
        <v>3.54</v>
      </c>
      <c r="U196" s="139">
        <f t="shared" si="49"/>
        <v>3.54</v>
      </c>
      <c r="V196" s="139">
        <f t="shared" si="49"/>
        <v>3.54</v>
      </c>
      <c r="W196" s="139">
        <f t="shared" si="49"/>
        <v>3.54</v>
      </c>
      <c r="X196" s="139">
        <f t="shared" si="49"/>
        <v>3.54</v>
      </c>
      <c r="Y196" s="139">
        <f t="shared" si="49"/>
        <v>3.54</v>
      </c>
      <c r="Z196" s="139">
        <f t="shared" si="49"/>
        <v>3.54</v>
      </c>
      <c r="AA196" s="139">
        <f t="shared" si="49"/>
        <v>3.54</v>
      </c>
      <c r="AB196" s="139">
        <f t="shared" si="49"/>
        <v>3.54</v>
      </c>
      <c r="AC196" s="139">
        <f t="shared" si="49"/>
        <v>3.54</v>
      </c>
      <c r="AD196" s="139">
        <f t="shared" si="49"/>
        <v>3.54</v>
      </c>
      <c r="AE196" s="139">
        <f t="shared" si="49"/>
        <v>3.54</v>
      </c>
      <c r="AF196" s="139">
        <f t="shared" si="49"/>
        <v>3.54</v>
      </c>
      <c r="AG196" s="140">
        <f t="shared" si="49"/>
        <v>8.56</v>
      </c>
      <c r="AH196" s="51"/>
      <c r="AI196" s="52"/>
    </row>
    <row r="197" spans="1:37" ht="15.75" thickBot="1" x14ac:dyDescent="0.3"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105"/>
      <c r="AH197" s="45"/>
    </row>
    <row r="198" spans="1:37" x14ac:dyDescent="0.25">
      <c r="A198" s="90" t="s">
        <v>69</v>
      </c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  <c r="AB198" s="141"/>
      <c r="AC198" s="141"/>
      <c r="AD198" s="141"/>
      <c r="AE198" s="141"/>
      <c r="AF198" s="142"/>
      <c r="AG198" s="45"/>
      <c r="AH198" s="51"/>
      <c r="AI198" s="52"/>
    </row>
    <row r="199" spans="1:37" x14ac:dyDescent="0.25">
      <c r="A199" s="143" t="s">
        <v>70</v>
      </c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  <c r="AC199" s="144"/>
      <c r="AD199" s="144"/>
      <c r="AE199" s="144"/>
      <c r="AF199" s="145"/>
      <c r="AG199" s="146"/>
      <c r="AH199" s="51"/>
      <c r="AI199" s="52"/>
    </row>
    <row r="200" spans="1:37" x14ac:dyDescent="0.25">
      <c r="A200" s="94" t="s">
        <v>71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37" x14ac:dyDescent="0.25">
      <c r="A201" s="94" t="s">
        <v>72</v>
      </c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  <c r="AC201" s="147"/>
      <c r="AD201" s="147"/>
      <c r="AE201" s="147"/>
      <c r="AF201" s="148"/>
      <c r="AG201" s="146"/>
      <c r="AH201" s="51"/>
      <c r="AI201" s="52"/>
    </row>
    <row r="202" spans="1:37" ht="15.75" thickBot="1" x14ac:dyDescent="0.3">
      <c r="A202" s="149" t="s">
        <v>73</v>
      </c>
      <c r="B202" s="150"/>
      <c r="C202" s="150"/>
      <c r="D202" s="150"/>
      <c r="E202" s="150"/>
      <c r="F202" s="150"/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50"/>
      <c r="AA202" s="150"/>
      <c r="AB202" s="150"/>
      <c r="AC202" s="150"/>
      <c r="AD202" s="150"/>
      <c r="AE202" s="150"/>
      <c r="AF202" s="151"/>
      <c r="AG202" s="146"/>
      <c r="AH202" s="51"/>
      <c r="AI202" s="52"/>
    </row>
    <row r="203" spans="1:37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37" x14ac:dyDescent="0.25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37" x14ac:dyDescent="0.25">
      <c r="A205" s="152" t="s">
        <v>74</v>
      </c>
      <c r="B205" s="153">
        <f>MAX(F72:M72)</f>
        <v>1177.1399999999999</v>
      </c>
      <c r="C205" s="154">
        <f>INDEX(F9:M9,1,MATCH(MAX(F72:M72),F72:M72,0))</f>
        <v>0.375</v>
      </c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37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MID(CELL("filename",C7),FIND("]",CELL("filename",C7))+1,600)</f>
        <v>26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37" x14ac:dyDescent="0.25">
      <c r="A207" s="213" t="s">
        <v>75</v>
      </c>
      <c r="B207" s="213"/>
      <c r="C207" s="45"/>
      <c r="D207" s="155" t="str">
        <f ca="1">"Pie Chart of Daily Peak Demand(Inclusive of Export) of Nepal ("&amp;A4&amp;" "&amp;B4&amp;")"</f>
        <v>Pie Chart of Daily Peak Demand(Inclusive of Export) of Nepal (Nepali Date: 2078/04/26)</v>
      </c>
      <c r="E207" s="45"/>
      <c r="F207" s="45"/>
      <c r="G207" s="15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155" t="str">
        <f ca="1">"Daily Load Curve(Excluding of Export) of Nepal ("&amp;A4&amp;" "&amp;B4&amp;")"</f>
        <v>Daily Load Curve(Excluding of Export) of Nepal (Nepali Date: 2078/04/26)</v>
      </c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37" ht="12.75" customHeight="1" thickBot="1" x14ac:dyDescent="0.3">
      <c r="A208" s="156" t="s">
        <v>7</v>
      </c>
      <c r="B208" s="157"/>
      <c r="C208" s="45"/>
      <c r="D208" s="158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50" ht="15.75" thickTop="1" x14ac:dyDescent="0.25">
      <c r="A209" s="156" t="s">
        <v>76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159" t="s">
        <v>77</v>
      </c>
      <c r="T209" s="160">
        <v>4.1666666666666664E-2</v>
      </c>
      <c r="U209" s="161">
        <v>8.3333333333333301E-2</v>
      </c>
      <c r="V209" s="161">
        <v>0.125</v>
      </c>
      <c r="W209" s="161">
        <v>0.16666666666666699</v>
      </c>
      <c r="X209" s="161">
        <v>0.20833333333333301</v>
      </c>
      <c r="Y209" s="161">
        <v>0.22916666666666666</v>
      </c>
      <c r="Z209" s="161">
        <v>0.25</v>
      </c>
      <c r="AA209" s="161">
        <v>0.27083333333333331</v>
      </c>
      <c r="AB209" s="161">
        <v>0.29166666666666669</v>
      </c>
      <c r="AC209" s="161">
        <v>0.3125</v>
      </c>
      <c r="AD209" s="162">
        <v>0.33333333333333331</v>
      </c>
      <c r="AE209" s="162">
        <v>0.375</v>
      </c>
      <c r="AF209" s="162">
        <v>0.41666666666666702</v>
      </c>
      <c r="AG209" s="162">
        <v>0.45833333333333298</v>
      </c>
      <c r="AH209" s="162">
        <v>0.5</v>
      </c>
      <c r="AI209" s="162">
        <v>0.54166666666666696</v>
      </c>
      <c r="AJ209" s="162">
        <v>0.58333333333333304</v>
      </c>
      <c r="AK209" s="162">
        <v>0.625</v>
      </c>
      <c r="AL209" s="162">
        <v>0.66666666666666696</v>
      </c>
      <c r="AM209" s="162">
        <v>0.70833333333333304</v>
      </c>
      <c r="AN209" s="162">
        <v>0.72916666666666663</v>
      </c>
      <c r="AO209" s="162">
        <v>0.75</v>
      </c>
      <c r="AP209" s="162">
        <v>0.77083333333333337</v>
      </c>
      <c r="AQ209" s="162">
        <v>0.79166666666666663</v>
      </c>
      <c r="AR209" s="162">
        <v>0.8125</v>
      </c>
      <c r="AS209" s="161">
        <v>0.83333333333333337</v>
      </c>
      <c r="AT209" s="161">
        <v>0.85416666666666663</v>
      </c>
      <c r="AU209" s="161">
        <v>0.875</v>
      </c>
      <c r="AV209" s="161">
        <v>0.91666666666666696</v>
      </c>
      <c r="AW209" s="161">
        <v>0.95833333333333304</v>
      </c>
      <c r="AX209" s="161">
        <v>1</v>
      </c>
    </row>
    <row r="210" spans="1:50" x14ac:dyDescent="0.25">
      <c r="A210" s="156" t="s">
        <v>78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 t="s">
        <v>79</v>
      </c>
      <c r="T210" s="163">
        <f t="shared" ref="T210:AX210" si="50">B72</f>
        <v>1116.6400000000001</v>
      </c>
      <c r="U210" s="163">
        <f t="shared" si="50"/>
        <v>1108.6400000000001</v>
      </c>
      <c r="V210" s="163">
        <f t="shared" si="50"/>
        <v>1097.24</v>
      </c>
      <c r="W210" s="163">
        <f t="shared" si="50"/>
        <v>1081.74</v>
      </c>
      <c r="X210" s="163">
        <f t="shared" si="50"/>
        <v>1077.94</v>
      </c>
      <c r="Y210" s="163">
        <f t="shared" si="50"/>
        <v>1082.74</v>
      </c>
      <c r="Z210" s="163">
        <f t="shared" si="50"/>
        <v>1050.6400000000001</v>
      </c>
      <c r="AA210" s="163">
        <f t="shared" si="50"/>
        <v>1065.6399999999999</v>
      </c>
      <c r="AB210" s="163">
        <f t="shared" si="50"/>
        <v>1034.24</v>
      </c>
      <c r="AC210" s="163">
        <f t="shared" si="50"/>
        <v>1064.1400000000001</v>
      </c>
      <c r="AD210" s="163">
        <f t="shared" si="50"/>
        <v>1096.44</v>
      </c>
      <c r="AE210" s="163">
        <f t="shared" si="50"/>
        <v>1177.1399999999999</v>
      </c>
      <c r="AF210" s="163">
        <f t="shared" si="50"/>
        <v>1151.04</v>
      </c>
      <c r="AG210" s="163">
        <f t="shared" si="50"/>
        <v>1135.74</v>
      </c>
      <c r="AH210" s="163">
        <f t="shared" si="50"/>
        <v>1161.44</v>
      </c>
      <c r="AI210" s="163">
        <f t="shared" si="50"/>
        <v>1144.8399999999999</v>
      </c>
      <c r="AJ210" s="163">
        <f t="shared" si="50"/>
        <v>1120.3399999999999</v>
      </c>
      <c r="AK210" s="163">
        <f t="shared" si="50"/>
        <v>1131.24</v>
      </c>
      <c r="AL210" s="163">
        <f t="shared" si="50"/>
        <v>1143.3399999999999</v>
      </c>
      <c r="AM210" s="163">
        <f t="shared" si="50"/>
        <v>1153.2399999999998</v>
      </c>
      <c r="AN210" s="163">
        <f t="shared" si="50"/>
        <v>1106.4399999999998</v>
      </c>
      <c r="AO210" s="163">
        <f t="shared" si="50"/>
        <v>1125.74</v>
      </c>
      <c r="AP210" s="163">
        <f t="shared" si="50"/>
        <v>1281.7399999999998</v>
      </c>
      <c r="AQ210" s="163">
        <f t="shared" si="50"/>
        <v>1386.7400000000002</v>
      </c>
      <c r="AR210" s="163">
        <f t="shared" si="50"/>
        <v>1423.64</v>
      </c>
      <c r="AS210" s="163">
        <f t="shared" si="50"/>
        <v>1402.74</v>
      </c>
      <c r="AT210" s="163">
        <f t="shared" si="50"/>
        <v>1352.74</v>
      </c>
      <c r="AU210" s="163">
        <f t="shared" si="50"/>
        <v>1344.74</v>
      </c>
      <c r="AV210" s="163">
        <f t="shared" si="50"/>
        <v>1294.24</v>
      </c>
      <c r="AW210" s="163">
        <f t="shared" si="50"/>
        <v>1266.74</v>
      </c>
      <c r="AX210" s="163">
        <f t="shared" si="50"/>
        <v>1184.94</v>
      </c>
    </row>
    <row r="211" spans="1:50" x14ac:dyDescent="0.25">
      <c r="A211" s="156" t="s">
        <v>80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81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82</v>
      </c>
      <c r="B213" s="157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83</v>
      </c>
      <c r="B214" s="164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A215" s="156" t="s">
        <v>84</v>
      </c>
      <c r="B215" s="157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</row>
    <row r="231" spans="1:34" x14ac:dyDescent="0.25">
      <c r="A231" s="165" t="s">
        <v>69</v>
      </c>
      <c r="B231" s="166">
        <f t="shared" ref="B231:AF231" si="51">B195</f>
        <v>0.64</v>
      </c>
      <c r="C231" s="166">
        <f t="shared" si="51"/>
        <v>0.64</v>
      </c>
      <c r="D231" s="166">
        <f t="shared" si="51"/>
        <v>0.64</v>
      </c>
      <c r="E231" s="166">
        <f t="shared" si="51"/>
        <v>0.64</v>
      </c>
      <c r="F231" s="166">
        <f t="shared" si="51"/>
        <v>0.64</v>
      </c>
      <c r="G231" s="166">
        <f t="shared" si="51"/>
        <v>0.64</v>
      </c>
      <c r="H231" s="166">
        <f t="shared" si="51"/>
        <v>0.64</v>
      </c>
      <c r="I231" s="166">
        <f t="shared" si="51"/>
        <v>0.64</v>
      </c>
      <c r="J231" s="166">
        <f t="shared" si="51"/>
        <v>0.64</v>
      </c>
      <c r="K231" s="166">
        <f t="shared" si="51"/>
        <v>0.64</v>
      </c>
      <c r="L231" s="166">
        <f t="shared" si="51"/>
        <v>0.64</v>
      </c>
      <c r="M231" s="166">
        <f t="shared" si="51"/>
        <v>0.64</v>
      </c>
      <c r="N231" s="166">
        <f t="shared" si="51"/>
        <v>0.64</v>
      </c>
      <c r="O231" s="166">
        <f t="shared" si="51"/>
        <v>0.64</v>
      </c>
      <c r="P231" s="166">
        <f t="shared" si="51"/>
        <v>0.64</v>
      </c>
      <c r="Q231" s="166">
        <f t="shared" si="51"/>
        <v>0.64</v>
      </c>
      <c r="R231" s="166">
        <f t="shared" si="51"/>
        <v>0.64</v>
      </c>
      <c r="S231" s="166">
        <f t="shared" si="51"/>
        <v>0.64</v>
      </c>
      <c r="T231" s="166">
        <f t="shared" si="51"/>
        <v>0.64</v>
      </c>
      <c r="U231" s="166">
        <f t="shared" si="51"/>
        <v>0.64</v>
      </c>
      <c r="V231" s="166">
        <f t="shared" si="51"/>
        <v>0.64</v>
      </c>
      <c r="W231" s="166">
        <f t="shared" si="51"/>
        <v>0.64</v>
      </c>
      <c r="X231" s="166">
        <f t="shared" si="51"/>
        <v>0.64</v>
      </c>
      <c r="Y231" s="166">
        <f t="shared" si="51"/>
        <v>0.64</v>
      </c>
      <c r="Z231" s="166">
        <f t="shared" si="51"/>
        <v>0.64</v>
      </c>
      <c r="AA231" s="166">
        <f t="shared" si="51"/>
        <v>0.64</v>
      </c>
      <c r="AB231" s="166">
        <f t="shared" si="51"/>
        <v>0.64</v>
      </c>
      <c r="AC231" s="166">
        <f t="shared" si="51"/>
        <v>0.64</v>
      </c>
      <c r="AD231" s="166">
        <f t="shared" si="51"/>
        <v>0.64</v>
      </c>
      <c r="AE231" s="166">
        <f t="shared" si="51"/>
        <v>0.64</v>
      </c>
      <c r="AF231" s="166">
        <f t="shared" si="51"/>
        <v>0.64</v>
      </c>
      <c r="AG231" s="45"/>
      <c r="AH231" s="45"/>
    </row>
    <row r="232" spans="1:34" x14ac:dyDescent="0.25">
      <c r="A232" s="114" t="str">
        <f>A199</f>
        <v>KGA</v>
      </c>
      <c r="B232" s="114" t="str">
        <f>IF(B199&lt;100,"",B199-520)</f>
        <v/>
      </c>
      <c r="C232" s="114" t="str">
        <f t="shared" ref="C232:AF232" si="52">IF(C199&lt;100,"",C199-520)</f>
        <v/>
      </c>
      <c r="D232" s="114" t="str">
        <f t="shared" si="52"/>
        <v/>
      </c>
      <c r="E232" s="114" t="str">
        <f t="shared" si="52"/>
        <v/>
      </c>
      <c r="F232" s="114" t="str">
        <f t="shared" si="52"/>
        <v/>
      </c>
      <c r="G232" s="114" t="str">
        <f t="shared" si="52"/>
        <v/>
      </c>
      <c r="H232" s="114" t="str">
        <f t="shared" si="52"/>
        <v/>
      </c>
      <c r="I232" s="114" t="str">
        <f t="shared" si="52"/>
        <v/>
      </c>
      <c r="J232" s="114" t="str">
        <f t="shared" si="52"/>
        <v/>
      </c>
      <c r="K232" s="114" t="str">
        <f t="shared" si="52"/>
        <v/>
      </c>
      <c r="L232" s="114" t="str">
        <f t="shared" si="52"/>
        <v/>
      </c>
      <c r="M232" s="114" t="str">
        <f t="shared" si="52"/>
        <v/>
      </c>
      <c r="N232" s="114" t="str">
        <f t="shared" si="52"/>
        <v/>
      </c>
      <c r="O232" s="114" t="str">
        <f t="shared" si="52"/>
        <v/>
      </c>
      <c r="P232" s="114" t="str">
        <f t="shared" si="52"/>
        <v/>
      </c>
      <c r="Q232" s="114" t="str">
        <f t="shared" si="52"/>
        <v/>
      </c>
      <c r="R232" s="114" t="str">
        <f t="shared" si="52"/>
        <v/>
      </c>
      <c r="S232" s="114" t="str">
        <f t="shared" si="52"/>
        <v/>
      </c>
      <c r="T232" s="114" t="str">
        <f t="shared" si="52"/>
        <v/>
      </c>
      <c r="U232" s="114" t="str">
        <f t="shared" si="52"/>
        <v/>
      </c>
      <c r="V232" s="114" t="str">
        <f t="shared" si="52"/>
        <v/>
      </c>
      <c r="W232" s="114" t="str">
        <f t="shared" si="52"/>
        <v/>
      </c>
      <c r="X232" s="114" t="str">
        <f t="shared" si="52"/>
        <v/>
      </c>
      <c r="Y232" s="114" t="str">
        <f t="shared" si="52"/>
        <v/>
      </c>
      <c r="Z232" s="114" t="str">
        <f t="shared" si="52"/>
        <v/>
      </c>
      <c r="AA232" s="114" t="str">
        <f t="shared" si="52"/>
        <v/>
      </c>
      <c r="AB232" s="114" t="str">
        <f t="shared" si="52"/>
        <v/>
      </c>
      <c r="AC232" s="114" t="str">
        <f t="shared" si="52"/>
        <v/>
      </c>
      <c r="AD232" s="114" t="str">
        <f t="shared" si="52"/>
        <v/>
      </c>
      <c r="AE232" s="114" t="str">
        <f t="shared" si="52"/>
        <v/>
      </c>
      <c r="AF232" s="114" t="str">
        <f t="shared" si="52"/>
        <v/>
      </c>
      <c r="AG232" s="45"/>
      <c r="AH232" s="45"/>
    </row>
    <row r="233" spans="1:34" x14ac:dyDescent="0.25">
      <c r="A233" s="114" t="str">
        <f>A200</f>
        <v>MMRS</v>
      </c>
      <c r="B233" s="114" t="str">
        <f t="shared" ref="B233:AF233" si="53">IF(B200&lt;100,"",B200-620)</f>
        <v/>
      </c>
      <c r="C233" s="114" t="str">
        <f t="shared" si="53"/>
        <v/>
      </c>
      <c r="D233" s="114" t="str">
        <f t="shared" si="53"/>
        <v/>
      </c>
      <c r="E233" s="114" t="str">
        <f t="shared" si="53"/>
        <v/>
      </c>
      <c r="F233" s="114" t="str">
        <f t="shared" si="53"/>
        <v/>
      </c>
      <c r="G233" s="114" t="str">
        <f t="shared" si="53"/>
        <v/>
      </c>
      <c r="H233" s="114" t="str">
        <f t="shared" si="53"/>
        <v/>
      </c>
      <c r="I233" s="114" t="str">
        <f t="shared" si="53"/>
        <v/>
      </c>
      <c r="J233" s="114" t="str">
        <f t="shared" si="53"/>
        <v/>
      </c>
      <c r="K233" s="114" t="str">
        <f t="shared" si="53"/>
        <v/>
      </c>
      <c r="L233" s="114" t="str">
        <f t="shared" si="53"/>
        <v/>
      </c>
      <c r="M233" s="114" t="str">
        <f t="shared" si="53"/>
        <v/>
      </c>
      <c r="N233" s="114" t="str">
        <f t="shared" si="53"/>
        <v/>
      </c>
      <c r="O233" s="114" t="str">
        <f t="shared" si="53"/>
        <v/>
      </c>
      <c r="P233" s="114" t="str">
        <f t="shared" si="53"/>
        <v/>
      </c>
      <c r="Q233" s="114" t="str">
        <f t="shared" si="53"/>
        <v/>
      </c>
      <c r="R233" s="114" t="str">
        <f t="shared" si="53"/>
        <v/>
      </c>
      <c r="S233" s="114" t="str">
        <f t="shared" si="53"/>
        <v/>
      </c>
      <c r="T233" s="114" t="str">
        <f t="shared" si="53"/>
        <v/>
      </c>
      <c r="U233" s="114" t="str">
        <f t="shared" si="53"/>
        <v/>
      </c>
      <c r="V233" s="114" t="str">
        <f t="shared" si="53"/>
        <v/>
      </c>
      <c r="W233" s="114" t="str">
        <f t="shared" si="53"/>
        <v/>
      </c>
      <c r="X233" s="114" t="str">
        <f t="shared" si="53"/>
        <v/>
      </c>
      <c r="Y233" s="114" t="str">
        <f t="shared" si="53"/>
        <v/>
      </c>
      <c r="Z233" s="114" t="str">
        <f t="shared" si="53"/>
        <v/>
      </c>
      <c r="AA233" s="114" t="str">
        <f t="shared" si="53"/>
        <v/>
      </c>
      <c r="AB233" s="114" t="str">
        <f t="shared" si="53"/>
        <v/>
      </c>
      <c r="AC233" s="114" t="str">
        <f t="shared" si="53"/>
        <v/>
      </c>
      <c r="AD233" s="114" t="str">
        <f t="shared" si="53"/>
        <v/>
      </c>
      <c r="AE233" s="114" t="str">
        <f t="shared" si="53"/>
        <v/>
      </c>
      <c r="AF233" s="114" t="str">
        <f t="shared" si="53"/>
        <v/>
      </c>
      <c r="AG233" s="45"/>
      <c r="AH233" s="45"/>
    </row>
    <row r="234" spans="1:34" x14ac:dyDescent="0.25">
      <c r="A234" s="114" t="str">
        <f>A201</f>
        <v>MRS</v>
      </c>
      <c r="B234" s="114" t="str">
        <f t="shared" ref="B234:AF234" si="54">IF(B201&lt;100,"",B201-330)</f>
        <v/>
      </c>
      <c r="C234" s="114" t="str">
        <f t="shared" si="54"/>
        <v/>
      </c>
      <c r="D234" s="114" t="str">
        <f t="shared" si="54"/>
        <v/>
      </c>
      <c r="E234" s="114" t="str">
        <f t="shared" si="54"/>
        <v/>
      </c>
      <c r="F234" s="114" t="str">
        <f t="shared" si="54"/>
        <v/>
      </c>
      <c r="G234" s="114" t="str">
        <f t="shared" si="54"/>
        <v/>
      </c>
      <c r="H234" s="114" t="str">
        <f t="shared" si="54"/>
        <v/>
      </c>
      <c r="I234" s="114" t="str">
        <f t="shared" si="54"/>
        <v/>
      </c>
      <c r="J234" s="114" t="str">
        <f t="shared" si="54"/>
        <v/>
      </c>
      <c r="K234" s="114" t="str">
        <f t="shared" si="54"/>
        <v/>
      </c>
      <c r="L234" s="114" t="str">
        <f t="shared" si="54"/>
        <v/>
      </c>
      <c r="M234" s="114" t="str">
        <f t="shared" si="54"/>
        <v/>
      </c>
      <c r="N234" s="114" t="str">
        <f t="shared" si="54"/>
        <v/>
      </c>
      <c r="O234" s="114" t="str">
        <f t="shared" si="54"/>
        <v/>
      </c>
      <c r="P234" s="114" t="str">
        <f t="shared" si="54"/>
        <v/>
      </c>
      <c r="Q234" s="114" t="str">
        <f t="shared" si="54"/>
        <v/>
      </c>
      <c r="R234" s="114" t="str">
        <f t="shared" si="54"/>
        <v/>
      </c>
      <c r="S234" s="114" t="str">
        <f t="shared" si="54"/>
        <v/>
      </c>
      <c r="T234" s="114" t="str">
        <f t="shared" si="54"/>
        <v/>
      </c>
      <c r="U234" s="114" t="str">
        <f t="shared" si="54"/>
        <v/>
      </c>
      <c r="V234" s="114" t="str">
        <f t="shared" si="54"/>
        <v/>
      </c>
      <c r="W234" s="114" t="str">
        <f t="shared" si="54"/>
        <v/>
      </c>
      <c r="X234" s="114" t="str">
        <f t="shared" si="54"/>
        <v/>
      </c>
      <c r="Y234" s="114" t="str">
        <f t="shared" si="54"/>
        <v/>
      </c>
      <c r="Z234" s="114" t="str">
        <f t="shared" si="54"/>
        <v/>
      </c>
      <c r="AA234" s="114" t="str">
        <f t="shared" si="54"/>
        <v/>
      </c>
      <c r="AB234" s="114" t="str">
        <f t="shared" si="54"/>
        <v/>
      </c>
      <c r="AC234" s="114" t="str">
        <f t="shared" si="54"/>
        <v/>
      </c>
      <c r="AD234" s="114" t="str">
        <f t="shared" si="54"/>
        <v/>
      </c>
      <c r="AE234" s="114" t="str">
        <f t="shared" si="54"/>
        <v/>
      </c>
      <c r="AF234" s="114" t="str">
        <f t="shared" si="54"/>
        <v/>
      </c>
      <c r="AG234" s="45"/>
      <c r="AH234" s="45"/>
    </row>
    <row r="235" spans="1:34" x14ac:dyDescent="0.25">
      <c r="A235" s="114" t="str">
        <f>A202</f>
        <v>KL 1</v>
      </c>
      <c r="B235" s="114" t="str">
        <f>IF(B202&lt;100,"",B202-1500)</f>
        <v/>
      </c>
      <c r="C235" s="114" t="str">
        <f t="shared" ref="C235:AF235" si="55">IF(C202&lt;100,"",C202-1500)</f>
        <v/>
      </c>
      <c r="D235" s="114" t="str">
        <f t="shared" si="55"/>
        <v/>
      </c>
      <c r="E235" s="114" t="str">
        <f t="shared" si="55"/>
        <v/>
      </c>
      <c r="F235" s="114" t="str">
        <f t="shared" si="55"/>
        <v/>
      </c>
      <c r="G235" s="114" t="str">
        <f t="shared" si="55"/>
        <v/>
      </c>
      <c r="H235" s="114" t="str">
        <f t="shared" si="55"/>
        <v/>
      </c>
      <c r="I235" s="114" t="str">
        <f t="shared" si="55"/>
        <v/>
      </c>
      <c r="J235" s="114" t="str">
        <f t="shared" si="55"/>
        <v/>
      </c>
      <c r="K235" s="114" t="str">
        <f t="shared" si="55"/>
        <v/>
      </c>
      <c r="L235" s="114" t="str">
        <f t="shared" si="55"/>
        <v/>
      </c>
      <c r="M235" s="114" t="str">
        <f t="shared" si="55"/>
        <v/>
      </c>
      <c r="N235" s="114" t="str">
        <f t="shared" si="55"/>
        <v/>
      </c>
      <c r="O235" s="114" t="str">
        <f t="shared" si="55"/>
        <v/>
      </c>
      <c r="P235" s="114" t="str">
        <f t="shared" si="55"/>
        <v/>
      </c>
      <c r="Q235" s="114" t="str">
        <f t="shared" si="55"/>
        <v/>
      </c>
      <c r="R235" s="114" t="str">
        <f t="shared" si="55"/>
        <v/>
      </c>
      <c r="S235" s="114" t="str">
        <f t="shared" si="55"/>
        <v/>
      </c>
      <c r="T235" s="114" t="str">
        <f t="shared" si="55"/>
        <v/>
      </c>
      <c r="U235" s="114" t="str">
        <f t="shared" si="55"/>
        <v/>
      </c>
      <c r="V235" s="114" t="str">
        <f t="shared" si="55"/>
        <v/>
      </c>
      <c r="W235" s="114" t="str">
        <f t="shared" si="55"/>
        <v/>
      </c>
      <c r="X235" s="114" t="str">
        <f t="shared" si="55"/>
        <v/>
      </c>
      <c r="Y235" s="114" t="str">
        <f t="shared" si="55"/>
        <v/>
      </c>
      <c r="Z235" s="114" t="str">
        <f t="shared" si="55"/>
        <v/>
      </c>
      <c r="AA235" s="114" t="str">
        <f t="shared" si="55"/>
        <v/>
      </c>
      <c r="AB235" s="114" t="str">
        <f t="shared" si="55"/>
        <v/>
      </c>
      <c r="AC235" s="114" t="str">
        <f t="shared" si="55"/>
        <v/>
      </c>
      <c r="AD235" s="114" t="str">
        <f t="shared" si="55"/>
        <v/>
      </c>
      <c r="AE235" s="114" t="str">
        <f t="shared" si="55"/>
        <v/>
      </c>
      <c r="AF235" s="114" t="str">
        <f t="shared" si="55"/>
        <v/>
      </c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4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</row>
    <row r="242" spans="2:34" x14ac:dyDescent="0.25"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</row>
    <row r="466" spans="36:38" x14ac:dyDescent="0.25">
      <c r="AK466" s="1"/>
    </row>
    <row r="467" spans="36:38" x14ac:dyDescent="0.25">
      <c r="AK467" s="1"/>
      <c r="AL467" s="1"/>
    </row>
    <row r="468" spans="36:38" x14ac:dyDescent="0.25">
      <c r="AJ468"/>
    </row>
  </sheetData>
  <mergeCells count="48">
    <mergeCell ref="A207:B207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3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29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3013" priority="325">
      <formula>S$9&gt;=20/24</formula>
    </cfRule>
    <cfRule type="expression" dxfId="3012" priority="326">
      <formula>AND(S$9&gt;=14/24,S$9&lt;20/24)</formula>
    </cfRule>
    <cfRule type="expression" dxfId="3011" priority="327">
      <formula>AND(S$9&gt;=8/24,S$9&lt;14/24)</formula>
    </cfRule>
    <cfRule type="expression" dxfId="3010" priority="328">
      <formula>S$9&lt;8/24</formula>
    </cfRule>
  </conditionalFormatting>
  <conditionalFormatting sqref="B8:AF10 AA78:AF78 C78:Q78 B53:AF53 B79:AF79 C190:AF196 AE54:AF57 B65:AF69 B54:K56 M59:M64 T209:AX209 B71:AF73 C77:AF77 L55:M56 V37:X39 W82:Z88 C74:AF75 B74:B78 B57:M58 B60:C64 R55:V56 N55:Q64 N34:R34 L36:U39 M42:X45 Y13:Z13 Y18:Z23 S11:Z11 Y37:AD40 L50:AF52 AA81:AF88 AA11:AF13 AA26:AF29 Y25:Z29 AA15:AF24">
    <cfRule type="expression" dxfId="3009" priority="321">
      <formula>B$9&gt;=20/24</formula>
    </cfRule>
    <cfRule type="expression" dxfId="3008" priority="322">
      <formula>AND(B$9&gt;=14/24,B$9&lt;20/24)</formula>
    </cfRule>
    <cfRule type="expression" dxfId="3007" priority="323">
      <formula>AND(B$9&gt;=8/24,B$9&lt;14/24)</formula>
    </cfRule>
    <cfRule type="expression" dxfId="3006" priority="324">
      <formula>B$9&lt;8/24</formula>
    </cfRule>
  </conditionalFormatting>
  <conditionalFormatting sqref="B188:AF188">
    <cfRule type="expression" dxfId="3005" priority="317">
      <formula>B$9&gt;=20/24</formula>
    </cfRule>
    <cfRule type="expression" dxfId="3004" priority="318">
      <formula>AND(B$9&gt;=14/24,B$9&lt;20/24)</formula>
    </cfRule>
    <cfRule type="expression" dxfId="3003" priority="319">
      <formula>AND(B$9&gt;=8/24,B$9&lt;14/24)</formula>
    </cfRule>
    <cfRule type="expression" dxfId="3002" priority="320">
      <formula>B$9&lt;8/24</formula>
    </cfRule>
  </conditionalFormatting>
  <conditionalFormatting sqref="AL4:AL6">
    <cfRule type="iconSet" priority="316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3001" priority="312">
      <formula>L$9&gt;=20/24</formula>
    </cfRule>
    <cfRule type="expression" dxfId="3000" priority="313">
      <formula>AND(L$9&gt;=14/24,L$9&lt;20/24)</formula>
    </cfRule>
    <cfRule type="expression" dxfId="2999" priority="314">
      <formula>AND(L$9&gt;=8/24,L$9&lt;14/24)</formula>
    </cfRule>
    <cfRule type="expression" dxfId="2998" priority="315">
      <formula>L$9&lt;8/24</formula>
    </cfRule>
  </conditionalFormatting>
  <conditionalFormatting sqref="L40:W40">
    <cfRule type="expression" dxfId="2997" priority="308">
      <formula>L$9&gt;=20/24</formula>
    </cfRule>
    <cfRule type="expression" dxfId="2996" priority="309">
      <formula>AND(L$9&gt;=14/24,L$9&lt;20/24)</formula>
    </cfRule>
    <cfRule type="expression" dxfId="2995" priority="310">
      <formula>AND(L$9&gt;=8/24,L$9&lt;14/24)</formula>
    </cfRule>
    <cfRule type="expression" dxfId="2994" priority="311">
      <formula>L$9&lt;8/24</formula>
    </cfRule>
  </conditionalFormatting>
  <conditionalFormatting sqref="Y30:AF30">
    <cfRule type="expression" dxfId="2993" priority="304">
      <formula>Y$9&gt;=20/24</formula>
    </cfRule>
    <cfRule type="expression" dxfId="2992" priority="305">
      <formula>AND(Y$9&gt;=14/24,Y$9&lt;20/24)</formula>
    </cfRule>
    <cfRule type="expression" dxfId="2991" priority="306">
      <formula>AND(Y$9&gt;=8/24,Y$9&lt;14/24)</formula>
    </cfRule>
    <cfRule type="expression" dxfId="2990" priority="307">
      <formula>Y$9&lt;8/24</formula>
    </cfRule>
  </conditionalFormatting>
  <conditionalFormatting sqref="V36:AD36">
    <cfRule type="expression" dxfId="2989" priority="300">
      <formula>V$9&gt;=20/24</formula>
    </cfRule>
    <cfRule type="expression" dxfId="2988" priority="301">
      <formula>AND(V$9&gt;=14/24,V$9&lt;20/24)</formula>
    </cfRule>
    <cfRule type="expression" dxfId="2987" priority="302">
      <formula>AND(V$9&gt;=8/24,V$9&lt;14/24)</formula>
    </cfRule>
    <cfRule type="expression" dxfId="2986" priority="303">
      <formula>V$9&lt;8/24</formula>
    </cfRule>
  </conditionalFormatting>
  <conditionalFormatting sqref="R54:AD54">
    <cfRule type="expression" dxfId="2985" priority="296">
      <formula>R$9&gt;=20/24</formula>
    </cfRule>
    <cfRule type="expression" dxfId="2984" priority="297">
      <formula>AND(R$9&gt;=14/24,R$9&lt;20/24)</formula>
    </cfRule>
    <cfRule type="expression" dxfId="2983" priority="298">
      <formula>AND(R$9&gt;=8/24,R$9&lt;14/24)</formula>
    </cfRule>
    <cfRule type="expression" dxfId="2982" priority="299">
      <formula>R$9&lt;8/24</formula>
    </cfRule>
  </conditionalFormatting>
  <conditionalFormatting sqref="R78:Z78">
    <cfRule type="expression" dxfId="2981" priority="292">
      <formula>R$9&gt;=20/24</formula>
    </cfRule>
    <cfRule type="expression" dxfId="2980" priority="293">
      <formula>AND(R$9&gt;=14/24,R$9&lt;20/24)</formula>
    </cfRule>
    <cfRule type="expression" dxfId="2979" priority="294">
      <formula>AND(R$9&gt;=8/24,R$9&lt;14/24)</formula>
    </cfRule>
    <cfRule type="expression" dxfId="2978" priority="295">
      <formula>R$9&lt;8/24</formula>
    </cfRule>
  </conditionalFormatting>
  <conditionalFormatting sqref="T81:Z81">
    <cfRule type="expression" dxfId="2977" priority="288">
      <formula>T$9&gt;=20/24</formula>
    </cfRule>
    <cfRule type="expression" dxfId="2976" priority="289">
      <formula>AND(T$9&gt;=14/24,T$9&lt;20/24)</formula>
    </cfRule>
    <cfRule type="expression" dxfId="2975" priority="290">
      <formula>AND(T$9&gt;=8/24,T$9&lt;14/24)</formula>
    </cfRule>
    <cfRule type="expression" dxfId="2974" priority="291">
      <formula>T$9&lt;8/24</formula>
    </cfRule>
  </conditionalFormatting>
  <conditionalFormatting sqref="L46:X46">
    <cfRule type="expression" dxfId="2973" priority="280">
      <formula>L$9&gt;=20/24</formula>
    </cfRule>
    <cfRule type="expression" dxfId="2972" priority="281">
      <formula>AND(L$9&gt;=14/24,L$9&lt;20/24)</formula>
    </cfRule>
    <cfRule type="expression" dxfId="2971" priority="282">
      <formula>AND(L$9&gt;=8/24,L$9&lt;14/24)</formula>
    </cfRule>
    <cfRule type="expression" dxfId="2970" priority="283">
      <formula>L$9&lt;8/24</formula>
    </cfRule>
  </conditionalFormatting>
  <conditionalFormatting sqref="L47:V47">
    <cfRule type="expression" dxfId="2969" priority="276">
      <formula>L$9&gt;=20/24</formula>
    </cfRule>
    <cfRule type="expression" dxfId="2968" priority="277">
      <formula>AND(L$9&gt;=14/24,L$9&lt;20/24)</formula>
    </cfRule>
    <cfRule type="expression" dxfId="2967" priority="278">
      <formula>AND(L$9&gt;=8/24,L$9&lt;14/24)</formula>
    </cfRule>
    <cfRule type="expression" dxfId="2966" priority="279">
      <formula>L$9&lt;8/24</formula>
    </cfRule>
  </conditionalFormatting>
  <conditionalFormatting sqref="L42:X45">
    <cfRule type="expression" dxfId="2965" priority="272">
      <formula>L$9&gt;=20/24</formula>
    </cfRule>
    <cfRule type="expression" dxfId="2964" priority="273">
      <formula>AND(L$9&gt;=14/24,L$9&lt;20/24)</formula>
    </cfRule>
    <cfRule type="expression" dxfId="2963" priority="274">
      <formula>AND(L$9&gt;=8/24,L$9&lt;14/24)</formula>
    </cfRule>
    <cfRule type="expression" dxfId="2962" priority="275">
      <formula>L$9&lt;8/24</formula>
    </cfRule>
  </conditionalFormatting>
  <conditionalFormatting sqref="S34:AF34">
    <cfRule type="expression" dxfId="2961" priority="268">
      <formula>S$9&gt;=20/24</formula>
    </cfRule>
    <cfRule type="expression" dxfId="2960" priority="269">
      <formula>AND(S$9&gt;=14/24,S$9&lt;20/24)</formula>
    </cfRule>
    <cfRule type="expression" dxfId="2959" priority="270">
      <formula>AND(S$9&gt;=8/24,S$9&lt;14/24)</formula>
    </cfRule>
    <cfRule type="expression" dxfId="2958" priority="271">
      <formula>S$9&lt;8/24</formula>
    </cfRule>
  </conditionalFormatting>
  <conditionalFormatting sqref="Y32:AF32">
    <cfRule type="expression" dxfId="2957" priority="264">
      <formula>Y$9&gt;=20/24</formula>
    </cfRule>
    <cfRule type="expression" dxfId="2956" priority="265">
      <formula>AND(Y$9&gt;=14/24,Y$9&lt;20/24)</formula>
    </cfRule>
    <cfRule type="expression" dxfId="2955" priority="266">
      <formula>AND(Y$9&gt;=8/24,Y$9&lt;14/24)</formula>
    </cfRule>
    <cfRule type="expression" dxfId="2954" priority="267">
      <formula>Y$9&lt;8/24</formula>
    </cfRule>
  </conditionalFormatting>
  <conditionalFormatting sqref="X40 X42:AD45">
    <cfRule type="expression" dxfId="2953" priority="260">
      <formula>X$9&gt;=20/24</formula>
    </cfRule>
    <cfRule type="expression" dxfId="2952" priority="261">
      <formula>AND(X$9&gt;=14/24,X$9&lt;20/24)</formula>
    </cfRule>
    <cfRule type="expression" dxfId="2951" priority="262">
      <formula>AND(X$9&gt;=8/24,X$9&lt;14/24)</formula>
    </cfRule>
    <cfRule type="expression" dxfId="2950" priority="263">
      <formula>X$9&lt;8/24</formula>
    </cfRule>
  </conditionalFormatting>
  <conditionalFormatting sqref="X46:AD46">
    <cfRule type="expression" dxfId="2949" priority="256">
      <formula>X$9&gt;=20/24</formula>
    </cfRule>
    <cfRule type="expression" dxfId="2948" priority="257">
      <formula>AND(X$9&gt;=14/24,X$9&lt;20/24)</formula>
    </cfRule>
    <cfRule type="expression" dxfId="2947" priority="258">
      <formula>AND(X$9&gt;=8/24,X$9&lt;14/24)</formula>
    </cfRule>
    <cfRule type="expression" dxfId="2946" priority="259">
      <formula>X$9&lt;8/24</formula>
    </cfRule>
  </conditionalFormatting>
  <conditionalFormatting sqref="W47:AD47">
    <cfRule type="expression" dxfId="2945" priority="252">
      <formula>W$9&gt;=20/24</formula>
    </cfRule>
    <cfRule type="expression" dxfId="2944" priority="253">
      <formula>AND(W$9&gt;=14/24,W$9&lt;20/24)</formula>
    </cfRule>
    <cfRule type="expression" dxfId="2943" priority="254">
      <formula>AND(W$9&gt;=8/24,W$9&lt;14/24)</formula>
    </cfRule>
    <cfRule type="expression" dxfId="2942" priority="255">
      <formula>W$9&lt;8/24</formula>
    </cfRule>
  </conditionalFormatting>
  <conditionalFormatting sqref="AE58:AF64 R57:S64 W57:AD64">
    <cfRule type="expression" dxfId="2941" priority="248">
      <formula>R$9&gt;=20/24</formula>
    </cfRule>
    <cfRule type="expression" dxfId="2940" priority="249">
      <formula>AND(R$9&gt;=14/24,R$9&lt;20/24)</formula>
    </cfRule>
    <cfRule type="expression" dxfId="2939" priority="250">
      <formula>AND(R$9&gt;=8/24,R$9&lt;14/24)</formula>
    </cfRule>
    <cfRule type="expression" dxfId="2938" priority="251">
      <formula>R$9&lt;8/24</formula>
    </cfRule>
  </conditionalFormatting>
  <conditionalFormatting sqref="AA91:AF94">
    <cfRule type="expression" dxfId="2937" priority="244">
      <formula>AA$9&gt;=20/24</formula>
    </cfRule>
    <cfRule type="expression" dxfId="2936" priority="245">
      <formula>AND(AA$9&gt;=14/24,AA$9&lt;20/24)</formula>
    </cfRule>
    <cfRule type="expression" dxfId="2935" priority="246">
      <formula>AND(AA$9&gt;=8/24,AA$9&lt;14/24)</formula>
    </cfRule>
    <cfRule type="expression" dxfId="2934" priority="247">
      <formula>AA$9&lt;8/24</formula>
    </cfRule>
  </conditionalFormatting>
  <conditionalFormatting sqref="H60:H64 I59:K64 B59:H59">
    <cfRule type="expression" dxfId="2933" priority="240">
      <formula>B$9&gt;=20/24</formula>
    </cfRule>
    <cfRule type="expression" dxfId="2932" priority="241">
      <formula>AND(B$9&gt;=14/24,B$9&lt;20/24)</formula>
    </cfRule>
    <cfRule type="expression" dxfId="2931" priority="242">
      <formula>AND(B$9&gt;=8/24,B$9&lt;14/24)</formula>
    </cfRule>
    <cfRule type="expression" dxfId="2930" priority="243">
      <formula>B$9&lt;8/24</formula>
    </cfRule>
  </conditionalFormatting>
  <conditionalFormatting sqref="T91:Z94">
    <cfRule type="expression" dxfId="2929" priority="236">
      <formula>T$9&gt;=20/24</formula>
    </cfRule>
    <cfRule type="expression" dxfId="2928" priority="237">
      <formula>AND(T$9&gt;=14/24,T$9&lt;20/24)</formula>
    </cfRule>
    <cfRule type="expression" dxfId="2927" priority="238">
      <formula>AND(T$9&gt;=8/24,T$9&lt;14/24)</formula>
    </cfRule>
    <cfRule type="expression" dxfId="2926" priority="239">
      <formula>T$9&lt;8/24</formula>
    </cfRule>
  </conditionalFormatting>
  <conditionalFormatting sqref="AG48 B11:K13 B15:K30 B32:K34 Y13:Z13 Y18:Z23 Y32:AA33 S11:Z11 N34:AA34 B35:AF40 AA11:AF13 AB32:AF34 Y25:Z30 B42:AF53 AA15:AF30">
    <cfRule type="expression" dxfId="2925" priority="235">
      <formula>B11&gt;$AG11</formula>
    </cfRule>
  </conditionalFormatting>
  <conditionalFormatting sqref="A97:A153 A81:A94 A11:A13 A15:A30 A42:A69 A77:A79 A71:A75 A32:A40 A166:A197">
    <cfRule type="expression" dxfId="2924" priority="234">
      <formula>$AH11=0</formula>
    </cfRule>
  </conditionalFormatting>
  <conditionalFormatting sqref="AA95:AF95">
    <cfRule type="expression" dxfId="2923" priority="230">
      <formula>AA$9&gt;=20/24</formula>
    </cfRule>
    <cfRule type="expression" dxfId="2922" priority="231">
      <formula>AND(AA$9&gt;=14/24,AA$9&lt;20/24)</formula>
    </cfRule>
    <cfRule type="expression" dxfId="2921" priority="232">
      <formula>AND(AA$9&gt;=8/24,AA$9&lt;14/24)</formula>
    </cfRule>
    <cfRule type="expression" dxfId="2920" priority="233">
      <formula>AA$9&lt;8/24</formula>
    </cfRule>
  </conditionalFormatting>
  <conditionalFormatting sqref="T95:Z95">
    <cfRule type="expression" dxfId="2919" priority="226">
      <formula>T$9&gt;=20/24</formula>
    </cfRule>
    <cfRule type="expression" dxfId="2918" priority="227">
      <formula>AND(T$9&gt;=14/24,T$9&lt;20/24)</formula>
    </cfRule>
    <cfRule type="expression" dxfId="2917" priority="228">
      <formula>AND(T$9&gt;=8/24,T$9&lt;14/24)</formula>
    </cfRule>
    <cfRule type="expression" dxfId="2916" priority="229">
      <formula>T$9&lt;8/24</formula>
    </cfRule>
  </conditionalFormatting>
  <conditionalFormatting sqref="A95">
    <cfRule type="expression" dxfId="2915" priority="225">
      <formula>$AH95=0</formula>
    </cfRule>
  </conditionalFormatting>
  <conditionalFormatting sqref="D33:K33 Y33:AF33">
    <cfRule type="expression" dxfId="2914" priority="221">
      <formula>D$9&gt;=20/24</formula>
    </cfRule>
    <cfRule type="expression" dxfId="2913" priority="222">
      <formula>AND(D$9&gt;=14/24,D$9&lt;20/24)</formula>
    </cfRule>
    <cfRule type="expression" dxfId="2912" priority="223">
      <formula>AND(D$9&gt;=8/24,D$9&lt;14/24)</formula>
    </cfRule>
    <cfRule type="expression" dxfId="2911" priority="224">
      <formula>D$9&lt;8/24</formula>
    </cfRule>
  </conditionalFormatting>
  <conditionalFormatting sqref="Y33:AF33">
    <cfRule type="expression" dxfId="2910" priority="217">
      <formula>Y$9&gt;=20/24</formula>
    </cfRule>
    <cfRule type="expression" dxfId="2909" priority="218">
      <formula>AND(Y$9&gt;=14/24,Y$9&lt;20/24)</formula>
    </cfRule>
    <cfRule type="expression" dxfId="2908" priority="219">
      <formula>AND(Y$9&gt;=8/24,Y$9&lt;14/24)</formula>
    </cfRule>
    <cfRule type="expression" dxfId="2907" priority="220">
      <formula>Y$9&lt;8/24</formula>
    </cfRule>
  </conditionalFormatting>
  <conditionalFormatting sqref="B33:C33">
    <cfRule type="expression" dxfId="2906" priority="213">
      <formula>B$9&gt;=20/24</formula>
    </cfRule>
    <cfRule type="expression" dxfId="2905" priority="214">
      <formula>AND(B$9&gt;=14/24,B$9&lt;20/24)</formula>
    </cfRule>
    <cfRule type="expression" dxfId="2904" priority="215">
      <formula>AND(B$9&gt;=8/24,B$9&lt;14/24)</formula>
    </cfRule>
    <cfRule type="expression" dxfId="2903" priority="216">
      <formula>B$9&lt;8/24</formula>
    </cfRule>
  </conditionalFormatting>
  <conditionalFormatting sqref="D60:G64">
    <cfRule type="expression" dxfId="2902" priority="209">
      <formula>D$9&gt;=20/24</formula>
    </cfRule>
    <cfRule type="expression" dxfId="2901" priority="210">
      <formula>AND(D$9&gt;=14/24,D$9&lt;20/24)</formula>
    </cfRule>
    <cfRule type="expression" dxfId="2900" priority="211">
      <formula>AND(D$9&gt;=8/24,D$9&lt;14/24)</formula>
    </cfRule>
    <cfRule type="expression" dxfId="2899" priority="212">
      <formula>D$9&lt;8/24</formula>
    </cfRule>
  </conditionalFormatting>
  <conditionalFormatting sqref="L59:L64">
    <cfRule type="expression" dxfId="2898" priority="205">
      <formula>L$9&gt;=20/24</formula>
    </cfRule>
    <cfRule type="expression" dxfId="2897" priority="206">
      <formula>AND(L$9&gt;=14/24,L$9&lt;20/24)</formula>
    </cfRule>
    <cfRule type="expression" dxfId="2896" priority="207">
      <formula>AND(L$9&gt;=8/24,L$9&lt;14/24)</formula>
    </cfRule>
    <cfRule type="expression" dxfId="2895" priority="208">
      <formula>L$9&lt;8/24</formula>
    </cfRule>
  </conditionalFormatting>
  <conditionalFormatting sqref="AL30">
    <cfRule type="iconSet" priority="204">
      <iconSet iconSet="3TrafficLights2" reverse="1">
        <cfvo type="percent" val="0"/>
        <cfvo type="num" val="1"/>
        <cfvo type="num" val="1"/>
      </iconSet>
    </cfRule>
  </conditionalFormatting>
  <conditionalFormatting sqref="Y31:AF31">
    <cfRule type="expression" dxfId="2894" priority="200">
      <formula>Y$9&gt;=20/24</formula>
    </cfRule>
    <cfRule type="expression" dxfId="2893" priority="201">
      <formula>AND(Y$9&gt;=14/24,Y$9&lt;20/24)</formula>
    </cfRule>
    <cfRule type="expression" dxfId="2892" priority="202">
      <formula>AND(Y$9&gt;=8/24,Y$9&lt;14/24)</formula>
    </cfRule>
    <cfRule type="expression" dxfId="2891" priority="203">
      <formula>Y$9&lt;8/24</formula>
    </cfRule>
  </conditionalFormatting>
  <conditionalFormatting sqref="B31:K31 Y31:AF31">
    <cfRule type="expression" dxfId="2890" priority="191">
      <formula>B31&gt;$AG31</formula>
    </cfRule>
  </conditionalFormatting>
  <conditionalFormatting sqref="A31">
    <cfRule type="expression" dxfId="2889" priority="190">
      <formula>$AH31=0</formula>
    </cfRule>
  </conditionalFormatting>
  <conditionalFormatting sqref="B80:AF80">
    <cfRule type="expression" dxfId="2888" priority="186">
      <formula>B$9&gt;=20/24</formula>
    </cfRule>
    <cfRule type="expression" dxfId="2887" priority="187">
      <formula>AND(B$9&gt;=14/24,B$9&lt;20/24)</formula>
    </cfRule>
    <cfRule type="expression" dxfId="2886" priority="188">
      <formula>AND(B$9&gt;=8/24,B$9&lt;14/24)</formula>
    </cfRule>
    <cfRule type="expression" dxfId="2885" priority="189">
      <formula>B$9&lt;8/24</formula>
    </cfRule>
  </conditionalFormatting>
  <conditionalFormatting sqref="A80">
    <cfRule type="expression" dxfId="2884" priority="185">
      <formula>$AH80=0</formula>
    </cfRule>
  </conditionalFormatting>
  <conditionalFormatting sqref="Y14:AF14">
    <cfRule type="expression" dxfId="2883" priority="181">
      <formula>Y$9&gt;=20/24</formula>
    </cfRule>
    <cfRule type="expression" dxfId="2882" priority="182">
      <formula>AND(Y$9&gt;=14/24,Y$9&lt;20/24)</formula>
    </cfRule>
    <cfRule type="expression" dxfId="2881" priority="183">
      <formula>AND(Y$9&gt;=8/24,Y$9&lt;14/24)</formula>
    </cfRule>
    <cfRule type="expression" dxfId="2880" priority="184">
      <formula>Y$9&lt;8/24</formula>
    </cfRule>
  </conditionalFormatting>
  <conditionalFormatting sqref="B14:K14 Y14:AF14">
    <cfRule type="expression" dxfId="2879" priority="176">
      <formula>B14&gt;$AG14</formula>
    </cfRule>
  </conditionalFormatting>
  <conditionalFormatting sqref="A14">
    <cfRule type="expression" dxfId="2878" priority="175">
      <formula>$AH14=0</formula>
    </cfRule>
  </conditionalFormatting>
  <conditionalFormatting sqref="A160:A165">
    <cfRule type="expression" dxfId="2877" priority="174">
      <formula>$AH160=0</formula>
    </cfRule>
  </conditionalFormatting>
  <conditionalFormatting sqref="A154:A159">
    <cfRule type="expression" dxfId="2876" priority="173">
      <formula>$AH154=0</formula>
    </cfRule>
  </conditionalFormatting>
  <conditionalFormatting sqref="Y41:AD41">
    <cfRule type="expression" dxfId="2875" priority="169">
      <formula>Y$9&gt;=20/24</formula>
    </cfRule>
    <cfRule type="expression" dxfId="2874" priority="170">
      <formula>AND(Y$9&gt;=14/24,Y$9&lt;20/24)</formula>
    </cfRule>
    <cfRule type="expression" dxfId="2873" priority="171">
      <formula>AND(Y$9&gt;=8/24,Y$9&lt;14/24)</formula>
    </cfRule>
    <cfRule type="expression" dxfId="2872" priority="172">
      <formula>Y$9&lt;8/24</formula>
    </cfRule>
  </conditionalFormatting>
  <conditionalFormatting sqref="L41:W41">
    <cfRule type="expression" dxfId="2871" priority="165">
      <formula>L$9&gt;=20/24</formula>
    </cfRule>
    <cfRule type="expression" dxfId="2870" priority="166">
      <formula>AND(L$9&gt;=14/24,L$9&lt;20/24)</formula>
    </cfRule>
    <cfRule type="expression" dxfId="2869" priority="167">
      <formula>AND(L$9&gt;=8/24,L$9&lt;14/24)</formula>
    </cfRule>
    <cfRule type="expression" dxfId="2868" priority="168">
      <formula>L$9&lt;8/24</formula>
    </cfRule>
  </conditionalFormatting>
  <conditionalFormatting sqref="X41">
    <cfRule type="expression" dxfId="2867" priority="161">
      <formula>X$9&gt;=20/24</formula>
    </cfRule>
    <cfRule type="expression" dxfId="2866" priority="162">
      <formula>AND(X$9&gt;=14/24,X$9&lt;20/24)</formula>
    </cfRule>
    <cfRule type="expression" dxfId="2865" priority="163">
      <formula>AND(X$9&gt;=8/24,X$9&lt;14/24)</formula>
    </cfRule>
    <cfRule type="expression" dxfId="2864" priority="164">
      <formula>X$9&lt;8/24</formula>
    </cfRule>
  </conditionalFormatting>
  <conditionalFormatting sqref="B41:AF41">
    <cfRule type="expression" dxfId="2863" priority="160">
      <formula>B41&gt;$AG41</formula>
    </cfRule>
  </conditionalFormatting>
  <conditionalFormatting sqref="A41">
    <cfRule type="expression" dxfId="2862" priority="159">
      <formula>$AH41=0</formula>
    </cfRule>
  </conditionalFormatting>
  <conditionalFormatting sqref="C76:AF76">
    <cfRule type="expression" dxfId="2861" priority="155">
      <formula>C$9&gt;=20/24</formula>
    </cfRule>
    <cfRule type="expression" dxfId="2860" priority="156">
      <formula>AND(C$9&gt;=14/24,C$9&lt;20/24)</formula>
    </cfRule>
    <cfRule type="expression" dxfId="2859" priority="157">
      <formula>AND(C$9&gt;=8/24,C$9&lt;14/24)</formula>
    </cfRule>
    <cfRule type="expression" dxfId="2858" priority="158">
      <formula>C$9&lt;8/24</formula>
    </cfRule>
  </conditionalFormatting>
  <conditionalFormatting sqref="A76">
    <cfRule type="expression" dxfId="2857" priority="154">
      <formula>$AH76=0</formula>
    </cfRule>
  </conditionalFormatting>
  <conditionalFormatting sqref="B70:AG70">
    <cfRule type="expression" dxfId="2856" priority="150">
      <formula>B$9&gt;=20/24</formula>
    </cfRule>
    <cfRule type="expression" dxfId="2855" priority="151">
      <formula>AND(B$9&gt;=14/24,B$9&lt;20/24)</formula>
    </cfRule>
    <cfRule type="expression" dxfId="2854" priority="152">
      <formula>AND(B$9&gt;=8/24,B$9&lt;14/24)</formula>
    </cfRule>
    <cfRule type="expression" dxfId="2853" priority="153">
      <formula>B$9&lt;8/24</formula>
    </cfRule>
  </conditionalFormatting>
  <conditionalFormatting sqref="A70">
    <cfRule type="expression" dxfId="2852" priority="149">
      <formula>$AH70=0</formula>
    </cfRule>
  </conditionalFormatting>
  <conditionalFormatting sqref="AL31:AL32 AL7:AL29">
    <cfRule type="iconSet" priority="331">
      <iconSet iconSet="3TrafficLights2" reverse="1">
        <cfvo type="percent" val="0"/>
        <cfvo type="num" val="1"/>
        <cfvo type="num" val="1"/>
      </iconSet>
    </cfRule>
  </conditionalFormatting>
  <conditionalFormatting sqref="T57:V64">
    <cfRule type="expression" dxfId="2851" priority="145">
      <formula>T$9&gt;=20/24</formula>
    </cfRule>
    <cfRule type="expression" dxfId="2850" priority="146">
      <formula>AND(T$9&gt;=14/24,T$9&lt;20/24)</formula>
    </cfRule>
    <cfRule type="expression" dxfId="2849" priority="147">
      <formula>AND(T$9&gt;=8/24,T$9&lt;14/24)</formula>
    </cfRule>
    <cfRule type="expression" dxfId="2848" priority="148">
      <formula>T$9&lt;8/24</formula>
    </cfRule>
  </conditionalFormatting>
  <conditionalFormatting sqref="T82:V88">
    <cfRule type="expression" dxfId="2847" priority="141">
      <formula>T$9&gt;=20/24</formula>
    </cfRule>
    <cfRule type="expression" dxfId="2846" priority="142">
      <formula>AND(T$9&gt;=14/24,T$9&lt;20/24)</formula>
    </cfRule>
    <cfRule type="expression" dxfId="2845" priority="143">
      <formula>AND(T$9&gt;=8/24,T$9&lt;14/24)</formula>
    </cfRule>
    <cfRule type="expression" dxfId="2844" priority="144">
      <formula>T$9&lt;8/24</formula>
    </cfRule>
  </conditionalFormatting>
  <conditionalFormatting sqref="R82:S88 B81:Q88">
    <cfRule type="expression" dxfId="2843" priority="137">
      <formula>B$9&gt;=20/24</formula>
    </cfRule>
    <cfRule type="expression" dxfId="2842" priority="138">
      <formula>AND(B$9&gt;=14/24,B$9&lt;20/24)</formula>
    </cfRule>
    <cfRule type="expression" dxfId="2841" priority="139">
      <formula>AND(B$9&gt;=8/24,B$9&lt;14/24)</formula>
    </cfRule>
    <cfRule type="expression" dxfId="2840" priority="140">
      <formula>B$9&lt;8/24</formula>
    </cfRule>
  </conditionalFormatting>
  <conditionalFormatting sqref="R81:S81">
    <cfRule type="expression" dxfId="2839" priority="133">
      <formula>R$9&gt;=20/24</formula>
    </cfRule>
    <cfRule type="expression" dxfId="2838" priority="134">
      <formula>AND(R$9&gt;=14/24,R$9&lt;20/24)</formula>
    </cfRule>
    <cfRule type="expression" dxfId="2837" priority="135">
      <formula>AND(R$9&gt;=8/24,R$9&lt;14/24)</formula>
    </cfRule>
    <cfRule type="expression" dxfId="2836" priority="136">
      <formula>R$9&lt;8/24</formula>
    </cfRule>
  </conditionalFormatting>
  <conditionalFormatting sqref="B92:L94 B91:E91">
    <cfRule type="expression" dxfId="2835" priority="129">
      <formula>B$9&gt;=20/24</formula>
    </cfRule>
    <cfRule type="expression" dxfId="2834" priority="130">
      <formula>AND(B$9&gt;=14/24,B$9&lt;20/24)</formula>
    </cfRule>
    <cfRule type="expression" dxfId="2833" priority="131">
      <formula>AND(B$9&gt;=8/24,B$9&lt;14/24)</formula>
    </cfRule>
    <cfRule type="expression" dxfId="2832" priority="132">
      <formula>B$9&lt;8/24</formula>
    </cfRule>
  </conditionalFormatting>
  <conditionalFormatting sqref="M92:Q94 N91:Q91">
    <cfRule type="expression" dxfId="2831" priority="125">
      <formula>M$9&gt;=20/24</formula>
    </cfRule>
    <cfRule type="expression" dxfId="2830" priority="126">
      <formula>AND(M$9&gt;=14/24,M$9&lt;20/24)</formula>
    </cfRule>
    <cfRule type="expression" dxfId="2829" priority="127">
      <formula>AND(M$9&gt;=8/24,M$9&lt;14/24)</formula>
    </cfRule>
    <cfRule type="expression" dxfId="2828" priority="128">
      <formula>M$9&lt;8/24</formula>
    </cfRule>
  </conditionalFormatting>
  <conditionalFormatting sqref="R91:S94">
    <cfRule type="expression" dxfId="2827" priority="121">
      <formula>R$9&gt;=20/24</formula>
    </cfRule>
    <cfRule type="expression" dxfId="2826" priority="122">
      <formula>AND(R$9&gt;=14/24,R$9&lt;20/24)</formula>
    </cfRule>
    <cfRule type="expression" dxfId="2825" priority="123">
      <formula>AND(R$9&gt;=8/24,R$9&lt;14/24)</formula>
    </cfRule>
    <cfRule type="expression" dxfId="2824" priority="124">
      <formula>R$9&lt;8/24</formula>
    </cfRule>
  </conditionalFormatting>
  <conditionalFormatting sqref="B95:L95">
    <cfRule type="expression" dxfId="2823" priority="117">
      <formula>B$9&gt;=20/24</formula>
    </cfRule>
    <cfRule type="expression" dxfId="2822" priority="118">
      <formula>AND(B$9&gt;=14/24,B$9&lt;20/24)</formula>
    </cfRule>
    <cfRule type="expression" dxfId="2821" priority="119">
      <formula>AND(B$9&gt;=8/24,B$9&lt;14/24)</formula>
    </cfRule>
    <cfRule type="expression" dxfId="2820" priority="120">
      <formula>B$9&lt;8/24</formula>
    </cfRule>
  </conditionalFormatting>
  <conditionalFormatting sqref="M95:Q95">
    <cfRule type="expression" dxfId="2819" priority="113">
      <formula>M$9&gt;=20/24</formula>
    </cfRule>
    <cfRule type="expression" dxfId="2818" priority="114">
      <formula>AND(M$9&gt;=14/24,M$9&lt;20/24)</formula>
    </cfRule>
    <cfRule type="expression" dxfId="2817" priority="115">
      <formula>AND(M$9&gt;=8/24,M$9&lt;14/24)</formula>
    </cfRule>
    <cfRule type="expression" dxfId="2816" priority="116">
      <formula>M$9&lt;8/24</formula>
    </cfRule>
  </conditionalFormatting>
  <conditionalFormatting sqref="R95:S95">
    <cfRule type="expression" dxfId="2815" priority="109">
      <formula>R$9&gt;=20/24</formula>
    </cfRule>
    <cfRule type="expression" dxfId="2814" priority="110">
      <formula>AND(R$9&gt;=14/24,R$9&lt;20/24)</formula>
    </cfRule>
    <cfRule type="expression" dxfId="2813" priority="111">
      <formula>AND(R$9&gt;=8/24,R$9&lt;14/24)</formula>
    </cfRule>
    <cfRule type="expression" dxfId="2812" priority="112">
      <formula>R$9&lt;8/24</formula>
    </cfRule>
  </conditionalFormatting>
  <conditionalFormatting sqref="L91:M91">
    <cfRule type="expression" dxfId="2811" priority="105">
      <formula>L$9&gt;=20/24</formula>
    </cfRule>
    <cfRule type="expression" dxfId="2810" priority="106">
      <formula>AND(L$9&gt;=14/24,L$9&lt;20/24)</formula>
    </cfRule>
    <cfRule type="expression" dxfId="2809" priority="107">
      <formula>AND(L$9&gt;=8/24,L$9&lt;14/24)</formula>
    </cfRule>
    <cfRule type="expression" dxfId="2808" priority="108">
      <formula>L$9&lt;8/24</formula>
    </cfRule>
  </conditionalFormatting>
  <conditionalFormatting sqref="F91:K91">
    <cfRule type="expression" dxfId="2807" priority="101">
      <formula>F$9&gt;=20/24</formula>
    </cfRule>
    <cfRule type="expression" dxfId="2806" priority="102">
      <formula>AND(F$9&gt;=14/24,F$9&lt;20/24)</formula>
    </cfRule>
    <cfRule type="expression" dxfId="2805" priority="103">
      <formula>AND(F$9&gt;=8/24,F$9&lt;14/24)</formula>
    </cfRule>
    <cfRule type="expression" dxfId="2804" priority="104">
      <formula>F$9&lt;8/24</formula>
    </cfRule>
  </conditionalFormatting>
  <conditionalFormatting sqref="T91:V91">
    <cfRule type="expression" dxfId="2803" priority="97">
      <formula>T$9&gt;=20/24</formula>
    </cfRule>
    <cfRule type="expression" dxfId="2802" priority="98">
      <formula>AND(T$9&gt;=14/24,T$9&lt;20/24)</formula>
    </cfRule>
    <cfRule type="expression" dxfId="2801" priority="99">
      <formula>AND(T$9&gt;=8/24,T$9&lt;14/24)</formula>
    </cfRule>
    <cfRule type="expression" dxfId="2800" priority="100">
      <formula>T$9&lt;8/24</formula>
    </cfRule>
  </conditionalFormatting>
  <conditionalFormatting sqref="M91:S91">
    <cfRule type="expression" dxfId="2799" priority="93">
      <formula>M$9&gt;=20/24</formula>
    </cfRule>
    <cfRule type="expression" dxfId="2798" priority="94">
      <formula>AND(M$9&gt;=14/24,M$9&lt;20/24)</formula>
    </cfRule>
    <cfRule type="expression" dxfId="2797" priority="95">
      <formula>AND(M$9&gt;=8/24,M$9&lt;14/24)</formula>
    </cfRule>
    <cfRule type="expression" dxfId="2796" priority="96">
      <formula>M$9&lt;8/24</formula>
    </cfRule>
  </conditionalFormatting>
  <conditionalFormatting sqref="AA96:AF96">
    <cfRule type="expression" dxfId="2795" priority="89">
      <formula>AA$9&gt;=20/24</formula>
    </cfRule>
    <cfRule type="expression" dxfId="2794" priority="90">
      <formula>AND(AA$9&gt;=14/24,AA$9&lt;20/24)</formula>
    </cfRule>
    <cfRule type="expression" dxfId="2793" priority="91">
      <formula>AND(AA$9&gt;=8/24,AA$9&lt;14/24)</formula>
    </cfRule>
    <cfRule type="expression" dxfId="2792" priority="92">
      <formula>AA$9&lt;8/24</formula>
    </cfRule>
  </conditionalFormatting>
  <conditionalFormatting sqref="T96:Z96">
    <cfRule type="expression" dxfId="2791" priority="85">
      <formula>T$9&gt;=20/24</formula>
    </cfRule>
    <cfRule type="expression" dxfId="2790" priority="86">
      <formula>AND(T$9&gt;=14/24,T$9&lt;20/24)</formula>
    </cfRule>
    <cfRule type="expression" dxfId="2789" priority="87">
      <formula>AND(T$9&gt;=8/24,T$9&lt;14/24)</formula>
    </cfRule>
    <cfRule type="expression" dxfId="2788" priority="88">
      <formula>T$9&lt;8/24</formula>
    </cfRule>
  </conditionalFormatting>
  <conditionalFormatting sqref="A96">
    <cfRule type="expression" dxfId="2787" priority="84">
      <formula>$AH96=0</formula>
    </cfRule>
  </conditionalFormatting>
  <conditionalFormatting sqref="B96:L96">
    <cfRule type="expression" dxfId="2786" priority="80">
      <formula>B$9&gt;=20/24</formula>
    </cfRule>
    <cfRule type="expression" dxfId="2785" priority="81">
      <formula>AND(B$9&gt;=14/24,B$9&lt;20/24)</formula>
    </cfRule>
    <cfRule type="expression" dxfId="2784" priority="82">
      <formula>AND(B$9&gt;=8/24,B$9&lt;14/24)</formula>
    </cfRule>
    <cfRule type="expression" dxfId="2783" priority="83">
      <formula>B$9&lt;8/24</formula>
    </cfRule>
  </conditionalFormatting>
  <conditionalFormatting sqref="M96:Q96">
    <cfRule type="expression" dxfId="2782" priority="76">
      <formula>M$9&gt;=20/24</formula>
    </cfRule>
    <cfRule type="expression" dxfId="2781" priority="77">
      <formula>AND(M$9&gt;=14/24,M$9&lt;20/24)</formula>
    </cfRule>
    <cfRule type="expression" dxfId="2780" priority="78">
      <formula>AND(M$9&gt;=8/24,M$9&lt;14/24)</formula>
    </cfRule>
    <cfRule type="expression" dxfId="2779" priority="79">
      <formula>M$9&lt;8/24</formula>
    </cfRule>
  </conditionalFormatting>
  <conditionalFormatting sqref="R96:S96">
    <cfRule type="expression" dxfId="2778" priority="72">
      <formula>R$9&gt;=20/24</formula>
    </cfRule>
    <cfRule type="expression" dxfId="2777" priority="73">
      <formula>AND(R$9&gt;=14/24,R$9&lt;20/24)</formula>
    </cfRule>
    <cfRule type="expression" dxfId="2776" priority="74">
      <formula>AND(R$9&gt;=8/24,R$9&lt;14/24)</formula>
    </cfRule>
    <cfRule type="expression" dxfId="2775" priority="75">
      <formula>R$9&lt;8/24</formula>
    </cfRule>
  </conditionalFormatting>
  <conditionalFormatting sqref="AD55:AD56">
    <cfRule type="expression" dxfId="2774" priority="56">
      <formula>AD$9&gt;=20/24</formula>
    </cfRule>
    <cfRule type="expression" dxfId="2773" priority="57">
      <formula>AND(AD$9&gt;=14/24,AD$9&lt;20/24)</formula>
    </cfRule>
    <cfRule type="expression" dxfId="2772" priority="58">
      <formula>AND(AD$9&gt;=8/24,AD$9&lt;14/24)</formula>
    </cfRule>
    <cfRule type="expression" dxfId="2771" priority="59">
      <formula>AD$9&lt;8/24</formula>
    </cfRule>
  </conditionalFormatting>
  <conditionalFormatting sqref="L34:M34 L11:R13 S12:X13 L15:X23 L24:Z24 L25:X30">
    <cfRule type="expression" dxfId="2770" priority="52">
      <formula>L$9&gt;=20/24</formula>
    </cfRule>
    <cfRule type="expression" dxfId="2769" priority="53">
      <formula>AND(L$9&gt;=14/24,L$9&lt;20/24)</formula>
    </cfRule>
    <cfRule type="expression" dxfId="2768" priority="54">
      <formula>AND(L$9&gt;=8/24,L$9&lt;14/24)</formula>
    </cfRule>
    <cfRule type="expression" dxfId="2767" priority="55">
      <formula>L$9&lt;8/24</formula>
    </cfRule>
  </conditionalFormatting>
  <conditionalFormatting sqref="L32:X32">
    <cfRule type="expression" dxfId="2766" priority="48">
      <formula>L$9&gt;=20/24</formula>
    </cfRule>
    <cfRule type="expression" dxfId="2765" priority="49">
      <formula>AND(L$9&gt;=14/24,L$9&lt;20/24)</formula>
    </cfRule>
    <cfRule type="expression" dxfId="2764" priority="50">
      <formula>AND(L$9&gt;=8/24,L$9&lt;14/24)</formula>
    </cfRule>
    <cfRule type="expression" dxfId="2763" priority="51">
      <formula>L$9&lt;8/24</formula>
    </cfRule>
  </conditionalFormatting>
  <conditionalFormatting sqref="L32:M34 L11:R13 S12:X13 N32:X33 L15:X23 L24:Z24 L25:X30">
    <cfRule type="expression" dxfId="2762" priority="47">
      <formula>L11&gt;$AG11</formula>
    </cfRule>
  </conditionalFormatting>
  <conditionalFormatting sqref="L33:X33">
    <cfRule type="expression" dxfId="2761" priority="43">
      <formula>L$9&gt;=20/24</formula>
    </cfRule>
    <cfRule type="expression" dxfId="2760" priority="44">
      <formula>AND(L$9&gt;=14/24,L$9&lt;20/24)</formula>
    </cfRule>
    <cfRule type="expression" dxfId="2759" priority="45">
      <formula>AND(L$9&gt;=8/24,L$9&lt;14/24)</formula>
    </cfRule>
    <cfRule type="expression" dxfId="2758" priority="46">
      <formula>L$9&lt;8/24</formula>
    </cfRule>
  </conditionalFormatting>
  <conditionalFormatting sqref="L31:X31">
    <cfRule type="expression" dxfId="2757" priority="39">
      <formula>L$9&gt;=20/24</formula>
    </cfRule>
    <cfRule type="expression" dxfId="2756" priority="40">
      <formula>AND(L$9&gt;=14/24,L$9&lt;20/24)</formula>
    </cfRule>
    <cfRule type="expression" dxfId="2755" priority="41">
      <formula>AND(L$9&gt;=8/24,L$9&lt;14/24)</formula>
    </cfRule>
    <cfRule type="expression" dxfId="2754" priority="42">
      <formula>L$9&lt;8/24</formula>
    </cfRule>
  </conditionalFormatting>
  <conditionalFormatting sqref="L31:X31">
    <cfRule type="expression" dxfId="2753" priority="38">
      <formula>L31&gt;$AG31</formula>
    </cfRule>
  </conditionalFormatting>
  <conditionalFormatting sqref="L14:X14">
    <cfRule type="expression" dxfId="2752" priority="34">
      <formula>L$9&gt;=20/24</formula>
    </cfRule>
    <cfRule type="expression" dxfId="2751" priority="35">
      <formula>AND(L$9&gt;=14/24,L$9&lt;20/24)</formula>
    </cfRule>
    <cfRule type="expression" dxfId="2750" priority="36">
      <formula>AND(L$9&gt;=8/24,L$9&lt;14/24)</formula>
    </cfRule>
    <cfRule type="expression" dxfId="2749" priority="37">
      <formula>L$9&lt;8/24</formula>
    </cfRule>
  </conditionalFormatting>
  <conditionalFormatting sqref="L14:X14">
    <cfRule type="expression" dxfId="2748" priority="33">
      <formula>L14&gt;$AG14</formula>
    </cfRule>
  </conditionalFormatting>
  <conditionalFormatting sqref="Y12:Z12">
    <cfRule type="expression" dxfId="2747" priority="29">
      <formula>Y$9&gt;=20/24</formula>
    </cfRule>
    <cfRule type="expression" dxfId="2746" priority="30">
      <formula>AND(Y$9&gt;=14/24,Y$9&lt;20/24)</formula>
    </cfRule>
    <cfRule type="expression" dxfId="2745" priority="31">
      <formula>AND(Y$9&gt;=8/24,Y$9&lt;14/24)</formula>
    </cfRule>
    <cfRule type="expression" dxfId="2744" priority="32">
      <formula>Y$9&lt;8/24</formula>
    </cfRule>
  </conditionalFormatting>
  <conditionalFormatting sqref="Y12:Z12">
    <cfRule type="expression" dxfId="2743" priority="28">
      <formula>Y12&gt;$AG12</formula>
    </cfRule>
  </conditionalFormatting>
  <conditionalFormatting sqref="Y15:Z17">
    <cfRule type="expression" dxfId="2742" priority="6">
      <formula>Y$9&gt;=20/24</formula>
    </cfRule>
    <cfRule type="expression" dxfId="2741" priority="7">
      <formula>AND(Y$9&gt;=14/24,Y$9&lt;20/24)</formula>
    </cfRule>
    <cfRule type="expression" dxfId="2740" priority="8">
      <formula>AND(Y$9&gt;=8/24,Y$9&lt;14/24)</formula>
    </cfRule>
    <cfRule type="expression" dxfId="2739" priority="9">
      <formula>Y$9&lt;8/24</formula>
    </cfRule>
  </conditionalFormatting>
  <conditionalFormatting sqref="Y15:Z17">
    <cfRule type="expression" dxfId="2738" priority="5">
      <formula>Y15&gt;$AG15</formula>
    </cfRule>
  </conditionalFormatting>
  <conditionalFormatting sqref="AA55:AC56">
    <cfRule type="expression" dxfId="2737" priority="1">
      <formula>AA$9&gt;=20/24</formula>
    </cfRule>
    <cfRule type="expression" dxfId="2736" priority="2">
      <formula>AND(AA$9&gt;=14/24,AA$9&lt;20/24)</formula>
    </cfRule>
    <cfRule type="expression" dxfId="2735" priority="3">
      <formula>AND(AA$9&gt;=8/24,AA$9&lt;14/24)</formula>
    </cfRule>
    <cfRule type="expression" dxfId="2734" priority="4">
      <formula>AA$9&lt;8/24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8"/>
  <sheetViews>
    <sheetView zoomScale="90" zoomScaleNormal="90" workbookViewId="0">
      <pane xSplit="1" ySplit="10" topLeftCell="B38" activePane="bottomRight" state="frozen"/>
      <selection activeCell="AF88" sqref="AF88"/>
      <selection pane="topRight" activeCell="AF88" sqref="AF88"/>
      <selection pane="bottomLeft" activeCell="AF88" sqref="AF88"/>
      <selection pane="bottomRight" activeCell="AK69" sqref="AK6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9" width="6.85546875" customWidth="1"/>
    <col min="30" max="30" width="6.7109375" customWidth="1"/>
    <col min="31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 t="s">
        <v>1</v>
      </c>
      <c r="AH1" s="188"/>
      <c r="AI1" s="188"/>
      <c r="AL1" s="2"/>
      <c r="AM1" s="3"/>
    </row>
    <row r="2" spans="1:88" ht="20.25" x14ac:dyDescent="0.25">
      <c r="A2" s="4"/>
      <c r="B2" s="189" t="s">
        <v>2</v>
      </c>
      <c r="C2" s="5"/>
      <c r="D2" s="191" t="s">
        <v>3</v>
      </c>
      <c r="E2" s="5"/>
      <c r="F2" s="191" t="s">
        <v>4</v>
      </c>
      <c r="G2" s="5"/>
      <c r="H2" s="191" t="s">
        <v>5</v>
      </c>
      <c r="I2" s="6"/>
      <c r="J2" s="19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0"/>
      <c r="C3" s="18"/>
      <c r="D3" s="192"/>
      <c r="E3" s="18"/>
      <c r="F3" s="192"/>
      <c r="G3" s="18"/>
      <c r="H3" s="192"/>
      <c r="I3" s="19"/>
      <c r="J3" s="19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3" t="s">
        <v>212</v>
      </c>
      <c r="B4" s="194" t="str">
        <f ca="1">"2078/"&amp;"04/"&amp;INT(MID(CELL("filename",D6),FIND("]",CELL("filename",D6))+1,200))</f>
        <v>2078/04/27</v>
      </c>
      <c r="C4" s="194"/>
      <c r="D4" s="194"/>
      <c r="E4" s="195" t="str">
        <f ca="1">IFERROR([1]!DateBStoAD(B4),"")</f>
        <v/>
      </c>
      <c r="F4" s="196"/>
      <c r="G4" s="196"/>
      <c r="H4" s="196" t="str">
        <f ca="1">TEXT(E4,"dddd")</f>
        <v/>
      </c>
      <c r="I4" s="196"/>
      <c r="J4" s="29"/>
      <c r="K4" t="str">
        <f>"Total Peak Supply(Inclusive of Export) ("&amp;ROUND(B213,0)&amp;" MW)"&amp;"    IPP   = "&amp;ROUND(B208,0)&amp;" MW     NEA RoR = "&amp;ROUND(B209,0)&amp;" MWImport   = "&amp;ROUND(B211,0)&amp;" MW      KL1+KL2+K3 = "&amp;ROUND(B210,0) &amp;" MW    EXPORT = "&amp;ROUND(B212,0)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83">
        <f>AD7-AD34-AD40-AD47-AD54-AD61-AD59-300</f>
        <v>815.64000000000033</v>
      </c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-37</v>
      </c>
      <c r="C5" s="32">
        <f t="shared" ref="C5:AF5" si="0">C65</f>
        <v>-4</v>
      </c>
      <c r="D5" s="32">
        <f t="shared" si="0"/>
        <v>-40.9</v>
      </c>
      <c r="E5" s="32">
        <f t="shared" si="0"/>
        <v>-25.1</v>
      </c>
      <c r="F5" s="32">
        <f t="shared" si="0"/>
        <v>-42.1</v>
      </c>
      <c r="G5" s="32">
        <f t="shared" si="0"/>
        <v>-76.7</v>
      </c>
      <c r="H5" s="32">
        <f t="shared" si="0"/>
        <v>-75</v>
      </c>
      <c r="I5" s="32">
        <f t="shared" si="0"/>
        <v>-17</v>
      </c>
      <c r="J5" s="32">
        <f t="shared" si="0"/>
        <v>-11.2</v>
      </c>
      <c r="K5" s="32">
        <f t="shared" si="0"/>
        <v>7</v>
      </c>
      <c r="L5" s="32">
        <f t="shared" si="0"/>
        <v>12.4</v>
      </c>
      <c r="M5" s="32">
        <f t="shared" si="0"/>
        <v>-1.1000000000000001</v>
      </c>
      <c r="N5" s="32">
        <f t="shared" si="0"/>
        <v>-17.600000000000001</v>
      </c>
      <c r="O5" s="32">
        <f t="shared" si="0"/>
        <v>-2</v>
      </c>
      <c r="P5" s="32">
        <f t="shared" si="0"/>
        <v>-12</v>
      </c>
      <c r="Q5" s="32">
        <f t="shared" si="0"/>
        <v>1</v>
      </c>
      <c r="R5" s="32">
        <f t="shared" si="0"/>
        <v>12.100000000000001</v>
      </c>
      <c r="S5" s="32">
        <f t="shared" si="0"/>
        <v>47.2</v>
      </c>
      <c r="T5" s="32">
        <f t="shared" si="0"/>
        <v>-28.799999999999997</v>
      </c>
      <c r="U5" s="32">
        <f t="shared" si="0"/>
        <v>-22.299999999999997</v>
      </c>
      <c r="V5" s="32">
        <f t="shared" si="0"/>
        <v>-45.1</v>
      </c>
      <c r="W5" s="32">
        <f t="shared" si="0"/>
        <v>-16.399999999999999</v>
      </c>
      <c r="X5" s="32">
        <f t="shared" si="0"/>
        <v>34.400000000000006</v>
      </c>
      <c r="Y5" s="32">
        <f t="shared" si="0"/>
        <v>68.400000000000006</v>
      </c>
      <c r="Z5" s="32">
        <f t="shared" si="0"/>
        <v>63.4</v>
      </c>
      <c r="AA5" s="32">
        <f t="shared" si="0"/>
        <v>11.7</v>
      </c>
      <c r="AB5" s="32">
        <f t="shared" si="0"/>
        <v>24</v>
      </c>
      <c r="AC5" s="32">
        <f t="shared" si="0"/>
        <v>22.9</v>
      </c>
      <c r="AD5" s="32">
        <f t="shared" si="0"/>
        <v>-6.8999999999999986</v>
      </c>
      <c r="AE5" s="32">
        <f t="shared" si="0"/>
        <v>0</v>
      </c>
      <c r="AF5" s="32">
        <f t="shared" si="0"/>
        <v>-13.799999999999997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2"/>
      <c r="E6" s="172"/>
      <c r="F6" s="172"/>
      <c r="G6" s="172"/>
      <c r="H6" s="172"/>
      <c r="I6" s="172"/>
      <c r="J6" s="29"/>
      <c r="K6" t="str">
        <f>"Evening Peak "&amp;ROUND(B213,0)&amp;"MW at "&amp;TRUNC(B214*24,0)&amp;":"&amp;ROUND((B214*24-TRUNC(B214*24,0))*60,0)&amp;"hr at "&amp;ROUND(B215,1)&amp;"Hz     "&amp;A205&amp;" "&amp;ROUND(B205,0)&amp;"MW at "&amp;TRUNC(C205*24,0)&amp;":"&amp;ROUND((C205*24-TRUNC(C205*24,0))*6,0)&amp;"0hr"</f>
        <v>Evening Peak 0MW at 0:0hr at 0Hz     Morning Peak 1288MW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B72</f>
        <v>1164.9399999999998</v>
      </c>
      <c r="C7" s="35">
        <f t="shared" si="1"/>
        <v>1169.1400000000001</v>
      </c>
      <c r="D7" s="35">
        <f t="shared" si="1"/>
        <v>1126.74</v>
      </c>
      <c r="E7" s="35">
        <f t="shared" si="1"/>
        <v>1140.54</v>
      </c>
      <c r="F7" s="35">
        <f t="shared" si="1"/>
        <v>1135.54</v>
      </c>
      <c r="G7" s="35">
        <f t="shared" si="1"/>
        <v>1094.9399999999998</v>
      </c>
      <c r="H7" s="35">
        <f t="shared" si="1"/>
        <v>1055.3399999999999</v>
      </c>
      <c r="I7" s="35">
        <f t="shared" si="1"/>
        <v>1113.3399999999999</v>
      </c>
      <c r="J7" s="35">
        <f t="shared" si="1"/>
        <v>1157.54</v>
      </c>
      <c r="K7" s="35">
        <f t="shared" si="1"/>
        <v>1215.8399999999999</v>
      </c>
      <c r="L7" s="35">
        <f>L72</f>
        <v>1277.3399999999999</v>
      </c>
      <c r="M7" s="35">
        <f t="shared" si="1"/>
        <v>1287.6399999999999</v>
      </c>
      <c r="N7" s="35">
        <f t="shared" si="1"/>
        <v>1339.34</v>
      </c>
      <c r="O7" s="35">
        <f t="shared" si="1"/>
        <v>1402.94</v>
      </c>
      <c r="P7" s="35">
        <f t="shared" si="1"/>
        <v>1392.54</v>
      </c>
      <c r="Q7" s="35">
        <f t="shared" si="1"/>
        <v>1395.24</v>
      </c>
      <c r="R7" s="35">
        <f t="shared" si="1"/>
        <v>1383.8400000000001</v>
      </c>
      <c r="S7" s="35">
        <f t="shared" si="1"/>
        <v>1349.94</v>
      </c>
      <c r="T7" s="35">
        <f t="shared" si="1"/>
        <v>1286.54</v>
      </c>
      <c r="U7" s="35">
        <f t="shared" si="1"/>
        <v>1321.84</v>
      </c>
      <c r="V7" s="35">
        <f t="shared" si="1"/>
        <v>1271.04</v>
      </c>
      <c r="W7" s="35">
        <f t="shared" si="1"/>
        <v>1292.1400000000001</v>
      </c>
      <c r="X7" s="35">
        <f t="shared" si="1"/>
        <v>1449.14</v>
      </c>
      <c r="Y7" s="35">
        <f t="shared" si="1"/>
        <v>1548.44</v>
      </c>
      <c r="Z7" s="35">
        <f t="shared" si="1"/>
        <v>1543.04</v>
      </c>
      <c r="AA7" s="35">
        <f t="shared" si="1"/>
        <v>1494.3400000000001</v>
      </c>
      <c r="AB7" s="35">
        <f t="shared" si="1"/>
        <v>1474.54</v>
      </c>
      <c r="AC7" s="35">
        <f t="shared" si="1"/>
        <v>1442.14</v>
      </c>
      <c r="AD7" s="35">
        <f t="shared" si="1"/>
        <v>1353.3400000000001</v>
      </c>
      <c r="AE7" s="35">
        <f t="shared" si="1"/>
        <v>3.54</v>
      </c>
      <c r="AF7" s="35">
        <f t="shared" si="1"/>
        <v>1242.1399999999999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197" t="s">
        <v>13</v>
      </c>
      <c r="C8" s="198"/>
      <c r="D8" s="198"/>
      <c r="E8" s="198"/>
      <c r="F8" s="198"/>
      <c r="G8" s="198"/>
      <c r="H8" s="198"/>
      <c r="I8" s="198"/>
      <c r="J8" s="198"/>
      <c r="K8" s="199"/>
      <c r="L8" s="200" t="s">
        <v>14</v>
      </c>
      <c r="M8" s="201"/>
      <c r="N8" s="201"/>
      <c r="O8" s="201"/>
      <c r="P8" s="201"/>
      <c r="Q8" s="201"/>
      <c r="R8" s="200" t="s">
        <v>15</v>
      </c>
      <c r="S8" s="201"/>
      <c r="T8" s="201"/>
      <c r="U8" s="201"/>
      <c r="V8" s="201"/>
      <c r="W8" s="201"/>
      <c r="X8" s="201"/>
      <c r="Y8" s="201"/>
      <c r="Z8" s="201"/>
      <c r="AA8" s="204" t="s">
        <v>16</v>
      </c>
      <c r="AB8" s="205"/>
      <c r="AC8" s="205"/>
      <c r="AD8" s="205"/>
      <c r="AE8" s="205"/>
      <c r="AF8" s="206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17</v>
      </c>
      <c r="B9" s="209">
        <v>4.1666666666666664E-2</v>
      </c>
      <c r="C9" s="209">
        <v>8.3333333333333301E-2</v>
      </c>
      <c r="D9" s="209">
        <v>0.125</v>
      </c>
      <c r="E9" s="209">
        <v>0.16666666666666699</v>
      </c>
      <c r="F9" s="209">
        <v>0.20833333333333301</v>
      </c>
      <c r="G9" s="209">
        <v>0.22916666666666666</v>
      </c>
      <c r="H9" s="209">
        <v>0.25</v>
      </c>
      <c r="I9" s="209">
        <v>0.27083333333333331</v>
      </c>
      <c r="J9" s="209">
        <v>0.29166666666666669</v>
      </c>
      <c r="K9" s="209">
        <v>0.3125</v>
      </c>
      <c r="L9" s="202">
        <v>0.33333333333333331</v>
      </c>
      <c r="M9" s="202">
        <v>0.375</v>
      </c>
      <c r="N9" s="202">
        <v>0.41666666666666702</v>
      </c>
      <c r="O9" s="202">
        <v>0.45833333333333298</v>
      </c>
      <c r="P9" s="202">
        <v>0.5</v>
      </c>
      <c r="Q9" s="202">
        <v>0.54166666666666696</v>
      </c>
      <c r="R9" s="202">
        <v>0.58333333333333304</v>
      </c>
      <c r="S9" s="202">
        <v>0.625</v>
      </c>
      <c r="T9" s="202">
        <v>0.66666666666666696</v>
      </c>
      <c r="U9" s="202">
        <v>0.70833333333333304</v>
      </c>
      <c r="V9" s="202">
        <v>0.72916666666666663</v>
      </c>
      <c r="W9" s="202">
        <v>0.75</v>
      </c>
      <c r="X9" s="202">
        <v>0.77083333333333337</v>
      </c>
      <c r="Y9" s="202">
        <v>0.79166666666666663</v>
      </c>
      <c r="Z9" s="202">
        <v>0.8125</v>
      </c>
      <c r="AA9" s="209">
        <v>0.83333333333333337</v>
      </c>
      <c r="AB9" s="209">
        <v>0.85416666666666663</v>
      </c>
      <c r="AC9" s="209">
        <v>0.875</v>
      </c>
      <c r="AD9" s="209">
        <v>0.91666666666666696</v>
      </c>
      <c r="AE9" s="209">
        <v>0.95833333333333304</v>
      </c>
      <c r="AF9" s="209">
        <v>1</v>
      </c>
      <c r="AG9" s="210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12"/>
      <c r="S10" s="212"/>
      <c r="T10" s="212"/>
      <c r="U10" s="212"/>
      <c r="V10" s="212"/>
      <c r="W10" s="212"/>
      <c r="X10" s="212"/>
      <c r="Y10" s="212"/>
      <c r="Z10" s="212"/>
      <c r="AA10" s="203"/>
      <c r="AB10" s="203"/>
      <c r="AC10" s="203"/>
      <c r="AD10" s="203"/>
      <c r="AE10" s="203"/>
      <c r="AF10" s="203"/>
      <c r="AG10" s="211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191</v>
      </c>
      <c r="B11" s="47">
        <v>250</v>
      </c>
      <c r="C11" s="47">
        <v>220</v>
      </c>
      <c r="D11" s="47">
        <v>218.6</v>
      </c>
      <c r="E11" s="47">
        <v>200</v>
      </c>
      <c r="F11" s="47">
        <v>200</v>
      </c>
      <c r="G11" s="47">
        <v>200</v>
      </c>
      <c r="H11" s="47">
        <v>200</v>
      </c>
      <c r="I11" s="47">
        <v>200</v>
      </c>
      <c r="J11" s="47">
        <v>200</v>
      </c>
      <c r="K11" s="47">
        <v>230</v>
      </c>
      <c r="L11" s="48">
        <v>312</v>
      </c>
      <c r="M11" s="48">
        <v>345</v>
      </c>
      <c r="N11" s="48">
        <v>380</v>
      </c>
      <c r="O11" s="48">
        <v>380</v>
      </c>
      <c r="P11" s="48">
        <v>380</v>
      </c>
      <c r="Q11" s="181">
        <v>400</v>
      </c>
      <c r="R11" s="67">
        <v>365</v>
      </c>
      <c r="S11" s="67">
        <v>360</v>
      </c>
      <c r="T11" s="67">
        <v>360</v>
      </c>
      <c r="U11" s="67">
        <v>360</v>
      </c>
      <c r="V11" s="67">
        <v>325</v>
      </c>
      <c r="W11" s="67">
        <v>325</v>
      </c>
      <c r="X11" s="67">
        <v>380</v>
      </c>
      <c r="Y11" s="182">
        <v>398</v>
      </c>
      <c r="Z11" s="182">
        <v>398</v>
      </c>
      <c r="AA11" s="182">
        <v>420</v>
      </c>
      <c r="AB11" s="49">
        <v>400</v>
      </c>
      <c r="AC11" s="49">
        <v>380</v>
      </c>
      <c r="AD11" s="49">
        <v>380</v>
      </c>
      <c r="AE11" s="47"/>
      <c r="AF11" s="47">
        <v>270</v>
      </c>
      <c r="AG11" s="50">
        <v>456</v>
      </c>
      <c r="AH11" s="51">
        <f>MAX(B11:AF11)</f>
        <v>420</v>
      </c>
      <c r="AI11" s="52">
        <f>MIN(B11:AF11)</f>
        <v>200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192</v>
      </c>
      <c r="B12" s="47">
        <v>60</v>
      </c>
      <c r="C12" s="47">
        <v>60</v>
      </c>
      <c r="D12" s="47">
        <v>60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>
        <v>60</v>
      </c>
      <c r="L12" s="47">
        <v>60</v>
      </c>
      <c r="M12" s="47">
        <v>60</v>
      </c>
      <c r="N12" s="47">
        <v>60</v>
      </c>
      <c r="O12" s="47">
        <v>60</v>
      </c>
      <c r="P12" s="47">
        <v>60</v>
      </c>
      <c r="Q12" s="47">
        <v>60</v>
      </c>
      <c r="R12" s="79">
        <v>60</v>
      </c>
      <c r="S12" s="79">
        <v>60</v>
      </c>
      <c r="T12" s="79">
        <v>60</v>
      </c>
      <c r="U12" s="79">
        <v>60</v>
      </c>
      <c r="V12" s="79">
        <v>60</v>
      </c>
      <c r="W12" s="79">
        <v>60</v>
      </c>
      <c r="X12" s="79">
        <v>60</v>
      </c>
      <c r="Y12" s="48">
        <v>60</v>
      </c>
      <c r="Z12" s="48">
        <v>60</v>
      </c>
      <c r="AA12" s="48">
        <v>60</v>
      </c>
      <c r="AB12" s="48">
        <v>60</v>
      </c>
      <c r="AC12" s="48">
        <v>60</v>
      </c>
      <c r="AD12" s="48">
        <v>60</v>
      </c>
      <c r="AE12" s="47"/>
      <c r="AF12" s="47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193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80">
        <v>0</v>
      </c>
      <c r="S13" s="80">
        <v>0</v>
      </c>
      <c r="T13" s="80">
        <v>0</v>
      </c>
      <c r="U13" s="80">
        <v>0</v>
      </c>
      <c r="V13" s="80">
        <v>0</v>
      </c>
      <c r="W13" s="80">
        <v>0</v>
      </c>
      <c r="X13" s="80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7"/>
      <c r="AF13" s="47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194</v>
      </c>
      <c r="B14" s="55">
        <v>45.9</v>
      </c>
      <c r="C14" s="55">
        <v>45.8</v>
      </c>
      <c r="D14" s="55">
        <v>45.8</v>
      </c>
      <c r="E14" s="55">
        <v>45.8</v>
      </c>
      <c r="F14" s="55">
        <v>45.9</v>
      </c>
      <c r="G14" s="55">
        <v>45.9</v>
      </c>
      <c r="H14" s="55">
        <v>45.9</v>
      </c>
      <c r="I14" s="55">
        <v>45.9</v>
      </c>
      <c r="J14" s="55">
        <v>45.9</v>
      </c>
      <c r="K14" s="55">
        <v>45.8</v>
      </c>
      <c r="L14" s="48">
        <v>45.8</v>
      </c>
      <c r="M14" s="48">
        <v>45.8</v>
      </c>
      <c r="N14" s="48">
        <v>45.8</v>
      </c>
      <c r="O14" s="48">
        <v>45.8</v>
      </c>
      <c r="P14" s="48">
        <v>45.8</v>
      </c>
      <c r="Q14" s="48">
        <v>45.8</v>
      </c>
      <c r="R14" s="80">
        <v>45.9</v>
      </c>
      <c r="S14" s="80">
        <v>45.9</v>
      </c>
      <c r="T14" s="80">
        <v>46</v>
      </c>
      <c r="U14" s="80">
        <v>22.2</v>
      </c>
      <c r="V14" s="80">
        <v>45.9</v>
      </c>
      <c r="W14" s="80">
        <v>45.9</v>
      </c>
      <c r="X14" s="80">
        <v>45.9</v>
      </c>
      <c r="Y14" s="48">
        <v>45.9</v>
      </c>
      <c r="Z14" s="48">
        <v>45.9</v>
      </c>
      <c r="AA14" s="48">
        <v>45.9</v>
      </c>
      <c r="AB14" s="48">
        <v>45.9</v>
      </c>
      <c r="AC14" s="48">
        <v>45.9</v>
      </c>
      <c r="AD14" s="48">
        <v>45.9</v>
      </c>
      <c r="AE14" s="55"/>
      <c r="AF14" s="55">
        <v>45.9</v>
      </c>
      <c r="AG14" s="56">
        <v>50</v>
      </c>
      <c r="AH14" s="51">
        <f t="shared" si="2"/>
        <v>46</v>
      </c>
      <c r="AI14" s="52">
        <f t="shared" si="3"/>
        <v>22.2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195</v>
      </c>
      <c r="B15" s="47">
        <v>0</v>
      </c>
      <c r="C15" s="47">
        <v>0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8">
        <v>0</v>
      </c>
      <c r="M15" s="48">
        <v>0</v>
      </c>
      <c r="N15" s="48">
        <v>0</v>
      </c>
      <c r="O15" s="48">
        <v>0</v>
      </c>
      <c r="P15" s="48">
        <v>0</v>
      </c>
      <c r="Q15" s="48">
        <v>0</v>
      </c>
      <c r="R15" s="82">
        <v>0</v>
      </c>
      <c r="S15" s="82">
        <v>0</v>
      </c>
      <c r="T15" s="82">
        <v>0</v>
      </c>
      <c r="U15" s="82">
        <v>0</v>
      </c>
      <c r="V15" s="82">
        <v>0</v>
      </c>
      <c r="W15" s="82">
        <v>0</v>
      </c>
      <c r="X15" s="82">
        <v>0</v>
      </c>
      <c r="Y15" s="48">
        <v>0</v>
      </c>
      <c r="Z15" s="48">
        <v>0</v>
      </c>
      <c r="AA15" s="48">
        <v>0</v>
      </c>
      <c r="AB15" s="48">
        <v>0</v>
      </c>
      <c r="AC15" s="48">
        <v>0</v>
      </c>
      <c r="AD15" s="48">
        <v>0</v>
      </c>
      <c r="AE15" s="47"/>
      <c r="AF15" s="47">
        <v>0</v>
      </c>
      <c r="AG15" s="168">
        <v>45</v>
      </c>
      <c r="AH15" s="51">
        <f t="shared" si="2"/>
        <v>0</v>
      </c>
      <c r="AI15" s="52">
        <f t="shared" si="3"/>
        <v>0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196</v>
      </c>
      <c r="B16" s="47">
        <v>25</v>
      </c>
      <c r="C16" s="47">
        <v>25</v>
      </c>
      <c r="D16" s="47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80">
        <v>25</v>
      </c>
      <c r="S16" s="80">
        <v>25</v>
      </c>
      <c r="T16" s="80">
        <v>25</v>
      </c>
      <c r="U16" s="80">
        <v>25</v>
      </c>
      <c r="V16" s="80">
        <v>25</v>
      </c>
      <c r="W16" s="80">
        <v>25</v>
      </c>
      <c r="X16" s="80">
        <v>25</v>
      </c>
      <c r="Y16" s="48">
        <v>25</v>
      </c>
      <c r="Z16" s="48">
        <v>25</v>
      </c>
      <c r="AA16" s="48">
        <v>25</v>
      </c>
      <c r="AB16" s="48">
        <v>25</v>
      </c>
      <c r="AC16" s="48">
        <v>25</v>
      </c>
      <c r="AD16" s="48">
        <v>25</v>
      </c>
      <c r="AE16" s="47"/>
      <c r="AF16" s="47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197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0</v>
      </c>
      <c r="T17" s="48">
        <v>0</v>
      </c>
      <c r="U17" s="48">
        <v>0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8">
        <v>25</v>
      </c>
      <c r="AB17" s="48">
        <v>25</v>
      </c>
      <c r="AC17" s="48">
        <v>25</v>
      </c>
      <c r="AD17" s="48">
        <v>25</v>
      </c>
      <c r="AE17" s="47"/>
      <c r="AF17" s="47">
        <v>25</v>
      </c>
      <c r="AG17" s="168">
        <v>36</v>
      </c>
      <c r="AH17" s="51">
        <f t="shared" si="2"/>
        <v>25</v>
      </c>
      <c r="AI17" s="52">
        <f t="shared" si="3"/>
        <v>0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198</v>
      </c>
      <c r="B18" s="47">
        <v>0</v>
      </c>
      <c r="C18" s="47">
        <v>0</v>
      </c>
      <c r="D18" s="47">
        <v>0</v>
      </c>
      <c r="E18" s="47">
        <v>25.7</v>
      </c>
      <c r="F18" s="47">
        <v>26.6</v>
      </c>
      <c r="G18" s="47">
        <v>26.4</v>
      </c>
      <c r="H18" s="47">
        <v>26.4</v>
      </c>
      <c r="I18" s="47">
        <v>26.4</v>
      </c>
      <c r="J18" s="47">
        <v>26.4</v>
      </c>
      <c r="K18" s="47">
        <v>26.2</v>
      </c>
      <c r="L18" s="48">
        <v>26.1</v>
      </c>
      <c r="M18" s="48">
        <v>26.1</v>
      </c>
      <c r="N18" s="48">
        <v>26.1</v>
      </c>
      <c r="O18" s="48">
        <v>26.1</v>
      </c>
      <c r="P18" s="48">
        <v>26.1</v>
      </c>
      <c r="Q18" s="48">
        <v>26.1</v>
      </c>
      <c r="R18" s="48">
        <v>26.1</v>
      </c>
      <c r="S18" s="48">
        <v>0</v>
      </c>
      <c r="T18" s="48">
        <v>0</v>
      </c>
      <c r="U18" s="48">
        <v>25.7</v>
      </c>
      <c r="V18" s="48">
        <v>25.7</v>
      </c>
      <c r="W18" s="48">
        <v>25.7</v>
      </c>
      <c r="X18" s="48">
        <v>25.7</v>
      </c>
      <c r="Y18" s="48">
        <v>25.7</v>
      </c>
      <c r="Z18" s="48">
        <v>25.7</v>
      </c>
      <c r="AA18" s="48">
        <v>25.7</v>
      </c>
      <c r="AB18" s="48">
        <v>25.7</v>
      </c>
      <c r="AC18" s="48">
        <v>25.7</v>
      </c>
      <c r="AD18" s="48">
        <v>0</v>
      </c>
      <c r="AE18" s="47"/>
      <c r="AF18" s="47">
        <v>25.9</v>
      </c>
      <c r="AG18" s="168">
        <v>30</v>
      </c>
      <c r="AH18" s="51">
        <f t="shared" si="2"/>
        <v>26.6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199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8">
        <v>6.2</v>
      </c>
      <c r="AB19" s="48">
        <v>6.2</v>
      </c>
      <c r="AC19" s="48">
        <v>6.2</v>
      </c>
      <c r="AD19" s="48">
        <v>6.2</v>
      </c>
      <c r="AE19" s="47"/>
      <c r="AF19" s="47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200</v>
      </c>
      <c r="B20" s="47">
        <v>11.2</v>
      </c>
      <c r="C20" s="47">
        <v>11.2</v>
      </c>
      <c r="D20" s="47">
        <v>11.2</v>
      </c>
      <c r="E20" s="47">
        <v>11.2</v>
      </c>
      <c r="F20" s="47">
        <v>11.2</v>
      </c>
      <c r="G20" s="47">
        <v>11.2</v>
      </c>
      <c r="H20" s="47">
        <v>11.2</v>
      </c>
      <c r="I20" s="47">
        <v>11.2</v>
      </c>
      <c r="J20" s="47">
        <v>11.2</v>
      </c>
      <c r="K20" s="47">
        <v>11.2</v>
      </c>
      <c r="L20" s="48">
        <v>11.2</v>
      </c>
      <c r="M20" s="48">
        <v>11.2</v>
      </c>
      <c r="N20" s="48">
        <v>11.2</v>
      </c>
      <c r="O20" s="48">
        <v>11.2</v>
      </c>
      <c r="P20" s="48">
        <v>11.2</v>
      </c>
      <c r="Q20" s="48">
        <v>11.2</v>
      </c>
      <c r="R20" s="48">
        <v>11.2</v>
      </c>
      <c r="S20" s="48">
        <v>11.2</v>
      </c>
      <c r="T20" s="48">
        <v>11.2</v>
      </c>
      <c r="U20" s="48">
        <v>11.2</v>
      </c>
      <c r="V20" s="48">
        <v>11.2</v>
      </c>
      <c r="W20" s="48">
        <v>11.2</v>
      </c>
      <c r="X20" s="48">
        <v>11.2</v>
      </c>
      <c r="Y20" s="48">
        <v>11.2</v>
      </c>
      <c r="Z20" s="48">
        <v>11.2</v>
      </c>
      <c r="AA20" s="48">
        <v>11.2</v>
      </c>
      <c r="AB20" s="48">
        <v>11.2</v>
      </c>
      <c r="AC20" s="48">
        <v>11.2</v>
      </c>
      <c r="AD20" s="48">
        <v>11.2</v>
      </c>
      <c r="AE20" s="47"/>
      <c r="AF20" s="47">
        <v>11.2</v>
      </c>
      <c r="AG20" s="168">
        <v>25</v>
      </c>
      <c r="AH20" s="51">
        <f t="shared" si="2"/>
        <v>11.2</v>
      </c>
      <c r="AI20" s="52">
        <f t="shared" si="3"/>
        <v>11.2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201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0</v>
      </c>
      <c r="M21" s="48">
        <v>0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8">
        <v>22</v>
      </c>
      <c r="AB21" s="48">
        <v>22</v>
      </c>
      <c r="AC21" s="48">
        <v>22</v>
      </c>
      <c r="AD21" s="48">
        <v>22</v>
      </c>
      <c r="AE21" s="47"/>
      <c r="AF21" s="47">
        <v>22</v>
      </c>
      <c r="AG21" s="168">
        <v>25</v>
      </c>
      <c r="AH21" s="51">
        <f t="shared" si="2"/>
        <v>22</v>
      </c>
      <c r="AI21" s="52">
        <f t="shared" si="3"/>
        <v>0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202</v>
      </c>
      <c r="B22" s="47">
        <v>20</v>
      </c>
      <c r="C22" s="47">
        <v>21</v>
      </c>
      <c r="D22" s="47">
        <v>21</v>
      </c>
      <c r="E22" s="47">
        <v>21</v>
      </c>
      <c r="F22" s="47">
        <v>21</v>
      </c>
      <c r="G22" s="47">
        <v>21</v>
      </c>
      <c r="H22" s="47">
        <v>21</v>
      </c>
      <c r="I22" s="47">
        <v>21</v>
      </c>
      <c r="J22" s="47">
        <v>21</v>
      </c>
      <c r="K22" s="47">
        <v>21</v>
      </c>
      <c r="L22" s="48">
        <v>21</v>
      </c>
      <c r="M22" s="48">
        <v>21</v>
      </c>
      <c r="N22" s="48">
        <v>21</v>
      </c>
      <c r="O22" s="48">
        <v>21</v>
      </c>
      <c r="P22" s="48">
        <v>21</v>
      </c>
      <c r="Q22" s="48">
        <v>21</v>
      </c>
      <c r="R22" s="48">
        <v>21</v>
      </c>
      <c r="S22" s="48">
        <v>21</v>
      </c>
      <c r="T22" s="48">
        <v>21</v>
      </c>
      <c r="U22" s="48">
        <v>21</v>
      </c>
      <c r="V22" s="48">
        <v>21</v>
      </c>
      <c r="W22" s="48">
        <v>21</v>
      </c>
      <c r="X22" s="48">
        <v>21</v>
      </c>
      <c r="Y22" s="48">
        <v>21</v>
      </c>
      <c r="Z22" s="48">
        <v>21</v>
      </c>
      <c r="AA22" s="48">
        <v>21</v>
      </c>
      <c r="AB22" s="48">
        <v>21</v>
      </c>
      <c r="AC22" s="48">
        <v>21</v>
      </c>
      <c r="AD22" s="48">
        <v>21</v>
      </c>
      <c r="AE22" s="47"/>
      <c r="AF22" s="47">
        <v>21</v>
      </c>
      <c r="AG22" s="168">
        <v>25</v>
      </c>
      <c r="AH22" s="51">
        <f t="shared" si="2"/>
        <v>21</v>
      </c>
      <c r="AI22" s="52">
        <f t="shared" si="3"/>
        <v>20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203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8">
        <v>22</v>
      </c>
      <c r="AB23" s="48">
        <v>22</v>
      </c>
      <c r="AC23" s="48">
        <v>22</v>
      </c>
      <c r="AD23" s="48">
        <v>22</v>
      </c>
      <c r="AE23" s="47"/>
      <c r="AF23" s="47">
        <v>22</v>
      </c>
      <c r="AG23" s="168">
        <v>25</v>
      </c>
      <c r="AH23" s="51">
        <f t="shared" si="2"/>
        <v>22</v>
      </c>
      <c r="AI23" s="52">
        <f t="shared" si="3"/>
        <v>22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204</v>
      </c>
      <c r="B24" s="47">
        <v>22</v>
      </c>
      <c r="C24" s="47">
        <v>22</v>
      </c>
      <c r="D24" s="47">
        <v>22</v>
      </c>
      <c r="E24" s="47">
        <v>22</v>
      </c>
      <c r="F24" s="47">
        <v>22</v>
      </c>
      <c r="G24" s="47">
        <v>18</v>
      </c>
      <c r="H24" s="47">
        <v>18</v>
      </c>
      <c r="I24" s="47">
        <v>18</v>
      </c>
      <c r="J24" s="47">
        <v>22</v>
      </c>
      <c r="K24" s="47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8">
        <v>22</v>
      </c>
      <c r="AB24" s="48">
        <v>22</v>
      </c>
      <c r="AC24" s="48">
        <v>22</v>
      </c>
      <c r="AD24" s="48">
        <v>22</v>
      </c>
      <c r="AE24" s="47"/>
      <c r="AF24" s="47">
        <v>22</v>
      </c>
      <c r="AG24" s="168">
        <v>24.2</v>
      </c>
      <c r="AH24" s="51">
        <f t="shared" si="2"/>
        <v>22</v>
      </c>
      <c r="AI24" s="52">
        <f t="shared" si="3"/>
        <v>18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93</v>
      </c>
      <c r="B25" s="47">
        <v>14</v>
      </c>
      <c r="C25" s="47">
        <v>14</v>
      </c>
      <c r="D25" s="47">
        <v>14</v>
      </c>
      <c r="E25" s="47">
        <v>14</v>
      </c>
      <c r="F25" s="47">
        <v>14</v>
      </c>
      <c r="G25" s="47">
        <v>14</v>
      </c>
      <c r="H25" s="47">
        <v>14</v>
      </c>
      <c r="I25" s="47">
        <v>14</v>
      </c>
      <c r="J25" s="47">
        <v>14</v>
      </c>
      <c r="K25" s="47">
        <v>14</v>
      </c>
      <c r="L25" s="48">
        <v>10</v>
      </c>
      <c r="M25" s="48">
        <v>10</v>
      </c>
      <c r="N25" s="48">
        <v>10</v>
      </c>
      <c r="O25" s="48">
        <v>10</v>
      </c>
      <c r="P25" s="48">
        <v>10</v>
      </c>
      <c r="Q25" s="48">
        <v>10</v>
      </c>
      <c r="R25" s="48">
        <v>10</v>
      </c>
      <c r="S25" s="48">
        <v>10</v>
      </c>
      <c r="T25" s="48">
        <v>10</v>
      </c>
      <c r="U25" s="48">
        <v>10</v>
      </c>
      <c r="V25" s="48">
        <v>10</v>
      </c>
      <c r="W25" s="48">
        <v>10</v>
      </c>
      <c r="X25" s="48">
        <v>10</v>
      </c>
      <c r="Y25" s="48">
        <v>10</v>
      </c>
      <c r="Z25" s="48">
        <v>10</v>
      </c>
      <c r="AA25" s="48">
        <v>14</v>
      </c>
      <c r="AB25" s="48">
        <v>14</v>
      </c>
      <c r="AC25" s="48">
        <v>14</v>
      </c>
      <c r="AD25" s="48">
        <v>14</v>
      </c>
      <c r="AE25" s="47"/>
      <c r="AF25" s="47">
        <v>14</v>
      </c>
      <c r="AG25" s="168">
        <v>23.5</v>
      </c>
      <c r="AH25" s="51">
        <f t="shared" si="2"/>
        <v>14</v>
      </c>
      <c r="AI25" s="52">
        <f t="shared" si="3"/>
        <v>10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94</v>
      </c>
      <c r="B26" s="47">
        <v>0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0</v>
      </c>
      <c r="X26" s="48">
        <v>0</v>
      </c>
      <c r="Y26" s="48">
        <v>0</v>
      </c>
      <c r="Z26" s="48">
        <v>0</v>
      </c>
      <c r="AA26" s="48">
        <v>0</v>
      </c>
      <c r="AB26" s="48">
        <v>0</v>
      </c>
      <c r="AC26" s="48">
        <v>0</v>
      </c>
      <c r="AD26" s="48">
        <v>0</v>
      </c>
      <c r="AE26" s="47"/>
      <c r="AF26" s="47">
        <v>0</v>
      </c>
      <c r="AG26" s="168">
        <v>22.2</v>
      </c>
      <c r="AH26" s="51">
        <f t="shared" si="2"/>
        <v>0</v>
      </c>
      <c r="AI26" s="52">
        <f t="shared" si="3"/>
        <v>0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95</v>
      </c>
      <c r="B27" s="47">
        <v>12</v>
      </c>
      <c r="C27" s="47">
        <v>12</v>
      </c>
      <c r="D27" s="47">
        <v>12</v>
      </c>
      <c r="E27" s="47">
        <v>12</v>
      </c>
      <c r="F27" s="47">
        <v>12</v>
      </c>
      <c r="G27" s="47">
        <v>12</v>
      </c>
      <c r="H27" s="47">
        <v>12</v>
      </c>
      <c r="I27" s="47">
        <v>12</v>
      </c>
      <c r="J27" s="47">
        <v>12</v>
      </c>
      <c r="K27" s="47">
        <v>12</v>
      </c>
      <c r="L27" s="48">
        <v>12</v>
      </c>
      <c r="M27" s="48">
        <v>12</v>
      </c>
      <c r="N27" s="48">
        <v>12</v>
      </c>
      <c r="O27" s="48">
        <v>12</v>
      </c>
      <c r="P27" s="48">
        <v>12</v>
      </c>
      <c r="Q27" s="48">
        <v>12</v>
      </c>
      <c r="R27" s="48">
        <v>12</v>
      </c>
      <c r="S27" s="48">
        <v>0</v>
      </c>
      <c r="T27" s="48">
        <v>12</v>
      </c>
      <c r="U27" s="48">
        <v>12</v>
      </c>
      <c r="V27" s="48">
        <v>12</v>
      </c>
      <c r="W27" s="48">
        <v>12</v>
      </c>
      <c r="X27" s="48">
        <v>12</v>
      </c>
      <c r="Y27" s="48">
        <v>12</v>
      </c>
      <c r="Z27" s="48">
        <v>12</v>
      </c>
      <c r="AA27" s="48">
        <v>12</v>
      </c>
      <c r="AB27" s="48">
        <v>12</v>
      </c>
      <c r="AC27" s="48">
        <v>12</v>
      </c>
      <c r="AD27" s="48">
        <v>12</v>
      </c>
      <c r="AE27" s="47"/>
      <c r="AF27" s="47">
        <v>12</v>
      </c>
      <c r="AG27" s="168">
        <v>22.1</v>
      </c>
      <c r="AH27" s="51">
        <f t="shared" si="2"/>
        <v>12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96</v>
      </c>
      <c r="B28" s="47">
        <v>12</v>
      </c>
      <c r="C28" s="47">
        <v>12</v>
      </c>
      <c r="D28" s="47">
        <v>12</v>
      </c>
      <c r="E28" s="47">
        <v>12</v>
      </c>
      <c r="F28" s="47">
        <v>12</v>
      </c>
      <c r="G28" s="47">
        <v>12</v>
      </c>
      <c r="H28" s="47">
        <v>12</v>
      </c>
      <c r="I28" s="47">
        <v>12</v>
      </c>
      <c r="J28" s="47">
        <v>12</v>
      </c>
      <c r="K28" s="47">
        <v>12</v>
      </c>
      <c r="L28" s="48">
        <v>12</v>
      </c>
      <c r="M28" s="48">
        <v>12</v>
      </c>
      <c r="N28" s="48">
        <v>12</v>
      </c>
      <c r="O28" s="48">
        <v>12</v>
      </c>
      <c r="P28" s="48">
        <v>12</v>
      </c>
      <c r="Q28" s="48">
        <v>12</v>
      </c>
      <c r="R28" s="48">
        <v>12</v>
      </c>
      <c r="S28" s="48">
        <v>12</v>
      </c>
      <c r="T28" s="48">
        <v>12</v>
      </c>
      <c r="U28" s="48">
        <v>12</v>
      </c>
      <c r="V28" s="48">
        <v>12</v>
      </c>
      <c r="W28" s="48">
        <v>12</v>
      </c>
      <c r="X28" s="48">
        <v>12</v>
      </c>
      <c r="Y28" s="48">
        <v>12</v>
      </c>
      <c r="Z28" s="48">
        <v>12</v>
      </c>
      <c r="AA28" s="48">
        <v>12</v>
      </c>
      <c r="AB28" s="48">
        <v>12</v>
      </c>
      <c r="AC28" s="48">
        <v>12</v>
      </c>
      <c r="AD28" s="48">
        <v>12</v>
      </c>
      <c r="AE28" s="47"/>
      <c r="AF28" s="47">
        <v>12</v>
      </c>
      <c r="AG28" s="168">
        <v>22.1</v>
      </c>
      <c r="AH28" s="51">
        <f t="shared" si="2"/>
        <v>12</v>
      </c>
      <c r="AI28" s="52">
        <f t="shared" si="3"/>
        <v>12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97</v>
      </c>
      <c r="B29" s="55">
        <v>12</v>
      </c>
      <c r="C29" s="55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48">
        <v>12</v>
      </c>
      <c r="AB29" s="48">
        <v>12</v>
      </c>
      <c r="AC29" s="48">
        <v>12</v>
      </c>
      <c r="AD29" s="48">
        <v>12</v>
      </c>
      <c r="AE29" s="55"/>
      <c r="AF29" s="55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98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55"/>
      <c r="AF30" s="55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99</v>
      </c>
      <c r="B31" s="55">
        <v>0</v>
      </c>
      <c r="C31" s="55">
        <v>0</v>
      </c>
      <c r="D31" s="55">
        <v>0</v>
      </c>
      <c r="E31" s="55">
        <v>0</v>
      </c>
      <c r="F31" s="55">
        <v>0</v>
      </c>
      <c r="G31" s="55">
        <v>0</v>
      </c>
      <c r="H31" s="55">
        <v>0</v>
      </c>
      <c r="I31" s="55">
        <v>0</v>
      </c>
      <c r="J31" s="55">
        <v>0</v>
      </c>
      <c r="K31" s="55">
        <v>0</v>
      </c>
      <c r="L31" s="48">
        <v>0</v>
      </c>
      <c r="M31" s="48">
        <v>0</v>
      </c>
      <c r="N31" s="48">
        <v>0</v>
      </c>
      <c r="O31" s="48">
        <v>0</v>
      </c>
      <c r="P31" s="48">
        <v>0</v>
      </c>
      <c r="Q31" s="48">
        <v>0</v>
      </c>
      <c r="R31" s="48">
        <v>0</v>
      </c>
      <c r="S31" s="48">
        <v>0</v>
      </c>
      <c r="T31" s="48">
        <v>0</v>
      </c>
      <c r="U31" s="48">
        <v>0</v>
      </c>
      <c r="V31" s="48">
        <v>0</v>
      </c>
      <c r="W31" s="48">
        <v>0</v>
      </c>
      <c r="X31" s="48">
        <v>0</v>
      </c>
      <c r="Y31" s="48">
        <v>0</v>
      </c>
      <c r="Z31" s="48">
        <v>0</v>
      </c>
      <c r="AA31" s="48">
        <v>0</v>
      </c>
      <c r="AB31" s="48">
        <v>0</v>
      </c>
      <c r="AC31" s="48">
        <v>0</v>
      </c>
      <c r="AD31" s="48">
        <v>0</v>
      </c>
      <c r="AE31" s="55"/>
      <c r="AF31" s="55">
        <v>0</v>
      </c>
      <c r="AG31" s="58">
        <v>20</v>
      </c>
      <c r="AH31" s="51">
        <f t="shared" si="2"/>
        <v>0</v>
      </c>
      <c r="AI31" s="52">
        <f t="shared" si="3"/>
        <v>0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100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55"/>
      <c r="AF32" s="55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/>
      <c r="AF33" s="55">
        <v>220</v>
      </c>
      <c r="AG33" s="58">
        <v>85</v>
      </c>
      <c r="AH33" s="51">
        <f t="shared" si="2"/>
        <v>220</v>
      </c>
      <c r="AI33" s="52">
        <f t="shared" si="3"/>
        <v>220</v>
      </c>
      <c r="AK33" s="53"/>
    </row>
    <row r="34" spans="1:41" ht="15.75" thickBot="1" x14ac:dyDescent="0.3">
      <c r="A34" s="63" t="s">
        <v>19</v>
      </c>
      <c r="B34" s="55">
        <v>166.5</v>
      </c>
      <c r="C34" s="55">
        <v>166.5</v>
      </c>
      <c r="D34" s="55">
        <v>167.9</v>
      </c>
      <c r="E34" s="55">
        <v>167.9</v>
      </c>
      <c r="F34" s="55">
        <v>167.9</v>
      </c>
      <c r="G34" s="55">
        <v>167.9</v>
      </c>
      <c r="H34" s="55">
        <f>66+97</f>
        <v>163</v>
      </c>
      <c r="I34" s="55">
        <f>97+66</f>
        <v>163</v>
      </c>
      <c r="J34" s="55">
        <f>66+97.9</f>
        <v>163.9</v>
      </c>
      <c r="K34" s="55">
        <v>151.80000000000001</v>
      </c>
      <c r="L34" s="64">
        <v>151.80000000000001</v>
      </c>
      <c r="M34" s="64">
        <v>150</v>
      </c>
      <c r="N34" s="64">
        <v>155</v>
      </c>
      <c r="O34" s="64">
        <v>155</v>
      </c>
      <c r="P34" s="64">
        <v>154</v>
      </c>
      <c r="Q34" s="64">
        <v>154</v>
      </c>
      <c r="R34" s="64">
        <f>72+93.2</f>
        <v>165.2</v>
      </c>
      <c r="S34" s="64">
        <v>159.30000000000001</v>
      </c>
      <c r="T34" s="64">
        <f>63.5+95.7</f>
        <v>159.19999999999999</v>
      </c>
      <c r="U34" s="64">
        <f>63.6+92.9</f>
        <v>156.5</v>
      </c>
      <c r="V34" s="64">
        <f>63.6+92.9</f>
        <v>156.5</v>
      </c>
      <c r="W34" s="64">
        <v>158.4</v>
      </c>
      <c r="X34" s="64">
        <v>158.9</v>
      </c>
      <c r="Y34" s="64">
        <v>158.6</v>
      </c>
      <c r="Z34" s="64">
        <v>158.6</v>
      </c>
      <c r="AA34" s="64">
        <v>169</v>
      </c>
      <c r="AB34" s="64">
        <f>98+72</f>
        <v>170</v>
      </c>
      <c r="AC34" s="64">
        <f>98+72</f>
        <v>170</v>
      </c>
      <c r="AD34" s="64">
        <f>72.8+99.3</f>
        <v>172.1</v>
      </c>
      <c r="AE34" s="55"/>
      <c r="AF34" s="55">
        <v>172.9</v>
      </c>
      <c r="AG34" s="58">
        <v>240</v>
      </c>
      <c r="AH34" s="51">
        <f t="shared" si="2"/>
        <v>172.9</v>
      </c>
      <c r="AI34" s="52">
        <f t="shared" si="3"/>
        <v>150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779.3</v>
      </c>
      <c r="C35" s="66">
        <f t="shared" si="4"/>
        <v>750.2</v>
      </c>
      <c r="D35" s="66">
        <f t="shared" si="4"/>
        <v>748.8</v>
      </c>
      <c r="E35" s="66">
        <f t="shared" si="4"/>
        <v>755.9</v>
      </c>
      <c r="F35" s="66">
        <f t="shared" si="4"/>
        <v>756.9</v>
      </c>
      <c r="G35" s="66">
        <f t="shared" si="4"/>
        <v>752.69999999999993</v>
      </c>
      <c r="H35" s="66">
        <f t="shared" si="4"/>
        <v>752.69999999999993</v>
      </c>
      <c r="I35" s="66">
        <f t="shared" si="4"/>
        <v>752.69999999999993</v>
      </c>
      <c r="J35" s="66">
        <f>SUM(J11:J33)</f>
        <v>756.69999999999993</v>
      </c>
      <c r="K35" s="66">
        <f>SUM(K11:K33)</f>
        <v>786.4</v>
      </c>
      <c r="L35" s="66">
        <f t="shared" si="4"/>
        <v>842.3</v>
      </c>
      <c r="M35" s="66">
        <f t="shared" si="4"/>
        <v>875.30000000000007</v>
      </c>
      <c r="N35" s="66">
        <f t="shared" si="4"/>
        <v>932.30000000000007</v>
      </c>
      <c r="O35" s="66">
        <f t="shared" si="4"/>
        <v>932.30000000000007</v>
      </c>
      <c r="P35" s="66">
        <f t="shared" si="4"/>
        <v>932.30000000000007</v>
      </c>
      <c r="Q35" s="66">
        <f t="shared" si="4"/>
        <v>952.30000000000007</v>
      </c>
      <c r="R35" s="66">
        <f t="shared" si="4"/>
        <v>917.40000000000009</v>
      </c>
      <c r="S35" s="66">
        <f t="shared" si="4"/>
        <v>849.3</v>
      </c>
      <c r="T35" s="66">
        <f t="shared" si="4"/>
        <v>861.4</v>
      </c>
      <c r="U35" s="66">
        <f t="shared" si="4"/>
        <v>863.3</v>
      </c>
      <c r="V35" s="66">
        <f t="shared" si="4"/>
        <v>877</v>
      </c>
      <c r="W35" s="66">
        <f t="shared" si="4"/>
        <v>877</v>
      </c>
      <c r="X35" s="66">
        <f t="shared" si="4"/>
        <v>932.00000000000011</v>
      </c>
      <c r="Y35" s="66">
        <f t="shared" si="4"/>
        <v>950.00000000000011</v>
      </c>
      <c r="Z35" s="66">
        <f t="shared" si="4"/>
        <v>950.00000000000011</v>
      </c>
      <c r="AA35" s="66">
        <f t="shared" si="4"/>
        <v>976.00000000000011</v>
      </c>
      <c r="AB35" s="66">
        <f t="shared" si="4"/>
        <v>956.00000000000011</v>
      </c>
      <c r="AC35" s="66">
        <f t="shared" si="4"/>
        <v>936.00000000000011</v>
      </c>
      <c r="AD35" s="66">
        <f t="shared" si="4"/>
        <v>910.30000000000007</v>
      </c>
      <c r="AE35" s="66">
        <f t="shared" si="4"/>
        <v>0</v>
      </c>
      <c r="AF35" s="66">
        <f t="shared" si="4"/>
        <v>826.19999999999993</v>
      </c>
      <c r="AG35" s="58">
        <f>SUM(AG11:AG34)</f>
        <v>1416.83</v>
      </c>
      <c r="AH35" s="51">
        <f t="shared" si="2"/>
        <v>976.00000000000011</v>
      </c>
      <c r="AI35" s="52">
        <f t="shared" si="3"/>
        <v>0</v>
      </c>
      <c r="AK35" s="53"/>
    </row>
    <row r="36" spans="1:41" x14ac:dyDescent="0.25">
      <c r="A36" s="54" t="s">
        <v>21</v>
      </c>
      <c r="B36" s="55">
        <v>141.5</v>
      </c>
      <c r="C36" s="55">
        <v>141.5</v>
      </c>
      <c r="D36" s="55">
        <v>141</v>
      </c>
      <c r="E36" s="55">
        <v>141.1</v>
      </c>
      <c r="F36" s="55">
        <v>141.1</v>
      </c>
      <c r="G36" s="55">
        <v>141.19999999999999</v>
      </c>
      <c r="H36" s="55">
        <v>125.1</v>
      </c>
      <c r="I36" s="55">
        <v>125.1</v>
      </c>
      <c r="J36" s="55">
        <v>137.30000000000001</v>
      </c>
      <c r="K36" s="55">
        <v>139.9</v>
      </c>
      <c r="L36" s="48">
        <v>140.1</v>
      </c>
      <c r="M36" s="48">
        <v>130.5</v>
      </c>
      <c r="N36" s="48">
        <v>140.69999999999999</v>
      </c>
      <c r="O36" s="48">
        <v>140.69999999999999</v>
      </c>
      <c r="P36" s="48">
        <v>142.1</v>
      </c>
      <c r="Q36" s="48">
        <v>142.1</v>
      </c>
      <c r="R36" s="48">
        <v>141.80000000000001</v>
      </c>
      <c r="S36" s="48">
        <v>0</v>
      </c>
      <c r="T36" s="48">
        <v>142.4</v>
      </c>
      <c r="U36" s="48">
        <v>142</v>
      </c>
      <c r="V36" s="48">
        <v>142</v>
      </c>
      <c r="W36" s="48">
        <v>142</v>
      </c>
      <c r="X36" s="48">
        <v>142</v>
      </c>
      <c r="Y36" s="48">
        <v>142</v>
      </c>
      <c r="Z36" s="48">
        <v>142</v>
      </c>
      <c r="AA36" s="48">
        <v>142</v>
      </c>
      <c r="AB36" s="48">
        <v>142</v>
      </c>
      <c r="AC36" s="48">
        <v>142</v>
      </c>
      <c r="AD36" s="48">
        <v>142.4</v>
      </c>
      <c r="AE36" s="47"/>
      <c r="AF36" s="47">
        <v>142.1</v>
      </c>
      <c r="AG36" s="56">
        <v>144</v>
      </c>
      <c r="AH36" s="51">
        <f t="shared" si="2"/>
        <v>142.4</v>
      </c>
      <c r="AI36" s="52">
        <f t="shared" si="3"/>
        <v>0</v>
      </c>
      <c r="AK36" s="53"/>
    </row>
    <row r="37" spans="1:41" x14ac:dyDescent="0.25">
      <c r="A37" s="57" t="s">
        <v>22</v>
      </c>
      <c r="B37" s="55">
        <v>71.7</v>
      </c>
      <c r="C37" s="55">
        <v>72.099999999999994</v>
      </c>
      <c r="D37" s="55">
        <v>71</v>
      </c>
      <c r="E37" s="55">
        <v>71</v>
      </c>
      <c r="F37" s="55">
        <v>71</v>
      </c>
      <c r="G37" s="55">
        <v>69.599999999999994</v>
      </c>
      <c r="H37" s="55">
        <v>56.4</v>
      </c>
      <c r="I37" s="55">
        <v>56.4</v>
      </c>
      <c r="J37" s="55">
        <v>64.8</v>
      </c>
      <c r="K37" s="55">
        <v>71.099999999999994</v>
      </c>
      <c r="L37" s="67">
        <v>70.8</v>
      </c>
      <c r="M37" s="67">
        <v>70.400000000000006</v>
      </c>
      <c r="N37" s="67">
        <v>71.400000000000006</v>
      </c>
      <c r="O37" s="67">
        <v>71.2</v>
      </c>
      <c r="P37" s="67">
        <v>71.099999999999994</v>
      </c>
      <c r="Q37" s="67">
        <v>71.099999999999994</v>
      </c>
      <c r="R37" s="67">
        <v>69.400000000000006</v>
      </c>
      <c r="S37" s="67">
        <v>71.400000000000006</v>
      </c>
      <c r="T37" s="67">
        <v>69.7</v>
      </c>
      <c r="U37" s="67">
        <v>71.3</v>
      </c>
      <c r="V37" s="67">
        <v>71.3</v>
      </c>
      <c r="W37" s="67">
        <v>71.3</v>
      </c>
      <c r="X37" s="67">
        <v>71.3</v>
      </c>
      <c r="Y37" s="67">
        <v>71.3</v>
      </c>
      <c r="Z37" s="67">
        <v>71.3</v>
      </c>
      <c r="AA37" s="67">
        <v>71.3</v>
      </c>
      <c r="AB37" s="67">
        <v>71.3</v>
      </c>
      <c r="AC37" s="67">
        <v>69.599999999999994</v>
      </c>
      <c r="AD37" s="67">
        <v>70.2</v>
      </c>
      <c r="AE37" s="55"/>
      <c r="AF37" s="55">
        <v>69.7</v>
      </c>
      <c r="AG37" s="58">
        <v>70</v>
      </c>
      <c r="AH37" s="51">
        <f t="shared" si="2"/>
        <v>72.099999999999994</v>
      </c>
      <c r="AI37" s="52">
        <f t="shared" si="3"/>
        <v>56.4</v>
      </c>
      <c r="AK37" s="53"/>
    </row>
    <row r="38" spans="1:41" x14ac:dyDescent="0.25">
      <c r="A38" s="57" t="s">
        <v>23</v>
      </c>
      <c r="B38" s="55">
        <v>65.099999999999994</v>
      </c>
      <c r="C38" s="55">
        <v>65.2</v>
      </c>
      <c r="D38" s="55">
        <v>64.8</v>
      </c>
      <c r="E38" s="55">
        <v>64.5</v>
      </c>
      <c r="F38" s="55">
        <v>64.5</v>
      </c>
      <c r="G38" s="55">
        <v>64.099999999999994</v>
      </c>
      <c r="H38" s="55">
        <v>52.1</v>
      </c>
      <c r="I38" s="55">
        <v>52.1</v>
      </c>
      <c r="J38" s="55">
        <v>65.900000000000006</v>
      </c>
      <c r="K38" s="55">
        <v>64.400000000000006</v>
      </c>
      <c r="L38" s="67">
        <v>64.7</v>
      </c>
      <c r="M38" s="67">
        <v>65.3</v>
      </c>
      <c r="N38" s="67">
        <v>65.3</v>
      </c>
      <c r="O38" s="67">
        <v>64.8</v>
      </c>
      <c r="P38" s="67">
        <v>65.2</v>
      </c>
      <c r="Q38" s="67">
        <v>65.2</v>
      </c>
      <c r="R38" s="67">
        <v>65</v>
      </c>
      <c r="S38" s="67">
        <v>65</v>
      </c>
      <c r="T38" s="67">
        <v>65.5</v>
      </c>
      <c r="U38" s="67">
        <v>65.2</v>
      </c>
      <c r="V38" s="67">
        <v>65.2</v>
      </c>
      <c r="W38" s="67">
        <v>65.2</v>
      </c>
      <c r="X38" s="67">
        <v>65.2</v>
      </c>
      <c r="Y38" s="67">
        <v>65.2</v>
      </c>
      <c r="Z38" s="67">
        <v>65.2</v>
      </c>
      <c r="AA38" s="67">
        <v>65.2</v>
      </c>
      <c r="AB38" s="67">
        <v>65.2</v>
      </c>
      <c r="AC38" s="67">
        <v>65.599999999999994</v>
      </c>
      <c r="AD38" s="67">
        <v>65.5</v>
      </c>
      <c r="AE38" s="55"/>
      <c r="AF38" s="55">
        <v>65.3</v>
      </c>
      <c r="AG38" s="58">
        <v>69</v>
      </c>
      <c r="AH38" s="51">
        <f t="shared" si="2"/>
        <v>65.900000000000006</v>
      </c>
      <c r="AI38" s="52">
        <f t="shared" si="3"/>
        <v>52.1</v>
      </c>
      <c r="AK38" s="53"/>
    </row>
    <row r="39" spans="1:41" x14ac:dyDescent="0.25">
      <c r="A39" s="57" t="s">
        <v>24</v>
      </c>
      <c r="B39" s="55">
        <v>54.9</v>
      </c>
      <c r="C39" s="55">
        <v>54.7</v>
      </c>
      <c r="D39" s="55">
        <v>54.7</v>
      </c>
      <c r="E39" s="55">
        <v>54.7</v>
      </c>
      <c r="F39" s="55">
        <v>54.7</v>
      </c>
      <c r="G39" s="55">
        <v>54.7</v>
      </c>
      <c r="H39" s="55">
        <v>54.7</v>
      </c>
      <c r="I39" s="55">
        <v>54.7</v>
      </c>
      <c r="J39" s="55">
        <v>54.7</v>
      </c>
      <c r="K39" s="55">
        <v>57.7</v>
      </c>
      <c r="L39" s="67">
        <v>57.7</v>
      </c>
      <c r="M39" s="67">
        <v>57.9</v>
      </c>
      <c r="N39" s="67">
        <v>57.9</v>
      </c>
      <c r="O39" s="67">
        <v>57.8</v>
      </c>
      <c r="P39" s="67">
        <v>57.8</v>
      </c>
      <c r="Q39" s="67">
        <v>57.8</v>
      </c>
      <c r="R39" s="67">
        <v>60</v>
      </c>
      <c r="S39" s="67">
        <v>60</v>
      </c>
      <c r="T39" s="67">
        <v>60</v>
      </c>
      <c r="U39" s="67">
        <v>60</v>
      </c>
      <c r="V39" s="67">
        <v>60</v>
      </c>
      <c r="W39" s="67">
        <v>60</v>
      </c>
      <c r="X39" s="67">
        <v>60</v>
      </c>
      <c r="Y39" s="67">
        <v>60</v>
      </c>
      <c r="Z39" s="67">
        <v>60</v>
      </c>
      <c r="AA39" s="67">
        <v>60</v>
      </c>
      <c r="AB39" s="67">
        <v>60</v>
      </c>
      <c r="AC39" s="67">
        <v>60</v>
      </c>
      <c r="AD39" s="67">
        <v>60.4</v>
      </c>
      <c r="AE39" s="55"/>
      <c r="AF39" s="55">
        <v>60</v>
      </c>
      <c r="AG39" s="58">
        <v>60</v>
      </c>
      <c r="AH39" s="51">
        <f t="shared" si="2"/>
        <v>60.4</v>
      </c>
      <c r="AI39" s="52">
        <f t="shared" si="3"/>
        <v>54.7</v>
      </c>
      <c r="AK39" s="53"/>
    </row>
    <row r="40" spans="1:41" x14ac:dyDescent="0.25">
      <c r="A40" s="57" t="s">
        <v>25</v>
      </c>
      <c r="B40" s="55">
        <v>29.2</v>
      </c>
      <c r="C40" s="55">
        <v>29</v>
      </c>
      <c r="D40" s="55">
        <v>28.9</v>
      </c>
      <c r="E40" s="55">
        <v>29</v>
      </c>
      <c r="F40" s="55">
        <v>29</v>
      </c>
      <c r="G40" s="55">
        <v>28.9</v>
      </c>
      <c r="H40" s="55">
        <v>28.9</v>
      </c>
      <c r="I40" s="55">
        <v>28.9</v>
      </c>
      <c r="J40" s="55">
        <v>28.9</v>
      </c>
      <c r="K40" s="55">
        <v>28.9</v>
      </c>
      <c r="L40" s="48">
        <v>28.9</v>
      </c>
      <c r="M40" s="48">
        <v>28.9</v>
      </c>
      <c r="N40" s="48">
        <v>28.9</v>
      </c>
      <c r="O40" s="48">
        <v>28.9</v>
      </c>
      <c r="P40" s="48">
        <v>28.9</v>
      </c>
      <c r="Q40" s="48">
        <v>28.9</v>
      </c>
      <c r="R40" s="48">
        <v>29.5</v>
      </c>
      <c r="S40" s="48">
        <v>29.5</v>
      </c>
      <c r="T40" s="48">
        <v>29.6</v>
      </c>
      <c r="U40" s="48">
        <v>29.6</v>
      </c>
      <c r="V40" s="48">
        <v>29.6</v>
      </c>
      <c r="W40" s="48">
        <v>29.6</v>
      </c>
      <c r="X40" s="48">
        <v>29.6</v>
      </c>
      <c r="Y40" s="67">
        <v>29.6</v>
      </c>
      <c r="Z40" s="67">
        <v>29.6</v>
      </c>
      <c r="AA40" s="67">
        <v>29.6</v>
      </c>
      <c r="AB40" s="67">
        <v>29.6</v>
      </c>
      <c r="AC40" s="67">
        <v>29.6</v>
      </c>
      <c r="AD40" s="67">
        <v>29.3</v>
      </c>
      <c r="AE40" s="55"/>
      <c r="AF40" s="55">
        <v>29.2</v>
      </c>
      <c r="AG40" s="58">
        <v>30</v>
      </c>
      <c r="AH40" s="51">
        <f t="shared" si="2"/>
        <v>29.6</v>
      </c>
      <c r="AI40" s="52">
        <f t="shared" si="3"/>
        <v>28.9</v>
      </c>
      <c r="AK40" s="53"/>
    </row>
    <row r="41" spans="1:41" x14ac:dyDescent="0.25">
      <c r="A41" s="57" t="s">
        <v>85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55"/>
      <c r="AF41" s="55"/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68">
        <v>14</v>
      </c>
      <c r="C42" s="68">
        <v>14</v>
      </c>
      <c r="D42" s="68">
        <v>14</v>
      </c>
      <c r="E42" s="68">
        <v>14</v>
      </c>
      <c r="F42" s="68">
        <v>14</v>
      </c>
      <c r="G42" s="68">
        <v>14</v>
      </c>
      <c r="H42" s="68">
        <v>14</v>
      </c>
      <c r="I42" s="68">
        <v>14</v>
      </c>
      <c r="J42" s="68">
        <v>14</v>
      </c>
      <c r="K42" s="68">
        <v>14</v>
      </c>
      <c r="L42" s="48">
        <v>14</v>
      </c>
      <c r="M42" s="48">
        <v>14</v>
      </c>
      <c r="N42" s="48">
        <v>14</v>
      </c>
      <c r="O42" s="48">
        <v>14</v>
      </c>
      <c r="P42" s="48">
        <v>14</v>
      </c>
      <c r="Q42" s="48">
        <v>14</v>
      </c>
      <c r="R42" s="48">
        <v>14</v>
      </c>
      <c r="S42" s="48">
        <v>14</v>
      </c>
      <c r="T42" s="48">
        <v>14</v>
      </c>
      <c r="U42" s="48">
        <v>14</v>
      </c>
      <c r="V42" s="48">
        <v>14</v>
      </c>
      <c r="W42" s="48">
        <v>14</v>
      </c>
      <c r="X42" s="48">
        <v>14</v>
      </c>
      <c r="Y42" s="48">
        <v>14</v>
      </c>
      <c r="Z42" s="48">
        <v>14</v>
      </c>
      <c r="AA42" s="48">
        <v>17</v>
      </c>
      <c r="AB42" s="48">
        <v>17</v>
      </c>
      <c r="AC42" s="48">
        <v>17</v>
      </c>
      <c r="AD42" s="48">
        <v>17</v>
      </c>
      <c r="AE42" s="55"/>
      <c r="AF42" s="55">
        <v>17</v>
      </c>
      <c r="AG42" s="58">
        <v>24</v>
      </c>
      <c r="AH42" s="51">
        <f t="shared" si="2"/>
        <v>17</v>
      </c>
      <c r="AI42" s="52">
        <f t="shared" si="3"/>
        <v>14</v>
      </c>
      <c r="AK42" s="53"/>
    </row>
    <row r="43" spans="1:41" x14ac:dyDescent="0.25">
      <c r="A43" s="57" t="s">
        <v>27</v>
      </c>
      <c r="B43" s="55">
        <v>0</v>
      </c>
      <c r="C43" s="55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48">
        <v>0</v>
      </c>
      <c r="M43" s="48">
        <v>0</v>
      </c>
      <c r="N43" s="48">
        <v>0</v>
      </c>
      <c r="O43" s="48">
        <v>0</v>
      </c>
      <c r="P43" s="48">
        <v>0</v>
      </c>
      <c r="Q43" s="48">
        <v>0</v>
      </c>
      <c r="R43" s="48">
        <v>0</v>
      </c>
      <c r="S43" s="48">
        <v>3</v>
      </c>
      <c r="T43" s="48">
        <v>3</v>
      </c>
      <c r="U43" s="48">
        <v>3</v>
      </c>
      <c r="V43" s="48">
        <v>3</v>
      </c>
      <c r="W43" s="48">
        <v>3</v>
      </c>
      <c r="X43" s="48">
        <v>3</v>
      </c>
      <c r="Y43" s="48">
        <v>3</v>
      </c>
      <c r="Z43" s="48">
        <v>3</v>
      </c>
      <c r="AA43" s="48">
        <v>3</v>
      </c>
      <c r="AB43" s="48">
        <v>3</v>
      </c>
      <c r="AC43" s="48">
        <v>3</v>
      </c>
      <c r="AD43" s="48">
        <v>3</v>
      </c>
      <c r="AE43" s="55"/>
      <c r="AF43" s="55">
        <v>3</v>
      </c>
      <c r="AG43" s="58">
        <v>15</v>
      </c>
      <c r="AH43" s="51">
        <f t="shared" si="2"/>
        <v>3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13</v>
      </c>
      <c r="C44" s="55">
        <v>13</v>
      </c>
      <c r="D44" s="55">
        <v>13</v>
      </c>
      <c r="E44" s="55">
        <v>13</v>
      </c>
      <c r="F44" s="55">
        <v>13</v>
      </c>
      <c r="G44" s="55">
        <v>13</v>
      </c>
      <c r="H44" s="55">
        <v>13</v>
      </c>
      <c r="I44" s="55">
        <v>13</v>
      </c>
      <c r="J44" s="55">
        <v>13</v>
      </c>
      <c r="K44" s="55">
        <v>13</v>
      </c>
      <c r="L44" s="48">
        <v>13</v>
      </c>
      <c r="M44" s="48">
        <v>13</v>
      </c>
      <c r="N44" s="48">
        <v>13</v>
      </c>
      <c r="O44" s="48">
        <v>13</v>
      </c>
      <c r="P44" s="48">
        <v>13</v>
      </c>
      <c r="Q44" s="48">
        <v>13</v>
      </c>
      <c r="R44" s="48">
        <v>13</v>
      </c>
      <c r="S44" s="48">
        <v>13</v>
      </c>
      <c r="T44" s="48">
        <v>13</v>
      </c>
      <c r="U44" s="48">
        <v>13</v>
      </c>
      <c r="V44" s="48">
        <v>13</v>
      </c>
      <c r="W44" s="48">
        <v>13</v>
      </c>
      <c r="X44" s="48">
        <v>13</v>
      </c>
      <c r="Y44" s="48">
        <v>13</v>
      </c>
      <c r="Z44" s="48">
        <v>13</v>
      </c>
      <c r="AA44" s="48">
        <v>13</v>
      </c>
      <c r="AB44" s="48">
        <v>13</v>
      </c>
      <c r="AC44" s="48">
        <v>13</v>
      </c>
      <c r="AD44" s="48">
        <v>13</v>
      </c>
      <c r="AE44" s="55"/>
      <c r="AF44" s="55">
        <v>13</v>
      </c>
      <c r="AG44" s="58">
        <v>14.1</v>
      </c>
      <c r="AH44" s="51">
        <f t="shared" si="2"/>
        <v>13</v>
      </c>
      <c r="AI44" s="52">
        <f t="shared" si="3"/>
        <v>13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68">
        <v>14</v>
      </c>
      <c r="C45" s="68">
        <v>14</v>
      </c>
      <c r="D45" s="68">
        <v>12</v>
      </c>
      <c r="E45" s="68">
        <v>3</v>
      </c>
      <c r="F45" s="68">
        <v>14</v>
      </c>
      <c r="G45" s="68">
        <v>14</v>
      </c>
      <c r="H45" s="68">
        <v>14</v>
      </c>
      <c r="I45" s="68">
        <v>14</v>
      </c>
      <c r="J45" s="68">
        <v>14</v>
      </c>
      <c r="K45" s="68">
        <v>14</v>
      </c>
      <c r="L45" s="48">
        <v>14</v>
      </c>
      <c r="M45" s="48">
        <v>14</v>
      </c>
      <c r="N45" s="48">
        <v>14</v>
      </c>
      <c r="O45" s="48">
        <v>14</v>
      </c>
      <c r="P45" s="48">
        <v>14</v>
      </c>
      <c r="Q45" s="48">
        <v>2.5</v>
      </c>
      <c r="R45" s="48">
        <v>10</v>
      </c>
      <c r="S45" s="48">
        <v>14</v>
      </c>
      <c r="T45" s="48">
        <v>14</v>
      </c>
      <c r="U45" s="48">
        <v>14</v>
      </c>
      <c r="V45" s="48">
        <v>14</v>
      </c>
      <c r="W45" s="48">
        <v>14</v>
      </c>
      <c r="X45" s="48">
        <v>14</v>
      </c>
      <c r="Y45" s="48">
        <v>14</v>
      </c>
      <c r="Z45" s="48">
        <v>14</v>
      </c>
      <c r="AA45" s="48">
        <v>14</v>
      </c>
      <c r="AB45" s="48">
        <v>14</v>
      </c>
      <c r="AC45" s="48">
        <v>14</v>
      </c>
      <c r="AD45" s="48">
        <v>14</v>
      </c>
      <c r="AE45" s="55"/>
      <c r="AF45" s="55">
        <v>14</v>
      </c>
      <c r="AG45" s="58">
        <v>14</v>
      </c>
      <c r="AH45" s="51">
        <f t="shared" si="2"/>
        <v>14</v>
      </c>
      <c r="AI45" s="52">
        <f t="shared" si="3"/>
        <v>2.5</v>
      </c>
      <c r="AK45" s="53"/>
    </row>
    <row r="46" spans="1:41" x14ac:dyDescent="0.25">
      <c r="A46" s="57" t="s">
        <v>30</v>
      </c>
      <c r="B46" s="55">
        <v>9.6999999999999993</v>
      </c>
      <c r="C46" s="55">
        <v>9.6999999999999993</v>
      </c>
      <c r="D46" s="55">
        <v>9.6999999999999993</v>
      </c>
      <c r="E46" s="55">
        <v>9.6999999999999993</v>
      </c>
      <c r="F46" s="55">
        <v>9.6999999999999993</v>
      </c>
      <c r="G46" s="55">
        <v>9.6999999999999993</v>
      </c>
      <c r="H46" s="55">
        <v>9.6999999999999993</v>
      </c>
      <c r="I46" s="55">
        <v>9.6999999999999993</v>
      </c>
      <c r="J46" s="55">
        <v>9.6999999999999993</v>
      </c>
      <c r="K46" s="55">
        <v>9.6999999999999993</v>
      </c>
      <c r="L46" s="48">
        <v>9.6999999999999993</v>
      </c>
      <c r="M46" s="48">
        <v>9.6999999999999993</v>
      </c>
      <c r="N46" s="48">
        <v>9.6999999999999993</v>
      </c>
      <c r="O46" s="48">
        <v>9.6999999999999993</v>
      </c>
      <c r="P46" s="48">
        <v>9.6999999999999993</v>
      </c>
      <c r="Q46" s="48">
        <v>9.6999999999999993</v>
      </c>
      <c r="R46" s="48">
        <v>9.6999999999999993</v>
      </c>
      <c r="S46" s="48">
        <v>9.6999999999999993</v>
      </c>
      <c r="T46" s="48">
        <v>9.6999999999999993</v>
      </c>
      <c r="U46" s="48">
        <v>9.6999999999999993</v>
      </c>
      <c r="V46" s="48">
        <v>9.6999999999999993</v>
      </c>
      <c r="W46" s="48">
        <v>9.6999999999999993</v>
      </c>
      <c r="X46" s="48">
        <v>9.6999999999999993</v>
      </c>
      <c r="Y46" s="48">
        <v>9.6999999999999993</v>
      </c>
      <c r="Z46" s="48">
        <v>9.6999999999999993</v>
      </c>
      <c r="AA46" s="48">
        <v>9.6999999999999993</v>
      </c>
      <c r="AB46" s="48">
        <v>9.6999999999999993</v>
      </c>
      <c r="AC46" s="48">
        <v>9.6999999999999993</v>
      </c>
      <c r="AD46" s="48">
        <v>6.7</v>
      </c>
      <c r="AE46" s="55"/>
      <c r="AF46" s="55">
        <v>6.7</v>
      </c>
      <c r="AG46" s="58">
        <v>10.050000000000001</v>
      </c>
      <c r="AH46" s="51">
        <f t="shared" si="2"/>
        <v>9.6999999999999993</v>
      </c>
      <c r="AI46" s="52">
        <f t="shared" si="3"/>
        <v>6.7</v>
      </c>
      <c r="AK46" s="53"/>
    </row>
    <row r="47" spans="1:41" x14ac:dyDescent="0.25">
      <c r="A47" s="57" t="s">
        <v>31</v>
      </c>
      <c r="B47" s="55">
        <v>6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48">
        <v>6.2</v>
      </c>
      <c r="AB47" s="48">
        <v>6.2</v>
      </c>
      <c r="AC47" s="48">
        <v>6.2</v>
      </c>
      <c r="AD47" s="48">
        <v>6.2</v>
      </c>
      <c r="AE47" s="55"/>
      <c r="AF47" s="55">
        <v>6.2</v>
      </c>
      <c r="AG47" s="58">
        <v>6.2</v>
      </c>
      <c r="AH47" s="51">
        <f t="shared" si="2"/>
        <v>6.2</v>
      </c>
      <c r="AI47" s="52">
        <f t="shared" si="3"/>
        <v>6</v>
      </c>
      <c r="AK47" s="53"/>
    </row>
    <row r="48" spans="1:41" ht="15.75" thickBot="1" x14ac:dyDescent="0.3">
      <c r="A48" s="62" t="s">
        <v>32</v>
      </c>
      <c r="B48" s="70"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T196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v>3.54</v>
      </c>
      <c r="Z48" s="70">
        <f t="shared" si="5"/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422.63999999999993</v>
      </c>
      <c r="C49" s="66">
        <f t="shared" si="6"/>
        <v>422.94</v>
      </c>
      <c r="D49" s="66">
        <f t="shared" si="6"/>
        <v>418.84</v>
      </c>
      <c r="E49" s="66">
        <f t="shared" si="6"/>
        <v>409.74</v>
      </c>
      <c r="F49" s="66">
        <f t="shared" si="6"/>
        <v>420.74</v>
      </c>
      <c r="G49" s="66">
        <f t="shared" si="6"/>
        <v>418.93999999999994</v>
      </c>
      <c r="H49" s="66">
        <f t="shared" si="6"/>
        <v>377.64</v>
      </c>
      <c r="I49" s="66">
        <f t="shared" si="6"/>
        <v>377.64</v>
      </c>
      <c r="J49" s="66">
        <f t="shared" si="6"/>
        <v>412.03999999999996</v>
      </c>
      <c r="K49" s="66">
        <f t="shared" si="6"/>
        <v>422.43999999999994</v>
      </c>
      <c r="L49" s="66">
        <f t="shared" si="6"/>
        <v>422.63999999999993</v>
      </c>
      <c r="M49" s="66">
        <f t="shared" si="6"/>
        <v>413.43999999999994</v>
      </c>
      <c r="N49" s="66">
        <f t="shared" si="6"/>
        <v>424.63999999999993</v>
      </c>
      <c r="O49" s="66">
        <f t="shared" si="6"/>
        <v>423.84</v>
      </c>
      <c r="P49" s="66">
        <f t="shared" si="6"/>
        <v>425.53999999999996</v>
      </c>
      <c r="Q49" s="66">
        <f t="shared" si="6"/>
        <v>414.03999999999996</v>
      </c>
      <c r="R49" s="66">
        <f t="shared" si="6"/>
        <v>422.14000000000004</v>
      </c>
      <c r="S49" s="66">
        <f t="shared" si="6"/>
        <v>289.33999999999997</v>
      </c>
      <c r="T49" s="66">
        <f t="shared" si="6"/>
        <v>430.64000000000004</v>
      </c>
      <c r="U49" s="66">
        <f t="shared" si="6"/>
        <v>431.54</v>
      </c>
      <c r="V49" s="66">
        <f t="shared" si="6"/>
        <v>431.54</v>
      </c>
      <c r="W49" s="66">
        <f t="shared" si="6"/>
        <v>431.54</v>
      </c>
      <c r="X49" s="66">
        <f t="shared" si="6"/>
        <v>431.54</v>
      </c>
      <c r="Y49" s="66">
        <f t="shared" si="6"/>
        <v>431.54</v>
      </c>
      <c r="Z49" s="66">
        <f t="shared" si="6"/>
        <v>431.54</v>
      </c>
      <c r="AA49" s="66">
        <f t="shared" si="6"/>
        <v>434.54</v>
      </c>
      <c r="AB49" s="66">
        <f t="shared" si="6"/>
        <v>434.54</v>
      </c>
      <c r="AC49" s="66">
        <f t="shared" si="6"/>
        <v>433.24</v>
      </c>
      <c r="AD49" s="66">
        <f t="shared" si="6"/>
        <v>431.24</v>
      </c>
      <c r="AE49" s="66">
        <f t="shared" si="6"/>
        <v>3.54</v>
      </c>
      <c r="AF49" s="66">
        <f t="shared" si="6"/>
        <v>429.74</v>
      </c>
      <c r="AG49" s="71">
        <f>SUM(AG36:AG48)</f>
        <v>489.91</v>
      </c>
      <c r="AH49" s="51">
        <f t="shared" si="2"/>
        <v>434.54</v>
      </c>
      <c r="AI49" s="52">
        <f t="shared" si="3"/>
        <v>3.54</v>
      </c>
      <c r="AK49" s="53"/>
    </row>
    <row r="50" spans="1:37" x14ac:dyDescent="0.25">
      <c r="A50" s="54" t="s">
        <v>34</v>
      </c>
      <c r="B50" s="55">
        <v>0</v>
      </c>
      <c r="C50" s="55">
        <v>0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72">
        <v>0</v>
      </c>
      <c r="M50" s="72">
        <v>0</v>
      </c>
      <c r="N50" s="72">
        <v>0</v>
      </c>
      <c r="O50" s="72">
        <v>29.6</v>
      </c>
      <c r="P50" s="48">
        <v>29.9</v>
      </c>
      <c r="Q50" s="48">
        <v>20</v>
      </c>
      <c r="R50" s="48">
        <v>19.899999999999999</v>
      </c>
      <c r="S50" s="48">
        <v>30.1</v>
      </c>
      <c r="T50" s="48">
        <v>14.3</v>
      </c>
      <c r="U50" s="48">
        <v>30.2</v>
      </c>
      <c r="V50" s="48">
        <v>0</v>
      </c>
      <c r="W50" s="48">
        <v>0</v>
      </c>
      <c r="X50" s="48">
        <v>30.3</v>
      </c>
      <c r="Y50" s="48">
        <v>60</v>
      </c>
      <c r="Z50" s="48">
        <v>60</v>
      </c>
      <c r="AA50" s="48">
        <v>40</v>
      </c>
      <c r="AB50" s="48">
        <v>30</v>
      </c>
      <c r="AC50" s="48">
        <v>29.2</v>
      </c>
      <c r="AD50" s="48">
        <v>9.6999999999999993</v>
      </c>
      <c r="AE50" s="48"/>
      <c r="AF50" s="48">
        <v>0</v>
      </c>
      <c r="AG50" s="56">
        <v>60</v>
      </c>
      <c r="AH50" s="51">
        <f t="shared" si="2"/>
        <v>60</v>
      </c>
      <c r="AI50" s="52">
        <f t="shared" si="3"/>
        <v>0</v>
      </c>
      <c r="AK50" s="53"/>
    </row>
    <row r="51" spans="1:37" x14ac:dyDescent="0.25">
      <c r="A51" s="57" t="s">
        <v>35</v>
      </c>
      <c r="B51" s="55">
        <v>0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72">
        <v>0</v>
      </c>
      <c r="M51" s="72">
        <v>0</v>
      </c>
      <c r="N51" s="72">
        <v>0</v>
      </c>
      <c r="O51" s="72">
        <v>14.1</v>
      </c>
      <c r="P51" s="67">
        <v>12.3</v>
      </c>
      <c r="Q51" s="67">
        <v>5.8</v>
      </c>
      <c r="R51" s="48">
        <v>9</v>
      </c>
      <c r="S51" s="48">
        <v>13.9</v>
      </c>
      <c r="T51" s="48">
        <v>6.6</v>
      </c>
      <c r="U51" s="67">
        <v>14</v>
      </c>
      <c r="V51" s="67">
        <v>5.6</v>
      </c>
      <c r="W51" s="67">
        <v>0</v>
      </c>
      <c r="X51" s="67">
        <v>15.3</v>
      </c>
      <c r="Y51" s="67">
        <v>28.2</v>
      </c>
      <c r="Z51" s="67">
        <v>26.5</v>
      </c>
      <c r="AA51" s="67">
        <v>23.5</v>
      </c>
      <c r="AB51" s="67">
        <v>22</v>
      </c>
      <c r="AC51" s="67">
        <v>15.2</v>
      </c>
      <c r="AD51" s="67">
        <v>6.6</v>
      </c>
      <c r="AE51" s="67"/>
      <c r="AF51" s="67">
        <v>0</v>
      </c>
      <c r="AG51" s="58">
        <v>32</v>
      </c>
      <c r="AH51" s="51">
        <f t="shared" si="2"/>
        <v>28.2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>
        <v>0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73">
        <v>0</v>
      </c>
      <c r="M52" s="73">
        <v>0</v>
      </c>
      <c r="N52" s="73">
        <v>0</v>
      </c>
      <c r="O52" s="73">
        <v>5.0999999999999996</v>
      </c>
      <c r="P52" s="74">
        <v>4.5</v>
      </c>
      <c r="Q52" s="74">
        <v>2.1</v>
      </c>
      <c r="R52" s="48">
        <v>3.3</v>
      </c>
      <c r="S52" s="48">
        <v>5.0999999999999996</v>
      </c>
      <c r="T52" s="48">
        <v>2.4</v>
      </c>
      <c r="U52" s="74">
        <v>5.0999999999999996</v>
      </c>
      <c r="V52" s="74">
        <v>2</v>
      </c>
      <c r="W52" s="74">
        <v>0</v>
      </c>
      <c r="X52" s="74">
        <v>5.6</v>
      </c>
      <c r="Y52" s="74">
        <v>10.3</v>
      </c>
      <c r="Z52" s="74">
        <v>9.6</v>
      </c>
      <c r="AA52" s="74">
        <v>8.6</v>
      </c>
      <c r="AB52" s="74">
        <v>8</v>
      </c>
      <c r="AC52" s="74">
        <v>5.6</v>
      </c>
      <c r="AD52" s="74">
        <v>2.4</v>
      </c>
      <c r="AE52" s="74"/>
      <c r="AF52" s="74">
        <v>0</v>
      </c>
      <c r="AG52" s="75">
        <v>14</v>
      </c>
      <c r="AH52" s="51">
        <f t="shared" si="2"/>
        <v>10.3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0</v>
      </c>
      <c r="N53" s="66">
        <f t="shared" si="7"/>
        <v>0</v>
      </c>
      <c r="O53" s="66">
        <f t="shared" si="7"/>
        <v>48.800000000000004</v>
      </c>
      <c r="P53" s="66">
        <f t="shared" si="7"/>
        <v>46.7</v>
      </c>
      <c r="Q53" s="66">
        <f t="shared" si="7"/>
        <v>27.900000000000002</v>
      </c>
      <c r="R53" s="66">
        <f t="shared" si="7"/>
        <v>32.199999999999996</v>
      </c>
      <c r="S53" s="66">
        <f t="shared" si="7"/>
        <v>49.1</v>
      </c>
      <c r="T53" s="66">
        <f t="shared" si="7"/>
        <v>23.299999999999997</v>
      </c>
      <c r="U53" s="66">
        <f t="shared" si="7"/>
        <v>49.300000000000004</v>
      </c>
      <c r="V53" s="66">
        <f t="shared" si="7"/>
        <v>7.6</v>
      </c>
      <c r="W53" s="66">
        <f t="shared" si="7"/>
        <v>0</v>
      </c>
      <c r="X53" s="66">
        <f t="shared" si="7"/>
        <v>51.2</v>
      </c>
      <c r="Y53" s="66">
        <f t="shared" si="7"/>
        <v>98.5</v>
      </c>
      <c r="Z53" s="66">
        <f t="shared" si="7"/>
        <v>96.1</v>
      </c>
      <c r="AA53" s="66">
        <f t="shared" si="7"/>
        <v>72.099999999999994</v>
      </c>
      <c r="AB53" s="66">
        <f t="shared" si="7"/>
        <v>60</v>
      </c>
      <c r="AC53" s="66">
        <f t="shared" si="7"/>
        <v>50</v>
      </c>
      <c r="AD53" s="66">
        <f t="shared" si="7"/>
        <v>18.699999999999996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98.5</v>
      </c>
      <c r="AI53" s="52">
        <f t="shared" si="3"/>
        <v>0</v>
      </c>
      <c r="AK53" s="53"/>
    </row>
    <row r="54" spans="1:37" x14ac:dyDescent="0.25">
      <c r="A54" s="54" t="s">
        <v>205</v>
      </c>
      <c r="B54" s="48">
        <v>10</v>
      </c>
      <c r="C54" s="48">
        <v>0</v>
      </c>
      <c r="D54" s="48">
        <v>0</v>
      </c>
      <c r="E54" s="48">
        <v>0</v>
      </c>
      <c r="F54" s="48">
        <v>0</v>
      </c>
      <c r="G54" s="48">
        <v>0</v>
      </c>
      <c r="H54" s="48">
        <v>0</v>
      </c>
      <c r="I54" s="48">
        <v>0</v>
      </c>
      <c r="J54" s="48">
        <v>0</v>
      </c>
      <c r="K54" s="48">
        <v>0</v>
      </c>
      <c r="L54" s="48">
        <v>0</v>
      </c>
      <c r="M54" s="48">
        <v>0</v>
      </c>
      <c r="N54" s="48">
        <v>0</v>
      </c>
      <c r="O54" s="48">
        <v>12</v>
      </c>
      <c r="P54" s="48">
        <v>0</v>
      </c>
      <c r="Q54" s="48">
        <v>0</v>
      </c>
      <c r="R54" s="48">
        <v>12.8</v>
      </c>
      <c r="S54" s="48">
        <v>55</v>
      </c>
      <c r="T54" s="48">
        <v>9.6999999999999993</v>
      </c>
      <c r="U54" s="48">
        <v>5</v>
      </c>
      <c r="V54" s="48">
        <v>4.9000000000000004</v>
      </c>
      <c r="W54" s="48">
        <v>3</v>
      </c>
      <c r="X54" s="48">
        <v>42.6</v>
      </c>
      <c r="Y54" s="48">
        <v>62.2</v>
      </c>
      <c r="Z54" s="48">
        <v>36.299999999999997</v>
      </c>
      <c r="AA54" s="48">
        <v>24.8</v>
      </c>
      <c r="AB54" s="48">
        <v>28</v>
      </c>
      <c r="AC54" s="48">
        <v>27.5</v>
      </c>
      <c r="AD54" s="48">
        <v>15.1</v>
      </c>
      <c r="AE54" s="48"/>
      <c r="AF54" s="48">
        <v>20</v>
      </c>
      <c r="AG54" s="56"/>
      <c r="AH54" s="51">
        <f t="shared" si="2"/>
        <v>62.2</v>
      </c>
      <c r="AI54" s="52">
        <f t="shared" si="3"/>
        <v>0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48">
        <v>0</v>
      </c>
      <c r="M55" s="48">
        <v>0</v>
      </c>
      <c r="N55" s="48">
        <v>0</v>
      </c>
      <c r="O55" s="48">
        <v>0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48">
        <v>0</v>
      </c>
      <c r="V55" s="48">
        <v>0</v>
      </c>
      <c r="W55" s="76">
        <v>0</v>
      </c>
      <c r="X55" s="76">
        <v>0</v>
      </c>
      <c r="Y55" s="76">
        <v>0</v>
      </c>
      <c r="Z55" s="76">
        <v>0</v>
      </c>
      <c r="AA55" s="67">
        <v>0</v>
      </c>
      <c r="AB55" s="67">
        <v>0</v>
      </c>
      <c r="AC55" s="67">
        <v>0</v>
      </c>
      <c r="AD55" s="67">
        <v>0</v>
      </c>
      <c r="AE55" s="67"/>
      <c r="AF55" s="67">
        <v>0</v>
      </c>
      <c r="AG55" s="58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-55</v>
      </c>
      <c r="C56" s="67">
        <v>-12</v>
      </c>
      <c r="D56" s="67">
        <v>-48.9</v>
      </c>
      <c r="E56" s="67">
        <v>-33.1</v>
      </c>
      <c r="F56" s="67">
        <v>-50.1</v>
      </c>
      <c r="G56" s="48">
        <v>-84.7</v>
      </c>
      <c r="H56" s="48">
        <v>-83</v>
      </c>
      <c r="I56" s="48">
        <v>-17</v>
      </c>
      <c r="J56" s="48">
        <v>-11.2</v>
      </c>
      <c r="K56" s="48">
        <v>7</v>
      </c>
      <c r="L56" s="67">
        <v>12.4</v>
      </c>
      <c r="M56" s="67">
        <v>-1.1000000000000001</v>
      </c>
      <c r="N56" s="67">
        <v>-17.600000000000001</v>
      </c>
      <c r="O56" s="67">
        <v>-14</v>
      </c>
      <c r="P56" s="67">
        <v>-12</v>
      </c>
      <c r="Q56" s="67">
        <v>1</v>
      </c>
      <c r="R56" s="67">
        <v>-0.7</v>
      </c>
      <c r="S56" s="67">
        <v>-24.8</v>
      </c>
      <c r="T56" s="67">
        <v>-50</v>
      </c>
      <c r="U56" s="67">
        <v>-33.799999999999997</v>
      </c>
      <c r="V56" s="67">
        <v>-50</v>
      </c>
      <c r="W56" s="77">
        <v>-19.399999999999999</v>
      </c>
      <c r="X56" s="77">
        <v>-20.2</v>
      </c>
      <c r="Y56" s="77">
        <v>-25.8</v>
      </c>
      <c r="Z56" s="77">
        <v>-9.9</v>
      </c>
      <c r="AA56" s="67">
        <v>-50.1</v>
      </c>
      <c r="AB56" s="67">
        <v>-39</v>
      </c>
      <c r="AC56" s="67">
        <v>-39.6</v>
      </c>
      <c r="AD56" s="67">
        <v>-55</v>
      </c>
      <c r="AE56" s="67"/>
      <c r="AF56" s="67">
        <v>-48.8</v>
      </c>
      <c r="AG56" s="78"/>
      <c r="AH56" s="51">
        <f t="shared" si="2"/>
        <v>12.4</v>
      </c>
      <c r="AI56" s="52">
        <f t="shared" si="3"/>
        <v>-84.7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67">
        <v>0</v>
      </c>
      <c r="M57" s="67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12</v>
      </c>
      <c r="T57" s="67">
        <v>6.5</v>
      </c>
      <c r="U57" s="67">
        <v>6.5</v>
      </c>
      <c r="V57" s="67">
        <v>0</v>
      </c>
      <c r="W57" s="67">
        <v>0</v>
      </c>
      <c r="X57" s="67">
        <v>12</v>
      </c>
      <c r="Y57" s="67">
        <v>22</v>
      </c>
      <c r="Z57" s="67">
        <v>22</v>
      </c>
      <c r="AA57" s="67">
        <v>22</v>
      </c>
      <c r="AB57" s="67">
        <v>20</v>
      </c>
      <c r="AC57" s="67">
        <v>20</v>
      </c>
      <c r="AD57" s="67">
        <v>18</v>
      </c>
      <c r="AE57" s="79"/>
      <c r="AF57" s="79">
        <v>0</v>
      </c>
      <c r="AG57" s="78"/>
      <c r="AH57" s="51">
        <f t="shared" si="2"/>
        <v>22</v>
      </c>
      <c r="AI57" s="52">
        <f t="shared" si="3"/>
        <v>0</v>
      </c>
      <c r="AK57" s="53"/>
    </row>
    <row r="58" spans="1:37" x14ac:dyDescent="0.25">
      <c r="A58" s="57" t="s">
        <v>40</v>
      </c>
      <c r="B58" s="79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/>
      <c r="AF58" s="48">
        <v>0</v>
      </c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87</v>
      </c>
      <c r="B59" s="67">
        <v>0</v>
      </c>
      <c r="C59" s="67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67">
        <v>0</v>
      </c>
      <c r="O59" s="80">
        <v>0</v>
      </c>
      <c r="P59" s="80">
        <v>0</v>
      </c>
      <c r="Q59" s="80">
        <v>0</v>
      </c>
      <c r="R59" s="80">
        <v>0</v>
      </c>
      <c r="S59" s="80">
        <v>5</v>
      </c>
      <c r="T59" s="80">
        <v>5</v>
      </c>
      <c r="U59" s="80">
        <v>0</v>
      </c>
      <c r="V59" s="80">
        <v>0</v>
      </c>
      <c r="W59" s="80">
        <v>0</v>
      </c>
      <c r="X59" s="80">
        <v>0</v>
      </c>
      <c r="Y59" s="80">
        <v>0</v>
      </c>
      <c r="Z59" s="80">
        <v>5</v>
      </c>
      <c r="AA59" s="80">
        <v>5</v>
      </c>
      <c r="AB59" s="80">
        <v>5</v>
      </c>
      <c r="AC59" s="80">
        <v>5</v>
      </c>
      <c r="AD59" s="80">
        <v>5</v>
      </c>
      <c r="AE59" s="80"/>
      <c r="AF59" s="80">
        <v>5</v>
      </c>
      <c r="AG59" s="78"/>
      <c r="AH59" s="51">
        <f t="shared" si="2"/>
        <v>5</v>
      </c>
      <c r="AI59" s="52">
        <f t="shared" si="3"/>
        <v>0</v>
      </c>
      <c r="AK59" s="53"/>
    </row>
    <row r="60" spans="1:37" x14ac:dyDescent="0.25">
      <c r="A60" s="57" t="s">
        <v>88</v>
      </c>
      <c r="B60" s="79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79">
        <v>0</v>
      </c>
      <c r="I60" s="79">
        <v>0</v>
      </c>
      <c r="J60" s="79">
        <v>0</v>
      </c>
      <c r="K60" s="48">
        <v>0</v>
      </c>
      <c r="L60" s="48">
        <v>0</v>
      </c>
      <c r="M60" s="48">
        <v>0</v>
      </c>
      <c r="N60" s="48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/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89</v>
      </c>
      <c r="B61" s="79">
        <v>8</v>
      </c>
      <c r="C61" s="79">
        <v>8</v>
      </c>
      <c r="D61" s="79">
        <v>8</v>
      </c>
      <c r="E61" s="79">
        <v>8</v>
      </c>
      <c r="F61" s="79">
        <v>8</v>
      </c>
      <c r="G61" s="79">
        <v>8</v>
      </c>
      <c r="H61" s="79">
        <v>8</v>
      </c>
      <c r="I61" s="79">
        <v>0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0</v>
      </c>
      <c r="R61" s="79">
        <v>0</v>
      </c>
      <c r="S61" s="79">
        <v>0</v>
      </c>
      <c r="T61" s="79">
        <v>0</v>
      </c>
      <c r="U61" s="79">
        <v>0</v>
      </c>
      <c r="V61" s="79">
        <v>0</v>
      </c>
      <c r="W61" s="79">
        <v>0</v>
      </c>
      <c r="X61" s="79">
        <v>0</v>
      </c>
      <c r="Y61" s="79">
        <v>10</v>
      </c>
      <c r="Z61" s="79">
        <v>10</v>
      </c>
      <c r="AA61" s="79">
        <v>10</v>
      </c>
      <c r="AB61" s="79">
        <v>10</v>
      </c>
      <c r="AC61" s="79">
        <v>10</v>
      </c>
      <c r="AD61" s="79">
        <v>10</v>
      </c>
      <c r="AE61" s="79"/>
      <c r="AF61" s="79">
        <v>10</v>
      </c>
      <c r="AG61" s="78"/>
      <c r="AH61" s="51">
        <f t="shared" si="2"/>
        <v>10</v>
      </c>
      <c r="AI61" s="52">
        <f t="shared" si="3"/>
        <v>0</v>
      </c>
      <c r="AK61" s="53"/>
    </row>
    <row r="62" spans="1:37" x14ac:dyDescent="0.25">
      <c r="A62" s="57" t="s">
        <v>90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/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67">
        <v>0</v>
      </c>
      <c r="L63" s="67">
        <v>0</v>
      </c>
      <c r="M63" s="67">
        <v>0</v>
      </c>
      <c r="N63" s="67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/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92</v>
      </c>
      <c r="B64" s="79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79">
        <v>0</v>
      </c>
      <c r="I64" s="79">
        <v>0</v>
      </c>
      <c r="J64" s="79">
        <v>0</v>
      </c>
      <c r="K64" s="48">
        <v>0</v>
      </c>
      <c r="L64" s="48">
        <v>0</v>
      </c>
      <c r="M64" s="48">
        <v>0</v>
      </c>
      <c r="N64" s="48">
        <v>0</v>
      </c>
      <c r="O64" s="82">
        <v>0</v>
      </c>
      <c r="P64" s="82">
        <v>0</v>
      </c>
      <c r="Q64" s="82">
        <v>0</v>
      </c>
      <c r="R64" s="82">
        <v>0</v>
      </c>
      <c r="S64" s="82">
        <v>0</v>
      </c>
      <c r="T64" s="82">
        <v>0</v>
      </c>
      <c r="U64" s="82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/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-37</v>
      </c>
      <c r="C65" s="66">
        <f t="shared" ref="C65:AF65" si="8">SUM(C54:C64)</f>
        <v>-4</v>
      </c>
      <c r="D65" s="66">
        <f t="shared" si="8"/>
        <v>-40.9</v>
      </c>
      <c r="E65" s="66">
        <f t="shared" si="8"/>
        <v>-25.1</v>
      </c>
      <c r="F65" s="66">
        <f t="shared" si="8"/>
        <v>-42.1</v>
      </c>
      <c r="G65" s="66">
        <f t="shared" si="8"/>
        <v>-76.7</v>
      </c>
      <c r="H65" s="66">
        <f t="shared" si="8"/>
        <v>-75</v>
      </c>
      <c r="I65" s="66">
        <f t="shared" si="8"/>
        <v>-17</v>
      </c>
      <c r="J65" s="66">
        <f t="shared" si="8"/>
        <v>-11.2</v>
      </c>
      <c r="K65" s="66">
        <f t="shared" si="8"/>
        <v>7</v>
      </c>
      <c r="L65" s="66">
        <f t="shared" si="8"/>
        <v>12.4</v>
      </c>
      <c r="M65" s="66">
        <f t="shared" si="8"/>
        <v>-1.1000000000000001</v>
      </c>
      <c r="N65" s="66">
        <f t="shared" si="8"/>
        <v>-17.600000000000001</v>
      </c>
      <c r="O65" s="66">
        <f t="shared" si="8"/>
        <v>-2</v>
      </c>
      <c r="P65" s="66">
        <f t="shared" si="8"/>
        <v>-12</v>
      </c>
      <c r="Q65" s="66">
        <f t="shared" si="8"/>
        <v>1</v>
      </c>
      <c r="R65" s="66">
        <f t="shared" si="8"/>
        <v>12.100000000000001</v>
      </c>
      <c r="S65" s="66">
        <f t="shared" si="8"/>
        <v>47.2</v>
      </c>
      <c r="T65" s="66">
        <f t="shared" si="8"/>
        <v>-28.799999999999997</v>
      </c>
      <c r="U65" s="66">
        <f t="shared" si="8"/>
        <v>-22.299999999999997</v>
      </c>
      <c r="V65" s="66">
        <f t="shared" si="8"/>
        <v>-45.1</v>
      </c>
      <c r="W65" s="66">
        <f t="shared" si="8"/>
        <v>-16.399999999999999</v>
      </c>
      <c r="X65" s="66">
        <f t="shared" si="8"/>
        <v>34.400000000000006</v>
      </c>
      <c r="Y65" s="66">
        <f t="shared" si="8"/>
        <v>68.400000000000006</v>
      </c>
      <c r="Z65" s="66">
        <f t="shared" si="8"/>
        <v>63.4</v>
      </c>
      <c r="AA65" s="66">
        <f t="shared" si="8"/>
        <v>11.7</v>
      </c>
      <c r="AB65" s="66">
        <f t="shared" si="8"/>
        <v>24</v>
      </c>
      <c r="AC65" s="66">
        <f t="shared" si="8"/>
        <v>22.9</v>
      </c>
      <c r="AD65" s="66">
        <f t="shared" si="8"/>
        <v>-6.8999999999999986</v>
      </c>
      <c r="AE65" s="66">
        <f t="shared" si="8"/>
        <v>0</v>
      </c>
      <c r="AF65" s="66">
        <f t="shared" si="8"/>
        <v>-13.799999999999997</v>
      </c>
      <c r="AG65" s="71">
        <f>SUM(AG54:AG64)</f>
        <v>0</v>
      </c>
      <c r="AH65" s="51">
        <f t="shared" si="2"/>
        <v>68.400000000000006</v>
      </c>
      <c r="AI65" s="52">
        <f t="shared" si="3"/>
        <v>-76.7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2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2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207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2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2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209</v>
      </c>
      <c r="B70" s="88">
        <f>B65+B53+B49+B35+B69</f>
        <v>1164.9399999999998</v>
      </c>
      <c r="C70" s="88">
        <f t="shared" ref="C70:AF70" si="10">C65+C53+C49+C35+C69</f>
        <v>1169.1400000000001</v>
      </c>
      <c r="D70" s="88">
        <f t="shared" si="10"/>
        <v>1126.74</v>
      </c>
      <c r="E70" s="88">
        <f t="shared" si="10"/>
        <v>1140.54</v>
      </c>
      <c r="F70" s="88">
        <f t="shared" si="10"/>
        <v>1135.54</v>
      </c>
      <c r="G70" s="88">
        <f t="shared" si="10"/>
        <v>1094.9399999999998</v>
      </c>
      <c r="H70" s="88">
        <f t="shared" si="10"/>
        <v>1055.3399999999999</v>
      </c>
      <c r="I70" s="88">
        <f t="shared" si="10"/>
        <v>1113.3399999999999</v>
      </c>
      <c r="J70" s="88">
        <f t="shared" si="10"/>
        <v>1157.54</v>
      </c>
      <c r="K70" s="88">
        <f t="shared" si="10"/>
        <v>1215.8399999999999</v>
      </c>
      <c r="L70" s="88">
        <f t="shared" si="10"/>
        <v>1277.3399999999999</v>
      </c>
      <c r="M70" s="88">
        <f t="shared" si="10"/>
        <v>1287.6399999999999</v>
      </c>
      <c r="N70" s="88">
        <f t="shared" si="10"/>
        <v>1339.34</v>
      </c>
      <c r="O70" s="88">
        <f t="shared" si="10"/>
        <v>1402.94</v>
      </c>
      <c r="P70" s="88">
        <f t="shared" si="10"/>
        <v>1392.54</v>
      </c>
      <c r="Q70" s="88">
        <f t="shared" si="10"/>
        <v>1395.24</v>
      </c>
      <c r="R70" s="88">
        <f t="shared" si="10"/>
        <v>1383.8400000000001</v>
      </c>
      <c r="S70" s="88">
        <f t="shared" si="10"/>
        <v>1234.94</v>
      </c>
      <c r="T70" s="88">
        <f t="shared" si="10"/>
        <v>1286.54</v>
      </c>
      <c r="U70" s="88">
        <f t="shared" si="10"/>
        <v>1321.84</v>
      </c>
      <c r="V70" s="88">
        <f t="shared" si="10"/>
        <v>1271.04</v>
      </c>
      <c r="W70" s="88">
        <f t="shared" si="10"/>
        <v>1292.1400000000001</v>
      </c>
      <c r="X70" s="88">
        <f t="shared" si="10"/>
        <v>1449.14</v>
      </c>
      <c r="Y70" s="88">
        <f t="shared" si="10"/>
        <v>1548.44</v>
      </c>
      <c r="Z70" s="88">
        <f t="shared" si="10"/>
        <v>1543.04</v>
      </c>
      <c r="AA70" s="88">
        <f t="shared" si="10"/>
        <v>1494.3400000000001</v>
      </c>
      <c r="AB70" s="88">
        <f t="shared" si="10"/>
        <v>1474.54</v>
      </c>
      <c r="AC70" s="88">
        <f t="shared" si="10"/>
        <v>1442.14</v>
      </c>
      <c r="AD70" s="88">
        <f t="shared" si="10"/>
        <v>1353.3400000000001</v>
      </c>
      <c r="AE70" s="88">
        <f t="shared" si="10"/>
        <v>3.54</v>
      </c>
      <c r="AF70" s="88">
        <f t="shared" si="10"/>
        <v>1242.1399999999999</v>
      </c>
      <c r="AG70" s="88">
        <f>AG65+AG53+AG49+AG35+AG69</f>
        <v>2068.14</v>
      </c>
      <c r="AH70" s="51">
        <f t="shared" si="2"/>
        <v>1548.44</v>
      </c>
      <c r="AI70" s="52">
        <f t="shared" si="3"/>
        <v>3.54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208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>
        <v>115</v>
      </c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115</v>
      </c>
      <c r="AI71" s="52">
        <f t="shared" si="3"/>
        <v>115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210</v>
      </c>
      <c r="B72" s="88">
        <f>B70+B71</f>
        <v>1164.9399999999998</v>
      </c>
      <c r="C72" s="88">
        <f t="shared" ref="C72:AF72" si="11">C69+C65+C53+C49+C35+C71</f>
        <v>1169.1400000000001</v>
      </c>
      <c r="D72" s="88">
        <f t="shared" si="11"/>
        <v>1126.74</v>
      </c>
      <c r="E72" s="88">
        <f t="shared" si="11"/>
        <v>1140.54</v>
      </c>
      <c r="F72" s="88">
        <f t="shared" si="11"/>
        <v>1135.54</v>
      </c>
      <c r="G72" s="88">
        <f t="shared" si="11"/>
        <v>1094.9399999999998</v>
      </c>
      <c r="H72" s="88">
        <f t="shared" si="11"/>
        <v>1055.3399999999999</v>
      </c>
      <c r="I72" s="88">
        <f t="shared" si="11"/>
        <v>1113.3399999999999</v>
      </c>
      <c r="J72" s="88">
        <f t="shared" si="11"/>
        <v>1157.54</v>
      </c>
      <c r="K72" s="88">
        <f t="shared" si="11"/>
        <v>1215.8399999999999</v>
      </c>
      <c r="L72" s="88">
        <f t="shared" si="11"/>
        <v>1277.3399999999999</v>
      </c>
      <c r="M72" s="88">
        <f t="shared" si="11"/>
        <v>1287.6399999999999</v>
      </c>
      <c r="N72" s="88">
        <f t="shared" si="11"/>
        <v>1339.34</v>
      </c>
      <c r="O72" s="88">
        <f t="shared" si="11"/>
        <v>1402.94</v>
      </c>
      <c r="P72" s="88">
        <f t="shared" si="11"/>
        <v>1392.54</v>
      </c>
      <c r="Q72" s="88">
        <f t="shared" si="11"/>
        <v>1395.24</v>
      </c>
      <c r="R72" s="88">
        <f t="shared" si="11"/>
        <v>1383.8400000000001</v>
      </c>
      <c r="S72" s="88">
        <f t="shared" si="11"/>
        <v>1349.94</v>
      </c>
      <c r="T72" s="88">
        <f t="shared" si="11"/>
        <v>1286.54</v>
      </c>
      <c r="U72" s="88">
        <f t="shared" si="11"/>
        <v>1321.84</v>
      </c>
      <c r="V72" s="88">
        <f t="shared" si="11"/>
        <v>1271.04</v>
      </c>
      <c r="W72" s="88">
        <f t="shared" si="11"/>
        <v>1292.1400000000001</v>
      </c>
      <c r="X72" s="88">
        <f t="shared" si="11"/>
        <v>1449.14</v>
      </c>
      <c r="Y72" s="88">
        <f t="shared" si="11"/>
        <v>1548.44</v>
      </c>
      <c r="Z72" s="88">
        <f t="shared" si="11"/>
        <v>1543.04</v>
      </c>
      <c r="AA72" s="88">
        <f t="shared" si="11"/>
        <v>1494.3400000000001</v>
      </c>
      <c r="AB72" s="88">
        <f t="shared" si="11"/>
        <v>1474.54</v>
      </c>
      <c r="AC72" s="88">
        <f t="shared" si="11"/>
        <v>1442.14</v>
      </c>
      <c r="AD72" s="88">
        <f t="shared" si="11"/>
        <v>1353.3400000000001</v>
      </c>
      <c r="AE72" s="88">
        <f t="shared" si="11"/>
        <v>3.54</v>
      </c>
      <c r="AF72" s="88">
        <f t="shared" si="11"/>
        <v>1242.1399999999999</v>
      </c>
      <c r="AG72" s="71">
        <f>AG69+AG65+AG53+AG49+AG35+AG71</f>
        <v>2068.14</v>
      </c>
      <c r="AH72" s="51">
        <f t="shared" si="2"/>
        <v>1548.44</v>
      </c>
      <c r="AI72" s="52">
        <f t="shared" si="3"/>
        <v>3.54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v>0</v>
      </c>
      <c r="C73" s="79">
        <v>0</v>
      </c>
      <c r="D73" s="79">
        <v>0</v>
      </c>
      <c r="E73" s="79">
        <v>0</v>
      </c>
      <c r="F73" s="79">
        <v>0</v>
      </c>
      <c r="G73" s="79">
        <v>0</v>
      </c>
      <c r="H73" s="79">
        <v>0</v>
      </c>
      <c r="I73" s="79">
        <v>0</v>
      </c>
      <c r="J73" s="79">
        <v>0</v>
      </c>
      <c r="K73" s="79">
        <v>0</v>
      </c>
      <c r="L73" s="79">
        <v>0</v>
      </c>
      <c r="M73" s="79">
        <v>0</v>
      </c>
      <c r="N73" s="79">
        <v>0</v>
      </c>
      <c r="O73" s="79">
        <v>0</v>
      </c>
      <c r="P73" s="79">
        <v>0</v>
      </c>
      <c r="Q73" s="79">
        <v>0</v>
      </c>
      <c r="R73" s="79">
        <v>0</v>
      </c>
      <c r="S73" s="79">
        <v>0</v>
      </c>
      <c r="T73" s="79">
        <v>0</v>
      </c>
      <c r="U73" s="79">
        <v>0</v>
      </c>
      <c r="V73" s="79">
        <v>0</v>
      </c>
      <c r="W73" s="79">
        <v>0</v>
      </c>
      <c r="X73" s="79">
        <v>0</v>
      </c>
      <c r="Y73" s="79">
        <v>0</v>
      </c>
      <c r="Z73" s="79">
        <v>0</v>
      </c>
      <c r="AA73" s="79">
        <v>0</v>
      </c>
      <c r="AB73" s="79">
        <v>0</v>
      </c>
      <c r="AC73" s="79">
        <v>0</v>
      </c>
      <c r="AD73" s="79">
        <v>0</v>
      </c>
      <c r="AE73" s="79">
        <v>0</v>
      </c>
      <c r="AF73" s="79"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v>0</v>
      </c>
      <c r="C74" s="79">
        <v>0</v>
      </c>
      <c r="D74" s="79">
        <v>0</v>
      </c>
      <c r="E74" s="79">
        <v>0</v>
      </c>
      <c r="F74" s="79">
        <v>0</v>
      </c>
      <c r="G74" s="79">
        <v>0</v>
      </c>
      <c r="H74" s="79">
        <v>0</v>
      </c>
      <c r="I74" s="79">
        <v>0</v>
      </c>
      <c r="J74" s="79">
        <v>0</v>
      </c>
      <c r="K74" s="79">
        <v>0</v>
      </c>
      <c r="L74" s="79">
        <v>0</v>
      </c>
      <c r="M74" s="79">
        <v>0</v>
      </c>
      <c r="N74" s="79">
        <v>0</v>
      </c>
      <c r="O74" s="79">
        <v>0</v>
      </c>
      <c r="P74" s="79">
        <v>0</v>
      </c>
      <c r="Q74" s="79">
        <v>0</v>
      </c>
      <c r="R74" s="79">
        <v>0</v>
      </c>
      <c r="S74" s="79">
        <v>0</v>
      </c>
      <c r="T74" s="79">
        <v>0</v>
      </c>
      <c r="U74" s="79">
        <v>0</v>
      </c>
      <c r="V74" s="79">
        <v>0</v>
      </c>
      <c r="W74" s="79">
        <v>0</v>
      </c>
      <c r="X74" s="79">
        <v>0</v>
      </c>
      <c r="Y74" s="79">
        <v>0</v>
      </c>
      <c r="Z74" s="79">
        <v>0</v>
      </c>
      <c r="AA74" s="79">
        <v>0</v>
      </c>
      <c r="AB74" s="79">
        <v>0</v>
      </c>
      <c r="AC74" s="79">
        <v>0</v>
      </c>
      <c r="AD74" s="79">
        <v>0</v>
      </c>
      <c r="AE74" s="79">
        <v>0</v>
      </c>
      <c r="AF74" s="79"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v>0</v>
      </c>
      <c r="C75" s="79">
        <v>0</v>
      </c>
      <c r="D75" s="79">
        <v>0</v>
      </c>
      <c r="E75" s="79">
        <v>0</v>
      </c>
      <c r="F75" s="79">
        <v>0</v>
      </c>
      <c r="G75" s="79">
        <v>0</v>
      </c>
      <c r="H75" s="79">
        <v>0</v>
      </c>
      <c r="I75" s="79">
        <v>0</v>
      </c>
      <c r="J75" s="79">
        <v>0</v>
      </c>
      <c r="K75" s="79">
        <v>0</v>
      </c>
      <c r="L75" s="79">
        <v>0</v>
      </c>
      <c r="M75" s="79">
        <v>0</v>
      </c>
      <c r="N75" s="79">
        <v>0</v>
      </c>
      <c r="O75" s="79">
        <v>0</v>
      </c>
      <c r="P75" s="79">
        <v>0</v>
      </c>
      <c r="Q75" s="79">
        <v>0</v>
      </c>
      <c r="R75" s="79">
        <v>0</v>
      </c>
      <c r="S75" s="79">
        <v>0</v>
      </c>
      <c r="T75" s="79">
        <v>0</v>
      </c>
      <c r="U75" s="79">
        <v>0</v>
      </c>
      <c r="V75" s="79">
        <v>0</v>
      </c>
      <c r="W75" s="79">
        <v>0</v>
      </c>
      <c r="X75" s="79">
        <v>0</v>
      </c>
      <c r="Y75" s="79">
        <v>0</v>
      </c>
      <c r="Z75" s="79">
        <v>0</v>
      </c>
      <c r="AA75" s="79">
        <v>0</v>
      </c>
      <c r="AB75" s="79">
        <v>0</v>
      </c>
      <c r="AC75" s="79">
        <v>0</v>
      </c>
      <c r="AD75" s="79">
        <v>0</v>
      </c>
      <c r="AE75" s="79">
        <v>0</v>
      </c>
      <c r="AF75" s="79"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v>55</v>
      </c>
      <c r="C76" s="79">
        <v>12</v>
      </c>
      <c r="D76" s="79">
        <v>0</v>
      </c>
      <c r="E76" s="79">
        <v>0</v>
      </c>
      <c r="F76" s="79">
        <v>0</v>
      </c>
      <c r="G76" s="79">
        <v>0</v>
      </c>
      <c r="H76" s="79">
        <v>0</v>
      </c>
      <c r="I76" s="79">
        <v>0</v>
      </c>
      <c r="J76" s="79">
        <v>0</v>
      </c>
      <c r="K76" s="79">
        <v>0</v>
      </c>
      <c r="L76" s="79">
        <v>0</v>
      </c>
      <c r="M76" s="79">
        <v>0</v>
      </c>
      <c r="N76" s="79">
        <v>0</v>
      </c>
      <c r="O76" s="79">
        <v>0</v>
      </c>
      <c r="P76" s="79">
        <v>0</v>
      </c>
      <c r="Q76" s="79">
        <v>0</v>
      </c>
      <c r="R76" s="79">
        <v>0</v>
      </c>
      <c r="S76" s="79">
        <v>0</v>
      </c>
      <c r="T76" s="79">
        <v>0</v>
      </c>
      <c r="U76" s="79">
        <v>0</v>
      </c>
      <c r="V76" s="79">
        <v>0</v>
      </c>
      <c r="W76" s="79">
        <v>0</v>
      </c>
      <c r="X76" s="79">
        <v>0</v>
      </c>
      <c r="Y76" s="79">
        <v>0</v>
      </c>
      <c r="Z76" s="79">
        <v>0</v>
      </c>
      <c r="AA76" s="79">
        <v>0</v>
      </c>
      <c r="AB76" s="79">
        <v>0</v>
      </c>
      <c r="AC76" s="79">
        <v>0</v>
      </c>
      <c r="AD76" s="79">
        <v>0</v>
      </c>
      <c r="AE76" s="79">
        <v>0</v>
      </c>
      <c r="AF76" s="79">
        <v>0</v>
      </c>
      <c r="AG76" s="89"/>
      <c r="AH76" s="51">
        <f t="shared" ref="AH76:AH88" si="12">MAX(B76:AF76)</f>
        <v>55</v>
      </c>
      <c r="AI76" s="52">
        <f t="shared" ref="AI76:AI88" si="1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205</v>
      </c>
      <c r="B77" s="79">
        <v>0</v>
      </c>
      <c r="C77" s="79">
        <v>0</v>
      </c>
      <c r="D77" s="79">
        <v>0</v>
      </c>
      <c r="E77" s="79">
        <v>0</v>
      </c>
      <c r="F77" s="79">
        <v>0</v>
      </c>
      <c r="G77" s="79">
        <v>0</v>
      </c>
      <c r="H77" s="79">
        <v>0</v>
      </c>
      <c r="I77" s="79">
        <v>0</v>
      </c>
      <c r="J77" s="79">
        <v>0</v>
      </c>
      <c r="K77" s="79">
        <v>0</v>
      </c>
      <c r="L77" s="79">
        <v>0</v>
      </c>
      <c r="M77" s="79">
        <v>0</v>
      </c>
      <c r="N77" s="79">
        <v>0</v>
      </c>
      <c r="O77" s="79">
        <v>0</v>
      </c>
      <c r="P77" s="79">
        <v>0</v>
      </c>
      <c r="Q77" s="79">
        <v>0</v>
      </c>
      <c r="R77" s="79">
        <v>0</v>
      </c>
      <c r="S77" s="79">
        <v>0</v>
      </c>
      <c r="T77" s="79">
        <v>0</v>
      </c>
      <c r="U77" s="79">
        <v>0</v>
      </c>
      <c r="V77" s="79">
        <v>0</v>
      </c>
      <c r="W77" s="79">
        <v>0</v>
      </c>
      <c r="X77" s="79">
        <v>0</v>
      </c>
      <c r="Y77" s="79">
        <v>0</v>
      </c>
      <c r="Z77" s="79">
        <v>0</v>
      </c>
      <c r="AA77" s="79">
        <v>0</v>
      </c>
      <c r="AB77" s="79">
        <v>0</v>
      </c>
      <c r="AC77" s="79">
        <v>0</v>
      </c>
      <c r="AD77" s="79">
        <v>0</v>
      </c>
      <c r="AE77" s="79">
        <v>0</v>
      </c>
      <c r="AF77" s="79">
        <v>0</v>
      </c>
      <c r="AG77" s="89"/>
      <c r="AH77" s="51">
        <f t="shared" si="12"/>
        <v>0</v>
      </c>
      <c r="AI77" s="52">
        <f t="shared" si="1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190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12"/>
        <v>0</v>
      </c>
      <c r="AI78" s="52">
        <f t="shared" si="1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14">SUM(B73:B78)</f>
        <v>55</v>
      </c>
      <c r="C79" s="66">
        <f t="shared" si="14"/>
        <v>12</v>
      </c>
      <c r="D79" s="66">
        <f t="shared" si="14"/>
        <v>0</v>
      </c>
      <c r="E79" s="66">
        <f t="shared" si="14"/>
        <v>0</v>
      </c>
      <c r="F79" s="66">
        <f t="shared" si="14"/>
        <v>0</v>
      </c>
      <c r="G79" s="66">
        <f t="shared" si="14"/>
        <v>0</v>
      </c>
      <c r="H79" s="66">
        <f t="shared" si="14"/>
        <v>0</v>
      </c>
      <c r="I79" s="66">
        <f t="shared" si="14"/>
        <v>0</v>
      </c>
      <c r="J79" s="66">
        <f t="shared" si="14"/>
        <v>0</v>
      </c>
      <c r="K79" s="66">
        <f t="shared" si="14"/>
        <v>0</v>
      </c>
      <c r="L79" s="66">
        <f t="shared" si="14"/>
        <v>0</v>
      </c>
      <c r="M79" s="66">
        <f t="shared" si="14"/>
        <v>0</v>
      </c>
      <c r="N79" s="66">
        <f t="shared" si="14"/>
        <v>0</v>
      </c>
      <c r="O79" s="66">
        <f t="shared" si="14"/>
        <v>0</v>
      </c>
      <c r="P79" s="66">
        <f t="shared" si="14"/>
        <v>0</v>
      </c>
      <c r="Q79" s="66">
        <f t="shared" si="14"/>
        <v>0</v>
      </c>
      <c r="R79" s="66">
        <f t="shared" si="14"/>
        <v>0</v>
      </c>
      <c r="S79" s="66">
        <f t="shared" si="14"/>
        <v>0</v>
      </c>
      <c r="T79" s="66">
        <f t="shared" si="14"/>
        <v>0</v>
      </c>
      <c r="U79" s="66">
        <f t="shared" si="14"/>
        <v>0</v>
      </c>
      <c r="V79" s="66">
        <f t="shared" si="14"/>
        <v>0</v>
      </c>
      <c r="W79" s="66">
        <f t="shared" si="14"/>
        <v>0</v>
      </c>
      <c r="X79" s="66">
        <f t="shared" si="14"/>
        <v>0</v>
      </c>
      <c r="Y79" s="66">
        <f t="shared" si="14"/>
        <v>0</v>
      </c>
      <c r="Z79" s="66">
        <f t="shared" si="14"/>
        <v>0</v>
      </c>
      <c r="AA79" s="66">
        <f t="shared" si="14"/>
        <v>0</v>
      </c>
      <c r="AB79" s="66">
        <f t="shared" si="14"/>
        <v>0</v>
      </c>
      <c r="AC79" s="66">
        <f t="shared" si="14"/>
        <v>0</v>
      </c>
      <c r="AD79" s="66">
        <f t="shared" si="14"/>
        <v>0</v>
      </c>
      <c r="AE79" s="66">
        <f t="shared" si="14"/>
        <v>0</v>
      </c>
      <c r="AF79" s="66">
        <f t="shared" si="14"/>
        <v>0</v>
      </c>
      <c r="AG79" s="71">
        <f t="shared" si="14"/>
        <v>0</v>
      </c>
      <c r="AH79" s="51">
        <f t="shared" si="12"/>
        <v>55</v>
      </c>
      <c r="AI79" s="52">
        <f t="shared" si="13"/>
        <v>0</v>
      </c>
      <c r="AK79" s="53"/>
    </row>
    <row r="80" spans="1:88" s="1" customFormat="1" ht="15.75" thickBot="1" x14ac:dyDescent="0.3">
      <c r="A80" s="65" t="s">
        <v>86</v>
      </c>
      <c r="B80" s="66">
        <f t="shared" ref="B80:AG80" si="15">SUM(B67:B79)</f>
        <v>2439.8799999999997</v>
      </c>
      <c r="C80" s="66">
        <f t="shared" si="15"/>
        <v>2362.2800000000002</v>
      </c>
      <c r="D80" s="66">
        <f t="shared" si="15"/>
        <v>2253.48</v>
      </c>
      <c r="E80" s="66">
        <f t="shared" si="15"/>
        <v>2281.08</v>
      </c>
      <c r="F80" s="66">
        <f t="shared" si="15"/>
        <v>2271.08</v>
      </c>
      <c r="G80" s="66">
        <f t="shared" si="15"/>
        <v>2189.8799999999997</v>
      </c>
      <c r="H80" s="66">
        <f t="shared" si="15"/>
        <v>2110.6799999999998</v>
      </c>
      <c r="I80" s="66">
        <f t="shared" si="15"/>
        <v>2226.6799999999998</v>
      </c>
      <c r="J80" s="66">
        <f t="shared" si="15"/>
        <v>2315.08</v>
      </c>
      <c r="K80" s="66">
        <f t="shared" si="15"/>
        <v>2431.6799999999998</v>
      </c>
      <c r="L80" s="66">
        <f t="shared" si="15"/>
        <v>2554.6799999999998</v>
      </c>
      <c r="M80" s="66">
        <f t="shared" si="15"/>
        <v>2575.2799999999997</v>
      </c>
      <c r="N80" s="66">
        <f t="shared" si="15"/>
        <v>2678.68</v>
      </c>
      <c r="O80" s="66">
        <f t="shared" si="15"/>
        <v>2805.88</v>
      </c>
      <c r="P80" s="66">
        <f t="shared" si="15"/>
        <v>2785.08</v>
      </c>
      <c r="Q80" s="66">
        <f t="shared" si="15"/>
        <v>2790.48</v>
      </c>
      <c r="R80" s="66">
        <f t="shared" si="15"/>
        <v>2767.6800000000003</v>
      </c>
      <c r="S80" s="66">
        <f t="shared" si="15"/>
        <v>2699.88</v>
      </c>
      <c r="T80" s="66">
        <f t="shared" si="15"/>
        <v>2573.08</v>
      </c>
      <c r="U80" s="66">
        <f t="shared" si="15"/>
        <v>2643.68</v>
      </c>
      <c r="V80" s="66">
        <f t="shared" si="15"/>
        <v>2542.08</v>
      </c>
      <c r="W80" s="66">
        <f t="shared" si="15"/>
        <v>2584.2800000000002</v>
      </c>
      <c r="X80" s="66">
        <f t="shared" si="15"/>
        <v>2898.28</v>
      </c>
      <c r="Y80" s="66">
        <f t="shared" si="15"/>
        <v>3096.88</v>
      </c>
      <c r="Z80" s="66">
        <f t="shared" si="15"/>
        <v>3090.08</v>
      </c>
      <c r="AA80" s="66">
        <f t="shared" si="15"/>
        <v>2988.6800000000003</v>
      </c>
      <c r="AB80" s="66">
        <f t="shared" si="15"/>
        <v>2949.08</v>
      </c>
      <c r="AC80" s="66">
        <f t="shared" si="15"/>
        <v>2884.28</v>
      </c>
      <c r="AD80" s="66">
        <f t="shared" si="15"/>
        <v>2706.6800000000003</v>
      </c>
      <c r="AE80" s="66">
        <f t="shared" si="15"/>
        <v>7.08</v>
      </c>
      <c r="AF80" s="66">
        <f t="shared" si="15"/>
        <v>2484.2799999999997</v>
      </c>
      <c r="AG80" s="71">
        <f t="shared" si="15"/>
        <v>4208.08</v>
      </c>
      <c r="AH80" s="51">
        <f t="shared" si="12"/>
        <v>3096.88</v>
      </c>
      <c r="AI80" s="52">
        <f t="shared" si="13"/>
        <v>7.08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49.93</v>
      </c>
      <c r="C81" s="91">
        <v>49.972000000000001</v>
      </c>
      <c r="D81" s="91">
        <v>50.023000000000003</v>
      </c>
      <c r="E81" s="91">
        <v>50.015000000000001</v>
      </c>
      <c r="F81" s="91">
        <v>50.006999999999998</v>
      </c>
      <c r="G81" s="91">
        <v>50.030999999999999</v>
      </c>
      <c r="H81" s="91">
        <v>50.037999999999997</v>
      </c>
      <c r="I81" s="91">
        <v>49.99</v>
      </c>
      <c r="J81" s="91">
        <v>50.015000000000001</v>
      </c>
      <c r="K81" s="91">
        <v>50.058999999999997</v>
      </c>
      <c r="L81" s="91">
        <v>50.075000000000003</v>
      </c>
      <c r="M81" s="91">
        <v>50.06</v>
      </c>
      <c r="N81" s="91">
        <v>49.98</v>
      </c>
      <c r="O81" s="91">
        <v>50.097000000000001</v>
      </c>
      <c r="P81" s="91">
        <v>49.957999999999998</v>
      </c>
      <c r="Q81" s="91">
        <v>50.03</v>
      </c>
      <c r="R81" s="91">
        <v>50.042999999999999</v>
      </c>
      <c r="S81" s="91">
        <v>49.984999999999999</v>
      </c>
      <c r="T81" s="91">
        <v>49.975999999999999</v>
      </c>
      <c r="U81" s="91">
        <v>49.978999999999999</v>
      </c>
      <c r="V81" s="91">
        <v>49.927</v>
      </c>
      <c r="W81" s="91">
        <v>49.920999999999999</v>
      </c>
      <c r="X81" s="91">
        <v>49.981000000000002</v>
      </c>
      <c r="Y81" s="91">
        <v>49.920999999999999</v>
      </c>
      <c r="Z81" s="91">
        <v>50.021000000000001</v>
      </c>
      <c r="AA81" s="91">
        <v>50.064</v>
      </c>
      <c r="AB81" s="91">
        <v>50.046999999999997</v>
      </c>
      <c r="AC81" s="91">
        <v>49.924999999999997</v>
      </c>
      <c r="AD81" s="91">
        <v>49.98</v>
      </c>
      <c r="AE81" s="91"/>
      <c r="AF81" s="92">
        <v>50.02</v>
      </c>
      <c r="AG81" s="93"/>
      <c r="AH81" s="51">
        <f t="shared" si="12"/>
        <v>50.097000000000001</v>
      </c>
      <c r="AI81" s="52">
        <f t="shared" si="13"/>
        <v>49.920999999999999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126.1</v>
      </c>
      <c r="C82" s="67">
        <v>127.1</v>
      </c>
      <c r="D82" s="67">
        <v>129</v>
      </c>
      <c r="E82" s="67">
        <v>128</v>
      </c>
      <c r="F82" s="67">
        <v>128</v>
      </c>
      <c r="G82" s="67">
        <v>126.5</v>
      </c>
      <c r="H82" s="67">
        <v>125.6</v>
      </c>
      <c r="I82" s="67">
        <v>124.5</v>
      </c>
      <c r="J82" s="67">
        <v>124.4</v>
      </c>
      <c r="K82" s="67">
        <v>123.4</v>
      </c>
      <c r="L82" s="67">
        <v>124</v>
      </c>
      <c r="M82" s="67">
        <v>122.4</v>
      </c>
      <c r="N82" s="67">
        <v>121.5</v>
      </c>
      <c r="O82" s="67">
        <v>121.5</v>
      </c>
      <c r="P82" s="67">
        <v>122.4</v>
      </c>
      <c r="Q82" s="67">
        <v>122.4</v>
      </c>
      <c r="R82" s="67">
        <v>122.3</v>
      </c>
      <c r="S82" s="67">
        <v>122.4</v>
      </c>
      <c r="T82" s="95">
        <v>122.9</v>
      </c>
      <c r="U82" s="95">
        <v>124.5</v>
      </c>
      <c r="V82" s="95">
        <v>123.2</v>
      </c>
      <c r="W82" s="95">
        <v>124.5</v>
      </c>
      <c r="X82" s="95">
        <v>125.3</v>
      </c>
      <c r="Y82" s="95">
        <v>124.5</v>
      </c>
      <c r="Z82" s="95">
        <v>125.5</v>
      </c>
      <c r="AA82" s="67">
        <v>125.7</v>
      </c>
      <c r="AB82" s="67">
        <v>125.6</v>
      </c>
      <c r="AC82" s="67">
        <v>125</v>
      </c>
      <c r="AD82" s="67">
        <v>125.2</v>
      </c>
      <c r="AE82" s="67"/>
      <c r="AF82" s="96">
        <v>125.2</v>
      </c>
      <c r="AG82" s="97"/>
      <c r="AH82" s="51">
        <f t="shared" si="12"/>
        <v>129</v>
      </c>
      <c r="AI82" s="52">
        <f t="shared" si="13"/>
        <v>121.5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130.1</v>
      </c>
      <c r="C83" s="67">
        <v>130.80000000000001</v>
      </c>
      <c r="D83" s="67">
        <v>131.9</v>
      </c>
      <c r="E83" s="67">
        <v>131.30000000000001</v>
      </c>
      <c r="F83" s="67">
        <v>131.30000000000001</v>
      </c>
      <c r="G83" s="67">
        <v>130.19999999999999</v>
      </c>
      <c r="H83" s="67">
        <v>129.1</v>
      </c>
      <c r="I83" s="67">
        <v>127.9</v>
      </c>
      <c r="J83" s="67">
        <v>127.5</v>
      </c>
      <c r="K83" s="67">
        <v>126.8</v>
      </c>
      <c r="L83" s="67">
        <v>126.5</v>
      </c>
      <c r="M83" s="67">
        <v>125.4</v>
      </c>
      <c r="N83" s="67">
        <v>124.7</v>
      </c>
      <c r="O83" s="67">
        <v>124.8</v>
      </c>
      <c r="P83" s="67">
        <v>125.3</v>
      </c>
      <c r="Q83" s="67">
        <v>125.3</v>
      </c>
      <c r="R83" s="67">
        <v>125.3</v>
      </c>
      <c r="S83" s="67">
        <v>125.4</v>
      </c>
      <c r="T83" s="95">
        <v>125.9</v>
      </c>
      <c r="U83" s="95">
        <v>127.5</v>
      </c>
      <c r="V83" s="95">
        <v>126.3</v>
      </c>
      <c r="W83" s="95">
        <v>127.3</v>
      </c>
      <c r="X83" s="95">
        <v>127.6</v>
      </c>
      <c r="Y83" s="95">
        <v>127.3</v>
      </c>
      <c r="Z83" s="95">
        <v>128</v>
      </c>
      <c r="AA83" s="67">
        <v>128.6</v>
      </c>
      <c r="AB83" s="67">
        <v>129.19999999999999</v>
      </c>
      <c r="AC83" s="67">
        <v>128.6</v>
      </c>
      <c r="AD83" s="67">
        <v>129.30000000000001</v>
      </c>
      <c r="AE83" s="67"/>
      <c r="AF83" s="96">
        <v>129.5</v>
      </c>
      <c r="AG83" s="97"/>
      <c r="AH83" s="51">
        <f t="shared" si="12"/>
        <v>131.9</v>
      </c>
      <c r="AI83" s="52">
        <f t="shared" si="13"/>
        <v>124.7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129.9</v>
      </c>
      <c r="C84" s="67">
        <v>128.19999999999999</v>
      </c>
      <c r="D84" s="67">
        <v>130.5</v>
      </c>
      <c r="E84" s="67">
        <v>128.6</v>
      </c>
      <c r="F84" s="67">
        <v>129</v>
      </c>
      <c r="G84" s="67">
        <v>128.80000000000001</v>
      </c>
      <c r="H84" s="67">
        <v>127.7</v>
      </c>
      <c r="I84" s="67">
        <v>126.4</v>
      </c>
      <c r="J84" s="67">
        <v>127.1</v>
      </c>
      <c r="K84" s="67">
        <v>125.1</v>
      </c>
      <c r="L84" s="67">
        <v>127.3</v>
      </c>
      <c r="M84" s="67">
        <v>123.4</v>
      </c>
      <c r="N84" s="67">
        <v>123.3</v>
      </c>
      <c r="O84" s="67">
        <v>124.5</v>
      </c>
      <c r="P84" s="67">
        <v>126.5</v>
      </c>
      <c r="Q84" s="67">
        <v>126.5</v>
      </c>
      <c r="R84" s="67">
        <v>123.6</v>
      </c>
      <c r="S84" s="67">
        <v>124</v>
      </c>
      <c r="T84" s="67">
        <v>123.9</v>
      </c>
      <c r="U84" s="67">
        <v>127.6</v>
      </c>
      <c r="V84" s="67">
        <v>127.6</v>
      </c>
      <c r="W84" s="95">
        <v>129.1</v>
      </c>
      <c r="X84" s="95">
        <v>123.8</v>
      </c>
      <c r="Y84" s="95">
        <v>129.1</v>
      </c>
      <c r="Z84" s="95">
        <v>126.4</v>
      </c>
      <c r="AA84" s="67">
        <v>126.1</v>
      </c>
      <c r="AB84" s="67">
        <v>126</v>
      </c>
      <c r="AC84" s="67">
        <v>126.1</v>
      </c>
      <c r="AD84" s="67">
        <v>125.3</v>
      </c>
      <c r="AE84" s="67"/>
      <c r="AF84" s="96">
        <v>128.30000000000001</v>
      </c>
      <c r="AG84" s="97"/>
      <c r="AH84" s="51">
        <f t="shared" si="12"/>
        <v>130.5</v>
      </c>
      <c r="AI84" s="52">
        <f t="shared" si="13"/>
        <v>123.3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132.80000000000001</v>
      </c>
      <c r="C85" s="67">
        <v>131.9</v>
      </c>
      <c r="D85" s="67">
        <v>133.9</v>
      </c>
      <c r="E85" s="67">
        <v>132.6</v>
      </c>
      <c r="F85" s="67">
        <v>133.1</v>
      </c>
      <c r="G85" s="67">
        <v>131.69999999999999</v>
      </c>
      <c r="H85" s="67">
        <v>130.6</v>
      </c>
      <c r="I85" s="67">
        <v>129.19999999999999</v>
      </c>
      <c r="J85" s="67">
        <v>129</v>
      </c>
      <c r="K85" s="67">
        <v>129</v>
      </c>
      <c r="L85" s="67">
        <v>129.5</v>
      </c>
      <c r="M85" s="67">
        <v>126.4</v>
      </c>
      <c r="N85" s="67">
        <v>127.2</v>
      </c>
      <c r="O85" s="67">
        <v>128.6</v>
      </c>
      <c r="P85" s="67">
        <v>130.9</v>
      </c>
      <c r="Q85" s="67">
        <v>130.9</v>
      </c>
      <c r="R85" s="67">
        <v>128</v>
      </c>
      <c r="S85" s="67">
        <v>127.6</v>
      </c>
      <c r="T85" s="67">
        <v>128</v>
      </c>
      <c r="U85" s="67">
        <v>130.80000000000001</v>
      </c>
      <c r="V85" s="67">
        <v>130.69999999999999</v>
      </c>
      <c r="W85" s="95">
        <v>132.19999999999999</v>
      </c>
      <c r="X85" s="95">
        <v>127.4</v>
      </c>
      <c r="Y85" s="95">
        <v>132.19999999999999</v>
      </c>
      <c r="Z85" s="95">
        <v>130.4</v>
      </c>
      <c r="AA85" s="67">
        <v>129.19999999999999</v>
      </c>
      <c r="AB85" s="67">
        <v>129.19999999999999</v>
      </c>
      <c r="AC85" s="67">
        <v>130.4</v>
      </c>
      <c r="AD85" s="67">
        <v>129.4</v>
      </c>
      <c r="AE85" s="67"/>
      <c r="AF85" s="96">
        <v>132.4</v>
      </c>
      <c r="AG85" s="97"/>
      <c r="AH85" s="51">
        <f t="shared" si="12"/>
        <v>133.9</v>
      </c>
      <c r="AI85" s="52">
        <f t="shared" si="13"/>
        <v>126.4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135.1</v>
      </c>
      <c r="C86" s="99">
        <v>134.6</v>
      </c>
      <c r="D86" s="99">
        <v>135.80000000000001</v>
      </c>
      <c r="E86" s="99">
        <v>133.5</v>
      </c>
      <c r="F86" s="99">
        <v>134.9</v>
      </c>
      <c r="G86" s="99">
        <v>134.30000000000001</v>
      </c>
      <c r="H86" s="99">
        <v>131.69999999999999</v>
      </c>
      <c r="I86" s="99">
        <v>130.80000000000001</v>
      </c>
      <c r="J86" s="99">
        <v>134.80000000000001</v>
      </c>
      <c r="K86" s="99">
        <v>131.6</v>
      </c>
      <c r="L86" s="99">
        <v>132.80000000000001</v>
      </c>
      <c r="M86" s="99">
        <v>140.5</v>
      </c>
      <c r="N86" s="99">
        <v>128.30000000000001</v>
      </c>
      <c r="O86" s="99">
        <v>129.19999999999999</v>
      </c>
      <c r="P86" s="99">
        <v>130.1</v>
      </c>
      <c r="Q86" s="99">
        <v>130.1</v>
      </c>
      <c r="R86" s="99">
        <v>130.30000000000001</v>
      </c>
      <c r="S86" s="99">
        <v>127</v>
      </c>
      <c r="T86" s="99">
        <v>130.19999999999999</v>
      </c>
      <c r="U86" s="99">
        <v>133.30000000000001</v>
      </c>
      <c r="V86" s="99">
        <v>125.3</v>
      </c>
      <c r="W86" s="95">
        <v>133.1</v>
      </c>
      <c r="X86" s="95">
        <v>136.19999999999999</v>
      </c>
      <c r="Y86" s="95">
        <v>133.1</v>
      </c>
      <c r="Z86" s="95">
        <v>133</v>
      </c>
      <c r="AA86" s="99">
        <v>134.80000000000001</v>
      </c>
      <c r="AB86" s="99">
        <v>134.9</v>
      </c>
      <c r="AC86" s="99">
        <v>131.6</v>
      </c>
      <c r="AD86" s="99">
        <v>135</v>
      </c>
      <c r="AE86" s="99"/>
      <c r="AF86" s="100">
        <v>132</v>
      </c>
      <c r="AG86" s="101"/>
      <c r="AH86" s="51">
        <f t="shared" si="12"/>
        <v>140.5</v>
      </c>
      <c r="AI86" s="52">
        <f t="shared" si="13"/>
        <v>125.3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134.6</v>
      </c>
      <c r="C87" s="67">
        <v>133.80000000000001</v>
      </c>
      <c r="D87" s="67">
        <v>135.5</v>
      </c>
      <c r="E87" s="67">
        <v>134.5</v>
      </c>
      <c r="F87" s="67">
        <v>136.69999999999999</v>
      </c>
      <c r="G87" s="67">
        <v>136.19999999999999</v>
      </c>
      <c r="H87" s="67">
        <v>135.5</v>
      </c>
      <c r="I87" s="67">
        <v>134.6</v>
      </c>
      <c r="J87" s="67">
        <v>135.9</v>
      </c>
      <c r="K87" s="67">
        <v>132.4</v>
      </c>
      <c r="L87" s="67">
        <v>131.30000000000001</v>
      </c>
      <c r="M87" s="67">
        <v>126.9</v>
      </c>
      <c r="N87" s="67">
        <v>120.2</v>
      </c>
      <c r="O87" s="67">
        <v>127.1</v>
      </c>
      <c r="P87" s="67">
        <v>123.1</v>
      </c>
      <c r="Q87" s="67">
        <v>123.1</v>
      </c>
      <c r="R87" s="67">
        <v>123</v>
      </c>
      <c r="S87" s="67">
        <v>129.9</v>
      </c>
      <c r="T87" s="67">
        <v>122</v>
      </c>
      <c r="U87" s="67">
        <v>125.5</v>
      </c>
      <c r="V87" s="67">
        <v>122.7</v>
      </c>
      <c r="W87" s="95">
        <v>127.3</v>
      </c>
      <c r="X87" s="95">
        <v>132.69999999999999</v>
      </c>
      <c r="Y87" s="95">
        <v>127.3</v>
      </c>
      <c r="Z87" s="95">
        <v>130.1</v>
      </c>
      <c r="AA87" s="67">
        <v>131.80000000000001</v>
      </c>
      <c r="AB87" s="67">
        <v>130.9</v>
      </c>
      <c r="AC87" s="67">
        <v>126.2</v>
      </c>
      <c r="AD87" s="67">
        <v>133.9</v>
      </c>
      <c r="AE87" s="67"/>
      <c r="AF87" s="96">
        <v>125.7</v>
      </c>
      <c r="AG87" s="97"/>
      <c r="AH87" s="51">
        <f t="shared" si="12"/>
        <v>136.69999999999999</v>
      </c>
      <c r="AI87" s="52">
        <f t="shared" si="13"/>
        <v>120.2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66.5</v>
      </c>
      <c r="C88" s="102">
        <v>67.099999999999994</v>
      </c>
      <c r="D88" s="102">
        <v>67.3</v>
      </c>
      <c r="E88" s="102">
        <v>66.900000000000006</v>
      </c>
      <c r="F88" s="102">
        <v>66.8</v>
      </c>
      <c r="G88" s="102">
        <v>66.2</v>
      </c>
      <c r="H88" s="102">
        <v>65.5</v>
      </c>
      <c r="I88" s="102">
        <v>65.099999999999994</v>
      </c>
      <c r="J88" s="102">
        <v>64.900000000000006</v>
      </c>
      <c r="K88" s="102">
        <v>64.599999999999994</v>
      </c>
      <c r="L88" s="102">
        <v>64.400000000000006</v>
      </c>
      <c r="M88" s="102">
        <v>63.7</v>
      </c>
      <c r="N88" s="102">
        <v>63.4</v>
      </c>
      <c r="O88" s="102">
        <v>63.5</v>
      </c>
      <c r="P88" s="102">
        <v>63.7</v>
      </c>
      <c r="Q88" s="102">
        <v>63.7</v>
      </c>
      <c r="R88" s="102">
        <v>63.6</v>
      </c>
      <c r="S88" s="102">
        <v>63.7</v>
      </c>
      <c r="T88" s="102">
        <v>63.8</v>
      </c>
      <c r="U88" s="102">
        <v>64.8</v>
      </c>
      <c r="V88" s="102">
        <v>64</v>
      </c>
      <c r="W88" s="102">
        <v>64.7</v>
      </c>
      <c r="X88" s="102">
        <v>64.900000000000006</v>
      </c>
      <c r="Y88" s="102">
        <v>64.7</v>
      </c>
      <c r="Z88" s="102">
        <v>65.2</v>
      </c>
      <c r="AA88" s="102">
        <v>65.599999999999994</v>
      </c>
      <c r="AB88" s="102">
        <v>65.900000000000006</v>
      </c>
      <c r="AC88" s="102">
        <v>65.400000000000006</v>
      </c>
      <c r="AD88" s="102">
        <v>66</v>
      </c>
      <c r="AE88" s="102"/>
      <c r="AF88" s="103">
        <v>66</v>
      </c>
      <c r="AG88" s="104"/>
      <c r="AH88" s="51">
        <f t="shared" si="12"/>
        <v>67.3</v>
      </c>
      <c r="AI88" s="52">
        <f t="shared" si="13"/>
        <v>63.4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SUM(B14,B17,B20:B21,B39,B41:B42,B44,B46,B91:B94,B99,B105,B111,B120,B122,B134,B141,B144:B145,B152,B154,B156,B160:B162,B164:B166,B171,B177:B178,B180:B182,B190,B195)</f>
        <v>158.54</v>
      </c>
      <c r="C90" s="109">
        <f t="shared" ref="C90:AF90" si="16">SUM(C14,C17,C20:C21,C39,C41:C42,C44,C46,C91:C94,C99,C105,C111,C120,C122,C134,C141,C144:C145,C152,C154,C156,C160:C162,C164:C166,C171,C177:C178,C180:C182,C190,C195)</f>
        <v>156.23999999999995</v>
      </c>
      <c r="D90" s="109">
        <f t="shared" si="16"/>
        <v>149.63999999999996</v>
      </c>
      <c r="E90" s="109">
        <f t="shared" si="16"/>
        <v>152.23999999999995</v>
      </c>
      <c r="F90" s="109">
        <f t="shared" si="16"/>
        <v>165.43999999999997</v>
      </c>
      <c r="G90" s="109">
        <f t="shared" si="16"/>
        <v>176.73999999999998</v>
      </c>
      <c r="H90" s="109">
        <f t="shared" si="16"/>
        <v>207.14</v>
      </c>
      <c r="I90" s="109">
        <f t="shared" si="16"/>
        <v>247.73999999999998</v>
      </c>
      <c r="J90" s="109">
        <f t="shared" si="16"/>
        <v>259.84000000000003</v>
      </c>
      <c r="K90" s="109">
        <f t="shared" si="16"/>
        <v>301.03999999999996</v>
      </c>
      <c r="L90" s="109">
        <f t="shared" si="16"/>
        <v>301.24</v>
      </c>
      <c r="M90" s="109">
        <f t="shared" si="16"/>
        <v>135.03999999999996</v>
      </c>
      <c r="N90" s="109">
        <f t="shared" si="16"/>
        <v>292.84000000000003</v>
      </c>
      <c r="O90" s="109">
        <f t="shared" si="16"/>
        <v>295.44000000000005</v>
      </c>
      <c r="P90" s="109">
        <f t="shared" si="16"/>
        <v>302.44000000000005</v>
      </c>
      <c r="Q90" s="109">
        <f t="shared" si="16"/>
        <v>314.74</v>
      </c>
      <c r="R90" s="109">
        <f t="shared" si="16"/>
        <v>306.14000000000004</v>
      </c>
      <c r="S90" s="109">
        <f t="shared" si="16"/>
        <v>291.04000000000002</v>
      </c>
      <c r="T90" s="109">
        <f t="shared" si="16"/>
        <v>285.94</v>
      </c>
      <c r="U90" s="109">
        <f t="shared" si="16"/>
        <v>274.14000000000004</v>
      </c>
      <c r="V90" s="109">
        <f t="shared" si="16"/>
        <v>275.64000000000004</v>
      </c>
      <c r="W90" s="109">
        <f t="shared" si="16"/>
        <v>278.44</v>
      </c>
      <c r="X90" s="109">
        <f t="shared" si="16"/>
        <v>341.54000000000008</v>
      </c>
      <c r="Y90" s="109">
        <f t="shared" si="16"/>
        <v>355.84000000000003</v>
      </c>
      <c r="Z90" s="109">
        <f t="shared" si="16"/>
        <v>325.74</v>
      </c>
      <c r="AA90" s="109">
        <f t="shared" si="16"/>
        <v>306.44000000000005</v>
      </c>
      <c r="AB90" s="109">
        <f t="shared" si="16"/>
        <v>283.04000000000002</v>
      </c>
      <c r="AC90" s="109">
        <f t="shared" si="16"/>
        <v>251.64</v>
      </c>
      <c r="AD90" s="109">
        <f t="shared" si="16"/>
        <v>202.23999999999995</v>
      </c>
      <c r="AE90" s="109">
        <f t="shared" si="16"/>
        <v>34.840000000000003</v>
      </c>
      <c r="AF90" s="109">
        <f t="shared" si="16"/>
        <v>156.84</v>
      </c>
      <c r="AG90" s="110"/>
      <c r="AH90" s="51">
        <f>MAX(B90:AF90)</f>
        <v>355.84000000000003</v>
      </c>
      <c r="AI90" s="52">
        <f>MIN(B90:AF90)</f>
        <v>34.840000000000003</v>
      </c>
    </row>
    <row r="91" spans="1:88" x14ac:dyDescent="0.25">
      <c r="A91" s="111" t="s">
        <v>58</v>
      </c>
      <c r="B91" s="79">
        <v>5.3</v>
      </c>
      <c r="C91" s="79">
        <v>5.2</v>
      </c>
      <c r="D91" s="79">
        <v>6.4</v>
      </c>
      <c r="E91" s="79">
        <v>13.4</v>
      </c>
      <c r="F91" s="79">
        <v>19.7</v>
      </c>
      <c r="G91" s="112">
        <v>22.3</v>
      </c>
      <c r="H91" s="112">
        <v>17.3</v>
      </c>
      <c r="I91" s="112">
        <v>18.8</v>
      </c>
      <c r="J91" s="112">
        <v>30.8</v>
      </c>
      <c r="K91" s="112">
        <v>29.5</v>
      </c>
      <c r="L91" s="49">
        <v>18.7</v>
      </c>
      <c r="M91" s="49">
        <v>17.7</v>
      </c>
      <c r="N91" s="49">
        <v>1.9</v>
      </c>
      <c r="O91" s="112">
        <v>24.9</v>
      </c>
      <c r="P91" s="112">
        <v>0</v>
      </c>
      <c r="Q91" s="112">
        <v>2.4</v>
      </c>
      <c r="R91" s="112">
        <v>2.8</v>
      </c>
      <c r="S91" s="112">
        <v>12.5</v>
      </c>
      <c r="T91" s="49">
        <v>1.6</v>
      </c>
      <c r="U91" s="49">
        <v>11.9</v>
      </c>
      <c r="V91" s="49">
        <v>8.6</v>
      </c>
      <c r="W91" s="112">
        <v>4.0999999999999996</v>
      </c>
      <c r="X91" s="112">
        <v>18</v>
      </c>
      <c r="Y91" s="112">
        <v>14.4</v>
      </c>
      <c r="Z91" s="112">
        <v>4.0999999999999996</v>
      </c>
      <c r="AA91" s="49">
        <v>-2.5</v>
      </c>
      <c r="AB91" s="49">
        <v>0</v>
      </c>
      <c r="AC91" s="49">
        <v>0</v>
      </c>
      <c r="AD91" s="49">
        <v>-4.4000000000000004</v>
      </c>
      <c r="AE91" s="49"/>
      <c r="AF91" s="113">
        <v>9.6</v>
      </c>
      <c r="AG91" s="114">
        <v>75</v>
      </c>
      <c r="AH91" s="51">
        <f t="shared" ref="AH91:AH96" si="17">IF(ABS(MAX(B91:AF91))&gt;ABS(MIN(B91:AF91)),MAX(B91:AF91),MIN(B91:AF91))</f>
        <v>30.8</v>
      </c>
      <c r="AI91" s="115">
        <f t="shared" ref="AI91:AI96" si="18">INDEX($B$9:$AF$9,1,MATCH(AH91,B91:AF91,0))</f>
        <v>0.29166666666666669</v>
      </c>
    </row>
    <row r="92" spans="1:88" x14ac:dyDescent="0.25">
      <c r="A92" s="116" t="s">
        <v>59</v>
      </c>
      <c r="B92" s="80">
        <v>-98.6</v>
      </c>
      <c r="C92" s="80">
        <v>-98.3</v>
      </c>
      <c r="D92" s="80">
        <v>-97.5</v>
      </c>
      <c r="E92" s="80">
        <v>-98.8</v>
      </c>
      <c r="F92" s="80">
        <v>-93.4</v>
      </c>
      <c r="G92" s="80">
        <v>-85.6</v>
      </c>
      <c r="H92" s="80">
        <v>-69</v>
      </c>
      <c r="I92" s="80">
        <v>-53</v>
      </c>
      <c r="J92" s="80">
        <v>-51</v>
      </c>
      <c r="K92" s="80">
        <v>-41.4</v>
      </c>
      <c r="L92" s="80">
        <v>-31.7</v>
      </c>
      <c r="M92" s="80">
        <f>-174-21.1</f>
        <v>-195.1</v>
      </c>
      <c r="N92" s="80">
        <f>-20.7-28.5</f>
        <v>-49.2</v>
      </c>
      <c r="O92" s="80">
        <v>-48</v>
      </c>
      <c r="P92" s="80">
        <v>-46</v>
      </c>
      <c r="Q92" s="80">
        <v>-40</v>
      </c>
      <c r="R92" s="80">
        <v>-44.7</v>
      </c>
      <c r="S92" s="80">
        <v>-39.6</v>
      </c>
      <c r="T92" s="80">
        <v>-26.5</v>
      </c>
      <c r="U92" s="80">
        <v>-40.4</v>
      </c>
      <c r="V92" s="80">
        <v>-49</v>
      </c>
      <c r="W92" s="80">
        <v>-46.2</v>
      </c>
      <c r="X92" s="80">
        <v>-28.1</v>
      </c>
      <c r="Y92" s="80">
        <v>-21</v>
      </c>
      <c r="Z92" s="80">
        <v>-34.4</v>
      </c>
      <c r="AA92" s="67">
        <v>-42</v>
      </c>
      <c r="AB92" s="67">
        <v>-54</v>
      </c>
      <c r="AC92" s="67">
        <v>-68</v>
      </c>
      <c r="AD92" s="67">
        <f>-38.8-48.1</f>
        <v>-86.9</v>
      </c>
      <c r="AE92" s="67"/>
      <c r="AF92" s="117">
        <f>-45.5-54.1</f>
        <v>-99.6</v>
      </c>
      <c r="AG92" s="114">
        <v>240</v>
      </c>
      <c r="AH92" s="51">
        <f t="shared" si="17"/>
        <v>-195.1</v>
      </c>
      <c r="AI92" s="115">
        <f t="shared" si="18"/>
        <v>0.375</v>
      </c>
    </row>
    <row r="93" spans="1:88" x14ac:dyDescent="0.25">
      <c r="A93" s="116" t="s">
        <v>60</v>
      </c>
      <c r="B93" s="80">
        <v>-13.9</v>
      </c>
      <c r="C93" s="80">
        <v>-14.9</v>
      </c>
      <c r="D93" s="80">
        <v>-9.3000000000000007</v>
      </c>
      <c r="E93" s="80">
        <v>-12.4</v>
      </c>
      <c r="F93" s="80">
        <v>-11.5</v>
      </c>
      <c r="G93" s="80">
        <v>-11.2</v>
      </c>
      <c r="H93" s="80">
        <v>-3.4</v>
      </c>
      <c r="I93" s="80">
        <v>0</v>
      </c>
      <c r="J93" s="80">
        <v>0.7</v>
      </c>
      <c r="K93" s="80">
        <v>3.2</v>
      </c>
      <c r="L93" s="80">
        <v>13.3</v>
      </c>
      <c r="M93" s="80">
        <v>8.1999999999999993</v>
      </c>
      <c r="N93" s="80">
        <v>17.399999999999999</v>
      </c>
      <c r="O93" s="80">
        <v>18.5</v>
      </c>
      <c r="P93" s="80">
        <v>23.5</v>
      </c>
      <c r="Q93" s="80">
        <v>24</v>
      </c>
      <c r="R93" s="80">
        <v>16.7</v>
      </c>
      <c r="S93" s="80">
        <v>19</v>
      </c>
      <c r="T93" s="80">
        <v>9.4</v>
      </c>
      <c r="U93" s="80">
        <v>19.5</v>
      </c>
      <c r="V93" s="80">
        <v>-0.4</v>
      </c>
      <c r="W93" s="80">
        <v>1.9</v>
      </c>
      <c r="X93" s="80">
        <v>22.5</v>
      </c>
      <c r="Y93" s="80">
        <v>36.9</v>
      </c>
      <c r="Z93" s="80">
        <v>37.5</v>
      </c>
      <c r="AA93" s="67">
        <v>24.5</v>
      </c>
      <c r="AB93" s="67">
        <v>18.399999999999999</v>
      </c>
      <c r="AC93" s="67">
        <v>12</v>
      </c>
      <c r="AD93" s="67">
        <v>-7.9</v>
      </c>
      <c r="AE93" s="67"/>
      <c r="AF93" s="117">
        <v>-13.3</v>
      </c>
      <c r="AG93" s="114">
        <v>60</v>
      </c>
      <c r="AH93" s="51">
        <f t="shared" si="17"/>
        <v>37.5</v>
      </c>
      <c r="AI93" s="115">
        <f t="shared" si="18"/>
        <v>0.8125</v>
      </c>
    </row>
    <row r="94" spans="1:88" x14ac:dyDescent="0.25">
      <c r="A94" s="118" t="s">
        <v>213</v>
      </c>
      <c r="B94" s="82">
        <v>35.200000000000003</v>
      </c>
      <c r="C94" s="82">
        <v>34</v>
      </c>
      <c r="D94" s="82">
        <v>19.8</v>
      </c>
      <c r="E94" s="82">
        <v>19.8</v>
      </c>
      <c r="F94" s="82">
        <v>20.3</v>
      </c>
      <c r="G94" s="82">
        <v>20.9</v>
      </c>
      <c r="H94" s="82">
        <v>31.9</v>
      </c>
      <c r="I94" s="82">
        <v>51.6</v>
      </c>
      <c r="J94" s="82">
        <v>49</v>
      </c>
      <c r="K94" s="82">
        <v>76.5</v>
      </c>
      <c r="L94" s="82">
        <v>89.7</v>
      </c>
      <c r="M94" s="82">
        <v>92.8</v>
      </c>
      <c r="N94" s="82">
        <v>89.3</v>
      </c>
      <c r="O94" s="82">
        <v>66.7</v>
      </c>
      <c r="P94" s="82">
        <v>91.6</v>
      </c>
      <c r="Q94" s="82">
        <v>95</v>
      </c>
      <c r="R94" s="82">
        <v>95.7</v>
      </c>
      <c r="S94" s="82">
        <v>88.5</v>
      </c>
      <c r="T94" s="82">
        <v>90.7</v>
      </c>
      <c r="U94" s="82">
        <v>96.2</v>
      </c>
      <c r="V94" s="82">
        <v>80.8</v>
      </c>
      <c r="W94" s="82">
        <v>83</v>
      </c>
      <c r="X94" s="82">
        <v>93.5</v>
      </c>
      <c r="Y94" s="82">
        <v>89.9</v>
      </c>
      <c r="Z94" s="82">
        <v>82.9</v>
      </c>
      <c r="AA94" s="119">
        <v>87.8</v>
      </c>
      <c r="AB94" s="119">
        <v>80</v>
      </c>
      <c r="AC94" s="119">
        <v>69</v>
      </c>
      <c r="AD94" s="119">
        <v>65.400000000000006</v>
      </c>
      <c r="AE94" s="119"/>
      <c r="AF94" s="120">
        <v>24.5</v>
      </c>
      <c r="AG94" s="121">
        <v>120</v>
      </c>
      <c r="AH94" s="51">
        <f t="shared" si="17"/>
        <v>96.2</v>
      </c>
      <c r="AI94" s="115">
        <f t="shared" si="18"/>
        <v>0.70833333333333304</v>
      </c>
    </row>
    <row r="95" spans="1:88" x14ac:dyDescent="0.25">
      <c r="A95" s="118" t="s">
        <v>61</v>
      </c>
      <c r="B95" s="82">
        <v>48.4</v>
      </c>
      <c r="C95" s="82">
        <v>50.2</v>
      </c>
      <c r="D95" s="82">
        <v>35.4</v>
      </c>
      <c r="E95" s="82">
        <v>37</v>
      </c>
      <c r="F95" s="82">
        <v>36</v>
      </c>
      <c r="G95" s="82">
        <v>35.4</v>
      </c>
      <c r="H95" s="82">
        <v>39.799999999999997</v>
      </c>
      <c r="I95" s="82">
        <v>53.6</v>
      </c>
      <c r="J95" s="82">
        <v>49.9</v>
      </c>
      <c r="K95" s="82">
        <v>67.8</v>
      </c>
      <c r="L95" s="82">
        <v>76.599999999999994</v>
      </c>
      <c r="M95" s="82">
        <v>84.7</v>
      </c>
      <c r="N95" s="82">
        <v>80.2</v>
      </c>
      <c r="O95" s="82">
        <v>60.7</v>
      </c>
      <c r="P95" s="82">
        <v>80.5</v>
      </c>
      <c r="Q95" s="82">
        <v>90</v>
      </c>
      <c r="R95" s="82">
        <v>81.099999999999994</v>
      </c>
      <c r="S95" s="82">
        <v>72</v>
      </c>
      <c r="T95" s="82">
        <v>66.599999999999994</v>
      </c>
      <c r="U95" s="82">
        <v>75.3</v>
      </c>
      <c r="V95" s="82">
        <v>74.8</v>
      </c>
      <c r="W95" s="82">
        <v>76.5</v>
      </c>
      <c r="X95" s="82">
        <v>76.7</v>
      </c>
      <c r="Y95" s="82">
        <v>70.8</v>
      </c>
      <c r="Z95" s="82">
        <v>68.8</v>
      </c>
      <c r="AA95" s="119">
        <v>74.2</v>
      </c>
      <c r="AB95" s="119">
        <v>71</v>
      </c>
      <c r="AC95" s="119">
        <v>65</v>
      </c>
      <c r="AD95" s="119">
        <v>66.7</v>
      </c>
      <c r="AE95" s="119"/>
      <c r="AF95" s="120">
        <v>37.200000000000003</v>
      </c>
      <c r="AG95" s="121"/>
      <c r="AH95" s="51">
        <f t="shared" si="17"/>
        <v>90</v>
      </c>
      <c r="AI95" s="115">
        <f t="shared" si="18"/>
        <v>0.54166666666666696</v>
      </c>
    </row>
    <row r="96" spans="1:88" ht="15.75" thickBot="1" x14ac:dyDescent="0.3">
      <c r="A96" s="118" t="s">
        <v>234</v>
      </c>
      <c r="B96" s="82">
        <v>78</v>
      </c>
      <c r="C96" s="82">
        <v>79.900000000000006</v>
      </c>
      <c r="D96" s="82">
        <v>75.599999999999994</v>
      </c>
      <c r="E96" s="82">
        <v>71.7</v>
      </c>
      <c r="F96" s="82">
        <v>66.3</v>
      </c>
      <c r="G96" s="82">
        <v>64.5</v>
      </c>
      <c r="H96" s="82">
        <v>56</v>
      </c>
      <c r="I96" s="82">
        <v>56.7</v>
      </c>
      <c r="J96" s="82">
        <v>50.6</v>
      </c>
      <c r="K96" s="82">
        <v>47.9</v>
      </c>
      <c r="L96" s="82">
        <v>58.6</v>
      </c>
      <c r="M96" s="82">
        <v>64</v>
      </c>
      <c r="N96" s="82">
        <v>80.2</v>
      </c>
      <c r="O96" s="82">
        <v>77</v>
      </c>
      <c r="P96" s="82">
        <v>82</v>
      </c>
      <c r="Q96" s="82">
        <v>79</v>
      </c>
      <c r="R96" s="82">
        <v>76.099999999999994</v>
      </c>
      <c r="S96" s="82">
        <v>33.6</v>
      </c>
      <c r="T96" s="82">
        <v>69.3</v>
      </c>
      <c r="U96" s="82">
        <v>65.3</v>
      </c>
      <c r="V96" s="82">
        <v>67.2</v>
      </c>
      <c r="W96" s="82">
        <v>71.7</v>
      </c>
      <c r="X96" s="82">
        <v>60.8</v>
      </c>
      <c r="Y96" s="82"/>
      <c r="Z96" s="82">
        <v>67.400000000000006</v>
      </c>
      <c r="AA96" s="119">
        <v>78.400000000000006</v>
      </c>
      <c r="AB96" s="119">
        <v>76</v>
      </c>
      <c r="AC96" s="119">
        <v>75</v>
      </c>
      <c r="AD96" s="119">
        <v>74.2</v>
      </c>
      <c r="AE96" s="119"/>
      <c r="AF96" s="120">
        <v>77.8</v>
      </c>
      <c r="AG96" s="180"/>
      <c r="AH96" s="51">
        <f t="shared" si="17"/>
        <v>82</v>
      </c>
      <c r="AI96" s="115">
        <f t="shared" si="18"/>
        <v>0.5</v>
      </c>
    </row>
    <row r="97" spans="1:37" ht="15.75" thickBot="1" x14ac:dyDescent="0.3">
      <c r="A97" s="122" t="s">
        <v>62</v>
      </c>
      <c r="B97" s="123"/>
      <c r="C97" s="123"/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4"/>
      <c r="AH97" s="125"/>
      <c r="AI97" s="52"/>
      <c r="AK97" s="53"/>
    </row>
    <row r="98" spans="1:37" x14ac:dyDescent="0.25">
      <c r="A98" s="126" t="s">
        <v>101</v>
      </c>
      <c r="B98" s="50">
        <v>9.9</v>
      </c>
      <c r="C98" s="127">
        <f t="shared" ref="C98:R103" si="19">B98</f>
        <v>9.9</v>
      </c>
      <c r="D98" s="127">
        <f t="shared" si="19"/>
        <v>9.9</v>
      </c>
      <c r="E98" s="127">
        <f t="shared" si="19"/>
        <v>9.9</v>
      </c>
      <c r="F98" s="127">
        <f t="shared" si="19"/>
        <v>9.9</v>
      </c>
      <c r="G98" s="127">
        <f t="shared" si="19"/>
        <v>9.9</v>
      </c>
      <c r="H98" s="127">
        <f t="shared" si="19"/>
        <v>9.9</v>
      </c>
      <c r="I98" s="127">
        <f t="shared" si="19"/>
        <v>9.9</v>
      </c>
      <c r="J98" s="127">
        <f t="shared" si="19"/>
        <v>9.9</v>
      </c>
      <c r="K98" s="127">
        <f t="shared" si="19"/>
        <v>9.9</v>
      </c>
      <c r="L98" s="127">
        <f t="shared" si="19"/>
        <v>9.9</v>
      </c>
      <c r="M98" s="127">
        <f t="shared" si="19"/>
        <v>9.9</v>
      </c>
      <c r="N98" s="127">
        <f t="shared" si="19"/>
        <v>9.9</v>
      </c>
      <c r="O98" s="127">
        <f t="shared" si="19"/>
        <v>9.9</v>
      </c>
      <c r="P98" s="127">
        <f t="shared" si="19"/>
        <v>9.9</v>
      </c>
      <c r="Q98" s="127">
        <f t="shared" si="19"/>
        <v>9.9</v>
      </c>
      <c r="R98" s="127">
        <f t="shared" si="19"/>
        <v>9.9</v>
      </c>
      <c r="S98" s="127">
        <f t="shared" ref="S98:AF103" si="20">R98</f>
        <v>9.9</v>
      </c>
      <c r="T98" s="127">
        <f t="shared" si="20"/>
        <v>9.9</v>
      </c>
      <c r="U98" s="127">
        <f t="shared" si="20"/>
        <v>9.9</v>
      </c>
      <c r="V98" s="127">
        <f t="shared" si="20"/>
        <v>9.9</v>
      </c>
      <c r="W98" s="127">
        <f t="shared" si="20"/>
        <v>9.9</v>
      </c>
      <c r="X98" s="127">
        <f t="shared" si="20"/>
        <v>9.9</v>
      </c>
      <c r="Y98" s="127">
        <f t="shared" si="20"/>
        <v>9.9</v>
      </c>
      <c r="Z98" s="127">
        <f t="shared" si="20"/>
        <v>9.9</v>
      </c>
      <c r="AA98" s="127">
        <f t="shared" si="20"/>
        <v>9.9</v>
      </c>
      <c r="AB98" s="127">
        <f t="shared" si="20"/>
        <v>9.9</v>
      </c>
      <c r="AC98" s="127">
        <f t="shared" si="20"/>
        <v>9.9</v>
      </c>
      <c r="AD98" s="127">
        <f t="shared" si="20"/>
        <v>9.9</v>
      </c>
      <c r="AE98" s="127">
        <f t="shared" si="20"/>
        <v>9.9</v>
      </c>
      <c r="AF98" s="127">
        <f t="shared" si="20"/>
        <v>9.9</v>
      </c>
      <c r="AG98" s="169">
        <v>9.94</v>
      </c>
      <c r="AH98" s="51"/>
      <c r="AI98" s="52"/>
      <c r="AK98" s="53"/>
    </row>
    <row r="99" spans="1:37" x14ac:dyDescent="0.25">
      <c r="A99" s="116" t="s">
        <v>102</v>
      </c>
      <c r="B99" s="128">
        <v>9.6</v>
      </c>
      <c r="C99" s="129">
        <f t="shared" si="19"/>
        <v>9.6</v>
      </c>
      <c r="D99" s="129">
        <f t="shared" si="19"/>
        <v>9.6</v>
      </c>
      <c r="E99" s="129">
        <f t="shared" si="19"/>
        <v>9.6</v>
      </c>
      <c r="F99" s="129">
        <f t="shared" si="19"/>
        <v>9.6</v>
      </c>
      <c r="G99" s="129">
        <f t="shared" si="19"/>
        <v>9.6</v>
      </c>
      <c r="H99" s="129">
        <f t="shared" si="19"/>
        <v>9.6</v>
      </c>
      <c r="I99" s="129">
        <f t="shared" si="19"/>
        <v>9.6</v>
      </c>
      <c r="J99" s="129">
        <f t="shared" si="19"/>
        <v>9.6</v>
      </c>
      <c r="K99" s="129">
        <f t="shared" si="19"/>
        <v>9.6</v>
      </c>
      <c r="L99" s="129">
        <f t="shared" si="19"/>
        <v>9.6</v>
      </c>
      <c r="M99" s="129">
        <f t="shared" si="19"/>
        <v>9.6</v>
      </c>
      <c r="N99" s="129">
        <f t="shared" si="19"/>
        <v>9.6</v>
      </c>
      <c r="O99" s="129">
        <f t="shared" si="19"/>
        <v>9.6</v>
      </c>
      <c r="P99" s="129">
        <f t="shared" si="19"/>
        <v>9.6</v>
      </c>
      <c r="Q99" s="129">
        <f t="shared" si="19"/>
        <v>9.6</v>
      </c>
      <c r="R99" s="129">
        <f t="shared" si="19"/>
        <v>9.6</v>
      </c>
      <c r="S99" s="129">
        <f t="shared" si="20"/>
        <v>9.6</v>
      </c>
      <c r="T99" s="129">
        <f t="shared" si="20"/>
        <v>9.6</v>
      </c>
      <c r="U99" s="129">
        <f t="shared" si="20"/>
        <v>9.6</v>
      </c>
      <c r="V99" s="129">
        <f t="shared" si="20"/>
        <v>9.6</v>
      </c>
      <c r="W99" s="129">
        <f t="shared" si="20"/>
        <v>9.6</v>
      </c>
      <c r="X99" s="129">
        <f t="shared" si="20"/>
        <v>9.6</v>
      </c>
      <c r="Y99" s="129">
        <f t="shared" si="20"/>
        <v>9.6</v>
      </c>
      <c r="Z99" s="129">
        <f t="shared" si="20"/>
        <v>9.6</v>
      </c>
      <c r="AA99" s="129">
        <f t="shared" si="20"/>
        <v>9.6</v>
      </c>
      <c r="AB99" s="129">
        <f t="shared" si="20"/>
        <v>9.6</v>
      </c>
      <c r="AC99" s="129">
        <f t="shared" si="20"/>
        <v>9.6</v>
      </c>
      <c r="AD99" s="129">
        <f t="shared" si="20"/>
        <v>9.6</v>
      </c>
      <c r="AE99" s="129">
        <f t="shared" si="20"/>
        <v>9.6</v>
      </c>
      <c r="AF99" s="129">
        <f t="shared" si="20"/>
        <v>9.6</v>
      </c>
      <c r="AG99" s="170">
        <v>9.9</v>
      </c>
      <c r="AH99" s="51"/>
      <c r="AI99" s="52"/>
      <c r="AK99" s="53"/>
    </row>
    <row r="100" spans="1:37" x14ac:dyDescent="0.25">
      <c r="A100" s="118" t="s">
        <v>103</v>
      </c>
      <c r="B100" s="128">
        <v>9.98</v>
      </c>
      <c r="C100" s="129">
        <f t="shared" si="19"/>
        <v>9.98</v>
      </c>
      <c r="D100" s="129">
        <f t="shared" si="19"/>
        <v>9.98</v>
      </c>
      <c r="E100" s="129">
        <f t="shared" si="19"/>
        <v>9.98</v>
      </c>
      <c r="F100" s="129">
        <f t="shared" si="19"/>
        <v>9.98</v>
      </c>
      <c r="G100" s="129">
        <f t="shared" si="19"/>
        <v>9.98</v>
      </c>
      <c r="H100" s="129">
        <f t="shared" si="19"/>
        <v>9.98</v>
      </c>
      <c r="I100" s="129">
        <f t="shared" si="19"/>
        <v>9.98</v>
      </c>
      <c r="J100" s="129">
        <f t="shared" si="19"/>
        <v>9.98</v>
      </c>
      <c r="K100" s="129">
        <f t="shared" si="19"/>
        <v>9.98</v>
      </c>
      <c r="L100" s="129">
        <f t="shared" si="19"/>
        <v>9.98</v>
      </c>
      <c r="M100" s="129">
        <f t="shared" si="19"/>
        <v>9.98</v>
      </c>
      <c r="N100" s="129">
        <f t="shared" si="19"/>
        <v>9.98</v>
      </c>
      <c r="O100" s="129">
        <f t="shared" si="19"/>
        <v>9.98</v>
      </c>
      <c r="P100" s="129">
        <f t="shared" si="19"/>
        <v>9.98</v>
      </c>
      <c r="Q100" s="129">
        <f t="shared" si="19"/>
        <v>9.98</v>
      </c>
      <c r="R100" s="129">
        <f t="shared" si="19"/>
        <v>9.98</v>
      </c>
      <c r="S100" s="129">
        <f t="shared" si="20"/>
        <v>9.98</v>
      </c>
      <c r="T100" s="129">
        <f t="shared" si="20"/>
        <v>9.98</v>
      </c>
      <c r="U100" s="129">
        <f t="shared" si="20"/>
        <v>9.98</v>
      </c>
      <c r="V100" s="129">
        <f t="shared" si="20"/>
        <v>9.98</v>
      </c>
      <c r="W100" s="129">
        <f t="shared" si="20"/>
        <v>9.98</v>
      </c>
      <c r="X100" s="129">
        <f t="shared" si="20"/>
        <v>9.98</v>
      </c>
      <c r="Y100" s="129">
        <f t="shared" si="20"/>
        <v>9.98</v>
      </c>
      <c r="Z100" s="129">
        <f t="shared" si="20"/>
        <v>9.98</v>
      </c>
      <c r="AA100" s="129">
        <f t="shared" si="20"/>
        <v>9.98</v>
      </c>
      <c r="AB100" s="129">
        <f t="shared" si="20"/>
        <v>9.98</v>
      </c>
      <c r="AC100" s="129">
        <f t="shared" si="20"/>
        <v>9.98</v>
      </c>
      <c r="AD100" s="129">
        <f t="shared" si="20"/>
        <v>9.98</v>
      </c>
      <c r="AE100" s="129">
        <f t="shared" si="20"/>
        <v>9.98</v>
      </c>
      <c r="AF100" s="129">
        <f t="shared" si="20"/>
        <v>9.98</v>
      </c>
      <c r="AG100" s="171">
        <v>9.6579999999999995</v>
      </c>
      <c r="AH100" s="51"/>
      <c r="AI100" s="52"/>
      <c r="AK100" s="53"/>
    </row>
    <row r="101" spans="1:37" x14ac:dyDescent="0.25">
      <c r="A101" s="118" t="s">
        <v>104</v>
      </c>
      <c r="B101" s="128">
        <v>9.1</v>
      </c>
      <c r="C101" s="129">
        <f t="shared" si="19"/>
        <v>9.1</v>
      </c>
      <c r="D101" s="129">
        <f t="shared" si="19"/>
        <v>9.1</v>
      </c>
      <c r="E101" s="129">
        <f t="shared" si="19"/>
        <v>9.1</v>
      </c>
      <c r="F101" s="129">
        <f t="shared" si="19"/>
        <v>9.1</v>
      </c>
      <c r="G101" s="129">
        <f t="shared" si="19"/>
        <v>9.1</v>
      </c>
      <c r="H101" s="129">
        <f t="shared" si="19"/>
        <v>9.1</v>
      </c>
      <c r="I101" s="129">
        <f t="shared" si="19"/>
        <v>9.1</v>
      </c>
      <c r="J101" s="129">
        <f t="shared" si="19"/>
        <v>9.1</v>
      </c>
      <c r="K101" s="129">
        <f t="shared" si="19"/>
        <v>9.1</v>
      </c>
      <c r="L101" s="129">
        <f t="shared" si="19"/>
        <v>9.1</v>
      </c>
      <c r="M101" s="129">
        <f t="shared" si="19"/>
        <v>9.1</v>
      </c>
      <c r="N101" s="129">
        <f t="shared" si="19"/>
        <v>9.1</v>
      </c>
      <c r="O101" s="129">
        <f t="shared" si="19"/>
        <v>9.1</v>
      </c>
      <c r="P101" s="129">
        <f t="shared" si="19"/>
        <v>9.1</v>
      </c>
      <c r="Q101" s="129">
        <f t="shared" si="19"/>
        <v>9.1</v>
      </c>
      <c r="R101" s="129">
        <f t="shared" si="19"/>
        <v>9.1</v>
      </c>
      <c r="S101" s="129">
        <f t="shared" si="20"/>
        <v>9.1</v>
      </c>
      <c r="T101" s="129">
        <f t="shared" si="20"/>
        <v>9.1</v>
      </c>
      <c r="U101" s="129">
        <f t="shared" si="20"/>
        <v>9.1</v>
      </c>
      <c r="V101" s="129">
        <f t="shared" si="20"/>
        <v>9.1</v>
      </c>
      <c r="W101" s="129">
        <f t="shared" si="20"/>
        <v>9.1</v>
      </c>
      <c r="X101" s="129">
        <f t="shared" si="20"/>
        <v>9.1</v>
      </c>
      <c r="Y101" s="129">
        <f t="shared" si="20"/>
        <v>9.1</v>
      </c>
      <c r="Z101" s="129">
        <f t="shared" si="20"/>
        <v>9.1</v>
      </c>
      <c r="AA101" s="129">
        <f t="shared" si="20"/>
        <v>9.1</v>
      </c>
      <c r="AB101" s="129">
        <f t="shared" si="20"/>
        <v>9.1</v>
      </c>
      <c r="AC101" s="129">
        <f t="shared" si="20"/>
        <v>9.1</v>
      </c>
      <c r="AD101" s="129">
        <f t="shared" si="20"/>
        <v>9.1</v>
      </c>
      <c r="AE101" s="129">
        <f t="shared" si="20"/>
        <v>9.1</v>
      </c>
      <c r="AF101" s="129">
        <f t="shared" si="20"/>
        <v>9.1</v>
      </c>
      <c r="AG101" s="171">
        <v>9.6</v>
      </c>
      <c r="AH101" s="51"/>
      <c r="AI101" s="52"/>
      <c r="AK101" s="53"/>
    </row>
    <row r="102" spans="1:37" x14ac:dyDescent="0.25">
      <c r="A102" s="118" t="s">
        <v>105</v>
      </c>
      <c r="B102" s="128">
        <v>9.18</v>
      </c>
      <c r="C102" s="129">
        <f t="shared" si="19"/>
        <v>9.18</v>
      </c>
      <c r="D102" s="129">
        <f t="shared" si="19"/>
        <v>9.18</v>
      </c>
      <c r="E102" s="129">
        <f t="shared" si="19"/>
        <v>9.18</v>
      </c>
      <c r="F102" s="129">
        <f t="shared" si="19"/>
        <v>9.18</v>
      </c>
      <c r="G102" s="129">
        <f t="shared" si="19"/>
        <v>9.18</v>
      </c>
      <c r="H102" s="129">
        <f t="shared" si="19"/>
        <v>9.18</v>
      </c>
      <c r="I102" s="129">
        <f t="shared" si="19"/>
        <v>9.18</v>
      </c>
      <c r="J102" s="129">
        <f t="shared" si="19"/>
        <v>9.18</v>
      </c>
      <c r="K102" s="129">
        <f t="shared" si="19"/>
        <v>9.18</v>
      </c>
      <c r="L102" s="129">
        <f t="shared" si="19"/>
        <v>9.18</v>
      </c>
      <c r="M102" s="129">
        <f t="shared" si="19"/>
        <v>9.18</v>
      </c>
      <c r="N102" s="129">
        <f t="shared" si="19"/>
        <v>9.18</v>
      </c>
      <c r="O102" s="129">
        <f t="shared" si="19"/>
        <v>9.18</v>
      </c>
      <c r="P102" s="129">
        <f t="shared" si="19"/>
        <v>9.18</v>
      </c>
      <c r="Q102" s="129">
        <f t="shared" si="19"/>
        <v>9.18</v>
      </c>
      <c r="R102" s="129">
        <f t="shared" si="19"/>
        <v>9.18</v>
      </c>
      <c r="S102" s="129">
        <f t="shared" si="20"/>
        <v>9.18</v>
      </c>
      <c r="T102" s="129">
        <f t="shared" si="20"/>
        <v>9.18</v>
      </c>
      <c r="U102" s="129">
        <f t="shared" si="20"/>
        <v>9.18</v>
      </c>
      <c r="V102" s="129">
        <f t="shared" si="20"/>
        <v>9.18</v>
      </c>
      <c r="W102" s="129">
        <f t="shared" si="20"/>
        <v>9.18</v>
      </c>
      <c r="X102" s="129">
        <f t="shared" si="20"/>
        <v>9.18</v>
      </c>
      <c r="Y102" s="129">
        <f t="shared" si="20"/>
        <v>9.18</v>
      </c>
      <c r="Z102" s="129">
        <f t="shared" si="20"/>
        <v>9.18</v>
      </c>
      <c r="AA102" s="129">
        <f t="shared" si="20"/>
        <v>9.18</v>
      </c>
      <c r="AB102" s="129">
        <f t="shared" si="20"/>
        <v>9.18</v>
      </c>
      <c r="AC102" s="129">
        <f t="shared" si="20"/>
        <v>9.18</v>
      </c>
      <c r="AD102" s="129">
        <f t="shared" si="20"/>
        <v>9.18</v>
      </c>
      <c r="AE102" s="129">
        <f t="shared" si="20"/>
        <v>9.18</v>
      </c>
      <c r="AF102" s="129">
        <f t="shared" si="20"/>
        <v>9.18</v>
      </c>
      <c r="AG102" s="171">
        <v>9.51</v>
      </c>
      <c r="AH102" s="51"/>
      <c r="AI102" s="52"/>
      <c r="AK102" s="53"/>
    </row>
    <row r="103" spans="1:37" x14ac:dyDescent="0.25">
      <c r="A103" s="118" t="s">
        <v>106</v>
      </c>
      <c r="B103" s="128">
        <v>7</v>
      </c>
      <c r="C103" s="129">
        <f t="shared" si="19"/>
        <v>7</v>
      </c>
      <c r="D103" s="129">
        <f t="shared" si="19"/>
        <v>7</v>
      </c>
      <c r="E103" s="129">
        <f t="shared" si="19"/>
        <v>7</v>
      </c>
      <c r="F103" s="129">
        <f t="shared" si="19"/>
        <v>7</v>
      </c>
      <c r="G103" s="129">
        <f t="shared" si="19"/>
        <v>7</v>
      </c>
      <c r="H103" s="129">
        <f t="shared" si="19"/>
        <v>7</v>
      </c>
      <c r="I103" s="129">
        <f t="shared" si="19"/>
        <v>7</v>
      </c>
      <c r="J103" s="129">
        <f t="shared" si="19"/>
        <v>7</v>
      </c>
      <c r="K103" s="129">
        <f t="shared" si="19"/>
        <v>7</v>
      </c>
      <c r="L103" s="129">
        <f t="shared" si="19"/>
        <v>7</v>
      </c>
      <c r="M103" s="129">
        <f t="shared" si="19"/>
        <v>7</v>
      </c>
      <c r="N103" s="129">
        <f t="shared" si="19"/>
        <v>7</v>
      </c>
      <c r="O103" s="129">
        <f t="shared" si="19"/>
        <v>7</v>
      </c>
      <c r="P103" s="129">
        <f t="shared" si="19"/>
        <v>7</v>
      </c>
      <c r="Q103" s="129">
        <f t="shared" si="19"/>
        <v>7</v>
      </c>
      <c r="R103" s="129">
        <f t="shared" si="19"/>
        <v>7</v>
      </c>
      <c r="S103" s="129">
        <f t="shared" si="20"/>
        <v>7</v>
      </c>
      <c r="T103" s="129">
        <f t="shared" si="20"/>
        <v>7</v>
      </c>
      <c r="U103" s="129">
        <f t="shared" si="20"/>
        <v>7</v>
      </c>
      <c r="V103" s="129">
        <f t="shared" si="20"/>
        <v>7</v>
      </c>
      <c r="W103" s="129">
        <f t="shared" si="20"/>
        <v>7</v>
      </c>
      <c r="X103" s="129">
        <f t="shared" si="20"/>
        <v>7</v>
      </c>
      <c r="Y103" s="129">
        <f t="shared" si="20"/>
        <v>7</v>
      </c>
      <c r="Z103" s="129">
        <f t="shared" si="20"/>
        <v>7</v>
      </c>
      <c r="AA103" s="129">
        <f t="shared" si="20"/>
        <v>7</v>
      </c>
      <c r="AB103" s="129">
        <f t="shared" si="20"/>
        <v>7</v>
      </c>
      <c r="AC103" s="129">
        <f t="shared" si="20"/>
        <v>7</v>
      </c>
      <c r="AD103" s="129">
        <f t="shared" si="20"/>
        <v>7</v>
      </c>
      <c r="AE103" s="129">
        <f t="shared" si="20"/>
        <v>7</v>
      </c>
      <c r="AF103" s="129">
        <f t="shared" si="20"/>
        <v>7</v>
      </c>
      <c r="AG103" s="171">
        <v>9.4</v>
      </c>
      <c r="AH103" s="51"/>
      <c r="AI103" s="52"/>
      <c r="AK103" s="53"/>
    </row>
    <row r="104" spans="1:37" x14ac:dyDescent="0.25">
      <c r="A104" s="118" t="s">
        <v>107</v>
      </c>
      <c r="B104" s="128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  <c r="AA104" s="129"/>
      <c r="AB104" s="129"/>
      <c r="AC104" s="129"/>
      <c r="AD104" s="129"/>
      <c r="AE104" s="129"/>
      <c r="AF104" s="129"/>
      <c r="AG104" s="171">
        <v>8.8000000000000007</v>
      </c>
      <c r="AH104" s="51"/>
      <c r="AI104" s="52"/>
      <c r="AK104" s="53"/>
    </row>
    <row r="105" spans="1:37" x14ac:dyDescent="0.25">
      <c r="A105" s="118" t="s">
        <v>108</v>
      </c>
      <c r="B105" s="128">
        <v>2.25</v>
      </c>
      <c r="C105" s="129">
        <f t="shared" ref="C105:R106" si="21">B105</f>
        <v>2.25</v>
      </c>
      <c r="D105" s="129">
        <f t="shared" si="21"/>
        <v>2.25</v>
      </c>
      <c r="E105" s="129">
        <f t="shared" si="21"/>
        <v>2.25</v>
      </c>
      <c r="F105" s="129">
        <f t="shared" si="21"/>
        <v>2.25</v>
      </c>
      <c r="G105" s="129">
        <f t="shared" si="21"/>
        <v>2.25</v>
      </c>
      <c r="H105" s="129">
        <f t="shared" si="21"/>
        <v>2.25</v>
      </c>
      <c r="I105" s="129">
        <f t="shared" si="21"/>
        <v>2.25</v>
      </c>
      <c r="J105" s="129">
        <f t="shared" si="21"/>
        <v>2.25</v>
      </c>
      <c r="K105" s="129">
        <f t="shared" si="21"/>
        <v>2.25</v>
      </c>
      <c r="L105" s="129">
        <f t="shared" si="21"/>
        <v>2.25</v>
      </c>
      <c r="M105" s="129">
        <f t="shared" si="21"/>
        <v>2.25</v>
      </c>
      <c r="N105" s="129">
        <f t="shared" si="21"/>
        <v>2.25</v>
      </c>
      <c r="O105" s="129">
        <f t="shared" si="21"/>
        <v>2.25</v>
      </c>
      <c r="P105" s="129">
        <f t="shared" si="21"/>
        <v>2.25</v>
      </c>
      <c r="Q105" s="129">
        <f t="shared" si="21"/>
        <v>2.25</v>
      </c>
      <c r="R105" s="129">
        <f t="shared" si="21"/>
        <v>2.25</v>
      </c>
      <c r="S105" s="129">
        <f t="shared" ref="S105:AF106" si="22">R105</f>
        <v>2.25</v>
      </c>
      <c r="T105" s="129">
        <f t="shared" si="22"/>
        <v>2.25</v>
      </c>
      <c r="U105" s="129">
        <f t="shared" si="22"/>
        <v>2.25</v>
      </c>
      <c r="V105" s="129">
        <f t="shared" si="22"/>
        <v>2.25</v>
      </c>
      <c r="W105" s="129">
        <f t="shared" si="22"/>
        <v>2.25</v>
      </c>
      <c r="X105" s="129">
        <f t="shared" si="22"/>
        <v>2.25</v>
      </c>
      <c r="Y105" s="129">
        <f t="shared" si="22"/>
        <v>2.25</v>
      </c>
      <c r="Z105" s="129">
        <f t="shared" si="22"/>
        <v>2.25</v>
      </c>
      <c r="AA105" s="129">
        <f t="shared" si="22"/>
        <v>2.25</v>
      </c>
      <c r="AB105" s="129">
        <f t="shared" si="22"/>
        <v>2.25</v>
      </c>
      <c r="AC105" s="129">
        <f t="shared" si="22"/>
        <v>2.25</v>
      </c>
      <c r="AD105" s="129">
        <f t="shared" si="22"/>
        <v>2.25</v>
      </c>
      <c r="AE105" s="129">
        <f t="shared" si="22"/>
        <v>2.25</v>
      </c>
      <c r="AF105" s="129">
        <f t="shared" si="22"/>
        <v>2.25</v>
      </c>
      <c r="AG105" s="171">
        <v>8.5</v>
      </c>
      <c r="AH105" s="51"/>
      <c r="AI105" s="52"/>
      <c r="AK105" s="53"/>
    </row>
    <row r="106" spans="1:37" x14ac:dyDescent="0.25">
      <c r="A106" s="118" t="s">
        <v>109</v>
      </c>
      <c r="B106" s="128">
        <v>1.64</v>
      </c>
      <c r="C106" s="129">
        <f t="shared" si="21"/>
        <v>1.64</v>
      </c>
      <c r="D106" s="129">
        <f t="shared" si="21"/>
        <v>1.64</v>
      </c>
      <c r="E106" s="129">
        <f t="shared" si="21"/>
        <v>1.64</v>
      </c>
      <c r="F106" s="129">
        <f t="shared" si="21"/>
        <v>1.64</v>
      </c>
      <c r="G106" s="129">
        <f t="shared" si="21"/>
        <v>1.64</v>
      </c>
      <c r="H106" s="129">
        <f t="shared" si="21"/>
        <v>1.64</v>
      </c>
      <c r="I106" s="129">
        <f t="shared" si="21"/>
        <v>1.64</v>
      </c>
      <c r="J106" s="129">
        <f t="shared" si="21"/>
        <v>1.64</v>
      </c>
      <c r="K106" s="129">
        <f t="shared" si="21"/>
        <v>1.64</v>
      </c>
      <c r="L106" s="129">
        <f t="shared" si="21"/>
        <v>1.64</v>
      </c>
      <c r="M106" s="129">
        <f t="shared" si="21"/>
        <v>1.64</v>
      </c>
      <c r="N106" s="129">
        <f t="shared" si="21"/>
        <v>1.64</v>
      </c>
      <c r="O106" s="129">
        <f t="shared" si="21"/>
        <v>1.64</v>
      </c>
      <c r="P106" s="129">
        <f t="shared" si="21"/>
        <v>1.64</v>
      </c>
      <c r="Q106" s="129">
        <f t="shared" si="21"/>
        <v>1.64</v>
      </c>
      <c r="R106" s="129">
        <f t="shared" si="21"/>
        <v>1.64</v>
      </c>
      <c r="S106" s="129">
        <f t="shared" si="22"/>
        <v>1.64</v>
      </c>
      <c r="T106" s="129">
        <f t="shared" si="22"/>
        <v>1.64</v>
      </c>
      <c r="U106" s="129">
        <f t="shared" si="22"/>
        <v>1.64</v>
      </c>
      <c r="V106" s="129">
        <f t="shared" si="22"/>
        <v>1.64</v>
      </c>
      <c r="W106" s="129">
        <f t="shared" si="22"/>
        <v>1.64</v>
      </c>
      <c r="X106" s="129">
        <f t="shared" si="22"/>
        <v>1.64</v>
      </c>
      <c r="Y106" s="129">
        <f t="shared" si="22"/>
        <v>1.64</v>
      </c>
      <c r="Z106" s="129">
        <f t="shared" si="22"/>
        <v>1.64</v>
      </c>
      <c r="AA106" s="129">
        <f t="shared" si="22"/>
        <v>1.64</v>
      </c>
      <c r="AB106" s="129">
        <f t="shared" si="22"/>
        <v>1.64</v>
      </c>
      <c r="AC106" s="129">
        <f t="shared" si="22"/>
        <v>1.64</v>
      </c>
      <c r="AD106" s="129">
        <f t="shared" si="22"/>
        <v>1.64</v>
      </c>
      <c r="AE106" s="129">
        <f t="shared" si="22"/>
        <v>1.64</v>
      </c>
      <c r="AF106" s="129">
        <f t="shared" si="22"/>
        <v>1.64</v>
      </c>
      <c r="AG106" s="171">
        <v>8.5</v>
      </c>
      <c r="AH106" s="51"/>
      <c r="AI106" s="52"/>
      <c r="AK106" s="53"/>
    </row>
    <row r="107" spans="1:37" x14ac:dyDescent="0.25">
      <c r="A107" s="118" t="s">
        <v>110</v>
      </c>
      <c r="B107" s="128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71">
        <v>8.4</v>
      </c>
      <c r="AH107" s="51"/>
      <c r="AI107" s="52"/>
      <c r="AK107" s="53"/>
    </row>
    <row r="108" spans="1:37" x14ac:dyDescent="0.25">
      <c r="A108" s="118" t="s">
        <v>111</v>
      </c>
      <c r="B108" s="128">
        <v>1.62</v>
      </c>
      <c r="C108" s="129">
        <f t="shared" ref="C108:R115" si="23">B108</f>
        <v>1.62</v>
      </c>
      <c r="D108" s="129">
        <f t="shared" si="23"/>
        <v>1.62</v>
      </c>
      <c r="E108" s="129">
        <f t="shared" si="23"/>
        <v>1.62</v>
      </c>
      <c r="F108" s="129">
        <f t="shared" si="23"/>
        <v>1.62</v>
      </c>
      <c r="G108" s="129">
        <f t="shared" si="23"/>
        <v>1.62</v>
      </c>
      <c r="H108" s="129">
        <f t="shared" si="23"/>
        <v>1.62</v>
      </c>
      <c r="I108" s="129">
        <f t="shared" si="23"/>
        <v>1.62</v>
      </c>
      <c r="J108" s="129">
        <f t="shared" si="23"/>
        <v>1.62</v>
      </c>
      <c r="K108" s="129">
        <f t="shared" si="23"/>
        <v>1.62</v>
      </c>
      <c r="L108" s="129">
        <f t="shared" si="23"/>
        <v>1.62</v>
      </c>
      <c r="M108" s="129">
        <f t="shared" si="23"/>
        <v>1.62</v>
      </c>
      <c r="N108" s="129">
        <f t="shared" si="23"/>
        <v>1.62</v>
      </c>
      <c r="O108" s="129">
        <f t="shared" si="23"/>
        <v>1.62</v>
      </c>
      <c r="P108" s="129">
        <f t="shared" si="23"/>
        <v>1.62</v>
      </c>
      <c r="Q108" s="129">
        <f t="shared" si="23"/>
        <v>1.62</v>
      </c>
      <c r="R108" s="129">
        <f t="shared" si="23"/>
        <v>1.62</v>
      </c>
      <c r="S108" s="129">
        <f t="shared" ref="S108:AF123" si="24">R108</f>
        <v>1.62</v>
      </c>
      <c r="T108" s="129">
        <f t="shared" si="24"/>
        <v>1.62</v>
      </c>
      <c r="U108" s="129">
        <f t="shared" si="24"/>
        <v>1.62</v>
      </c>
      <c r="V108" s="129">
        <f t="shared" si="24"/>
        <v>1.62</v>
      </c>
      <c r="W108" s="129">
        <f t="shared" si="24"/>
        <v>1.62</v>
      </c>
      <c r="X108" s="129">
        <f t="shared" si="24"/>
        <v>1.62</v>
      </c>
      <c r="Y108" s="129">
        <f t="shared" si="24"/>
        <v>1.62</v>
      </c>
      <c r="Z108" s="129">
        <f t="shared" si="24"/>
        <v>1.62</v>
      </c>
      <c r="AA108" s="129">
        <f t="shared" si="24"/>
        <v>1.62</v>
      </c>
      <c r="AB108" s="129">
        <f t="shared" si="24"/>
        <v>1.62</v>
      </c>
      <c r="AC108" s="129">
        <f t="shared" si="24"/>
        <v>1.62</v>
      </c>
      <c r="AD108" s="129">
        <f t="shared" si="24"/>
        <v>1.62</v>
      </c>
      <c r="AE108" s="129">
        <f t="shared" si="24"/>
        <v>1.62</v>
      </c>
      <c r="AF108" s="129">
        <f t="shared" si="24"/>
        <v>1.62</v>
      </c>
      <c r="AG108" s="171">
        <v>8</v>
      </c>
      <c r="AH108" s="51"/>
      <c r="AI108" s="52"/>
      <c r="AK108" s="53"/>
    </row>
    <row r="109" spans="1:37" x14ac:dyDescent="0.25">
      <c r="A109" s="118" t="s">
        <v>112</v>
      </c>
      <c r="B109" s="128">
        <v>8.36</v>
      </c>
      <c r="C109" s="129">
        <f t="shared" si="23"/>
        <v>8.36</v>
      </c>
      <c r="D109" s="129">
        <f t="shared" si="23"/>
        <v>8.36</v>
      </c>
      <c r="E109" s="129">
        <f t="shared" si="23"/>
        <v>8.36</v>
      </c>
      <c r="F109" s="129">
        <f t="shared" si="23"/>
        <v>8.36</v>
      </c>
      <c r="G109" s="129">
        <f t="shared" si="23"/>
        <v>8.36</v>
      </c>
      <c r="H109" s="129">
        <f t="shared" si="23"/>
        <v>8.36</v>
      </c>
      <c r="I109" s="129">
        <f t="shared" si="23"/>
        <v>8.36</v>
      </c>
      <c r="J109" s="129">
        <f t="shared" si="23"/>
        <v>8.36</v>
      </c>
      <c r="K109" s="129">
        <f t="shared" si="23"/>
        <v>8.36</v>
      </c>
      <c r="L109" s="129">
        <f t="shared" si="23"/>
        <v>8.36</v>
      </c>
      <c r="M109" s="129">
        <f t="shared" si="23"/>
        <v>8.36</v>
      </c>
      <c r="N109" s="129">
        <f t="shared" si="23"/>
        <v>8.36</v>
      </c>
      <c r="O109" s="129">
        <f t="shared" si="23"/>
        <v>8.36</v>
      </c>
      <c r="P109" s="129">
        <f t="shared" si="23"/>
        <v>8.36</v>
      </c>
      <c r="Q109" s="129">
        <f t="shared" si="23"/>
        <v>8.36</v>
      </c>
      <c r="R109" s="129">
        <f t="shared" si="23"/>
        <v>8.36</v>
      </c>
      <c r="S109" s="129">
        <f t="shared" si="24"/>
        <v>8.36</v>
      </c>
      <c r="T109" s="129">
        <f t="shared" si="24"/>
        <v>8.36</v>
      </c>
      <c r="U109" s="129">
        <f t="shared" si="24"/>
        <v>8.36</v>
      </c>
      <c r="V109" s="129">
        <f t="shared" si="24"/>
        <v>8.36</v>
      </c>
      <c r="W109" s="129">
        <f t="shared" si="24"/>
        <v>8.36</v>
      </c>
      <c r="X109" s="129">
        <f t="shared" si="24"/>
        <v>8.36</v>
      </c>
      <c r="Y109" s="129">
        <f t="shared" si="24"/>
        <v>8.36</v>
      </c>
      <c r="Z109" s="129">
        <f t="shared" si="24"/>
        <v>8.36</v>
      </c>
      <c r="AA109" s="129">
        <f t="shared" si="24"/>
        <v>8.36</v>
      </c>
      <c r="AB109" s="129">
        <f t="shared" si="24"/>
        <v>8.36</v>
      </c>
      <c r="AC109" s="129">
        <f t="shared" si="24"/>
        <v>8.36</v>
      </c>
      <c r="AD109" s="129">
        <f t="shared" si="24"/>
        <v>8.36</v>
      </c>
      <c r="AE109" s="129">
        <f t="shared" si="24"/>
        <v>8.36</v>
      </c>
      <c r="AF109" s="129">
        <f t="shared" si="24"/>
        <v>8.36</v>
      </c>
      <c r="AG109" s="171">
        <v>8</v>
      </c>
      <c r="AH109" s="51"/>
      <c r="AI109" s="52"/>
      <c r="AK109" s="53"/>
    </row>
    <row r="110" spans="1:37" x14ac:dyDescent="0.25">
      <c r="A110" s="118" t="s">
        <v>113</v>
      </c>
      <c r="B110" s="128">
        <v>8</v>
      </c>
      <c r="C110" s="129">
        <f t="shared" si="23"/>
        <v>8</v>
      </c>
      <c r="D110" s="129">
        <f t="shared" si="23"/>
        <v>8</v>
      </c>
      <c r="E110" s="129">
        <f t="shared" si="23"/>
        <v>8</v>
      </c>
      <c r="F110" s="129">
        <f t="shared" si="23"/>
        <v>8</v>
      </c>
      <c r="G110" s="129">
        <f t="shared" si="23"/>
        <v>8</v>
      </c>
      <c r="H110" s="129">
        <f t="shared" si="23"/>
        <v>8</v>
      </c>
      <c r="I110" s="129">
        <v>5.4</v>
      </c>
      <c r="J110" s="129">
        <f t="shared" si="23"/>
        <v>5.4</v>
      </c>
      <c r="K110" s="129">
        <f t="shared" si="23"/>
        <v>5.4</v>
      </c>
      <c r="L110" s="129">
        <f t="shared" si="23"/>
        <v>5.4</v>
      </c>
      <c r="M110" s="129">
        <f t="shared" si="23"/>
        <v>5.4</v>
      </c>
      <c r="N110" s="129">
        <f t="shared" si="23"/>
        <v>5.4</v>
      </c>
      <c r="O110" s="129">
        <f t="shared" si="23"/>
        <v>5.4</v>
      </c>
      <c r="P110" s="129">
        <f t="shared" si="23"/>
        <v>5.4</v>
      </c>
      <c r="Q110" s="129">
        <f t="shared" si="23"/>
        <v>5.4</v>
      </c>
      <c r="R110" s="129">
        <f t="shared" si="23"/>
        <v>5.4</v>
      </c>
      <c r="S110" s="129">
        <f t="shared" si="24"/>
        <v>5.4</v>
      </c>
      <c r="T110" s="129">
        <f t="shared" si="24"/>
        <v>5.4</v>
      </c>
      <c r="U110" s="129">
        <f t="shared" si="24"/>
        <v>5.4</v>
      </c>
      <c r="V110" s="129">
        <f t="shared" si="24"/>
        <v>5.4</v>
      </c>
      <c r="W110" s="129">
        <f t="shared" si="24"/>
        <v>5.4</v>
      </c>
      <c r="X110" s="129">
        <f t="shared" si="24"/>
        <v>5.4</v>
      </c>
      <c r="Y110" s="129">
        <f t="shared" si="24"/>
        <v>5.4</v>
      </c>
      <c r="Z110" s="129">
        <f t="shared" si="24"/>
        <v>5.4</v>
      </c>
      <c r="AA110" s="129">
        <f t="shared" si="24"/>
        <v>5.4</v>
      </c>
      <c r="AB110" s="129">
        <f t="shared" si="24"/>
        <v>5.4</v>
      </c>
      <c r="AC110" s="129">
        <f t="shared" si="24"/>
        <v>5.4</v>
      </c>
      <c r="AD110" s="129">
        <f t="shared" si="24"/>
        <v>5.4</v>
      </c>
      <c r="AE110" s="129">
        <f t="shared" si="24"/>
        <v>5.4</v>
      </c>
      <c r="AF110" s="129">
        <f t="shared" si="24"/>
        <v>5.4</v>
      </c>
      <c r="AG110" s="171">
        <v>8</v>
      </c>
      <c r="AH110" s="51"/>
      <c r="AI110" s="52"/>
      <c r="AK110" s="53"/>
    </row>
    <row r="111" spans="1:37" x14ac:dyDescent="0.25">
      <c r="A111" s="118" t="s">
        <v>114</v>
      </c>
      <c r="B111" s="128">
        <v>6.57</v>
      </c>
      <c r="C111" s="129">
        <f t="shared" si="23"/>
        <v>6.57</v>
      </c>
      <c r="D111" s="129">
        <f t="shared" si="23"/>
        <v>6.57</v>
      </c>
      <c r="E111" s="129">
        <f t="shared" si="23"/>
        <v>6.57</v>
      </c>
      <c r="F111" s="129">
        <f t="shared" si="23"/>
        <v>6.57</v>
      </c>
      <c r="G111" s="129">
        <f t="shared" si="23"/>
        <v>6.57</v>
      </c>
      <c r="H111" s="129">
        <f t="shared" si="23"/>
        <v>6.57</v>
      </c>
      <c r="I111" s="129">
        <f t="shared" si="23"/>
        <v>6.57</v>
      </c>
      <c r="J111" s="129">
        <f t="shared" si="23"/>
        <v>6.57</v>
      </c>
      <c r="K111" s="129">
        <f t="shared" si="23"/>
        <v>6.57</v>
      </c>
      <c r="L111" s="129">
        <f t="shared" si="23"/>
        <v>6.57</v>
      </c>
      <c r="M111" s="129">
        <f t="shared" si="23"/>
        <v>6.57</v>
      </c>
      <c r="N111" s="129">
        <f t="shared" si="23"/>
        <v>6.57</v>
      </c>
      <c r="O111" s="129">
        <f t="shared" si="23"/>
        <v>6.57</v>
      </c>
      <c r="P111" s="129">
        <f t="shared" si="23"/>
        <v>6.57</v>
      </c>
      <c r="Q111" s="129">
        <f t="shared" si="23"/>
        <v>6.57</v>
      </c>
      <c r="R111" s="129">
        <f t="shared" si="23"/>
        <v>6.57</v>
      </c>
      <c r="S111" s="129">
        <f t="shared" si="24"/>
        <v>6.57</v>
      </c>
      <c r="T111" s="129">
        <f t="shared" si="24"/>
        <v>6.57</v>
      </c>
      <c r="U111" s="129">
        <f t="shared" si="24"/>
        <v>6.57</v>
      </c>
      <c r="V111" s="129">
        <f t="shared" si="24"/>
        <v>6.57</v>
      </c>
      <c r="W111" s="129">
        <f t="shared" si="24"/>
        <v>6.57</v>
      </c>
      <c r="X111" s="129">
        <f t="shared" si="24"/>
        <v>6.57</v>
      </c>
      <c r="Y111" s="129">
        <f t="shared" si="24"/>
        <v>6.57</v>
      </c>
      <c r="Z111" s="129">
        <f t="shared" si="24"/>
        <v>6.57</v>
      </c>
      <c r="AA111" s="129">
        <f t="shared" si="24"/>
        <v>6.57</v>
      </c>
      <c r="AB111" s="129">
        <f t="shared" si="24"/>
        <v>6.57</v>
      </c>
      <c r="AC111" s="129">
        <f t="shared" si="24"/>
        <v>6.57</v>
      </c>
      <c r="AD111" s="129">
        <f t="shared" si="24"/>
        <v>6.57</v>
      </c>
      <c r="AE111" s="129">
        <f t="shared" si="24"/>
        <v>6.57</v>
      </c>
      <c r="AF111" s="129">
        <f t="shared" si="24"/>
        <v>6.57</v>
      </c>
      <c r="AG111" s="171">
        <v>7.8</v>
      </c>
      <c r="AH111" s="51"/>
      <c r="AI111" s="52"/>
      <c r="AK111" s="53"/>
    </row>
    <row r="112" spans="1:37" x14ac:dyDescent="0.25">
      <c r="A112" s="118" t="s">
        <v>115</v>
      </c>
      <c r="B112" s="128">
        <v>3.43</v>
      </c>
      <c r="C112" s="129">
        <f t="shared" si="23"/>
        <v>3.43</v>
      </c>
      <c r="D112" s="129">
        <f t="shared" si="23"/>
        <v>3.43</v>
      </c>
      <c r="E112" s="129">
        <f t="shared" si="23"/>
        <v>3.43</v>
      </c>
      <c r="F112" s="129">
        <f t="shared" si="23"/>
        <v>3.43</v>
      </c>
      <c r="G112" s="129">
        <f t="shared" si="23"/>
        <v>3.43</v>
      </c>
      <c r="H112" s="129">
        <f t="shared" si="23"/>
        <v>3.43</v>
      </c>
      <c r="I112" s="129">
        <f t="shared" si="23"/>
        <v>3.43</v>
      </c>
      <c r="J112" s="129">
        <f t="shared" si="23"/>
        <v>3.43</v>
      </c>
      <c r="K112" s="129">
        <f t="shared" si="23"/>
        <v>3.43</v>
      </c>
      <c r="L112" s="129">
        <f t="shared" si="23"/>
        <v>3.43</v>
      </c>
      <c r="M112" s="129">
        <f t="shared" si="23"/>
        <v>3.43</v>
      </c>
      <c r="N112" s="129">
        <f t="shared" si="23"/>
        <v>3.43</v>
      </c>
      <c r="O112" s="129">
        <f t="shared" si="23"/>
        <v>3.43</v>
      </c>
      <c r="P112" s="129">
        <f t="shared" si="23"/>
        <v>3.43</v>
      </c>
      <c r="Q112" s="129">
        <f t="shared" si="23"/>
        <v>3.43</v>
      </c>
      <c r="R112" s="129">
        <f t="shared" si="23"/>
        <v>3.43</v>
      </c>
      <c r="S112" s="129">
        <f t="shared" si="24"/>
        <v>3.43</v>
      </c>
      <c r="T112" s="129">
        <f t="shared" si="24"/>
        <v>3.43</v>
      </c>
      <c r="U112" s="129">
        <f t="shared" si="24"/>
        <v>3.43</v>
      </c>
      <c r="V112" s="129">
        <f t="shared" si="24"/>
        <v>3.43</v>
      </c>
      <c r="W112" s="129">
        <f t="shared" si="24"/>
        <v>3.43</v>
      </c>
      <c r="X112" s="129">
        <f t="shared" si="24"/>
        <v>3.43</v>
      </c>
      <c r="Y112" s="129">
        <f t="shared" si="24"/>
        <v>3.43</v>
      </c>
      <c r="Z112" s="129">
        <f t="shared" si="24"/>
        <v>3.43</v>
      </c>
      <c r="AA112" s="129">
        <f t="shared" si="24"/>
        <v>3.43</v>
      </c>
      <c r="AB112" s="129">
        <f t="shared" si="24"/>
        <v>3.43</v>
      </c>
      <c r="AC112" s="129">
        <f t="shared" si="24"/>
        <v>3.43</v>
      </c>
      <c r="AD112" s="129">
        <f t="shared" si="24"/>
        <v>3.43</v>
      </c>
      <c r="AE112" s="129">
        <f t="shared" si="24"/>
        <v>3.43</v>
      </c>
      <c r="AF112" s="129">
        <f t="shared" si="24"/>
        <v>3.43</v>
      </c>
      <c r="AG112" s="171">
        <v>7.6</v>
      </c>
      <c r="AH112" s="51"/>
      <c r="AI112" s="52"/>
      <c r="AK112" s="53"/>
    </row>
    <row r="113" spans="1:37" x14ac:dyDescent="0.25">
      <c r="A113" s="118" t="s">
        <v>116</v>
      </c>
      <c r="B113" s="128">
        <v>2.96</v>
      </c>
      <c r="C113" s="129">
        <f t="shared" si="23"/>
        <v>2.96</v>
      </c>
      <c r="D113" s="129">
        <f t="shared" si="23"/>
        <v>2.96</v>
      </c>
      <c r="E113" s="129">
        <f t="shared" si="23"/>
        <v>2.96</v>
      </c>
      <c r="F113" s="129">
        <f t="shared" si="23"/>
        <v>2.96</v>
      </c>
      <c r="G113" s="129">
        <f t="shared" si="23"/>
        <v>2.96</v>
      </c>
      <c r="H113" s="129">
        <f t="shared" si="23"/>
        <v>2.96</v>
      </c>
      <c r="I113" s="129">
        <f t="shared" si="23"/>
        <v>2.96</v>
      </c>
      <c r="J113" s="129">
        <f t="shared" si="23"/>
        <v>2.96</v>
      </c>
      <c r="K113" s="129">
        <f t="shared" si="23"/>
        <v>2.96</v>
      </c>
      <c r="L113" s="129">
        <f t="shared" si="23"/>
        <v>2.96</v>
      </c>
      <c r="M113" s="129">
        <f t="shared" si="23"/>
        <v>2.96</v>
      </c>
      <c r="N113" s="129">
        <f t="shared" si="23"/>
        <v>2.96</v>
      </c>
      <c r="O113" s="129">
        <f t="shared" si="23"/>
        <v>2.96</v>
      </c>
      <c r="P113" s="129">
        <f t="shared" si="23"/>
        <v>2.96</v>
      </c>
      <c r="Q113" s="129">
        <f t="shared" si="23"/>
        <v>2.96</v>
      </c>
      <c r="R113" s="129">
        <f t="shared" si="23"/>
        <v>2.96</v>
      </c>
      <c r="S113" s="129">
        <f t="shared" si="24"/>
        <v>2.96</v>
      </c>
      <c r="T113" s="129">
        <f t="shared" si="24"/>
        <v>2.96</v>
      </c>
      <c r="U113" s="129">
        <f t="shared" si="24"/>
        <v>2.96</v>
      </c>
      <c r="V113" s="129">
        <f t="shared" si="24"/>
        <v>2.96</v>
      </c>
      <c r="W113" s="129">
        <f t="shared" si="24"/>
        <v>2.96</v>
      </c>
      <c r="X113" s="129">
        <f t="shared" si="24"/>
        <v>2.96</v>
      </c>
      <c r="Y113" s="129">
        <f t="shared" si="24"/>
        <v>2.96</v>
      </c>
      <c r="Z113" s="129">
        <f t="shared" si="24"/>
        <v>2.96</v>
      </c>
      <c r="AA113" s="129">
        <f t="shared" si="24"/>
        <v>2.96</v>
      </c>
      <c r="AB113" s="129">
        <f t="shared" si="24"/>
        <v>2.96</v>
      </c>
      <c r="AC113" s="129">
        <f t="shared" si="24"/>
        <v>2.96</v>
      </c>
      <c r="AD113" s="129">
        <f t="shared" si="24"/>
        <v>2.96</v>
      </c>
      <c r="AE113" s="129">
        <f t="shared" si="24"/>
        <v>2.96</v>
      </c>
      <c r="AF113" s="129">
        <f t="shared" si="24"/>
        <v>2.96</v>
      </c>
      <c r="AG113" s="171">
        <v>7.5</v>
      </c>
      <c r="AH113" s="51"/>
      <c r="AI113" s="52"/>
      <c r="AK113" s="53"/>
    </row>
    <row r="114" spans="1:37" x14ac:dyDescent="0.25">
      <c r="A114" s="118" t="s">
        <v>117</v>
      </c>
      <c r="B114" s="128">
        <v>8</v>
      </c>
      <c r="C114" s="129">
        <f t="shared" si="23"/>
        <v>8</v>
      </c>
      <c r="D114" s="129">
        <f t="shared" si="23"/>
        <v>8</v>
      </c>
      <c r="E114" s="129">
        <f t="shared" si="23"/>
        <v>8</v>
      </c>
      <c r="F114" s="129">
        <f t="shared" si="23"/>
        <v>8</v>
      </c>
      <c r="G114" s="129">
        <f t="shared" si="23"/>
        <v>8</v>
      </c>
      <c r="H114" s="129">
        <f t="shared" si="23"/>
        <v>8</v>
      </c>
      <c r="I114" s="129">
        <f t="shared" si="23"/>
        <v>8</v>
      </c>
      <c r="J114" s="129">
        <f t="shared" si="23"/>
        <v>8</v>
      </c>
      <c r="K114" s="129">
        <f t="shared" si="23"/>
        <v>8</v>
      </c>
      <c r="L114" s="129">
        <f t="shared" si="23"/>
        <v>8</v>
      </c>
      <c r="M114" s="129">
        <f t="shared" si="23"/>
        <v>8</v>
      </c>
      <c r="N114" s="129">
        <f t="shared" si="23"/>
        <v>8</v>
      </c>
      <c r="O114" s="129">
        <f t="shared" si="23"/>
        <v>8</v>
      </c>
      <c r="P114" s="129">
        <f t="shared" si="23"/>
        <v>8</v>
      </c>
      <c r="Q114" s="129">
        <f t="shared" si="23"/>
        <v>8</v>
      </c>
      <c r="R114" s="129">
        <f t="shared" si="23"/>
        <v>8</v>
      </c>
      <c r="S114" s="129">
        <f t="shared" si="24"/>
        <v>8</v>
      </c>
      <c r="T114" s="129">
        <f t="shared" si="24"/>
        <v>8</v>
      </c>
      <c r="U114" s="129">
        <f t="shared" si="24"/>
        <v>8</v>
      </c>
      <c r="V114" s="129">
        <f t="shared" si="24"/>
        <v>8</v>
      </c>
      <c r="W114" s="129">
        <f t="shared" si="24"/>
        <v>8</v>
      </c>
      <c r="X114" s="129">
        <f t="shared" si="24"/>
        <v>8</v>
      </c>
      <c r="Y114" s="129">
        <f t="shared" si="24"/>
        <v>8</v>
      </c>
      <c r="Z114" s="129">
        <f t="shared" si="24"/>
        <v>8</v>
      </c>
      <c r="AA114" s="129">
        <f t="shared" si="24"/>
        <v>8</v>
      </c>
      <c r="AB114" s="129">
        <f t="shared" si="24"/>
        <v>8</v>
      </c>
      <c r="AC114" s="129">
        <f t="shared" si="24"/>
        <v>8</v>
      </c>
      <c r="AD114" s="129">
        <f t="shared" si="24"/>
        <v>8</v>
      </c>
      <c r="AE114" s="129">
        <f t="shared" si="24"/>
        <v>8</v>
      </c>
      <c r="AF114" s="129">
        <f t="shared" si="24"/>
        <v>8</v>
      </c>
      <c r="AG114" s="171">
        <v>7.5</v>
      </c>
      <c r="AH114" s="51"/>
      <c r="AI114" s="52"/>
      <c r="AK114" s="53"/>
    </row>
    <row r="115" spans="1:37" x14ac:dyDescent="0.25">
      <c r="A115" s="118" t="s">
        <v>118</v>
      </c>
      <c r="B115" s="128">
        <v>7</v>
      </c>
      <c r="C115" s="129">
        <f>B115</f>
        <v>7</v>
      </c>
      <c r="D115" s="129">
        <f t="shared" si="23"/>
        <v>7</v>
      </c>
      <c r="E115" s="129">
        <f t="shared" si="23"/>
        <v>7</v>
      </c>
      <c r="F115" s="129">
        <f t="shared" si="23"/>
        <v>7</v>
      </c>
      <c r="G115" s="129">
        <f t="shared" si="23"/>
        <v>7</v>
      </c>
      <c r="H115" s="129">
        <f t="shared" si="23"/>
        <v>7</v>
      </c>
      <c r="I115" s="129">
        <f t="shared" si="23"/>
        <v>7</v>
      </c>
      <c r="J115" s="129">
        <f t="shared" si="23"/>
        <v>7</v>
      </c>
      <c r="K115" s="129">
        <f t="shared" si="23"/>
        <v>7</v>
      </c>
      <c r="L115" s="129">
        <f t="shared" si="23"/>
        <v>7</v>
      </c>
      <c r="M115" s="129">
        <f t="shared" si="23"/>
        <v>7</v>
      </c>
      <c r="N115" s="129">
        <f t="shared" si="23"/>
        <v>7</v>
      </c>
      <c r="O115" s="129">
        <f t="shared" si="23"/>
        <v>7</v>
      </c>
      <c r="P115" s="129">
        <f t="shared" si="23"/>
        <v>7</v>
      </c>
      <c r="Q115" s="129">
        <f t="shared" si="23"/>
        <v>7</v>
      </c>
      <c r="R115" s="129">
        <f t="shared" si="23"/>
        <v>7</v>
      </c>
      <c r="S115" s="129">
        <f t="shared" si="24"/>
        <v>7</v>
      </c>
      <c r="T115" s="129">
        <f t="shared" si="24"/>
        <v>7</v>
      </c>
      <c r="U115" s="129">
        <f t="shared" si="24"/>
        <v>7</v>
      </c>
      <c r="V115" s="129">
        <f t="shared" si="24"/>
        <v>7</v>
      </c>
      <c r="W115" s="129">
        <f t="shared" si="24"/>
        <v>7</v>
      </c>
      <c r="X115" s="129">
        <f t="shared" si="24"/>
        <v>7</v>
      </c>
      <c r="Y115" s="129">
        <f t="shared" si="24"/>
        <v>7</v>
      </c>
      <c r="Z115" s="129">
        <f t="shared" si="24"/>
        <v>7</v>
      </c>
      <c r="AA115" s="129">
        <f t="shared" si="24"/>
        <v>7</v>
      </c>
      <c r="AB115" s="129">
        <f t="shared" si="24"/>
        <v>7</v>
      </c>
      <c r="AC115" s="129">
        <f t="shared" si="24"/>
        <v>7</v>
      </c>
      <c r="AD115" s="129">
        <f t="shared" si="24"/>
        <v>7</v>
      </c>
      <c r="AE115" s="129">
        <f t="shared" si="24"/>
        <v>7</v>
      </c>
      <c r="AF115" s="129">
        <f t="shared" si="24"/>
        <v>7</v>
      </c>
      <c r="AG115" s="171">
        <v>7</v>
      </c>
      <c r="AH115" s="51"/>
      <c r="AI115" s="52"/>
      <c r="AK115" s="53"/>
    </row>
    <row r="116" spans="1:37" x14ac:dyDescent="0.25">
      <c r="A116" s="118" t="s">
        <v>119</v>
      </c>
      <c r="B116" s="128">
        <v>3.47</v>
      </c>
      <c r="C116" s="129">
        <f t="shared" ref="C116:R125" si="25">B116</f>
        <v>3.47</v>
      </c>
      <c r="D116" s="129">
        <f t="shared" si="25"/>
        <v>3.47</v>
      </c>
      <c r="E116" s="129">
        <f t="shared" si="25"/>
        <v>3.47</v>
      </c>
      <c r="F116" s="129">
        <f t="shared" si="25"/>
        <v>3.47</v>
      </c>
      <c r="G116" s="129">
        <f t="shared" si="25"/>
        <v>3.47</v>
      </c>
      <c r="H116" s="129">
        <f t="shared" si="25"/>
        <v>3.47</v>
      </c>
      <c r="I116" s="129">
        <f t="shared" si="25"/>
        <v>3.47</v>
      </c>
      <c r="J116" s="129">
        <f t="shared" si="25"/>
        <v>3.47</v>
      </c>
      <c r="K116" s="129">
        <f t="shared" si="25"/>
        <v>3.47</v>
      </c>
      <c r="L116" s="129">
        <f t="shared" si="25"/>
        <v>3.47</v>
      </c>
      <c r="M116" s="129">
        <f t="shared" si="25"/>
        <v>3.47</v>
      </c>
      <c r="N116" s="129">
        <f t="shared" si="25"/>
        <v>3.47</v>
      </c>
      <c r="O116" s="129">
        <f t="shared" si="25"/>
        <v>3.47</v>
      </c>
      <c r="P116" s="129">
        <f t="shared" si="25"/>
        <v>3.47</v>
      </c>
      <c r="Q116" s="129">
        <f t="shared" si="25"/>
        <v>3.47</v>
      </c>
      <c r="R116" s="129">
        <f t="shared" si="25"/>
        <v>3.47</v>
      </c>
      <c r="S116" s="129">
        <f t="shared" si="24"/>
        <v>3.47</v>
      </c>
      <c r="T116" s="129">
        <f t="shared" si="24"/>
        <v>3.47</v>
      </c>
      <c r="U116" s="129">
        <f t="shared" si="24"/>
        <v>3.47</v>
      </c>
      <c r="V116" s="129">
        <f t="shared" si="24"/>
        <v>3.47</v>
      </c>
      <c r="W116" s="129">
        <f t="shared" si="24"/>
        <v>3.47</v>
      </c>
      <c r="X116" s="129">
        <f t="shared" si="24"/>
        <v>3.47</v>
      </c>
      <c r="Y116" s="129">
        <f t="shared" si="24"/>
        <v>3.47</v>
      </c>
      <c r="Z116" s="129">
        <f t="shared" si="24"/>
        <v>3.47</v>
      </c>
      <c r="AA116" s="129">
        <f t="shared" si="24"/>
        <v>3.47</v>
      </c>
      <c r="AB116" s="129">
        <f t="shared" si="24"/>
        <v>3.47</v>
      </c>
      <c r="AC116" s="129">
        <f t="shared" si="24"/>
        <v>3.47</v>
      </c>
      <c r="AD116" s="129">
        <f t="shared" si="24"/>
        <v>3.47</v>
      </c>
      <c r="AE116" s="129">
        <f t="shared" si="24"/>
        <v>3.47</v>
      </c>
      <c r="AF116" s="129">
        <f t="shared" si="24"/>
        <v>3.47</v>
      </c>
      <c r="AG116" s="171">
        <v>7</v>
      </c>
      <c r="AH116" s="51"/>
      <c r="AI116" s="52"/>
      <c r="AK116" s="53"/>
    </row>
    <row r="117" spans="1:37" x14ac:dyDescent="0.25">
      <c r="A117" s="118" t="s">
        <v>120</v>
      </c>
      <c r="B117" s="128">
        <v>2.1</v>
      </c>
      <c r="C117" s="129">
        <f t="shared" si="25"/>
        <v>2.1</v>
      </c>
      <c r="D117" s="129">
        <f t="shared" si="25"/>
        <v>2.1</v>
      </c>
      <c r="E117" s="129">
        <f t="shared" si="25"/>
        <v>2.1</v>
      </c>
      <c r="F117" s="129">
        <f t="shared" si="25"/>
        <v>2.1</v>
      </c>
      <c r="G117" s="129">
        <f t="shared" si="25"/>
        <v>2.1</v>
      </c>
      <c r="H117" s="129">
        <f t="shared" si="25"/>
        <v>2.1</v>
      </c>
      <c r="I117" s="129">
        <f t="shared" si="25"/>
        <v>2.1</v>
      </c>
      <c r="J117" s="129">
        <f t="shared" si="25"/>
        <v>2.1</v>
      </c>
      <c r="K117" s="129">
        <f t="shared" si="25"/>
        <v>2.1</v>
      </c>
      <c r="L117" s="129">
        <f t="shared" si="25"/>
        <v>2.1</v>
      </c>
      <c r="M117" s="129">
        <f t="shared" si="25"/>
        <v>2.1</v>
      </c>
      <c r="N117" s="129">
        <f t="shared" si="25"/>
        <v>2.1</v>
      </c>
      <c r="O117" s="129">
        <f t="shared" si="25"/>
        <v>2.1</v>
      </c>
      <c r="P117" s="129">
        <f t="shared" si="25"/>
        <v>2.1</v>
      </c>
      <c r="Q117" s="129">
        <f t="shared" si="25"/>
        <v>2.1</v>
      </c>
      <c r="R117" s="129">
        <f t="shared" si="25"/>
        <v>2.1</v>
      </c>
      <c r="S117" s="129">
        <f t="shared" si="24"/>
        <v>2.1</v>
      </c>
      <c r="T117" s="129">
        <f t="shared" si="24"/>
        <v>2.1</v>
      </c>
      <c r="U117" s="129">
        <f t="shared" si="24"/>
        <v>2.1</v>
      </c>
      <c r="V117" s="129">
        <f t="shared" si="24"/>
        <v>2.1</v>
      </c>
      <c r="W117" s="129">
        <f t="shared" si="24"/>
        <v>2.1</v>
      </c>
      <c r="X117" s="129">
        <f t="shared" si="24"/>
        <v>2.1</v>
      </c>
      <c r="Y117" s="129">
        <f t="shared" si="24"/>
        <v>2.1</v>
      </c>
      <c r="Z117" s="129">
        <f t="shared" si="24"/>
        <v>2.1</v>
      </c>
      <c r="AA117" s="129">
        <f t="shared" si="24"/>
        <v>2.1</v>
      </c>
      <c r="AB117" s="129">
        <f t="shared" si="24"/>
        <v>2.1</v>
      </c>
      <c r="AC117" s="129">
        <f t="shared" si="24"/>
        <v>2.1</v>
      </c>
      <c r="AD117" s="129">
        <f t="shared" si="24"/>
        <v>2.1</v>
      </c>
      <c r="AE117" s="129">
        <f t="shared" si="24"/>
        <v>2.1</v>
      </c>
      <c r="AF117" s="129">
        <f t="shared" si="24"/>
        <v>2.1</v>
      </c>
      <c r="AG117" s="171">
        <v>7</v>
      </c>
      <c r="AH117" s="51"/>
      <c r="AI117" s="52"/>
      <c r="AK117" s="53"/>
    </row>
    <row r="118" spans="1:37" x14ac:dyDescent="0.25">
      <c r="A118" s="118" t="s">
        <v>121</v>
      </c>
      <c r="B118" s="128">
        <v>9.3000000000000007</v>
      </c>
      <c r="C118" s="129">
        <f t="shared" si="25"/>
        <v>9.3000000000000007</v>
      </c>
      <c r="D118" s="129">
        <f t="shared" si="25"/>
        <v>9.3000000000000007</v>
      </c>
      <c r="E118" s="129">
        <f t="shared" si="25"/>
        <v>9.3000000000000007</v>
      </c>
      <c r="F118" s="129">
        <f t="shared" si="25"/>
        <v>9.3000000000000007</v>
      </c>
      <c r="G118" s="129">
        <f t="shared" si="25"/>
        <v>9.3000000000000007</v>
      </c>
      <c r="H118" s="129">
        <f t="shared" si="25"/>
        <v>9.3000000000000007</v>
      </c>
      <c r="I118" s="129">
        <f t="shared" si="25"/>
        <v>9.3000000000000007</v>
      </c>
      <c r="J118" s="129">
        <f t="shared" si="25"/>
        <v>9.3000000000000007</v>
      </c>
      <c r="K118" s="129">
        <f t="shared" si="25"/>
        <v>9.3000000000000007</v>
      </c>
      <c r="L118" s="129">
        <f t="shared" si="25"/>
        <v>9.3000000000000007</v>
      </c>
      <c r="M118" s="129">
        <f t="shared" si="25"/>
        <v>9.3000000000000007</v>
      </c>
      <c r="N118" s="129">
        <f t="shared" si="25"/>
        <v>9.3000000000000007</v>
      </c>
      <c r="O118" s="129">
        <f t="shared" si="25"/>
        <v>9.3000000000000007</v>
      </c>
      <c r="P118" s="129">
        <f t="shared" si="25"/>
        <v>9.3000000000000007</v>
      </c>
      <c r="Q118" s="129">
        <f t="shared" si="25"/>
        <v>9.3000000000000007</v>
      </c>
      <c r="R118" s="129">
        <f t="shared" si="25"/>
        <v>9.3000000000000007</v>
      </c>
      <c r="S118" s="129">
        <f t="shared" si="24"/>
        <v>9.3000000000000007</v>
      </c>
      <c r="T118" s="129">
        <f t="shared" si="24"/>
        <v>9.3000000000000007</v>
      </c>
      <c r="U118" s="129">
        <f t="shared" si="24"/>
        <v>9.3000000000000007</v>
      </c>
      <c r="V118" s="129">
        <f t="shared" si="24"/>
        <v>9.3000000000000007</v>
      </c>
      <c r="W118" s="129">
        <f t="shared" si="24"/>
        <v>9.3000000000000007</v>
      </c>
      <c r="X118" s="129">
        <f t="shared" si="24"/>
        <v>9.3000000000000007</v>
      </c>
      <c r="Y118" s="129">
        <f t="shared" si="24"/>
        <v>9.3000000000000007</v>
      </c>
      <c r="Z118" s="129">
        <f t="shared" si="24"/>
        <v>9.3000000000000007</v>
      </c>
      <c r="AA118" s="129">
        <f t="shared" si="24"/>
        <v>9.3000000000000007</v>
      </c>
      <c r="AB118" s="129">
        <f t="shared" si="24"/>
        <v>9.3000000000000007</v>
      </c>
      <c r="AC118" s="129">
        <f t="shared" si="24"/>
        <v>9.3000000000000007</v>
      </c>
      <c r="AD118" s="129">
        <f t="shared" si="24"/>
        <v>9.3000000000000007</v>
      </c>
      <c r="AE118" s="129">
        <f t="shared" si="24"/>
        <v>9.3000000000000007</v>
      </c>
      <c r="AF118" s="129">
        <f t="shared" si="24"/>
        <v>9.3000000000000007</v>
      </c>
      <c r="AG118" s="171">
        <v>7</v>
      </c>
      <c r="AH118" s="51"/>
      <c r="AI118" s="52"/>
      <c r="AK118" s="53"/>
    </row>
    <row r="119" spans="1:37" x14ac:dyDescent="0.25">
      <c r="A119" s="118" t="s">
        <v>122</v>
      </c>
      <c r="B119" s="128">
        <v>0</v>
      </c>
      <c r="C119" s="129">
        <f t="shared" si="25"/>
        <v>0</v>
      </c>
      <c r="D119" s="129">
        <f t="shared" si="25"/>
        <v>0</v>
      </c>
      <c r="E119" s="129">
        <f t="shared" si="25"/>
        <v>0</v>
      </c>
      <c r="F119" s="129">
        <f t="shared" si="25"/>
        <v>0</v>
      </c>
      <c r="G119" s="129">
        <f t="shared" si="25"/>
        <v>0</v>
      </c>
      <c r="H119" s="129">
        <f t="shared" si="25"/>
        <v>0</v>
      </c>
      <c r="I119" s="129">
        <f t="shared" si="25"/>
        <v>0</v>
      </c>
      <c r="J119" s="129">
        <f t="shared" si="25"/>
        <v>0</v>
      </c>
      <c r="K119" s="129">
        <f t="shared" si="25"/>
        <v>0</v>
      </c>
      <c r="L119" s="129">
        <f t="shared" si="25"/>
        <v>0</v>
      </c>
      <c r="M119" s="129">
        <f t="shared" si="25"/>
        <v>0</v>
      </c>
      <c r="N119" s="129">
        <f t="shared" si="25"/>
        <v>0</v>
      </c>
      <c r="O119" s="129">
        <f t="shared" si="25"/>
        <v>0</v>
      </c>
      <c r="P119" s="129">
        <f t="shared" si="25"/>
        <v>0</v>
      </c>
      <c r="Q119" s="129">
        <f t="shared" si="25"/>
        <v>0</v>
      </c>
      <c r="R119" s="129">
        <f t="shared" si="25"/>
        <v>0</v>
      </c>
      <c r="S119" s="129">
        <f t="shared" si="24"/>
        <v>0</v>
      </c>
      <c r="T119" s="129">
        <f t="shared" si="24"/>
        <v>0</v>
      </c>
      <c r="U119" s="129">
        <f t="shared" si="24"/>
        <v>0</v>
      </c>
      <c r="V119" s="129">
        <f t="shared" si="24"/>
        <v>0</v>
      </c>
      <c r="W119" s="129">
        <f t="shared" si="24"/>
        <v>0</v>
      </c>
      <c r="X119" s="129">
        <f t="shared" si="24"/>
        <v>0</v>
      </c>
      <c r="Y119" s="129">
        <f t="shared" si="24"/>
        <v>0</v>
      </c>
      <c r="Z119" s="129">
        <f t="shared" si="24"/>
        <v>0</v>
      </c>
      <c r="AA119" s="129">
        <f t="shared" si="24"/>
        <v>0</v>
      </c>
      <c r="AB119" s="129">
        <f t="shared" si="24"/>
        <v>0</v>
      </c>
      <c r="AC119" s="129">
        <f t="shared" si="24"/>
        <v>0</v>
      </c>
      <c r="AD119" s="129">
        <f t="shared" si="24"/>
        <v>0</v>
      </c>
      <c r="AE119" s="129">
        <f t="shared" si="24"/>
        <v>0</v>
      </c>
      <c r="AF119" s="129">
        <f t="shared" si="24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123</v>
      </c>
      <c r="B120" s="128">
        <v>0</v>
      </c>
      <c r="C120" s="129">
        <f t="shared" si="25"/>
        <v>0</v>
      </c>
      <c r="D120" s="129">
        <f t="shared" si="25"/>
        <v>0</v>
      </c>
      <c r="E120" s="129">
        <f t="shared" si="25"/>
        <v>0</v>
      </c>
      <c r="F120" s="129">
        <f t="shared" si="25"/>
        <v>0</v>
      </c>
      <c r="G120" s="129">
        <f t="shared" si="25"/>
        <v>0</v>
      </c>
      <c r="H120" s="129">
        <f t="shared" si="25"/>
        <v>0</v>
      </c>
      <c r="I120" s="129">
        <f t="shared" si="25"/>
        <v>0</v>
      </c>
      <c r="J120" s="129">
        <f t="shared" si="25"/>
        <v>0</v>
      </c>
      <c r="K120" s="129">
        <f t="shared" si="25"/>
        <v>0</v>
      </c>
      <c r="L120" s="129">
        <f t="shared" si="25"/>
        <v>0</v>
      </c>
      <c r="M120" s="129">
        <f t="shared" si="25"/>
        <v>0</v>
      </c>
      <c r="N120" s="129">
        <f t="shared" si="25"/>
        <v>0</v>
      </c>
      <c r="O120" s="129">
        <f t="shared" si="25"/>
        <v>0</v>
      </c>
      <c r="P120" s="129">
        <f t="shared" si="25"/>
        <v>0</v>
      </c>
      <c r="Q120" s="129">
        <f t="shared" si="25"/>
        <v>0</v>
      </c>
      <c r="R120" s="129">
        <f t="shared" si="25"/>
        <v>0</v>
      </c>
      <c r="S120" s="129">
        <f t="shared" si="24"/>
        <v>0</v>
      </c>
      <c r="T120" s="129">
        <f t="shared" si="24"/>
        <v>0</v>
      </c>
      <c r="U120" s="129">
        <f t="shared" si="24"/>
        <v>0</v>
      </c>
      <c r="V120" s="129">
        <f t="shared" si="24"/>
        <v>0</v>
      </c>
      <c r="W120" s="129">
        <f t="shared" si="24"/>
        <v>0</v>
      </c>
      <c r="X120" s="129">
        <f t="shared" si="24"/>
        <v>0</v>
      </c>
      <c r="Y120" s="129">
        <f t="shared" si="24"/>
        <v>0</v>
      </c>
      <c r="Z120" s="129">
        <f t="shared" si="24"/>
        <v>0</v>
      </c>
      <c r="AA120" s="129">
        <f t="shared" si="24"/>
        <v>0</v>
      </c>
      <c r="AB120" s="129">
        <f t="shared" si="24"/>
        <v>0</v>
      </c>
      <c r="AC120" s="129">
        <f t="shared" si="24"/>
        <v>0</v>
      </c>
      <c r="AD120" s="129">
        <f t="shared" si="24"/>
        <v>0</v>
      </c>
      <c r="AE120" s="129">
        <f t="shared" si="24"/>
        <v>0</v>
      </c>
      <c r="AF120" s="129">
        <f t="shared" si="24"/>
        <v>0</v>
      </c>
      <c r="AG120" s="171">
        <v>6.6</v>
      </c>
      <c r="AH120" s="51"/>
      <c r="AI120" s="52"/>
      <c r="AK120" s="53"/>
    </row>
    <row r="121" spans="1:37" x14ac:dyDescent="0.25">
      <c r="A121" s="118" t="s">
        <v>124</v>
      </c>
      <c r="B121" s="128">
        <v>5</v>
      </c>
      <c r="C121" s="129">
        <f t="shared" si="25"/>
        <v>5</v>
      </c>
      <c r="D121" s="129">
        <f t="shared" si="25"/>
        <v>5</v>
      </c>
      <c r="E121" s="129">
        <f t="shared" si="25"/>
        <v>5</v>
      </c>
      <c r="F121" s="129">
        <f t="shared" si="25"/>
        <v>5</v>
      </c>
      <c r="G121" s="129">
        <f t="shared" si="25"/>
        <v>5</v>
      </c>
      <c r="H121" s="129">
        <f t="shared" si="25"/>
        <v>5</v>
      </c>
      <c r="I121" s="129">
        <f t="shared" si="25"/>
        <v>5</v>
      </c>
      <c r="J121" s="129">
        <f t="shared" si="25"/>
        <v>5</v>
      </c>
      <c r="K121" s="129">
        <f t="shared" si="25"/>
        <v>5</v>
      </c>
      <c r="L121" s="129">
        <f t="shared" si="25"/>
        <v>5</v>
      </c>
      <c r="M121" s="129">
        <f t="shared" si="25"/>
        <v>5</v>
      </c>
      <c r="N121" s="129">
        <f t="shared" si="25"/>
        <v>5</v>
      </c>
      <c r="O121" s="129">
        <f t="shared" si="25"/>
        <v>5</v>
      </c>
      <c r="P121" s="129">
        <f t="shared" si="25"/>
        <v>5</v>
      </c>
      <c r="Q121" s="129">
        <f t="shared" si="25"/>
        <v>5</v>
      </c>
      <c r="R121" s="129">
        <f t="shared" si="25"/>
        <v>5</v>
      </c>
      <c r="S121" s="129">
        <f t="shared" si="24"/>
        <v>5</v>
      </c>
      <c r="T121" s="129">
        <f t="shared" si="24"/>
        <v>5</v>
      </c>
      <c r="U121" s="129">
        <f t="shared" si="24"/>
        <v>5</v>
      </c>
      <c r="V121" s="129">
        <f t="shared" si="24"/>
        <v>5</v>
      </c>
      <c r="W121" s="129">
        <f t="shared" si="24"/>
        <v>5</v>
      </c>
      <c r="X121" s="129">
        <f t="shared" si="24"/>
        <v>5</v>
      </c>
      <c r="Y121" s="129">
        <f t="shared" si="24"/>
        <v>5</v>
      </c>
      <c r="Z121" s="129">
        <f t="shared" si="24"/>
        <v>5</v>
      </c>
      <c r="AA121" s="129">
        <f t="shared" si="24"/>
        <v>5</v>
      </c>
      <c r="AB121" s="129">
        <f t="shared" si="24"/>
        <v>5</v>
      </c>
      <c r="AC121" s="129">
        <f t="shared" si="24"/>
        <v>5</v>
      </c>
      <c r="AD121" s="129">
        <f t="shared" si="24"/>
        <v>5</v>
      </c>
      <c r="AE121" s="129">
        <f t="shared" si="24"/>
        <v>5</v>
      </c>
      <c r="AF121" s="129">
        <f t="shared" si="24"/>
        <v>5</v>
      </c>
      <c r="AG121" s="171">
        <v>6.4</v>
      </c>
      <c r="AH121" s="51"/>
      <c r="AI121" s="52"/>
      <c r="AK121" s="53"/>
    </row>
    <row r="122" spans="1:37" x14ac:dyDescent="0.25">
      <c r="A122" s="118" t="s">
        <v>125</v>
      </c>
      <c r="B122" s="128">
        <v>1</v>
      </c>
      <c r="C122" s="129">
        <f t="shared" si="25"/>
        <v>1</v>
      </c>
      <c r="D122" s="129">
        <f t="shared" si="25"/>
        <v>1</v>
      </c>
      <c r="E122" s="129">
        <f t="shared" si="25"/>
        <v>1</v>
      </c>
      <c r="F122" s="129">
        <f t="shared" si="25"/>
        <v>1</v>
      </c>
      <c r="G122" s="129">
        <f t="shared" si="25"/>
        <v>1</v>
      </c>
      <c r="H122" s="129">
        <f t="shared" si="25"/>
        <v>1</v>
      </c>
      <c r="I122" s="129">
        <f t="shared" si="25"/>
        <v>1</v>
      </c>
      <c r="J122" s="129">
        <f t="shared" si="25"/>
        <v>1</v>
      </c>
      <c r="K122" s="129">
        <f t="shared" si="25"/>
        <v>1</v>
      </c>
      <c r="L122" s="129">
        <f t="shared" si="25"/>
        <v>1</v>
      </c>
      <c r="M122" s="129">
        <f t="shared" si="25"/>
        <v>1</v>
      </c>
      <c r="N122" s="129">
        <f t="shared" si="25"/>
        <v>1</v>
      </c>
      <c r="O122" s="129">
        <f t="shared" si="25"/>
        <v>1</v>
      </c>
      <c r="P122" s="129">
        <f t="shared" si="25"/>
        <v>1</v>
      </c>
      <c r="Q122" s="129">
        <f t="shared" si="25"/>
        <v>1</v>
      </c>
      <c r="R122" s="129">
        <f t="shared" si="25"/>
        <v>1</v>
      </c>
      <c r="S122" s="129">
        <f t="shared" si="24"/>
        <v>1</v>
      </c>
      <c r="T122" s="129">
        <f t="shared" si="24"/>
        <v>1</v>
      </c>
      <c r="U122" s="129">
        <f t="shared" si="24"/>
        <v>1</v>
      </c>
      <c r="V122" s="129">
        <f t="shared" si="24"/>
        <v>1</v>
      </c>
      <c r="W122" s="129">
        <f t="shared" si="24"/>
        <v>1</v>
      </c>
      <c r="X122" s="129">
        <f t="shared" si="24"/>
        <v>1</v>
      </c>
      <c r="Y122" s="129">
        <f t="shared" si="24"/>
        <v>1</v>
      </c>
      <c r="Z122" s="129">
        <f t="shared" si="24"/>
        <v>1</v>
      </c>
      <c r="AA122" s="129">
        <f t="shared" si="24"/>
        <v>1</v>
      </c>
      <c r="AB122" s="129">
        <f t="shared" si="24"/>
        <v>1</v>
      </c>
      <c r="AC122" s="129">
        <f t="shared" si="24"/>
        <v>1</v>
      </c>
      <c r="AD122" s="129">
        <f t="shared" si="24"/>
        <v>1</v>
      </c>
      <c r="AE122" s="129">
        <f t="shared" si="24"/>
        <v>1</v>
      </c>
      <c r="AF122" s="129">
        <f t="shared" si="24"/>
        <v>1</v>
      </c>
      <c r="AG122" s="171">
        <v>6</v>
      </c>
      <c r="AH122" s="51"/>
      <c r="AI122" s="52"/>
      <c r="AK122" s="53"/>
    </row>
    <row r="123" spans="1:37" x14ac:dyDescent="0.25">
      <c r="A123" s="118" t="s">
        <v>126</v>
      </c>
      <c r="B123" s="128">
        <v>1.58</v>
      </c>
      <c r="C123" s="129">
        <f t="shared" si="25"/>
        <v>1.58</v>
      </c>
      <c r="D123" s="129">
        <f t="shared" si="25"/>
        <v>1.58</v>
      </c>
      <c r="E123" s="129">
        <f t="shared" si="25"/>
        <v>1.58</v>
      </c>
      <c r="F123" s="129">
        <f t="shared" si="25"/>
        <v>1.58</v>
      </c>
      <c r="G123" s="129">
        <f t="shared" si="25"/>
        <v>1.58</v>
      </c>
      <c r="H123" s="129">
        <f t="shared" si="25"/>
        <v>1.58</v>
      </c>
      <c r="I123" s="129">
        <f t="shared" si="25"/>
        <v>1.58</v>
      </c>
      <c r="J123" s="129">
        <f t="shared" si="25"/>
        <v>1.58</v>
      </c>
      <c r="K123" s="129">
        <f t="shared" si="25"/>
        <v>1.58</v>
      </c>
      <c r="L123" s="129">
        <f t="shared" si="25"/>
        <v>1.58</v>
      </c>
      <c r="M123" s="129">
        <f t="shared" si="25"/>
        <v>1.58</v>
      </c>
      <c r="N123" s="129">
        <f t="shared" si="25"/>
        <v>1.58</v>
      </c>
      <c r="O123" s="129">
        <f t="shared" si="25"/>
        <v>1.58</v>
      </c>
      <c r="P123" s="129">
        <f t="shared" si="25"/>
        <v>1.58</v>
      </c>
      <c r="Q123" s="129">
        <f t="shared" si="25"/>
        <v>1.58</v>
      </c>
      <c r="R123" s="129">
        <f t="shared" si="25"/>
        <v>1.58</v>
      </c>
      <c r="S123" s="129">
        <f t="shared" si="24"/>
        <v>1.58</v>
      </c>
      <c r="T123" s="129">
        <f t="shared" si="24"/>
        <v>1.58</v>
      </c>
      <c r="U123" s="129">
        <f t="shared" si="24"/>
        <v>1.58</v>
      </c>
      <c r="V123" s="129">
        <f t="shared" si="24"/>
        <v>1.58</v>
      </c>
      <c r="W123" s="129">
        <f t="shared" si="24"/>
        <v>1.58</v>
      </c>
      <c r="X123" s="129">
        <f t="shared" si="24"/>
        <v>1.58</v>
      </c>
      <c r="Y123" s="129">
        <f t="shared" si="24"/>
        <v>1.58</v>
      </c>
      <c r="Z123" s="129">
        <f t="shared" si="24"/>
        <v>1.58</v>
      </c>
      <c r="AA123" s="129">
        <f t="shared" si="24"/>
        <v>1.58</v>
      </c>
      <c r="AB123" s="129">
        <f t="shared" si="24"/>
        <v>1.58</v>
      </c>
      <c r="AC123" s="129">
        <f t="shared" si="24"/>
        <v>1.58</v>
      </c>
      <c r="AD123" s="129">
        <f t="shared" si="24"/>
        <v>1.58</v>
      </c>
      <c r="AE123" s="129">
        <f t="shared" si="24"/>
        <v>1.58</v>
      </c>
      <c r="AF123" s="129">
        <f t="shared" si="24"/>
        <v>1.58</v>
      </c>
      <c r="AG123" s="171">
        <v>5.0999999999999996</v>
      </c>
      <c r="AH123" s="51"/>
      <c r="AI123" s="52"/>
      <c r="AK123" s="53"/>
    </row>
    <row r="124" spans="1:37" x14ac:dyDescent="0.25">
      <c r="A124" s="118" t="s">
        <v>127</v>
      </c>
      <c r="B124" s="128">
        <v>1.46</v>
      </c>
      <c r="C124" s="129">
        <f t="shared" si="25"/>
        <v>1.46</v>
      </c>
      <c r="D124" s="129">
        <f t="shared" si="25"/>
        <v>1.46</v>
      </c>
      <c r="E124" s="129">
        <f t="shared" si="25"/>
        <v>1.46</v>
      </c>
      <c r="F124" s="129">
        <f t="shared" si="25"/>
        <v>1.46</v>
      </c>
      <c r="G124" s="129">
        <f t="shared" si="25"/>
        <v>1.46</v>
      </c>
      <c r="H124" s="129">
        <f t="shared" si="25"/>
        <v>1.46</v>
      </c>
      <c r="I124" s="129">
        <f t="shared" si="25"/>
        <v>1.46</v>
      </c>
      <c r="J124" s="129">
        <f t="shared" si="25"/>
        <v>1.46</v>
      </c>
      <c r="K124" s="129">
        <f t="shared" si="25"/>
        <v>1.46</v>
      </c>
      <c r="L124" s="129">
        <f t="shared" si="25"/>
        <v>1.46</v>
      </c>
      <c r="M124" s="129">
        <f t="shared" si="25"/>
        <v>1.46</v>
      </c>
      <c r="N124" s="129">
        <f t="shared" si="25"/>
        <v>1.46</v>
      </c>
      <c r="O124" s="129">
        <f t="shared" si="25"/>
        <v>1.46</v>
      </c>
      <c r="P124" s="129">
        <f t="shared" si="25"/>
        <v>1.46</v>
      </c>
      <c r="Q124" s="129">
        <f t="shared" si="25"/>
        <v>1.46</v>
      </c>
      <c r="R124" s="129">
        <f t="shared" si="25"/>
        <v>1.46</v>
      </c>
      <c r="S124" s="129">
        <f t="shared" ref="S124:AF125" si="26">R124</f>
        <v>1.46</v>
      </c>
      <c r="T124" s="129">
        <f t="shared" si="26"/>
        <v>1.46</v>
      </c>
      <c r="U124" s="129">
        <f t="shared" si="26"/>
        <v>1.46</v>
      </c>
      <c r="V124" s="129">
        <f t="shared" si="26"/>
        <v>1.46</v>
      </c>
      <c r="W124" s="129">
        <f t="shared" si="26"/>
        <v>1.46</v>
      </c>
      <c r="X124" s="129">
        <f t="shared" si="26"/>
        <v>1.46</v>
      </c>
      <c r="Y124" s="129">
        <f t="shared" si="26"/>
        <v>1.46</v>
      </c>
      <c r="Z124" s="129">
        <f t="shared" si="26"/>
        <v>1.46</v>
      </c>
      <c r="AA124" s="129">
        <f t="shared" si="26"/>
        <v>1.46</v>
      </c>
      <c r="AB124" s="129">
        <f t="shared" si="26"/>
        <v>1.46</v>
      </c>
      <c r="AC124" s="129">
        <f t="shared" si="26"/>
        <v>1.46</v>
      </c>
      <c r="AD124" s="129">
        <f t="shared" si="26"/>
        <v>1.46</v>
      </c>
      <c r="AE124" s="129">
        <f t="shared" si="26"/>
        <v>1.46</v>
      </c>
      <c r="AF124" s="129">
        <f t="shared" si="26"/>
        <v>1.46</v>
      </c>
      <c r="AG124" s="171">
        <v>5</v>
      </c>
      <c r="AH124" s="51"/>
      <c r="AI124" s="52"/>
      <c r="AK124" s="53"/>
    </row>
    <row r="125" spans="1:37" x14ac:dyDescent="0.25">
      <c r="A125" s="116" t="s">
        <v>128</v>
      </c>
      <c r="B125" s="128">
        <v>1.48</v>
      </c>
      <c r="C125" s="129">
        <f t="shared" si="25"/>
        <v>1.48</v>
      </c>
      <c r="D125" s="129">
        <f t="shared" si="25"/>
        <v>1.48</v>
      </c>
      <c r="E125" s="129">
        <f t="shared" si="25"/>
        <v>1.48</v>
      </c>
      <c r="F125" s="129">
        <f t="shared" si="25"/>
        <v>1.48</v>
      </c>
      <c r="G125" s="129">
        <f t="shared" si="25"/>
        <v>1.48</v>
      </c>
      <c r="H125" s="129">
        <f t="shared" si="25"/>
        <v>1.48</v>
      </c>
      <c r="I125" s="129">
        <f t="shared" si="25"/>
        <v>1.48</v>
      </c>
      <c r="J125" s="129">
        <f t="shared" si="25"/>
        <v>1.48</v>
      </c>
      <c r="K125" s="129">
        <f t="shared" si="25"/>
        <v>1.48</v>
      </c>
      <c r="L125" s="129">
        <f t="shared" si="25"/>
        <v>1.48</v>
      </c>
      <c r="M125" s="129">
        <f t="shared" si="25"/>
        <v>1.48</v>
      </c>
      <c r="N125" s="129">
        <f t="shared" si="25"/>
        <v>1.48</v>
      </c>
      <c r="O125" s="129">
        <f t="shared" si="25"/>
        <v>1.48</v>
      </c>
      <c r="P125" s="129">
        <f t="shared" si="25"/>
        <v>1.48</v>
      </c>
      <c r="Q125" s="129">
        <f t="shared" si="25"/>
        <v>1.48</v>
      </c>
      <c r="R125" s="129">
        <f t="shared" si="25"/>
        <v>1.48</v>
      </c>
      <c r="S125" s="129">
        <f t="shared" si="26"/>
        <v>1.48</v>
      </c>
      <c r="T125" s="129">
        <f t="shared" si="26"/>
        <v>1.48</v>
      </c>
      <c r="U125" s="129">
        <f t="shared" si="26"/>
        <v>1.48</v>
      </c>
      <c r="V125" s="129">
        <f t="shared" si="26"/>
        <v>1.48</v>
      </c>
      <c r="W125" s="129">
        <f t="shared" si="26"/>
        <v>1.48</v>
      </c>
      <c r="X125" s="129">
        <f t="shared" si="26"/>
        <v>1.48</v>
      </c>
      <c r="Y125" s="129">
        <f t="shared" si="26"/>
        <v>1.48</v>
      </c>
      <c r="Z125" s="129">
        <f t="shared" si="26"/>
        <v>1.48</v>
      </c>
      <c r="AA125" s="129">
        <f t="shared" si="26"/>
        <v>1.48</v>
      </c>
      <c r="AB125" s="129">
        <f t="shared" si="26"/>
        <v>1.48</v>
      </c>
      <c r="AC125" s="129">
        <f t="shared" si="26"/>
        <v>1.48</v>
      </c>
      <c r="AD125" s="129">
        <f t="shared" si="26"/>
        <v>1.48</v>
      </c>
      <c r="AE125" s="129">
        <f t="shared" si="26"/>
        <v>1.48</v>
      </c>
      <c r="AF125" s="129">
        <f t="shared" si="26"/>
        <v>1.48</v>
      </c>
      <c r="AG125" s="170">
        <v>5</v>
      </c>
      <c r="AH125" s="51"/>
      <c r="AI125" s="52"/>
      <c r="AK125" s="53"/>
    </row>
    <row r="126" spans="1:37" x14ac:dyDescent="0.25">
      <c r="A126" s="118" t="s">
        <v>129</v>
      </c>
      <c r="B126" s="128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71">
        <v>5</v>
      </c>
      <c r="AH126" s="51"/>
      <c r="AI126" s="52"/>
      <c r="AK126" s="53"/>
    </row>
    <row r="127" spans="1:37" x14ac:dyDescent="0.25">
      <c r="A127" s="118" t="s">
        <v>130</v>
      </c>
      <c r="B127" s="128">
        <v>2.2000000000000002</v>
      </c>
      <c r="C127" s="129">
        <f t="shared" ref="C127:R134" si="27">B127</f>
        <v>2.2000000000000002</v>
      </c>
      <c r="D127" s="129">
        <f t="shared" si="27"/>
        <v>2.2000000000000002</v>
      </c>
      <c r="E127" s="129">
        <f t="shared" si="27"/>
        <v>2.2000000000000002</v>
      </c>
      <c r="F127" s="129">
        <f t="shared" si="27"/>
        <v>2.2000000000000002</v>
      </c>
      <c r="G127" s="129">
        <f t="shared" si="27"/>
        <v>2.2000000000000002</v>
      </c>
      <c r="H127" s="129">
        <f t="shared" si="27"/>
        <v>2.2000000000000002</v>
      </c>
      <c r="I127" s="129">
        <f t="shared" si="27"/>
        <v>2.2000000000000002</v>
      </c>
      <c r="J127" s="129">
        <f t="shared" si="27"/>
        <v>2.2000000000000002</v>
      </c>
      <c r="K127" s="129">
        <f t="shared" si="27"/>
        <v>2.2000000000000002</v>
      </c>
      <c r="L127" s="129">
        <f t="shared" si="27"/>
        <v>2.2000000000000002</v>
      </c>
      <c r="M127" s="129">
        <f t="shared" si="27"/>
        <v>2.2000000000000002</v>
      </c>
      <c r="N127" s="129">
        <f t="shared" si="27"/>
        <v>2.2000000000000002</v>
      </c>
      <c r="O127" s="129">
        <f t="shared" si="27"/>
        <v>2.2000000000000002</v>
      </c>
      <c r="P127" s="129">
        <f t="shared" si="27"/>
        <v>2.2000000000000002</v>
      </c>
      <c r="Q127" s="129">
        <f t="shared" si="27"/>
        <v>2.2000000000000002</v>
      </c>
      <c r="R127" s="129">
        <f t="shared" si="27"/>
        <v>2.2000000000000002</v>
      </c>
      <c r="S127" s="129">
        <f t="shared" ref="S127:AF134" si="28">R127</f>
        <v>2.2000000000000002</v>
      </c>
      <c r="T127" s="129">
        <f t="shared" si="28"/>
        <v>2.2000000000000002</v>
      </c>
      <c r="U127" s="129">
        <f t="shared" si="28"/>
        <v>2.2000000000000002</v>
      </c>
      <c r="V127" s="129">
        <f t="shared" si="28"/>
        <v>2.2000000000000002</v>
      </c>
      <c r="W127" s="129">
        <f t="shared" si="28"/>
        <v>2.2000000000000002</v>
      </c>
      <c r="X127" s="129">
        <f t="shared" si="28"/>
        <v>2.2000000000000002</v>
      </c>
      <c r="Y127" s="129">
        <f t="shared" si="28"/>
        <v>2.2000000000000002</v>
      </c>
      <c r="Z127" s="129">
        <f t="shared" si="28"/>
        <v>2.2000000000000002</v>
      </c>
      <c r="AA127" s="129">
        <f t="shared" si="28"/>
        <v>2.2000000000000002</v>
      </c>
      <c r="AB127" s="129">
        <f t="shared" si="28"/>
        <v>2.2000000000000002</v>
      </c>
      <c r="AC127" s="129">
        <f t="shared" si="28"/>
        <v>2.2000000000000002</v>
      </c>
      <c r="AD127" s="129">
        <f t="shared" si="28"/>
        <v>2.2000000000000002</v>
      </c>
      <c r="AE127" s="129">
        <f t="shared" si="28"/>
        <v>2.2000000000000002</v>
      </c>
      <c r="AF127" s="129">
        <f t="shared" si="28"/>
        <v>2.2000000000000002</v>
      </c>
      <c r="AG127" s="171">
        <v>5</v>
      </c>
      <c r="AH127" s="51"/>
      <c r="AI127" s="52"/>
      <c r="AK127" s="53"/>
    </row>
    <row r="128" spans="1:37" x14ac:dyDescent="0.25">
      <c r="A128" s="118" t="s">
        <v>131</v>
      </c>
      <c r="B128" s="128">
        <v>2</v>
      </c>
      <c r="C128" s="129">
        <f t="shared" si="27"/>
        <v>2</v>
      </c>
      <c r="D128" s="129">
        <f t="shared" si="27"/>
        <v>2</v>
      </c>
      <c r="E128" s="129">
        <f t="shared" si="27"/>
        <v>2</v>
      </c>
      <c r="F128" s="129">
        <f t="shared" si="27"/>
        <v>2</v>
      </c>
      <c r="G128" s="129">
        <f t="shared" si="27"/>
        <v>2</v>
      </c>
      <c r="H128" s="129">
        <f t="shared" si="27"/>
        <v>2</v>
      </c>
      <c r="I128" s="129">
        <f t="shared" si="27"/>
        <v>2</v>
      </c>
      <c r="J128" s="129">
        <f t="shared" si="27"/>
        <v>2</v>
      </c>
      <c r="K128" s="129">
        <f t="shared" si="27"/>
        <v>2</v>
      </c>
      <c r="L128" s="129">
        <f t="shared" si="27"/>
        <v>2</v>
      </c>
      <c r="M128" s="129">
        <f t="shared" si="27"/>
        <v>2</v>
      </c>
      <c r="N128" s="129">
        <f t="shared" si="27"/>
        <v>2</v>
      </c>
      <c r="O128" s="129">
        <f t="shared" si="27"/>
        <v>2</v>
      </c>
      <c r="P128" s="129">
        <f t="shared" si="27"/>
        <v>2</v>
      </c>
      <c r="Q128" s="129">
        <f t="shared" si="27"/>
        <v>2</v>
      </c>
      <c r="R128" s="129">
        <f t="shared" si="27"/>
        <v>2</v>
      </c>
      <c r="S128" s="129">
        <f t="shared" si="28"/>
        <v>2</v>
      </c>
      <c r="T128" s="129">
        <f t="shared" si="28"/>
        <v>2</v>
      </c>
      <c r="U128" s="129">
        <f t="shared" si="28"/>
        <v>2</v>
      </c>
      <c r="V128" s="129">
        <f t="shared" si="28"/>
        <v>2</v>
      </c>
      <c r="W128" s="129">
        <f t="shared" si="28"/>
        <v>2</v>
      </c>
      <c r="X128" s="129">
        <f t="shared" si="28"/>
        <v>2</v>
      </c>
      <c r="Y128" s="129">
        <f t="shared" si="28"/>
        <v>2</v>
      </c>
      <c r="Z128" s="129">
        <f t="shared" si="28"/>
        <v>2</v>
      </c>
      <c r="AA128" s="129">
        <f t="shared" si="28"/>
        <v>2</v>
      </c>
      <c r="AB128" s="129">
        <f t="shared" si="28"/>
        <v>2</v>
      </c>
      <c r="AC128" s="129">
        <f t="shared" si="28"/>
        <v>2</v>
      </c>
      <c r="AD128" s="129">
        <f t="shared" si="28"/>
        <v>2</v>
      </c>
      <c r="AE128" s="129">
        <f t="shared" si="28"/>
        <v>2</v>
      </c>
      <c r="AF128" s="129">
        <f t="shared" si="28"/>
        <v>2</v>
      </c>
      <c r="AG128" s="171">
        <v>5</v>
      </c>
      <c r="AH128" s="51"/>
      <c r="AI128" s="52"/>
      <c r="AK128" s="53"/>
    </row>
    <row r="129" spans="1:37" x14ac:dyDescent="0.25">
      <c r="A129" s="118" t="s">
        <v>132</v>
      </c>
      <c r="B129" s="128">
        <v>1.25</v>
      </c>
      <c r="C129" s="129">
        <f t="shared" si="27"/>
        <v>1.25</v>
      </c>
      <c r="D129" s="129">
        <f t="shared" si="27"/>
        <v>1.25</v>
      </c>
      <c r="E129" s="129">
        <f t="shared" si="27"/>
        <v>1.25</v>
      </c>
      <c r="F129" s="129">
        <f t="shared" si="27"/>
        <v>1.25</v>
      </c>
      <c r="G129" s="129">
        <f t="shared" si="27"/>
        <v>1.25</v>
      </c>
      <c r="H129" s="129">
        <f t="shared" si="27"/>
        <v>1.25</v>
      </c>
      <c r="I129" s="129">
        <f t="shared" si="27"/>
        <v>1.25</v>
      </c>
      <c r="J129" s="129">
        <f t="shared" si="27"/>
        <v>1.25</v>
      </c>
      <c r="K129" s="129">
        <f t="shared" si="27"/>
        <v>1.25</v>
      </c>
      <c r="L129" s="129">
        <f t="shared" si="27"/>
        <v>1.25</v>
      </c>
      <c r="M129" s="129">
        <f t="shared" si="27"/>
        <v>1.25</v>
      </c>
      <c r="N129" s="129">
        <f t="shared" si="27"/>
        <v>1.25</v>
      </c>
      <c r="O129" s="129">
        <f t="shared" si="27"/>
        <v>1.25</v>
      </c>
      <c r="P129" s="129">
        <f t="shared" si="27"/>
        <v>1.25</v>
      </c>
      <c r="Q129" s="129">
        <f t="shared" si="27"/>
        <v>1.25</v>
      </c>
      <c r="R129" s="129">
        <f t="shared" si="27"/>
        <v>1.25</v>
      </c>
      <c r="S129" s="129">
        <f t="shared" si="28"/>
        <v>1.25</v>
      </c>
      <c r="T129" s="129">
        <f t="shared" si="28"/>
        <v>1.25</v>
      </c>
      <c r="U129" s="129">
        <f t="shared" si="28"/>
        <v>1.25</v>
      </c>
      <c r="V129" s="129">
        <f t="shared" si="28"/>
        <v>1.25</v>
      </c>
      <c r="W129" s="129">
        <f t="shared" si="28"/>
        <v>1.25</v>
      </c>
      <c r="X129" s="129">
        <f t="shared" si="28"/>
        <v>1.25</v>
      </c>
      <c r="Y129" s="129">
        <f t="shared" si="28"/>
        <v>1.25</v>
      </c>
      <c r="Z129" s="129">
        <f t="shared" si="28"/>
        <v>1.25</v>
      </c>
      <c r="AA129" s="129">
        <f t="shared" si="28"/>
        <v>1.25</v>
      </c>
      <c r="AB129" s="129">
        <f t="shared" si="28"/>
        <v>1.25</v>
      </c>
      <c r="AC129" s="129">
        <f t="shared" si="28"/>
        <v>1.25</v>
      </c>
      <c r="AD129" s="129">
        <f t="shared" si="28"/>
        <v>1.25</v>
      </c>
      <c r="AE129" s="129">
        <f t="shared" si="28"/>
        <v>1.25</v>
      </c>
      <c r="AF129" s="129">
        <f t="shared" si="28"/>
        <v>1.25</v>
      </c>
      <c r="AG129" s="171">
        <v>5</v>
      </c>
      <c r="AH129" s="51"/>
      <c r="AI129" s="52"/>
      <c r="AK129" s="53"/>
    </row>
    <row r="130" spans="1:37" x14ac:dyDescent="0.25">
      <c r="A130" s="118" t="s">
        <v>133</v>
      </c>
      <c r="B130" s="128">
        <v>1.1499999999999999</v>
      </c>
      <c r="C130" s="129">
        <f t="shared" si="27"/>
        <v>1.1499999999999999</v>
      </c>
      <c r="D130" s="129">
        <f t="shared" si="27"/>
        <v>1.1499999999999999</v>
      </c>
      <c r="E130" s="129">
        <f t="shared" si="27"/>
        <v>1.1499999999999999</v>
      </c>
      <c r="F130" s="129">
        <f t="shared" si="27"/>
        <v>1.1499999999999999</v>
      </c>
      <c r="G130" s="129">
        <f t="shared" si="27"/>
        <v>1.1499999999999999</v>
      </c>
      <c r="H130" s="129">
        <f t="shared" si="27"/>
        <v>1.1499999999999999</v>
      </c>
      <c r="I130" s="129">
        <f t="shared" si="27"/>
        <v>1.1499999999999999</v>
      </c>
      <c r="J130" s="129">
        <f t="shared" si="27"/>
        <v>1.1499999999999999</v>
      </c>
      <c r="K130" s="129">
        <f t="shared" si="27"/>
        <v>1.1499999999999999</v>
      </c>
      <c r="L130" s="129">
        <f t="shared" si="27"/>
        <v>1.1499999999999999</v>
      </c>
      <c r="M130" s="129">
        <f t="shared" si="27"/>
        <v>1.1499999999999999</v>
      </c>
      <c r="N130" s="129">
        <f t="shared" si="27"/>
        <v>1.1499999999999999</v>
      </c>
      <c r="O130" s="129">
        <f t="shared" si="27"/>
        <v>1.1499999999999999</v>
      </c>
      <c r="P130" s="129">
        <f t="shared" si="27"/>
        <v>1.1499999999999999</v>
      </c>
      <c r="Q130" s="129">
        <f t="shared" si="27"/>
        <v>1.1499999999999999</v>
      </c>
      <c r="R130" s="129">
        <f t="shared" si="27"/>
        <v>1.1499999999999999</v>
      </c>
      <c r="S130" s="129">
        <f t="shared" si="28"/>
        <v>1.1499999999999999</v>
      </c>
      <c r="T130" s="129">
        <f t="shared" si="28"/>
        <v>1.1499999999999999</v>
      </c>
      <c r="U130" s="129">
        <f t="shared" si="28"/>
        <v>1.1499999999999999</v>
      </c>
      <c r="V130" s="129">
        <f t="shared" si="28"/>
        <v>1.1499999999999999</v>
      </c>
      <c r="W130" s="129">
        <f t="shared" si="28"/>
        <v>1.1499999999999999</v>
      </c>
      <c r="X130" s="129">
        <f t="shared" si="28"/>
        <v>1.1499999999999999</v>
      </c>
      <c r="Y130" s="129">
        <f t="shared" si="28"/>
        <v>1.1499999999999999</v>
      </c>
      <c r="Z130" s="129">
        <f t="shared" si="28"/>
        <v>1.1499999999999999</v>
      </c>
      <c r="AA130" s="129">
        <f t="shared" si="28"/>
        <v>1.1499999999999999</v>
      </c>
      <c r="AB130" s="129">
        <f t="shared" si="28"/>
        <v>1.1499999999999999</v>
      </c>
      <c r="AC130" s="129">
        <f t="shared" si="28"/>
        <v>1.1499999999999999</v>
      </c>
      <c r="AD130" s="129">
        <f t="shared" si="28"/>
        <v>1.1499999999999999</v>
      </c>
      <c r="AE130" s="129">
        <f t="shared" si="28"/>
        <v>1.1499999999999999</v>
      </c>
      <c r="AF130" s="129">
        <f t="shared" si="28"/>
        <v>1.1499999999999999</v>
      </c>
      <c r="AG130" s="171">
        <v>5</v>
      </c>
      <c r="AH130" s="51"/>
      <c r="AI130" s="52"/>
      <c r="AK130" s="53"/>
    </row>
    <row r="131" spans="1:37" x14ac:dyDescent="0.25">
      <c r="A131" s="118" t="s">
        <v>134</v>
      </c>
      <c r="B131" s="128">
        <v>2.133</v>
      </c>
      <c r="C131" s="129">
        <f t="shared" si="27"/>
        <v>2.133</v>
      </c>
      <c r="D131" s="129">
        <f t="shared" si="27"/>
        <v>2.133</v>
      </c>
      <c r="E131" s="129">
        <f t="shared" si="27"/>
        <v>2.133</v>
      </c>
      <c r="F131" s="129">
        <f t="shared" si="27"/>
        <v>2.133</v>
      </c>
      <c r="G131" s="129">
        <f t="shared" si="27"/>
        <v>2.133</v>
      </c>
      <c r="H131" s="129">
        <f t="shared" si="27"/>
        <v>2.133</v>
      </c>
      <c r="I131" s="129">
        <f t="shared" si="27"/>
        <v>2.133</v>
      </c>
      <c r="J131" s="129">
        <f t="shared" si="27"/>
        <v>2.133</v>
      </c>
      <c r="K131" s="129">
        <f t="shared" si="27"/>
        <v>2.133</v>
      </c>
      <c r="L131" s="129">
        <f t="shared" si="27"/>
        <v>2.133</v>
      </c>
      <c r="M131" s="129">
        <f t="shared" si="27"/>
        <v>2.133</v>
      </c>
      <c r="N131" s="129">
        <f t="shared" si="27"/>
        <v>2.133</v>
      </c>
      <c r="O131" s="129">
        <f t="shared" si="27"/>
        <v>2.133</v>
      </c>
      <c r="P131" s="129">
        <f t="shared" si="27"/>
        <v>2.133</v>
      </c>
      <c r="Q131" s="129">
        <f t="shared" si="27"/>
        <v>2.133</v>
      </c>
      <c r="R131" s="129">
        <f t="shared" si="27"/>
        <v>2.133</v>
      </c>
      <c r="S131" s="129">
        <f t="shared" si="28"/>
        <v>2.133</v>
      </c>
      <c r="T131" s="129">
        <f t="shared" si="28"/>
        <v>2.133</v>
      </c>
      <c r="U131" s="129">
        <f t="shared" si="28"/>
        <v>2.133</v>
      </c>
      <c r="V131" s="129">
        <f t="shared" si="28"/>
        <v>2.133</v>
      </c>
      <c r="W131" s="129">
        <f t="shared" si="28"/>
        <v>2.133</v>
      </c>
      <c r="X131" s="129">
        <f t="shared" si="28"/>
        <v>2.133</v>
      </c>
      <c r="Y131" s="129">
        <f t="shared" si="28"/>
        <v>2.133</v>
      </c>
      <c r="Z131" s="129">
        <f t="shared" si="28"/>
        <v>2.133</v>
      </c>
      <c r="AA131" s="129">
        <f t="shared" si="28"/>
        <v>2.133</v>
      </c>
      <c r="AB131" s="129">
        <f t="shared" si="28"/>
        <v>2.133</v>
      </c>
      <c r="AC131" s="129">
        <f t="shared" si="28"/>
        <v>2.133</v>
      </c>
      <c r="AD131" s="129">
        <f t="shared" si="28"/>
        <v>2.133</v>
      </c>
      <c r="AE131" s="129">
        <f t="shared" si="28"/>
        <v>2.133</v>
      </c>
      <c r="AF131" s="129">
        <f t="shared" si="28"/>
        <v>2.133</v>
      </c>
      <c r="AG131" s="171">
        <v>4.9930000000000003</v>
      </c>
      <c r="AH131" s="51"/>
      <c r="AI131" s="52"/>
      <c r="AK131" s="53"/>
    </row>
    <row r="132" spans="1:37" x14ac:dyDescent="0.25">
      <c r="A132" s="118" t="s">
        <v>135</v>
      </c>
      <c r="B132" s="128">
        <v>2.09</v>
      </c>
      <c r="C132" s="129">
        <f t="shared" si="27"/>
        <v>2.09</v>
      </c>
      <c r="D132" s="129">
        <f t="shared" si="27"/>
        <v>2.09</v>
      </c>
      <c r="E132" s="129">
        <f t="shared" si="27"/>
        <v>2.09</v>
      </c>
      <c r="F132" s="129">
        <f t="shared" si="27"/>
        <v>2.09</v>
      </c>
      <c r="G132" s="129">
        <f t="shared" si="27"/>
        <v>2.09</v>
      </c>
      <c r="H132" s="129">
        <f t="shared" si="27"/>
        <v>2.09</v>
      </c>
      <c r="I132" s="129">
        <f t="shared" si="27"/>
        <v>2.09</v>
      </c>
      <c r="J132" s="129">
        <f t="shared" si="27"/>
        <v>2.09</v>
      </c>
      <c r="K132" s="129">
        <f t="shared" si="27"/>
        <v>2.09</v>
      </c>
      <c r="L132" s="129">
        <f t="shared" si="27"/>
        <v>2.09</v>
      </c>
      <c r="M132" s="129">
        <f t="shared" si="27"/>
        <v>2.09</v>
      </c>
      <c r="N132" s="129">
        <f t="shared" si="27"/>
        <v>2.09</v>
      </c>
      <c r="O132" s="129">
        <f t="shared" si="27"/>
        <v>2.09</v>
      </c>
      <c r="P132" s="129">
        <f t="shared" si="27"/>
        <v>2.09</v>
      </c>
      <c r="Q132" s="129">
        <f t="shared" si="27"/>
        <v>2.09</v>
      </c>
      <c r="R132" s="129">
        <f t="shared" si="27"/>
        <v>2.09</v>
      </c>
      <c r="S132" s="129">
        <f t="shared" si="28"/>
        <v>2.09</v>
      </c>
      <c r="T132" s="129">
        <f t="shared" si="28"/>
        <v>2.09</v>
      </c>
      <c r="U132" s="129">
        <f t="shared" si="28"/>
        <v>2.09</v>
      </c>
      <c r="V132" s="129">
        <f t="shared" si="28"/>
        <v>2.09</v>
      </c>
      <c r="W132" s="129">
        <f t="shared" si="28"/>
        <v>2.09</v>
      </c>
      <c r="X132" s="129">
        <f t="shared" si="28"/>
        <v>2.09</v>
      </c>
      <c r="Y132" s="129">
        <f t="shared" si="28"/>
        <v>2.09</v>
      </c>
      <c r="Z132" s="129">
        <f t="shared" si="28"/>
        <v>2.09</v>
      </c>
      <c r="AA132" s="129">
        <f t="shared" si="28"/>
        <v>2.09</v>
      </c>
      <c r="AB132" s="129">
        <f t="shared" si="28"/>
        <v>2.09</v>
      </c>
      <c r="AC132" s="129">
        <f t="shared" si="28"/>
        <v>2.09</v>
      </c>
      <c r="AD132" s="129">
        <f t="shared" si="28"/>
        <v>2.09</v>
      </c>
      <c r="AE132" s="129">
        <f t="shared" si="28"/>
        <v>2.09</v>
      </c>
      <c r="AF132" s="129">
        <f t="shared" si="28"/>
        <v>2.09</v>
      </c>
      <c r="AG132" s="171">
        <v>4.9800000000000004</v>
      </c>
      <c r="AH132" s="51"/>
      <c r="AI132" s="52"/>
      <c r="AK132" s="53"/>
    </row>
    <row r="133" spans="1:37" x14ac:dyDescent="0.25">
      <c r="A133" s="118" t="s">
        <v>136</v>
      </c>
      <c r="B133" s="128">
        <v>1.1399999999999999</v>
      </c>
      <c r="C133" s="129">
        <f t="shared" si="27"/>
        <v>1.1399999999999999</v>
      </c>
      <c r="D133" s="129">
        <f t="shared" si="27"/>
        <v>1.1399999999999999</v>
      </c>
      <c r="E133" s="129">
        <f t="shared" si="27"/>
        <v>1.1399999999999999</v>
      </c>
      <c r="F133" s="129">
        <f t="shared" si="27"/>
        <v>1.1399999999999999</v>
      </c>
      <c r="G133" s="129">
        <f t="shared" si="27"/>
        <v>1.1399999999999999</v>
      </c>
      <c r="H133" s="129">
        <f t="shared" si="27"/>
        <v>1.1399999999999999</v>
      </c>
      <c r="I133" s="129">
        <f t="shared" si="27"/>
        <v>1.1399999999999999</v>
      </c>
      <c r="J133" s="129">
        <f t="shared" si="27"/>
        <v>1.1399999999999999</v>
      </c>
      <c r="K133" s="129">
        <f t="shared" si="27"/>
        <v>1.1399999999999999</v>
      </c>
      <c r="L133" s="129">
        <f t="shared" si="27"/>
        <v>1.1399999999999999</v>
      </c>
      <c r="M133" s="129">
        <f t="shared" si="27"/>
        <v>1.1399999999999999</v>
      </c>
      <c r="N133" s="129">
        <f t="shared" si="27"/>
        <v>1.1399999999999999</v>
      </c>
      <c r="O133" s="129">
        <f t="shared" si="27"/>
        <v>1.1399999999999999</v>
      </c>
      <c r="P133" s="129">
        <f t="shared" si="27"/>
        <v>1.1399999999999999</v>
      </c>
      <c r="Q133" s="129">
        <f t="shared" si="27"/>
        <v>1.1399999999999999</v>
      </c>
      <c r="R133" s="129">
        <f t="shared" si="27"/>
        <v>1.1399999999999999</v>
      </c>
      <c r="S133" s="129">
        <f t="shared" si="28"/>
        <v>1.1399999999999999</v>
      </c>
      <c r="T133" s="129">
        <f t="shared" si="28"/>
        <v>1.1399999999999999</v>
      </c>
      <c r="U133" s="129">
        <f t="shared" si="28"/>
        <v>1.1399999999999999</v>
      </c>
      <c r="V133" s="129">
        <f t="shared" si="28"/>
        <v>1.1399999999999999</v>
      </c>
      <c r="W133" s="129">
        <f t="shared" si="28"/>
        <v>1.1399999999999999</v>
      </c>
      <c r="X133" s="129">
        <f t="shared" si="28"/>
        <v>1.1399999999999999</v>
      </c>
      <c r="Y133" s="129">
        <f t="shared" si="28"/>
        <v>1.1399999999999999</v>
      </c>
      <c r="Z133" s="129">
        <f t="shared" si="28"/>
        <v>1.1399999999999999</v>
      </c>
      <c r="AA133" s="129">
        <f t="shared" si="28"/>
        <v>1.1399999999999999</v>
      </c>
      <c r="AB133" s="129">
        <f t="shared" si="28"/>
        <v>1.1399999999999999</v>
      </c>
      <c r="AC133" s="129">
        <f t="shared" si="28"/>
        <v>1.1399999999999999</v>
      </c>
      <c r="AD133" s="129">
        <f t="shared" si="28"/>
        <v>1.1399999999999999</v>
      </c>
      <c r="AE133" s="129">
        <f t="shared" si="28"/>
        <v>1.1399999999999999</v>
      </c>
      <c r="AF133" s="129">
        <f t="shared" si="28"/>
        <v>1.1399999999999999</v>
      </c>
      <c r="AG133" s="171">
        <v>4.95</v>
      </c>
      <c r="AH133" s="51"/>
      <c r="AI133" s="52"/>
      <c r="AK133" s="53"/>
    </row>
    <row r="134" spans="1:37" x14ac:dyDescent="0.25">
      <c r="A134" s="118" t="s">
        <v>137</v>
      </c>
      <c r="B134" s="128">
        <v>0.82</v>
      </c>
      <c r="C134" s="129">
        <f t="shared" si="27"/>
        <v>0.82</v>
      </c>
      <c r="D134" s="129">
        <f t="shared" si="27"/>
        <v>0.82</v>
      </c>
      <c r="E134" s="129">
        <f t="shared" si="27"/>
        <v>0.82</v>
      </c>
      <c r="F134" s="129">
        <f t="shared" si="27"/>
        <v>0.82</v>
      </c>
      <c r="G134" s="129">
        <f t="shared" si="27"/>
        <v>0.82</v>
      </c>
      <c r="H134" s="129">
        <f t="shared" si="27"/>
        <v>0.82</v>
      </c>
      <c r="I134" s="129">
        <f t="shared" si="27"/>
        <v>0.82</v>
      </c>
      <c r="J134" s="129">
        <f t="shared" si="27"/>
        <v>0.82</v>
      </c>
      <c r="K134" s="129">
        <f t="shared" si="27"/>
        <v>0.82</v>
      </c>
      <c r="L134" s="129">
        <f t="shared" si="27"/>
        <v>0.82</v>
      </c>
      <c r="M134" s="129">
        <f t="shared" si="27"/>
        <v>0.82</v>
      </c>
      <c r="N134" s="129">
        <f t="shared" si="27"/>
        <v>0.82</v>
      </c>
      <c r="O134" s="129">
        <f t="shared" si="27"/>
        <v>0.82</v>
      </c>
      <c r="P134" s="129">
        <f t="shared" si="27"/>
        <v>0.82</v>
      </c>
      <c r="Q134" s="129">
        <f t="shared" si="27"/>
        <v>0.82</v>
      </c>
      <c r="R134" s="129">
        <f t="shared" si="27"/>
        <v>0.82</v>
      </c>
      <c r="S134" s="129">
        <f t="shared" si="28"/>
        <v>0.82</v>
      </c>
      <c r="T134" s="129">
        <f t="shared" si="28"/>
        <v>0.82</v>
      </c>
      <c r="U134" s="129">
        <f t="shared" si="28"/>
        <v>0.82</v>
      </c>
      <c r="V134" s="129">
        <f t="shared" si="28"/>
        <v>0.82</v>
      </c>
      <c r="W134" s="129">
        <f t="shared" si="28"/>
        <v>0.82</v>
      </c>
      <c r="X134" s="129">
        <f t="shared" si="28"/>
        <v>0.82</v>
      </c>
      <c r="Y134" s="129">
        <f t="shared" si="28"/>
        <v>0.82</v>
      </c>
      <c r="Z134" s="129">
        <f t="shared" si="28"/>
        <v>0.82</v>
      </c>
      <c r="AA134" s="129">
        <f t="shared" si="28"/>
        <v>0.82</v>
      </c>
      <c r="AB134" s="129">
        <f t="shared" si="28"/>
        <v>0.82</v>
      </c>
      <c r="AC134" s="129">
        <f t="shared" si="28"/>
        <v>0.82</v>
      </c>
      <c r="AD134" s="129">
        <f t="shared" si="28"/>
        <v>0.82</v>
      </c>
      <c r="AE134" s="129">
        <f t="shared" si="28"/>
        <v>0.82</v>
      </c>
      <c r="AF134" s="129">
        <f t="shared" si="28"/>
        <v>0.82</v>
      </c>
      <c r="AG134" s="171">
        <v>4.95</v>
      </c>
      <c r="AH134" s="51"/>
      <c r="AI134" s="52"/>
      <c r="AK134" s="53"/>
    </row>
    <row r="135" spans="1:37" x14ac:dyDescent="0.25">
      <c r="A135" s="118" t="s">
        <v>138</v>
      </c>
      <c r="B135" s="128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/>
      <c r="AC135" s="129"/>
      <c r="AD135" s="129"/>
      <c r="AE135" s="129"/>
      <c r="AF135" s="129"/>
      <c r="AG135" s="171">
        <v>4.8</v>
      </c>
      <c r="AH135" s="51"/>
      <c r="AI135" s="52"/>
      <c r="AK135" s="53"/>
    </row>
    <row r="136" spans="1:37" x14ac:dyDescent="0.25">
      <c r="A136" s="118" t="s">
        <v>139</v>
      </c>
      <c r="B136" s="128">
        <v>2</v>
      </c>
      <c r="C136" s="129">
        <f t="shared" ref="C136:R142" si="29">B136</f>
        <v>2</v>
      </c>
      <c r="D136" s="129">
        <f t="shared" si="29"/>
        <v>2</v>
      </c>
      <c r="E136" s="129">
        <f t="shared" si="29"/>
        <v>2</v>
      </c>
      <c r="F136" s="129">
        <f t="shared" si="29"/>
        <v>2</v>
      </c>
      <c r="G136" s="129">
        <f t="shared" si="29"/>
        <v>2</v>
      </c>
      <c r="H136" s="129">
        <f t="shared" si="29"/>
        <v>2</v>
      </c>
      <c r="I136" s="129">
        <f t="shared" si="29"/>
        <v>2</v>
      </c>
      <c r="J136" s="129">
        <f t="shared" si="29"/>
        <v>2</v>
      </c>
      <c r="K136" s="129">
        <f t="shared" si="29"/>
        <v>2</v>
      </c>
      <c r="L136" s="129">
        <f t="shared" si="29"/>
        <v>2</v>
      </c>
      <c r="M136" s="129">
        <f t="shared" si="29"/>
        <v>2</v>
      </c>
      <c r="N136" s="129">
        <f t="shared" si="29"/>
        <v>2</v>
      </c>
      <c r="O136" s="129">
        <f t="shared" si="29"/>
        <v>2</v>
      </c>
      <c r="P136" s="129">
        <f t="shared" si="29"/>
        <v>2</v>
      </c>
      <c r="Q136" s="129">
        <f t="shared" si="29"/>
        <v>2</v>
      </c>
      <c r="R136" s="129">
        <f t="shared" si="29"/>
        <v>2</v>
      </c>
      <c r="S136" s="129">
        <f t="shared" ref="S136:AF142" si="30">R136</f>
        <v>2</v>
      </c>
      <c r="T136" s="129">
        <f t="shared" si="30"/>
        <v>2</v>
      </c>
      <c r="U136" s="129">
        <f t="shared" si="30"/>
        <v>2</v>
      </c>
      <c r="V136" s="129">
        <f t="shared" si="30"/>
        <v>2</v>
      </c>
      <c r="W136" s="129">
        <f t="shared" si="30"/>
        <v>2</v>
      </c>
      <c r="X136" s="129">
        <f t="shared" si="30"/>
        <v>2</v>
      </c>
      <c r="Y136" s="129">
        <f t="shared" si="30"/>
        <v>2</v>
      </c>
      <c r="Z136" s="129">
        <f t="shared" si="30"/>
        <v>2</v>
      </c>
      <c r="AA136" s="129">
        <f t="shared" si="30"/>
        <v>2</v>
      </c>
      <c r="AB136" s="129">
        <f t="shared" si="30"/>
        <v>2</v>
      </c>
      <c r="AC136" s="129">
        <f t="shared" si="30"/>
        <v>2</v>
      </c>
      <c r="AD136" s="129">
        <f t="shared" si="30"/>
        <v>2</v>
      </c>
      <c r="AE136" s="129">
        <f t="shared" si="30"/>
        <v>2</v>
      </c>
      <c r="AF136" s="129">
        <f t="shared" si="30"/>
        <v>2</v>
      </c>
      <c r="AG136" s="171">
        <v>4.8</v>
      </c>
      <c r="AH136" s="51"/>
      <c r="AI136" s="52"/>
      <c r="AK136" s="53"/>
    </row>
    <row r="137" spans="1:37" x14ac:dyDescent="0.25">
      <c r="A137" s="118" t="s">
        <v>140</v>
      </c>
      <c r="B137" s="128">
        <v>5.61</v>
      </c>
      <c r="C137" s="129">
        <f t="shared" si="29"/>
        <v>5.61</v>
      </c>
      <c r="D137" s="129">
        <f t="shared" si="29"/>
        <v>5.61</v>
      </c>
      <c r="E137" s="129">
        <f t="shared" si="29"/>
        <v>5.61</v>
      </c>
      <c r="F137" s="129">
        <f t="shared" si="29"/>
        <v>5.61</v>
      </c>
      <c r="G137" s="129">
        <f t="shared" si="29"/>
        <v>5.61</v>
      </c>
      <c r="H137" s="129">
        <f t="shared" si="29"/>
        <v>5.61</v>
      </c>
      <c r="I137" s="129">
        <f t="shared" si="29"/>
        <v>5.61</v>
      </c>
      <c r="J137" s="129">
        <f t="shared" si="29"/>
        <v>5.61</v>
      </c>
      <c r="K137" s="129">
        <f t="shared" si="29"/>
        <v>5.61</v>
      </c>
      <c r="L137" s="129">
        <f t="shared" si="29"/>
        <v>5.61</v>
      </c>
      <c r="M137" s="129">
        <f t="shared" si="29"/>
        <v>5.61</v>
      </c>
      <c r="N137" s="129">
        <f t="shared" si="29"/>
        <v>5.61</v>
      </c>
      <c r="O137" s="129">
        <f t="shared" si="29"/>
        <v>5.61</v>
      </c>
      <c r="P137" s="129">
        <f t="shared" si="29"/>
        <v>5.61</v>
      </c>
      <c r="Q137" s="129">
        <f t="shared" si="29"/>
        <v>5.61</v>
      </c>
      <c r="R137" s="129">
        <f t="shared" si="29"/>
        <v>5.61</v>
      </c>
      <c r="S137" s="129">
        <f t="shared" si="30"/>
        <v>5.61</v>
      </c>
      <c r="T137" s="129">
        <f t="shared" si="30"/>
        <v>5.61</v>
      </c>
      <c r="U137" s="129">
        <f t="shared" si="30"/>
        <v>5.61</v>
      </c>
      <c r="V137" s="129">
        <f t="shared" si="30"/>
        <v>5.61</v>
      </c>
      <c r="W137" s="129">
        <f t="shared" si="30"/>
        <v>5.61</v>
      </c>
      <c r="X137" s="129">
        <f t="shared" si="30"/>
        <v>5.61</v>
      </c>
      <c r="Y137" s="129">
        <f t="shared" si="30"/>
        <v>5.61</v>
      </c>
      <c r="Z137" s="129">
        <f t="shared" si="30"/>
        <v>5.61</v>
      </c>
      <c r="AA137" s="129">
        <f t="shared" si="30"/>
        <v>5.61</v>
      </c>
      <c r="AB137" s="129">
        <f t="shared" si="30"/>
        <v>5.61</v>
      </c>
      <c r="AC137" s="129">
        <f t="shared" si="30"/>
        <v>5.61</v>
      </c>
      <c r="AD137" s="129">
        <f t="shared" si="30"/>
        <v>5.61</v>
      </c>
      <c r="AE137" s="129">
        <f t="shared" si="30"/>
        <v>5.61</v>
      </c>
      <c r="AF137" s="129">
        <f t="shared" si="30"/>
        <v>5.61</v>
      </c>
      <c r="AG137" s="171">
        <v>4.8</v>
      </c>
      <c r="AH137" s="51"/>
      <c r="AI137" s="52"/>
      <c r="AK137" s="53"/>
    </row>
    <row r="138" spans="1:37" x14ac:dyDescent="0.25">
      <c r="A138" s="118" t="s">
        <v>141</v>
      </c>
      <c r="B138" s="128">
        <v>1.25</v>
      </c>
      <c r="C138" s="129">
        <f t="shared" si="29"/>
        <v>1.25</v>
      </c>
      <c r="D138" s="129">
        <f t="shared" si="29"/>
        <v>1.25</v>
      </c>
      <c r="E138" s="129">
        <f t="shared" si="29"/>
        <v>1.25</v>
      </c>
      <c r="F138" s="129">
        <f t="shared" si="29"/>
        <v>1.25</v>
      </c>
      <c r="G138" s="129">
        <f t="shared" si="29"/>
        <v>1.25</v>
      </c>
      <c r="H138" s="129">
        <f t="shared" si="29"/>
        <v>1.25</v>
      </c>
      <c r="I138" s="129">
        <f t="shared" si="29"/>
        <v>1.25</v>
      </c>
      <c r="J138" s="129">
        <f t="shared" si="29"/>
        <v>1.25</v>
      </c>
      <c r="K138" s="129">
        <f t="shared" si="29"/>
        <v>1.25</v>
      </c>
      <c r="L138" s="129">
        <f t="shared" si="29"/>
        <v>1.25</v>
      </c>
      <c r="M138" s="129">
        <f t="shared" si="29"/>
        <v>1.25</v>
      </c>
      <c r="N138" s="129">
        <f t="shared" si="29"/>
        <v>1.25</v>
      </c>
      <c r="O138" s="129">
        <f t="shared" si="29"/>
        <v>1.25</v>
      </c>
      <c r="P138" s="129">
        <f t="shared" si="29"/>
        <v>1.25</v>
      </c>
      <c r="Q138" s="129">
        <f t="shared" si="29"/>
        <v>1.25</v>
      </c>
      <c r="R138" s="129">
        <f t="shared" si="29"/>
        <v>1.25</v>
      </c>
      <c r="S138" s="129">
        <f t="shared" si="30"/>
        <v>1.25</v>
      </c>
      <c r="T138" s="129">
        <f t="shared" si="30"/>
        <v>1.25</v>
      </c>
      <c r="U138" s="129">
        <f t="shared" si="30"/>
        <v>1.25</v>
      </c>
      <c r="V138" s="129">
        <f t="shared" si="30"/>
        <v>1.25</v>
      </c>
      <c r="W138" s="129">
        <f t="shared" si="30"/>
        <v>1.25</v>
      </c>
      <c r="X138" s="129">
        <f t="shared" si="30"/>
        <v>1.25</v>
      </c>
      <c r="Y138" s="129">
        <f t="shared" si="30"/>
        <v>1.25</v>
      </c>
      <c r="Z138" s="129">
        <f t="shared" si="30"/>
        <v>1.25</v>
      </c>
      <c r="AA138" s="129">
        <f t="shared" si="30"/>
        <v>1.25</v>
      </c>
      <c r="AB138" s="129">
        <f t="shared" si="30"/>
        <v>1.25</v>
      </c>
      <c r="AC138" s="129">
        <f t="shared" si="30"/>
        <v>1.25</v>
      </c>
      <c r="AD138" s="129">
        <f t="shared" si="30"/>
        <v>1.25</v>
      </c>
      <c r="AE138" s="129">
        <f t="shared" si="30"/>
        <v>1.25</v>
      </c>
      <c r="AF138" s="129">
        <f t="shared" si="30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142</v>
      </c>
      <c r="B139" s="128">
        <v>1.25</v>
      </c>
      <c r="C139" s="129">
        <f t="shared" si="29"/>
        <v>1.25</v>
      </c>
      <c r="D139" s="129">
        <f t="shared" si="29"/>
        <v>1.25</v>
      </c>
      <c r="E139" s="129">
        <f t="shared" si="29"/>
        <v>1.25</v>
      </c>
      <c r="F139" s="129">
        <f t="shared" si="29"/>
        <v>1.25</v>
      </c>
      <c r="G139" s="129">
        <f t="shared" si="29"/>
        <v>1.25</v>
      </c>
      <c r="H139" s="129">
        <f t="shared" si="29"/>
        <v>1.25</v>
      </c>
      <c r="I139" s="129">
        <f t="shared" si="29"/>
        <v>1.25</v>
      </c>
      <c r="J139" s="129">
        <f t="shared" si="29"/>
        <v>1.25</v>
      </c>
      <c r="K139" s="129">
        <f t="shared" si="29"/>
        <v>1.25</v>
      </c>
      <c r="L139" s="129">
        <f t="shared" si="29"/>
        <v>1.25</v>
      </c>
      <c r="M139" s="129">
        <f t="shared" si="29"/>
        <v>1.25</v>
      </c>
      <c r="N139" s="129">
        <f t="shared" si="29"/>
        <v>1.25</v>
      </c>
      <c r="O139" s="129">
        <f t="shared" si="29"/>
        <v>1.25</v>
      </c>
      <c r="P139" s="129">
        <f t="shared" si="29"/>
        <v>1.25</v>
      </c>
      <c r="Q139" s="129">
        <f t="shared" si="29"/>
        <v>1.25</v>
      </c>
      <c r="R139" s="129">
        <f t="shared" si="29"/>
        <v>1.25</v>
      </c>
      <c r="S139" s="129">
        <f t="shared" si="30"/>
        <v>1.25</v>
      </c>
      <c r="T139" s="129">
        <f t="shared" si="30"/>
        <v>1.25</v>
      </c>
      <c r="U139" s="129">
        <f t="shared" si="30"/>
        <v>1.25</v>
      </c>
      <c r="V139" s="129">
        <f t="shared" si="30"/>
        <v>1.25</v>
      </c>
      <c r="W139" s="129">
        <f t="shared" si="30"/>
        <v>1.25</v>
      </c>
      <c r="X139" s="129">
        <f t="shared" si="30"/>
        <v>1.25</v>
      </c>
      <c r="Y139" s="129">
        <f t="shared" si="30"/>
        <v>1.25</v>
      </c>
      <c r="Z139" s="129">
        <f t="shared" si="30"/>
        <v>1.25</v>
      </c>
      <c r="AA139" s="129">
        <f t="shared" si="30"/>
        <v>1.25</v>
      </c>
      <c r="AB139" s="129">
        <f t="shared" si="30"/>
        <v>1.25</v>
      </c>
      <c r="AC139" s="129">
        <f t="shared" si="30"/>
        <v>1.25</v>
      </c>
      <c r="AD139" s="129">
        <f t="shared" si="30"/>
        <v>1.25</v>
      </c>
      <c r="AE139" s="129">
        <f t="shared" si="30"/>
        <v>1.25</v>
      </c>
      <c r="AF139" s="129">
        <f t="shared" si="30"/>
        <v>1.25</v>
      </c>
      <c r="AG139" s="171">
        <v>4.5</v>
      </c>
      <c r="AH139" s="51"/>
      <c r="AI139" s="52"/>
      <c r="AK139" s="53"/>
    </row>
    <row r="140" spans="1:37" x14ac:dyDescent="0.25">
      <c r="A140" s="118" t="s">
        <v>143</v>
      </c>
      <c r="B140" s="128">
        <v>1.46</v>
      </c>
      <c r="C140" s="129">
        <f t="shared" si="29"/>
        <v>1.46</v>
      </c>
      <c r="D140" s="129">
        <f t="shared" si="29"/>
        <v>1.46</v>
      </c>
      <c r="E140" s="129">
        <f t="shared" si="29"/>
        <v>1.46</v>
      </c>
      <c r="F140" s="129">
        <f t="shared" si="29"/>
        <v>1.46</v>
      </c>
      <c r="G140" s="129">
        <f t="shared" si="29"/>
        <v>1.46</v>
      </c>
      <c r="H140" s="129">
        <f t="shared" si="29"/>
        <v>1.46</v>
      </c>
      <c r="I140" s="129">
        <f t="shared" si="29"/>
        <v>1.46</v>
      </c>
      <c r="J140" s="129">
        <f t="shared" si="29"/>
        <v>1.46</v>
      </c>
      <c r="K140" s="129">
        <f t="shared" si="29"/>
        <v>1.46</v>
      </c>
      <c r="L140" s="129">
        <f t="shared" si="29"/>
        <v>1.46</v>
      </c>
      <c r="M140" s="129">
        <f t="shared" si="29"/>
        <v>1.46</v>
      </c>
      <c r="N140" s="129">
        <f t="shared" si="29"/>
        <v>1.46</v>
      </c>
      <c r="O140" s="129">
        <f t="shared" si="29"/>
        <v>1.46</v>
      </c>
      <c r="P140" s="129">
        <f t="shared" si="29"/>
        <v>1.46</v>
      </c>
      <c r="Q140" s="129">
        <f t="shared" si="29"/>
        <v>1.46</v>
      </c>
      <c r="R140" s="129">
        <f t="shared" si="29"/>
        <v>1.46</v>
      </c>
      <c r="S140" s="129">
        <f t="shared" si="30"/>
        <v>1.46</v>
      </c>
      <c r="T140" s="129">
        <f t="shared" si="30"/>
        <v>1.46</v>
      </c>
      <c r="U140" s="129">
        <f t="shared" si="30"/>
        <v>1.46</v>
      </c>
      <c r="V140" s="129">
        <f t="shared" si="30"/>
        <v>1.46</v>
      </c>
      <c r="W140" s="129">
        <f t="shared" si="30"/>
        <v>1.46</v>
      </c>
      <c r="X140" s="129">
        <f t="shared" si="30"/>
        <v>1.46</v>
      </c>
      <c r="Y140" s="129">
        <f t="shared" si="30"/>
        <v>1.46</v>
      </c>
      <c r="Z140" s="129">
        <f t="shared" si="30"/>
        <v>1.46</v>
      </c>
      <c r="AA140" s="129">
        <f t="shared" si="30"/>
        <v>1.46</v>
      </c>
      <c r="AB140" s="129">
        <f t="shared" si="30"/>
        <v>1.46</v>
      </c>
      <c r="AC140" s="129">
        <f t="shared" si="30"/>
        <v>1.46</v>
      </c>
      <c r="AD140" s="129">
        <f t="shared" si="30"/>
        <v>1.46</v>
      </c>
      <c r="AE140" s="129">
        <f t="shared" si="30"/>
        <v>1.46</v>
      </c>
      <c r="AF140" s="129">
        <f t="shared" si="30"/>
        <v>1.46</v>
      </c>
      <c r="AG140" s="171">
        <v>4.4550000000000001</v>
      </c>
      <c r="AH140" s="51"/>
      <c r="AI140" s="52"/>
      <c r="AK140" s="53"/>
    </row>
    <row r="141" spans="1:37" x14ac:dyDescent="0.25">
      <c r="A141" s="118" t="s">
        <v>144</v>
      </c>
      <c r="B141" s="128">
        <v>3</v>
      </c>
      <c r="C141" s="129">
        <f t="shared" si="29"/>
        <v>3</v>
      </c>
      <c r="D141" s="129">
        <f t="shared" si="29"/>
        <v>3</v>
      </c>
      <c r="E141" s="129">
        <f t="shared" si="29"/>
        <v>3</v>
      </c>
      <c r="F141" s="129">
        <f t="shared" si="29"/>
        <v>3</v>
      </c>
      <c r="G141" s="129">
        <f t="shared" si="29"/>
        <v>3</v>
      </c>
      <c r="H141" s="129">
        <f t="shared" si="29"/>
        <v>3</v>
      </c>
      <c r="I141" s="129">
        <f t="shared" si="29"/>
        <v>3</v>
      </c>
      <c r="J141" s="129">
        <f t="shared" si="29"/>
        <v>3</v>
      </c>
      <c r="K141" s="129">
        <f t="shared" si="29"/>
        <v>3</v>
      </c>
      <c r="L141" s="129">
        <f t="shared" si="29"/>
        <v>3</v>
      </c>
      <c r="M141" s="129">
        <f t="shared" si="29"/>
        <v>3</v>
      </c>
      <c r="N141" s="129">
        <f t="shared" si="29"/>
        <v>3</v>
      </c>
      <c r="O141" s="129">
        <f t="shared" si="29"/>
        <v>3</v>
      </c>
      <c r="P141" s="129">
        <f t="shared" si="29"/>
        <v>3</v>
      </c>
      <c r="Q141" s="129">
        <f t="shared" si="29"/>
        <v>3</v>
      </c>
      <c r="R141" s="129">
        <f t="shared" si="29"/>
        <v>3</v>
      </c>
      <c r="S141" s="129">
        <f t="shared" si="30"/>
        <v>3</v>
      </c>
      <c r="T141" s="129">
        <f t="shared" si="30"/>
        <v>3</v>
      </c>
      <c r="U141" s="129">
        <f t="shared" si="30"/>
        <v>3</v>
      </c>
      <c r="V141" s="129">
        <f t="shared" si="30"/>
        <v>3</v>
      </c>
      <c r="W141" s="129">
        <f t="shared" si="30"/>
        <v>3</v>
      </c>
      <c r="X141" s="129">
        <f t="shared" si="30"/>
        <v>3</v>
      </c>
      <c r="Y141" s="129">
        <f t="shared" si="30"/>
        <v>3</v>
      </c>
      <c r="Z141" s="129">
        <f t="shared" si="30"/>
        <v>3</v>
      </c>
      <c r="AA141" s="129">
        <f t="shared" si="30"/>
        <v>3</v>
      </c>
      <c r="AB141" s="129">
        <f t="shared" si="30"/>
        <v>3</v>
      </c>
      <c r="AC141" s="129">
        <f t="shared" si="30"/>
        <v>3</v>
      </c>
      <c r="AD141" s="129">
        <f t="shared" si="30"/>
        <v>3</v>
      </c>
      <c r="AE141" s="129">
        <f t="shared" si="30"/>
        <v>3</v>
      </c>
      <c r="AF141" s="129">
        <f t="shared" si="30"/>
        <v>3</v>
      </c>
      <c r="AG141" s="171">
        <v>4.41</v>
      </c>
      <c r="AH141" s="51"/>
      <c r="AI141" s="52"/>
      <c r="AK141" s="53"/>
    </row>
    <row r="142" spans="1:37" x14ac:dyDescent="0.25">
      <c r="A142" s="118" t="s">
        <v>145</v>
      </c>
      <c r="B142" s="128">
        <v>3.3</v>
      </c>
      <c r="C142" s="129">
        <f t="shared" si="29"/>
        <v>3.3</v>
      </c>
      <c r="D142" s="129">
        <f t="shared" si="29"/>
        <v>3.3</v>
      </c>
      <c r="E142" s="129">
        <f t="shared" si="29"/>
        <v>3.3</v>
      </c>
      <c r="F142" s="129">
        <f t="shared" si="29"/>
        <v>3.3</v>
      </c>
      <c r="G142" s="129">
        <f t="shared" si="29"/>
        <v>3.3</v>
      </c>
      <c r="H142" s="129">
        <f t="shared" si="29"/>
        <v>3.3</v>
      </c>
      <c r="I142" s="129">
        <f t="shared" si="29"/>
        <v>3.3</v>
      </c>
      <c r="J142" s="129">
        <f t="shared" si="29"/>
        <v>3.3</v>
      </c>
      <c r="K142" s="129">
        <f t="shared" si="29"/>
        <v>3.3</v>
      </c>
      <c r="L142" s="129">
        <f t="shared" si="29"/>
        <v>3.3</v>
      </c>
      <c r="M142" s="129">
        <f t="shared" si="29"/>
        <v>3.3</v>
      </c>
      <c r="N142" s="129">
        <f t="shared" si="29"/>
        <v>3.3</v>
      </c>
      <c r="O142" s="129">
        <f t="shared" si="29"/>
        <v>3.3</v>
      </c>
      <c r="P142" s="129">
        <f t="shared" si="29"/>
        <v>3.3</v>
      </c>
      <c r="Q142" s="129">
        <f t="shared" si="29"/>
        <v>3.3</v>
      </c>
      <c r="R142" s="129">
        <f t="shared" si="29"/>
        <v>3.3</v>
      </c>
      <c r="S142" s="129">
        <f t="shared" si="30"/>
        <v>3.3</v>
      </c>
      <c r="T142" s="129">
        <f t="shared" si="30"/>
        <v>3.3</v>
      </c>
      <c r="U142" s="129">
        <f t="shared" si="30"/>
        <v>3.3</v>
      </c>
      <c r="V142" s="129">
        <f t="shared" si="30"/>
        <v>3.3</v>
      </c>
      <c r="W142" s="129">
        <f t="shared" si="30"/>
        <v>3.3</v>
      </c>
      <c r="X142" s="129">
        <f t="shared" si="30"/>
        <v>3.3</v>
      </c>
      <c r="Y142" s="129">
        <f t="shared" si="30"/>
        <v>3.3</v>
      </c>
      <c r="Z142" s="129">
        <f t="shared" si="30"/>
        <v>3.3</v>
      </c>
      <c r="AA142" s="129">
        <f t="shared" si="30"/>
        <v>3.3</v>
      </c>
      <c r="AB142" s="129">
        <f t="shared" si="30"/>
        <v>3.3</v>
      </c>
      <c r="AC142" s="129">
        <f t="shared" si="30"/>
        <v>3.3</v>
      </c>
      <c r="AD142" s="129">
        <f t="shared" si="30"/>
        <v>3.3</v>
      </c>
      <c r="AE142" s="129">
        <f t="shared" si="30"/>
        <v>3.3</v>
      </c>
      <c r="AF142" s="129">
        <f t="shared" si="30"/>
        <v>3.3</v>
      </c>
      <c r="AG142" s="171">
        <v>4.4000000000000004</v>
      </c>
      <c r="AH142" s="51"/>
      <c r="AI142" s="52"/>
      <c r="AK142" s="53"/>
    </row>
    <row r="143" spans="1:37" x14ac:dyDescent="0.25">
      <c r="A143" s="118" t="s">
        <v>146</v>
      </c>
      <c r="B143" s="128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71">
        <v>4.3600000000000003</v>
      </c>
      <c r="AH143" s="51"/>
      <c r="AI143" s="52"/>
      <c r="AK143" s="53"/>
    </row>
    <row r="144" spans="1:37" x14ac:dyDescent="0.25">
      <c r="A144" s="118" t="s">
        <v>147</v>
      </c>
      <c r="B144" s="128">
        <v>1.76</v>
      </c>
      <c r="C144" s="129">
        <f t="shared" ref="C144:R145" si="31">B144</f>
        <v>1.76</v>
      </c>
      <c r="D144" s="129">
        <f t="shared" si="31"/>
        <v>1.76</v>
      </c>
      <c r="E144" s="129">
        <f t="shared" si="31"/>
        <v>1.76</v>
      </c>
      <c r="F144" s="129">
        <f t="shared" si="31"/>
        <v>1.76</v>
      </c>
      <c r="G144" s="129">
        <f t="shared" si="31"/>
        <v>1.76</v>
      </c>
      <c r="H144" s="129">
        <f t="shared" si="31"/>
        <v>1.76</v>
      </c>
      <c r="I144" s="129">
        <f t="shared" si="31"/>
        <v>1.76</v>
      </c>
      <c r="J144" s="129">
        <f t="shared" si="31"/>
        <v>1.76</v>
      </c>
      <c r="K144" s="129">
        <f t="shared" si="31"/>
        <v>1.76</v>
      </c>
      <c r="L144" s="129">
        <f t="shared" si="31"/>
        <v>1.76</v>
      </c>
      <c r="M144" s="129">
        <f t="shared" si="31"/>
        <v>1.76</v>
      </c>
      <c r="N144" s="129">
        <f t="shared" si="31"/>
        <v>1.76</v>
      </c>
      <c r="O144" s="129">
        <f t="shared" si="31"/>
        <v>1.76</v>
      </c>
      <c r="P144" s="129">
        <f t="shared" si="31"/>
        <v>1.76</v>
      </c>
      <c r="Q144" s="129">
        <f t="shared" si="31"/>
        <v>1.76</v>
      </c>
      <c r="R144" s="129">
        <f t="shared" si="31"/>
        <v>1.76</v>
      </c>
      <c r="S144" s="129">
        <f t="shared" ref="S144:AF145" si="32">R144</f>
        <v>1.76</v>
      </c>
      <c r="T144" s="129">
        <f t="shared" si="32"/>
        <v>1.76</v>
      </c>
      <c r="U144" s="129">
        <f t="shared" si="32"/>
        <v>1.76</v>
      </c>
      <c r="V144" s="129">
        <f t="shared" si="32"/>
        <v>1.76</v>
      </c>
      <c r="W144" s="129">
        <f t="shared" si="32"/>
        <v>1.76</v>
      </c>
      <c r="X144" s="129">
        <f t="shared" si="32"/>
        <v>1.76</v>
      </c>
      <c r="Y144" s="129">
        <f t="shared" si="32"/>
        <v>1.76</v>
      </c>
      <c r="Z144" s="129">
        <f t="shared" si="32"/>
        <v>1.76</v>
      </c>
      <c r="AA144" s="129">
        <f t="shared" si="32"/>
        <v>1.76</v>
      </c>
      <c r="AB144" s="129">
        <f t="shared" si="32"/>
        <v>1.76</v>
      </c>
      <c r="AC144" s="129">
        <f t="shared" si="32"/>
        <v>1.76</v>
      </c>
      <c r="AD144" s="129">
        <f t="shared" si="32"/>
        <v>1.76</v>
      </c>
      <c r="AE144" s="129">
        <f t="shared" si="32"/>
        <v>1.76</v>
      </c>
      <c r="AF144" s="129">
        <f t="shared" si="32"/>
        <v>1.76</v>
      </c>
      <c r="AG144" s="171">
        <v>4.2</v>
      </c>
      <c r="AH144" s="51"/>
      <c r="AI144" s="52"/>
      <c r="AK144" s="53"/>
    </row>
    <row r="145" spans="1:37" x14ac:dyDescent="0.25">
      <c r="A145" s="118" t="s">
        <v>148</v>
      </c>
      <c r="B145" s="128">
        <v>0</v>
      </c>
      <c r="C145" s="129">
        <f t="shared" si="31"/>
        <v>0</v>
      </c>
      <c r="D145" s="129">
        <f t="shared" si="31"/>
        <v>0</v>
      </c>
      <c r="E145" s="129">
        <f t="shared" si="31"/>
        <v>0</v>
      </c>
      <c r="F145" s="129">
        <f t="shared" si="31"/>
        <v>0</v>
      </c>
      <c r="G145" s="129">
        <f t="shared" si="31"/>
        <v>0</v>
      </c>
      <c r="H145" s="129">
        <f t="shared" si="31"/>
        <v>0</v>
      </c>
      <c r="I145" s="129">
        <f t="shared" si="31"/>
        <v>0</v>
      </c>
      <c r="J145" s="129">
        <f t="shared" si="31"/>
        <v>0</v>
      </c>
      <c r="K145" s="129">
        <f t="shared" si="31"/>
        <v>0</v>
      </c>
      <c r="L145" s="129">
        <f t="shared" si="31"/>
        <v>0</v>
      </c>
      <c r="M145" s="129">
        <f t="shared" si="31"/>
        <v>0</v>
      </c>
      <c r="N145" s="129">
        <f t="shared" si="31"/>
        <v>0</v>
      </c>
      <c r="O145" s="129">
        <f t="shared" si="31"/>
        <v>0</v>
      </c>
      <c r="P145" s="129">
        <f t="shared" si="31"/>
        <v>0</v>
      </c>
      <c r="Q145" s="129">
        <f t="shared" si="31"/>
        <v>0</v>
      </c>
      <c r="R145" s="129">
        <f t="shared" si="31"/>
        <v>0</v>
      </c>
      <c r="S145" s="129">
        <f t="shared" si="32"/>
        <v>0</v>
      </c>
      <c r="T145" s="129">
        <f t="shared" si="32"/>
        <v>0</v>
      </c>
      <c r="U145" s="129">
        <f t="shared" si="32"/>
        <v>0</v>
      </c>
      <c r="V145" s="129">
        <f t="shared" si="32"/>
        <v>0</v>
      </c>
      <c r="W145" s="129">
        <f t="shared" si="32"/>
        <v>0</v>
      </c>
      <c r="X145" s="129">
        <f t="shared" si="32"/>
        <v>0</v>
      </c>
      <c r="Y145" s="129">
        <f t="shared" si="32"/>
        <v>0</v>
      </c>
      <c r="Z145" s="129">
        <f t="shared" si="32"/>
        <v>0</v>
      </c>
      <c r="AA145" s="129">
        <f t="shared" si="32"/>
        <v>0</v>
      </c>
      <c r="AB145" s="129">
        <f t="shared" si="32"/>
        <v>0</v>
      </c>
      <c r="AC145" s="129">
        <f t="shared" si="32"/>
        <v>0</v>
      </c>
      <c r="AD145" s="129">
        <f t="shared" si="32"/>
        <v>0</v>
      </c>
      <c r="AE145" s="129">
        <f t="shared" si="32"/>
        <v>0</v>
      </c>
      <c r="AF145" s="129">
        <f t="shared" si="32"/>
        <v>0</v>
      </c>
      <c r="AG145" s="171">
        <v>4</v>
      </c>
      <c r="AH145" s="51"/>
      <c r="AI145" s="52"/>
      <c r="AK145" s="53"/>
    </row>
    <row r="146" spans="1:37" x14ac:dyDescent="0.25">
      <c r="A146" s="118" t="s">
        <v>149</v>
      </c>
      <c r="B146" s="128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71">
        <v>4</v>
      </c>
      <c r="AH146" s="51"/>
      <c r="AI146" s="52"/>
      <c r="AK146" s="53"/>
    </row>
    <row r="147" spans="1:37" x14ac:dyDescent="0.25">
      <c r="A147" s="118" t="s">
        <v>150</v>
      </c>
      <c r="B147" s="128">
        <v>0.1</v>
      </c>
      <c r="C147" s="129">
        <f t="shared" ref="C147:R150" si="33">B147</f>
        <v>0.1</v>
      </c>
      <c r="D147" s="129">
        <f t="shared" si="33"/>
        <v>0.1</v>
      </c>
      <c r="E147" s="129">
        <f t="shared" si="33"/>
        <v>0.1</v>
      </c>
      <c r="F147" s="129">
        <f t="shared" si="33"/>
        <v>0.1</v>
      </c>
      <c r="G147" s="129">
        <f t="shared" si="33"/>
        <v>0.1</v>
      </c>
      <c r="H147" s="129">
        <f t="shared" si="33"/>
        <v>0.1</v>
      </c>
      <c r="I147" s="129">
        <f t="shared" si="33"/>
        <v>0.1</v>
      </c>
      <c r="J147" s="129">
        <f t="shared" si="33"/>
        <v>0.1</v>
      </c>
      <c r="K147" s="129">
        <f t="shared" si="33"/>
        <v>0.1</v>
      </c>
      <c r="L147" s="129">
        <f t="shared" si="33"/>
        <v>0.1</v>
      </c>
      <c r="M147" s="129">
        <f t="shared" si="33"/>
        <v>0.1</v>
      </c>
      <c r="N147" s="129">
        <f t="shared" si="33"/>
        <v>0.1</v>
      </c>
      <c r="O147" s="129">
        <f t="shared" si="33"/>
        <v>0.1</v>
      </c>
      <c r="P147" s="129">
        <f t="shared" si="33"/>
        <v>0.1</v>
      </c>
      <c r="Q147" s="129">
        <f t="shared" si="33"/>
        <v>0.1</v>
      </c>
      <c r="R147" s="129">
        <f t="shared" si="33"/>
        <v>0.1</v>
      </c>
      <c r="S147" s="129">
        <f t="shared" ref="S147:AF150" si="34">R147</f>
        <v>0.1</v>
      </c>
      <c r="T147" s="129">
        <f t="shared" si="34"/>
        <v>0.1</v>
      </c>
      <c r="U147" s="129">
        <f t="shared" si="34"/>
        <v>0.1</v>
      </c>
      <c r="V147" s="129">
        <f t="shared" si="34"/>
        <v>0.1</v>
      </c>
      <c r="W147" s="129">
        <f t="shared" si="34"/>
        <v>0.1</v>
      </c>
      <c r="X147" s="129">
        <f t="shared" si="34"/>
        <v>0.1</v>
      </c>
      <c r="Y147" s="129">
        <f t="shared" si="34"/>
        <v>0.1</v>
      </c>
      <c r="Z147" s="129">
        <f t="shared" si="34"/>
        <v>0.1</v>
      </c>
      <c r="AA147" s="129">
        <f t="shared" si="34"/>
        <v>0.1</v>
      </c>
      <c r="AB147" s="129">
        <f t="shared" si="34"/>
        <v>0.1</v>
      </c>
      <c r="AC147" s="129">
        <f t="shared" si="34"/>
        <v>0.1</v>
      </c>
      <c r="AD147" s="129">
        <f t="shared" si="34"/>
        <v>0.1</v>
      </c>
      <c r="AE147" s="129">
        <f t="shared" si="34"/>
        <v>0.1</v>
      </c>
      <c r="AF147" s="129">
        <f t="shared" si="34"/>
        <v>0.1</v>
      </c>
      <c r="AG147" s="171">
        <v>4</v>
      </c>
      <c r="AH147" s="51"/>
      <c r="AI147" s="52"/>
      <c r="AK147" s="53"/>
    </row>
    <row r="148" spans="1:37" x14ac:dyDescent="0.25">
      <c r="A148" s="118" t="s">
        <v>151</v>
      </c>
      <c r="B148" s="128">
        <v>2.0499999999999998</v>
      </c>
      <c r="C148" s="129">
        <f t="shared" si="33"/>
        <v>2.0499999999999998</v>
      </c>
      <c r="D148" s="129">
        <f t="shared" si="33"/>
        <v>2.0499999999999998</v>
      </c>
      <c r="E148" s="129">
        <f t="shared" si="33"/>
        <v>2.0499999999999998</v>
      </c>
      <c r="F148" s="129">
        <f t="shared" si="33"/>
        <v>2.0499999999999998</v>
      </c>
      <c r="G148" s="129">
        <f t="shared" si="33"/>
        <v>2.0499999999999998</v>
      </c>
      <c r="H148" s="129">
        <f t="shared" si="33"/>
        <v>2.0499999999999998</v>
      </c>
      <c r="I148" s="129">
        <f t="shared" si="33"/>
        <v>2.0499999999999998</v>
      </c>
      <c r="J148" s="129">
        <f t="shared" si="33"/>
        <v>2.0499999999999998</v>
      </c>
      <c r="K148" s="129">
        <f t="shared" si="33"/>
        <v>2.0499999999999998</v>
      </c>
      <c r="L148" s="129">
        <f t="shared" si="33"/>
        <v>2.0499999999999998</v>
      </c>
      <c r="M148" s="129">
        <f t="shared" si="33"/>
        <v>2.0499999999999998</v>
      </c>
      <c r="N148" s="129">
        <f t="shared" si="33"/>
        <v>2.0499999999999998</v>
      </c>
      <c r="O148" s="129">
        <f t="shared" si="33"/>
        <v>2.0499999999999998</v>
      </c>
      <c r="P148" s="129">
        <f t="shared" si="33"/>
        <v>2.0499999999999998</v>
      </c>
      <c r="Q148" s="129">
        <f t="shared" si="33"/>
        <v>2.0499999999999998</v>
      </c>
      <c r="R148" s="129">
        <f t="shared" si="33"/>
        <v>2.0499999999999998</v>
      </c>
      <c r="S148" s="129">
        <f t="shared" si="34"/>
        <v>2.0499999999999998</v>
      </c>
      <c r="T148" s="129">
        <f t="shared" si="34"/>
        <v>2.0499999999999998</v>
      </c>
      <c r="U148" s="129">
        <f t="shared" si="34"/>
        <v>2.0499999999999998</v>
      </c>
      <c r="V148" s="129">
        <f t="shared" si="34"/>
        <v>2.0499999999999998</v>
      </c>
      <c r="W148" s="129">
        <f t="shared" si="34"/>
        <v>2.0499999999999998</v>
      </c>
      <c r="X148" s="129">
        <f t="shared" si="34"/>
        <v>2.0499999999999998</v>
      </c>
      <c r="Y148" s="129">
        <f t="shared" si="34"/>
        <v>2.0499999999999998</v>
      </c>
      <c r="Z148" s="129">
        <f t="shared" si="34"/>
        <v>2.0499999999999998</v>
      </c>
      <c r="AA148" s="129">
        <f t="shared" si="34"/>
        <v>2.0499999999999998</v>
      </c>
      <c r="AB148" s="129">
        <f t="shared" si="34"/>
        <v>2.0499999999999998</v>
      </c>
      <c r="AC148" s="129">
        <f t="shared" si="34"/>
        <v>2.0499999999999998</v>
      </c>
      <c r="AD148" s="129">
        <f t="shared" si="34"/>
        <v>2.0499999999999998</v>
      </c>
      <c r="AE148" s="129">
        <f t="shared" si="34"/>
        <v>2.0499999999999998</v>
      </c>
      <c r="AF148" s="129">
        <f t="shared" si="34"/>
        <v>2.0499999999999998</v>
      </c>
      <c r="AG148" s="171">
        <v>4</v>
      </c>
      <c r="AH148" s="51"/>
      <c r="AI148" s="52"/>
      <c r="AK148" s="53"/>
    </row>
    <row r="149" spans="1:37" x14ac:dyDescent="0.25">
      <c r="A149" s="118" t="s">
        <v>152</v>
      </c>
      <c r="B149" s="128">
        <v>2.7</v>
      </c>
      <c r="C149" s="129">
        <f t="shared" si="33"/>
        <v>2.7</v>
      </c>
      <c r="D149" s="129">
        <f t="shared" si="33"/>
        <v>2.7</v>
      </c>
      <c r="E149" s="129">
        <f t="shared" si="33"/>
        <v>2.7</v>
      </c>
      <c r="F149" s="129">
        <f t="shared" si="33"/>
        <v>2.7</v>
      </c>
      <c r="G149" s="129">
        <f t="shared" si="33"/>
        <v>2.7</v>
      </c>
      <c r="H149" s="129">
        <f t="shared" si="33"/>
        <v>2.7</v>
      </c>
      <c r="I149" s="129">
        <f t="shared" si="33"/>
        <v>2.7</v>
      </c>
      <c r="J149" s="129">
        <f t="shared" si="33"/>
        <v>2.7</v>
      </c>
      <c r="K149" s="129">
        <f t="shared" si="33"/>
        <v>2.7</v>
      </c>
      <c r="L149" s="129">
        <f t="shared" si="33"/>
        <v>2.7</v>
      </c>
      <c r="M149" s="129">
        <f t="shared" si="33"/>
        <v>2.7</v>
      </c>
      <c r="N149" s="129">
        <f t="shared" si="33"/>
        <v>2.7</v>
      </c>
      <c r="O149" s="129">
        <f t="shared" si="33"/>
        <v>2.7</v>
      </c>
      <c r="P149" s="129">
        <f t="shared" si="33"/>
        <v>2.7</v>
      </c>
      <c r="Q149" s="129">
        <f t="shared" si="33"/>
        <v>2.7</v>
      </c>
      <c r="R149" s="129">
        <f t="shared" si="33"/>
        <v>2.7</v>
      </c>
      <c r="S149" s="129">
        <f t="shared" si="34"/>
        <v>2.7</v>
      </c>
      <c r="T149" s="129">
        <f t="shared" si="34"/>
        <v>2.7</v>
      </c>
      <c r="U149" s="129">
        <f t="shared" si="34"/>
        <v>2.7</v>
      </c>
      <c r="V149" s="129">
        <f t="shared" si="34"/>
        <v>2.7</v>
      </c>
      <c r="W149" s="129">
        <f t="shared" si="34"/>
        <v>2.7</v>
      </c>
      <c r="X149" s="129">
        <f t="shared" si="34"/>
        <v>2.7</v>
      </c>
      <c r="Y149" s="129">
        <f t="shared" si="34"/>
        <v>2.7</v>
      </c>
      <c r="Z149" s="129">
        <f t="shared" si="34"/>
        <v>2.7</v>
      </c>
      <c r="AA149" s="129">
        <f t="shared" si="34"/>
        <v>2.7</v>
      </c>
      <c r="AB149" s="129">
        <f t="shared" si="34"/>
        <v>2.7</v>
      </c>
      <c r="AC149" s="129">
        <f t="shared" si="34"/>
        <v>2.7</v>
      </c>
      <c r="AD149" s="129">
        <f t="shared" si="34"/>
        <v>2.7</v>
      </c>
      <c r="AE149" s="129">
        <f t="shared" si="34"/>
        <v>2.7</v>
      </c>
      <c r="AF149" s="129">
        <f t="shared" si="34"/>
        <v>2.7</v>
      </c>
      <c r="AG149" s="171">
        <v>4</v>
      </c>
      <c r="AH149" s="51"/>
      <c r="AI149" s="52"/>
      <c r="AK149" s="53"/>
    </row>
    <row r="150" spans="1:37" x14ac:dyDescent="0.25">
      <c r="A150" s="118" t="s">
        <v>153</v>
      </c>
      <c r="B150" s="128">
        <v>2.15</v>
      </c>
      <c r="C150" s="129">
        <f t="shared" si="33"/>
        <v>2.15</v>
      </c>
      <c r="D150" s="129">
        <f t="shared" si="33"/>
        <v>2.15</v>
      </c>
      <c r="E150" s="129">
        <f t="shared" si="33"/>
        <v>2.15</v>
      </c>
      <c r="F150" s="129">
        <f t="shared" si="33"/>
        <v>2.15</v>
      </c>
      <c r="G150" s="129">
        <f t="shared" si="33"/>
        <v>2.15</v>
      </c>
      <c r="H150" s="129">
        <f t="shared" si="33"/>
        <v>2.15</v>
      </c>
      <c r="I150" s="129">
        <f t="shared" si="33"/>
        <v>2.15</v>
      </c>
      <c r="J150" s="129">
        <f t="shared" si="33"/>
        <v>2.15</v>
      </c>
      <c r="K150" s="129">
        <f t="shared" si="33"/>
        <v>2.15</v>
      </c>
      <c r="L150" s="129">
        <f t="shared" si="33"/>
        <v>2.15</v>
      </c>
      <c r="M150" s="129">
        <f t="shared" si="33"/>
        <v>2.15</v>
      </c>
      <c r="N150" s="129">
        <f t="shared" si="33"/>
        <v>2.15</v>
      </c>
      <c r="O150" s="129">
        <f t="shared" si="33"/>
        <v>2.15</v>
      </c>
      <c r="P150" s="129">
        <f t="shared" si="33"/>
        <v>2.15</v>
      </c>
      <c r="Q150" s="129">
        <f t="shared" si="33"/>
        <v>2.15</v>
      </c>
      <c r="R150" s="129">
        <f t="shared" si="33"/>
        <v>2.15</v>
      </c>
      <c r="S150" s="129">
        <f t="shared" si="34"/>
        <v>2.15</v>
      </c>
      <c r="T150" s="129">
        <f t="shared" si="34"/>
        <v>2.15</v>
      </c>
      <c r="U150" s="129">
        <f t="shared" si="34"/>
        <v>2.15</v>
      </c>
      <c r="V150" s="129">
        <f t="shared" si="34"/>
        <v>2.15</v>
      </c>
      <c r="W150" s="129">
        <f t="shared" si="34"/>
        <v>2.15</v>
      </c>
      <c r="X150" s="129">
        <f t="shared" si="34"/>
        <v>2.15</v>
      </c>
      <c r="Y150" s="129">
        <f t="shared" si="34"/>
        <v>2.15</v>
      </c>
      <c r="Z150" s="129">
        <f t="shared" si="34"/>
        <v>2.15</v>
      </c>
      <c r="AA150" s="129">
        <f t="shared" si="34"/>
        <v>2.15</v>
      </c>
      <c r="AB150" s="129">
        <f t="shared" si="34"/>
        <v>2.15</v>
      </c>
      <c r="AC150" s="129">
        <f t="shared" si="34"/>
        <v>2.15</v>
      </c>
      <c r="AD150" s="129">
        <f t="shared" si="34"/>
        <v>2.15</v>
      </c>
      <c r="AE150" s="129">
        <f t="shared" si="34"/>
        <v>2.15</v>
      </c>
      <c r="AF150" s="129">
        <f t="shared" si="34"/>
        <v>2.15</v>
      </c>
      <c r="AG150" s="171">
        <v>4</v>
      </c>
      <c r="AH150" s="51"/>
      <c r="AI150" s="52"/>
      <c r="AK150" s="53"/>
    </row>
    <row r="151" spans="1:37" x14ac:dyDescent="0.25">
      <c r="A151" s="118" t="s">
        <v>154</v>
      </c>
      <c r="B151" s="128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71">
        <v>4</v>
      </c>
      <c r="AH151" s="51"/>
      <c r="AI151" s="52"/>
      <c r="AK151" s="53"/>
    </row>
    <row r="152" spans="1:37" x14ac:dyDescent="0.25">
      <c r="A152" s="118" t="s">
        <v>155</v>
      </c>
      <c r="B152" s="128">
        <v>0.9</v>
      </c>
      <c r="C152" s="129">
        <f t="shared" ref="C152:R164" si="35">B152</f>
        <v>0.9</v>
      </c>
      <c r="D152" s="129">
        <f t="shared" si="35"/>
        <v>0.9</v>
      </c>
      <c r="E152" s="129">
        <f t="shared" si="35"/>
        <v>0.9</v>
      </c>
      <c r="F152" s="129">
        <f t="shared" si="35"/>
        <v>0.9</v>
      </c>
      <c r="G152" s="129">
        <f t="shared" si="35"/>
        <v>0.9</v>
      </c>
      <c r="H152" s="129">
        <f t="shared" si="35"/>
        <v>0.9</v>
      </c>
      <c r="I152" s="129">
        <f t="shared" si="35"/>
        <v>0.9</v>
      </c>
      <c r="J152" s="129">
        <f t="shared" si="35"/>
        <v>0.9</v>
      </c>
      <c r="K152" s="129">
        <f t="shared" si="35"/>
        <v>0.9</v>
      </c>
      <c r="L152" s="129">
        <f t="shared" si="35"/>
        <v>0.9</v>
      </c>
      <c r="M152" s="129">
        <f t="shared" si="35"/>
        <v>0.9</v>
      </c>
      <c r="N152" s="129">
        <f t="shared" si="35"/>
        <v>0.9</v>
      </c>
      <c r="O152" s="129">
        <f t="shared" si="35"/>
        <v>0.9</v>
      </c>
      <c r="P152" s="129">
        <f t="shared" si="35"/>
        <v>0.9</v>
      </c>
      <c r="Q152" s="129">
        <f t="shared" si="35"/>
        <v>0.9</v>
      </c>
      <c r="R152" s="129">
        <f t="shared" si="35"/>
        <v>0.9</v>
      </c>
      <c r="S152" s="129">
        <f t="shared" ref="R152:AF164" si="36">R152</f>
        <v>0.9</v>
      </c>
      <c r="T152" s="129">
        <f t="shared" si="36"/>
        <v>0.9</v>
      </c>
      <c r="U152" s="129">
        <f t="shared" si="36"/>
        <v>0.9</v>
      </c>
      <c r="V152" s="129">
        <f t="shared" si="36"/>
        <v>0.9</v>
      </c>
      <c r="W152" s="129">
        <f t="shared" si="36"/>
        <v>0.9</v>
      </c>
      <c r="X152" s="129">
        <f t="shared" si="36"/>
        <v>0.9</v>
      </c>
      <c r="Y152" s="129">
        <f t="shared" si="36"/>
        <v>0.9</v>
      </c>
      <c r="Z152" s="129">
        <f t="shared" si="36"/>
        <v>0.9</v>
      </c>
      <c r="AA152" s="129">
        <f t="shared" si="36"/>
        <v>0.9</v>
      </c>
      <c r="AB152" s="129">
        <f t="shared" si="36"/>
        <v>0.9</v>
      </c>
      <c r="AC152" s="129">
        <f t="shared" si="36"/>
        <v>0.9</v>
      </c>
      <c r="AD152" s="129">
        <f t="shared" si="36"/>
        <v>0.9</v>
      </c>
      <c r="AE152" s="129">
        <f t="shared" si="36"/>
        <v>0.9</v>
      </c>
      <c r="AF152" s="129">
        <f t="shared" si="36"/>
        <v>0.9</v>
      </c>
      <c r="AG152" s="171">
        <v>4</v>
      </c>
      <c r="AH152" s="51"/>
      <c r="AI152" s="52"/>
      <c r="AK152" s="53"/>
    </row>
    <row r="153" spans="1:37" x14ac:dyDescent="0.25">
      <c r="A153" s="118" t="s">
        <v>156</v>
      </c>
      <c r="B153" s="128">
        <v>1.08</v>
      </c>
      <c r="C153" s="129">
        <f t="shared" si="35"/>
        <v>1.08</v>
      </c>
      <c r="D153" s="129">
        <f t="shared" si="35"/>
        <v>1.08</v>
      </c>
      <c r="E153" s="129">
        <f t="shared" si="35"/>
        <v>1.08</v>
      </c>
      <c r="F153" s="129">
        <f t="shared" si="35"/>
        <v>1.08</v>
      </c>
      <c r="G153" s="129">
        <f t="shared" si="35"/>
        <v>1.08</v>
      </c>
      <c r="H153" s="129">
        <f t="shared" si="35"/>
        <v>1.08</v>
      </c>
      <c r="I153" s="129">
        <f t="shared" si="35"/>
        <v>1.08</v>
      </c>
      <c r="J153" s="129">
        <f t="shared" si="35"/>
        <v>1.08</v>
      </c>
      <c r="K153" s="129">
        <f t="shared" si="35"/>
        <v>1.08</v>
      </c>
      <c r="L153" s="129">
        <f t="shared" si="35"/>
        <v>1.08</v>
      </c>
      <c r="M153" s="129">
        <f t="shared" si="35"/>
        <v>1.08</v>
      </c>
      <c r="N153" s="129">
        <f t="shared" si="35"/>
        <v>1.08</v>
      </c>
      <c r="O153" s="129">
        <f t="shared" si="35"/>
        <v>1.08</v>
      </c>
      <c r="P153" s="129">
        <f t="shared" si="35"/>
        <v>1.08</v>
      </c>
      <c r="Q153" s="129">
        <f t="shared" si="35"/>
        <v>1.08</v>
      </c>
      <c r="R153" s="129">
        <f t="shared" si="35"/>
        <v>1.08</v>
      </c>
      <c r="S153" s="129">
        <f t="shared" si="36"/>
        <v>1.08</v>
      </c>
      <c r="T153" s="129">
        <f t="shared" si="36"/>
        <v>1.08</v>
      </c>
      <c r="U153" s="129">
        <f t="shared" si="36"/>
        <v>1.08</v>
      </c>
      <c r="V153" s="129">
        <f t="shared" si="36"/>
        <v>1.08</v>
      </c>
      <c r="W153" s="129">
        <f t="shared" si="36"/>
        <v>1.08</v>
      </c>
      <c r="X153" s="129">
        <f t="shared" si="36"/>
        <v>1.08</v>
      </c>
      <c r="Y153" s="129">
        <f t="shared" si="36"/>
        <v>1.08</v>
      </c>
      <c r="Z153" s="129">
        <f t="shared" si="36"/>
        <v>1.08</v>
      </c>
      <c r="AA153" s="129">
        <f t="shared" si="36"/>
        <v>1.08</v>
      </c>
      <c r="AB153" s="129">
        <f t="shared" si="36"/>
        <v>1.08</v>
      </c>
      <c r="AC153" s="129">
        <f t="shared" si="36"/>
        <v>1.08</v>
      </c>
      <c r="AD153" s="129">
        <f t="shared" si="36"/>
        <v>1.08</v>
      </c>
      <c r="AE153" s="129">
        <f t="shared" si="36"/>
        <v>1.08</v>
      </c>
      <c r="AF153" s="129">
        <f t="shared" si="36"/>
        <v>1.08</v>
      </c>
      <c r="AG153" s="171">
        <v>3.75</v>
      </c>
      <c r="AH153" s="51"/>
      <c r="AI153" s="52"/>
      <c r="AK153" s="53"/>
    </row>
    <row r="154" spans="1:37" x14ac:dyDescent="0.25">
      <c r="A154" s="118" t="s">
        <v>157</v>
      </c>
      <c r="B154" s="128">
        <v>2.37</v>
      </c>
      <c r="C154" s="129">
        <f t="shared" si="35"/>
        <v>2.37</v>
      </c>
      <c r="D154" s="129">
        <f t="shared" si="35"/>
        <v>2.37</v>
      </c>
      <c r="E154" s="129">
        <f t="shared" si="35"/>
        <v>2.37</v>
      </c>
      <c r="F154" s="129">
        <f t="shared" si="35"/>
        <v>2.37</v>
      </c>
      <c r="G154" s="129">
        <f t="shared" si="35"/>
        <v>2.37</v>
      </c>
      <c r="H154" s="129">
        <f t="shared" si="35"/>
        <v>2.37</v>
      </c>
      <c r="I154" s="129">
        <f t="shared" si="35"/>
        <v>2.37</v>
      </c>
      <c r="J154" s="129">
        <f t="shared" si="35"/>
        <v>2.37</v>
      </c>
      <c r="K154" s="129">
        <f t="shared" si="35"/>
        <v>2.37</v>
      </c>
      <c r="L154" s="129">
        <f t="shared" si="35"/>
        <v>2.37</v>
      </c>
      <c r="M154" s="129">
        <f t="shared" si="35"/>
        <v>2.37</v>
      </c>
      <c r="N154" s="129">
        <f t="shared" si="35"/>
        <v>2.37</v>
      </c>
      <c r="O154" s="129">
        <f t="shared" si="35"/>
        <v>2.37</v>
      </c>
      <c r="P154" s="129">
        <f t="shared" si="35"/>
        <v>2.37</v>
      </c>
      <c r="Q154" s="129">
        <f t="shared" si="35"/>
        <v>2.37</v>
      </c>
      <c r="R154" s="129">
        <f t="shared" si="35"/>
        <v>2.37</v>
      </c>
      <c r="S154" s="129">
        <f t="shared" si="36"/>
        <v>2.37</v>
      </c>
      <c r="T154" s="129">
        <f t="shared" si="36"/>
        <v>2.37</v>
      </c>
      <c r="U154" s="129">
        <f t="shared" si="36"/>
        <v>2.37</v>
      </c>
      <c r="V154" s="129">
        <f t="shared" si="36"/>
        <v>2.37</v>
      </c>
      <c r="W154" s="129">
        <f t="shared" si="36"/>
        <v>2.37</v>
      </c>
      <c r="X154" s="129">
        <f t="shared" si="36"/>
        <v>2.37</v>
      </c>
      <c r="Y154" s="129">
        <f t="shared" si="36"/>
        <v>2.37</v>
      </c>
      <c r="Z154" s="129">
        <f t="shared" si="36"/>
        <v>2.37</v>
      </c>
      <c r="AA154" s="129">
        <f t="shared" si="36"/>
        <v>2.37</v>
      </c>
      <c r="AB154" s="129">
        <f t="shared" si="36"/>
        <v>2.37</v>
      </c>
      <c r="AC154" s="129">
        <f t="shared" si="36"/>
        <v>2.37</v>
      </c>
      <c r="AD154" s="129">
        <f t="shared" si="36"/>
        <v>2.37</v>
      </c>
      <c r="AE154" s="129">
        <f t="shared" si="36"/>
        <v>2.37</v>
      </c>
      <c r="AF154" s="129">
        <f t="shared" si="36"/>
        <v>2.37</v>
      </c>
      <c r="AG154" s="171">
        <v>3.52</v>
      </c>
      <c r="AH154" s="51"/>
      <c r="AI154" s="52"/>
      <c r="AK154" s="53"/>
    </row>
    <row r="155" spans="1:37" x14ac:dyDescent="0.25">
      <c r="A155" s="118" t="s">
        <v>158</v>
      </c>
      <c r="B155" s="128">
        <v>1.81</v>
      </c>
      <c r="C155" s="129">
        <f t="shared" si="35"/>
        <v>1.81</v>
      </c>
      <c r="D155" s="129">
        <f t="shared" si="35"/>
        <v>1.81</v>
      </c>
      <c r="E155" s="129">
        <f t="shared" si="35"/>
        <v>1.81</v>
      </c>
      <c r="F155" s="129">
        <f t="shared" si="35"/>
        <v>1.81</v>
      </c>
      <c r="G155" s="129">
        <f t="shared" si="35"/>
        <v>1.81</v>
      </c>
      <c r="H155" s="129">
        <f t="shared" si="35"/>
        <v>1.81</v>
      </c>
      <c r="I155" s="129">
        <f t="shared" si="35"/>
        <v>1.81</v>
      </c>
      <c r="J155" s="129">
        <f t="shared" si="35"/>
        <v>1.81</v>
      </c>
      <c r="K155" s="129">
        <f t="shared" si="35"/>
        <v>1.81</v>
      </c>
      <c r="L155" s="129">
        <f t="shared" si="35"/>
        <v>1.81</v>
      </c>
      <c r="M155" s="129">
        <f t="shared" si="35"/>
        <v>1.81</v>
      </c>
      <c r="N155" s="129">
        <f t="shared" si="35"/>
        <v>1.81</v>
      </c>
      <c r="O155" s="129">
        <f t="shared" si="35"/>
        <v>1.81</v>
      </c>
      <c r="P155" s="129">
        <f t="shared" si="35"/>
        <v>1.81</v>
      </c>
      <c r="Q155" s="129">
        <f t="shared" si="35"/>
        <v>1.81</v>
      </c>
      <c r="R155" s="129">
        <f t="shared" si="35"/>
        <v>1.81</v>
      </c>
      <c r="S155" s="129">
        <f t="shared" si="36"/>
        <v>1.81</v>
      </c>
      <c r="T155" s="129">
        <f t="shared" si="36"/>
        <v>1.81</v>
      </c>
      <c r="U155" s="129">
        <f t="shared" si="36"/>
        <v>1.81</v>
      </c>
      <c r="V155" s="129">
        <f t="shared" si="36"/>
        <v>1.81</v>
      </c>
      <c r="W155" s="129">
        <f t="shared" si="36"/>
        <v>1.81</v>
      </c>
      <c r="X155" s="129">
        <f t="shared" si="36"/>
        <v>1.81</v>
      </c>
      <c r="Y155" s="129">
        <f t="shared" si="36"/>
        <v>1.81</v>
      </c>
      <c r="Z155" s="129">
        <f t="shared" si="36"/>
        <v>1.81</v>
      </c>
      <c r="AA155" s="129">
        <f t="shared" si="36"/>
        <v>1.81</v>
      </c>
      <c r="AB155" s="129">
        <f t="shared" si="36"/>
        <v>1.81</v>
      </c>
      <c r="AC155" s="129">
        <f t="shared" si="36"/>
        <v>1.81</v>
      </c>
      <c r="AD155" s="129">
        <f t="shared" si="36"/>
        <v>1.81</v>
      </c>
      <c r="AE155" s="129">
        <f t="shared" si="36"/>
        <v>1.81</v>
      </c>
      <c r="AF155" s="129">
        <f t="shared" si="36"/>
        <v>1.81</v>
      </c>
      <c r="AG155" s="171">
        <v>3.33</v>
      </c>
      <c r="AH155" s="51"/>
      <c r="AI155" s="52"/>
      <c r="AK155" s="53"/>
    </row>
    <row r="156" spans="1:37" x14ac:dyDescent="0.25">
      <c r="A156" s="118" t="s">
        <v>159</v>
      </c>
      <c r="B156" s="128">
        <v>1.0900000000000001</v>
      </c>
      <c r="C156" s="129">
        <f t="shared" si="35"/>
        <v>1.0900000000000001</v>
      </c>
      <c r="D156" s="129">
        <f t="shared" si="35"/>
        <v>1.0900000000000001</v>
      </c>
      <c r="E156" s="129">
        <f t="shared" si="35"/>
        <v>1.0900000000000001</v>
      </c>
      <c r="F156" s="129">
        <f t="shared" si="35"/>
        <v>1.0900000000000001</v>
      </c>
      <c r="G156" s="129">
        <f t="shared" si="35"/>
        <v>1.0900000000000001</v>
      </c>
      <c r="H156" s="129">
        <f t="shared" si="35"/>
        <v>1.0900000000000001</v>
      </c>
      <c r="I156" s="129">
        <f t="shared" si="35"/>
        <v>1.0900000000000001</v>
      </c>
      <c r="J156" s="129">
        <f t="shared" si="35"/>
        <v>1.0900000000000001</v>
      </c>
      <c r="K156" s="129">
        <f t="shared" si="35"/>
        <v>1.0900000000000001</v>
      </c>
      <c r="L156" s="129">
        <f t="shared" si="35"/>
        <v>1.0900000000000001</v>
      </c>
      <c r="M156" s="129">
        <f t="shared" si="35"/>
        <v>1.0900000000000001</v>
      </c>
      <c r="N156" s="129">
        <f t="shared" si="35"/>
        <v>1.0900000000000001</v>
      </c>
      <c r="O156" s="129">
        <f t="shared" si="35"/>
        <v>1.0900000000000001</v>
      </c>
      <c r="P156" s="129">
        <f t="shared" si="35"/>
        <v>1.0900000000000001</v>
      </c>
      <c r="Q156" s="129">
        <f t="shared" si="35"/>
        <v>1.0900000000000001</v>
      </c>
      <c r="R156" s="129">
        <f t="shared" si="35"/>
        <v>1.0900000000000001</v>
      </c>
      <c r="S156" s="129">
        <f t="shared" si="36"/>
        <v>1.0900000000000001</v>
      </c>
      <c r="T156" s="129">
        <f t="shared" si="36"/>
        <v>1.0900000000000001</v>
      </c>
      <c r="U156" s="129">
        <f t="shared" si="36"/>
        <v>1.0900000000000001</v>
      </c>
      <c r="V156" s="129">
        <f t="shared" si="36"/>
        <v>1.0900000000000001</v>
      </c>
      <c r="W156" s="129">
        <f t="shared" si="36"/>
        <v>1.0900000000000001</v>
      </c>
      <c r="X156" s="129">
        <f t="shared" si="36"/>
        <v>1.0900000000000001</v>
      </c>
      <c r="Y156" s="129">
        <f t="shared" si="36"/>
        <v>1.0900000000000001</v>
      </c>
      <c r="Z156" s="129">
        <f t="shared" si="36"/>
        <v>1.0900000000000001</v>
      </c>
      <c r="AA156" s="129">
        <f t="shared" si="36"/>
        <v>1.0900000000000001</v>
      </c>
      <c r="AB156" s="129">
        <f t="shared" si="36"/>
        <v>1.0900000000000001</v>
      </c>
      <c r="AC156" s="129">
        <f t="shared" si="36"/>
        <v>1.0900000000000001</v>
      </c>
      <c r="AD156" s="129">
        <f t="shared" si="36"/>
        <v>1.0900000000000001</v>
      </c>
      <c r="AE156" s="129">
        <f t="shared" si="36"/>
        <v>1.0900000000000001</v>
      </c>
      <c r="AF156" s="129">
        <f t="shared" si="36"/>
        <v>1.0900000000000001</v>
      </c>
      <c r="AG156" s="171">
        <v>3.2</v>
      </c>
      <c r="AH156" s="51"/>
      <c r="AI156" s="52"/>
      <c r="AK156" s="53"/>
    </row>
    <row r="157" spans="1:37" x14ac:dyDescent="0.25">
      <c r="A157" s="118" t="s">
        <v>160</v>
      </c>
      <c r="B157" s="128">
        <v>1.58</v>
      </c>
      <c r="C157" s="129">
        <f t="shared" si="35"/>
        <v>1.58</v>
      </c>
      <c r="D157" s="129">
        <f t="shared" si="35"/>
        <v>1.58</v>
      </c>
      <c r="E157" s="129">
        <f t="shared" si="35"/>
        <v>1.58</v>
      </c>
      <c r="F157" s="129">
        <f t="shared" si="35"/>
        <v>1.58</v>
      </c>
      <c r="G157" s="129">
        <f t="shared" si="35"/>
        <v>1.58</v>
      </c>
      <c r="H157" s="129">
        <f t="shared" si="35"/>
        <v>1.58</v>
      </c>
      <c r="I157" s="129">
        <f t="shared" si="35"/>
        <v>1.58</v>
      </c>
      <c r="J157" s="129">
        <f t="shared" si="35"/>
        <v>1.58</v>
      </c>
      <c r="K157" s="129">
        <f t="shared" si="35"/>
        <v>1.58</v>
      </c>
      <c r="L157" s="129">
        <f t="shared" si="35"/>
        <v>1.58</v>
      </c>
      <c r="M157" s="129">
        <f t="shared" si="35"/>
        <v>1.58</v>
      </c>
      <c r="N157" s="129">
        <f t="shared" si="35"/>
        <v>1.58</v>
      </c>
      <c r="O157" s="129">
        <f t="shared" si="35"/>
        <v>1.58</v>
      </c>
      <c r="P157" s="129">
        <f t="shared" si="35"/>
        <v>1.58</v>
      </c>
      <c r="Q157" s="129">
        <f t="shared" si="35"/>
        <v>1.58</v>
      </c>
      <c r="R157" s="129">
        <f t="shared" si="35"/>
        <v>1.58</v>
      </c>
      <c r="S157" s="129">
        <f t="shared" si="36"/>
        <v>1.58</v>
      </c>
      <c r="T157" s="129">
        <f t="shared" si="36"/>
        <v>1.58</v>
      </c>
      <c r="U157" s="129">
        <f t="shared" si="36"/>
        <v>1.58</v>
      </c>
      <c r="V157" s="129">
        <f t="shared" si="36"/>
        <v>1.58</v>
      </c>
      <c r="W157" s="129">
        <f t="shared" si="36"/>
        <v>1.58</v>
      </c>
      <c r="X157" s="129">
        <f t="shared" si="36"/>
        <v>1.58</v>
      </c>
      <c r="Y157" s="129">
        <f t="shared" si="36"/>
        <v>1.58</v>
      </c>
      <c r="Z157" s="129">
        <f t="shared" si="36"/>
        <v>1.58</v>
      </c>
      <c r="AA157" s="129">
        <f t="shared" si="36"/>
        <v>1.58</v>
      </c>
      <c r="AB157" s="129">
        <f t="shared" si="36"/>
        <v>1.58</v>
      </c>
      <c r="AC157" s="129">
        <f t="shared" si="36"/>
        <v>1.58</v>
      </c>
      <c r="AD157" s="129">
        <f t="shared" si="36"/>
        <v>1.58</v>
      </c>
      <c r="AE157" s="129">
        <f t="shared" si="36"/>
        <v>1.58</v>
      </c>
      <c r="AF157" s="129">
        <f t="shared" si="36"/>
        <v>1.58</v>
      </c>
      <c r="AG157" s="171">
        <v>3</v>
      </c>
      <c r="AH157" s="51"/>
      <c r="AI157" s="52"/>
      <c r="AK157" s="53"/>
    </row>
    <row r="158" spans="1:37" x14ac:dyDescent="0.25">
      <c r="A158" s="118" t="s">
        <v>161</v>
      </c>
      <c r="B158" s="128">
        <v>2</v>
      </c>
      <c r="C158" s="129">
        <f t="shared" si="35"/>
        <v>2</v>
      </c>
      <c r="D158" s="129">
        <f t="shared" si="35"/>
        <v>2</v>
      </c>
      <c r="E158" s="129">
        <f t="shared" si="35"/>
        <v>2</v>
      </c>
      <c r="F158" s="129">
        <f t="shared" si="35"/>
        <v>2</v>
      </c>
      <c r="G158" s="129">
        <f t="shared" si="35"/>
        <v>2</v>
      </c>
      <c r="H158" s="129">
        <f t="shared" si="35"/>
        <v>2</v>
      </c>
      <c r="I158" s="129">
        <f t="shared" si="35"/>
        <v>2</v>
      </c>
      <c r="J158" s="129">
        <f t="shared" si="35"/>
        <v>2</v>
      </c>
      <c r="K158" s="129">
        <f t="shared" si="35"/>
        <v>2</v>
      </c>
      <c r="L158" s="129">
        <f t="shared" si="35"/>
        <v>2</v>
      </c>
      <c r="M158" s="129">
        <f t="shared" si="35"/>
        <v>2</v>
      </c>
      <c r="N158" s="129">
        <f t="shared" si="35"/>
        <v>2</v>
      </c>
      <c r="O158" s="129">
        <f t="shared" si="35"/>
        <v>2</v>
      </c>
      <c r="P158" s="129">
        <f t="shared" si="35"/>
        <v>2</v>
      </c>
      <c r="Q158" s="129">
        <f t="shared" si="35"/>
        <v>2</v>
      </c>
      <c r="R158" s="129">
        <f t="shared" si="35"/>
        <v>2</v>
      </c>
      <c r="S158" s="129">
        <f t="shared" si="36"/>
        <v>2</v>
      </c>
      <c r="T158" s="129">
        <f t="shared" si="36"/>
        <v>2</v>
      </c>
      <c r="U158" s="129">
        <f t="shared" si="36"/>
        <v>2</v>
      </c>
      <c r="V158" s="129">
        <f t="shared" si="36"/>
        <v>2</v>
      </c>
      <c r="W158" s="129">
        <f t="shared" si="36"/>
        <v>2</v>
      </c>
      <c r="X158" s="129">
        <f t="shared" si="36"/>
        <v>2</v>
      </c>
      <c r="Y158" s="129">
        <f t="shared" si="36"/>
        <v>2</v>
      </c>
      <c r="Z158" s="129">
        <f t="shared" si="36"/>
        <v>2</v>
      </c>
      <c r="AA158" s="129">
        <f t="shared" si="36"/>
        <v>2</v>
      </c>
      <c r="AB158" s="129">
        <f t="shared" si="36"/>
        <v>2</v>
      </c>
      <c r="AC158" s="129">
        <f t="shared" si="36"/>
        <v>2</v>
      </c>
      <c r="AD158" s="129">
        <f t="shared" si="36"/>
        <v>2</v>
      </c>
      <c r="AE158" s="129">
        <f t="shared" si="36"/>
        <v>2</v>
      </c>
      <c r="AF158" s="129">
        <f t="shared" si="36"/>
        <v>2</v>
      </c>
      <c r="AG158" s="171">
        <v>3</v>
      </c>
      <c r="AH158" s="51"/>
      <c r="AI158" s="52"/>
      <c r="AK158" s="53"/>
    </row>
    <row r="159" spans="1:37" x14ac:dyDescent="0.25">
      <c r="A159" s="118" t="s">
        <v>162</v>
      </c>
      <c r="B159" s="128">
        <v>0.47</v>
      </c>
      <c r="C159" s="129">
        <f t="shared" si="35"/>
        <v>0.47</v>
      </c>
      <c r="D159" s="129">
        <f t="shared" si="35"/>
        <v>0.47</v>
      </c>
      <c r="E159" s="129">
        <f t="shared" si="35"/>
        <v>0.47</v>
      </c>
      <c r="F159" s="129">
        <f t="shared" si="35"/>
        <v>0.47</v>
      </c>
      <c r="G159" s="129">
        <f t="shared" si="35"/>
        <v>0.47</v>
      </c>
      <c r="H159" s="129">
        <f t="shared" si="35"/>
        <v>0.47</v>
      </c>
      <c r="I159" s="129">
        <f t="shared" si="35"/>
        <v>0.47</v>
      </c>
      <c r="J159" s="129">
        <f t="shared" si="35"/>
        <v>0.47</v>
      </c>
      <c r="K159" s="129">
        <f t="shared" si="35"/>
        <v>0.47</v>
      </c>
      <c r="L159" s="129">
        <f t="shared" si="35"/>
        <v>0.47</v>
      </c>
      <c r="M159" s="129">
        <f t="shared" si="35"/>
        <v>0.47</v>
      </c>
      <c r="N159" s="129">
        <f t="shared" si="35"/>
        <v>0.47</v>
      </c>
      <c r="O159" s="129">
        <f t="shared" si="35"/>
        <v>0.47</v>
      </c>
      <c r="P159" s="129">
        <f t="shared" si="35"/>
        <v>0.47</v>
      </c>
      <c r="Q159" s="129">
        <f t="shared" si="35"/>
        <v>0.47</v>
      </c>
      <c r="R159" s="129">
        <f t="shared" si="35"/>
        <v>0.47</v>
      </c>
      <c r="S159" s="129">
        <f t="shared" si="36"/>
        <v>0.47</v>
      </c>
      <c r="T159" s="129">
        <f t="shared" si="36"/>
        <v>0.47</v>
      </c>
      <c r="U159" s="129">
        <f t="shared" si="36"/>
        <v>0.47</v>
      </c>
      <c r="V159" s="129">
        <f t="shared" si="36"/>
        <v>0.47</v>
      </c>
      <c r="W159" s="129">
        <f t="shared" si="36"/>
        <v>0.47</v>
      </c>
      <c r="X159" s="129">
        <f t="shared" si="36"/>
        <v>0.47</v>
      </c>
      <c r="Y159" s="129">
        <f t="shared" si="36"/>
        <v>0.47</v>
      </c>
      <c r="Z159" s="129">
        <f t="shared" si="36"/>
        <v>0.47</v>
      </c>
      <c r="AA159" s="129">
        <f t="shared" si="36"/>
        <v>0.47</v>
      </c>
      <c r="AB159" s="129">
        <f t="shared" si="36"/>
        <v>0.47</v>
      </c>
      <c r="AC159" s="129">
        <f t="shared" si="36"/>
        <v>0.47</v>
      </c>
      <c r="AD159" s="129">
        <f t="shared" si="36"/>
        <v>0.47</v>
      </c>
      <c r="AE159" s="129">
        <f t="shared" si="36"/>
        <v>0.47</v>
      </c>
      <c r="AF159" s="129">
        <f t="shared" si="36"/>
        <v>0.47</v>
      </c>
      <c r="AG159" s="171">
        <v>3</v>
      </c>
      <c r="AH159" s="51"/>
      <c r="AI159" s="52"/>
      <c r="AK159" s="53"/>
    </row>
    <row r="160" spans="1:37" x14ac:dyDescent="0.25">
      <c r="A160" s="118" t="s">
        <v>163</v>
      </c>
      <c r="B160" s="128">
        <v>0</v>
      </c>
      <c r="C160" s="129">
        <f t="shared" si="35"/>
        <v>0</v>
      </c>
      <c r="D160" s="129">
        <f t="shared" si="35"/>
        <v>0</v>
      </c>
      <c r="E160" s="129">
        <f t="shared" si="35"/>
        <v>0</v>
      </c>
      <c r="F160" s="129">
        <f t="shared" si="35"/>
        <v>0</v>
      </c>
      <c r="G160" s="129">
        <f t="shared" si="35"/>
        <v>0</v>
      </c>
      <c r="H160" s="129">
        <f t="shared" si="35"/>
        <v>0</v>
      </c>
      <c r="I160" s="129">
        <f t="shared" si="35"/>
        <v>0</v>
      </c>
      <c r="J160" s="129">
        <f t="shared" si="35"/>
        <v>0</v>
      </c>
      <c r="K160" s="129">
        <f t="shared" si="35"/>
        <v>0</v>
      </c>
      <c r="L160" s="129">
        <f t="shared" si="35"/>
        <v>0</v>
      </c>
      <c r="M160" s="129">
        <f t="shared" si="35"/>
        <v>0</v>
      </c>
      <c r="N160" s="129">
        <f t="shared" si="35"/>
        <v>0</v>
      </c>
      <c r="O160" s="129">
        <f t="shared" si="35"/>
        <v>0</v>
      </c>
      <c r="P160" s="129">
        <f t="shared" si="35"/>
        <v>0</v>
      </c>
      <c r="Q160" s="129">
        <f t="shared" si="35"/>
        <v>0</v>
      </c>
      <c r="R160" s="129">
        <f t="shared" si="35"/>
        <v>0</v>
      </c>
      <c r="S160" s="129">
        <f t="shared" si="36"/>
        <v>0</v>
      </c>
      <c r="T160" s="129">
        <f t="shared" si="36"/>
        <v>0</v>
      </c>
      <c r="U160" s="129">
        <f t="shared" si="36"/>
        <v>0</v>
      </c>
      <c r="V160" s="129">
        <f t="shared" si="36"/>
        <v>0</v>
      </c>
      <c r="W160" s="129">
        <f t="shared" si="36"/>
        <v>0</v>
      </c>
      <c r="X160" s="129">
        <f t="shared" si="36"/>
        <v>0</v>
      </c>
      <c r="Y160" s="129">
        <f t="shared" si="36"/>
        <v>0</v>
      </c>
      <c r="Z160" s="129">
        <f t="shared" si="36"/>
        <v>0</v>
      </c>
      <c r="AA160" s="129">
        <f t="shared" si="36"/>
        <v>0</v>
      </c>
      <c r="AB160" s="129">
        <f t="shared" si="36"/>
        <v>0</v>
      </c>
      <c r="AC160" s="129">
        <f t="shared" si="36"/>
        <v>0</v>
      </c>
      <c r="AD160" s="129">
        <f t="shared" si="36"/>
        <v>0</v>
      </c>
      <c r="AE160" s="129">
        <f t="shared" si="36"/>
        <v>0</v>
      </c>
      <c r="AF160" s="129">
        <f t="shared" si="36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164</v>
      </c>
      <c r="B161" s="128">
        <v>0</v>
      </c>
      <c r="C161" s="129">
        <f t="shared" si="35"/>
        <v>0</v>
      </c>
      <c r="D161" s="129">
        <f t="shared" si="35"/>
        <v>0</v>
      </c>
      <c r="E161" s="129">
        <f t="shared" si="35"/>
        <v>0</v>
      </c>
      <c r="F161" s="129">
        <f t="shared" si="35"/>
        <v>0</v>
      </c>
      <c r="G161" s="129">
        <f t="shared" si="35"/>
        <v>0</v>
      </c>
      <c r="H161" s="129">
        <f t="shared" si="35"/>
        <v>0</v>
      </c>
      <c r="I161" s="129">
        <f t="shared" si="35"/>
        <v>0</v>
      </c>
      <c r="J161" s="129">
        <f t="shared" si="35"/>
        <v>0</v>
      </c>
      <c r="K161" s="129">
        <f t="shared" si="35"/>
        <v>0</v>
      </c>
      <c r="L161" s="129">
        <f t="shared" si="35"/>
        <v>0</v>
      </c>
      <c r="M161" s="129">
        <f t="shared" si="35"/>
        <v>0</v>
      </c>
      <c r="N161" s="129">
        <f t="shared" si="35"/>
        <v>0</v>
      </c>
      <c r="O161" s="129">
        <f t="shared" si="35"/>
        <v>0</v>
      </c>
      <c r="P161" s="129">
        <f t="shared" si="35"/>
        <v>0</v>
      </c>
      <c r="Q161" s="129">
        <f t="shared" si="35"/>
        <v>0</v>
      </c>
      <c r="R161" s="129">
        <f t="shared" si="36"/>
        <v>0</v>
      </c>
      <c r="S161" s="129">
        <f t="shared" si="36"/>
        <v>0</v>
      </c>
      <c r="T161" s="129">
        <f t="shared" si="36"/>
        <v>0</v>
      </c>
      <c r="U161" s="129">
        <f t="shared" si="36"/>
        <v>0</v>
      </c>
      <c r="V161" s="129">
        <f t="shared" si="36"/>
        <v>0</v>
      </c>
      <c r="W161" s="129">
        <f t="shared" si="36"/>
        <v>0</v>
      </c>
      <c r="X161" s="129">
        <f t="shared" si="36"/>
        <v>0</v>
      </c>
      <c r="Y161" s="129">
        <f t="shared" si="36"/>
        <v>0</v>
      </c>
      <c r="Z161" s="129">
        <f t="shared" si="36"/>
        <v>0</v>
      </c>
      <c r="AA161" s="129">
        <f t="shared" si="36"/>
        <v>0</v>
      </c>
      <c r="AB161" s="129">
        <f t="shared" si="36"/>
        <v>0</v>
      </c>
      <c r="AC161" s="129">
        <f t="shared" si="36"/>
        <v>0</v>
      </c>
      <c r="AD161" s="129">
        <f t="shared" si="36"/>
        <v>0</v>
      </c>
      <c r="AE161" s="129">
        <f t="shared" si="36"/>
        <v>0</v>
      </c>
      <c r="AF161" s="129">
        <f t="shared" si="36"/>
        <v>0</v>
      </c>
      <c r="AG161" s="171">
        <v>3</v>
      </c>
      <c r="AH161" s="51"/>
      <c r="AI161" s="52"/>
      <c r="AK161" s="53"/>
    </row>
    <row r="162" spans="1:37" x14ac:dyDescent="0.25">
      <c r="A162" s="118" t="s">
        <v>165</v>
      </c>
      <c r="B162" s="128">
        <v>0.8</v>
      </c>
      <c r="C162" s="129">
        <f t="shared" si="35"/>
        <v>0.8</v>
      </c>
      <c r="D162" s="129">
        <f t="shared" si="35"/>
        <v>0.8</v>
      </c>
      <c r="E162" s="129">
        <f t="shared" si="35"/>
        <v>0.8</v>
      </c>
      <c r="F162" s="129">
        <f t="shared" si="35"/>
        <v>0.8</v>
      </c>
      <c r="G162" s="129">
        <f t="shared" si="35"/>
        <v>0.8</v>
      </c>
      <c r="H162" s="129">
        <f t="shared" si="35"/>
        <v>0.8</v>
      </c>
      <c r="I162" s="129">
        <f t="shared" si="35"/>
        <v>0.8</v>
      </c>
      <c r="J162" s="129">
        <f t="shared" si="35"/>
        <v>0.8</v>
      </c>
      <c r="K162" s="129">
        <f t="shared" si="35"/>
        <v>0.8</v>
      </c>
      <c r="L162" s="129">
        <f t="shared" si="35"/>
        <v>0.8</v>
      </c>
      <c r="M162" s="129">
        <f t="shared" si="35"/>
        <v>0.8</v>
      </c>
      <c r="N162" s="129">
        <f t="shared" si="35"/>
        <v>0.8</v>
      </c>
      <c r="O162" s="129">
        <f t="shared" si="35"/>
        <v>0.8</v>
      </c>
      <c r="P162" s="129">
        <f t="shared" si="35"/>
        <v>0.8</v>
      </c>
      <c r="Q162" s="129">
        <f t="shared" si="35"/>
        <v>0.8</v>
      </c>
      <c r="R162" s="129">
        <f t="shared" si="36"/>
        <v>0.8</v>
      </c>
      <c r="S162" s="129">
        <f t="shared" si="36"/>
        <v>0.8</v>
      </c>
      <c r="T162" s="129">
        <f t="shared" si="36"/>
        <v>0.8</v>
      </c>
      <c r="U162" s="129">
        <f t="shared" si="36"/>
        <v>0.8</v>
      </c>
      <c r="V162" s="129">
        <f t="shared" si="36"/>
        <v>0.8</v>
      </c>
      <c r="W162" s="129">
        <f t="shared" si="36"/>
        <v>0.8</v>
      </c>
      <c r="X162" s="129">
        <f t="shared" si="36"/>
        <v>0.8</v>
      </c>
      <c r="Y162" s="129">
        <f t="shared" si="36"/>
        <v>0.8</v>
      </c>
      <c r="Z162" s="129">
        <f t="shared" si="36"/>
        <v>0.8</v>
      </c>
      <c r="AA162" s="129">
        <f t="shared" si="36"/>
        <v>0.8</v>
      </c>
      <c r="AB162" s="129">
        <f t="shared" si="36"/>
        <v>0.8</v>
      </c>
      <c r="AC162" s="129">
        <f t="shared" si="36"/>
        <v>0.8</v>
      </c>
      <c r="AD162" s="129">
        <f t="shared" si="36"/>
        <v>0.8</v>
      </c>
      <c r="AE162" s="129">
        <f t="shared" si="36"/>
        <v>0.8</v>
      </c>
      <c r="AF162" s="129">
        <f t="shared" si="36"/>
        <v>0.8</v>
      </c>
      <c r="AG162" s="171">
        <v>3</v>
      </c>
      <c r="AH162" s="51"/>
      <c r="AI162" s="52"/>
      <c r="AK162" s="53"/>
    </row>
    <row r="163" spans="1:37" x14ac:dyDescent="0.25">
      <c r="A163" s="118" t="s">
        <v>166</v>
      </c>
      <c r="B163" s="128">
        <v>1.5</v>
      </c>
      <c r="C163" s="129">
        <f t="shared" si="35"/>
        <v>1.5</v>
      </c>
      <c r="D163" s="129">
        <f t="shared" si="35"/>
        <v>1.5</v>
      </c>
      <c r="E163" s="129">
        <f t="shared" si="35"/>
        <v>1.5</v>
      </c>
      <c r="F163" s="129">
        <f t="shared" si="35"/>
        <v>1.5</v>
      </c>
      <c r="G163" s="129">
        <f t="shared" si="35"/>
        <v>1.5</v>
      </c>
      <c r="H163" s="129">
        <f t="shared" si="35"/>
        <v>1.5</v>
      </c>
      <c r="I163" s="129">
        <f t="shared" si="35"/>
        <v>1.5</v>
      </c>
      <c r="J163" s="129">
        <f t="shared" si="35"/>
        <v>1.5</v>
      </c>
      <c r="K163" s="129">
        <f t="shared" si="35"/>
        <v>1.5</v>
      </c>
      <c r="L163" s="129">
        <f t="shared" si="35"/>
        <v>1.5</v>
      </c>
      <c r="M163" s="129">
        <f t="shared" si="35"/>
        <v>1.5</v>
      </c>
      <c r="N163" s="129">
        <f t="shared" si="35"/>
        <v>1.5</v>
      </c>
      <c r="O163" s="129">
        <f t="shared" si="35"/>
        <v>1.5</v>
      </c>
      <c r="P163" s="129">
        <f t="shared" si="35"/>
        <v>1.5</v>
      </c>
      <c r="Q163" s="129">
        <f t="shared" si="35"/>
        <v>1.5</v>
      </c>
      <c r="R163" s="129">
        <f t="shared" si="36"/>
        <v>1.5</v>
      </c>
      <c r="S163" s="129">
        <f t="shared" si="36"/>
        <v>1.5</v>
      </c>
      <c r="T163" s="129">
        <f t="shared" si="36"/>
        <v>1.5</v>
      </c>
      <c r="U163" s="129">
        <f t="shared" si="36"/>
        <v>1.5</v>
      </c>
      <c r="V163" s="129">
        <f t="shared" si="36"/>
        <v>1.5</v>
      </c>
      <c r="W163" s="129">
        <f t="shared" si="36"/>
        <v>1.5</v>
      </c>
      <c r="X163" s="129">
        <f t="shared" si="36"/>
        <v>1.5</v>
      </c>
      <c r="Y163" s="129">
        <f t="shared" si="36"/>
        <v>1.5</v>
      </c>
      <c r="Z163" s="129">
        <f t="shared" si="36"/>
        <v>1.5</v>
      </c>
      <c r="AA163" s="129">
        <f t="shared" si="36"/>
        <v>1.5</v>
      </c>
      <c r="AB163" s="129">
        <f t="shared" si="36"/>
        <v>1.5</v>
      </c>
      <c r="AC163" s="129">
        <f t="shared" si="36"/>
        <v>1.5</v>
      </c>
      <c r="AD163" s="129">
        <f t="shared" si="36"/>
        <v>1.5</v>
      </c>
      <c r="AE163" s="129">
        <f t="shared" si="36"/>
        <v>1.5</v>
      </c>
      <c r="AF163" s="129">
        <f t="shared" si="36"/>
        <v>1.5</v>
      </c>
      <c r="AG163" s="171">
        <v>3</v>
      </c>
      <c r="AH163" s="51"/>
      <c r="AI163" s="52"/>
      <c r="AK163" s="53"/>
    </row>
    <row r="164" spans="1:37" x14ac:dyDescent="0.25">
      <c r="A164" s="118" t="s">
        <v>167</v>
      </c>
      <c r="B164" s="128">
        <v>1</v>
      </c>
      <c r="C164" s="129">
        <f t="shared" si="35"/>
        <v>1</v>
      </c>
      <c r="D164" s="129">
        <f t="shared" si="35"/>
        <v>1</v>
      </c>
      <c r="E164" s="129">
        <f t="shared" si="35"/>
        <v>1</v>
      </c>
      <c r="F164" s="129">
        <f t="shared" si="35"/>
        <v>1</v>
      </c>
      <c r="G164" s="129">
        <f t="shared" si="35"/>
        <v>1</v>
      </c>
      <c r="H164" s="129">
        <f t="shared" si="35"/>
        <v>1</v>
      </c>
      <c r="I164" s="129">
        <f t="shared" si="35"/>
        <v>1</v>
      </c>
      <c r="J164" s="129">
        <f t="shared" si="35"/>
        <v>1</v>
      </c>
      <c r="K164" s="129">
        <f t="shared" si="35"/>
        <v>1</v>
      </c>
      <c r="L164" s="129">
        <f t="shared" si="35"/>
        <v>1</v>
      </c>
      <c r="M164" s="129">
        <f t="shared" si="35"/>
        <v>1</v>
      </c>
      <c r="N164" s="129">
        <f t="shared" si="35"/>
        <v>1</v>
      </c>
      <c r="O164" s="129">
        <f t="shared" si="35"/>
        <v>1</v>
      </c>
      <c r="P164" s="129">
        <f t="shared" si="35"/>
        <v>1</v>
      </c>
      <c r="Q164" s="129">
        <f t="shared" si="35"/>
        <v>1</v>
      </c>
      <c r="R164" s="129">
        <f t="shared" si="36"/>
        <v>1</v>
      </c>
      <c r="S164" s="129">
        <f t="shared" si="36"/>
        <v>1</v>
      </c>
      <c r="T164" s="129">
        <f t="shared" si="36"/>
        <v>1</v>
      </c>
      <c r="U164" s="129">
        <f t="shared" si="36"/>
        <v>1</v>
      </c>
      <c r="V164" s="129">
        <f t="shared" si="36"/>
        <v>1</v>
      </c>
      <c r="W164" s="129">
        <f t="shared" si="36"/>
        <v>1</v>
      </c>
      <c r="X164" s="129">
        <f t="shared" si="36"/>
        <v>1</v>
      </c>
      <c r="Y164" s="129">
        <f t="shared" si="36"/>
        <v>1</v>
      </c>
      <c r="Z164" s="129">
        <f t="shared" si="36"/>
        <v>1</v>
      </c>
      <c r="AA164" s="129">
        <f t="shared" si="36"/>
        <v>1</v>
      </c>
      <c r="AB164" s="129">
        <f t="shared" si="36"/>
        <v>1</v>
      </c>
      <c r="AC164" s="129">
        <f t="shared" si="36"/>
        <v>1</v>
      </c>
      <c r="AD164" s="129">
        <f t="shared" si="36"/>
        <v>1</v>
      </c>
      <c r="AE164" s="129">
        <f t="shared" si="36"/>
        <v>1</v>
      </c>
      <c r="AF164" s="129">
        <f t="shared" si="36"/>
        <v>1</v>
      </c>
      <c r="AG164" s="171">
        <v>3</v>
      </c>
      <c r="AH164" s="51"/>
      <c r="AI164" s="52"/>
      <c r="AK164" s="53"/>
    </row>
    <row r="165" spans="1:37" x14ac:dyDescent="0.25">
      <c r="A165" s="118" t="s">
        <v>168</v>
      </c>
      <c r="B165" s="128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71">
        <v>2.83</v>
      </c>
      <c r="AH165" s="51"/>
      <c r="AI165" s="52"/>
      <c r="AK165" s="53"/>
    </row>
    <row r="166" spans="1:37" x14ac:dyDescent="0.25">
      <c r="A166" s="118" t="s">
        <v>169</v>
      </c>
      <c r="B166" s="128">
        <v>1</v>
      </c>
      <c r="C166" s="129">
        <f t="shared" ref="C166:R173" si="37">B166</f>
        <v>1</v>
      </c>
      <c r="D166" s="129">
        <f t="shared" si="37"/>
        <v>1</v>
      </c>
      <c r="E166" s="129">
        <f t="shared" si="37"/>
        <v>1</v>
      </c>
      <c r="F166" s="129">
        <f t="shared" si="37"/>
        <v>1</v>
      </c>
      <c r="G166" s="129">
        <f t="shared" si="37"/>
        <v>1</v>
      </c>
      <c r="H166" s="129">
        <f t="shared" si="37"/>
        <v>1</v>
      </c>
      <c r="I166" s="129">
        <f t="shared" si="37"/>
        <v>1</v>
      </c>
      <c r="J166" s="129">
        <f t="shared" si="37"/>
        <v>1</v>
      </c>
      <c r="K166" s="129">
        <f t="shared" si="37"/>
        <v>1</v>
      </c>
      <c r="L166" s="129">
        <f t="shared" si="37"/>
        <v>1</v>
      </c>
      <c r="M166" s="129">
        <f t="shared" si="37"/>
        <v>1</v>
      </c>
      <c r="N166" s="129">
        <f t="shared" si="37"/>
        <v>1</v>
      </c>
      <c r="O166" s="129">
        <f t="shared" si="37"/>
        <v>1</v>
      </c>
      <c r="P166" s="129">
        <f t="shared" si="37"/>
        <v>1</v>
      </c>
      <c r="Q166" s="129">
        <f t="shared" si="37"/>
        <v>1</v>
      </c>
      <c r="R166" s="129">
        <f t="shared" si="37"/>
        <v>1</v>
      </c>
      <c r="S166" s="129">
        <f t="shared" ref="R166:AF173" si="38">R166</f>
        <v>1</v>
      </c>
      <c r="T166" s="129">
        <f t="shared" si="38"/>
        <v>1</v>
      </c>
      <c r="U166" s="129">
        <f t="shared" si="38"/>
        <v>1</v>
      </c>
      <c r="V166" s="129">
        <f t="shared" si="38"/>
        <v>1</v>
      </c>
      <c r="W166" s="129">
        <f t="shared" si="38"/>
        <v>1</v>
      </c>
      <c r="X166" s="129">
        <f t="shared" si="38"/>
        <v>1</v>
      </c>
      <c r="Y166" s="129">
        <f t="shared" si="38"/>
        <v>1</v>
      </c>
      <c r="Z166" s="129">
        <f t="shared" si="38"/>
        <v>1</v>
      </c>
      <c r="AA166" s="129">
        <f t="shared" si="38"/>
        <v>1</v>
      </c>
      <c r="AB166" s="129">
        <f t="shared" si="38"/>
        <v>1</v>
      </c>
      <c r="AC166" s="129">
        <f t="shared" si="38"/>
        <v>1</v>
      </c>
      <c r="AD166" s="129">
        <f t="shared" si="38"/>
        <v>1</v>
      </c>
      <c r="AE166" s="129">
        <f t="shared" si="38"/>
        <v>1</v>
      </c>
      <c r="AF166" s="129">
        <f t="shared" si="38"/>
        <v>1</v>
      </c>
      <c r="AG166" s="171">
        <v>2.5</v>
      </c>
      <c r="AH166" s="51"/>
      <c r="AI166" s="52"/>
      <c r="AK166" s="53"/>
    </row>
    <row r="167" spans="1:37" x14ac:dyDescent="0.25">
      <c r="A167" s="118" t="s">
        <v>170</v>
      </c>
      <c r="B167" s="128">
        <v>0.42</v>
      </c>
      <c r="C167" s="129">
        <f t="shared" si="37"/>
        <v>0.42</v>
      </c>
      <c r="D167" s="129">
        <f t="shared" si="37"/>
        <v>0.42</v>
      </c>
      <c r="E167" s="129">
        <f t="shared" si="37"/>
        <v>0.42</v>
      </c>
      <c r="F167" s="129">
        <f t="shared" si="37"/>
        <v>0.42</v>
      </c>
      <c r="G167" s="129">
        <f t="shared" si="37"/>
        <v>0.42</v>
      </c>
      <c r="H167" s="129">
        <f t="shared" si="37"/>
        <v>0.42</v>
      </c>
      <c r="I167" s="129">
        <f t="shared" si="37"/>
        <v>0.42</v>
      </c>
      <c r="J167" s="129">
        <f t="shared" si="37"/>
        <v>0.42</v>
      </c>
      <c r="K167" s="129">
        <f t="shared" si="37"/>
        <v>0.42</v>
      </c>
      <c r="L167" s="129">
        <f t="shared" si="37"/>
        <v>0.42</v>
      </c>
      <c r="M167" s="129">
        <f t="shared" si="37"/>
        <v>0.42</v>
      </c>
      <c r="N167" s="129">
        <f t="shared" si="37"/>
        <v>0.42</v>
      </c>
      <c r="O167" s="129">
        <f t="shared" si="37"/>
        <v>0.42</v>
      </c>
      <c r="P167" s="129">
        <f t="shared" si="37"/>
        <v>0.42</v>
      </c>
      <c r="Q167" s="129">
        <f t="shared" si="37"/>
        <v>0.42</v>
      </c>
      <c r="R167" s="129">
        <f t="shared" si="38"/>
        <v>0.42</v>
      </c>
      <c r="S167" s="129">
        <f t="shared" si="38"/>
        <v>0.42</v>
      </c>
      <c r="T167" s="129">
        <f t="shared" si="38"/>
        <v>0.42</v>
      </c>
      <c r="U167" s="129">
        <f t="shared" si="38"/>
        <v>0.42</v>
      </c>
      <c r="V167" s="129">
        <f t="shared" si="38"/>
        <v>0.42</v>
      </c>
      <c r="W167" s="129">
        <f t="shared" si="38"/>
        <v>0.42</v>
      </c>
      <c r="X167" s="129">
        <f t="shared" si="38"/>
        <v>0.42</v>
      </c>
      <c r="Y167" s="129">
        <f t="shared" si="38"/>
        <v>0.42</v>
      </c>
      <c r="Z167" s="129">
        <f t="shared" si="38"/>
        <v>0.42</v>
      </c>
      <c r="AA167" s="129">
        <f t="shared" si="38"/>
        <v>0.42</v>
      </c>
      <c r="AB167" s="129">
        <f t="shared" si="38"/>
        <v>0.42</v>
      </c>
      <c r="AC167" s="129">
        <f t="shared" si="38"/>
        <v>0.42</v>
      </c>
      <c r="AD167" s="129">
        <f t="shared" si="38"/>
        <v>0.42</v>
      </c>
      <c r="AE167" s="129">
        <f t="shared" si="38"/>
        <v>0.42</v>
      </c>
      <c r="AF167" s="129">
        <f t="shared" si="38"/>
        <v>0.42</v>
      </c>
      <c r="AG167" s="171">
        <v>2.5</v>
      </c>
      <c r="AH167" s="51"/>
      <c r="AI167" s="52"/>
      <c r="AK167" s="53"/>
    </row>
    <row r="168" spans="1:37" x14ac:dyDescent="0.25">
      <c r="A168" s="118" t="s">
        <v>171</v>
      </c>
      <c r="B168" s="128">
        <v>0.46</v>
      </c>
      <c r="C168" s="129">
        <f t="shared" si="37"/>
        <v>0.46</v>
      </c>
      <c r="D168" s="129">
        <f t="shared" si="37"/>
        <v>0.46</v>
      </c>
      <c r="E168" s="129">
        <f t="shared" si="37"/>
        <v>0.46</v>
      </c>
      <c r="F168" s="129">
        <f t="shared" si="37"/>
        <v>0.46</v>
      </c>
      <c r="G168" s="129">
        <f t="shared" si="37"/>
        <v>0.46</v>
      </c>
      <c r="H168" s="129">
        <f t="shared" si="37"/>
        <v>0.46</v>
      </c>
      <c r="I168" s="129">
        <f t="shared" si="37"/>
        <v>0.46</v>
      </c>
      <c r="J168" s="129">
        <f t="shared" si="37"/>
        <v>0.46</v>
      </c>
      <c r="K168" s="129">
        <f t="shared" si="37"/>
        <v>0.46</v>
      </c>
      <c r="L168" s="129">
        <f t="shared" si="37"/>
        <v>0.46</v>
      </c>
      <c r="M168" s="129">
        <f t="shared" si="37"/>
        <v>0.46</v>
      </c>
      <c r="N168" s="129">
        <f t="shared" si="37"/>
        <v>0.46</v>
      </c>
      <c r="O168" s="129">
        <f t="shared" si="37"/>
        <v>0.46</v>
      </c>
      <c r="P168" s="129">
        <f t="shared" si="37"/>
        <v>0.46</v>
      </c>
      <c r="Q168" s="129">
        <f t="shared" si="37"/>
        <v>0.46</v>
      </c>
      <c r="R168" s="129">
        <f t="shared" si="38"/>
        <v>0.46</v>
      </c>
      <c r="S168" s="129">
        <f t="shared" si="38"/>
        <v>0.46</v>
      </c>
      <c r="T168" s="129">
        <f t="shared" si="38"/>
        <v>0.46</v>
      </c>
      <c r="U168" s="129">
        <f t="shared" si="38"/>
        <v>0.46</v>
      </c>
      <c r="V168" s="129">
        <f t="shared" si="38"/>
        <v>0.46</v>
      </c>
      <c r="W168" s="129">
        <f t="shared" si="38"/>
        <v>0.46</v>
      </c>
      <c r="X168" s="129">
        <f t="shared" si="38"/>
        <v>0.46</v>
      </c>
      <c r="Y168" s="129">
        <f t="shared" si="38"/>
        <v>0.46</v>
      </c>
      <c r="Z168" s="129">
        <f t="shared" si="38"/>
        <v>0.46</v>
      </c>
      <c r="AA168" s="129">
        <f t="shared" si="38"/>
        <v>0.46</v>
      </c>
      <c r="AB168" s="129">
        <f t="shared" si="38"/>
        <v>0.46</v>
      </c>
      <c r="AC168" s="129">
        <f t="shared" si="38"/>
        <v>0.46</v>
      </c>
      <c r="AD168" s="129">
        <f t="shared" si="38"/>
        <v>0.46</v>
      </c>
      <c r="AE168" s="129">
        <f t="shared" si="38"/>
        <v>0.46</v>
      </c>
      <c r="AF168" s="129">
        <f t="shared" si="38"/>
        <v>0.46</v>
      </c>
      <c r="AG168" s="171">
        <v>2.4</v>
      </c>
      <c r="AH168" s="51"/>
      <c r="AI168" s="52"/>
      <c r="AK168" s="53"/>
    </row>
    <row r="169" spans="1:37" x14ac:dyDescent="0.25">
      <c r="A169" s="118" t="s">
        <v>172</v>
      </c>
      <c r="B169" s="128">
        <v>0.85</v>
      </c>
      <c r="C169" s="129">
        <f t="shared" si="37"/>
        <v>0.85</v>
      </c>
      <c r="D169" s="129">
        <f t="shared" si="37"/>
        <v>0.85</v>
      </c>
      <c r="E169" s="129">
        <f t="shared" si="37"/>
        <v>0.85</v>
      </c>
      <c r="F169" s="129">
        <f t="shared" si="37"/>
        <v>0.85</v>
      </c>
      <c r="G169" s="129">
        <f t="shared" si="37"/>
        <v>0.85</v>
      </c>
      <c r="H169" s="129">
        <f t="shared" si="37"/>
        <v>0.85</v>
      </c>
      <c r="I169" s="129">
        <f t="shared" si="37"/>
        <v>0.85</v>
      </c>
      <c r="J169" s="129">
        <f t="shared" si="37"/>
        <v>0.85</v>
      </c>
      <c r="K169" s="129">
        <f t="shared" si="37"/>
        <v>0.85</v>
      </c>
      <c r="L169" s="129">
        <f t="shared" si="37"/>
        <v>0.85</v>
      </c>
      <c r="M169" s="129">
        <f t="shared" si="37"/>
        <v>0.85</v>
      </c>
      <c r="N169" s="129">
        <f t="shared" si="37"/>
        <v>0.85</v>
      </c>
      <c r="O169" s="129">
        <f t="shared" si="37"/>
        <v>0.85</v>
      </c>
      <c r="P169" s="129">
        <f t="shared" si="37"/>
        <v>0.85</v>
      </c>
      <c r="Q169" s="129">
        <f t="shared" si="37"/>
        <v>0.85</v>
      </c>
      <c r="R169" s="129">
        <f t="shared" si="38"/>
        <v>0.85</v>
      </c>
      <c r="S169" s="129">
        <f t="shared" si="38"/>
        <v>0.85</v>
      </c>
      <c r="T169" s="129">
        <f t="shared" si="38"/>
        <v>0.85</v>
      </c>
      <c r="U169" s="129">
        <f t="shared" si="38"/>
        <v>0.85</v>
      </c>
      <c r="V169" s="129">
        <f t="shared" si="38"/>
        <v>0.85</v>
      </c>
      <c r="W169" s="129">
        <f t="shared" si="38"/>
        <v>0.85</v>
      </c>
      <c r="X169" s="129">
        <f t="shared" si="38"/>
        <v>0.85</v>
      </c>
      <c r="Y169" s="129">
        <f t="shared" si="38"/>
        <v>0.85</v>
      </c>
      <c r="Z169" s="129">
        <f t="shared" si="38"/>
        <v>0.85</v>
      </c>
      <c r="AA169" s="129">
        <f t="shared" si="38"/>
        <v>0.85</v>
      </c>
      <c r="AB169" s="129">
        <f t="shared" si="38"/>
        <v>0.85</v>
      </c>
      <c r="AC169" s="129">
        <f t="shared" si="38"/>
        <v>0.85</v>
      </c>
      <c r="AD169" s="129">
        <f t="shared" si="38"/>
        <v>0.85</v>
      </c>
      <c r="AE169" s="129">
        <f t="shared" si="38"/>
        <v>0.85</v>
      </c>
      <c r="AF169" s="129">
        <f t="shared" si="38"/>
        <v>0.85</v>
      </c>
      <c r="AG169" s="171">
        <v>2.4</v>
      </c>
      <c r="AH169" s="51"/>
      <c r="AI169" s="52"/>
      <c r="AK169" s="53"/>
    </row>
    <row r="170" spans="1:37" x14ac:dyDescent="0.25">
      <c r="A170" s="118" t="s">
        <v>173</v>
      </c>
      <c r="B170" s="128">
        <v>0.9</v>
      </c>
      <c r="C170" s="129">
        <f t="shared" si="37"/>
        <v>0.9</v>
      </c>
      <c r="D170" s="129">
        <f t="shared" si="37"/>
        <v>0.9</v>
      </c>
      <c r="E170" s="129">
        <f t="shared" si="37"/>
        <v>0.9</v>
      </c>
      <c r="F170" s="129">
        <f t="shared" si="37"/>
        <v>0.9</v>
      </c>
      <c r="G170" s="129">
        <f t="shared" si="37"/>
        <v>0.9</v>
      </c>
      <c r="H170" s="129">
        <f t="shared" si="37"/>
        <v>0.9</v>
      </c>
      <c r="I170" s="129">
        <f t="shared" si="37"/>
        <v>0.9</v>
      </c>
      <c r="J170" s="129">
        <f t="shared" si="37"/>
        <v>0.9</v>
      </c>
      <c r="K170" s="129">
        <f t="shared" si="37"/>
        <v>0.9</v>
      </c>
      <c r="L170" s="129">
        <f t="shared" si="37"/>
        <v>0.9</v>
      </c>
      <c r="M170" s="129">
        <f t="shared" si="37"/>
        <v>0.9</v>
      </c>
      <c r="N170" s="129">
        <f t="shared" si="37"/>
        <v>0.9</v>
      </c>
      <c r="O170" s="129">
        <f t="shared" si="37"/>
        <v>0.9</v>
      </c>
      <c r="P170" s="129">
        <f t="shared" si="37"/>
        <v>0.9</v>
      </c>
      <c r="Q170" s="129">
        <f t="shared" si="37"/>
        <v>0.9</v>
      </c>
      <c r="R170" s="129">
        <f t="shared" si="38"/>
        <v>0.9</v>
      </c>
      <c r="S170" s="129">
        <f t="shared" si="38"/>
        <v>0.9</v>
      </c>
      <c r="T170" s="129">
        <f t="shared" si="38"/>
        <v>0.9</v>
      </c>
      <c r="U170" s="129">
        <f t="shared" si="38"/>
        <v>0.9</v>
      </c>
      <c r="V170" s="129">
        <f t="shared" si="38"/>
        <v>0.9</v>
      </c>
      <c r="W170" s="129">
        <f t="shared" si="38"/>
        <v>0.9</v>
      </c>
      <c r="X170" s="129">
        <f t="shared" si="38"/>
        <v>0.9</v>
      </c>
      <c r="Y170" s="129">
        <f t="shared" si="38"/>
        <v>0.9</v>
      </c>
      <c r="Z170" s="129">
        <f t="shared" si="38"/>
        <v>0.9</v>
      </c>
      <c r="AA170" s="129">
        <f t="shared" si="38"/>
        <v>0.9</v>
      </c>
      <c r="AB170" s="129">
        <f t="shared" si="38"/>
        <v>0.9</v>
      </c>
      <c r="AC170" s="129">
        <f t="shared" si="38"/>
        <v>0.9</v>
      </c>
      <c r="AD170" s="129">
        <f t="shared" si="38"/>
        <v>0.9</v>
      </c>
      <c r="AE170" s="129">
        <f t="shared" si="38"/>
        <v>0.9</v>
      </c>
      <c r="AF170" s="129">
        <f t="shared" si="38"/>
        <v>0.9</v>
      </c>
      <c r="AG170" s="171">
        <v>2.2000000000000002</v>
      </c>
      <c r="AH170" s="51"/>
      <c r="AI170" s="52"/>
      <c r="AK170" s="53"/>
    </row>
    <row r="171" spans="1:37" x14ac:dyDescent="0.25">
      <c r="A171" s="118" t="s">
        <v>174</v>
      </c>
      <c r="B171" s="128">
        <v>0.44</v>
      </c>
      <c r="C171" s="129">
        <f t="shared" si="37"/>
        <v>0.44</v>
      </c>
      <c r="D171" s="129">
        <f t="shared" si="37"/>
        <v>0.44</v>
      </c>
      <c r="E171" s="129">
        <f t="shared" si="37"/>
        <v>0.44</v>
      </c>
      <c r="F171" s="129">
        <f t="shared" si="37"/>
        <v>0.44</v>
      </c>
      <c r="G171" s="129">
        <f t="shared" si="37"/>
        <v>0.44</v>
      </c>
      <c r="H171" s="129">
        <f t="shared" si="37"/>
        <v>0.44</v>
      </c>
      <c r="I171" s="129">
        <f t="shared" si="37"/>
        <v>0.44</v>
      </c>
      <c r="J171" s="129">
        <f t="shared" si="37"/>
        <v>0.44</v>
      </c>
      <c r="K171" s="129">
        <f t="shared" si="37"/>
        <v>0.44</v>
      </c>
      <c r="L171" s="129">
        <f t="shared" si="37"/>
        <v>0.44</v>
      </c>
      <c r="M171" s="129">
        <f t="shared" si="37"/>
        <v>0.44</v>
      </c>
      <c r="N171" s="129">
        <f t="shared" si="37"/>
        <v>0.44</v>
      </c>
      <c r="O171" s="129">
        <f t="shared" si="37"/>
        <v>0.44</v>
      </c>
      <c r="P171" s="129">
        <f t="shared" si="37"/>
        <v>0.44</v>
      </c>
      <c r="Q171" s="129">
        <f t="shared" si="37"/>
        <v>0.44</v>
      </c>
      <c r="R171" s="129">
        <f t="shared" si="38"/>
        <v>0.44</v>
      </c>
      <c r="S171" s="129">
        <f t="shared" si="38"/>
        <v>0.44</v>
      </c>
      <c r="T171" s="129">
        <f t="shared" si="38"/>
        <v>0.44</v>
      </c>
      <c r="U171" s="129">
        <f t="shared" si="38"/>
        <v>0.44</v>
      </c>
      <c r="V171" s="129">
        <f t="shared" si="38"/>
        <v>0.44</v>
      </c>
      <c r="W171" s="129">
        <f t="shared" si="38"/>
        <v>0.44</v>
      </c>
      <c r="X171" s="129">
        <f t="shared" si="38"/>
        <v>0.44</v>
      </c>
      <c r="Y171" s="129">
        <f t="shared" si="38"/>
        <v>0.44</v>
      </c>
      <c r="Z171" s="129">
        <f t="shared" si="38"/>
        <v>0.44</v>
      </c>
      <c r="AA171" s="129">
        <f t="shared" si="38"/>
        <v>0.44</v>
      </c>
      <c r="AB171" s="129">
        <f t="shared" si="38"/>
        <v>0.44</v>
      </c>
      <c r="AC171" s="129">
        <f t="shared" si="38"/>
        <v>0.44</v>
      </c>
      <c r="AD171" s="129">
        <f t="shared" si="38"/>
        <v>0.44</v>
      </c>
      <c r="AE171" s="129">
        <f t="shared" si="38"/>
        <v>0.44</v>
      </c>
      <c r="AF171" s="129">
        <f t="shared" si="38"/>
        <v>0.44</v>
      </c>
      <c r="AG171" s="171">
        <v>2</v>
      </c>
      <c r="AH171" s="51"/>
      <c r="AI171" s="52"/>
      <c r="AK171" s="53"/>
    </row>
    <row r="172" spans="1:37" x14ac:dyDescent="0.25">
      <c r="A172" s="118" t="s">
        <v>175</v>
      </c>
      <c r="B172" s="128">
        <v>2.1</v>
      </c>
      <c r="C172" s="129">
        <f t="shared" si="37"/>
        <v>2.1</v>
      </c>
      <c r="D172" s="129">
        <f t="shared" si="37"/>
        <v>2.1</v>
      </c>
      <c r="E172" s="129">
        <f t="shared" si="37"/>
        <v>2.1</v>
      </c>
      <c r="F172" s="129">
        <f t="shared" si="37"/>
        <v>2.1</v>
      </c>
      <c r="G172" s="129">
        <f t="shared" si="37"/>
        <v>2.1</v>
      </c>
      <c r="H172" s="129">
        <f t="shared" si="37"/>
        <v>2.1</v>
      </c>
      <c r="I172" s="129">
        <f t="shared" si="37"/>
        <v>2.1</v>
      </c>
      <c r="J172" s="129">
        <f t="shared" si="37"/>
        <v>2.1</v>
      </c>
      <c r="K172" s="129">
        <f t="shared" si="37"/>
        <v>2.1</v>
      </c>
      <c r="L172" s="129">
        <f t="shared" si="37"/>
        <v>2.1</v>
      </c>
      <c r="M172" s="129">
        <f t="shared" si="37"/>
        <v>2.1</v>
      </c>
      <c r="N172" s="129">
        <f t="shared" si="37"/>
        <v>2.1</v>
      </c>
      <c r="O172" s="129">
        <f t="shared" si="37"/>
        <v>2.1</v>
      </c>
      <c r="P172" s="129">
        <f t="shared" si="37"/>
        <v>2.1</v>
      </c>
      <c r="Q172" s="129">
        <f t="shared" si="37"/>
        <v>2.1</v>
      </c>
      <c r="R172" s="129">
        <f t="shared" si="38"/>
        <v>2.1</v>
      </c>
      <c r="S172" s="129">
        <f t="shared" si="38"/>
        <v>2.1</v>
      </c>
      <c r="T172" s="129">
        <f t="shared" si="38"/>
        <v>2.1</v>
      </c>
      <c r="U172" s="129">
        <f t="shared" si="38"/>
        <v>2.1</v>
      </c>
      <c r="V172" s="129">
        <f t="shared" si="38"/>
        <v>2.1</v>
      </c>
      <c r="W172" s="129">
        <f t="shared" si="38"/>
        <v>2.1</v>
      </c>
      <c r="X172" s="129">
        <f t="shared" si="38"/>
        <v>2.1</v>
      </c>
      <c r="Y172" s="129">
        <f t="shared" si="38"/>
        <v>2.1</v>
      </c>
      <c r="Z172" s="129">
        <f t="shared" si="38"/>
        <v>2.1</v>
      </c>
      <c r="AA172" s="129">
        <f t="shared" si="38"/>
        <v>2.1</v>
      </c>
      <c r="AB172" s="129">
        <f t="shared" si="38"/>
        <v>2.1</v>
      </c>
      <c r="AC172" s="129">
        <f t="shared" si="38"/>
        <v>2.1</v>
      </c>
      <c r="AD172" s="129">
        <f t="shared" si="38"/>
        <v>2.1</v>
      </c>
      <c r="AE172" s="129">
        <f t="shared" si="38"/>
        <v>2.1</v>
      </c>
      <c r="AF172" s="129">
        <f t="shared" si="38"/>
        <v>2.1</v>
      </c>
      <c r="AG172" s="171">
        <v>2</v>
      </c>
      <c r="AH172" s="51"/>
      <c r="AI172" s="52"/>
      <c r="AK172" s="53"/>
    </row>
    <row r="173" spans="1:37" x14ac:dyDescent="0.25">
      <c r="A173" s="118" t="s">
        <v>176</v>
      </c>
      <c r="B173" s="128">
        <v>0.9</v>
      </c>
      <c r="C173" s="129">
        <f t="shared" si="37"/>
        <v>0.9</v>
      </c>
      <c r="D173" s="129">
        <f t="shared" si="37"/>
        <v>0.9</v>
      </c>
      <c r="E173" s="129">
        <f t="shared" si="37"/>
        <v>0.9</v>
      </c>
      <c r="F173" s="129">
        <f t="shared" si="37"/>
        <v>0.9</v>
      </c>
      <c r="G173" s="129">
        <f t="shared" si="37"/>
        <v>0.9</v>
      </c>
      <c r="H173" s="129">
        <f t="shared" si="37"/>
        <v>0.9</v>
      </c>
      <c r="I173" s="129">
        <f t="shared" si="37"/>
        <v>0.9</v>
      </c>
      <c r="J173" s="129">
        <f t="shared" si="37"/>
        <v>0.9</v>
      </c>
      <c r="K173" s="129">
        <f t="shared" si="37"/>
        <v>0.9</v>
      </c>
      <c r="L173" s="129">
        <f t="shared" si="37"/>
        <v>0.9</v>
      </c>
      <c r="M173" s="129">
        <f t="shared" si="37"/>
        <v>0.9</v>
      </c>
      <c r="N173" s="129">
        <f t="shared" si="37"/>
        <v>0.9</v>
      </c>
      <c r="O173" s="129">
        <f t="shared" si="37"/>
        <v>0.9</v>
      </c>
      <c r="P173" s="129">
        <f t="shared" si="37"/>
        <v>0.9</v>
      </c>
      <c r="Q173" s="129">
        <f t="shared" si="37"/>
        <v>0.9</v>
      </c>
      <c r="R173" s="129">
        <f t="shared" si="38"/>
        <v>0.9</v>
      </c>
      <c r="S173" s="129">
        <f t="shared" si="38"/>
        <v>0.9</v>
      </c>
      <c r="T173" s="129">
        <f t="shared" si="38"/>
        <v>0.9</v>
      </c>
      <c r="U173" s="129">
        <f t="shared" si="38"/>
        <v>0.9</v>
      </c>
      <c r="V173" s="129">
        <f t="shared" si="38"/>
        <v>0.9</v>
      </c>
      <c r="W173" s="129">
        <f t="shared" si="38"/>
        <v>0.9</v>
      </c>
      <c r="X173" s="129">
        <f t="shared" si="38"/>
        <v>0.9</v>
      </c>
      <c r="Y173" s="129">
        <f t="shared" si="38"/>
        <v>0.9</v>
      </c>
      <c r="Z173" s="129">
        <f t="shared" si="38"/>
        <v>0.9</v>
      </c>
      <c r="AA173" s="129">
        <f t="shared" si="38"/>
        <v>0.9</v>
      </c>
      <c r="AB173" s="129">
        <f t="shared" si="38"/>
        <v>0.9</v>
      </c>
      <c r="AC173" s="129">
        <f t="shared" si="38"/>
        <v>0.9</v>
      </c>
      <c r="AD173" s="129">
        <f t="shared" si="38"/>
        <v>0.9</v>
      </c>
      <c r="AE173" s="129">
        <f t="shared" si="38"/>
        <v>0.9</v>
      </c>
      <c r="AF173" s="129">
        <f t="shared" si="38"/>
        <v>0.9</v>
      </c>
      <c r="AG173" s="171">
        <v>2</v>
      </c>
      <c r="AH173" s="51"/>
      <c r="AI173" s="52"/>
      <c r="AK173" s="53"/>
    </row>
    <row r="174" spans="1:37" x14ac:dyDescent="0.25">
      <c r="A174" s="118" t="s">
        <v>177</v>
      </c>
      <c r="B174" s="128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71">
        <v>1.8</v>
      </c>
      <c r="AH174" s="51"/>
      <c r="AI174" s="52"/>
      <c r="AK174" s="53"/>
    </row>
    <row r="175" spans="1:37" x14ac:dyDescent="0.25">
      <c r="A175" s="118" t="s">
        <v>178</v>
      </c>
      <c r="B175" s="128">
        <v>0.57999999999999996</v>
      </c>
      <c r="C175" s="129">
        <f t="shared" ref="C175:R187" si="39">B175</f>
        <v>0.57999999999999996</v>
      </c>
      <c r="D175" s="129">
        <f t="shared" si="39"/>
        <v>0.57999999999999996</v>
      </c>
      <c r="E175" s="129">
        <f t="shared" si="39"/>
        <v>0.57999999999999996</v>
      </c>
      <c r="F175" s="129">
        <f t="shared" si="39"/>
        <v>0.57999999999999996</v>
      </c>
      <c r="G175" s="129">
        <f t="shared" si="39"/>
        <v>0.57999999999999996</v>
      </c>
      <c r="H175" s="129">
        <f t="shared" si="39"/>
        <v>0.57999999999999996</v>
      </c>
      <c r="I175" s="129">
        <f t="shared" si="39"/>
        <v>0.57999999999999996</v>
      </c>
      <c r="J175" s="129">
        <f t="shared" si="39"/>
        <v>0.57999999999999996</v>
      </c>
      <c r="K175" s="129">
        <f t="shared" si="39"/>
        <v>0.57999999999999996</v>
      </c>
      <c r="L175" s="129">
        <f t="shared" si="39"/>
        <v>0.57999999999999996</v>
      </c>
      <c r="M175" s="129">
        <f t="shared" si="39"/>
        <v>0.57999999999999996</v>
      </c>
      <c r="N175" s="129">
        <f t="shared" si="39"/>
        <v>0.57999999999999996</v>
      </c>
      <c r="O175" s="129">
        <f t="shared" si="39"/>
        <v>0.57999999999999996</v>
      </c>
      <c r="P175" s="129">
        <f t="shared" si="39"/>
        <v>0.57999999999999996</v>
      </c>
      <c r="Q175" s="129">
        <f t="shared" si="39"/>
        <v>0.57999999999999996</v>
      </c>
      <c r="R175" s="129">
        <f t="shared" si="39"/>
        <v>0.57999999999999996</v>
      </c>
      <c r="S175" s="129">
        <f t="shared" ref="R175:AF187" si="40">R175</f>
        <v>0.57999999999999996</v>
      </c>
      <c r="T175" s="129">
        <f t="shared" si="40"/>
        <v>0.57999999999999996</v>
      </c>
      <c r="U175" s="129">
        <f t="shared" si="40"/>
        <v>0.57999999999999996</v>
      </c>
      <c r="V175" s="129">
        <f t="shared" si="40"/>
        <v>0.57999999999999996</v>
      </c>
      <c r="W175" s="129">
        <f t="shared" si="40"/>
        <v>0.57999999999999996</v>
      </c>
      <c r="X175" s="129">
        <f t="shared" si="40"/>
        <v>0.57999999999999996</v>
      </c>
      <c r="Y175" s="129">
        <f t="shared" si="40"/>
        <v>0.57999999999999996</v>
      </c>
      <c r="Z175" s="129">
        <f t="shared" si="40"/>
        <v>0.57999999999999996</v>
      </c>
      <c r="AA175" s="129">
        <f t="shared" si="40"/>
        <v>0.57999999999999996</v>
      </c>
      <c r="AB175" s="129">
        <f t="shared" si="40"/>
        <v>0.57999999999999996</v>
      </c>
      <c r="AC175" s="129">
        <f t="shared" si="40"/>
        <v>0.57999999999999996</v>
      </c>
      <c r="AD175" s="129">
        <f t="shared" si="40"/>
        <v>0.57999999999999996</v>
      </c>
      <c r="AE175" s="129">
        <f t="shared" si="40"/>
        <v>0.57999999999999996</v>
      </c>
      <c r="AF175" s="129">
        <f t="shared" si="40"/>
        <v>0.57999999999999996</v>
      </c>
      <c r="AG175" s="171">
        <v>1.8</v>
      </c>
      <c r="AH175" s="51"/>
      <c r="AI175" s="52"/>
      <c r="AK175" s="53"/>
    </row>
    <row r="176" spans="1:37" x14ac:dyDescent="0.25">
      <c r="A176" s="118" t="s">
        <v>179</v>
      </c>
      <c r="B176" s="128">
        <v>0.8</v>
      </c>
      <c r="C176" s="129">
        <f t="shared" si="39"/>
        <v>0.8</v>
      </c>
      <c r="D176" s="129">
        <f t="shared" si="39"/>
        <v>0.8</v>
      </c>
      <c r="E176" s="129">
        <f t="shared" si="39"/>
        <v>0.8</v>
      </c>
      <c r="F176" s="129">
        <f t="shared" si="39"/>
        <v>0.8</v>
      </c>
      <c r="G176" s="129">
        <f t="shared" si="39"/>
        <v>0.8</v>
      </c>
      <c r="H176" s="129">
        <f t="shared" si="39"/>
        <v>0.8</v>
      </c>
      <c r="I176" s="129">
        <f t="shared" si="39"/>
        <v>0.8</v>
      </c>
      <c r="J176" s="129">
        <f t="shared" si="39"/>
        <v>0.8</v>
      </c>
      <c r="K176" s="129">
        <f t="shared" si="39"/>
        <v>0.8</v>
      </c>
      <c r="L176" s="129">
        <f t="shared" si="39"/>
        <v>0.8</v>
      </c>
      <c r="M176" s="129">
        <f t="shared" si="39"/>
        <v>0.8</v>
      </c>
      <c r="N176" s="129">
        <f t="shared" si="39"/>
        <v>0.8</v>
      </c>
      <c r="O176" s="129">
        <f t="shared" si="39"/>
        <v>0.8</v>
      </c>
      <c r="P176" s="129">
        <f t="shared" si="39"/>
        <v>0.8</v>
      </c>
      <c r="Q176" s="129">
        <f t="shared" si="39"/>
        <v>0.8</v>
      </c>
      <c r="R176" s="129">
        <f t="shared" si="39"/>
        <v>0.8</v>
      </c>
      <c r="S176" s="129">
        <f t="shared" si="40"/>
        <v>0.8</v>
      </c>
      <c r="T176" s="129">
        <f t="shared" si="40"/>
        <v>0.8</v>
      </c>
      <c r="U176" s="129">
        <f t="shared" si="40"/>
        <v>0.8</v>
      </c>
      <c r="V176" s="129">
        <f t="shared" si="40"/>
        <v>0.8</v>
      </c>
      <c r="W176" s="129">
        <f t="shared" si="40"/>
        <v>0.8</v>
      </c>
      <c r="X176" s="129">
        <f t="shared" si="40"/>
        <v>0.8</v>
      </c>
      <c r="Y176" s="129">
        <f t="shared" si="40"/>
        <v>0.8</v>
      </c>
      <c r="Z176" s="129">
        <f t="shared" si="40"/>
        <v>0.8</v>
      </c>
      <c r="AA176" s="129">
        <f t="shared" si="40"/>
        <v>0.8</v>
      </c>
      <c r="AB176" s="129">
        <f t="shared" si="40"/>
        <v>0.8</v>
      </c>
      <c r="AC176" s="129">
        <f t="shared" si="40"/>
        <v>0.8</v>
      </c>
      <c r="AD176" s="129">
        <f t="shared" si="40"/>
        <v>0.8</v>
      </c>
      <c r="AE176" s="129">
        <f t="shared" si="40"/>
        <v>0.8</v>
      </c>
      <c r="AF176" s="129">
        <f t="shared" si="40"/>
        <v>0.8</v>
      </c>
      <c r="AG176" s="171">
        <v>1.65</v>
      </c>
      <c r="AH176" s="51"/>
      <c r="AI176" s="52"/>
      <c r="AK176" s="53"/>
    </row>
    <row r="177" spans="1:37" x14ac:dyDescent="0.25">
      <c r="A177" s="118" t="s">
        <v>211</v>
      </c>
      <c r="B177" s="128">
        <v>0</v>
      </c>
      <c r="C177" s="129">
        <f t="shared" si="39"/>
        <v>0</v>
      </c>
      <c r="D177" s="129">
        <f t="shared" si="39"/>
        <v>0</v>
      </c>
      <c r="E177" s="129">
        <f t="shared" si="39"/>
        <v>0</v>
      </c>
      <c r="F177" s="129">
        <f t="shared" si="39"/>
        <v>0</v>
      </c>
      <c r="G177" s="129">
        <f t="shared" si="39"/>
        <v>0</v>
      </c>
      <c r="H177" s="129">
        <f t="shared" si="39"/>
        <v>0</v>
      </c>
      <c r="I177" s="129">
        <f t="shared" si="39"/>
        <v>0</v>
      </c>
      <c r="J177" s="129">
        <f t="shared" si="39"/>
        <v>0</v>
      </c>
      <c r="K177" s="129">
        <f t="shared" si="39"/>
        <v>0</v>
      </c>
      <c r="L177" s="129">
        <f t="shared" si="39"/>
        <v>0</v>
      </c>
      <c r="M177" s="129">
        <f t="shared" si="39"/>
        <v>0</v>
      </c>
      <c r="N177" s="129">
        <f t="shared" si="39"/>
        <v>0</v>
      </c>
      <c r="O177" s="129">
        <f t="shared" si="39"/>
        <v>0</v>
      </c>
      <c r="P177" s="129">
        <f t="shared" si="39"/>
        <v>0</v>
      </c>
      <c r="Q177" s="129">
        <f t="shared" si="39"/>
        <v>0</v>
      </c>
      <c r="R177" s="129">
        <f t="shared" si="39"/>
        <v>0</v>
      </c>
      <c r="S177" s="129">
        <f t="shared" si="40"/>
        <v>0</v>
      </c>
      <c r="T177" s="129">
        <f t="shared" si="40"/>
        <v>0</v>
      </c>
      <c r="U177" s="129">
        <f t="shared" si="40"/>
        <v>0</v>
      </c>
      <c r="V177" s="129">
        <f t="shared" si="40"/>
        <v>0</v>
      </c>
      <c r="W177" s="129">
        <f t="shared" si="40"/>
        <v>0</v>
      </c>
      <c r="X177" s="129">
        <f t="shared" si="40"/>
        <v>0</v>
      </c>
      <c r="Y177" s="129">
        <f t="shared" si="40"/>
        <v>0</v>
      </c>
      <c r="Z177" s="129">
        <f t="shared" si="40"/>
        <v>0</v>
      </c>
      <c r="AA177" s="129">
        <f t="shared" si="40"/>
        <v>0</v>
      </c>
      <c r="AB177" s="129">
        <f t="shared" si="40"/>
        <v>0</v>
      </c>
      <c r="AC177" s="129">
        <f t="shared" si="40"/>
        <v>0</v>
      </c>
      <c r="AD177" s="129">
        <f t="shared" si="40"/>
        <v>0</v>
      </c>
      <c r="AE177" s="129">
        <f t="shared" si="40"/>
        <v>0</v>
      </c>
      <c r="AF177" s="129">
        <f t="shared" si="40"/>
        <v>0</v>
      </c>
      <c r="AG177" s="171">
        <v>1.5</v>
      </c>
      <c r="AH177" s="51"/>
      <c r="AI177" s="52"/>
      <c r="AK177" s="53"/>
    </row>
    <row r="178" spans="1:37" x14ac:dyDescent="0.25">
      <c r="A178" s="118" t="s">
        <v>180</v>
      </c>
      <c r="B178" s="128">
        <v>0.6</v>
      </c>
      <c r="C178" s="129">
        <f t="shared" si="39"/>
        <v>0.6</v>
      </c>
      <c r="D178" s="129">
        <f t="shared" si="39"/>
        <v>0.6</v>
      </c>
      <c r="E178" s="129">
        <f t="shared" si="39"/>
        <v>0.6</v>
      </c>
      <c r="F178" s="129">
        <f t="shared" si="39"/>
        <v>0.6</v>
      </c>
      <c r="G178" s="129">
        <f t="shared" si="39"/>
        <v>0.6</v>
      </c>
      <c r="H178" s="129">
        <f t="shared" si="39"/>
        <v>0.6</v>
      </c>
      <c r="I178" s="129">
        <f t="shared" si="39"/>
        <v>0.6</v>
      </c>
      <c r="J178" s="129">
        <f t="shared" si="39"/>
        <v>0.6</v>
      </c>
      <c r="K178" s="129">
        <f t="shared" si="39"/>
        <v>0.6</v>
      </c>
      <c r="L178" s="129">
        <f t="shared" si="39"/>
        <v>0.6</v>
      </c>
      <c r="M178" s="129">
        <f t="shared" si="39"/>
        <v>0.6</v>
      </c>
      <c r="N178" s="129">
        <f t="shared" si="39"/>
        <v>0.6</v>
      </c>
      <c r="O178" s="129">
        <f t="shared" si="39"/>
        <v>0.6</v>
      </c>
      <c r="P178" s="129">
        <f t="shared" si="39"/>
        <v>0.6</v>
      </c>
      <c r="Q178" s="129">
        <f t="shared" si="39"/>
        <v>0.6</v>
      </c>
      <c r="R178" s="129">
        <f t="shared" si="39"/>
        <v>0.6</v>
      </c>
      <c r="S178" s="129">
        <f t="shared" si="40"/>
        <v>0.6</v>
      </c>
      <c r="T178" s="129">
        <f t="shared" si="40"/>
        <v>0.6</v>
      </c>
      <c r="U178" s="129">
        <f t="shared" si="40"/>
        <v>0.6</v>
      </c>
      <c r="V178" s="129">
        <f t="shared" si="40"/>
        <v>0.6</v>
      </c>
      <c r="W178" s="129">
        <f t="shared" si="40"/>
        <v>0.6</v>
      </c>
      <c r="X178" s="129">
        <f t="shared" si="40"/>
        <v>0.6</v>
      </c>
      <c r="Y178" s="129">
        <f t="shared" si="40"/>
        <v>0.6</v>
      </c>
      <c r="Z178" s="129">
        <f t="shared" si="40"/>
        <v>0.6</v>
      </c>
      <c r="AA178" s="129">
        <f t="shared" si="40"/>
        <v>0.6</v>
      </c>
      <c r="AB178" s="129">
        <f t="shared" si="40"/>
        <v>0.6</v>
      </c>
      <c r="AC178" s="129">
        <f t="shared" si="40"/>
        <v>0.6</v>
      </c>
      <c r="AD178" s="129">
        <f t="shared" si="40"/>
        <v>0.6</v>
      </c>
      <c r="AE178" s="129">
        <f t="shared" si="40"/>
        <v>0.6</v>
      </c>
      <c r="AF178" s="129">
        <f t="shared" si="40"/>
        <v>0.6</v>
      </c>
      <c r="AG178" s="171">
        <v>0.998</v>
      </c>
      <c r="AH178" s="51"/>
      <c r="AI178" s="52"/>
      <c r="AK178" s="53"/>
    </row>
    <row r="179" spans="1:37" x14ac:dyDescent="0.25">
      <c r="A179" s="118" t="s">
        <v>181</v>
      </c>
      <c r="B179" s="128">
        <v>0.6</v>
      </c>
      <c r="C179" s="129">
        <f t="shared" si="39"/>
        <v>0.6</v>
      </c>
      <c r="D179" s="129">
        <f t="shared" si="39"/>
        <v>0.6</v>
      </c>
      <c r="E179" s="129">
        <f t="shared" si="39"/>
        <v>0.6</v>
      </c>
      <c r="F179" s="129">
        <f t="shared" si="39"/>
        <v>0.6</v>
      </c>
      <c r="G179" s="129">
        <f t="shared" si="39"/>
        <v>0.6</v>
      </c>
      <c r="H179" s="129">
        <f t="shared" si="39"/>
        <v>0.6</v>
      </c>
      <c r="I179" s="129">
        <f t="shared" si="39"/>
        <v>0.6</v>
      </c>
      <c r="J179" s="129">
        <f t="shared" si="39"/>
        <v>0.6</v>
      </c>
      <c r="K179" s="129">
        <f t="shared" si="39"/>
        <v>0.6</v>
      </c>
      <c r="L179" s="129">
        <f t="shared" si="39"/>
        <v>0.6</v>
      </c>
      <c r="M179" s="129">
        <f t="shared" si="39"/>
        <v>0.6</v>
      </c>
      <c r="N179" s="129">
        <f t="shared" si="39"/>
        <v>0.6</v>
      </c>
      <c r="O179" s="129">
        <f t="shared" si="39"/>
        <v>0.6</v>
      </c>
      <c r="P179" s="129">
        <f t="shared" si="39"/>
        <v>0.6</v>
      </c>
      <c r="Q179" s="129">
        <f t="shared" si="39"/>
        <v>0.6</v>
      </c>
      <c r="R179" s="129">
        <f t="shared" si="39"/>
        <v>0.6</v>
      </c>
      <c r="S179" s="129">
        <f t="shared" si="40"/>
        <v>0.6</v>
      </c>
      <c r="T179" s="129">
        <f t="shared" si="40"/>
        <v>0.6</v>
      </c>
      <c r="U179" s="129">
        <f t="shared" si="40"/>
        <v>0.6</v>
      </c>
      <c r="V179" s="129">
        <f t="shared" si="40"/>
        <v>0.6</v>
      </c>
      <c r="W179" s="129">
        <f t="shared" si="40"/>
        <v>0.6</v>
      </c>
      <c r="X179" s="129">
        <f t="shared" si="40"/>
        <v>0.6</v>
      </c>
      <c r="Y179" s="129">
        <f t="shared" si="40"/>
        <v>0.6</v>
      </c>
      <c r="Z179" s="129">
        <f t="shared" si="40"/>
        <v>0.6</v>
      </c>
      <c r="AA179" s="129">
        <f t="shared" si="40"/>
        <v>0.6</v>
      </c>
      <c r="AB179" s="129">
        <f t="shared" si="40"/>
        <v>0.6</v>
      </c>
      <c r="AC179" s="129">
        <f t="shared" si="40"/>
        <v>0.6</v>
      </c>
      <c r="AD179" s="129">
        <f t="shared" si="40"/>
        <v>0.6</v>
      </c>
      <c r="AE179" s="129">
        <f t="shared" si="40"/>
        <v>0.6</v>
      </c>
      <c r="AF179" s="129">
        <f t="shared" si="40"/>
        <v>0.6</v>
      </c>
      <c r="AG179" s="171">
        <v>0.997</v>
      </c>
      <c r="AH179" s="51"/>
      <c r="AI179" s="52"/>
      <c r="AK179" s="53"/>
    </row>
    <row r="180" spans="1:37" x14ac:dyDescent="0.25">
      <c r="A180" s="118" t="s">
        <v>182</v>
      </c>
      <c r="B180" s="128">
        <v>0.35</v>
      </c>
      <c r="C180" s="129">
        <f t="shared" si="39"/>
        <v>0.35</v>
      </c>
      <c r="D180" s="129">
        <f t="shared" si="39"/>
        <v>0.35</v>
      </c>
      <c r="E180" s="129">
        <f t="shared" si="39"/>
        <v>0.35</v>
      </c>
      <c r="F180" s="129">
        <f t="shared" si="39"/>
        <v>0.35</v>
      </c>
      <c r="G180" s="129">
        <f t="shared" si="39"/>
        <v>0.35</v>
      </c>
      <c r="H180" s="129">
        <f t="shared" si="39"/>
        <v>0.35</v>
      </c>
      <c r="I180" s="129">
        <f t="shared" si="39"/>
        <v>0.35</v>
      </c>
      <c r="J180" s="129">
        <f t="shared" si="39"/>
        <v>0.35</v>
      </c>
      <c r="K180" s="129">
        <f t="shared" si="39"/>
        <v>0.35</v>
      </c>
      <c r="L180" s="129">
        <f t="shared" si="39"/>
        <v>0.35</v>
      </c>
      <c r="M180" s="129">
        <f t="shared" si="39"/>
        <v>0.35</v>
      </c>
      <c r="N180" s="129">
        <f t="shared" si="39"/>
        <v>0.35</v>
      </c>
      <c r="O180" s="129">
        <f t="shared" si="39"/>
        <v>0.35</v>
      </c>
      <c r="P180" s="129">
        <f t="shared" si="39"/>
        <v>0.35</v>
      </c>
      <c r="Q180" s="129">
        <f t="shared" si="39"/>
        <v>0.35</v>
      </c>
      <c r="R180" s="129">
        <f t="shared" si="39"/>
        <v>0.35</v>
      </c>
      <c r="S180" s="129">
        <f t="shared" si="40"/>
        <v>0.35</v>
      </c>
      <c r="T180" s="129">
        <f t="shared" si="40"/>
        <v>0.35</v>
      </c>
      <c r="U180" s="129">
        <f t="shared" si="40"/>
        <v>0.35</v>
      </c>
      <c r="V180" s="129">
        <f t="shared" si="40"/>
        <v>0.35</v>
      </c>
      <c r="W180" s="129">
        <f t="shared" si="40"/>
        <v>0.35</v>
      </c>
      <c r="X180" s="129">
        <f t="shared" si="40"/>
        <v>0.35</v>
      </c>
      <c r="Y180" s="129">
        <f t="shared" si="40"/>
        <v>0.35</v>
      </c>
      <c r="Z180" s="129">
        <f t="shared" si="40"/>
        <v>0.35</v>
      </c>
      <c r="AA180" s="129">
        <f t="shared" si="40"/>
        <v>0.35</v>
      </c>
      <c r="AB180" s="129">
        <f t="shared" si="40"/>
        <v>0.35</v>
      </c>
      <c r="AC180" s="129">
        <f t="shared" si="40"/>
        <v>0.35</v>
      </c>
      <c r="AD180" s="129">
        <f t="shared" si="40"/>
        <v>0.35</v>
      </c>
      <c r="AE180" s="129">
        <f t="shared" si="40"/>
        <v>0.35</v>
      </c>
      <c r="AF180" s="129">
        <f t="shared" si="40"/>
        <v>0.35</v>
      </c>
      <c r="AG180" s="171">
        <v>0.997</v>
      </c>
      <c r="AH180" s="51"/>
      <c r="AI180" s="52"/>
      <c r="AK180" s="53"/>
    </row>
    <row r="181" spans="1:37" x14ac:dyDescent="0.25">
      <c r="A181" s="118" t="s">
        <v>183</v>
      </c>
      <c r="B181" s="128">
        <v>0.28999999999999998</v>
      </c>
      <c r="C181" s="129">
        <f t="shared" si="39"/>
        <v>0.28999999999999998</v>
      </c>
      <c r="D181" s="129">
        <f t="shared" si="39"/>
        <v>0.28999999999999998</v>
      </c>
      <c r="E181" s="129">
        <f t="shared" si="39"/>
        <v>0.28999999999999998</v>
      </c>
      <c r="F181" s="129">
        <f t="shared" si="39"/>
        <v>0.28999999999999998</v>
      </c>
      <c r="G181" s="129">
        <f t="shared" si="39"/>
        <v>0.28999999999999998</v>
      </c>
      <c r="H181" s="129">
        <f t="shared" si="39"/>
        <v>0.28999999999999998</v>
      </c>
      <c r="I181" s="129">
        <f t="shared" si="39"/>
        <v>0.28999999999999998</v>
      </c>
      <c r="J181" s="129">
        <f t="shared" si="39"/>
        <v>0.28999999999999998</v>
      </c>
      <c r="K181" s="129">
        <f t="shared" si="39"/>
        <v>0.28999999999999998</v>
      </c>
      <c r="L181" s="129">
        <f t="shared" si="39"/>
        <v>0.28999999999999998</v>
      </c>
      <c r="M181" s="129">
        <f t="shared" si="39"/>
        <v>0.28999999999999998</v>
      </c>
      <c r="N181" s="129">
        <f t="shared" si="39"/>
        <v>0.28999999999999998</v>
      </c>
      <c r="O181" s="129">
        <f t="shared" si="39"/>
        <v>0.28999999999999998</v>
      </c>
      <c r="P181" s="129">
        <f t="shared" si="39"/>
        <v>0.28999999999999998</v>
      </c>
      <c r="Q181" s="129">
        <f t="shared" si="39"/>
        <v>0.28999999999999998</v>
      </c>
      <c r="R181" s="129">
        <f t="shared" si="39"/>
        <v>0.28999999999999998</v>
      </c>
      <c r="S181" s="129">
        <f t="shared" si="40"/>
        <v>0.28999999999999998</v>
      </c>
      <c r="T181" s="129">
        <f t="shared" si="40"/>
        <v>0.28999999999999998</v>
      </c>
      <c r="U181" s="129">
        <f t="shared" si="40"/>
        <v>0.28999999999999998</v>
      </c>
      <c r="V181" s="129">
        <f t="shared" si="40"/>
        <v>0.28999999999999998</v>
      </c>
      <c r="W181" s="129">
        <f t="shared" si="40"/>
        <v>0.28999999999999998</v>
      </c>
      <c r="X181" s="129">
        <f t="shared" si="40"/>
        <v>0.28999999999999998</v>
      </c>
      <c r="Y181" s="129">
        <f t="shared" si="40"/>
        <v>0.28999999999999998</v>
      </c>
      <c r="Z181" s="129">
        <f t="shared" si="40"/>
        <v>0.28999999999999998</v>
      </c>
      <c r="AA181" s="129">
        <f t="shared" si="40"/>
        <v>0.28999999999999998</v>
      </c>
      <c r="AB181" s="129">
        <f t="shared" si="40"/>
        <v>0.28999999999999998</v>
      </c>
      <c r="AC181" s="129">
        <f t="shared" si="40"/>
        <v>0.28999999999999998</v>
      </c>
      <c r="AD181" s="129">
        <f t="shared" si="40"/>
        <v>0.28999999999999998</v>
      </c>
      <c r="AE181" s="129">
        <f t="shared" si="40"/>
        <v>0.28999999999999998</v>
      </c>
      <c r="AF181" s="129">
        <f t="shared" si="40"/>
        <v>0.28999999999999998</v>
      </c>
      <c r="AG181" s="171">
        <v>0.996</v>
      </c>
      <c r="AH181" s="51"/>
      <c r="AI181" s="52"/>
      <c r="AK181" s="53"/>
    </row>
    <row r="182" spans="1:37" x14ac:dyDescent="0.25">
      <c r="A182" s="118" t="s">
        <v>184</v>
      </c>
      <c r="B182" s="128">
        <v>0.06</v>
      </c>
      <c r="C182" s="129">
        <f t="shared" si="39"/>
        <v>0.06</v>
      </c>
      <c r="D182" s="129">
        <f t="shared" si="39"/>
        <v>0.06</v>
      </c>
      <c r="E182" s="129">
        <f t="shared" si="39"/>
        <v>0.06</v>
      </c>
      <c r="F182" s="129">
        <f t="shared" si="39"/>
        <v>0.06</v>
      </c>
      <c r="G182" s="129">
        <f t="shared" si="39"/>
        <v>0.06</v>
      </c>
      <c r="H182" s="129">
        <f t="shared" si="39"/>
        <v>0.06</v>
      </c>
      <c r="I182" s="129">
        <f t="shared" si="39"/>
        <v>0.06</v>
      </c>
      <c r="J182" s="129">
        <f t="shared" si="39"/>
        <v>0.06</v>
      </c>
      <c r="K182" s="129">
        <f t="shared" si="39"/>
        <v>0.06</v>
      </c>
      <c r="L182" s="129">
        <f t="shared" si="39"/>
        <v>0.06</v>
      </c>
      <c r="M182" s="129">
        <f t="shared" si="39"/>
        <v>0.06</v>
      </c>
      <c r="N182" s="129">
        <f t="shared" si="39"/>
        <v>0.06</v>
      </c>
      <c r="O182" s="129">
        <f t="shared" si="39"/>
        <v>0.06</v>
      </c>
      <c r="P182" s="129">
        <f t="shared" si="39"/>
        <v>0.06</v>
      </c>
      <c r="Q182" s="129">
        <f t="shared" si="39"/>
        <v>0.06</v>
      </c>
      <c r="R182" s="129">
        <f t="shared" si="39"/>
        <v>0.06</v>
      </c>
      <c r="S182" s="129">
        <f t="shared" si="40"/>
        <v>0.06</v>
      </c>
      <c r="T182" s="129">
        <f t="shared" si="40"/>
        <v>0.06</v>
      </c>
      <c r="U182" s="129">
        <f t="shared" si="40"/>
        <v>0.06</v>
      </c>
      <c r="V182" s="129">
        <f t="shared" si="40"/>
        <v>0.06</v>
      </c>
      <c r="W182" s="129">
        <f t="shared" si="40"/>
        <v>0.06</v>
      </c>
      <c r="X182" s="129">
        <f t="shared" si="40"/>
        <v>0.06</v>
      </c>
      <c r="Y182" s="129">
        <f t="shared" si="40"/>
        <v>0.06</v>
      </c>
      <c r="Z182" s="129">
        <f t="shared" si="40"/>
        <v>0.06</v>
      </c>
      <c r="AA182" s="129">
        <f t="shared" si="40"/>
        <v>0.06</v>
      </c>
      <c r="AB182" s="129">
        <f t="shared" si="40"/>
        <v>0.06</v>
      </c>
      <c r="AC182" s="129">
        <f t="shared" si="40"/>
        <v>0.06</v>
      </c>
      <c r="AD182" s="129">
        <f t="shared" si="40"/>
        <v>0.06</v>
      </c>
      <c r="AE182" s="129">
        <f t="shared" si="40"/>
        <v>0.06</v>
      </c>
      <c r="AF182" s="129">
        <f t="shared" si="40"/>
        <v>0.06</v>
      </c>
      <c r="AG182" s="171">
        <v>0.996</v>
      </c>
      <c r="AH182" s="51"/>
      <c r="AI182" s="52"/>
      <c r="AK182" s="53"/>
    </row>
    <row r="183" spans="1:37" x14ac:dyDescent="0.25">
      <c r="A183" s="118" t="s">
        <v>185</v>
      </c>
      <c r="B183" s="128">
        <v>0.11</v>
      </c>
      <c r="C183" s="129">
        <f t="shared" si="39"/>
        <v>0.11</v>
      </c>
      <c r="D183" s="129">
        <f t="shared" si="39"/>
        <v>0.11</v>
      </c>
      <c r="E183" s="129">
        <f t="shared" si="39"/>
        <v>0.11</v>
      </c>
      <c r="F183" s="129">
        <f t="shared" si="39"/>
        <v>0.11</v>
      </c>
      <c r="G183" s="129">
        <f t="shared" si="39"/>
        <v>0.11</v>
      </c>
      <c r="H183" s="129">
        <f t="shared" si="39"/>
        <v>0.11</v>
      </c>
      <c r="I183" s="129">
        <f t="shared" si="39"/>
        <v>0.11</v>
      </c>
      <c r="J183" s="129">
        <f t="shared" si="39"/>
        <v>0.11</v>
      </c>
      <c r="K183" s="129">
        <f t="shared" si="39"/>
        <v>0.11</v>
      </c>
      <c r="L183" s="129">
        <f t="shared" si="39"/>
        <v>0.11</v>
      </c>
      <c r="M183" s="129">
        <f t="shared" si="39"/>
        <v>0.11</v>
      </c>
      <c r="N183" s="129">
        <f t="shared" si="39"/>
        <v>0.11</v>
      </c>
      <c r="O183" s="129">
        <f t="shared" si="39"/>
        <v>0.11</v>
      </c>
      <c r="P183" s="129">
        <f t="shared" si="39"/>
        <v>0.11</v>
      </c>
      <c r="Q183" s="129">
        <f t="shared" si="39"/>
        <v>0.11</v>
      </c>
      <c r="R183" s="129">
        <f t="shared" si="39"/>
        <v>0.11</v>
      </c>
      <c r="S183" s="129">
        <f t="shared" si="40"/>
        <v>0.11</v>
      </c>
      <c r="T183" s="129">
        <f t="shared" si="40"/>
        <v>0.11</v>
      </c>
      <c r="U183" s="129">
        <f t="shared" si="40"/>
        <v>0.11</v>
      </c>
      <c r="V183" s="129">
        <f t="shared" si="40"/>
        <v>0.11</v>
      </c>
      <c r="W183" s="129">
        <f t="shared" si="40"/>
        <v>0.11</v>
      </c>
      <c r="X183" s="129">
        <f t="shared" si="40"/>
        <v>0.11</v>
      </c>
      <c r="Y183" s="129">
        <f t="shared" si="40"/>
        <v>0.11</v>
      </c>
      <c r="Z183" s="129">
        <f t="shared" si="40"/>
        <v>0.11</v>
      </c>
      <c r="AA183" s="129">
        <f t="shared" si="40"/>
        <v>0.11</v>
      </c>
      <c r="AB183" s="129">
        <f t="shared" si="40"/>
        <v>0.11</v>
      </c>
      <c r="AC183" s="129">
        <f t="shared" si="40"/>
        <v>0.11</v>
      </c>
      <c r="AD183" s="129">
        <f t="shared" si="40"/>
        <v>0.11</v>
      </c>
      <c r="AE183" s="129">
        <f t="shared" si="40"/>
        <v>0.11</v>
      </c>
      <c r="AF183" s="129">
        <f t="shared" si="40"/>
        <v>0.11</v>
      </c>
      <c r="AG183" s="171">
        <v>0.996</v>
      </c>
      <c r="AH183" s="51"/>
      <c r="AI183" s="52"/>
      <c r="AK183" s="53"/>
    </row>
    <row r="184" spans="1:37" x14ac:dyDescent="0.25">
      <c r="A184" s="118" t="s">
        <v>186</v>
      </c>
      <c r="B184" s="128">
        <v>0.1</v>
      </c>
      <c r="C184" s="129">
        <f t="shared" si="39"/>
        <v>0.1</v>
      </c>
      <c r="D184" s="129">
        <f t="shared" si="39"/>
        <v>0.1</v>
      </c>
      <c r="E184" s="129">
        <f t="shared" si="39"/>
        <v>0.1</v>
      </c>
      <c r="F184" s="129">
        <f t="shared" si="39"/>
        <v>0.1</v>
      </c>
      <c r="G184" s="129">
        <f t="shared" si="39"/>
        <v>0.1</v>
      </c>
      <c r="H184" s="129">
        <f t="shared" si="39"/>
        <v>0.1</v>
      </c>
      <c r="I184" s="129">
        <f t="shared" si="39"/>
        <v>0.1</v>
      </c>
      <c r="J184" s="129">
        <f t="shared" si="39"/>
        <v>0.1</v>
      </c>
      <c r="K184" s="129">
        <f t="shared" si="39"/>
        <v>0.1</v>
      </c>
      <c r="L184" s="129">
        <f t="shared" si="39"/>
        <v>0.1</v>
      </c>
      <c r="M184" s="129">
        <f t="shared" si="39"/>
        <v>0.1</v>
      </c>
      <c r="N184" s="129">
        <f t="shared" si="39"/>
        <v>0.1</v>
      </c>
      <c r="O184" s="129">
        <f t="shared" si="39"/>
        <v>0.1</v>
      </c>
      <c r="P184" s="129">
        <f t="shared" si="39"/>
        <v>0.1</v>
      </c>
      <c r="Q184" s="129">
        <f t="shared" si="39"/>
        <v>0.1</v>
      </c>
      <c r="R184" s="129">
        <f t="shared" si="40"/>
        <v>0.1</v>
      </c>
      <c r="S184" s="129">
        <f t="shared" si="40"/>
        <v>0.1</v>
      </c>
      <c r="T184" s="129">
        <f t="shared" si="40"/>
        <v>0.1</v>
      </c>
      <c r="U184" s="129">
        <f t="shared" si="40"/>
        <v>0.1</v>
      </c>
      <c r="V184" s="129">
        <f t="shared" si="40"/>
        <v>0.1</v>
      </c>
      <c r="W184" s="129">
        <f t="shared" si="40"/>
        <v>0.1</v>
      </c>
      <c r="X184" s="129">
        <f t="shared" si="40"/>
        <v>0.1</v>
      </c>
      <c r="Y184" s="129">
        <f t="shared" si="40"/>
        <v>0.1</v>
      </c>
      <c r="Z184" s="129">
        <f t="shared" si="40"/>
        <v>0.1</v>
      </c>
      <c r="AA184" s="129">
        <f t="shared" si="40"/>
        <v>0.1</v>
      </c>
      <c r="AB184" s="129">
        <f t="shared" si="40"/>
        <v>0.1</v>
      </c>
      <c r="AC184" s="129">
        <f t="shared" si="40"/>
        <v>0.1</v>
      </c>
      <c r="AD184" s="129">
        <f t="shared" si="40"/>
        <v>0.1</v>
      </c>
      <c r="AE184" s="129">
        <f t="shared" si="40"/>
        <v>0.1</v>
      </c>
      <c r="AF184" s="129">
        <f t="shared" si="40"/>
        <v>0.1</v>
      </c>
      <c r="AG184" s="171">
        <v>0.995</v>
      </c>
      <c r="AH184" s="51"/>
      <c r="AI184" s="52"/>
      <c r="AK184" s="53"/>
    </row>
    <row r="185" spans="1:37" x14ac:dyDescent="0.25">
      <c r="A185" s="118" t="s">
        <v>187</v>
      </c>
      <c r="B185" s="128">
        <v>0.09</v>
      </c>
      <c r="C185" s="129">
        <f t="shared" si="39"/>
        <v>0.09</v>
      </c>
      <c r="D185" s="129">
        <f t="shared" si="39"/>
        <v>0.09</v>
      </c>
      <c r="E185" s="129">
        <f t="shared" si="39"/>
        <v>0.09</v>
      </c>
      <c r="F185" s="129">
        <f t="shared" si="39"/>
        <v>0.09</v>
      </c>
      <c r="G185" s="129">
        <f t="shared" si="39"/>
        <v>0.09</v>
      </c>
      <c r="H185" s="129">
        <f t="shared" si="39"/>
        <v>0.09</v>
      </c>
      <c r="I185" s="129">
        <f t="shared" si="39"/>
        <v>0.09</v>
      </c>
      <c r="J185" s="129">
        <f t="shared" si="39"/>
        <v>0.09</v>
      </c>
      <c r="K185" s="129">
        <f t="shared" si="39"/>
        <v>0.09</v>
      </c>
      <c r="L185" s="129">
        <f t="shared" si="39"/>
        <v>0.09</v>
      </c>
      <c r="M185" s="129">
        <f t="shared" si="39"/>
        <v>0.09</v>
      </c>
      <c r="N185" s="129">
        <f t="shared" si="39"/>
        <v>0.09</v>
      </c>
      <c r="O185" s="129">
        <f t="shared" si="39"/>
        <v>0.09</v>
      </c>
      <c r="P185" s="129">
        <f t="shared" si="39"/>
        <v>0.09</v>
      </c>
      <c r="Q185" s="129">
        <f t="shared" si="39"/>
        <v>0.09</v>
      </c>
      <c r="R185" s="129">
        <f t="shared" si="40"/>
        <v>0.09</v>
      </c>
      <c r="S185" s="129">
        <f t="shared" si="40"/>
        <v>0.09</v>
      </c>
      <c r="T185" s="129">
        <f t="shared" si="40"/>
        <v>0.09</v>
      </c>
      <c r="U185" s="129">
        <f t="shared" si="40"/>
        <v>0.09</v>
      </c>
      <c r="V185" s="129">
        <f t="shared" si="40"/>
        <v>0.09</v>
      </c>
      <c r="W185" s="129">
        <f t="shared" si="40"/>
        <v>0.09</v>
      </c>
      <c r="X185" s="129">
        <f t="shared" si="40"/>
        <v>0.09</v>
      </c>
      <c r="Y185" s="129">
        <f t="shared" si="40"/>
        <v>0.09</v>
      </c>
      <c r="Z185" s="129">
        <f t="shared" si="40"/>
        <v>0.09</v>
      </c>
      <c r="AA185" s="129">
        <f t="shared" si="40"/>
        <v>0.09</v>
      </c>
      <c r="AB185" s="129">
        <f t="shared" si="40"/>
        <v>0.09</v>
      </c>
      <c r="AC185" s="129">
        <f t="shared" si="40"/>
        <v>0.09</v>
      </c>
      <c r="AD185" s="129">
        <f t="shared" si="40"/>
        <v>0.09</v>
      </c>
      <c r="AE185" s="129">
        <f t="shared" si="40"/>
        <v>0.09</v>
      </c>
      <c r="AF185" s="129">
        <f t="shared" si="40"/>
        <v>0.09</v>
      </c>
      <c r="AG185" s="171">
        <v>0.99299999999999999</v>
      </c>
      <c r="AH185" s="51"/>
      <c r="AI185" s="52"/>
      <c r="AK185" s="53"/>
    </row>
    <row r="186" spans="1:37" x14ac:dyDescent="0.25">
      <c r="A186" s="118" t="s">
        <v>188</v>
      </c>
      <c r="B186" s="50">
        <v>0.04</v>
      </c>
      <c r="C186" s="129">
        <f t="shared" si="39"/>
        <v>0.04</v>
      </c>
      <c r="D186" s="129">
        <f t="shared" si="39"/>
        <v>0.04</v>
      </c>
      <c r="E186" s="129">
        <f t="shared" si="39"/>
        <v>0.04</v>
      </c>
      <c r="F186" s="129">
        <f t="shared" si="39"/>
        <v>0.04</v>
      </c>
      <c r="G186" s="129">
        <f t="shared" si="39"/>
        <v>0.04</v>
      </c>
      <c r="H186" s="129">
        <f t="shared" si="39"/>
        <v>0.04</v>
      </c>
      <c r="I186" s="129">
        <f t="shared" si="39"/>
        <v>0.04</v>
      </c>
      <c r="J186" s="129">
        <f t="shared" si="39"/>
        <v>0.04</v>
      </c>
      <c r="K186" s="129">
        <f t="shared" si="39"/>
        <v>0.04</v>
      </c>
      <c r="L186" s="129">
        <f t="shared" si="39"/>
        <v>0.04</v>
      </c>
      <c r="M186" s="129">
        <f t="shared" si="39"/>
        <v>0.04</v>
      </c>
      <c r="N186" s="129">
        <f t="shared" si="39"/>
        <v>0.04</v>
      </c>
      <c r="O186" s="129">
        <f t="shared" si="39"/>
        <v>0.04</v>
      </c>
      <c r="P186" s="129">
        <f t="shared" si="39"/>
        <v>0.04</v>
      </c>
      <c r="Q186" s="129">
        <f t="shared" si="39"/>
        <v>0.04</v>
      </c>
      <c r="R186" s="129">
        <f t="shared" si="40"/>
        <v>0.04</v>
      </c>
      <c r="S186" s="129">
        <f t="shared" si="40"/>
        <v>0.04</v>
      </c>
      <c r="T186" s="129">
        <f t="shared" si="40"/>
        <v>0.04</v>
      </c>
      <c r="U186" s="129">
        <f t="shared" si="40"/>
        <v>0.04</v>
      </c>
      <c r="V186" s="129">
        <f t="shared" si="40"/>
        <v>0.04</v>
      </c>
      <c r="W186" s="129">
        <f t="shared" si="40"/>
        <v>0.04</v>
      </c>
      <c r="X186" s="129">
        <f t="shared" si="40"/>
        <v>0.04</v>
      </c>
      <c r="Y186" s="129">
        <f t="shared" si="40"/>
        <v>0.04</v>
      </c>
      <c r="Z186" s="129">
        <f t="shared" si="40"/>
        <v>0.04</v>
      </c>
      <c r="AA186" s="129">
        <f t="shared" si="40"/>
        <v>0.04</v>
      </c>
      <c r="AB186" s="129">
        <f t="shared" si="40"/>
        <v>0.04</v>
      </c>
      <c r="AC186" s="129">
        <f t="shared" si="40"/>
        <v>0.04</v>
      </c>
      <c r="AD186" s="129">
        <f t="shared" si="40"/>
        <v>0.04</v>
      </c>
      <c r="AE186" s="129">
        <f t="shared" si="40"/>
        <v>0.04</v>
      </c>
      <c r="AF186" s="129">
        <f t="shared" si="40"/>
        <v>0.04</v>
      </c>
      <c r="AG186" s="171">
        <v>0.99</v>
      </c>
      <c r="AH186" s="51"/>
      <c r="AI186" s="52"/>
      <c r="AK186" s="53"/>
    </row>
    <row r="187" spans="1:37" x14ac:dyDescent="0.25">
      <c r="A187" s="118" t="s">
        <v>189</v>
      </c>
      <c r="B187" s="50">
        <v>2.3E-2</v>
      </c>
      <c r="C187" s="129">
        <f>B187</f>
        <v>2.3E-2</v>
      </c>
      <c r="D187" s="129">
        <f t="shared" si="39"/>
        <v>2.3E-2</v>
      </c>
      <c r="E187" s="129">
        <f t="shared" si="39"/>
        <v>2.3E-2</v>
      </c>
      <c r="F187" s="129">
        <f t="shared" si="39"/>
        <v>2.3E-2</v>
      </c>
      <c r="G187" s="129">
        <f t="shared" si="39"/>
        <v>2.3E-2</v>
      </c>
      <c r="H187" s="129">
        <f t="shared" si="39"/>
        <v>2.3E-2</v>
      </c>
      <c r="I187" s="129">
        <f t="shared" si="39"/>
        <v>2.3E-2</v>
      </c>
      <c r="J187" s="129">
        <f t="shared" si="39"/>
        <v>2.3E-2</v>
      </c>
      <c r="K187" s="129">
        <f t="shared" si="39"/>
        <v>2.3E-2</v>
      </c>
      <c r="L187" s="129">
        <f t="shared" si="39"/>
        <v>2.3E-2</v>
      </c>
      <c r="M187" s="129">
        <f t="shared" si="39"/>
        <v>2.3E-2</v>
      </c>
      <c r="N187" s="129">
        <f t="shared" si="39"/>
        <v>2.3E-2</v>
      </c>
      <c r="O187" s="129">
        <f t="shared" si="39"/>
        <v>2.3E-2</v>
      </c>
      <c r="P187" s="129">
        <f t="shared" si="39"/>
        <v>2.3E-2</v>
      </c>
      <c r="Q187" s="129">
        <f t="shared" si="39"/>
        <v>2.3E-2</v>
      </c>
      <c r="R187" s="129">
        <f t="shared" si="40"/>
        <v>2.3E-2</v>
      </c>
      <c r="S187" s="129">
        <f t="shared" si="40"/>
        <v>2.3E-2</v>
      </c>
      <c r="T187" s="129">
        <f t="shared" si="40"/>
        <v>2.3E-2</v>
      </c>
      <c r="U187" s="129">
        <f t="shared" si="40"/>
        <v>2.3E-2</v>
      </c>
      <c r="V187" s="129">
        <f t="shared" si="40"/>
        <v>2.3E-2</v>
      </c>
      <c r="W187" s="129">
        <f t="shared" si="40"/>
        <v>2.3E-2</v>
      </c>
      <c r="X187" s="129">
        <f t="shared" si="40"/>
        <v>2.3E-2</v>
      </c>
      <c r="Y187" s="129">
        <f t="shared" si="40"/>
        <v>2.3E-2</v>
      </c>
      <c r="Z187" s="129">
        <f t="shared" si="40"/>
        <v>2.3E-2</v>
      </c>
      <c r="AA187" s="129">
        <f t="shared" si="40"/>
        <v>2.3E-2</v>
      </c>
      <c r="AB187" s="129">
        <f t="shared" si="40"/>
        <v>2.3E-2</v>
      </c>
      <c r="AC187" s="129">
        <f t="shared" si="40"/>
        <v>2.3E-2</v>
      </c>
      <c r="AD187" s="129">
        <f t="shared" si="40"/>
        <v>2.3E-2</v>
      </c>
      <c r="AE187" s="129">
        <f t="shared" si="40"/>
        <v>2.3E-2</v>
      </c>
      <c r="AF187" s="129">
        <f t="shared" si="40"/>
        <v>2.3E-2</v>
      </c>
      <c r="AG187" s="171">
        <v>0.97899999999999998</v>
      </c>
      <c r="AH187" s="51"/>
      <c r="AI187" s="52"/>
      <c r="AK187" s="53"/>
    </row>
    <row r="188" spans="1:37" ht="15.75" thickBot="1" x14ac:dyDescent="0.3">
      <c r="A188" s="130" t="s">
        <v>206</v>
      </c>
      <c r="B188" s="131">
        <f t="shared" ref="B188:AG188" si="41">SUM(B98:B187)</f>
        <v>194.70600000000002</v>
      </c>
      <c r="C188" s="131">
        <f t="shared" si="41"/>
        <v>194.70600000000002</v>
      </c>
      <c r="D188" s="131">
        <f t="shared" si="41"/>
        <v>194.70600000000002</v>
      </c>
      <c r="E188" s="131">
        <f t="shared" si="41"/>
        <v>194.70600000000002</v>
      </c>
      <c r="F188" s="131">
        <f t="shared" si="41"/>
        <v>194.70600000000002</v>
      </c>
      <c r="G188" s="131">
        <f t="shared" si="41"/>
        <v>194.70600000000002</v>
      </c>
      <c r="H188" s="131">
        <f t="shared" si="41"/>
        <v>194.70600000000002</v>
      </c>
      <c r="I188" s="131">
        <f t="shared" si="41"/>
        <v>192.10600000000005</v>
      </c>
      <c r="J188" s="131">
        <f t="shared" si="41"/>
        <v>192.10600000000005</v>
      </c>
      <c r="K188" s="131">
        <f t="shared" si="41"/>
        <v>192.10600000000005</v>
      </c>
      <c r="L188" s="131">
        <f t="shared" si="41"/>
        <v>192.10600000000005</v>
      </c>
      <c r="M188" s="131">
        <f t="shared" si="41"/>
        <v>192.10600000000005</v>
      </c>
      <c r="N188" s="131">
        <f t="shared" si="41"/>
        <v>192.10600000000005</v>
      </c>
      <c r="O188" s="131">
        <f t="shared" si="41"/>
        <v>192.10600000000005</v>
      </c>
      <c r="P188" s="131">
        <f t="shared" si="41"/>
        <v>192.10600000000005</v>
      </c>
      <c r="Q188" s="131">
        <f t="shared" si="41"/>
        <v>192.10600000000005</v>
      </c>
      <c r="R188" s="131">
        <f t="shared" si="41"/>
        <v>192.10600000000005</v>
      </c>
      <c r="S188" s="131">
        <f t="shared" si="41"/>
        <v>192.10600000000005</v>
      </c>
      <c r="T188" s="131">
        <f t="shared" si="41"/>
        <v>192.10600000000005</v>
      </c>
      <c r="U188" s="131">
        <f t="shared" si="41"/>
        <v>192.10600000000005</v>
      </c>
      <c r="V188" s="131">
        <f t="shared" si="41"/>
        <v>192.10600000000005</v>
      </c>
      <c r="W188" s="131">
        <f t="shared" si="41"/>
        <v>192.10600000000005</v>
      </c>
      <c r="X188" s="131">
        <f t="shared" si="41"/>
        <v>192.10600000000005</v>
      </c>
      <c r="Y188" s="131">
        <f t="shared" si="41"/>
        <v>192.10600000000005</v>
      </c>
      <c r="Z188" s="131">
        <f t="shared" si="41"/>
        <v>192.10600000000005</v>
      </c>
      <c r="AA188" s="131">
        <f t="shared" si="41"/>
        <v>192.10600000000005</v>
      </c>
      <c r="AB188" s="131">
        <f t="shared" si="41"/>
        <v>192.10600000000005</v>
      </c>
      <c r="AC188" s="131">
        <f t="shared" si="41"/>
        <v>192.10600000000005</v>
      </c>
      <c r="AD188" s="131">
        <f t="shared" si="41"/>
        <v>192.10600000000005</v>
      </c>
      <c r="AE188" s="131">
        <f t="shared" si="41"/>
        <v>192.10600000000005</v>
      </c>
      <c r="AF188" s="131">
        <f t="shared" si="41"/>
        <v>192.10600000000005</v>
      </c>
      <c r="AG188" s="132">
        <f t="shared" si="41"/>
        <v>412.72299999999984</v>
      </c>
      <c r="AH188" s="51"/>
      <c r="AI188" s="52"/>
      <c r="AK188" s="53"/>
    </row>
    <row r="189" spans="1:37" ht="15.75" thickBot="1" x14ac:dyDescent="0.3">
      <c r="A189" s="29" t="s">
        <v>32</v>
      </c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51"/>
      <c r="AI189" s="52"/>
      <c r="AK189" s="53"/>
    </row>
    <row r="190" spans="1:37" x14ac:dyDescent="0.25">
      <c r="A190" s="111" t="s">
        <v>63</v>
      </c>
      <c r="B190" s="133">
        <v>0.3</v>
      </c>
      <c r="C190" s="133">
        <f t="shared" ref="C190:R195" si="42">B190</f>
        <v>0.3</v>
      </c>
      <c r="D190" s="133">
        <f t="shared" si="42"/>
        <v>0.3</v>
      </c>
      <c r="E190" s="133">
        <f t="shared" si="42"/>
        <v>0.3</v>
      </c>
      <c r="F190" s="133">
        <f t="shared" si="42"/>
        <v>0.3</v>
      </c>
      <c r="G190" s="133">
        <f t="shared" si="42"/>
        <v>0.3</v>
      </c>
      <c r="H190" s="133">
        <f t="shared" si="42"/>
        <v>0.3</v>
      </c>
      <c r="I190" s="133">
        <f t="shared" si="42"/>
        <v>0.3</v>
      </c>
      <c r="J190" s="133">
        <f t="shared" si="42"/>
        <v>0.3</v>
      </c>
      <c r="K190" s="133">
        <f t="shared" si="42"/>
        <v>0.3</v>
      </c>
      <c r="L190" s="133">
        <f t="shared" si="42"/>
        <v>0.3</v>
      </c>
      <c r="M190" s="133">
        <f t="shared" si="42"/>
        <v>0.3</v>
      </c>
      <c r="N190" s="133">
        <f t="shared" si="42"/>
        <v>0.3</v>
      </c>
      <c r="O190" s="133">
        <f t="shared" si="42"/>
        <v>0.3</v>
      </c>
      <c r="P190" s="133">
        <f t="shared" si="42"/>
        <v>0.3</v>
      </c>
      <c r="Q190" s="133">
        <f t="shared" si="42"/>
        <v>0.3</v>
      </c>
      <c r="R190" s="133">
        <f t="shared" si="42"/>
        <v>0.3</v>
      </c>
      <c r="S190" s="133">
        <f t="shared" ref="S190:AF195" si="43">R190</f>
        <v>0.3</v>
      </c>
      <c r="T190" s="133">
        <f t="shared" si="43"/>
        <v>0.3</v>
      </c>
      <c r="U190" s="133">
        <f t="shared" si="43"/>
        <v>0.3</v>
      </c>
      <c r="V190" s="133">
        <f t="shared" si="43"/>
        <v>0.3</v>
      </c>
      <c r="W190" s="133">
        <f t="shared" si="43"/>
        <v>0.3</v>
      </c>
      <c r="X190" s="133">
        <f t="shared" si="43"/>
        <v>0.3</v>
      </c>
      <c r="Y190" s="133">
        <f t="shared" si="43"/>
        <v>0.3</v>
      </c>
      <c r="Z190" s="133">
        <f t="shared" si="43"/>
        <v>0.3</v>
      </c>
      <c r="AA190" s="133">
        <f t="shared" si="43"/>
        <v>0.3</v>
      </c>
      <c r="AB190" s="133">
        <f t="shared" si="43"/>
        <v>0.3</v>
      </c>
      <c r="AC190" s="133">
        <f t="shared" si="43"/>
        <v>0.3</v>
      </c>
      <c r="AD190" s="133">
        <f t="shared" si="43"/>
        <v>0.3</v>
      </c>
      <c r="AE190" s="133">
        <f t="shared" si="43"/>
        <v>0.3</v>
      </c>
      <c r="AF190" s="133">
        <f t="shared" si="43"/>
        <v>0.3</v>
      </c>
      <c r="AG190" s="134">
        <v>2.4</v>
      </c>
      <c r="AH190" s="51"/>
      <c r="AI190" s="52"/>
      <c r="AK190" s="53"/>
    </row>
    <row r="191" spans="1:37" x14ac:dyDescent="0.25">
      <c r="A191" s="116" t="s">
        <v>64</v>
      </c>
      <c r="B191" s="129">
        <v>0.4</v>
      </c>
      <c r="C191" s="129">
        <f t="shared" si="42"/>
        <v>0.4</v>
      </c>
      <c r="D191" s="129">
        <f t="shared" si="42"/>
        <v>0.4</v>
      </c>
      <c r="E191" s="129">
        <f t="shared" si="42"/>
        <v>0.4</v>
      </c>
      <c r="F191" s="129">
        <f t="shared" si="42"/>
        <v>0.4</v>
      </c>
      <c r="G191" s="129">
        <f t="shared" si="42"/>
        <v>0.4</v>
      </c>
      <c r="H191" s="129">
        <f t="shared" si="42"/>
        <v>0.4</v>
      </c>
      <c r="I191" s="129">
        <f t="shared" si="42"/>
        <v>0.4</v>
      </c>
      <c r="J191" s="129">
        <f t="shared" si="42"/>
        <v>0.4</v>
      </c>
      <c r="K191" s="129">
        <f t="shared" si="42"/>
        <v>0.4</v>
      </c>
      <c r="L191" s="129">
        <f t="shared" si="42"/>
        <v>0.4</v>
      </c>
      <c r="M191" s="129">
        <f t="shared" si="42"/>
        <v>0.4</v>
      </c>
      <c r="N191" s="129">
        <f t="shared" si="42"/>
        <v>0.4</v>
      </c>
      <c r="O191" s="129">
        <f t="shared" si="42"/>
        <v>0.4</v>
      </c>
      <c r="P191" s="129">
        <f t="shared" si="42"/>
        <v>0.4</v>
      </c>
      <c r="Q191" s="129">
        <f t="shared" si="42"/>
        <v>0.4</v>
      </c>
      <c r="R191" s="129">
        <f t="shared" si="42"/>
        <v>0.4</v>
      </c>
      <c r="S191" s="129">
        <f t="shared" si="43"/>
        <v>0.4</v>
      </c>
      <c r="T191" s="129">
        <f t="shared" si="43"/>
        <v>0.4</v>
      </c>
      <c r="U191" s="129">
        <f t="shared" si="43"/>
        <v>0.4</v>
      </c>
      <c r="V191" s="129">
        <f>U191</f>
        <v>0.4</v>
      </c>
      <c r="W191" s="129">
        <f>V191</f>
        <v>0.4</v>
      </c>
      <c r="X191" s="129">
        <f t="shared" si="43"/>
        <v>0.4</v>
      </c>
      <c r="Y191" s="129">
        <f t="shared" si="43"/>
        <v>0.4</v>
      </c>
      <c r="Z191" s="129">
        <f t="shared" si="43"/>
        <v>0.4</v>
      </c>
      <c r="AA191" s="129">
        <f t="shared" si="43"/>
        <v>0.4</v>
      </c>
      <c r="AB191" s="129">
        <f t="shared" si="43"/>
        <v>0.4</v>
      </c>
      <c r="AC191" s="129">
        <f t="shared" si="43"/>
        <v>0.4</v>
      </c>
      <c r="AD191" s="129">
        <f t="shared" si="43"/>
        <v>0.4</v>
      </c>
      <c r="AE191" s="129">
        <f t="shared" si="43"/>
        <v>0.4</v>
      </c>
      <c r="AF191" s="129">
        <f t="shared" si="43"/>
        <v>0.4</v>
      </c>
      <c r="AG191" s="135">
        <v>2</v>
      </c>
      <c r="AH191" s="51"/>
      <c r="AI191" s="52"/>
      <c r="AK191" s="53"/>
    </row>
    <row r="192" spans="1:37" x14ac:dyDescent="0.25">
      <c r="A192" s="116" t="s">
        <v>65</v>
      </c>
      <c r="B192" s="129">
        <v>1.5</v>
      </c>
      <c r="C192" s="129">
        <f t="shared" si="42"/>
        <v>1.5</v>
      </c>
      <c r="D192" s="129">
        <f t="shared" si="42"/>
        <v>1.5</v>
      </c>
      <c r="E192" s="129">
        <f t="shared" si="42"/>
        <v>1.5</v>
      </c>
      <c r="F192" s="129">
        <f t="shared" si="42"/>
        <v>1.5</v>
      </c>
      <c r="G192" s="129">
        <f t="shared" si="42"/>
        <v>1.5</v>
      </c>
      <c r="H192" s="129">
        <f t="shared" si="42"/>
        <v>1.5</v>
      </c>
      <c r="I192" s="129">
        <f t="shared" si="42"/>
        <v>1.5</v>
      </c>
      <c r="J192" s="129">
        <f t="shared" si="42"/>
        <v>1.5</v>
      </c>
      <c r="K192" s="129">
        <f t="shared" si="42"/>
        <v>1.5</v>
      </c>
      <c r="L192" s="129">
        <f t="shared" si="42"/>
        <v>1.5</v>
      </c>
      <c r="M192" s="129">
        <f t="shared" si="42"/>
        <v>1.5</v>
      </c>
      <c r="N192" s="129">
        <f t="shared" si="42"/>
        <v>1.5</v>
      </c>
      <c r="O192" s="129">
        <f t="shared" si="42"/>
        <v>1.5</v>
      </c>
      <c r="P192" s="129">
        <f t="shared" si="42"/>
        <v>1.5</v>
      </c>
      <c r="Q192" s="129">
        <f t="shared" si="42"/>
        <v>1.5</v>
      </c>
      <c r="R192" s="129">
        <f t="shared" si="42"/>
        <v>1.5</v>
      </c>
      <c r="S192" s="129">
        <f t="shared" si="43"/>
        <v>1.5</v>
      </c>
      <c r="T192" s="129">
        <f t="shared" si="43"/>
        <v>1.5</v>
      </c>
      <c r="U192" s="129">
        <f t="shared" si="43"/>
        <v>1.5</v>
      </c>
      <c r="V192" s="129">
        <f t="shared" si="43"/>
        <v>1.5</v>
      </c>
      <c r="W192" s="129">
        <f t="shared" si="43"/>
        <v>1.5</v>
      </c>
      <c r="X192" s="129">
        <f t="shared" si="43"/>
        <v>1.5</v>
      </c>
      <c r="Y192" s="129">
        <f t="shared" si="43"/>
        <v>1.5</v>
      </c>
      <c r="Z192" s="129">
        <f t="shared" si="43"/>
        <v>1.5</v>
      </c>
      <c r="AA192" s="129">
        <f t="shared" si="43"/>
        <v>1.5</v>
      </c>
      <c r="AB192" s="129">
        <f t="shared" si="43"/>
        <v>1.5</v>
      </c>
      <c r="AC192" s="129">
        <f t="shared" si="43"/>
        <v>1.5</v>
      </c>
      <c r="AD192" s="129">
        <f t="shared" si="43"/>
        <v>1.5</v>
      </c>
      <c r="AE192" s="129">
        <f t="shared" si="43"/>
        <v>1.5</v>
      </c>
      <c r="AF192" s="129">
        <f t="shared" si="43"/>
        <v>1.5</v>
      </c>
      <c r="AG192" s="135">
        <v>1.5</v>
      </c>
      <c r="AH192" s="51"/>
      <c r="AI192" s="52"/>
      <c r="AK192" s="53"/>
    </row>
    <row r="193" spans="1:37" x14ac:dyDescent="0.25">
      <c r="A193" s="116" t="s">
        <v>66</v>
      </c>
      <c r="B193" s="129">
        <v>0.3</v>
      </c>
      <c r="C193" s="129">
        <f t="shared" si="42"/>
        <v>0.3</v>
      </c>
      <c r="D193" s="129">
        <f t="shared" si="42"/>
        <v>0.3</v>
      </c>
      <c r="E193" s="129">
        <f t="shared" si="42"/>
        <v>0.3</v>
      </c>
      <c r="F193" s="129">
        <f t="shared" si="42"/>
        <v>0.3</v>
      </c>
      <c r="G193" s="129">
        <f t="shared" si="42"/>
        <v>0.3</v>
      </c>
      <c r="H193" s="129">
        <f t="shared" si="42"/>
        <v>0.3</v>
      </c>
      <c r="I193" s="129">
        <f t="shared" si="42"/>
        <v>0.3</v>
      </c>
      <c r="J193" s="129">
        <f t="shared" si="42"/>
        <v>0.3</v>
      </c>
      <c r="K193" s="129">
        <f t="shared" si="42"/>
        <v>0.3</v>
      </c>
      <c r="L193" s="129">
        <f t="shared" si="42"/>
        <v>0.3</v>
      </c>
      <c r="M193" s="129">
        <f t="shared" si="42"/>
        <v>0.3</v>
      </c>
      <c r="N193" s="129">
        <f t="shared" si="42"/>
        <v>0.3</v>
      </c>
      <c r="O193" s="129">
        <f t="shared" si="42"/>
        <v>0.3</v>
      </c>
      <c r="P193" s="129">
        <f t="shared" si="42"/>
        <v>0.3</v>
      </c>
      <c r="Q193" s="129">
        <f t="shared" si="42"/>
        <v>0.3</v>
      </c>
      <c r="R193" s="129">
        <f t="shared" si="42"/>
        <v>0.3</v>
      </c>
      <c r="S193" s="129">
        <f t="shared" si="43"/>
        <v>0.3</v>
      </c>
      <c r="T193" s="129">
        <f t="shared" si="43"/>
        <v>0.3</v>
      </c>
      <c r="U193" s="129">
        <f t="shared" si="43"/>
        <v>0.3</v>
      </c>
      <c r="V193" s="129">
        <f t="shared" si="43"/>
        <v>0.3</v>
      </c>
      <c r="W193" s="129">
        <f t="shared" si="43"/>
        <v>0.3</v>
      </c>
      <c r="X193" s="129">
        <f t="shared" si="43"/>
        <v>0.3</v>
      </c>
      <c r="Y193" s="129">
        <f t="shared" si="43"/>
        <v>0.3</v>
      </c>
      <c r="Z193" s="129">
        <f t="shared" si="43"/>
        <v>0.3</v>
      </c>
      <c r="AA193" s="129">
        <f t="shared" si="43"/>
        <v>0.3</v>
      </c>
      <c r="AB193" s="129">
        <f t="shared" si="43"/>
        <v>0.3</v>
      </c>
      <c r="AC193" s="129">
        <f t="shared" si="43"/>
        <v>0.3</v>
      </c>
      <c r="AD193" s="129">
        <f t="shared" si="43"/>
        <v>0.3</v>
      </c>
      <c r="AE193" s="129">
        <f t="shared" si="43"/>
        <v>0.3</v>
      </c>
      <c r="AF193" s="129">
        <f t="shared" si="43"/>
        <v>0.3</v>
      </c>
      <c r="AG193" s="135">
        <v>1</v>
      </c>
      <c r="AH193" s="51"/>
      <c r="AI193" s="52"/>
      <c r="AK193" s="53"/>
    </row>
    <row r="194" spans="1:37" x14ac:dyDescent="0.25">
      <c r="A194" s="116" t="s">
        <v>67</v>
      </c>
      <c r="B194" s="129">
        <v>0.4</v>
      </c>
      <c r="C194" s="129">
        <f t="shared" si="42"/>
        <v>0.4</v>
      </c>
      <c r="D194" s="129">
        <f t="shared" si="42"/>
        <v>0.4</v>
      </c>
      <c r="E194" s="129">
        <f t="shared" si="42"/>
        <v>0.4</v>
      </c>
      <c r="F194" s="129">
        <f t="shared" si="42"/>
        <v>0.4</v>
      </c>
      <c r="G194" s="129">
        <f t="shared" si="42"/>
        <v>0.4</v>
      </c>
      <c r="H194" s="129">
        <f t="shared" si="42"/>
        <v>0.4</v>
      </c>
      <c r="I194" s="129">
        <f t="shared" si="42"/>
        <v>0.4</v>
      </c>
      <c r="J194" s="129">
        <f t="shared" si="42"/>
        <v>0.4</v>
      </c>
      <c r="K194" s="129">
        <f t="shared" si="42"/>
        <v>0.4</v>
      </c>
      <c r="L194" s="129">
        <f t="shared" si="42"/>
        <v>0.4</v>
      </c>
      <c r="M194" s="129">
        <f t="shared" si="42"/>
        <v>0.4</v>
      </c>
      <c r="N194" s="129">
        <f t="shared" si="42"/>
        <v>0.4</v>
      </c>
      <c r="O194" s="129">
        <f t="shared" si="42"/>
        <v>0.4</v>
      </c>
      <c r="P194" s="129">
        <f t="shared" si="42"/>
        <v>0.4</v>
      </c>
      <c r="Q194" s="129">
        <f t="shared" si="42"/>
        <v>0.4</v>
      </c>
      <c r="R194" s="129">
        <f t="shared" si="42"/>
        <v>0.4</v>
      </c>
      <c r="S194" s="129">
        <f t="shared" si="43"/>
        <v>0.4</v>
      </c>
      <c r="T194" s="129">
        <f t="shared" si="43"/>
        <v>0.4</v>
      </c>
      <c r="U194" s="129">
        <f t="shared" si="43"/>
        <v>0.4</v>
      </c>
      <c r="V194" s="129">
        <f t="shared" si="43"/>
        <v>0.4</v>
      </c>
      <c r="W194" s="129">
        <f t="shared" si="43"/>
        <v>0.4</v>
      </c>
      <c r="X194" s="129">
        <f t="shared" si="43"/>
        <v>0.4</v>
      </c>
      <c r="Y194" s="129">
        <f t="shared" si="43"/>
        <v>0.4</v>
      </c>
      <c r="Z194" s="129">
        <f t="shared" si="43"/>
        <v>0.4</v>
      </c>
      <c r="AA194" s="129">
        <f t="shared" si="43"/>
        <v>0.4</v>
      </c>
      <c r="AB194" s="129">
        <f t="shared" si="43"/>
        <v>0.4</v>
      </c>
      <c r="AC194" s="129">
        <f t="shared" si="43"/>
        <v>0.4</v>
      </c>
      <c r="AD194" s="129">
        <f t="shared" si="43"/>
        <v>0.4</v>
      </c>
      <c r="AE194" s="129">
        <f t="shared" si="43"/>
        <v>0.4</v>
      </c>
      <c r="AF194" s="129">
        <f t="shared" si="43"/>
        <v>0.4</v>
      </c>
      <c r="AG194" s="135">
        <v>1</v>
      </c>
      <c r="AH194" s="51"/>
      <c r="AI194" s="52"/>
      <c r="AK194" s="53"/>
    </row>
    <row r="195" spans="1:37" ht="15.75" thickBot="1" x14ac:dyDescent="0.3">
      <c r="A195" s="118" t="s">
        <v>68</v>
      </c>
      <c r="B195" s="136">
        <v>0.64</v>
      </c>
      <c r="C195" s="136">
        <f t="shared" si="42"/>
        <v>0.64</v>
      </c>
      <c r="D195" s="136">
        <f t="shared" si="42"/>
        <v>0.64</v>
      </c>
      <c r="E195" s="136">
        <f t="shared" si="42"/>
        <v>0.64</v>
      </c>
      <c r="F195" s="136">
        <f t="shared" si="42"/>
        <v>0.64</v>
      </c>
      <c r="G195" s="136">
        <f t="shared" si="42"/>
        <v>0.64</v>
      </c>
      <c r="H195" s="136">
        <f t="shared" si="42"/>
        <v>0.64</v>
      </c>
      <c r="I195" s="136">
        <f t="shared" si="42"/>
        <v>0.64</v>
      </c>
      <c r="J195" s="136">
        <f t="shared" si="42"/>
        <v>0.64</v>
      </c>
      <c r="K195" s="136">
        <f t="shared" si="42"/>
        <v>0.64</v>
      </c>
      <c r="L195" s="136">
        <f t="shared" si="42"/>
        <v>0.64</v>
      </c>
      <c r="M195" s="136">
        <f t="shared" si="42"/>
        <v>0.64</v>
      </c>
      <c r="N195" s="136">
        <f t="shared" si="42"/>
        <v>0.64</v>
      </c>
      <c r="O195" s="136">
        <f t="shared" si="42"/>
        <v>0.64</v>
      </c>
      <c r="P195" s="136">
        <f t="shared" si="42"/>
        <v>0.64</v>
      </c>
      <c r="Q195" s="136">
        <f t="shared" si="42"/>
        <v>0.64</v>
      </c>
      <c r="R195" s="136">
        <f t="shared" si="42"/>
        <v>0.64</v>
      </c>
      <c r="S195" s="136">
        <f t="shared" si="43"/>
        <v>0.64</v>
      </c>
      <c r="T195" s="136">
        <f t="shared" si="43"/>
        <v>0.64</v>
      </c>
      <c r="U195" s="136">
        <f t="shared" si="43"/>
        <v>0.64</v>
      </c>
      <c r="V195" s="136">
        <f t="shared" si="43"/>
        <v>0.64</v>
      </c>
      <c r="W195" s="136">
        <f t="shared" si="43"/>
        <v>0.64</v>
      </c>
      <c r="X195" s="136">
        <f t="shared" si="43"/>
        <v>0.64</v>
      </c>
      <c r="Y195" s="136">
        <f t="shared" si="43"/>
        <v>0.64</v>
      </c>
      <c r="Z195" s="136">
        <f t="shared" si="43"/>
        <v>0.64</v>
      </c>
      <c r="AA195" s="136">
        <f t="shared" si="43"/>
        <v>0.64</v>
      </c>
      <c r="AB195" s="136">
        <f t="shared" si="43"/>
        <v>0.64</v>
      </c>
      <c r="AC195" s="136">
        <f t="shared" si="43"/>
        <v>0.64</v>
      </c>
      <c r="AD195" s="136">
        <f t="shared" si="43"/>
        <v>0.64</v>
      </c>
      <c r="AE195" s="136">
        <f t="shared" si="43"/>
        <v>0.64</v>
      </c>
      <c r="AF195" s="136">
        <f t="shared" si="43"/>
        <v>0.64</v>
      </c>
      <c r="AG195" s="137">
        <v>0.66</v>
      </c>
      <c r="AH195" s="51"/>
      <c r="AI195" s="52"/>
    </row>
    <row r="196" spans="1:37" ht="15.75" thickBot="1" x14ac:dyDescent="0.3">
      <c r="A196" s="138" t="s">
        <v>32</v>
      </c>
      <c r="B196" s="139">
        <f>SUM(B190:B195)</f>
        <v>3.54</v>
      </c>
      <c r="C196" s="139">
        <f t="shared" ref="C196:K196" si="44">SUM(C190:C195)</f>
        <v>3.54</v>
      </c>
      <c r="D196" s="139">
        <f t="shared" si="44"/>
        <v>3.54</v>
      </c>
      <c r="E196" s="139">
        <f t="shared" si="44"/>
        <v>3.54</v>
      </c>
      <c r="F196" s="139">
        <f t="shared" si="44"/>
        <v>3.54</v>
      </c>
      <c r="G196" s="139">
        <f t="shared" si="44"/>
        <v>3.54</v>
      </c>
      <c r="H196" s="139">
        <f t="shared" si="44"/>
        <v>3.54</v>
      </c>
      <c r="I196" s="139">
        <f t="shared" si="44"/>
        <v>3.54</v>
      </c>
      <c r="J196" s="139">
        <f t="shared" si="44"/>
        <v>3.54</v>
      </c>
      <c r="K196" s="139">
        <f t="shared" si="44"/>
        <v>3.54</v>
      </c>
      <c r="L196" s="139">
        <f>SUM(L190:L195)</f>
        <v>3.54</v>
      </c>
      <c r="M196" s="139">
        <f t="shared" ref="M196:R196" si="45">SUM(M190:M195)</f>
        <v>3.54</v>
      </c>
      <c r="N196" s="139">
        <f t="shared" si="45"/>
        <v>3.54</v>
      </c>
      <c r="O196" s="139">
        <f t="shared" si="45"/>
        <v>3.54</v>
      </c>
      <c r="P196" s="139">
        <f t="shared" si="45"/>
        <v>3.54</v>
      </c>
      <c r="Q196" s="139">
        <f t="shared" si="45"/>
        <v>3.54</v>
      </c>
      <c r="R196" s="139">
        <f t="shared" si="45"/>
        <v>3.54</v>
      </c>
      <c r="S196" s="139">
        <f>SUM(S190:S195)</f>
        <v>3.54</v>
      </c>
      <c r="T196" s="139">
        <f t="shared" ref="T196:AG196" si="46">SUM(T190:T195)</f>
        <v>3.54</v>
      </c>
      <c r="U196" s="139">
        <f t="shared" si="46"/>
        <v>3.54</v>
      </c>
      <c r="V196" s="139">
        <f t="shared" si="46"/>
        <v>3.54</v>
      </c>
      <c r="W196" s="139">
        <f t="shared" si="46"/>
        <v>3.54</v>
      </c>
      <c r="X196" s="139">
        <f t="shared" si="46"/>
        <v>3.54</v>
      </c>
      <c r="Y196" s="139">
        <f t="shared" si="46"/>
        <v>3.54</v>
      </c>
      <c r="Z196" s="139">
        <f t="shared" si="46"/>
        <v>3.54</v>
      </c>
      <c r="AA196" s="139">
        <f t="shared" si="46"/>
        <v>3.54</v>
      </c>
      <c r="AB196" s="139">
        <f t="shared" si="46"/>
        <v>3.54</v>
      </c>
      <c r="AC196" s="139">
        <f t="shared" si="46"/>
        <v>3.54</v>
      </c>
      <c r="AD196" s="139">
        <f t="shared" si="46"/>
        <v>3.54</v>
      </c>
      <c r="AE196" s="139">
        <f t="shared" si="46"/>
        <v>3.54</v>
      </c>
      <c r="AF196" s="139">
        <f t="shared" si="46"/>
        <v>3.54</v>
      </c>
      <c r="AG196" s="140">
        <f t="shared" si="46"/>
        <v>8.56</v>
      </c>
      <c r="AH196" s="51"/>
      <c r="AI196" s="52"/>
    </row>
    <row r="197" spans="1:37" ht="15.75" thickBot="1" x14ac:dyDescent="0.3"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105"/>
      <c r="AH197" s="45"/>
    </row>
    <row r="198" spans="1:37" x14ac:dyDescent="0.25">
      <c r="A198" s="90" t="s">
        <v>69</v>
      </c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  <c r="AB198" s="141"/>
      <c r="AC198" s="141"/>
      <c r="AD198" s="141"/>
      <c r="AE198" s="141"/>
      <c r="AF198" s="142"/>
      <c r="AG198" s="45"/>
      <c r="AH198" s="51"/>
      <c r="AI198" s="52"/>
    </row>
    <row r="199" spans="1:37" x14ac:dyDescent="0.25">
      <c r="A199" s="143" t="s">
        <v>70</v>
      </c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  <c r="AC199" s="144"/>
      <c r="AD199" s="144"/>
      <c r="AE199" s="144"/>
      <c r="AF199" s="145"/>
      <c r="AG199" s="146"/>
      <c r="AH199" s="51"/>
      <c r="AI199" s="52"/>
    </row>
    <row r="200" spans="1:37" x14ac:dyDescent="0.25">
      <c r="A200" s="94" t="s">
        <v>71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37" x14ac:dyDescent="0.25">
      <c r="A201" s="94" t="s">
        <v>72</v>
      </c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  <c r="AC201" s="147"/>
      <c r="AD201" s="147"/>
      <c r="AE201" s="147"/>
      <c r="AF201" s="148"/>
      <c r="AG201" s="146"/>
      <c r="AH201" s="51"/>
      <c r="AI201" s="52"/>
    </row>
    <row r="202" spans="1:37" ht="15.75" thickBot="1" x14ac:dyDescent="0.3">
      <c r="A202" s="149" t="s">
        <v>73</v>
      </c>
      <c r="B202" s="150"/>
      <c r="C202" s="150"/>
      <c r="D202" s="150"/>
      <c r="E202" s="150"/>
      <c r="F202" s="150"/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50"/>
      <c r="AA202" s="150"/>
      <c r="AB202" s="150"/>
      <c r="AC202" s="150"/>
      <c r="AD202" s="150"/>
      <c r="AE202" s="150"/>
      <c r="AF202" s="151"/>
      <c r="AG202" s="146"/>
      <c r="AH202" s="51"/>
      <c r="AI202" s="52"/>
    </row>
    <row r="203" spans="1:37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37" x14ac:dyDescent="0.25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37" x14ac:dyDescent="0.25">
      <c r="A205" s="152" t="s">
        <v>74</v>
      </c>
      <c r="B205" s="153">
        <f>MAX(F72:M72)</f>
        <v>1287.6399999999999</v>
      </c>
      <c r="C205" s="154">
        <f>INDEX(F9:M9,1,MATCH(MAX(F72:M72),F72:M72,0))</f>
        <v>0.375</v>
      </c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37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MID(CELL("filename",C7),FIND("]",CELL("filename",C7))+1,600)</f>
        <v>27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37" x14ac:dyDescent="0.25">
      <c r="A207" s="213" t="s">
        <v>75</v>
      </c>
      <c r="B207" s="213"/>
      <c r="C207" s="45"/>
      <c r="D207" s="155" t="str">
        <f ca="1">"Pie Chart of Daily Peak Demand(Inclusive of Export) of Nepal ("&amp;A4&amp;" "&amp;B4&amp;")"</f>
        <v>Pie Chart of Daily Peak Demand(Inclusive of Export) of Nepal (Nepali Date: 2078/04/27)</v>
      </c>
      <c r="E207" s="45"/>
      <c r="F207" s="45"/>
      <c r="G207" s="15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155" t="str">
        <f ca="1">"Daily Load Curve(Excluding of Export) of Nepal ("&amp;A4&amp;" "&amp;B4&amp;")"</f>
        <v>Daily Load Curve(Excluding of Export) of Nepal (Nepali Date: 2078/04/27)</v>
      </c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37" ht="12.75" customHeight="1" thickBot="1" x14ac:dyDescent="0.3">
      <c r="A208" s="156" t="s">
        <v>7</v>
      </c>
      <c r="B208" s="157"/>
      <c r="C208" s="45"/>
      <c r="D208" s="158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50" ht="15.75" thickTop="1" x14ac:dyDescent="0.25">
      <c r="A209" s="156" t="s">
        <v>76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159" t="s">
        <v>77</v>
      </c>
      <c r="T209" s="160">
        <v>4.1666666666666664E-2</v>
      </c>
      <c r="U209" s="161">
        <v>8.3333333333333301E-2</v>
      </c>
      <c r="V209" s="161">
        <v>0.125</v>
      </c>
      <c r="W209" s="161">
        <v>0.16666666666666699</v>
      </c>
      <c r="X209" s="161">
        <v>0.20833333333333301</v>
      </c>
      <c r="Y209" s="161">
        <v>0.22916666666666666</v>
      </c>
      <c r="Z209" s="161">
        <v>0.25</v>
      </c>
      <c r="AA209" s="161">
        <v>0.27083333333333331</v>
      </c>
      <c r="AB209" s="161">
        <v>0.29166666666666669</v>
      </c>
      <c r="AC209" s="161">
        <v>0.3125</v>
      </c>
      <c r="AD209" s="162">
        <v>0.33333333333333331</v>
      </c>
      <c r="AE209" s="162">
        <v>0.375</v>
      </c>
      <c r="AF209" s="162">
        <v>0.41666666666666702</v>
      </c>
      <c r="AG209" s="162">
        <v>0.45833333333333298</v>
      </c>
      <c r="AH209" s="162">
        <v>0.5</v>
      </c>
      <c r="AI209" s="162">
        <v>0.54166666666666696</v>
      </c>
      <c r="AJ209" s="162">
        <v>0.58333333333333304</v>
      </c>
      <c r="AK209" s="162">
        <v>0.625</v>
      </c>
      <c r="AL209" s="162">
        <v>0.66666666666666696</v>
      </c>
      <c r="AM209" s="162">
        <v>0.70833333333333304</v>
      </c>
      <c r="AN209" s="162">
        <v>0.72916666666666663</v>
      </c>
      <c r="AO209" s="162">
        <v>0.75</v>
      </c>
      <c r="AP209" s="162">
        <v>0.77083333333333337</v>
      </c>
      <c r="AQ209" s="162">
        <v>0.79166666666666663</v>
      </c>
      <c r="AR209" s="162">
        <v>0.8125</v>
      </c>
      <c r="AS209" s="161">
        <v>0.83333333333333337</v>
      </c>
      <c r="AT209" s="161">
        <v>0.85416666666666663</v>
      </c>
      <c r="AU209" s="161">
        <v>0.875</v>
      </c>
      <c r="AV209" s="161">
        <v>0.91666666666666696</v>
      </c>
      <c r="AW209" s="161">
        <v>0.95833333333333304</v>
      </c>
      <c r="AX209" s="161">
        <v>1</v>
      </c>
    </row>
    <row r="210" spans="1:50" x14ac:dyDescent="0.25">
      <c r="A210" s="156" t="s">
        <v>78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 t="s">
        <v>79</v>
      </c>
      <c r="T210" s="163">
        <f t="shared" ref="T210:AX210" si="47">B72</f>
        <v>1164.9399999999998</v>
      </c>
      <c r="U210" s="163">
        <f t="shared" si="47"/>
        <v>1169.1400000000001</v>
      </c>
      <c r="V210" s="163">
        <f t="shared" si="47"/>
        <v>1126.74</v>
      </c>
      <c r="W210" s="163">
        <f t="shared" si="47"/>
        <v>1140.54</v>
      </c>
      <c r="X210" s="163">
        <f t="shared" si="47"/>
        <v>1135.54</v>
      </c>
      <c r="Y210" s="163">
        <f t="shared" si="47"/>
        <v>1094.9399999999998</v>
      </c>
      <c r="Z210" s="163">
        <f t="shared" si="47"/>
        <v>1055.3399999999999</v>
      </c>
      <c r="AA210" s="163">
        <f t="shared" si="47"/>
        <v>1113.3399999999999</v>
      </c>
      <c r="AB210" s="163">
        <f t="shared" si="47"/>
        <v>1157.54</v>
      </c>
      <c r="AC210" s="163">
        <f t="shared" si="47"/>
        <v>1215.8399999999999</v>
      </c>
      <c r="AD210" s="163">
        <f t="shared" si="47"/>
        <v>1277.3399999999999</v>
      </c>
      <c r="AE210" s="163">
        <f t="shared" si="47"/>
        <v>1287.6399999999999</v>
      </c>
      <c r="AF210" s="163">
        <f t="shared" si="47"/>
        <v>1339.34</v>
      </c>
      <c r="AG210" s="163">
        <f t="shared" si="47"/>
        <v>1402.94</v>
      </c>
      <c r="AH210" s="163">
        <f t="shared" si="47"/>
        <v>1392.54</v>
      </c>
      <c r="AI210" s="163">
        <f t="shared" si="47"/>
        <v>1395.24</v>
      </c>
      <c r="AJ210" s="163">
        <f t="shared" si="47"/>
        <v>1383.8400000000001</v>
      </c>
      <c r="AK210" s="163">
        <f t="shared" si="47"/>
        <v>1349.94</v>
      </c>
      <c r="AL210" s="163">
        <f t="shared" si="47"/>
        <v>1286.54</v>
      </c>
      <c r="AM210" s="163">
        <f t="shared" si="47"/>
        <v>1321.84</v>
      </c>
      <c r="AN210" s="163">
        <f t="shared" si="47"/>
        <v>1271.04</v>
      </c>
      <c r="AO210" s="163">
        <f t="shared" si="47"/>
        <v>1292.1400000000001</v>
      </c>
      <c r="AP210" s="163">
        <f t="shared" si="47"/>
        <v>1449.14</v>
      </c>
      <c r="AQ210" s="163">
        <f t="shared" si="47"/>
        <v>1548.44</v>
      </c>
      <c r="AR210" s="163">
        <f t="shared" si="47"/>
        <v>1543.04</v>
      </c>
      <c r="AS210" s="163">
        <f t="shared" si="47"/>
        <v>1494.3400000000001</v>
      </c>
      <c r="AT210" s="163">
        <f t="shared" si="47"/>
        <v>1474.54</v>
      </c>
      <c r="AU210" s="163">
        <f t="shared" si="47"/>
        <v>1442.14</v>
      </c>
      <c r="AV210" s="163">
        <f t="shared" si="47"/>
        <v>1353.3400000000001</v>
      </c>
      <c r="AW210" s="163">
        <f t="shared" si="47"/>
        <v>3.54</v>
      </c>
      <c r="AX210" s="163">
        <f t="shared" si="47"/>
        <v>1242.1399999999999</v>
      </c>
    </row>
    <row r="211" spans="1:50" x14ac:dyDescent="0.25">
      <c r="A211" s="156" t="s">
        <v>80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81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82</v>
      </c>
      <c r="B213" s="157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83</v>
      </c>
      <c r="B214" s="164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A215" s="156" t="s">
        <v>84</v>
      </c>
      <c r="B215" s="157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</row>
    <row r="231" spans="1:34" x14ac:dyDescent="0.25">
      <c r="A231" s="165" t="s">
        <v>69</v>
      </c>
      <c r="B231" s="166">
        <f t="shared" ref="B231:AF231" si="48">B195</f>
        <v>0.64</v>
      </c>
      <c r="C231" s="166">
        <f t="shared" si="48"/>
        <v>0.64</v>
      </c>
      <c r="D231" s="166">
        <f t="shared" si="48"/>
        <v>0.64</v>
      </c>
      <c r="E231" s="166">
        <f t="shared" si="48"/>
        <v>0.64</v>
      </c>
      <c r="F231" s="166">
        <f t="shared" si="48"/>
        <v>0.64</v>
      </c>
      <c r="G231" s="166">
        <f t="shared" si="48"/>
        <v>0.64</v>
      </c>
      <c r="H231" s="166">
        <f t="shared" si="48"/>
        <v>0.64</v>
      </c>
      <c r="I231" s="166">
        <f t="shared" si="48"/>
        <v>0.64</v>
      </c>
      <c r="J231" s="166">
        <f t="shared" si="48"/>
        <v>0.64</v>
      </c>
      <c r="K231" s="166">
        <f t="shared" si="48"/>
        <v>0.64</v>
      </c>
      <c r="L231" s="166">
        <f t="shared" si="48"/>
        <v>0.64</v>
      </c>
      <c r="M231" s="166">
        <f t="shared" si="48"/>
        <v>0.64</v>
      </c>
      <c r="N231" s="166">
        <f t="shared" si="48"/>
        <v>0.64</v>
      </c>
      <c r="O231" s="166">
        <f t="shared" si="48"/>
        <v>0.64</v>
      </c>
      <c r="P231" s="166">
        <f t="shared" si="48"/>
        <v>0.64</v>
      </c>
      <c r="Q231" s="166">
        <f t="shared" si="48"/>
        <v>0.64</v>
      </c>
      <c r="R231" s="166">
        <f t="shared" si="48"/>
        <v>0.64</v>
      </c>
      <c r="S231" s="166">
        <f t="shared" si="48"/>
        <v>0.64</v>
      </c>
      <c r="T231" s="166">
        <f t="shared" si="48"/>
        <v>0.64</v>
      </c>
      <c r="U231" s="166">
        <f t="shared" si="48"/>
        <v>0.64</v>
      </c>
      <c r="V231" s="166">
        <f t="shared" si="48"/>
        <v>0.64</v>
      </c>
      <c r="W231" s="166">
        <f t="shared" si="48"/>
        <v>0.64</v>
      </c>
      <c r="X231" s="166">
        <f t="shared" si="48"/>
        <v>0.64</v>
      </c>
      <c r="Y231" s="166">
        <f t="shared" si="48"/>
        <v>0.64</v>
      </c>
      <c r="Z231" s="166">
        <f t="shared" si="48"/>
        <v>0.64</v>
      </c>
      <c r="AA231" s="166">
        <f t="shared" si="48"/>
        <v>0.64</v>
      </c>
      <c r="AB231" s="166">
        <f t="shared" si="48"/>
        <v>0.64</v>
      </c>
      <c r="AC231" s="166">
        <f t="shared" si="48"/>
        <v>0.64</v>
      </c>
      <c r="AD231" s="166">
        <f t="shared" si="48"/>
        <v>0.64</v>
      </c>
      <c r="AE231" s="166">
        <f t="shared" si="48"/>
        <v>0.64</v>
      </c>
      <c r="AF231" s="166">
        <f t="shared" si="48"/>
        <v>0.64</v>
      </c>
      <c r="AG231" s="45"/>
      <c r="AH231" s="45"/>
    </row>
    <row r="232" spans="1:34" x14ac:dyDescent="0.25">
      <c r="A232" s="114" t="str">
        <f>A199</f>
        <v>KGA</v>
      </c>
      <c r="B232" s="114" t="str">
        <f>IF(B199&lt;100,"",B199-520)</f>
        <v/>
      </c>
      <c r="C232" s="114" t="str">
        <f t="shared" ref="C232:AF232" si="49">IF(C199&lt;100,"",C199-520)</f>
        <v/>
      </c>
      <c r="D232" s="114" t="str">
        <f t="shared" si="49"/>
        <v/>
      </c>
      <c r="E232" s="114" t="str">
        <f t="shared" si="49"/>
        <v/>
      </c>
      <c r="F232" s="114" t="str">
        <f t="shared" si="49"/>
        <v/>
      </c>
      <c r="G232" s="114" t="str">
        <f t="shared" si="49"/>
        <v/>
      </c>
      <c r="H232" s="114" t="str">
        <f t="shared" si="49"/>
        <v/>
      </c>
      <c r="I232" s="114" t="str">
        <f t="shared" si="49"/>
        <v/>
      </c>
      <c r="J232" s="114" t="str">
        <f t="shared" si="49"/>
        <v/>
      </c>
      <c r="K232" s="114" t="str">
        <f t="shared" si="49"/>
        <v/>
      </c>
      <c r="L232" s="114" t="str">
        <f t="shared" si="49"/>
        <v/>
      </c>
      <c r="M232" s="114" t="str">
        <f t="shared" si="49"/>
        <v/>
      </c>
      <c r="N232" s="114" t="str">
        <f t="shared" si="49"/>
        <v/>
      </c>
      <c r="O232" s="114" t="str">
        <f t="shared" si="49"/>
        <v/>
      </c>
      <c r="P232" s="114" t="str">
        <f t="shared" si="49"/>
        <v/>
      </c>
      <c r="Q232" s="114" t="str">
        <f t="shared" si="49"/>
        <v/>
      </c>
      <c r="R232" s="114" t="str">
        <f t="shared" si="49"/>
        <v/>
      </c>
      <c r="S232" s="114" t="str">
        <f t="shared" si="49"/>
        <v/>
      </c>
      <c r="T232" s="114" t="str">
        <f t="shared" si="49"/>
        <v/>
      </c>
      <c r="U232" s="114" t="str">
        <f t="shared" si="49"/>
        <v/>
      </c>
      <c r="V232" s="114" t="str">
        <f t="shared" si="49"/>
        <v/>
      </c>
      <c r="W232" s="114" t="str">
        <f t="shared" si="49"/>
        <v/>
      </c>
      <c r="X232" s="114" t="str">
        <f t="shared" si="49"/>
        <v/>
      </c>
      <c r="Y232" s="114" t="str">
        <f t="shared" si="49"/>
        <v/>
      </c>
      <c r="Z232" s="114" t="str">
        <f t="shared" si="49"/>
        <v/>
      </c>
      <c r="AA232" s="114" t="str">
        <f t="shared" si="49"/>
        <v/>
      </c>
      <c r="AB232" s="114" t="str">
        <f t="shared" si="49"/>
        <v/>
      </c>
      <c r="AC232" s="114" t="str">
        <f t="shared" si="49"/>
        <v/>
      </c>
      <c r="AD232" s="114" t="str">
        <f t="shared" si="49"/>
        <v/>
      </c>
      <c r="AE232" s="114" t="str">
        <f t="shared" si="49"/>
        <v/>
      </c>
      <c r="AF232" s="114" t="str">
        <f t="shared" si="49"/>
        <v/>
      </c>
      <c r="AG232" s="45"/>
      <c r="AH232" s="45"/>
    </row>
    <row r="233" spans="1:34" x14ac:dyDescent="0.25">
      <c r="A233" s="114" t="str">
        <f>A200</f>
        <v>MMRS</v>
      </c>
      <c r="B233" s="114" t="str">
        <f t="shared" ref="B233:AF233" si="50">IF(B200&lt;100,"",B200-620)</f>
        <v/>
      </c>
      <c r="C233" s="114" t="str">
        <f t="shared" si="50"/>
        <v/>
      </c>
      <c r="D233" s="114" t="str">
        <f t="shared" si="50"/>
        <v/>
      </c>
      <c r="E233" s="114" t="str">
        <f t="shared" si="50"/>
        <v/>
      </c>
      <c r="F233" s="114" t="str">
        <f t="shared" si="50"/>
        <v/>
      </c>
      <c r="G233" s="114" t="str">
        <f t="shared" si="50"/>
        <v/>
      </c>
      <c r="H233" s="114" t="str">
        <f t="shared" si="50"/>
        <v/>
      </c>
      <c r="I233" s="114" t="str">
        <f t="shared" si="50"/>
        <v/>
      </c>
      <c r="J233" s="114" t="str">
        <f t="shared" si="50"/>
        <v/>
      </c>
      <c r="K233" s="114" t="str">
        <f t="shared" si="50"/>
        <v/>
      </c>
      <c r="L233" s="114" t="str">
        <f t="shared" si="50"/>
        <v/>
      </c>
      <c r="M233" s="114" t="str">
        <f t="shared" si="50"/>
        <v/>
      </c>
      <c r="N233" s="114" t="str">
        <f t="shared" si="50"/>
        <v/>
      </c>
      <c r="O233" s="114" t="str">
        <f t="shared" si="50"/>
        <v/>
      </c>
      <c r="P233" s="114" t="str">
        <f t="shared" si="50"/>
        <v/>
      </c>
      <c r="Q233" s="114" t="str">
        <f t="shared" si="50"/>
        <v/>
      </c>
      <c r="R233" s="114" t="str">
        <f t="shared" si="50"/>
        <v/>
      </c>
      <c r="S233" s="114" t="str">
        <f t="shared" si="50"/>
        <v/>
      </c>
      <c r="T233" s="114" t="str">
        <f t="shared" si="50"/>
        <v/>
      </c>
      <c r="U233" s="114" t="str">
        <f t="shared" si="50"/>
        <v/>
      </c>
      <c r="V233" s="114" t="str">
        <f t="shared" si="50"/>
        <v/>
      </c>
      <c r="W233" s="114" t="str">
        <f t="shared" si="50"/>
        <v/>
      </c>
      <c r="X233" s="114" t="str">
        <f t="shared" si="50"/>
        <v/>
      </c>
      <c r="Y233" s="114" t="str">
        <f t="shared" si="50"/>
        <v/>
      </c>
      <c r="Z233" s="114" t="str">
        <f t="shared" si="50"/>
        <v/>
      </c>
      <c r="AA233" s="114" t="str">
        <f t="shared" si="50"/>
        <v/>
      </c>
      <c r="AB233" s="114" t="str">
        <f t="shared" si="50"/>
        <v/>
      </c>
      <c r="AC233" s="114" t="str">
        <f t="shared" si="50"/>
        <v/>
      </c>
      <c r="AD233" s="114" t="str">
        <f t="shared" si="50"/>
        <v/>
      </c>
      <c r="AE233" s="114" t="str">
        <f t="shared" si="50"/>
        <v/>
      </c>
      <c r="AF233" s="114" t="str">
        <f t="shared" si="50"/>
        <v/>
      </c>
      <c r="AG233" s="45"/>
      <c r="AH233" s="45"/>
    </row>
    <row r="234" spans="1:34" x14ac:dyDescent="0.25">
      <c r="A234" s="114" t="str">
        <f>A201</f>
        <v>MRS</v>
      </c>
      <c r="B234" s="114" t="str">
        <f t="shared" ref="B234:AF234" si="51">IF(B201&lt;100,"",B201-330)</f>
        <v/>
      </c>
      <c r="C234" s="114" t="str">
        <f t="shared" si="51"/>
        <v/>
      </c>
      <c r="D234" s="114" t="str">
        <f t="shared" si="51"/>
        <v/>
      </c>
      <c r="E234" s="114" t="str">
        <f t="shared" si="51"/>
        <v/>
      </c>
      <c r="F234" s="114" t="str">
        <f t="shared" si="51"/>
        <v/>
      </c>
      <c r="G234" s="114" t="str">
        <f t="shared" si="51"/>
        <v/>
      </c>
      <c r="H234" s="114" t="str">
        <f t="shared" si="51"/>
        <v/>
      </c>
      <c r="I234" s="114" t="str">
        <f t="shared" si="51"/>
        <v/>
      </c>
      <c r="J234" s="114" t="str">
        <f t="shared" si="51"/>
        <v/>
      </c>
      <c r="K234" s="114" t="str">
        <f t="shared" si="51"/>
        <v/>
      </c>
      <c r="L234" s="114" t="str">
        <f t="shared" si="51"/>
        <v/>
      </c>
      <c r="M234" s="114" t="str">
        <f t="shared" si="51"/>
        <v/>
      </c>
      <c r="N234" s="114" t="str">
        <f t="shared" si="51"/>
        <v/>
      </c>
      <c r="O234" s="114" t="str">
        <f t="shared" si="51"/>
        <v/>
      </c>
      <c r="P234" s="114" t="str">
        <f t="shared" si="51"/>
        <v/>
      </c>
      <c r="Q234" s="114" t="str">
        <f t="shared" si="51"/>
        <v/>
      </c>
      <c r="R234" s="114" t="str">
        <f t="shared" si="51"/>
        <v/>
      </c>
      <c r="S234" s="114" t="str">
        <f t="shared" si="51"/>
        <v/>
      </c>
      <c r="T234" s="114" t="str">
        <f t="shared" si="51"/>
        <v/>
      </c>
      <c r="U234" s="114" t="str">
        <f t="shared" si="51"/>
        <v/>
      </c>
      <c r="V234" s="114" t="str">
        <f t="shared" si="51"/>
        <v/>
      </c>
      <c r="W234" s="114" t="str">
        <f t="shared" si="51"/>
        <v/>
      </c>
      <c r="X234" s="114" t="str">
        <f t="shared" si="51"/>
        <v/>
      </c>
      <c r="Y234" s="114" t="str">
        <f t="shared" si="51"/>
        <v/>
      </c>
      <c r="Z234" s="114" t="str">
        <f t="shared" si="51"/>
        <v/>
      </c>
      <c r="AA234" s="114" t="str">
        <f t="shared" si="51"/>
        <v/>
      </c>
      <c r="AB234" s="114" t="str">
        <f t="shared" si="51"/>
        <v/>
      </c>
      <c r="AC234" s="114" t="str">
        <f t="shared" si="51"/>
        <v/>
      </c>
      <c r="AD234" s="114" t="str">
        <f t="shared" si="51"/>
        <v/>
      </c>
      <c r="AE234" s="114" t="str">
        <f t="shared" si="51"/>
        <v/>
      </c>
      <c r="AF234" s="114" t="str">
        <f t="shared" si="51"/>
        <v/>
      </c>
      <c r="AG234" s="45"/>
      <c r="AH234" s="45"/>
    </row>
    <row r="235" spans="1:34" x14ac:dyDescent="0.25">
      <c r="A235" s="114" t="str">
        <f>A202</f>
        <v>KL 1</v>
      </c>
      <c r="B235" s="114" t="str">
        <f>IF(B202&lt;100,"",B202-1500)</f>
        <v/>
      </c>
      <c r="C235" s="114" t="str">
        <f t="shared" ref="C235:AF235" si="52">IF(C202&lt;100,"",C202-1500)</f>
        <v/>
      </c>
      <c r="D235" s="114" t="str">
        <f t="shared" si="52"/>
        <v/>
      </c>
      <c r="E235" s="114" t="str">
        <f t="shared" si="52"/>
        <v/>
      </c>
      <c r="F235" s="114" t="str">
        <f t="shared" si="52"/>
        <v/>
      </c>
      <c r="G235" s="114" t="str">
        <f t="shared" si="52"/>
        <v/>
      </c>
      <c r="H235" s="114" t="str">
        <f t="shared" si="52"/>
        <v/>
      </c>
      <c r="I235" s="114" t="str">
        <f t="shared" si="52"/>
        <v/>
      </c>
      <c r="J235" s="114" t="str">
        <f t="shared" si="52"/>
        <v/>
      </c>
      <c r="K235" s="114" t="str">
        <f t="shared" si="52"/>
        <v/>
      </c>
      <c r="L235" s="114" t="str">
        <f t="shared" si="52"/>
        <v/>
      </c>
      <c r="M235" s="114" t="str">
        <f t="shared" si="52"/>
        <v/>
      </c>
      <c r="N235" s="114" t="str">
        <f t="shared" si="52"/>
        <v/>
      </c>
      <c r="O235" s="114" t="str">
        <f t="shared" si="52"/>
        <v/>
      </c>
      <c r="P235" s="114" t="str">
        <f t="shared" si="52"/>
        <v/>
      </c>
      <c r="Q235" s="114" t="str">
        <f t="shared" si="52"/>
        <v/>
      </c>
      <c r="R235" s="114" t="str">
        <f t="shared" si="52"/>
        <v/>
      </c>
      <c r="S235" s="114" t="str">
        <f t="shared" si="52"/>
        <v/>
      </c>
      <c r="T235" s="114" t="str">
        <f t="shared" si="52"/>
        <v/>
      </c>
      <c r="U235" s="114" t="str">
        <f t="shared" si="52"/>
        <v/>
      </c>
      <c r="V235" s="114" t="str">
        <f t="shared" si="52"/>
        <v/>
      </c>
      <c r="W235" s="114" t="str">
        <f t="shared" si="52"/>
        <v/>
      </c>
      <c r="X235" s="114" t="str">
        <f t="shared" si="52"/>
        <v/>
      </c>
      <c r="Y235" s="114" t="str">
        <f t="shared" si="52"/>
        <v/>
      </c>
      <c r="Z235" s="114" t="str">
        <f t="shared" si="52"/>
        <v/>
      </c>
      <c r="AA235" s="114" t="str">
        <f t="shared" si="52"/>
        <v/>
      </c>
      <c r="AB235" s="114" t="str">
        <f t="shared" si="52"/>
        <v/>
      </c>
      <c r="AC235" s="114" t="str">
        <f t="shared" si="52"/>
        <v/>
      </c>
      <c r="AD235" s="114" t="str">
        <f t="shared" si="52"/>
        <v/>
      </c>
      <c r="AE235" s="114" t="str">
        <f t="shared" si="52"/>
        <v/>
      </c>
      <c r="AF235" s="114" t="str">
        <f t="shared" si="52"/>
        <v/>
      </c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4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</row>
    <row r="242" spans="2:34" x14ac:dyDescent="0.25"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</row>
    <row r="466" spans="36:38" x14ac:dyDescent="0.25">
      <c r="AK466" s="1"/>
    </row>
    <row r="467" spans="36:38" x14ac:dyDescent="0.25">
      <c r="AK467" s="1"/>
      <c r="AL467" s="1"/>
    </row>
    <row r="468" spans="36:38" x14ac:dyDescent="0.25">
      <c r="AJ468"/>
    </row>
  </sheetData>
  <mergeCells count="48">
    <mergeCell ref="A207:B207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8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82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2733" priority="278">
      <formula>S$9&gt;=20/24</formula>
    </cfRule>
    <cfRule type="expression" dxfId="2732" priority="279">
      <formula>AND(S$9&gt;=14/24,S$9&lt;20/24)</formula>
    </cfRule>
    <cfRule type="expression" dxfId="2731" priority="280">
      <formula>AND(S$9&gt;=8/24,S$9&lt;14/24)</formula>
    </cfRule>
    <cfRule type="expression" dxfId="2730" priority="281">
      <formula>S$9&lt;8/24</formula>
    </cfRule>
  </conditionalFormatting>
  <conditionalFormatting sqref="B8:AF10 AA78:AF78 B78:Q78 B53:AF53 B79:AF79 C190:AF196 AE54:AF57 B65:AF69 T209:AX209 B71:AF75 B77:AF77 L55:L56 W82:X88 AA81:AF88 B60:F64 K54:K56 K57:L58 B54:J58 M55:N58 L34:Q34 L11:Q13 L15:Q30 O42:Q45 L36:Q39 R55:V56 O55:Q64 R37:S38 R17:X28 T37:X39 Z82:Z88 R11:AC11 L50:AF52 Y12:AC13 Y37:AD40 AD11:AD13 Y15:AD29">
    <cfRule type="expression" dxfId="2729" priority="274">
      <formula>B$9&gt;=20/24</formula>
    </cfRule>
    <cfRule type="expression" dxfId="2728" priority="275">
      <formula>AND(B$9&gt;=14/24,B$9&lt;20/24)</formula>
    </cfRule>
    <cfRule type="expression" dxfId="2727" priority="276">
      <formula>AND(B$9&gt;=8/24,B$9&lt;14/24)</formula>
    </cfRule>
    <cfRule type="expression" dxfId="2726" priority="277">
      <formula>B$9&lt;8/24</formula>
    </cfRule>
  </conditionalFormatting>
  <conditionalFormatting sqref="B188:AF188">
    <cfRule type="expression" dxfId="2725" priority="270">
      <formula>B$9&gt;=20/24</formula>
    </cfRule>
    <cfRule type="expression" dxfId="2724" priority="271">
      <formula>AND(B$9&gt;=14/24,B$9&lt;20/24)</formula>
    </cfRule>
    <cfRule type="expression" dxfId="2723" priority="272">
      <formula>AND(B$9&gt;=8/24,B$9&lt;14/24)</formula>
    </cfRule>
    <cfRule type="expression" dxfId="2722" priority="273">
      <formula>B$9&lt;8/24</formula>
    </cfRule>
  </conditionalFormatting>
  <conditionalFormatting sqref="AL4:AL6">
    <cfRule type="iconSet" priority="269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2721" priority="265">
      <formula>L$9&gt;=20/24</formula>
    </cfRule>
    <cfRule type="expression" dxfId="2720" priority="266">
      <formula>AND(L$9&gt;=14/24,L$9&lt;20/24)</formula>
    </cfRule>
    <cfRule type="expression" dxfId="2719" priority="267">
      <formula>AND(L$9&gt;=8/24,L$9&lt;14/24)</formula>
    </cfRule>
    <cfRule type="expression" dxfId="2718" priority="268">
      <formula>L$9&lt;8/24</formula>
    </cfRule>
  </conditionalFormatting>
  <conditionalFormatting sqref="L40:Q40">
    <cfRule type="expression" dxfId="2717" priority="261">
      <formula>L$9&gt;=20/24</formula>
    </cfRule>
    <cfRule type="expression" dxfId="2716" priority="262">
      <formula>AND(L$9&gt;=14/24,L$9&lt;20/24)</formula>
    </cfRule>
    <cfRule type="expression" dxfId="2715" priority="263">
      <formula>AND(L$9&gt;=8/24,L$9&lt;14/24)</formula>
    </cfRule>
    <cfRule type="expression" dxfId="2714" priority="264">
      <formula>L$9&lt;8/24</formula>
    </cfRule>
  </conditionalFormatting>
  <conditionalFormatting sqref="Y30:AD30">
    <cfRule type="expression" dxfId="2713" priority="257">
      <formula>Y$9&gt;=20/24</formula>
    </cfRule>
    <cfRule type="expression" dxfId="2712" priority="258">
      <formula>AND(Y$9&gt;=14/24,Y$9&lt;20/24)</formula>
    </cfRule>
    <cfRule type="expression" dxfId="2711" priority="259">
      <formula>AND(Y$9&gt;=8/24,Y$9&lt;14/24)</formula>
    </cfRule>
    <cfRule type="expression" dxfId="2710" priority="260">
      <formula>Y$9&lt;8/24</formula>
    </cfRule>
  </conditionalFormatting>
  <conditionalFormatting sqref="R36:AD36">
    <cfRule type="expression" dxfId="2709" priority="253">
      <formula>R$9&gt;=20/24</formula>
    </cfRule>
    <cfRule type="expression" dxfId="2708" priority="254">
      <formula>AND(R$9&gt;=14/24,R$9&lt;20/24)</formula>
    </cfRule>
    <cfRule type="expression" dxfId="2707" priority="255">
      <formula>AND(R$9&gt;=8/24,R$9&lt;14/24)</formula>
    </cfRule>
    <cfRule type="expression" dxfId="2706" priority="256">
      <formula>R$9&lt;8/24</formula>
    </cfRule>
  </conditionalFormatting>
  <conditionalFormatting sqref="R54:AD54">
    <cfRule type="expression" dxfId="2705" priority="249">
      <formula>R$9&gt;=20/24</formula>
    </cfRule>
    <cfRule type="expression" dxfId="2704" priority="250">
      <formula>AND(R$9&gt;=14/24,R$9&lt;20/24)</formula>
    </cfRule>
    <cfRule type="expression" dxfId="2703" priority="251">
      <formula>AND(R$9&gt;=8/24,R$9&lt;14/24)</formula>
    </cfRule>
    <cfRule type="expression" dxfId="2702" priority="252">
      <formula>R$9&lt;8/24</formula>
    </cfRule>
  </conditionalFormatting>
  <conditionalFormatting sqref="R78:Z78">
    <cfRule type="expression" dxfId="2701" priority="245">
      <formula>R$9&gt;=20/24</formula>
    </cfRule>
    <cfRule type="expression" dxfId="2700" priority="246">
      <formula>AND(R$9&gt;=14/24,R$9&lt;20/24)</formula>
    </cfRule>
    <cfRule type="expression" dxfId="2699" priority="247">
      <formula>AND(R$9&gt;=8/24,R$9&lt;14/24)</formula>
    </cfRule>
    <cfRule type="expression" dxfId="2698" priority="248">
      <formula>R$9&lt;8/24</formula>
    </cfRule>
  </conditionalFormatting>
  <conditionalFormatting sqref="T81:X81 Z81">
    <cfRule type="expression" dxfId="2697" priority="241">
      <formula>T$9&gt;=20/24</formula>
    </cfRule>
    <cfRule type="expression" dxfId="2696" priority="242">
      <formula>AND(T$9&gt;=14/24,T$9&lt;20/24)</formula>
    </cfRule>
    <cfRule type="expression" dxfId="2695" priority="243">
      <formula>AND(T$9&gt;=8/24,T$9&lt;14/24)</formula>
    </cfRule>
    <cfRule type="expression" dxfId="2694" priority="244">
      <formula>T$9&lt;8/24</formula>
    </cfRule>
  </conditionalFormatting>
  <conditionalFormatting sqref="L32:Q32">
    <cfRule type="expression" dxfId="2693" priority="237">
      <formula>L$9&gt;=20/24</formula>
    </cfRule>
    <cfRule type="expression" dxfId="2692" priority="238">
      <formula>AND(L$9&gt;=14/24,L$9&lt;20/24)</formula>
    </cfRule>
    <cfRule type="expression" dxfId="2691" priority="239">
      <formula>AND(L$9&gt;=8/24,L$9&lt;14/24)</formula>
    </cfRule>
    <cfRule type="expression" dxfId="2690" priority="240">
      <formula>L$9&lt;8/24</formula>
    </cfRule>
  </conditionalFormatting>
  <conditionalFormatting sqref="L46:S46">
    <cfRule type="expression" dxfId="2689" priority="233">
      <formula>L$9&gt;=20/24</formula>
    </cfRule>
    <cfRule type="expression" dxfId="2688" priority="234">
      <formula>AND(L$9&gt;=14/24,L$9&lt;20/24)</formula>
    </cfRule>
    <cfRule type="expression" dxfId="2687" priority="235">
      <formula>AND(L$9&gt;=8/24,L$9&lt;14/24)</formula>
    </cfRule>
    <cfRule type="expression" dxfId="2686" priority="236">
      <formula>L$9&lt;8/24</formula>
    </cfRule>
  </conditionalFormatting>
  <conditionalFormatting sqref="L47:Q47">
    <cfRule type="expression" dxfId="2685" priority="229">
      <formula>L$9&gt;=20/24</formula>
    </cfRule>
    <cfRule type="expression" dxfId="2684" priority="230">
      <formula>AND(L$9&gt;=14/24,L$9&lt;20/24)</formula>
    </cfRule>
    <cfRule type="expression" dxfId="2683" priority="231">
      <formula>AND(L$9&gt;=8/24,L$9&lt;14/24)</formula>
    </cfRule>
    <cfRule type="expression" dxfId="2682" priority="232">
      <formula>L$9&lt;8/24</formula>
    </cfRule>
  </conditionalFormatting>
  <conditionalFormatting sqref="L42:Q45">
    <cfRule type="expression" dxfId="2681" priority="225">
      <formula>L$9&gt;=20/24</formula>
    </cfRule>
    <cfRule type="expression" dxfId="2680" priority="226">
      <formula>AND(L$9&gt;=14/24,L$9&lt;20/24)</formula>
    </cfRule>
    <cfRule type="expression" dxfId="2679" priority="227">
      <formula>AND(L$9&gt;=8/24,L$9&lt;14/24)</formula>
    </cfRule>
    <cfRule type="expression" dxfId="2678" priority="228">
      <formula>L$9&lt;8/24</formula>
    </cfRule>
  </conditionalFormatting>
  <conditionalFormatting sqref="R34:AD34">
    <cfRule type="expression" dxfId="2677" priority="221">
      <formula>R$9&gt;=20/24</formula>
    </cfRule>
    <cfRule type="expression" dxfId="2676" priority="222">
      <formula>AND(R$9&gt;=14/24,R$9&lt;20/24)</formula>
    </cfRule>
    <cfRule type="expression" dxfId="2675" priority="223">
      <formula>AND(R$9&gt;=8/24,R$9&lt;14/24)</formula>
    </cfRule>
    <cfRule type="expression" dxfId="2674" priority="224">
      <formula>R$9&lt;8/24</formula>
    </cfRule>
  </conditionalFormatting>
  <conditionalFormatting sqref="R29:X30 R32:AD32">
    <cfRule type="expression" dxfId="2673" priority="217">
      <formula>R$9&gt;=20/24</formula>
    </cfRule>
    <cfRule type="expression" dxfId="2672" priority="218">
      <formula>AND(R$9&gt;=14/24,R$9&lt;20/24)</formula>
    </cfRule>
    <cfRule type="expression" dxfId="2671" priority="219">
      <formula>AND(R$9&gt;=8/24,R$9&lt;14/24)</formula>
    </cfRule>
    <cfRule type="expression" dxfId="2670" priority="220">
      <formula>R$9&lt;8/24</formula>
    </cfRule>
  </conditionalFormatting>
  <conditionalFormatting sqref="R39:S40 T40:X40 R42:AD45">
    <cfRule type="expression" dxfId="2669" priority="213">
      <formula>R$9&gt;=20/24</formula>
    </cfRule>
    <cfRule type="expression" dxfId="2668" priority="214">
      <formula>AND(R$9&gt;=14/24,R$9&lt;20/24)</formula>
    </cfRule>
    <cfRule type="expression" dxfId="2667" priority="215">
      <formula>AND(R$9&gt;=8/24,R$9&lt;14/24)</formula>
    </cfRule>
    <cfRule type="expression" dxfId="2666" priority="216">
      <formula>R$9&lt;8/24</formula>
    </cfRule>
  </conditionalFormatting>
  <conditionalFormatting sqref="R46:AD46">
    <cfRule type="expression" dxfId="2665" priority="209">
      <formula>R$9&gt;=20/24</formula>
    </cfRule>
    <cfRule type="expression" dxfId="2664" priority="210">
      <formula>AND(R$9&gt;=14/24,R$9&lt;20/24)</formula>
    </cfRule>
    <cfRule type="expression" dxfId="2663" priority="211">
      <formula>AND(R$9&gt;=8/24,R$9&lt;14/24)</formula>
    </cfRule>
    <cfRule type="expression" dxfId="2662" priority="212">
      <formula>R$9&lt;8/24</formula>
    </cfRule>
  </conditionalFormatting>
  <conditionalFormatting sqref="R47:AD47">
    <cfRule type="expression" dxfId="2661" priority="205">
      <formula>R$9&gt;=20/24</formula>
    </cfRule>
    <cfRule type="expression" dxfId="2660" priority="206">
      <formula>AND(R$9&gt;=14/24,R$9&lt;20/24)</formula>
    </cfRule>
    <cfRule type="expression" dxfId="2659" priority="207">
      <formula>AND(R$9&gt;=8/24,R$9&lt;14/24)</formula>
    </cfRule>
    <cfRule type="expression" dxfId="2658" priority="208">
      <formula>R$9&lt;8/24</formula>
    </cfRule>
  </conditionalFormatting>
  <conditionalFormatting sqref="AE58:AF64 R57:S64 W57:AD64">
    <cfRule type="expression" dxfId="2657" priority="201">
      <formula>R$9&gt;=20/24</formula>
    </cfRule>
    <cfRule type="expression" dxfId="2656" priority="202">
      <formula>AND(R$9&gt;=14/24,R$9&lt;20/24)</formula>
    </cfRule>
    <cfRule type="expression" dxfId="2655" priority="203">
      <formula>AND(R$9&gt;=8/24,R$9&lt;14/24)</formula>
    </cfRule>
    <cfRule type="expression" dxfId="2654" priority="204">
      <formula>R$9&lt;8/24</formula>
    </cfRule>
  </conditionalFormatting>
  <conditionalFormatting sqref="AA91:AF94">
    <cfRule type="expression" dxfId="2653" priority="197">
      <formula>AA$9&gt;=20/24</formula>
    </cfRule>
    <cfRule type="expression" dxfId="2652" priority="198">
      <formula>AND(AA$9&gt;=14/24,AA$9&lt;20/24)</formula>
    </cfRule>
    <cfRule type="expression" dxfId="2651" priority="199">
      <formula>AND(AA$9&gt;=8/24,AA$9&lt;14/24)</formula>
    </cfRule>
    <cfRule type="expression" dxfId="2650" priority="200">
      <formula>AA$9&lt;8/24</formula>
    </cfRule>
  </conditionalFormatting>
  <conditionalFormatting sqref="K59:K64 B59:J59">
    <cfRule type="expression" dxfId="2649" priority="193">
      <formula>B$9&gt;=20/24</formula>
    </cfRule>
    <cfRule type="expression" dxfId="2648" priority="194">
      <formula>AND(B$9&gt;=14/24,B$9&lt;20/24)</formula>
    </cfRule>
    <cfRule type="expression" dxfId="2647" priority="195">
      <formula>AND(B$9&gt;=8/24,B$9&lt;14/24)</formula>
    </cfRule>
    <cfRule type="expression" dxfId="2646" priority="196">
      <formula>B$9&lt;8/24</formula>
    </cfRule>
  </conditionalFormatting>
  <conditionalFormatting sqref="T91:Z94">
    <cfRule type="expression" dxfId="2645" priority="189">
      <formula>T$9&gt;=20/24</formula>
    </cfRule>
    <cfRule type="expression" dxfId="2644" priority="190">
      <formula>AND(T$9&gt;=14/24,T$9&lt;20/24)</formula>
    </cfRule>
    <cfRule type="expression" dxfId="2643" priority="191">
      <formula>AND(T$9&gt;=8/24,T$9&lt;14/24)</formula>
    </cfRule>
    <cfRule type="expression" dxfId="2642" priority="192">
      <formula>T$9&lt;8/24</formula>
    </cfRule>
  </conditionalFormatting>
  <conditionalFormatting sqref="AG48 B11:Q13 R17:X30 R11:AC11 Y12:AC13 B42:AF53 AD11:AF13 B32:AF40 B15:Q30 Y15:AF30">
    <cfRule type="expression" dxfId="2641" priority="188">
      <formula>B11&gt;$AG11</formula>
    </cfRule>
  </conditionalFormatting>
  <conditionalFormatting sqref="A97:A153 A81:A94 A11:A13 A15:A30 A42:A69 A77:A79 A71:A75 A32:A40 A166:A197">
    <cfRule type="expression" dxfId="2640" priority="187">
      <formula>$AH11=0</formula>
    </cfRule>
  </conditionalFormatting>
  <conditionalFormatting sqref="AA95:AF95">
    <cfRule type="expression" dxfId="2639" priority="183">
      <formula>AA$9&gt;=20/24</formula>
    </cfRule>
    <cfRule type="expression" dxfId="2638" priority="184">
      <formula>AND(AA$9&gt;=14/24,AA$9&lt;20/24)</formula>
    </cfRule>
    <cfRule type="expression" dxfId="2637" priority="185">
      <formula>AND(AA$9&gt;=8/24,AA$9&lt;14/24)</formula>
    </cfRule>
    <cfRule type="expression" dxfId="2636" priority="186">
      <formula>AA$9&lt;8/24</formula>
    </cfRule>
  </conditionalFormatting>
  <conditionalFormatting sqref="T95:Z95">
    <cfRule type="expression" dxfId="2635" priority="179">
      <formula>T$9&gt;=20/24</formula>
    </cfRule>
    <cfRule type="expression" dxfId="2634" priority="180">
      <formula>AND(T$9&gt;=14/24,T$9&lt;20/24)</formula>
    </cfRule>
    <cfRule type="expression" dxfId="2633" priority="181">
      <formula>AND(T$9&gt;=8/24,T$9&lt;14/24)</formula>
    </cfRule>
    <cfRule type="expression" dxfId="2632" priority="182">
      <formula>T$9&lt;8/24</formula>
    </cfRule>
  </conditionalFormatting>
  <conditionalFormatting sqref="A95">
    <cfRule type="expression" dxfId="2631" priority="178">
      <formula>$AH95=0</formula>
    </cfRule>
  </conditionalFormatting>
  <conditionalFormatting sqref="C33:AF33">
    <cfRule type="expression" dxfId="2630" priority="174">
      <formula>C$9&gt;=20/24</formula>
    </cfRule>
    <cfRule type="expression" dxfId="2629" priority="175">
      <formula>AND(C$9&gt;=14/24,C$9&lt;20/24)</formula>
    </cfRule>
    <cfRule type="expression" dxfId="2628" priority="176">
      <formula>AND(C$9&gt;=8/24,C$9&lt;14/24)</formula>
    </cfRule>
    <cfRule type="expression" dxfId="2627" priority="177">
      <formula>C$9&lt;8/24</formula>
    </cfRule>
  </conditionalFormatting>
  <conditionalFormatting sqref="R33:AF33">
    <cfRule type="expression" dxfId="2626" priority="170">
      <formula>R$9&gt;=20/24</formula>
    </cfRule>
    <cfRule type="expression" dxfId="2625" priority="171">
      <formula>AND(R$9&gt;=14/24,R$9&lt;20/24)</formula>
    </cfRule>
    <cfRule type="expression" dxfId="2624" priority="172">
      <formula>AND(R$9&gt;=8/24,R$9&lt;14/24)</formula>
    </cfRule>
    <cfRule type="expression" dxfId="2623" priority="173">
      <formula>R$9&lt;8/24</formula>
    </cfRule>
  </conditionalFormatting>
  <conditionalFormatting sqref="B33">
    <cfRule type="expression" dxfId="2622" priority="166">
      <formula>B$9&gt;=20/24</formula>
    </cfRule>
    <cfRule type="expression" dxfId="2621" priority="167">
      <formula>AND(B$9&gt;=14/24,B$9&lt;20/24)</formula>
    </cfRule>
    <cfRule type="expression" dxfId="2620" priority="168">
      <formula>AND(B$9&gt;=8/24,B$9&lt;14/24)</formula>
    </cfRule>
    <cfRule type="expression" dxfId="2619" priority="169">
      <formula>B$9&lt;8/24</formula>
    </cfRule>
  </conditionalFormatting>
  <conditionalFormatting sqref="G60:J64">
    <cfRule type="expression" dxfId="2618" priority="162">
      <formula>G$9&gt;=20/24</formula>
    </cfRule>
    <cfRule type="expression" dxfId="2617" priority="163">
      <formula>AND(G$9&gt;=14/24,G$9&lt;20/24)</formula>
    </cfRule>
    <cfRule type="expression" dxfId="2616" priority="164">
      <formula>AND(G$9&gt;=8/24,G$9&lt;14/24)</formula>
    </cfRule>
    <cfRule type="expression" dxfId="2615" priority="165">
      <formula>G$9&lt;8/24</formula>
    </cfRule>
  </conditionalFormatting>
  <conditionalFormatting sqref="L59:N64">
    <cfRule type="expression" dxfId="2614" priority="158">
      <formula>L$9&gt;=20/24</formula>
    </cfRule>
    <cfRule type="expression" dxfId="2613" priority="159">
      <formula>AND(L$9&gt;=14/24,L$9&lt;20/24)</formula>
    </cfRule>
    <cfRule type="expression" dxfId="2612" priority="160">
      <formula>AND(L$9&gt;=8/24,L$9&lt;14/24)</formula>
    </cfRule>
    <cfRule type="expression" dxfId="2611" priority="161">
      <formula>L$9&lt;8/24</formula>
    </cfRule>
  </conditionalFormatting>
  <conditionalFormatting sqref="AL30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Y31:AD31">
    <cfRule type="expression" dxfId="2610" priority="153">
      <formula>Y$9&gt;=20/24</formula>
    </cfRule>
    <cfRule type="expression" dxfId="2609" priority="154">
      <formula>AND(Y$9&gt;=14/24,Y$9&lt;20/24)</formula>
    </cfRule>
    <cfRule type="expression" dxfId="2608" priority="155">
      <formula>AND(Y$9&gt;=8/24,Y$9&lt;14/24)</formula>
    </cfRule>
    <cfRule type="expression" dxfId="2607" priority="156">
      <formula>Y$9&lt;8/24</formula>
    </cfRule>
  </conditionalFormatting>
  <conditionalFormatting sqref="L31:Q31">
    <cfRule type="expression" dxfId="2606" priority="149">
      <formula>L$9&gt;=20/24</formula>
    </cfRule>
    <cfRule type="expression" dxfId="2605" priority="150">
      <formula>AND(L$9&gt;=14/24,L$9&lt;20/24)</formula>
    </cfRule>
    <cfRule type="expression" dxfId="2604" priority="151">
      <formula>AND(L$9&gt;=8/24,L$9&lt;14/24)</formula>
    </cfRule>
    <cfRule type="expression" dxfId="2603" priority="152">
      <formula>L$9&lt;8/24</formula>
    </cfRule>
  </conditionalFormatting>
  <conditionalFormatting sqref="R31:X31">
    <cfRule type="expression" dxfId="2602" priority="145">
      <formula>R$9&gt;=20/24</formula>
    </cfRule>
    <cfRule type="expression" dxfId="2601" priority="146">
      <formula>AND(R$9&gt;=14/24,R$9&lt;20/24)</formula>
    </cfRule>
    <cfRule type="expression" dxfId="2600" priority="147">
      <formula>AND(R$9&gt;=8/24,R$9&lt;14/24)</formula>
    </cfRule>
    <cfRule type="expression" dxfId="2599" priority="148">
      <formula>R$9&lt;8/24</formula>
    </cfRule>
  </conditionalFormatting>
  <conditionalFormatting sqref="B31:AF31">
    <cfRule type="expression" dxfId="2598" priority="144">
      <formula>B31&gt;$AG31</formula>
    </cfRule>
  </conditionalFormatting>
  <conditionalFormatting sqref="A31">
    <cfRule type="expression" dxfId="2597" priority="143">
      <formula>$AH31=0</formula>
    </cfRule>
  </conditionalFormatting>
  <conditionalFormatting sqref="B80:AF80">
    <cfRule type="expression" dxfId="2596" priority="139">
      <formula>B$9&gt;=20/24</formula>
    </cfRule>
    <cfRule type="expression" dxfId="2595" priority="140">
      <formula>AND(B$9&gt;=14/24,B$9&lt;20/24)</formula>
    </cfRule>
    <cfRule type="expression" dxfId="2594" priority="141">
      <formula>AND(B$9&gt;=8/24,B$9&lt;14/24)</formula>
    </cfRule>
    <cfRule type="expression" dxfId="2593" priority="142">
      <formula>B$9&lt;8/24</formula>
    </cfRule>
  </conditionalFormatting>
  <conditionalFormatting sqref="A80">
    <cfRule type="expression" dxfId="2592" priority="138">
      <formula>$AH80=0</formula>
    </cfRule>
  </conditionalFormatting>
  <conditionalFormatting sqref="Y14:AD14">
    <cfRule type="expression" dxfId="2591" priority="134">
      <formula>Y$9&gt;=20/24</formula>
    </cfRule>
    <cfRule type="expression" dxfId="2590" priority="135">
      <formula>AND(Y$9&gt;=14/24,Y$9&lt;20/24)</formula>
    </cfRule>
    <cfRule type="expression" dxfId="2589" priority="136">
      <formula>AND(Y$9&gt;=8/24,Y$9&lt;14/24)</formula>
    </cfRule>
    <cfRule type="expression" dxfId="2588" priority="137">
      <formula>Y$9&lt;8/24</formula>
    </cfRule>
  </conditionalFormatting>
  <conditionalFormatting sqref="L14:Q14">
    <cfRule type="expression" dxfId="2587" priority="130">
      <formula>L$9&gt;=20/24</formula>
    </cfRule>
    <cfRule type="expression" dxfId="2586" priority="131">
      <formula>AND(L$9&gt;=14/24,L$9&lt;20/24)</formula>
    </cfRule>
    <cfRule type="expression" dxfId="2585" priority="132">
      <formula>AND(L$9&gt;=8/24,L$9&lt;14/24)</formula>
    </cfRule>
    <cfRule type="expression" dxfId="2584" priority="133">
      <formula>L$9&lt;8/24</formula>
    </cfRule>
  </conditionalFormatting>
  <conditionalFormatting sqref="B14:Q14 Y14:AF14">
    <cfRule type="expression" dxfId="2583" priority="129">
      <formula>B14&gt;$AG14</formula>
    </cfRule>
  </conditionalFormatting>
  <conditionalFormatting sqref="A14">
    <cfRule type="expression" dxfId="2582" priority="128">
      <formula>$AH14=0</formula>
    </cfRule>
  </conditionalFormatting>
  <conditionalFormatting sqref="A160:A165">
    <cfRule type="expression" dxfId="2581" priority="127">
      <formula>$AH160=0</formula>
    </cfRule>
  </conditionalFormatting>
  <conditionalFormatting sqref="A154:A159">
    <cfRule type="expression" dxfId="2580" priority="126">
      <formula>$AH154=0</formula>
    </cfRule>
  </conditionalFormatting>
  <conditionalFormatting sqref="Y41:AD41">
    <cfRule type="expression" dxfId="2579" priority="122">
      <formula>Y$9&gt;=20/24</formula>
    </cfRule>
    <cfRule type="expression" dxfId="2578" priority="123">
      <formula>AND(Y$9&gt;=14/24,Y$9&lt;20/24)</formula>
    </cfRule>
    <cfRule type="expression" dxfId="2577" priority="124">
      <formula>AND(Y$9&gt;=8/24,Y$9&lt;14/24)</formula>
    </cfRule>
    <cfRule type="expression" dxfId="2576" priority="125">
      <formula>Y$9&lt;8/24</formula>
    </cfRule>
  </conditionalFormatting>
  <conditionalFormatting sqref="L41:Q41">
    <cfRule type="expression" dxfId="2575" priority="118">
      <formula>L$9&gt;=20/24</formula>
    </cfRule>
    <cfRule type="expression" dxfId="2574" priority="119">
      <formula>AND(L$9&gt;=14/24,L$9&lt;20/24)</formula>
    </cfRule>
    <cfRule type="expression" dxfId="2573" priority="120">
      <formula>AND(L$9&gt;=8/24,L$9&lt;14/24)</formula>
    </cfRule>
    <cfRule type="expression" dxfId="2572" priority="121">
      <formula>L$9&lt;8/24</formula>
    </cfRule>
  </conditionalFormatting>
  <conditionalFormatting sqref="R41:X41">
    <cfRule type="expression" dxfId="2571" priority="114">
      <formula>R$9&gt;=20/24</formula>
    </cfRule>
    <cfRule type="expression" dxfId="2570" priority="115">
      <formula>AND(R$9&gt;=14/24,R$9&lt;20/24)</formula>
    </cfRule>
    <cfRule type="expression" dxfId="2569" priority="116">
      <formula>AND(R$9&gt;=8/24,R$9&lt;14/24)</formula>
    </cfRule>
    <cfRule type="expression" dxfId="2568" priority="117">
      <formula>R$9&lt;8/24</formula>
    </cfRule>
  </conditionalFormatting>
  <conditionalFormatting sqref="B41:AF41">
    <cfRule type="expression" dxfId="2567" priority="113">
      <formula>B41&gt;$AG41</formula>
    </cfRule>
  </conditionalFormatting>
  <conditionalFormatting sqref="A41">
    <cfRule type="expression" dxfId="2566" priority="112">
      <formula>$AH41=0</formula>
    </cfRule>
  </conditionalFormatting>
  <conditionalFormatting sqref="B76:AF76">
    <cfRule type="expression" dxfId="2565" priority="108">
      <formula>B$9&gt;=20/24</formula>
    </cfRule>
    <cfRule type="expression" dxfId="2564" priority="109">
      <formula>AND(B$9&gt;=14/24,B$9&lt;20/24)</formula>
    </cfRule>
    <cfRule type="expression" dxfId="2563" priority="110">
      <formula>AND(B$9&gt;=8/24,B$9&lt;14/24)</formula>
    </cfRule>
    <cfRule type="expression" dxfId="2562" priority="111">
      <formula>B$9&lt;8/24</formula>
    </cfRule>
  </conditionalFormatting>
  <conditionalFormatting sqref="A76">
    <cfRule type="expression" dxfId="2561" priority="107">
      <formula>$AH76=0</formula>
    </cfRule>
  </conditionalFormatting>
  <conditionalFormatting sqref="B70:AG70">
    <cfRule type="expression" dxfId="2560" priority="103">
      <formula>B$9&gt;=20/24</formula>
    </cfRule>
    <cfRule type="expression" dxfId="2559" priority="104">
      <formula>AND(B$9&gt;=14/24,B$9&lt;20/24)</formula>
    </cfRule>
    <cfRule type="expression" dxfId="2558" priority="105">
      <formula>AND(B$9&gt;=8/24,B$9&lt;14/24)</formula>
    </cfRule>
    <cfRule type="expression" dxfId="2557" priority="106">
      <formula>B$9&lt;8/24</formula>
    </cfRule>
  </conditionalFormatting>
  <conditionalFormatting sqref="A70">
    <cfRule type="expression" dxfId="2556" priority="102">
      <formula>$AH70=0</formula>
    </cfRule>
  </conditionalFormatting>
  <conditionalFormatting sqref="AL31:AL32 AL7:AL29">
    <cfRule type="iconSet" priority="284">
      <iconSet iconSet="3TrafficLights2" reverse="1">
        <cfvo type="percent" val="0"/>
        <cfvo type="num" val="1"/>
        <cfvo type="num" val="1"/>
      </iconSet>
    </cfRule>
  </conditionalFormatting>
  <conditionalFormatting sqref="T57:V64">
    <cfRule type="expression" dxfId="2555" priority="98">
      <formula>T$9&gt;=20/24</formula>
    </cfRule>
    <cfRule type="expression" dxfId="2554" priority="99">
      <formula>AND(T$9&gt;=14/24,T$9&lt;20/24)</formula>
    </cfRule>
    <cfRule type="expression" dxfId="2553" priority="100">
      <formula>AND(T$9&gt;=8/24,T$9&lt;14/24)</formula>
    </cfRule>
    <cfRule type="expression" dxfId="2552" priority="101">
      <formula>T$9&lt;8/24</formula>
    </cfRule>
  </conditionalFormatting>
  <conditionalFormatting sqref="T82:V88">
    <cfRule type="expression" dxfId="2551" priority="94">
      <formula>T$9&gt;=20/24</formula>
    </cfRule>
    <cfRule type="expression" dxfId="2550" priority="95">
      <formula>AND(T$9&gt;=14/24,T$9&lt;20/24)</formula>
    </cfRule>
    <cfRule type="expression" dxfId="2549" priority="96">
      <formula>AND(T$9&gt;=8/24,T$9&lt;14/24)</formula>
    </cfRule>
    <cfRule type="expression" dxfId="2548" priority="97">
      <formula>T$9&lt;8/24</formula>
    </cfRule>
  </conditionalFormatting>
  <conditionalFormatting sqref="R82:S88 B81:Q88">
    <cfRule type="expression" dxfId="2547" priority="90">
      <formula>B$9&gt;=20/24</formula>
    </cfRule>
    <cfRule type="expression" dxfId="2546" priority="91">
      <formula>AND(B$9&gt;=14/24,B$9&lt;20/24)</formula>
    </cfRule>
    <cfRule type="expression" dxfId="2545" priority="92">
      <formula>AND(B$9&gt;=8/24,B$9&lt;14/24)</formula>
    </cfRule>
    <cfRule type="expression" dxfId="2544" priority="93">
      <formula>B$9&lt;8/24</formula>
    </cfRule>
  </conditionalFormatting>
  <conditionalFormatting sqref="R81:S81">
    <cfRule type="expression" dxfId="2543" priority="86">
      <formula>R$9&gt;=20/24</formula>
    </cfRule>
    <cfRule type="expression" dxfId="2542" priority="87">
      <formula>AND(R$9&gt;=14/24,R$9&lt;20/24)</formula>
    </cfRule>
    <cfRule type="expression" dxfId="2541" priority="88">
      <formula>AND(R$9&gt;=8/24,R$9&lt;14/24)</formula>
    </cfRule>
    <cfRule type="expression" dxfId="2540" priority="89">
      <formula>R$9&lt;8/24</formula>
    </cfRule>
  </conditionalFormatting>
  <conditionalFormatting sqref="B91:F94 G92:N94">
    <cfRule type="expression" dxfId="2539" priority="82">
      <formula>B$9&gt;=20/24</formula>
    </cfRule>
    <cfRule type="expression" dxfId="2538" priority="83">
      <formula>AND(B$9&gt;=14/24,B$9&lt;20/24)</formula>
    </cfRule>
    <cfRule type="expression" dxfId="2537" priority="84">
      <formula>AND(B$9&gt;=8/24,B$9&lt;14/24)</formula>
    </cfRule>
    <cfRule type="expression" dxfId="2536" priority="85">
      <formula>B$9&lt;8/24</formula>
    </cfRule>
  </conditionalFormatting>
  <conditionalFormatting sqref="O91:Q94">
    <cfRule type="expression" dxfId="2535" priority="78">
      <formula>O$9&gt;=20/24</formula>
    </cfRule>
    <cfRule type="expression" dxfId="2534" priority="79">
      <formula>AND(O$9&gt;=14/24,O$9&lt;20/24)</formula>
    </cfRule>
    <cfRule type="expression" dxfId="2533" priority="80">
      <formula>AND(O$9&gt;=8/24,O$9&lt;14/24)</formula>
    </cfRule>
    <cfRule type="expression" dxfId="2532" priority="81">
      <formula>O$9&lt;8/24</formula>
    </cfRule>
  </conditionalFormatting>
  <conditionalFormatting sqref="R91:S94">
    <cfRule type="expression" dxfId="2531" priority="74">
      <formula>R$9&gt;=20/24</formula>
    </cfRule>
    <cfRule type="expression" dxfId="2530" priority="75">
      <formula>AND(R$9&gt;=14/24,R$9&lt;20/24)</formula>
    </cfRule>
    <cfRule type="expression" dxfId="2529" priority="76">
      <formula>AND(R$9&gt;=8/24,R$9&lt;14/24)</formula>
    </cfRule>
    <cfRule type="expression" dxfId="2528" priority="77">
      <formula>R$9&lt;8/24</formula>
    </cfRule>
  </conditionalFormatting>
  <conditionalFormatting sqref="B95:N95">
    <cfRule type="expression" dxfId="2527" priority="70">
      <formula>B$9&gt;=20/24</formula>
    </cfRule>
    <cfRule type="expression" dxfId="2526" priority="71">
      <formula>AND(B$9&gt;=14/24,B$9&lt;20/24)</formula>
    </cfRule>
    <cfRule type="expression" dxfId="2525" priority="72">
      <formula>AND(B$9&gt;=8/24,B$9&lt;14/24)</formula>
    </cfRule>
    <cfRule type="expression" dxfId="2524" priority="73">
      <formula>B$9&lt;8/24</formula>
    </cfRule>
  </conditionalFormatting>
  <conditionalFormatting sqref="O95:Q95">
    <cfRule type="expression" dxfId="2523" priority="66">
      <formula>O$9&gt;=20/24</formula>
    </cfRule>
    <cfRule type="expression" dxfId="2522" priority="67">
      <formula>AND(O$9&gt;=14/24,O$9&lt;20/24)</formula>
    </cfRule>
    <cfRule type="expression" dxfId="2521" priority="68">
      <formula>AND(O$9&gt;=8/24,O$9&lt;14/24)</formula>
    </cfRule>
    <cfRule type="expression" dxfId="2520" priority="69">
      <formula>O$9&lt;8/24</formula>
    </cfRule>
  </conditionalFormatting>
  <conditionalFormatting sqref="R95:S95">
    <cfRule type="expression" dxfId="2519" priority="62">
      <formula>R$9&gt;=20/24</formula>
    </cfRule>
    <cfRule type="expression" dxfId="2518" priority="63">
      <formula>AND(R$9&gt;=14/24,R$9&lt;20/24)</formula>
    </cfRule>
    <cfRule type="expression" dxfId="2517" priority="64">
      <formula>AND(R$9&gt;=8/24,R$9&lt;14/24)</formula>
    </cfRule>
    <cfRule type="expression" dxfId="2516" priority="65">
      <formula>R$9&lt;8/24</formula>
    </cfRule>
  </conditionalFormatting>
  <conditionalFormatting sqref="L91:N91">
    <cfRule type="expression" dxfId="2515" priority="58">
      <formula>L$9&gt;=20/24</formula>
    </cfRule>
    <cfRule type="expression" dxfId="2514" priority="59">
      <formula>AND(L$9&gt;=14/24,L$9&lt;20/24)</formula>
    </cfRule>
    <cfRule type="expression" dxfId="2513" priority="60">
      <formula>AND(L$9&gt;=8/24,L$9&lt;14/24)</formula>
    </cfRule>
    <cfRule type="expression" dxfId="2512" priority="61">
      <formula>L$9&lt;8/24</formula>
    </cfRule>
  </conditionalFormatting>
  <conditionalFormatting sqref="G91:K91">
    <cfRule type="expression" dxfId="2511" priority="54">
      <formula>G$9&gt;=20/24</formula>
    </cfRule>
    <cfRule type="expression" dxfId="2510" priority="55">
      <formula>AND(G$9&gt;=14/24,G$9&lt;20/24)</formula>
    </cfRule>
    <cfRule type="expression" dxfId="2509" priority="56">
      <formula>AND(G$9&gt;=8/24,G$9&lt;14/24)</formula>
    </cfRule>
    <cfRule type="expression" dxfId="2508" priority="57">
      <formula>G$9&lt;8/24</formula>
    </cfRule>
  </conditionalFormatting>
  <conditionalFormatting sqref="T91:V91">
    <cfRule type="expression" dxfId="2507" priority="50">
      <formula>T$9&gt;=20/24</formula>
    </cfRule>
    <cfRule type="expression" dxfId="2506" priority="51">
      <formula>AND(T$9&gt;=14/24,T$9&lt;20/24)</formula>
    </cfRule>
    <cfRule type="expression" dxfId="2505" priority="52">
      <formula>AND(T$9&gt;=8/24,T$9&lt;14/24)</formula>
    </cfRule>
    <cfRule type="expression" dxfId="2504" priority="53">
      <formula>T$9&lt;8/24</formula>
    </cfRule>
  </conditionalFormatting>
  <conditionalFormatting sqref="O91:S91">
    <cfRule type="expression" dxfId="2503" priority="46">
      <formula>O$9&gt;=20/24</formula>
    </cfRule>
    <cfRule type="expression" dxfId="2502" priority="47">
      <formula>AND(O$9&gt;=14/24,O$9&lt;20/24)</formula>
    </cfRule>
    <cfRule type="expression" dxfId="2501" priority="48">
      <formula>AND(O$9&gt;=8/24,O$9&lt;14/24)</formula>
    </cfRule>
    <cfRule type="expression" dxfId="2500" priority="49">
      <formula>O$9&lt;8/24</formula>
    </cfRule>
  </conditionalFormatting>
  <conditionalFormatting sqref="AA96:AF96">
    <cfRule type="expression" dxfId="2499" priority="42">
      <formula>AA$9&gt;=20/24</formula>
    </cfRule>
    <cfRule type="expression" dxfId="2498" priority="43">
      <formula>AND(AA$9&gt;=14/24,AA$9&lt;20/24)</formula>
    </cfRule>
    <cfRule type="expression" dxfId="2497" priority="44">
      <formula>AND(AA$9&gt;=8/24,AA$9&lt;14/24)</formula>
    </cfRule>
    <cfRule type="expression" dxfId="2496" priority="45">
      <formula>AA$9&lt;8/24</formula>
    </cfRule>
  </conditionalFormatting>
  <conditionalFormatting sqref="T96:Z96">
    <cfRule type="expression" dxfId="2495" priority="38">
      <formula>T$9&gt;=20/24</formula>
    </cfRule>
    <cfRule type="expression" dxfId="2494" priority="39">
      <formula>AND(T$9&gt;=14/24,T$9&lt;20/24)</formula>
    </cfRule>
    <cfRule type="expression" dxfId="2493" priority="40">
      <formula>AND(T$9&gt;=8/24,T$9&lt;14/24)</formula>
    </cfRule>
    <cfRule type="expression" dxfId="2492" priority="41">
      <formula>T$9&lt;8/24</formula>
    </cfRule>
  </conditionalFormatting>
  <conditionalFormatting sqref="A96">
    <cfRule type="expression" dxfId="2491" priority="37">
      <formula>$AH96=0</formula>
    </cfRule>
  </conditionalFormatting>
  <conditionalFormatting sqref="B96:N96">
    <cfRule type="expression" dxfId="2490" priority="33">
      <formula>B$9&gt;=20/24</formula>
    </cfRule>
    <cfRule type="expression" dxfId="2489" priority="34">
      <formula>AND(B$9&gt;=14/24,B$9&lt;20/24)</formula>
    </cfRule>
    <cfRule type="expression" dxfId="2488" priority="35">
      <formula>AND(B$9&gt;=8/24,B$9&lt;14/24)</formula>
    </cfRule>
    <cfRule type="expression" dxfId="2487" priority="36">
      <formula>B$9&lt;8/24</formula>
    </cfRule>
  </conditionalFormatting>
  <conditionalFormatting sqref="O96:Q96">
    <cfRule type="expression" dxfId="2486" priority="29">
      <formula>O$9&gt;=20/24</formula>
    </cfRule>
    <cfRule type="expression" dxfId="2485" priority="30">
      <formula>AND(O$9&gt;=14/24,O$9&lt;20/24)</formula>
    </cfRule>
    <cfRule type="expression" dxfId="2484" priority="31">
      <formula>AND(O$9&gt;=8/24,O$9&lt;14/24)</formula>
    </cfRule>
    <cfRule type="expression" dxfId="2483" priority="32">
      <formula>O$9&lt;8/24</formula>
    </cfRule>
  </conditionalFormatting>
  <conditionalFormatting sqref="R96:S96">
    <cfRule type="expression" dxfId="2482" priority="25">
      <formula>R$9&gt;=20/24</formula>
    </cfRule>
    <cfRule type="expression" dxfId="2481" priority="26">
      <formula>AND(R$9&gt;=14/24,R$9&lt;20/24)</formula>
    </cfRule>
    <cfRule type="expression" dxfId="2480" priority="27">
      <formula>AND(R$9&gt;=8/24,R$9&lt;14/24)</formula>
    </cfRule>
    <cfRule type="expression" dxfId="2479" priority="28">
      <formula>R$9&lt;8/24</formula>
    </cfRule>
  </conditionalFormatting>
  <conditionalFormatting sqref="R12:X15">
    <cfRule type="expression" dxfId="2478" priority="21">
      <formula>R$9&gt;=20/24</formula>
    </cfRule>
    <cfRule type="expression" dxfId="2477" priority="22">
      <formula>AND(R$9&gt;=14/24,R$9&lt;20/24)</formula>
    </cfRule>
    <cfRule type="expression" dxfId="2476" priority="23">
      <formula>AND(R$9&gt;=8/24,R$9&lt;14/24)</formula>
    </cfRule>
    <cfRule type="expression" dxfId="2475" priority="24">
      <formula>R$9&lt;8/24</formula>
    </cfRule>
  </conditionalFormatting>
  <conditionalFormatting sqref="R16:X16">
    <cfRule type="expression" dxfId="2474" priority="17">
      <formula>R$9&gt;=20/24</formula>
    </cfRule>
    <cfRule type="expression" dxfId="2473" priority="18">
      <formula>AND(R$9&gt;=14/24,R$9&lt;20/24)</formula>
    </cfRule>
    <cfRule type="expression" dxfId="2472" priority="19">
      <formula>AND(R$9&gt;=8/24,R$9&lt;14/24)</formula>
    </cfRule>
    <cfRule type="expression" dxfId="2471" priority="20">
      <formula>R$9&lt;8/24</formula>
    </cfRule>
  </conditionalFormatting>
  <conditionalFormatting sqref="R12:X12">
    <cfRule type="expression" dxfId="2470" priority="13">
      <formula>R$9&gt;=20/24</formula>
    </cfRule>
    <cfRule type="expression" dxfId="2469" priority="14">
      <formula>AND(R$9&gt;=14/24,R$9&lt;20/24)</formula>
    </cfRule>
    <cfRule type="expression" dxfId="2468" priority="15">
      <formula>AND(R$9&gt;=8/24,R$9&lt;14/24)</formula>
    </cfRule>
    <cfRule type="expression" dxfId="2467" priority="16">
      <formula>R$9&lt;8/24</formula>
    </cfRule>
  </conditionalFormatting>
  <conditionalFormatting sqref="AA55:AD56">
    <cfRule type="expression" dxfId="2466" priority="9">
      <formula>AA$9&gt;=20/24</formula>
    </cfRule>
    <cfRule type="expression" dxfId="2465" priority="10">
      <formula>AND(AA$9&gt;=14/24,AA$9&lt;20/24)</formula>
    </cfRule>
    <cfRule type="expression" dxfId="2464" priority="11">
      <formula>AND(AA$9&gt;=8/24,AA$9&lt;14/24)</formula>
    </cfRule>
    <cfRule type="expression" dxfId="2463" priority="12">
      <formula>AA$9&lt;8/24</formula>
    </cfRule>
  </conditionalFormatting>
  <conditionalFormatting sqref="Y82:Y88">
    <cfRule type="expression" dxfId="2462" priority="5">
      <formula>Y$9&gt;=20/24</formula>
    </cfRule>
    <cfRule type="expression" dxfId="2461" priority="6">
      <formula>AND(Y$9&gt;=14/24,Y$9&lt;20/24)</formula>
    </cfRule>
    <cfRule type="expression" dxfId="2460" priority="7">
      <formula>AND(Y$9&gt;=8/24,Y$9&lt;14/24)</formula>
    </cfRule>
    <cfRule type="expression" dxfId="2459" priority="8">
      <formula>Y$9&lt;8/24</formula>
    </cfRule>
  </conditionalFormatting>
  <conditionalFormatting sqref="Y81">
    <cfRule type="expression" dxfId="2458" priority="1">
      <formula>Y$9&gt;=20/24</formula>
    </cfRule>
    <cfRule type="expression" dxfId="2457" priority="2">
      <formula>AND(Y$9&gt;=14/24,Y$9&lt;20/24)</formula>
    </cfRule>
    <cfRule type="expression" dxfId="2456" priority="3">
      <formula>AND(Y$9&gt;=8/24,Y$9&lt;14/24)</formula>
    </cfRule>
    <cfRule type="expression" dxfId="2455" priority="4">
      <formula>Y$9&lt;8/24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8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K56" sqref="AK5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 t="s">
        <v>1</v>
      </c>
      <c r="AH1" s="188"/>
      <c r="AI1" s="188"/>
      <c r="AL1" s="2"/>
      <c r="AM1" s="3"/>
    </row>
    <row r="2" spans="1:88" ht="20.25" x14ac:dyDescent="0.25">
      <c r="A2" s="4"/>
      <c r="B2" s="189" t="s">
        <v>2</v>
      </c>
      <c r="C2" s="5"/>
      <c r="D2" s="191" t="s">
        <v>3</v>
      </c>
      <c r="E2" s="5"/>
      <c r="F2" s="191" t="s">
        <v>4</v>
      </c>
      <c r="G2" s="5"/>
      <c r="H2" s="191" t="s">
        <v>5</v>
      </c>
      <c r="I2" s="6"/>
      <c r="J2" s="19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0"/>
      <c r="C3" s="18"/>
      <c r="D3" s="192"/>
      <c r="E3" s="18"/>
      <c r="F3" s="192"/>
      <c r="G3" s="18"/>
      <c r="H3" s="192"/>
      <c r="I3" s="19"/>
      <c r="J3" s="19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3" t="s">
        <v>212</v>
      </c>
      <c r="B4" s="194" t="str">
        <f ca="1">"2078/"&amp;"04/"&amp;INT(MID(CELL("filename",D6),FIND("]",CELL("filename",D6))+1,200))</f>
        <v>2078/04/28</v>
      </c>
      <c r="C4" s="194"/>
      <c r="D4" s="194"/>
      <c r="E4" s="195" t="str">
        <f ca="1">IFERROR([1]!DateBStoAD(B4),"")</f>
        <v/>
      </c>
      <c r="F4" s="196"/>
      <c r="G4" s="196"/>
      <c r="H4" s="196" t="str">
        <f ca="1">TEXT(E4,"dddd")</f>
        <v/>
      </c>
      <c r="I4" s="196"/>
      <c r="J4" s="29"/>
      <c r="K4" t="str">
        <f>"Total Peak Supply(Inclusive of Export) ("&amp;ROUND(B213,0)&amp;" MW)"&amp;"    IPP   = "&amp;ROUND(B208,0)&amp;" MW     NEA RoR = "&amp;ROUND(B209,0)&amp;" MWImport   = "&amp;ROUND(B211,0)&amp;" MW      KL1+KL2+K3 = "&amp;ROUND(B210,0) &amp;" MW    EXPORT = "&amp;ROUND(B212,0)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29</v>
      </c>
      <c r="C5" s="32">
        <f t="shared" ref="C5:AF5" si="0">C65</f>
        <v>-19.200000000000003</v>
      </c>
      <c r="D5" s="32">
        <f t="shared" si="0"/>
        <v>5.5</v>
      </c>
      <c r="E5" s="32">
        <f t="shared" si="0"/>
        <v>-5.6</v>
      </c>
      <c r="F5" s="32">
        <f t="shared" si="0"/>
        <v>-20</v>
      </c>
      <c r="G5" s="32">
        <f t="shared" si="0"/>
        <v>-20</v>
      </c>
      <c r="H5" s="32">
        <f t="shared" si="0"/>
        <v>-60</v>
      </c>
      <c r="I5" s="32">
        <f t="shared" si="0"/>
        <v>-20</v>
      </c>
      <c r="J5" s="32">
        <f t="shared" si="0"/>
        <v>0</v>
      </c>
      <c r="K5" s="32">
        <f t="shared" si="0"/>
        <v>-45</v>
      </c>
      <c r="L5" s="32">
        <f t="shared" si="0"/>
        <v>-30.7</v>
      </c>
      <c r="M5" s="32">
        <f t="shared" si="0"/>
        <v>-27.4</v>
      </c>
      <c r="N5" s="32">
        <f t="shared" si="0"/>
        <v>2.6000000000000014</v>
      </c>
      <c r="O5" s="32">
        <f t="shared" si="0"/>
        <v>13.8</v>
      </c>
      <c r="P5" s="32">
        <f t="shared" si="0"/>
        <v>3.2000000000000028</v>
      </c>
      <c r="Q5" s="32">
        <f t="shared" si="0"/>
        <v>19.200000000000003</v>
      </c>
      <c r="R5" s="32">
        <f t="shared" si="0"/>
        <v>-15.600000000000001</v>
      </c>
      <c r="S5" s="32">
        <f t="shared" si="0"/>
        <v>19.899999999999999</v>
      </c>
      <c r="T5" s="32">
        <f t="shared" si="0"/>
        <v>-24.799999999999997</v>
      </c>
      <c r="U5" s="32">
        <f t="shared" si="0"/>
        <v>-42.8</v>
      </c>
      <c r="V5" s="32">
        <f t="shared" si="0"/>
        <v>-16.2</v>
      </c>
      <c r="W5" s="32">
        <f t="shared" si="0"/>
        <v>-19.7</v>
      </c>
      <c r="X5" s="32">
        <f t="shared" si="0"/>
        <v>-29.1</v>
      </c>
      <c r="Y5" s="32">
        <f t="shared" si="0"/>
        <v>76.2</v>
      </c>
      <c r="Z5" s="32">
        <f t="shared" si="0"/>
        <v>57.7</v>
      </c>
      <c r="AA5" s="32">
        <f t="shared" si="0"/>
        <v>39.200000000000003</v>
      </c>
      <c r="AB5" s="32">
        <f t="shared" si="0"/>
        <v>53</v>
      </c>
      <c r="AC5" s="32">
        <f t="shared" si="0"/>
        <v>51.900000000000006</v>
      </c>
      <c r="AD5" s="32">
        <f t="shared" si="0"/>
        <v>9.3999999999999986</v>
      </c>
      <c r="AE5" s="32">
        <f t="shared" si="0"/>
        <v>26.4</v>
      </c>
      <c r="AF5" s="32">
        <f t="shared" si="0"/>
        <v>2.5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2"/>
      <c r="E6" s="172"/>
      <c r="F6" s="172"/>
      <c r="G6" s="172"/>
      <c r="H6" s="172"/>
      <c r="I6" s="172"/>
      <c r="J6" s="29"/>
      <c r="K6" t="str">
        <f>"Evening Peak "&amp;ROUND(B213,0)&amp;"MW at "&amp;TRUNC(B214*24,0)&amp;":"&amp;ROUND((B214*24-TRUNC(B214*24,0))*60,0)&amp;"hr at "&amp;ROUND(B215,1)&amp;"Hz     "&amp;A205&amp;" "&amp;ROUND(B205,0)&amp;"MW at "&amp;TRUNC(C205*24,0)&amp;":"&amp;ROUND((C205*24-TRUNC(C205*24,0))*6,0)&amp;"0hr"</f>
        <v>Evening Peak 0MW at 0:0hr at 0Hz     Morning Peak 1307MW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Load=1135</v>
      </c>
      <c r="B7" s="35">
        <f t="shared" ref="B7:AF7" si="1">B72</f>
        <v>1233.8399999999999</v>
      </c>
      <c r="C7" s="35">
        <f t="shared" si="1"/>
        <v>1244.54</v>
      </c>
      <c r="D7" s="35">
        <f t="shared" si="1"/>
        <v>1205.74</v>
      </c>
      <c r="E7" s="35">
        <f t="shared" si="1"/>
        <v>1203.94</v>
      </c>
      <c r="F7" s="35">
        <f t="shared" si="1"/>
        <v>1175.24</v>
      </c>
      <c r="G7" s="35">
        <f t="shared" si="1"/>
        <v>1175.24</v>
      </c>
      <c r="H7" s="35">
        <f t="shared" si="1"/>
        <v>1135.24</v>
      </c>
      <c r="I7" s="35">
        <f t="shared" si="1"/>
        <v>1156.04</v>
      </c>
      <c r="J7" s="35">
        <f t="shared" si="1"/>
        <v>1203.04</v>
      </c>
      <c r="K7" s="35">
        <f t="shared" si="1"/>
        <v>1273.8400000000001</v>
      </c>
      <c r="L7" s="35">
        <f>L72</f>
        <v>1306.6400000000001</v>
      </c>
      <c r="M7" s="35">
        <f t="shared" si="1"/>
        <v>1303.74</v>
      </c>
      <c r="N7" s="35">
        <f t="shared" si="1"/>
        <v>1326.94</v>
      </c>
      <c r="O7" s="35">
        <f t="shared" si="1"/>
        <v>1351.44</v>
      </c>
      <c r="P7" s="35">
        <f t="shared" si="1"/>
        <v>1372.24</v>
      </c>
      <c r="Q7" s="35">
        <f t="shared" si="1"/>
        <v>1394.7400000000002</v>
      </c>
      <c r="R7" s="35">
        <f t="shared" si="1"/>
        <v>1388.24</v>
      </c>
      <c r="S7" s="35">
        <f t="shared" si="1"/>
        <v>1361.2400000000002</v>
      </c>
      <c r="T7" s="35">
        <f t="shared" si="1"/>
        <v>1339.74</v>
      </c>
      <c r="U7" s="35">
        <f t="shared" si="1"/>
        <v>1333.3400000000001</v>
      </c>
      <c r="V7" s="35">
        <f t="shared" si="1"/>
        <v>1317.04</v>
      </c>
      <c r="W7" s="35">
        <f t="shared" si="1"/>
        <v>1328.1399999999999</v>
      </c>
      <c r="X7" s="35">
        <f t="shared" si="1"/>
        <v>1457.24</v>
      </c>
      <c r="Y7" s="35">
        <f t="shared" si="1"/>
        <v>1546.44</v>
      </c>
      <c r="Z7" s="35">
        <f t="shared" si="1"/>
        <v>1505.1399999999999</v>
      </c>
      <c r="AA7" s="35">
        <f t="shared" si="1"/>
        <v>1486.6399999999999</v>
      </c>
      <c r="AB7" s="35">
        <f t="shared" si="1"/>
        <v>1470.44</v>
      </c>
      <c r="AC7" s="35">
        <f t="shared" si="1"/>
        <v>1462.1399999999999</v>
      </c>
      <c r="AD7" s="35">
        <f t="shared" si="1"/>
        <v>1350.7399999999998</v>
      </c>
      <c r="AE7" s="35">
        <f t="shared" si="1"/>
        <v>1271.44</v>
      </c>
      <c r="AF7" s="35">
        <f t="shared" si="1"/>
        <v>1257.3399999999999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197" t="s">
        <v>13</v>
      </c>
      <c r="C8" s="198"/>
      <c r="D8" s="198"/>
      <c r="E8" s="198"/>
      <c r="F8" s="198"/>
      <c r="G8" s="198"/>
      <c r="H8" s="198"/>
      <c r="I8" s="198"/>
      <c r="J8" s="198"/>
      <c r="K8" s="199"/>
      <c r="L8" s="200" t="s">
        <v>14</v>
      </c>
      <c r="M8" s="201"/>
      <c r="N8" s="201"/>
      <c r="O8" s="201"/>
      <c r="P8" s="201"/>
      <c r="Q8" s="201"/>
      <c r="R8" s="200" t="s">
        <v>15</v>
      </c>
      <c r="S8" s="201"/>
      <c r="T8" s="201"/>
      <c r="U8" s="201"/>
      <c r="V8" s="201"/>
      <c r="W8" s="201"/>
      <c r="X8" s="201"/>
      <c r="Y8" s="201"/>
      <c r="Z8" s="201"/>
      <c r="AA8" s="204" t="s">
        <v>16</v>
      </c>
      <c r="AB8" s="205"/>
      <c r="AC8" s="205"/>
      <c r="AD8" s="205"/>
      <c r="AE8" s="205"/>
      <c r="AF8" s="206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17</v>
      </c>
      <c r="B9" s="209">
        <v>4.1666666666666664E-2</v>
      </c>
      <c r="C9" s="209">
        <v>8.3333333333333301E-2</v>
      </c>
      <c r="D9" s="209">
        <v>0.125</v>
      </c>
      <c r="E9" s="209">
        <v>0.16666666666666699</v>
      </c>
      <c r="F9" s="209">
        <v>0.20833333333333301</v>
      </c>
      <c r="G9" s="209">
        <v>0.22916666666666666</v>
      </c>
      <c r="H9" s="209">
        <v>0.25</v>
      </c>
      <c r="I9" s="209">
        <v>0.27083333333333331</v>
      </c>
      <c r="J9" s="209">
        <v>0.29166666666666669</v>
      </c>
      <c r="K9" s="209">
        <v>0.3125</v>
      </c>
      <c r="L9" s="202">
        <v>0.33333333333333331</v>
      </c>
      <c r="M9" s="202">
        <v>0.375</v>
      </c>
      <c r="N9" s="202">
        <v>0.41666666666666702</v>
      </c>
      <c r="O9" s="202">
        <v>0.45833333333333298</v>
      </c>
      <c r="P9" s="202">
        <v>0.5</v>
      </c>
      <c r="Q9" s="202">
        <v>0.54166666666666696</v>
      </c>
      <c r="R9" s="202">
        <v>0.58333333333333304</v>
      </c>
      <c r="S9" s="202">
        <v>0.625</v>
      </c>
      <c r="T9" s="202">
        <v>0.66666666666666696</v>
      </c>
      <c r="U9" s="202">
        <v>0.70833333333333304</v>
      </c>
      <c r="V9" s="202">
        <v>0.72916666666666663</v>
      </c>
      <c r="W9" s="202">
        <v>0.75</v>
      </c>
      <c r="X9" s="202">
        <v>0.77083333333333337</v>
      </c>
      <c r="Y9" s="202">
        <v>0.79166666666666663</v>
      </c>
      <c r="Z9" s="202">
        <v>0.8125</v>
      </c>
      <c r="AA9" s="209">
        <v>0.83333333333333337</v>
      </c>
      <c r="AB9" s="209">
        <v>0.85416666666666663</v>
      </c>
      <c r="AC9" s="209">
        <v>0.875</v>
      </c>
      <c r="AD9" s="209">
        <v>0.91666666666666696</v>
      </c>
      <c r="AE9" s="209">
        <v>0.95833333333333304</v>
      </c>
      <c r="AF9" s="209">
        <v>1</v>
      </c>
      <c r="AG9" s="210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12"/>
      <c r="S10" s="212"/>
      <c r="T10" s="212"/>
      <c r="U10" s="212"/>
      <c r="V10" s="212"/>
      <c r="W10" s="212"/>
      <c r="X10" s="212"/>
      <c r="Y10" s="212"/>
      <c r="Z10" s="212"/>
      <c r="AA10" s="203"/>
      <c r="AB10" s="203"/>
      <c r="AC10" s="203"/>
      <c r="AD10" s="203"/>
      <c r="AE10" s="203"/>
      <c r="AF10" s="203"/>
      <c r="AG10" s="211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Bot="1" x14ac:dyDescent="0.3">
      <c r="A11" s="46" t="s">
        <v>191</v>
      </c>
      <c r="B11" s="47">
        <v>270</v>
      </c>
      <c r="C11" s="47">
        <v>270</v>
      </c>
      <c r="D11" s="47">
        <v>240</v>
      </c>
      <c r="E11" s="47">
        <v>240</v>
      </c>
      <c r="F11" s="47">
        <v>240</v>
      </c>
      <c r="G11" s="47">
        <v>240</v>
      </c>
      <c r="H11" s="47">
        <v>240</v>
      </c>
      <c r="I11" s="47">
        <v>240</v>
      </c>
      <c r="J11" s="47">
        <v>240</v>
      </c>
      <c r="K11" s="47">
        <v>320</v>
      </c>
      <c r="L11" s="48">
        <v>320</v>
      </c>
      <c r="M11" s="48">
        <v>320</v>
      </c>
      <c r="N11" s="48">
        <v>340</v>
      </c>
      <c r="O11" s="48">
        <v>340</v>
      </c>
      <c r="P11" s="48">
        <v>350</v>
      </c>
      <c r="Q11" s="48">
        <v>350</v>
      </c>
      <c r="R11" s="49">
        <v>350</v>
      </c>
      <c r="S11" s="49">
        <v>352</v>
      </c>
      <c r="T11" s="49">
        <v>350</v>
      </c>
      <c r="U11" s="49">
        <v>350</v>
      </c>
      <c r="V11" s="49">
        <v>315</v>
      </c>
      <c r="W11" s="113">
        <v>315</v>
      </c>
      <c r="X11" s="113">
        <v>400</v>
      </c>
      <c r="Y11" s="67">
        <v>400</v>
      </c>
      <c r="Z11" s="67">
        <v>400</v>
      </c>
      <c r="AA11" s="67">
        <v>400</v>
      </c>
      <c r="AB11" s="67">
        <v>370</v>
      </c>
      <c r="AC11" s="67">
        <v>370</v>
      </c>
      <c r="AD11" s="67">
        <v>308</v>
      </c>
      <c r="AE11" s="67">
        <v>245.2</v>
      </c>
      <c r="AF11" s="67">
        <v>255</v>
      </c>
      <c r="AG11" s="50">
        <v>456</v>
      </c>
      <c r="AH11" s="51">
        <f>MAX(B11:AF11)</f>
        <v>400</v>
      </c>
      <c r="AI11" s="52">
        <f>MIN(B11:AF11)</f>
        <v>240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192</v>
      </c>
      <c r="B12" s="47">
        <v>60</v>
      </c>
      <c r="C12" s="47">
        <v>60</v>
      </c>
      <c r="D12" s="47">
        <v>60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>
        <v>60</v>
      </c>
      <c r="L12" s="47">
        <v>60</v>
      </c>
      <c r="M12" s="47">
        <v>60</v>
      </c>
      <c r="N12" s="47">
        <v>60</v>
      </c>
      <c r="O12" s="47">
        <v>60</v>
      </c>
      <c r="P12" s="47">
        <v>60</v>
      </c>
      <c r="Q12" s="47">
        <v>60</v>
      </c>
      <c r="R12" s="112">
        <v>60</v>
      </c>
      <c r="S12" s="112">
        <v>60</v>
      </c>
      <c r="T12" s="112">
        <v>60</v>
      </c>
      <c r="U12" s="112">
        <v>60</v>
      </c>
      <c r="V12" s="112">
        <v>60</v>
      </c>
      <c r="W12" s="184">
        <v>60</v>
      </c>
      <c r="X12" s="184">
        <v>60</v>
      </c>
      <c r="Y12" s="184">
        <v>60</v>
      </c>
      <c r="Z12" s="184">
        <v>60</v>
      </c>
      <c r="AA12" s="184">
        <v>60</v>
      </c>
      <c r="AB12" s="184">
        <v>60</v>
      </c>
      <c r="AC12" s="184">
        <v>60</v>
      </c>
      <c r="AD12" s="184">
        <v>60</v>
      </c>
      <c r="AE12" s="184">
        <v>60</v>
      </c>
      <c r="AF12" s="184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193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80">
        <v>0</v>
      </c>
      <c r="S13" s="80">
        <v>0</v>
      </c>
      <c r="T13" s="80">
        <v>0</v>
      </c>
      <c r="U13" s="80">
        <v>0</v>
      </c>
      <c r="V13" s="80">
        <v>0</v>
      </c>
      <c r="W13" s="185">
        <v>0</v>
      </c>
      <c r="X13" s="185">
        <v>0</v>
      </c>
      <c r="Y13" s="185">
        <v>0</v>
      </c>
      <c r="Z13" s="185">
        <v>0</v>
      </c>
      <c r="AA13" s="185">
        <v>0</v>
      </c>
      <c r="AB13" s="185">
        <v>0</v>
      </c>
      <c r="AC13" s="185">
        <v>0</v>
      </c>
      <c r="AD13" s="185">
        <v>0</v>
      </c>
      <c r="AE13" s="185">
        <v>0</v>
      </c>
      <c r="AF13" s="185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194</v>
      </c>
      <c r="B14" s="55">
        <v>46</v>
      </c>
      <c r="C14" s="55">
        <v>45.8</v>
      </c>
      <c r="D14" s="55">
        <v>45.8</v>
      </c>
      <c r="E14" s="55">
        <v>45.8</v>
      </c>
      <c r="F14" s="55">
        <v>45.8</v>
      </c>
      <c r="G14" s="55">
        <v>45.8</v>
      </c>
      <c r="H14" s="55">
        <v>45.8</v>
      </c>
      <c r="I14" s="55">
        <v>45.8</v>
      </c>
      <c r="J14" s="55">
        <v>45.8</v>
      </c>
      <c r="K14" s="55">
        <v>45.8</v>
      </c>
      <c r="L14" s="48">
        <v>45.6</v>
      </c>
      <c r="M14" s="48">
        <v>45.6</v>
      </c>
      <c r="N14" s="48">
        <v>45.6</v>
      </c>
      <c r="O14" s="48">
        <v>46</v>
      </c>
      <c r="P14" s="48">
        <v>45.9</v>
      </c>
      <c r="Q14" s="48">
        <v>45.8</v>
      </c>
      <c r="R14" s="80">
        <v>45.9</v>
      </c>
      <c r="S14" s="80">
        <v>45.9</v>
      </c>
      <c r="T14" s="80">
        <v>45.9</v>
      </c>
      <c r="U14" s="80">
        <v>45.9</v>
      </c>
      <c r="V14" s="80">
        <v>45.9</v>
      </c>
      <c r="W14" s="80">
        <v>45.9</v>
      </c>
      <c r="X14" s="80">
        <v>45.9</v>
      </c>
      <c r="Y14" s="80">
        <v>46.3</v>
      </c>
      <c r="Z14" s="80">
        <v>45.9</v>
      </c>
      <c r="AA14" s="80">
        <v>45.9</v>
      </c>
      <c r="AB14" s="80">
        <v>45.9</v>
      </c>
      <c r="AC14" s="80">
        <v>45.9</v>
      </c>
      <c r="AD14" s="80">
        <v>45.9</v>
      </c>
      <c r="AE14" s="80">
        <v>45.9</v>
      </c>
      <c r="AF14" s="80">
        <v>45.9</v>
      </c>
      <c r="AG14" s="56">
        <v>50</v>
      </c>
      <c r="AH14" s="51">
        <f t="shared" si="2"/>
        <v>46.3</v>
      </c>
      <c r="AI14" s="52">
        <f t="shared" si="3"/>
        <v>45.6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195</v>
      </c>
      <c r="B15" s="47">
        <v>0</v>
      </c>
      <c r="C15" s="47">
        <v>0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8">
        <v>0</v>
      </c>
      <c r="M15" s="48">
        <v>0</v>
      </c>
      <c r="N15" s="48">
        <v>0</v>
      </c>
      <c r="O15" s="48">
        <v>0</v>
      </c>
      <c r="P15" s="48">
        <v>0</v>
      </c>
      <c r="Q15" s="48">
        <v>0</v>
      </c>
      <c r="R15" s="82">
        <v>0</v>
      </c>
      <c r="S15" s="82">
        <v>0</v>
      </c>
      <c r="T15" s="82">
        <v>0</v>
      </c>
      <c r="U15" s="82">
        <v>0</v>
      </c>
      <c r="V15" s="82">
        <v>0</v>
      </c>
      <c r="W15" s="82">
        <v>0</v>
      </c>
      <c r="X15" s="82">
        <v>0</v>
      </c>
      <c r="Y15" s="82">
        <v>0</v>
      </c>
      <c r="Z15" s="82">
        <v>0</v>
      </c>
      <c r="AA15" s="82">
        <v>0</v>
      </c>
      <c r="AB15" s="82">
        <v>0</v>
      </c>
      <c r="AC15" s="82">
        <v>0</v>
      </c>
      <c r="AD15" s="82">
        <v>0</v>
      </c>
      <c r="AE15" s="82">
        <v>0</v>
      </c>
      <c r="AF15" s="82">
        <v>0</v>
      </c>
      <c r="AG15" s="168">
        <v>45</v>
      </c>
      <c r="AH15" s="51">
        <f t="shared" si="2"/>
        <v>0</v>
      </c>
      <c r="AI15" s="52">
        <f t="shared" si="3"/>
        <v>0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196</v>
      </c>
      <c r="B16" s="47">
        <v>25</v>
      </c>
      <c r="C16" s="47">
        <v>25</v>
      </c>
      <c r="D16" s="47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82">
        <v>25</v>
      </c>
      <c r="S16" s="82">
        <v>25</v>
      </c>
      <c r="T16" s="82">
        <v>25</v>
      </c>
      <c r="U16" s="82">
        <v>25</v>
      </c>
      <c r="V16" s="82">
        <v>25</v>
      </c>
      <c r="W16" s="82">
        <v>25</v>
      </c>
      <c r="X16" s="82">
        <v>25</v>
      </c>
      <c r="Y16" s="82">
        <v>25</v>
      </c>
      <c r="Z16" s="82">
        <v>25</v>
      </c>
      <c r="AA16" s="82">
        <v>25</v>
      </c>
      <c r="AB16" s="82">
        <v>25</v>
      </c>
      <c r="AC16" s="82">
        <v>25</v>
      </c>
      <c r="AD16" s="82">
        <v>25</v>
      </c>
      <c r="AE16" s="82">
        <v>25</v>
      </c>
      <c r="AF16" s="82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197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67">
        <v>25</v>
      </c>
      <c r="S17" s="67">
        <v>25</v>
      </c>
      <c r="T17" s="67">
        <v>25</v>
      </c>
      <c r="U17" s="67">
        <v>25</v>
      </c>
      <c r="V17" s="67">
        <v>25</v>
      </c>
      <c r="W17" s="67">
        <v>25</v>
      </c>
      <c r="X17" s="67">
        <v>25</v>
      </c>
      <c r="Y17" s="67">
        <v>25</v>
      </c>
      <c r="Z17" s="67">
        <v>25</v>
      </c>
      <c r="AA17" s="67">
        <v>25</v>
      </c>
      <c r="AB17" s="67">
        <v>25</v>
      </c>
      <c r="AC17" s="67">
        <v>25</v>
      </c>
      <c r="AD17" s="67">
        <v>25</v>
      </c>
      <c r="AE17" s="67">
        <v>25</v>
      </c>
      <c r="AF17" s="67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198</v>
      </c>
      <c r="B18" s="47">
        <v>25.9</v>
      </c>
      <c r="C18" s="47">
        <v>26</v>
      </c>
      <c r="D18" s="47">
        <v>26</v>
      </c>
      <c r="E18" s="47">
        <v>26</v>
      </c>
      <c r="F18" s="47">
        <v>26</v>
      </c>
      <c r="G18" s="47">
        <v>26</v>
      </c>
      <c r="H18" s="47">
        <v>26</v>
      </c>
      <c r="I18" s="47">
        <v>26</v>
      </c>
      <c r="J18" s="47">
        <v>26</v>
      </c>
      <c r="K18" s="47">
        <v>26</v>
      </c>
      <c r="L18" s="48">
        <v>26</v>
      </c>
      <c r="M18" s="48">
        <v>26</v>
      </c>
      <c r="N18" s="48">
        <v>0</v>
      </c>
      <c r="O18" s="48">
        <v>12.9</v>
      </c>
      <c r="P18" s="48">
        <v>13</v>
      </c>
      <c r="Q18" s="48">
        <v>13.1</v>
      </c>
      <c r="R18" s="48">
        <v>26</v>
      </c>
      <c r="S18" s="48">
        <v>26</v>
      </c>
      <c r="T18" s="48">
        <v>26</v>
      </c>
      <c r="U18" s="48">
        <v>26</v>
      </c>
      <c r="V18" s="48">
        <v>26</v>
      </c>
      <c r="W18" s="48">
        <v>26</v>
      </c>
      <c r="X18" s="48">
        <v>26</v>
      </c>
      <c r="Y18" s="48">
        <v>26</v>
      </c>
      <c r="Z18" s="48">
        <v>26</v>
      </c>
      <c r="AA18" s="48">
        <v>26</v>
      </c>
      <c r="AB18" s="48">
        <v>26</v>
      </c>
      <c r="AC18" s="48">
        <v>26</v>
      </c>
      <c r="AD18" s="48">
        <v>26</v>
      </c>
      <c r="AE18" s="48">
        <v>26</v>
      </c>
      <c r="AF18" s="48">
        <v>26</v>
      </c>
      <c r="AG18" s="168">
        <v>30</v>
      </c>
      <c r="AH18" s="51">
        <f t="shared" si="2"/>
        <v>26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199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8">
        <v>6.2</v>
      </c>
      <c r="AB19" s="48">
        <v>6.2</v>
      </c>
      <c r="AC19" s="48">
        <v>6.2</v>
      </c>
      <c r="AD19" s="48">
        <v>6.2</v>
      </c>
      <c r="AE19" s="48">
        <v>6.2</v>
      </c>
      <c r="AF19" s="48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200</v>
      </c>
      <c r="B20" s="47">
        <v>11.2</v>
      </c>
      <c r="C20" s="47">
        <v>11.2</v>
      </c>
      <c r="D20" s="47">
        <v>11.2</v>
      </c>
      <c r="E20" s="47">
        <v>11.2</v>
      </c>
      <c r="F20" s="47">
        <v>11.2</v>
      </c>
      <c r="G20" s="47">
        <v>11.2</v>
      </c>
      <c r="H20" s="47">
        <v>11.2</v>
      </c>
      <c r="I20" s="47">
        <v>11.2</v>
      </c>
      <c r="J20" s="47">
        <v>11.2</v>
      </c>
      <c r="K20" s="47">
        <v>11.2</v>
      </c>
      <c r="L20" s="48">
        <v>11.2</v>
      </c>
      <c r="M20" s="48">
        <v>11.2</v>
      </c>
      <c r="N20" s="48">
        <v>11.2</v>
      </c>
      <c r="O20" s="48">
        <v>11.2</v>
      </c>
      <c r="P20" s="48">
        <v>11.2</v>
      </c>
      <c r="Q20" s="48">
        <v>11.2</v>
      </c>
      <c r="R20" s="48">
        <v>11.2</v>
      </c>
      <c r="S20" s="48">
        <v>11.2</v>
      </c>
      <c r="T20" s="48">
        <v>11.2</v>
      </c>
      <c r="U20" s="48">
        <v>11.2</v>
      </c>
      <c r="V20" s="48">
        <v>11.2</v>
      </c>
      <c r="W20" s="48">
        <v>11.2</v>
      </c>
      <c r="X20" s="48">
        <v>11.2</v>
      </c>
      <c r="Y20" s="48">
        <v>11.2</v>
      </c>
      <c r="Z20" s="48">
        <v>11.2</v>
      </c>
      <c r="AA20" s="48">
        <v>11.2</v>
      </c>
      <c r="AB20" s="48">
        <v>11.2</v>
      </c>
      <c r="AC20" s="48">
        <v>11.2</v>
      </c>
      <c r="AD20" s="48">
        <v>11.2</v>
      </c>
      <c r="AE20" s="48">
        <v>11.2</v>
      </c>
      <c r="AF20" s="48">
        <v>11.2</v>
      </c>
      <c r="AG20" s="168">
        <v>25</v>
      </c>
      <c r="AH20" s="51">
        <f t="shared" si="2"/>
        <v>11.2</v>
      </c>
      <c r="AI20" s="52">
        <f t="shared" si="3"/>
        <v>11.2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201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8">
        <v>22</v>
      </c>
      <c r="AB21" s="48">
        <v>22</v>
      </c>
      <c r="AC21" s="48">
        <v>22</v>
      </c>
      <c r="AD21" s="48">
        <v>22</v>
      </c>
      <c r="AE21" s="48">
        <v>22</v>
      </c>
      <c r="AF21" s="48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202</v>
      </c>
      <c r="B22" s="47">
        <v>21</v>
      </c>
      <c r="C22" s="47">
        <v>21</v>
      </c>
      <c r="D22" s="47">
        <v>21</v>
      </c>
      <c r="E22" s="47">
        <v>21</v>
      </c>
      <c r="F22" s="47">
        <v>21</v>
      </c>
      <c r="G22" s="47">
        <v>21</v>
      </c>
      <c r="H22" s="47">
        <v>21</v>
      </c>
      <c r="I22" s="47">
        <v>21</v>
      </c>
      <c r="J22" s="47">
        <v>21</v>
      </c>
      <c r="K22" s="47">
        <v>21</v>
      </c>
      <c r="L22" s="48">
        <v>21</v>
      </c>
      <c r="M22" s="48">
        <v>21</v>
      </c>
      <c r="N22" s="48">
        <v>21</v>
      </c>
      <c r="O22" s="48">
        <v>21</v>
      </c>
      <c r="P22" s="48">
        <v>21</v>
      </c>
      <c r="Q22" s="48">
        <v>21</v>
      </c>
      <c r="R22" s="48">
        <v>21</v>
      </c>
      <c r="S22" s="48">
        <v>21</v>
      </c>
      <c r="T22" s="48">
        <v>21</v>
      </c>
      <c r="U22" s="48">
        <v>21</v>
      </c>
      <c r="V22" s="48">
        <v>21</v>
      </c>
      <c r="W22" s="48">
        <v>21</v>
      </c>
      <c r="X22" s="48">
        <v>21</v>
      </c>
      <c r="Y22" s="48">
        <v>21</v>
      </c>
      <c r="Z22" s="48">
        <v>21</v>
      </c>
      <c r="AA22" s="48">
        <v>21</v>
      </c>
      <c r="AB22" s="48">
        <v>21</v>
      </c>
      <c r="AC22" s="48">
        <v>21</v>
      </c>
      <c r="AD22" s="48">
        <v>21</v>
      </c>
      <c r="AE22" s="48">
        <v>21</v>
      </c>
      <c r="AF22" s="48">
        <v>21</v>
      </c>
      <c r="AG22" s="168">
        <v>25</v>
      </c>
      <c r="AH22" s="51">
        <f t="shared" si="2"/>
        <v>21</v>
      </c>
      <c r="AI22" s="52">
        <f t="shared" si="3"/>
        <v>21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203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20</v>
      </c>
      <c r="M23" s="48">
        <v>20</v>
      </c>
      <c r="N23" s="48">
        <v>10</v>
      </c>
      <c r="O23" s="48">
        <v>10</v>
      </c>
      <c r="P23" s="48">
        <v>0</v>
      </c>
      <c r="Q23" s="48">
        <v>0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10</v>
      </c>
      <c r="Z23" s="48">
        <v>22</v>
      </c>
      <c r="AA23" s="48">
        <v>22</v>
      </c>
      <c r="AB23" s="48">
        <v>22</v>
      </c>
      <c r="AC23" s="48">
        <v>22</v>
      </c>
      <c r="AD23" s="48">
        <v>22</v>
      </c>
      <c r="AE23" s="48">
        <v>22</v>
      </c>
      <c r="AF23" s="48">
        <v>22</v>
      </c>
      <c r="AG23" s="168">
        <v>25</v>
      </c>
      <c r="AH23" s="51">
        <f t="shared" si="2"/>
        <v>22</v>
      </c>
      <c r="AI23" s="52">
        <f t="shared" si="3"/>
        <v>0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204</v>
      </c>
      <c r="B24" s="47">
        <v>22</v>
      </c>
      <c r="C24" s="47">
        <v>22</v>
      </c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22</v>
      </c>
      <c r="J24" s="47">
        <v>22</v>
      </c>
      <c r="K24" s="47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8">
        <v>22</v>
      </c>
      <c r="AB24" s="48">
        <v>22</v>
      </c>
      <c r="AC24" s="48">
        <v>22</v>
      </c>
      <c r="AD24" s="48">
        <v>22</v>
      </c>
      <c r="AE24" s="48">
        <v>22</v>
      </c>
      <c r="AF24" s="48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93</v>
      </c>
      <c r="B25" s="47">
        <v>14</v>
      </c>
      <c r="C25" s="47">
        <v>14</v>
      </c>
      <c r="D25" s="47">
        <v>14</v>
      </c>
      <c r="E25" s="47">
        <v>14</v>
      </c>
      <c r="F25" s="47">
        <v>14</v>
      </c>
      <c r="G25" s="47">
        <v>14</v>
      </c>
      <c r="H25" s="47">
        <v>14</v>
      </c>
      <c r="I25" s="47">
        <v>14</v>
      </c>
      <c r="J25" s="47">
        <v>14</v>
      </c>
      <c r="K25" s="47">
        <v>14</v>
      </c>
      <c r="L25" s="48">
        <v>14</v>
      </c>
      <c r="M25" s="48">
        <v>14</v>
      </c>
      <c r="N25" s="48">
        <v>14</v>
      </c>
      <c r="O25" s="48">
        <v>14</v>
      </c>
      <c r="P25" s="48">
        <v>14</v>
      </c>
      <c r="Q25" s="48">
        <v>14</v>
      </c>
      <c r="R25" s="48">
        <v>14</v>
      </c>
      <c r="S25" s="48">
        <v>14</v>
      </c>
      <c r="T25" s="48">
        <v>14</v>
      </c>
      <c r="U25" s="48">
        <v>14</v>
      </c>
      <c r="V25" s="48">
        <v>14</v>
      </c>
      <c r="W25" s="48">
        <v>14</v>
      </c>
      <c r="X25" s="48">
        <v>14</v>
      </c>
      <c r="Y25" s="48">
        <v>14</v>
      </c>
      <c r="Z25" s="48">
        <v>14</v>
      </c>
      <c r="AA25" s="48">
        <v>14</v>
      </c>
      <c r="AB25" s="48">
        <v>14</v>
      </c>
      <c r="AC25" s="48">
        <v>14</v>
      </c>
      <c r="AD25" s="48">
        <v>14</v>
      </c>
      <c r="AE25" s="48">
        <v>14</v>
      </c>
      <c r="AF25" s="48">
        <v>14</v>
      </c>
      <c r="AG25" s="168">
        <v>23.5</v>
      </c>
      <c r="AH25" s="51">
        <f t="shared" si="2"/>
        <v>14</v>
      </c>
      <c r="AI25" s="52">
        <f t="shared" si="3"/>
        <v>14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94</v>
      </c>
      <c r="B26" s="47">
        <v>0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0</v>
      </c>
      <c r="X26" s="48">
        <v>0</v>
      </c>
      <c r="Y26" s="48">
        <v>0</v>
      </c>
      <c r="Z26" s="48">
        <v>0</v>
      </c>
      <c r="AA26" s="48">
        <v>0</v>
      </c>
      <c r="AB26" s="48">
        <v>0</v>
      </c>
      <c r="AC26" s="48">
        <v>0</v>
      </c>
      <c r="AD26" s="48">
        <v>0</v>
      </c>
      <c r="AE26" s="48">
        <v>0</v>
      </c>
      <c r="AF26" s="48">
        <v>0</v>
      </c>
      <c r="AG26" s="168">
        <v>22.2</v>
      </c>
      <c r="AH26" s="51">
        <f t="shared" si="2"/>
        <v>0</v>
      </c>
      <c r="AI26" s="52">
        <f t="shared" si="3"/>
        <v>0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95</v>
      </c>
      <c r="B27" s="47">
        <v>12</v>
      </c>
      <c r="C27" s="47">
        <v>12</v>
      </c>
      <c r="D27" s="47">
        <v>12</v>
      </c>
      <c r="E27" s="47">
        <v>12</v>
      </c>
      <c r="F27" s="47">
        <v>12</v>
      </c>
      <c r="G27" s="47">
        <v>12</v>
      </c>
      <c r="H27" s="47">
        <v>12</v>
      </c>
      <c r="I27" s="47">
        <v>12</v>
      </c>
      <c r="J27" s="47">
        <v>12</v>
      </c>
      <c r="K27" s="47">
        <v>12</v>
      </c>
      <c r="L27" s="48">
        <v>12</v>
      </c>
      <c r="M27" s="48">
        <v>12</v>
      </c>
      <c r="N27" s="48">
        <v>12</v>
      </c>
      <c r="O27" s="48">
        <v>12</v>
      </c>
      <c r="P27" s="48">
        <v>12</v>
      </c>
      <c r="Q27" s="48">
        <v>12</v>
      </c>
      <c r="R27" s="48">
        <v>12</v>
      </c>
      <c r="S27" s="48">
        <v>0</v>
      </c>
      <c r="T27" s="48">
        <v>12</v>
      </c>
      <c r="U27" s="48">
        <v>12</v>
      </c>
      <c r="V27" s="48">
        <v>12</v>
      </c>
      <c r="W27" s="48">
        <v>12</v>
      </c>
      <c r="X27" s="48">
        <v>12</v>
      </c>
      <c r="Y27" s="48">
        <v>12</v>
      </c>
      <c r="Z27" s="48">
        <v>12</v>
      </c>
      <c r="AA27" s="48">
        <v>12</v>
      </c>
      <c r="AB27" s="48">
        <v>12</v>
      </c>
      <c r="AC27" s="48">
        <v>12</v>
      </c>
      <c r="AD27" s="48">
        <v>12</v>
      </c>
      <c r="AE27" s="48">
        <v>12</v>
      </c>
      <c r="AF27" s="48">
        <v>12</v>
      </c>
      <c r="AG27" s="168">
        <v>22.1</v>
      </c>
      <c r="AH27" s="51">
        <f t="shared" si="2"/>
        <v>12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96</v>
      </c>
      <c r="B28" s="47">
        <v>12</v>
      </c>
      <c r="C28" s="47">
        <v>12</v>
      </c>
      <c r="D28" s="47">
        <v>12</v>
      </c>
      <c r="E28" s="47">
        <v>12</v>
      </c>
      <c r="F28" s="47">
        <v>12</v>
      </c>
      <c r="G28" s="47">
        <v>12</v>
      </c>
      <c r="H28" s="47">
        <v>12</v>
      </c>
      <c r="I28" s="47">
        <v>12</v>
      </c>
      <c r="J28" s="47">
        <v>12</v>
      </c>
      <c r="K28" s="47">
        <v>12</v>
      </c>
      <c r="L28" s="48">
        <v>12</v>
      </c>
      <c r="M28" s="48">
        <v>12</v>
      </c>
      <c r="N28" s="48">
        <v>12</v>
      </c>
      <c r="O28" s="48">
        <v>12</v>
      </c>
      <c r="P28" s="48">
        <v>12</v>
      </c>
      <c r="Q28" s="48">
        <v>12</v>
      </c>
      <c r="R28" s="48">
        <v>12</v>
      </c>
      <c r="S28" s="48">
        <v>0</v>
      </c>
      <c r="T28" s="48">
        <v>12</v>
      </c>
      <c r="U28" s="48">
        <v>12</v>
      </c>
      <c r="V28" s="48">
        <v>12</v>
      </c>
      <c r="W28" s="48">
        <v>12</v>
      </c>
      <c r="X28" s="48">
        <v>12</v>
      </c>
      <c r="Y28" s="48">
        <v>12</v>
      </c>
      <c r="Z28" s="48">
        <v>12</v>
      </c>
      <c r="AA28" s="48">
        <v>12</v>
      </c>
      <c r="AB28" s="48">
        <v>12</v>
      </c>
      <c r="AC28" s="48">
        <v>12</v>
      </c>
      <c r="AD28" s="48">
        <v>12</v>
      </c>
      <c r="AE28" s="48">
        <v>12</v>
      </c>
      <c r="AF28" s="48">
        <v>12</v>
      </c>
      <c r="AG28" s="168">
        <v>22.1</v>
      </c>
      <c r="AH28" s="51">
        <f t="shared" si="2"/>
        <v>12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97</v>
      </c>
      <c r="B29" s="55">
        <v>12</v>
      </c>
      <c r="C29" s="55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48">
        <v>12</v>
      </c>
      <c r="AB29" s="48">
        <v>12</v>
      </c>
      <c r="AC29" s="48">
        <v>12</v>
      </c>
      <c r="AD29" s="48">
        <v>12</v>
      </c>
      <c r="AE29" s="48">
        <v>12</v>
      </c>
      <c r="AF29" s="48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98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99</v>
      </c>
      <c r="B31" s="55">
        <v>0</v>
      </c>
      <c r="C31" s="55">
        <v>0</v>
      </c>
      <c r="D31" s="55">
        <v>0</v>
      </c>
      <c r="E31" s="55">
        <v>0</v>
      </c>
      <c r="F31" s="55">
        <v>0</v>
      </c>
      <c r="G31" s="55">
        <v>0</v>
      </c>
      <c r="H31" s="55">
        <v>0</v>
      </c>
      <c r="I31" s="55">
        <v>0</v>
      </c>
      <c r="J31" s="55">
        <v>0</v>
      </c>
      <c r="K31" s="55">
        <v>0</v>
      </c>
      <c r="L31" s="48">
        <v>0</v>
      </c>
      <c r="M31" s="48">
        <v>0</v>
      </c>
      <c r="N31" s="48">
        <v>0</v>
      </c>
      <c r="O31" s="48">
        <v>0</v>
      </c>
      <c r="P31" s="48">
        <v>0</v>
      </c>
      <c r="Q31" s="48">
        <v>0</v>
      </c>
      <c r="R31" s="48">
        <v>0</v>
      </c>
      <c r="S31" s="48">
        <v>0</v>
      </c>
      <c r="T31" s="48">
        <v>0</v>
      </c>
      <c r="U31" s="48">
        <v>0</v>
      </c>
      <c r="V31" s="48">
        <v>0</v>
      </c>
      <c r="W31" s="48">
        <v>0</v>
      </c>
      <c r="X31" s="48">
        <v>0</v>
      </c>
      <c r="Y31" s="48">
        <v>0</v>
      </c>
      <c r="Z31" s="48">
        <v>0</v>
      </c>
      <c r="AA31" s="48">
        <v>0</v>
      </c>
      <c r="AB31" s="48">
        <v>0</v>
      </c>
      <c r="AC31" s="48">
        <v>0</v>
      </c>
      <c r="AD31" s="48">
        <v>0</v>
      </c>
      <c r="AE31" s="48">
        <v>0</v>
      </c>
      <c r="AF31" s="48">
        <v>0</v>
      </c>
      <c r="AG31" s="58">
        <v>20</v>
      </c>
      <c r="AH31" s="51">
        <f t="shared" si="2"/>
        <v>0</v>
      </c>
      <c r="AI31" s="52">
        <f t="shared" si="3"/>
        <v>0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100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48">
        <v>0</v>
      </c>
      <c r="AF32" s="48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230</v>
      </c>
      <c r="C33" s="55">
        <v>230</v>
      </c>
      <c r="D33" s="55">
        <v>230</v>
      </c>
      <c r="E33" s="55">
        <v>230</v>
      </c>
      <c r="F33" s="55">
        <v>230</v>
      </c>
      <c r="G33" s="55">
        <v>230</v>
      </c>
      <c r="H33" s="55">
        <v>230</v>
      </c>
      <c r="I33" s="55">
        <v>230</v>
      </c>
      <c r="J33" s="55">
        <v>230</v>
      </c>
      <c r="K33" s="55">
        <v>230</v>
      </c>
      <c r="L33" s="55">
        <v>230</v>
      </c>
      <c r="M33" s="55">
        <v>230</v>
      </c>
      <c r="N33" s="55">
        <v>230</v>
      </c>
      <c r="O33" s="55">
        <v>230</v>
      </c>
      <c r="P33" s="55">
        <v>230</v>
      </c>
      <c r="Q33" s="55">
        <v>230</v>
      </c>
      <c r="R33" s="55">
        <v>230</v>
      </c>
      <c r="S33" s="55">
        <v>200</v>
      </c>
      <c r="T33" s="55">
        <v>230</v>
      </c>
      <c r="U33" s="55">
        <v>230</v>
      </c>
      <c r="V33" s="55">
        <v>230</v>
      </c>
      <c r="W33" s="55">
        <v>230</v>
      </c>
      <c r="X33" s="55">
        <v>230</v>
      </c>
      <c r="Y33" s="55">
        <v>230</v>
      </c>
      <c r="Z33" s="55">
        <v>230</v>
      </c>
      <c r="AA33" s="55">
        <v>230</v>
      </c>
      <c r="AB33" s="55">
        <v>230</v>
      </c>
      <c r="AC33" s="55">
        <v>230</v>
      </c>
      <c r="AD33" s="55">
        <v>230</v>
      </c>
      <c r="AE33" s="55">
        <v>230</v>
      </c>
      <c r="AF33" s="55">
        <v>230</v>
      </c>
      <c r="AG33" s="58">
        <v>85</v>
      </c>
      <c r="AH33" s="51">
        <f t="shared" si="2"/>
        <v>230</v>
      </c>
      <c r="AI33" s="52">
        <f t="shared" si="3"/>
        <v>200</v>
      </c>
      <c r="AK33" s="53"/>
    </row>
    <row r="34" spans="1:41" ht="15.75" thickBot="1" x14ac:dyDescent="0.3">
      <c r="A34" s="63" t="s">
        <v>19</v>
      </c>
      <c r="B34" s="55">
        <v>173.2</v>
      </c>
      <c r="C34" s="55">
        <v>173.4</v>
      </c>
      <c r="D34" s="55">
        <v>174</v>
      </c>
      <c r="E34" s="55">
        <v>174</v>
      </c>
      <c r="F34" s="55">
        <v>174</v>
      </c>
      <c r="G34" s="55">
        <v>174</v>
      </c>
      <c r="H34" s="55">
        <v>174</v>
      </c>
      <c r="I34" s="55">
        <v>161</v>
      </c>
      <c r="J34" s="55">
        <v>168</v>
      </c>
      <c r="K34" s="55">
        <v>173</v>
      </c>
      <c r="L34" s="64">
        <f>99.9+72.5</f>
        <v>172.4</v>
      </c>
      <c r="M34" s="64">
        <v>172</v>
      </c>
      <c r="N34" s="64">
        <f>72.2+99.8</f>
        <v>172</v>
      </c>
      <c r="O34" s="64">
        <f>72.2+99.8</f>
        <v>172</v>
      </c>
      <c r="P34" s="64">
        <f>72.8+100.4</f>
        <v>173.2</v>
      </c>
      <c r="Q34" s="64">
        <f>72.3+100.3</f>
        <v>172.6</v>
      </c>
      <c r="R34" s="64">
        <f>64.2+100.2</f>
        <v>164.4</v>
      </c>
      <c r="S34" s="64">
        <f>72+101.3</f>
        <v>173.3</v>
      </c>
      <c r="T34" s="64">
        <v>148</v>
      </c>
      <c r="U34" s="64">
        <v>152</v>
      </c>
      <c r="V34" s="64">
        <v>150</v>
      </c>
      <c r="W34" s="64">
        <v>149</v>
      </c>
      <c r="X34" s="64">
        <v>146.9</v>
      </c>
      <c r="Y34" s="64">
        <v>154</v>
      </c>
      <c r="Z34" s="64">
        <v>165</v>
      </c>
      <c r="AA34" s="64">
        <v>165.4</v>
      </c>
      <c r="AB34" s="64">
        <v>165.4</v>
      </c>
      <c r="AC34" s="64">
        <v>166</v>
      </c>
      <c r="AD34" s="64">
        <v>168.5</v>
      </c>
      <c r="AE34" s="55">
        <v>164.2</v>
      </c>
      <c r="AF34" s="55">
        <v>169</v>
      </c>
      <c r="AG34" s="58">
        <v>240</v>
      </c>
      <c r="AH34" s="51">
        <f t="shared" si="2"/>
        <v>174</v>
      </c>
      <c r="AI34" s="52">
        <f t="shared" si="3"/>
        <v>146.9</v>
      </c>
      <c r="AK34" s="53"/>
    </row>
    <row r="35" spans="1:41" ht="15.75" thickBot="1" x14ac:dyDescent="0.3">
      <c r="A35" s="65" t="s">
        <v>20</v>
      </c>
      <c r="B35" s="66">
        <f>SUM(B11:B33)</f>
        <v>836.3</v>
      </c>
      <c r="C35" s="66">
        <f t="shared" ref="C35:AF35" si="4">SUM(C11:C33)</f>
        <v>836.2</v>
      </c>
      <c r="D35" s="66">
        <f t="shared" si="4"/>
        <v>806.2</v>
      </c>
      <c r="E35" s="66">
        <f t="shared" si="4"/>
        <v>806.2</v>
      </c>
      <c r="F35" s="66">
        <f t="shared" si="4"/>
        <v>806.2</v>
      </c>
      <c r="G35" s="66">
        <f t="shared" si="4"/>
        <v>806.2</v>
      </c>
      <c r="H35" s="66">
        <f t="shared" si="4"/>
        <v>806.2</v>
      </c>
      <c r="I35" s="66">
        <f t="shared" si="4"/>
        <v>806.2</v>
      </c>
      <c r="J35" s="66">
        <f t="shared" si="4"/>
        <v>806.2</v>
      </c>
      <c r="K35" s="66">
        <f t="shared" si="4"/>
        <v>886.2</v>
      </c>
      <c r="L35" s="66">
        <f t="shared" si="4"/>
        <v>884</v>
      </c>
      <c r="M35" s="66">
        <f t="shared" si="4"/>
        <v>884</v>
      </c>
      <c r="N35" s="66">
        <f t="shared" si="4"/>
        <v>868</v>
      </c>
      <c r="O35" s="66">
        <f>SUM(O11:O33)</f>
        <v>881.30000000000007</v>
      </c>
      <c r="P35" s="66">
        <f t="shared" si="4"/>
        <v>881.30000000000007</v>
      </c>
      <c r="Q35" s="66">
        <f t="shared" si="4"/>
        <v>881.30000000000007</v>
      </c>
      <c r="R35" s="66">
        <f t="shared" si="4"/>
        <v>916.30000000000007</v>
      </c>
      <c r="S35" s="66">
        <f t="shared" si="4"/>
        <v>864.30000000000007</v>
      </c>
      <c r="T35" s="66">
        <f t="shared" si="4"/>
        <v>916.30000000000007</v>
      </c>
      <c r="U35" s="66">
        <f t="shared" si="4"/>
        <v>916.30000000000007</v>
      </c>
      <c r="V35" s="66">
        <f t="shared" si="4"/>
        <v>881.3</v>
      </c>
      <c r="W35" s="66">
        <f t="shared" si="4"/>
        <v>881.3</v>
      </c>
      <c r="X35" s="66">
        <f t="shared" si="4"/>
        <v>966.30000000000007</v>
      </c>
      <c r="Y35" s="66">
        <f t="shared" si="4"/>
        <v>954.7</v>
      </c>
      <c r="Z35" s="66">
        <f>SUM(Z11:Z33)</f>
        <v>966.30000000000007</v>
      </c>
      <c r="AA35" s="66">
        <f t="shared" si="4"/>
        <v>966.30000000000007</v>
      </c>
      <c r="AB35" s="66">
        <f t="shared" si="4"/>
        <v>936.30000000000007</v>
      </c>
      <c r="AC35" s="66">
        <f t="shared" si="4"/>
        <v>936.30000000000007</v>
      </c>
      <c r="AD35" s="66">
        <f t="shared" si="4"/>
        <v>874.3</v>
      </c>
      <c r="AE35" s="66">
        <f t="shared" si="4"/>
        <v>811.5</v>
      </c>
      <c r="AF35" s="66">
        <f t="shared" si="4"/>
        <v>821.3</v>
      </c>
      <c r="AG35" s="58">
        <f>SUM(AG11:AG34)</f>
        <v>1416.83</v>
      </c>
      <c r="AH35" s="51">
        <f t="shared" si="2"/>
        <v>966.30000000000007</v>
      </c>
      <c r="AI35" s="52">
        <f t="shared" si="3"/>
        <v>806.2</v>
      </c>
      <c r="AK35" s="53"/>
    </row>
    <row r="36" spans="1:41" x14ac:dyDescent="0.25">
      <c r="A36" s="54" t="s">
        <v>21</v>
      </c>
      <c r="B36" s="47">
        <v>141.1</v>
      </c>
      <c r="C36" s="55">
        <v>140.19999999999999</v>
      </c>
      <c r="D36" s="55">
        <v>140.19999999999999</v>
      </c>
      <c r="E36" s="55">
        <v>140.19999999999999</v>
      </c>
      <c r="F36" s="55">
        <v>140.19999999999999</v>
      </c>
      <c r="G36" s="55">
        <v>140.19999999999999</v>
      </c>
      <c r="H36" s="55">
        <v>140.19999999999999</v>
      </c>
      <c r="I36" s="55">
        <v>121</v>
      </c>
      <c r="J36" s="55">
        <v>121</v>
      </c>
      <c r="K36" s="55">
        <v>142.6</v>
      </c>
      <c r="L36" s="48">
        <v>142.5</v>
      </c>
      <c r="M36" s="48">
        <v>142</v>
      </c>
      <c r="N36" s="48">
        <v>136.6</v>
      </c>
      <c r="O36" s="48">
        <v>136.6</v>
      </c>
      <c r="P36" s="48">
        <v>136.80000000000001</v>
      </c>
      <c r="Q36" s="48">
        <v>136.9</v>
      </c>
      <c r="R36" s="48">
        <v>137.19999999999999</v>
      </c>
      <c r="S36" s="48">
        <v>20</v>
      </c>
      <c r="T36" s="48">
        <v>143</v>
      </c>
      <c r="U36" s="48">
        <v>143.1</v>
      </c>
      <c r="V36" s="48">
        <v>143</v>
      </c>
      <c r="W36" s="48">
        <v>142.30000000000001</v>
      </c>
      <c r="X36" s="48">
        <v>142.4</v>
      </c>
      <c r="Y36" s="48">
        <v>142.30000000000001</v>
      </c>
      <c r="Z36" s="48">
        <v>141.69999999999999</v>
      </c>
      <c r="AA36" s="48">
        <v>141.69999999999999</v>
      </c>
      <c r="AB36" s="48">
        <v>141.69999999999999</v>
      </c>
      <c r="AC36" s="48">
        <v>141.69999999999999</v>
      </c>
      <c r="AD36" s="48">
        <v>141.69999999999999</v>
      </c>
      <c r="AE36" s="48">
        <v>141.69999999999999</v>
      </c>
      <c r="AF36" s="48">
        <v>141.69999999999999</v>
      </c>
      <c r="AG36" s="56">
        <v>144</v>
      </c>
      <c r="AH36" s="51">
        <f t="shared" si="2"/>
        <v>143.1</v>
      </c>
      <c r="AI36" s="52">
        <f t="shared" si="3"/>
        <v>20</v>
      </c>
      <c r="AK36" s="53"/>
    </row>
    <row r="37" spans="1:41" x14ac:dyDescent="0.25">
      <c r="A37" s="57" t="s">
        <v>22</v>
      </c>
      <c r="B37" s="55">
        <v>69.599999999999994</v>
      </c>
      <c r="C37" s="55">
        <v>69.3</v>
      </c>
      <c r="D37" s="55">
        <v>60</v>
      </c>
      <c r="E37" s="55">
        <v>69.3</v>
      </c>
      <c r="F37" s="55">
        <v>55</v>
      </c>
      <c r="G37" s="55">
        <v>55</v>
      </c>
      <c r="H37" s="55">
        <v>55</v>
      </c>
      <c r="I37" s="55">
        <v>55</v>
      </c>
      <c r="J37" s="55">
        <v>71.8</v>
      </c>
      <c r="K37" s="55">
        <v>72.099999999999994</v>
      </c>
      <c r="L37" s="67">
        <v>71.8</v>
      </c>
      <c r="M37" s="67">
        <v>70.5</v>
      </c>
      <c r="N37" s="67">
        <v>68.599999999999994</v>
      </c>
      <c r="O37" s="67">
        <v>68.599999999999994</v>
      </c>
      <c r="P37" s="67">
        <v>68.599999999999994</v>
      </c>
      <c r="Q37" s="67">
        <v>69</v>
      </c>
      <c r="R37" s="67">
        <v>69.400000000000006</v>
      </c>
      <c r="S37" s="67">
        <v>69.400000000000006</v>
      </c>
      <c r="T37" s="67">
        <v>70.5</v>
      </c>
      <c r="U37" s="67">
        <v>72.2</v>
      </c>
      <c r="V37" s="67">
        <v>70.400000000000006</v>
      </c>
      <c r="W37" s="67">
        <v>72.5</v>
      </c>
      <c r="X37" s="67">
        <v>70</v>
      </c>
      <c r="Y37" s="67">
        <v>69.2</v>
      </c>
      <c r="Z37" s="67">
        <v>70.599999999999994</v>
      </c>
      <c r="AA37" s="67">
        <v>70.599999999999994</v>
      </c>
      <c r="AB37" s="67">
        <v>70.599999999999994</v>
      </c>
      <c r="AC37" s="67">
        <v>70.599999999999994</v>
      </c>
      <c r="AD37" s="67">
        <v>70.599999999999994</v>
      </c>
      <c r="AE37" s="67">
        <v>70.599999999999994</v>
      </c>
      <c r="AF37" s="67">
        <v>70.599999999999994</v>
      </c>
      <c r="AG37" s="58">
        <v>70</v>
      </c>
      <c r="AH37" s="51">
        <f t="shared" si="2"/>
        <v>72.5</v>
      </c>
      <c r="AI37" s="52">
        <f t="shared" si="3"/>
        <v>55</v>
      </c>
      <c r="AK37" s="53"/>
    </row>
    <row r="38" spans="1:41" x14ac:dyDescent="0.25">
      <c r="A38" s="57" t="s">
        <v>23</v>
      </c>
      <c r="B38" s="55">
        <v>65.2</v>
      </c>
      <c r="C38" s="55">
        <v>65</v>
      </c>
      <c r="D38" s="55">
        <v>55</v>
      </c>
      <c r="E38" s="55">
        <v>55</v>
      </c>
      <c r="F38" s="55">
        <v>55</v>
      </c>
      <c r="G38" s="55">
        <v>55</v>
      </c>
      <c r="H38" s="55">
        <v>55</v>
      </c>
      <c r="I38" s="55">
        <v>55</v>
      </c>
      <c r="J38" s="55">
        <v>65.2</v>
      </c>
      <c r="K38" s="55">
        <v>65.099999999999994</v>
      </c>
      <c r="L38" s="67">
        <v>64.400000000000006</v>
      </c>
      <c r="M38" s="67">
        <v>64.3</v>
      </c>
      <c r="N38" s="67">
        <v>64.8</v>
      </c>
      <c r="O38" s="67">
        <v>64.8</v>
      </c>
      <c r="P38" s="67">
        <v>65.3</v>
      </c>
      <c r="Q38" s="67">
        <v>65.900000000000006</v>
      </c>
      <c r="R38" s="67">
        <v>66</v>
      </c>
      <c r="S38" s="67">
        <v>66</v>
      </c>
      <c r="T38" s="67">
        <v>65.400000000000006</v>
      </c>
      <c r="U38" s="67">
        <v>65.5</v>
      </c>
      <c r="V38" s="67">
        <v>65.5</v>
      </c>
      <c r="W38" s="67">
        <v>65.5</v>
      </c>
      <c r="X38" s="67">
        <v>65.5</v>
      </c>
      <c r="Y38" s="67">
        <v>67.5</v>
      </c>
      <c r="Z38" s="67">
        <v>67.400000000000006</v>
      </c>
      <c r="AA38" s="67">
        <v>67.400000000000006</v>
      </c>
      <c r="AB38" s="67">
        <v>67.400000000000006</v>
      </c>
      <c r="AC38" s="67">
        <v>67.400000000000006</v>
      </c>
      <c r="AD38" s="67">
        <v>67.400000000000006</v>
      </c>
      <c r="AE38" s="67">
        <v>67.400000000000006</v>
      </c>
      <c r="AF38" s="67">
        <v>67.400000000000006</v>
      </c>
      <c r="AG38" s="58">
        <v>69</v>
      </c>
      <c r="AH38" s="51">
        <f t="shared" si="2"/>
        <v>67.5</v>
      </c>
      <c r="AI38" s="52">
        <f t="shared" si="3"/>
        <v>55</v>
      </c>
      <c r="AK38" s="53"/>
    </row>
    <row r="39" spans="1:41" x14ac:dyDescent="0.25">
      <c r="A39" s="57" t="s">
        <v>24</v>
      </c>
      <c r="B39" s="55">
        <v>0</v>
      </c>
      <c r="C39" s="55">
        <v>60.2</v>
      </c>
      <c r="D39" s="55">
        <v>46</v>
      </c>
      <c r="E39" s="55">
        <v>46</v>
      </c>
      <c r="F39" s="55">
        <v>46</v>
      </c>
      <c r="G39" s="55">
        <v>46</v>
      </c>
      <c r="H39" s="55">
        <v>46</v>
      </c>
      <c r="I39" s="55">
        <v>46</v>
      </c>
      <c r="J39" s="55">
        <v>46</v>
      </c>
      <c r="K39" s="55">
        <v>60</v>
      </c>
      <c r="L39" s="67">
        <v>60.9</v>
      </c>
      <c r="M39" s="67">
        <v>60.9</v>
      </c>
      <c r="N39" s="67">
        <v>60.9</v>
      </c>
      <c r="O39" s="67">
        <v>60.9</v>
      </c>
      <c r="P39" s="67">
        <v>60.9</v>
      </c>
      <c r="Q39" s="67">
        <v>60.9</v>
      </c>
      <c r="R39" s="67">
        <v>60.9</v>
      </c>
      <c r="S39" s="67">
        <v>60.9</v>
      </c>
      <c r="T39" s="67">
        <v>60.9</v>
      </c>
      <c r="U39" s="67">
        <v>60.9</v>
      </c>
      <c r="V39" s="67">
        <v>60.9</v>
      </c>
      <c r="W39" s="67">
        <v>60.9</v>
      </c>
      <c r="X39" s="67">
        <v>60.9</v>
      </c>
      <c r="Y39" s="67">
        <v>60.9</v>
      </c>
      <c r="Z39" s="67">
        <v>60.9</v>
      </c>
      <c r="AA39" s="67">
        <v>60.9</v>
      </c>
      <c r="AB39" s="67">
        <v>60.9</v>
      </c>
      <c r="AC39" s="67">
        <v>60.9</v>
      </c>
      <c r="AD39" s="67">
        <v>60.9</v>
      </c>
      <c r="AE39" s="67">
        <v>60.9</v>
      </c>
      <c r="AF39" s="67">
        <v>60.9</v>
      </c>
      <c r="AG39" s="58">
        <v>60</v>
      </c>
      <c r="AH39" s="51">
        <f t="shared" si="2"/>
        <v>60.9</v>
      </c>
      <c r="AI39" s="52">
        <f t="shared" si="3"/>
        <v>0</v>
      </c>
      <c r="AK39" s="53"/>
    </row>
    <row r="40" spans="1:41" x14ac:dyDescent="0.25">
      <c r="A40" s="57" t="s">
        <v>25</v>
      </c>
      <c r="B40" s="55">
        <v>29.2</v>
      </c>
      <c r="C40" s="55">
        <v>29.3</v>
      </c>
      <c r="D40" s="55">
        <v>29.3</v>
      </c>
      <c r="E40" s="55">
        <v>29.3</v>
      </c>
      <c r="F40" s="55">
        <v>29.3</v>
      </c>
      <c r="G40" s="55">
        <v>29.3</v>
      </c>
      <c r="H40" s="55">
        <v>29.3</v>
      </c>
      <c r="I40" s="55">
        <v>29.3</v>
      </c>
      <c r="J40" s="55">
        <v>29.3</v>
      </c>
      <c r="K40" s="55">
        <v>29.3</v>
      </c>
      <c r="L40" s="48">
        <v>29.6</v>
      </c>
      <c r="M40" s="48">
        <v>29.6</v>
      </c>
      <c r="N40" s="48">
        <v>29.6</v>
      </c>
      <c r="O40" s="48">
        <v>29.6</v>
      </c>
      <c r="P40" s="48">
        <v>29.5</v>
      </c>
      <c r="Q40" s="48">
        <v>29.5</v>
      </c>
      <c r="R40" s="48">
        <v>29.5</v>
      </c>
      <c r="S40" s="48">
        <v>29.5</v>
      </c>
      <c r="T40" s="48">
        <v>29.5</v>
      </c>
      <c r="U40" s="48">
        <v>29.5</v>
      </c>
      <c r="V40" s="48">
        <v>29.5</v>
      </c>
      <c r="W40" s="48">
        <v>29.5</v>
      </c>
      <c r="X40" s="48">
        <v>29.5</v>
      </c>
      <c r="Y40" s="67">
        <v>29.5</v>
      </c>
      <c r="Z40" s="67">
        <v>29.4</v>
      </c>
      <c r="AA40" s="67">
        <v>29.4</v>
      </c>
      <c r="AB40" s="67">
        <v>29.4</v>
      </c>
      <c r="AC40" s="67">
        <v>29.4</v>
      </c>
      <c r="AD40" s="67">
        <v>29.4</v>
      </c>
      <c r="AE40" s="67">
        <v>29.4</v>
      </c>
      <c r="AF40" s="67">
        <v>29.4</v>
      </c>
      <c r="AG40" s="58">
        <v>30</v>
      </c>
      <c r="AH40" s="51">
        <f t="shared" si="2"/>
        <v>29.6</v>
      </c>
      <c r="AI40" s="52">
        <f t="shared" si="3"/>
        <v>29.2</v>
      </c>
      <c r="AK40" s="53"/>
    </row>
    <row r="41" spans="1:41" x14ac:dyDescent="0.25">
      <c r="A41" s="57" t="s">
        <v>85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55">
        <v>17</v>
      </c>
      <c r="C42" s="68">
        <v>17</v>
      </c>
      <c r="D42" s="68">
        <v>17</v>
      </c>
      <c r="E42" s="68">
        <v>17</v>
      </c>
      <c r="F42" s="68">
        <v>17</v>
      </c>
      <c r="G42" s="68">
        <v>17</v>
      </c>
      <c r="H42" s="68">
        <v>17</v>
      </c>
      <c r="I42" s="68">
        <v>17</v>
      </c>
      <c r="J42" s="68">
        <v>17</v>
      </c>
      <c r="K42" s="68">
        <v>17</v>
      </c>
      <c r="L42" s="48">
        <v>17</v>
      </c>
      <c r="M42" s="48">
        <v>17</v>
      </c>
      <c r="N42" s="48">
        <v>17</v>
      </c>
      <c r="O42" s="48">
        <v>17</v>
      </c>
      <c r="P42" s="48">
        <v>17</v>
      </c>
      <c r="Q42" s="48">
        <v>17</v>
      </c>
      <c r="R42" s="48">
        <v>17</v>
      </c>
      <c r="S42" s="48">
        <v>17</v>
      </c>
      <c r="T42" s="48">
        <v>17</v>
      </c>
      <c r="U42" s="48">
        <v>17</v>
      </c>
      <c r="V42" s="48">
        <v>17</v>
      </c>
      <c r="W42" s="48">
        <v>17</v>
      </c>
      <c r="X42" s="48">
        <v>17</v>
      </c>
      <c r="Y42" s="48">
        <v>17</v>
      </c>
      <c r="Z42" s="48">
        <v>17</v>
      </c>
      <c r="AA42" s="48">
        <v>17</v>
      </c>
      <c r="AB42" s="48">
        <v>17</v>
      </c>
      <c r="AC42" s="48">
        <v>17</v>
      </c>
      <c r="AD42" s="48">
        <v>17</v>
      </c>
      <c r="AE42" s="48">
        <v>17</v>
      </c>
      <c r="AF42" s="48">
        <v>17</v>
      </c>
      <c r="AG42" s="58">
        <v>24</v>
      </c>
      <c r="AH42" s="51">
        <f t="shared" si="2"/>
        <v>17</v>
      </c>
      <c r="AI42" s="52">
        <f t="shared" si="3"/>
        <v>17</v>
      </c>
      <c r="AK42" s="53"/>
    </row>
    <row r="43" spans="1:41" x14ac:dyDescent="0.25">
      <c r="A43" s="57" t="s">
        <v>27</v>
      </c>
      <c r="B43" s="55">
        <v>3</v>
      </c>
      <c r="C43" s="55">
        <v>3</v>
      </c>
      <c r="D43" s="55">
        <v>3</v>
      </c>
      <c r="E43" s="55">
        <v>3</v>
      </c>
      <c r="F43" s="55">
        <v>3</v>
      </c>
      <c r="G43" s="55">
        <v>3</v>
      </c>
      <c r="H43" s="55">
        <v>3</v>
      </c>
      <c r="I43" s="55">
        <v>3</v>
      </c>
      <c r="J43" s="55">
        <v>3</v>
      </c>
      <c r="K43" s="55">
        <v>3</v>
      </c>
      <c r="L43" s="48">
        <v>3</v>
      </c>
      <c r="M43" s="48">
        <v>3</v>
      </c>
      <c r="N43" s="48">
        <v>3</v>
      </c>
      <c r="O43" s="48">
        <v>3</v>
      </c>
      <c r="P43" s="48">
        <v>3</v>
      </c>
      <c r="Q43" s="48">
        <v>3</v>
      </c>
      <c r="R43" s="48">
        <v>3</v>
      </c>
      <c r="S43" s="48">
        <v>3</v>
      </c>
      <c r="T43" s="48">
        <v>3</v>
      </c>
      <c r="U43" s="48">
        <v>3</v>
      </c>
      <c r="V43" s="48">
        <v>3</v>
      </c>
      <c r="W43" s="48">
        <v>3</v>
      </c>
      <c r="X43" s="48">
        <v>3</v>
      </c>
      <c r="Y43" s="48">
        <v>3</v>
      </c>
      <c r="Z43" s="48">
        <v>3</v>
      </c>
      <c r="AA43" s="48">
        <v>3</v>
      </c>
      <c r="AB43" s="48">
        <v>3</v>
      </c>
      <c r="AC43" s="48">
        <v>3</v>
      </c>
      <c r="AD43" s="48">
        <v>3</v>
      </c>
      <c r="AE43" s="48">
        <v>3</v>
      </c>
      <c r="AF43" s="48">
        <v>3</v>
      </c>
      <c r="AG43" s="58">
        <v>15</v>
      </c>
      <c r="AH43" s="51">
        <f t="shared" si="2"/>
        <v>3</v>
      </c>
      <c r="AI43" s="52">
        <f t="shared" si="3"/>
        <v>3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13</v>
      </c>
      <c r="C44" s="55">
        <v>13</v>
      </c>
      <c r="D44" s="55">
        <v>13</v>
      </c>
      <c r="E44" s="55">
        <v>13</v>
      </c>
      <c r="F44" s="55">
        <v>13</v>
      </c>
      <c r="G44" s="55">
        <v>13</v>
      </c>
      <c r="H44" s="55">
        <v>13</v>
      </c>
      <c r="I44" s="55">
        <v>13</v>
      </c>
      <c r="J44" s="55">
        <v>13</v>
      </c>
      <c r="K44" s="55">
        <v>13</v>
      </c>
      <c r="L44" s="48">
        <v>13</v>
      </c>
      <c r="M44" s="48">
        <v>13</v>
      </c>
      <c r="N44" s="48">
        <v>13</v>
      </c>
      <c r="O44" s="48">
        <v>13</v>
      </c>
      <c r="P44" s="48">
        <v>13</v>
      </c>
      <c r="Q44" s="48">
        <v>13</v>
      </c>
      <c r="R44" s="48">
        <v>13</v>
      </c>
      <c r="S44" s="48">
        <v>13</v>
      </c>
      <c r="T44" s="48">
        <v>13</v>
      </c>
      <c r="U44" s="48">
        <v>13</v>
      </c>
      <c r="V44" s="48">
        <v>13</v>
      </c>
      <c r="W44" s="48">
        <v>13</v>
      </c>
      <c r="X44" s="48">
        <v>13</v>
      </c>
      <c r="Y44" s="48">
        <v>13</v>
      </c>
      <c r="Z44" s="48">
        <v>13</v>
      </c>
      <c r="AA44" s="48">
        <v>13</v>
      </c>
      <c r="AB44" s="48">
        <v>13</v>
      </c>
      <c r="AC44" s="48">
        <v>13</v>
      </c>
      <c r="AD44" s="48">
        <v>13</v>
      </c>
      <c r="AE44" s="48">
        <v>13</v>
      </c>
      <c r="AF44" s="48">
        <v>13</v>
      </c>
      <c r="AG44" s="58">
        <v>14.1</v>
      </c>
      <c r="AH44" s="51">
        <f t="shared" si="2"/>
        <v>13</v>
      </c>
      <c r="AI44" s="52">
        <f t="shared" si="3"/>
        <v>13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55">
        <v>14</v>
      </c>
      <c r="C45" s="68">
        <v>14</v>
      </c>
      <c r="D45" s="68">
        <v>14</v>
      </c>
      <c r="E45" s="68">
        <v>14</v>
      </c>
      <c r="F45" s="68">
        <v>14</v>
      </c>
      <c r="G45" s="68">
        <v>14</v>
      </c>
      <c r="H45" s="68">
        <v>14</v>
      </c>
      <c r="I45" s="68">
        <v>14</v>
      </c>
      <c r="J45" s="68">
        <v>14</v>
      </c>
      <c r="K45" s="68">
        <v>14</v>
      </c>
      <c r="L45" s="48">
        <v>14</v>
      </c>
      <c r="M45" s="48">
        <v>14</v>
      </c>
      <c r="N45" s="48">
        <v>14</v>
      </c>
      <c r="O45" s="48">
        <v>14</v>
      </c>
      <c r="P45" s="48">
        <v>14</v>
      </c>
      <c r="Q45" s="48">
        <v>14</v>
      </c>
      <c r="R45" s="48">
        <v>14</v>
      </c>
      <c r="S45" s="48">
        <v>14</v>
      </c>
      <c r="T45" s="48">
        <v>14</v>
      </c>
      <c r="U45" s="48">
        <v>14</v>
      </c>
      <c r="V45" s="48">
        <v>14</v>
      </c>
      <c r="W45" s="48">
        <v>14</v>
      </c>
      <c r="X45" s="48">
        <v>14</v>
      </c>
      <c r="Y45" s="48">
        <v>14</v>
      </c>
      <c r="Z45" s="48">
        <v>14</v>
      </c>
      <c r="AA45" s="48">
        <v>14</v>
      </c>
      <c r="AB45" s="48">
        <v>14</v>
      </c>
      <c r="AC45" s="48">
        <v>14</v>
      </c>
      <c r="AD45" s="48">
        <v>14</v>
      </c>
      <c r="AE45" s="48">
        <v>14</v>
      </c>
      <c r="AF45" s="48">
        <v>14</v>
      </c>
      <c r="AG45" s="58">
        <v>14</v>
      </c>
      <c r="AH45" s="51">
        <f t="shared" si="2"/>
        <v>14</v>
      </c>
      <c r="AI45" s="52">
        <f t="shared" si="3"/>
        <v>14</v>
      </c>
      <c r="AK45" s="53"/>
    </row>
    <row r="46" spans="1:41" x14ac:dyDescent="0.25">
      <c r="A46" s="57" t="s">
        <v>30</v>
      </c>
      <c r="B46" s="55">
        <v>6.7</v>
      </c>
      <c r="C46" s="55">
        <v>6.8</v>
      </c>
      <c r="D46" s="55">
        <v>6.8</v>
      </c>
      <c r="E46" s="55">
        <v>6.8</v>
      </c>
      <c r="F46" s="55">
        <v>6.8</v>
      </c>
      <c r="G46" s="55">
        <v>6.8</v>
      </c>
      <c r="H46" s="55">
        <v>6.8</v>
      </c>
      <c r="I46" s="55">
        <v>6.8</v>
      </c>
      <c r="J46" s="55">
        <v>6.8</v>
      </c>
      <c r="K46" s="55">
        <v>6.8</v>
      </c>
      <c r="L46" s="48">
        <v>6.8</v>
      </c>
      <c r="M46" s="48">
        <v>6.8</v>
      </c>
      <c r="N46" s="48">
        <v>6.8</v>
      </c>
      <c r="O46" s="48">
        <v>6.8</v>
      </c>
      <c r="P46" s="48">
        <v>6.8</v>
      </c>
      <c r="Q46" s="48">
        <v>6.8</v>
      </c>
      <c r="R46" s="48">
        <v>6.8</v>
      </c>
      <c r="S46" s="48">
        <v>6.8</v>
      </c>
      <c r="T46" s="48">
        <v>6.8</v>
      </c>
      <c r="U46" s="48">
        <v>6.8</v>
      </c>
      <c r="V46" s="48">
        <v>6.8</v>
      </c>
      <c r="W46" s="48">
        <v>6.8</v>
      </c>
      <c r="X46" s="48">
        <v>6.8</v>
      </c>
      <c r="Y46" s="48">
        <v>6.8</v>
      </c>
      <c r="Z46" s="48">
        <v>6.8</v>
      </c>
      <c r="AA46" s="48">
        <v>6.8</v>
      </c>
      <c r="AB46" s="48">
        <v>6.8</v>
      </c>
      <c r="AC46" s="48">
        <v>6.8</v>
      </c>
      <c r="AD46" s="48">
        <v>6.8</v>
      </c>
      <c r="AE46" s="48">
        <v>6.8</v>
      </c>
      <c r="AF46" s="48">
        <v>6.8</v>
      </c>
      <c r="AG46" s="58">
        <v>10.050000000000001</v>
      </c>
      <c r="AH46" s="51">
        <f t="shared" si="2"/>
        <v>6.8</v>
      </c>
      <c r="AI46" s="52">
        <f t="shared" si="3"/>
        <v>6.7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48">
        <v>6.2</v>
      </c>
      <c r="AB47" s="48">
        <v>6.2</v>
      </c>
      <c r="AC47" s="48">
        <v>6.2</v>
      </c>
      <c r="AD47" s="48">
        <v>6.2</v>
      </c>
      <c r="AE47" s="48">
        <v>6.2</v>
      </c>
      <c r="AF47" s="48">
        <v>6.2</v>
      </c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f>B196</f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T196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v>3.54</v>
      </c>
      <c r="Z48" s="70"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>SUM(B36:B48)</f>
        <v>368.53999999999996</v>
      </c>
      <c r="C49" s="66">
        <f t="shared" ref="C49:AF49" si="6">SUM(C36:C48)</f>
        <v>427.54</v>
      </c>
      <c r="D49" s="66">
        <f t="shared" si="6"/>
        <v>394.04</v>
      </c>
      <c r="E49" s="66">
        <f t="shared" si="6"/>
        <v>403.34000000000003</v>
      </c>
      <c r="F49" s="66">
        <f t="shared" si="6"/>
        <v>389.04</v>
      </c>
      <c r="G49" s="66">
        <f t="shared" si="6"/>
        <v>389.04</v>
      </c>
      <c r="H49" s="66">
        <f t="shared" si="6"/>
        <v>389.04</v>
      </c>
      <c r="I49" s="66">
        <f t="shared" si="6"/>
        <v>369.84000000000003</v>
      </c>
      <c r="J49" s="66">
        <f t="shared" si="6"/>
        <v>396.84000000000003</v>
      </c>
      <c r="K49" s="66">
        <f t="shared" si="6"/>
        <v>432.64</v>
      </c>
      <c r="L49" s="66">
        <f t="shared" si="6"/>
        <v>432.74000000000007</v>
      </c>
      <c r="M49" s="66">
        <f t="shared" si="6"/>
        <v>430.84000000000003</v>
      </c>
      <c r="N49" s="66">
        <f t="shared" si="6"/>
        <v>424.04</v>
      </c>
      <c r="O49" s="66">
        <f>SUM(O36:O48)</f>
        <v>424.04</v>
      </c>
      <c r="P49" s="66">
        <f t="shared" si="6"/>
        <v>424.64</v>
      </c>
      <c r="Q49" s="66">
        <f t="shared" si="6"/>
        <v>425.74</v>
      </c>
      <c r="R49" s="66">
        <f t="shared" si="6"/>
        <v>426.54</v>
      </c>
      <c r="S49" s="66">
        <f t="shared" si="6"/>
        <v>309.34000000000003</v>
      </c>
      <c r="T49" s="66">
        <f t="shared" si="6"/>
        <v>432.84</v>
      </c>
      <c r="U49" s="66">
        <f t="shared" si="6"/>
        <v>434.74</v>
      </c>
      <c r="V49" s="66">
        <f t="shared" si="6"/>
        <v>432.84</v>
      </c>
      <c r="W49" s="66">
        <f t="shared" si="6"/>
        <v>434.24</v>
      </c>
      <c r="X49" s="66">
        <f t="shared" si="6"/>
        <v>431.84</v>
      </c>
      <c r="Y49" s="66">
        <f t="shared" si="6"/>
        <v>432.94</v>
      </c>
      <c r="Z49" s="66">
        <f>SUM(Z36:Z48)</f>
        <v>433.53999999999996</v>
      </c>
      <c r="AA49" s="66">
        <f t="shared" si="6"/>
        <v>433.53999999999996</v>
      </c>
      <c r="AB49" s="66">
        <f t="shared" si="6"/>
        <v>433.53999999999996</v>
      </c>
      <c r="AC49" s="66">
        <f t="shared" si="6"/>
        <v>433.53999999999996</v>
      </c>
      <c r="AD49" s="66">
        <f t="shared" si="6"/>
        <v>433.53999999999996</v>
      </c>
      <c r="AE49" s="66">
        <f t="shared" si="6"/>
        <v>433.53999999999996</v>
      </c>
      <c r="AF49" s="66">
        <f t="shared" si="6"/>
        <v>433.53999999999996</v>
      </c>
      <c r="AG49" s="71">
        <f>SUM(AG36:AG48)</f>
        <v>489.91</v>
      </c>
      <c r="AH49" s="51">
        <f t="shared" si="2"/>
        <v>434.74</v>
      </c>
      <c r="AI49" s="52">
        <f t="shared" si="3"/>
        <v>309.34000000000003</v>
      </c>
      <c r="AK49" s="53"/>
    </row>
    <row r="50" spans="1:37" x14ac:dyDescent="0.25">
      <c r="A50" s="54" t="s">
        <v>34</v>
      </c>
      <c r="B50" s="48">
        <v>0</v>
      </c>
      <c r="C50" s="55">
        <v>0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72">
        <v>13.9</v>
      </c>
      <c r="M50" s="72">
        <v>10</v>
      </c>
      <c r="N50" s="72">
        <v>19.899999999999999</v>
      </c>
      <c r="O50" s="72">
        <v>19.899999999999999</v>
      </c>
      <c r="P50" s="48">
        <v>40.1</v>
      </c>
      <c r="Q50" s="48">
        <v>43.6</v>
      </c>
      <c r="R50" s="48">
        <v>39.299999999999997</v>
      </c>
      <c r="S50" s="48">
        <v>39.299999999999997</v>
      </c>
      <c r="T50" s="48">
        <v>10.1</v>
      </c>
      <c r="U50" s="48">
        <v>19.7</v>
      </c>
      <c r="V50" s="48">
        <v>13.8</v>
      </c>
      <c r="W50" s="48">
        <v>20.3</v>
      </c>
      <c r="X50" s="48">
        <v>60</v>
      </c>
      <c r="Y50" s="48">
        <v>49.3</v>
      </c>
      <c r="Z50" s="48">
        <v>29.3</v>
      </c>
      <c r="AA50" s="48">
        <v>29.3</v>
      </c>
      <c r="AB50" s="48">
        <v>29.3</v>
      </c>
      <c r="AC50" s="48">
        <v>24.4</v>
      </c>
      <c r="AD50" s="48">
        <v>20</v>
      </c>
      <c r="AE50" s="48">
        <v>0</v>
      </c>
      <c r="AF50" s="48">
        <v>0</v>
      </c>
      <c r="AG50" s="56">
        <v>60</v>
      </c>
      <c r="AH50" s="51">
        <f t="shared" si="2"/>
        <v>60</v>
      </c>
      <c r="AI50" s="52">
        <f t="shared" si="3"/>
        <v>0</v>
      </c>
      <c r="AK50" s="53"/>
    </row>
    <row r="51" spans="1:37" x14ac:dyDescent="0.25">
      <c r="A51" s="57" t="s">
        <v>35</v>
      </c>
      <c r="B51" s="67">
        <v>0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72">
        <v>4.9000000000000004</v>
      </c>
      <c r="M51" s="72">
        <v>4.5999999999999996</v>
      </c>
      <c r="N51" s="72">
        <v>9.1</v>
      </c>
      <c r="O51" s="72">
        <v>9.1</v>
      </c>
      <c r="P51" s="67">
        <v>16.899999999999999</v>
      </c>
      <c r="Q51" s="67">
        <v>18.2</v>
      </c>
      <c r="R51" s="48">
        <v>15.9</v>
      </c>
      <c r="S51" s="48">
        <v>20.8</v>
      </c>
      <c r="T51" s="48">
        <v>3.9</v>
      </c>
      <c r="U51" s="48">
        <v>4</v>
      </c>
      <c r="V51" s="48">
        <v>3.9</v>
      </c>
      <c r="W51" s="48">
        <v>8.8000000000000007</v>
      </c>
      <c r="X51" s="48">
        <v>20.7</v>
      </c>
      <c r="Y51" s="67">
        <v>24.4</v>
      </c>
      <c r="Z51" s="67">
        <v>13.4</v>
      </c>
      <c r="AA51" s="67">
        <v>13.4</v>
      </c>
      <c r="AB51" s="67">
        <v>13.4</v>
      </c>
      <c r="AC51" s="67">
        <v>11.7</v>
      </c>
      <c r="AD51" s="67">
        <v>9.9</v>
      </c>
      <c r="AE51" s="67">
        <v>0</v>
      </c>
      <c r="AF51" s="67">
        <v>0</v>
      </c>
      <c r="AG51" s="58">
        <v>32</v>
      </c>
      <c r="AH51" s="51">
        <f t="shared" si="2"/>
        <v>24.4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74">
        <v>0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73">
        <v>1.8</v>
      </c>
      <c r="M52" s="73">
        <v>1.7</v>
      </c>
      <c r="N52" s="73">
        <v>3.3</v>
      </c>
      <c r="O52" s="73">
        <v>3.3</v>
      </c>
      <c r="P52" s="74">
        <v>6.1</v>
      </c>
      <c r="Q52" s="74">
        <v>6.7</v>
      </c>
      <c r="R52" s="48">
        <v>5.8</v>
      </c>
      <c r="S52" s="48">
        <v>7.6</v>
      </c>
      <c r="T52" s="48">
        <v>1.4</v>
      </c>
      <c r="U52" s="48">
        <v>1.4</v>
      </c>
      <c r="V52" s="48">
        <v>1.4</v>
      </c>
      <c r="W52" s="48">
        <v>3.2</v>
      </c>
      <c r="X52" s="48">
        <v>7.5</v>
      </c>
      <c r="Y52" s="74">
        <v>8.9</v>
      </c>
      <c r="Z52" s="74">
        <v>4.9000000000000004</v>
      </c>
      <c r="AA52" s="74">
        <v>4.9000000000000004</v>
      </c>
      <c r="AB52" s="74">
        <v>4.9000000000000004</v>
      </c>
      <c r="AC52" s="74">
        <v>4.3</v>
      </c>
      <c r="AD52" s="74">
        <v>3.6</v>
      </c>
      <c r="AE52" s="74">
        <v>0</v>
      </c>
      <c r="AF52" s="74">
        <v>0</v>
      </c>
      <c r="AG52" s="75">
        <v>14</v>
      </c>
      <c r="AH52" s="51">
        <f t="shared" si="2"/>
        <v>8.9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20.6</v>
      </c>
      <c r="M53" s="66">
        <f t="shared" si="7"/>
        <v>16.3</v>
      </c>
      <c r="N53" s="66">
        <f t="shared" si="7"/>
        <v>32.299999999999997</v>
      </c>
      <c r="O53" s="66">
        <f>SUM(O50:O52)</f>
        <v>32.299999999999997</v>
      </c>
      <c r="P53" s="66">
        <f t="shared" si="7"/>
        <v>63.1</v>
      </c>
      <c r="Q53" s="66">
        <f t="shared" si="7"/>
        <v>68.5</v>
      </c>
      <c r="R53" s="66">
        <f t="shared" si="7"/>
        <v>60.999999999999993</v>
      </c>
      <c r="S53" s="66">
        <f t="shared" si="7"/>
        <v>67.699999999999989</v>
      </c>
      <c r="T53" s="66">
        <f t="shared" si="7"/>
        <v>15.4</v>
      </c>
      <c r="U53" s="66">
        <f t="shared" si="7"/>
        <v>25.099999999999998</v>
      </c>
      <c r="V53" s="66">
        <f t="shared" si="7"/>
        <v>19.099999999999998</v>
      </c>
      <c r="W53" s="66">
        <f t="shared" si="7"/>
        <v>32.300000000000004</v>
      </c>
      <c r="X53" s="66">
        <f t="shared" si="7"/>
        <v>88.2</v>
      </c>
      <c r="Y53" s="66">
        <f t="shared" si="7"/>
        <v>82.6</v>
      </c>
      <c r="Z53" s="66">
        <f>SUM(Z50:Z52)</f>
        <v>47.6</v>
      </c>
      <c r="AA53" s="66">
        <f t="shared" si="7"/>
        <v>47.6</v>
      </c>
      <c r="AB53" s="66">
        <f t="shared" si="7"/>
        <v>47.6</v>
      </c>
      <c r="AC53" s="66">
        <f t="shared" si="7"/>
        <v>40.399999999999991</v>
      </c>
      <c r="AD53" s="66">
        <f t="shared" si="7"/>
        <v>33.5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88.2</v>
      </c>
      <c r="AI53" s="52">
        <f t="shared" si="3"/>
        <v>0</v>
      </c>
      <c r="AK53" s="53"/>
    </row>
    <row r="54" spans="1:37" x14ac:dyDescent="0.25">
      <c r="A54" s="54" t="s">
        <v>205</v>
      </c>
      <c r="B54" s="48">
        <v>19</v>
      </c>
      <c r="C54" s="48">
        <v>16</v>
      </c>
      <c r="D54" s="48">
        <v>15.5</v>
      </c>
      <c r="E54" s="48">
        <v>14.4</v>
      </c>
      <c r="F54" s="48">
        <v>0</v>
      </c>
      <c r="G54" s="48">
        <v>0</v>
      </c>
      <c r="H54" s="48">
        <v>0</v>
      </c>
      <c r="I54" s="48">
        <v>0</v>
      </c>
      <c r="J54" s="48">
        <v>0</v>
      </c>
      <c r="K54" s="48">
        <v>0</v>
      </c>
      <c r="L54" s="48">
        <v>0</v>
      </c>
      <c r="M54" s="48">
        <v>4.5999999999999996</v>
      </c>
      <c r="N54" s="48">
        <v>32.6</v>
      </c>
      <c r="O54" s="48">
        <v>32.6</v>
      </c>
      <c r="P54" s="48">
        <v>29</v>
      </c>
      <c r="Q54" s="48">
        <v>10.9</v>
      </c>
      <c r="R54" s="48">
        <v>15.9</v>
      </c>
      <c r="S54" s="48">
        <v>56</v>
      </c>
      <c r="T54" s="48">
        <v>0</v>
      </c>
      <c r="U54" s="48">
        <v>0</v>
      </c>
      <c r="V54" s="48">
        <v>0</v>
      </c>
      <c r="W54" s="48">
        <v>0</v>
      </c>
      <c r="X54" s="48">
        <v>0</v>
      </c>
      <c r="Y54" s="48">
        <v>58.6</v>
      </c>
      <c r="Z54" s="48">
        <v>63.7</v>
      </c>
      <c r="AA54" s="48">
        <v>52</v>
      </c>
      <c r="AB54" s="48">
        <v>53</v>
      </c>
      <c r="AC54" s="48">
        <v>54.2</v>
      </c>
      <c r="AD54" s="48">
        <v>43.9</v>
      </c>
      <c r="AE54" s="48">
        <v>40.5</v>
      </c>
      <c r="AF54" s="48">
        <v>38.6</v>
      </c>
      <c r="AG54" s="56"/>
      <c r="AH54" s="51">
        <f t="shared" si="2"/>
        <v>63.7</v>
      </c>
      <c r="AI54" s="52">
        <f t="shared" si="3"/>
        <v>0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48">
        <v>0</v>
      </c>
      <c r="M55" s="48">
        <v>0</v>
      </c>
      <c r="N55" s="48">
        <v>0</v>
      </c>
      <c r="O55" s="48">
        <v>0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48">
        <v>0</v>
      </c>
      <c r="V55" s="48">
        <v>0</v>
      </c>
      <c r="W55" s="48">
        <v>0</v>
      </c>
      <c r="X55" s="48">
        <v>0</v>
      </c>
      <c r="Y55" s="76">
        <v>0</v>
      </c>
      <c r="Z55" s="76">
        <v>0</v>
      </c>
      <c r="AA55" s="67">
        <v>0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0</v>
      </c>
      <c r="C56" s="67">
        <v>-45.2</v>
      </c>
      <c r="D56" s="67">
        <v>-20</v>
      </c>
      <c r="E56" s="67">
        <v>-30</v>
      </c>
      <c r="F56" s="67">
        <v>-30</v>
      </c>
      <c r="G56" s="67">
        <v>-30</v>
      </c>
      <c r="H56" s="67">
        <v>-60</v>
      </c>
      <c r="I56" s="67">
        <v>-20</v>
      </c>
      <c r="J56" s="67">
        <v>0</v>
      </c>
      <c r="K56" s="67">
        <v>-45</v>
      </c>
      <c r="L56" s="67">
        <v>-30.7</v>
      </c>
      <c r="M56" s="67">
        <v>-32</v>
      </c>
      <c r="N56" s="67">
        <v>-30</v>
      </c>
      <c r="O56" s="67">
        <v>-28.8</v>
      </c>
      <c r="P56" s="67">
        <v>-35.799999999999997</v>
      </c>
      <c r="Q56" s="67">
        <v>-1.7</v>
      </c>
      <c r="R56" s="67">
        <v>-39.5</v>
      </c>
      <c r="S56" s="67">
        <v>-44.1</v>
      </c>
      <c r="T56" s="67">
        <v>-32.799999999999997</v>
      </c>
      <c r="U56" s="67">
        <v>-50.8</v>
      </c>
      <c r="V56" s="67">
        <v>-24.2</v>
      </c>
      <c r="W56" s="67">
        <v>-27.7</v>
      </c>
      <c r="X56" s="67">
        <v>-37.1</v>
      </c>
      <c r="Y56" s="77">
        <v>17.600000000000001</v>
      </c>
      <c r="Z56" s="77">
        <v>-24</v>
      </c>
      <c r="AA56" s="67">
        <v>-30.8</v>
      </c>
      <c r="AB56" s="67">
        <v>-18</v>
      </c>
      <c r="AC56" s="67">
        <v>-20.3</v>
      </c>
      <c r="AD56" s="67">
        <v>-52.5</v>
      </c>
      <c r="AE56" s="67">
        <v>-24.1</v>
      </c>
      <c r="AF56" s="67">
        <v>-46.1</v>
      </c>
      <c r="AG56" s="78"/>
      <c r="AH56" s="51">
        <f t="shared" si="2"/>
        <v>17.600000000000001</v>
      </c>
      <c r="AI56" s="52">
        <f t="shared" si="3"/>
        <v>-60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67">
        <v>0</v>
      </c>
      <c r="M57" s="67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0</v>
      </c>
      <c r="AA57" s="67">
        <v>0</v>
      </c>
      <c r="AB57" s="67">
        <v>0</v>
      </c>
      <c r="AC57" s="67">
        <v>0</v>
      </c>
      <c r="AD57" s="67">
        <v>0</v>
      </c>
      <c r="AE57" s="79">
        <v>0</v>
      </c>
      <c r="AF57" s="79">
        <v>0</v>
      </c>
      <c r="AG57" s="78"/>
      <c r="AH57" s="51">
        <f t="shared" si="2"/>
        <v>0</v>
      </c>
      <c r="AI57" s="52">
        <f t="shared" si="3"/>
        <v>0</v>
      </c>
      <c r="AK57" s="53"/>
    </row>
    <row r="58" spans="1:37" x14ac:dyDescent="0.25">
      <c r="A58" s="57" t="s">
        <v>40</v>
      </c>
      <c r="B58" s="48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8</v>
      </c>
      <c r="S58" s="48">
        <v>8</v>
      </c>
      <c r="T58" s="48">
        <v>8</v>
      </c>
      <c r="U58" s="48">
        <v>8</v>
      </c>
      <c r="V58" s="48">
        <v>8</v>
      </c>
      <c r="W58" s="48">
        <v>8</v>
      </c>
      <c r="X58" s="48">
        <v>8</v>
      </c>
      <c r="Y58" s="48">
        <v>0</v>
      </c>
      <c r="Z58" s="48">
        <v>8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8</v>
      </c>
      <c r="AI58" s="52">
        <f t="shared" si="3"/>
        <v>0</v>
      </c>
      <c r="AK58" s="53"/>
    </row>
    <row r="59" spans="1:37" x14ac:dyDescent="0.25">
      <c r="A59" s="57" t="s">
        <v>87</v>
      </c>
      <c r="B59" s="80">
        <v>0</v>
      </c>
      <c r="C59" s="67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80">
        <v>0</v>
      </c>
      <c r="O59" s="80">
        <v>10</v>
      </c>
      <c r="P59" s="80">
        <v>10</v>
      </c>
      <c r="Q59" s="80">
        <v>10</v>
      </c>
      <c r="R59" s="80">
        <v>0</v>
      </c>
      <c r="S59" s="80">
        <v>0</v>
      </c>
      <c r="T59" s="80">
        <v>0</v>
      </c>
      <c r="U59" s="80">
        <v>0</v>
      </c>
      <c r="V59" s="80">
        <v>0</v>
      </c>
      <c r="W59" s="80">
        <v>0</v>
      </c>
      <c r="X59" s="80">
        <v>0</v>
      </c>
      <c r="Y59" s="80">
        <v>0</v>
      </c>
      <c r="Z59" s="80">
        <v>0</v>
      </c>
      <c r="AA59" s="80">
        <v>8</v>
      </c>
      <c r="AB59" s="80">
        <v>8</v>
      </c>
      <c r="AC59" s="80">
        <v>8</v>
      </c>
      <c r="AD59" s="80">
        <v>8</v>
      </c>
      <c r="AE59" s="80">
        <v>0</v>
      </c>
      <c r="AF59" s="80">
        <v>0</v>
      </c>
      <c r="AG59" s="78"/>
      <c r="AH59" s="51">
        <f t="shared" si="2"/>
        <v>10</v>
      </c>
      <c r="AI59" s="52">
        <f t="shared" si="3"/>
        <v>0</v>
      </c>
      <c r="AK59" s="53"/>
    </row>
    <row r="60" spans="1:37" x14ac:dyDescent="0.25">
      <c r="A60" s="57" t="s">
        <v>88</v>
      </c>
      <c r="B60" s="80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79">
        <v>0</v>
      </c>
      <c r="I60" s="79">
        <v>0</v>
      </c>
      <c r="J60" s="79">
        <v>0</v>
      </c>
      <c r="K60" s="79">
        <v>0</v>
      </c>
      <c r="L60" s="48">
        <v>0</v>
      </c>
      <c r="M60" s="48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89</v>
      </c>
      <c r="B61" s="79">
        <v>10</v>
      </c>
      <c r="C61" s="79">
        <v>10</v>
      </c>
      <c r="D61" s="79">
        <v>10</v>
      </c>
      <c r="E61" s="79">
        <v>10</v>
      </c>
      <c r="F61" s="79">
        <v>10</v>
      </c>
      <c r="G61" s="79">
        <v>10</v>
      </c>
      <c r="H61" s="79">
        <v>0</v>
      </c>
      <c r="I61" s="79">
        <v>0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0</v>
      </c>
      <c r="R61" s="79">
        <v>0</v>
      </c>
      <c r="S61" s="79">
        <v>0</v>
      </c>
      <c r="T61" s="79">
        <v>0</v>
      </c>
      <c r="U61" s="79">
        <v>0</v>
      </c>
      <c r="V61" s="79">
        <v>0</v>
      </c>
      <c r="W61" s="79">
        <v>0</v>
      </c>
      <c r="X61" s="79">
        <v>0</v>
      </c>
      <c r="Y61" s="79">
        <v>0</v>
      </c>
      <c r="Z61" s="79">
        <v>10</v>
      </c>
      <c r="AA61" s="79">
        <v>10</v>
      </c>
      <c r="AB61" s="79">
        <v>10</v>
      </c>
      <c r="AC61" s="79">
        <v>10</v>
      </c>
      <c r="AD61" s="79">
        <v>10</v>
      </c>
      <c r="AE61" s="79">
        <v>10</v>
      </c>
      <c r="AF61" s="79">
        <v>10</v>
      </c>
      <c r="AG61" s="78"/>
      <c r="AH61" s="51">
        <f t="shared" si="2"/>
        <v>10</v>
      </c>
      <c r="AI61" s="52">
        <f t="shared" si="3"/>
        <v>0</v>
      </c>
      <c r="AK61" s="53"/>
    </row>
    <row r="62" spans="1:37" x14ac:dyDescent="0.25">
      <c r="A62" s="57" t="s">
        <v>90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91</v>
      </c>
      <c r="B63" s="82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67">
        <v>0</v>
      </c>
      <c r="M63" s="67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92</v>
      </c>
      <c r="B64" s="82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79">
        <v>0</v>
      </c>
      <c r="I64" s="79">
        <v>0</v>
      </c>
      <c r="J64" s="79">
        <v>0</v>
      </c>
      <c r="K64" s="79">
        <v>0</v>
      </c>
      <c r="L64" s="48">
        <v>0</v>
      </c>
      <c r="M64" s="48">
        <v>0</v>
      </c>
      <c r="N64" s="82">
        <v>0</v>
      </c>
      <c r="O64" s="82">
        <v>0</v>
      </c>
      <c r="P64" s="82">
        <v>0</v>
      </c>
      <c r="Q64" s="82">
        <v>0</v>
      </c>
      <c r="R64" s="82">
        <v>0</v>
      </c>
      <c r="S64" s="82">
        <v>0</v>
      </c>
      <c r="T64" s="82">
        <v>0</v>
      </c>
      <c r="U64" s="82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29</v>
      </c>
      <c r="C65" s="66">
        <f t="shared" ref="C65:AF65" si="8">SUM(C54:C64)</f>
        <v>-19.200000000000003</v>
      </c>
      <c r="D65" s="66">
        <f t="shared" si="8"/>
        <v>5.5</v>
      </c>
      <c r="E65" s="66">
        <f t="shared" si="8"/>
        <v>-5.6</v>
      </c>
      <c r="F65" s="66">
        <f t="shared" si="8"/>
        <v>-20</v>
      </c>
      <c r="G65" s="66">
        <f t="shared" si="8"/>
        <v>-20</v>
      </c>
      <c r="H65" s="66">
        <f t="shared" si="8"/>
        <v>-60</v>
      </c>
      <c r="I65" s="66">
        <f t="shared" si="8"/>
        <v>-20</v>
      </c>
      <c r="J65" s="66">
        <f t="shared" si="8"/>
        <v>0</v>
      </c>
      <c r="K65" s="66">
        <f t="shared" si="8"/>
        <v>-45</v>
      </c>
      <c r="L65" s="66">
        <f t="shared" si="8"/>
        <v>-30.7</v>
      </c>
      <c r="M65" s="66">
        <f t="shared" si="8"/>
        <v>-27.4</v>
      </c>
      <c r="N65" s="66">
        <f t="shared" si="8"/>
        <v>2.6000000000000014</v>
      </c>
      <c r="O65" s="66">
        <f>SUM(O54:O64)</f>
        <v>13.8</v>
      </c>
      <c r="P65" s="66">
        <f t="shared" si="8"/>
        <v>3.2000000000000028</v>
      </c>
      <c r="Q65" s="66">
        <f t="shared" si="8"/>
        <v>19.200000000000003</v>
      </c>
      <c r="R65" s="66">
        <f t="shared" si="8"/>
        <v>-15.600000000000001</v>
      </c>
      <c r="S65" s="66">
        <f t="shared" si="8"/>
        <v>19.899999999999999</v>
      </c>
      <c r="T65" s="66">
        <f t="shared" si="8"/>
        <v>-24.799999999999997</v>
      </c>
      <c r="U65" s="66">
        <f t="shared" si="8"/>
        <v>-42.8</v>
      </c>
      <c r="V65" s="66">
        <f t="shared" si="8"/>
        <v>-16.2</v>
      </c>
      <c r="W65" s="66">
        <f t="shared" si="8"/>
        <v>-19.7</v>
      </c>
      <c r="X65" s="66">
        <f t="shared" si="8"/>
        <v>-29.1</v>
      </c>
      <c r="Y65" s="66">
        <f t="shared" si="8"/>
        <v>76.2</v>
      </c>
      <c r="Z65" s="66">
        <f>SUM(Z54:Z64)</f>
        <v>57.7</v>
      </c>
      <c r="AA65" s="66">
        <f>SUM(AA54:AA64)</f>
        <v>39.200000000000003</v>
      </c>
      <c r="AB65" s="66">
        <f t="shared" si="8"/>
        <v>53</v>
      </c>
      <c r="AC65" s="66">
        <f t="shared" si="8"/>
        <v>51.900000000000006</v>
      </c>
      <c r="AD65" s="66">
        <f t="shared" si="8"/>
        <v>9.3999999999999986</v>
      </c>
      <c r="AE65" s="66">
        <f t="shared" si="8"/>
        <v>26.4</v>
      </c>
      <c r="AF65" s="66">
        <f t="shared" si="8"/>
        <v>2.5</v>
      </c>
      <c r="AG65" s="71">
        <f>SUM(AG54:AG64)</f>
        <v>0</v>
      </c>
      <c r="AH65" s="51">
        <f t="shared" si="2"/>
        <v>76.2</v>
      </c>
      <c r="AI65" s="52">
        <f t="shared" si="3"/>
        <v>-60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82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207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>SUM(O66:O68)</f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>SUM(Z66:Z68)</f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209</v>
      </c>
      <c r="B70" s="88">
        <f>B65+B53+B49+B35+B69</f>
        <v>1233.8399999999999</v>
      </c>
      <c r="C70" s="88">
        <f t="shared" ref="C70:AG70" si="10">C65+C53+C49+C35+C69</f>
        <v>1244.54</v>
      </c>
      <c r="D70" s="88">
        <f t="shared" si="10"/>
        <v>1205.74</v>
      </c>
      <c r="E70" s="88">
        <f t="shared" si="10"/>
        <v>1203.94</v>
      </c>
      <c r="F70" s="88">
        <f t="shared" si="10"/>
        <v>1175.24</v>
      </c>
      <c r="G70" s="88">
        <f t="shared" si="10"/>
        <v>1175.24</v>
      </c>
      <c r="H70" s="88">
        <f t="shared" si="10"/>
        <v>1135.24</v>
      </c>
      <c r="I70" s="88">
        <f t="shared" si="10"/>
        <v>1156.04</v>
      </c>
      <c r="J70" s="88">
        <f t="shared" si="10"/>
        <v>1203.04</v>
      </c>
      <c r="K70" s="88">
        <f t="shared" si="10"/>
        <v>1273.8400000000001</v>
      </c>
      <c r="L70" s="88">
        <f t="shared" si="10"/>
        <v>1306.6400000000001</v>
      </c>
      <c r="M70" s="88">
        <f t="shared" si="10"/>
        <v>1303.74</v>
      </c>
      <c r="N70" s="88">
        <f t="shared" si="10"/>
        <v>1326.94</v>
      </c>
      <c r="O70" s="88">
        <f>O65+O53+O49+O35+O69</f>
        <v>1351.44</v>
      </c>
      <c r="P70" s="88">
        <f t="shared" si="10"/>
        <v>1372.24</v>
      </c>
      <c r="Q70" s="88">
        <f t="shared" si="10"/>
        <v>1394.7400000000002</v>
      </c>
      <c r="R70" s="88">
        <f t="shared" si="10"/>
        <v>1388.24</v>
      </c>
      <c r="S70" s="88">
        <f t="shared" si="10"/>
        <v>1261.2400000000002</v>
      </c>
      <c r="T70" s="88">
        <f t="shared" si="10"/>
        <v>1339.74</v>
      </c>
      <c r="U70" s="88">
        <f t="shared" si="10"/>
        <v>1333.3400000000001</v>
      </c>
      <c r="V70" s="88">
        <f t="shared" si="10"/>
        <v>1317.04</v>
      </c>
      <c r="W70" s="88">
        <f t="shared" si="10"/>
        <v>1328.1399999999999</v>
      </c>
      <c r="X70" s="88">
        <f t="shared" si="10"/>
        <v>1457.24</v>
      </c>
      <c r="Y70" s="88">
        <f t="shared" si="10"/>
        <v>1546.44</v>
      </c>
      <c r="Z70" s="88">
        <f>Z65+Z53+Z49+Z35+Z69</f>
        <v>1505.1399999999999</v>
      </c>
      <c r="AA70" s="88">
        <f t="shared" si="10"/>
        <v>1486.6399999999999</v>
      </c>
      <c r="AB70" s="88">
        <f t="shared" si="10"/>
        <v>1470.44</v>
      </c>
      <c r="AC70" s="88">
        <f t="shared" si="10"/>
        <v>1462.1399999999999</v>
      </c>
      <c r="AD70" s="88">
        <f t="shared" si="10"/>
        <v>1350.7399999999998</v>
      </c>
      <c r="AE70" s="88">
        <f t="shared" si="10"/>
        <v>1271.44</v>
      </c>
      <c r="AF70" s="88">
        <f t="shared" si="10"/>
        <v>1257.3399999999999</v>
      </c>
      <c r="AG70" s="88">
        <f t="shared" si="10"/>
        <v>2068.14</v>
      </c>
      <c r="AH70" s="51">
        <f t="shared" si="2"/>
        <v>1546.44</v>
      </c>
      <c r="AI70" s="52">
        <f t="shared" si="3"/>
        <v>1135.24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208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>
        <v>100</v>
      </c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100</v>
      </c>
      <c r="AI71" s="52">
        <f t="shared" si="3"/>
        <v>100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210</v>
      </c>
      <c r="B72" s="88">
        <f>B69+B65+B53+B49+B35+B71</f>
        <v>1233.8399999999999</v>
      </c>
      <c r="C72" s="88">
        <f t="shared" ref="C72:AF72" si="11">C69+C65+C53+C49+C35+C71</f>
        <v>1244.54</v>
      </c>
      <c r="D72" s="88">
        <f t="shared" si="11"/>
        <v>1205.74</v>
      </c>
      <c r="E72" s="88">
        <f t="shared" si="11"/>
        <v>1203.94</v>
      </c>
      <c r="F72" s="88">
        <f t="shared" si="11"/>
        <v>1175.24</v>
      </c>
      <c r="G72" s="88">
        <f t="shared" si="11"/>
        <v>1175.24</v>
      </c>
      <c r="H72" s="88">
        <f t="shared" si="11"/>
        <v>1135.24</v>
      </c>
      <c r="I72" s="88">
        <f t="shared" si="11"/>
        <v>1156.04</v>
      </c>
      <c r="J72" s="88">
        <f t="shared" si="11"/>
        <v>1203.04</v>
      </c>
      <c r="K72" s="88">
        <f t="shared" si="11"/>
        <v>1273.8400000000001</v>
      </c>
      <c r="L72" s="88">
        <f t="shared" si="11"/>
        <v>1306.6400000000001</v>
      </c>
      <c r="M72" s="88">
        <f t="shared" si="11"/>
        <v>1303.74</v>
      </c>
      <c r="N72" s="88">
        <f t="shared" si="11"/>
        <v>1326.94</v>
      </c>
      <c r="O72" s="88">
        <f>O69+O65+O53+O49+O35+O71</f>
        <v>1351.44</v>
      </c>
      <c r="P72" s="88">
        <f t="shared" si="11"/>
        <v>1372.24</v>
      </c>
      <c r="Q72" s="88">
        <f t="shared" si="11"/>
        <v>1394.7400000000002</v>
      </c>
      <c r="R72" s="88">
        <f t="shared" si="11"/>
        <v>1388.24</v>
      </c>
      <c r="S72" s="88">
        <f t="shared" si="11"/>
        <v>1361.2400000000002</v>
      </c>
      <c r="T72" s="88">
        <f t="shared" si="11"/>
        <v>1339.74</v>
      </c>
      <c r="U72" s="88">
        <f t="shared" si="11"/>
        <v>1333.3400000000001</v>
      </c>
      <c r="V72" s="88">
        <f t="shared" si="11"/>
        <v>1317.04</v>
      </c>
      <c r="W72" s="88">
        <f t="shared" si="11"/>
        <v>1328.1399999999999</v>
      </c>
      <c r="X72" s="88">
        <f t="shared" si="11"/>
        <v>1457.24</v>
      </c>
      <c r="Y72" s="88">
        <f t="shared" si="11"/>
        <v>1546.44</v>
      </c>
      <c r="Z72" s="88">
        <f>Z69+Z65+Z53+Z49+Z35+Z71</f>
        <v>1505.1399999999999</v>
      </c>
      <c r="AA72" s="88">
        <f t="shared" si="11"/>
        <v>1486.6399999999999</v>
      </c>
      <c r="AB72" s="88">
        <f t="shared" si="11"/>
        <v>1470.44</v>
      </c>
      <c r="AC72" s="88">
        <f t="shared" si="11"/>
        <v>1462.1399999999999</v>
      </c>
      <c r="AD72" s="88">
        <f t="shared" si="11"/>
        <v>1350.7399999999998</v>
      </c>
      <c r="AE72" s="88">
        <f t="shared" si="11"/>
        <v>1271.44</v>
      </c>
      <c r="AF72" s="88">
        <f t="shared" si="11"/>
        <v>1257.3399999999999</v>
      </c>
      <c r="AG72" s="71">
        <f>AG69+AG65+AG53+AG49+AG35+AG71</f>
        <v>2068.14</v>
      </c>
      <c r="AH72" s="51">
        <f t="shared" si="2"/>
        <v>1546.44</v>
      </c>
      <c r="AI72" s="52">
        <f t="shared" si="3"/>
        <v>1135.24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AF73" si="12">IF(B57&lt;0,B57*-1,0)</f>
        <v>0</v>
      </c>
      <c r="C73" s="79">
        <f t="shared" si="12"/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 t="shared" si="12"/>
        <v>0</v>
      </c>
      <c r="S73" s="79">
        <f t="shared" si="12"/>
        <v>0</v>
      </c>
      <c r="T73" s="79">
        <f t="shared" si="12"/>
        <v>0</v>
      </c>
      <c r="U73" s="79">
        <f t="shared" si="12"/>
        <v>0</v>
      </c>
      <c r="V73" s="79">
        <f t="shared" si="12"/>
        <v>0</v>
      </c>
      <c r="W73" s="79">
        <f t="shared" si="12"/>
        <v>0</v>
      </c>
      <c r="X73" s="79">
        <f t="shared" si="12"/>
        <v>0</v>
      </c>
      <c r="Y73" s="79">
        <f t="shared" si="12"/>
        <v>0</v>
      </c>
      <c r="Z73" s="79">
        <f>IF(Z57&lt;0,Z57*-1,0)</f>
        <v>0</v>
      </c>
      <c r="AA73" s="79">
        <f t="shared" si="12"/>
        <v>0</v>
      </c>
      <c r="AB73" s="79">
        <f t="shared" si="12"/>
        <v>0</v>
      </c>
      <c r="AC73" s="79">
        <f t="shared" si="12"/>
        <v>0</v>
      </c>
      <c r="AD73" s="79">
        <f t="shared" si="12"/>
        <v>0</v>
      </c>
      <c r="AE73" s="79">
        <f t="shared" si="12"/>
        <v>0</v>
      </c>
      <c r="AF73" s="79">
        <f t="shared" si="12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AF74" si="13">IF(B55&lt;0,B55*-1,0)</f>
        <v>0</v>
      </c>
      <c r="C74" s="79">
        <f t="shared" si="13"/>
        <v>0</v>
      </c>
      <c r="D74" s="79">
        <f t="shared" si="13"/>
        <v>0</v>
      </c>
      <c r="E74" s="79">
        <f t="shared" si="13"/>
        <v>0</v>
      </c>
      <c r="F74" s="79">
        <f t="shared" si="13"/>
        <v>0</v>
      </c>
      <c r="G74" s="79">
        <f t="shared" si="13"/>
        <v>0</v>
      </c>
      <c r="H74" s="79">
        <f t="shared" si="13"/>
        <v>0</v>
      </c>
      <c r="I74" s="79">
        <f t="shared" si="13"/>
        <v>0</v>
      </c>
      <c r="J74" s="79">
        <f t="shared" si="13"/>
        <v>0</v>
      </c>
      <c r="K74" s="79">
        <f t="shared" si="13"/>
        <v>0</v>
      </c>
      <c r="L74" s="79">
        <f t="shared" si="13"/>
        <v>0</v>
      </c>
      <c r="M74" s="79">
        <f t="shared" si="13"/>
        <v>0</v>
      </c>
      <c r="N74" s="79">
        <f t="shared" si="13"/>
        <v>0</v>
      </c>
      <c r="O74" s="79">
        <f t="shared" si="13"/>
        <v>0</v>
      </c>
      <c r="P74" s="79">
        <f t="shared" si="13"/>
        <v>0</v>
      </c>
      <c r="Q74" s="79">
        <f t="shared" si="13"/>
        <v>0</v>
      </c>
      <c r="R74" s="79">
        <f t="shared" si="13"/>
        <v>0</v>
      </c>
      <c r="S74" s="79">
        <f t="shared" si="13"/>
        <v>0</v>
      </c>
      <c r="T74" s="79">
        <f t="shared" si="13"/>
        <v>0</v>
      </c>
      <c r="U74" s="79">
        <f t="shared" si="13"/>
        <v>0</v>
      </c>
      <c r="V74" s="79">
        <f t="shared" si="13"/>
        <v>0</v>
      </c>
      <c r="W74" s="79">
        <f t="shared" si="13"/>
        <v>0</v>
      </c>
      <c r="X74" s="79">
        <f t="shared" si="13"/>
        <v>0</v>
      </c>
      <c r="Y74" s="79">
        <f t="shared" si="13"/>
        <v>0</v>
      </c>
      <c r="Z74" s="79">
        <f>IF(Z55&lt;0,Z55*-1,0)</f>
        <v>0</v>
      </c>
      <c r="AA74" s="79">
        <f t="shared" si="13"/>
        <v>0</v>
      </c>
      <c r="AB74" s="79">
        <f t="shared" si="13"/>
        <v>0</v>
      </c>
      <c r="AC74" s="79">
        <f t="shared" si="13"/>
        <v>0</v>
      </c>
      <c r="AD74" s="79">
        <f t="shared" si="13"/>
        <v>0</v>
      </c>
      <c r="AE74" s="79">
        <f t="shared" si="13"/>
        <v>0</v>
      </c>
      <c r="AF74" s="79">
        <f t="shared" si="13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 t="shared" ref="B75:K75" si="14">IF(B58&lt;0,B58*-1,0)</f>
        <v>0</v>
      </c>
      <c r="C75" s="79">
        <f t="shared" si="14"/>
        <v>0</v>
      </c>
      <c r="D75" s="79">
        <f t="shared" si="14"/>
        <v>0</v>
      </c>
      <c r="E75" s="79">
        <f t="shared" si="14"/>
        <v>0</v>
      </c>
      <c r="F75" s="79">
        <f t="shared" si="14"/>
        <v>0</v>
      </c>
      <c r="G75" s="79">
        <f t="shared" si="14"/>
        <v>0</v>
      </c>
      <c r="H75" s="79">
        <f t="shared" si="14"/>
        <v>0</v>
      </c>
      <c r="I75" s="79">
        <f t="shared" si="14"/>
        <v>0</v>
      </c>
      <c r="J75" s="79">
        <f t="shared" si="14"/>
        <v>0</v>
      </c>
      <c r="K75" s="79">
        <f t="shared" si="14"/>
        <v>0</v>
      </c>
      <c r="L75" s="79">
        <f>IF(L55&lt;0,L55*-1,0)</f>
        <v>0</v>
      </c>
      <c r="M75" s="79">
        <v>0</v>
      </c>
      <c r="N75" s="79">
        <v>0</v>
      </c>
      <c r="O75" s="79">
        <v>0</v>
      </c>
      <c r="P75" s="79">
        <v>0</v>
      </c>
      <c r="Q75" s="79">
        <v>0</v>
      </c>
      <c r="R75" s="79">
        <v>0</v>
      </c>
      <c r="S75" s="79">
        <v>0</v>
      </c>
      <c r="T75" s="79">
        <v>0</v>
      </c>
      <c r="U75" s="79">
        <v>0</v>
      </c>
      <c r="V75" s="79">
        <v>0</v>
      </c>
      <c r="W75" s="79">
        <v>0</v>
      </c>
      <c r="X75" s="79">
        <v>0</v>
      </c>
      <c r="Y75" s="79">
        <v>0</v>
      </c>
      <c r="Z75" s="79">
        <v>0</v>
      </c>
      <c r="AA75" s="79">
        <v>0</v>
      </c>
      <c r="AB75" s="79">
        <v>0</v>
      </c>
      <c r="AC75" s="79">
        <v>0</v>
      </c>
      <c r="AD75" s="79">
        <v>0</v>
      </c>
      <c r="AE75" s="79">
        <v>0</v>
      </c>
      <c r="AF75" s="79"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 t="shared" ref="B76:K76" si="15">IF(B56&lt;0,B56*-1,0)</f>
        <v>0</v>
      </c>
      <c r="C76" s="79">
        <f t="shared" si="15"/>
        <v>45.2</v>
      </c>
      <c r="D76" s="79">
        <f t="shared" si="15"/>
        <v>20</v>
      </c>
      <c r="E76" s="79">
        <f t="shared" si="15"/>
        <v>30</v>
      </c>
      <c r="F76" s="79">
        <f t="shared" si="15"/>
        <v>30</v>
      </c>
      <c r="G76" s="79">
        <f t="shared" si="15"/>
        <v>30</v>
      </c>
      <c r="H76" s="79">
        <f t="shared" si="15"/>
        <v>60</v>
      </c>
      <c r="I76" s="79">
        <f t="shared" si="15"/>
        <v>20</v>
      </c>
      <c r="J76" s="79">
        <f t="shared" si="15"/>
        <v>0</v>
      </c>
      <c r="K76" s="79">
        <f t="shared" si="15"/>
        <v>45</v>
      </c>
      <c r="L76" s="79">
        <f>IF(L56&lt;0,L56*-1,0)</f>
        <v>30.7</v>
      </c>
      <c r="M76" s="79">
        <f t="shared" ref="M76:AF76" si="16">IF(M56&lt;0,M56*-1,0)</f>
        <v>32</v>
      </c>
      <c r="N76" s="79">
        <f t="shared" si="16"/>
        <v>30</v>
      </c>
      <c r="O76" s="79">
        <f t="shared" si="16"/>
        <v>28.8</v>
      </c>
      <c r="P76" s="79">
        <f t="shared" si="16"/>
        <v>35.799999999999997</v>
      </c>
      <c r="Q76" s="79">
        <f t="shared" si="16"/>
        <v>1.7</v>
      </c>
      <c r="R76" s="79">
        <f t="shared" si="16"/>
        <v>39.5</v>
      </c>
      <c r="S76" s="79">
        <f t="shared" si="16"/>
        <v>44.1</v>
      </c>
      <c r="T76" s="79">
        <f t="shared" si="16"/>
        <v>32.799999999999997</v>
      </c>
      <c r="U76" s="79">
        <f t="shared" si="16"/>
        <v>50.8</v>
      </c>
      <c r="V76" s="79">
        <f t="shared" si="16"/>
        <v>24.2</v>
      </c>
      <c r="W76" s="79">
        <f t="shared" si="16"/>
        <v>27.7</v>
      </c>
      <c r="X76" s="79">
        <f t="shared" si="16"/>
        <v>37.1</v>
      </c>
      <c r="Y76" s="79">
        <f t="shared" si="16"/>
        <v>0</v>
      </c>
      <c r="Z76" s="79">
        <f t="shared" si="16"/>
        <v>24</v>
      </c>
      <c r="AA76" s="79">
        <f t="shared" si="16"/>
        <v>30.8</v>
      </c>
      <c r="AB76" s="79">
        <f t="shared" si="16"/>
        <v>18</v>
      </c>
      <c r="AC76" s="79">
        <f t="shared" si="16"/>
        <v>20.3</v>
      </c>
      <c r="AD76" s="79">
        <f t="shared" si="16"/>
        <v>52.5</v>
      </c>
      <c r="AE76" s="79">
        <f t="shared" si="16"/>
        <v>24.1</v>
      </c>
      <c r="AF76" s="79">
        <f t="shared" si="16"/>
        <v>46.1</v>
      </c>
      <c r="AG76" s="89"/>
      <c r="AH76" s="51">
        <f t="shared" ref="AH76:AH88" si="17">MAX(B76:AF76)</f>
        <v>60</v>
      </c>
      <c r="AI76" s="52">
        <f t="shared" ref="AI76:AI88" si="18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205</v>
      </c>
      <c r="B77" s="79">
        <f>IF(B54&lt;0,B54*-1,0)</f>
        <v>0</v>
      </c>
      <c r="C77" s="79">
        <f t="shared" ref="C77:K77" si="19">IF(C54&lt;0,C54*-1,0)</f>
        <v>0</v>
      </c>
      <c r="D77" s="79">
        <f t="shared" si="19"/>
        <v>0</v>
      </c>
      <c r="E77" s="79">
        <f t="shared" si="19"/>
        <v>0</v>
      </c>
      <c r="F77" s="79">
        <f t="shared" si="19"/>
        <v>0</v>
      </c>
      <c r="G77" s="79">
        <f t="shared" si="19"/>
        <v>0</v>
      </c>
      <c r="H77" s="79">
        <f t="shared" si="19"/>
        <v>0</v>
      </c>
      <c r="I77" s="79">
        <f t="shared" si="19"/>
        <v>0</v>
      </c>
      <c r="J77" s="79">
        <f t="shared" si="19"/>
        <v>0</v>
      </c>
      <c r="K77" s="79">
        <f t="shared" si="19"/>
        <v>0</v>
      </c>
      <c r="L77" s="79">
        <f>IF(L57&lt;0,L57*-1,0)</f>
        <v>0</v>
      </c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89"/>
      <c r="AH77" s="51">
        <f t="shared" si="17"/>
        <v>0</v>
      </c>
      <c r="AI77" s="52">
        <f t="shared" si="18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190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17"/>
        <v>0</v>
      </c>
      <c r="AI78" s="52">
        <f t="shared" si="18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>SUM(B73:B78)</f>
        <v>0</v>
      </c>
      <c r="C79" s="66">
        <f t="shared" ref="C79:AG79" si="20">SUM(C73:C78)</f>
        <v>45.2</v>
      </c>
      <c r="D79" s="66">
        <f t="shared" si="20"/>
        <v>20</v>
      </c>
      <c r="E79" s="66">
        <f t="shared" si="20"/>
        <v>30</v>
      </c>
      <c r="F79" s="66">
        <f t="shared" si="20"/>
        <v>30</v>
      </c>
      <c r="G79" s="66">
        <f t="shared" si="20"/>
        <v>30</v>
      </c>
      <c r="H79" s="66">
        <f t="shared" si="20"/>
        <v>60</v>
      </c>
      <c r="I79" s="66">
        <f t="shared" si="20"/>
        <v>20</v>
      </c>
      <c r="J79" s="66">
        <f t="shared" si="20"/>
        <v>0</v>
      </c>
      <c r="K79" s="66">
        <f t="shared" si="20"/>
        <v>45</v>
      </c>
      <c r="L79" s="66">
        <f t="shared" si="20"/>
        <v>30.7</v>
      </c>
      <c r="M79" s="66">
        <f t="shared" si="20"/>
        <v>32</v>
      </c>
      <c r="N79" s="66">
        <f t="shared" si="20"/>
        <v>30</v>
      </c>
      <c r="O79" s="66">
        <f>SUM(O73:O78)</f>
        <v>28.8</v>
      </c>
      <c r="P79" s="66">
        <f t="shared" si="20"/>
        <v>35.799999999999997</v>
      </c>
      <c r="Q79" s="66">
        <f t="shared" si="20"/>
        <v>1.7</v>
      </c>
      <c r="R79" s="66">
        <f t="shared" si="20"/>
        <v>39.5</v>
      </c>
      <c r="S79" s="66">
        <f t="shared" si="20"/>
        <v>44.1</v>
      </c>
      <c r="T79" s="66">
        <f t="shared" si="20"/>
        <v>32.799999999999997</v>
      </c>
      <c r="U79" s="66">
        <f t="shared" si="20"/>
        <v>50.8</v>
      </c>
      <c r="V79" s="66">
        <f t="shared" si="20"/>
        <v>24.2</v>
      </c>
      <c r="W79" s="66">
        <f t="shared" si="20"/>
        <v>27.7</v>
      </c>
      <c r="X79" s="66">
        <f t="shared" si="20"/>
        <v>37.1</v>
      </c>
      <c r="Y79" s="66">
        <f t="shared" si="20"/>
        <v>0</v>
      </c>
      <c r="Z79" s="66">
        <f>SUM(Z73:Z78)</f>
        <v>24</v>
      </c>
      <c r="AA79" s="66">
        <f t="shared" si="20"/>
        <v>30.8</v>
      </c>
      <c r="AB79" s="66">
        <f t="shared" si="20"/>
        <v>18</v>
      </c>
      <c r="AC79" s="66">
        <f t="shared" si="20"/>
        <v>20.3</v>
      </c>
      <c r="AD79" s="66">
        <f t="shared" si="20"/>
        <v>52.5</v>
      </c>
      <c r="AE79" s="66">
        <f t="shared" si="20"/>
        <v>24.1</v>
      </c>
      <c r="AF79" s="66">
        <f t="shared" si="20"/>
        <v>46.1</v>
      </c>
      <c r="AG79" s="71">
        <f t="shared" si="20"/>
        <v>0</v>
      </c>
      <c r="AH79" s="51">
        <f t="shared" si="17"/>
        <v>60</v>
      </c>
      <c r="AI79" s="52">
        <f t="shared" si="18"/>
        <v>0</v>
      </c>
      <c r="AK79" s="53"/>
    </row>
    <row r="80" spans="1:88" s="1" customFormat="1" ht="15.75" thickBot="1" x14ac:dyDescent="0.3">
      <c r="A80" s="65" t="s">
        <v>86</v>
      </c>
      <c r="B80" s="66">
        <f>SUM(B67:B79)</f>
        <v>2467.6799999999998</v>
      </c>
      <c r="C80" s="66">
        <f t="shared" ref="C80:AG80" si="21">SUM(C67:C79)</f>
        <v>2579.4799999999996</v>
      </c>
      <c r="D80" s="66">
        <f t="shared" si="21"/>
        <v>2451.48</v>
      </c>
      <c r="E80" s="66">
        <f t="shared" si="21"/>
        <v>2467.88</v>
      </c>
      <c r="F80" s="66">
        <f t="shared" si="21"/>
        <v>2410.48</v>
      </c>
      <c r="G80" s="66">
        <f t="shared" si="21"/>
        <v>2410.48</v>
      </c>
      <c r="H80" s="66">
        <f t="shared" si="21"/>
        <v>2390.48</v>
      </c>
      <c r="I80" s="66">
        <f t="shared" si="21"/>
        <v>2352.08</v>
      </c>
      <c r="J80" s="66">
        <f t="shared" si="21"/>
        <v>2406.08</v>
      </c>
      <c r="K80" s="66">
        <f t="shared" si="21"/>
        <v>2637.6800000000003</v>
      </c>
      <c r="L80" s="66">
        <f t="shared" si="21"/>
        <v>2674.68</v>
      </c>
      <c r="M80" s="66">
        <f t="shared" si="21"/>
        <v>2671.48</v>
      </c>
      <c r="N80" s="66">
        <f t="shared" si="21"/>
        <v>2713.88</v>
      </c>
      <c r="O80" s="66">
        <f>SUM(O67:O79)</f>
        <v>2760.4800000000005</v>
      </c>
      <c r="P80" s="66">
        <f t="shared" si="21"/>
        <v>2816.0800000000004</v>
      </c>
      <c r="Q80" s="66">
        <f t="shared" si="21"/>
        <v>2792.88</v>
      </c>
      <c r="R80" s="66">
        <f t="shared" si="21"/>
        <v>2855.48</v>
      </c>
      <c r="S80" s="66">
        <f t="shared" si="21"/>
        <v>2810.6800000000003</v>
      </c>
      <c r="T80" s="66">
        <f t="shared" si="21"/>
        <v>2745.0800000000004</v>
      </c>
      <c r="U80" s="66">
        <f t="shared" si="21"/>
        <v>2768.2800000000007</v>
      </c>
      <c r="V80" s="66">
        <f t="shared" si="21"/>
        <v>2682.4799999999996</v>
      </c>
      <c r="W80" s="66">
        <f t="shared" si="21"/>
        <v>2711.6799999999994</v>
      </c>
      <c r="X80" s="66">
        <f t="shared" si="21"/>
        <v>2988.68</v>
      </c>
      <c r="Y80" s="66">
        <f t="shared" si="21"/>
        <v>3092.88</v>
      </c>
      <c r="Z80" s="66">
        <f>SUM(Z67:Z79)</f>
        <v>3058.2799999999997</v>
      </c>
      <c r="AA80" s="66">
        <f t="shared" si="21"/>
        <v>3034.88</v>
      </c>
      <c r="AB80" s="66">
        <f t="shared" si="21"/>
        <v>2976.88</v>
      </c>
      <c r="AC80" s="66">
        <f t="shared" si="21"/>
        <v>2964.88</v>
      </c>
      <c r="AD80" s="66">
        <f t="shared" si="21"/>
        <v>2806.4799999999996</v>
      </c>
      <c r="AE80" s="66">
        <f t="shared" si="21"/>
        <v>2591.08</v>
      </c>
      <c r="AF80" s="66">
        <f t="shared" si="21"/>
        <v>2606.8799999999997</v>
      </c>
      <c r="AG80" s="71">
        <f t="shared" si="21"/>
        <v>4208.08</v>
      </c>
      <c r="AH80" s="51">
        <f t="shared" si="17"/>
        <v>3092.88</v>
      </c>
      <c r="AI80" s="52">
        <f t="shared" si="18"/>
        <v>2352.08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2">
        <v>50.01</v>
      </c>
      <c r="C81" s="91">
        <v>50.02</v>
      </c>
      <c r="D81" s="91">
        <v>50</v>
      </c>
      <c r="E81" s="91">
        <v>49.966000000000001</v>
      </c>
      <c r="F81" s="91">
        <v>50.01</v>
      </c>
      <c r="G81" s="91">
        <v>49.993000000000002</v>
      </c>
      <c r="H81" s="91">
        <v>49.97</v>
      </c>
      <c r="I81" s="91">
        <v>49.959000000000003</v>
      </c>
      <c r="J81" s="91">
        <v>50.005000000000003</v>
      </c>
      <c r="K81" s="91">
        <v>50.003</v>
      </c>
      <c r="L81" s="91">
        <v>50.01</v>
      </c>
      <c r="M81" s="91">
        <v>50.04</v>
      </c>
      <c r="N81" s="91">
        <v>50.023000000000003</v>
      </c>
      <c r="O81" s="91">
        <v>50.023000000000003</v>
      </c>
      <c r="P81" s="91">
        <v>50.134999999999998</v>
      </c>
      <c r="Q81" s="91">
        <v>50.075000000000003</v>
      </c>
      <c r="R81" s="91">
        <v>50.027999999999999</v>
      </c>
      <c r="S81" s="91">
        <v>49.99</v>
      </c>
      <c r="T81" s="91">
        <v>49.95</v>
      </c>
      <c r="U81" s="91">
        <v>49.8</v>
      </c>
      <c r="V81" s="91">
        <v>49.95</v>
      </c>
      <c r="W81" s="91">
        <v>49.72</v>
      </c>
      <c r="X81" s="91">
        <v>50.04</v>
      </c>
      <c r="Y81" s="91">
        <v>49.72</v>
      </c>
      <c r="Z81" s="91">
        <v>50.023000000000003</v>
      </c>
      <c r="AA81" s="91">
        <v>50.036999999999999</v>
      </c>
      <c r="AB81" s="91">
        <v>49.72</v>
      </c>
      <c r="AC81" s="91">
        <v>49.997999999999998</v>
      </c>
      <c r="AD81" s="91">
        <v>49.954999999999998</v>
      </c>
      <c r="AE81" s="91">
        <v>49.972000000000001</v>
      </c>
      <c r="AF81" s="92">
        <v>50.005000000000003</v>
      </c>
      <c r="AG81" s="93"/>
      <c r="AH81" s="51">
        <f t="shared" si="17"/>
        <v>50.134999999999998</v>
      </c>
      <c r="AI81" s="52">
        <f t="shared" si="18"/>
        <v>49.72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96">
        <v>122.7</v>
      </c>
      <c r="C82" s="67">
        <v>126.3</v>
      </c>
      <c r="D82" s="67">
        <v>126.3</v>
      </c>
      <c r="E82" s="67">
        <v>126.2</v>
      </c>
      <c r="F82" s="67">
        <v>126.2</v>
      </c>
      <c r="G82" s="67">
        <v>126</v>
      </c>
      <c r="H82" s="67">
        <v>125.7</v>
      </c>
      <c r="I82" s="67">
        <v>125.6</v>
      </c>
      <c r="J82" s="67">
        <v>123.2</v>
      </c>
      <c r="K82" s="67">
        <v>120.1</v>
      </c>
      <c r="L82" s="67">
        <v>122.9</v>
      </c>
      <c r="M82" s="67">
        <v>121</v>
      </c>
      <c r="N82" s="67">
        <v>120.9</v>
      </c>
      <c r="O82" s="67">
        <v>120.9</v>
      </c>
      <c r="P82" s="67">
        <v>121.4</v>
      </c>
      <c r="Q82" s="67">
        <v>120.4</v>
      </c>
      <c r="R82" s="67">
        <v>122.1</v>
      </c>
      <c r="S82" s="67">
        <v>121.5</v>
      </c>
      <c r="T82" s="67">
        <v>121.6</v>
      </c>
      <c r="U82" s="67">
        <v>122.3</v>
      </c>
      <c r="V82" s="67">
        <v>123.6</v>
      </c>
      <c r="W82" s="67">
        <v>124.5</v>
      </c>
      <c r="X82" s="67">
        <v>123.7</v>
      </c>
      <c r="Y82" s="95">
        <v>124.5</v>
      </c>
      <c r="Z82" s="95">
        <v>123</v>
      </c>
      <c r="AA82" s="67">
        <v>124.6</v>
      </c>
      <c r="AB82" s="67">
        <v>124.5</v>
      </c>
      <c r="AC82" s="67">
        <v>123.8</v>
      </c>
      <c r="AD82" s="67">
        <v>125.9</v>
      </c>
      <c r="AE82" s="67">
        <v>124.5</v>
      </c>
      <c r="AF82" s="96">
        <v>125.3</v>
      </c>
      <c r="AG82" s="97"/>
      <c r="AH82" s="51">
        <f t="shared" si="17"/>
        <v>126.3</v>
      </c>
      <c r="AI82" s="52">
        <f t="shared" si="18"/>
        <v>120.1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96">
        <v>126.7</v>
      </c>
      <c r="C83" s="67">
        <v>130.30000000000001</v>
      </c>
      <c r="D83" s="67">
        <v>130.30000000000001</v>
      </c>
      <c r="E83" s="67">
        <v>129.9</v>
      </c>
      <c r="F83" s="67">
        <v>129.9</v>
      </c>
      <c r="G83" s="67">
        <v>129.30000000000001</v>
      </c>
      <c r="H83" s="67">
        <v>129</v>
      </c>
      <c r="I83" s="67">
        <v>128.4</v>
      </c>
      <c r="J83" s="67">
        <v>126.5</v>
      </c>
      <c r="K83" s="67">
        <v>123.8</v>
      </c>
      <c r="L83" s="67">
        <v>126.2</v>
      </c>
      <c r="M83" s="67">
        <v>125</v>
      </c>
      <c r="N83" s="67">
        <v>123.6</v>
      </c>
      <c r="O83" s="67">
        <v>123.6</v>
      </c>
      <c r="P83" s="67">
        <v>124.6</v>
      </c>
      <c r="Q83" s="67">
        <v>124.1</v>
      </c>
      <c r="R83" s="67">
        <v>125.3</v>
      </c>
      <c r="S83" s="67">
        <v>125.6</v>
      </c>
      <c r="T83" s="67">
        <v>125.3</v>
      </c>
      <c r="U83" s="67">
        <v>125.5</v>
      </c>
      <c r="V83" s="67">
        <v>126.8</v>
      </c>
      <c r="W83" s="67">
        <v>127.5</v>
      </c>
      <c r="X83" s="67">
        <v>126.7</v>
      </c>
      <c r="Y83" s="95">
        <v>127.5</v>
      </c>
      <c r="Z83" s="95">
        <v>126.5</v>
      </c>
      <c r="AA83" s="67">
        <v>128.1</v>
      </c>
      <c r="AB83" s="67">
        <v>127.5</v>
      </c>
      <c r="AC83" s="67">
        <v>128.19999999999999</v>
      </c>
      <c r="AD83" s="67">
        <v>129.80000000000001</v>
      </c>
      <c r="AE83" s="67">
        <v>128.80000000000001</v>
      </c>
      <c r="AF83" s="96">
        <v>129.4</v>
      </c>
      <c r="AG83" s="97"/>
      <c r="AH83" s="51">
        <f t="shared" si="17"/>
        <v>130.30000000000001</v>
      </c>
      <c r="AI83" s="52">
        <f t="shared" si="18"/>
        <v>123.6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96">
        <v>127.6</v>
      </c>
      <c r="C84" s="67">
        <v>129</v>
      </c>
      <c r="D84" s="67">
        <v>129</v>
      </c>
      <c r="E84" s="67">
        <v>128.5</v>
      </c>
      <c r="F84" s="67">
        <v>128.5</v>
      </c>
      <c r="G84" s="67">
        <v>130</v>
      </c>
      <c r="H84" s="67">
        <v>129.9</v>
      </c>
      <c r="I84" s="67">
        <v>128</v>
      </c>
      <c r="J84" s="67">
        <v>127.6</v>
      </c>
      <c r="K84" s="67">
        <v>126.4</v>
      </c>
      <c r="L84" s="67">
        <v>128.80000000000001</v>
      </c>
      <c r="M84" s="67">
        <v>122</v>
      </c>
      <c r="N84" s="67">
        <v>124.1</v>
      </c>
      <c r="O84" s="67">
        <v>124.1</v>
      </c>
      <c r="P84" s="67">
        <v>127.8</v>
      </c>
      <c r="Q84" s="67">
        <v>128.6</v>
      </c>
      <c r="R84" s="67">
        <v>126.1</v>
      </c>
      <c r="S84" s="67">
        <v>121.2</v>
      </c>
      <c r="T84" s="67">
        <v>125.6</v>
      </c>
      <c r="U84" s="67">
        <v>126.9</v>
      </c>
      <c r="V84" s="67">
        <v>129.80000000000001</v>
      </c>
      <c r="W84" s="67">
        <v>127.7</v>
      </c>
      <c r="X84" s="67">
        <v>124.2</v>
      </c>
      <c r="Y84" s="95">
        <v>127.7</v>
      </c>
      <c r="Z84" s="95">
        <v>125.8</v>
      </c>
      <c r="AA84" s="67">
        <v>127.9</v>
      </c>
      <c r="AB84" s="67">
        <v>127.7</v>
      </c>
      <c r="AC84" s="67">
        <v>126.7</v>
      </c>
      <c r="AD84" s="67">
        <v>129.4</v>
      </c>
      <c r="AE84" s="67">
        <v>128.19999999999999</v>
      </c>
      <c r="AF84" s="96">
        <v>129.1</v>
      </c>
      <c r="AG84" s="97"/>
      <c r="AH84" s="51">
        <f t="shared" si="17"/>
        <v>130</v>
      </c>
      <c r="AI84" s="52">
        <f t="shared" si="18"/>
        <v>121.2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96">
        <v>130.4</v>
      </c>
      <c r="C85" s="67">
        <v>131.69999999999999</v>
      </c>
      <c r="D85" s="67">
        <v>131.69999999999999</v>
      </c>
      <c r="E85" s="67">
        <v>131.69999999999999</v>
      </c>
      <c r="F85" s="67">
        <v>131.69999999999999</v>
      </c>
      <c r="G85" s="67">
        <v>133</v>
      </c>
      <c r="H85" s="67">
        <v>132.6</v>
      </c>
      <c r="I85" s="67">
        <v>132.6</v>
      </c>
      <c r="J85" s="67">
        <v>131.19999999999999</v>
      </c>
      <c r="K85" s="67">
        <v>129.80000000000001</v>
      </c>
      <c r="L85" s="67">
        <v>130.9</v>
      </c>
      <c r="M85" s="67">
        <v>125</v>
      </c>
      <c r="N85" s="67">
        <v>128</v>
      </c>
      <c r="O85" s="67">
        <v>128</v>
      </c>
      <c r="P85" s="67">
        <v>131.30000000000001</v>
      </c>
      <c r="Q85" s="67">
        <v>131.5</v>
      </c>
      <c r="R85" s="67">
        <v>129.19999999999999</v>
      </c>
      <c r="S85" s="67">
        <v>124.3</v>
      </c>
      <c r="T85" s="67">
        <v>128.5</v>
      </c>
      <c r="U85" s="67">
        <v>128.5</v>
      </c>
      <c r="V85" s="67">
        <v>132.4</v>
      </c>
      <c r="W85" s="67">
        <v>130.69999999999999</v>
      </c>
      <c r="X85" s="67">
        <v>126.7</v>
      </c>
      <c r="Y85" s="95">
        <v>130.69999999999999</v>
      </c>
      <c r="Z85" s="95">
        <v>128.69999999999999</v>
      </c>
      <c r="AA85" s="67">
        <v>130.69999999999999</v>
      </c>
      <c r="AB85" s="67">
        <v>130.69999999999999</v>
      </c>
      <c r="AC85" s="67">
        <v>130.1</v>
      </c>
      <c r="AD85" s="67">
        <v>131.5</v>
      </c>
      <c r="AE85" s="67">
        <v>132.1</v>
      </c>
      <c r="AF85" s="96">
        <v>133.19999999999999</v>
      </c>
      <c r="AG85" s="97"/>
      <c r="AH85" s="51">
        <f t="shared" si="17"/>
        <v>133.19999999999999</v>
      </c>
      <c r="AI85" s="52">
        <f t="shared" si="18"/>
        <v>124.3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100">
        <v>133.1</v>
      </c>
      <c r="C86" s="99">
        <v>136</v>
      </c>
      <c r="D86" s="99">
        <v>136</v>
      </c>
      <c r="E86" s="99">
        <v>134</v>
      </c>
      <c r="F86" s="99">
        <v>134</v>
      </c>
      <c r="G86" s="99">
        <v>135</v>
      </c>
      <c r="H86" s="99">
        <v>133.80000000000001</v>
      </c>
      <c r="I86" s="99">
        <v>132</v>
      </c>
      <c r="J86" s="99">
        <v>132.5</v>
      </c>
      <c r="K86" s="99">
        <v>129.5</v>
      </c>
      <c r="L86" s="99">
        <v>130</v>
      </c>
      <c r="M86" s="99">
        <v>130</v>
      </c>
      <c r="N86" s="99">
        <v>130.19999999999999</v>
      </c>
      <c r="O86" s="99">
        <v>130.19999999999999</v>
      </c>
      <c r="P86" s="99">
        <v>131</v>
      </c>
      <c r="Q86" s="99">
        <v>128.80000000000001</v>
      </c>
      <c r="R86" s="99">
        <v>129.19999999999999</v>
      </c>
      <c r="S86" s="99">
        <v>126.2</v>
      </c>
      <c r="T86" s="99">
        <v>132.6</v>
      </c>
      <c r="U86" s="99">
        <v>132.6</v>
      </c>
      <c r="V86" s="99">
        <v>133</v>
      </c>
      <c r="W86" s="99">
        <v>137</v>
      </c>
      <c r="X86" s="99">
        <v>135.30000000000001</v>
      </c>
      <c r="Y86" s="95">
        <v>137</v>
      </c>
      <c r="Z86" s="95">
        <v>132.30000000000001</v>
      </c>
      <c r="AA86" s="99">
        <v>134.69999999999999</v>
      </c>
      <c r="AB86" s="99">
        <v>137</v>
      </c>
      <c r="AC86" s="99">
        <v>133.1</v>
      </c>
      <c r="AD86" s="99">
        <v>134.9</v>
      </c>
      <c r="AE86" s="99">
        <v>134.5</v>
      </c>
      <c r="AF86" s="100">
        <v>133.30000000000001</v>
      </c>
      <c r="AG86" s="101"/>
      <c r="AH86" s="51">
        <f t="shared" si="17"/>
        <v>137</v>
      </c>
      <c r="AI86" s="52">
        <f t="shared" si="18"/>
        <v>126.2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96">
        <v>126.1</v>
      </c>
      <c r="C87" s="67">
        <v>131.4</v>
      </c>
      <c r="D87" s="67">
        <v>131.4</v>
      </c>
      <c r="E87" s="67">
        <v>131</v>
      </c>
      <c r="F87" s="67">
        <v>131</v>
      </c>
      <c r="G87" s="67">
        <v>135.4</v>
      </c>
      <c r="H87" s="67">
        <v>133.9</v>
      </c>
      <c r="I87" s="67">
        <v>131.4</v>
      </c>
      <c r="J87" s="67">
        <v>129.4</v>
      </c>
      <c r="K87" s="67">
        <v>125.8</v>
      </c>
      <c r="L87" s="67">
        <v>125.9</v>
      </c>
      <c r="M87" s="67">
        <v>123</v>
      </c>
      <c r="N87" s="67">
        <v>127.8</v>
      </c>
      <c r="O87" s="67">
        <v>127.8</v>
      </c>
      <c r="P87" s="67">
        <v>130.4</v>
      </c>
      <c r="Q87" s="67">
        <v>123.7</v>
      </c>
      <c r="R87" s="67">
        <v>120.3</v>
      </c>
      <c r="S87" s="67">
        <v>127.7</v>
      </c>
      <c r="T87" s="67">
        <v>127.6</v>
      </c>
      <c r="U87" s="67">
        <v>127.6</v>
      </c>
      <c r="V87" s="67">
        <v>127.6</v>
      </c>
      <c r="W87" s="67">
        <v>135</v>
      </c>
      <c r="X87" s="67">
        <v>138.19999999999999</v>
      </c>
      <c r="Y87" s="95">
        <v>135</v>
      </c>
      <c r="Z87" s="95">
        <v>125.7</v>
      </c>
      <c r="AA87" s="67">
        <v>131.19999999999999</v>
      </c>
      <c r="AB87" s="67">
        <v>135</v>
      </c>
      <c r="AC87" s="67">
        <v>129.5</v>
      </c>
      <c r="AD87" s="67">
        <v>132.80000000000001</v>
      </c>
      <c r="AE87" s="67">
        <v>129.5</v>
      </c>
      <c r="AF87" s="96">
        <v>132.9</v>
      </c>
      <c r="AG87" s="97"/>
      <c r="AH87" s="51">
        <f t="shared" si="17"/>
        <v>138.19999999999999</v>
      </c>
      <c r="AI87" s="52">
        <f t="shared" si="18"/>
        <v>120.3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3">
        <v>64.7</v>
      </c>
      <c r="C88" s="102">
        <v>66.3</v>
      </c>
      <c r="D88" s="102">
        <v>66.3</v>
      </c>
      <c r="E88" s="102">
        <v>66</v>
      </c>
      <c r="F88" s="102">
        <v>66</v>
      </c>
      <c r="G88" s="102">
        <v>65.599999999999994</v>
      </c>
      <c r="H88" s="102">
        <v>65.5</v>
      </c>
      <c r="I88" s="102">
        <v>65.2</v>
      </c>
      <c r="J88" s="102">
        <v>64</v>
      </c>
      <c r="K88" s="102">
        <v>62.5</v>
      </c>
      <c r="L88" s="102">
        <v>63.8</v>
      </c>
      <c r="M88" s="102">
        <v>63</v>
      </c>
      <c r="N88" s="102">
        <v>62.6</v>
      </c>
      <c r="O88" s="102">
        <v>62.6</v>
      </c>
      <c r="P88" s="102">
        <v>63.5</v>
      </c>
      <c r="Q88" s="102">
        <v>62.9</v>
      </c>
      <c r="R88" s="102">
        <v>63.4</v>
      </c>
      <c r="S88" s="102">
        <v>63.5</v>
      </c>
      <c r="T88" s="102">
        <v>63.3</v>
      </c>
      <c r="U88" s="102">
        <v>63.3</v>
      </c>
      <c r="V88" s="102">
        <v>64.3</v>
      </c>
      <c r="W88" s="102">
        <v>64.8</v>
      </c>
      <c r="X88" s="102">
        <v>63.9</v>
      </c>
      <c r="Y88" s="102">
        <v>64.8</v>
      </c>
      <c r="Z88" s="102">
        <v>64.099999999999994</v>
      </c>
      <c r="AA88" s="102">
        <v>65.2</v>
      </c>
      <c r="AB88" s="102">
        <v>64.8</v>
      </c>
      <c r="AC88" s="102">
        <v>65.3</v>
      </c>
      <c r="AD88" s="102">
        <v>66.099999999999994</v>
      </c>
      <c r="AE88" s="102">
        <v>65.7</v>
      </c>
      <c r="AF88" s="103">
        <v>65.900000000000006</v>
      </c>
      <c r="AG88" s="104"/>
      <c r="AH88" s="51">
        <f t="shared" si="17"/>
        <v>66.3</v>
      </c>
      <c r="AI88" s="52">
        <f t="shared" si="18"/>
        <v>62.5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SUM(B14,B17,B20:B21,B39,B41:B42,B44,B46,B91:B94,B99,B105,B111,B120,B122,B134,B141,B144:B145,B152,B154,B156,B160:B162,B164:B166,B171,B177:B178,B180:B182,B190,B195)</f>
        <v>96.939999999999984</v>
      </c>
      <c r="C90" s="109">
        <f t="shared" ref="C90:AF90" si="22">SUM(C14,C17,C20:C21,C39,C41:C42,C44,C46,C91:C94,C99,C105,C111,C120,C122,C134,C141,C144:C145,C152,C154,C156,C160:C162,C164:C166,C171,C177:C178,C180:C182,C190,C195)</f>
        <v>140.23999999999998</v>
      </c>
      <c r="D90" s="109">
        <f t="shared" si="22"/>
        <v>135.63999999999999</v>
      </c>
      <c r="E90" s="109">
        <f t="shared" si="22"/>
        <v>140.63999999999999</v>
      </c>
      <c r="F90" s="109">
        <f t="shared" si="22"/>
        <v>148.63999999999999</v>
      </c>
      <c r="G90" s="109">
        <f t="shared" si="22"/>
        <v>161.63999999999999</v>
      </c>
      <c r="H90" s="109">
        <f t="shared" si="22"/>
        <v>179.14</v>
      </c>
      <c r="I90" s="109">
        <f t="shared" si="22"/>
        <v>210.83999999999997</v>
      </c>
      <c r="J90" s="109">
        <f t="shared" si="22"/>
        <v>183.04</v>
      </c>
      <c r="K90" s="109">
        <f t="shared" si="22"/>
        <v>267.64</v>
      </c>
      <c r="L90" s="109">
        <f t="shared" si="22"/>
        <v>281.44000000000005</v>
      </c>
      <c r="M90" s="109">
        <f t="shared" si="22"/>
        <v>277.54000000000002</v>
      </c>
      <c r="N90" s="109">
        <f t="shared" si="22"/>
        <v>295.04000000000002</v>
      </c>
      <c r="O90" s="109">
        <f>SUM(O14,O17,O20:O21,O39,O41:O42,O44,O46,O91:O94,O99,O105,O111,O120,O122,O134,O141,O144:O145,O152,O154,O156,O160:O162,O164:O166,O171,O177:O178,O180:O182,O190,O195)</f>
        <v>295.44000000000005</v>
      </c>
      <c r="P90" s="109">
        <f t="shared" si="22"/>
        <v>285.84000000000003</v>
      </c>
      <c r="Q90" s="109">
        <f t="shared" si="22"/>
        <v>298.84000000000003</v>
      </c>
      <c r="R90" s="109">
        <f t="shared" si="22"/>
        <v>282.64</v>
      </c>
      <c r="S90" s="109">
        <f t="shared" si="22"/>
        <v>296.34000000000003</v>
      </c>
      <c r="T90" s="109">
        <f t="shared" si="22"/>
        <v>301.34000000000003</v>
      </c>
      <c r="U90" s="109">
        <f t="shared" si="22"/>
        <v>293.94000000000005</v>
      </c>
      <c r="V90" s="109">
        <f t="shared" si="22"/>
        <v>286.24</v>
      </c>
      <c r="W90" s="109">
        <f t="shared" si="22"/>
        <v>291.14000000000004</v>
      </c>
      <c r="X90" s="109">
        <f t="shared" si="22"/>
        <v>352.94000000000005</v>
      </c>
      <c r="Y90" s="109">
        <f t="shared" si="22"/>
        <v>351.84000000000003</v>
      </c>
      <c r="Z90" s="109">
        <f>SUM(Z14,Z17,Z20:Z21,Z39,Z41:Z42,Z44,Z46,Z91:Z94,Z99,Z105,Z111,Z120,Z122,Z134,Z141,Z144:Z145,Z152,Z154,Z156,Z160:Z162,Z164:Z166,Z171,Z177:Z178,Z180:Z182,Z190,Z195)</f>
        <v>320.64000000000004</v>
      </c>
      <c r="AA90" s="109">
        <f t="shared" si="22"/>
        <v>297.94000000000005</v>
      </c>
      <c r="AB90" s="109">
        <f t="shared" si="22"/>
        <v>293.94000000000005</v>
      </c>
      <c r="AC90" s="109">
        <f t="shared" si="22"/>
        <v>255.43999999999997</v>
      </c>
      <c r="AD90" s="109">
        <f t="shared" si="22"/>
        <v>204.03999999999996</v>
      </c>
      <c r="AE90" s="109">
        <f t="shared" si="22"/>
        <v>164.14</v>
      </c>
      <c r="AF90" s="109">
        <f t="shared" si="22"/>
        <v>174.14</v>
      </c>
      <c r="AG90" s="110"/>
      <c r="AH90" s="51">
        <f>MAX(B90:AF90)</f>
        <v>352.94000000000005</v>
      </c>
      <c r="AI90" s="52">
        <f>MIN(B90:AF90)</f>
        <v>96.939999999999984</v>
      </c>
    </row>
    <row r="91" spans="1:88" x14ac:dyDescent="0.25">
      <c r="A91" s="111" t="s">
        <v>58</v>
      </c>
      <c r="B91" s="113">
        <v>9.6</v>
      </c>
      <c r="C91" s="79">
        <v>8.9</v>
      </c>
      <c r="D91" s="79">
        <v>15</v>
      </c>
      <c r="E91" s="79">
        <v>18</v>
      </c>
      <c r="F91" s="112">
        <v>10</v>
      </c>
      <c r="G91" s="112">
        <v>5</v>
      </c>
      <c r="H91" s="112">
        <v>11</v>
      </c>
      <c r="I91" s="112">
        <v>13</v>
      </c>
      <c r="J91" s="112">
        <v>12.4</v>
      </c>
      <c r="K91" s="112">
        <v>10.6</v>
      </c>
      <c r="L91" s="49">
        <v>7.9</v>
      </c>
      <c r="M91" s="112">
        <v>9.1999999999999993</v>
      </c>
      <c r="N91" s="112">
        <v>2.2000000000000002</v>
      </c>
      <c r="O91" s="112">
        <v>2.2000000000000002</v>
      </c>
      <c r="P91" s="112">
        <v>0.7</v>
      </c>
      <c r="Q91" s="112">
        <v>2.6</v>
      </c>
      <c r="R91" s="112">
        <v>4.0999999999999996</v>
      </c>
      <c r="S91" s="112">
        <v>-14.3</v>
      </c>
      <c r="T91" s="112">
        <v>9.4</v>
      </c>
      <c r="U91" s="112">
        <v>12.1</v>
      </c>
      <c r="V91" s="112">
        <v>6.2</v>
      </c>
      <c r="W91" s="112">
        <v>13.6</v>
      </c>
      <c r="X91" s="112">
        <v>3.1</v>
      </c>
      <c r="Y91" s="112">
        <v>6.9</v>
      </c>
      <c r="Z91" s="112">
        <v>5.8</v>
      </c>
      <c r="AA91" s="49">
        <v>0</v>
      </c>
      <c r="AB91" s="112">
        <v>12.1</v>
      </c>
      <c r="AC91" s="49">
        <v>-0.8</v>
      </c>
      <c r="AD91" s="49">
        <v>6.7</v>
      </c>
      <c r="AE91" s="49">
        <v>17.100000000000001</v>
      </c>
      <c r="AF91" s="113">
        <v>13.1</v>
      </c>
      <c r="AG91" s="114">
        <v>75</v>
      </c>
      <c r="AH91" s="51">
        <f t="shared" ref="AH91:AH96" si="23">IF(ABS(MAX(B91:AF91))&gt;ABS(MIN(B91:AF91)),MAX(B91:AF91),MIN(B91:AF91))</f>
        <v>18</v>
      </c>
      <c r="AI91" s="115">
        <f t="shared" ref="AI91:AI96" si="24">INDEX($B$9:$AF$9,1,MATCH(AH91,B91:AF91,0))</f>
        <v>0.16666666666666699</v>
      </c>
    </row>
    <row r="92" spans="1:88" x14ac:dyDescent="0.25">
      <c r="A92" s="116" t="s">
        <v>59</v>
      </c>
      <c r="B92" s="117">
        <f>-45.5-54.1</f>
        <v>-99.6</v>
      </c>
      <c r="C92" s="80">
        <f>-41-48.7</f>
        <v>-89.7</v>
      </c>
      <c r="D92" s="80">
        <v>-88</v>
      </c>
      <c r="E92" s="80">
        <v>-87</v>
      </c>
      <c r="F92" s="80">
        <v>-75</v>
      </c>
      <c r="G92" s="80">
        <v>-60</v>
      </c>
      <c r="H92" s="80">
        <v>-50</v>
      </c>
      <c r="I92" s="80">
        <v>-29</v>
      </c>
      <c r="J92" s="80">
        <v>-51</v>
      </c>
      <c r="K92" s="80">
        <v>-56</v>
      </c>
      <c r="L92" s="80">
        <v>-50</v>
      </c>
      <c r="M92" s="80">
        <v>-52</v>
      </c>
      <c r="N92" s="80">
        <v>-47.4</v>
      </c>
      <c r="O92" s="80">
        <v>-47.4</v>
      </c>
      <c r="P92" s="80">
        <v>-48.8</v>
      </c>
      <c r="Q92" s="80">
        <v>-45.6</v>
      </c>
      <c r="R92" s="80">
        <v>-51.2</v>
      </c>
      <c r="S92" s="80">
        <f>-17.2-26.9</f>
        <v>-44.099999999999994</v>
      </c>
      <c r="T92" s="80">
        <f>-4-30.1</f>
        <v>-34.1</v>
      </c>
      <c r="U92" s="80">
        <f>-18.8-26.6</f>
        <v>-45.400000000000006</v>
      </c>
      <c r="V92" s="80">
        <f>-20.7-26.5</f>
        <v>-47.2</v>
      </c>
      <c r="W92" s="80">
        <f>-19.5-26.5</f>
        <v>-46</v>
      </c>
      <c r="X92" s="80">
        <f>-8.6-17.8</f>
        <v>-26.4</v>
      </c>
      <c r="Y92" s="80">
        <v>-24.6</v>
      </c>
      <c r="Z92" s="80">
        <v>-40</v>
      </c>
      <c r="AA92" s="67">
        <v>-48.7</v>
      </c>
      <c r="AB92" s="80">
        <f>-18.8-26.6</f>
        <v>-45.400000000000006</v>
      </c>
      <c r="AC92" s="67">
        <v>-67</v>
      </c>
      <c r="AD92" s="67">
        <v>-85</v>
      </c>
      <c r="AE92" s="67">
        <v>-81</v>
      </c>
      <c r="AF92" s="117">
        <v>-88</v>
      </c>
      <c r="AG92" s="114">
        <v>240</v>
      </c>
      <c r="AH92" s="51">
        <f t="shared" si="23"/>
        <v>-99.6</v>
      </c>
      <c r="AI92" s="115">
        <f t="shared" si="24"/>
        <v>4.1666666666666664E-2</v>
      </c>
    </row>
    <row r="93" spans="1:88" x14ac:dyDescent="0.25">
      <c r="A93" s="116" t="s">
        <v>60</v>
      </c>
      <c r="B93" s="117">
        <v>-13.3</v>
      </c>
      <c r="C93" s="80">
        <v>-14.8</v>
      </c>
      <c r="D93" s="80">
        <v>-13</v>
      </c>
      <c r="E93" s="80">
        <v>-12</v>
      </c>
      <c r="F93" s="80">
        <v>-8</v>
      </c>
      <c r="G93" s="80">
        <v>-5</v>
      </c>
      <c r="H93" s="80">
        <v>-3.5</v>
      </c>
      <c r="I93" s="80">
        <v>5.2</v>
      </c>
      <c r="J93" s="80">
        <v>0</v>
      </c>
      <c r="K93" s="80">
        <v>-3.6</v>
      </c>
      <c r="L93" s="80">
        <v>2.4</v>
      </c>
      <c r="M93" s="80">
        <v>4</v>
      </c>
      <c r="N93" s="80">
        <v>6.8</v>
      </c>
      <c r="O93" s="80">
        <v>6.8</v>
      </c>
      <c r="P93" s="80">
        <v>12.5</v>
      </c>
      <c r="Q93" s="80">
        <v>12.5</v>
      </c>
      <c r="R93" s="80">
        <v>14.6</v>
      </c>
      <c r="S93" s="80">
        <v>19.100000000000001</v>
      </c>
      <c r="T93" s="80">
        <v>8.9</v>
      </c>
      <c r="U93" s="80">
        <v>10.4</v>
      </c>
      <c r="V93" s="80">
        <v>8.5</v>
      </c>
      <c r="W93" s="80">
        <v>12.1</v>
      </c>
      <c r="X93" s="80">
        <v>38.1</v>
      </c>
      <c r="Y93" s="80">
        <v>40.299999999999997</v>
      </c>
      <c r="Z93" s="80">
        <v>18.899999999999999</v>
      </c>
      <c r="AA93" s="67">
        <v>17.7</v>
      </c>
      <c r="AB93" s="80">
        <v>10.4</v>
      </c>
      <c r="AC93" s="67">
        <v>6.7</v>
      </c>
      <c r="AD93" s="67">
        <v>3.4</v>
      </c>
      <c r="AE93" s="67">
        <v>-8.6</v>
      </c>
      <c r="AF93" s="117">
        <v>12.4</v>
      </c>
      <c r="AG93" s="114">
        <v>60</v>
      </c>
      <c r="AH93" s="51">
        <f t="shared" si="23"/>
        <v>40.299999999999997</v>
      </c>
      <c r="AI93" s="115">
        <f t="shared" si="24"/>
        <v>0.79166666666666663</v>
      </c>
    </row>
    <row r="94" spans="1:88" x14ac:dyDescent="0.25">
      <c r="A94" s="118" t="s">
        <v>213</v>
      </c>
      <c r="B94" s="120">
        <v>24.5</v>
      </c>
      <c r="C94" s="82">
        <v>0</v>
      </c>
      <c r="D94" s="82">
        <v>0</v>
      </c>
      <c r="E94" s="82">
        <v>0</v>
      </c>
      <c r="F94" s="82">
        <v>0</v>
      </c>
      <c r="G94" s="82">
        <v>0</v>
      </c>
      <c r="H94" s="82">
        <v>0</v>
      </c>
      <c r="I94" s="82">
        <v>0</v>
      </c>
      <c r="J94" s="82">
        <v>0</v>
      </c>
      <c r="K94" s="82">
        <v>81</v>
      </c>
      <c r="L94" s="82">
        <v>84.8</v>
      </c>
      <c r="M94" s="82">
        <v>80</v>
      </c>
      <c r="N94" s="82">
        <v>97.1</v>
      </c>
      <c r="O94" s="82">
        <v>97.1</v>
      </c>
      <c r="P94" s="82">
        <v>84.8</v>
      </c>
      <c r="Q94" s="82">
        <v>92.8</v>
      </c>
      <c r="R94" s="82">
        <v>78.5</v>
      </c>
      <c r="S94" s="82">
        <v>99</v>
      </c>
      <c r="T94" s="82">
        <v>80.5</v>
      </c>
      <c r="U94" s="82">
        <v>80.2</v>
      </c>
      <c r="V94" s="82">
        <v>82.1</v>
      </c>
      <c r="W94" s="82">
        <v>74.8</v>
      </c>
      <c r="X94" s="82">
        <v>101.5</v>
      </c>
      <c r="Y94" s="82">
        <v>92.2</v>
      </c>
      <c r="Z94" s="82">
        <v>99.3</v>
      </c>
      <c r="AA94" s="119">
        <v>92.3</v>
      </c>
      <c r="AB94" s="82">
        <v>80.2</v>
      </c>
      <c r="AC94" s="119">
        <v>79.900000000000006</v>
      </c>
      <c r="AD94" s="119">
        <v>42.3</v>
      </c>
      <c r="AE94" s="119">
        <v>0</v>
      </c>
      <c r="AF94" s="120">
        <v>0</v>
      </c>
      <c r="AG94" s="121">
        <v>120</v>
      </c>
      <c r="AH94" s="51">
        <f t="shared" si="23"/>
        <v>101.5</v>
      </c>
      <c r="AI94" s="115">
        <f t="shared" si="24"/>
        <v>0.77083333333333337</v>
      </c>
    </row>
    <row r="95" spans="1:88" x14ac:dyDescent="0.25">
      <c r="A95" s="118" t="s">
        <v>61</v>
      </c>
      <c r="B95" s="120">
        <v>37.200000000000003</v>
      </c>
      <c r="C95" s="82">
        <v>53.9</v>
      </c>
      <c r="D95" s="82">
        <v>54</v>
      </c>
      <c r="E95" s="82">
        <v>55</v>
      </c>
      <c r="F95" s="82">
        <v>71</v>
      </c>
      <c r="G95" s="82">
        <v>75</v>
      </c>
      <c r="H95" s="82">
        <v>65</v>
      </c>
      <c r="I95" s="82">
        <v>73</v>
      </c>
      <c r="J95" s="82">
        <v>100</v>
      </c>
      <c r="K95" s="82">
        <v>80</v>
      </c>
      <c r="L95" s="82">
        <v>83.6</v>
      </c>
      <c r="M95" s="82">
        <v>77</v>
      </c>
      <c r="N95" s="82">
        <v>95.2</v>
      </c>
      <c r="O95" s="82">
        <v>95.2</v>
      </c>
      <c r="P95" s="82">
        <v>83.2</v>
      </c>
      <c r="Q95" s="82">
        <v>90.5</v>
      </c>
      <c r="R95" s="82">
        <v>78.3</v>
      </c>
      <c r="S95" s="82">
        <v>90.9</v>
      </c>
      <c r="T95" s="82">
        <v>76.3</v>
      </c>
      <c r="U95" s="82">
        <v>73.3</v>
      </c>
      <c r="V95" s="82">
        <v>78.2</v>
      </c>
      <c r="W95" s="82">
        <v>69.3</v>
      </c>
      <c r="X95" s="82">
        <v>84.8</v>
      </c>
      <c r="Y95" s="82">
        <v>74.599999999999994</v>
      </c>
      <c r="Z95" s="82">
        <v>88.7</v>
      </c>
      <c r="AA95" s="119">
        <v>84.7</v>
      </c>
      <c r="AB95" s="82">
        <v>73.3</v>
      </c>
      <c r="AC95" s="119">
        <v>77</v>
      </c>
      <c r="AD95" s="119">
        <v>50</v>
      </c>
      <c r="AE95" s="119">
        <v>63.3</v>
      </c>
      <c r="AF95" s="120">
        <v>60.3</v>
      </c>
      <c r="AG95" s="121"/>
      <c r="AH95" s="51">
        <f t="shared" si="23"/>
        <v>100</v>
      </c>
      <c r="AI95" s="115">
        <f t="shared" si="24"/>
        <v>0.29166666666666669</v>
      </c>
    </row>
    <row r="96" spans="1:88" ht="15.75" thickBot="1" x14ac:dyDescent="0.3">
      <c r="A96" s="118" t="s">
        <v>234</v>
      </c>
      <c r="B96" s="120">
        <v>77.8</v>
      </c>
      <c r="C96" s="82">
        <v>75.599999999999994</v>
      </c>
      <c r="D96" s="82">
        <v>73</v>
      </c>
      <c r="E96" s="82">
        <v>71</v>
      </c>
      <c r="F96" s="82">
        <v>74</v>
      </c>
      <c r="G96" s="82">
        <v>68</v>
      </c>
      <c r="H96" s="82">
        <v>51</v>
      </c>
      <c r="I96" s="82">
        <v>45</v>
      </c>
      <c r="J96" s="82">
        <v>61.3</v>
      </c>
      <c r="K96" s="82">
        <v>68.599999999999994</v>
      </c>
      <c r="L96" s="82">
        <v>70</v>
      </c>
      <c r="M96" s="82">
        <v>70</v>
      </c>
      <c r="N96" s="82">
        <v>76.7</v>
      </c>
      <c r="O96" s="82">
        <v>76.7</v>
      </c>
      <c r="P96" s="82">
        <v>73.3</v>
      </c>
      <c r="Q96" s="82">
        <v>74.8</v>
      </c>
      <c r="R96" s="82">
        <v>76.5</v>
      </c>
      <c r="S96" s="82">
        <v>81.3</v>
      </c>
      <c r="T96" s="82">
        <v>68.099999999999994</v>
      </c>
      <c r="U96" s="82">
        <v>68.2</v>
      </c>
      <c r="V96" s="82">
        <v>74.3</v>
      </c>
      <c r="W96" s="82">
        <v>65.099999999999994</v>
      </c>
      <c r="X96" s="82">
        <v>62.1</v>
      </c>
      <c r="Y96" s="82"/>
      <c r="Z96" s="82">
        <v>71.5</v>
      </c>
      <c r="AA96" s="119">
        <v>80.599999999999994</v>
      </c>
      <c r="AB96" s="82">
        <v>68.2</v>
      </c>
      <c r="AC96" s="119">
        <v>80.900000000000006</v>
      </c>
      <c r="AD96" s="119">
        <v>76</v>
      </c>
      <c r="AE96" s="119">
        <v>65.8</v>
      </c>
      <c r="AF96" s="120">
        <v>74.599999999999994</v>
      </c>
      <c r="AG96" s="180"/>
      <c r="AH96" s="51">
        <f t="shared" si="23"/>
        <v>81.3</v>
      </c>
      <c r="AI96" s="115">
        <f t="shared" si="24"/>
        <v>0.625</v>
      </c>
    </row>
    <row r="97" spans="1:37" ht="15.75" thickBot="1" x14ac:dyDescent="0.3">
      <c r="A97" s="122" t="s">
        <v>62</v>
      </c>
      <c r="B97" s="123"/>
      <c r="C97" s="123"/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4"/>
      <c r="AH97" s="125"/>
      <c r="AI97" s="52"/>
      <c r="AK97" s="53"/>
    </row>
    <row r="98" spans="1:37" x14ac:dyDescent="0.25">
      <c r="A98" s="126" t="s">
        <v>101</v>
      </c>
      <c r="B98" s="50">
        <v>9.9</v>
      </c>
      <c r="C98" s="127">
        <f t="shared" ref="C98:R103" si="25">B98</f>
        <v>9.9</v>
      </c>
      <c r="D98" s="127">
        <f t="shared" si="25"/>
        <v>9.9</v>
      </c>
      <c r="E98" s="127">
        <f t="shared" si="25"/>
        <v>9.9</v>
      </c>
      <c r="F98" s="127">
        <f t="shared" si="25"/>
        <v>9.9</v>
      </c>
      <c r="G98" s="127">
        <f t="shared" si="25"/>
        <v>9.9</v>
      </c>
      <c r="H98" s="127">
        <f t="shared" si="25"/>
        <v>9.9</v>
      </c>
      <c r="I98" s="127">
        <f t="shared" si="25"/>
        <v>9.9</v>
      </c>
      <c r="J98" s="127">
        <f t="shared" si="25"/>
        <v>9.9</v>
      </c>
      <c r="K98" s="127">
        <f t="shared" si="25"/>
        <v>9.9</v>
      </c>
      <c r="L98" s="127">
        <f t="shared" si="25"/>
        <v>9.9</v>
      </c>
      <c r="M98" s="127">
        <f t="shared" si="25"/>
        <v>9.9</v>
      </c>
      <c r="N98" s="127">
        <f t="shared" si="25"/>
        <v>9.9</v>
      </c>
      <c r="O98" s="127">
        <f t="shared" si="25"/>
        <v>9.9</v>
      </c>
      <c r="P98" s="127">
        <f t="shared" si="25"/>
        <v>9.9</v>
      </c>
      <c r="Q98" s="127">
        <f t="shared" si="25"/>
        <v>9.9</v>
      </c>
      <c r="R98" s="127">
        <f t="shared" si="25"/>
        <v>9.9</v>
      </c>
      <c r="S98" s="127">
        <f t="shared" ref="S98:AF103" si="26">R98</f>
        <v>9.9</v>
      </c>
      <c r="T98" s="127">
        <f t="shared" si="26"/>
        <v>9.9</v>
      </c>
      <c r="U98" s="127">
        <f t="shared" si="26"/>
        <v>9.9</v>
      </c>
      <c r="V98" s="127">
        <f t="shared" si="26"/>
        <v>9.9</v>
      </c>
      <c r="W98" s="127">
        <f t="shared" si="26"/>
        <v>9.9</v>
      </c>
      <c r="X98" s="127">
        <f t="shared" si="26"/>
        <v>9.9</v>
      </c>
      <c r="Y98" s="127">
        <f t="shared" si="26"/>
        <v>9.9</v>
      </c>
      <c r="Z98" s="127">
        <f t="shared" si="26"/>
        <v>9.9</v>
      </c>
      <c r="AA98" s="127">
        <f t="shared" si="26"/>
        <v>9.9</v>
      </c>
      <c r="AB98" s="127">
        <f t="shared" si="26"/>
        <v>9.9</v>
      </c>
      <c r="AC98" s="127">
        <f t="shared" si="26"/>
        <v>9.9</v>
      </c>
      <c r="AD98" s="127">
        <f t="shared" si="26"/>
        <v>9.9</v>
      </c>
      <c r="AE98" s="127">
        <f t="shared" si="26"/>
        <v>9.9</v>
      </c>
      <c r="AF98" s="127">
        <f t="shared" si="26"/>
        <v>9.9</v>
      </c>
      <c r="AG98" s="169">
        <v>9.94</v>
      </c>
      <c r="AH98" s="51"/>
      <c r="AI98" s="52"/>
      <c r="AK98" s="53"/>
    </row>
    <row r="99" spans="1:37" x14ac:dyDescent="0.25">
      <c r="A99" s="116" t="s">
        <v>102</v>
      </c>
      <c r="B99" s="128">
        <v>9.6</v>
      </c>
      <c r="C99" s="129">
        <f t="shared" si="25"/>
        <v>9.6</v>
      </c>
      <c r="D99" s="129">
        <f t="shared" si="25"/>
        <v>9.6</v>
      </c>
      <c r="E99" s="129">
        <f t="shared" si="25"/>
        <v>9.6</v>
      </c>
      <c r="F99" s="129">
        <f t="shared" si="25"/>
        <v>9.6</v>
      </c>
      <c r="G99" s="129">
        <f t="shared" si="25"/>
        <v>9.6</v>
      </c>
      <c r="H99" s="129">
        <f t="shared" si="25"/>
        <v>9.6</v>
      </c>
      <c r="I99" s="129">
        <f t="shared" si="25"/>
        <v>9.6</v>
      </c>
      <c r="J99" s="129">
        <f t="shared" si="25"/>
        <v>9.6</v>
      </c>
      <c r="K99" s="129">
        <f t="shared" si="25"/>
        <v>9.6</v>
      </c>
      <c r="L99" s="129">
        <f t="shared" si="25"/>
        <v>9.6</v>
      </c>
      <c r="M99" s="129">
        <f t="shared" si="25"/>
        <v>9.6</v>
      </c>
      <c r="N99" s="129">
        <f t="shared" si="25"/>
        <v>9.6</v>
      </c>
      <c r="O99" s="129">
        <f t="shared" si="25"/>
        <v>9.6</v>
      </c>
      <c r="P99" s="129">
        <f t="shared" si="25"/>
        <v>9.6</v>
      </c>
      <c r="Q99" s="129">
        <f t="shared" si="25"/>
        <v>9.6</v>
      </c>
      <c r="R99" s="129">
        <f t="shared" si="25"/>
        <v>9.6</v>
      </c>
      <c r="S99" s="129">
        <f t="shared" si="26"/>
        <v>9.6</v>
      </c>
      <c r="T99" s="129">
        <f t="shared" si="26"/>
        <v>9.6</v>
      </c>
      <c r="U99" s="129">
        <f t="shared" si="26"/>
        <v>9.6</v>
      </c>
      <c r="V99" s="129">
        <f t="shared" si="26"/>
        <v>9.6</v>
      </c>
      <c r="W99" s="129">
        <f t="shared" si="26"/>
        <v>9.6</v>
      </c>
      <c r="X99" s="129">
        <f t="shared" si="26"/>
        <v>9.6</v>
      </c>
      <c r="Y99" s="129">
        <f t="shared" si="26"/>
        <v>9.6</v>
      </c>
      <c r="Z99" s="129">
        <f t="shared" si="26"/>
        <v>9.6</v>
      </c>
      <c r="AA99" s="129">
        <f t="shared" si="26"/>
        <v>9.6</v>
      </c>
      <c r="AB99" s="129">
        <f t="shared" si="26"/>
        <v>9.6</v>
      </c>
      <c r="AC99" s="129">
        <f t="shared" si="26"/>
        <v>9.6</v>
      </c>
      <c r="AD99" s="129">
        <f t="shared" si="26"/>
        <v>9.6</v>
      </c>
      <c r="AE99" s="129">
        <f t="shared" si="26"/>
        <v>9.6</v>
      </c>
      <c r="AF99" s="129">
        <f t="shared" si="26"/>
        <v>9.6</v>
      </c>
      <c r="AG99" s="170">
        <v>9.9</v>
      </c>
      <c r="AH99" s="51"/>
      <c r="AI99" s="52"/>
      <c r="AK99" s="53"/>
    </row>
    <row r="100" spans="1:37" x14ac:dyDescent="0.25">
      <c r="A100" s="118" t="s">
        <v>103</v>
      </c>
      <c r="B100" s="128">
        <v>9.98</v>
      </c>
      <c r="C100" s="129">
        <f t="shared" si="25"/>
        <v>9.98</v>
      </c>
      <c r="D100" s="129">
        <f t="shared" si="25"/>
        <v>9.98</v>
      </c>
      <c r="E100" s="129">
        <f t="shared" si="25"/>
        <v>9.98</v>
      </c>
      <c r="F100" s="129">
        <f t="shared" si="25"/>
        <v>9.98</v>
      </c>
      <c r="G100" s="129">
        <f t="shared" si="25"/>
        <v>9.98</v>
      </c>
      <c r="H100" s="129">
        <f t="shared" si="25"/>
        <v>9.98</v>
      </c>
      <c r="I100" s="129">
        <f t="shared" si="25"/>
        <v>9.98</v>
      </c>
      <c r="J100" s="129">
        <f t="shared" si="25"/>
        <v>9.98</v>
      </c>
      <c r="K100" s="129">
        <f t="shared" si="25"/>
        <v>9.98</v>
      </c>
      <c r="L100" s="129">
        <f t="shared" si="25"/>
        <v>9.98</v>
      </c>
      <c r="M100" s="129">
        <f t="shared" si="25"/>
        <v>9.98</v>
      </c>
      <c r="N100" s="129">
        <f t="shared" si="25"/>
        <v>9.98</v>
      </c>
      <c r="O100" s="129">
        <f t="shared" si="25"/>
        <v>9.98</v>
      </c>
      <c r="P100" s="129">
        <f t="shared" si="25"/>
        <v>9.98</v>
      </c>
      <c r="Q100" s="129">
        <f t="shared" si="25"/>
        <v>9.98</v>
      </c>
      <c r="R100" s="129">
        <f t="shared" si="25"/>
        <v>9.98</v>
      </c>
      <c r="S100" s="129">
        <f t="shared" si="26"/>
        <v>9.98</v>
      </c>
      <c r="T100" s="129">
        <f t="shared" si="26"/>
        <v>9.98</v>
      </c>
      <c r="U100" s="129">
        <f t="shared" si="26"/>
        <v>9.98</v>
      </c>
      <c r="V100" s="129">
        <f t="shared" si="26"/>
        <v>9.98</v>
      </c>
      <c r="W100" s="129">
        <f t="shared" si="26"/>
        <v>9.98</v>
      </c>
      <c r="X100" s="129">
        <f t="shared" si="26"/>
        <v>9.98</v>
      </c>
      <c r="Y100" s="129">
        <f t="shared" si="26"/>
        <v>9.98</v>
      </c>
      <c r="Z100" s="129">
        <f t="shared" si="26"/>
        <v>9.98</v>
      </c>
      <c r="AA100" s="129">
        <f t="shared" si="26"/>
        <v>9.98</v>
      </c>
      <c r="AB100" s="129">
        <f t="shared" si="26"/>
        <v>9.98</v>
      </c>
      <c r="AC100" s="129">
        <f t="shared" si="26"/>
        <v>9.98</v>
      </c>
      <c r="AD100" s="129">
        <f t="shared" si="26"/>
        <v>9.98</v>
      </c>
      <c r="AE100" s="129">
        <f t="shared" si="26"/>
        <v>9.98</v>
      </c>
      <c r="AF100" s="129">
        <f t="shared" si="26"/>
        <v>9.98</v>
      </c>
      <c r="AG100" s="171">
        <v>9.6579999999999995</v>
      </c>
      <c r="AH100" s="51"/>
      <c r="AI100" s="52"/>
      <c r="AK100" s="53"/>
    </row>
    <row r="101" spans="1:37" x14ac:dyDescent="0.25">
      <c r="A101" s="118" t="s">
        <v>104</v>
      </c>
      <c r="B101" s="128">
        <v>9.1</v>
      </c>
      <c r="C101" s="129">
        <f t="shared" si="25"/>
        <v>9.1</v>
      </c>
      <c r="D101" s="129">
        <f t="shared" si="25"/>
        <v>9.1</v>
      </c>
      <c r="E101" s="129">
        <f t="shared" si="25"/>
        <v>9.1</v>
      </c>
      <c r="F101" s="129">
        <f t="shared" si="25"/>
        <v>9.1</v>
      </c>
      <c r="G101" s="129">
        <f t="shared" si="25"/>
        <v>9.1</v>
      </c>
      <c r="H101" s="129">
        <f t="shared" si="25"/>
        <v>9.1</v>
      </c>
      <c r="I101" s="129">
        <f t="shared" si="25"/>
        <v>9.1</v>
      </c>
      <c r="J101" s="129">
        <f t="shared" si="25"/>
        <v>9.1</v>
      </c>
      <c r="K101" s="129">
        <f t="shared" si="25"/>
        <v>9.1</v>
      </c>
      <c r="L101" s="129">
        <f t="shared" si="25"/>
        <v>9.1</v>
      </c>
      <c r="M101" s="129">
        <f t="shared" si="25"/>
        <v>9.1</v>
      </c>
      <c r="N101" s="129">
        <f t="shared" si="25"/>
        <v>9.1</v>
      </c>
      <c r="O101" s="129">
        <f t="shared" si="25"/>
        <v>9.1</v>
      </c>
      <c r="P101" s="129">
        <f t="shared" si="25"/>
        <v>9.1</v>
      </c>
      <c r="Q101" s="129">
        <f t="shared" si="25"/>
        <v>9.1</v>
      </c>
      <c r="R101" s="129">
        <f t="shared" si="25"/>
        <v>9.1</v>
      </c>
      <c r="S101" s="129">
        <f t="shared" si="26"/>
        <v>9.1</v>
      </c>
      <c r="T101" s="129">
        <f t="shared" si="26"/>
        <v>9.1</v>
      </c>
      <c r="U101" s="129">
        <f t="shared" si="26"/>
        <v>9.1</v>
      </c>
      <c r="V101" s="129">
        <f t="shared" si="26"/>
        <v>9.1</v>
      </c>
      <c r="W101" s="129">
        <f t="shared" si="26"/>
        <v>9.1</v>
      </c>
      <c r="X101" s="129">
        <f t="shared" si="26"/>
        <v>9.1</v>
      </c>
      <c r="Y101" s="129">
        <f t="shared" si="26"/>
        <v>9.1</v>
      </c>
      <c r="Z101" s="129">
        <f t="shared" si="26"/>
        <v>9.1</v>
      </c>
      <c r="AA101" s="129">
        <f t="shared" si="26"/>
        <v>9.1</v>
      </c>
      <c r="AB101" s="129">
        <f t="shared" si="26"/>
        <v>9.1</v>
      </c>
      <c r="AC101" s="129">
        <f t="shared" si="26"/>
        <v>9.1</v>
      </c>
      <c r="AD101" s="129">
        <f t="shared" si="26"/>
        <v>9.1</v>
      </c>
      <c r="AE101" s="129">
        <f t="shared" si="26"/>
        <v>9.1</v>
      </c>
      <c r="AF101" s="129">
        <f t="shared" si="26"/>
        <v>9.1</v>
      </c>
      <c r="AG101" s="171">
        <v>9.6</v>
      </c>
      <c r="AH101" s="51"/>
      <c r="AI101" s="52"/>
      <c r="AK101" s="53"/>
    </row>
    <row r="102" spans="1:37" x14ac:dyDescent="0.25">
      <c r="A102" s="118" t="s">
        <v>105</v>
      </c>
      <c r="B102" s="128">
        <v>9.18</v>
      </c>
      <c r="C102" s="129">
        <f t="shared" si="25"/>
        <v>9.18</v>
      </c>
      <c r="D102" s="129">
        <f t="shared" si="25"/>
        <v>9.18</v>
      </c>
      <c r="E102" s="129">
        <f t="shared" si="25"/>
        <v>9.18</v>
      </c>
      <c r="F102" s="129">
        <f t="shared" si="25"/>
        <v>9.18</v>
      </c>
      <c r="G102" s="129">
        <f t="shared" si="25"/>
        <v>9.18</v>
      </c>
      <c r="H102" s="129">
        <f t="shared" si="25"/>
        <v>9.18</v>
      </c>
      <c r="I102" s="129">
        <f t="shared" si="25"/>
        <v>9.18</v>
      </c>
      <c r="J102" s="129">
        <f t="shared" si="25"/>
        <v>9.18</v>
      </c>
      <c r="K102" s="129">
        <f t="shared" si="25"/>
        <v>9.18</v>
      </c>
      <c r="L102" s="129">
        <f t="shared" si="25"/>
        <v>9.18</v>
      </c>
      <c r="M102" s="129">
        <f t="shared" si="25"/>
        <v>9.18</v>
      </c>
      <c r="N102" s="129">
        <f t="shared" si="25"/>
        <v>9.18</v>
      </c>
      <c r="O102" s="129">
        <f t="shared" si="25"/>
        <v>9.18</v>
      </c>
      <c r="P102" s="129">
        <f t="shared" si="25"/>
        <v>9.18</v>
      </c>
      <c r="Q102" s="129">
        <f t="shared" si="25"/>
        <v>9.18</v>
      </c>
      <c r="R102" s="129">
        <f t="shared" si="25"/>
        <v>9.18</v>
      </c>
      <c r="S102" s="129">
        <f t="shared" si="26"/>
        <v>9.18</v>
      </c>
      <c r="T102" s="129">
        <f t="shared" si="26"/>
        <v>9.18</v>
      </c>
      <c r="U102" s="129">
        <f t="shared" si="26"/>
        <v>9.18</v>
      </c>
      <c r="V102" s="129">
        <f t="shared" si="26"/>
        <v>9.18</v>
      </c>
      <c r="W102" s="129">
        <f t="shared" si="26"/>
        <v>9.18</v>
      </c>
      <c r="X102" s="129">
        <f t="shared" si="26"/>
        <v>9.18</v>
      </c>
      <c r="Y102" s="129">
        <f t="shared" si="26"/>
        <v>9.18</v>
      </c>
      <c r="Z102" s="129">
        <f t="shared" si="26"/>
        <v>9.18</v>
      </c>
      <c r="AA102" s="129">
        <f t="shared" si="26"/>
        <v>9.18</v>
      </c>
      <c r="AB102" s="129">
        <f t="shared" si="26"/>
        <v>9.18</v>
      </c>
      <c r="AC102" s="129">
        <f t="shared" si="26"/>
        <v>9.18</v>
      </c>
      <c r="AD102" s="129">
        <f t="shared" si="26"/>
        <v>9.18</v>
      </c>
      <c r="AE102" s="129">
        <f t="shared" si="26"/>
        <v>9.18</v>
      </c>
      <c r="AF102" s="129">
        <f t="shared" si="26"/>
        <v>9.18</v>
      </c>
      <c r="AG102" s="171">
        <v>9.51</v>
      </c>
      <c r="AH102" s="51"/>
      <c r="AI102" s="52"/>
      <c r="AK102" s="53"/>
    </row>
    <row r="103" spans="1:37" x14ac:dyDescent="0.25">
      <c r="A103" s="118" t="s">
        <v>106</v>
      </c>
      <c r="B103" s="128">
        <v>7</v>
      </c>
      <c r="C103" s="129">
        <f t="shared" si="25"/>
        <v>7</v>
      </c>
      <c r="D103" s="129">
        <f t="shared" si="25"/>
        <v>7</v>
      </c>
      <c r="E103" s="129">
        <f t="shared" si="25"/>
        <v>7</v>
      </c>
      <c r="F103" s="129">
        <f t="shared" si="25"/>
        <v>7</v>
      </c>
      <c r="G103" s="129">
        <f t="shared" si="25"/>
        <v>7</v>
      </c>
      <c r="H103" s="129">
        <f t="shared" si="25"/>
        <v>7</v>
      </c>
      <c r="I103" s="129">
        <f t="shared" si="25"/>
        <v>7</v>
      </c>
      <c r="J103" s="129">
        <f t="shared" si="25"/>
        <v>7</v>
      </c>
      <c r="K103" s="129">
        <f t="shared" si="25"/>
        <v>7</v>
      </c>
      <c r="L103" s="129">
        <f t="shared" si="25"/>
        <v>7</v>
      </c>
      <c r="M103" s="129">
        <f t="shared" si="25"/>
        <v>7</v>
      </c>
      <c r="N103" s="129">
        <f t="shared" si="25"/>
        <v>7</v>
      </c>
      <c r="O103" s="129">
        <f t="shared" si="25"/>
        <v>7</v>
      </c>
      <c r="P103" s="129">
        <f t="shared" si="25"/>
        <v>7</v>
      </c>
      <c r="Q103" s="129">
        <f t="shared" si="25"/>
        <v>7</v>
      </c>
      <c r="R103" s="129">
        <f t="shared" si="25"/>
        <v>7</v>
      </c>
      <c r="S103" s="129">
        <f t="shared" si="26"/>
        <v>7</v>
      </c>
      <c r="T103" s="129">
        <f t="shared" si="26"/>
        <v>7</v>
      </c>
      <c r="U103" s="129">
        <f t="shared" si="26"/>
        <v>7</v>
      </c>
      <c r="V103" s="129">
        <f t="shared" si="26"/>
        <v>7</v>
      </c>
      <c r="W103" s="129">
        <f t="shared" si="26"/>
        <v>7</v>
      </c>
      <c r="X103" s="129">
        <f t="shared" si="26"/>
        <v>7</v>
      </c>
      <c r="Y103" s="129">
        <f t="shared" si="26"/>
        <v>7</v>
      </c>
      <c r="Z103" s="129">
        <f t="shared" si="26"/>
        <v>7</v>
      </c>
      <c r="AA103" s="129">
        <f t="shared" si="26"/>
        <v>7</v>
      </c>
      <c r="AB103" s="129">
        <f t="shared" si="26"/>
        <v>7</v>
      </c>
      <c r="AC103" s="129">
        <f t="shared" si="26"/>
        <v>7</v>
      </c>
      <c r="AD103" s="129">
        <f t="shared" si="26"/>
        <v>7</v>
      </c>
      <c r="AE103" s="129">
        <f t="shared" si="26"/>
        <v>7</v>
      </c>
      <c r="AF103" s="129">
        <f t="shared" si="26"/>
        <v>7</v>
      </c>
      <c r="AG103" s="171">
        <v>9.4</v>
      </c>
      <c r="AH103" s="51"/>
      <c r="AI103" s="52"/>
      <c r="AK103" s="53"/>
    </row>
    <row r="104" spans="1:37" x14ac:dyDescent="0.25">
      <c r="A104" s="118" t="s">
        <v>107</v>
      </c>
      <c r="B104" s="128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  <c r="AA104" s="129"/>
      <c r="AB104" s="129"/>
      <c r="AC104" s="129"/>
      <c r="AD104" s="129"/>
      <c r="AE104" s="129"/>
      <c r="AF104" s="129"/>
      <c r="AG104" s="171">
        <v>8.8000000000000007</v>
      </c>
      <c r="AH104" s="51"/>
      <c r="AI104" s="52"/>
      <c r="AK104" s="53"/>
    </row>
    <row r="105" spans="1:37" x14ac:dyDescent="0.25">
      <c r="A105" s="118" t="s">
        <v>108</v>
      </c>
      <c r="B105" s="128">
        <v>2.25</v>
      </c>
      <c r="C105" s="129">
        <f t="shared" ref="C105:R106" si="27">B105</f>
        <v>2.25</v>
      </c>
      <c r="D105" s="129">
        <f t="shared" si="27"/>
        <v>2.25</v>
      </c>
      <c r="E105" s="129">
        <f t="shared" si="27"/>
        <v>2.25</v>
      </c>
      <c r="F105" s="129">
        <f t="shared" si="27"/>
        <v>2.25</v>
      </c>
      <c r="G105" s="129">
        <f t="shared" si="27"/>
        <v>2.25</v>
      </c>
      <c r="H105" s="129">
        <f t="shared" si="27"/>
        <v>2.25</v>
      </c>
      <c r="I105" s="129">
        <f t="shared" si="27"/>
        <v>2.25</v>
      </c>
      <c r="J105" s="129">
        <f t="shared" si="27"/>
        <v>2.25</v>
      </c>
      <c r="K105" s="129">
        <f t="shared" si="27"/>
        <v>2.25</v>
      </c>
      <c r="L105" s="129">
        <f t="shared" si="27"/>
        <v>2.25</v>
      </c>
      <c r="M105" s="129">
        <f t="shared" si="27"/>
        <v>2.25</v>
      </c>
      <c r="N105" s="129">
        <f t="shared" si="27"/>
        <v>2.25</v>
      </c>
      <c r="O105" s="129">
        <f t="shared" si="27"/>
        <v>2.25</v>
      </c>
      <c r="P105" s="129">
        <f t="shared" si="27"/>
        <v>2.25</v>
      </c>
      <c r="Q105" s="129">
        <f t="shared" si="27"/>
        <v>2.25</v>
      </c>
      <c r="R105" s="129">
        <f t="shared" si="27"/>
        <v>2.25</v>
      </c>
      <c r="S105" s="129">
        <f t="shared" ref="S105:AF106" si="28">R105</f>
        <v>2.25</v>
      </c>
      <c r="T105" s="129">
        <f t="shared" si="28"/>
        <v>2.25</v>
      </c>
      <c r="U105" s="129">
        <f t="shared" si="28"/>
        <v>2.25</v>
      </c>
      <c r="V105" s="129">
        <f t="shared" si="28"/>
        <v>2.25</v>
      </c>
      <c r="W105" s="129">
        <f t="shared" si="28"/>
        <v>2.25</v>
      </c>
      <c r="X105" s="129">
        <f t="shared" si="28"/>
        <v>2.25</v>
      </c>
      <c r="Y105" s="129">
        <f t="shared" si="28"/>
        <v>2.25</v>
      </c>
      <c r="Z105" s="129">
        <f t="shared" si="28"/>
        <v>2.25</v>
      </c>
      <c r="AA105" s="129">
        <f t="shared" si="28"/>
        <v>2.25</v>
      </c>
      <c r="AB105" s="129">
        <f t="shared" si="28"/>
        <v>2.25</v>
      </c>
      <c r="AC105" s="129">
        <f t="shared" si="28"/>
        <v>2.25</v>
      </c>
      <c r="AD105" s="129">
        <f t="shared" si="28"/>
        <v>2.25</v>
      </c>
      <c r="AE105" s="129">
        <f t="shared" si="28"/>
        <v>2.25</v>
      </c>
      <c r="AF105" s="129">
        <f t="shared" si="28"/>
        <v>2.25</v>
      </c>
      <c r="AG105" s="171">
        <v>8.5</v>
      </c>
      <c r="AH105" s="51"/>
      <c r="AI105" s="52"/>
      <c r="AK105" s="53"/>
    </row>
    <row r="106" spans="1:37" x14ac:dyDescent="0.25">
      <c r="A106" s="118" t="s">
        <v>109</v>
      </c>
      <c r="B106" s="128">
        <v>1.64</v>
      </c>
      <c r="C106" s="129">
        <f t="shared" si="27"/>
        <v>1.64</v>
      </c>
      <c r="D106" s="129">
        <f t="shared" si="27"/>
        <v>1.64</v>
      </c>
      <c r="E106" s="129">
        <f t="shared" si="27"/>
        <v>1.64</v>
      </c>
      <c r="F106" s="129">
        <f t="shared" si="27"/>
        <v>1.64</v>
      </c>
      <c r="G106" s="129">
        <f t="shared" si="27"/>
        <v>1.64</v>
      </c>
      <c r="H106" s="129">
        <f t="shared" si="27"/>
        <v>1.64</v>
      </c>
      <c r="I106" s="129">
        <f t="shared" si="27"/>
        <v>1.64</v>
      </c>
      <c r="J106" s="129">
        <f t="shared" si="27"/>
        <v>1.64</v>
      </c>
      <c r="K106" s="129">
        <f t="shared" si="27"/>
        <v>1.64</v>
      </c>
      <c r="L106" s="129">
        <f t="shared" si="27"/>
        <v>1.64</v>
      </c>
      <c r="M106" s="129">
        <f t="shared" si="27"/>
        <v>1.64</v>
      </c>
      <c r="N106" s="129">
        <f t="shared" si="27"/>
        <v>1.64</v>
      </c>
      <c r="O106" s="129">
        <f t="shared" si="27"/>
        <v>1.64</v>
      </c>
      <c r="P106" s="129">
        <f t="shared" si="27"/>
        <v>1.64</v>
      </c>
      <c r="Q106" s="129">
        <f t="shared" si="27"/>
        <v>1.64</v>
      </c>
      <c r="R106" s="129">
        <f t="shared" si="27"/>
        <v>1.64</v>
      </c>
      <c r="S106" s="129">
        <f t="shared" si="28"/>
        <v>1.64</v>
      </c>
      <c r="T106" s="129">
        <f t="shared" si="28"/>
        <v>1.64</v>
      </c>
      <c r="U106" s="129">
        <f t="shared" si="28"/>
        <v>1.64</v>
      </c>
      <c r="V106" s="129">
        <f t="shared" si="28"/>
        <v>1.64</v>
      </c>
      <c r="W106" s="129">
        <f t="shared" si="28"/>
        <v>1.64</v>
      </c>
      <c r="X106" s="129">
        <f t="shared" si="28"/>
        <v>1.64</v>
      </c>
      <c r="Y106" s="129">
        <f t="shared" si="28"/>
        <v>1.64</v>
      </c>
      <c r="Z106" s="129">
        <f t="shared" si="28"/>
        <v>1.64</v>
      </c>
      <c r="AA106" s="129">
        <f t="shared" si="28"/>
        <v>1.64</v>
      </c>
      <c r="AB106" s="129">
        <f t="shared" si="28"/>
        <v>1.64</v>
      </c>
      <c r="AC106" s="129">
        <f t="shared" si="28"/>
        <v>1.64</v>
      </c>
      <c r="AD106" s="129">
        <f t="shared" si="28"/>
        <v>1.64</v>
      </c>
      <c r="AE106" s="129">
        <f t="shared" si="28"/>
        <v>1.64</v>
      </c>
      <c r="AF106" s="129">
        <f t="shared" si="28"/>
        <v>1.64</v>
      </c>
      <c r="AG106" s="171">
        <v>8.5</v>
      </c>
      <c r="AH106" s="51"/>
      <c r="AI106" s="52"/>
      <c r="AK106" s="53"/>
    </row>
    <row r="107" spans="1:37" x14ac:dyDescent="0.25">
      <c r="A107" s="118" t="s">
        <v>110</v>
      </c>
      <c r="B107" s="128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71">
        <v>8.4</v>
      </c>
      <c r="AH107" s="51"/>
      <c r="AI107" s="52"/>
      <c r="AK107" s="53"/>
    </row>
    <row r="108" spans="1:37" x14ac:dyDescent="0.25">
      <c r="A108" s="118" t="s">
        <v>111</v>
      </c>
      <c r="B108" s="128">
        <v>1.62</v>
      </c>
      <c r="C108" s="129">
        <f t="shared" ref="C108:R115" si="29">B108</f>
        <v>1.62</v>
      </c>
      <c r="D108" s="129">
        <f t="shared" si="29"/>
        <v>1.62</v>
      </c>
      <c r="E108" s="129">
        <f t="shared" si="29"/>
        <v>1.62</v>
      </c>
      <c r="F108" s="129">
        <f t="shared" si="29"/>
        <v>1.62</v>
      </c>
      <c r="G108" s="129">
        <f t="shared" si="29"/>
        <v>1.62</v>
      </c>
      <c r="H108" s="129">
        <f t="shared" si="29"/>
        <v>1.62</v>
      </c>
      <c r="I108" s="129">
        <f t="shared" si="29"/>
        <v>1.62</v>
      </c>
      <c r="J108" s="129">
        <f t="shared" si="29"/>
        <v>1.62</v>
      </c>
      <c r="K108" s="129">
        <f t="shared" si="29"/>
        <v>1.62</v>
      </c>
      <c r="L108" s="129">
        <f t="shared" si="29"/>
        <v>1.62</v>
      </c>
      <c r="M108" s="129">
        <f t="shared" si="29"/>
        <v>1.62</v>
      </c>
      <c r="N108" s="129">
        <f t="shared" si="29"/>
        <v>1.62</v>
      </c>
      <c r="O108" s="129">
        <f t="shared" si="29"/>
        <v>1.62</v>
      </c>
      <c r="P108" s="129">
        <f t="shared" si="29"/>
        <v>1.62</v>
      </c>
      <c r="Q108" s="129">
        <f t="shared" si="29"/>
        <v>1.62</v>
      </c>
      <c r="R108" s="129">
        <f t="shared" si="29"/>
        <v>1.62</v>
      </c>
      <c r="S108" s="129">
        <f t="shared" ref="S108:AF123" si="30">R108</f>
        <v>1.62</v>
      </c>
      <c r="T108" s="129">
        <f t="shared" si="30"/>
        <v>1.62</v>
      </c>
      <c r="U108" s="129">
        <f t="shared" si="30"/>
        <v>1.62</v>
      </c>
      <c r="V108" s="129">
        <f t="shared" si="30"/>
        <v>1.62</v>
      </c>
      <c r="W108" s="129">
        <f t="shared" si="30"/>
        <v>1.62</v>
      </c>
      <c r="X108" s="129">
        <f t="shared" si="30"/>
        <v>1.62</v>
      </c>
      <c r="Y108" s="129">
        <f t="shared" si="30"/>
        <v>1.62</v>
      </c>
      <c r="Z108" s="129">
        <f t="shared" si="30"/>
        <v>1.62</v>
      </c>
      <c r="AA108" s="129">
        <f t="shared" si="30"/>
        <v>1.62</v>
      </c>
      <c r="AB108" s="129">
        <f t="shared" si="30"/>
        <v>1.62</v>
      </c>
      <c r="AC108" s="129">
        <f t="shared" si="30"/>
        <v>1.62</v>
      </c>
      <c r="AD108" s="129">
        <f t="shared" si="30"/>
        <v>1.62</v>
      </c>
      <c r="AE108" s="129">
        <f t="shared" si="30"/>
        <v>1.62</v>
      </c>
      <c r="AF108" s="129">
        <f t="shared" si="30"/>
        <v>1.62</v>
      </c>
      <c r="AG108" s="171">
        <v>8</v>
      </c>
      <c r="AH108" s="51"/>
      <c r="AI108" s="52"/>
      <c r="AK108" s="53"/>
    </row>
    <row r="109" spans="1:37" x14ac:dyDescent="0.25">
      <c r="A109" s="118" t="s">
        <v>112</v>
      </c>
      <c r="B109" s="128">
        <v>8.36</v>
      </c>
      <c r="C109" s="129">
        <f t="shared" si="29"/>
        <v>8.36</v>
      </c>
      <c r="D109" s="129">
        <f t="shared" si="29"/>
        <v>8.36</v>
      </c>
      <c r="E109" s="129">
        <f t="shared" si="29"/>
        <v>8.36</v>
      </c>
      <c r="F109" s="129">
        <f t="shared" si="29"/>
        <v>8.36</v>
      </c>
      <c r="G109" s="129">
        <f t="shared" si="29"/>
        <v>8.36</v>
      </c>
      <c r="H109" s="129">
        <f t="shared" si="29"/>
        <v>8.36</v>
      </c>
      <c r="I109" s="129">
        <f t="shared" si="29"/>
        <v>8.36</v>
      </c>
      <c r="J109" s="129">
        <f t="shared" si="29"/>
        <v>8.36</v>
      </c>
      <c r="K109" s="129">
        <f t="shared" si="29"/>
        <v>8.36</v>
      </c>
      <c r="L109" s="129">
        <f t="shared" si="29"/>
        <v>8.36</v>
      </c>
      <c r="M109" s="129">
        <f t="shared" si="29"/>
        <v>8.36</v>
      </c>
      <c r="N109" s="129">
        <f t="shared" si="29"/>
        <v>8.36</v>
      </c>
      <c r="O109" s="129">
        <f t="shared" si="29"/>
        <v>8.36</v>
      </c>
      <c r="P109" s="129">
        <f t="shared" si="29"/>
        <v>8.36</v>
      </c>
      <c r="Q109" s="129">
        <f t="shared" si="29"/>
        <v>8.36</v>
      </c>
      <c r="R109" s="129">
        <f t="shared" si="29"/>
        <v>8.36</v>
      </c>
      <c r="S109" s="129">
        <f t="shared" si="30"/>
        <v>8.36</v>
      </c>
      <c r="T109" s="129">
        <f t="shared" si="30"/>
        <v>8.36</v>
      </c>
      <c r="U109" s="129">
        <f t="shared" si="30"/>
        <v>8.36</v>
      </c>
      <c r="V109" s="129">
        <f t="shared" si="30"/>
        <v>8.36</v>
      </c>
      <c r="W109" s="129">
        <f t="shared" si="30"/>
        <v>8.36</v>
      </c>
      <c r="X109" s="129">
        <f t="shared" si="30"/>
        <v>8.36</v>
      </c>
      <c r="Y109" s="129">
        <f t="shared" si="30"/>
        <v>8.36</v>
      </c>
      <c r="Z109" s="129">
        <f t="shared" si="30"/>
        <v>8.36</v>
      </c>
      <c r="AA109" s="129">
        <f t="shared" si="30"/>
        <v>8.36</v>
      </c>
      <c r="AB109" s="129">
        <f t="shared" si="30"/>
        <v>8.36</v>
      </c>
      <c r="AC109" s="129">
        <f t="shared" si="30"/>
        <v>8.36</v>
      </c>
      <c r="AD109" s="129">
        <f t="shared" si="30"/>
        <v>8.36</v>
      </c>
      <c r="AE109" s="129">
        <f t="shared" si="30"/>
        <v>8.36</v>
      </c>
      <c r="AF109" s="129">
        <f t="shared" si="30"/>
        <v>8.36</v>
      </c>
      <c r="AG109" s="171">
        <v>8</v>
      </c>
      <c r="AH109" s="51"/>
      <c r="AI109" s="52"/>
      <c r="AK109" s="53"/>
    </row>
    <row r="110" spans="1:37" x14ac:dyDescent="0.25">
      <c r="A110" s="118" t="s">
        <v>113</v>
      </c>
      <c r="B110" s="128">
        <v>8</v>
      </c>
      <c r="C110" s="129">
        <f t="shared" si="29"/>
        <v>8</v>
      </c>
      <c r="D110" s="129">
        <f t="shared" si="29"/>
        <v>8</v>
      </c>
      <c r="E110" s="129">
        <f t="shared" si="29"/>
        <v>8</v>
      </c>
      <c r="F110" s="129">
        <f t="shared" si="29"/>
        <v>8</v>
      </c>
      <c r="G110" s="129">
        <f t="shared" si="29"/>
        <v>8</v>
      </c>
      <c r="H110" s="129">
        <f t="shared" si="29"/>
        <v>8</v>
      </c>
      <c r="I110" s="129">
        <v>5.4</v>
      </c>
      <c r="J110" s="129">
        <f t="shared" si="29"/>
        <v>5.4</v>
      </c>
      <c r="K110" s="129">
        <f t="shared" si="29"/>
        <v>5.4</v>
      </c>
      <c r="L110" s="129">
        <f t="shared" si="29"/>
        <v>5.4</v>
      </c>
      <c r="M110" s="129">
        <f t="shared" si="29"/>
        <v>5.4</v>
      </c>
      <c r="N110" s="129">
        <f t="shared" si="29"/>
        <v>5.4</v>
      </c>
      <c r="O110" s="129">
        <f t="shared" si="29"/>
        <v>5.4</v>
      </c>
      <c r="P110" s="129">
        <f t="shared" si="29"/>
        <v>5.4</v>
      </c>
      <c r="Q110" s="129">
        <f t="shared" si="29"/>
        <v>5.4</v>
      </c>
      <c r="R110" s="129">
        <f t="shared" si="29"/>
        <v>5.4</v>
      </c>
      <c r="S110" s="129">
        <f t="shared" si="30"/>
        <v>5.4</v>
      </c>
      <c r="T110" s="129">
        <f t="shared" si="30"/>
        <v>5.4</v>
      </c>
      <c r="U110" s="129">
        <f t="shared" si="30"/>
        <v>5.4</v>
      </c>
      <c r="V110" s="129">
        <f t="shared" si="30"/>
        <v>5.4</v>
      </c>
      <c r="W110" s="129">
        <f t="shared" si="30"/>
        <v>5.4</v>
      </c>
      <c r="X110" s="129">
        <f t="shared" si="30"/>
        <v>5.4</v>
      </c>
      <c r="Y110" s="129">
        <f t="shared" si="30"/>
        <v>5.4</v>
      </c>
      <c r="Z110" s="129">
        <f t="shared" si="30"/>
        <v>5.4</v>
      </c>
      <c r="AA110" s="129">
        <f t="shared" si="30"/>
        <v>5.4</v>
      </c>
      <c r="AB110" s="129">
        <f t="shared" si="30"/>
        <v>5.4</v>
      </c>
      <c r="AC110" s="129">
        <f t="shared" si="30"/>
        <v>5.4</v>
      </c>
      <c r="AD110" s="129">
        <f t="shared" si="30"/>
        <v>5.4</v>
      </c>
      <c r="AE110" s="129">
        <f t="shared" si="30"/>
        <v>5.4</v>
      </c>
      <c r="AF110" s="129">
        <f t="shared" si="30"/>
        <v>5.4</v>
      </c>
      <c r="AG110" s="171">
        <v>8</v>
      </c>
      <c r="AH110" s="51"/>
      <c r="AI110" s="52"/>
      <c r="AK110" s="53"/>
    </row>
    <row r="111" spans="1:37" x14ac:dyDescent="0.25">
      <c r="A111" s="118" t="s">
        <v>114</v>
      </c>
      <c r="B111" s="128">
        <v>6.57</v>
      </c>
      <c r="C111" s="129">
        <f t="shared" si="29"/>
        <v>6.57</v>
      </c>
      <c r="D111" s="129">
        <f t="shared" si="29"/>
        <v>6.57</v>
      </c>
      <c r="E111" s="129">
        <f t="shared" si="29"/>
        <v>6.57</v>
      </c>
      <c r="F111" s="129">
        <f t="shared" si="29"/>
        <v>6.57</v>
      </c>
      <c r="G111" s="129">
        <f t="shared" si="29"/>
        <v>6.57</v>
      </c>
      <c r="H111" s="129">
        <f t="shared" si="29"/>
        <v>6.57</v>
      </c>
      <c r="I111" s="129">
        <f t="shared" si="29"/>
        <v>6.57</v>
      </c>
      <c r="J111" s="129">
        <f t="shared" si="29"/>
        <v>6.57</v>
      </c>
      <c r="K111" s="129">
        <f t="shared" si="29"/>
        <v>6.57</v>
      </c>
      <c r="L111" s="129">
        <f t="shared" si="29"/>
        <v>6.57</v>
      </c>
      <c r="M111" s="129">
        <f t="shared" si="29"/>
        <v>6.57</v>
      </c>
      <c r="N111" s="129">
        <f t="shared" si="29"/>
        <v>6.57</v>
      </c>
      <c r="O111" s="129">
        <f t="shared" si="29"/>
        <v>6.57</v>
      </c>
      <c r="P111" s="129">
        <f t="shared" si="29"/>
        <v>6.57</v>
      </c>
      <c r="Q111" s="129">
        <f t="shared" si="29"/>
        <v>6.57</v>
      </c>
      <c r="R111" s="129">
        <f t="shared" si="29"/>
        <v>6.57</v>
      </c>
      <c r="S111" s="129">
        <f t="shared" si="30"/>
        <v>6.57</v>
      </c>
      <c r="T111" s="129">
        <f t="shared" si="30"/>
        <v>6.57</v>
      </c>
      <c r="U111" s="129">
        <f t="shared" si="30"/>
        <v>6.57</v>
      </c>
      <c r="V111" s="129">
        <f t="shared" si="30"/>
        <v>6.57</v>
      </c>
      <c r="W111" s="129">
        <f t="shared" si="30"/>
        <v>6.57</v>
      </c>
      <c r="X111" s="129">
        <f t="shared" si="30"/>
        <v>6.57</v>
      </c>
      <c r="Y111" s="129">
        <f t="shared" si="30"/>
        <v>6.57</v>
      </c>
      <c r="Z111" s="129">
        <f t="shared" si="30"/>
        <v>6.57</v>
      </c>
      <c r="AA111" s="129">
        <f t="shared" si="30"/>
        <v>6.57</v>
      </c>
      <c r="AB111" s="129">
        <f t="shared" si="30"/>
        <v>6.57</v>
      </c>
      <c r="AC111" s="129">
        <f t="shared" si="30"/>
        <v>6.57</v>
      </c>
      <c r="AD111" s="129">
        <f t="shared" si="30"/>
        <v>6.57</v>
      </c>
      <c r="AE111" s="129">
        <f t="shared" si="30"/>
        <v>6.57</v>
      </c>
      <c r="AF111" s="129">
        <f t="shared" si="30"/>
        <v>6.57</v>
      </c>
      <c r="AG111" s="171">
        <v>7.8</v>
      </c>
      <c r="AH111" s="51"/>
      <c r="AI111" s="52"/>
      <c r="AK111" s="53"/>
    </row>
    <row r="112" spans="1:37" x14ac:dyDescent="0.25">
      <c r="A112" s="118" t="s">
        <v>115</v>
      </c>
      <c r="B112" s="128">
        <v>3.43</v>
      </c>
      <c r="C112" s="129">
        <f t="shared" si="29"/>
        <v>3.43</v>
      </c>
      <c r="D112" s="129">
        <f t="shared" si="29"/>
        <v>3.43</v>
      </c>
      <c r="E112" s="129">
        <f t="shared" si="29"/>
        <v>3.43</v>
      </c>
      <c r="F112" s="129">
        <f t="shared" si="29"/>
        <v>3.43</v>
      </c>
      <c r="G112" s="129">
        <f t="shared" si="29"/>
        <v>3.43</v>
      </c>
      <c r="H112" s="129">
        <f t="shared" si="29"/>
        <v>3.43</v>
      </c>
      <c r="I112" s="129">
        <f t="shared" si="29"/>
        <v>3.43</v>
      </c>
      <c r="J112" s="129">
        <f t="shared" si="29"/>
        <v>3.43</v>
      </c>
      <c r="K112" s="129">
        <f t="shared" si="29"/>
        <v>3.43</v>
      </c>
      <c r="L112" s="129">
        <f t="shared" si="29"/>
        <v>3.43</v>
      </c>
      <c r="M112" s="129">
        <f t="shared" si="29"/>
        <v>3.43</v>
      </c>
      <c r="N112" s="129">
        <f t="shared" si="29"/>
        <v>3.43</v>
      </c>
      <c r="O112" s="129">
        <f t="shared" si="29"/>
        <v>3.43</v>
      </c>
      <c r="P112" s="129">
        <f t="shared" si="29"/>
        <v>3.43</v>
      </c>
      <c r="Q112" s="129">
        <f t="shared" si="29"/>
        <v>3.43</v>
      </c>
      <c r="R112" s="129">
        <f t="shared" si="29"/>
        <v>3.43</v>
      </c>
      <c r="S112" s="129">
        <f t="shared" si="30"/>
        <v>3.43</v>
      </c>
      <c r="T112" s="129">
        <f t="shared" si="30"/>
        <v>3.43</v>
      </c>
      <c r="U112" s="129">
        <f t="shared" si="30"/>
        <v>3.43</v>
      </c>
      <c r="V112" s="129">
        <f t="shared" si="30"/>
        <v>3.43</v>
      </c>
      <c r="W112" s="129">
        <f t="shared" si="30"/>
        <v>3.43</v>
      </c>
      <c r="X112" s="129">
        <f t="shared" si="30"/>
        <v>3.43</v>
      </c>
      <c r="Y112" s="129">
        <f t="shared" si="30"/>
        <v>3.43</v>
      </c>
      <c r="Z112" s="129">
        <f t="shared" si="30"/>
        <v>3.43</v>
      </c>
      <c r="AA112" s="129">
        <f t="shared" si="30"/>
        <v>3.43</v>
      </c>
      <c r="AB112" s="129">
        <f t="shared" si="30"/>
        <v>3.43</v>
      </c>
      <c r="AC112" s="129">
        <f t="shared" si="30"/>
        <v>3.43</v>
      </c>
      <c r="AD112" s="129">
        <f t="shared" si="30"/>
        <v>3.43</v>
      </c>
      <c r="AE112" s="129">
        <f t="shared" si="30"/>
        <v>3.43</v>
      </c>
      <c r="AF112" s="129">
        <f t="shared" si="30"/>
        <v>3.43</v>
      </c>
      <c r="AG112" s="171">
        <v>7.6</v>
      </c>
      <c r="AH112" s="51"/>
      <c r="AI112" s="52"/>
      <c r="AK112" s="53"/>
    </row>
    <row r="113" spans="1:37" x14ac:dyDescent="0.25">
      <c r="A113" s="118" t="s">
        <v>116</v>
      </c>
      <c r="B113" s="128">
        <v>2.96</v>
      </c>
      <c r="C113" s="129">
        <f t="shared" si="29"/>
        <v>2.96</v>
      </c>
      <c r="D113" s="129">
        <f t="shared" si="29"/>
        <v>2.96</v>
      </c>
      <c r="E113" s="129">
        <f t="shared" si="29"/>
        <v>2.96</v>
      </c>
      <c r="F113" s="129">
        <f t="shared" si="29"/>
        <v>2.96</v>
      </c>
      <c r="G113" s="129">
        <f t="shared" si="29"/>
        <v>2.96</v>
      </c>
      <c r="H113" s="129">
        <f t="shared" si="29"/>
        <v>2.96</v>
      </c>
      <c r="I113" s="129">
        <f t="shared" si="29"/>
        <v>2.96</v>
      </c>
      <c r="J113" s="129">
        <f t="shared" si="29"/>
        <v>2.96</v>
      </c>
      <c r="K113" s="129">
        <f t="shared" si="29"/>
        <v>2.96</v>
      </c>
      <c r="L113" s="129">
        <f t="shared" si="29"/>
        <v>2.96</v>
      </c>
      <c r="M113" s="129">
        <f t="shared" si="29"/>
        <v>2.96</v>
      </c>
      <c r="N113" s="129">
        <f t="shared" si="29"/>
        <v>2.96</v>
      </c>
      <c r="O113" s="129">
        <f t="shared" si="29"/>
        <v>2.96</v>
      </c>
      <c r="P113" s="129">
        <f t="shared" si="29"/>
        <v>2.96</v>
      </c>
      <c r="Q113" s="129">
        <f t="shared" si="29"/>
        <v>2.96</v>
      </c>
      <c r="R113" s="129">
        <f t="shared" si="29"/>
        <v>2.96</v>
      </c>
      <c r="S113" s="129">
        <f t="shared" si="30"/>
        <v>2.96</v>
      </c>
      <c r="T113" s="129">
        <f t="shared" si="30"/>
        <v>2.96</v>
      </c>
      <c r="U113" s="129">
        <f t="shared" si="30"/>
        <v>2.96</v>
      </c>
      <c r="V113" s="129">
        <f t="shared" si="30"/>
        <v>2.96</v>
      </c>
      <c r="W113" s="129">
        <f t="shared" si="30"/>
        <v>2.96</v>
      </c>
      <c r="X113" s="129">
        <f t="shared" si="30"/>
        <v>2.96</v>
      </c>
      <c r="Y113" s="129">
        <f t="shared" si="30"/>
        <v>2.96</v>
      </c>
      <c r="Z113" s="129">
        <f t="shared" si="30"/>
        <v>2.96</v>
      </c>
      <c r="AA113" s="129">
        <f t="shared" si="30"/>
        <v>2.96</v>
      </c>
      <c r="AB113" s="129">
        <f t="shared" si="30"/>
        <v>2.96</v>
      </c>
      <c r="AC113" s="129">
        <f t="shared" si="30"/>
        <v>2.96</v>
      </c>
      <c r="AD113" s="129">
        <f t="shared" si="30"/>
        <v>2.96</v>
      </c>
      <c r="AE113" s="129">
        <f t="shared" si="30"/>
        <v>2.96</v>
      </c>
      <c r="AF113" s="129">
        <f t="shared" si="30"/>
        <v>2.96</v>
      </c>
      <c r="AG113" s="171">
        <v>7.5</v>
      </c>
      <c r="AH113" s="51"/>
      <c r="AI113" s="52"/>
      <c r="AK113" s="53"/>
    </row>
    <row r="114" spans="1:37" x14ac:dyDescent="0.25">
      <c r="A114" s="118" t="s">
        <v>117</v>
      </c>
      <c r="B114" s="128">
        <v>8</v>
      </c>
      <c r="C114" s="129">
        <f t="shared" si="29"/>
        <v>8</v>
      </c>
      <c r="D114" s="129">
        <f t="shared" si="29"/>
        <v>8</v>
      </c>
      <c r="E114" s="129">
        <f t="shared" si="29"/>
        <v>8</v>
      </c>
      <c r="F114" s="129">
        <f t="shared" si="29"/>
        <v>8</v>
      </c>
      <c r="G114" s="129">
        <f t="shared" si="29"/>
        <v>8</v>
      </c>
      <c r="H114" s="129">
        <f t="shared" si="29"/>
        <v>8</v>
      </c>
      <c r="I114" s="129">
        <f t="shared" si="29"/>
        <v>8</v>
      </c>
      <c r="J114" s="129">
        <f t="shared" si="29"/>
        <v>8</v>
      </c>
      <c r="K114" s="129">
        <f t="shared" si="29"/>
        <v>8</v>
      </c>
      <c r="L114" s="129">
        <f t="shared" si="29"/>
        <v>8</v>
      </c>
      <c r="M114" s="129">
        <f t="shared" si="29"/>
        <v>8</v>
      </c>
      <c r="N114" s="129">
        <f t="shared" si="29"/>
        <v>8</v>
      </c>
      <c r="O114" s="129">
        <f t="shared" si="29"/>
        <v>8</v>
      </c>
      <c r="P114" s="129">
        <f t="shared" si="29"/>
        <v>8</v>
      </c>
      <c r="Q114" s="129">
        <f t="shared" si="29"/>
        <v>8</v>
      </c>
      <c r="R114" s="129">
        <f t="shared" si="29"/>
        <v>8</v>
      </c>
      <c r="S114" s="129">
        <f t="shared" si="30"/>
        <v>8</v>
      </c>
      <c r="T114" s="129">
        <f t="shared" si="30"/>
        <v>8</v>
      </c>
      <c r="U114" s="129">
        <f t="shared" si="30"/>
        <v>8</v>
      </c>
      <c r="V114" s="129">
        <f t="shared" si="30"/>
        <v>8</v>
      </c>
      <c r="W114" s="129">
        <f t="shared" si="30"/>
        <v>8</v>
      </c>
      <c r="X114" s="129">
        <f t="shared" si="30"/>
        <v>8</v>
      </c>
      <c r="Y114" s="129">
        <f t="shared" si="30"/>
        <v>8</v>
      </c>
      <c r="Z114" s="129">
        <f t="shared" si="30"/>
        <v>8</v>
      </c>
      <c r="AA114" s="129">
        <f t="shared" si="30"/>
        <v>8</v>
      </c>
      <c r="AB114" s="129">
        <f t="shared" si="30"/>
        <v>8</v>
      </c>
      <c r="AC114" s="129">
        <f t="shared" si="30"/>
        <v>8</v>
      </c>
      <c r="AD114" s="129">
        <f t="shared" si="30"/>
        <v>8</v>
      </c>
      <c r="AE114" s="129">
        <f t="shared" si="30"/>
        <v>8</v>
      </c>
      <c r="AF114" s="129">
        <f t="shared" si="30"/>
        <v>8</v>
      </c>
      <c r="AG114" s="171">
        <v>7.5</v>
      </c>
      <c r="AH114" s="51"/>
      <c r="AI114" s="52"/>
      <c r="AK114" s="53"/>
    </row>
    <row r="115" spans="1:37" x14ac:dyDescent="0.25">
      <c r="A115" s="118" t="s">
        <v>118</v>
      </c>
      <c r="B115" s="128">
        <v>7</v>
      </c>
      <c r="C115" s="129">
        <f>B115</f>
        <v>7</v>
      </c>
      <c r="D115" s="129">
        <f t="shared" si="29"/>
        <v>7</v>
      </c>
      <c r="E115" s="129">
        <f t="shared" si="29"/>
        <v>7</v>
      </c>
      <c r="F115" s="129">
        <f t="shared" si="29"/>
        <v>7</v>
      </c>
      <c r="G115" s="129">
        <f t="shared" si="29"/>
        <v>7</v>
      </c>
      <c r="H115" s="129">
        <f t="shared" si="29"/>
        <v>7</v>
      </c>
      <c r="I115" s="129">
        <f t="shared" si="29"/>
        <v>7</v>
      </c>
      <c r="J115" s="129">
        <f t="shared" si="29"/>
        <v>7</v>
      </c>
      <c r="K115" s="129">
        <f t="shared" si="29"/>
        <v>7</v>
      </c>
      <c r="L115" s="129">
        <f t="shared" si="29"/>
        <v>7</v>
      </c>
      <c r="M115" s="129">
        <f t="shared" si="29"/>
        <v>7</v>
      </c>
      <c r="N115" s="129">
        <f t="shared" si="29"/>
        <v>7</v>
      </c>
      <c r="O115" s="129">
        <f t="shared" si="29"/>
        <v>7</v>
      </c>
      <c r="P115" s="129">
        <f t="shared" si="29"/>
        <v>7</v>
      </c>
      <c r="Q115" s="129">
        <f t="shared" si="29"/>
        <v>7</v>
      </c>
      <c r="R115" s="129">
        <f t="shared" si="29"/>
        <v>7</v>
      </c>
      <c r="S115" s="129">
        <f t="shared" si="30"/>
        <v>7</v>
      </c>
      <c r="T115" s="129">
        <f t="shared" si="30"/>
        <v>7</v>
      </c>
      <c r="U115" s="129">
        <f t="shared" si="30"/>
        <v>7</v>
      </c>
      <c r="V115" s="129">
        <f t="shared" si="30"/>
        <v>7</v>
      </c>
      <c r="W115" s="129">
        <f t="shared" si="30"/>
        <v>7</v>
      </c>
      <c r="X115" s="129">
        <f t="shared" si="30"/>
        <v>7</v>
      </c>
      <c r="Y115" s="129">
        <f t="shared" si="30"/>
        <v>7</v>
      </c>
      <c r="Z115" s="129">
        <f t="shared" si="30"/>
        <v>7</v>
      </c>
      <c r="AA115" s="129">
        <f t="shared" si="30"/>
        <v>7</v>
      </c>
      <c r="AB115" s="129">
        <f t="shared" si="30"/>
        <v>7</v>
      </c>
      <c r="AC115" s="129">
        <f t="shared" si="30"/>
        <v>7</v>
      </c>
      <c r="AD115" s="129">
        <f t="shared" si="30"/>
        <v>7</v>
      </c>
      <c r="AE115" s="129">
        <f t="shared" si="30"/>
        <v>7</v>
      </c>
      <c r="AF115" s="129">
        <f t="shared" si="30"/>
        <v>7</v>
      </c>
      <c r="AG115" s="171">
        <v>7</v>
      </c>
      <c r="AH115" s="51"/>
      <c r="AI115" s="52"/>
      <c r="AK115" s="53"/>
    </row>
    <row r="116" spans="1:37" x14ac:dyDescent="0.25">
      <c r="A116" s="118" t="s">
        <v>119</v>
      </c>
      <c r="B116" s="128">
        <v>3.47</v>
      </c>
      <c r="C116" s="129">
        <f t="shared" ref="C116:R125" si="31">B116</f>
        <v>3.47</v>
      </c>
      <c r="D116" s="129">
        <f t="shared" si="31"/>
        <v>3.47</v>
      </c>
      <c r="E116" s="129">
        <f t="shared" si="31"/>
        <v>3.47</v>
      </c>
      <c r="F116" s="129">
        <f t="shared" si="31"/>
        <v>3.47</v>
      </c>
      <c r="G116" s="129">
        <f t="shared" si="31"/>
        <v>3.47</v>
      </c>
      <c r="H116" s="129">
        <f t="shared" si="31"/>
        <v>3.47</v>
      </c>
      <c r="I116" s="129">
        <f t="shared" si="31"/>
        <v>3.47</v>
      </c>
      <c r="J116" s="129">
        <f t="shared" si="31"/>
        <v>3.47</v>
      </c>
      <c r="K116" s="129">
        <f t="shared" si="31"/>
        <v>3.47</v>
      </c>
      <c r="L116" s="129">
        <f t="shared" si="31"/>
        <v>3.47</v>
      </c>
      <c r="M116" s="129">
        <f t="shared" si="31"/>
        <v>3.47</v>
      </c>
      <c r="N116" s="129">
        <f t="shared" si="31"/>
        <v>3.47</v>
      </c>
      <c r="O116" s="129">
        <f t="shared" si="31"/>
        <v>3.47</v>
      </c>
      <c r="P116" s="129">
        <f t="shared" si="31"/>
        <v>3.47</v>
      </c>
      <c r="Q116" s="129">
        <f t="shared" si="31"/>
        <v>3.47</v>
      </c>
      <c r="R116" s="129">
        <f t="shared" si="31"/>
        <v>3.47</v>
      </c>
      <c r="S116" s="129">
        <f t="shared" si="30"/>
        <v>3.47</v>
      </c>
      <c r="T116" s="129">
        <f t="shared" si="30"/>
        <v>3.47</v>
      </c>
      <c r="U116" s="129">
        <f t="shared" si="30"/>
        <v>3.47</v>
      </c>
      <c r="V116" s="129">
        <f t="shared" si="30"/>
        <v>3.47</v>
      </c>
      <c r="W116" s="129">
        <f t="shared" si="30"/>
        <v>3.47</v>
      </c>
      <c r="X116" s="129">
        <f t="shared" si="30"/>
        <v>3.47</v>
      </c>
      <c r="Y116" s="129">
        <f t="shared" si="30"/>
        <v>3.47</v>
      </c>
      <c r="Z116" s="129">
        <f t="shared" si="30"/>
        <v>3.47</v>
      </c>
      <c r="AA116" s="129">
        <f t="shared" si="30"/>
        <v>3.47</v>
      </c>
      <c r="AB116" s="129">
        <f t="shared" si="30"/>
        <v>3.47</v>
      </c>
      <c r="AC116" s="129">
        <f t="shared" si="30"/>
        <v>3.47</v>
      </c>
      <c r="AD116" s="129">
        <f t="shared" si="30"/>
        <v>3.47</v>
      </c>
      <c r="AE116" s="129">
        <f t="shared" si="30"/>
        <v>3.47</v>
      </c>
      <c r="AF116" s="129">
        <f t="shared" si="30"/>
        <v>3.47</v>
      </c>
      <c r="AG116" s="171">
        <v>7</v>
      </c>
      <c r="AH116" s="51"/>
      <c r="AI116" s="52"/>
      <c r="AK116" s="53"/>
    </row>
    <row r="117" spans="1:37" x14ac:dyDescent="0.25">
      <c r="A117" s="118" t="s">
        <v>120</v>
      </c>
      <c r="B117" s="128">
        <v>2.1</v>
      </c>
      <c r="C117" s="129">
        <f t="shared" si="31"/>
        <v>2.1</v>
      </c>
      <c r="D117" s="129">
        <f t="shared" si="31"/>
        <v>2.1</v>
      </c>
      <c r="E117" s="129">
        <f t="shared" si="31"/>
        <v>2.1</v>
      </c>
      <c r="F117" s="129">
        <f t="shared" si="31"/>
        <v>2.1</v>
      </c>
      <c r="G117" s="129">
        <f t="shared" si="31"/>
        <v>2.1</v>
      </c>
      <c r="H117" s="129">
        <f t="shared" si="31"/>
        <v>2.1</v>
      </c>
      <c r="I117" s="129">
        <f t="shared" si="31"/>
        <v>2.1</v>
      </c>
      <c r="J117" s="129">
        <f t="shared" si="31"/>
        <v>2.1</v>
      </c>
      <c r="K117" s="129">
        <f t="shared" si="31"/>
        <v>2.1</v>
      </c>
      <c r="L117" s="129">
        <f t="shared" si="31"/>
        <v>2.1</v>
      </c>
      <c r="M117" s="129">
        <f t="shared" si="31"/>
        <v>2.1</v>
      </c>
      <c r="N117" s="129">
        <f t="shared" si="31"/>
        <v>2.1</v>
      </c>
      <c r="O117" s="129">
        <f t="shared" si="31"/>
        <v>2.1</v>
      </c>
      <c r="P117" s="129">
        <f t="shared" si="31"/>
        <v>2.1</v>
      </c>
      <c r="Q117" s="129">
        <f t="shared" si="31"/>
        <v>2.1</v>
      </c>
      <c r="R117" s="129">
        <f t="shared" si="31"/>
        <v>2.1</v>
      </c>
      <c r="S117" s="129">
        <f t="shared" si="30"/>
        <v>2.1</v>
      </c>
      <c r="T117" s="129">
        <f t="shared" si="30"/>
        <v>2.1</v>
      </c>
      <c r="U117" s="129">
        <f t="shared" si="30"/>
        <v>2.1</v>
      </c>
      <c r="V117" s="129">
        <f t="shared" si="30"/>
        <v>2.1</v>
      </c>
      <c r="W117" s="129">
        <f t="shared" si="30"/>
        <v>2.1</v>
      </c>
      <c r="X117" s="129">
        <f t="shared" si="30"/>
        <v>2.1</v>
      </c>
      <c r="Y117" s="129">
        <f t="shared" si="30"/>
        <v>2.1</v>
      </c>
      <c r="Z117" s="129">
        <f t="shared" si="30"/>
        <v>2.1</v>
      </c>
      <c r="AA117" s="129">
        <f t="shared" si="30"/>
        <v>2.1</v>
      </c>
      <c r="AB117" s="129">
        <f t="shared" si="30"/>
        <v>2.1</v>
      </c>
      <c r="AC117" s="129">
        <f t="shared" si="30"/>
        <v>2.1</v>
      </c>
      <c r="AD117" s="129">
        <f t="shared" si="30"/>
        <v>2.1</v>
      </c>
      <c r="AE117" s="129">
        <f t="shared" si="30"/>
        <v>2.1</v>
      </c>
      <c r="AF117" s="129">
        <f t="shared" si="30"/>
        <v>2.1</v>
      </c>
      <c r="AG117" s="171">
        <v>7</v>
      </c>
      <c r="AH117" s="51"/>
      <c r="AI117" s="52"/>
      <c r="AK117" s="53"/>
    </row>
    <row r="118" spans="1:37" x14ac:dyDescent="0.25">
      <c r="A118" s="118" t="s">
        <v>121</v>
      </c>
      <c r="B118" s="128">
        <v>9.3000000000000007</v>
      </c>
      <c r="C118" s="129">
        <f t="shared" si="31"/>
        <v>9.3000000000000007</v>
      </c>
      <c r="D118" s="129">
        <f t="shared" si="31"/>
        <v>9.3000000000000007</v>
      </c>
      <c r="E118" s="129">
        <f t="shared" si="31"/>
        <v>9.3000000000000007</v>
      </c>
      <c r="F118" s="129">
        <f t="shared" si="31"/>
        <v>9.3000000000000007</v>
      </c>
      <c r="G118" s="129">
        <f t="shared" si="31"/>
        <v>9.3000000000000007</v>
      </c>
      <c r="H118" s="129">
        <f t="shared" si="31"/>
        <v>9.3000000000000007</v>
      </c>
      <c r="I118" s="129">
        <f t="shared" si="31"/>
        <v>9.3000000000000007</v>
      </c>
      <c r="J118" s="129">
        <f t="shared" si="31"/>
        <v>9.3000000000000007</v>
      </c>
      <c r="K118" s="129">
        <f t="shared" si="31"/>
        <v>9.3000000000000007</v>
      </c>
      <c r="L118" s="129">
        <f t="shared" si="31"/>
        <v>9.3000000000000007</v>
      </c>
      <c r="M118" s="129">
        <f t="shared" si="31"/>
        <v>9.3000000000000007</v>
      </c>
      <c r="N118" s="129">
        <f t="shared" si="31"/>
        <v>9.3000000000000007</v>
      </c>
      <c r="O118" s="129">
        <f t="shared" si="31"/>
        <v>9.3000000000000007</v>
      </c>
      <c r="P118" s="129">
        <f t="shared" si="31"/>
        <v>9.3000000000000007</v>
      </c>
      <c r="Q118" s="129">
        <f t="shared" si="31"/>
        <v>9.3000000000000007</v>
      </c>
      <c r="R118" s="129">
        <f t="shared" si="31"/>
        <v>9.3000000000000007</v>
      </c>
      <c r="S118" s="129">
        <f t="shared" si="30"/>
        <v>9.3000000000000007</v>
      </c>
      <c r="T118" s="129">
        <f t="shared" si="30"/>
        <v>9.3000000000000007</v>
      </c>
      <c r="U118" s="129">
        <f t="shared" si="30"/>
        <v>9.3000000000000007</v>
      </c>
      <c r="V118" s="129">
        <f t="shared" si="30"/>
        <v>9.3000000000000007</v>
      </c>
      <c r="W118" s="129">
        <f t="shared" si="30"/>
        <v>9.3000000000000007</v>
      </c>
      <c r="X118" s="129">
        <f t="shared" si="30"/>
        <v>9.3000000000000007</v>
      </c>
      <c r="Y118" s="129">
        <f t="shared" si="30"/>
        <v>9.3000000000000007</v>
      </c>
      <c r="Z118" s="129">
        <f t="shared" si="30"/>
        <v>9.3000000000000007</v>
      </c>
      <c r="AA118" s="129">
        <f t="shared" si="30"/>
        <v>9.3000000000000007</v>
      </c>
      <c r="AB118" s="129">
        <f t="shared" si="30"/>
        <v>9.3000000000000007</v>
      </c>
      <c r="AC118" s="129">
        <f t="shared" si="30"/>
        <v>9.3000000000000007</v>
      </c>
      <c r="AD118" s="129">
        <f t="shared" si="30"/>
        <v>9.3000000000000007</v>
      </c>
      <c r="AE118" s="129">
        <f t="shared" si="30"/>
        <v>9.3000000000000007</v>
      </c>
      <c r="AF118" s="129">
        <f t="shared" si="30"/>
        <v>9.3000000000000007</v>
      </c>
      <c r="AG118" s="171">
        <v>7</v>
      </c>
      <c r="AH118" s="51"/>
      <c r="AI118" s="52"/>
      <c r="AK118" s="53"/>
    </row>
    <row r="119" spans="1:37" x14ac:dyDescent="0.25">
      <c r="A119" s="118" t="s">
        <v>122</v>
      </c>
      <c r="B119" s="128">
        <v>0</v>
      </c>
      <c r="C119" s="129">
        <f t="shared" si="31"/>
        <v>0</v>
      </c>
      <c r="D119" s="129">
        <f t="shared" si="31"/>
        <v>0</v>
      </c>
      <c r="E119" s="129">
        <f t="shared" si="31"/>
        <v>0</v>
      </c>
      <c r="F119" s="129">
        <f t="shared" si="31"/>
        <v>0</v>
      </c>
      <c r="G119" s="129">
        <f t="shared" si="31"/>
        <v>0</v>
      </c>
      <c r="H119" s="129">
        <f t="shared" si="31"/>
        <v>0</v>
      </c>
      <c r="I119" s="129">
        <f t="shared" si="31"/>
        <v>0</v>
      </c>
      <c r="J119" s="129">
        <f t="shared" si="31"/>
        <v>0</v>
      </c>
      <c r="K119" s="129">
        <f t="shared" si="31"/>
        <v>0</v>
      </c>
      <c r="L119" s="129">
        <f t="shared" si="31"/>
        <v>0</v>
      </c>
      <c r="M119" s="129">
        <f t="shared" si="31"/>
        <v>0</v>
      </c>
      <c r="N119" s="129">
        <f t="shared" si="31"/>
        <v>0</v>
      </c>
      <c r="O119" s="129">
        <f t="shared" si="31"/>
        <v>0</v>
      </c>
      <c r="P119" s="129">
        <f t="shared" si="31"/>
        <v>0</v>
      </c>
      <c r="Q119" s="129">
        <f t="shared" si="31"/>
        <v>0</v>
      </c>
      <c r="R119" s="129">
        <f t="shared" si="31"/>
        <v>0</v>
      </c>
      <c r="S119" s="129">
        <f t="shared" si="30"/>
        <v>0</v>
      </c>
      <c r="T119" s="129">
        <f t="shared" si="30"/>
        <v>0</v>
      </c>
      <c r="U119" s="129">
        <f t="shared" si="30"/>
        <v>0</v>
      </c>
      <c r="V119" s="129">
        <f t="shared" si="30"/>
        <v>0</v>
      </c>
      <c r="W119" s="129">
        <f t="shared" si="30"/>
        <v>0</v>
      </c>
      <c r="X119" s="129">
        <f t="shared" si="30"/>
        <v>0</v>
      </c>
      <c r="Y119" s="129">
        <f t="shared" si="30"/>
        <v>0</v>
      </c>
      <c r="Z119" s="129">
        <f t="shared" si="30"/>
        <v>0</v>
      </c>
      <c r="AA119" s="129">
        <f t="shared" si="30"/>
        <v>0</v>
      </c>
      <c r="AB119" s="129">
        <f t="shared" si="30"/>
        <v>0</v>
      </c>
      <c r="AC119" s="129">
        <f t="shared" si="30"/>
        <v>0</v>
      </c>
      <c r="AD119" s="129">
        <f t="shared" si="30"/>
        <v>0</v>
      </c>
      <c r="AE119" s="129">
        <f t="shared" si="30"/>
        <v>0</v>
      </c>
      <c r="AF119" s="129">
        <f t="shared" si="30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123</v>
      </c>
      <c r="B120" s="128">
        <v>0</v>
      </c>
      <c r="C120" s="129">
        <f t="shared" si="31"/>
        <v>0</v>
      </c>
      <c r="D120" s="129">
        <f t="shared" si="31"/>
        <v>0</v>
      </c>
      <c r="E120" s="129">
        <f t="shared" si="31"/>
        <v>0</v>
      </c>
      <c r="F120" s="129">
        <f t="shared" si="31"/>
        <v>0</v>
      </c>
      <c r="G120" s="129">
        <f t="shared" si="31"/>
        <v>0</v>
      </c>
      <c r="H120" s="129">
        <f t="shared" si="31"/>
        <v>0</v>
      </c>
      <c r="I120" s="129">
        <f t="shared" si="31"/>
        <v>0</v>
      </c>
      <c r="J120" s="129">
        <f t="shared" si="31"/>
        <v>0</v>
      </c>
      <c r="K120" s="129">
        <f t="shared" si="31"/>
        <v>0</v>
      </c>
      <c r="L120" s="129">
        <f t="shared" si="31"/>
        <v>0</v>
      </c>
      <c r="M120" s="129">
        <f t="shared" si="31"/>
        <v>0</v>
      </c>
      <c r="N120" s="129">
        <f t="shared" si="31"/>
        <v>0</v>
      </c>
      <c r="O120" s="129">
        <f t="shared" si="31"/>
        <v>0</v>
      </c>
      <c r="P120" s="129">
        <f t="shared" si="31"/>
        <v>0</v>
      </c>
      <c r="Q120" s="129">
        <f t="shared" si="31"/>
        <v>0</v>
      </c>
      <c r="R120" s="129">
        <f t="shared" si="31"/>
        <v>0</v>
      </c>
      <c r="S120" s="129">
        <f t="shared" si="30"/>
        <v>0</v>
      </c>
      <c r="T120" s="129">
        <f t="shared" si="30"/>
        <v>0</v>
      </c>
      <c r="U120" s="129">
        <f t="shared" si="30"/>
        <v>0</v>
      </c>
      <c r="V120" s="129">
        <f t="shared" si="30"/>
        <v>0</v>
      </c>
      <c r="W120" s="129">
        <f t="shared" si="30"/>
        <v>0</v>
      </c>
      <c r="X120" s="129">
        <f t="shared" si="30"/>
        <v>0</v>
      </c>
      <c r="Y120" s="129">
        <f t="shared" si="30"/>
        <v>0</v>
      </c>
      <c r="Z120" s="129">
        <f t="shared" si="30"/>
        <v>0</v>
      </c>
      <c r="AA120" s="129">
        <f t="shared" si="30"/>
        <v>0</v>
      </c>
      <c r="AB120" s="129">
        <f t="shared" si="30"/>
        <v>0</v>
      </c>
      <c r="AC120" s="129">
        <f t="shared" si="30"/>
        <v>0</v>
      </c>
      <c r="AD120" s="129">
        <f t="shared" si="30"/>
        <v>0</v>
      </c>
      <c r="AE120" s="129">
        <f t="shared" si="30"/>
        <v>0</v>
      </c>
      <c r="AF120" s="129">
        <f t="shared" si="30"/>
        <v>0</v>
      </c>
      <c r="AG120" s="171">
        <v>6.6</v>
      </c>
      <c r="AH120" s="51"/>
      <c r="AI120" s="52"/>
      <c r="AK120" s="53"/>
    </row>
    <row r="121" spans="1:37" x14ac:dyDescent="0.25">
      <c r="A121" s="118" t="s">
        <v>124</v>
      </c>
      <c r="B121" s="128">
        <v>5</v>
      </c>
      <c r="C121" s="129">
        <f t="shared" si="31"/>
        <v>5</v>
      </c>
      <c r="D121" s="129">
        <f t="shared" si="31"/>
        <v>5</v>
      </c>
      <c r="E121" s="129">
        <f t="shared" si="31"/>
        <v>5</v>
      </c>
      <c r="F121" s="129">
        <f t="shared" si="31"/>
        <v>5</v>
      </c>
      <c r="G121" s="129">
        <f t="shared" si="31"/>
        <v>5</v>
      </c>
      <c r="H121" s="129">
        <f t="shared" si="31"/>
        <v>5</v>
      </c>
      <c r="I121" s="129">
        <f t="shared" si="31"/>
        <v>5</v>
      </c>
      <c r="J121" s="129">
        <f t="shared" si="31"/>
        <v>5</v>
      </c>
      <c r="K121" s="129">
        <f t="shared" si="31"/>
        <v>5</v>
      </c>
      <c r="L121" s="129">
        <f t="shared" si="31"/>
        <v>5</v>
      </c>
      <c r="M121" s="129">
        <f t="shared" si="31"/>
        <v>5</v>
      </c>
      <c r="N121" s="129">
        <f t="shared" si="31"/>
        <v>5</v>
      </c>
      <c r="O121" s="129">
        <f t="shared" si="31"/>
        <v>5</v>
      </c>
      <c r="P121" s="129">
        <f t="shared" si="31"/>
        <v>5</v>
      </c>
      <c r="Q121" s="129">
        <f t="shared" si="31"/>
        <v>5</v>
      </c>
      <c r="R121" s="129">
        <f t="shared" si="31"/>
        <v>5</v>
      </c>
      <c r="S121" s="129">
        <f t="shared" si="30"/>
        <v>5</v>
      </c>
      <c r="T121" s="129">
        <f t="shared" si="30"/>
        <v>5</v>
      </c>
      <c r="U121" s="129">
        <f t="shared" si="30"/>
        <v>5</v>
      </c>
      <c r="V121" s="129">
        <f t="shared" si="30"/>
        <v>5</v>
      </c>
      <c r="W121" s="129">
        <f t="shared" si="30"/>
        <v>5</v>
      </c>
      <c r="X121" s="129">
        <f t="shared" si="30"/>
        <v>5</v>
      </c>
      <c r="Y121" s="129">
        <f t="shared" si="30"/>
        <v>5</v>
      </c>
      <c r="Z121" s="129">
        <f t="shared" si="30"/>
        <v>5</v>
      </c>
      <c r="AA121" s="129">
        <f t="shared" si="30"/>
        <v>5</v>
      </c>
      <c r="AB121" s="129">
        <f t="shared" si="30"/>
        <v>5</v>
      </c>
      <c r="AC121" s="129">
        <f t="shared" si="30"/>
        <v>5</v>
      </c>
      <c r="AD121" s="129">
        <f t="shared" si="30"/>
        <v>5</v>
      </c>
      <c r="AE121" s="129">
        <f t="shared" si="30"/>
        <v>5</v>
      </c>
      <c r="AF121" s="129">
        <f t="shared" si="30"/>
        <v>5</v>
      </c>
      <c r="AG121" s="171">
        <v>6.4</v>
      </c>
      <c r="AH121" s="51"/>
      <c r="AI121" s="52"/>
      <c r="AK121" s="53"/>
    </row>
    <row r="122" spans="1:37" x14ac:dyDescent="0.25">
      <c r="A122" s="118" t="s">
        <v>125</v>
      </c>
      <c r="B122" s="128">
        <v>1</v>
      </c>
      <c r="C122" s="129">
        <f t="shared" si="31"/>
        <v>1</v>
      </c>
      <c r="D122" s="129">
        <f t="shared" si="31"/>
        <v>1</v>
      </c>
      <c r="E122" s="129">
        <f t="shared" si="31"/>
        <v>1</v>
      </c>
      <c r="F122" s="129">
        <f t="shared" si="31"/>
        <v>1</v>
      </c>
      <c r="G122" s="129">
        <f t="shared" si="31"/>
        <v>1</v>
      </c>
      <c r="H122" s="129">
        <f t="shared" si="31"/>
        <v>1</v>
      </c>
      <c r="I122" s="129">
        <f t="shared" si="31"/>
        <v>1</v>
      </c>
      <c r="J122" s="129">
        <f t="shared" si="31"/>
        <v>1</v>
      </c>
      <c r="K122" s="129">
        <f t="shared" si="31"/>
        <v>1</v>
      </c>
      <c r="L122" s="129">
        <f t="shared" si="31"/>
        <v>1</v>
      </c>
      <c r="M122" s="129">
        <f t="shared" si="31"/>
        <v>1</v>
      </c>
      <c r="N122" s="129">
        <f t="shared" si="31"/>
        <v>1</v>
      </c>
      <c r="O122" s="129">
        <f t="shared" si="31"/>
        <v>1</v>
      </c>
      <c r="P122" s="129">
        <f t="shared" si="31"/>
        <v>1</v>
      </c>
      <c r="Q122" s="129">
        <f t="shared" si="31"/>
        <v>1</v>
      </c>
      <c r="R122" s="129">
        <f t="shared" si="31"/>
        <v>1</v>
      </c>
      <c r="S122" s="129">
        <f t="shared" si="30"/>
        <v>1</v>
      </c>
      <c r="T122" s="129">
        <f t="shared" si="30"/>
        <v>1</v>
      </c>
      <c r="U122" s="129">
        <f t="shared" si="30"/>
        <v>1</v>
      </c>
      <c r="V122" s="129">
        <f t="shared" si="30"/>
        <v>1</v>
      </c>
      <c r="W122" s="129">
        <f t="shared" si="30"/>
        <v>1</v>
      </c>
      <c r="X122" s="129">
        <f t="shared" si="30"/>
        <v>1</v>
      </c>
      <c r="Y122" s="129">
        <f t="shared" si="30"/>
        <v>1</v>
      </c>
      <c r="Z122" s="129">
        <f t="shared" si="30"/>
        <v>1</v>
      </c>
      <c r="AA122" s="129">
        <f t="shared" si="30"/>
        <v>1</v>
      </c>
      <c r="AB122" s="129">
        <f t="shared" si="30"/>
        <v>1</v>
      </c>
      <c r="AC122" s="129">
        <f t="shared" si="30"/>
        <v>1</v>
      </c>
      <c r="AD122" s="129">
        <f t="shared" si="30"/>
        <v>1</v>
      </c>
      <c r="AE122" s="129">
        <f t="shared" si="30"/>
        <v>1</v>
      </c>
      <c r="AF122" s="129">
        <f t="shared" si="30"/>
        <v>1</v>
      </c>
      <c r="AG122" s="171">
        <v>6</v>
      </c>
      <c r="AH122" s="51"/>
      <c r="AI122" s="52"/>
      <c r="AK122" s="53"/>
    </row>
    <row r="123" spans="1:37" x14ac:dyDescent="0.25">
      <c r="A123" s="118" t="s">
        <v>126</v>
      </c>
      <c r="B123" s="128">
        <v>1.58</v>
      </c>
      <c r="C123" s="129">
        <f t="shared" si="31"/>
        <v>1.58</v>
      </c>
      <c r="D123" s="129">
        <f t="shared" si="31"/>
        <v>1.58</v>
      </c>
      <c r="E123" s="129">
        <f t="shared" si="31"/>
        <v>1.58</v>
      </c>
      <c r="F123" s="129">
        <f t="shared" si="31"/>
        <v>1.58</v>
      </c>
      <c r="G123" s="129">
        <f t="shared" si="31"/>
        <v>1.58</v>
      </c>
      <c r="H123" s="129">
        <f t="shared" si="31"/>
        <v>1.58</v>
      </c>
      <c r="I123" s="129">
        <f t="shared" si="31"/>
        <v>1.58</v>
      </c>
      <c r="J123" s="129">
        <f t="shared" si="31"/>
        <v>1.58</v>
      </c>
      <c r="K123" s="129">
        <f t="shared" si="31"/>
        <v>1.58</v>
      </c>
      <c r="L123" s="129">
        <f t="shared" si="31"/>
        <v>1.58</v>
      </c>
      <c r="M123" s="129">
        <f t="shared" si="31"/>
        <v>1.58</v>
      </c>
      <c r="N123" s="129">
        <f t="shared" si="31"/>
        <v>1.58</v>
      </c>
      <c r="O123" s="129">
        <f t="shared" si="31"/>
        <v>1.58</v>
      </c>
      <c r="P123" s="129">
        <f t="shared" si="31"/>
        <v>1.58</v>
      </c>
      <c r="Q123" s="129">
        <f t="shared" si="31"/>
        <v>1.58</v>
      </c>
      <c r="R123" s="129">
        <f t="shared" si="31"/>
        <v>1.58</v>
      </c>
      <c r="S123" s="129">
        <f t="shared" si="30"/>
        <v>1.58</v>
      </c>
      <c r="T123" s="129">
        <f t="shared" si="30"/>
        <v>1.58</v>
      </c>
      <c r="U123" s="129">
        <f t="shared" si="30"/>
        <v>1.58</v>
      </c>
      <c r="V123" s="129">
        <f t="shared" si="30"/>
        <v>1.58</v>
      </c>
      <c r="W123" s="129">
        <f t="shared" si="30"/>
        <v>1.58</v>
      </c>
      <c r="X123" s="129">
        <f t="shared" si="30"/>
        <v>1.58</v>
      </c>
      <c r="Y123" s="129">
        <f t="shared" si="30"/>
        <v>1.58</v>
      </c>
      <c r="Z123" s="129">
        <f t="shared" si="30"/>
        <v>1.58</v>
      </c>
      <c r="AA123" s="129">
        <f t="shared" si="30"/>
        <v>1.58</v>
      </c>
      <c r="AB123" s="129">
        <f t="shared" si="30"/>
        <v>1.58</v>
      </c>
      <c r="AC123" s="129">
        <f t="shared" si="30"/>
        <v>1.58</v>
      </c>
      <c r="AD123" s="129">
        <f t="shared" si="30"/>
        <v>1.58</v>
      </c>
      <c r="AE123" s="129">
        <f t="shared" si="30"/>
        <v>1.58</v>
      </c>
      <c r="AF123" s="129">
        <f t="shared" si="30"/>
        <v>1.58</v>
      </c>
      <c r="AG123" s="171">
        <v>5.0999999999999996</v>
      </c>
      <c r="AH123" s="51"/>
      <c r="AI123" s="52"/>
      <c r="AK123" s="53"/>
    </row>
    <row r="124" spans="1:37" x14ac:dyDescent="0.25">
      <c r="A124" s="118" t="s">
        <v>127</v>
      </c>
      <c r="B124" s="128">
        <v>1.46</v>
      </c>
      <c r="C124" s="129">
        <f t="shared" si="31"/>
        <v>1.46</v>
      </c>
      <c r="D124" s="129">
        <f t="shared" si="31"/>
        <v>1.46</v>
      </c>
      <c r="E124" s="129">
        <f t="shared" si="31"/>
        <v>1.46</v>
      </c>
      <c r="F124" s="129">
        <f t="shared" si="31"/>
        <v>1.46</v>
      </c>
      <c r="G124" s="129">
        <f t="shared" si="31"/>
        <v>1.46</v>
      </c>
      <c r="H124" s="129">
        <f t="shared" si="31"/>
        <v>1.46</v>
      </c>
      <c r="I124" s="129">
        <f t="shared" si="31"/>
        <v>1.46</v>
      </c>
      <c r="J124" s="129">
        <f t="shared" si="31"/>
        <v>1.46</v>
      </c>
      <c r="K124" s="129">
        <f t="shared" si="31"/>
        <v>1.46</v>
      </c>
      <c r="L124" s="129">
        <f t="shared" si="31"/>
        <v>1.46</v>
      </c>
      <c r="M124" s="129">
        <f t="shared" si="31"/>
        <v>1.46</v>
      </c>
      <c r="N124" s="129">
        <f t="shared" si="31"/>
        <v>1.46</v>
      </c>
      <c r="O124" s="129">
        <f t="shared" si="31"/>
        <v>1.46</v>
      </c>
      <c r="P124" s="129">
        <f t="shared" si="31"/>
        <v>1.46</v>
      </c>
      <c r="Q124" s="129">
        <f t="shared" si="31"/>
        <v>1.46</v>
      </c>
      <c r="R124" s="129">
        <f t="shared" si="31"/>
        <v>1.46</v>
      </c>
      <c r="S124" s="129">
        <f t="shared" ref="S124:AF125" si="32">R124</f>
        <v>1.46</v>
      </c>
      <c r="T124" s="129">
        <f t="shared" si="32"/>
        <v>1.46</v>
      </c>
      <c r="U124" s="129">
        <f t="shared" si="32"/>
        <v>1.46</v>
      </c>
      <c r="V124" s="129">
        <f t="shared" si="32"/>
        <v>1.46</v>
      </c>
      <c r="W124" s="129">
        <f t="shared" si="32"/>
        <v>1.46</v>
      </c>
      <c r="X124" s="129">
        <f t="shared" si="32"/>
        <v>1.46</v>
      </c>
      <c r="Y124" s="129">
        <f t="shared" si="32"/>
        <v>1.46</v>
      </c>
      <c r="Z124" s="129">
        <f t="shared" si="32"/>
        <v>1.46</v>
      </c>
      <c r="AA124" s="129">
        <f t="shared" si="32"/>
        <v>1.46</v>
      </c>
      <c r="AB124" s="129">
        <f t="shared" si="32"/>
        <v>1.46</v>
      </c>
      <c r="AC124" s="129">
        <f t="shared" si="32"/>
        <v>1.46</v>
      </c>
      <c r="AD124" s="129">
        <f t="shared" si="32"/>
        <v>1.46</v>
      </c>
      <c r="AE124" s="129">
        <f t="shared" si="32"/>
        <v>1.46</v>
      </c>
      <c r="AF124" s="129">
        <f t="shared" si="32"/>
        <v>1.46</v>
      </c>
      <c r="AG124" s="171">
        <v>5</v>
      </c>
      <c r="AH124" s="51"/>
      <c r="AI124" s="52"/>
      <c r="AK124" s="53"/>
    </row>
    <row r="125" spans="1:37" x14ac:dyDescent="0.25">
      <c r="A125" s="116" t="s">
        <v>128</v>
      </c>
      <c r="B125" s="128">
        <v>1.48</v>
      </c>
      <c r="C125" s="129">
        <f t="shared" si="31"/>
        <v>1.48</v>
      </c>
      <c r="D125" s="129">
        <f t="shared" si="31"/>
        <v>1.48</v>
      </c>
      <c r="E125" s="129">
        <f t="shared" si="31"/>
        <v>1.48</v>
      </c>
      <c r="F125" s="129">
        <f t="shared" si="31"/>
        <v>1.48</v>
      </c>
      <c r="G125" s="129">
        <f t="shared" si="31"/>
        <v>1.48</v>
      </c>
      <c r="H125" s="129">
        <f t="shared" si="31"/>
        <v>1.48</v>
      </c>
      <c r="I125" s="129">
        <f t="shared" si="31"/>
        <v>1.48</v>
      </c>
      <c r="J125" s="129">
        <f t="shared" si="31"/>
        <v>1.48</v>
      </c>
      <c r="K125" s="129">
        <f t="shared" si="31"/>
        <v>1.48</v>
      </c>
      <c r="L125" s="129">
        <f t="shared" si="31"/>
        <v>1.48</v>
      </c>
      <c r="M125" s="129">
        <f t="shared" si="31"/>
        <v>1.48</v>
      </c>
      <c r="N125" s="129">
        <f t="shared" si="31"/>
        <v>1.48</v>
      </c>
      <c r="O125" s="129">
        <f t="shared" si="31"/>
        <v>1.48</v>
      </c>
      <c r="P125" s="129">
        <f t="shared" si="31"/>
        <v>1.48</v>
      </c>
      <c r="Q125" s="129">
        <f t="shared" si="31"/>
        <v>1.48</v>
      </c>
      <c r="R125" s="129">
        <f t="shared" si="31"/>
        <v>1.48</v>
      </c>
      <c r="S125" s="129">
        <f t="shared" si="32"/>
        <v>1.48</v>
      </c>
      <c r="T125" s="129">
        <f t="shared" si="32"/>
        <v>1.48</v>
      </c>
      <c r="U125" s="129">
        <f t="shared" si="32"/>
        <v>1.48</v>
      </c>
      <c r="V125" s="129">
        <f t="shared" si="32"/>
        <v>1.48</v>
      </c>
      <c r="W125" s="129">
        <f t="shared" si="32"/>
        <v>1.48</v>
      </c>
      <c r="X125" s="129">
        <f t="shared" si="32"/>
        <v>1.48</v>
      </c>
      <c r="Y125" s="129">
        <f t="shared" si="32"/>
        <v>1.48</v>
      </c>
      <c r="Z125" s="129">
        <f t="shared" si="32"/>
        <v>1.48</v>
      </c>
      <c r="AA125" s="129">
        <f t="shared" si="32"/>
        <v>1.48</v>
      </c>
      <c r="AB125" s="129">
        <f t="shared" si="32"/>
        <v>1.48</v>
      </c>
      <c r="AC125" s="129">
        <f t="shared" si="32"/>
        <v>1.48</v>
      </c>
      <c r="AD125" s="129">
        <f t="shared" si="32"/>
        <v>1.48</v>
      </c>
      <c r="AE125" s="129">
        <f t="shared" si="32"/>
        <v>1.48</v>
      </c>
      <c r="AF125" s="129">
        <f t="shared" si="32"/>
        <v>1.48</v>
      </c>
      <c r="AG125" s="170">
        <v>5</v>
      </c>
      <c r="AH125" s="51"/>
      <c r="AI125" s="52"/>
      <c r="AK125" s="53"/>
    </row>
    <row r="126" spans="1:37" x14ac:dyDescent="0.25">
      <c r="A126" s="118" t="s">
        <v>129</v>
      </c>
      <c r="B126" s="128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71">
        <v>5</v>
      </c>
      <c r="AH126" s="51"/>
      <c r="AI126" s="52"/>
      <c r="AK126" s="53"/>
    </row>
    <row r="127" spans="1:37" x14ac:dyDescent="0.25">
      <c r="A127" s="118" t="s">
        <v>130</v>
      </c>
      <c r="B127" s="128">
        <v>2.2000000000000002</v>
      </c>
      <c r="C127" s="129">
        <f t="shared" ref="C127:R134" si="33">B127</f>
        <v>2.2000000000000002</v>
      </c>
      <c r="D127" s="129">
        <f t="shared" si="33"/>
        <v>2.2000000000000002</v>
      </c>
      <c r="E127" s="129">
        <f t="shared" si="33"/>
        <v>2.2000000000000002</v>
      </c>
      <c r="F127" s="129">
        <f t="shared" si="33"/>
        <v>2.2000000000000002</v>
      </c>
      <c r="G127" s="129">
        <f t="shared" si="33"/>
        <v>2.2000000000000002</v>
      </c>
      <c r="H127" s="129">
        <f t="shared" si="33"/>
        <v>2.2000000000000002</v>
      </c>
      <c r="I127" s="129">
        <f t="shared" si="33"/>
        <v>2.2000000000000002</v>
      </c>
      <c r="J127" s="129">
        <f t="shared" si="33"/>
        <v>2.2000000000000002</v>
      </c>
      <c r="K127" s="129">
        <f t="shared" si="33"/>
        <v>2.2000000000000002</v>
      </c>
      <c r="L127" s="129">
        <f t="shared" si="33"/>
        <v>2.2000000000000002</v>
      </c>
      <c r="M127" s="129">
        <f t="shared" si="33"/>
        <v>2.2000000000000002</v>
      </c>
      <c r="N127" s="129">
        <f t="shared" si="33"/>
        <v>2.2000000000000002</v>
      </c>
      <c r="O127" s="129">
        <f t="shared" si="33"/>
        <v>2.2000000000000002</v>
      </c>
      <c r="P127" s="129">
        <f t="shared" si="33"/>
        <v>2.2000000000000002</v>
      </c>
      <c r="Q127" s="129">
        <f t="shared" si="33"/>
        <v>2.2000000000000002</v>
      </c>
      <c r="R127" s="129">
        <f t="shared" si="33"/>
        <v>2.2000000000000002</v>
      </c>
      <c r="S127" s="129">
        <f t="shared" ref="S127:AF134" si="34">R127</f>
        <v>2.2000000000000002</v>
      </c>
      <c r="T127" s="129">
        <f t="shared" si="34"/>
        <v>2.2000000000000002</v>
      </c>
      <c r="U127" s="129">
        <f t="shared" si="34"/>
        <v>2.2000000000000002</v>
      </c>
      <c r="V127" s="129">
        <f t="shared" si="34"/>
        <v>2.2000000000000002</v>
      </c>
      <c r="W127" s="129">
        <f t="shared" si="34"/>
        <v>2.2000000000000002</v>
      </c>
      <c r="X127" s="129">
        <f t="shared" si="34"/>
        <v>2.2000000000000002</v>
      </c>
      <c r="Y127" s="129">
        <f t="shared" si="34"/>
        <v>2.2000000000000002</v>
      </c>
      <c r="Z127" s="129">
        <f t="shared" si="34"/>
        <v>2.2000000000000002</v>
      </c>
      <c r="AA127" s="129">
        <f t="shared" si="34"/>
        <v>2.2000000000000002</v>
      </c>
      <c r="AB127" s="129">
        <f t="shared" si="34"/>
        <v>2.2000000000000002</v>
      </c>
      <c r="AC127" s="129">
        <f t="shared" si="34"/>
        <v>2.2000000000000002</v>
      </c>
      <c r="AD127" s="129">
        <f t="shared" si="34"/>
        <v>2.2000000000000002</v>
      </c>
      <c r="AE127" s="129">
        <f t="shared" si="34"/>
        <v>2.2000000000000002</v>
      </c>
      <c r="AF127" s="129">
        <f t="shared" si="34"/>
        <v>2.2000000000000002</v>
      </c>
      <c r="AG127" s="171">
        <v>5</v>
      </c>
      <c r="AH127" s="51"/>
      <c r="AI127" s="52"/>
      <c r="AK127" s="53"/>
    </row>
    <row r="128" spans="1:37" x14ac:dyDescent="0.25">
      <c r="A128" s="118" t="s">
        <v>131</v>
      </c>
      <c r="B128" s="128">
        <v>2</v>
      </c>
      <c r="C128" s="129">
        <f t="shared" si="33"/>
        <v>2</v>
      </c>
      <c r="D128" s="129">
        <f t="shared" si="33"/>
        <v>2</v>
      </c>
      <c r="E128" s="129">
        <f t="shared" si="33"/>
        <v>2</v>
      </c>
      <c r="F128" s="129">
        <f t="shared" si="33"/>
        <v>2</v>
      </c>
      <c r="G128" s="129">
        <f t="shared" si="33"/>
        <v>2</v>
      </c>
      <c r="H128" s="129">
        <f t="shared" si="33"/>
        <v>2</v>
      </c>
      <c r="I128" s="129">
        <f t="shared" si="33"/>
        <v>2</v>
      </c>
      <c r="J128" s="129">
        <f t="shared" si="33"/>
        <v>2</v>
      </c>
      <c r="K128" s="129">
        <f t="shared" si="33"/>
        <v>2</v>
      </c>
      <c r="L128" s="129">
        <f t="shared" si="33"/>
        <v>2</v>
      </c>
      <c r="M128" s="129">
        <f t="shared" si="33"/>
        <v>2</v>
      </c>
      <c r="N128" s="129">
        <f t="shared" si="33"/>
        <v>2</v>
      </c>
      <c r="O128" s="129">
        <f t="shared" si="33"/>
        <v>2</v>
      </c>
      <c r="P128" s="129">
        <f t="shared" si="33"/>
        <v>2</v>
      </c>
      <c r="Q128" s="129">
        <f t="shared" si="33"/>
        <v>2</v>
      </c>
      <c r="R128" s="129">
        <f t="shared" si="33"/>
        <v>2</v>
      </c>
      <c r="S128" s="129">
        <f t="shared" si="34"/>
        <v>2</v>
      </c>
      <c r="T128" s="129">
        <f t="shared" si="34"/>
        <v>2</v>
      </c>
      <c r="U128" s="129">
        <f t="shared" si="34"/>
        <v>2</v>
      </c>
      <c r="V128" s="129">
        <f t="shared" si="34"/>
        <v>2</v>
      </c>
      <c r="W128" s="129">
        <f t="shared" si="34"/>
        <v>2</v>
      </c>
      <c r="X128" s="129">
        <f t="shared" si="34"/>
        <v>2</v>
      </c>
      <c r="Y128" s="129">
        <f t="shared" si="34"/>
        <v>2</v>
      </c>
      <c r="Z128" s="129">
        <f t="shared" si="34"/>
        <v>2</v>
      </c>
      <c r="AA128" s="129">
        <f t="shared" si="34"/>
        <v>2</v>
      </c>
      <c r="AB128" s="129">
        <f t="shared" si="34"/>
        <v>2</v>
      </c>
      <c r="AC128" s="129">
        <f t="shared" si="34"/>
        <v>2</v>
      </c>
      <c r="AD128" s="129">
        <f t="shared" si="34"/>
        <v>2</v>
      </c>
      <c r="AE128" s="129">
        <f t="shared" si="34"/>
        <v>2</v>
      </c>
      <c r="AF128" s="129">
        <f t="shared" si="34"/>
        <v>2</v>
      </c>
      <c r="AG128" s="171">
        <v>5</v>
      </c>
      <c r="AH128" s="51"/>
      <c r="AI128" s="52"/>
      <c r="AK128" s="53"/>
    </row>
    <row r="129" spans="1:37" x14ac:dyDescent="0.25">
      <c r="A129" s="118" t="s">
        <v>132</v>
      </c>
      <c r="B129" s="128">
        <v>1.25</v>
      </c>
      <c r="C129" s="129">
        <f t="shared" si="33"/>
        <v>1.25</v>
      </c>
      <c r="D129" s="129">
        <f t="shared" si="33"/>
        <v>1.25</v>
      </c>
      <c r="E129" s="129">
        <f t="shared" si="33"/>
        <v>1.25</v>
      </c>
      <c r="F129" s="129">
        <f t="shared" si="33"/>
        <v>1.25</v>
      </c>
      <c r="G129" s="129">
        <f t="shared" si="33"/>
        <v>1.25</v>
      </c>
      <c r="H129" s="129">
        <f t="shared" si="33"/>
        <v>1.25</v>
      </c>
      <c r="I129" s="129">
        <f t="shared" si="33"/>
        <v>1.25</v>
      </c>
      <c r="J129" s="129">
        <f t="shared" si="33"/>
        <v>1.25</v>
      </c>
      <c r="K129" s="129">
        <f t="shared" si="33"/>
        <v>1.25</v>
      </c>
      <c r="L129" s="129">
        <f t="shared" si="33"/>
        <v>1.25</v>
      </c>
      <c r="M129" s="129">
        <f t="shared" si="33"/>
        <v>1.25</v>
      </c>
      <c r="N129" s="129">
        <f t="shared" si="33"/>
        <v>1.25</v>
      </c>
      <c r="O129" s="129">
        <f t="shared" si="33"/>
        <v>1.25</v>
      </c>
      <c r="P129" s="129">
        <f t="shared" si="33"/>
        <v>1.25</v>
      </c>
      <c r="Q129" s="129">
        <f t="shared" si="33"/>
        <v>1.25</v>
      </c>
      <c r="R129" s="129">
        <f t="shared" si="33"/>
        <v>1.25</v>
      </c>
      <c r="S129" s="129">
        <f t="shared" si="34"/>
        <v>1.25</v>
      </c>
      <c r="T129" s="129">
        <f t="shared" si="34"/>
        <v>1.25</v>
      </c>
      <c r="U129" s="129">
        <f t="shared" si="34"/>
        <v>1.25</v>
      </c>
      <c r="V129" s="129">
        <f t="shared" si="34"/>
        <v>1.25</v>
      </c>
      <c r="W129" s="129">
        <f t="shared" si="34"/>
        <v>1.25</v>
      </c>
      <c r="X129" s="129">
        <f t="shared" si="34"/>
        <v>1.25</v>
      </c>
      <c r="Y129" s="129">
        <f t="shared" si="34"/>
        <v>1.25</v>
      </c>
      <c r="Z129" s="129">
        <f t="shared" si="34"/>
        <v>1.25</v>
      </c>
      <c r="AA129" s="129">
        <f t="shared" si="34"/>
        <v>1.25</v>
      </c>
      <c r="AB129" s="129">
        <f t="shared" si="34"/>
        <v>1.25</v>
      </c>
      <c r="AC129" s="129">
        <f t="shared" si="34"/>
        <v>1.25</v>
      </c>
      <c r="AD129" s="129">
        <f t="shared" si="34"/>
        <v>1.25</v>
      </c>
      <c r="AE129" s="129">
        <f t="shared" si="34"/>
        <v>1.25</v>
      </c>
      <c r="AF129" s="129">
        <f t="shared" si="34"/>
        <v>1.25</v>
      </c>
      <c r="AG129" s="171">
        <v>5</v>
      </c>
      <c r="AH129" s="51"/>
      <c r="AI129" s="52"/>
      <c r="AK129" s="53"/>
    </row>
    <row r="130" spans="1:37" x14ac:dyDescent="0.25">
      <c r="A130" s="118" t="s">
        <v>133</v>
      </c>
      <c r="B130" s="128">
        <v>1.1499999999999999</v>
      </c>
      <c r="C130" s="129">
        <f t="shared" si="33"/>
        <v>1.1499999999999999</v>
      </c>
      <c r="D130" s="129">
        <f t="shared" si="33"/>
        <v>1.1499999999999999</v>
      </c>
      <c r="E130" s="129">
        <f t="shared" si="33"/>
        <v>1.1499999999999999</v>
      </c>
      <c r="F130" s="129">
        <f t="shared" si="33"/>
        <v>1.1499999999999999</v>
      </c>
      <c r="G130" s="129">
        <f t="shared" si="33"/>
        <v>1.1499999999999999</v>
      </c>
      <c r="H130" s="129">
        <f t="shared" si="33"/>
        <v>1.1499999999999999</v>
      </c>
      <c r="I130" s="129">
        <f t="shared" si="33"/>
        <v>1.1499999999999999</v>
      </c>
      <c r="J130" s="129">
        <f t="shared" si="33"/>
        <v>1.1499999999999999</v>
      </c>
      <c r="K130" s="129">
        <f t="shared" si="33"/>
        <v>1.1499999999999999</v>
      </c>
      <c r="L130" s="129">
        <f t="shared" si="33"/>
        <v>1.1499999999999999</v>
      </c>
      <c r="M130" s="129">
        <f t="shared" si="33"/>
        <v>1.1499999999999999</v>
      </c>
      <c r="N130" s="129">
        <f t="shared" si="33"/>
        <v>1.1499999999999999</v>
      </c>
      <c r="O130" s="129">
        <f t="shared" si="33"/>
        <v>1.1499999999999999</v>
      </c>
      <c r="P130" s="129">
        <f t="shared" si="33"/>
        <v>1.1499999999999999</v>
      </c>
      <c r="Q130" s="129">
        <f t="shared" si="33"/>
        <v>1.1499999999999999</v>
      </c>
      <c r="R130" s="129">
        <f t="shared" si="33"/>
        <v>1.1499999999999999</v>
      </c>
      <c r="S130" s="129">
        <f t="shared" si="34"/>
        <v>1.1499999999999999</v>
      </c>
      <c r="T130" s="129">
        <f t="shared" si="34"/>
        <v>1.1499999999999999</v>
      </c>
      <c r="U130" s="129">
        <f t="shared" si="34"/>
        <v>1.1499999999999999</v>
      </c>
      <c r="V130" s="129">
        <f t="shared" si="34"/>
        <v>1.1499999999999999</v>
      </c>
      <c r="W130" s="129">
        <f t="shared" si="34"/>
        <v>1.1499999999999999</v>
      </c>
      <c r="X130" s="129">
        <f t="shared" si="34"/>
        <v>1.1499999999999999</v>
      </c>
      <c r="Y130" s="129">
        <f t="shared" si="34"/>
        <v>1.1499999999999999</v>
      </c>
      <c r="Z130" s="129">
        <f t="shared" si="34"/>
        <v>1.1499999999999999</v>
      </c>
      <c r="AA130" s="129">
        <f t="shared" si="34"/>
        <v>1.1499999999999999</v>
      </c>
      <c r="AB130" s="129">
        <f t="shared" si="34"/>
        <v>1.1499999999999999</v>
      </c>
      <c r="AC130" s="129">
        <f t="shared" si="34"/>
        <v>1.1499999999999999</v>
      </c>
      <c r="AD130" s="129">
        <f t="shared" si="34"/>
        <v>1.1499999999999999</v>
      </c>
      <c r="AE130" s="129">
        <f t="shared" si="34"/>
        <v>1.1499999999999999</v>
      </c>
      <c r="AF130" s="129">
        <f t="shared" si="34"/>
        <v>1.1499999999999999</v>
      </c>
      <c r="AG130" s="171">
        <v>5</v>
      </c>
      <c r="AH130" s="51"/>
      <c r="AI130" s="52"/>
      <c r="AK130" s="53"/>
    </row>
    <row r="131" spans="1:37" x14ac:dyDescent="0.25">
      <c r="A131" s="118" t="s">
        <v>134</v>
      </c>
      <c r="B131" s="128">
        <v>2.133</v>
      </c>
      <c r="C131" s="129">
        <f t="shared" si="33"/>
        <v>2.133</v>
      </c>
      <c r="D131" s="129">
        <f t="shared" si="33"/>
        <v>2.133</v>
      </c>
      <c r="E131" s="129">
        <f t="shared" si="33"/>
        <v>2.133</v>
      </c>
      <c r="F131" s="129">
        <f t="shared" si="33"/>
        <v>2.133</v>
      </c>
      <c r="G131" s="129">
        <f t="shared" si="33"/>
        <v>2.133</v>
      </c>
      <c r="H131" s="129">
        <f t="shared" si="33"/>
        <v>2.133</v>
      </c>
      <c r="I131" s="129">
        <f t="shared" si="33"/>
        <v>2.133</v>
      </c>
      <c r="J131" s="129">
        <f t="shared" si="33"/>
        <v>2.133</v>
      </c>
      <c r="K131" s="129">
        <f t="shared" si="33"/>
        <v>2.133</v>
      </c>
      <c r="L131" s="129">
        <f t="shared" si="33"/>
        <v>2.133</v>
      </c>
      <c r="M131" s="129">
        <f t="shared" si="33"/>
        <v>2.133</v>
      </c>
      <c r="N131" s="129">
        <f t="shared" si="33"/>
        <v>2.133</v>
      </c>
      <c r="O131" s="129">
        <f t="shared" si="33"/>
        <v>2.133</v>
      </c>
      <c r="P131" s="129">
        <f t="shared" si="33"/>
        <v>2.133</v>
      </c>
      <c r="Q131" s="129">
        <f t="shared" si="33"/>
        <v>2.133</v>
      </c>
      <c r="R131" s="129">
        <f t="shared" si="33"/>
        <v>2.133</v>
      </c>
      <c r="S131" s="129">
        <f t="shared" si="34"/>
        <v>2.133</v>
      </c>
      <c r="T131" s="129">
        <f t="shared" si="34"/>
        <v>2.133</v>
      </c>
      <c r="U131" s="129">
        <f t="shared" si="34"/>
        <v>2.133</v>
      </c>
      <c r="V131" s="129">
        <f t="shared" si="34"/>
        <v>2.133</v>
      </c>
      <c r="W131" s="129">
        <f t="shared" si="34"/>
        <v>2.133</v>
      </c>
      <c r="X131" s="129">
        <f t="shared" si="34"/>
        <v>2.133</v>
      </c>
      <c r="Y131" s="129">
        <f t="shared" si="34"/>
        <v>2.133</v>
      </c>
      <c r="Z131" s="129">
        <f t="shared" si="34"/>
        <v>2.133</v>
      </c>
      <c r="AA131" s="129">
        <f t="shared" si="34"/>
        <v>2.133</v>
      </c>
      <c r="AB131" s="129">
        <f t="shared" si="34"/>
        <v>2.133</v>
      </c>
      <c r="AC131" s="129">
        <f t="shared" si="34"/>
        <v>2.133</v>
      </c>
      <c r="AD131" s="129">
        <f t="shared" si="34"/>
        <v>2.133</v>
      </c>
      <c r="AE131" s="129">
        <f t="shared" si="34"/>
        <v>2.133</v>
      </c>
      <c r="AF131" s="129">
        <f t="shared" si="34"/>
        <v>2.133</v>
      </c>
      <c r="AG131" s="171">
        <v>4.9930000000000003</v>
      </c>
      <c r="AH131" s="51"/>
      <c r="AI131" s="52"/>
      <c r="AK131" s="53"/>
    </row>
    <row r="132" spans="1:37" x14ac:dyDescent="0.25">
      <c r="A132" s="118" t="s">
        <v>135</v>
      </c>
      <c r="B132" s="128">
        <v>2.09</v>
      </c>
      <c r="C132" s="129">
        <f t="shared" si="33"/>
        <v>2.09</v>
      </c>
      <c r="D132" s="129">
        <f t="shared" si="33"/>
        <v>2.09</v>
      </c>
      <c r="E132" s="129">
        <f t="shared" si="33"/>
        <v>2.09</v>
      </c>
      <c r="F132" s="129">
        <f t="shared" si="33"/>
        <v>2.09</v>
      </c>
      <c r="G132" s="129">
        <f t="shared" si="33"/>
        <v>2.09</v>
      </c>
      <c r="H132" s="129">
        <f t="shared" si="33"/>
        <v>2.09</v>
      </c>
      <c r="I132" s="129">
        <f t="shared" si="33"/>
        <v>2.09</v>
      </c>
      <c r="J132" s="129">
        <f t="shared" si="33"/>
        <v>2.09</v>
      </c>
      <c r="K132" s="129">
        <f t="shared" si="33"/>
        <v>2.09</v>
      </c>
      <c r="L132" s="129">
        <f t="shared" si="33"/>
        <v>2.09</v>
      </c>
      <c r="M132" s="129">
        <f t="shared" si="33"/>
        <v>2.09</v>
      </c>
      <c r="N132" s="129">
        <f t="shared" si="33"/>
        <v>2.09</v>
      </c>
      <c r="O132" s="129">
        <f t="shared" si="33"/>
        <v>2.09</v>
      </c>
      <c r="P132" s="129">
        <f t="shared" si="33"/>
        <v>2.09</v>
      </c>
      <c r="Q132" s="129">
        <f t="shared" si="33"/>
        <v>2.09</v>
      </c>
      <c r="R132" s="129">
        <f t="shared" si="33"/>
        <v>2.09</v>
      </c>
      <c r="S132" s="129">
        <f t="shared" si="34"/>
        <v>2.09</v>
      </c>
      <c r="T132" s="129">
        <f t="shared" si="34"/>
        <v>2.09</v>
      </c>
      <c r="U132" s="129">
        <f t="shared" si="34"/>
        <v>2.09</v>
      </c>
      <c r="V132" s="129">
        <f t="shared" si="34"/>
        <v>2.09</v>
      </c>
      <c r="W132" s="129">
        <f t="shared" si="34"/>
        <v>2.09</v>
      </c>
      <c r="X132" s="129">
        <f t="shared" si="34"/>
        <v>2.09</v>
      </c>
      <c r="Y132" s="129">
        <f t="shared" si="34"/>
        <v>2.09</v>
      </c>
      <c r="Z132" s="129">
        <f t="shared" si="34"/>
        <v>2.09</v>
      </c>
      <c r="AA132" s="129">
        <f t="shared" si="34"/>
        <v>2.09</v>
      </c>
      <c r="AB132" s="129">
        <f t="shared" si="34"/>
        <v>2.09</v>
      </c>
      <c r="AC132" s="129">
        <f t="shared" si="34"/>
        <v>2.09</v>
      </c>
      <c r="AD132" s="129">
        <f t="shared" si="34"/>
        <v>2.09</v>
      </c>
      <c r="AE132" s="129">
        <f t="shared" si="34"/>
        <v>2.09</v>
      </c>
      <c r="AF132" s="129">
        <f t="shared" si="34"/>
        <v>2.09</v>
      </c>
      <c r="AG132" s="171">
        <v>4.9800000000000004</v>
      </c>
      <c r="AH132" s="51"/>
      <c r="AI132" s="52"/>
      <c r="AK132" s="53"/>
    </row>
    <row r="133" spans="1:37" x14ac:dyDescent="0.25">
      <c r="A133" s="118" t="s">
        <v>136</v>
      </c>
      <c r="B133" s="128">
        <v>1.1399999999999999</v>
      </c>
      <c r="C133" s="129">
        <f t="shared" si="33"/>
        <v>1.1399999999999999</v>
      </c>
      <c r="D133" s="129">
        <f t="shared" si="33"/>
        <v>1.1399999999999999</v>
      </c>
      <c r="E133" s="129">
        <f t="shared" si="33"/>
        <v>1.1399999999999999</v>
      </c>
      <c r="F133" s="129">
        <f t="shared" si="33"/>
        <v>1.1399999999999999</v>
      </c>
      <c r="G133" s="129">
        <f t="shared" si="33"/>
        <v>1.1399999999999999</v>
      </c>
      <c r="H133" s="129">
        <f t="shared" si="33"/>
        <v>1.1399999999999999</v>
      </c>
      <c r="I133" s="129">
        <f t="shared" si="33"/>
        <v>1.1399999999999999</v>
      </c>
      <c r="J133" s="129">
        <f t="shared" si="33"/>
        <v>1.1399999999999999</v>
      </c>
      <c r="K133" s="129">
        <f t="shared" si="33"/>
        <v>1.1399999999999999</v>
      </c>
      <c r="L133" s="129">
        <f t="shared" si="33"/>
        <v>1.1399999999999999</v>
      </c>
      <c r="M133" s="129">
        <f t="shared" si="33"/>
        <v>1.1399999999999999</v>
      </c>
      <c r="N133" s="129">
        <f t="shared" si="33"/>
        <v>1.1399999999999999</v>
      </c>
      <c r="O133" s="129">
        <f t="shared" si="33"/>
        <v>1.1399999999999999</v>
      </c>
      <c r="P133" s="129">
        <f t="shared" si="33"/>
        <v>1.1399999999999999</v>
      </c>
      <c r="Q133" s="129">
        <f t="shared" si="33"/>
        <v>1.1399999999999999</v>
      </c>
      <c r="R133" s="129">
        <f t="shared" si="33"/>
        <v>1.1399999999999999</v>
      </c>
      <c r="S133" s="129">
        <f t="shared" si="34"/>
        <v>1.1399999999999999</v>
      </c>
      <c r="T133" s="129">
        <f t="shared" si="34"/>
        <v>1.1399999999999999</v>
      </c>
      <c r="U133" s="129">
        <f t="shared" si="34"/>
        <v>1.1399999999999999</v>
      </c>
      <c r="V133" s="129">
        <f t="shared" si="34"/>
        <v>1.1399999999999999</v>
      </c>
      <c r="W133" s="129">
        <f t="shared" si="34"/>
        <v>1.1399999999999999</v>
      </c>
      <c r="X133" s="129">
        <f t="shared" si="34"/>
        <v>1.1399999999999999</v>
      </c>
      <c r="Y133" s="129">
        <f t="shared" si="34"/>
        <v>1.1399999999999999</v>
      </c>
      <c r="Z133" s="129">
        <f t="shared" si="34"/>
        <v>1.1399999999999999</v>
      </c>
      <c r="AA133" s="129">
        <f t="shared" si="34"/>
        <v>1.1399999999999999</v>
      </c>
      <c r="AB133" s="129">
        <f t="shared" si="34"/>
        <v>1.1399999999999999</v>
      </c>
      <c r="AC133" s="129">
        <f t="shared" si="34"/>
        <v>1.1399999999999999</v>
      </c>
      <c r="AD133" s="129">
        <f t="shared" si="34"/>
        <v>1.1399999999999999</v>
      </c>
      <c r="AE133" s="129">
        <f t="shared" si="34"/>
        <v>1.1399999999999999</v>
      </c>
      <c r="AF133" s="129">
        <f t="shared" si="34"/>
        <v>1.1399999999999999</v>
      </c>
      <c r="AG133" s="171">
        <v>4.95</v>
      </c>
      <c r="AH133" s="51"/>
      <c r="AI133" s="52"/>
      <c r="AK133" s="53"/>
    </row>
    <row r="134" spans="1:37" x14ac:dyDescent="0.25">
      <c r="A134" s="118" t="s">
        <v>137</v>
      </c>
      <c r="B134" s="128">
        <v>0.82</v>
      </c>
      <c r="C134" s="129">
        <f t="shared" si="33"/>
        <v>0.82</v>
      </c>
      <c r="D134" s="129">
        <f t="shared" si="33"/>
        <v>0.82</v>
      </c>
      <c r="E134" s="129">
        <f t="shared" si="33"/>
        <v>0.82</v>
      </c>
      <c r="F134" s="129">
        <f t="shared" si="33"/>
        <v>0.82</v>
      </c>
      <c r="G134" s="129">
        <f t="shared" si="33"/>
        <v>0.82</v>
      </c>
      <c r="H134" s="129">
        <f t="shared" si="33"/>
        <v>0.82</v>
      </c>
      <c r="I134" s="129">
        <f t="shared" si="33"/>
        <v>0.82</v>
      </c>
      <c r="J134" s="129">
        <f t="shared" si="33"/>
        <v>0.82</v>
      </c>
      <c r="K134" s="129">
        <f t="shared" si="33"/>
        <v>0.82</v>
      </c>
      <c r="L134" s="129">
        <f t="shared" si="33"/>
        <v>0.82</v>
      </c>
      <c r="M134" s="129">
        <f t="shared" si="33"/>
        <v>0.82</v>
      </c>
      <c r="N134" s="129">
        <f t="shared" si="33"/>
        <v>0.82</v>
      </c>
      <c r="O134" s="129">
        <f t="shared" si="33"/>
        <v>0.82</v>
      </c>
      <c r="P134" s="129">
        <f t="shared" si="33"/>
        <v>0.82</v>
      </c>
      <c r="Q134" s="129">
        <f t="shared" si="33"/>
        <v>0.82</v>
      </c>
      <c r="R134" s="129">
        <f t="shared" si="33"/>
        <v>0.82</v>
      </c>
      <c r="S134" s="129">
        <f t="shared" si="34"/>
        <v>0.82</v>
      </c>
      <c r="T134" s="129">
        <f t="shared" si="34"/>
        <v>0.82</v>
      </c>
      <c r="U134" s="129">
        <f t="shared" si="34"/>
        <v>0.82</v>
      </c>
      <c r="V134" s="129">
        <f t="shared" si="34"/>
        <v>0.82</v>
      </c>
      <c r="W134" s="129">
        <f t="shared" si="34"/>
        <v>0.82</v>
      </c>
      <c r="X134" s="129">
        <f t="shared" si="34"/>
        <v>0.82</v>
      </c>
      <c r="Y134" s="129">
        <f t="shared" si="34"/>
        <v>0.82</v>
      </c>
      <c r="Z134" s="129">
        <f t="shared" si="34"/>
        <v>0.82</v>
      </c>
      <c r="AA134" s="129">
        <f t="shared" si="34"/>
        <v>0.82</v>
      </c>
      <c r="AB134" s="129">
        <f t="shared" si="34"/>
        <v>0.82</v>
      </c>
      <c r="AC134" s="129">
        <f t="shared" si="34"/>
        <v>0.82</v>
      </c>
      <c r="AD134" s="129">
        <f t="shared" si="34"/>
        <v>0.82</v>
      </c>
      <c r="AE134" s="129">
        <f t="shared" si="34"/>
        <v>0.82</v>
      </c>
      <c r="AF134" s="129">
        <f t="shared" si="34"/>
        <v>0.82</v>
      </c>
      <c r="AG134" s="171">
        <v>4.95</v>
      </c>
      <c r="AH134" s="51"/>
      <c r="AI134" s="52"/>
      <c r="AK134" s="53"/>
    </row>
    <row r="135" spans="1:37" x14ac:dyDescent="0.25">
      <c r="A135" s="118" t="s">
        <v>138</v>
      </c>
      <c r="B135" s="128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/>
      <c r="AC135" s="129"/>
      <c r="AD135" s="129"/>
      <c r="AE135" s="129"/>
      <c r="AF135" s="129"/>
      <c r="AG135" s="171">
        <v>4.8</v>
      </c>
      <c r="AH135" s="51"/>
      <c r="AI135" s="52"/>
      <c r="AK135" s="53"/>
    </row>
    <row r="136" spans="1:37" x14ac:dyDescent="0.25">
      <c r="A136" s="118" t="s">
        <v>139</v>
      </c>
      <c r="B136" s="128">
        <v>2</v>
      </c>
      <c r="C136" s="129">
        <f t="shared" ref="C136:R142" si="35">B136</f>
        <v>2</v>
      </c>
      <c r="D136" s="129">
        <f t="shared" si="35"/>
        <v>2</v>
      </c>
      <c r="E136" s="129">
        <f t="shared" si="35"/>
        <v>2</v>
      </c>
      <c r="F136" s="129">
        <f t="shared" si="35"/>
        <v>2</v>
      </c>
      <c r="G136" s="129">
        <f t="shared" si="35"/>
        <v>2</v>
      </c>
      <c r="H136" s="129">
        <f t="shared" si="35"/>
        <v>2</v>
      </c>
      <c r="I136" s="129">
        <f t="shared" si="35"/>
        <v>2</v>
      </c>
      <c r="J136" s="129">
        <f t="shared" si="35"/>
        <v>2</v>
      </c>
      <c r="K136" s="129">
        <f t="shared" si="35"/>
        <v>2</v>
      </c>
      <c r="L136" s="129">
        <f t="shared" si="35"/>
        <v>2</v>
      </c>
      <c r="M136" s="129">
        <f t="shared" si="35"/>
        <v>2</v>
      </c>
      <c r="N136" s="129">
        <f t="shared" si="35"/>
        <v>2</v>
      </c>
      <c r="O136" s="129">
        <f t="shared" si="35"/>
        <v>2</v>
      </c>
      <c r="P136" s="129">
        <f t="shared" si="35"/>
        <v>2</v>
      </c>
      <c r="Q136" s="129">
        <f t="shared" si="35"/>
        <v>2</v>
      </c>
      <c r="R136" s="129">
        <f t="shared" si="35"/>
        <v>2</v>
      </c>
      <c r="S136" s="129">
        <f t="shared" ref="S136:AF142" si="36">R136</f>
        <v>2</v>
      </c>
      <c r="T136" s="129">
        <f t="shared" si="36"/>
        <v>2</v>
      </c>
      <c r="U136" s="129">
        <f t="shared" si="36"/>
        <v>2</v>
      </c>
      <c r="V136" s="129">
        <f t="shared" si="36"/>
        <v>2</v>
      </c>
      <c r="W136" s="129">
        <f t="shared" si="36"/>
        <v>2</v>
      </c>
      <c r="X136" s="129">
        <f t="shared" si="36"/>
        <v>2</v>
      </c>
      <c r="Y136" s="129">
        <f t="shared" si="36"/>
        <v>2</v>
      </c>
      <c r="Z136" s="129">
        <f t="shared" si="36"/>
        <v>2</v>
      </c>
      <c r="AA136" s="129">
        <f t="shared" si="36"/>
        <v>2</v>
      </c>
      <c r="AB136" s="129">
        <f t="shared" si="36"/>
        <v>2</v>
      </c>
      <c r="AC136" s="129">
        <f t="shared" si="36"/>
        <v>2</v>
      </c>
      <c r="AD136" s="129">
        <f t="shared" si="36"/>
        <v>2</v>
      </c>
      <c r="AE136" s="129">
        <f t="shared" si="36"/>
        <v>2</v>
      </c>
      <c r="AF136" s="129">
        <f t="shared" si="36"/>
        <v>2</v>
      </c>
      <c r="AG136" s="171">
        <v>4.8</v>
      </c>
      <c r="AH136" s="51"/>
      <c r="AI136" s="52"/>
      <c r="AK136" s="53"/>
    </row>
    <row r="137" spans="1:37" x14ac:dyDescent="0.25">
      <c r="A137" s="118" t="s">
        <v>140</v>
      </c>
      <c r="B137" s="128">
        <v>5.61</v>
      </c>
      <c r="C137" s="129">
        <f t="shared" si="35"/>
        <v>5.61</v>
      </c>
      <c r="D137" s="129">
        <f t="shared" si="35"/>
        <v>5.61</v>
      </c>
      <c r="E137" s="129">
        <f t="shared" si="35"/>
        <v>5.61</v>
      </c>
      <c r="F137" s="129">
        <f t="shared" si="35"/>
        <v>5.61</v>
      </c>
      <c r="G137" s="129">
        <f t="shared" si="35"/>
        <v>5.61</v>
      </c>
      <c r="H137" s="129">
        <f t="shared" si="35"/>
        <v>5.61</v>
      </c>
      <c r="I137" s="129">
        <f t="shared" si="35"/>
        <v>5.61</v>
      </c>
      <c r="J137" s="129">
        <f t="shared" si="35"/>
        <v>5.61</v>
      </c>
      <c r="K137" s="129">
        <f t="shared" si="35"/>
        <v>5.61</v>
      </c>
      <c r="L137" s="129">
        <f t="shared" si="35"/>
        <v>5.61</v>
      </c>
      <c r="M137" s="129">
        <f t="shared" si="35"/>
        <v>5.61</v>
      </c>
      <c r="N137" s="129">
        <f t="shared" si="35"/>
        <v>5.61</v>
      </c>
      <c r="O137" s="129">
        <f t="shared" si="35"/>
        <v>5.61</v>
      </c>
      <c r="P137" s="129">
        <f t="shared" si="35"/>
        <v>5.61</v>
      </c>
      <c r="Q137" s="129">
        <f t="shared" si="35"/>
        <v>5.61</v>
      </c>
      <c r="R137" s="129">
        <f t="shared" si="35"/>
        <v>5.61</v>
      </c>
      <c r="S137" s="129">
        <f t="shared" si="36"/>
        <v>5.61</v>
      </c>
      <c r="T137" s="129">
        <f t="shared" si="36"/>
        <v>5.61</v>
      </c>
      <c r="U137" s="129">
        <f t="shared" si="36"/>
        <v>5.61</v>
      </c>
      <c r="V137" s="129">
        <f t="shared" si="36"/>
        <v>5.61</v>
      </c>
      <c r="W137" s="129">
        <f t="shared" si="36"/>
        <v>5.61</v>
      </c>
      <c r="X137" s="129">
        <f t="shared" si="36"/>
        <v>5.61</v>
      </c>
      <c r="Y137" s="129">
        <f t="shared" si="36"/>
        <v>5.61</v>
      </c>
      <c r="Z137" s="129">
        <f t="shared" si="36"/>
        <v>5.61</v>
      </c>
      <c r="AA137" s="129">
        <f t="shared" si="36"/>
        <v>5.61</v>
      </c>
      <c r="AB137" s="129">
        <f t="shared" si="36"/>
        <v>5.61</v>
      </c>
      <c r="AC137" s="129">
        <f t="shared" si="36"/>
        <v>5.61</v>
      </c>
      <c r="AD137" s="129">
        <f t="shared" si="36"/>
        <v>5.61</v>
      </c>
      <c r="AE137" s="129">
        <f t="shared" si="36"/>
        <v>5.61</v>
      </c>
      <c r="AF137" s="129">
        <f t="shared" si="36"/>
        <v>5.61</v>
      </c>
      <c r="AG137" s="171">
        <v>4.8</v>
      </c>
      <c r="AH137" s="51"/>
      <c r="AI137" s="52"/>
      <c r="AK137" s="53"/>
    </row>
    <row r="138" spans="1:37" x14ac:dyDescent="0.25">
      <c r="A138" s="118" t="s">
        <v>141</v>
      </c>
      <c r="B138" s="128">
        <v>1.25</v>
      </c>
      <c r="C138" s="129">
        <f t="shared" si="35"/>
        <v>1.25</v>
      </c>
      <c r="D138" s="129">
        <f t="shared" si="35"/>
        <v>1.25</v>
      </c>
      <c r="E138" s="129">
        <f t="shared" si="35"/>
        <v>1.25</v>
      </c>
      <c r="F138" s="129">
        <f t="shared" si="35"/>
        <v>1.25</v>
      </c>
      <c r="G138" s="129">
        <f t="shared" si="35"/>
        <v>1.25</v>
      </c>
      <c r="H138" s="129">
        <f t="shared" si="35"/>
        <v>1.25</v>
      </c>
      <c r="I138" s="129">
        <f t="shared" si="35"/>
        <v>1.25</v>
      </c>
      <c r="J138" s="129">
        <f t="shared" si="35"/>
        <v>1.25</v>
      </c>
      <c r="K138" s="129">
        <f t="shared" si="35"/>
        <v>1.25</v>
      </c>
      <c r="L138" s="129">
        <f t="shared" si="35"/>
        <v>1.25</v>
      </c>
      <c r="M138" s="129">
        <f t="shared" si="35"/>
        <v>1.25</v>
      </c>
      <c r="N138" s="129">
        <f t="shared" si="35"/>
        <v>1.25</v>
      </c>
      <c r="O138" s="129">
        <f t="shared" si="35"/>
        <v>1.25</v>
      </c>
      <c r="P138" s="129">
        <f t="shared" si="35"/>
        <v>1.25</v>
      </c>
      <c r="Q138" s="129">
        <f t="shared" si="35"/>
        <v>1.25</v>
      </c>
      <c r="R138" s="129">
        <f t="shared" si="35"/>
        <v>1.25</v>
      </c>
      <c r="S138" s="129">
        <f t="shared" si="36"/>
        <v>1.25</v>
      </c>
      <c r="T138" s="129">
        <f t="shared" si="36"/>
        <v>1.25</v>
      </c>
      <c r="U138" s="129">
        <f t="shared" si="36"/>
        <v>1.25</v>
      </c>
      <c r="V138" s="129">
        <f t="shared" si="36"/>
        <v>1.25</v>
      </c>
      <c r="W138" s="129">
        <f t="shared" si="36"/>
        <v>1.25</v>
      </c>
      <c r="X138" s="129">
        <f t="shared" si="36"/>
        <v>1.25</v>
      </c>
      <c r="Y138" s="129">
        <f t="shared" si="36"/>
        <v>1.25</v>
      </c>
      <c r="Z138" s="129">
        <f t="shared" si="36"/>
        <v>1.25</v>
      </c>
      <c r="AA138" s="129">
        <f t="shared" si="36"/>
        <v>1.25</v>
      </c>
      <c r="AB138" s="129">
        <f t="shared" si="36"/>
        <v>1.25</v>
      </c>
      <c r="AC138" s="129">
        <f t="shared" si="36"/>
        <v>1.25</v>
      </c>
      <c r="AD138" s="129">
        <f t="shared" si="36"/>
        <v>1.25</v>
      </c>
      <c r="AE138" s="129">
        <f t="shared" si="36"/>
        <v>1.25</v>
      </c>
      <c r="AF138" s="129">
        <f t="shared" si="36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142</v>
      </c>
      <c r="B139" s="128">
        <v>1.25</v>
      </c>
      <c r="C139" s="129">
        <f t="shared" si="35"/>
        <v>1.25</v>
      </c>
      <c r="D139" s="129">
        <f t="shared" si="35"/>
        <v>1.25</v>
      </c>
      <c r="E139" s="129">
        <f t="shared" si="35"/>
        <v>1.25</v>
      </c>
      <c r="F139" s="129">
        <f t="shared" si="35"/>
        <v>1.25</v>
      </c>
      <c r="G139" s="129">
        <f t="shared" si="35"/>
        <v>1.25</v>
      </c>
      <c r="H139" s="129">
        <f t="shared" si="35"/>
        <v>1.25</v>
      </c>
      <c r="I139" s="129">
        <f t="shared" si="35"/>
        <v>1.25</v>
      </c>
      <c r="J139" s="129">
        <f t="shared" si="35"/>
        <v>1.25</v>
      </c>
      <c r="K139" s="129">
        <f t="shared" si="35"/>
        <v>1.25</v>
      </c>
      <c r="L139" s="129">
        <f t="shared" si="35"/>
        <v>1.25</v>
      </c>
      <c r="M139" s="129">
        <f t="shared" si="35"/>
        <v>1.25</v>
      </c>
      <c r="N139" s="129">
        <f t="shared" si="35"/>
        <v>1.25</v>
      </c>
      <c r="O139" s="129">
        <f t="shared" si="35"/>
        <v>1.25</v>
      </c>
      <c r="P139" s="129">
        <f t="shared" si="35"/>
        <v>1.25</v>
      </c>
      <c r="Q139" s="129">
        <f t="shared" si="35"/>
        <v>1.25</v>
      </c>
      <c r="R139" s="129">
        <f t="shared" si="35"/>
        <v>1.25</v>
      </c>
      <c r="S139" s="129">
        <f t="shared" si="36"/>
        <v>1.25</v>
      </c>
      <c r="T139" s="129">
        <f t="shared" si="36"/>
        <v>1.25</v>
      </c>
      <c r="U139" s="129">
        <f t="shared" si="36"/>
        <v>1.25</v>
      </c>
      <c r="V139" s="129">
        <f t="shared" si="36"/>
        <v>1.25</v>
      </c>
      <c r="W139" s="129">
        <f t="shared" si="36"/>
        <v>1.25</v>
      </c>
      <c r="X139" s="129">
        <f t="shared" si="36"/>
        <v>1.25</v>
      </c>
      <c r="Y139" s="129">
        <f t="shared" si="36"/>
        <v>1.25</v>
      </c>
      <c r="Z139" s="129">
        <f t="shared" si="36"/>
        <v>1.25</v>
      </c>
      <c r="AA139" s="129">
        <f t="shared" si="36"/>
        <v>1.25</v>
      </c>
      <c r="AB139" s="129">
        <f t="shared" si="36"/>
        <v>1.25</v>
      </c>
      <c r="AC139" s="129">
        <f t="shared" si="36"/>
        <v>1.25</v>
      </c>
      <c r="AD139" s="129">
        <f t="shared" si="36"/>
        <v>1.25</v>
      </c>
      <c r="AE139" s="129">
        <f t="shared" si="36"/>
        <v>1.25</v>
      </c>
      <c r="AF139" s="129">
        <f t="shared" si="36"/>
        <v>1.25</v>
      </c>
      <c r="AG139" s="171">
        <v>4.5</v>
      </c>
      <c r="AH139" s="51"/>
      <c r="AI139" s="52"/>
      <c r="AK139" s="53"/>
    </row>
    <row r="140" spans="1:37" x14ac:dyDescent="0.25">
      <c r="A140" s="118" t="s">
        <v>143</v>
      </c>
      <c r="B140" s="128">
        <v>1.46</v>
      </c>
      <c r="C140" s="129">
        <f t="shared" si="35"/>
        <v>1.46</v>
      </c>
      <c r="D140" s="129">
        <f t="shared" si="35"/>
        <v>1.46</v>
      </c>
      <c r="E140" s="129">
        <f t="shared" si="35"/>
        <v>1.46</v>
      </c>
      <c r="F140" s="129">
        <f t="shared" si="35"/>
        <v>1.46</v>
      </c>
      <c r="G140" s="129">
        <f t="shared" si="35"/>
        <v>1.46</v>
      </c>
      <c r="H140" s="129">
        <f t="shared" si="35"/>
        <v>1.46</v>
      </c>
      <c r="I140" s="129">
        <f t="shared" si="35"/>
        <v>1.46</v>
      </c>
      <c r="J140" s="129">
        <f t="shared" si="35"/>
        <v>1.46</v>
      </c>
      <c r="K140" s="129">
        <f t="shared" si="35"/>
        <v>1.46</v>
      </c>
      <c r="L140" s="129">
        <f t="shared" si="35"/>
        <v>1.46</v>
      </c>
      <c r="M140" s="129">
        <f t="shared" si="35"/>
        <v>1.46</v>
      </c>
      <c r="N140" s="129">
        <f t="shared" si="35"/>
        <v>1.46</v>
      </c>
      <c r="O140" s="129">
        <f t="shared" si="35"/>
        <v>1.46</v>
      </c>
      <c r="P140" s="129">
        <f t="shared" si="35"/>
        <v>1.46</v>
      </c>
      <c r="Q140" s="129">
        <f t="shared" si="35"/>
        <v>1.46</v>
      </c>
      <c r="R140" s="129">
        <f t="shared" si="35"/>
        <v>1.46</v>
      </c>
      <c r="S140" s="129">
        <f t="shared" si="36"/>
        <v>1.46</v>
      </c>
      <c r="T140" s="129">
        <f t="shared" si="36"/>
        <v>1.46</v>
      </c>
      <c r="U140" s="129">
        <f t="shared" si="36"/>
        <v>1.46</v>
      </c>
      <c r="V140" s="129">
        <f t="shared" si="36"/>
        <v>1.46</v>
      </c>
      <c r="W140" s="129">
        <f t="shared" si="36"/>
        <v>1.46</v>
      </c>
      <c r="X140" s="129">
        <f t="shared" si="36"/>
        <v>1.46</v>
      </c>
      <c r="Y140" s="129">
        <f t="shared" si="36"/>
        <v>1.46</v>
      </c>
      <c r="Z140" s="129">
        <f t="shared" si="36"/>
        <v>1.46</v>
      </c>
      <c r="AA140" s="129">
        <f t="shared" si="36"/>
        <v>1.46</v>
      </c>
      <c r="AB140" s="129">
        <f t="shared" si="36"/>
        <v>1.46</v>
      </c>
      <c r="AC140" s="129">
        <f t="shared" si="36"/>
        <v>1.46</v>
      </c>
      <c r="AD140" s="129">
        <f t="shared" si="36"/>
        <v>1.46</v>
      </c>
      <c r="AE140" s="129">
        <f t="shared" si="36"/>
        <v>1.46</v>
      </c>
      <c r="AF140" s="129">
        <f t="shared" si="36"/>
        <v>1.46</v>
      </c>
      <c r="AG140" s="171">
        <v>4.4550000000000001</v>
      </c>
      <c r="AH140" s="51"/>
      <c r="AI140" s="52"/>
      <c r="AK140" s="53"/>
    </row>
    <row r="141" spans="1:37" x14ac:dyDescent="0.25">
      <c r="A141" s="118" t="s">
        <v>144</v>
      </c>
      <c r="B141" s="128">
        <v>3</v>
      </c>
      <c r="C141" s="129">
        <f t="shared" si="35"/>
        <v>3</v>
      </c>
      <c r="D141" s="129">
        <f t="shared" si="35"/>
        <v>3</v>
      </c>
      <c r="E141" s="129">
        <f t="shared" si="35"/>
        <v>3</v>
      </c>
      <c r="F141" s="129">
        <f t="shared" si="35"/>
        <v>3</v>
      </c>
      <c r="G141" s="129">
        <f t="shared" si="35"/>
        <v>3</v>
      </c>
      <c r="H141" s="129">
        <f t="shared" si="35"/>
        <v>3</v>
      </c>
      <c r="I141" s="129">
        <f t="shared" si="35"/>
        <v>3</v>
      </c>
      <c r="J141" s="129">
        <f t="shared" si="35"/>
        <v>3</v>
      </c>
      <c r="K141" s="129">
        <f t="shared" si="35"/>
        <v>3</v>
      </c>
      <c r="L141" s="129">
        <f t="shared" si="35"/>
        <v>3</v>
      </c>
      <c r="M141" s="129">
        <f t="shared" si="35"/>
        <v>3</v>
      </c>
      <c r="N141" s="129">
        <f t="shared" si="35"/>
        <v>3</v>
      </c>
      <c r="O141" s="129">
        <f t="shared" si="35"/>
        <v>3</v>
      </c>
      <c r="P141" s="129">
        <f t="shared" si="35"/>
        <v>3</v>
      </c>
      <c r="Q141" s="129">
        <f t="shared" si="35"/>
        <v>3</v>
      </c>
      <c r="R141" s="129">
        <f t="shared" si="35"/>
        <v>3</v>
      </c>
      <c r="S141" s="129">
        <f t="shared" si="36"/>
        <v>3</v>
      </c>
      <c r="T141" s="129">
        <f t="shared" si="36"/>
        <v>3</v>
      </c>
      <c r="U141" s="129">
        <f t="shared" si="36"/>
        <v>3</v>
      </c>
      <c r="V141" s="129">
        <f t="shared" si="36"/>
        <v>3</v>
      </c>
      <c r="W141" s="129">
        <f t="shared" si="36"/>
        <v>3</v>
      </c>
      <c r="X141" s="129">
        <f t="shared" si="36"/>
        <v>3</v>
      </c>
      <c r="Y141" s="129">
        <f t="shared" si="36"/>
        <v>3</v>
      </c>
      <c r="Z141" s="129">
        <f t="shared" si="36"/>
        <v>3</v>
      </c>
      <c r="AA141" s="129">
        <f t="shared" si="36"/>
        <v>3</v>
      </c>
      <c r="AB141" s="129">
        <f t="shared" si="36"/>
        <v>3</v>
      </c>
      <c r="AC141" s="129">
        <f t="shared" si="36"/>
        <v>3</v>
      </c>
      <c r="AD141" s="129">
        <f t="shared" si="36"/>
        <v>3</v>
      </c>
      <c r="AE141" s="129">
        <f t="shared" si="36"/>
        <v>3</v>
      </c>
      <c r="AF141" s="129">
        <f t="shared" si="36"/>
        <v>3</v>
      </c>
      <c r="AG141" s="171">
        <v>4.41</v>
      </c>
      <c r="AH141" s="51"/>
      <c r="AI141" s="52"/>
      <c r="AK141" s="53"/>
    </row>
    <row r="142" spans="1:37" x14ac:dyDescent="0.25">
      <c r="A142" s="118" t="s">
        <v>145</v>
      </c>
      <c r="B142" s="128">
        <v>3.3</v>
      </c>
      <c r="C142" s="129">
        <f t="shared" si="35"/>
        <v>3.3</v>
      </c>
      <c r="D142" s="129">
        <f t="shared" si="35"/>
        <v>3.3</v>
      </c>
      <c r="E142" s="129">
        <f t="shared" si="35"/>
        <v>3.3</v>
      </c>
      <c r="F142" s="129">
        <f t="shared" si="35"/>
        <v>3.3</v>
      </c>
      <c r="G142" s="129">
        <f t="shared" si="35"/>
        <v>3.3</v>
      </c>
      <c r="H142" s="129">
        <f t="shared" si="35"/>
        <v>3.3</v>
      </c>
      <c r="I142" s="129">
        <f t="shared" si="35"/>
        <v>3.3</v>
      </c>
      <c r="J142" s="129">
        <f t="shared" si="35"/>
        <v>3.3</v>
      </c>
      <c r="K142" s="129">
        <f t="shared" si="35"/>
        <v>3.3</v>
      </c>
      <c r="L142" s="129">
        <f t="shared" si="35"/>
        <v>3.3</v>
      </c>
      <c r="M142" s="129">
        <f t="shared" si="35"/>
        <v>3.3</v>
      </c>
      <c r="N142" s="129">
        <f t="shared" si="35"/>
        <v>3.3</v>
      </c>
      <c r="O142" s="129">
        <f t="shared" si="35"/>
        <v>3.3</v>
      </c>
      <c r="P142" s="129">
        <f t="shared" si="35"/>
        <v>3.3</v>
      </c>
      <c r="Q142" s="129">
        <f t="shared" si="35"/>
        <v>3.3</v>
      </c>
      <c r="R142" s="129">
        <f t="shared" si="35"/>
        <v>3.3</v>
      </c>
      <c r="S142" s="129">
        <f t="shared" si="36"/>
        <v>3.3</v>
      </c>
      <c r="T142" s="129">
        <f t="shared" si="36"/>
        <v>3.3</v>
      </c>
      <c r="U142" s="129">
        <f t="shared" si="36"/>
        <v>3.3</v>
      </c>
      <c r="V142" s="129">
        <f t="shared" si="36"/>
        <v>3.3</v>
      </c>
      <c r="W142" s="129">
        <f t="shared" si="36"/>
        <v>3.3</v>
      </c>
      <c r="X142" s="129">
        <f t="shared" si="36"/>
        <v>3.3</v>
      </c>
      <c r="Y142" s="129">
        <f t="shared" si="36"/>
        <v>3.3</v>
      </c>
      <c r="Z142" s="129">
        <f t="shared" si="36"/>
        <v>3.3</v>
      </c>
      <c r="AA142" s="129">
        <f t="shared" si="36"/>
        <v>3.3</v>
      </c>
      <c r="AB142" s="129">
        <f t="shared" si="36"/>
        <v>3.3</v>
      </c>
      <c r="AC142" s="129">
        <f t="shared" si="36"/>
        <v>3.3</v>
      </c>
      <c r="AD142" s="129">
        <f t="shared" si="36"/>
        <v>3.3</v>
      </c>
      <c r="AE142" s="129">
        <f t="shared" si="36"/>
        <v>3.3</v>
      </c>
      <c r="AF142" s="129">
        <f t="shared" si="36"/>
        <v>3.3</v>
      </c>
      <c r="AG142" s="171">
        <v>4.4000000000000004</v>
      </c>
      <c r="AH142" s="51"/>
      <c r="AI142" s="52"/>
      <c r="AK142" s="53"/>
    </row>
    <row r="143" spans="1:37" x14ac:dyDescent="0.25">
      <c r="A143" s="118" t="s">
        <v>146</v>
      </c>
      <c r="B143" s="128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71">
        <v>4.3600000000000003</v>
      </c>
      <c r="AH143" s="51"/>
      <c r="AI143" s="52"/>
      <c r="AK143" s="53"/>
    </row>
    <row r="144" spans="1:37" x14ac:dyDescent="0.25">
      <c r="A144" s="118" t="s">
        <v>147</v>
      </c>
      <c r="B144" s="128">
        <v>1.76</v>
      </c>
      <c r="C144" s="129">
        <f t="shared" ref="C144:R145" si="37">B144</f>
        <v>1.76</v>
      </c>
      <c r="D144" s="129">
        <f t="shared" si="37"/>
        <v>1.76</v>
      </c>
      <c r="E144" s="129">
        <f t="shared" si="37"/>
        <v>1.76</v>
      </c>
      <c r="F144" s="129">
        <f t="shared" si="37"/>
        <v>1.76</v>
      </c>
      <c r="G144" s="129">
        <f t="shared" si="37"/>
        <v>1.76</v>
      </c>
      <c r="H144" s="129">
        <f t="shared" si="37"/>
        <v>1.76</v>
      </c>
      <c r="I144" s="129">
        <f t="shared" si="37"/>
        <v>1.76</v>
      </c>
      <c r="J144" s="129">
        <f t="shared" si="37"/>
        <v>1.76</v>
      </c>
      <c r="K144" s="129">
        <f t="shared" si="37"/>
        <v>1.76</v>
      </c>
      <c r="L144" s="129">
        <f t="shared" si="37"/>
        <v>1.76</v>
      </c>
      <c r="M144" s="129">
        <f t="shared" si="37"/>
        <v>1.76</v>
      </c>
      <c r="N144" s="129">
        <f t="shared" si="37"/>
        <v>1.76</v>
      </c>
      <c r="O144" s="129">
        <f t="shared" si="37"/>
        <v>1.76</v>
      </c>
      <c r="P144" s="129">
        <f t="shared" si="37"/>
        <v>1.76</v>
      </c>
      <c r="Q144" s="129">
        <f t="shared" si="37"/>
        <v>1.76</v>
      </c>
      <c r="R144" s="129">
        <f t="shared" si="37"/>
        <v>1.76</v>
      </c>
      <c r="S144" s="129">
        <f t="shared" ref="S144:AF145" si="38">R144</f>
        <v>1.76</v>
      </c>
      <c r="T144" s="129">
        <f t="shared" si="38"/>
        <v>1.76</v>
      </c>
      <c r="U144" s="129">
        <f t="shared" si="38"/>
        <v>1.76</v>
      </c>
      <c r="V144" s="129">
        <f t="shared" si="38"/>
        <v>1.76</v>
      </c>
      <c r="W144" s="129">
        <f t="shared" si="38"/>
        <v>1.76</v>
      </c>
      <c r="X144" s="129">
        <f t="shared" si="38"/>
        <v>1.76</v>
      </c>
      <c r="Y144" s="129">
        <f t="shared" si="38"/>
        <v>1.76</v>
      </c>
      <c r="Z144" s="129">
        <f t="shared" si="38"/>
        <v>1.76</v>
      </c>
      <c r="AA144" s="129">
        <f t="shared" si="38"/>
        <v>1.76</v>
      </c>
      <c r="AB144" s="129">
        <f t="shared" si="38"/>
        <v>1.76</v>
      </c>
      <c r="AC144" s="129">
        <f t="shared" si="38"/>
        <v>1.76</v>
      </c>
      <c r="AD144" s="129">
        <f t="shared" si="38"/>
        <v>1.76</v>
      </c>
      <c r="AE144" s="129">
        <f t="shared" si="38"/>
        <v>1.76</v>
      </c>
      <c r="AF144" s="129">
        <f t="shared" si="38"/>
        <v>1.76</v>
      </c>
      <c r="AG144" s="171">
        <v>4.2</v>
      </c>
      <c r="AH144" s="51"/>
      <c r="AI144" s="52"/>
      <c r="AK144" s="53"/>
    </row>
    <row r="145" spans="1:37" x14ac:dyDescent="0.25">
      <c r="A145" s="118" t="s">
        <v>148</v>
      </c>
      <c r="B145" s="128">
        <v>0</v>
      </c>
      <c r="C145" s="129">
        <f t="shared" si="37"/>
        <v>0</v>
      </c>
      <c r="D145" s="129">
        <f t="shared" si="37"/>
        <v>0</v>
      </c>
      <c r="E145" s="129">
        <f t="shared" si="37"/>
        <v>0</v>
      </c>
      <c r="F145" s="129">
        <f t="shared" si="37"/>
        <v>0</v>
      </c>
      <c r="G145" s="129">
        <f t="shared" si="37"/>
        <v>0</v>
      </c>
      <c r="H145" s="129">
        <f t="shared" si="37"/>
        <v>0</v>
      </c>
      <c r="I145" s="129">
        <f t="shared" si="37"/>
        <v>0</v>
      </c>
      <c r="J145" s="129">
        <f t="shared" si="37"/>
        <v>0</v>
      </c>
      <c r="K145" s="129">
        <f t="shared" si="37"/>
        <v>0</v>
      </c>
      <c r="L145" s="129">
        <f t="shared" si="37"/>
        <v>0</v>
      </c>
      <c r="M145" s="129">
        <f t="shared" si="37"/>
        <v>0</v>
      </c>
      <c r="N145" s="129">
        <f t="shared" si="37"/>
        <v>0</v>
      </c>
      <c r="O145" s="129">
        <f t="shared" si="37"/>
        <v>0</v>
      </c>
      <c r="P145" s="129">
        <f t="shared" si="37"/>
        <v>0</v>
      </c>
      <c r="Q145" s="129">
        <f t="shared" si="37"/>
        <v>0</v>
      </c>
      <c r="R145" s="129">
        <f t="shared" si="37"/>
        <v>0</v>
      </c>
      <c r="S145" s="129">
        <f t="shared" si="38"/>
        <v>0</v>
      </c>
      <c r="T145" s="129">
        <f t="shared" si="38"/>
        <v>0</v>
      </c>
      <c r="U145" s="129">
        <f t="shared" si="38"/>
        <v>0</v>
      </c>
      <c r="V145" s="129">
        <f t="shared" si="38"/>
        <v>0</v>
      </c>
      <c r="W145" s="129">
        <f t="shared" si="38"/>
        <v>0</v>
      </c>
      <c r="X145" s="129">
        <f t="shared" si="38"/>
        <v>0</v>
      </c>
      <c r="Y145" s="129">
        <f t="shared" si="38"/>
        <v>0</v>
      </c>
      <c r="Z145" s="129">
        <f t="shared" si="38"/>
        <v>0</v>
      </c>
      <c r="AA145" s="129">
        <f t="shared" si="38"/>
        <v>0</v>
      </c>
      <c r="AB145" s="129">
        <f t="shared" si="38"/>
        <v>0</v>
      </c>
      <c r="AC145" s="129">
        <f t="shared" si="38"/>
        <v>0</v>
      </c>
      <c r="AD145" s="129">
        <f t="shared" si="38"/>
        <v>0</v>
      </c>
      <c r="AE145" s="129">
        <f t="shared" si="38"/>
        <v>0</v>
      </c>
      <c r="AF145" s="129">
        <f t="shared" si="38"/>
        <v>0</v>
      </c>
      <c r="AG145" s="171">
        <v>4</v>
      </c>
      <c r="AH145" s="51"/>
      <c r="AI145" s="52"/>
      <c r="AK145" s="53"/>
    </row>
    <row r="146" spans="1:37" x14ac:dyDescent="0.25">
      <c r="A146" s="118" t="s">
        <v>149</v>
      </c>
      <c r="B146" s="128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71">
        <v>4</v>
      </c>
      <c r="AH146" s="51"/>
      <c r="AI146" s="52"/>
      <c r="AK146" s="53"/>
    </row>
    <row r="147" spans="1:37" x14ac:dyDescent="0.25">
      <c r="A147" s="118" t="s">
        <v>150</v>
      </c>
      <c r="B147" s="128">
        <v>0.1</v>
      </c>
      <c r="C147" s="129">
        <f t="shared" ref="C147:R150" si="39">B147</f>
        <v>0.1</v>
      </c>
      <c r="D147" s="129">
        <f t="shared" si="39"/>
        <v>0.1</v>
      </c>
      <c r="E147" s="129">
        <f t="shared" si="39"/>
        <v>0.1</v>
      </c>
      <c r="F147" s="129">
        <f t="shared" si="39"/>
        <v>0.1</v>
      </c>
      <c r="G147" s="129">
        <f t="shared" si="39"/>
        <v>0.1</v>
      </c>
      <c r="H147" s="129">
        <f t="shared" si="39"/>
        <v>0.1</v>
      </c>
      <c r="I147" s="129">
        <f t="shared" si="39"/>
        <v>0.1</v>
      </c>
      <c r="J147" s="129">
        <f t="shared" si="39"/>
        <v>0.1</v>
      </c>
      <c r="K147" s="129">
        <f t="shared" si="39"/>
        <v>0.1</v>
      </c>
      <c r="L147" s="129">
        <f t="shared" si="39"/>
        <v>0.1</v>
      </c>
      <c r="M147" s="129">
        <f t="shared" si="39"/>
        <v>0.1</v>
      </c>
      <c r="N147" s="129">
        <f t="shared" si="39"/>
        <v>0.1</v>
      </c>
      <c r="O147" s="129">
        <f t="shared" si="39"/>
        <v>0.1</v>
      </c>
      <c r="P147" s="129">
        <f t="shared" si="39"/>
        <v>0.1</v>
      </c>
      <c r="Q147" s="129">
        <f t="shared" si="39"/>
        <v>0.1</v>
      </c>
      <c r="R147" s="129">
        <f t="shared" si="39"/>
        <v>0.1</v>
      </c>
      <c r="S147" s="129">
        <f t="shared" ref="S147:AF150" si="40">R147</f>
        <v>0.1</v>
      </c>
      <c r="T147" s="129">
        <f t="shared" si="40"/>
        <v>0.1</v>
      </c>
      <c r="U147" s="129">
        <f t="shared" si="40"/>
        <v>0.1</v>
      </c>
      <c r="V147" s="129">
        <f t="shared" si="40"/>
        <v>0.1</v>
      </c>
      <c r="W147" s="129">
        <f t="shared" si="40"/>
        <v>0.1</v>
      </c>
      <c r="X147" s="129">
        <f t="shared" si="40"/>
        <v>0.1</v>
      </c>
      <c r="Y147" s="129">
        <f t="shared" si="40"/>
        <v>0.1</v>
      </c>
      <c r="Z147" s="129">
        <f t="shared" si="40"/>
        <v>0.1</v>
      </c>
      <c r="AA147" s="129">
        <f t="shared" si="40"/>
        <v>0.1</v>
      </c>
      <c r="AB147" s="129">
        <f t="shared" si="40"/>
        <v>0.1</v>
      </c>
      <c r="AC147" s="129">
        <f t="shared" si="40"/>
        <v>0.1</v>
      </c>
      <c r="AD147" s="129">
        <f t="shared" si="40"/>
        <v>0.1</v>
      </c>
      <c r="AE147" s="129">
        <f t="shared" si="40"/>
        <v>0.1</v>
      </c>
      <c r="AF147" s="129">
        <f t="shared" si="40"/>
        <v>0.1</v>
      </c>
      <c r="AG147" s="171">
        <v>4</v>
      </c>
      <c r="AH147" s="51"/>
      <c r="AI147" s="52"/>
      <c r="AK147" s="53"/>
    </row>
    <row r="148" spans="1:37" x14ac:dyDescent="0.25">
      <c r="A148" s="118" t="s">
        <v>151</v>
      </c>
      <c r="B148" s="128">
        <v>2.0499999999999998</v>
      </c>
      <c r="C148" s="129">
        <f t="shared" si="39"/>
        <v>2.0499999999999998</v>
      </c>
      <c r="D148" s="129">
        <f t="shared" si="39"/>
        <v>2.0499999999999998</v>
      </c>
      <c r="E148" s="129">
        <f t="shared" si="39"/>
        <v>2.0499999999999998</v>
      </c>
      <c r="F148" s="129">
        <f t="shared" si="39"/>
        <v>2.0499999999999998</v>
      </c>
      <c r="G148" s="129">
        <f t="shared" si="39"/>
        <v>2.0499999999999998</v>
      </c>
      <c r="H148" s="129">
        <f t="shared" si="39"/>
        <v>2.0499999999999998</v>
      </c>
      <c r="I148" s="129">
        <f t="shared" si="39"/>
        <v>2.0499999999999998</v>
      </c>
      <c r="J148" s="129">
        <f t="shared" si="39"/>
        <v>2.0499999999999998</v>
      </c>
      <c r="K148" s="129">
        <f t="shared" si="39"/>
        <v>2.0499999999999998</v>
      </c>
      <c r="L148" s="129">
        <f t="shared" si="39"/>
        <v>2.0499999999999998</v>
      </c>
      <c r="M148" s="129">
        <f t="shared" si="39"/>
        <v>2.0499999999999998</v>
      </c>
      <c r="N148" s="129">
        <f t="shared" si="39"/>
        <v>2.0499999999999998</v>
      </c>
      <c r="O148" s="129">
        <f t="shared" si="39"/>
        <v>2.0499999999999998</v>
      </c>
      <c r="P148" s="129">
        <f t="shared" si="39"/>
        <v>2.0499999999999998</v>
      </c>
      <c r="Q148" s="129">
        <f t="shared" si="39"/>
        <v>2.0499999999999998</v>
      </c>
      <c r="R148" s="129">
        <f t="shared" si="39"/>
        <v>2.0499999999999998</v>
      </c>
      <c r="S148" s="129">
        <f t="shared" si="40"/>
        <v>2.0499999999999998</v>
      </c>
      <c r="T148" s="129">
        <f t="shared" si="40"/>
        <v>2.0499999999999998</v>
      </c>
      <c r="U148" s="129">
        <f t="shared" si="40"/>
        <v>2.0499999999999998</v>
      </c>
      <c r="V148" s="129">
        <f t="shared" si="40"/>
        <v>2.0499999999999998</v>
      </c>
      <c r="W148" s="129">
        <f t="shared" si="40"/>
        <v>2.0499999999999998</v>
      </c>
      <c r="X148" s="129">
        <f t="shared" si="40"/>
        <v>2.0499999999999998</v>
      </c>
      <c r="Y148" s="129">
        <f t="shared" si="40"/>
        <v>2.0499999999999998</v>
      </c>
      <c r="Z148" s="129">
        <f t="shared" si="40"/>
        <v>2.0499999999999998</v>
      </c>
      <c r="AA148" s="129">
        <f t="shared" si="40"/>
        <v>2.0499999999999998</v>
      </c>
      <c r="AB148" s="129">
        <f t="shared" si="40"/>
        <v>2.0499999999999998</v>
      </c>
      <c r="AC148" s="129">
        <f t="shared" si="40"/>
        <v>2.0499999999999998</v>
      </c>
      <c r="AD148" s="129">
        <f t="shared" si="40"/>
        <v>2.0499999999999998</v>
      </c>
      <c r="AE148" s="129">
        <f t="shared" si="40"/>
        <v>2.0499999999999998</v>
      </c>
      <c r="AF148" s="129">
        <f t="shared" si="40"/>
        <v>2.0499999999999998</v>
      </c>
      <c r="AG148" s="171">
        <v>4</v>
      </c>
      <c r="AH148" s="51"/>
      <c r="AI148" s="52"/>
      <c r="AK148" s="53"/>
    </row>
    <row r="149" spans="1:37" x14ac:dyDescent="0.25">
      <c r="A149" s="118" t="s">
        <v>152</v>
      </c>
      <c r="B149" s="128">
        <v>2.7</v>
      </c>
      <c r="C149" s="129">
        <f t="shared" si="39"/>
        <v>2.7</v>
      </c>
      <c r="D149" s="129">
        <f t="shared" si="39"/>
        <v>2.7</v>
      </c>
      <c r="E149" s="129">
        <f t="shared" si="39"/>
        <v>2.7</v>
      </c>
      <c r="F149" s="129">
        <f t="shared" si="39"/>
        <v>2.7</v>
      </c>
      <c r="G149" s="129">
        <f t="shared" si="39"/>
        <v>2.7</v>
      </c>
      <c r="H149" s="129">
        <f t="shared" si="39"/>
        <v>2.7</v>
      </c>
      <c r="I149" s="129">
        <f t="shared" si="39"/>
        <v>2.7</v>
      </c>
      <c r="J149" s="129">
        <f t="shared" si="39"/>
        <v>2.7</v>
      </c>
      <c r="K149" s="129">
        <f t="shared" si="39"/>
        <v>2.7</v>
      </c>
      <c r="L149" s="129">
        <f t="shared" si="39"/>
        <v>2.7</v>
      </c>
      <c r="M149" s="129">
        <f t="shared" si="39"/>
        <v>2.7</v>
      </c>
      <c r="N149" s="129">
        <f t="shared" si="39"/>
        <v>2.7</v>
      </c>
      <c r="O149" s="129">
        <f t="shared" si="39"/>
        <v>2.7</v>
      </c>
      <c r="P149" s="129">
        <f t="shared" si="39"/>
        <v>2.7</v>
      </c>
      <c r="Q149" s="129">
        <f t="shared" si="39"/>
        <v>2.7</v>
      </c>
      <c r="R149" s="129">
        <f t="shared" si="39"/>
        <v>2.7</v>
      </c>
      <c r="S149" s="129">
        <f t="shared" si="40"/>
        <v>2.7</v>
      </c>
      <c r="T149" s="129">
        <f t="shared" si="40"/>
        <v>2.7</v>
      </c>
      <c r="U149" s="129">
        <f t="shared" si="40"/>
        <v>2.7</v>
      </c>
      <c r="V149" s="129">
        <f t="shared" si="40"/>
        <v>2.7</v>
      </c>
      <c r="W149" s="129">
        <f t="shared" si="40"/>
        <v>2.7</v>
      </c>
      <c r="X149" s="129">
        <f t="shared" si="40"/>
        <v>2.7</v>
      </c>
      <c r="Y149" s="129">
        <f t="shared" si="40"/>
        <v>2.7</v>
      </c>
      <c r="Z149" s="129">
        <f t="shared" si="40"/>
        <v>2.7</v>
      </c>
      <c r="AA149" s="129">
        <f t="shared" si="40"/>
        <v>2.7</v>
      </c>
      <c r="AB149" s="129">
        <f t="shared" si="40"/>
        <v>2.7</v>
      </c>
      <c r="AC149" s="129">
        <f t="shared" si="40"/>
        <v>2.7</v>
      </c>
      <c r="AD149" s="129">
        <f t="shared" si="40"/>
        <v>2.7</v>
      </c>
      <c r="AE149" s="129">
        <f t="shared" si="40"/>
        <v>2.7</v>
      </c>
      <c r="AF149" s="129">
        <f t="shared" si="40"/>
        <v>2.7</v>
      </c>
      <c r="AG149" s="171">
        <v>4</v>
      </c>
      <c r="AH149" s="51"/>
      <c r="AI149" s="52"/>
      <c r="AK149" s="53"/>
    </row>
    <row r="150" spans="1:37" x14ac:dyDescent="0.25">
      <c r="A150" s="118" t="s">
        <v>153</v>
      </c>
      <c r="B150" s="128">
        <v>2.15</v>
      </c>
      <c r="C150" s="129">
        <f t="shared" si="39"/>
        <v>2.15</v>
      </c>
      <c r="D150" s="129">
        <f t="shared" si="39"/>
        <v>2.15</v>
      </c>
      <c r="E150" s="129">
        <f t="shared" si="39"/>
        <v>2.15</v>
      </c>
      <c r="F150" s="129">
        <f t="shared" si="39"/>
        <v>2.15</v>
      </c>
      <c r="G150" s="129">
        <f t="shared" si="39"/>
        <v>2.15</v>
      </c>
      <c r="H150" s="129">
        <f t="shared" si="39"/>
        <v>2.15</v>
      </c>
      <c r="I150" s="129">
        <f t="shared" si="39"/>
        <v>2.15</v>
      </c>
      <c r="J150" s="129">
        <f t="shared" si="39"/>
        <v>2.15</v>
      </c>
      <c r="K150" s="129">
        <f t="shared" si="39"/>
        <v>2.15</v>
      </c>
      <c r="L150" s="129">
        <f t="shared" si="39"/>
        <v>2.15</v>
      </c>
      <c r="M150" s="129">
        <f t="shared" si="39"/>
        <v>2.15</v>
      </c>
      <c r="N150" s="129">
        <f t="shared" si="39"/>
        <v>2.15</v>
      </c>
      <c r="O150" s="129">
        <f t="shared" si="39"/>
        <v>2.15</v>
      </c>
      <c r="P150" s="129">
        <f t="shared" si="39"/>
        <v>2.15</v>
      </c>
      <c r="Q150" s="129">
        <f t="shared" si="39"/>
        <v>2.15</v>
      </c>
      <c r="R150" s="129">
        <f t="shared" si="39"/>
        <v>2.15</v>
      </c>
      <c r="S150" s="129">
        <f t="shared" si="40"/>
        <v>2.15</v>
      </c>
      <c r="T150" s="129">
        <f t="shared" si="40"/>
        <v>2.15</v>
      </c>
      <c r="U150" s="129">
        <f t="shared" si="40"/>
        <v>2.15</v>
      </c>
      <c r="V150" s="129">
        <f t="shared" si="40"/>
        <v>2.15</v>
      </c>
      <c r="W150" s="129">
        <f t="shared" si="40"/>
        <v>2.15</v>
      </c>
      <c r="X150" s="129">
        <f t="shared" si="40"/>
        <v>2.15</v>
      </c>
      <c r="Y150" s="129">
        <f t="shared" si="40"/>
        <v>2.15</v>
      </c>
      <c r="Z150" s="129">
        <f t="shared" si="40"/>
        <v>2.15</v>
      </c>
      <c r="AA150" s="129">
        <f t="shared" si="40"/>
        <v>2.15</v>
      </c>
      <c r="AB150" s="129">
        <f t="shared" si="40"/>
        <v>2.15</v>
      </c>
      <c r="AC150" s="129">
        <f t="shared" si="40"/>
        <v>2.15</v>
      </c>
      <c r="AD150" s="129">
        <f t="shared" si="40"/>
        <v>2.15</v>
      </c>
      <c r="AE150" s="129">
        <f t="shared" si="40"/>
        <v>2.15</v>
      </c>
      <c r="AF150" s="129">
        <f t="shared" si="40"/>
        <v>2.15</v>
      </c>
      <c r="AG150" s="171">
        <v>4</v>
      </c>
      <c r="AH150" s="51"/>
      <c r="AI150" s="52"/>
      <c r="AK150" s="53"/>
    </row>
    <row r="151" spans="1:37" x14ac:dyDescent="0.25">
      <c r="A151" s="118" t="s">
        <v>154</v>
      </c>
      <c r="B151" s="128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71">
        <v>4</v>
      </c>
      <c r="AH151" s="51"/>
      <c r="AI151" s="52"/>
      <c r="AK151" s="53"/>
    </row>
    <row r="152" spans="1:37" x14ac:dyDescent="0.25">
      <c r="A152" s="118" t="s">
        <v>155</v>
      </c>
      <c r="B152" s="128">
        <v>0.9</v>
      </c>
      <c r="C152" s="129">
        <f t="shared" ref="C152:R164" si="41">B152</f>
        <v>0.9</v>
      </c>
      <c r="D152" s="129">
        <f t="shared" si="41"/>
        <v>0.9</v>
      </c>
      <c r="E152" s="129">
        <f t="shared" si="41"/>
        <v>0.9</v>
      </c>
      <c r="F152" s="129">
        <f t="shared" si="41"/>
        <v>0.9</v>
      </c>
      <c r="G152" s="129">
        <f t="shared" si="41"/>
        <v>0.9</v>
      </c>
      <c r="H152" s="129">
        <f t="shared" si="41"/>
        <v>0.9</v>
      </c>
      <c r="I152" s="129">
        <f t="shared" si="41"/>
        <v>0.9</v>
      </c>
      <c r="J152" s="129">
        <f t="shared" si="41"/>
        <v>0.9</v>
      </c>
      <c r="K152" s="129">
        <f t="shared" si="41"/>
        <v>0.9</v>
      </c>
      <c r="L152" s="129">
        <f t="shared" si="41"/>
        <v>0.9</v>
      </c>
      <c r="M152" s="129">
        <f t="shared" si="41"/>
        <v>0.9</v>
      </c>
      <c r="N152" s="129">
        <f t="shared" si="41"/>
        <v>0.9</v>
      </c>
      <c r="O152" s="129">
        <f t="shared" si="41"/>
        <v>0.9</v>
      </c>
      <c r="P152" s="129">
        <f t="shared" si="41"/>
        <v>0.9</v>
      </c>
      <c r="Q152" s="129">
        <f t="shared" si="41"/>
        <v>0.9</v>
      </c>
      <c r="R152" s="129">
        <f t="shared" si="41"/>
        <v>0.9</v>
      </c>
      <c r="S152" s="129">
        <f t="shared" ref="R152:AF164" si="42">R152</f>
        <v>0.9</v>
      </c>
      <c r="T152" s="129">
        <f t="shared" si="42"/>
        <v>0.9</v>
      </c>
      <c r="U152" s="129">
        <f t="shared" si="42"/>
        <v>0.9</v>
      </c>
      <c r="V152" s="129">
        <f t="shared" si="42"/>
        <v>0.9</v>
      </c>
      <c r="W152" s="129">
        <f t="shared" si="42"/>
        <v>0.9</v>
      </c>
      <c r="X152" s="129">
        <f t="shared" si="42"/>
        <v>0.9</v>
      </c>
      <c r="Y152" s="129">
        <f t="shared" si="42"/>
        <v>0.9</v>
      </c>
      <c r="Z152" s="129">
        <f t="shared" si="42"/>
        <v>0.9</v>
      </c>
      <c r="AA152" s="129">
        <f t="shared" si="42"/>
        <v>0.9</v>
      </c>
      <c r="AB152" s="129">
        <f t="shared" si="42"/>
        <v>0.9</v>
      </c>
      <c r="AC152" s="129">
        <f t="shared" si="42"/>
        <v>0.9</v>
      </c>
      <c r="AD152" s="129">
        <f t="shared" si="42"/>
        <v>0.9</v>
      </c>
      <c r="AE152" s="129">
        <f t="shared" si="42"/>
        <v>0.9</v>
      </c>
      <c r="AF152" s="129">
        <f t="shared" si="42"/>
        <v>0.9</v>
      </c>
      <c r="AG152" s="171">
        <v>4</v>
      </c>
      <c r="AH152" s="51"/>
      <c r="AI152" s="52"/>
      <c r="AK152" s="53"/>
    </row>
    <row r="153" spans="1:37" x14ac:dyDescent="0.25">
      <c r="A153" s="118" t="s">
        <v>156</v>
      </c>
      <c r="B153" s="128">
        <v>1.08</v>
      </c>
      <c r="C153" s="129">
        <f t="shared" si="41"/>
        <v>1.08</v>
      </c>
      <c r="D153" s="129">
        <f t="shared" si="41"/>
        <v>1.08</v>
      </c>
      <c r="E153" s="129">
        <f t="shared" si="41"/>
        <v>1.08</v>
      </c>
      <c r="F153" s="129">
        <f t="shared" si="41"/>
        <v>1.08</v>
      </c>
      <c r="G153" s="129">
        <f t="shared" si="41"/>
        <v>1.08</v>
      </c>
      <c r="H153" s="129">
        <f t="shared" si="41"/>
        <v>1.08</v>
      </c>
      <c r="I153" s="129">
        <f t="shared" si="41"/>
        <v>1.08</v>
      </c>
      <c r="J153" s="129">
        <f t="shared" si="41"/>
        <v>1.08</v>
      </c>
      <c r="K153" s="129">
        <f t="shared" si="41"/>
        <v>1.08</v>
      </c>
      <c r="L153" s="129">
        <f t="shared" si="41"/>
        <v>1.08</v>
      </c>
      <c r="M153" s="129">
        <f t="shared" si="41"/>
        <v>1.08</v>
      </c>
      <c r="N153" s="129">
        <f t="shared" si="41"/>
        <v>1.08</v>
      </c>
      <c r="O153" s="129">
        <f t="shared" si="41"/>
        <v>1.08</v>
      </c>
      <c r="P153" s="129">
        <f t="shared" si="41"/>
        <v>1.08</v>
      </c>
      <c r="Q153" s="129">
        <f t="shared" si="41"/>
        <v>1.08</v>
      </c>
      <c r="R153" s="129">
        <f t="shared" si="41"/>
        <v>1.08</v>
      </c>
      <c r="S153" s="129">
        <f t="shared" si="42"/>
        <v>1.08</v>
      </c>
      <c r="T153" s="129">
        <f t="shared" si="42"/>
        <v>1.08</v>
      </c>
      <c r="U153" s="129">
        <f t="shared" si="42"/>
        <v>1.08</v>
      </c>
      <c r="V153" s="129">
        <f t="shared" si="42"/>
        <v>1.08</v>
      </c>
      <c r="W153" s="129">
        <f t="shared" si="42"/>
        <v>1.08</v>
      </c>
      <c r="X153" s="129">
        <f t="shared" si="42"/>
        <v>1.08</v>
      </c>
      <c r="Y153" s="129">
        <f t="shared" si="42"/>
        <v>1.08</v>
      </c>
      <c r="Z153" s="129">
        <f t="shared" si="42"/>
        <v>1.08</v>
      </c>
      <c r="AA153" s="129">
        <f t="shared" si="42"/>
        <v>1.08</v>
      </c>
      <c r="AB153" s="129">
        <f t="shared" si="42"/>
        <v>1.08</v>
      </c>
      <c r="AC153" s="129">
        <f t="shared" si="42"/>
        <v>1.08</v>
      </c>
      <c r="AD153" s="129">
        <f t="shared" si="42"/>
        <v>1.08</v>
      </c>
      <c r="AE153" s="129">
        <f t="shared" si="42"/>
        <v>1.08</v>
      </c>
      <c r="AF153" s="129">
        <f t="shared" si="42"/>
        <v>1.08</v>
      </c>
      <c r="AG153" s="171">
        <v>3.75</v>
      </c>
      <c r="AH153" s="51"/>
      <c r="AI153" s="52"/>
      <c r="AK153" s="53"/>
    </row>
    <row r="154" spans="1:37" x14ac:dyDescent="0.25">
      <c r="A154" s="118" t="s">
        <v>157</v>
      </c>
      <c r="B154" s="128">
        <v>2.37</v>
      </c>
      <c r="C154" s="129">
        <f t="shared" si="41"/>
        <v>2.37</v>
      </c>
      <c r="D154" s="129">
        <f t="shared" si="41"/>
        <v>2.37</v>
      </c>
      <c r="E154" s="129">
        <f t="shared" si="41"/>
        <v>2.37</v>
      </c>
      <c r="F154" s="129">
        <f t="shared" si="41"/>
        <v>2.37</v>
      </c>
      <c r="G154" s="129">
        <f t="shared" si="41"/>
        <v>2.37</v>
      </c>
      <c r="H154" s="129">
        <f t="shared" si="41"/>
        <v>2.37</v>
      </c>
      <c r="I154" s="129">
        <f t="shared" si="41"/>
        <v>2.37</v>
      </c>
      <c r="J154" s="129">
        <f t="shared" si="41"/>
        <v>2.37</v>
      </c>
      <c r="K154" s="129">
        <f t="shared" si="41"/>
        <v>2.37</v>
      </c>
      <c r="L154" s="129">
        <f t="shared" si="41"/>
        <v>2.37</v>
      </c>
      <c r="M154" s="129">
        <f t="shared" si="41"/>
        <v>2.37</v>
      </c>
      <c r="N154" s="129">
        <f t="shared" si="41"/>
        <v>2.37</v>
      </c>
      <c r="O154" s="129">
        <f t="shared" si="41"/>
        <v>2.37</v>
      </c>
      <c r="P154" s="129">
        <f t="shared" si="41"/>
        <v>2.37</v>
      </c>
      <c r="Q154" s="129">
        <f t="shared" si="41"/>
        <v>2.37</v>
      </c>
      <c r="R154" s="129">
        <f t="shared" si="41"/>
        <v>2.37</v>
      </c>
      <c r="S154" s="129">
        <f t="shared" si="42"/>
        <v>2.37</v>
      </c>
      <c r="T154" s="129">
        <f t="shared" si="42"/>
        <v>2.37</v>
      </c>
      <c r="U154" s="129">
        <f t="shared" si="42"/>
        <v>2.37</v>
      </c>
      <c r="V154" s="129">
        <f t="shared" si="42"/>
        <v>2.37</v>
      </c>
      <c r="W154" s="129">
        <f t="shared" si="42"/>
        <v>2.37</v>
      </c>
      <c r="X154" s="129">
        <f t="shared" si="42"/>
        <v>2.37</v>
      </c>
      <c r="Y154" s="129">
        <f t="shared" si="42"/>
        <v>2.37</v>
      </c>
      <c r="Z154" s="129">
        <f t="shared" si="42"/>
        <v>2.37</v>
      </c>
      <c r="AA154" s="129">
        <f t="shared" si="42"/>
        <v>2.37</v>
      </c>
      <c r="AB154" s="129">
        <f t="shared" si="42"/>
        <v>2.37</v>
      </c>
      <c r="AC154" s="129">
        <f t="shared" si="42"/>
        <v>2.37</v>
      </c>
      <c r="AD154" s="129">
        <f t="shared" si="42"/>
        <v>2.37</v>
      </c>
      <c r="AE154" s="129">
        <f t="shared" si="42"/>
        <v>2.37</v>
      </c>
      <c r="AF154" s="129">
        <f t="shared" si="42"/>
        <v>2.37</v>
      </c>
      <c r="AG154" s="171">
        <v>3.52</v>
      </c>
      <c r="AH154" s="51"/>
      <c r="AI154" s="52"/>
      <c r="AK154" s="53"/>
    </row>
    <row r="155" spans="1:37" x14ac:dyDescent="0.25">
      <c r="A155" s="118" t="s">
        <v>158</v>
      </c>
      <c r="B155" s="128">
        <v>1.81</v>
      </c>
      <c r="C155" s="129">
        <f t="shared" si="41"/>
        <v>1.81</v>
      </c>
      <c r="D155" s="129">
        <f t="shared" si="41"/>
        <v>1.81</v>
      </c>
      <c r="E155" s="129">
        <f t="shared" si="41"/>
        <v>1.81</v>
      </c>
      <c r="F155" s="129">
        <f t="shared" si="41"/>
        <v>1.81</v>
      </c>
      <c r="G155" s="129">
        <f t="shared" si="41"/>
        <v>1.81</v>
      </c>
      <c r="H155" s="129">
        <f t="shared" si="41"/>
        <v>1.81</v>
      </c>
      <c r="I155" s="129">
        <f t="shared" si="41"/>
        <v>1.81</v>
      </c>
      <c r="J155" s="129">
        <f t="shared" si="41"/>
        <v>1.81</v>
      </c>
      <c r="K155" s="129">
        <f t="shared" si="41"/>
        <v>1.81</v>
      </c>
      <c r="L155" s="129">
        <f t="shared" si="41"/>
        <v>1.81</v>
      </c>
      <c r="M155" s="129">
        <f t="shared" si="41"/>
        <v>1.81</v>
      </c>
      <c r="N155" s="129">
        <f t="shared" si="41"/>
        <v>1.81</v>
      </c>
      <c r="O155" s="129">
        <f t="shared" si="41"/>
        <v>1.81</v>
      </c>
      <c r="P155" s="129">
        <f t="shared" si="41"/>
        <v>1.81</v>
      </c>
      <c r="Q155" s="129">
        <f t="shared" si="41"/>
        <v>1.81</v>
      </c>
      <c r="R155" s="129">
        <f t="shared" si="41"/>
        <v>1.81</v>
      </c>
      <c r="S155" s="129">
        <f t="shared" si="42"/>
        <v>1.81</v>
      </c>
      <c r="T155" s="129">
        <f t="shared" si="42"/>
        <v>1.81</v>
      </c>
      <c r="U155" s="129">
        <f t="shared" si="42"/>
        <v>1.81</v>
      </c>
      <c r="V155" s="129">
        <f t="shared" si="42"/>
        <v>1.81</v>
      </c>
      <c r="W155" s="129">
        <f t="shared" si="42"/>
        <v>1.81</v>
      </c>
      <c r="X155" s="129">
        <f t="shared" si="42"/>
        <v>1.81</v>
      </c>
      <c r="Y155" s="129">
        <f t="shared" si="42"/>
        <v>1.81</v>
      </c>
      <c r="Z155" s="129">
        <f t="shared" si="42"/>
        <v>1.81</v>
      </c>
      <c r="AA155" s="129">
        <f t="shared" si="42"/>
        <v>1.81</v>
      </c>
      <c r="AB155" s="129">
        <f t="shared" si="42"/>
        <v>1.81</v>
      </c>
      <c r="AC155" s="129">
        <f t="shared" si="42"/>
        <v>1.81</v>
      </c>
      <c r="AD155" s="129">
        <f t="shared" si="42"/>
        <v>1.81</v>
      </c>
      <c r="AE155" s="129">
        <f t="shared" si="42"/>
        <v>1.81</v>
      </c>
      <c r="AF155" s="129">
        <f t="shared" si="42"/>
        <v>1.81</v>
      </c>
      <c r="AG155" s="171">
        <v>3.33</v>
      </c>
      <c r="AH155" s="51"/>
      <c r="AI155" s="52"/>
      <c r="AK155" s="53"/>
    </row>
    <row r="156" spans="1:37" x14ac:dyDescent="0.25">
      <c r="A156" s="118" t="s">
        <v>159</v>
      </c>
      <c r="B156" s="128">
        <v>1.0900000000000001</v>
      </c>
      <c r="C156" s="129">
        <f t="shared" si="41"/>
        <v>1.0900000000000001</v>
      </c>
      <c r="D156" s="129">
        <f t="shared" si="41"/>
        <v>1.0900000000000001</v>
      </c>
      <c r="E156" s="129">
        <f t="shared" si="41"/>
        <v>1.0900000000000001</v>
      </c>
      <c r="F156" s="129">
        <f t="shared" si="41"/>
        <v>1.0900000000000001</v>
      </c>
      <c r="G156" s="129">
        <f t="shared" si="41"/>
        <v>1.0900000000000001</v>
      </c>
      <c r="H156" s="129">
        <f t="shared" si="41"/>
        <v>1.0900000000000001</v>
      </c>
      <c r="I156" s="129">
        <f t="shared" si="41"/>
        <v>1.0900000000000001</v>
      </c>
      <c r="J156" s="129">
        <f t="shared" si="41"/>
        <v>1.0900000000000001</v>
      </c>
      <c r="K156" s="129">
        <f t="shared" si="41"/>
        <v>1.0900000000000001</v>
      </c>
      <c r="L156" s="129">
        <f t="shared" si="41"/>
        <v>1.0900000000000001</v>
      </c>
      <c r="M156" s="129">
        <f t="shared" si="41"/>
        <v>1.0900000000000001</v>
      </c>
      <c r="N156" s="129">
        <f t="shared" si="41"/>
        <v>1.0900000000000001</v>
      </c>
      <c r="O156" s="129">
        <f t="shared" si="41"/>
        <v>1.0900000000000001</v>
      </c>
      <c r="P156" s="129">
        <f t="shared" si="41"/>
        <v>1.0900000000000001</v>
      </c>
      <c r="Q156" s="129">
        <f t="shared" si="41"/>
        <v>1.0900000000000001</v>
      </c>
      <c r="R156" s="129">
        <f t="shared" si="41"/>
        <v>1.0900000000000001</v>
      </c>
      <c r="S156" s="129">
        <f t="shared" si="42"/>
        <v>1.0900000000000001</v>
      </c>
      <c r="T156" s="129">
        <f t="shared" si="42"/>
        <v>1.0900000000000001</v>
      </c>
      <c r="U156" s="129">
        <f t="shared" si="42"/>
        <v>1.0900000000000001</v>
      </c>
      <c r="V156" s="129">
        <f t="shared" si="42"/>
        <v>1.0900000000000001</v>
      </c>
      <c r="W156" s="129">
        <f t="shared" si="42"/>
        <v>1.0900000000000001</v>
      </c>
      <c r="X156" s="129">
        <f t="shared" si="42"/>
        <v>1.0900000000000001</v>
      </c>
      <c r="Y156" s="129">
        <f t="shared" si="42"/>
        <v>1.0900000000000001</v>
      </c>
      <c r="Z156" s="129">
        <f t="shared" si="42"/>
        <v>1.0900000000000001</v>
      </c>
      <c r="AA156" s="129">
        <f t="shared" si="42"/>
        <v>1.0900000000000001</v>
      </c>
      <c r="AB156" s="129">
        <f t="shared" si="42"/>
        <v>1.0900000000000001</v>
      </c>
      <c r="AC156" s="129">
        <f t="shared" si="42"/>
        <v>1.0900000000000001</v>
      </c>
      <c r="AD156" s="129">
        <f t="shared" si="42"/>
        <v>1.0900000000000001</v>
      </c>
      <c r="AE156" s="129">
        <f t="shared" si="42"/>
        <v>1.0900000000000001</v>
      </c>
      <c r="AF156" s="129">
        <f t="shared" si="42"/>
        <v>1.0900000000000001</v>
      </c>
      <c r="AG156" s="171">
        <v>3.2</v>
      </c>
      <c r="AH156" s="51"/>
      <c r="AI156" s="52"/>
      <c r="AK156" s="53"/>
    </row>
    <row r="157" spans="1:37" x14ac:dyDescent="0.25">
      <c r="A157" s="118" t="s">
        <v>160</v>
      </c>
      <c r="B157" s="128">
        <v>1.58</v>
      </c>
      <c r="C157" s="129">
        <f t="shared" si="41"/>
        <v>1.58</v>
      </c>
      <c r="D157" s="129">
        <f t="shared" si="41"/>
        <v>1.58</v>
      </c>
      <c r="E157" s="129">
        <f t="shared" si="41"/>
        <v>1.58</v>
      </c>
      <c r="F157" s="129">
        <f t="shared" si="41"/>
        <v>1.58</v>
      </c>
      <c r="G157" s="129">
        <f t="shared" si="41"/>
        <v>1.58</v>
      </c>
      <c r="H157" s="129">
        <f t="shared" si="41"/>
        <v>1.58</v>
      </c>
      <c r="I157" s="129">
        <f t="shared" si="41"/>
        <v>1.58</v>
      </c>
      <c r="J157" s="129">
        <f t="shared" si="41"/>
        <v>1.58</v>
      </c>
      <c r="K157" s="129">
        <f t="shared" si="41"/>
        <v>1.58</v>
      </c>
      <c r="L157" s="129">
        <f t="shared" si="41"/>
        <v>1.58</v>
      </c>
      <c r="M157" s="129">
        <f t="shared" si="41"/>
        <v>1.58</v>
      </c>
      <c r="N157" s="129">
        <f t="shared" si="41"/>
        <v>1.58</v>
      </c>
      <c r="O157" s="129">
        <f t="shared" si="41"/>
        <v>1.58</v>
      </c>
      <c r="P157" s="129">
        <f t="shared" si="41"/>
        <v>1.58</v>
      </c>
      <c r="Q157" s="129">
        <f t="shared" si="41"/>
        <v>1.58</v>
      </c>
      <c r="R157" s="129">
        <f t="shared" si="41"/>
        <v>1.58</v>
      </c>
      <c r="S157" s="129">
        <f t="shared" si="42"/>
        <v>1.58</v>
      </c>
      <c r="T157" s="129">
        <f t="shared" si="42"/>
        <v>1.58</v>
      </c>
      <c r="U157" s="129">
        <f t="shared" si="42"/>
        <v>1.58</v>
      </c>
      <c r="V157" s="129">
        <f t="shared" si="42"/>
        <v>1.58</v>
      </c>
      <c r="W157" s="129">
        <f t="shared" si="42"/>
        <v>1.58</v>
      </c>
      <c r="X157" s="129">
        <f t="shared" si="42"/>
        <v>1.58</v>
      </c>
      <c r="Y157" s="129">
        <f t="shared" si="42"/>
        <v>1.58</v>
      </c>
      <c r="Z157" s="129">
        <f t="shared" si="42"/>
        <v>1.58</v>
      </c>
      <c r="AA157" s="129">
        <f t="shared" si="42"/>
        <v>1.58</v>
      </c>
      <c r="AB157" s="129">
        <f t="shared" si="42"/>
        <v>1.58</v>
      </c>
      <c r="AC157" s="129">
        <f t="shared" si="42"/>
        <v>1.58</v>
      </c>
      <c r="AD157" s="129">
        <f t="shared" si="42"/>
        <v>1.58</v>
      </c>
      <c r="AE157" s="129">
        <f t="shared" si="42"/>
        <v>1.58</v>
      </c>
      <c r="AF157" s="129">
        <f t="shared" si="42"/>
        <v>1.58</v>
      </c>
      <c r="AG157" s="171">
        <v>3</v>
      </c>
      <c r="AH157" s="51"/>
      <c r="AI157" s="52"/>
      <c r="AK157" s="53"/>
    </row>
    <row r="158" spans="1:37" x14ac:dyDescent="0.25">
      <c r="A158" s="118" t="s">
        <v>161</v>
      </c>
      <c r="B158" s="128">
        <v>2</v>
      </c>
      <c r="C158" s="129">
        <f t="shared" si="41"/>
        <v>2</v>
      </c>
      <c r="D158" s="129">
        <f t="shared" si="41"/>
        <v>2</v>
      </c>
      <c r="E158" s="129">
        <f t="shared" si="41"/>
        <v>2</v>
      </c>
      <c r="F158" s="129">
        <f t="shared" si="41"/>
        <v>2</v>
      </c>
      <c r="G158" s="129">
        <f t="shared" si="41"/>
        <v>2</v>
      </c>
      <c r="H158" s="129">
        <f t="shared" si="41"/>
        <v>2</v>
      </c>
      <c r="I158" s="129">
        <f t="shared" si="41"/>
        <v>2</v>
      </c>
      <c r="J158" s="129">
        <f t="shared" si="41"/>
        <v>2</v>
      </c>
      <c r="K158" s="129">
        <f t="shared" si="41"/>
        <v>2</v>
      </c>
      <c r="L158" s="129">
        <f t="shared" si="41"/>
        <v>2</v>
      </c>
      <c r="M158" s="129">
        <f t="shared" si="41"/>
        <v>2</v>
      </c>
      <c r="N158" s="129">
        <f t="shared" si="41"/>
        <v>2</v>
      </c>
      <c r="O158" s="129">
        <f t="shared" si="41"/>
        <v>2</v>
      </c>
      <c r="P158" s="129">
        <f t="shared" si="41"/>
        <v>2</v>
      </c>
      <c r="Q158" s="129">
        <f t="shared" si="41"/>
        <v>2</v>
      </c>
      <c r="R158" s="129">
        <f t="shared" si="41"/>
        <v>2</v>
      </c>
      <c r="S158" s="129">
        <f t="shared" si="42"/>
        <v>2</v>
      </c>
      <c r="T158" s="129">
        <f t="shared" si="42"/>
        <v>2</v>
      </c>
      <c r="U158" s="129">
        <f t="shared" si="42"/>
        <v>2</v>
      </c>
      <c r="V158" s="129">
        <f t="shared" si="42"/>
        <v>2</v>
      </c>
      <c r="W158" s="129">
        <f t="shared" si="42"/>
        <v>2</v>
      </c>
      <c r="X158" s="129">
        <f t="shared" si="42"/>
        <v>2</v>
      </c>
      <c r="Y158" s="129">
        <f t="shared" si="42"/>
        <v>2</v>
      </c>
      <c r="Z158" s="129">
        <f t="shared" si="42"/>
        <v>2</v>
      </c>
      <c r="AA158" s="129">
        <f t="shared" si="42"/>
        <v>2</v>
      </c>
      <c r="AB158" s="129">
        <f t="shared" si="42"/>
        <v>2</v>
      </c>
      <c r="AC158" s="129">
        <f t="shared" si="42"/>
        <v>2</v>
      </c>
      <c r="AD158" s="129">
        <f t="shared" si="42"/>
        <v>2</v>
      </c>
      <c r="AE158" s="129">
        <f t="shared" si="42"/>
        <v>2</v>
      </c>
      <c r="AF158" s="129">
        <f t="shared" si="42"/>
        <v>2</v>
      </c>
      <c r="AG158" s="171">
        <v>3</v>
      </c>
      <c r="AH158" s="51"/>
      <c r="AI158" s="52"/>
      <c r="AK158" s="53"/>
    </row>
    <row r="159" spans="1:37" x14ac:dyDescent="0.25">
      <c r="A159" s="118" t="s">
        <v>162</v>
      </c>
      <c r="B159" s="128">
        <v>0.47</v>
      </c>
      <c r="C159" s="129">
        <f t="shared" si="41"/>
        <v>0.47</v>
      </c>
      <c r="D159" s="129">
        <f t="shared" si="41"/>
        <v>0.47</v>
      </c>
      <c r="E159" s="129">
        <f t="shared" si="41"/>
        <v>0.47</v>
      </c>
      <c r="F159" s="129">
        <f t="shared" si="41"/>
        <v>0.47</v>
      </c>
      <c r="G159" s="129">
        <f t="shared" si="41"/>
        <v>0.47</v>
      </c>
      <c r="H159" s="129">
        <f t="shared" si="41"/>
        <v>0.47</v>
      </c>
      <c r="I159" s="129">
        <f t="shared" si="41"/>
        <v>0.47</v>
      </c>
      <c r="J159" s="129">
        <f t="shared" si="41"/>
        <v>0.47</v>
      </c>
      <c r="K159" s="129">
        <f t="shared" si="41"/>
        <v>0.47</v>
      </c>
      <c r="L159" s="129">
        <f t="shared" si="41"/>
        <v>0.47</v>
      </c>
      <c r="M159" s="129">
        <f t="shared" si="41"/>
        <v>0.47</v>
      </c>
      <c r="N159" s="129">
        <f t="shared" si="41"/>
        <v>0.47</v>
      </c>
      <c r="O159" s="129">
        <f t="shared" si="41"/>
        <v>0.47</v>
      </c>
      <c r="P159" s="129">
        <f t="shared" si="41"/>
        <v>0.47</v>
      </c>
      <c r="Q159" s="129">
        <f t="shared" si="41"/>
        <v>0.47</v>
      </c>
      <c r="R159" s="129">
        <f t="shared" si="41"/>
        <v>0.47</v>
      </c>
      <c r="S159" s="129">
        <f t="shared" si="42"/>
        <v>0.47</v>
      </c>
      <c r="T159" s="129">
        <f t="shared" si="42"/>
        <v>0.47</v>
      </c>
      <c r="U159" s="129">
        <f t="shared" si="42"/>
        <v>0.47</v>
      </c>
      <c r="V159" s="129">
        <f t="shared" si="42"/>
        <v>0.47</v>
      </c>
      <c r="W159" s="129">
        <f t="shared" si="42"/>
        <v>0.47</v>
      </c>
      <c r="X159" s="129">
        <f t="shared" si="42"/>
        <v>0.47</v>
      </c>
      <c r="Y159" s="129">
        <f t="shared" si="42"/>
        <v>0.47</v>
      </c>
      <c r="Z159" s="129">
        <f t="shared" si="42"/>
        <v>0.47</v>
      </c>
      <c r="AA159" s="129">
        <f t="shared" si="42"/>
        <v>0.47</v>
      </c>
      <c r="AB159" s="129">
        <f t="shared" si="42"/>
        <v>0.47</v>
      </c>
      <c r="AC159" s="129">
        <f t="shared" si="42"/>
        <v>0.47</v>
      </c>
      <c r="AD159" s="129">
        <f t="shared" si="42"/>
        <v>0.47</v>
      </c>
      <c r="AE159" s="129">
        <f t="shared" si="42"/>
        <v>0.47</v>
      </c>
      <c r="AF159" s="129">
        <f t="shared" si="42"/>
        <v>0.47</v>
      </c>
      <c r="AG159" s="171">
        <v>3</v>
      </c>
      <c r="AH159" s="51"/>
      <c r="AI159" s="52"/>
      <c r="AK159" s="53"/>
    </row>
    <row r="160" spans="1:37" x14ac:dyDescent="0.25">
      <c r="A160" s="118" t="s">
        <v>163</v>
      </c>
      <c r="B160" s="128">
        <v>0</v>
      </c>
      <c r="C160" s="129">
        <f t="shared" si="41"/>
        <v>0</v>
      </c>
      <c r="D160" s="129">
        <f t="shared" si="41"/>
        <v>0</v>
      </c>
      <c r="E160" s="129">
        <f t="shared" si="41"/>
        <v>0</v>
      </c>
      <c r="F160" s="129">
        <f t="shared" si="41"/>
        <v>0</v>
      </c>
      <c r="G160" s="129">
        <f t="shared" si="41"/>
        <v>0</v>
      </c>
      <c r="H160" s="129">
        <f t="shared" si="41"/>
        <v>0</v>
      </c>
      <c r="I160" s="129">
        <f t="shared" si="41"/>
        <v>0</v>
      </c>
      <c r="J160" s="129">
        <f t="shared" si="41"/>
        <v>0</v>
      </c>
      <c r="K160" s="129">
        <f t="shared" si="41"/>
        <v>0</v>
      </c>
      <c r="L160" s="129">
        <f t="shared" si="41"/>
        <v>0</v>
      </c>
      <c r="M160" s="129">
        <f t="shared" si="41"/>
        <v>0</v>
      </c>
      <c r="N160" s="129">
        <f t="shared" si="41"/>
        <v>0</v>
      </c>
      <c r="O160" s="129">
        <f t="shared" si="41"/>
        <v>0</v>
      </c>
      <c r="P160" s="129">
        <f t="shared" si="41"/>
        <v>0</v>
      </c>
      <c r="Q160" s="129">
        <f t="shared" si="41"/>
        <v>0</v>
      </c>
      <c r="R160" s="129">
        <f t="shared" si="41"/>
        <v>0</v>
      </c>
      <c r="S160" s="129">
        <f t="shared" si="42"/>
        <v>0</v>
      </c>
      <c r="T160" s="129">
        <f t="shared" si="42"/>
        <v>0</v>
      </c>
      <c r="U160" s="129">
        <f t="shared" si="42"/>
        <v>0</v>
      </c>
      <c r="V160" s="129">
        <f t="shared" si="42"/>
        <v>0</v>
      </c>
      <c r="W160" s="129">
        <f t="shared" si="42"/>
        <v>0</v>
      </c>
      <c r="X160" s="129">
        <f t="shared" si="42"/>
        <v>0</v>
      </c>
      <c r="Y160" s="129">
        <f t="shared" si="42"/>
        <v>0</v>
      </c>
      <c r="Z160" s="129">
        <f t="shared" si="42"/>
        <v>0</v>
      </c>
      <c r="AA160" s="129">
        <f t="shared" si="42"/>
        <v>0</v>
      </c>
      <c r="AB160" s="129">
        <f t="shared" si="42"/>
        <v>0</v>
      </c>
      <c r="AC160" s="129">
        <f t="shared" si="42"/>
        <v>0</v>
      </c>
      <c r="AD160" s="129">
        <f t="shared" si="42"/>
        <v>0</v>
      </c>
      <c r="AE160" s="129">
        <f t="shared" si="42"/>
        <v>0</v>
      </c>
      <c r="AF160" s="129">
        <f t="shared" si="42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164</v>
      </c>
      <c r="B161" s="128">
        <v>0</v>
      </c>
      <c r="C161" s="129">
        <f t="shared" si="41"/>
        <v>0</v>
      </c>
      <c r="D161" s="129">
        <f t="shared" si="41"/>
        <v>0</v>
      </c>
      <c r="E161" s="129">
        <f t="shared" si="41"/>
        <v>0</v>
      </c>
      <c r="F161" s="129">
        <f t="shared" si="41"/>
        <v>0</v>
      </c>
      <c r="G161" s="129">
        <f t="shared" si="41"/>
        <v>0</v>
      </c>
      <c r="H161" s="129">
        <f t="shared" si="41"/>
        <v>0</v>
      </c>
      <c r="I161" s="129">
        <f t="shared" si="41"/>
        <v>0</v>
      </c>
      <c r="J161" s="129">
        <f t="shared" si="41"/>
        <v>0</v>
      </c>
      <c r="K161" s="129">
        <f t="shared" si="41"/>
        <v>0</v>
      </c>
      <c r="L161" s="129">
        <f t="shared" si="41"/>
        <v>0</v>
      </c>
      <c r="M161" s="129">
        <f t="shared" si="41"/>
        <v>0</v>
      </c>
      <c r="N161" s="129">
        <f t="shared" si="41"/>
        <v>0</v>
      </c>
      <c r="O161" s="129">
        <f t="shared" si="41"/>
        <v>0</v>
      </c>
      <c r="P161" s="129">
        <f t="shared" si="41"/>
        <v>0</v>
      </c>
      <c r="Q161" s="129">
        <f t="shared" si="41"/>
        <v>0</v>
      </c>
      <c r="R161" s="129">
        <f t="shared" si="42"/>
        <v>0</v>
      </c>
      <c r="S161" s="129">
        <f t="shared" si="42"/>
        <v>0</v>
      </c>
      <c r="T161" s="129">
        <f t="shared" si="42"/>
        <v>0</v>
      </c>
      <c r="U161" s="129">
        <f t="shared" si="42"/>
        <v>0</v>
      </c>
      <c r="V161" s="129">
        <f t="shared" si="42"/>
        <v>0</v>
      </c>
      <c r="W161" s="129">
        <f t="shared" si="42"/>
        <v>0</v>
      </c>
      <c r="X161" s="129">
        <f t="shared" si="42"/>
        <v>0</v>
      </c>
      <c r="Y161" s="129">
        <f t="shared" si="42"/>
        <v>0</v>
      </c>
      <c r="Z161" s="129">
        <f t="shared" si="42"/>
        <v>0</v>
      </c>
      <c r="AA161" s="129">
        <f t="shared" si="42"/>
        <v>0</v>
      </c>
      <c r="AB161" s="129">
        <f t="shared" si="42"/>
        <v>0</v>
      </c>
      <c r="AC161" s="129">
        <f t="shared" si="42"/>
        <v>0</v>
      </c>
      <c r="AD161" s="129">
        <f t="shared" si="42"/>
        <v>0</v>
      </c>
      <c r="AE161" s="129">
        <f t="shared" si="42"/>
        <v>0</v>
      </c>
      <c r="AF161" s="129">
        <f t="shared" si="42"/>
        <v>0</v>
      </c>
      <c r="AG161" s="171">
        <v>3</v>
      </c>
      <c r="AH161" s="51"/>
      <c r="AI161" s="52"/>
      <c r="AK161" s="53"/>
    </row>
    <row r="162" spans="1:37" x14ac:dyDescent="0.25">
      <c r="A162" s="118" t="s">
        <v>165</v>
      </c>
      <c r="B162" s="128">
        <v>0.8</v>
      </c>
      <c r="C162" s="129">
        <f t="shared" si="41"/>
        <v>0.8</v>
      </c>
      <c r="D162" s="129">
        <f t="shared" si="41"/>
        <v>0.8</v>
      </c>
      <c r="E162" s="129">
        <f t="shared" si="41"/>
        <v>0.8</v>
      </c>
      <c r="F162" s="129">
        <f t="shared" si="41"/>
        <v>0.8</v>
      </c>
      <c r="G162" s="129">
        <f t="shared" si="41"/>
        <v>0.8</v>
      </c>
      <c r="H162" s="129">
        <f t="shared" si="41"/>
        <v>0.8</v>
      </c>
      <c r="I162" s="129">
        <f t="shared" si="41"/>
        <v>0.8</v>
      </c>
      <c r="J162" s="129">
        <f t="shared" si="41"/>
        <v>0.8</v>
      </c>
      <c r="K162" s="129">
        <f t="shared" si="41"/>
        <v>0.8</v>
      </c>
      <c r="L162" s="129">
        <f t="shared" si="41"/>
        <v>0.8</v>
      </c>
      <c r="M162" s="129">
        <f t="shared" si="41"/>
        <v>0.8</v>
      </c>
      <c r="N162" s="129">
        <f t="shared" si="41"/>
        <v>0.8</v>
      </c>
      <c r="O162" s="129">
        <f t="shared" si="41"/>
        <v>0.8</v>
      </c>
      <c r="P162" s="129">
        <f t="shared" si="41"/>
        <v>0.8</v>
      </c>
      <c r="Q162" s="129">
        <f t="shared" si="41"/>
        <v>0.8</v>
      </c>
      <c r="R162" s="129">
        <f t="shared" si="42"/>
        <v>0.8</v>
      </c>
      <c r="S162" s="129">
        <f t="shared" si="42"/>
        <v>0.8</v>
      </c>
      <c r="T162" s="129">
        <f t="shared" si="42"/>
        <v>0.8</v>
      </c>
      <c r="U162" s="129">
        <f t="shared" si="42"/>
        <v>0.8</v>
      </c>
      <c r="V162" s="129">
        <f t="shared" si="42"/>
        <v>0.8</v>
      </c>
      <c r="W162" s="129">
        <f t="shared" si="42"/>
        <v>0.8</v>
      </c>
      <c r="X162" s="129">
        <f t="shared" si="42"/>
        <v>0.8</v>
      </c>
      <c r="Y162" s="129">
        <f t="shared" si="42"/>
        <v>0.8</v>
      </c>
      <c r="Z162" s="129">
        <f t="shared" si="42"/>
        <v>0.8</v>
      </c>
      <c r="AA162" s="129">
        <f t="shared" si="42"/>
        <v>0.8</v>
      </c>
      <c r="AB162" s="129">
        <f t="shared" si="42"/>
        <v>0.8</v>
      </c>
      <c r="AC162" s="129">
        <f t="shared" si="42"/>
        <v>0.8</v>
      </c>
      <c r="AD162" s="129">
        <f t="shared" si="42"/>
        <v>0.8</v>
      </c>
      <c r="AE162" s="129">
        <f t="shared" si="42"/>
        <v>0.8</v>
      </c>
      <c r="AF162" s="129">
        <f t="shared" si="42"/>
        <v>0.8</v>
      </c>
      <c r="AG162" s="171">
        <v>3</v>
      </c>
      <c r="AH162" s="51"/>
      <c r="AI162" s="52"/>
      <c r="AK162" s="53"/>
    </row>
    <row r="163" spans="1:37" x14ac:dyDescent="0.25">
      <c r="A163" s="118" t="s">
        <v>166</v>
      </c>
      <c r="B163" s="128">
        <v>1.5</v>
      </c>
      <c r="C163" s="129">
        <f t="shared" si="41"/>
        <v>1.5</v>
      </c>
      <c r="D163" s="129">
        <f t="shared" si="41"/>
        <v>1.5</v>
      </c>
      <c r="E163" s="129">
        <f t="shared" si="41"/>
        <v>1.5</v>
      </c>
      <c r="F163" s="129">
        <f t="shared" si="41"/>
        <v>1.5</v>
      </c>
      <c r="G163" s="129">
        <f t="shared" si="41"/>
        <v>1.5</v>
      </c>
      <c r="H163" s="129">
        <f t="shared" si="41"/>
        <v>1.5</v>
      </c>
      <c r="I163" s="129">
        <f t="shared" si="41"/>
        <v>1.5</v>
      </c>
      <c r="J163" s="129">
        <f t="shared" si="41"/>
        <v>1.5</v>
      </c>
      <c r="K163" s="129">
        <f t="shared" si="41"/>
        <v>1.5</v>
      </c>
      <c r="L163" s="129">
        <f t="shared" si="41"/>
        <v>1.5</v>
      </c>
      <c r="M163" s="129">
        <f t="shared" si="41"/>
        <v>1.5</v>
      </c>
      <c r="N163" s="129">
        <f t="shared" si="41"/>
        <v>1.5</v>
      </c>
      <c r="O163" s="129">
        <f t="shared" si="41"/>
        <v>1.5</v>
      </c>
      <c r="P163" s="129">
        <f t="shared" si="41"/>
        <v>1.5</v>
      </c>
      <c r="Q163" s="129">
        <f t="shared" si="41"/>
        <v>1.5</v>
      </c>
      <c r="R163" s="129">
        <f t="shared" si="42"/>
        <v>1.5</v>
      </c>
      <c r="S163" s="129">
        <f t="shared" si="42"/>
        <v>1.5</v>
      </c>
      <c r="T163" s="129">
        <f t="shared" si="42"/>
        <v>1.5</v>
      </c>
      <c r="U163" s="129">
        <f t="shared" si="42"/>
        <v>1.5</v>
      </c>
      <c r="V163" s="129">
        <f t="shared" si="42"/>
        <v>1.5</v>
      </c>
      <c r="W163" s="129">
        <f t="shared" si="42"/>
        <v>1.5</v>
      </c>
      <c r="X163" s="129">
        <f t="shared" si="42"/>
        <v>1.5</v>
      </c>
      <c r="Y163" s="129">
        <f t="shared" si="42"/>
        <v>1.5</v>
      </c>
      <c r="Z163" s="129">
        <f t="shared" si="42"/>
        <v>1.5</v>
      </c>
      <c r="AA163" s="129">
        <f t="shared" si="42"/>
        <v>1.5</v>
      </c>
      <c r="AB163" s="129">
        <f t="shared" si="42"/>
        <v>1.5</v>
      </c>
      <c r="AC163" s="129">
        <f t="shared" si="42"/>
        <v>1.5</v>
      </c>
      <c r="AD163" s="129">
        <f t="shared" si="42"/>
        <v>1.5</v>
      </c>
      <c r="AE163" s="129">
        <f t="shared" si="42"/>
        <v>1.5</v>
      </c>
      <c r="AF163" s="129">
        <f t="shared" si="42"/>
        <v>1.5</v>
      </c>
      <c r="AG163" s="171">
        <v>3</v>
      </c>
      <c r="AH163" s="51"/>
      <c r="AI163" s="52"/>
      <c r="AK163" s="53"/>
    </row>
    <row r="164" spans="1:37" x14ac:dyDescent="0.25">
      <c r="A164" s="118" t="s">
        <v>167</v>
      </c>
      <c r="B164" s="128">
        <v>1</v>
      </c>
      <c r="C164" s="129">
        <f t="shared" si="41"/>
        <v>1</v>
      </c>
      <c r="D164" s="129">
        <f t="shared" si="41"/>
        <v>1</v>
      </c>
      <c r="E164" s="129">
        <f t="shared" si="41"/>
        <v>1</v>
      </c>
      <c r="F164" s="129">
        <f t="shared" si="41"/>
        <v>1</v>
      </c>
      <c r="G164" s="129">
        <f t="shared" si="41"/>
        <v>1</v>
      </c>
      <c r="H164" s="129">
        <f t="shared" si="41"/>
        <v>1</v>
      </c>
      <c r="I164" s="129">
        <f t="shared" si="41"/>
        <v>1</v>
      </c>
      <c r="J164" s="129">
        <f t="shared" si="41"/>
        <v>1</v>
      </c>
      <c r="K164" s="129">
        <f t="shared" si="41"/>
        <v>1</v>
      </c>
      <c r="L164" s="129">
        <f t="shared" si="41"/>
        <v>1</v>
      </c>
      <c r="M164" s="129">
        <f t="shared" si="41"/>
        <v>1</v>
      </c>
      <c r="N164" s="129">
        <f t="shared" si="41"/>
        <v>1</v>
      </c>
      <c r="O164" s="129">
        <f t="shared" si="41"/>
        <v>1</v>
      </c>
      <c r="P164" s="129">
        <f t="shared" si="41"/>
        <v>1</v>
      </c>
      <c r="Q164" s="129">
        <f t="shared" si="41"/>
        <v>1</v>
      </c>
      <c r="R164" s="129">
        <f t="shared" si="42"/>
        <v>1</v>
      </c>
      <c r="S164" s="129">
        <f t="shared" si="42"/>
        <v>1</v>
      </c>
      <c r="T164" s="129">
        <f t="shared" si="42"/>
        <v>1</v>
      </c>
      <c r="U164" s="129">
        <f t="shared" si="42"/>
        <v>1</v>
      </c>
      <c r="V164" s="129">
        <f t="shared" si="42"/>
        <v>1</v>
      </c>
      <c r="W164" s="129">
        <f t="shared" si="42"/>
        <v>1</v>
      </c>
      <c r="X164" s="129">
        <f t="shared" si="42"/>
        <v>1</v>
      </c>
      <c r="Y164" s="129">
        <f t="shared" si="42"/>
        <v>1</v>
      </c>
      <c r="Z164" s="129">
        <f t="shared" si="42"/>
        <v>1</v>
      </c>
      <c r="AA164" s="129">
        <f t="shared" si="42"/>
        <v>1</v>
      </c>
      <c r="AB164" s="129">
        <f t="shared" si="42"/>
        <v>1</v>
      </c>
      <c r="AC164" s="129">
        <f t="shared" si="42"/>
        <v>1</v>
      </c>
      <c r="AD164" s="129">
        <f t="shared" si="42"/>
        <v>1</v>
      </c>
      <c r="AE164" s="129">
        <f t="shared" si="42"/>
        <v>1</v>
      </c>
      <c r="AF164" s="129">
        <f t="shared" si="42"/>
        <v>1</v>
      </c>
      <c r="AG164" s="171">
        <v>3</v>
      </c>
      <c r="AH164" s="51"/>
      <c r="AI164" s="52"/>
      <c r="AK164" s="53"/>
    </row>
    <row r="165" spans="1:37" x14ac:dyDescent="0.25">
      <c r="A165" s="118" t="s">
        <v>168</v>
      </c>
      <c r="B165" s="128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71">
        <v>2.83</v>
      </c>
      <c r="AH165" s="51"/>
      <c r="AI165" s="52"/>
      <c r="AK165" s="53"/>
    </row>
    <row r="166" spans="1:37" x14ac:dyDescent="0.25">
      <c r="A166" s="118" t="s">
        <v>169</v>
      </c>
      <c r="B166" s="128">
        <v>1</v>
      </c>
      <c r="C166" s="129">
        <f t="shared" ref="C166:R173" si="43">B166</f>
        <v>1</v>
      </c>
      <c r="D166" s="129">
        <f t="shared" si="43"/>
        <v>1</v>
      </c>
      <c r="E166" s="129">
        <f t="shared" si="43"/>
        <v>1</v>
      </c>
      <c r="F166" s="129">
        <f t="shared" si="43"/>
        <v>1</v>
      </c>
      <c r="G166" s="129">
        <f t="shared" si="43"/>
        <v>1</v>
      </c>
      <c r="H166" s="129">
        <f t="shared" si="43"/>
        <v>1</v>
      </c>
      <c r="I166" s="129">
        <f t="shared" si="43"/>
        <v>1</v>
      </c>
      <c r="J166" s="129">
        <f t="shared" si="43"/>
        <v>1</v>
      </c>
      <c r="K166" s="129">
        <f t="shared" si="43"/>
        <v>1</v>
      </c>
      <c r="L166" s="129">
        <f t="shared" si="43"/>
        <v>1</v>
      </c>
      <c r="M166" s="129">
        <f t="shared" si="43"/>
        <v>1</v>
      </c>
      <c r="N166" s="129">
        <f t="shared" si="43"/>
        <v>1</v>
      </c>
      <c r="O166" s="129">
        <f t="shared" si="43"/>
        <v>1</v>
      </c>
      <c r="P166" s="129">
        <f t="shared" si="43"/>
        <v>1</v>
      </c>
      <c r="Q166" s="129">
        <f t="shared" si="43"/>
        <v>1</v>
      </c>
      <c r="R166" s="129">
        <f t="shared" si="43"/>
        <v>1</v>
      </c>
      <c r="S166" s="129">
        <f t="shared" ref="R166:AF173" si="44">R166</f>
        <v>1</v>
      </c>
      <c r="T166" s="129">
        <f t="shared" si="44"/>
        <v>1</v>
      </c>
      <c r="U166" s="129">
        <f t="shared" si="44"/>
        <v>1</v>
      </c>
      <c r="V166" s="129">
        <f t="shared" si="44"/>
        <v>1</v>
      </c>
      <c r="W166" s="129">
        <f t="shared" si="44"/>
        <v>1</v>
      </c>
      <c r="X166" s="129">
        <f t="shared" si="44"/>
        <v>1</v>
      </c>
      <c r="Y166" s="129">
        <f t="shared" si="44"/>
        <v>1</v>
      </c>
      <c r="Z166" s="129">
        <f t="shared" si="44"/>
        <v>1</v>
      </c>
      <c r="AA166" s="129">
        <f t="shared" si="44"/>
        <v>1</v>
      </c>
      <c r="AB166" s="129">
        <f t="shared" si="44"/>
        <v>1</v>
      </c>
      <c r="AC166" s="129">
        <f t="shared" si="44"/>
        <v>1</v>
      </c>
      <c r="AD166" s="129">
        <f t="shared" si="44"/>
        <v>1</v>
      </c>
      <c r="AE166" s="129">
        <f t="shared" si="44"/>
        <v>1</v>
      </c>
      <c r="AF166" s="129">
        <f t="shared" si="44"/>
        <v>1</v>
      </c>
      <c r="AG166" s="171">
        <v>2.5</v>
      </c>
      <c r="AH166" s="51"/>
      <c r="AI166" s="52"/>
      <c r="AK166" s="53"/>
    </row>
    <row r="167" spans="1:37" x14ac:dyDescent="0.25">
      <c r="A167" s="118" t="s">
        <v>170</v>
      </c>
      <c r="B167" s="128">
        <v>0.42</v>
      </c>
      <c r="C167" s="129">
        <f t="shared" si="43"/>
        <v>0.42</v>
      </c>
      <c r="D167" s="129">
        <f t="shared" si="43"/>
        <v>0.42</v>
      </c>
      <c r="E167" s="129">
        <f t="shared" si="43"/>
        <v>0.42</v>
      </c>
      <c r="F167" s="129">
        <f t="shared" si="43"/>
        <v>0.42</v>
      </c>
      <c r="G167" s="129">
        <f t="shared" si="43"/>
        <v>0.42</v>
      </c>
      <c r="H167" s="129">
        <f t="shared" si="43"/>
        <v>0.42</v>
      </c>
      <c r="I167" s="129">
        <f t="shared" si="43"/>
        <v>0.42</v>
      </c>
      <c r="J167" s="129">
        <f t="shared" si="43"/>
        <v>0.42</v>
      </c>
      <c r="K167" s="129">
        <f t="shared" si="43"/>
        <v>0.42</v>
      </c>
      <c r="L167" s="129">
        <f t="shared" si="43"/>
        <v>0.42</v>
      </c>
      <c r="M167" s="129">
        <f t="shared" si="43"/>
        <v>0.42</v>
      </c>
      <c r="N167" s="129">
        <f t="shared" si="43"/>
        <v>0.42</v>
      </c>
      <c r="O167" s="129">
        <f t="shared" si="43"/>
        <v>0.42</v>
      </c>
      <c r="P167" s="129">
        <f t="shared" si="43"/>
        <v>0.42</v>
      </c>
      <c r="Q167" s="129">
        <f t="shared" si="43"/>
        <v>0.42</v>
      </c>
      <c r="R167" s="129">
        <f t="shared" si="44"/>
        <v>0.42</v>
      </c>
      <c r="S167" s="129">
        <f t="shared" si="44"/>
        <v>0.42</v>
      </c>
      <c r="T167" s="129">
        <f t="shared" si="44"/>
        <v>0.42</v>
      </c>
      <c r="U167" s="129">
        <f t="shared" si="44"/>
        <v>0.42</v>
      </c>
      <c r="V167" s="129">
        <f t="shared" si="44"/>
        <v>0.42</v>
      </c>
      <c r="W167" s="129">
        <f t="shared" si="44"/>
        <v>0.42</v>
      </c>
      <c r="X167" s="129">
        <f t="shared" si="44"/>
        <v>0.42</v>
      </c>
      <c r="Y167" s="129">
        <f t="shared" si="44"/>
        <v>0.42</v>
      </c>
      <c r="Z167" s="129">
        <f t="shared" si="44"/>
        <v>0.42</v>
      </c>
      <c r="AA167" s="129">
        <f t="shared" si="44"/>
        <v>0.42</v>
      </c>
      <c r="AB167" s="129">
        <f t="shared" si="44"/>
        <v>0.42</v>
      </c>
      <c r="AC167" s="129">
        <f t="shared" si="44"/>
        <v>0.42</v>
      </c>
      <c r="AD167" s="129">
        <f t="shared" si="44"/>
        <v>0.42</v>
      </c>
      <c r="AE167" s="129">
        <f t="shared" si="44"/>
        <v>0.42</v>
      </c>
      <c r="AF167" s="129">
        <f t="shared" si="44"/>
        <v>0.42</v>
      </c>
      <c r="AG167" s="171">
        <v>2.5</v>
      </c>
      <c r="AH167" s="51"/>
      <c r="AI167" s="52"/>
      <c r="AK167" s="53"/>
    </row>
    <row r="168" spans="1:37" x14ac:dyDescent="0.25">
      <c r="A168" s="118" t="s">
        <v>171</v>
      </c>
      <c r="B168" s="128">
        <v>0.46</v>
      </c>
      <c r="C168" s="129">
        <f t="shared" si="43"/>
        <v>0.46</v>
      </c>
      <c r="D168" s="129">
        <f t="shared" si="43"/>
        <v>0.46</v>
      </c>
      <c r="E168" s="129">
        <f t="shared" si="43"/>
        <v>0.46</v>
      </c>
      <c r="F168" s="129">
        <f t="shared" si="43"/>
        <v>0.46</v>
      </c>
      <c r="G168" s="129">
        <f t="shared" si="43"/>
        <v>0.46</v>
      </c>
      <c r="H168" s="129">
        <f t="shared" si="43"/>
        <v>0.46</v>
      </c>
      <c r="I168" s="129">
        <f t="shared" si="43"/>
        <v>0.46</v>
      </c>
      <c r="J168" s="129">
        <f t="shared" si="43"/>
        <v>0.46</v>
      </c>
      <c r="K168" s="129">
        <f t="shared" si="43"/>
        <v>0.46</v>
      </c>
      <c r="L168" s="129">
        <f t="shared" si="43"/>
        <v>0.46</v>
      </c>
      <c r="M168" s="129">
        <f t="shared" si="43"/>
        <v>0.46</v>
      </c>
      <c r="N168" s="129">
        <f t="shared" si="43"/>
        <v>0.46</v>
      </c>
      <c r="O168" s="129">
        <f t="shared" si="43"/>
        <v>0.46</v>
      </c>
      <c r="P168" s="129">
        <f t="shared" si="43"/>
        <v>0.46</v>
      </c>
      <c r="Q168" s="129">
        <f t="shared" si="43"/>
        <v>0.46</v>
      </c>
      <c r="R168" s="129">
        <f t="shared" si="44"/>
        <v>0.46</v>
      </c>
      <c r="S168" s="129">
        <f t="shared" si="44"/>
        <v>0.46</v>
      </c>
      <c r="T168" s="129">
        <f t="shared" si="44"/>
        <v>0.46</v>
      </c>
      <c r="U168" s="129">
        <f t="shared" si="44"/>
        <v>0.46</v>
      </c>
      <c r="V168" s="129">
        <f t="shared" si="44"/>
        <v>0.46</v>
      </c>
      <c r="W168" s="129">
        <f t="shared" si="44"/>
        <v>0.46</v>
      </c>
      <c r="X168" s="129">
        <f t="shared" si="44"/>
        <v>0.46</v>
      </c>
      <c r="Y168" s="129">
        <f t="shared" si="44"/>
        <v>0.46</v>
      </c>
      <c r="Z168" s="129">
        <f t="shared" si="44"/>
        <v>0.46</v>
      </c>
      <c r="AA168" s="129">
        <f t="shared" si="44"/>
        <v>0.46</v>
      </c>
      <c r="AB168" s="129">
        <f t="shared" si="44"/>
        <v>0.46</v>
      </c>
      <c r="AC168" s="129">
        <f t="shared" si="44"/>
        <v>0.46</v>
      </c>
      <c r="AD168" s="129">
        <f t="shared" si="44"/>
        <v>0.46</v>
      </c>
      <c r="AE168" s="129">
        <f t="shared" si="44"/>
        <v>0.46</v>
      </c>
      <c r="AF168" s="129">
        <f t="shared" si="44"/>
        <v>0.46</v>
      </c>
      <c r="AG168" s="171">
        <v>2.4</v>
      </c>
      <c r="AH168" s="51"/>
      <c r="AI168" s="52"/>
      <c r="AK168" s="53"/>
    </row>
    <row r="169" spans="1:37" x14ac:dyDescent="0.25">
      <c r="A169" s="118" t="s">
        <v>172</v>
      </c>
      <c r="B169" s="128">
        <v>0.85</v>
      </c>
      <c r="C169" s="129">
        <f t="shared" si="43"/>
        <v>0.85</v>
      </c>
      <c r="D169" s="129">
        <f t="shared" si="43"/>
        <v>0.85</v>
      </c>
      <c r="E169" s="129">
        <f t="shared" si="43"/>
        <v>0.85</v>
      </c>
      <c r="F169" s="129">
        <f t="shared" si="43"/>
        <v>0.85</v>
      </c>
      <c r="G169" s="129">
        <f t="shared" si="43"/>
        <v>0.85</v>
      </c>
      <c r="H169" s="129">
        <f t="shared" si="43"/>
        <v>0.85</v>
      </c>
      <c r="I169" s="129">
        <f t="shared" si="43"/>
        <v>0.85</v>
      </c>
      <c r="J169" s="129">
        <f t="shared" si="43"/>
        <v>0.85</v>
      </c>
      <c r="K169" s="129">
        <f t="shared" si="43"/>
        <v>0.85</v>
      </c>
      <c r="L169" s="129">
        <f t="shared" si="43"/>
        <v>0.85</v>
      </c>
      <c r="M169" s="129">
        <f t="shared" si="43"/>
        <v>0.85</v>
      </c>
      <c r="N169" s="129">
        <f t="shared" si="43"/>
        <v>0.85</v>
      </c>
      <c r="O169" s="129">
        <f t="shared" si="43"/>
        <v>0.85</v>
      </c>
      <c r="P169" s="129">
        <f t="shared" si="43"/>
        <v>0.85</v>
      </c>
      <c r="Q169" s="129">
        <f t="shared" si="43"/>
        <v>0.85</v>
      </c>
      <c r="R169" s="129">
        <f t="shared" si="44"/>
        <v>0.85</v>
      </c>
      <c r="S169" s="129">
        <f t="shared" si="44"/>
        <v>0.85</v>
      </c>
      <c r="T169" s="129">
        <f t="shared" si="44"/>
        <v>0.85</v>
      </c>
      <c r="U169" s="129">
        <f t="shared" si="44"/>
        <v>0.85</v>
      </c>
      <c r="V169" s="129">
        <f t="shared" si="44"/>
        <v>0.85</v>
      </c>
      <c r="W169" s="129">
        <f t="shared" si="44"/>
        <v>0.85</v>
      </c>
      <c r="X169" s="129">
        <f t="shared" si="44"/>
        <v>0.85</v>
      </c>
      <c r="Y169" s="129">
        <f t="shared" si="44"/>
        <v>0.85</v>
      </c>
      <c r="Z169" s="129">
        <f t="shared" si="44"/>
        <v>0.85</v>
      </c>
      <c r="AA169" s="129">
        <f t="shared" si="44"/>
        <v>0.85</v>
      </c>
      <c r="AB169" s="129">
        <f t="shared" si="44"/>
        <v>0.85</v>
      </c>
      <c r="AC169" s="129">
        <f t="shared" si="44"/>
        <v>0.85</v>
      </c>
      <c r="AD169" s="129">
        <f t="shared" si="44"/>
        <v>0.85</v>
      </c>
      <c r="AE169" s="129">
        <f t="shared" si="44"/>
        <v>0.85</v>
      </c>
      <c r="AF169" s="129">
        <f t="shared" si="44"/>
        <v>0.85</v>
      </c>
      <c r="AG169" s="171">
        <v>2.4</v>
      </c>
      <c r="AH169" s="51"/>
      <c r="AI169" s="52"/>
      <c r="AK169" s="53"/>
    </row>
    <row r="170" spans="1:37" x14ac:dyDescent="0.25">
      <c r="A170" s="118" t="s">
        <v>173</v>
      </c>
      <c r="B170" s="128">
        <v>0.9</v>
      </c>
      <c r="C170" s="129">
        <f t="shared" si="43"/>
        <v>0.9</v>
      </c>
      <c r="D170" s="129">
        <f t="shared" si="43"/>
        <v>0.9</v>
      </c>
      <c r="E170" s="129">
        <f t="shared" si="43"/>
        <v>0.9</v>
      </c>
      <c r="F170" s="129">
        <f t="shared" si="43"/>
        <v>0.9</v>
      </c>
      <c r="G170" s="129">
        <f t="shared" si="43"/>
        <v>0.9</v>
      </c>
      <c r="H170" s="129">
        <f t="shared" si="43"/>
        <v>0.9</v>
      </c>
      <c r="I170" s="129">
        <f t="shared" si="43"/>
        <v>0.9</v>
      </c>
      <c r="J170" s="129">
        <f t="shared" si="43"/>
        <v>0.9</v>
      </c>
      <c r="K170" s="129">
        <f t="shared" si="43"/>
        <v>0.9</v>
      </c>
      <c r="L170" s="129">
        <f t="shared" si="43"/>
        <v>0.9</v>
      </c>
      <c r="M170" s="129">
        <f t="shared" si="43"/>
        <v>0.9</v>
      </c>
      <c r="N170" s="129">
        <f t="shared" si="43"/>
        <v>0.9</v>
      </c>
      <c r="O170" s="129">
        <f t="shared" si="43"/>
        <v>0.9</v>
      </c>
      <c r="P170" s="129">
        <f t="shared" si="43"/>
        <v>0.9</v>
      </c>
      <c r="Q170" s="129">
        <f t="shared" si="43"/>
        <v>0.9</v>
      </c>
      <c r="R170" s="129">
        <f t="shared" si="44"/>
        <v>0.9</v>
      </c>
      <c r="S170" s="129">
        <f t="shared" si="44"/>
        <v>0.9</v>
      </c>
      <c r="T170" s="129">
        <f t="shared" si="44"/>
        <v>0.9</v>
      </c>
      <c r="U170" s="129">
        <f t="shared" si="44"/>
        <v>0.9</v>
      </c>
      <c r="V170" s="129">
        <f t="shared" si="44"/>
        <v>0.9</v>
      </c>
      <c r="W170" s="129">
        <f t="shared" si="44"/>
        <v>0.9</v>
      </c>
      <c r="X170" s="129">
        <f t="shared" si="44"/>
        <v>0.9</v>
      </c>
      <c r="Y170" s="129">
        <f t="shared" si="44"/>
        <v>0.9</v>
      </c>
      <c r="Z170" s="129">
        <f t="shared" si="44"/>
        <v>0.9</v>
      </c>
      <c r="AA170" s="129">
        <f t="shared" si="44"/>
        <v>0.9</v>
      </c>
      <c r="AB170" s="129">
        <f t="shared" si="44"/>
        <v>0.9</v>
      </c>
      <c r="AC170" s="129">
        <f t="shared" si="44"/>
        <v>0.9</v>
      </c>
      <c r="AD170" s="129">
        <f t="shared" si="44"/>
        <v>0.9</v>
      </c>
      <c r="AE170" s="129">
        <f t="shared" si="44"/>
        <v>0.9</v>
      </c>
      <c r="AF170" s="129">
        <f t="shared" si="44"/>
        <v>0.9</v>
      </c>
      <c r="AG170" s="171">
        <v>2.2000000000000002</v>
      </c>
      <c r="AH170" s="51"/>
      <c r="AI170" s="52"/>
      <c r="AK170" s="53"/>
    </row>
    <row r="171" spans="1:37" x14ac:dyDescent="0.25">
      <c r="A171" s="118" t="s">
        <v>174</v>
      </c>
      <c r="B171" s="128">
        <v>0.44</v>
      </c>
      <c r="C171" s="129">
        <f t="shared" si="43"/>
        <v>0.44</v>
      </c>
      <c r="D171" s="129">
        <f t="shared" si="43"/>
        <v>0.44</v>
      </c>
      <c r="E171" s="129">
        <f t="shared" si="43"/>
        <v>0.44</v>
      </c>
      <c r="F171" s="129">
        <f t="shared" si="43"/>
        <v>0.44</v>
      </c>
      <c r="G171" s="129">
        <f t="shared" si="43"/>
        <v>0.44</v>
      </c>
      <c r="H171" s="129">
        <f t="shared" si="43"/>
        <v>0.44</v>
      </c>
      <c r="I171" s="129">
        <f t="shared" si="43"/>
        <v>0.44</v>
      </c>
      <c r="J171" s="129">
        <f t="shared" si="43"/>
        <v>0.44</v>
      </c>
      <c r="K171" s="129">
        <f t="shared" si="43"/>
        <v>0.44</v>
      </c>
      <c r="L171" s="129">
        <f t="shared" si="43"/>
        <v>0.44</v>
      </c>
      <c r="M171" s="129">
        <f t="shared" si="43"/>
        <v>0.44</v>
      </c>
      <c r="N171" s="129">
        <f t="shared" si="43"/>
        <v>0.44</v>
      </c>
      <c r="O171" s="129">
        <f t="shared" si="43"/>
        <v>0.44</v>
      </c>
      <c r="P171" s="129">
        <f t="shared" si="43"/>
        <v>0.44</v>
      </c>
      <c r="Q171" s="129">
        <f t="shared" si="43"/>
        <v>0.44</v>
      </c>
      <c r="R171" s="129">
        <f t="shared" si="44"/>
        <v>0.44</v>
      </c>
      <c r="S171" s="129">
        <f t="shared" si="44"/>
        <v>0.44</v>
      </c>
      <c r="T171" s="129">
        <f t="shared" si="44"/>
        <v>0.44</v>
      </c>
      <c r="U171" s="129">
        <f t="shared" si="44"/>
        <v>0.44</v>
      </c>
      <c r="V171" s="129">
        <f t="shared" si="44"/>
        <v>0.44</v>
      </c>
      <c r="W171" s="129">
        <f t="shared" si="44"/>
        <v>0.44</v>
      </c>
      <c r="X171" s="129">
        <f t="shared" si="44"/>
        <v>0.44</v>
      </c>
      <c r="Y171" s="129">
        <f t="shared" si="44"/>
        <v>0.44</v>
      </c>
      <c r="Z171" s="129">
        <f t="shared" si="44"/>
        <v>0.44</v>
      </c>
      <c r="AA171" s="129">
        <f t="shared" si="44"/>
        <v>0.44</v>
      </c>
      <c r="AB171" s="129">
        <f t="shared" si="44"/>
        <v>0.44</v>
      </c>
      <c r="AC171" s="129">
        <f t="shared" si="44"/>
        <v>0.44</v>
      </c>
      <c r="AD171" s="129">
        <f t="shared" si="44"/>
        <v>0.44</v>
      </c>
      <c r="AE171" s="129">
        <f t="shared" si="44"/>
        <v>0.44</v>
      </c>
      <c r="AF171" s="129">
        <f t="shared" si="44"/>
        <v>0.44</v>
      </c>
      <c r="AG171" s="171">
        <v>2</v>
      </c>
      <c r="AH171" s="51"/>
      <c r="AI171" s="52"/>
      <c r="AK171" s="53"/>
    </row>
    <row r="172" spans="1:37" x14ac:dyDescent="0.25">
      <c r="A172" s="118" t="s">
        <v>175</v>
      </c>
      <c r="B172" s="128">
        <v>2.1</v>
      </c>
      <c r="C172" s="129">
        <f t="shared" si="43"/>
        <v>2.1</v>
      </c>
      <c r="D172" s="129">
        <f t="shared" si="43"/>
        <v>2.1</v>
      </c>
      <c r="E172" s="129">
        <f t="shared" si="43"/>
        <v>2.1</v>
      </c>
      <c r="F172" s="129">
        <f t="shared" si="43"/>
        <v>2.1</v>
      </c>
      <c r="G172" s="129">
        <f t="shared" si="43"/>
        <v>2.1</v>
      </c>
      <c r="H172" s="129">
        <f t="shared" si="43"/>
        <v>2.1</v>
      </c>
      <c r="I172" s="129">
        <f t="shared" si="43"/>
        <v>2.1</v>
      </c>
      <c r="J172" s="129">
        <f t="shared" si="43"/>
        <v>2.1</v>
      </c>
      <c r="K172" s="129">
        <f t="shared" si="43"/>
        <v>2.1</v>
      </c>
      <c r="L172" s="129">
        <f t="shared" si="43"/>
        <v>2.1</v>
      </c>
      <c r="M172" s="129">
        <f t="shared" si="43"/>
        <v>2.1</v>
      </c>
      <c r="N172" s="129">
        <f t="shared" si="43"/>
        <v>2.1</v>
      </c>
      <c r="O172" s="129">
        <f t="shared" si="43"/>
        <v>2.1</v>
      </c>
      <c r="P172" s="129">
        <f t="shared" si="43"/>
        <v>2.1</v>
      </c>
      <c r="Q172" s="129">
        <f t="shared" si="43"/>
        <v>2.1</v>
      </c>
      <c r="R172" s="129">
        <f t="shared" si="44"/>
        <v>2.1</v>
      </c>
      <c r="S172" s="129">
        <f t="shared" si="44"/>
        <v>2.1</v>
      </c>
      <c r="T172" s="129">
        <f t="shared" si="44"/>
        <v>2.1</v>
      </c>
      <c r="U172" s="129">
        <f t="shared" si="44"/>
        <v>2.1</v>
      </c>
      <c r="V172" s="129">
        <f t="shared" si="44"/>
        <v>2.1</v>
      </c>
      <c r="W172" s="129">
        <f t="shared" si="44"/>
        <v>2.1</v>
      </c>
      <c r="X172" s="129">
        <f t="shared" si="44"/>
        <v>2.1</v>
      </c>
      <c r="Y172" s="129">
        <f t="shared" si="44"/>
        <v>2.1</v>
      </c>
      <c r="Z172" s="129">
        <f t="shared" si="44"/>
        <v>2.1</v>
      </c>
      <c r="AA172" s="129">
        <f t="shared" si="44"/>
        <v>2.1</v>
      </c>
      <c r="AB172" s="129">
        <f t="shared" si="44"/>
        <v>2.1</v>
      </c>
      <c r="AC172" s="129">
        <f t="shared" si="44"/>
        <v>2.1</v>
      </c>
      <c r="AD172" s="129">
        <f t="shared" si="44"/>
        <v>2.1</v>
      </c>
      <c r="AE172" s="129">
        <f t="shared" si="44"/>
        <v>2.1</v>
      </c>
      <c r="AF172" s="129">
        <f t="shared" si="44"/>
        <v>2.1</v>
      </c>
      <c r="AG172" s="171">
        <v>2</v>
      </c>
      <c r="AH172" s="51"/>
      <c r="AI172" s="52"/>
      <c r="AK172" s="53"/>
    </row>
    <row r="173" spans="1:37" x14ac:dyDescent="0.25">
      <c r="A173" s="118" t="s">
        <v>176</v>
      </c>
      <c r="B173" s="128">
        <v>0.9</v>
      </c>
      <c r="C173" s="129">
        <f t="shared" si="43"/>
        <v>0.9</v>
      </c>
      <c r="D173" s="129">
        <f t="shared" si="43"/>
        <v>0.9</v>
      </c>
      <c r="E173" s="129">
        <f t="shared" si="43"/>
        <v>0.9</v>
      </c>
      <c r="F173" s="129">
        <f t="shared" si="43"/>
        <v>0.9</v>
      </c>
      <c r="G173" s="129">
        <f t="shared" si="43"/>
        <v>0.9</v>
      </c>
      <c r="H173" s="129">
        <f t="shared" si="43"/>
        <v>0.9</v>
      </c>
      <c r="I173" s="129">
        <f t="shared" si="43"/>
        <v>0.9</v>
      </c>
      <c r="J173" s="129">
        <f t="shared" si="43"/>
        <v>0.9</v>
      </c>
      <c r="K173" s="129">
        <f t="shared" si="43"/>
        <v>0.9</v>
      </c>
      <c r="L173" s="129">
        <f t="shared" si="43"/>
        <v>0.9</v>
      </c>
      <c r="M173" s="129">
        <f t="shared" si="43"/>
        <v>0.9</v>
      </c>
      <c r="N173" s="129">
        <f t="shared" si="43"/>
        <v>0.9</v>
      </c>
      <c r="O173" s="129">
        <f t="shared" si="43"/>
        <v>0.9</v>
      </c>
      <c r="P173" s="129">
        <f t="shared" si="43"/>
        <v>0.9</v>
      </c>
      <c r="Q173" s="129">
        <f t="shared" si="43"/>
        <v>0.9</v>
      </c>
      <c r="R173" s="129">
        <f t="shared" si="44"/>
        <v>0.9</v>
      </c>
      <c r="S173" s="129">
        <f t="shared" si="44"/>
        <v>0.9</v>
      </c>
      <c r="T173" s="129">
        <f t="shared" si="44"/>
        <v>0.9</v>
      </c>
      <c r="U173" s="129">
        <f t="shared" si="44"/>
        <v>0.9</v>
      </c>
      <c r="V173" s="129">
        <f t="shared" si="44"/>
        <v>0.9</v>
      </c>
      <c r="W173" s="129">
        <f t="shared" si="44"/>
        <v>0.9</v>
      </c>
      <c r="X173" s="129">
        <f t="shared" si="44"/>
        <v>0.9</v>
      </c>
      <c r="Y173" s="129">
        <f t="shared" si="44"/>
        <v>0.9</v>
      </c>
      <c r="Z173" s="129">
        <f t="shared" si="44"/>
        <v>0.9</v>
      </c>
      <c r="AA173" s="129">
        <f t="shared" si="44"/>
        <v>0.9</v>
      </c>
      <c r="AB173" s="129">
        <f t="shared" si="44"/>
        <v>0.9</v>
      </c>
      <c r="AC173" s="129">
        <f t="shared" si="44"/>
        <v>0.9</v>
      </c>
      <c r="AD173" s="129">
        <f t="shared" si="44"/>
        <v>0.9</v>
      </c>
      <c r="AE173" s="129">
        <f t="shared" si="44"/>
        <v>0.9</v>
      </c>
      <c r="AF173" s="129">
        <f t="shared" si="44"/>
        <v>0.9</v>
      </c>
      <c r="AG173" s="171">
        <v>2</v>
      </c>
      <c r="AH173" s="51"/>
      <c r="AI173" s="52"/>
      <c r="AK173" s="53"/>
    </row>
    <row r="174" spans="1:37" x14ac:dyDescent="0.25">
      <c r="A174" s="118" t="s">
        <v>177</v>
      </c>
      <c r="B174" s="128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71">
        <v>1.8</v>
      </c>
      <c r="AH174" s="51"/>
      <c r="AI174" s="52"/>
      <c r="AK174" s="53"/>
    </row>
    <row r="175" spans="1:37" x14ac:dyDescent="0.25">
      <c r="A175" s="118" t="s">
        <v>178</v>
      </c>
      <c r="B175" s="128">
        <v>0.57999999999999996</v>
      </c>
      <c r="C175" s="129">
        <f t="shared" ref="C175:R187" si="45">B175</f>
        <v>0.57999999999999996</v>
      </c>
      <c r="D175" s="129">
        <f t="shared" si="45"/>
        <v>0.57999999999999996</v>
      </c>
      <c r="E175" s="129">
        <f t="shared" si="45"/>
        <v>0.57999999999999996</v>
      </c>
      <c r="F175" s="129">
        <f t="shared" si="45"/>
        <v>0.57999999999999996</v>
      </c>
      <c r="G175" s="129">
        <f t="shared" si="45"/>
        <v>0.57999999999999996</v>
      </c>
      <c r="H175" s="129">
        <f t="shared" si="45"/>
        <v>0.57999999999999996</v>
      </c>
      <c r="I175" s="129">
        <f t="shared" si="45"/>
        <v>0.57999999999999996</v>
      </c>
      <c r="J175" s="129">
        <f t="shared" si="45"/>
        <v>0.57999999999999996</v>
      </c>
      <c r="K175" s="129">
        <f t="shared" si="45"/>
        <v>0.57999999999999996</v>
      </c>
      <c r="L175" s="129">
        <f t="shared" si="45"/>
        <v>0.57999999999999996</v>
      </c>
      <c r="M175" s="129">
        <f t="shared" si="45"/>
        <v>0.57999999999999996</v>
      </c>
      <c r="N175" s="129">
        <f t="shared" si="45"/>
        <v>0.57999999999999996</v>
      </c>
      <c r="O175" s="129">
        <f t="shared" si="45"/>
        <v>0.57999999999999996</v>
      </c>
      <c r="P175" s="129">
        <f t="shared" si="45"/>
        <v>0.57999999999999996</v>
      </c>
      <c r="Q175" s="129">
        <f t="shared" si="45"/>
        <v>0.57999999999999996</v>
      </c>
      <c r="R175" s="129">
        <f t="shared" si="45"/>
        <v>0.57999999999999996</v>
      </c>
      <c r="S175" s="129">
        <f t="shared" ref="R175:AF187" si="46">R175</f>
        <v>0.57999999999999996</v>
      </c>
      <c r="T175" s="129">
        <f t="shared" si="46"/>
        <v>0.57999999999999996</v>
      </c>
      <c r="U175" s="129">
        <f t="shared" si="46"/>
        <v>0.57999999999999996</v>
      </c>
      <c r="V175" s="129">
        <f t="shared" si="46"/>
        <v>0.57999999999999996</v>
      </c>
      <c r="W175" s="129">
        <f t="shared" si="46"/>
        <v>0.57999999999999996</v>
      </c>
      <c r="X175" s="129">
        <f t="shared" si="46"/>
        <v>0.57999999999999996</v>
      </c>
      <c r="Y175" s="129">
        <f t="shared" si="46"/>
        <v>0.57999999999999996</v>
      </c>
      <c r="Z175" s="129">
        <f t="shared" si="46"/>
        <v>0.57999999999999996</v>
      </c>
      <c r="AA175" s="129">
        <f t="shared" si="46"/>
        <v>0.57999999999999996</v>
      </c>
      <c r="AB175" s="129">
        <f t="shared" si="46"/>
        <v>0.57999999999999996</v>
      </c>
      <c r="AC175" s="129">
        <f t="shared" si="46"/>
        <v>0.57999999999999996</v>
      </c>
      <c r="AD175" s="129">
        <f t="shared" si="46"/>
        <v>0.57999999999999996</v>
      </c>
      <c r="AE175" s="129">
        <f t="shared" si="46"/>
        <v>0.57999999999999996</v>
      </c>
      <c r="AF175" s="129">
        <f t="shared" si="46"/>
        <v>0.57999999999999996</v>
      </c>
      <c r="AG175" s="171">
        <v>1.8</v>
      </c>
      <c r="AH175" s="51"/>
      <c r="AI175" s="52"/>
      <c r="AK175" s="53"/>
    </row>
    <row r="176" spans="1:37" x14ac:dyDescent="0.25">
      <c r="A176" s="118" t="s">
        <v>179</v>
      </c>
      <c r="B176" s="128">
        <v>0.8</v>
      </c>
      <c r="C176" s="129">
        <f t="shared" si="45"/>
        <v>0.8</v>
      </c>
      <c r="D176" s="129">
        <f t="shared" si="45"/>
        <v>0.8</v>
      </c>
      <c r="E176" s="129">
        <f t="shared" si="45"/>
        <v>0.8</v>
      </c>
      <c r="F176" s="129">
        <f t="shared" si="45"/>
        <v>0.8</v>
      </c>
      <c r="G176" s="129">
        <f t="shared" si="45"/>
        <v>0.8</v>
      </c>
      <c r="H176" s="129">
        <f t="shared" si="45"/>
        <v>0.8</v>
      </c>
      <c r="I176" s="129">
        <f t="shared" si="45"/>
        <v>0.8</v>
      </c>
      <c r="J176" s="129">
        <f t="shared" si="45"/>
        <v>0.8</v>
      </c>
      <c r="K176" s="129">
        <f t="shared" si="45"/>
        <v>0.8</v>
      </c>
      <c r="L176" s="129">
        <f t="shared" si="45"/>
        <v>0.8</v>
      </c>
      <c r="M176" s="129">
        <f t="shared" si="45"/>
        <v>0.8</v>
      </c>
      <c r="N176" s="129">
        <f t="shared" si="45"/>
        <v>0.8</v>
      </c>
      <c r="O176" s="129">
        <f t="shared" si="45"/>
        <v>0.8</v>
      </c>
      <c r="P176" s="129">
        <f t="shared" si="45"/>
        <v>0.8</v>
      </c>
      <c r="Q176" s="129">
        <f t="shared" si="45"/>
        <v>0.8</v>
      </c>
      <c r="R176" s="129">
        <f t="shared" si="45"/>
        <v>0.8</v>
      </c>
      <c r="S176" s="129">
        <f t="shared" si="46"/>
        <v>0.8</v>
      </c>
      <c r="T176" s="129">
        <f t="shared" si="46"/>
        <v>0.8</v>
      </c>
      <c r="U176" s="129">
        <f t="shared" si="46"/>
        <v>0.8</v>
      </c>
      <c r="V176" s="129">
        <f t="shared" si="46"/>
        <v>0.8</v>
      </c>
      <c r="W176" s="129">
        <f t="shared" si="46"/>
        <v>0.8</v>
      </c>
      <c r="X176" s="129">
        <f t="shared" si="46"/>
        <v>0.8</v>
      </c>
      <c r="Y176" s="129">
        <f t="shared" si="46"/>
        <v>0.8</v>
      </c>
      <c r="Z176" s="129">
        <f t="shared" si="46"/>
        <v>0.8</v>
      </c>
      <c r="AA176" s="129">
        <f t="shared" si="46"/>
        <v>0.8</v>
      </c>
      <c r="AB176" s="129">
        <f t="shared" si="46"/>
        <v>0.8</v>
      </c>
      <c r="AC176" s="129">
        <f t="shared" si="46"/>
        <v>0.8</v>
      </c>
      <c r="AD176" s="129">
        <f t="shared" si="46"/>
        <v>0.8</v>
      </c>
      <c r="AE176" s="129">
        <f t="shared" si="46"/>
        <v>0.8</v>
      </c>
      <c r="AF176" s="129">
        <f t="shared" si="46"/>
        <v>0.8</v>
      </c>
      <c r="AG176" s="171">
        <v>1.65</v>
      </c>
      <c r="AH176" s="51"/>
      <c r="AI176" s="52"/>
      <c r="AK176" s="53"/>
    </row>
    <row r="177" spans="1:37" x14ac:dyDescent="0.25">
      <c r="A177" s="118" t="s">
        <v>211</v>
      </c>
      <c r="B177" s="128">
        <v>0</v>
      </c>
      <c r="C177" s="129">
        <f t="shared" si="45"/>
        <v>0</v>
      </c>
      <c r="D177" s="129">
        <f t="shared" si="45"/>
        <v>0</v>
      </c>
      <c r="E177" s="129">
        <f t="shared" si="45"/>
        <v>0</v>
      </c>
      <c r="F177" s="129">
        <f t="shared" si="45"/>
        <v>0</v>
      </c>
      <c r="G177" s="129">
        <f t="shared" si="45"/>
        <v>0</v>
      </c>
      <c r="H177" s="129">
        <f t="shared" si="45"/>
        <v>0</v>
      </c>
      <c r="I177" s="129">
        <f t="shared" si="45"/>
        <v>0</v>
      </c>
      <c r="J177" s="129">
        <f t="shared" si="45"/>
        <v>0</v>
      </c>
      <c r="K177" s="129">
        <f t="shared" si="45"/>
        <v>0</v>
      </c>
      <c r="L177" s="129">
        <f t="shared" si="45"/>
        <v>0</v>
      </c>
      <c r="M177" s="129">
        <f t="shared" si="45"/>
        <v>0</v>
      </c>
      <c r="N177" s="129">
        <f t="shared" si="45"/>
        <v>0</v>
      </c>
      <c r="O177" s="129">
        <f t="shared" si="45"/>
        <v>0</v>
      </c>
      <c r="P177" s="129">
        <f t="shared" si="45"/>
        <v>0</v>
      </c>
      <c r="Q177" s="129">
        <f t="shared" si="45"/>
        <v>0</v>
      </c>
      <c r="R177" s="129">
        <f t="shared" si="45"/>
        <v>0</v>
      </c>
      <c r="S177" s="129">
        <f t="shared" si="46"/>
        <v>0</v>
      </c>
      <c r="T177" s="129">
        <f t="shared" si="46"/>
        <v>0</v>
      </c>
      <c r="U177" s="129">
        <f t="shared" si="46"/>
        <v>0</v>
      </c>
      <c r="V177" s="129">
        <f t="shared" si="46"/>
        <v>0</v>
      </c>
      <c r="W177" s="129">
        <f t="shared" si="46"/>
        <v>0</v>
      </c>
      <c r="X177" s="129">
        <f t="shared" si="46"/>
        <v>0</v>
      </c>
      <c r="Y177" s="129">
        <f t="shared" si="46"/>
        <v>0</v>
      </c>
      <c r="Z177" s="129">
        <f t="shared" si="46"/>
        <v>0</v>
      </c>
      <c r="AA177" s="129">
        <f t="shared" si="46"/>
        <v>0</v>
      </c>
      <c r="AB177" s="129">
        <f t="shared" si="46"/>
        <v>0</v>
      </c>
      <c r="AC177" s="129">
        <f t="shared" si="46"/>
        <v>0</v>
      </c>
      <c r="AD177" s="129">
        <f t="shared" si="46"/>
        <v>0</v>
      </c>
      <c r="AE177" s="129">
        <f t="shared" si="46"/>
        <v>0</v>
      </c>
      <c r="AF177" s="129">
        <f t="shared" si="46"/>
        <v>0</v>
      </c>
      <c r="AG177" s="171">
        <v>1.5</v>
      </c>
      <c r="AH177" s="51"/>
      <c r="AI177" s="52"/>
      <c r="AK177" s="53"/>
    </row>
    <row r="178" spans="1:37" x14ac:dyDescent="0.25">
      <c r="A178" s="118" t="s">
        <v>180</v>
      </c>
      <c r="B178" s="128">
        <v>0.6</v>
      </c>
      <c r="C178" s="129">
        <f t="shared" si="45"/>
        <v>0.6</v>
      </c>
      <c r="D178" s="129">
        <f t="shared" si="45"/>
        <v>0.6</v>
      </c>
      <c r="E178" s="129">
        <f t="shared" si="45"/>
        <v>0.6</v>
      </c>
      <c r="F178" s="129">
        <f t="shared" si="45"/>
        <v>0.6</v>
      </c>
      <c r="G178" s="129">
        <f t="shared" si="45"/>
        <v>0.6</v>
      </c>
      <c r="H178" s="129">
        <f t="shared" si="45"/>
        <v>0.6</v>
      </c>
      <c r="I178" s="129">
        <f t="shared" si="45"/>
        <v>0.6</v>
      </c>
      <c r="J178" s="129">
        <f t="shared" si="45"/>
        <v>0.6</v>
      </c>
      <c r="K178" s="129">
        <f t="shared" si="45"/>
        <v>0.6</v>
      </c>
      <c r="L178" s="129">
        <f t="shared" si="45"/>
        <v>0.6</v>
      </c>
      <c r="M178" s="129">
        <f t="shared" si="45"/>
        <v>0.6</v>
      </c>
      <c r="N178" s="129">
        <f t="shared" si="45"/>
        <v>0.6</v>
      </c>
      <c r="O178" s="129">
        <f t="shared" si="45"/>
        <v>0.6</v>
      </c>
      <c r="P178" s="129">
        <f t="shared" si="45"/>
        <v>0.6</v>
      </c>
      <c r="Q178" s="129">
        <f t="shared" si="45"/>
        <v>0.6</v>
      </c>
      <c r="R178" s="129">
        <f t="shared" si="45"/>
        <v>0.6</v>
      </c>
      <c r="S178" s="129">
        <f t="shared" si="46"/>
        <v>0.6</v>
      </c>
      <c r="T178" s="129">
        <f t="shared" si="46"/>
        <v>0.6</v>
      </c>
      <c r="U178" s="129">
        <f t="shared" si="46"/>
        <v>0.6</v>
      </c>
      <c r="V178" s="129">
        <f t="shared" si="46"/>
        <v>0.6</v>
      </c>
      <c r="W178" s="129">
        <f t="shared" si="46"/>
        <v>0.6</v>
      </c>
      <c r="X178" s="129">
        <f t="shared" si="46"/>
        <v>0.6</v>
      </c>
      <c r="Y178" s="129">
        <f t="shared" si="46"/>
        <v>0.6</v>
      </c>
      <c r="Z178" s="129">
        <f t="shared" si="46"/>
        <v>0.6</v>
      </c>
      <c r="AA178" s="129">
        <f t="shared" si="46"/>
        <v>0.6</v>
      </c>
      <c r="AB178" s="129">
        <f t="shared" si="46"/>
        <v>0.6</v>
      </c>
      <c r="AC178" s="129">
        <f t="shared" si="46"/>
        <v>0.6</v>
      </c>
      <c r="AD178" s="129">
        <f t="shared" si="46"/>
        <v>0.6</v>
      </c>
      <c r="AE178" s="129">
        <f t="shared" si="46"/>
        <v>0.6</v>
      </c>
      <c r="AF178" s="129">
        <f t="shared" si="46"/>
        <v>0.6</v>
      </c>
      <c r="AG178" s="171">
        <v>0.998</v>
      </c>
      <c r="AH178" s="51"/>
      <c r="AI178" s="52"/>
      <c r="AK178" s="53"/>
    </row>
    <row r="179" spans="1:37" x14ac:dyDescent="0.25">
      <c r="A179" s="118" t="s">
        <v>181</v>
      </c>
      <c r="B179" s="128">
        <v>0.6</v>
      </c>
      <c r="C179" s="129">
        <f t="shared" si="45"/>
        <v>0.6</v>
      </c>
      <c r="D179" s="129">
        <f t="shared" si="45"/>
        <v>0.6</v>
      </c>
      <c r="E179" s="129">
        <f t="shared" si="45"/>
        <v>0.6</v>
      </c>
      <c r="F179" s="129">
        <f t="shared" si="45"/>
        <v>0.6</v>
      </c>
      <c r="G179" s="129">
        <f t="shared" si="45"/>
        <v>0.6</v>
      </c>
      <c r="H179" s="129">
        <f t="shared" si="45"/>
        <v>0.6</v>
      </c>
      <c r="I179" s="129">
        <f t="shared" si="45"/>
        <v>0.6</v>
      </c>
      <c r="J179" s="129">
        <f t="shared" si="45"/>
        <v>0.6</v>
      </c>
      <c r="K179" s="129">
        <f t="shared" si="45"/>
        <v>0.6</v>
      </c>
      <c r="L179" s="129">
        <f t="shared" si="45"/>
        <v>0.6</v>
      </c>
      <c r="M179" s="129">
        <f t="shared" si="45"/>
        <v>0.6</v>
      </c>
      <c r="N179" s="129">
        <f t="shared" si="45"/>
        <v>0.6</v>
      </c>
      <c r="O179" s="129">
        <f t="shared" si="45"/>
        <v>0.6</v>
      </c>
      <c r="P179" s="129">
        <f t="shared" si="45"/>
        <v>0.6</v>
      </c>
      <c r="Q179" s="129">
        <f t="shared" si="45"/>
        <v>0.6</v>
      </c>
      <c r="R179" s="129">
        <f t="shared" si="45"/>
        <v>0.6</v>
      </c>
      <c r="S179" s="129">
        <f t="shared" si="46"/>
        <v>0.6</v>
      </c>
      <c r="T179" s="129">
        <f t="shared" si="46"/>
        <v>0.6</v>
      </c>
      <c r="U179" s="129">
        <f t="shared" si="46"/>
        <v>0.6</v>
      </c>
      <c r="V179" s="129">
        <f t="shared" si="46"/>
        <v>0.6</v>
      </c>
      <c r="W179" s="129">
        <f t="shared" si="46"/>
        <v>0.6</v>
      </c>
      <c r="X179" s="129">
        <f t="shared" si="46"/>
        <v>0.6</v>
      </c>
      <c r="Y179" s="129">
        <f t="shared" si="46"/>
        <v>0.6</v>
      </c>
      <c r="Z179" s="129">
        <f t="shared" si="46"/>
        <v>0.6</v>
      </c>
      <c r="AA179" s="129">
        <f t="shared" si="46"/>
        <v>0.6</v>
      </c>
      <c r="AB179" s="129">
        <f t="shared" si="46"/>
        <v>0.6</v>
      </c>
      <c r="AC179" s="129">
        <f t="shared" si="46"/>
        <v>0.6</v>
      </c>
      <c r="AD179" s="129">
        <f t="shared" si="46"/>
        <v>0.6</v>
      </c>
      <c r="AE179" s="129">
        <f t="shared" si="46"/>
        <v>0.6</v>
      </c>
      <c r="AF179" s="129">
        <f t="shared" si="46"/>
        <v>0.6</v>
      </c>
      <c r="AG179" s="171">
        <v>0.997</v>
      </c>
      <c r="AH179" s="51"/>
      <c r="AI179" s="52"/>
      <c r="AK179" s="53"/>
    </row>
    <row r="180" spans="1:37" x14ac:dyDescent="0.25">
      <c r="A180" s="118" t="s">
        <v>182</v>
      </c>
      <c r="B180" s="128">
        <v>0.35</v>
      </c>
      <c r="C180" s="129">
        <f t="shared" si="45"/>
        <v>0.35</v>
      </c>
      <c r="D180" s="129">
        <f t="shared" si="45"/>
        <v>0.35</v>
      </c>
      <c r="E180" s="129">
        <f t="shared" si="45"/>
        <v>0.35</v>
      </c>
      <c r="F180" s="129">
        <f t="shared" si="45"/>
        <v>0.35</v>
      </c>
      <c r="G180" s="129">
        <f t="shared" si="45"/>
        <v>0.35</v>
      </c>
      <c r="H180" s="129">
        <f t="shared" si="45"/>
        <v>0.35</v>
      </c>
      <c r="I180" s="129">
        <f t="shared" si="45"/>
        <v>0.35</v>
      </c>
      <c r="J180" s="129">
        <f t="shared" si="45"/>
        <v>0.35</v>
      </c>
      <c r="K180" s="129">
        <f t="shared" si="45"/>
        <v>0.35</v>
      </c>
      <c r="L180" s="129">
        <f t="shared" si="45"/>
        <v>0.35</v>
      </c>
      <c r="M180" s="129">
        <f t="shared" si="45"/>
        <v>0.35</v>
      </c>
      <c r="N180" s="129">
        <f t="shared" si="45"/>
        <v>0.35</v>
      </c>
      <c r="O180" s="129">
        <f t="shared" si="45"/>
        <v>0.35</v>
      </c>
      <c r="P180" s="129">
        <f t="shared" si="45"/>
        <v>0.35</v>
      </c>
      <c r="Q180" s="129">
        <f t="shared" si="45"/>
        <v>0.35</v>
      </c>
      <c r="R180" s="129">
        <f t="shared" si="45"/>
        <v>0.35</v>
      </c>
      <c r="S180" s="129">
        <f t="shared" si="46"/>
        <v>0.35</v>
      </c>
      <c r="T180" s="129">
        <f t="shared" si="46"/>
        <v>0.35</v>
      </c>
      <c r="U180" s="129">
        <f t="shared" si="46"/>
        <v>0.35</v>
      </c>
      <c r="V180" s="129">
        <f t="shared" si="46"/>
        <v>0.35</v>
      </c>
      <c r="W180" s="129">
        <f t="shared" si="46"/>
        <v>0.35</v>
      </c>
      <c r="X180" s="129">
        <f t="shared" si="46"/>
        <v>0.35</v>
      </c>
      <c r="Y180" s="129">
        <f t="shared" si="46"/>
        <v>0.35</v>
      </c>
      <c r="Z180" s="129">
        <f t="shared" si="46"/>
        <v>0.35</v>
      </c>
      <c r="AA180" s="129">
        <f t="shared" si="46"/>
        <v>0.35</v>
      </c>
      <c r="AB180" s="129">
        <f t="shared" si="46"/>
        <v>0.35</v>
      </c>
      <c r="AC180" s="129">
        <f t="shared" si="46"/>
        <v>0.35</v>
      </c>
      <c r="AD180" s="129">
        <f t="shared" si="46"/>
        <v>0.35</v>
      </c>
      <c r="AE180" s="129">
        <f t="shared" si="46"/>
        <v>0.35</v>
      </c>
      <c r="AF180" s="129">
        <f t="shared" si="46"/>
        <v>0.35</v>
      </c>
      <c r="AG180" s="171">
        <v>0.997</v>
      </c>
      <c r="AH180" s="51"/>
      <c r="AI180" s="52"/>
      <c r="AK180" s="53"/>
    </row>
    <row r="181" spans="1:37" x14ac:dyDescent="0.25">
      <c r="A181" s="118" t="s">
        <v>183</v>
      </c>
      <c r="B181" s="128">
        <v>0.28999999999999998</v>
      </c>
      <c r="C181" s="129">
        <f t="shared" si="45"/>
        <v>0.28999999999999998</v>
      </c>
      <c r="D181" s="129">
        <f t="shared" si="45"/>
        <v>0.28999999999999998</v>
      </c>
      <c r="E181" s="129">
        <f t="shared" si="45"/>
        <v>0.28999999999999998</v>
      </c>
      <c r="F181" s="129">
        <f t="shared" si="45"/>
        <v>0.28999999999999998</v>
      </c>
      <c r="G181" s="129">
        <f t="shared" si="45"/>
        <v>0.28999999999999998</v>
      </c>
      <c r="H181" s="129">
        <f t="shared" si="45"/>
        <v>0.28999999999999998</v>
      </c>
      <c r="I181" s="129">
        <f t="shared" si="45"/>
        <v>0.28999999999999998</v>
      </c>
      <c r="J181" s="129">
        <f t="shared" si="45"/>
        <v>0.28999999999999998</v>
      </c>
      <c r="K181" s="129">
        <f t="shared" si="45"/>
        <v>0.28999999999999998</v>
      </c>
      <c r="L181" s="129">
        <f t="shared" si="45"/>
        <v>0.28999999999999998</v>
      </c>
      <c r="M181" s="129">
        <f t="shared" si="45"/>
        <v>0.28999999999999998</v>
      </c>
      <c r="N181" s="129">
        <f t="shared" si="45"/>
        <v>0.28999999999999998</v>
      </c>
      <c r="O181" s="129">
        <f t="shared" si="45"/>
        <v>0.28999999999999998</v>
      </c>
      <c r="P181" s="129">
        <f t="shared" si="45"/>
        <v>0.28999999999999998</v>
      </c>
      <c r="Q181" s="129">
        <f t="shared" si="45"/>
        <v>0.28999999999999998</v>
      </c>
      <c r="R181" s="129">
        <f t="shared" si="45"/>
        <v>0.28999999999999998</v>
      </c>
      <c r="S181" s="129">
        <f t="shared" si="46"/>
        <v>0.28999999999999998</v>
      </c>
      <c r="T181" s="129">
        <f t="shared" si="46"/>
        <v>0.28999999999999998</v>
      </c>
      <c r="U181" s="129">
        <f t="shared" si="46"/>
        <v>0.28999999999999998</v>
      </c>
      <c r="V181" s="129">
        <f t="shared" si="46"/>
        <v>0.28999999999999998</v>
      </c>
      <c r="W181" s="129">
        <f t="shared" si="46"/>
        <v>0.28999999999999998</v>
      </c>
      <c r="X181" s="129">
        <f t="shared" si="46"/>
        <v>0.28999999999999998</v>
      </c>
      <c r="Y181" s="129">
        <f t="shared" si="46"/>
        <v>0.28999999999999998</v>
      </c>
      <c r="Z181" s="129">
        <f t="shared" si="46"/>
        <v>0.28999999999999998</v>
      </c>
      <c r="AA181" s="129">
        <f t="shared" si="46"/>
        <v>0.28999999999999998</v>
      </c>
      <c r="AB181" s="129">
        <f t="shared" si="46"/>
        <v>0.28999999999999998</v>
      </c>
      <c r="AC181" s="129">
        <f t="shared" si="46"/>
        <v>0.28999999999999998</v>
      </c>
      <c r="AD181" s="129">
        <f t="shared" si="46"/>
        <v>0.28999999999999998</v>
      </c>
      <c r="AE181" s="129">
        <f t="shared" si="46"/>
        <v>0.28999999999999998</v>
      </c>
      <c r="AF181" s="129">
        <f t="shared" si="46"/>
        <v>0.28999999999999998</v>
      </c>
      <c r="AG181" s="171">
        <v>0.996</v>
      </c>
      <c r="AH181" s="51"/>
      <c r="AI181" s="52"/>
      <c r="AK181" s="53"/>
    </row>
    <row r="182" spans="1:37" x14ac:dyDescent="0.25">
      <c r="A182" s="118" t="s">
        <v>184</v>
      </c>
      <c r="B182" s="128">
        <v>0.06</v>
      </c>
      <c r="C182" s="129">
        <f t="shared" si="45"/>
        <v>0.06</v>
      </c>
      <c r="D182" s="129">
        <f t="shared" si="45"/>
        <v>0.06</v>
      </c>
      <c r="E182" s="129">
        <f t="shared" si="45"/>
        <v>0.06</v>
      </c>
      <c r="F182" s="129">
        <f t="shared" si="45"/>
        <v>0.06</v>
      </c>
      <c r="G182" s="129">
        <f t="shared" si="45"/>
        <v>0.06</v>
      </c>
      <c r="H182" s="129">
        <f t="shared" si="45"/>
        <v>0.06</v>
      </c>
      <c r="I182" s="129">
        <f t="shared" si="45"/>
        <v>0.06</v>
      </c>
      <c r="J182" s="129">
        <f t="shared" si="45"/>
        <v>0.06</v>
      </c>
      <c r="K182" s="129">
        <f t="shared" si="45"/>
        <v>0.06</v>
      </c>
      <c r="L182" s="129">
        <f t="shared" si="45"/>
        <v>0.06</v>
      </c>
      <c r="M182" s="129">
        <f t="shared" si="45"/>
        <v>0.06</v>
      </c>
      <c r="N182" s="129">
        <f t="shared" si="45"/>
        <v>0.06</v>
      </c>
      <c r="O182" s="129">
        <f t="shared" si="45"/>
        <v>0.06</v>
      </c>
      <c r="P182" s="129">
        <f t="shared" si="45"/>
        <v>0.06</v>
      </c>
      <c r="Q182" s="129">
        <f t="shared" si="45"/>
        <v>0.06</v>
      </c>
      <c r="R182" s="129">
        <f t="shared" si="45"/>
        <v>0.06</v>
      </c>
      <c r="S182" s="129">
        <f t="shared" si="46"/>
        <v>0.06</v>
      </c>
      <c r="T182" s="129">
        <f t="shared" si="46"/>
        <v>0.06</v>
      </c>
      <c r="U182" s="129">
        <f t="shared" si="46"/>
        <v>0.06</v>
      </c>
      <c r="V182" s="129">
        <f t="shared" si="46"/>
        <v>0.06</v>
      </c>
      <c r="W182" s="129">
        <f t="shared" si="46"/>
        <v>0.06</v>
      </c>
      <c r="X182" s="129">
        <f t="shared" si="46"/>
        <v>0.06</v>
      </c>
      <c r="Y182" s="129">
        <f t="shared" si="46"/>
        <v>0.06</v>
      </c>
      <c r="Z182" s="129">
        <f t="shared" si="46"/>
        <v>0.06</v>
      </c>
      <c r="AA182" s="129">
        <f t="shared" si="46"/>
        <v>0.06</v>
      </c>
      <c r="AB182" s="129">
        <f t="shared" si="46"/>
        <v>0.06</v>
      </c>
      <c r="AC182" s="129">
        <f t="shared" si="46"/>
        <v>0.06</v>
      </c>
      <c r="AD182" s="129">
        <f t="shared" si="46"/>
        <v>0.06</v>
      </c>
      <c r="AE182" s="129">
        <f t="shared" si="46"/>
        <v>0.06</v>
      </c>
      <c r="AF182" s="129">
        <f t="shared" si="46"/>
        <v>0.06</v>
      </c>
      <c r="AG182" s="171">
        <v>0.996</v>
      </c>
      <c r="AH182" s="51"/>
      <c r="AI182" s="52"/>
      <c r="AK182" s="53"/>
    </row>
    <row r="183" spans="1:37" x14ac:dyDescent="0.25">
      <c r="A183" s="118" t="s">
        <v>185</v>
      </c>
      <c r="B183" s="128">
        <v>0.11</v>
      </c>
      <c r="C183" s="129">
        <f t="shared" si="45"/>
        <v>0.11</v>
      </c>
      <c r="D183" s="129">
        <f t="shared" si="45"/>
        <v>0.11</v>
      </c>
      <c r="E183" s="129">
        <f t="shared" si="45"/>
        <v>0.11</v>
      </c>
      <c r="F183" s="129">
        <f t="shared" si="45"/>
        <v>0.11</v>
      </c>
      <c r="G183" s="129">
        <f t="shared" si="45"/>
        <v>0.11</v>
      </c>
      <c r="H183" s="129">
        <f t="shared" si="45"/>
        <v>0.11</v>
      </c>
      <c r="I183" s="129">
        <f t="shared" si="45"/>
        <v>0.11</v>
      </c>
      <c r="J183" s="129">
        <f t="shared" si="45"/>
        <v>0.11</v>
      </c>
      <c r="K183" s="129">
        <f t="shared" si="45"/>
        <v>0.11</v>
      </c>
      <c r="L183" s="129">
        <f t="shared" si="45"/>
        <v>0.11</v>
      </c>
      <c r="M183" s="129">
        <f t="shared" si="45"/>
        <v>0.11</v>
      </c>
      <c r="N183" s="129">
        <f t="shared" si="45"/>
        <v>0.11</v>
      </c>
      <c r="O183" s="129">
        <f t="shared" si="45"/>
        <v>0.11</v>
      </c>
      <c r="P183" s="129">
        <f t="shared" si="45"/>
        <v>0.11</v>
      </c>
      <c r="Q183" s="129">
        <f t="shared" si="45"/>
        <v>0.11</v>
      </c>
      <c r="R183" s="129">
        <f t="shared" si="45"/>
        <v>0.11</v>
      </c>
      <c r="S183" s="129">
        <f t="shared" si="46"/>
        <v>0.11</v>
      </c>
      <c r="T183" s="129">
        <f t="shared" si="46"/>
        <v>0.11</v>
      </c>
      <c r="U183" s="129">
        <f t="shared" si="46"/>
        <v>0.11</v>
      </c>
      <c r="V183" s="129">
        <f t="shared" si="46"/>
        <v>0.11</v>
      </c>
      <c r="W183" s="129">
        <f t="shared" si="46"/>
        <v>0.11</v>
      </c>
      <c r="X183" s="129">
        <f t="shared" si="46"/>
        <v>0.11</v>
      </c>
      <c r="Y183" s="129">
        <f t="shared" si="46"/>
        <v>0.11</v>
      </c>
      <c r="Z183" s="129">
        <f t="shared" si="46"/>
        <v>0.11</v>
      </c>
      <c r="AA183" s="129">
        <f t="shared" si="46"/>
        <v>0.11</v>
      </c>
      <c r="AB183" s="129">
        <f t="shared" si="46"/>
        <v>0.11</v>
      </c>
      <c r="AC183" s="129">
        <f t="shared" si="46"/>
        <v>0.11</v>
      </c>
      <c r="AD183" s="129">
        <f t="shared" si="46"/>
        <v>0.11</v>
      </c>
      <c r="AE183" s="129">
        <f t="shared" si="46"/>
        <v>0.11</v>
      </c>
      <c r="AF183" s="129">
        <f t="shared" si="46"/>
        <v>0.11</v>
      </c>
      <c r="AG183" s="171">
        <v>0.996</v>
      </c>
      <c r="AH183" s="51"/>
      <c r="AI183" s="52"/>
      <c r="AK183" s="53"/>
    </row>
    <row r="184" spans="1:37" x14ac:dyDescent="0.25">
      <c r="A184" s="118" t="s">
        <v>186</v>
      </c>
      <c r="B184" s="128">
        <v>0.1</v>
      </c>
      <c r="C184" s="129">
        <f t="shared" si="45"/>
        <v>0.1</v>
      </c>
      <c r="D184" s="129">
        <f t="shared" si="45"/>
        <v>0.1</v>
      </c>
      <c r="E184" s="129">
        <f t="shared" si="45"/>
        <v>0.1</v>
      </c>
      <c r="F184" s="129">
        <f t="shared" si="45"/>
        <v>0.1</v>
      </c>
      <c r="G184" s="129">
        <f t="shared" si="45"/>
        <v>0.1</v>
      </c>
      <c r="H184" s="129">
        <f t="shared" si="45"/>
        <v>0.1</v>
      </c>
      <c r="I184" s="129">
        <f t="shared" si="45"/>
        <v>0.1</v>
      </c>
      <c r="J184" s="129">
        <f t="shared" si="45"/>
        <v>0.1</v>
      </c>
      <c r="K184" s="129">
        <f t="shared" si="45"/>
        <v>0.1</v>
      </c>
      <c r="L184" s="129">
        <f t="shared" si="45"/>
        <v>0.1</v>
      </c>
      <c r="M184" s="129">
        <f t="shared" si="45"/>
        <v>0.1</v>
      </c>
      <c r="N184" s="129">
        <f t="shared" si="45"/>
        <v>0.1</v>
      </c>
      <c r="O184" s="129">
        <f t="shared" si="45"/>
        <v>0.1</v>
      </c>
      <c r="P184" s="129">
        <f t="shared" si="45"/>
        <v>0.1</v>
      </c>
      <c r="Q184" s="129">
        <f t="shared" si="45"/>
        <v>0.1</v>
      </c>
      <c r="R184" s="129">
        <f t="shared" si="46"/>
        <v>0.1</v>
      </c>
      <c r="S184" s="129">
        <f t="shared" si="46"/>
        <v>0.1</v>
      </c>
      <c r="T184" s="129">
        <f t="shared" si="46"/>
        <v>0.1</v>
      </c>
      <c r="U184" s="129">
        <f t="shared" si="46"/>
        <v>0.1</v>
      </c>
      <c r="V184" s="129">
        <f t="shared" si="46"/>
        <v>0.1</v>
      </c>
      <c r="W184" s="129">
        <f t="shared" si="46"/>
        <v>0.1</v>
      </c>
      <c r="X184" s="129">
        <f t="shared" si="46"/>
        <v>0.1</v>
      </c>
      <c r="Y184" s="129">
        <f t="shared" si="46"/>
        <v>0.1</v>
      </c>
      <c r="Z184" s="129">
        <f t="shared" si="46"/>
        <v>0.1</v>
      </c>
      <c r="AA184" s="129">
        <f t="shared" si="46"/>
        <v>0.1</v>
      </c>
      <c r="AB184" s="129">
        <f t="shared" si="46"/>
        <v>0.1</v>
      </c>
      <c r="AC184" s="129">
        <f t="shared" si="46"/>
        <v>0.1</v>
      </c>
      <c r="AD184" s="129">
        <f t="shared" si="46"/>
        <v>0.1</v>
      </c>
      <c r="AE184" s="129">
        <f t="shared" si="46"/>
        <v>0.1</v>
      </c>
      <c r="AF184" s="129">
        <f t="shared" si="46"/>
        <v>0.1</v>
      </c>
      <c r="AG184" s="171">
        <v>0.995</v>
      </c>
      <c r="AH184" s="51"/>
      <c r="AI184" s="52"/>
      <c r="AK184" s="53"/>
    </row>
    <row r="185" spans="1:37" x14ac:dyDescent="0.25">
      <c r="A185" s="118" t="s">
        <v>187</v>
      </c>
      <c r="B185" s="128">
        <v>0.09</v>
      </c>
      <c r="C185" s="129">
        <f t="shared" si="45"/>
        <v>0.09</v>
      </c>
      <c r="D185" s="129">
        <f t="shared" si="45"/>
        <v>0.09</v>
      </c>
      <c r="E185" s="129">
        <f t="shared" si="45"/>
        <v>0.09</v>
      </c>
      <c r="F185" s="129">
        <f t="shared" si="45"/>
        <v>0.09</v>
      </c>
      <c r="G185" s="129">
        <f t="shared" si="45"/>
        <v>0.09</v>
      </c>
      <c r="H185" s="129">
        <f t="shared" si="45"/>
        <v>0.09</v>
      </c>
      <c r="I185" s="129">
        <f t="shared" si="45"/>
        <v>0.09</v>
      </c>
      <c r="J185" s="129">
        <f t="shared" si="45"/>
        <v>0.09</v>
      </c>
      <c r="K185" s="129">
        <f t="shared" si="45"/>
        <v>0.09</v>
      </c>
      <c r="L185" s="129">
        <f t="shared" si="45"/>
        <v>0.09</v>
      </c>
      <c r="M185" s="129">
        <f t="shared" si="45"/>
        <v>0.09</v>
      </c>
      <c r="N185" s="129">
        <f t="shared" si="45"/>
        <v>0.09</v>
      </c>
      <c r="O185" s="129">
        <f t="shared" si="45"/>
        <v>0.09</v>
      </c>
      <c r="P185" s="129">
        <f t="shared" si="45"/>
        <v>0.09</v>
      </c>
      <c r="Q185" s="129">
        <f t="shared" si="45"/>
        <v>0.09</v>
      </c>
      <c r="R185" s="129">
        <f t="shared" si="46"/>
        <v>0.09</v>
      </c>
      <c r="S185" s="129">
        <f t="shared" si="46"/>
        <v>0.09</v>
      </c>
      <c r="T185" s="129">
        <f t="shared" si="46"/>
        <v>0.09</v>
      </c>
      <c r="U185" s="129">
        <f t="shared" si="46"/>
        <v>0.09</v>
      </c>
      <c r="V185" s="129">
        <f t="shared" si="46"/>
        <v>0.09</v>
      </c>
      <c r="W185" s="129">
        <f t="shared" si="46"/>
        <v>0.09</v>
      </c>
      <c r="X185" s="129">
        <f t="shared" si="46"/>
        <v>0.09</v>
      </c>
      <c r="Y185" s="129">
        <f t="shared" si="46"/>
        <v>0.09</v>
      </c>
      <c r="Z185" s="129">
        <f t="shared" si="46"/>
        <v>0.09</v>
      </c>
      <c r="AA185" s="129">
        <f t="shared" si="46"/>
        <v>0.09</v>
      </c>
      <c r="AB185" s="129">
        <f t="shared" si="46"/>
        <v>0.09</v>
      </c>
      <c r="AC185" s="129">
        <f t="shared" si="46"/>
        <v>0.09</v>
      </c>
      <c r="AD185" s="129">
        <f t="shared" si="46"/>
        <v>0.09</v>
      </c>
      <c r="AE185" s="129">
        <f t="shared" si="46"/>
        <v>0.09</v>
      </c>
      <c r="AF185" s="129">
        <f t="shared" si="46"/>
        <v>0.09</v>
      </c>
      <c r="AG185" s="171">
        <v>0.99299999999999999</v>
      </c>
      <c r="AH185" s="51"/>
      <c r="AI185" s="52"/>
      <c r="AK185" s="53"/>
    </row>
    <row r="186" spans="1:37" x14ac:dyDescent="0.25">
      <c r="A186" s="118" t="s">
        <v>188</v>
      </c>
      <c r="B186" s="50">
        <v>0.04</v>
      </c>
      <c r="C186" s="129">
        <f t="shared" si="45"/>
        <v>0.04</v>
      </c>
      <c r="D186" s="129">
        <f t="shared" si="45"/>
        <v>0.04</v>
      </c>
      <c r="E186" s="129">
        <f t="shared" si="45"/>
        <v>0.04</v>
      </c>
      <c r="F186" s="129">
        <f t="shared" si="45"/>
        <v>0.04</v>
      </c>
      <c r="G186" s="129">
        <f t="shared" si="45"/>
        <v>0.04</v>
      </c>
      <c r="H186" s="129">
        <f t="shared" si="45"/>
        <v>0.04</v>
      </c>
      <c r="I186" s="129">
        <f t="shared" si="45"/>
        <v>0.04</v>
      </c>
      <c r="J186" s="129">
        <f t="shared" si="45"/>
        <v>0.04</v>
      </c>
      <c r="K186" s="129">
        <f t="shared" si="45"/>
        <v>0.04</v>
      </c>
      <c r="L186" s="129">
        <f t="shared" si="45"/>
        <v>0.04</v>
      </c>
      <c r="M186" s="129">
        <f t="shared" si="45"/>
        <v>0.04</v>
      </c>
      <c r="N186" s="129">
        <f t="shared" si="45"/>
        <v>0.04</v>
      </c>
      <c r="O186" s="129">
        <f t="shared" si="45"/>
        <v>0.04</v>
      </c>
      <c r="P186" s="129">
        <f t="shared" si="45"/>
        <v>0.04</v>
      </c>
      <c r="Q186" s="129">
        <f t="shared" si="45"/>
        <v>0.04</v>
      </c>
      <c r="R186" s="129">
        <f t="shared" si="46"/>
        <v>0.04</v>
      </c>
      <c r="S186" s="129">
        <f t="shared" si="46"/>
        <v>0.04</v>
      </c>
      <c r="T186" s="129">
        <f t="shared" si="46"/>
        <v>0.04</v>
      </c>
      <c r="U186" s="129">
        <f t="shared" si="46"/>
        <v>0.04</v>
      </c>
      <c r="V186" s="129">
        <f t="shared" si="46"/>
        <v>0.04</v>
      </c>
      <c r="W186" s="129">
        <f t="shared" si="46"/>
        <v>0.04</v>
      </c>
      <c r="X186" s="129">
        <f t="shared" si="46"/>
        <v>0.04</v>
      </c>
      <c r="Y186" s="129">
        <f t="shared" si="46"/>
        <v>0.04</v>
      </c>
      <c r="Z186" s="129">
        <f t="shared" si="46"/>
        <v>0.04</v>
      </c>
      <c r="AA186" s="129">
        <f t="shared" si="46"/>
        <v>0.04</v>
      </c>
      <c r="AB186" s="129">
        <f t="shared" si="46"/>
        <v>0.04</v>
      </c>
      <c r="AC186" s="129">
        <f t="shared" si="46"/>
        <v>0.04</v>
      </c>
      <c r="AD186" s="129">
        <f t="shared" si="46"/>
        <v>0.04</v>
      </c>
      <c r="AE186" s="129">
        <f t="shared" si="46"/>
        <v>0.04</v>
      </c>
      <c r="AF186" s="129">
        <f t="shared" si="46"/>
        <v>0.04</v>
      </c>
      <c r="AG186" s="171">
        <v>0.99</v>
      </c>
      <c r="AH186" s="51"/>
      <c r="AI186" s="52"/>
      <c r="AK186" s="53"/>
    </row>
    <row r="187" spans="1:37" x14ac:dyDescent="0.25">
      <c r="A187" s="118" t="s">
        <v>189</v>
      </c>
      <c r="B187" s="50">
        <v>2.3E-2</v>
      </c>
      <c r="C187" s="129">
        <f>B187</f>
        <v>2.3E-2</v>
      </c>
      <c r="D187" s="129">
        <f t="shared" si="45"/>
        <v>2.3E-2</v>
      </c>
      <c r="E187" s="129">
        <f t="shared" si="45"/>
        <v>2.3E-2</v>
      </c>
      <c r="F187" s="129">
        <f t="shared" si="45"/>
        <v>2.3E-2</v>
      </c>
      <c r="G187" s="129">
        <f t="shared" si="45"/>
        <v>2.3E-2</v>
      </c>
      <c r="H187" s="129">
        <f t="shared" si="45"/>
        <v>2.3E-2</v>
      </c>
      <c r="I187" s="129">
        <f t="shared" si="45"/>
        <v>2.3E-2</v>
      </c>
      <c r="J187" s="129">
        <f t="shared" si="45"/>
        <v>2.3E-2</v>
      </c>
      <c r="K187" s="129">
        <f t="shared" si="45"/>
        <v>2.3E-2</v>
      </c>
      <c r="L187" s="129">
        <f t="shared" si="45"/>
        <v>2.3E-2</v>
      </c>
      <c r="M187" s="129">
        <f t="shared" si="45"/>
        <v>2.3E-2</v>
      </c>
      <c r="N187" s="129">
        <f t="shared" si="45"/>
        <v>2.3E-2</v>
      </c>
      <c r="O187" s="129">
        <f t="shared" si="45"/>
        <v>2.3E-2</v>
      </c>
      <c r="P187" s="129">
        <f t="shared" si="45"/>
        <v>2.3E-2</v>
      </c>
      <c r="Q187" s="129">
        <f t="shared" si="45"/>
        <v>2.3E-2</v>
      </c>
      <c r="R187" s="129">
        <f t="shared" si="46"/>
        <v>2.3E-2</v>
      </c>
      <c r="S187" s="129">
        <f t="shared" si="46"/>
        <v>2.3E-2</v>
      </c>
      <c r="T187" s="129">
        <f t="shared" si="46"/>
        <v>2.3E-2</v>
      </c>
      <c r="U187" s="129">
        <f t="shared" si="46"/>
        <v>2.3E-2</v>
      </c>
      <c r="V187" s="129">
        <f t="shared" si="46"/>
        <v>2.3E-2</v>
      </c>
      <c r="W187" s="129">
        <f t="shared" si="46"/>
        <v>2.3E-2</v>
      </c>
      <c r="X187" s="129">
        <f t="shared" si="46"/>
        <v>2.3E-2</v>
      </c>
      <c r="Y187" s="129">
        <f t="shared" si="46"/>
        <v>2.3E-2</v>
      </c>
      <c r="Z187" s="129">
        <f t="shared" si="46"/>
        <v>2.3E-2</v>
      </c>
      <c r="AA187" s="129">
        <f t="shared" si="46"/>
        <v>2.3E-2</v>
      </c>
      <c r="AB187" s="129">
        <f t="shared" si="46"/>
        <v>2.3E-2</v>
      </c>
      <c r="AC187" s="129">
        <f t="shared" si="46"/>
        <v>2.3E-2</v>
      </c>
      <c r="AD187" s="129">
        <f t="shared" si="46"/>
        <v>2.3E-2</v>
      </c>
      <c r="AE187" s="129">
        <f t="shared" si="46"/>
        <v>2.3E-2</v>
      </c>
      <c r="AF187" s="129">
        <f t="shared" si="46"/>
        <v>2.3E-2</v>
      </c>
      <c r="AG187" s="171">
        <v>0.97899999999999998</v>
      </c>
      <c r="AH187" s="51"/>
      <c r="AI187" s="52"/>
      <c r="AK187" s="53"/>
    </row>
    <row r="188" spans="1:37" ht="15.75" thickBot="1" x14ac:dyDescent="0.3">
      <c r="A188" s="130" t="s">
        <v>206</v>
      </c>
      <c r="B188" s="131">
        <f t="shared" ref="B188:AG188" si="47">SUM(B98:B187)</f>
        <v>194.70600000000002</v>
      </c>
      <c r="C188" s="131">
        <f t="shared" si="47"/>
        <v>194.70600000000002</v>
      </c>
      <c r="D188" s="131">
        <f t="shared" si="47"/>
        <v>194.70600000000002</v>
      </c>
      <c r="E188" s="131">
        <f t="shared" si="47"/>
        <v>194.70600000000002</v>
      </c>
      <c r="F188" s="131">
        <f t="shared" si="47"/>
        <v>194.70600000000002</v>
      </c>
      <c r="G188" s="131">
        <f t="shared" si="47"/>
        <v>194.70600000000002</v>
      </c>
      <c r="H188" s="131">
        <f t="shared" si="47"/>
        <v>194.70600000000002</v>
      </c>
      <c r="I188" s="131">
        <f t="shared" si="47"/>
        <v>192.10600000000005</v>
      </c>
      <c r="J188" s="131">
        <f t="shared" si="47"/>
        <v>192.10600000000005</v>
      </c>
      <c r="K188" s="131">
        <f t="shared" si="47"/>
        <v>192.10600000000005</v>
      </c>
      <c r="L188" s="131">
        <f t="shared" si="47"/>
        <v>192.10600000000005</v>
      </c>
      <c r="M188" s="131">
        <f t="shared" si="47"/>
        <v>192.10600000000005</v>
      </c>
      <c r="N188" s="131">
        <f t="shared" si="47"/>
        <v>192.10600000000005</v>
      </c>
      <c r="O188" s="131">
        <f t="shared" si="47"/>
        <v>192.10600000000005</v>
      </c>
      <c r="P188" s="131">
        <f t="shared" si="47"/>
        <v>192.10600000000005</v>
      </c>
      <c r="Q188" s="131">
        <f t="shared" si="47"/>
        <v>192.10600000000005</v>
      </c>
      <c r="R188" s="131">
        <f t="shared" si="47"/>
        <v>192.10600000000005</v>
      </c>
      <c r="S188" s="131">
        <f t="shared" si="47"/>
        <v>192.10600000000005</v>
      </c>
      <c r="T188" s="131">
        <f t="shared" si="47"/>
        <v>192.10600000000005</v>
      </c>
      <c r="U188" s="131">
        <f t="shared" si="47"/>
        <v>192.10600000000005</v>
      </c>
      <c r="V188" s="131">
        <f t="shared" si="47"/>
        <v>192.10600000000005</v>
      </c>
      <c r="W188" s="131">
        <f t="shared" si="47"/>
        <v>192.10600000000005</v>
      </c>
      <c r="X188" s="131">
        <f t="shared" si="47"/>
        <v>192.10600000000005</v>
      </c>
      <c r="Y188" s="131">
        <f t="shared" si="47"/>
        <v>192.10600000000005</v>
      </c>
      <c r="Z188" s="131">
        <f t="shared" si="47"/>
        <v>192.10600000000005</v>
      </c>
      <c r="AA188" s="131">
        <f t="shared" si="47"/>
        <v>192.10600000000005</v>
      </c>
      <c r="AB188" s="131">
        <f t="shared" si="47"/>
        <v>192.10600000000005</v>
      </c>
      <c r="AC188" s="131">
        <f t="shared" si="47"/>
        <v>192.10600000000005</v>
      </c>
      <c r="AD188" s="131">
        <f t="shared" si="47"/>
        <v>192.10600000000005</v>
      </c>
      <c r="AE188" s="131">
        <f t="shared" si="47"/>
        <v>192.10600000000005</v>
      </c>
      <c r="AF188" s="131">
        <f t="shared" si="47"/>
        <v>192.10600000000005</v>
      </c>
      <c r="AG188" s="132">
        <f t="shared" si="47"/>
        <v>412.72299999999984</v>
      </c>
      <c r="AH188" s="51"/>
      <c r="AI188" s="52"/>
      <c r="AK188" s="53"/>
    </row>
    <row r="189" spans="1:37" ht="15.75" thickBot="1" x14ac:dyDescent="0.3">
      <c r="A189" s="29" t="s">
        <v>32</v>
      </c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51"/>
      <c r="AI189" s="52"/>
      <c r="AK189" s="53"/>
    </row>
    <row r="190" spans="1:37" x14ac:dyDescent="0.25">
      <c r="A190" s="111" t="s">
        <v>63</v>
      </c>
      <c r="B190" s="133">
        <v>0.3</v>
      </c>
      <c r="C190" s="133">
        <f t="shared" ref="C190:R195" si="48">B190</f>
        <v>0.3</v>
      </c>
      <c r="D190" s="133">
        <f t="shared" si="48"/>
        <v>0.3</v>
      </c>
      <c r="E190" s="133">
        <f t="shared" si="48"/>
        <v>0.3</v>
      </c>
      <c r="F190" s="133">
        <f t="shared" si="48"/>
        <v>0.3</v>
      </c>
      <c r="G190" s="133">
        <f t="shared" si="48"/>
        <v>0.3</v>
      </c>
      <c r="H190" s="133">
        <f t="shared" si="48"/>
        <v>0.3</v>
      </c>
      <c r="I190" s="133">
        <f t="shared" si="48"/>
        <v>0.3</v>
      </c>
      <c r="J190" s="133">
        <f t="shared" si="48"/>
        <v>0.3</v>
      </c>
      <c r="K190" s="133">
        <f t="shared" si="48"/>
        <v>0.3</v>
      </c>
      <c r="L190" s="133">
        <f t="shared" si="48"/>
        <v>0.3</v>
      </c>
      <c r="M190" s="133">
        <f t="shared" si="48"/>
        <v>0.3</v>
      </c>
      <c r="N190" s="133">
        <f t="shared" si="48"/>
        <v>0.3</v>
      </c>
      <c r="O190" s="133">
        <f t="shared" si="48"/>
        <v>0.3</v>
      </c>
      <c r="P190" s="133">
        <f t="shared" si="48"/>
        <v>0.3</v>
      </c>
      <c r="Q190" s="133">
        <f t="shared" si="48"/>
        <v>0.3</v>
      </c>
      <c r="R190" s="133">
        <f t="shared" si="48"/>
        <v>0.3</v>
      </c>
      <c r="S190" s="133">
        <f t="shared" ref="S190:AF195" si="49">R190</f>
        <v>0.3</v>
      </c>
      <c r="T190" s="133">
        <f t="shared" si="49"/>
        <v>0.3</v>
      </c>
      <c r="U190" s="133">
        <f t="shared" si="49"/>
        <v>0.3</v>
      </c>
      <c r="V190" s="133">
        <f t="shared" si="49"/>
        <v>0.3</v>
      </c>
      <c r="W190" s="133">
        <f t="shared" si="49"/>
        <v>0.3</v>
      </c>
      <c r="X190" s="133">
        <f t="shared" si="49"/>
        <v>0.3</v>
      </c>
      <c r="Y190" s="133">
        <f t="shared" si="49"/>
        <v>0.3</v>
      </c>
      <c r="Z190" s="133">
        <f t="shared" si="49"/>
        <v>0.3</v>
      </c>
      <c r="AA190" s="133">
        <f t="shared" si="49"/>
        <v>0.3</v>
      </c>
      <c r="AB190" s="133">
        <f t="shared" si="49"/>
        <v>0.3</v>
      </c>
      <c r="AC190" s="133">
        <f t="shared" si="49"/>
        <v>0.3</v>
      </c>
      <c r="AD190" s="133">
        <f t="shared" si="49"/>
        <v>0.3</v>
      </c>
      <c r="AE190" s="133">
        <f t="shared" si="49"/>
        <v>0.3</v>
      </c>
      <c r="AF190" s="133">
        <f t="shared" si="49"/>
        <v>0.3</v>
      </c>
      <c r="AG190" s="134">
        <v>2.4</v>
      </c>
      <c r="AH190" s="51"/>
      <c r="AI190" s="52"/>
      <c r="AK190" s="53"/>
    </row>
    <row r="191" spans="1:37" x14ac:dyDescent="0.25">
      <c r="A191" s="116" t="s">
        <v>64</v>
      </c>
      <c r="B191" s="129">
        <v>0.4</v>
      </c>
      <c r="C191" s="129">
        <f t="shared" si="48"/>
        <v>0.4</v>
      </c>
      <c r="D191" s="129">
        <f t="shared" si="48"/>
        <v>0.4</v>
      </c>
      <c r="E191" s="129">
        <f t="shared" si="48"/>
        <v>0.4</v>
      </c>
      <c r="F191" s="129">
        <f t="shared" si="48"/>
        <v>0.4</v>
      </c>
      <c r="G191" s="129">
        <f t="shared" si="48"/>
        <v>0.4</v>
      </c>
      <c r="H191" s="129">
        <f t="shared" si="48"/>
        <v>0.4</v>
      </c>
      <c r="I191" s="129">
        <f t="shared" si="48"/>
        <v>0.4</v>
      </c>
      <c r="J191" s="129">
        <f t="shared" si="48"/>
        <v>0.4</v>
      </c>
      <c r="K191" s="129">
        <f t="shared" si="48"/>
        <v>0.4</v>
      </c>
      <c r="L191" s="129">
        <f t="shared" si="48"/>
        <v>0.4</v>
      </c>
      <c r="M191" s="129">
        <f t="shared" si="48"/>
        <v>0.4</v>
      </c>
      <c r="N191" s="129">
        <f t="shared" si="48"/>
        <v>0.4</v>
      </c>
      <c r="O191" s="129">
        <f t="shared" si="48"/>
        <v>0.4</v>
      </c>
      <c r="P191" s="129">
        <f t="shared" si="48"/>
        <v>0.4</v>
      </c>
      <c r="Q191" s="129">
        <f t="shared" si="48"/>
        <v>0.4</v>
      </c>
      <c r="R191" s="129">
        <f t="shared" si="48"/>
        <v>0.4</v>
      </c>
      <c r="S191" s="129">
        <f t="shared" si="49"/>
        <v>0.4</v>
      </c>
      <c r="T191" s="129">
        <f t="shared" si="49"/>
        <v>0.4</v>
      </c>
      <c r="U191" s="129">
        <f t="shared" si="49"/>
        <v>0.4</v>
      </c>
      <c r="V191" s="129">
        <f>U191</f>
        <v>0.4</v>
      </c>
      <c r="W191" s="129">
        <f>V191</f>
        <v>0.4</v>
      </c>
      <c r="X191" s="129">
        <f t="shared" si="49"/>
        <v>0.4</v>
      </c>
      <c r="Y191" s="129">
        <f t="shared" si="49"/>
        <v>0.4</v>
      </c>
      <c r="Z191" s="129">
        <f t="shared" si="49"/>
        <v>0.4</v>
      </c>
      <c r="AA191" s="129">
        <f t="shared" si="49"/>
        <v>0.4</v>
      </c>
      <c r="AB191" s="129">
        <f t="shared" si="49"/>
        <v>0.4</v>
      </c>
      <c r="AC191" s="129">
        <f t="shared" si="49"/>
        <v>0.4</v>
      </c>
      <c r="AD191" s="129">
        <f t="shared" si="49"/>
        <v>0.4</v>
      </c>
      <c r="AE191" s="129">
        <f t="shared" si="49"/>
        <v>0.4</v>
      </c>
      <c r="AF191" s="129">
        <f t="shared" si="49"/>
        <v>0.4</v>
      </c>
      <c r="AG191" s="135">
        <v>2</v>
      </c>
      <c r="AH191" s="51"/>
      <c r="AI191" s="52"/>
      <c r="AK191" s="53"/>
    </row>
    <row r="192" spans="1:37" x14ac:dyDescent="0.25">
      <c r="A192" s="116" t="s">
        <v>65</v>
      </c>
      <c r="B192" s="129">
        <v>1.5</v>
      </c>
      <c r="C192" s="129">
        <f t="shared" si="48"/>
        <v>1.5</v>
      </c>
      <c r="D192" s="129">
        <f t="shared" si="48"/>
        <v>1.5</v>
      </c>
      <c r="E192" s="129">
        <f t="shared" si="48"/>
        <v>1.5</v>
      </c>
      <c r="F192" s="129">
        <f t="shared" si="48"/>
        <v>1.5</v>
      </c>
      <c r="G192" s="129">
        <f t="shared" si="48"/>
        <v>1.5</v>
      </c>
      <c r="H192" s="129">
        <f t="shared" si="48"/>
        <v>1.5</v>
      </c>
      <c r="I192" s="129">
        <f t="shared" si="48"/>
        <v>1.5</v>
      </c>
      <c r="J192" s="129">
        <f t="shared" si="48"/>
        <v>1.5</v>
      </c>
      <c r="K192" s="129">
        <f t="shared" si="48"/>
        <v>1.5</v>
      </c>
      <c r="L192" s="129">
        <f t="shared" si="48"/>
        <v>1.5</v>
      </c>
      <c r="M192" s="129">
        <f t="shared" si="48"/>
        <v>1.5</v>
      </c>
      <c r="N192" s="129">
        <f t="shared" si="48"/>
        <v>1.5</v>
      </c>
      <c r="O192" s="129">
        <f t="shared" si="48"/>
        <v>1.5</v>
      </c>
      <c r="P192" s="129">
        <f t="shared" si="48"/>
        <v>1.5</v>
      </c>
      <c r="Q192" s="129">
        <f t="shared" si="48"/>
        <v>1.5</v>
      </c>
      <c r="R192" s="129">
        <f t="shared" si="48"/>
        <v>1.5</v>
      </c>
      <c r="S192" s="129">
        <f t="shared" si="49"/>
        <v>1.5</v>
      </c>
      <c r="T192" s="129">
        <f t="shared" si="49"/>
        <v>1.5</v>
      </c>
      <c r="U192" s="129">
        <f t="shared" si="49"/>
        <v>1.5</v>
      </c>
      <c r="V192" s="129">
        <f t="shared" si="49"/>
        <v>1.5</v>
      </c>
      <c r="W192" s="129">
        <f t="shared" si="49"/>
        <v>1.5</v>
      </c>
      <c r="X192" s="129">
        <f t="shared" si="49"/>
        <v>1.5</v>
      </c>
      <c r="Y192" s="129">
        <f t="shared" si="49"/>
        <v>1.5</v>
      </c>
      <c r="Z192" s="129">
        <f t="shared" si="49"/>
        <v>1.5</v>
      </c>
      <c r="AA192" s="129">
        <f t="shared" si="49"/>
        <v>1.5</v>
      </c>
      <c r="AB192" s="129">
        <f t="shared" si="49"/>
        <v>1.5</v>
      </c>
      <c r="AC192" s="129">
        <f t="shared" si="49"/>
        <v>1.5</v>
      </c>
      <c r="AD192" s="129">
        <f t="shared" si="49"/>
        <v>1.5</v>
      </c>
      <c r="AE192" s="129">
        <f t="shared" si="49"/>
        <v>1.5</v>
      </c>
      <c r="AF192" s="129">
        <f t="shared" si="49"/>
        <v>1.5</v>
      </c>
      <c r="AG192" s="135">
        <v>1.5</v>
      </c>
      <c r="AH192" s="51"/>
      <c r="AI192" s="52"/>
      <c r="AK192" s="53"/>
    </row>
    <row r="193" spans="1:37" x14ac:dyDescent="0.25">
      <c r="A193" s="116" t="s">
        <v>66</v>
      </c>
      <c r="B193" s="129">
        <v>0.3</v>
      </c>
      <c r="C193" s="129">
        <f t="shared" si="48"/>
        <v>0.3</v>
      </c>
      <c r="D193" s="129">
        <f t="shared" si="48"/>
        <v>0.3</v>
      </c>
      <c r="E193" s="129">
        <f t="shared" si="48"/>
        <v>0.3</v>
      </c>
      <c r="F193" s="129">
        <f t="shared" si="48"/>
        <v>0.3</v>
      </c>
      <c r="G193" s="129">
        <f t="shared" si="48"/>
        <v>0.3</v>
      </c>
      <c r="H193" s="129">
        <f t="shared" si="48"/>
        <v>0.3</v>
      </c>
      <c r="I193" s="129">
        <f t="shared" si="48"/>
        <v>0.3</v>
      </c>
      <c r="J193" s="129">
        <f t="shared" si="48"/>
        <v>0.3</v>
      </c>
      <c r="K193" s="129">
        <f t="shared" si="48"/>
        <v>0.3</v>
      </c>
      <c r="L193" s="129">
        <f t="shared" si="48"/>
        <v>0.3</v>
      </c>
      <c r="M193" s="129">
        <f t="shared" si="48"/>
        <v>0.3</v>
      </c>
      <c r="N193" s="129">
        <f t="shared" si="48"/>
        <v>0.3</v>
      </c>
      <c r="O193" s="129">
        <f t="shared" si="48"/>
        <v>0.3</v>
      </c>
      <c r="P193" s="129">
        <f t="shared" si="48"/>
        <v>0.3</v>
      </c>
      <c r="Q193" s="129">
        <f t="shared" si="48"/>
        <v>0.3</v>
      </c>
      <c r="R193" s="129">
        <f t="shared" si="48"/>
        <v>0.3</v>
      </c>
      <c r="S193" s="129">
        <f t="shared" si="49"/>
        <v>0.3</v>
      </c>
      <c r="T193" s="129">
        <f t="shared" si="49"/>
        <v>0.3</v>
      </c>
      <c r="U193" s="129">
        <f t="shared" si="49"/>
        <v>0.3</v>
      </c>
      <c r="V193" s="129">
        <f t="shared" si="49"/>
        <v>0.3</v>
      </c>
      <c r="W193" s="129">
        <f t="shared" si="49"/>
        <v>0.3</v>
      </c>
      <c r="X193" s="129">
        <f t="shared" si="49"/>
        <v>0.3</v>
      </c>
      <c r="Y193" s="129">
        <f t="shared" si="49"/>
        <v>0.3</v>
      </c>
      <c r="Z193" s="129">
        <f t="shared" si="49"/>
        <v>0.3</v>
      </c>
      <c r="AA193" s="129">
        <f t="shared" si="49"/>
        <v>0.3</v>
      </c>
      <c r="AB193" s="129">
        <f t="shared" si="49"/>
        <v>0.3</v>
      </c>
      <c r="AC193" s="129">
        <f t="shared" si="49"/>
        <v>0.3</v>
      </c>
      <c r="AD193" s="129">
        <f t="shared" si="49"/>
        <v>0.3</v>
      </c>
      <c r="AE193" s="129">
        <f t="shared" si="49"/>
        <v>0.3</v>
      </c>
      <c r="AF193" s="129">
        <f t="shared" si="49"/>
        <v>0.3</v>
      </c>
      <c r="AG193" s="135">
        <v>1</v>
      </c>
      <c r="AH193" s="51"/>
      <c r="AI193" s="52"/>
      <c r="AK193" s="53"/>
    </row>
    <row r="194" spans="1:37" x14ac:dyDescent="0.25">
      <c r="A194" s="116" t="s">
        <v>67</v>
      </c>
      <c r="B194" s="129">
        <v>0.4</v>
      </c>
      <c r="C194" s="129">
        <f t="shared" si="48"/>
        <v>0.4</v>
      </c>
      <c r="D194" s="129">
        <f t="shared" si="48"/>
        <v>0.4</v>
      </c>
      <c r="E194" s="129">
        <f t="shared" si="48"/>
        <v>0.4</v>
      </c>
      <c r="F194" s="129">
        <f t="shared" si="48"/>
        <v>0.4</v>
      </c>
      <c r="G194" s="129">
        <f t="shared" si="48"/>
        <v>0.4</v>
      </c>
      <c r="H194" s="129">
        <f t="shared" si="48"/>
        <v>0.4</v>
      </c>
      <c r="I194" s="129">
        <f t="shared" si="48"/>
        <v>0.4</v>
      </c>
      <c r="J194" s="129">
        <f t="shared" si="48"/>
        <v>0.4</v>
      </c>
      <c r="K194" s="129">
        <f t="shared" si="48"/>
        <v>0.4</v>
      </c>
      <c r="L194" s="129">
        <f t="shared" si="48"/>
        <v>0.4</v>
      </c>
      <c r="M194" s="129">
        <f t="shared" si="48"/>
        <v>0.4</v>
      </c>
      <c r="N194" s="129">
        <f t="shared" si="48"/>
        <v>0.4</v>
      </c>
      <c r="O194" s="129">
        <f t="shared" si="48"/>
        <v>0.4</v>
      </c>
      <c r="P194" s="129">
        <f t="shared" si="48"/>
        <v>0.4</v>
      </c>
      <c r="Q194" s="129">
        <f t="shared" si="48"/>
        <v>0.4</v>
      </c>
      <c r="R194" s="129">
        <f t="shared" si="48"/>
        <v>0.4</v>
      </c>
      <c r="S194" s="129">
        <f t="shared" si="49"/>
        <v>0.4</v>
      </c>
      <c r="T194" s="129">
        <f t="shared" si="49"/>
        <v>0.4</v>
      </c>
      <c r="U194" s="129">
        <f t="shared" si="49"/>
        <v>0.4</v>
      </c>
      <c r="V194" s="129">
        <f t="shared" si="49"/>
        <v>0.4</v>
      </c>
      <c r="W194" s="129">
        <f t="shared" si="49"/>
        <v>0.4</v>
      </c>
      <c r="X194" s="129">
        <f t="shared" si="49"/>
        <v>0.4</v>
      </c>
      <c r="Y194" s="129">
        <f t="shared" si="49"/>
        <v>0.4</v>
      </c>
      <c r="Z194" s="129">
        <f t="shared" si="49"/>
        <v>0.4</v>
      </c>
      <c r="AA194" s="129">
        <f t="shared" si="49"/>
        <v>0.4</v>
      </c>
      <c r="AB194" s="129">
        <f t="shared" si="49"/>
        <v>0.4</v>
      </c>
      <c r="AC194" s="129">
        <f t="shared" si="49"/>
        <v>0.4</v>
      </c>
      <c r="AD194" s="129">
        <f t="shared" si="49"/>
        <v>0.4</v>
      </c>
      <c r="AE194" s="129">
        <f t="shared" si="49"/>
        <v>0.4</v>
      </c>
      <c r="AF194" s="129">
        <f t="shared" si="49"/>
        <v>0.4</v>
      </c>
      <c r="AG194" s="135">
        <v>1</v>
      </c>
      <c r="AH194" s="51"/>
      <c r="AI194" s="52"/>
      <c r="AK194" s="53"/>
    </row>
    <row r="195" spans="1:37" ht="15.75" thickBot="1" x14ac:dyDescent="0.3">
      <c r="A195" s="118" t="s">
        <v>68</v>
      </c>
      <c r="B195" s="136">
        <v>0.64</v>
      </c>
      <c r="C195" s="136">
        <f t="shared" si="48"/>
        <v>0.64</v>
      </c>
      <c r="D195" s="136">
        <f t="shared" si="48"/>
        <v>0.64</v>
      </c>
      <c r="E195" s="136">
        <f t="shared" si="48"/>
        <v>0.64</v>
      </c>
      <c r="F195" s="136">
        <f t="shared" si="48"/>
        <v>0.64</v>
      </c>
      <c r="G195" s="136">
        <f t="shared" si="48"/>
        <v>0.64</v>
      </c>
      <c r="H195" s="136">
        <f t="shared" si="48"/>
        <v>0.64</v>
      </c>
      <c r="I195" s="136">
        <f t="shared" si="48"/>
        <v>0.64</v>
      </c>
      <c r="J195" s="136">
        <f t="shared" si="48"/>
        <v>0.64</v>
      </c>
      <c r="K195" s="136">
        <f t="shared" si="48"/>
        <v>0.64</v>
      </c>
      <c r="L195" s="136">
        <f t="shared" si="48"/>
        <v>0.64</v>
      </c>
      <c r="M195" s="136">
        <f t="shared" si="48"/>
        <v>0.64</v>
      </c>
      <c r="N195" s="136">
        <f t="shared" si="48"/>
        <v>0.64</v>
      </c>
      <c r="O195" s="136">
        <f t="shared" si="48"/>
        <v>0.64</v>
      </c>
      <c r="P195" s="136">
        <f t="shared" si="48"/>
        <v>0.64</v>
      </c>
      <c r="Q195" s="136">
        <f t="shared" si="48"/>
        <v>0.64</v>
      </c>
      <c r="R195" s="136">
        <f t="shared" si="48"/>
        <v>0.64</v>
      </c>
      <c r="S195" s="136">
        <f t="shared" si="49"/>
        <v>0.64</v>
      </c>
      <c r="T195" s="136">
        <f t="shared" si="49"/>
        <v>0.64</v>
      </c>
      <c r="U195" s="136">
        <f t="shared" si="49"/>
        <v>0.64</v>
      </c>
      <c r="V195" s="136">
        <f t="shared" si="49"/>
        <v>0.64</v>
      </c>
      <c r="W195" s="136">
        <f t="shared" si="49"/>
        <v>0.64</v>
      </c>
      <c r="X195" s="136">
        <f t="shared" si="49"/>
        <v>0.64</v>
      </c>
      <c r="Y195" s="136">
        <f t="shared" si="49"/>
        <v>0.64</v>
      </c>
      <c r="Z195" s="136">
        <f t="shared" si="49"/>
        <v>0.64</v>
      </c>
      <c r="AA195" s="136">
        <f t="shared" si="49"/>
        <v>0.64</v>
      </c>
      <c r="AB195" s="136">
        <f t="shared" si="49"/>
        <v>0.64</v>
      </c>
      <c r="AC195" s="136">
        <f t="shared" si="49"/>
        <v>0.64</v>
      </c>
      <c r="AD195" s="136">
        <f t="shared" si="49"/>
        <v>0.64</v>
      </c>
      <c r="AE195" s="136">
        <f t="shared" si="49"/>
        <v>0.64</v>
      </c>
      <c r="AF195" s="136">
        <f t="shared" si="49"/>
        <v>0.64</v>
      </c>
      <c r="AG195" s="137">
        <v>0.66</v>
      </c>
      <c r="AH195" s="51"/>
      <c r="AI195" s="52"/>
    </row>
    <row r="196" spans="1:37" ht="15.75" thickBot="1" x14ac:dyDescent="0.3">
      <c r="A196" s="138" t="s">
        <v>32</v>
      </c>
      <c r="B196" s="139">
        <f>SUM(B190:B195)</f>
        <v>3.54</v>
      </c>
      <c r="C196" s="139">
        <f t="shared" ref="C196:K196" si="50">SUM(C190:C195)</f>
        <v>3.54</v>
      </c>
      <c r="D196" s="139">
        <f t="shared" si="50"/>
        <v>3.54</v>
      </c>
      <c r="E196" s="139">
        <f t="shared" si="50"/>
        <v>3.54</v>
      </c>
      <c r="F196" s="139">
        <f t="shared" si="50"/>
        <v>3.54</v>
      </c>
      <c r="G196" s="139">
        <f t="shared" si="50"/>
        <v>3.54</v>
      </c>
      <c r="H196" s="139">
        <f t="shared" si="50"/>
        <v>3.54</v>
      </c>
      <c r="I196" s="139">
        <f t="shared" si="50"/>
        <v>3.54</v>
      </c>
      <c r="J196" s="139">
        <f t="shared" si="50"/>
        <v>3.54</v>
      </c>
      <c r="K196" s="139">
        <f t="shared" si="50"/>
        <v>3.54</v>
      </c>
      <c r="L196" s="139">
        <f>SUM(L190:L195)</f>
        <v>3.54</v>
      </c>
      <c r="M196" s="139">
        <f t="shared" ref="M196:R196" si="51">SUM(M190:M195)</f>
        <v>3.54</v>
      </c>
      <c r="N196" s="139">
        <f t="shared" si="51"/>
        <v>3.54</v>
      </c>
      <c r="O196" s="139">
        <f t="shared" si="51"/>
        <v>3.54</v>
      </c>
      <c r="P196" s="139">
        <f t="shared" si="51"/>
        <v>3.54</v>
      </c>
      <c r="Q196" s="139">
        <f t="shared" si="51"/>
        <v>3.54</v>
      </c>
      <c r="R196" s="139">
        <f t="shared" si="51"/>
        <v>3.54</v>
      </c>
      <c r="S196" s="139">
        <f>SUM(S190:S195)</f>
        <v>3.54</v>
      </c>
      <c r="T196" s="139">
        <f t="shared" ref="T196:AG196" si="52">SUM(T190:T195)</f>
        <v>3.54</v>
      </c>
      <c r="U196" s="139">
        <f t="shared" si="52"/>
        <v>3.54</v>
      </c>
      <c r="V196" s="139">
        <f t="shared" si="52"/>
        <v>3.54</v>
      </c>
      <c r="W196" s="139">
        <f t="shared" si="52"/>
        <v>3.54</v>
      </c>
      <c r="X196" s="139">
        <f t="shared" si="52"/>
        <v>3.54</v>
      </c>
      <c r="Y196" s="139">
        <f t="shared" si="52"/>
        <v>3.54</v>
      </c>
      <c r="Z196" s="139">
        <f t="shared" si="52"/>
        <v>3.54</v>
      </c>
      <c r="AA196" s="139">
        <f t="shared" si="52"/>
        <v>3.54</v>
      </c>
      <c r="AB196" s="139">
        <f t="shared" si="52"/>
        <v>3.54</v>
      </c>
      <c r="AC196" s="139">
        <f t="shared" si="52"/>
        <v>3.54</v>
      </c>
      <c r="AD196" s="139">
        <f t="shared" si="52"/>
        <v>3.54</v>
      </c>
      <c r="AE196" s="139">
        <f t="shared" si="52"/>
        <v>3.54</v>
      </c>
      <c r="AF196" s="139">
        <f t="shared" si="52"/>
        <v>3.54</v>
      </c>
      <c r="AG196" s="140">
        <f t="shared" si="52"/>
        <v>8.56</v>
      </c>
      <c r="AH196" s="51"/>
      <c r="AI196" s="52"/>
    </row>
    <row r="197" spans="1:37" ht="15.75" thickBot="1" x14ac:dyDescent="0.3"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105"/>
      <c r="AH197" s="45"/>
    </row>
    <row r="198" spans="1:37" x14ac:dyDescent="0.25">
      <c r="A198" s="90" t="s">
        <v>69</v>
      </c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  <c r="AB198" s="141"/>
      <c r="AC198" s="141"/>
      <c r="AD198" s="141"/>
      <c r="AE198" s="141"/>
      <c r="AF198" s="142"/>
      <c r="AG198" s="45"/>
      <c r="AH198" s="51"/>
      <c r="AI198" s="52"/>
    </row>
    <row r="199" spans="1:37" x14ac:dyDescent="0.25">
      <c r="A199" s="143" t="s">
        <v>70</v>
      </c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  <c r="AC199" s="144"/>
      <c r="AD199" s="144"/>
      <c r="AE199" s="144"/>
      <c r="AF199" s="145"/>
      <c r="AG199" s="146"/>
      <c r="AH199" s="51"/>
      <c r="AI199" s="52"/>
    </row>
    <row r="200" spans="1:37" x14ac:dyDescent="0.25">
      <c r="A200" s="94" t="s">
        <v>71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37" x14ac:dyDescent="0.25">
      <c r="A201" s="94" t="s">
        <v>72</v>
      </c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  <c r="AC201" s="147"/>
      <c r="AD201" s="147"/>
      <c r="AE201" s="147"/>
      <c r="AF201" s="148"/>
      <c r="AG201" s="146"/>
      <c r="AH201" s="51"/>
      <c r="AI201" s="52"/>
    </row>
    <row r="202" spans="1:37" ht="15.75" thickBot="1" x14ac:dyDescent="0.3">
      <c r="A202" s="149" t="s">
        <v>73</v>
      </c>
      <c r="B202" s="150"/>
      <c r="C202" s="150"/>
      <c r="D202" s="150"/>
      <c r="E202" s="150"/>
      <c r="F202" s="150"/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50"/>
      <c r="AA202" s="150"/>
      <c r="AB202" s="150"/>
      <c r="AC202" s="150"/>
      <c r="AD202" s="150"/>
      <c r="AE202" s="150"/>
      <c r="AF202" s="151"/>
      <c r="AG202" s="146"/>
      <c r="AH202" s="51"/>
      <c r="AI202" s="52"/>
    </row>
    <row r="203" spans="1:37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37" x14ac:dyDescent="0.25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37" x14ac:dyDescent="0.25">
      <c r="A205" s="152" t="s">
        <v>74</v>
      </c>
      <c r="B205" s="153">
        <f>MAX(F72:M72)</f>
        <v>1306.6400000000001</v>
      </c>
      <c r="C205" s="154">
        <f>INDEX(F9:M9,1,MATCH(MAX(F72:M72),F72:M72,0))</f>
        <v>0.33333333333333331</v>
      </c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37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MID(CELL("filename",C7),FIND("]",CELL("filename",C7))+1,600)</f>
        <v>28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37" x14ac:dyDescent="0.25">
      <c r="A207" s="213" t="s">
        <v>75</v>
      </c>
      <c r="B207" s="213"/>
      <c r="C207" s="45"/>
      <c r="D207" s="155" t="str">
        <f ca="1">"Pie Chart of Daily Peak Demand(Inclusive of Export) of Nepal ("&amp;A4&amp;" "&amp;B4&amp;")"</f>
        <v>Pie Chart of Daily Peak Demand(Inclusive of Export) of Nepal (Nepali Date: 2078/04/28)</v>
      </c>
      <c r="E207" s="45"/>
      <c r="F207" s="45"/>
      <c r="G207" s="15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155" t="str">
        <f ca="1">"Daily Load Curve(Excluding of Export) of Nepal ("&amp;A4&amp;" "&amp;B4&amp;")"</f>
        <v>Daily Load Curve(Excluding of Export) of Nepal (Nepali Date: 2078/04/28)</v>
      </c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37" ht="12.75" customHeight="1" thickBot="1" x14ac:dyDescent="0.3">
      <c r="A208" s="156" t="s">
        <v>7</v>
      </c>
      <c r="B208" s="157"/>
      <c r="C208" s="45"/>
      <c r="D208" s="158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50" ht="15.75" thickTop="1" x14ac:dyDescent="0.25">
      <c r="A209" s="156" t="s">
        <v>76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159" t="s">
        <v>77</v>
      </c>
      <c r="T209" s="160">
        <v>4.1666666666666664E-2</v>
      </c>
      <c r="U209" s="161">
        <v>8.3333333333333301E-2</v>
      </c>
      <c r="V209" s="161">
        <v>0.125</v>
      </c>
      <c r="W209" s="161">
        <v>0.16666666666666699</v>
      </c>
      <c r="X209" s="161">
        <v>0.20833333333333301</v>
      </c>
      <c r="Y209" s="161">
        <v>0.22916666666666666</v>
      </c>
      <c r="Z209" s="161">
        <v>0.25</v>
      </c>
      <c r="AA209" s="161">
        <v>0.27083333333333331</v>
      </c>
      <c r="AB209" s="161">
        <v>0.29166666666666669</v>
      </c>
      <c r="AC209" s="161">
        <v>0.3125</v>
      </c>
      <c r="AD209" s="162">
        <v>0.33333333333333331</v>
      </c>
      <c r="AE209" s="162">
        <v>0.375</v>
      </c>
      <c r="AF209" s="162">
        <v>0.41666666666666702</v>
      </c>
      <c r="AG209" s="162">
        <v>0.45833333333333298</v>
      </c>
      <c r="AH209" s="162">
        <v>0.5</v>
      </c>
      <c r="AI209" s="162">
        <v>0.54166666666666696</v>
      </c>
      <c r="AJ209" s="162">
        <v>0.58333333333333304</v>
      </c>
      <c r="AK209" s="162">
        <v>0.625</v>
      </c>
      <c r="AL209" s="162">
        <v>0.66666666666666696</v>
      </c>
      <c r="AM209" s="162">
        <v>0.70833333333333304</v>
      </c>
      <c r="AN209" s="162">
        <v>0.72916666666666663</v>
      </c>
      <c r="AO209" s="162">
        <v>0.75</v>
      </c>
      <c r="AP209" s="162">
        <v>0.77083333333333337</v>
      </c>
      <c r="AQ209" s="162">
        <v>0.79166666666666663</v>
      </c>
      <c r="AR209" s="162">
        <v>0.8125</v>
      </c>
      <c r="AS209" s="161">
        <v>0.83333333333333337</v>
      </c>
      <c r="AT209" s="161">
        <v>0.85416666666666663</v>
      </c>
      <c r="AU209" s="161">
        <v>0.875</v>
      </c>
      <c r="AV209" s="161">
        <v>0.91666666666666696</v>
      </c>
      <c r="AW209" s="161">
        <v>0.95833333333333304</v>
      </c>
      <c r="AX209" s="161">
        <v>1</v>
      </c>
    </row>
    <row r="210" spans="1:50" x14ac:dyDescent="0.25">
      <c r="A210" s="156" t="s">
        <v>78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 t="s">
        <v>79</v>
      </c>
      <c r="T210" s="163">
        <f t="shared" ref="T210:AX210" si="53">B72</f>
        <v>1233.8399999999999</v>
      </c>
      <c r="U210" s="163">
        <f t="shared" si="53"/>
        <v>1244.54</v>
      </c>
      <c r="V210" s="163">
        <f t="shared" si="53"/>
        <v>1205.74</v>
      </c>
      <c r="W210" s="163">
        <f t="shared" si="53"/>
        <v>1203.94</v>
      </c>
      <c r="X210" s="163">
        <f t="shared" si="53"/>
        <v>1175.24</v>
      </c>
      <c r="Y210" s="163">
        <f t="shared" si="53"/>
        <v>1175.24</v>
      </c>
      <c r="Z210" s="163">
        <f t="shared" si="53"/>
        <v>1135.24</v>
      </c>
      <c r="AA210" s="163">
        <f t="shared" si="53"/>
        <v>1156.04</v>
      </c>
      <c r="AB210" s="163">
        <f t="shared" si="53"/>
        <v>1203.04</v>
      </c>
      <c r="AC210" s="163">
        <f t="shared" si="53"/>
        <v>1273.8400000000001</v>
      </c>
      <c r="AD210" s="163">
        <f t="shared" si="53"/>
        <v>1306.6400000000001</v>
      </c>
      <c r="AE210" s="163">
        <f t="shared" si="53"/>
        <v>1303.74</v>
      </c>
      <c r="AF210" s="163">
        <f t="shared" si="53"/>
        <v>1326.94</v>
      </c>
      <c r="AG210" s="163">
        <f t="shared" si="53"/>
        <v>1351.44</v>
      </c>
      <c r="AH210" s="163">
        <f t="shared" si="53"/>
        <v>1372.24</v>
      </c>
      <c r="AI210" s="163">
        <f t="shared" si="53"/>
        <v>1394.7400000000002</v>
      </c>
      <c r="AJ210" s="163">
        <f t="shared" si="53"/>
        <v>1388.24</v>
      </c>
      <c r="AK210" s="163">
        <f t="shared" si="53"/>
        <v>1361.2400000000002</v>
      </c>
      <c r="AL210" s="163">
        <f t="shared" si="53"/>
        <v>1339.74</v>
      </c>
      <c r="AM210" s="163">
        <f t="shared" si="53"/>
        <v>1333.3400000000001</v>
      </c>
      <c r="AN210" s="163">
        <f t="shared" si="53"/>
        <v>1317.04</v>
      </c>
      <c r="AO210" s="163">
        <f t="shared" si="53"/>
        <v>1328.1399999999999</v>
      </c>
      <c r="AP210" s="163">
        <f t="shared" si="53"/>
        <v>1457.24</v>
      </c>
      <c r="AQ210" s="163">
        <f t="shared" si="53"/>
        <v>1546.44</v>
      </c>
      <c r="AR210" s="163">
        <f t="shared" si="53"/>
        <v>1505.1399999999999</v>
      </c>
      <c r="AS210" s="163">
        <f t="shared" si="53"/>
        <v>1486.6399999999999</v>
      </c>
      <c r="AT210" s="163">
        <f t="shared" si="53"/>
        <v>1470.44</v>
      </c>
      <c r="AU210" s="163">
        <f t="shared" si="53"/>
        <v>1462.1399999999999</v>
      </c>
      <c r="AV210" s="163">
        <f t="shared" si="53"/>
        <v>1350.7399999999998</v>
      </c>
      <c r="AW210" s="163">
        <f t="shared" si="53"/>
        <v>1271.44</v>
      </c>
      <c r="AX210" s="163">
        <f t="shared" si="53"/>
        <v>1257.3399999999999</v>
      </c>
    </row>
    <row r="211" spans="1:50" x14ac:dyDescent="0.25">
      <c r="A211" s="156" t="s">
        <v>80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81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82</v>
      </c>
      <c r="B213" s="157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83</v>
      </c>
      <c r="B214" s="164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A215" s="156" t="s">
        <v>84</v>
      </c>
      <c r="B215" s="157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</row>
    <row r="231" spans="1:34" x14ac:dyDescent="0.25">
      <c r="A231" s="165" t="s">
        <v>69</v>
      </c>
      <c r="B231" s="166">
        <f t="shared" ref="B231:AF231" si="54">B195</f>
        <v>0.64</v>
      </c>
      <c r="C231" s="166">
        <f t="shared" si="54"/>
        <v>0.64</v>
      </c>
      <c r="D231" s="166">
        <f t="shared" si="54"/>
        <v>0.64</v>
      </c>
      <c r="E231" s="166">
        <f t="shared" si="54"/>
        <v>0.64</v>
      </c>
      <c r="F231" s="166">
        <f t="shared" si="54"/>
        <v>0.64</v>
      </c>
      <c r="G231" s="166">
        <f t="shared" si="54"/>
        <v>0.64</v>
      </c>
      <c r="H231" s="166">
        <f t="shared" si="54"/>
        <v>0.64</v>
      </c>
      <c r="I231" s="166">
        <f t="shared" si="54"/>
        <v>0.64</v>
      </c>
      <c r="J231" s="166">
        <f t="shared" si="54"/>
        <v>0.64</v>
      </c>
      <c r="K231" s="166">
        <f t="shared" si="54"/>
        <v>0.64</v>
      </c>
      <c r="L231" s="166">
        <f t="shared" si="54"/>
        <v>0.64</v>
      </c>
      <c r="M231" s="166">
        <f t="shared" si="54"/>
        <v>0.64</v>
      </c>
      <c r="N231" s="166">
        <f t="shared" si="54"/>
        <v>0.64</v>
      </c>
      <c r="O231" s="166">
        <f t="shared" si="54"/>
        <v>0.64</v>
      </c>
      <c r="P231" s="166">
        <f t="shared" si="54"/>
        <v>0.64</v>
      </c>
      <c r="Q231" s="166">
        <f t="shared" si="54"/>
        <v>0.64</v>
      </c>
      <c r="R231" s="166">
        <f t="shared" si="54"/>
        <v>0.64</v>
      </c>
      <c r="S231" s="166">
        <f t="shared" si="54"/>
        <v>0.64</v>
      </c>
      <c r="T231" s="166">
        <f t="shared" si="54"/>
        <v>0.64</v>
      </c>
      <c r="U231" s="166">
        <f t="shared" si="54"/>
        <v>0.64</v>
      </c>
      <c r="V231" s="166">
        <f t="shared" si="54"/>
        <v>0.64</v>
      </c>
      <c r="W231" s="166">
        <f t="shared" si="54"/>
        <v>0.64</v>
      </c>
      <c r="X231" s="166">
        <f t="shared" si="54"/>
        <v>0.64</v>
      </c>
      <c r="Y231" s="166">
        <f t="shared" si="54"/>
        <v>0.64</v>
      </c>
      <c r="Z231" s="166">
        <f t="shared" si="54"/>
        <v>0.64</v>
      </c>
      <c r="AA231" s="166">
        <f t="shared" si="54"/>
        <v>0.64</v>
      </c>
      <c r="AB231" s="166">
        <f t="shared" si="54"/>
        <v>0.64</v>
      </c>
      <c r="AC231" s="166">
        <f t="shared" si="54"/>
        <v>0.64</v>
      </c>
      <c r="AD231" s="166">
        <f t="shared" si="54"/>
        <v>0.64</v>
      </c>
      <c r="AE231" s="166">
        <f t="shared" si="54"/>
        <v>0.64</v>
      </c>
      <c r="AF231" s="166">
        <f t="shared" si="54"/>
        <v>0.64</v>
      </c>
      <c r="AG231" s="45"/>
      <c r="AH231" s="45"/>
    </row>
    <row r="232" spans="1:34" x14ac:dyDescent="0.25">
      <c r="A232" s="114" t="str">
        <f>A199</f>
        <v>KGA</v>
      </c>
      <c r="B232" s="114" t="str">
        <f>IF(B199&lt;100,"",B199-520)</f>
        <v/>
      </c>
      <c r="C232" s="114" t="str">
        <f t="shared" ref="C232:AF232" si="55">IF(C199&lt;100,"",C199-520)</f>
        <v/>
      </c>
      <c r="D232" s="114" t="str">
        <f t="shared" si="55"/>
        <v/>
      </c>
      <c r="E232" s="114" t="str">
        <f t="shared" si="55"/>
        <v/>
      </c>
      <c r="F232" s="114" t="str">
        <f t="shared" si="55"/>
        <v/>
      </c>
      <c r="G232" s="114" t="str">
        <f t="shared" si="55"/>
        <v/>
      </c>
      <c r="H232" s="114" t="str">
        <f t="shared" si="55"/>
        <v/>
      </c>
      <c r="I232" s="114" t="str">
        <f t="shared" si="55"/>
        <v/>
      </c>
      <c r="J232" s="114" t="str">
        <f t="shared" si="55"/>
        <v/>
      </c>
      <c r="K232" s="114" t="str">
        <f t="shared" si="55"/>
        <v/>
      </c>
      <c r="L232" s="114" t="str">
        <f t="shared" si="55"/>
        <v/>
      </c>
      <c r="M232" s="114" t="str">
        <f t="shared" si="55"/>
        <v/>
      </c>
      <c r="N232" s="114" t="str">
        <f t="shared" si="55"/>
        <v/>
      </c>
      <c r="O232" s="114" t="str">
        <f t="shared" si="55"/>
        <v/>
      </c>
      <c r="P232" s="114" t="str">
        <f t="shared" si="55"/>
        <v/>
      </c>
      <c r="Q232" s="114" t="str">
        <f t="shared" si="55"/>
        <v/>
      </c>
      <c r="R232" s="114" t="str">
        <f t="shared" si="55"/>
        <v/>
      </c>
      <c r="S232" s="114" t="str">
        <f t="shared" si="55"/>
        <v/>
      </c>
      <c r="T232" s="114" t="str">
        <f t="shared" si="55"/>
        <v/>
      </c>
      <c r="U232" s="114" t="str">
        <f t="shared" si="55"/>
        <v/>
      </c>
      <c r="V232" s="114" t="str">
        <f t="shared" si="55"/>
        <v/>
      </c>
      <c r="W232" s="114" t="str">
        <f t="shared" si="55"/>
        <v/>
      </c>
      <c r="X232" s="114" t="str">
        <f t="shared" si="55"/>
        <v/>
      </c>
      <c r="Y232" s="114" t="str">
        <f t="shared" si="55"/>
        <v/>
      </c>
      <c r="Z232" s="114" t="str">
        <f t="shared" si="55"/>
        <v/>
      </c>
      <c r="AA232" s="114" t="str">
        <f t="shared" si="55"/>
        <v/>
      </c>
      <c r="AB232" s="114" t="str">
        <f t="shared" si="55"/>
        <v/>
      </c>
      <c r="AC232" s="114" t="str">
        <f t="shared" si="55"/>
        <v/>
      </c>
      <c r="AD232" s="114" t="str">
        <f t="shared" si="55"/>
        <v/>
      </c>
      <c r="AE232" s="114" t="str">
        <f t="shared" si="55"/>
        <v/>
      </c>
      <c r="AF232" s="114" t="str">
        <f t="shared" si="55"/>
        <v/>
      </c>
      <c r="AG232" s="45"/>
      <c r="AH232" s="45"/>
    </row>
    <row r="233" spans="1:34" x14ac:dyDescent="0.25">
      <c r="A233" s="114" t="str">
        <f>A200</f>
        <v>MMRS</v>
      </c>
      <c r="B233" s="114" t="str">
        <f t="shared" ref="B233:AF233" si="56">IF(B200&lt;100,"",B200-620)</f>
        <v/>
      </c>
      <c r="C233" s="114" t="str">
        <f t="shared" si="56"/>
        <v/>
      </c>
      <c r="D233" s="114" t="str">
        <f t="shared" si="56"/>
        <v/>
      </c>
      <c r="E233" s="114" t="str">
        <f t="shared" si="56"/>
        <v/>
      </c>
      <c r="F233" s="114" t="str">
        <f t="shared" si="56"/>
        <v/>
      </c>
      <c r="G233" s="114" t="str">
        <f t="shared" si="56"/>
        <v/>
      </c>
      <c r="H233" s="114" t="str">
        <f t="shared" si="56"/>
        <v/>
      </c>
      <c r="I233" s="114" t="str">
        <f t="shared" si="56"/>
        <v/>
      </c>
      <c r="J233" s="114" t="str">
        <f t="shared" si="56"/>
        <v/>
      </c>
      <c r="K233" s="114" t="str">
        <f t="shared" si="56"/>
        <v/>
      </c>
      <c r="L233" s="114" t="str">
        <f t="shared" si="56"/>
        <v/>
      </c>
      <c r="M233" s="114" t="str">
        <f t="shared" si="56"/>
        <v/>
      </c>
      <c r="N233" s="114" t="str">
        <f t="shared" si="56"/>
        <v/>
      </c>
      <c r="O233" s="114" t="str">
        <f t="shared" si="56"/>
        <v/>
      </c>
      <c r="P233" s="114" t="str">
        <f t="shared" si="56"/>
        <v/>
      </c>
      <c r="Q233" s="114" t="str">
        <f t="shared" si="56"/>
        <v/>
      </c>
      <c r="R233" s="114" t="str">
        <f t="shared" si="56"/>
        <v/>
      </c>
      <c r="S233" s="114" t="str">
        <f t="shared" si="56"/>
        <v/>
      </c>
      <c r="T233" s="114" t="str">
        <f t="shared" si="56"/>
        <v/>
      </c>
      <c r="U233" s="114" t="str">
        <f t="shared" si="56"/>
        <v/>
      </c>
      <c r="V233" s="114" t="str">
        <f t="shared" si="56"/>
        <v/>
      </c>
      <c r="W233" s="114" t="str">
        <f t="shared" si="56"/>
        <v/>
      </c>
      <c r="X233" s="114" t="str">
        <f t="shared" si="56"/>
        <v/>
      </c>
      <c r="Y233" s="114" t="str">
        <f t="shared" si="56"/>
        <v/>
      </c>
      <c r="Z233" s="114" t="str">
        <f t="shared" si="56"/>
        <v/>
      </c>
      <c r="AA233" s="114" t="str">
        <f t="shared" si="56"/>
        <v/>
      </c>
      <c r="AB233" s="114" t="str">
        <f t="shared" si="56"/>
        <v/>
      </c>
      <c r="AC233" s="114" t="str">
        <f t="shared" si="56"/>
        <v/>
      </c>
      <c r="AD233" s="114" t="str">
        <f t="shared" si="56"/>
        <v/>
      </c>
      <c r="AE233" s="114" t="str">
        <f t="shared" si="56"/>
        <v/>
      </c>
      <c r="AF233" s="114" t="str">
        <f t="shared" si="56"/>
        <v/>
      </c>
      <c r="AG233" s="45"/>
      <c r="AH233" s="45"/>
    </row>
    <row r="234" spans="1:34" x14ac:dyDescent="0.25">
      <c r="A234" s="114" t="str">
        <f>A201</f>
        <v>MRS</v>
      </c>
      <c r="B234" s="114" t="str">
        <f t="shared" ref="B234:AF234" si="57">IF(B201&lt;100,"",B201-330)</f>
        <v/>
      </c>
      <c r="C234" s="114" t="str">
        <f t="shared" si="57"/>
        <v/>
      </c>
      <c r="D234" s="114" t="str">
        <f t="shared" si="57"/>
        <v/>
      </c>
      <c r="E234" s="114" t="str">
        <f t="shared" si="57"/>
        <v/>
      </c>
      <c r="F234" s="114" t="str">
        <f t="shared" si="57"/>
        <v/>
      </c>
      <c r="G234" s="114" t="str">
        <f t="shared" si="57"/>
        <v/>
      </c>
      <c r="H234" s="114" t="str">
        <f t="shared" si="57"/>
        <v/>
      </c>
      <c r="I234" s="114" t="str">
        <f t="shared" si="57"/>
        <v/>
      </c>
      <c r="J234" s="114" t="str">
        <f t="shared" si="57"/>
        <v/>
      </c>
      <c r="K234" s="114" t="str">
        <f t="shared" si="57"/>
        <v/>
      </c>
      <c r="L234" s="114" t="str">
        <f t="shared" si="57"/>
        <v/>
      </c>
      <c r="M234" s="114" t="str">
        <f t="shared" si="57"/>
        <v/>
      </c>
      <c r="N234" s="114" t="str">
        <f t="shared" si="57"/>
        <v/>
      </c>
      <c r="O234" s="114" t="str">
        <f t="shared" si="57"/>
        <v/>
      </c>
      <c r="P234" s="114" t="str">
        <f t="shared" si="57"/>
        <v/>
      </c>
      <c r="Q234" s="114" t="str">
        <f t="shared" si="57"/>
        <v/>
      </c>
      <c r="R234" s="114" t="str">
        <f t="shared" si="57"/>
        <v/>
      </c>
      <c r="S234" s="114" t="str">
        <f t="shared" si="57"/>
        <v/>
      </c>
      <c r="T234" s="114" t="str">
        <f t="shared" si="57"/>
        <v/>
      </c>
      <c r="U234" s="114" t="str">
        <f t="shared" si="57"/>
        <v/>
      </c>
      <c r="V234" s="114" t="str">
        <f t="shared" si="57"/>
        <v/>
      </c>
      <c r="W234" s="114" t="str">
        <f t="shared" si="57"/>
        <v/>
      </c>
      <c r="X234" s="114" t="str">
        <f t="shared" si="57"/>
        <v/>
      </c>
      <c r="Y234" s="114" t="str">
        <f t="shared" si="57"/>
        <v/>
      </c>
      <c r="Z234" s="114" t="str">
        <f t="shared" si="57"/>
        <v/>
      </c>
      <c r="AA234" s="114" t="str">
        <f t="shared" si="57"/>
        <v/>
      </c>
      <c r="AB234" s="114" t="str">
        <f t="shared" si="57"/>
        <v/>
      </c>
      <c r="AC234" s="114" t="str">
        <f t="shared" si="57"/>
        <v/>
      </c>
      <c r="AD234" s="114" t="str">
        <f t="shared" si="57"/>
        <v/>
      </c>
      <c r="AE234" s="114" t="str">
        <f t="shared" si="57"/>
        <v/>
      </c>
      <c r="AF234" s="114" t="str">
        <f t="shared" si="57"/>
        <v/>
      </c>
      <c r="AG234" s="45"/>
      <c r="AH234" s="45"/>
    </row>
    <row r="235" spans="1:34" x14ac:dyDescent="0.25">
      <c r="A235" s="114" t="str">
        <f>A202</f>
        <v>KL 1</v>
      </c>
      <c r="B235" s="114" t="str">
        <f>IF(B202&lt;100,"",B202-1500)</f>
        <v/>
      </c>
      <c r="C235" s="114" t="str">
        <f t="shared" ref="C235:AF235" si="58">IF(C202&lt;100,"",C202-1500)</f>
        <v/>
      </c>
      <c r="D235" s="114" t="str">
        <f t="shared" si="58"/>
        <v/>
      </c>
      <c r="E235" s="114" t="str">
        <f t="shared" si="58"/>
        <v/>
      </c>
      <c r="F235" s="114" t="str">
        <f t="shared" si="58"/>
        <v/>
      </c>
      <c r="G235" s="114" t="str">
        <f t="shared" si="58"/>
        <v/>
      </c>
      <c r="H235" s="114" t="str">
        <f t="shared" si="58"/>
        <v/>
      </c>
      <c r="I235" s="114" t="str">
        <f t="shared" si="58"/>
        <v/>
      </c>
      <c r="J235" s="114" t="str">
        <f t="shared" si="58"/>
        <v/>
      </c>
      <c r="K235" s="114" t="str">
        <f t="shared" si="58"/>
        <v/>
      </c>
      <c r="L235" s="114" t="str">
        <f t="shared" si="58"/>
        <v/>
      </c>
      <c r="M235" s="114" t="str">
        <f t="shared" si="58"/>
        <v/>
      </c>
      <c r="N235" s="114" t="str">
        <f t="shared" si="58"/>
        <v/>
      </c>
      <c r="O235" s="114" t="str">
        <f t="shared" si="58"/>
        <v/>
      </c>
      <c r="P235" s="114" t="str">
        <f t="shared" si="58"/>
        <v/>
      </c>
      <c r="Q235" s="114" t="str">
        <f t="shared" si="58"/>
        <v/>
      </c>
      <c r="R235" s="114" t="str">
        <f t="shared" si="58"/>
        <v/>
      </c>
      <c r="S235" s="114" t="str">
        <f t="shared" si="58"/>
        <v/>
      </c>
      <c r="T235" s="114" t="str">
        <f t="shared" si="58"/>
        <v/>
      </c>
      <c r="U235" s="114" t="str">
        <f t="shared" si="58"/>
        <v/>
      </c>
      <c r="V235" s="114" t="str">
        <f t="shared" si="58"/>
        <v/>
      </c>
      <c r="W235" s="114" t="str">
        <f t="shared" si="58"/>
        <v/>
      </c>
      <c r="X235" s="114" t="str">
        <f t="shared" si="58"/>
        <v/>
      </c>
      <c r="Y235" s="114" t="str">
        <f t="shared" si="58"/>
        <v/>
      </c>
      <c r="Z235" s="114" t="str">
        <f t="shared" si="58"/>
        <v/>
      </c>
      <c r="AA235" s="114" t="str">
        <f t="shared" si="58"/>
        <v/>
      </c>
      <c r="AB235" s="114" t="str">
        <f t="shared" si="58"/>
        <v/>
      </c>
      <c r="AC235" s="114" t="str">
        <f t="shared" si="58"/>
        <v/>
      </c>
      <c r="AD235" s="114" t="str">
        <f t="shared" si="58"/>
        <v/>
      </c>
      <c r="AE235" s="114" t="str">
        <f t="shared" si="58"/>
        <v/>
      </c>
      <c r="AF235" s="114" t="str">
        <f t="shared" si="58"/>
        <v/>
      </c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4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</row>
    <row r="242" spans="2:34" x14ac:dyDescent="0.25"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</row>
    <row r="466" spans="36:38" x14ac:dyDescent="0.25">
      <c r="AK466" s="1"/>
    </row>
    <row r="467" spans="36:38" x14ac:dyDescent="0.25">
      <c r="AK467" s="1"/>
      <c r="AL467" s="1"/>
    </row>
    <row r="468" spans="36:38" x14ac:dyDescent="0.25">
      <c r="AJ468"/>
    </row>
  </sheetData>
  <mergeCells count="48">
    <mergeCell ref="A207:B207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52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525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2454" priority="521">
      <formula>S$9&gt;=20/24</formula>
    </cfRule>
    <cfRule type="expression" dxfId="2453" priority="522">
      <formula>AND(S$9&gt;=14/24,S$9&lt;20/24)</formula>
    </cfRule>
    <cfRule type="expression" dxfId="2452" priority="523">
      <formula>AND(S$9&gt;=8/24,S$9&lt;14/24)</formula>
    </cfRule>
    <cfRule type="expression" dxfId="2451" priority="524">
      <formula>S$9&lt;8/24</formula>
    </cfRule>
  </conditionalFormatting>
  <conditionalFormatting sqref="B8:AF10 C53:N53 C78:N79 C190:AF196 L34:N34 C65:N69 T209:AX209 C71:N72 M77:N77 P36:Q36 L36:N39 P37:P39 Q39 N42:N45 R18:R28 Y82:Y88 Y37:Y40 AA81:AF88 L50:N52 L55:N56 C60:K64 C54:K58 L15:N30 L11:N13 N57:N64 L57:M58 P57:Q64 P12:Q13 P15:Q16 P18:Q30 P17:R17 P42:Q45 P77:Y77 P71:Y72 P65:Y69 P34:Q34 P79:Y79 P78:Q78 M75:Y75 P11:Y11 Q37:X38 P50:Y53 P55:X56 R23:S23 S17:Y28 AA53:AF53 AA75:AF75 AA65:AF69 AA71:AF72 AA77:AF79 AC50:AF52 AE54:AF57">
    <cfRule type="expression" dxfId="2450" priority="517">
      <formula>B$9&gt;=20/24</formula>
    </cfRule>
    <cfRule type="expression" dxfId="2449" priority="518">
      <formula>AND(B$9&gt;=14/24,B$9&lt;20/24)</formula>
    </cfRule>
    <cfRule type="expression" dxfId="2448" priority="519">
      <formula>AND(B$9&gt;=8/24,B$9&lt;14/24)</formula>
    </cfRule>
    <cfRule type="expression" dxfId="2447" priority="520">
      <formula>B$9&lt;8/24</formula>
    </cfRule>
  </conditionalFormatting>
  <conditionalFormatting sqref="B188:AF188">
    <cfRule type="expression" dxfId="2446" priority="513">
      <formula>B$9&gt;=20/24</formula>
    </cfRule>
    <cfRule type="expression" dxfId="2445" priority="514">
      <formula>AND(B$9&gt;=14/24,B$9&lt;20/24)</formula>
    </cfRule>
    <cfRule type="expression" dxfId="2444" priority="515">
      <formula>AND(B$9&gt;=8/24,B$9&lt;14/24)</formula>
    </cfRule>
    <cfRule type="expression" dxfId="2443" priority="516">
      <formula>B$9&lt;8/24</formula>
    </cfRule>
  </conditionalFormatting>
  <conditionalFormatting sqref="AL4:AL6">
    <cfRule type="iconSet" priority="512">
      <iconSet iconSet="3TrafficLights2" reverse="1">
        <cfvo type="percent" val="0"/>
        <cfvo type="num" val="1"/>
        <cfvo type="num" val="1"/>
      </iconSet>
    </cfRule>
  </conditionalFormatting>
  <conditionalFormatting sqref="L54:N54 P54:Q54">
    <cfRule type="expression" dxfId="2442" priority="508">
      <formula>L$9&gt;=20/24</formula>
    </cfRule>
    <cfRule type="expression" dxfId="2441" priority="509">
      <formula>AND(L$9&gt;=14/24,L$9&lt;20/24)</formula>
    </cfRule>
    <cfRule type="expression" dxfId="2440" priority="510">
      <formula>AND(L$9&gt;=8/24,L$9&lt;14/24)</formula>
    </cfRule>
    <cfRule type="expression" dxfId="2439" priority="511">
      <formula>L$9&lt;8/24</formula>
    </cfRule>
  </conditionalFormatting>
  <conditionalFormatting sqref="L40:N40 P40:Q40">
    <cfRule type="expression" dxfId="2438" priority="504">
      <formula>L$9&gt;=20/24</formula>
    </cfRule>
    <cfRule type="expression" dxfId="2437" priority="505">
      <formula>AND(L$9&gt;=14/24,L$9&lt;20/24)</formula>
    </cfRule>
    <cfRule type="expression" dxfId="2436" priority="506">
      <formula>AND(L$9&gt;=8/24,L$9&lt;14/24)</formula>
    </cfRule>
    <cfRule type="expression" dxfId="2435" priority="507">
      <formula>L$9&lt;8/24</formula>
    </cfRule>
  </conditionalFormatting>
  <conditionalFormatting sqref="R36:Y36">
    <cfRule type="expression" dxfId="2434" priority="496">
      <formula>R$9&gt;=20/24</formula>
    </cfRule>
    <cfRule type="expression" dxfId="2433" priority="497">
      <formula>AND(R$9&gt;=14/24,R$9&lt;20/24)</formula>
    </cfRule>
    <cfRule type="expression" dxfId="2432" priority="498">
      <formula>AND(R$9&gt;=8/24,R$9&lt;14/24)</formula>
    </cfRule>
    <cfRule type="expression" dxfId="2431" priority="499">
      <formula>R$9&lt;8/24</formula>
    </cfRule>
  </conditionalFormatting>
  <conditionalFormatting sqref="R54:Y54 AA54:AD54">
    <cfRule type="expression" dxfId="2430" priority="492">
      <formula>R$9&gt;=20/24</formula>
    </cfRule>
    <cfRule type="expression" dxfId="2429" priority="493">
      <formula>AND(R$9&gt;=14/24,R$9&lt;20/24)</formula>
    </cfRule>
    <cfRule type="expression" dxfId="2428" priority="494">
      <formula>AND(R$9&gt;=8/24,R$9&lt;14/24)</formula>
    </cfRule>
    <cfRule type="expression" dxfId="2427" priority="495">
      <formula>R$9&lt;8/24</formula>
    </cfRule>
  </conditionalFormatting>
  <conditionalFormatting sqref="R78:Y78">
    <cfRule type="expression" dxfId="2426" priority="488">
      <formula>R$9&gt;=20/24</formula>
    </cfRule>
    <cfRule type="expression" dxfId="2425" priority="489">
      <formula>AND(R$9&gt;=14/24,R$9&lt;20/24)</formula>
    </cfRule>
    <cfRule type="expression" dxfId="2424" priority="490">
      <formula>AND(R$9&gt;=8/24,R$9&lt;14/24)</formula>
    </cfRule>
    <cfRule type="expression" dxfId="2423" priority="491">
      <formula>R$9&lt;8/24</formula>
    </cfRule>
  </conditionalFormatting>
  <conditionalFormatting sqref="Y81">
    <cfRule type="expression" dxfId="2422" priority="484">
      <formula>Y$9&gt;=20/24</formula>
    </cfRule>
    <cfRule type="expression" dxfId="2421" priority="485">
      <formula>AND(Y$9&gt;=14/24,Y$9&lt;20/24)</formula>
    </cfRule>
    <cfRule type="expression" dxfId="2420" priority="486">
      <formula>AND(Y$9&gt;=8/24,Y$9&lt;14/24)</formula>
    </cfRule>
    <cfRule type="expression" dxfId="2419" priority="487">
      <formula>Y$9&lt;8/24</formula>
    </cfRule>
  </conditionalFormatting>
  <conditionalFormatting sqref="L32:N32 P32:Q32">
    <cfRule type="expression" dxfId="2418" priority="480">
      <formula>L$9&gt;=20/24</formula>
    </cfRule>
    <cfRule type="expression" dxfId="2417" priority="481">
      <formula>AND(L$9&gt;=14/24,L$9&lt;20/24)</formula>
    </cfRule>
    <cfRule type="expression" dxfId="2416" priority="482">
      <formula>AND(L$9&gt;=8/24,L$9&lt;14/24)</formula>
    </cfRule>
    <cfRule type="expression" dxfId="2415" priority="483">
      <formula>L$9&lt;8/24</formula>
    </cfRule>
  </conditionalFormatting>
  <conditionalFormatting sqref="L46:N46 P46:Y46">
    <cfRule type="expression" dxfId="2414" priority="476">
      <formula>L$9&gt;=20/24</formula>
    </cfRule>
    <cfRule type="expression" dxfId="2413" priority="477">
      <formula>AND(L$9&gt;=14/24,L$9&lt;20/24)</formula>
    </cfRule>
    <cfRule type="expression" dxfId="2412" priority="478">
      <formula>AND(L$9&gt;=8/24,L$9&lt;14/24)</formula>
    </cfRule>
    <cfRule type="expression" dxfId="2411" priority="479">
      <formula>L$9&lt;8/24</formula>
    </cfRule>
  </conditionalFormatting>
  <conditionalFormatting sqref="L47:N47 P47:Q47">
    <cfRule type="expression" dxfId="2410" priority="472">
      <formula>L$9&gt;=20/24</formula>
    </cfRule>
    <cfRule type="expression" dxfId="2409" priority="473">
      <formula>AND(L$9&gt;=14/24,L$9&lt;20/24)</formula>
    </cfRule>
    <cfRule type="expression" dxfId="2408" priority="474">
      <formula>AND(L$9&gt;=8/24,L$9&lt;14/24)</formula>
    </cfRule>
    <cfRule type="expression" dxfId="2407" priority="475">
      <formula>L$9&lt;8/24</formula>
    </cfRule>
  </conditionalFormatting>
  <conditionalFormatting sqref="L42:N45 P42:Q45">
    <cfRule type="expression" dxfId="2406" priority="468">
      <formula>L$9&gt;=20/24</formula>
    </cfRule>
    <cfRule type="expression" dxfId="2405" priority="469">
      <formula>AND(L$9&gt;=14/24,L$9&lt;20/24)</formula>
    </cfRule>
    <cfRule type="expression" dxfId="2404" priority="470">
      <formula>AND(L$9&gt;=8/24,L$9&lt;14/24)</formula>
    </cfRule>
    <cfRule type="expression" dxfId="2403" priority="471">
      <formula>L$9&lt;8/24</formula>
    </cfRule>
  </conditionalFormatting>
  <conditionalFormatting sqref="R34:Y34 AA34:AD34">
    <cfRule type="expression" dxfId="2402" priority="464">
      <formula>R$9&gt;=20/24</formula>
    </cfRule>
    <cfRule type="expression" dxfId="2401" priority="465">
      <formula>AND(R$9&gt;=14/24,R$9&lt;20/24)</formula>
    </cfRule>
    <cfRule type="expression" dxfId="2400" priority="466">
      <formula>AND(R$9&gt;=8/24,R$9&lt;14/24)</formula>
    </cfRule>
    <cfRule type="expression" dxfId="2399" priority="467">
      <formula>R$9&lt;8/24</formula>
    </cfRule>
  </conditionalFormatting>
  <conditionalFormatting sqref="R29:Y30 R32:Y32">
    <cfRule type="expression" dxfId="2398" priority="460">
      <formula>R$9&gt;=20/24</formula>
    </cfRule>
    <cfRule type="expression" dxfId="2397" priority="461">
      <formula>AND(R$9&gt;=14/24,R$9&lt;20/24)</formula>
    </cfRule>
    <cfRule type="expression" dxfId="2396" priority="462">
      <formula>AND(R$9&gt;=8/24,R$9&lt;14/24)</formula>
    </cfRule>
    <cfRule type="expression" dxfId="2395" priority="463">
      <formula>R$9&lt;8/24</formula>
    </cfRule>
  </conditionalFormatting>
  <conditionalFormatting sqref="R39:X40 R42:Y45">
    <cfRule type="expression" dxfId="2394" priority="456">
      <formula>R$9&gt;=20/24</formula>
    </cfRule>
    <cfRule type="expression" dxfId="2393" priority="457">
      <formula>AND(R$9&gt;=14/24,R$9&lt;20/24)</formula>
    </cfRule>
    <cfRule type="expression" dxfId="2392" priority="458">
      <formula>AND(R$9&gt;=8/24,R$9&lt;14/24)</formula>
    </cfRule>
    <cfRule type="expression" dxfId="2391" priority="459">
      <formula>R$9&lt;8/24</formula>
    </cfRule>
  </conditionalFormatting>
  <conditionalFormatting sqref="R46:Y46">
    <cfRule type="expression" dxfId="2390" priority="452">
      <formula>R$9&gt;=20/24</formula>
    </cfRule>
    <cfRule type="expression" dxfId="2389" priority="453">
      <formula>AND(R$9&gt;=14/24,R$9&lt;20/24)</formula>
    </cfRule>
    <cfRule type="expression" dxfId="2388" priority="454">
      <formula>AND(R$9&gt;=8/24,R$9&lt;14/24)</formula>
    </cfRule>
    <cfRule type="expression" dxfId="2387" priority="455">
      <formula>R$9&lt;8/24</formula>
    </cfRule>
  </conditionalFormatting>
  <conditionalFormatting sqref="R47:Y47">
    <cfRule type="expression" dxfId="2386" priority="448">
      <formula>R$9&gt;=20/24</formula>
    </cfRule>
    <cfRule type="expression" dxfId="2385" priority="449">
      <formula>AND(R$9&gt;=14/24,R$9&lt;20/24)</formula>
    </cfRule>
    <cfRule type="expression" dxfId="2384" priority="450">
      <formula>AND(R$9&gt;=8/24,R$9&lt;14/24)</formula>
    </cfRule>
    <cfRule type="expression" dxfId="2383" priority="451">
      <formula>R$9&lt;8/24</formula>
    </cfRule>
  </conditionalFormatting>
  <conditionalFormatting sqref="R57:Y64 AA57:AD64 AE58:AF64">
    <cfRule type="expression" dxfId="2382" priority="444">
      <formula>R$9&gt;=20/24</formula>
    </cfRule>
    <cfRule type="expression" dxfId="2381" priority="445">
      <formula>AND(R$9&gt;=14/24,R$9&lt;20/24)</formula>
    </cfRule>
    <cfRule type="expression" dxfId="2380" priority="446">
      <formula>AND(R$9&gt;=8/24,R$9&lt;14/24)</formula>
    </cfRule>
    <cfRule type="expression" dxfId="2379" priority="447">
      <formula>R$9&lt;8/24</formula>
    </cfRule>
  </conditionalFormatting>
  <conditionalFormatting sqref="AA91:AA94 AC91:AF94">
    <cfRule type="expression" dxfId="2378" priority="440">
      <formula>AA$9&gt;=20/24</formula>
    </cfRule>
    <cfRule type="expression" dxfId="2377" priority="441">
      <formula>AND(AA$9&gt;=14/24,AA$9&lt;20/24)</formula>
    </cfRule>
    <cfRule type="expression" dxfId="2376" priority="442">
      <formula>AND(AA$9&gt;=8/24,AA$9&lt;14/24)</formula>
    </cfRule>
    <cfRule type="expression" dxfId="2375" priority="443">
      <formula>AA$9&lt;8/24</formula>
    </cfRule>
  </conditionalFormatting>
  <conditionalFormatting sqref="C59:K59">
    <cfRule type="expression" dxfId="2374" priority="436">
      <formula>C$9&gt;=20/24</formula>
    </cfRule>
    <cfRule type="expression" dxfId="2373" priority="437">
      <formula>AND(C$9&gt;=14/24,C$9&lt;20/24)</formula>
    </cfRule>
    <cfRule type="expression" dxfId="2372" priority="438">
      <formula>AND(C$9&gt;=8/24,C$9&lt;14/24)</formula>
    </cfRule>
    <cfRule type="expression" dxfId="2371" priority="439">
      <formula>C$9&lt;8/24</formula>
    </cfRule>
  </conditionalFormatting>
  <conditionalFormatting sqref="Y91:Y94">
    <cfRule type="expression" dxfId="2370" priority="432">
      <formula>Y$9&gt;=20/24</formula>
    </cfRule>
    <cfRule type="expression" dxfId="2369" priority="433">
      <formula>AND(Y$9&gt;=14/24,Y$9&lt;20/24)</formula>
    </cfRule>
    <cfRule type="expression" dxfId="2368" priority="434">
      <formula>AND(Y$9&gt;=8/24,Y$9&lt;14/24)</formula>
    </cfRule>
    <cfRule type="expression" dxfId="2367" priority="435">
      <formula>Y$9&lt;8/24</formula>
    </cfRule>
  </conditionalFormatting>
  <conditionalFormatting sqref="AG48 L12:L13 D34:N34 D11:L11 L15:N30 M11:N13 L32:N33 C42:N53 C35:N40 P12:Q13 P15:Q16 P11:Y11 P17:Y30 P32:Y40 P42:Y53 AA48:AF49 AA53:AF53 AC50:AF52 AA33:AF35">
    <cfRule type="expression" dxfId="2366" priority="431">
      <formula>C11&gt;$AG11</formula>
    </cfRule>
  </conditionalFormatting>
  <conditionalFormatting sqref="A97:A153 A81:A94 A11:A13 A15:A30 A42:A69 A77:A79 A71:A75 A32:A40 A166:A197">
    <cfRule type="expression" dxfId="2365" priority="430">
      <formula>$AH11=0</formula>
    </cfRule>
  </conditionalFormatting>
  <conditionalFormatting sqref="AA95 AC95:AF95">
    <cfRule type="expression" dxfId="2364" priority="426">
      <formula>AA$9&gt;=20/24</formula>
    </cfRule>
    <cfRule type="expression" dxfId="2363" priority="427">
      <formula>AND(AA$9&gt;=14/24,AA$9&lt;20/24)</formula>
    </cfRule>
    <cfRule type="expression" dxfId="2362" priority="428">
      <formula>AND(AA$9&gt;=8/24,AA$9&lt;14/24)</formula>
    </cfRule>
    <cfRule type="expression" dxfId="2361" priority="429">
      <formula>AA$9&lt;8/24</formula>
    </cfRule>
  </conditionalFormatting>
  <conditionalFormatting sqref="Y95">
    <cfRule type="expression" dxfId="2360" priority="422">
      <formula>Y$9&gt;=20/24</formula>
    </cfRule>
    <cfRule type="expression" dxfId="2359" priority="423">
      <formula>AND(Y$9&gt;=14/24,Y$9&lt;20/24)</formula>
    </cfRule>
    <cfRule type="expression" dxfId="2358" priority="424">
      <formula>AND(Y$9&gt;=8/24,Y$9&lt;14/24)</formula>
    </cfRule>
    <cfRule type="expression" dxfId="2357" priority="425">
      <formula>Y$9&lt;8/24</formula>
    </cfRule>
  </conditionalFormatting>
  <conditionalFormatting sqref="A95">
    <cfRule type="expression" dxfId="2356" priority="421">
      <formula>$AH95=0</formula>
    </cfRule>
  </conditionalFormatting>
  <conditionalFormatting sqref="L33:N33 P33:Y33 AA33:AF33">
    <cfRule type="expression" dxfId="2355" priority="417">
      <formula>L$9&gt;=20/24</formula>
    </cfRule>
    <cfRule type="expression" dxfId="2354" priority="418">
      <formula>AND(L$9&gt;=14/24,L$9&lt;20/24)</formula>
    </cfRule>
    <cfRule type="expression" dxfId="2353" priority="419">
      <formula>AND(L$9&gt;=8/24,L$9&lt;14/24)</formula>
    </cfRule>
    <cfRule type="expression" dxfId="2352" priority="420">
      <formula>L$9&lt;8/24</formula>
    </cfRule>
  </conditionalFormatting>
  <conditionalFormatting sqref="R33:Y33 AA33:AF33">
    <cfRule type="expression" dxfId="2351" priority="413">
      <formula>R$9&gt;=20/24</formula>
    </cfRule>
    <cfRule type="expression" dxfId="2350" priority="414">
      <formula>AND(R$9&gt;=14/24,R$9&lt;20/24)</formula>
    </cfRule>
    <cfRule type="expression" dxfId="2349" priority="415">
      <formula>AND(R$9&gt;=8/24,R$9&lt;14/24)</formula>
    </cfRule>
    <cfRule type="expression" dxfId="2348" priority="416">
      <formula>R$9&lt;8/24</formula>
    </cfRule>
  </conditionalFormatting>
  <conditionalFormatting sqref="L59:M64">
    <cfRule type="expression" dxfId="2347" priority="401">
      <formula>L$9&gt;=20/24</formula>
    </cfRule>
    <cfRule type="expression" dxfId="2346" priority="402">
      <formula>AND(L$9&gt;=14/24,L$9&lt;20/24)</formula>
    </cfRule>
    <cfRule type="expression" dxfId="2345" priority="403">
      <formula>AND(L$9&gt;=8/24,L$9&lt;14/24)</formula>
    </cfRule>
    <cfRule type="expression" dxfId="2344" priority="404">
      <formula>L$9&lt;8/24</formula>
    </cfRule>
  </conditionalFormatting>
  <conditionalFormatting sqref="AL30">
    <cfRule type="iconSet" priority="400">
      <iconSet iconSet="3TrafficLights2" reverse="1">
        <cfvo type="percent" val="0"/>
        <cfvo type="num" val="1"/>
        <cfvo type="num" val="1"/>
      </iconSet>
    </cfRule>
  </conditionalFormatting>
  <conditionalFormatting sqref="L31:N31 P31:Q31">
    <cfRule type="expression" dxfId="2343" priority="392">
      <formula>L$9&gt;=20/24</formula>
    </cfRule>
    <cfRule type="expression" dxfId="2342" priority="393">
      <formula>AND(L$9&gt;=14/24,L$9&lt;20/24)</formula>
    </cfRule>
    <cfRule type="expression" dxfId="2341" priority="394">
      <formula>AND(L$9&gt;=8/24,L$9&lt;14/24)</formula>
    </cfRule>
    <cfRule type="expression" dxfId="2340" priority="395">
      <formula>L$9&lt;8/24</formula>
    </cfRule>
  </conditionalFormatting>
  <conditionalFormatting sqref="R31:Y31">
    <cfRule type="expression" dxfId="2339" priority="388">
      <formula>R$9&gt;=20/24</formula>
    </cfRule>
    <cfRule type="expression" dxfId="2338" priority="389">
      <formula>AND(R$9&gt;=14/24,R$9&lt;20/24)</formula>
    </cfRule>
    <cfRule type="expression" dxfId="2337" priority="390">
      <formula>AND(R$9&gt;=8/24,R$9&lt;14/24)</formula>
    </cfRule>
    <cfRule type="expression" dxfId="2336" priority="391">
      <formula>R$9&lt;8/24</formula>
    </cfRule>
  </conditionalFormatting>
  <conditionalFormatting sqref="L31:N31 P31:Y31">
    <cfRule type="expression" dxfId="2335" priority="387">
      <formula>L31&gt;$AG31</formula>
    </cfRule>
  </conditionalFormatting>
  <conditionalFormatting sqref="A31">
    <cfRule type="expression" dxfId="2334" priority="386">
      <formula>$AH31=0</formula>
    </cfRule>
  </conditionalFormatting>
  <conditionalFormatting sqref="C80:N80 P80:Y80 AA80:AF80">
    <cfRule type="expression" dxfId="2333" priority="382">
      <formula>C$9&gt;=20/24</formula>
    </cfRule>
    <cfRule type="expression" dxfId="2332" priority="383">
      <formula>AND(C$9&gt;=14/24,C$9&lt;20/24)</formula>
    </cfRule>
    <cfRule type="expression" dxfId="2331" priority="384">
      <formula>AND(C$9&gt;=8/24,C$9&lt;14/24)</formula>
    </cfRule>
    <cfRule type="expression" dxfId="2330" priority="385">
      <formula>C$9&lt;8/24</formula>
    </cfRule>
  </conditionalFormatting>
  <conditionalFormatting sqref="A80">
    <cfRule type="expression" dxfId="2329" priority="381">
      <formula>$AH80=0</formula>
    </cfRule>
  </conditionalFormatting>
  <conditionalFormatting sqref="L14:N14 P14:Q14">
    <cfRule type="expression" dxfId="2328" priority="373">
      <formula>L$9&gt;=20/24</formula>
    </cfRule>
    <cfRule type="expression" dxfId="2327" priority="374">
      <formula>AND(L$9&gt;=14/24,L$9&lt;20/24)</formula>
    </cfRule>
    <cfRule type="expression" dxfId="2326" priority="375">
      <formula>AND(L$9&gt;=8/24,L$9&lt;14/24)</formula>
    </cfRule>
    <cfRule type="expression" dxfId="2325" priority="376">
      <formula>L$9&lt;8/24</formula>
    </cfRule>
  </conditionalFormatting>
  <conditionalFormatting sqref="L14:N14 P14:Q14">
    <cfRule type="expression" dxfId="2324" priority="372">
      <formula>L14&gt;$AG14</formula>
    </cfRule>
  </conditionalFormatting>
  <conditionalFormatting sqref="A14">
    <cfRule type="expression" dxfId="2323" priority="371">
      <formula>$AH14=0</formula>
    </cfRule>
  </conditionalFormatting>
  <conditionalFormatting sqref="A160:A165">
    <cfRule type="expression" dxfId="2322" priority="370">
      <formula>$AH160=0</formula>
    </cfRule>
  </conditionalFormatting>
  <conditionalFormatting sqref="A154:A159">
    <cfRule type="expression" dxfId="2321" priority="369">
      <formula>$AH154=0</formula>
    </cfRule>
  </conditionalFormatting>
  <conditionalFormatting sqref="Y41">
    <cfRule type="expression" dxfId="2320" priority="365">
      <formula>Y$9&gt;=20/24</formula>
    </cfRule>
    <cfRule type="expression" dxfId="2319" priority="366">
      <formula>AND(Y$9&gt;=14/24,Y$9&lt;20/24)</formula>
    </cfRule>
    <cfRule type="expression" dxfId="2318" priority="367">
      <formula>AND(Y$9&gt;=8/24,Y$9&lt;14/24)</formula>
    </cfRule>
    <cfRule type="expression" dxfId="2317" priority="368">
      <formula>Y$9&lt;8/24</formula>
    </cfRule>
  </conditionalFormatting>
  <conditionalFormatting sqref="L41:N41 P41:Q41">
    <cfRule type="expression" dxfId="2316" priority="361">
      <formula>L$9&gt;=20/24</formula>
    </cfRule>
    <cfRule type="expression" dxfId="2315" priority="362">
      <formula>AND(L$9&gt;=14/24,L$9&lt;20/24)</formula>
    </cfRule>
    <cfRule type="expression" dxfId="2314" priority="363">
      <formula>AND(L$9&gt;=8/24,L$9&lt;14/24)</formula>
    </cfRule>
    <cfRule type="expression" dxfId="2313" priority="364">
      <formula>L$9&lt;8/24</formula>
    </cfRule>
  </conditionalFormatting>
  <conditionalFormatting sqref="R41:X41">
    <cfRule type="expression" dxfId="2312" priority="357">
      <formula>R$9&gt;=20/24</formula>
    </cfRule>
    <cfRule type="expression" dxfId="2311" priority="358">
      <formula>AND(R$9&gt;=14/24,R$9&lt;20/24)</formula>
    </cfRule>
    <cfRule type="expression" dxfId="2310" priority="359">
      <formula>AND(R$9&gt;=8/24,R$9&lt;14/24)</formula>
    </cfRule>
    <cfRule type="expression" dxfId="2309" priority="360">
      <formula>R$9&lt;8/24</formula>
    </cfRule>
  </conditionalFormatting>
  <conditionalFormatting sqref="C41:N41 P41:Y41">
    <cfRule type="expression" dxfId="2308" priority="356">
      <formula>C41&gt;$AG41</formula>
    </cfRule>
  </conditionalFormatting>
  <conditionalFormatting sqref="A41">
    <cfRule type="expression" dxfId="2307" priority="355">
      <formula>$AH41=0</formula>
    </cfRule>
  </conditionalFormatting>
  <conditionalFormatting sqref="A76">
    <cfRule type="expression" dxfId="2306" priority="350">
      <formula>$AH76=0</formula>
    </cfRule>
  </conditionalFormatting>
  <conditionalFormatting sqref="C70:N70 P70:Y70 AA70:AG70">
    <cfRule type="expression" dxfId="2305" priority="346">
      <formula>C$9&gt;=20/24</formula>
    </cfRule>
    <cfRule type="expression" dxfId="2304" priority="347">
      <formula>AND(C$9&gt;=14/24,C$9&lt;20/24)</formula>
    </cfRule>
    <cfRule type="expression" dxfId="2303" priority="348">
      <formula>AND(C$9&gt;=8/24,C$9&lt;14/24)</formula>
    </cfRule>
    <cfRule type="expression" dxfId="2302" priority="349">
      <formula>C$9&lt;8/24</formula>
    </cfRule>
  </conditionalFormatting>
  <conditionalFormatting sqref="A70">
    <cfRule type="expression" dxfId="2301" priority="345">
      <formula>$AH70=0</formula>
    </cfRule>
  </conditionalFormatting>
  <conditionalFormatting sqref="AL31:AL32 AL7:AL29">
    <cfRule type="iconSet" priority="527">
      <iconSet iconSet="3TrafficLights2" reverse="1">
        <cfvo type="percent" val="0"/>
        <cfvo type="num" val="1"/>
        <cfvo type="num" val="1"/>
      </iconSet>
    </cfRule>
  </conditionalFormatting>
  <conditionalFormatting sqref="C81:N88 P81:Q88 R82:X88">
    <cfRule type="expression" dxfId="2300" priority="333">
      <formula>C$9&gt;=20/24</formula>
    </cfRule>
    <cfRule type="expression" dxfId="2299" priority="334">
      <formula>AND(C$9&gt;=14/24,C$9&lt;20/24)</formula>
    </cfRule>
    <cfRule type="expression" dxfId="2298" priority="335">
      <formula>AND(C$9&gt;=8/24,C$9&lt;14/24)</formula>
    </cfRule>
    <cfRule type="expression" dxfId="2297" priority="336">
      <formula>C$9&lt;8/24</formula>
    </cfRule>
  </conditionalFormatting>
  <conditionalFormatting sqref="R81:X81">
    <cfRule type="expression" dxfId="2296" priority="329">
      <formula>R$9&gt;=20/24</formula>
    </cfRule>
    <cfRule type="expression" dxfId="2295" priority="330">
      <formula>AND(R$9&gt;=14/24,R$9&lt;20/24)</formula>
    </cfRule>
    <cfRule type="expression" dxfId="2294" priority="331">
      <formula>AND(R$9&gt;=8/24,R$9&lt;14/24)</formula>
    </cfRule>
    <cfRule type="expression" dxfId="2293" priority="332">
      <formula>R$9&lt;8/24</formula>
    </cfRule>
  </conditionalFormatting>
  <conditionalFormatting sqref="C92:L94 C91:E91">
    <cfRule type="expression" dxfId="2292" priority="325">
      <formula>C$9&gt;=20/24</formula>
    </cfRule>
    <cfRule type="expression" dxfId="2291" priority="326">
      <formula>AND(C$9&gt;=14/24,C$9&lt;20/24)</formula>
    </cfRule>
    <cfRule type="expression" dxfId="2290" priority="327">
      <formula>AND(C$9&gt;=8/24,C$9&lt;14/24)</formula>
    </cfRule>
    <cfRule type="expression" dxfId="2289" priority="328">
      <formula>C$9&lt;8/24</formula>
    </cfRule>
  </conditionalFormatting>
  <conditionalFormatting sqref="M92:N94 N91 P91:Q94">
    <cfRule type="expression" dxfId="2288" priority="321">
      <formula>M$9&gt;=20/24</formula>
    </cfRule>
    <cfRule type="expression" dxfId="2287" priority="322">
      <formula>AND(M$9&gt;=14/24,M$9&lt;20/24)</formula>
    </cfRule>
    <cfRule type="expression" dxfId="2286" priority="323">
      <formula>AND(M$9&gt;=8/24,M$9&lt;14/24)</formula>
    </cfRule>
    <cfRule type="expression" dxfId="2285" priority="324">
      <formula>M$9&lt;8/24</formula>
    </cfRule>
  </conditionalFormatting>
  <conditionalFormatting sqref="R91:X94">
    <cfRule type="expression" dxfId="2284" priority="317">
      <formula>R$9&gt;=20/24</formula>
    </cfRule>
    <cfRule type="expression" dxfId="2283" priority="318">
      <formula>AND(R$9&gt;=14/24,R$9&lt;20/24)</formula>
    </cfRule>
    <cfRule type="expression" dxfId="2282" priority="319">
      <formula>AND(R$9&gt;=8/24,R$9&lt;14/24)</formula>
    </cfRule>
    <cfRule type="expression" dxfId="2281" priority="320">
      <formula>R$9&lt;8/24</formula>
    </cfRule>
  </conditionalFormatting>
  <conditionalFormatting sqref="C95:L95">
    <cfRule type="expression" dxfId="2280" priority="313">
      <formula>C$9&gt;=20/24</formula>
    </cfRule>
    <cfRule type="expression" dxfId="2279" priority="314">
      <formula>AND(C$9&gt;=14/24,C$9&lt;20/24)</formula>
    </cfRule>
    <cfRule type="expression" dxfId="2278" priority="315">
      <formula>AND(C$9&gt;=8/24,C$9&lt;14/24)</formula>
    </cfRule>
    <cfRule type="expression" dxfId="2277" priority="316">
      <formula>C$9&lt;8/24</formula>
    </cfRule>
  </conditionalFormatting>
  <conditionalFormatting sqref="M95:N95 P95:Q95">
    <cfRule type="expression" dxfId="2276" priority="309">
      <formula>M$9&gt;=20/24</formula>
    </cfRule>
    <cfRule type="expression" dxfId="2275" priority="310">
      <formula>AND(M$9&gt;=14/24,M$9&lt;20/24)</formula>
    </cfRule>
    <cfRule type="expression" dxfId="2274" priority="311">
      <formula>AND(M$9&gt;=8/24,M$9&lt;14/24)</formula>
    </cfRule>
    <cfRule type="expression" dxfId="2273" priority="312">
      <formula>M$9&lt;8/24</formula>
    </cfRule>
  </conditionalFormatting>
  <conditionalFormatting sqref="R95:X95">
    <cfRule type="expression" dxfId="2272" priority="305">
      <formula>R$9&gt;=20/24</formula>
    </cfRule>
    <cfRule type="expression" dxfId="2271" priority="306">
      <formula>AND(R$9&gt;=14/24,R$9&lt;20/24)</formula>
    </cfRule>
    <cfRule type="expression" dxfId="2270" priority="307">
      <formula>AND(R$9&gt;=8/24,R$9&lt;14/24)</formula>
    </cfRule>
    <cfRule type="expression" dxfId="2269" priority="308">
      <formula>R$9&lt;8/24</formula>
    </cfRule>
  </conditionalFormatting>
  <conditionalFormatting sqref="L91:M91">
    <cfRule type="expression" dxfId="2268" priority="301">
      <formula>L$9&gt;=20/24</formula>
    </cfRule>
    <cfRule type="expression" dxfId="2267" priority="302">
      <formula>AND(L$9&gt;=14/24,L$9&lt;20/24)</formula>
    </cfRule>
    <cfRule type="expression" dxfId="2266" priority="303">
      <formula>AND(L$9&gt;=8/24,L$9&lt;14/24)</formula>
    </cfRule>
    <cfRule type="expression" dxfId="2265" priority="304">
      <formula>L$9&lt;8/24</formula>
    </cfRule>
  </conditionalFormatting>
  <conditionalFormatting sqref="F91:K91">
    <cfRule type="expression" dxfId="2264" priority="297">
      <formula>F$9&gt;=20/24</formula>
    </cfRule>
    <cfRule type="expression" dxfId="2263" priority="298">
      <formula>AND(F$9&gt;=14/24,F$9&lt;20/24)</formula>
    </cfRule>
    <cfRule type="expression" dxfId="2262" priority="299">
      <formula>AND(F$9&gt;=8/24,F$9&lt;14/24)</formula>
    </cfRule>
    <cfRule type="expression" dxfId="2261" priority="300">
      <formula>F$9&lt;8/24</formula>
    </cfRule>
  </conditionalFormatting>
  <conditionalFormatting sqref="M91:N91 P91:X91">
    <cfRule type="expression" dxfId="2260" priority="289">
      <formula>M$9&gt;=20/24</formula>
    </cfRule>
    <cfRule type="expression" dxfId="2259" priority="290">
      <formula>AND(M$9&gt;=14/24,M$9&lt;20/24)</formula>
    </cfRule>
    <cfRule type="expression" dxfId="2258" priority="291">
      <formula>AND(M$9&gt;=8/24,M$9&lt;14/24)</formula>
    </cfRule>
    <cfRule type="expression" dxfId="2257" priority="292">
      <formula>M$9&lt;8/24</formula>
    </cfRule>
  </conditionalFormatting>
  <conditionalFormatting sqref="AA96 AC96:AF96">
    <cfRule type="expression" dxfId="2256" priority="285">
      <formula>AA$9&gt;=20/24</formula>
    </cfRule>
    <cfRule type="expression" dxfId="2255" priority="286">
      <formula>AND(AA$9&gt;=14/24,AA$9&lt;20/24)</formula>
    </cfRule>
    <cfRule type="expression" dxfId="2254" priority="287">
      <formula>AND(AA$9&gt;=8/24,AA$9&lt;14/24)</formula>
    </cfRule>
    <cfRule type="expression" dxfId="2253" priority="288">
      <formula>AA$9&lt;8/24</formula>
    </cfRule>
  </conditionalFormatting>
  <conditionalFormatting sqref="Y96">
    <cfRule type="expression" dxfId="2252" priority="281">
      <formula>Y$9&gt;=20/24</formula>
    </cfRule>
    <cfRule type="expression" dxfId="2251" priority="282">
      <formula>AND(Y$9&gt;=14/24,Y$9&lt;20/24)</formula>
    </cfRule>
    <cfRule type="expression" dxfId="2250" priority="283">
      <formula>AND(Y$9&gt;=8/24,Y$9&lt;14/24)</formula>
    </cfRule>
    <cfRule type="expression" dxfId="2249" priority="284">
      <formula>Y$9&lt;8/24</formula>
    </cfRule>
  </conditionalFormatting>
  <conditionalFormatting sqref="A96">
    <cfRule type="expression" dxfId="2248" priority="280">
      <formula>$AH96=0</formula>
    </cfRule>
  </conditionalFormatting>
  <conditionalFormatting sqref="C96:L96">
    <cfRule type="expression" dxfId="2247" priority="276">
      <formula>C$9&gt;=20/24</formula>
    </cfRule>
    <cfRule type="expression" dxfId="2246" priority="277">
      <formula>AND(C$9&gt;=14/24,C$9&lt;20/24)</formula>
    </cfRule>
    <cfRule type="expression" dxfId="2245" priority="278">
      <formula>AND(C$9&gt;=8/24,C$9&lt;14/24)</formula>
    </cfRule>
    <cfRule type="expression" dxfId="2244" priority="279">
      <formula>C$9&lt;8/24</formula>
    </cfRule>
  </conditionalFormatting>
  <conditionalFormatting sqref="M96:N96 P96:Q96">
    <cfRule type="expression" dxfId="2243" priority="272">
      <formula>M$9&gt;=20/24</formula>
    </cfRule>
    <cfRule type="expression" dxfId="2242" priority="273">
      <formula>AND(M$9&gt;=14/24,M$9&lt;20/24)</formula>
    </cfRule>
    <cfRule type="expression" dxfId="2241" priority="274">
      <formula>AND(M$9&gt;=8/24,M$9&lt;14/24)</formula>
    </cfRule>
    <cfRule type="expression" dxfId="2240" priority="275">
      <formula>M$9&lt;8/24</formula>
    </cfRule>
  </conditionalFormatting>
  <conditionalFormatting sqref="R96:X96">
    <cfRule type="expression" dxfId="2239" priority="268">
      <formula>R$9&gt;=20/24</formula>
    </cfRule>
    <cfRule type="expression" dxfId="2238" priority="269">
      <formula>AND(R$9&gt;=14/24,R$9&lt;20/24)</formula>
    </cfRule>
    <cfRule type="expression" dxfId="2237" priority="270">
      <formula>AND(R$9&gt;=8/24,R$9&lt;14/24)</formula>
    </cfRule>
    <cfRule type="expression" dxfId="2236" priority="271">
      <formula>R$9&lt;8/24</formula>
    </cfRule>
  </conditionalFormatting>
  <conditionalFormatting sqref="R12:Y15">
    <cfRule type="expression" dxfId="2235" priority="264">
      <formula>R$9&gt;=20/24</formula>
    </cfRule>
    <cfRule type="expression" dxfId="2234" priority="265">
      <formula>AND(R$9&gt;=14/24,R$9&lt;20/24)</formula>
    </cfRule>
    <cfRule type="expression" dxfId="2233" priority="266">
      <formula>AND(R$9&gt;=8/24,R$9&lt;14/24)</formula>
    </cfRule>
    <cfRule type="expression" dxfId="2232" priority="267">
      <formula>R$9&lt;8/24</formula>
    </cfRule>
  </conditionalFormatting>
  <conditionalFormatting sqref="R16:Y16">
    <cfRule type="expression" dxfId="2231" priority="260">
      <formula>R$9&gt;=20/24</formula>
    </cfRule>
    <cfRule type="expression" dxfId="2230" priority="261">
      <formula>AND(R$9&gt;=14/24,R$9&lt;20/24)</formula>
    </cfRule>
    <cfRule type="expression" dxfId="2229" priority="262">
      <formula>AND(R$9&gt;=8/24,R$9&lt;14/24)</formula>
    </cfRule>
    <cfRule type="expression" dxfId="2228" priority="263">
      <formula>R$9&lt;8/24</formula>
    </cfRule>
  </conditionalFormatting>
  <conditionalFormatting sqref="R12:Y12">
    <cfRule type="expression" dxfId="2227" priority="256">
      <formula>R$9&gt;=20/24</formula>
    </cfRule>
    <cfRule type="expression" dxfId="2226" priority="257">
      <formula>AND(R$9&gt;=14/24,R$9&lt;20/24)</formula>
    </cfRule>
    <cfRule type="expression" dxfId="2225" priority="258">
      <formula>AND(R$9&gt;=8/24,R$9&lt;14/24)</formula>
    </cfRule>
    <cfRule type="expression" dxfId="2224" priority="259">
      <formula>R$9&lt;8/24</formula>
    </cfRule>
  </conditionalFormatting>
  <conditionalFormatting sqref="AA55:AD56">
    <cfRule type="expression" dxfId="2223" priority="252">
      <formula>AA$9&gt;=20/24</formula>
    </cfRule>
    <cfRule type="expression" dxfId="2222" priority="253">
      <formula>AND(AA$9&gt;=14/24,AA$9&lt;20/24)</formula>
    </cfRule>
    <cfRule type="expression" dxfId="2221" priority="254">
      <formula>AND(AA$9&gt;=8/24,AA$9&lt;14/24)</formula>
    </cfRule>
    <cfRule type="expression" dxfId="2220" priority="255">
      <formula>AA$9&lt;8/24</formula>
    </cfRule>
  </conditionalFormatting>
  <conditionalFormatting sqref="B65:B69 B71:B75 B78:B79 B81:B88 B50:B57 C75:K75 C77:K77 C73:Y74 AA73:AF74">
    <cfRule type="expression" dxfId="2219" priority="248">
      <formula>B$9&gt;=20/24</formula>
    </cfRule>
    <cfRule type="expression" dxfId="2218" priority="249">
      <formula>AND(B$9&gt;=14/24,B$9&lt;20/24)</formula>
    </cfRule>
    <cfRule type="expression" dxfId="2217" priority="250">
      <formula>AND(B$9&gt;=8/24,B$9&lt;14/24)</formula>
    </cfRule>
    <cfRule type="expression" dxfId="2216" priority="251">
      <formula>B$9&lt;8/24</formula>
    </cfRule>
  </conditionalFormatting>
  <conditionalFormatting sqref="B58:B64">
    <cfRule type="expression" dxfId="2215" priority="244">
      <formula>B$9&gt;=20/24</formula>
    </cfRule>
    <cfRule type="expression" dxfId="2214" priority="245">
      <formula>AND(B$9&gt;=14/24,B$9&lt;20/24)</formula>
    </cfRule>
    <cfRule type="expression" dxfId="2213" priority="246">
      <formula>AND(B$9&gt;=8/24,B$9&lt;14/24)</formula>
    </cfRule>
    <cfRule type="expression" dxfId="2212" priority="247">
      <formula>B$9&lt;8/24</formula>
    </cfRule>
  </conditionalFormatting>
  <conditionalFormatting sqref="B91:B94">
    <cfRule type="expression" dxfId="2211" priority="240">
      <formula>B$9&gt;=20/24</formula>
    </cfRule>
    <cfRule type="expression" dxfId="2210" priority="241">
      <formula>AND(B$9&gt;=14/24,B$9&lt;20/24)</formula>
    </cfRule>
    <cfRule type="expression" dxfId="2209" priority="242">
      <formula>AND(B$9&gt;=8/24,B$9&lt;14/24)</formula>
    </cfRule>
    <cfRule type="expression" dxfId="2208" priority="243">
      <formula>B$9&lt;8/24</formula>
    </cfRule>
  </conditionalFormatting>
  <conditionalFormatting sqref="B42:B53 B32:B40 B11:C13 C32:C34 D12:K13 D32:K33 B15:K30 B33:J33">
    <cfRule type="expression" dxfId="2207" priority="239">
      <formula>B11&gt;$AG11</formula>
    </cfRule>
  </conditionalFormatting>
  <conditionalFormatting sqref="B95">
    <cfRule type="expression" dxfId="2206" priority="235">
      <formula>B$9&gt;=20/24</formula>
    </cfRule>
    <cfRule type="expression" dxfId="2205" priority="236">
      <formula>AND(B$9&gt;=14/24,B$9&lt;20/24)</formula>
    </cfRule>
    <cfRule type="expression" dxfId="2204" priority="237">
      <formula>AND(B$9&gt;=8/24,B$9&lt;14/24)</formula>
    </cfRule>
    <cfRule type="expression" dxfId="2203" priority="238">
      <formula>B$9&lt;8/24</formula>
    </cfRule>
  </conditionalFormatting>
  <conditionalFormatting sqref="B33:K33">
    <cfRule type="expression" dxfId="2202" priority="231">
      <formula>B$9&gt;=20/24</formula>
    </cfRule>
    <cfRule type="expression" dxfId="2201" priority="232">
      <formula>AND(B$9&gt;=14/24,B$9&lt;20/24)</formula>
    </cfRule>
    <cfRule type="expression" dxfId="2200" priority="233">
      <formula>AND(B$9&gt;=8/24,B$9&lt;14/24)</formula>
    </cfRule>
    <cfRule type="expression" dxfId="2199" priority="234">
      <formula>B$9&lt;8/24</formula>
    </cfRule>
  </conditionalFormatting>
  <conditionalFormatting sqref="B33:K33">
    <cfRule type="expression" dxfId="2198" priority="227">
      <formula>B$9&gt;=20/24</formula>
    </cfRule>
    <cfRule type="expression" dxfId="2197" priority="228">
      <formula>AND(B$9&gt;=14/24,B$9&lt;20/24)</formula>
    </cfRule>
    <cfRule type="expression" dxfId="2196" priority="229">
      <formula>AND(B$9&gt;=8/24,B$9&lt;14/24)</formula>
    </cfRule>
    <cfRule type="expression" dxfId="2195" priority="230">
      <formula>B$9&lt;8/24</formula>
    </cfRule>
  </conditionalFormatting>
  <conditionalFormatting sqref="B31:K31">
    <cfRule type="expression" dxfId="2194" priority="226">
      <formula>B31&gt;$AG31</formula>
    </cfRule>
  </conditionalFormatting>
  <conditionalFormatting sqref="B80">
    <cfRule type="expression" dxfId="2193" priority="222">
      <formula>B$9&gt;=20/24</formula>
    </cfRule>
    <cfRule type="expression" dxfId="2192" priority="223">
      <formula>AND(B$9&gt;=14/24,B$9&lt;20/24)</formula>
    </cfRule>
    <cfRule type="expression" dxfId="2191" priority="224">
      <formula>AND(B$9&gt;=8/24,B$9&lt;14/24)</formula>
    </cfRule>
    <cfRule type="expression" dxfId="2190" priority="225">
      <formula>B$9&lt;8/24</formula>
    </cfRule>
  </conditionalFormatting>
  <conditionalFormatting sqref="B14:K14">
    <cfRule type="expression" dxfId="2189" priority="221">
      <formula>B14&gt;$AG14</formula>
    </cfRule>
  </conditionalFormatting>
  <conditionalFormatting sqref="B41">
    <cfRule type="expression" dxfId="2188" priority="220">
      <formula>B41&gt;$AG41</formula>
    </cfRule>
  </conditionalFormatting>
  <conditionalFormatting sqref="B76:N76 L77 L75 P76:Y76 AA76:AF76">
    <cfRule type="expression" dxfId="2187" priority="216">
      <formula>B$9&gt;=20/24</formula>
    </cfRule>
    <cfRule type="expression" dxfId="2186" priority="217">
      <formula>AND(B$9&gt;=14/24,B$9&lt;20/24)</formula>
    </cfRule>
    <cfRule type="expression" dxfId="2185" priority="218">
      <formula>AND(B$9&gt;=8/24,B$9&lt;14/24)</formula>
    </cfRule>
    <cfRule type="expression" dxfId="2184" priority="219">
      <formula>B$9&lt;8/24</formula>
    </cfRule>
  </conditionalFormatting>
  <conditionalFormatting sqref="B70">
    <cfRule type="expression" dxfId="2183" priority="212">
      <formula>B$9&gt;=20/24</formula>
    </cfRule>
    <cfRule type="expression" dxfId="2182" priority="213">
      <formula>AND(B$9&gt;=14/24,B$9&lt;20/24)</formula>
    </cfRule>
    <cfRule type="expression" dxfId="2181" priority="214">
      <formula>AND(B$9&gt;=8/24,B$9&lt;14/24)</formula>
    </cfRule>
    <cfRule type="expression" dxfId="2180" priority="215">
      <formula>B$9&lt;8/24</formula>
    </cfRule>
  </conditionalFormatting>
  <conditionalFormatting sqref="B96">
    <cfRule type="expression" dxfId="2179" priority="208">
      <formula>B$9&gt;=20/24</formula>
    </cfRule>
    <cfRule type="expression" dxfId="2178" priority="209">
      <formula>AND(B$9&gt;=14/24,B$9&lt;20/24)</formula>
    </cfRule>
    <cfRule type="expression" dxfId="2177" priority="210">
      <formula>AND(B$9&gt;=8/24,B$9&lt;14/24)</formula>
    </cfRule>
    <cfRule type="expression" dxfId="2176" priority="211">
      <formula>B$9&lt;8/24</formula>
    </cfRule>
  </conditionalFormatting>
  <conditionalFormatting sqref="O34 O77:O79 O36:O39 O42:O45 O50:O53 O71:O72 O15:O30 O11:O13 O55:O69">
    <cfRule type="expression" dxfId="2175" priority="204">
      <formula>O$9&gt;=20/24</formula>
    </cfRule>
    <cfRule type="expression" dxfId="2174" priority="205">
      <formula>AND(O$9&gt;=14/24,O$9&lt;20/24)</formula>
    </cfRule>
    <cfRule type="expression" dxfId="2173" priority="206">
      <formula>AND(O$9&gt;=8/24,O$9&lt;14/24)</formula>
    </cfRule>
    <cfRule type="expression" dxfId="2172" priority="207">
      <formula>O$9&lt;8/24</formula>
    </cfRule>
  </conditionalFormatting>
  <conditionalFormatting sqref="O54">
    <cfRule type="expression" dxfId="2171" priority="200">
      <formula>O$9&gt;=20/24</formula>
    </cfRule>
    <cfRule type="expression" dxfId="2170" priority="201">
      <formula>AND(O$9&gt;=14/24,O$9&lt;20/24)</formula>
    </cfRule>
    <cfRule type="expression" dxfId="2169" priority="202">
      <formula>AND(O$9&gt;=8/24,O$9&lt;14/24)</formula>
    </cfRule>
    <cfRule type="expression" dxfId="2168" priority="203">
      <formula>O$9&lt;8/24</formula>
    </cfRule>
  </conditionalFormatting>
  <conditionalFormatting sqref="O40">
    <cfRule type="expression" dxfId="2167" priority="196">
      <formula>O$9&gt;=20/24</formula>
    </cfRule>
    <cfRule type="expression" dxfId="2166" priority="197">
      <formula>AND(O$9&gt;=14/24,O$9&lt;20/24)</formula>
    </cfRule>
    <cfRule type="expression" dxfId="2165" priority="198">
      <formula>AND(O$9&gt;=8/24,O$9&lt;14/24)</formula>
    </cfRule>
    <cfRule type="expression" dxfId="2164" priority="199">
      <formula>O$9&lt;8/24</formula>
    </cfRule>
  </conditionalFormatting>
  <conditionalFormatting sqref="O32">
    <cfRule type="expression" dxfId="2163" priority="192">
      <formula>O$9&gt;=20/24</formula>
    </cfRule>
    <cfRule type="expression" dxfId="2162" priority="193">
      <formula>AND(O$9&gt;=14/24,O$9&lt;20/24)</formula>
    </cfRule>
    <cfRule type="expression" dxfId="2161" priority="194">
      <formula>AND(O$9&gt;=8/24,O$9&lt;14/24)</formula>
    </cfRule>
    <cfRule type="expression" dxfId="2160" priority="195">
      <formula>O$9&lt;8/24</formula>
    </cfRule>
  </conditionalFormatting>
  <conditionalFormatting sqref="O46">
    <cfRule type="expression" dxfId="2159" priority="188">
      <formula>O$9&gt;=20/24</formula>
    </cfRule>
    <cfRule type="expression" dxfId="2158" priority="189">
      <formula>AND(O$9&gt;=14/24,O$9&lt;20/24)</formula>
    </cfRule>
    <cfRule type="expression" dxfId="2157" priority="190">
      <formula>AND(O$9&gt;=8/24,O$9&lt;14/24)</formula>
    </cfRule>
    <cfRule type="expression" dxfId="2156" priority="191">
      <formula>O$9&lt;8/24</formula>
    </cfRule>
  </conditionalFormatting>
  <conditionalFormatting sqref="O47">
    <cfRule type="expression" dxfId="2155" priority="184">
      <formula>O$9&gt;=20/24</formula>
    </cfRule>
    <cfRule type="expression" dxfId="2154" priority="185">
      <formula>AND(O$9&gt;=14/24,O$9&lt;20/24)</formula>
    </cfRule>
    <cfRule type="expression" dxfId="2153" priority="186">
      <formula>AND(O$9&gt;=8/24,O$9&lt;14/24)</formula>
    </cfRule>
    <cfRule type="expression" dxfId="2152" priority="187">
      <formula>O$9&lt;8/24</formula>
    </cfRule>
  </conditionalFormatting>
  <conditionalFormatting sqref="O42:O45">
    <cfRule type="expression" dxfId="2151" priority="180">
      <formula>O$9&gt;=20/24</formula>
    </cfRule>
    <cfRule type="expression" dxfId="2150" priority="181">
      <formula>AND(O$9&gt;=14/24,O$9&lt;20/24)</formula>
    </cfRule>
    <cfRule type="expression" dxfId="2149" priority="182">
      <formula>AND(O$9&gt;=8/24,O$9&lt;14/24)</formula>
    </cfRule>
    <cfRule type="expression" dxfId="2148" priority="183">
      <formula>O$9&lt;8/24</formula>
    </cfRule>
  </conditionalFormatting>
  <conditionalFormatting sqref="O15:O30 O11:O13 O42:O53 O32:O40">
    <cfRule type="expression" dxfId="2147" priority="179">
      <formula>O11&gt;$AG11</formula>
    </cfRule>
  </conditionalFormatting>
  <conditionalFormatting sqref="O33">
    <cfRule type="expression" dxfId="2146" priority="175">
      <formula>O$9&gt;=20/24</formula>
    </cfRule>
    <cfRule type="expression" dxfId="2145" priority="176">
      <formula>AND(O$9&gt;=14/24,O$9&lt;20/24)</formula>
    </cfRule>
    <cfRule type="expression" dxfId="2144" priority="177">
      <formula>AND(O$9&gt;=8/24,O$9&lt;14/24)</formula>
    </cfRule>
    <cfRule type="expression" dxfId="2143" priority="178">
      <formula>O$9&lt;8/24</formula>
    </cfRule>
  </conditionalFormatting>
  <conditionalFormatting sqref="O31">
    <cfRule type="expression" dxfId="2142" priority="171">
      <formula>O$9&gt;=20/24</formula>
    </cfRule>
    <cfRule type="expression" dxfId="2141" priority="172">
      <formula>AND(O$9&gt;=14/24,O$9&lt;20/24)</formula>
    </cfRule>
    <cfRule type="expression" dxfId="2140" priority="173">
      <formula>AND(O$9&gt;=8/24,O$9&lt;14/24)</formula>
    </cfRule>
    <cfRule type="expression" dxfId="2139" priority="174">
      <formula>O$9&lt;8/24</formula>
    </cfRule>
  </conditionalFormatting>
  <conditionalFormatting sqref="O31">
    <cfRule type="expression" dxfId="2138" priority="170">
      <formula>O31&gt;$AG31</formula>
    </cfRule>
  </conditionalFormatting>
  <conditionalFormatting sqref="O80">
    <cfRule type="expression" dxfId="2137" priority="166">
      <formula>O$9&gt;=20/24</formula>
    </cfRule>
    <cfRule type="expression" dxfId="2136" priority="167">
      <formula>AND(O$9&gt;=14/24,O$9&lt;20/24)</formula>
    </cfRule>
    <cfRule type="expression" dxfId="2135" priority="168">
      <formula>AND(O$9&gt;=8/24,O$9&lt;14/24)</formula>
    </cfRule>
    <cfRule type="expression" dxfId="2134" priority="169">
      <formula>O$9&lt;8/24</formula>
    </cfRule>
  </conditionalFormatting>
  <conditionalFormatting sqref="O14">
    <cfRule type="expression" dxfId="2133" priority="162">
      <formula>O$9&gt;=20/24</formula>
    </cfRule>
    <cfRule type="expression" dxfId="2132" priority="163">
      <formula>AND(O$9&gt;=14/24,O$9&lt;20/24)</formula>
    </cfRule>
    <cfRule type="expression" dxfId="2131" priority="164">
      <formula>AND(O$9&gt;=8/24,O$9&lt;14/24)</formula>
    </cfRule>
    <cfRule type="expression" dxfId="2130" priority="165">
      <formula>O$9&lt;8/24</formula>
    </cfRule>
  </conditionalFormatting>
  <conditionalFormatting sqref="O14">
    <cfRule type="expression" dxfId="2129" priority="161">
      <formula>O14&gt;$AG14</formula>
    </cfRule>
  </conditionalFormatting>
  <conditionalFormatting sqref="O41">
    <cfRule type="expression" dxfId="2128" priority="157">
      <formula>O$9&gt;=20/24</formula>
    </cfRule>
    <cfRule type="expression" dxfId="2127" priority="158">
      <formula>AND(O$9&gt;=14/24,O$9&lt;20/24)</formula>
    </cfRule>
    <cfRule type="expression" dxfId="2126" priority="159">
      <formula>AND(O$9&gt;=8/24,O$9&lt;14/24)</formula>
    </cfRule>
    <cfRule type="expression" dxfId="2125" priority="160">
      <formula>O$9&lt;8/24</formula>
    </cfRule>
  </conditionalFormatting>
  <conditionalFormatting sqref="O41">
    <cfRule type="expression" dxfId="2124" priority="156">
      <formula>O41&gt;$AG41</formula>
    </cfRule>
  </conditionalFormatting>
  <conditionalFormatting sqref="O70">
    <cfRule type="expression" dxfId="2123" priority="152">
      <formula>O$9&gt;=20/24</formula>
    </cfRule>
    <cfRule type="expression" dxfId="2122" priority="153">
      <formula>AND(O$9&gt;=14/24,O$9&lt;20/24)</formula>
    </cfRule>
    <cfRule type="expression" dxfId="2121" priority="154">
      <formula>AND(O$9&gt;=8/24,O$9&lt;14/24)</formula>
    </cfRule>
    <cfRule type="expression" dxfId="2120" priority="155">
      <formula>O$9&lt;8/24</formula>
    </cfRule>
  </conditionalFormatting>
  <conditionalFormatting sqref="O81:O88">
    <cfRule type="expression" dxfId="2119" priority="148">
      <formula>O$9&gt;=20/24</formula>
    </cfRule>
    <cfRule type="expression" dxfId="2118" priority="149">
      <formula>AND(O$9&gt;=14/24,O$9&lt;20/24)</formula>
    </cfRule>
    <cfRule type="expression" dxfId="2117" priority="150">
      <formula>AND(O$9&gt;=8/24,O$9&lt;14/24)</formula>
    </cfRule>
    <cfRule type="expression" dxfId="2116" priority="151">
      <formula>O$9&lt;8/24</formula>
    </cfRule>
  </conditionalFormatting>
  <conditionalFormatting sqref="O91:O94">
    <cfRule type="expression" dxfId="2115" priority="144">
      <formula>O$9&gt;=20/24</formula>
    </cfRule>
    <cfRule type="expression" dxfId="2114" priority="145">
      <formula>AND(O$9&gt;=14/24,O$9&lt;20/24)</formula>
    </cfRule>
    <cfRule type="expression" dxfId="2113" priority="146">
      <formula>AND(O$9&gt;=8/24,O$9&lt;14/24)</formula>
    </cfRule>
    <cfRule type="expression" dxfId="2112" priority="147">
      <formula>O$9&lt;8/24</formula>
    </cfRule>
  </conditionalFormatting>
  <conditionalFormatting sqref="O95">
    <cfRule type="expression" dxfId="2111" priority="140">
      <formula>O$9&gt;=20/24</formula>
    </cfRule>
    <cfRule type="expression" dxfId="2110" priority="141">
      <formula>AND(O$9&gt;=14/24,O$9&lt;20/24)</formula>
    </cfRule>
    <cfRule type="expression" dxfId="2109" priority="142">
      <formula>AND(O$9&gt;=8/24,O$9&lt;14/24)</formula>
    </cfRule>
    <cfRule type="expression" dxfId="2108" priority="143">
      <formula>O$9&lt;8/24</formula>
    </cfRule>
  </conditionalFormatting>
  <conditionalFormatting sqref="O91">
    <cfRule type="expression" dxfId="2107" priority="136">
      <formula>O$9&gt;=20/24</formula>
    </cfRule>
    <cfRule type="expression" dxfId="2106" priority="137">
      <formula>AND(O$9&gt;=14/24,O$9&lt;20/24)</formula>
    </cfRule>
    <cfRule type="expression" dxfId="2105" priority="138">
      <formula>AND(O$9&gt;=8/24,O$9&lt;14/24)</formula>
    </cfRule>
    <cfRule type="expression" dxfId="2104" priority="139">
      <formula>O$9&lt;8/24</formula>
    </cfRule>
  </conditionalFormatting>
  <conditionalFormatting sqref="O96">
    <cfRule type="expression" dxfId="2103" priority="132">
      <formula>O$9&gt;=20/24</formula>
    </cfRule>
    <cfRule type="expression" dxfId="2102" priority="133">
      <formula>AND(O$9&gt;=14/24,O$9&lt;20/24)</formula>
    </cfRule>
    <cfRule type="expression" dxfId="2101" priority="134">
      <formula>AND(O$9&gt;=8/24,O$9&lt;14/24)</formula>
    </cfRule>
    <cfRule type="expression" dxfId="2100" priority="135">
      <formula>O$9&lt;8/24</formula>
    </cfRule>
  </conditionalFormatting>
  <conditionalFormatting sqref="O76">
    <cfRule type="expression" dxfId="2099" priority="128">
      <formula>O$9&gt;=20/24</formula>
    </cfRule>
    <cfRule type="expression" dxfId="2098" priority="129">
      <formula>AND(O$9&gt;=14/24,O$9&lt;20/24)</formula>
    </cfRule>
    <cfRule type="expression" dxfId="2097" priority="130">
      <formula>AND(O$9&gt;=8/24,O$9&lt;14/24)</formula>
    </cfRule>
    <cfRule type="expression" dxfId="2096" priority="131">
      <formula>O$9&lt;8/24</formula>
    </cfRule>
  </conditionalFormatting>
  <conditionalFormatting sqref="B77">
    <cfRule type="expression" dxfId="2095" priority="124">
      <formula>B$9&gt;=20/24</formula>
    </cfRule>
    <cfRule type="expression" dxfId="2094" priority="125">
      <formula>AND(B$9&gt;=14/24,B$9&lt;20/24)</formula>
    </cfRule>
    <cfRule type="expression" dxfId="2093" priority="126">
      <formula>AND(B$9&gt;=8/24,B$9&lt;14/24)</formula>
    </cfRule>
    <cfRule type="expression" dxfId="2092" priority="127">
      <formula>B$9&lt;8/24</formula>
    </cfRule>
  </conditionalFormatting>
  <conditionalFormatting sqref="Z82:Z88 Z77 Z71:Z72 Z65:Z69 Z79 Z75 Z50:Z53 AA50:AB52 Z11:AF11 Z17:AF28 Z37:AF40">
    <cfRule type="expression" dxfId="2091" priority="120">
      <formula>Z$9&gt;=20/24</formula>
    </cfRule>
    <cfRule type="expression" dxfId="2090" priority="121">
      <formula>AND(Z$9&gt;=14/24,Z$9&lt;20/24)</formula>
    </cfRule>
    <cfRule type="expression" dxfId="2089" priority="122">
      <formula>AND(Z$9&gt;=8/24,Z$9&lt;14/24)</formula>
    </cfRule>
    <cfRule type="expression" dxfId="2088" priority="123">
      <formula>Z$9&lt;8/24</formula>
    </cfRule>
  </conditionalFormatting>
  <conditionalFormatting sqref="Z36:AF36">
    <cfRule type="expression" dxfId="2087" priority="116">
      <formula>Z$9&gt;=20/24</formula>
    </cfRule>
    <cfRule type="expression" dxfId="2086" priority="117">
      <formula>AND(Z$9&gt;=14/24,Z$9&lt;20/24)</formula>
    </cfRule>
    <cfRule type="expression" dxfId="2085" priority="118">
      <formula>AND(Z$9&gt;=8/24,Z$9&lt;14/24)</formula>
    </cfRule>
    <cfRule type="expression" dxfId="2084" priority="119">
      <formula>Z$9&lt;8/24</formula>
    </cfRule>
  </conditionalFormatting>
  <conditionalFormatting sqref="Z54">
    <cfRule type="expression" dxfId="2083" priority="112">
      <formula>Z$9&gt;=20/24</formula>
    </cfRule>
    <cfRule type="expression" dxfId="2082" priority="113">
      <formula>AND(Z$9&gt;=14/24,Z$9&lt;20/24)</formula>
    </cfRule>
    <cfRule type="expression" dxfId="2081" priority="114">
      <formula>AND(Z$9&gt;=8/24,Z$9&lt;14/24)</formula>
    </cfRule>
    <cfRule type="expression" dxfId="2080" priority="115">
      <formula>Z$9&lt;8/24</formula>
    </cfRule>
  </conditionalFormatting>
  <conditionalFormatting sqref="Z78">
    <cfRule type="expression" dxfId="2079" priority="108">
      <formula>Z$9&gt;=20/24</formula>
    </cfRule>
    <cfRule type="expression" dxfId="2078" priority="109">
      <formula>AND(Z$9&gt;=14/24,Z$9&lt;20/24)</formula>
    </cfRule>
    <cfRule type="expression" dxfId="2077" priority="110">
      <formula>AND(Z$9&gt;=8/24,Z$9&lt;14/24)</formula>
    </cfRule>
    <cfRule type="expression" dxfId="2076" priority="111">
      <formula>Z$9&lt;8/24</formula>
    </cfRule>
  </conditionalFormatting>
  <conditionalFormatting sqref="Z81">
    <cfRule type="expression" dxfId="2075" priority="104">
      <formula>Z$9&gt;=20/24</formula>
    </cfRule>
    <cfRule type="expression" dxfId="2074" priority="105">
      <formula>AND(Z$9&gt;=14/24,Z$9&lt;20/24)</formula>
    </cfRule>
    <cfRule type="expression" dxfId="2073" priority="106">
      <formula>AND(Z$9&gt;=8/24,Z$9&lt;14/24)</formula>
    </cfRule>
    <cfRule type="expression" dxfId="2072" priority="107">
      <formula>Z$9&lt;8/24</formula>
    </cfRule>
  </conditionalFormatting>
  <conditionalFormatting sqref="Z46:AF46">
    <cfRule type="expression" dxfId="2071" priority="100">
      <formula>Z$9&gt;=20/24</formula>
    </cfRule>
    <cfRule type="expression" dxfId="2070" priority="101">
      <formula>AND(Z$9&gt;=14/24,Z$9&lt;20/24)</formula>
    </cfRule>
    <cfRule type="expression" dxfId="2069" priority="102">
      <formula>AND(Z$9&gt;=8/24,Z$9&lt;14/24)</formula>
    </cfRule>
    <cfRule type="expression" dxfId="2068" priority="103">
      <formula>Z$9&lt;8/24</formula>
    </cfRule>
  </conditionalFormatting>
  <conditionalFormatting sqref="Z34">
    <cfRule type="expression" dxfId="2067" priority="96">
      <formula>Z$9&gt;=20/24</formula>
    </cfRule>
    <cfRule type="expression" dxfId="2066" priority="97">
      <formula>AND(Z$9&gt;=14/24,Z$9&lt;20/24)</formula>
    </cfRule>
    <cfRule type="expression" dxfId="2065" priority="98">
      <formula>AND(Z$9&gt;=8/24,Z$9&lt;14/24)</formula>
    </cfRule>
    <cfRule type="expression" dxfId="2064" priority="99">
      <formula>Z$9&lt;8/24</formula>
    </cfRule>
  </conditionalFormatting>
  <conditionalFormatting sqref="Z29:AF30 Z32:AF32">
    <cfRule type="expression" dxfId="2063" priority="92">
      <formula>Z$9&gt;=20/24</formula>
    </cfRule>
    <cfRule type="expression" dxfId="2062" priority="93">
      <formula>AND(Z$9&gt;=14/24,Z$9&lt;20/24)</formula>
    </cfRule>
    <cfRule type="expression" dxfId="2061" priority="94">
      <formula>AND(Z$9&gt;=8/24,Z$9&lt;14/24)</formula>
    </cfRule>
    <cfRule type="expression" dxfId="2060" priority="95">
      <formula>Z$9&lt;8/24</formula>
    </cfRule>
  </conditionalFormatting>
  <conditionalFormatting sqref="Z42:AF45">
    <cfRule type="expression" dxfId="2059" priority="88">
      <formula>Z$9&gt;=20/24</formula>
    </cfRule>
    <cfRule type="expression" dxfId="2058" priority="89">
      <formula>AND(Z$9&gt;=14/24,Z$9&lt;20/24)</formula>
    </cfRule>
    <cfRule type="expression" dxfId="2057" priority="90">
      <formula>AND(Z$9&gt;=8/24,Z$9&lt;14/24)</formula>
    </cfRule>
    <cfRule type="expression" dxfId="2056" priority="91">
      <formula>Z$9&lt;8/24</formula>
    </cfRule>
  </conditionalFormatting>
  <conditionalFormatting sqref="Z46:AF46">
    <cfRule type="expression" dxfId="2055" priority="84">
      <formula>Z$9&gt;=20/24</formula>
    </cfRule>
    <cfRule type="expression" dxfId="2054" priority="85">
      <formula>AND(Z$9&gt;=14/24,Z$9&lt;20/24)</formula>
    </cfRule>
    <cfRule type="expression" dxfId="2053" priority="86">
      <formula>AND(Z$9&gt;=8/24,Z$9&lt;14/24)</formula>
    </cfRule>
    <cfRule type="expression" dxfId="2052" priority="87">
      <formula>Z$9&lt;8/24</formula>
    </cfRule>
  </conditionalFormatting>
  <conditionalFormatting sqref="Z47:AF47">
    <cfRule type="expression" dxfId="2051" priority="80">
      <formula>Z$9&gt;=20/24</formula>
    </cfRule>
    <cfRule type="expression" dxfId="2050" priority="81">
      <formula>AND(Z$9&gt;=14/24,Z$9&lt;20/24)</formula>
    </cfRule>
    <cfRule type="expression" dxfId="2049" priority="82">
      <formula>AND(Z$9&gt;=8/24,Z$9&lt;14/24)</formula>
    </cfRule>
    <cfRule type="expression" dxfId="2048" priority="83">
      <formula>Z$9&lt;8/24</formula>
    </cfRule>
  </conditionalFormatting>
  <conditionalFormatting sqref="Z57:Z64">
    <cfRule type="expression" dxfId="2047" priority="76">
      <formula>Z$9&gt;=20/24</formula>
    </cfRule>
    <cfRule type="expression" dxfId="2046" priority="77">
      <formula>AND(Z$9&gt;=14/24,Z$9&lt;20/24)</formula>
    </cfRule>
    <cfRule type="expression" dxfId="2045" priority="78">
      <formula>AND(Z$9&gt;=8/24,Z$9&lt;14/24)</formula>
    </cfRule>
    <cfRule type="expression" dxfId="2044" priority="79">
      <formula>Z$9&lt;8/24</formula>
    </cfRule>
  </conditionalFormatting>
  <conditionalFormatting sqref="Z91:Z94">
    <cfRule type="expression" dxfId="2043" priority="72">
      <formula>Z$9&gt;=20/24</formula>
    </cfRule>
    <cfRule type="expression" dxfId="2042" priority="73">
      <formula>AND(Z$9&gt;=14/24,Z$9&lt;20/24)</formula>
    </cfRule>
    <cfRule type="expression" dxfId="2041" priority="74">
      <formula>AND(Z$9&gt;=8/24,Z$9&lt;14/24)</formula>
    </cfRule>
    <cfRule type="expression" dxfId="2040" priority="75">
      <formula>Z$9&lt;8/24</formula>
    </cfRule>
  </conditionalFormatting>
  <conditionalFormatting sqref="Z32:Z40 Z42:Z53 AA50:AB52 Z11:AF11 Z17:AF30 AA32:AF32 AA36:AF40 AA42:AF47">
    <cfRule type="expression" dxfId="2039" priority="71">
      <formula>Z11&gt;$AG11</formula>
    </cfRule>
  </conditionalFormatting>
  <conditionalFormatting sqref="Z95">
    <cfRule type="expression" dxfId="2038" priority="67">
      <formula>Z$9&gt;=20/24</formula>
    </cfRule>
    <cfRule type="expression" dxfId="2037" priority="68">
      <formula>AND(Z$9&gt;=14/24,Z$9&lt;20/24)</formula>
    </cfRule>
    <cfRule type="expression" dxfId="2036" priority="69">
      <formula>AND(Z$9&gt;=8/24,Z$9&lt;14/24)</formula>
    </cfRule>
    <cfRule type="expression" dxfId="2035" priority="70">
      <formula>Z$9&lt;8/24</formula>
    </cfRule>
  </conditionalFormatting>
  <conditionalFormatting sqref="Z33">
    <cfRule type="expression" dxfId="2034" priority="63">
      <formula>Z$9&gt;=20/24</formula>
    </cfRule>
    <cfRule type="expression" dxfId="2033" priority="64">
      <formula>AND(Z$9&gt;=14/24,Z$9&lt;20/24)</formula>
    </cfRule>
    <cfRule type="expression" dxfId="2032" priority="65">
      <formula>AND(Z$9&gt;=8/24,Z$9&lt;14/24)</formula>
    </cfRule>
    <cfRule type="expression" dxfId="2031" priority="66">
      <formula>Z$9&lt;8/24</formula>
    </cfRule>
  </conditionalFormatting>
  <conditionalFormatting sqref="Z33">
    <cfRule type="expression" dxfId="2030" priority="59">
      <formula>Z$9&gt;=20/24</formula>
    </cfRule>
    <cfRule type="expression" dxfId="2029" priority="60">
      <formula>AND(Z$9&gt;=14/24,Z$9&lt;20/24)</formula>
    </cfRule>
    <cfRule type="expression" dxfId="2028" priority="61">
      <formula>AND(Z$9&gt;=8/24,Z$9&lt;14/24)</formula>
    </cfRule>
    <cfRule type="expression" dxfId="2027" priority="62">
      <formula>Z$9&lt;8/24</formula>
    </cfRule>
  </conditionalFormatting>
  <conditionalFormatting sqref="Z31:AF31">
    <cfRule type="expression" dxfId="2026" priority="55">
      <formula>Z$9&gt;=20/24</formula>
    </cfRule>
    <cfRule type="expression" dxfId="2025" priority="56">
      <formula>AND(Z$9&gt;=14/24,Z$9&lt;20/24)</formula>
    </cfRule>
    <cfRule type="expression" dxfId="2024" priority="57">
      <formula>AND(Z$9&gt;=8/24,Z$9&lt;14/24)</formula>
    </cfRule>
    <cfRule type="expression" dxfId="2023" priority="58">
      <formula>Z$9&lt;8/24</formula>
    </cfRule>
  </conditionalFormatting>
  <conditionalFormatting sqref="Z31:AF31">
    <cfRule type="expression" dxfId="2022" priority="54">
      <formula>Z31&gt;$AG31</formula>
    </cfRule>
  </conditionalFormatting>
  <conditionalFormatting sqref="Z80">
    <cfRule type="expression" dxfId="2021" priority="50">
      <formula>Z$9&gt;=20/24</formula>
    </cfRule>
    <cfRule type="expression" dxfId="2020" priority="51">
      <formula>AND(Z$9&gt;=14/24,Z$9&lt;20/24)</formula>
    </cfRule>
    <cfRule type="expression" dxfId="2019" priority="52">
      <formula>AND(Z$9&gt;=8/24,Z$9&lt;14/24)</formula>
    </cfRule>
    <cfRule type="expression" dxfId="2018" priority="53">
      <formula>Z$9&lt;8/24</formula>
    </cfRule>
  </conditionalFormatting>
  <conditionalFormatting sqref="Z41:AF41">
    <cfRule type="expression" dxfId="2017" priority="46">
      <formula>Z$9&gt;=20/24</formula>
    </cfRule>
    <cfRule type="expression" dxfId="2016" priority="47">
      <formula>AND(Z$9&gt;=14/24,Z$9&lt;20/24)</formula>
    </cfRule>
    <cfRule type="expression" dxfId="2015" priority="48">
      <formula>AND(Z$9&gt;=8/24,Z$9&lt;14/24)</formula>
    </cfRule>
    <cfRule type="expression" dxfId="2014" priority="49">
      <formula>Z$9&lt;8/24</formula>
    </cfRule>
  </conditionalFormatting>
  <conditionalFormatting sqref="Z41:AF41">
    <cfRule type="expression" dxfId="2013" priority="45">
      <formula>Z41&gt;$AG41</formula>
    </cfRule>
  </conditionalFormatting>
  <conditionalFormatting sqref="Z70">
    <cfRule type="expression" dxfId="2012" priority="41">
      <formula>Z$9&gt;=20/24</formula>
    </cfRule>
    <cfRule type="expression" dxfId="2011" priority="42">
      <formula>AND(Z$9&gt;=14/24,Z$9&lt;20/24)</formula>
    </cfRule>
    <cfRule type="expression" dxfId="2010" priority="43">
      <formula>AND(Z$9&gt;=8/24,Z$9&lt;14/24)</formula>
    </cfRule>
    <cfRule type="expression" dxfId="2009" priority="44">
      <formula>Z$9&lt;8/24</formula>
    </cfRule>
  </conditionalFormatting>
  <conditionalFormatting sqref="Z96">
    <cfRule type="expression" dxfId="2008" priority="37">
      <formula>Z$9&gt;=20/24</formula>
    </cfRule>
    <cfRule type="expression" dxfId="2007" priority="38">
      <formula>AND(Z$9&gt;=14/24,Z$9&lt;20/24)</formula>
    </cfRule>
    <cfRule type="expression" dxfId="2006" priority="39">
      <formula>AND(Z$9&gt;=8/24,Z$9&lt;14/24)</formula>
    </cfRule>
    <cfRule type="expression" dxfId="2005" priority="40">
      <formula>Z$9&lt;8/24</formula>
    </cfRule>
  </conditionalFormatting>
  <conditionalFormatting sqref="Z12:AF15">
    <cfRule type="expression" dxfId="2004" priority="33">
      <formula>Z$9&gt;=20/24</formula>
    </cfRule>
    <cfRule type="expression" dxfId="2003" priority="34">
      <formula>AND(Z$9&gt;=14/24,Z$9&lt;20/24)</formula>
    </cfRule>
    <cfRule type="expression" dxfId="2002" priority="35">
      <formula>AND(Z$9&gt;=8/24,Z$9&lt;14/24)</formula>
    </cfRule>
    <cfRule type="expression" dxfId="2001" priority="36">
      <formula>Z$9&lt;8/24</formula>
    </cfRule>
  </conditionalFormatting>
  <conditionalFormatting sqref="Z16:AF16">
    <cfRule type="expression" dxfId="2000" priority="29">
      <formula>Z$9&gt;=20/24</formula>
    </cfRule>
    <cfRule type="expression" dxfId="1999" priority="30">
      <formula>AND(Z$9&gt;=14/24,Z$9&lt;20/24)</formula>
    </cfRule>
    <cfRule type="expression" dxfId="1998" priority="31">
      <formula>AND(Z$9&gt;=8/24,Z$9&lt;14/24)</formula>
    </cfRule>
    <cfRule type="expression" dxfId="1997" priority="32">
      <formula>Z$9&lt;8/24</formula>
    </cfRule>
  </conditionalFormatting>
  <conditionalFormatting sqref="Z12:AF12">
    <cfRule type="expression" dxfId="1996" priority="25">
      <formula>Z$9&gt;=20/24</formula>
    </cfRule>
    <cfRule type="expression" dxfId="1995" priority="26">
      <formula>AND(Z$9&gt;=14/24,Z$9&lt;20/24)</formula>
    </cfRule>
    <cfRule type="expression" dxfId="1994" priority="27">
      <formula>AND(Z$9&gt;=8/24,Z$9&lt;14/24)</formula>
    </cfRule>
    <cfRule type="expression" dxfId="1993" priority="28">
      <formula>Z$9&lt;8/24</formula>
    </cfRule>
  </conditionalFormatting>
  <conditionalFormatting sqref="Z73:Z74">
    <cfRule type="expression" dxfId="1992" priority="21">
      <formula>Z$9&gt;=20/24</formula>
    </cfRule>
    <cfRule type="expression" dxfId="1991" priority="22">
      <formula>AND(Z$9&gt;=14/24,Z$9&lt;20/24)</formula>
    </cfRule>
    <cfRule type="expression" dxfId="1990" priority="23">
      <formula>AND(Z$9&gt;=8/24,Z$9&lt;14/24)</formula>
    </cfRule>
    <cfRule type="expression" dxfId="1989" priority="24">
      <formula>Z$9&lt;8/24</formula>
    </cfRule>
  </conditionalFormatting>
  <conditionalFormatting sqref="Z76">
    <cfRule type="expression" dxfId="1988" priority="17">
      <formula>Z$9&gt;=20/24</formula>
    </cfRule>
    <cfRule type="expression" dxfId="1987" priority="18">
      <formula>AND(Z$9&gt;=14/24,Z$9&lt;20/24)</formula>
    </cfRule>
    <cfRule type="expression" dxfId="1986" priority="19">
      <formula>AND(Z$9&gt;=8/24,Z$9&lt;14/24)</formula>
    </cfRule>
    <cfRule type="expression" dxfId="1985" priority="20">
      <formula>Z$9&lt;8/24</formula>
    </cfRule>
  </conditionalFormatting>
  <conditionalFormatting sqref="AB91:AB94">
    <cfRule type="expression" dxfId="1984" priority="13">
      <formula>AB$9&gt;=20/24</formula>
    </cfRule>
    <cfRule type="expression" dxfId="1983" priority="14">
      <formula>AND(AB$9&gt;=14/24,AB$9&lt;20/24)</formula>
    </cfRule>
    <cfRule type="expression" dxfId="1982" priority="15">
      <formula>AND(AB$9&gt;=8/24,AB$9&lt;14/24)</formula>
    </cfRule>
    <cfRule type="expression" dxfId="1981" priority="16">
      <formula>AB$9&lt;8/24</formula>
    </cfRule>
  </conditionalFormatting>
  <conditionalFormatting sqref="AB95">
    <cfRule type="expression" dxfId="1980" priority="9">
      <formula>AB$9&gt;=20/24</formula>
    </cfRule>
    <cfRule type="expression" dxfId="1979" priority="10">
      <formula>AND(AB$9&gt;=14/24,AB$9&lt;20/24)</formula>
    </cfRule>
    <cfRule type="expression" dxfId="1978" priority="11">
      <formula>AND(AB$9&gt;=8/24,AB$9&lt;14/24)</formula>
    </cfRule>
    <cfRule type="expression" dxfId="1977" priority="12">
      <formula>AB$9&lt;8/24</formula>
    </cfRule>
  </conditionalFormatting>
  <conditionalFormatting sqref="AB91">
    <cfRule type="expression" dxfId="1976" priority="5">
      <formula>AB$9&gt;=20/24</formula>
    </cfRule>
    <cfRule type="expression" dxfId="1975" priority="6">
      <formula>AND(AB$9&gt;=14/24,AB$9&lt;20/24)</formula>
    </cfRule>
    <cfRule type="expression" dxfId="1974" priority="7">
      <formula>AND(AB$9&gt;=8/24,AB$9&lt;14/24)</formula>
    </cfRule>
    <cfRule type="expression" dxfId="1973" priority="8">
      <formula>AB$9&lt;8/24</formula>
    </cfRule>
  </conditionalFormatting>
  <conditionalFormatting sqref="AB96">
    <cfRule type="expression" dxfId="1972" priority="1">
      <formula>AB$9&gt;=20/24</formula>
    </cfRule>
    <cfRule type="expression" dxfId="1971" priority="2">
      <formula>AND(AB$9&gt;=14/24,AB$9&lt;20/24)</formula>
    </cfRule>
    <cfRule type="expression" dxfId="1970" priority="3">
      <formula>AND(AB$9&gt;=8/24,AB$9&lt;14/24)</formula>
    </cfRule>
    <cfRule type="expression" dxfId="1969" priority="4">
      <formula>AB$9&lt;8/24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8"/>
  <sheetViews>
    <sheetView zoomScale="90" zoomScaleNormal="90" workbookViewId="0">
      <pane xSplit="1" ySplit="10" topLeftCell="B23" activePane="bottomRight" state="frozen"/>
      <selection activeCell="AF88" sqref="AF88"/>
      <selection pane="topRight" activeCell="AF88" sqref="AF88"/>
      <selection pane="bottomLeft" activeCell="AF88" sqref="AF88"/>
      <selection pane="bottomRight" activeCell="S45" sqref="S4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 t="s">
        <v>1</v>
      </c>
      <c r="AH1" s="188"/>
      <c r="AI1" s="188"/>
      <c r="AL1" s="2"/>
      <c r="AM1" s="3"/>
    </row>
    <row r="2" spans="1:88" ht="20.25" x14ac:dyDescent="0.25">
      <c r="A2" s="4"/>
      <c r="B2" s="189" t="s">
        <v>2</v>
      </c>
      <c r="C2" s="5"/>
      <c r="D2" s="191" t="s">
        <v>3</v>
      </c>
      <c r="E2" s="5"/>
      <c r="F2" s="191" t="s">
        <v>4</v>
      </c>
      <c r="G2" s="5"/>
      <c r="H2" s="191" t="s">
        <v>5</v>
      </c>
      <c r="I2" s="6"/>
      <c r="J2" s="19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0"/>
      <c r="C3" s="18"/>
      <c r="D3" s="192"/>
      <c r="E3" s="18"/>
      <c r="F3" s="192"/>
      <c r="G3" s="18"/>
      <c r="H3" s="192"/>
      <c r="I3" s="19"/>
      <c r="J3" s="19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3" t="s">
        <v>212</v>
      </c>
      <c r="B4" s="194" t="str">
        <f ca="1">"2078/"&amp;"04/"&amp;INT(MID(CELL("filename",D6),FIND("]",CELL("filename",D6))+1,200))</f>
        <v>2078/04/29</v>
      </c>
      <c r="C4" s="194"/>
      <c r="D4" s="194"/>
      <c r="E4" s="195" t="str">
        <f ca="1">IFERROR([1]!DateBStoAD(B4),"")</f>
        <v/>
      </c>
      <c r="F4" s="196"/>
      <c r="G4" s="196"/>
      <c r="H4" s="196" t="str">
        <f ca="1">TEXT(E4,"dddd")</f>
        <v/>
      </c>
      <c r="I4" s="196"/>
      <c r="J4" s="29"/>
      <c r="K4" t="str">
        <f>"Total Peak Supply(Inclusive of Export) ("&amp;ROUND(B213,0)&amp;" MW)"&amp;"    IPP   = "&amp;ROUND(B208,0)&amp;" MW     NEA RoR = "&amp;ROUND(B209,0)&amp;" MWImport   = "&amp;ROUND(B211,0)&amp;" MW      KL1+KL2+K3 = "&amp;ROUND(B210,0) &amp;" MW    EXPORT = "&amp;ROUND(B212,0)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34.799999999999997</v>
      </c>
      <c r="C5" s="32">
        <f t="shared" ref="C5:AF5" si="0">C65</f>
        <v>-31.700000000000003</v>
      </c>
      <c r="D5" s="32">
        <f t="shared" si="0"/>
        <v>-22.9</v>
      </c>
      <c r="E5" s="32">
        <f t="shared" si="0"/>
        <v>-32.299999999999997</v>
      </c>
      <c r="F5" s="32">
        <f t="shared" si="0"/>
        <v>-72.5</v>
      </c>
      <c r="G5" s="32">
        <f t="shared" si="0"/>
        <v>-78.5</v>
      </c>
      <c r="H5" s="32">
        <f t="shared" si="0"/>
        <v>-81.8</v>
      </c>
      <c r="I5" s="32">
        <f t="shared" si="0"/>
        <v>-45.7</v>
      </c>
      <c r="J5" s="32">
        <f t="shared" si="0"/>
        <v>-50.8</v>
      </c>
      <c r="K5" s="32">
        <f t="shared" si="0"/>
        <v>-26.6</v>
      </c>
      <c r="L5" s="32">
        <f t="shared" si="0"/>
        <v>-3</v>
      </c>
      <c r="M5" s="32">
        <f t="shared" si="0"/>
        <v>5.4</v>
      </c>
      <c r="N5" s="32">
        <f t="shared" si="0"/>
        <v>0</v>
      </c>
      <c r="O5" s="32">
        <f t="shared" si="0"/>
        <v>10.1</v>
      </c>
      <c r="P5" s="32">
        <f t="shared" si="0"/>
        <v>31.699999999999996</v>
      </c>
      <c r="Q5" s="32">
        <f t="shared" si="0"/>
        <v>21.4</v>
      </c>
      <c r="R5" s="32">
        <f t="shared" si="0"/>
        <v>0</v>
      </c>
      <c r="S5" s="32">
        <f t="shared" si="0"/>
        <v>5.8000000000000007</v>
      </c>
      <c r="T5" s="32">
        <f t="shared" si="0"/>
        <v>8.7000000000000011</v>
      </c>
      <c r="U5" s="32">
        <f t="shared" si="0"/>
        <v>-47.6</v>
      </c>
      <c r="V5" s="32">
        <f t="shared" si="0"/>
        <v>-21.299999999999997</v>
      </c>
      <c r="W5" s="32">
        <f t="shared" si="0"/>
        <v>0.69999999999999929</v>
      </c>
      <c r="X5" s="32">
        <f t="shared" si="0"/>
        <v>-3.6999999999999993</v>
      </c>
      <c r="Y5" s="32">
        <f t="shared" si="0"/>
        <v>-7.1999999999999993</v>
      </c>
      <c r="Z5" s="32">
        <f t="shared" si="0"/>
        <v>6.5999999999999979</v>
      </c>
      <c r="AA5" s="32">
        <f t="shared" si="0"/>
        <v>-23.1</v>
      </c>
      <c r="AB5" s="32">
        <f t="shared" si="0"/>
        <v>-34.5</v>
      </c>
      <c r="AC5" s="32">
        <f t="shared" si="0"/>
        <v>-9.6</v>
      </c>
      <c r="AD5" s="32">
        <f t="shared" si="0"/>
        <v>0</v>
      </c>
      <c r="AE5" s="32">
        <f t="shared" si="0"/>
        <v>-10</v>
      </c>
      <c r="AF5" s="32">
        <f t="shared" si="0"/>
        <v>-14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2"/>
      <c r="E6" s="172"/>
      <c r="F6" s="172"/>
      <c r="G6" s="172"/>
      <c r="H6" s="172"/>
      <c r="I6" s="172"/>
      <c r="J6" s="29"/>
      <c r="K6" t="str">
        <f>"Evening Peak "&amp;ROUND(B213,0)&amp;"MW at "&amp;TRUNC(B214*24,0)&amp;":"&amp;ROUND((B214*24-TRUNC(B214*24,0))*60,0)&amp;"hr at "&amp;ROUND(B215,1)&amp;"Hz     "&amp;A205&amp;" "&amp;ROUND(B205,0)&amp;"MW at "&amp;TRUNC(C205*24,0)&amp;":"&amp;ROUND((C205*24-TRUNC(C205*24,0))*6,0)&amp;"0hr"</f>
        <v>Evening Peak 0MW at 0:0hr at 0Hz     Morning Peak 1285MW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Load=1067</v>
      </c>
      <c r="B7" s="35">
        <f t="shared" ref="B7:AF7" si="1">B72</f>
        <v>1260.04</v>
      </c>
      <c r="C7" s="35">
        <f t="shared" si="1"/>
        <v>1194.4399999999998</v>
      </c>
      <c r="D7" s="35">
        <f t="shared" si="1"/>
        <v>1164.44</v>
      </c>
      <c r="E7" s="35">
        <f t="shared" si="1"/>
        <v>1139.1399999999999</v>
      </c>
      <c r="F7" s="35">
        <f t="shared" si="1"/>
        <v>1078.24</v>
      </c>
      <c r="G7" s="35">
        <f t="shared" si="1"/>
        <v>1070.8399999999999</v>
      </c>
      <c r="H7" s="35">
        <f t="shared" si="1"/>
        <v>1067.44</v>
      </c>
      <c r="I7" s="35">
        <f t="shared" si="1"/>
        <v>1093.54</v>
      </c>
      <c r="J7" s="35">
        <f t="shared" si="1"/>
        <v>1130.94</v>
      </c>
      <c r="K7" s="35">
        <f t="shared" si="1"/>
        <v>1155.1399999999999</v>
      </c>
      <c r="L7" s="35">
        <f>L72</f>
        <v>1230.3400000000001</v>
      </c>
      <c r="M7" s="35">
        <f t="shared" si="1"/>
        <v>1284.74</v>
      </c>
      <c r="N7" s="35">
        <f t="shared" si="1"/>
        <v>1305.54</v>
      </c>
      <c r="O7" s="35">
        <f t="shared" si="1"/>
        <v>1329.74</v>
      </c>
      <c r="P7" s="35">
        <f t="shared" si="1"/>
        <v>1354.1399999999999</v>
      </c>
      <c r="Q7" s="35">
        <f t="shared" si="1"/>
        <v>1340.3400000000001</v>
      </c>
      <c r="R7" s="35">
        <f t="shared" si="1"/>
        <v>1342.54</v>
      </c>
      <c r="S7" s="35">
        <f t="shared" si="1"/>
        <v>1333.94</v>
      </c>
      <c r="T7" s="35">
        <f t="shared" si="1"/>
        <v>1297.44</v>
      </c>
      <c r="U7" s="35">
        <f t="shared" si="1"/>
        <v>1222.2400000000002</v>
      </c>
      <c r="V7" s="35">
        <f t="shared" si="1"/>
        <v>1243.1400000000001</v>
      </c>
      <c r="W7" s="35">
        <f t="shared" si="1"/>
        <v>1234.74</v>
      </c>
      <c r="X7" s="35">
        <f t="shared" si="1"/>
        <v>1373.3400000000001</v>
      </c>
      <c r="Y7" s="35">
        <f t="shared" si="1"/>
        <v>1394.8400000000001</v>
      </c>
      <c r="Z7" s="35">
        <f t="shared" si="1"/>
        <v>1392.3400000000001</v>
      </c>
      <c r="AA7" s="35">
        <f t="shared" si="1"/>
        <v>1368.3400000000001</v>
      </c>
      <c r="AB7" s="35">
        <f t="shared" si="1"/>
        <v>1342.3400000000001</v>
      </c>
      <c r="AC7" s="35">
        <f t="shared" si="1"/>
        <v>1341.74</v>
      </c>
      <c r="AD7" s="35">
        <f t="shared" si="1"/>
        <v>1246.44</v>
      </c>
      <c r="AE7" s="35">
        <f t="shared" si="1"/>
        <v>1172.8399999999999</v>
      </c>
      <c r="AF7" s="35">
        <f t="shared" si="1"/>
        <v>1168.1399999999999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197" t="s">
        <v>13</v>
      </c>
      <c r="C8" s="198"/>
      <c r="D8" s="198"/>
      <c r="E8" s="198"/>
      <c r="F8" s="198"/>
      <c r="G8" s="198"/>
      <c r="H8" s="198"/>
      <c r="I8" s="198"/>
      <c r="J8" s="198"/>
      <c r="K8" s="199"/>
      <c r="L8" s="200" t="s">
        <v>14</v>
      </c>
      <c r="M8" s="201"/>
      <c r="N8" s="201"/>
      <c r="O8" s="201"/>
      <c r="P8" s="201"/>
      <c r="Q8" s="201"/>
      <c r="R8" s="200" t="s">
        <v>15</v>
      </c>
      <c r="S8" s="201"/>
      <c r="T8" s="201"/>
      <c r="U8" s="201"/>
      <c r="V8" s="201"/>
      <c r="W8" s="201"/>
      <c r="X8" s="201"/>
      <c r="Y8" s="201"/>
      <c r="Z8" s="201"/>
      <c r="AA8" s="204" t="s">
        <v>16</v>
      </c>
      <c r="AB8" s="205"/>
      <c r="AC8" s="205"/>
      <c r="AD8" s="205"/>
      <c r="AE8" s="205"/>
      <c r="AF8" s="206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17</v>
      </c>
      <c r="B9" s="209">
        <v>4.1666666666666664E-2</v>
      </c>
      <c r="C9" s="209">
        <v>8.3333333333333301E-2</v>
      </c>
      <c r="D9" s="209">
        <v>0.125</v>
      </c>
      <c r="E9" s="209">
        <v>0.16666666666666699</v>
      </c>
      <c r="F9" s="209">
        <v>0.20833333333333301</v>
      </c>
      <c r="G9" s="209">
        <v>0.22916666666666666</v>
      </c>
      <c r="H9" s="209">
        <v>0.25</v>
      </c>
      <c r="I9" s="209">
        <v>0.27083333333333331</v>
      </c>
      <c r="J9" s="209">
        <v>0.29166666666666669</v>
      </c>
      <c r="K9" s="209">
        <v>0.3125</v>
      </c>
      <c r="L9" s="202">
        <v>0.33333333333333331</v>
      </c>
      <c r="M9" s="202">
        <v>0.375</v>
      </c>
      <c r="N9" s="202">
        <v>0.41666666666666702</v>
      </c>
      <c r="O9" s="202">
        <v>0.45833333333333298</v>
      </c>
      <c r="P9" s="202">
        <v>0.5</v>
      </c>
      <c r="Q9" s="202">
        <v>0.54166666666666696</v>
      </c>
      <c r="R9" s="202">
        <v>0.58333333333333304</v>
      </c>
      <c r="S9" s="202">
        <v>0.625</v>
      </c>
      <c r="T9" s="202">
        <v>0.66666666666666696</v>
      </c>
      <c r="U9" s="202">
        <v>0.70833333333333304</v>
      </c>
      <c r="V9" s="202">
        <v>0.72916666666666663</v>
      </c>
      <c r="W9" s="202">
        <v>0.75</v>
      </c>
      <c r="X9" s="202">
        <v>0.77083333333333337</v>
      </c>
      <c r="Y9" s="202">
        <v>0.79166666666666663</v>
      </c>
      <c r="Z9" s="202">
        <v>0.8125</v>
      </c>
      <c r="AA9" s="209">
        <v>0.83333333333333337</v>
      </c>
      <c r="AB9" s="209">
        <v>0.85416666666666663</v>
      </c>
      <c r="AC9" s="209">
        <v>0.875</v>
      </c>
      <c r="AD9" s="209">
        <v>0.91666666666666696</v>
      </c>
      <c r="AE9" s="209">
        <v>0.95833333333333304</v>
      </c>
      <c r="AF9" s="209">
        <v>1</v>
      </c>
      <c r="AG9" s="210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12"/>
      <c r="S10" s="212"/>
      <c r="T10" s="212"/>
      <c r="U10" s="212"/>
      <c r="V10" s="212"/>
      <c r="W10" s="212"/>
      <c r="X10" s="212"/>
      <c r="Y10" s="212"/>
      <c r="Z10" s="212"/>
      <c r="AA10" s="203"/>
      <c r="AB10" s="203"/>
      <c r="AC10" s="203"/>
      <c r="AD10" s="203"/>
      <c r="AE10" s="203"/>
      <c r="AF10" s="203"/>
      <c r="AG10" s="211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Bot="1" x14ac:dyDescent="0.3">
      <c r="A11" s="46" t="s">
        <v>191</v>
      </c>
      <c r="B11" s="67">
        <v>225.4</v>
      </c>
      <c r="C11" s="67">
        <v>226.3</v>
      </c>
      <c r="D11" s="47">
        <v>200</v>
      </c>
      <c r="E11" s="47">
        <v>210</v>
      </c>
      <c r="F11" s="47">
        <v>190</v>
      </c>
      <c r="G11" s="47">
        <v>190</v>
      </c>
      <c r="H11" s="47">
        <v>190</v>
      </c>
      <c r="I11" s="47">
        <v>180</v>
      </c>
      <c r="J11" s="47">
        <v>222.5</v>
      </c>
      <c r="K11" s="47">
        <v>222.5</v>
      </c>
      <c r="L11" s="48">
        <v>250</v>
      </c>
      <c r="M11" s="48">
        <v>280</v>
      </c>
      <c r="N11" s="48">
        <v>280</v>
      </c>
      <c r="O11" s="48">
        <v>300</v>
      </c>
      <c r="P11" s="48">
        <v>304</v>
      </c>
      <c r="Q11" s="48">
        <v>300</v>
      </c>
      <c r="R11" s="49">
        <v>301.8</v>
      </c>
      <c r="S11" s="49">
        <v>304</v>
      </c>
      <c r="T11" s="49">
        <v>305</v>
      </c>
      <c r="U11" s="49">
        <v>285</v>
      </c>
      <c r="V11" s="49">
        <v>285</v>
      </c>
      <c r="W11" s="49">
        <v>248.5</v>
      </c>
      <c r="X11" s="49">
        <v>328.3</v>
      </c>
      <c r="Y11" s="49">
        <v>327</v>
      </c>
      <c r="Z11" s="49">
        <v>330</v>
      </c>
      <c r="AA11" s="49">
        <v>330</v>
      </c>
      <c r="AB11" s="49">
        <v>330</v>
      </c>
      <c r="AC11" s="49">
        <v>330</v>
      </c>
      <c r="AD11" s="49">
        <v>265</v>
      </c>
      <c r="AE11" s="47">
        <v>200</v>
      </c>
      <c r="AF11" s="47">
        <v>200</v>
      </c>
      <c r="AG11" s="50">
        <v>456</v>
      </c>
      <c r="AH11" s="51">
        <f>MAX(B11:AF11)</f>
        <v>330</v>
      </c>
      <c r="AI11" s="52">
        <f>MIN(B11:AF11)</f>
        <v>180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192</v>
      </c>
      <c r="B12" s="184">
        <v>60</v>
      </c>
      <c r="C12" s="184">
        <v>60</v>
      </c>
      <c r="D12" s="184">
        <v>60</v>
      </c>
      <c r="E12" s="184">
        <v>60</v>
      </c>
      <c r="F12" s="184">
        <v>60</v>
      </c>
      <c r="G12" s="184">
        <v>60</v>
      </c>
      <c r="H12" s="184">
        <v>60</v>
      </c>
      <c r="I12" s="184">
        <v>60</v>
      </c>
      <c r="J12" s="184">
        <v>60</v>
      </c>
      <c r="K12" s="184">
        <v>60</v>
      </c>
      <c r="L12" s="47">
        <v>60</v>
      </c>
      <c r="M12" s="47">
        <v>60</v>
      </c>
      <c r="N12" s="47">
        <v>60</v>
      </c>
      <c r="O12" s="47">
        <v>60</v>
      </c>
      <c r="P12" s="47">
        <v>60</v>
      </c>
      <c r="Q12" s="48">
        <v>60</v>
      </c>
      <c r="R12" s="48">
        <v>60</v>
      </c>
      <c r="S12" s="48">
        <v>60</v>
      </c>
      <c r="T12" s="48">
        <v>60</v>
      </c>
      <c r="U12" s="48">
        <v>60</v>
      </c>
      <c r="V12" s="48">
        <v>60</v>
      </c>
      <c r="W12" s="48">
        <v>60</v>
      </c>
      <c r="X12" s="48">
        <v>60</v>
      </c>
      <c r="Y12" s="48">
        <v>60</v>
      </c>
      <c r="Z12" s="48">
        <v>60</v>
      </c>
      <c r="AA12" s="48">
        <v>60</v>
      </c>
      <c r="AB12" s="48">
        <v>60</v>
      </c>
      <c r="AC12" s="48">
        <v>60</v>
      </c>
      <c r="AD12" s="48">
        <v>60</v>
      </c>
      <c r="AE12" s="48">
        <v>60</v>
      </c>
      <c r="AF12" s="48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193</v>
      </c>
      <c r="B13" s="185">
        <v>0</v>
      </c>
      <c r="C13" s="185">
        <v>0</v>
      </c>
      <c r="D13" s="185">
        <v>0</v>
      </c>
      <c r="E13" s="185">
        <v>0</v>
      </c>
      <c r="F13" s="185">
        <v>0</v>
      </c>
      <c r="G13" s="185">
        <v>0</v>
      </c>
      <c r="H13" s="185">
        <v>0</v>
      </c>
      <c r="I13" s="185">
        <v>0</v>
      </c>
      <c r="J13" s="185">
        <v>0</v>
      </c>
      <c r="K13" s="185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80">
        <v>0</v>
      </c>
      <c r="S13" s="80">
        <v>0</v>
      </c>
      <c r="T13" s="80">
        <v>0</v>
      </c>
      <c r="U13" s="80">
        <v>0</v>
      </c>
      <c r="V13" s="80">
        <v>0</v>
      </c>
      <c r="W13" s="80">
        <v>0</v>
      </c>
      <c r="X13" s="80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194</v>
      </c>
      <c r="B14" s="80">
        <v>45.9</v>
      </c>
      <c r="C14" s="80">
        <v>45.9</v>
      </c>
      <c r="D14" s="80">
        <v>45.9</v>
      </c>
      <c r="E14" s="80">
        <v>45.9</v>
      </c>
      <c r="F14" s="80">
        <v>45.9</v>
      </c>
      <c r="G14" s="80">
        <v>45.9</v>
      </c>
      <c r="H14" s="80">
        <v>45.9</v>
      </c>
      <c r="I14" s="80">
        <v>45.9</v>
      </c>
      <c r="J14" s="80">
        <v>45.9</v>
      </c>
      <c r="K14" s="80">
        <v>45.9</v>
      </c>
      <c r="L14" s="48">
        <v>45.6</v>
      </c>
      <c r="M14" s="48">
        <v>45.9</v>
      </c>
      <c r="N14" s="48">
        <v>45.6</v>
      </c>
      <c r="O14" s="48">
        <v>45.9</v>
      </c>
      <c r="P14" s="48">
        <v>45.9</v>
      </c>
      <c r="Q14" s="48">
        <v>45.9</v>
      </c>
      <c r="R14" s="80">
        <v>46</v>
      </c>
      <c r="S14" s="80">
        <v>45.8</v>
      </c>
      <c r="T14" s="80">
        <v>45.8</v>
      </c>
      <c r="U14" s="80">
        <v>45.8</v>
      </c>
      <c r="V14" s="80">
        <v>45.8</v>
      </c>
      <c r="W14" s="80">
        <v>45.8</v>
      </c>
      <c r="X14" s="80">
        <v>45.9</v>
      </c>
      <c r="Y14" s="48">
        <v>46</v>
      </c>
      <c r="Z14" s="48">
        <v>45.9</v>
      </c>
      <c r="AA14" s="48">
        <v>45.9</v>
      </c>
      <c r="AB14" s="48">
        <v>45.9</v>
      </c>
      <c r="AC14" s="48">
        <v>45.9</v>
      </c>
      <c r="AD14" s="48">
        <v>45.9</v>
      </c>
      <c r="AE14" s="48">
        <v>45.9</v>
      </c>
      <c r="AF14" s="48">
        <v>45.9</v>
      </c>
      <c r="AG14" s="56">
        <v>50</v>
      </c>
      <c r="AH14" s="51">
        <f t="shared" si="2"/>
        <v>46</v>
      </c>
      <c r="AI14" s="52">
        <f t="shared" si="3"/>
        <v>45.6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195</v>
      </c>
      <c r="B15" s="82">
        <v>0</v>
      </c>
      <c r="C15" s="82">
        <v>0</v>
      </c>
      <c r="D15" s="82">
        <v>0</v>
      </c>
      <c r="E15" s="82">
        <v>0</v>
      </c>
      <c r="F15" s="80">
        <v>0</v>
      </c>
      <c r="G15" s="80">
        <v>0</v>
      </c>
      <c r="H15" s="80">
        <v>0</v>
      </c>
      <c r="I15" s="80">
        <v>0</v>
      </c>
      <c r="J15" s="80">
        <v>0</v>
      </c>
      <c r="K15" s="80">
        <v>0</v>
      </c>
      <c r="L15" s="48">
        <v>0</v>
      </c>
      <c r="M15" s="48">
        <v>0</v>
      </c>
      <c r="N15" s="48">
        <v>0</v>
      </c>
      <c r="O15" s="48">
        <v>0</v>
      </c>
      <c r="P15" s="48">
        <v>0</v>
      </c>
      <c r="Q15" s="48">
        <v>0</v>
      </c>
      <c r="R15" s="82">
        <v>0</v>
      </c>
      <c r="S15" s="82">
        <v>0</v>
      </c>
      <c r="T15" s="82">
        <v>0</v>
      </c>
      <c r="U15" s="82">
        <v>0</v>
      </c>
      <c r="V15" s="82">
        <v>0</v>
      </c>
      <c r="W15" s="82">
        <v>0</v>
      </c>
      <c r="X15" s="82">
        <v>0</v>
      </c>
      <c r="Y15" s="48">
        <v>0</v>
      </c>
      <c r="Z15" s="48">
        <v>0</v>
      </c>
      <c r="AA15" s="48">
        <v>0</v>
      </c>
      <c r="AB15" s="48">
        <v>0</v>
      </c>
      <c r="AC15" s="48">
        <v>0</v>
      </c>
      <c r="AD15" s="48">
        <v>0</v>
      </c>
      <c r="AE15" s="48">
        <v>0</v>
      </c>
      <c r="AF15" s="48">
        <v>0</v>
      </c>
      <c r="AG15" s="168">
        <v>45</v>
      </c>
      <c r="AH15" s="51">
        <f t="shared" si="2"/>
        <v>0</v>
      </c>
      <c r="AI15" s="52">
        <f t="shared" si="3"/>
        <v>0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196</v>
      </c>
      <c r="B16" s="82">
        <v>25</v>
      </c>
      <c r="C16" s="82">
        <v>25</v>
      </c>
      <c r="D16" s="82">
        <v>21</v>
      </c>
      <c r="E16" s="82">
        <v>23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82">
        <v>25</v>
      </c>
      <c r="S16" s="82">
        <v>25</v>
      </c>
      <c r="T16" s="82">
        <v>25</v>
      </c>
      <c r="U16" s="82">
        <v>25</v>
      </c>
      <c r="V16" s="82">
        <v>25</v>
      </c>
      <c r="W16" s="82">
        <v>25</v>
      </c>
      <c r="X16" s="82">
        <v>25</v>
      </c>
      <c r="Y16" s="48">
        <v>25</v>
      </c>
      <c r="Z16" s="48">
        <v>25</v>
      </c>
      <c r="AA16" s="48">
        <v>25</v>
      </c>
      <c r="AB16" s="48">
        <v>25</v>
      </c>
      <c r="AC16" s="48">
        <v>25</v>
      </c>
      <c r="AD16" s="48">
        <v>25</v>
      </c>
      <c r="AE16" s="48">
        <v>25</v>
      </c>
      <c r="AF16" s="48">
        <v>25</v>
      </c>
      <c r="AG16" s="168">
        <v>42</v>
      </c>
      <c r="AH16" s="51">
        <f t="shared" si="2"/>
        <v>25</v>
      </c>
      <c r="AI16" s="52">
        <f t="shared" si="3"/>
        <v>21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197</v>
      </c>
      <c r="B17" s="67">
        <v>25</v>
      </c>
      <c r="C17" s="67">
        <v>25</v>
      </c>
      <c r="D17" s="67">
        <v>25</v>
      </c>
      <c r="E17" s="67">
        <v>25</v>
      </c>
      <c r="F17" s="67">
        <v>25</v>
      </c>
      <c r="G17" s="67">
        <v>25</v>
      </c>
      <c r="H17" s="67">
        <v>25</v>
      </c>
      <c r="I17" s="67">
        <v>25</v>
      </c>
      <c r="J17" s="67">
        <v>25</v>
      </c>
      <c r="K17" s="67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82">
        <v>25</v>
      </c>
      <c r="S17" s="82">
        <v>12.5</v>
      </c>
      <c r="T17" s="82">
        <v>12.5</v>
      </c>
      <c r="U17" s="82">
        <v>12.5</v>
      </c>
      <c r="V17" s="82">
        <v>25</v>
      </c>
      <c r="W17" s="82">
        <v>25</v>
      </c>
      <c r="X17" s="82">
        <v>25</v>
      </c>
      <c r="Y17" s="48">
        <v>25</v>
      </c>
      <c r="Z17" s="48">
        <v>25</v>
      </c>
      <c r="AA17" s="48">
        <v>25</v>
      </c>
      <c r="AB17" s="48">
        <v>25</v>
      </c>
      <c r="AC17" s="48">
        <v>25</v>
      </c>
      <c r="AD17" s="48">
        <v>25</v>
      </c>
      <c r="AE17" s="48">
        <v>25</v>
      </c>
      <c r="AF17" s="48">
        <v>25</v>
      </c>
      <c r="AG17" s="168">
        <v>36</v>
      </c>
      <c r="AH17" s="51">
        <f t="shared" si="2"/>
        <v>25</v>
      </c>
      <c r="AI17" s="52">
        <f t="shared" si="3"/>
        <v>12.5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198</v>
      </c>
      <c r="B18" s="48">
        <v>26</v>
      </c>
      <c r="C18" s="48">
        <v>26</v>
      </c>
      <c r="D18" s="48">
        <v>26</v>
      </c>
      <c r="E18" s="48">
        <v>26</v>
      </c>
      <c r="F18" s="48">
        <v>26</v>
      </c>
      <c r="G18" s="48">
        <v>26</v>
      </c>
      <c r="H18" s="48">
        <v>26</v>
      </c>
      <c r="I18" s="48">
        <v>26</v>
      </c>
      <c r="J18" s="48">
        <v>26</v>
      </c>
      <c r="K18" s="48">
        <v>26</v>
      </c>
      <c r="L18" s="48">
        <v>26</v>
      </c>
      <c r="M18" s="48">
        <v>0</v>
      </c>
      <c r="N18" s="48">
        <v>26</v>
      </c>
      <c r="O18" s="48">
        <v>26</v>
      </c>
      <c r="P18" s="48">
        <v>26</v>
      </c>
      <c r="Q18" s="48">
        <v>26</v>
      </c>
      <c r="R18" s="82">
        <v>26.3</v>
      </c>
      <c r="S18" s="82">
        <v>26.5</v>
      </c>
      <c r="T18" s="82">
        <v>26.5</v>
      </c>
      <c r="U18" s="82">
        <v>26.5</v>
      </c>
      <c r="V18" s="82">
        <v>26.5</v>
      </c>
      <c r="W18" s="82">
        <v>26.4</v>
      </c>
      <c r="X18" s="82">
        <v>26.4</v>
      </c>
      <c r="Y18" s="48">
        <v>26.4</v>
      </c>
      <c r="Z18" s="48">
        <v>26.4</v>
      </c>
      <c r="AA18" s="48">
        <v>26.4</v>
      </c>
      <c r="AB18" s="48">
        <v>26.4</v>
      </c>
      <c r="AC18" s="48">
        <v>26.4</v>
      </c>
      <c r="AD18" s="48">
        <v>26.4</v>
      </c>
      <c r="AE18" s="48">
        <v>26.4</v>
      </c>
      <c r="AF18" s="48">
        <v>26.4</v>
      </c>
      <c r="AG18" s="168">
        <v>30</v>
      </c>
      <c r="AH18" s="51">
        <f t="shared" si="2"/>
        <v>26.5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199</v>
      </c>
      <c r="B19" s="48">
        <v>6.2</v>
      </c>
      <c r="C19" s="48">
        <v>6.2</v>
      </c>
      <c r="D19" s="48">
        <v>6.2</v>
      </c>
      <c r="E19" s="48">
        <v>6.2</v>
      </c>
      <c r="F19" s="48">
        <v>6.2</v>
      </c>
      <c r="G19" s="48">
        <v>6.2</v>
      </c>
      <c r="H19" s="48">
        <v>6.2</v>
      </c>
      <c r="I19" s="48">
        <v>6.2</v>
      </c>
      <c r="J19" s="48">
        <v>6.2</v>
      </c>
      <c r="K19" s="48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82">
        <v>6.2</v>
      </c>
      <c r="S19" s="82">
        <v>6.2</v>
      </c>
      <c r="T19" s="82">
        <v>6.2</v>
      </c>
      <c r="U19" s="82">
        <v>6.2</v>
      </c>
      <c r="V19" s="82">
        <v>6.2</v>
      </c>
      <c r="W19" s="82">
        <v>6.2</v>
      </c>
      <c r="X19" s="82">
        <v>6.2</v>
      </c>
      <c r="Y19" s="48">
        <v>6.2</v>
      </c>
      <c r="Z19" s="48">
        <v>6.2</v>
      </c>
      <c r="AA19" s="48">
        <v>6.2</v>
      </c>
      <c r="AB19" s="48">
        <v>6.2</v>
      </c>
      <c r="AC19" s="48">
        <v>6.2</v>
      </c>
      <c r="AD19" s="48">
        <v>6.2</v>
      </c>
      <c r="AE19" s="48">
        <v>6.2</v>
      </c>
      <c r="AF19" s="48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200</v>
      </c>
      <c r="B20" s="48">
        <v>11.2</v>
      </c>
      <c r="C20" s="48">
        <v>11.2</v>
      </c>
      <c r="D20" s="48">
        <v>11.2</v>
      </c>
      <c r="E20" s="48">
        <v>11.2</v>
      </c>
      <c r="F20" s="48">
        <v>11.2</v>
      </c>
      <c r="G20" s="48">
        <v>11.2</v>
      </c>
      <c r="H20" s="48">
        <v>11.2</v>
      </c>
      <c r="I20" s="48">
        <v>11.2</v>
      </c>
      <c r="J20" s="48">
        <v>11.2</v>
      </c>
      <c r="K20" s="48">
        <v>11.2</v>
      </c>
      <c r="L20" s="48">
        <v>11.2</v>
      </c>
      <c r="M20" s="48">
        <v>11.2</v>
      </c>
      <c r="N20" s="48">
        <v>11.2</v>
      </c>
      <c r="O20" s="48">
        <v>11.2</v>
      </c>
      <c r="P20" s="48">
        <v>11.2</v>
      </c>
      <c r="Q20" s="48">
        <v>11.2</v>
      </c>
      <c r="R20" s="82">
        <v>11.2</v>
      </c>
      <c r="S20" s="82">
        <v>11.2</v>
      </c>
      <c r="T20" s="82">
        <v>11.2</v>
      </c>
      <c r="U20" s="82">
        <v>11.2</v>
      </c>
      <c r="V20" s="82">
        <v>11.2</v>
      </c>
      <c r="W20" s="82">
        <v>11.2</v>
      </c>
      <c r="X20" s="82">
        <v>11.2</v>
      </c>
      <c r="Y20" s="48">
        <v>11.2</v>
      </c>
      <c r="Z20" s="48">
        <v>11.2</v>
      </c>
      <c r="AA20" s="48">
        <v>11.2</v>
      </c>
      <c r="AB20" s="48">
        <v>11.2</v>
      </c>
      <c r="AC20" s="48">
        <v>11.2</v>
      </c>
      <c r="AD20" s="48">
        <v>11.2</v>
      </c>
      <c r="AE20" s="48">
        <v>11.2</v>
      </c>
      <c r="AF20" s="48">
        <v>11.2</v>
      </c>
      <c r="AG20" s="168">
        <v>25</v>
      </c>
      <c r="AH20" s="51">
        <f t="shared" si="2"/>
        <v>11.2</v>
      </c>
      <c r="AI20" s="52">
        <f t="shared" si="3"/>
        <v>11.2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201</v>
      </c>
      <c r="B21" s="48">
        <v>22</v>
      </c>
      <c r="C21" s="48">
        <v>22</v>
      </c>
      <c r="D21" s="48">
        <v>22</v>
      </c>
      <c r="E21" s="48">
        <v>22</v>
      </c>
      <c r="F21" s="48">
        <v>22</v>
      </c>
      <c r="G21" s="48">
        <v>22</v>
      </c>
      <c r="H21" s="48">
        <v>22</v>
      </c>
      <c r="I21" s="48">
        <v>22</v>
      </c>
      <c r="J21" s="48">
        <v>22</v>
      </c>
      <c r="K21" s="48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82">
        <v>22</v>
      </c>
      <c r="S21" s="82">
        <v>22</v>
      </c>
      <c r="T21" s="82">
        <v>0</v>
      </c>
      <c r="U21" s="82">
        <v>0</v>
      </c>
      <c r="V21" s="82">
        <v>0</v>
      </c>
      <c r="W21" s="82">
        <v>0</v>
      </c>
      <c r="X21" s="82">
        <v>0</v>
      </c>
      <c r="Y21" s="48">
        <v>0</v>
      </c>
      <c r="Z21" s="48">
        <v>0</v>
      </c>
      <c r="AA21" s="48">
        <v>0</v>
      </c>
      <c r="AB21" s="48">
        <v>0</v>
      </c>
      <c r="AC21" s="48">
        <v>0</v>
      </c>
      <c r="AD21" s="48">
        <v>0</v>
      </c>
      <c r="AE21" s="48">
        <v>0</v>
      </c>
      <c r="AF21" s="48">
        <v>0</v>
      </c>
      <c r="AG21" s="168">
        <v>25</v>
      </c>
      <c r="AH21" s="51">
        <f t="shared" si="2"/>
        <v>22</v>
      </c>
      <c r="AI21" s="52">
        <f t="shared" si="3"/>
        <v>0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202</v>
      </c>
      <c r="B22" s="48">
        <v>21</v>
      </c>
      <c r="C22" s="48">
        <v>21</v>
      </c>
      <c r="D22" s="48">
        <v>17</v>
      </c>
      <c r="E22" s="48">
        <v>17</v>
      </c>
      <c r="F22" s="47">
        <v>22</v>
      </c>
      <c r="G22" s="47">
        <v>22</v>
      </c>
      <c r="H22" s="47">
        <v>22</v>
      </c>
      <c r="I22" s="47">
        <v>22</v>
      </c>
      <c r="J22" s="47">
        <v>22</v>
      </c>
      <c r="K22" s="47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80">
        <v>22</v>
      </c>
      <c r="S22" s="80">
        <v>22</v>
      </c>
      <c r="T22" s="80">
        <v>22</v>
      </c>
      <c r="U22" s="80">
        <v>22</v>
      </c>
      <c r="V22" s="80">
        <v>22</v>
      </c>
      <c r="W22" s="80">
        <v>22</v>
      </c>
      <c r="X22" s="80">
        <v>22</v>
      </c>
      <c r="Y22" s="48">
        <v>22</v>
      </c>
      <c r="Z22" s="48">
        <v>22</v>
      </c>
      <c r="AA22" s="48">
        <v>22</v>
      </c>
      <c r="AB22" s="48">
        <v>22</v>
      </c>
      <c r="AC22" s="48">
        <v>22</v>
      </c>
      <c r="AD22" s="48">
        <v>22</v>
      </c>
      <c r="AE22" s="48">
        <v>22</v>
      </c>
      <c r="AF22" s="48">
        <v>22</v>
      </c>
      <c r="AG22" s="168">
        <v>25</v>
      </c>
      <c r="AH22" s="51">
        <f t="shared" si="2"/>
        <v>22</v>
      </c>
      <c r="AI22" s="52">
        <f t="shared" si="3"/>
        <v>17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203</v>
      </c>
      <c r="B23" s="48">
        <v>22</v>
      </c>
      <c r="C23" s="48">
        <v>22</v>
      </c>
      <c r="D23" s="48">
        <v>22</v>
      </c>
      <c r="E23" s="48">
        <v>22</v>
      </c>
      <c r="F23" s="48">
        <v>22</v>
      </c>
      <c r="G23" s="48">
        <v>22</v>
      </c>
      <c r="H23" s="48">
        <v>22</v>
      </c>
      <c r="I23" s="48">
        <v>22</v>
      </c>
      <c r="J23" s="48">
        <v>22</v>
      </c>
      <c r="K23" s="48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8">
        <v>22</v>
      </c>
      <c r="AB23" s="48">
        <v>22</v>
      </c>
      <c r="AC23" s="48">
        <v>22</v>
      </c>
      <c r="AD23" s="48">
        <v>22</v>
      </c>
      <c r="AE23" s="48">
        <v>22</v>
      </c>
      <c r="AF23" s="48">
        <v>22</v>
      </c>
      <c r="AG23" s="168">
        <v>25</v>
      </c>
      <c r="AH23" s="51">
        <f t="shared" si="2"/>
        <v>22</v>
      </c>
      <c r="AI23" s="52">
        <f t="shared" si="3"/>
        <v>22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204</v>
      </c>
      <c r="B24" s="48">
        <v>22</v>
      </c>
      <c r="C24" s="48">
        <v>22</v>
      </c>
      <c r="D24" s="48">
        <v>22</v>
      </c>
      <c r="E24" s="48">
        <v>22</v>
      </c>
      <c r="F24" s="48">
        <v>22</v>
      </c>
      <c r="G24" s="48">
        <v>22</v>
      </c>
      <c r="H24" s="48">
        <v>22</v>
      </c>
      <c r="I24" s="48">
        <v>22</v>
      </c>
      <c r="J24" s="48">
        <v>22</v>
      </c>
      <c r="K24" s="48">
        <v>22</v>
      </c>
      <c r="L24" s="48">
        <v>14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8">
        <v>22</v>
      </c>
      <c r="AB24" s="48">
        <v>22</v>
      </c>
      <c r="AC24" s="48">
        <v>22</v>
      </c>
      <c r="AD24" s="48">
        <v>22</v>
      </c>
      <c r="AE24" s="48">
        <v>22</v>
      </c>
      <c r="AF24" s="48">
        <v>22</v>
      </c>
      <c r="AG24" s="168">
        <v>24.2</v>
      </c>
      <c r="AH24" s="51">
        <f t="shared" si="2"/>
        <v>22</v>
      </c>
      <c r="AI24" s="52">
        <f t="shared" si="3"/>
        <v>14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93</v>
      </c>
      <c r="B25" s="48">
        <v>14</v>
      </c>
      <c r="C25" s="48">
        <v>14</v>
      </c>
      <c r="D25" s="48">
        <v>14</v>
      </c>
      <c r="E25" s="48">
        <v>14</v>
      </c>
      <c r="F25" s="48">
        <v>14</v>
      </c>
      <c r="G25" s="48">
        <v>14</v>
      </c>
      <c r="H25" s="48">
        <v>14</v>
      </c>
      <c r="I25" s="48">
        <v>14</v>
      </c>
      <c r="J25" s="48">
        <v>14</v>
      </c>
      <c r="K25" s="48">
        <v>14</v>
      </c>
      <c r="L25" s="48">
        <v>14</v>
      </c>
      <c r="M25" s="48">
        <v>14</v>
      </c>
      <c r="N25" s="48">
        <v>14</v>
      </c>
      <c r="O25" s="48">
        <v>14</v>
      </c>
      <c r="P25" s="48">
        <v>14</v>
      </c>
      <c r="Q25" s="48">
        <v>14</v>
      </c>
      <c r="R25" s="48">
        <v>14</v>
      </c>
      <c r="S25" s="48">
        <v>14</v>
      </c>
      <c r="T25" s="48">
        <v>14</v>
      </c>
      <c r="U25" s="48">
        <v>14</v>
      </c>
      <c r="V25" s="48">
        <v>14</v>
      </c>
      <c r="W25" s="48">
        <v>14</v>
      </c>
      <c r="X25" s="48">
        <v>14</v>
      </c>
      <c r="Y25" s="48">
        <v>14</v>
      </c>
      <c r="Z25" s="48">
        <v>14</v>
      </c>
      <c r="AA25" s="47">
        <v>14</v>
      </c>
      <c r="AB25" s="47">
        <v>14</v>
      </c>
      <c r="AC25" s="47">
        <v>14</v>
      </c>
      <c r="AD25" s="47">
        <v>14</v>
      </c>
      <c r="AE25" s="47">
        <v>14</v>
      </c>
      <c r="AF25" s="47">
        <v>14</v>
      </c>
      <c r="AG25" s="168">
        <v>23.5</v>
      </c>
      <c r="AH25" s="51">
        <f t="shared" si="2"/>
        <v>14</v>
      </c>
      <c r="AI25" s="52">
        <f t="shared" si="3"/>
        <v>14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94</v>
      </c>
      <c r="B26" s="48">
        <v>0</v>
      </c>
      <c r="C26" s="48">
        <v>0</v>
      </c>
      <c r="D26" s="48">
        <v>0</v>
      </c>
      <c r="E26" s="48">
        <v>0</v>
      </c>
      <c r="F26" s="48">
        <v>0</v>
      </c>
      <c r="G26" s="48">
        <v>0</v>
      </c>
      <c r="H26" s="48">
        <v>0</v>
      </c>
      <c r="I26" s="48">
        <v>0</v>
      </c>
      <c r="J26" s="48">
        <v>0</v>
      </c>
      <c r="K26" s="48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0</v>
      </c>
      <c r="X26" s="48">
        <v>0</v>
      </c>
      <c r="Y26" s="48">
        <v>0</v>
      </c>
      <c r="Z26" s="48">
        <v>0</v>
      </c>
      <c r="AA26" s="48">
        <v>0</v>
      </c>
      <c r="AB26" s="48">
        <v>0</v>
      </c>
      <c r="AC26" s="48">
        <v>0</v>
      </c>
      <c r="AD26" s="48">
        <v>0</v>
      </c>
      <c r="AE26" s="48">
        <v>0</v>
      </c>
      <c r="AF26" s="48">
        <v>0</v>
      </c>
      <c r="AG26" s="168">
        <v>22.2</v>
      </c>
      <c r="AH26" s="51">
        <f t="shared" si="2"/>
        <v>0</v>
      </c>
      <c r="AI26" s="52">
        <f t="shared" si="3"/>
        <v>0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95</v>
      </c>
      <c r="B27" s="48">
        <v>12</v>
      </c>
      <c r="C27" s="48">
        <v>12</v>
      </c>
      <c r="D27" s="48">
        <v>12</v>
      </c>
      <c r="E27" s="48">
        <v>12</v>
      </c>
      <c r="F27" s="48">
        <v>12</v>
      </c>
      <c r="G27" s="48">
        <v>12</v>
      </c>
      <c r="H27" s="48">
        <v>12</v>
      </c>
      <c r="I27" s="48">
        <v>12</v>
      </c>
      <c r="J27" s="48">
        <v>12</v>
      </c>
      <c r="K27" s="48">
        <v>12</v>
      </c>
      <c r="L27" s="48">
        <v>12</v>
      </c>
      <c r="M27" s="48">
        <v>12.6</v>
      </c>
      <c r="N27" s="48">
        <v>12.6</v>
      </c>
      <c r="O27" s="48">
        <v>12.6</v>
      </c>
      <c r="P27" s="48">
        <v>12.6</v>
      </c>
      <c r="Q27" s="48">
        <v>12.6</v>
      </c>
      <c r="R27" s="48">
        <v>12.6</v>
      </c>
      <c r="S27" s="48">
        <v>12.6</v>
      </c>
      <c r="T27" s="48">
        <v>12.6</v>
      </c>
      <c r="U27" s="48">
        <v>12.6</v>
      </c>
      <c r="V27" s="48">
        <v>12.6</v>
      </c>
      <c r="W27" s="48">
        <v>12.6</v>
      </c>
      <c r="X27" s="48">
        <v>12.6</v>
      </c>
      <c r="Y27" s="48">
        <v>12.6</v>
      </c>
      <c r="Z27" s="48">
        <v>12.6</v>
      </c>
      <c r="AA27" s="48">
        <v>12.6</v>
      </c>
      <c r="AB27" s="48">
        <v>12.6</v>
      </c>
      <c r="AC27" s="48">
        <v>12.6</v>
      </c>
      <c r="AD27" s="48">
        <v>12.6</v>
      </c>
      <c r="AE27" s="48">
        <v>12.6</v>
      </c>
      <c r="AF27" s="48">
        <v>12.6</v>
      </c>
      <c r="AG27" s="168">
        <v>22.1</v>
      </c>
      <c r="AH27" s="51">
        <f t="shared" si="2"/>
        <v>12.6</v>
      </c>
      <c r="AI27" s="52">
        <f t="shared" si="3"/>
        <v>12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96</v>
      </c>
      <c r="B28" s="48">
        <v>12</v>
      </c>
      <c r="C28" s="48">
        <v>12</v>
      </c>
      <c r="D28" s="48">
        <v>12</v>
      </c>
      <c r="E28" s="48">
        <v>12</v>
      </c>
      <c r="F28" s="48">
        <v>12</v>
      </c>
      <c r="G28" s="48">
        <v>12</v>
      </c>
      <c r="H28" s="48">
        <v>12</v>
      </c>
      <c r="I28" s="48">
        <v>12</v>
      </c>
      <c r="J28" s="48">
        <v>12</v>
      </c>
      <c r="K28" s="48">
        <v>12</v>
      </c>
      <c r="L28" s="48">
        <v>12</v>
      </c>
      <c r="M28" s="48">
        <v>12</v>
      </c>
      <c r="N28" s="48">
        <v>12</v>
      </c>
      <c r="O28" s="48">
        <v>12</v>
      </c>
      <c r="P28" s="48">
        <v>12</v>
      </c>
      <c r="Q28" s="48">
        <v>12</v>
      </c>
      <c r="R28" s="48">
        <v>12</v>
      </c>
      <c r="S28" s="48">
        <v>12</v>
      </c>
      <c r="T28" s="48">
        <v>12</v>
      </c>
      <c r="U28" s="48">
        <v>12</v>
      </c>
      <c r="V28" s="48">
        <v>12</v>
      </c>
      <c r="W28" s="48">
        <v>12</v>
      </c>
      <c r="X28" s="48">
        <v>12</v>
      </c>
      <c r="Y28" s="48">
        <v>12</v>
      </c>
      <c r="Z28" s="48">
        <v>12</v>
      </c>
      <c r="AA28" s="48">
        <v>12</v>
      </c>
      <c r="AB28" s="48">
        <v>12</v>
      </c>
      <c r="AC28" s="48">
        <v>12</v>
      </c>
      <c r="AD28" s="48">
        <v>12</v>
      </c>
      <c r="AE28" s="48">
        <v>12</v>
      </c>
      <c r="AF28" s="48">
        <v>12</v>
      </c>
      <c r="AG28" s="168">
        <v>22.1</v>
      </c>
      <c r="AH28" s="51">
        <f t="shared" si="2"/>
        <v>12</v>
      </c>
      <c r="AI28" s="52">
        <f t="shared" si="3"/>
        <v>12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97</v>
      </c>
      <c r="B29" s="48">
        <v>12</v>
      </c>
      <c r="C29" s="48">
        <v>12</v>
      </c>
      <c r="D29" s="48">
        <v>12</v>
      </c>
      <c r="E29" s="48">
        <v>12</v>
      </c>
      <c r="F29" s="48">
        <v>12</v>
      </c>
      <c r="G29" s="48">
        <v>12</v>
      </c>
      <c r="H29" s="48">
        <v>12</v>
      </c>
      <c r="I29" s="48">
        <v>12</v>
      </c>
      <c r="J29" s="48">
        <v>12</v>
      </c>
      <c r="K29" s="48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48">
        <v>12</v>
      </c>
      <c r="AB29" s="48">
        <v>12</v>
      </c>
      <c r="AC29" s="48">
        <v>12</v>
      </c>
      <c r="AD29" s="48">
        <v>12</v>
      </c>
      <c r="AE29" s="48">
        <v>12</v>
      </c>
      <c r="AF29" s="48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98</v>
      </c>
      <c r="B30" s="48">
        <v>0</v>
      </c>
      <c r="C30" s="48">
        <v>0</v>
      </c>
      <c r="D30" s="48">
        <v>0</v>
      </c>
      <c r="E30" s="48">
        <v>0</v>
      </c>
      <c r="F30" s="48">
        <v>0</v>
      </c>
      <c r="G30" s="48">
        <v>0</v>
      </c>
      <c r="H30" s="48">
        <v>0</v>
      </c>
      <c r="I30" s="48">
        <v>0</v>
      </c>
      <c r="J30" s="48">
        <v>0</v>
      </c>
      <c r="K30" s="48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99</v>
      </c>
      <c r="B31" s="48">
        <v>0</v>
      </c>
      <c r="C31" s="48">
        <v>0</v>
      </c>
      <c r="D31" s="48">
        <v>0</v>
      </c>
      <c r="E31" s="48">
        <v>0</v>
      </c>
      <c r="F31" s="48">
        <v>0</v>
      </c>
      <c r="G31" s="48">
        <v>0</v>
      </c>
      <c r="H31" s="48">
        <v>0</v>
      </c>
      <c r="I31" s="48">
        <v>0</v>
      </c>
      <c r="J31" s="48">
        <v>0</v>
      </c>
      <c r="K31" s="48">
        <v>0</v>
      </c>
      <c r="L31" s="48">
        <v>0</v>
      </c>
      <c r="M31" s="48">
        <v>0</v>
      </c>
      <c r="N31" s="48">
        <v>0</v>
      </c>
      <c r="O31" s="48">
        <v>0</v>
      </c>
      <c r="P31" s="48">
        <v>0</v>
      </c>
      <c r="Q31" s="48">
        <v>0</v>
      </c>
      <c r="R31" s="48">
        <v>0</v>
      </c>
      <c r="S31" s="48">
        <v>0</v>
      </c>
      <c r="T31" s="48">
        <v>0</v>
      </c>
      <c r="U31" s="48">
        <v>0</v>
      </c>
      <c r="V31" s="48">
        <v>0</v>
      </c>
      <c r="W31" s="48">
        <v>0</v>
      </c>
      <c r="X31" s="48">
        <v>0</v>
      </c>
      <c r="Y31" s="48">
        <v>0</v>
      </c>
      <c r="Z31" s="48">
        <v>0</v>
      </c>
      <c r="AA31" s="48">
        <v>0</v>
      </c>
      <c r="AB31" s="48">
        <v>0</v>
      </c>
      <c r="AC31" s="48">
        <v>0</v>
      </c>
      <c r="AD31" s="48">
        <v>0</v>
      </c>
      <c r="AE31" s="48">
        <v>0</v>
      </c>
      <c r="AF31" s="48">
        <v>0</v>
      </c>
      <c r="AG31" s="58">
        <v>20</v>
      </c>
      <c r="AH31" s="51">
        <f t="shared" si="2"/>
        <v>0</v>
      </c>
      <c r="AI31" s="52">
        <f t="shared" si="3"/>
        <v>0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100</v>
      </c>
      <c r="B32" s="48">
        <v>0</v>
      </c>
      <c r="C32" s="48">
        <v>0</v>
      </c>
      <c r="D32" s="48">
        <v>0</v>
      </c>
      <c r="E32" s="48">
        <v>0</v>
      </c>
      <c r="F32" s="48">
        <v>0</v>
      </c>
      <c r="G32" s="48">
        <v>0</v>
      </c>
      <c r="H32" s="48">
        <v>0</v>
      </c>
      <c r="I32" s="48">
        <v>0</v>
      </c>
      <c r="J32" s="48">
        <v>0</v>
      </c>
      <c r="K32" s="48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48">
        <v>0</v>
      </c>
      <c r="AF32" s="48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230</v>
      </c>
      <c r="C33" s="55">
        <v>230</v>
      </c>
      <c r="D33" s="55">
        <v>230</v>
      </c>
      <c r="E33" s="55">
        <v>230</v>
      </c>
      <c r="F33" s="55">
        <v>230</v>
      </c>
      <c r="G33" s="55">
        <v>230</v>
      </c>
      <c r="H33" s="55">
        <v>230</v>
      </c>
      <c r="I33" s="55">
        <v>230</v>
      </c>
      <c r="J33" s="55">
        <v>230</v>
      </c>
      <c r="K33" s="55">
        <v>230</v>
      </c>
      <c r="L33" s="55">
        <v>230</v>
      </c>
      <c r="M33" s="55">
        <v>230</v>
      </c>
      <c r="N33" s="55">
        <v>230</v>
      </c>
      <c r="O33" s="55">
        <v>230</v>
      </c>
      <c r="P33" s="55">
        <v>230</v>
      </c>
      <c r="Q33" s="55">
        <v>230</v>
      </c>
      <c r="R33" s="55">
        <v>230</v>
      </c>
      <c r="S33" s="55">
        <v>230</v>
      </c>
      <c r="T33" s="55">
        <v>230</v>
      </c>
      <c r="U33" s="55">
        <v>230</v>
      </c>
      <c r="V33" s="55">
        <v>230</v>
      </c>
      <c r="W33" s="55">
        <v>230</v>
      </c>
      <c r="X33" s="55">
        <v>230</v>
      </c>
      <c r="Y33" s="55">
        <v>230</v>
      </c>
      <c r="Z33" s="55">
        <v>230</v>
      </c>
      <c r="AA33" s="55">
        <v>230</v>
      </c>
      <c r="AB33" s="55">
        <v>230</v>
      </c>
      <c r="AC33" s="55">
        <v>230</v>
      </c>
      <c r="AD33" s="55">
        <v>230</v>
      </c>
      <c r="AE33" s="55">
        <v>230</v>
      </c>
      <c r="AF33" s="55">
        <v>230</v>
      </c>
      <c r="AG33" s="58">
        <v>85</v>
      </c>
      <c r="AH33" s="51">
        <f t="shared" si="2"/>
        <v>230</v>
      </c>
      <c r="AI33" s="52">
        <f t="shared" si="3"/>
        <v>230</v>
      </c>
      <c r="AK33" s="53"/>
    </row>
    <row r="34" spans="1:41" ht="15.75" thickBot="1" x14ac:dyDescent="0.3">
      <c r="A34" s="63" t="s">
        <v>19</v>
      </c>
      <c r="B34" s="55">
        <v>169</v>
      </c>
      <c r="C34" s="55">
        <v>173.7</v>
      </c>
      <c r="D34" s="55">
        <v>160</v>
      </c>
      <c r="E34" s="55">
        <v>160</v>
      </c>
      <c r="F34" s="55">
        <v>162</v>
      </c>
      <c r="G34" s="55">
        <v>160</v>
      </c>
      <c r="H34" s="55">
        <v>160</v>
      </c>
      <c r="I34" s="55">
        <v>160</v>
      </c>
      <c r="J34" s="55">
        <v>160</v>
      </c>
      <c r="K34" s="55">
        <v>160</v>
      </c>
      <c r="L34" s="64">
        <v>167.3</v>
      </c>
      <c r="M34" s="64">
        <f>97.6+72.1</f>
        <v>169.7</v>
      </c>
      <c r="N34" s="64">
        <v>168</v>
      </c>
      <c r="O34" s="64">
        <f>72.8+100</f>
        <v>172.8</v>
      </c>
      <c r="P34" s="64">
        <f>72.8+100</f>
        <v>172.8</v>
      </c>
      <c r="Q34" s="64">
        <f>99.7+73.1</f>
        <v>172.8</v>
      </c>
      <c r="R34" s="64">
        <v>172.9</v>
      </c>
      <c r="S34" s="64">
        <v>172.9</v>
      </c>
      <c r="T34" s="64">
        <v>171.3</v>
      </c>
      <c r="U34" s="64">
        <v>173.1</v>
      </c>
      <c r="V34" s="64">
        <v>171</v>
      </c>
      <c r="W34" s="64">
        <v>171</v>
      </c>
      <c r="X34" s="64">
        <v>169.4</v>
      </c>
      <c r="Y34" s="64">
        <v>170</v>
      </c>
      <c r="Z34" s="64">
        <v>169.8</v>
      </c>
      <c r="AA34" s="64">
        <v>170</v>
      </c>
      <c r="AB34" s="64">
        <v>170</v>
      </c>
      <c r="AC34" s="64">
        <v>170</v>
      </c>
      <c r="AD34" s="64">
        <v>173.1</v>
      </c>
      <c r="AE34" s="55">
        <v>173.5</v>
      </c>
      <c r="AF34" s="55">
        <v>174.1</v>
      </c>
      <c r="AG34" s="58">
        <v>240</v>
      </c>
      <c r="AH34" s="51">
        <f t="shared" si="2"/>
        <v>174.1</v>
      </c>
      <c r="AI34" s="52">
        <f t="shared" si="3"/>
        <v>160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791.69999999999993</v>
      </c>
      <c r="C35" s="66">
        <f>SUM(C11:C33)</f>
        <v>792.59999999999991</v>
      </c>
      <c r="D35" s="66">
        <f t="shared" si="4"/>
        <v>758.3</v>
      </c>
      <c r="E35" s="66">
        <f t="shared" si="4"/>
        <v>770.3</v>
      </c>
      <c r="F35" s="66">
        <f t="shared" si="4"/>
        <v>757.3</v>
      </c>
      <c r="G35" s="66">
        <f t="shared" si="4"/>
        <v>757.3</v>
      </c>
      <c r="H35" s="66">
        <f>SUM(H11:H33)</f>
        <v>757.3</v>
      </c>
      <c r="I35" s="66">
        <f>SUM(I11:I33)</f>
        <v>747.3</v>
      </c>
      <c r="J35" s="66">
        <f t="shared" si="4"/>
        <v>789.8</v>
      </c>
      <c r="K35" s="66">
        <f t="shared" si="4"/>
        <v>789.8</v>
      </c>
      <c r="L35" s="66">
        <f t="shared" si="4"/>
        <v>809</v>
      </c>
      <c r="M35" s="66">
        <f t="shared" si="4"/>
        <v>821.9</v>
      </c>
      <c r="N35" s="66">
        <f t="shared" si="4"/>
        <v>847.6</v>
      </c>
      <c r="O35" s="66">
        <f t="shared" si="4"/>
        <v>867.9</v>
      </c>
      <c r="P35" s="66">
        <f t="shared" si="4"/>
        <v>871.9</v>
      </c>
      <c r="Q35" s="66">
        <f t="shared" si="4"/>
        <v>867.9</v>
      </c>
      <c r="R35" s="66">
        <f t="shared" si="4"/>
        <v>870.1</v>
      </c>
      <c r="S35" s="66">
        <f>SUM(S11:S33)</f>
        <v>859.80000000000007</v>
      </c>
      <c r="T35" s="66">
        <f t="shared" si="4"/>
        <v>838.80000000000007</v>
      </c>
      <c r="U35" s="66">
        <f t="shared" si="4"/>
        <v>818.80000000000007</v>
      </c>
      <c r="V35" s="66">
        <f t="shared" si="4"/>
        <v>831.30000000000007</v>
      </c>
      <c r="W35" s="66">
        <f t="shared" si="4"/>
        <v>794.69999999999993</v>
      </c>
      <c r="X35" s="66">
        <f t="shared" si="4"/>
        <v>874.6</v>
      </c>
      <c r="Y35" s="66">
        <f t="shared" si="4"/>
        <v>873.40000000000009</v>
      </c>
      <c r="Z35" s="66">
        <f t="shared" si="4"/>
        <v>876.30000000000007</v>
      </c>
      <c r="AA35" s="66">
        <f t="shared" si="4"/>
        <v>876.30000000000007</v>
      </c>
      <c r="AB35" s="66">
        <f t="shared" si="4"/>
        <v>876.30000000000007</v>
      </c>
      <c r="AC35" s="66">
        <f t="shared" si="4"/>
        <v>876.30000000000007</v>
      </c>
      <c r="AD35" s="66">
        <f t="shared" si="4"/>
        <v>811.3</v>
      </c>
      <c r="AE35" s="66">
        <f t="shared" si="4"/>
        <v>746.3</v>
      </c>
      <c r="AF35" s="66">
        <f t="shared" si="4"/>
        <v>746.3</v>
      </c>
      <c r="AG35" s="58">
        <f>SUM(AG11:AG34)</f>
        <v>1416.83</v>
      </c>
      <c r="AH35" s="51">
        <f t="shared" si="2"/>
        <v>876.30000000000007</v>
      </c>
      <c r="AI35" s="52">
        <f t="shared" si="3"/>
        <v>746.3</v>
      </c>
      <c r="AK35" s="53"/>
    </row>
    <row r="36" spans="1:41" x14ac:dyDescent="0.25">
      <c r="A36" s="54" t="s">
        <v>21</v>
      </c>
      <c r="B36" s="48">
        <v>141.69999999999999</v>
      </c>
      <c r="C36" s="48">
        <v>141.69999999999999</v>
      </c>
      <c r="D36" s="55">
        <v>142.4</v>
      </c>
      <c r="E36" s="55">
        <v>142.80000000000001</v>
      </c>
      <c r="F36" s="55">
        <v>142.80000000000001</v>
      </c>
      <c r="G36" s="55">
        <v>142.9</v>
      </c>
      <c r="H36" s="55">
        <v>143</v>
      </c>
      <c r="I36" s="55">
        <v>143</v>
      </c>
      <c r="J36" s="55">
        <v>143</v>
      </c>
      <c r="K36" s="55">
        <v>143</v>
      </c>
      <c r="L36" s="48">
        <v>142.30000000000001</v>
      </c>
      <c r="M36" s="48">
        <v>143.1</v>
      </c>
      <c r="N36" s="48">
        <v>143.30000000000001</v>
      </c>
      <c r="O36" s="48">
        <v>142.80000000000001</v>
      </c>
      <c r="P36" s="48">
        <v>142.80000000000001</v>
      </c>
      <c r="Q36" s="48">
        <v>143.1</v>
      </c>
      <c r="R36" s="48">
        <v>142.80000000000001</v>
      </c>
      <c r="S36" s="48">
        <v>142.5</v>
      </c>
      <c r="T36" s="48">
        <v>142.5</v>
      </c>
      <c r="U36" s="48">
        <v>142.80000000000001</v>
      </c>
      <c r="V36" s="48">
        <v>143</v>
      </c>
      <c r="W36" s="48">
        <v>143</v>
      </c>
      <c r="X36" s="48">
        <v>143.4</v>
      </c>
      <c r="Y36" s="48">
        <v>143.30000000000001</v>
      </c>
      <c r="Z36" s="48">
        <v>143.6</v>
      </c>
      <c r="AA36" s="48">
        <v>143.6</v>
      </c>
      <c r="AB36" s="48">
        <v>143.9</v>
      </c>
      <c r="AC36" s="48">
        <v>143.69999999999999</v>
      </c>
      <c r="AD36" s="48">
        <v>143.1</v>
      </c>
      <c r="AE36" s="47">
        <v>142.6</v>
      </c>
      <c r="AF36" s="47">
        <v>141.9</v>
      </c>
      <c r="AG36" s="56">
        <v>144</v>
      </c>
      <c r="AH36" s="51">
        <f t="shared" si="2"/>
        <v>143.9</v>
      </c>
      <c r="AI36" s="52">
        <f t="shared" si="3"/>
        <v>141.69999999999999</v>
      </c>
      <c r="AK36" s="53"/>
    </row>
    <row r="37" spans="1:41" x14ac:dyDescent="0.25">
      <c r="A37" s="57" t="s">
        <v>22</v>
      </c>
      <c r="B37" s="67">
        <v>70.599999999999994</v>
      </c>
      <c r="C37" s="67">
        <v>70.599999999999994</v>
      </c>
      <c r="D37" s="55">
        <v>69.8</v>
      </c>
      <c r="E37" s="55">
        <v>54.3</v>
      </c>
      <c r="F37" s="55">
        <v>52.5</v>
      </c>
      <c r="G37" s="55">
        <v>51.3</v>
      </c>
      <c r="H37" s="55">
        <v>51.1</v>
      </c>
      <c r="I37" s="55">
        <v>51.1</v>
      </c>
      <c r="J37" s="55">
        <v>51.1</v>
      </c>
      <c r="K37" s="55">
        <v>51.1</v>
      </c>
      <c r="L37" s="67">
        <v>60.3</v>
      </c>
      <c r="M37" s="67">
        <v>71</v>
      </c>
      <c r="N37" s="67">
        <v>69.2</v>
      </c>
      <c r="O37" s="67">
        <v>69.099999999999994</v>
      </c>
      <c r="P37" s="67">
        <v>69.099999999999994</v>
      </c>
      <c r="Q37" s="67">
        <v>69.900000000000006</v>
      </c>
      <c r="R37" s="67">
        <v>68</v>
      </c>
      <c r="S37" s="67">
        <v>70.7</v>
      </c>
      <c r="T37" s="67">
        <v>70.099999999999994</v>
      </c>
      <c r="U37" s="67">
        <v>71.7</v>
      </c>
      <c r="V37" s="67">
        <v>72.599999999999994</v>
      </c>
      <c r="W37" s="67">
        <v>71.900000000000006</v>
      </c>
      <c r="X37" s="67">
        <v>71.5</v>
      </c>
      <c r="Y37" s="67">
        <v>71.5</v>
      </c>
      <c r="Z37" s="67">
        <v>71.8</v>
      </c>
      <c r="AA37" s="67">
        <v>71.8</v>
      </c>
      <c r="AB37" s="67">
        <v>69.900000000000006</v>
      </c>
      <c r="AC37" s="67">
        <v>69.900000000000006</v>
      </c>
      <c r="AD37" s="67">
        <v>69.3</v>
      </c>
      <c r="AE37" s="55">
        <v>69.599999999999994</v>
      </c>
      <c r="AF37" s="55">
        <v>70.400000000000006</v>
      </c>
      <c r="AG37" s="58">
        <v>70</v>
      </c>
      <c r="AH37" s="51">
        <f t="shared" si="2"/>
        <v>72.599999999999994</v>
      </c>
      <c r="AI37" s="52">
        <f t="shared" si="3"/>
        <v>51.1</v>
      </c>
      <c r="AK37" s="53"/>
    </row>
    <row r="38" spans="1:41" x14ac:dyDescent="0.25">
      <c r="A38" s="57" t="s">
        <v>23</v>
      </c>
      <c r="B38" s="67">
        <v>67.400000000000006</v>
      </c>
      <c r="C38" s="67">
        <v>67.400000000000006</v>
      </c>
      <c r="D38" s="55">
        <v>66.400000000000006</v>
      </c>
      <c r="E38" s="55">
        <v>53.6</v>
      </c>
      <c r="F38" s="55">
        <v>56.5</v>
      </c>
      <c r="G38" s="55">
        <v>56.2</v>
      </c>
      <c r="H38" s="55">
        <v>56.5</v>
      </c>
      <c r="I38" s="55">
        <v>56.5</v>
      </c>
      <c r="J38" s="55">
        <v>56.5</v>
      </c>
      <c r="K38" s="55">
        <v>56.5</v>
      </c>
      <c r="L38" s="67">
        <v>66.400000000000006</v>
      </c>
      <c r="M38" s="67">
        <v>66.599999999999994</v>
      </c>
      <c r="N38" s="67">
        <v>67.099999999999994</v>
      </c>
      <c r="O38" s="67">
        <v>68.400000000000006</v>
      </c>
      <c r="P38" s="67">
        <v>68.400000000000006</v>
      </c>
      <c r="Q38" s="67">
        <v>68</v>
      </c>
      <c r="R38" s="67">
        <v>68</v>
      </c>
      <c r="S38" s="67">
        <v>68</v>
      </c>
      <c r="T38" s="67">
        <v>68.900000000000006</v>
      </c>
      <c r="U38" s="67">
        <v>67.8</v>
      </c>
      <c r="V38" s="67">
        <v>67.8</v>
      </c>
      <c r="W38" s="67">
        <v>67.7</v>
      </c>
      <c r="X38" s="67">
        <v>67.5</v>
      </c>
      <c r="Y38" s="67">
        <v>67.5</v>
      </c>
      <c r="Z38" s="67">
        <v>67.5</v>
      </c>
      <c r="AA38" s="67">
        <v>67.5</v>
      </c>
      <c r="AB38" s="67">
        <v>67.5</v>
      </c>
      <c r="AC38" s="67">
        <v>67.8</v>
      </c>
      <c r="AD38" s="67">
        <v>66</v>
      </c>
      <c r="AE38" s="55">
        <v>68.099999999999994</v>
      </c>
      <c r="AF38" s="55">
        <v>67</v>
      </c>
      <c r="AG38" s="58">
        <v>69</v>
      </c>
      <c r="AH38" s="51">
        <f t="shared" si="2"/>
        <v>68.900000000000006</v>
      </c>
      <c r="AI38" s="52">
        <f t="shared" si="3"/>
        <v>53.6</v>
      </c>
      <c r="AK38" s="53"/>
    </row>
    <row r="39" spans="1:41" x14ac:dyDescent="0.25">
      <c r="A39" s="57" t="s">
        <v>24</v>
      </c>
      <c r="B39" s="67">
        <v>60.9</v>
      </c>
      <c r="C39" s="67">
        <v>60.9</v>
      </c>
      <c r="D39" s="55">
        <v>60.7</v>
      </c>
      <c r="E39" s="55">
        <v>60.7</v>
      </c>
      <c r="F39" s="55">
        <v>54.9</v>
      </c>
      <c r="G39" s="55">
        <v>54.9</v>
      </c>
      <c r="H39" s="55">
        <v>54.6</v>
      </c>
      <c r="I39" s="55">
        <v>54.6</v>
      </c>
      <c r="J39" s="55">
        <v>54.6</v>
      </c>
      <c r="K39" s="55">
        <v>54.6</v>
      </c>
      <c r="L39" s="67">
        <v>60</v>
      </c>
      <c r="M39" s="67">
        <v>60</v>
      </c>
      <c r="N39" s="67">
        <v>61.2</v>
      </c>
      <c r="O39" s="67">
        <v>60.9</v>
      </c>
      <c r="P39" s="67">
        <v>60.9</v>
      </c>
      <c r="Q39" s="67">
        <v>60.9</v>
      </c>
      <c r="R39" s="67">
        <v>60.9</v>
      </c>
      <c r="S39" s="67">
        <v>60.9</v>
      </c>
      <c r="T39" s="67">
        <v>60.9</v>
      </c>
      <c r="U39" s="67">
        <v>60.9</v>
      </c>
      <c r="V39" s="67">
        <v>61.2</v>
      </c>
      <c r="W39" s="67">
        <v>61.2</v>
      </c>
      <c r="X39" s="67">
        <v>61.2</v>
      </c>
      <c r="Y39" s="67">
        <v>61.2</v>
      </c>
      <c r="Z39" s="67">
        <v>60.9</v>
      </c>
      <c r="AA39" s="67">
        <v>60.9</v>
      </c>
      <c r="AB39" s="67">
        <v>61.2</v>
      </c>
      <c r="AC39" s="67">
        <v>61.2</v>
      </c>
      <c r="AD39" s="67">
        <v>61.2</v>
      </c>
      <c r="AE39" s="55">
        <v>60.9</v>
      </c>
      <c r="AF39" s="55">
        <v>61.2</v>
      </c>
      <c r="AG39" s="58">
        <v>60</v>
      </c>
      <c r="AH39" s="51">
        <f t="shared" si="2"/>
        <v>61.2</v>
      </c>
      <c r="AI39" s="52">
        <f t="shared" si="3"/>
        <v>54.6</v>
      </c>
      <c r="AK39" s="53"/>
    </row>
    <row r="40" spans="1:41" x14ac:dyDescent="0.25">
      <c r="A40" s="57" t="s">
        <v>25</v>
      </c>
      <c r="B40" s="67">
        <v>29.4</v>
      </c>
      <c r="C40" s="67">
        <v>29.4</v>
      </c>
      <c r="D40" s="67">
        <v>29.4</v>
      </c>
      <c r="E40" s="67">
        <v>29.4</v>
      </c>
      <c r="F40" s="67">
        <v>29.4</v>
      </c>
      <c r="G40" s="67">
        <v>29.4</v>
      </c>
      <c r="H40" s="67">
        <v>29.4</v>
      </c>
      <c r="I40" s="67">
        <v>29.4</v>
      </c>
      <c r="J40" s="67">
        <v>29.4</v>
      </c>
      <c r="K40" s="67">
        <v>29.4</v>
      </c>
      <c r="L40" s="48">
        <v>29.3</v>
      </c>
      <c r="M40" s="48">
        <v>29.3</v>
      </c>
      <c r="N40" s="48">
        <v>29.3</v>
      </c>
      <c r="O40" s="48">
        <v>29.2</v>
      </c>
      <c r="P40" s="48">
        <v>29.2</v>
      </c>
      <c r="Q40" s="48">
        <v>29.1</v>
      </c>
      <c r="R40" s="48">
        <v>29.2</v>
      </c>
      <c r="S40" s="48">
        <v>29.2</v>
      </c>
      <c r="T40" s="48">
        <v>29.2</v>
      </c>
      <c r="U40" s="48">
        <v>29.1</v>
      </c>
      <c r="V40" s="48">
        <v>29.1</v>
      </c>
      <c r="W40" s="48">
        <v>29.1</v>
      </c>
      <c r="X40" s="48">
        <v>29.1</v>
      </c>
      <c r="Y40" s="67">
        <v>29.1</v>
      </c>
      <c r="Z40" s="67">
        <v>29.2</v>
      </c>
      <c r="AA40" s="67">
        <v>29.2</v>
      </c>
      <c r="AB40" s="67">
        <v>29.2</v>
      </c>
      <c r="AC40" s="67">
        <v>29.2</v>
      </c>
      <c r="AD40" s="67">
        <v>29.2</v>
      </c>
      <c r="AE40" s="55">
        <v>29</v>
      </c>
      <c r="AF40" s="55">
        <v>29</v>
      </c>
      <c r="AG40" s="58">
        <v>30</v>
      </c>
      <c r="AH40" s="51">
        <f t="shared" si="2"/>
        <v>29.4</v>
      </c>
      <c r="AI40" s="52">
        <f t="shared" si="3"/>
        <v>29</v>
      </c>
      <c r="AK40" s="53"/>
    </row>
    <row r="41" spans="1:41" x14ac:dyDescent="0.25">
      <c r="A41" s="57" t="s">
        <v>85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>
        <v>2.7</v>
      </c>
      <c r="M41" s="48">
        <v>2.7</v>
      </c>
      <c r="N41" s="48">
        <v>2.7</v>
      </c>
      <c r="O41" s="48">
        <v>2.7</v>
      </c>
      <c r="P41" s="48">
        <v>2.7</v>
      </c>
      <c r="Q41" s="48">
        <v>2.7</v>
      </c>
      <c r="R41" s="48">
        <v>2.7</v>
      </c>
      <c r="S41" s="48">
        <v>2.7</v>
      </c>
      <c r="T41" s="48">
        <v>2.7</v>
      </c>
      <c r="U41" s="48">
        <v>2.7</v>
      </c>
      <c r="V41" s="48"/>
      <c r="W41" s="48"/>
      <c r="X41" s="48"/>
      <c r="Y41" s="48"/>
      <c r="Z41" s="48"/>
      <c r="AA41" s="48"/>
      <c r="AB41" s="48"/>
      <c r="AC41" s="48"/>
      <c r="AD41" s="48"/>
      <c r="AE41" s="55"/>
      <c r="AF41" s="55"/>
      <c r="AG41" s="58">
        <v>25</v>
      </c>
      <c r="AH41" s="51">
        <f t="shared" si="2"/>
        <v>2.7</v>
      </c>
      <c r="AI41" s="52">
        <f t="shared" si="3"/>
        <v>2.7</v>
      </c>
      <c r="AK41" s="53"/>
    </row>
    <row r="42" spans="1:41" x14ac:dyDescent="0.25">
      <c r="A42" s="57" t="s">
        <v>26</v>
      </c>
      <c r="B42" s="48">
        <v>17</v>
      </c>
      <c r="C42" s="48">
        <v>17</v>
      </c>
      <c r="D42" s="48">
        <v>17</v>
      </c>
      <c r="E42" s="48">
        <v>17</v>
      </c>
      <c r="F42" s="48">
        <v>17</v>
      </c>
      <c r="G42" s="48">
        <v>17</v>
      </c>
      <c r="H42" s="48">
        <v>17</v>
      </c>
      <c r="I42" s="48">
        <v>17</v>
      </c>
      <c r="J42" s="48">
        <v>17</v>
      </c>
      <c r="K42" s="48">
        <v>17</v>
      </c>
      <c r="L42" s="48">
        <v>17</v>
      </c>
      <c r="M42" s="48">
        <v>17</v>
      </c>
      <c r="N42" s="48">
        <v>17</v>
      </c>
      <c r="O42" s="48">
        <v>17</v>
      </c>
      <c r="P42" s="48">
        <v>17</v>
      </c>
      <c r="Q42" s="48">
        <v>17</v>
      </c>
      <c r="R42" s="48">
        <v>17</v>
      </c>
      <c r="S42" s="48">
        <v>17</v>
      </c>
      <c r="T42" s="48">
        <v>17</v>
      </c>
      <c r="U42" s="48">
        <v>17</v>
      </c>
      <c r="V42" s="48">
        <v>17</v>
      </c>
      <c r="W42" s="48">
        <v>17</v>
      </c>
      <c r="X42" s="48">
        <v>17</v>
      </c>
      <c r="Y42" s="48">
        <v>17</v>
      </c>
      <c r="Z42" s="48">
        <v>17</v>
      </c>
      <c r="AA42" s="48">
        <v>17</v>
      </c>
      <c r="AB42" s="48">
        <v>17</v>
      </c>
      <c r="AC42" s="48">
        <v>17</v>
      </c>
      <c r="AD42" s="48">
        <v>17</v>
      </c>
      <c r="AE42" s="55">
        <v>17</v>
      </c>
      <c r="AF42" s="55">
        <v>17</v>
      </c>
      <c r="AG42" s="58">
        <v>24</v>
      </c>
      <c r="AH42" s="51">
        <f t="shared" si="2"/>
        <v>17</v>
      </c>
      <c r="AI42" s="52">
        <f t="shared" si="3"/>
        <v>17</v>
      </c>
      <c r="AK42" s="53"/>
    </row>
    <row r="43" spans="1:41" x14ac:dyDescent="0.25">
      <c r="A43" s="57" t="s">
        <v>27</v>
      </c>
      <c r="B43" s="48">
        <v>3</v>
      </c>
      <c r="C43" s="48">
        <v>3</v>
      </c>
      <c r="D43" s="48">
        <v>3</v>
      </c>
      <c r="E43" s="48">
        <v>3</v>
      </c>
      <c r="F43" s="48">
        <v>3</v>
      </c>
      <c r="G43" s="48">
        <v>3</v>
      </c>
      <c r="H43" s="48">
        <v>3</v>
      </c>
      <c r="I43" s="48">
        <v>3</v>
      </c>
      <c r="J43" s="48">
        <v>3</v>
      </c>
      <c r="K43" s="48">
        <v>3</v>
      </c>
      <c r="L43" s="48">
        <v>3</v>
      </c>
      <c r="M43" s="48">
        <v>3</v>
      </c>
      <c r="N43" s="48">
        <v>3</v>
      </c>
      <c r="O43" s="48">
        <v>3</v>
      </c>
      <c r="P43" s="48">
        <v>3</v>
      </c>
      <c r="Q43" s="48">
        <v>3</v>
      </c>
      <c r="R43" s="48">
        <v>3</v>
      </c>
      <c r="S43" s="48">
        <v>3</v>
      </c>
      <c r="T43" s="48">
        <v>3</v>
      </c>
      <c r="U43" s="48">
        <v>3</v>
      </c>
      <c r="V43" s="48">
        <v>3</v>
      </c>
      <c r="W43" s="48">
        <v>3</v>
      </c>
      <c r="X43" s="48">
        <v>3</v>
      </c>
      <c r="Y43" s="48">
        <v>3</v>
      </c>
      <c r="Z43" s="48">
        <v>3</v>
      </c>
      <c r="AA43" s="48">
        <v>3</v>
      </c>
      <c r="AB43" s="48">
        <v>3</v>
      </c>
      <c r="AC43" s="48">
        <v>3</v>
      </c>
      <c r="AD43" s="48">
        <v>3</v>
      </c>
      <c r="AE43" s="48">
        <v>3</v>
      </c>
      <c r="AF43" s="48">
        <v>3</v>
      </c>
      <c r="AG43" s="58">
        <v>15</v>
      </c>
      <c r="AH43" s="51">
        <f t="shared" si="2"/>
        <v>3</v>
      </c>
      <c r="AI43" s="52">
        <f t="shared" si="3"/>
        <v>3</v>
      </c>
      <c r="AK43" s="53"/>
      <c r="AL43" s="61"/>
      <c r="AO43" s="61"/>
    </row>
    <row r="44" spans="1:41" s="61" customFormat="1" x14ac:dyDescent="0.25">
      <c r="A44" s="57" t="s">
        <v>28</v>
      </c>
      <c r="B44" s="48">
        <v>13</v>
      </c>
      <c r="C44" s="48">
        <v>13</v>
      </c>
      <c r="D44" s="48">
        <v>13</v>
      </c>
      <c r="E44" s="48">
        <v>13</v>
      </c>
      <c r="F44" s="48">
        <v>13</v>
      </c>
      <c r="G44" s="48">
        <v>13</v>
      </c>
      <c r="H44" s="48">
        <v>13</v>
      </c>
      <c r="I44" s="48">
        <v>13</v>
      </c>
      <c r="J44" s="48">
        <v>13</v>
      </c>
      <c r="K44" s="48">
        <v>13</v>
      </c>
      <c r="L44" s="48">
        <v>13</v>
      </c>
      <c r="M44" s="48">
        <v>13</v>
      </c>
      <c r="N44" s="48">
        <v>13</v>
      </c>
      <c r="O44" s="48">
        <v>13</v>
      </c>
      <c r="P44" s="48">
        <v>13</v>
      </c>
      <c r="Q44" s="48">
        <v>13</v>
      </c>
      <c r="R44" s="48">
        <v>13</v>
      </c>
      <c r="S44" s="48">
        <v>13</v>
      </c>
      <c r="T44" s="48">
        <v>13</v>
      </c>
      <c r="U44" s="48">
        <v>13</v>
      </c>
      <c r="V44" s="48">
        <v>13</v>
      </c>
      <c r="W44" s="48">
        <v>13</v>
      </c>
      <c r="X44" s="48">
        <v>13</v>
      </c>
      <c r="Y44" s="48">
        <v>13</v>
      </c>
      <c r="Z44" s="48">
        <v>13</v>
      </c>
      <c r="AA44" s="48">
        <v>13</v>
      </c>
      <c r="AB44" s="48">
        <v>13</v>
      </c>
      <c r="AC44" s="48">
        <v>13</v>
      </c>
      <c r="AD44" s="48">
        <v>13</v>
      </c>
      <c r="AE44" s="48">
        <v>13</v>
      </c>
      <c r="AF44" s="48">
        <v>13</v>
      </c>
      <c r="AG44" s="58">
        <v>14.1</v>
      </c>
      <c r="AH44" s="51">
        <f t="shared" si="2"/>
        <v>13</v>
      </c>
      <c r="AI44" s="52">
        <f t="shared" si="3"/>
        <v>13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48">
        <v>14</v>
      </c>
      <c r="C45" s="48">
        <v>14</v>
      </c>
      <c r="D45" s="48">
        <v>14</v>
      </c>
      <c r="E45" s="48">
        <v>14</v>
      </c>
      <c r="F45" s="48">
        <v>14</v>
      </c>
      <c r="G45" s="48">
        <v>14</v>
      </c>
      <c r="H45" s="48">
        <v>14</v>
      </c>
      <c r="I45" s="48">
        <v>14</v>
      </c>
      <c r="J45" s="48">
        <v>14</v>
      </c>
      <c r="K45" s="48">
        <v>14</v>
      </c>
      <c r="L45" s="48">
        <v>14</v>
      </c>
      <c r="M45" s="48">
        <v>14</v>
      </c>
      <c r="N45" s="48">
        <v>14</v>
      </c>
      <c r="O45" s="48">
        <v>7.5</v>
      </c>
      <c r="P45" s="48">
        <v>7.5</v>
      </c>
      <c r="Q45" s="48">
        <v>7.5</v>
      </c>
      <c r="R45" s="48">
        <v>7.5</v>
      </c>
      <c r="S45" s="48">
        <v>7.5</v>
      </c>
      <c r="T45" s="48">
        <v>7.5</v>
      </c>
      <c r="U45" s="48">
        <v>7</v>
      </c>
      <c r="V45" s="48">
        <v>7</v>
      </c>
      <c r="W45" s="48">
        <v>14</v>
      </c>
      <c r="X45" s="48">
        <v>14</v>
      </c>
      <c r="Y45" s="48">
        <v>14</v>
      </c>
      <c r="Z45" s="48">
        <v>14</v>
      </c>
      <c r="AA45" s="48">
        <v>14</v>
      </c>
      <c r="AB45" s="48">
        <v>14</v>
      </c>
      <c r="AC45" s="48">
        <v>14</v>
      </c>
      <c r="AD45" s="48">
        <v>14</v>
      </c>
      <c r="AE45" s="48">
        <v>14</v>
      </c>
      <c r="AF45" s="48">
        <v>14</v>
      </c>
      <c r="AG45" s="58">
        <v>14</v>
      </c>
      <c r="AH45" s="51">
        <f t="shared" si="2"/>
        <v>14</v>
      </c>
      <c r="AI45" s="52">
        <f t="shared" si="3"/>
        <v>7</v>
      </c>
      <c r="AK45" s="53"/>
    </row>
    <row r="46" spans="1:41" x14ac:dyDescent="0.25">
      <c r="A46" s="57" t="s">
        <v>30</v>
      </c>
      <c r="B46" s="48">
        <v>6.8</v>
      </c>
      <c r="C46" s="48">
        <v>6.8</v>
      </c>
      <c r="D46" s="48">
        <v>6.8</v>
      </c>
      <c r="E46" s="48">
        <v>6.8</v>
      </c>
      <c r="F46" s="48">
        <v>6.8</v>
      </c>
      <c r="G46" s="48">
        <v>6.8</v>
      </c>
      <c r="H46" s="48">
        <v>6.8</v>
      </c>
      <c r="I46" s="48">
        <v>6.8</v>
      </c>
      <c r="J46" s="48">
        <v>6.8</v>
      </c>
      <c r="K46" s="48">
        <v>6.8</v>
      </c>
      <c r="L46" s="48">
        <v>6.8</v>
      </c>
      <c r="M46" s="48">
        <v>6.8</v>
      </c>
      <c r="N46" s="48">
        <v>6.5</v>
      </c>
      <c r="O46" s="48">
        <v>6.5</v>
      </c>
      <c r="P46" s="48">
        <v>6.5</v>
      </c>
      <c r="Q46" s="48">
        <v>6.5</v>
      </c>
      <c r="R46" s="48">
        <v>9.8000000000000007</v>
      </c>
      <c r="S46" s="48">
        <v>9.8000000000000007</v>
      </c>
      <c r="T46" s="48">
        <v>9.8000000000000007</v>
      </c>
      <c r="U46" s="48">
        <v>9.8000000000000007</v>
      </c>
      <c r="V46" s="48">
        <v>9.8000000000000007</v>
      </c>
      <c r="W46" s="48">
        <v>9.8000000000000007</v>
      </c>
      <c r="X46" s="48">
        <v>9.8000000000000007</v>
      </c>
      <c r="Y46" s="48">
        <v>9.8000000000000007</v>
      </c>
      <c r="Z46" s="48">
        <v>9.6999999999999993</v>
      </c>
      <c r="AA46" s="48">
        <v>9.6999999999999993</v>
      </c>
      <c r="AB46" s="48">
        <v>9.6999999999999993</v>
      </c>
      <c r="AC46" s="48">
        <v>9.6999999999999993</v>
      </c>
      <c r="AD46" s="48">
        <v>9.6999999999999993</v>
      </c>
      <c r="AE46" s="48">
        <v>9.6999999999999993</v>
      </c>
      <c r="AF46" s="48">
        <v>9.6999999999999993</v>
      </c>
      <c r="AG46" s="58">
        <v>10.050000000000001</v>
      </c>
      <c r="AH46" s="51">
        <f t="shared" si="2"/>
        <v>9.8000000000000007</v>
      </c>
      <c r="AI46" s="52">
        <f t="shared" si="3"/>
        <v>6.5</v>
      </c>
      <c r="AK46" s="53"/>
    </row>
    <row r="47" spans="1:41" x14ac:dyDescent="0.25">
      <c r="A47" s="57" t="s">
        <v>31</v>
      </c>
      <c r="B47" s="48">
        <v>6.2</v>
      </c>
      <c r="C47" s="48">
        <v>6.2</v>
      </c>
      <c r="D47" s="48">
        <v>3</v>
      </c>
      <c r="E47" s="48">
        <v>3</v>
      </c>
      <c r="F47" s="48">
        <v>0</v>
      </c>
      <c r="G47" s="48">
        <v>0</v>
      </c>
      <c r="H47" s="48">
        <v>0</v>
      </c>
      <c r="I47" s="48">
        <v>0</v>
      </c>
      <c r="J47" s="48">
        <v>0</v>
      </c>
      <c r="K47" s="48">
        <v>0</v>
      </c>
      <c r="L47" s="48">
        <v>6</v>
      </c>
      <c r="M47" s="48">
        <v>6</v>
      </c>
      <c r="N47" s="48">
        <v>6.1</v>
      </c>
      <c r="O47" s="48">
        <v>6.1</v>
      </c>
      <c r="P47" s="48">
        <v>6.1</v>
      </c>
      <c r="Q47" s="48">
        <v>6.1</v>
      </c>
      <c r="R47" s="48">
        <v>6.1</v>
      </c>
      <c r="S47" s="48">
        <v>6.1</v>
      </c>
      <c r="T47" s="48">
        <v>6.1</v>
      </c>
      <c r="U47" s="48">
        <v>6.1</v>
      </c>
      <c r="V47" s="48">
        <v>6.1</v>
      </c>
      <c r="W47" s="48">
        <v>6.1</v>
      </c>
      <c r="X47" s="48">
        <v>6.1</v>
      </c>
      <c r="Y47" s="48">
        <v>6.1</v>
      </c>
      <c r="Z47" s="48">
        <v>6.1</v>
      </c>
      <c r="AA47" s="48">
        <v>6.1</v>
      </c>
      <c r="AB47" s="48">
        <v>6.1</v>
      </c>
      <c r="AC47" s="48">
        <v>6.1</v>
      </c>
      <c r="AD47" s="48">
        <v>6.1</v>
      </c>
      <c r="AE47" s="48">
        <v>6.1</v>
      </c>
      <c r="AF47" s="48">
        <v>6.1</v>
      </c>
      <c r="AG47" s="58">
        <v>6.2</v>
      </c>
      <c r="AH47" s="51">
        <f t="shared" si="2"/>
        <v>6.2</v>
      </c>
      <c r="AI47" s="52">
        <f t="shared" si="3"/>
        <v>0</v>
      </c>
      <c r="AK47" s="53"/>
    </row>
    <row r="48" spans="1:41" ht="15.75" thickBot="1" x14ac:dyDescent="0.3">
      <c r="A48" s="62" t="s">
        <v>32</v>
      </c>
      <c r="B48" s="70">
        <f>B196</f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T196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v>3.54</v>
      </c>
      <c r="Z48" s="70">
        <f t="shared" si="5"/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433.53999999999996</v>
      </c>
      <c r="C49" s="66">
        <f t="shared" si="6"/>
        <v>433.53999999999996</v>
      </c>
      <c r="D49" s="66">
        <f t="shared" si="6"/>
        <v>429.04</v>
      </c>
      <c r="E49" s="66">
        <f t="shared" si="6"/>
        <v>401.14000000000004</v>
      </c>
      <c r="F49" s="66">
        <f t="shared" si="6"/>
        <v>393.44</v>
      </c>
      <c r="G49" s="66">
        <f t="shared" si="6"/>
        <v>392.03999999999996</v>
      </c>
      <c r="H49" s="66">
        <f t="shared" si="6"/>
        <v>391.94</v>
      </c>
      <c r="I49" s="66">
        <f t="shared" si="6"/>
        <v>391.94</v>
      </c>
      <c r="J49" s="66">
        <f t="shared" si="6"/>
        <v>391.94</v>
      </c>
      <c r="K49" s="66">
        <f t="shared" si="6"/>
        <v>391.94</v>
      </c>
      <c r="L49" s="66">
        <f t="shared" si="6"/>
        <v>424.34000000000003</v>
      </c>
      <c r="M49" s="66">
        <f t="shared" si="6"/>
        <v>436.04</v>
      </c>
      <c r="N49" s="66">
        <f t="shared" si="6"/>
        <v>435.94000000000005</v>
      </c>
      <c r="O49" s="66">
        <f t="shared" si="6"/>
        <v>429.74</v>
      </c>
      <c r="P49" s="66">
        <f t="shared" si="6"/>
        <v>429.74</v>
      </c>
      <c r="Q49" s="66">
        <f t="shared" si="6"/>
        <v>430.34000000000003</v>
      </c>
      <c r="R49" s="66">
        <f t="shared" si="6"/>
        <v>431.54</v>
      </c>
      <c r="S49" s="66">
        <f>SUM(S36:S48)</f>
        <v>433.94</v>
      </c>
      <c r="T49" s="66">
        <f t="shared" si="6"/>
        <v>434.24</v>
      </c>
      <c r="U49" s="66">
        <f t="shared" si="6"/>
        <v>434.44000000000005</v>
      </c>
      <c r="V49" s="66">
        <f t="shared" si="6"/>
        <v>433.14000000000004</v>
      </c>
      <c r="W49" s="66">
        <f t="shared" si="6"/>
        <v>439.34000000000009</v>
      </c>
      <c r="X49" s="66">
        <f t="shared" si="6"/>
        <v>439.14000000000004</v>
      </c>
      <c r="Y49" s="66">
        <f t="shared" si="6"/>
        <v>439.04000000000008</v>
      </c>
      <c r="Z49" s="66">
        <f t="shared" si="6"/>
        <v>439.34</v>
      </c>
      <c r="AA49" s="66">
        <f t="shared" si="6"/>
        <v>439.34</v>
      </c>
      <c r="AB49" s="66">
        <f t="shared" si="6"/>
        <v>438.04</v>
      </c>
      <c r="AC49" s="66">
        <f t="shared" si="6"/>
        <v>438.14</v>
      </c>
      <c r="AD49" s="66">
        <f t="shared" si="6"/>
        <v>435.14</v>
      </c>
      <c r="AE49" s="66">
        <f t="shared" si="6"/>
        <v>436.53999999999996</v>
      </c>
      <c r="AF49" s="66">
        <f t="shared" si="6"/>
        <v>435.84000000000003</v>
      </c>
      <c r="AG49" s="71">
        <f>SUM(AG36:AG48)</f>
        <v>489.91</v>
      </c>
      <c r="AH49" s="51">
        <f t="shared" si="2"/>
        <v>439.34000000000009</v>
      </c>
      <c r="AI49" s="52">
        <f t="shared" si="3"/>
        <v>391.94</v>
      </c>
      <c r="AK49" s="53"/>
    </row>
    <row r="50" spans="1:37" x14ac:dyDescent="0.25">
      <c r="A50" s="54" t="s">
        <v>34</v>
      </c>
      <c r="B50" s="48">
        <v>0</v>
      </c>
      <c r="C50" s="48">
        <v>0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72">
        <v>0</v>
      </c>
      <c r="M50" s="72">
        <v>14.3</v>
      </c>
      <c r="N50" s="72">
        <v>14.4</v>
      </c>
      <c r="O50" s="72">
        <v>14.4</v>
      </c>
      <c r="P50" s="48">
        <v>13.6</v>
      </c>
      <c r="Q50" s="48">
        <v>13.6</v>
      </c>
      <c r="R50" s="48">
        <v>24.2</v>
      </c>
      <c r="S50" s="48">
        <v>14</v>
      </c>
      <c r="T50" s="48">
        <v>10.6</v>
      </c>
      <c r="U50" s="48">
        <v>10.6</v>
      </c>
      <c r="V50" s="48">
        <v>0</v>
      </c>
      <c r="W50" s="48">
        <v>0</v>
      </c>
      <c r="X50" s="48">
        <v>43.1</v>
      </c>
      <c r="Y50" s="48">
        <v>40.700000000000003</v>
      </c>
      <c r="Z50" s="48">
        <v>44.8</v>
      </c>
      <c r="AA50" s="48">
        <v>49.4</v>
      </c>
      <c r="AB50" s="48">
        <v>39.299999999999997</v>
      </c>
      <c r="AC50" s="48">
        <v>19.7</v>
      </c>
      <c r="AD50" s="48">
        <v>0</v>
      </c>
      <c r="AE50" s="48">
        <v>0</v>
      </c>
      <c r="AF50" s="48">
        <v>0</v>
      </c>
      <c r="AG50" s="56">
        <v>60</v>
      </c>
      <c r="AH50" s="51">
        <f t="shared" si="2"/>
        <v>49.4</v>
      </c>
      <c r="AI50" s="52">
        <f t="shared" si="3"/>
        <v>0</v>
      </c>
      <c r="AK50" s="53"/>
    </row>
    <row r="51" spans="1:37" x14ac:dyDescent="0.25">
      <c r="A51" s="57" t="s">
        <v>35</v>
      </c>
      <c r="B51" s="67">
        <v>0</v>
      </c>
      <c r="C51" s="67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72">
        <v>0</v>
      </c>
      <c r="M51" s="72">
        <v>5.2</v>
      </c>
      <c r="N51" s="72">
        <v>5.8</v>
      </c>
      <c r="O51" s="72">
        <v>5.8</v>
      </c>
      <c r="P51" s="67">
        <v>5.3</v>
      </c>
      <c r="Q51" s="67">
        <v>5.2</v>
      </c>
      <c r="R51" s="48">
        <v>12.2</v>
      </c>
      <c r="S51" s="48">
        <v>15</v>
      </c>
      <c r="T51" s="48">
        <v>3.7</v>
      </c>
      <c r="U51" s="67">
        <v>4.4000000000000004</v>
      </c>
      <c r="V51" s="67">
        <v>0</v>
      </c>
      <c r="W51" s="67">
        <v>0</v>
      </c>
      <c r="X51" s="67">
        <v>14.8</v>
      </c>
      <c r="Y51" s="67">
        <v>21.2</v>
      </c>
      <c r="Z51" s="67">
        <v>18.5</v>
      </c>
      <c r="AA51" s="67">
        <v>19.3</v>
      </c>
      <c r="AB51" s="67">
        <v>17</v>
      </c>
      <c r="AC51" s="67">
        <v>12.6</v>
      </c>
      <c r="AD51" s="67">
        <v>0</v>
      </c>
      <c r="AE51" s="67">
        <v>0</v>
      </c>
      <c r="AF51" s="67">
        <v>0</v>
      </c>
      <c r="AG51" s="58">
        <v>32</v>
      </c>
      <c r="AH51" s="51">
        <f t="shared" si="2"/>
        <v>21.2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74">
        <v>0</v>
      </c>
      <c r="C52" s="74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73">
        <v>0</v>
      </c>
      <c r="M52" s="73">
        <v>1.9</v>
      </c>
      <c r="N52" s="73">
        <v>1.8</v>
      </c>
      <c r="O52" s="73">
        <v>1.8</v>
      </c>
      <c r="P52" s="74">
        <v>1.9</v>
      </c>
      <c r="Q52" s="74">
        <v>1.9</v>
      </c>
      <c r="R52" s="48">
        <v>4.5</v>
      </c>
      <c r="S52" s="48">
        <v>5.4</v>
      </c>
      <c r="T52" s="48">
        <v>1.4</v>
      </c>
      <c r="U52" s="74">
        <v>1.6</v>
      </c>
      <c r="V52" s="74">
        <v>0</v>
      </c>
      <c r="W52" s="74">
        <v>0</v>
      </c>
      <c r="X52" s="74">
        <v>5.4</v>
      </c>
      <c r="Y52" s="74">
        <v>7.7</v>
      </c>
      <c r="Z52" s="74">
        <v>6.8</v>
      </c>
      <c r="AA52" s="74">
        <v>7.1</v>
      </c>
      <c r="AB52" s="74">
        <v>6.2</v>
      </c>
      <c r="AC52" s="74">
        <v>4.5999999999999996</v>
      </c>
      <c r="AD52" s="74">
        <v>0</v>
      </c>
      <c r="AE52" s="74">
        <v>0</v>
      </c>
      <c r="AF52" s="74">
        <v>0</v>
      </c>
      <c r="AG52" s="75">
        <v>14</v>
      </c>
      <c r="AH52" s="51">
        <f t="shared" si="2"/>
        <v>7.7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v>0</v>
      </c>
      <c r="M53" s="66">
        <f t="shared" si="7"/>
        <v>21.4</v>
      </c>
      <c r="N53" s="66">
        <f t="shared" si="7"/>
        <v>22</v>
      </c>
      <c r="O53" s="66">
        <f t="shared" si="7"/>
        <v>22</v>
      </c>
      <c r="P53" s="66">
        <f t="shared" si="7"/>
        <v>20.799999999999997</v>
      </c>
      <c r="Q53" s="66">
        <f t="shared" si="7"/>
        <v>20.7</v>
      </c>
      <c r="R53" s="66">
        <f t="shared" si="7"/>
        <v>40.9</v>
      </c>
      <c r="S53" s="66">
        <f t="shared" si="7"/>
        <v>34.4</v>
      </c>
      <c r="T53" s="66">
        <f t="shared" si="7"/>
        <v>15.700000000000001</v>
      </c>
      <c r="U53" s="66">
        <f t="shared" si="7"/>
        <v>16.600000000000001</v>
      </c>
      <c r="V53" s="66">
        <f t="shared" si="7"/>
        <v>0</v>
      </c>
      <c r="W53" s="66">
        <f t="shared" si="7"/>
        <v>0</v>
      </c>
      <c r="X53" s="66">
        <f t="shared" si="7"/>
        <v>63.300000000000004</v>
      </c>
      <c r="Y53" s="66">
        <f t="shared" si="7"/>
        <v>69.600000000000009</v>
      </c>
      <c r="Z53" s="66">
        <f t="shared" si="7"/>
        <v>70.099999999999994</v>
      </c>
      <c r="AA53" s="66">
        <f t="shared" si="7"/>
        <v>75.8</v>
      </c>
      <c r="AB53" s="66">
        <f t="shared" si="7"/>
        <v>62.5</v>
      </c>
      <c r="AC53" s="66">
        <f t="shared" si="7"/>
        <v>36.9</v>
      </c>
      <c r="AD53" s="66">
        <f t="shared" si="7"/>
        <v>0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75.8</v>
      </c>
      <c r="AI53" s="52">
        <f t="shared" si="3"/>
        <v>0</v>
      </c>
      <c r="AK53" s="53"/>
    </row>
    <row r="54" spans="1:37" x14ac:dyDescent="0.25">
      <c r="A54" s="54" t="s">
        <v>205</v>
      </c>
      <c r="B54" s="48">
        <v>36.9</v>
      </c>
      <c r="C54" s="48">
        <v>16.5</v>
      </c>
      <c r="D54" s="48">
        <v>14.1</v>
      </c>
      <c r="E54" s="48">
        <v>-1.3</v>
      </c>
      <c r="F54" s="48">
        <v>-2.5</v>
      </c>
      <c r="G54" s="48">
        <v>-2.5</v>
      </c>
      <c r="H54" s="48">
        <v>-9</v>
      </c>
      <c r="I54" s="48">
        <v>0</v>
      </c>
      <c r="J54" s="48">
        <v>0</v>
      </c>
      <c r="K54" s="48">
        <v>0</v>
      </c>
      <c r="L54" s="48">
        <v>0</v>
      </c>
      <c r="M54" s="48">
        <v>7.4</v>
      </c>
      <c r="N54" s="48">
        <v>8.1</v>
      </c>
      <c r="O54" s="48">
        <v>8.1</v>
      </c>
      <c r="P54" s="48">
        <v>32.299999999999997</v>
      </c>
      <c r="Q54" s="48">
        <v>48.1</v>
      </c>
      <c r="R54" s="48">
        <v>18.899999999999999</v>
      </c>
      <c r="S54" s="48">
        <v>17.3</v>
      </c>
      <c r="T54" s="48">
        <v>13.9</v>
      </c>
      <c r="U54" s="48">
        <v>8.4</v>
      </c>
      <c r="V54" s="48">
        <v>-7.4</v>
      </c>
      <c r="W54" s="48">
        <v>-5</v>
      </c>
      <c r="X54" s="48">
        <v>11</v>
      </c>
      <c r="Y54" s="48">
        <v>16.3</v>
      </c>
      <c r="Z54" s="48">
        <v>28.4</v>
      </c>
      <c r="AA54" s="48">
        <v>0</v>
      </c>
      <c r="AB54" s="48">
        <v>0</v>
      </c>
      <c r="AC54" s="48">
        <v>0</v>
      </c>
      <c r="AD54" s="48">
        <v>0</v>
      </c>
      <c r="AE54" s="48">
        <v>3</v>
      </c>
      <c r="AF54" s="48">
        <v>0</v>
      </c>
      <c r="AG54" s="56"/>
      <c r="AH54" s="51">
        <f t="shared" si="2"/>
        <v>48.1</v>
      </c>
      <c r="AI54" s="52">
        <f t="shared" si="3"/>
        <v>-9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48">
        <v>0</v>
      </c>
      <c r="M55" s="48">
        <v>0</v>
      </c>
      <c r="N55" s="48">
        <v>0</v>
      </c>
      <c r="O55" s="48">
        <v>0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48">
        <v>0</v>
      </c>
      <c r="V55" s="48">
        <v>0</v>
      </c>
      <c r="W55" s="48">
        <v>0</v>
      </c>
      <c r="X55" s="48">
        <v>0</v>
      </c>
      <c r="Y55" s="76">
        <v>0</v>
      </c>
      <c r="Z55" s="76">
        <v>0</v>
      </c>
      <c r="AA55" s="67">
        <v>0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-12.1</v>
      </c>
      <c r="C56" s="67">
        <v>-58.2</v>
      </c>
      <c r="D56" s="67">
        <v>-47</v>
      </c>
      <c r="E56" s="67">
        <v>-41</v>
      </c>
      <c r="F56" s="67">
        <v>-80</v>
      </c>
      <c r="G56" s="48">
        <v>-76</v>
      </c>
      <c r="H56" s="48">
        <v>-72.8</v>
      </c>
      <c r="I56" s="48">
        <v>-45.7</v>
      </c>
      <c r="J56" s="48">
        <v>-50.8</v>
      </c>
      <c r="K56" s="48">
        <v>-26.6</v>
      </c>
      <c r="L56" s="67">
        <v>-3</v>
      </c>
      <c r="M56" s="67">
        <v>-10</v>
      </c>
      <c r="N56" s="67">
        <v>-6</v>
      </c>
      <c r="O56" s="67">
        <v>-6</v>
      </c>
      <c r="P56" s="67">
        <v>-16.8</v>
      </c>
      <c r="Q56" s="67">
        <v>-45.7</v>
      </c>
      <c r="R56" s="67">
        <v>-37.9</v>
      </c>
      <c r="S56" s="67">
        <v>-29.5</v>
      </c>
      <c r="T56" s="67">
        <v>-23.2</v>
      </c>
      <c r="U56" s="67">
        <v>-72</v>
      </c>
      <c r="V56" s="67">
        <v>-29.9</v>
      </c>
      <c r="W56" s="67">
        <v>-10.3</v>
      </c>
      <c r="X56" s="67">
        <v>-30.7</v>
      </c>
      <c r="Y56" s="77">
        <v>-23.5</v>
      </c>
      <c r="Z56" s="77">
        <v>-21.8</v>
      </c>
      <c r="AA56" s="67">
        <v>-23.1</v>
      </c>
      <c r="AB56" s="67">
        <v>-34.5</v>
      </c>
      <c r="AC56" s="67">
        <v>-9.6</v>
      </c>
      <c r="AD56" s="67">
        <v>0</v>
      </c>
      <c r="AE56" s="67">
        <v>-13</v>
      </c>
      <c r="AF56" s="67">
        <v>-14</v>
      </c>
      <c r="AG56" s="78"/>
      <c r="AH56" s="51">
        <f t="shared" si="2"/>
        <v>0</v>
      </c>
      <c r="AI56" s="52">
        <f t="shared" si="3"/>
        <v>-80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67">
        <v>0</v>
      </c>
      <c r="M57" s="67">
        <v>0</v>
      </c>
      <c r="N57" s="67">
        <v>0</v>
      </c>
      <c r="O57" s="67">
        <v>0</v>
      </c>
      <c r="P57" s="67">
        <v>8.1999999999999993</v>
      </c>
      <c r="Q57" s="67">
        <v>11</v>
      </c>
      <c r="R57" s="67">
        <v>11</v>
      </c>
      <c r="S57" s="67">
        <v>10</v>
      </c>
      <c r="T57" s="67">
        <v>10</v>
      </c>
      <c r="U57" s="67">
        <v>8</v>
      </c>
      <c r="V57" s="67">
        <v>8</v>
      </c>
      <c r="W57" s="67">
        <v>8</v>
      </c>
      <c r="X57" s="67">
        <v>8</v>
      </c>
      <c r="Y57" s="67">
        <v>0</v>
      </c>
      <c r="Z57" s="67">
        <v>0</v>
      </c>
      <c r="AA57" s="67">
        <v>0</v>
      </c>
      <c r="AB57" s="67">
        <v>0</v>
      </c>
      <c r="AC57" s="67">
        <v>0</v>
      </c>
      <c r="AD57" s="67">
        <v>0</v>
      </c>
      <c r="AE57" s="79">
        <v>0</v>
      </c>
      <c r="AF57" s="79">
        <v>0</v>
      </c>
      <c r="AG57" s="78"/>
      <c r="AH57" s="51">
        <f t="shared" si="2"/>
        <v>11</v>
      </c>
      <c r="AI57" s="52">
        <f t="shared" si="3"/>
        <v>0</v>
      </c>
      <c r="AK57" s="53"/>
    </row>
    <row r="58" spans="1:37" x14ac:dyDescent="0.25">
      <c r="A58" s="57" t="s">
        <v>40</v>
      </c>
      <c r="B58" s="48">
        <v>0</v>
      </c>
      <c r="C58" s="48">
        <v>0</v>
      </c>
      <c r="D58" s="48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87</v>
      </c>
      <c r="B59" s="80">
        <v>0</v>
      </c>
      <c r="C59" s="80">
        <v>0</v>
      </c>
      <c r="D59" s="80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80">
        <v>8</v>
      </c>
      <c r="N59" s="80">
        <v>8</v>
      </c>
      <c r="O59" s="80">
        <v>8</v>
      </c>
      <c r="P59" s="80">
        <v>8</v>
      </c>
      <c r="Q59" s="80">
        <v>8</v>
      </c>
      <c r="R59" s="80">
        <v>8</v>
      </c>
      <c r="S59" s="80">
        <v>8</v>
      </c>
      <c r="T59" s="80">
        <v>8</v>
      </c>
      <c r="U59" s="80">
        <v>8</v>
      </c>
      <c r="V59" s="80">
        <v>8</v>
      </c>
      <c r="W59" s="80">
        <v>8</v>
      </c>
      <c r="X59" s="80">
        <v>8</v>
      </c>
      <c r="Y59" s="80">
        <v>0</v>
      </c>
      <c r="Z59" s="80">
        <v>0</v>
      </c>
      <c r="AA59" s="80">
        <v>0</v>
      </c>
      <c r="AB59" s="80">
        <v>0</v>
      </c>
      <c r="AC59" s="80">
        <v>0</v>
      </c>
      <c r="AD59" s="80">
        <v>0</v>
      </c>
      <c r="AE59" s="80">
        <v>0</v>
      </c>
      <c r="AF59" s="80">
        <v>0</v>
      </c>
      <c r="AG59" s="78"/>
      <c r="AH59" s="51">
        <f t="shared" si="2"/>
        <v>8</v>
      </c>
      <c r="AI59" s="52">
        <f t="shared" si="3"/>
        <v>0</v>
      </c>
      <c r="AK59" s="53"/>
    </row>
    <row r="60" spans="1:37" x14ac:dyDescent="0.25">
      <c r="A60" s="57" t="s">
        <v>88</v>
      </c>
      <c r="B60" s="80">
        <v>0</v>
      </c>
      <c r="C60" s="80">
        <v>0</v>
      </c>
      <c r="D60" s="80">
        <v>0</v>
      </c>
      <c r="E60" s="80">
        <v>0</v>
      </c>
      <c r="F60" s="80">
        <v>0</v>
      </c>
      <c r="G60" s="80">
        <v>0</v>
      </c>
      <c r="H60" s="80">
        <v>0</v>
      </c>
      <c r="I60" s="80">
        <v>0</v>
      </c>
      <c r="J60" s="80">
        <v>0</v>
      </c>
      <c r="K60" s="80">
        <v>0</v>
      </c>
      <c r="L60" s="48">
        <v>0</v>
      </c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89</v>
      </c>
      <c r="B61" s="79">
        <v>10</v>
      </c>
      <c r="C61" s="79">
        <v>10</v>
      </c>
      <c r="D61" s="79">
        <v>10</v>
      </c>
      <c r="E61" s="79">
        <v>10</v>
      </c>
      <c r="F61" s="79">
        <v>10</v>
      </c>
      <c r="G61" s="79">
        <v>0</v>
      </c>
      <c r="H61" s="79">
        <v>0</v>
      </c>
      <c r="I61" s="79">
        <v>0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0</v>
      </c>
      <c r="R61" s="79">
        <v>0</v>
      </c>
      <c r="S61" s="79">
        <v>0</v>
      </c>
      <c r="T61" s="79">
        <v>0</v>
      </c>
      <c r="U61" s="79">
        <v>0</v>
      </c>
      <c r="V61" s="79">
        <v>0</v>
      </c>
      <c r="W61" s="79">
        <v>0</v>
      </c>
      <c r="X61" s="79">
        <v>0</v>
      </c>
      <c r="Y61" s="79">
        <v>0</v>
      </c>
      <c r="Z61" s="79">
        <v>0</v>
      </c>
      <c r="AA61" s="79">
        <v>0</v>
      </c>
      <c r="AB61" s="79">
        <v>0</v>
      </c>
      <c r="AC61" s="79">
        <v>0</v>
      </c>
      <c r="AD61" s="79">
        <v>0</v>
      </c>
      <c r="AE61" s="79">
        <v>0</v>
      </c>
      <c r="AF61" s="79">
        <v>0</v>
      </c>
      <c r="AG61" s="78"/>
      <c r="AH61" s="51">
        <f t="shared" si="2"/>
        <v>10</v>
      </c>
      <c r="AI61" s="52">
        <f t="shared" si="3"/>
        <v>0</v>
      </c>
      <c r="AK61" s="53"/>
    </row>
    <row r="62" spans="1:37" x14ac:dyDescent="0.25">
      <c r="A62" s="57" t="s">
        <v>90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91</v>
      </c>
      <c r="B63" s="82">
        <v>0</v>
      </c>
      <c r="C63" s="82">
        <v>0</v>
      </c>
      <c r="D63" s="82">
        <v>0</v>
      </c>
      <c r="E63" s="82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67">
        <v>0</v>
      </c>
      <c r="M63" s="82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92</v>
      </c>
      <c r="B64" s="82">
        <v>0</v>
      </c>
      <c r="C64" s="82">
        <v>0</v>
      </c>
      <c r="D64" s="82">
        <v>0</v>
      </c>
      <c r="E64" s="82">
        <v>0</v>
      </c>
      <c r="F64" s="82">
        <v>0</v>
      </c>
      <c r="G64" s="82">
        <v>0</v>
      </c>
      <c r="H64" s="82">
        <v>0</v>
      </c>
      <c r="I64" s="82">
        <v>0</v>
      </c>
      <c r="J64" s="82">
        <v>0</v>
      </c>
      <c r="K64" s="82">
        <v>0</v>
      </c>
      <c r="L64" s="48">
        <v>0</v>
      </c>
      <c r="M64" s="82">
        <v>0</v>
      </c>
      <c r="N64" s="82">
        <v>0</v>
      </c>
      <c r="O64" s="82">
        <v>0</v>
      </c>
      <c r="P64" s="82">
        <v>0</v>
      </c>
      <c r="Q64" s="82">
        <v>0</v>
      </c>
      <c r="R64" s="82">
        <v>0</v>
      </c>
      <c r="S64" s="82">
        <v>0</v>
      </c>
      <c r="T64" s="82">
        <v>0</v>
      </c>
      <c r="U64" s="82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34.799999999999997</v>
      </c>
      <c r="C65" s="66">
        <f t="shared" ref="C65:AF65" si="8">SUM(C54:C64)</f>
        <v>-31.700000000000003</v>
      </c>
      <c r="D65" s="66">
        <f t="shared" si="8"/>
        <v>-22.9</v>
      </c>
      <c r="E65" s="66">
        <f t="shared" si="8"/>
        <v>-32.299999999999997</v>
      </c>
      <c r="F65" s="66">
        <f t="shared" si="8"/>
        <v>-72.5</v>
      </c>
      <c r="G65" s="66">
        <f t="shared" si="8"/>
        <v>-78.5</v>
      </c>
      <c r="H65" s="66">
        <f t="shared" si="8"/>
        <v>-81.8</v>
      </c>
      <c r="I65" s="66">
        <f t="shared" si="8"/>
        <v>-45.7</v>
      </c>
      <c r="J65" s="66">
        <f t="shared" si="8"/>
        <v>-50.8</v>
      </c>
      <c r="K65" s="66">
        <f t="shared" si="8"/>
        <v>-26.6</v>
      </c>
      <c r="L65" s="66">
        <f t="shared" si="8"/>
        <v>-3</v>
      </c>
      <c r="M65" s="66">
        <f t="shared" si="8"/>
        <v>5.4</v>
      </c>
      <c r="N65" s="66">
        <v>0</v>
      </c>
      <c r="O65" s="66">
        <f t="shared" si="8"/>
        <v>10.1</v>
      </c>
      <c r="P65" s="66">
        <f t="shared" si="8"/>
        <v>31.699999999999996</v>
      </c>
      <c r="Q65" s="66">
        <f t="shared" si="8"/>
        <v>21.4</v>
      </c>
      <c r="R65" s="66">
        <f t="shared" si="8"/>
        <v>0</v>
      </c>
      <c r="S65" s="66">
        <f t="shared" si="8"/>
        <v>5.8000000000000007</v>
      </c>
      <c r="T65" s="66">
        <f t="shared" si="8"/>
        <v>8.7000000000000011</v>
      </c>
      <c r="U65" s="66">
        <f t="shared" si="8"/>
        <v>-47.6</v>
      </c>
      <c r="V65" s="66">
        <f t="shared" si="8"/>
        <v>-21.299999999999997</v>
      </c>
      <c r="W65" s="66">
        <f t="shared" si="8"/>
        <v>0.69999999999999929</v>
      </c>
      <c r="X65" s="66">
        <f t="shared" si="8"/>
        <v>-3.6999999999999993</v>
      </c>
      <c r="Y65" s="66">
        <f t="shared" si="8"/>
        <v>-7.1999999999999993</v>
      </c>
      <c r="Z65" s="66">
        <f t="shared" si="8"/>
        <v>6.5999999999999979</v>
      </c>
      <c r="AA65" s="66">
        <f t="shared" si="8"/>
        <v>-23.1</v>
      </c>
      <c r="AB65" s="66">
        <f t="shared" si="8"/>
        <v>-34.5</v>
      </c>
      <c r="AC65" s="66">
        <f t="shared" si="8"/>
        <v>-9.6</v>
      </c>
      <c r="AD65" s="66">
        <f t="shared" si="8"/>
        <v>0</v>
      </c>
      <c r="AE65" s="66">
        <f t="shared" si="8"/>
        <v>-10</v>
      </c>
      <c r="AF65" s="66">
        <f t="shared" si="8"/>
        <v>-14</v>
      </c>
      <c r="AG65" s="71">
        <f>SUM(AG54:AG64)</f>
        <v>0</v>
      </c>
      <c r="AH65" s="51">
        <f t="shared" si="2"/>
        <v>34.799999999999997</v>
      </c>
      <c r="AI65" s="52">
        <f t="shared" si="3"/>
        <v>-81.8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207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209</v>
      </c>
      <c r="B70" s="88">
        <f>B65+B53+B49+B35+B69</f>
        <v>1260.04</v>
      </c>
      <c r="C70" s="88">
        <f t="shared" ref="C70:AG70" si="10">C65+C53+C49+C35+C69</f>
        <v>1194.4399999999998</v>
      </c>
      <c r="D70" s="88">
        <f t="shared" si="10"/>
        <v>1164.44</v>
      </c>
      <c r="E70" s="88">
        <f t="shared" si="10"/>
        <v>1139.1399999999999</v>
      </c>
      <c r="F70" s="88">
        <f t="shared" si="10"/>
        <v>1078.24</v>
      </c>
      <c r="G70" s="88">
        <f t="shared" si="10"/>
        <v>1070.8399999999999</v>
      </c>
      <c r="H70" s="88">
        <f t="shared" si="10"/>
        <v>1067.44</v>
      </c>
      <c r="I70" s="88">
        <f t="shared" si="10"/>
        <v>1093.54</v>
      </c>
      <c r="J70" s="88">
        <f t="shared" si="10"/>
        <v>1130.94</v>
      </c>
      <c r="K70" s="88">
        <f t="shared" si="10"/>
        <v>1155.1399999999999</v>
      </c>
      <c r="L70" s="88">
        <f t="shared" si="10"/>
        <v>1230.3400000000001</v>
      </c>
      <c r="M70" s="88">
        <f t="shared" si="10"/>
        <v>1284.74</v>
      </c>
      <c r="N70" s="88">
        <f t="shared" si="10"/>
        <v>1305.54</v>
      </c>
      <c r="O70" s="88">
        <f t="shared" si="10"/>
        <v>1329.74</v>
      </c>
      <c r="P70" s="88">
        <f t="shared" si="10"/>
        <v>1354.1399999999999</v>
      </c>
      <c r="Q70" s="88">
        <f t="shared" si="10"/>
        <v>1340.3400000000001</v>
      </c>
      <c r="R70" s="88">
        <f t="shared" si="10"/>
        <v>1342.54</v>
      </c>
      <c r="S70" s="88">
        <f t="shared" si="10"/>
        <v>1333.94</v>
      </c>
      <c r="T70" s="88">
        <f t="shared" si="10"/>
        <v>1297.44</v>
      </c>
      <c r="U70" s="88">
        <f t="shared" si="10"/>
        <v>1222.2400000000002</v>
      </c>
      <c r="V70" s="88">
        <f t="shared" si="10"/>
        <v>1243.1400000000001</v>
      </c>
      <c r="W70" s="88">
        <f t="shared" si="10"/>
        <v>1234.74</v>
      </c>
      <c r="X70" s="88">
        <f t="shared" si="10"/>
        <v>1373.3400000000001</v>
      </c>
      <c r="Y70" s="88">
        <f t="shared" si="10"/>
        <v>1374.8400000000001</v>
      </c>
      <c r="Z70" s="88">
        <f t="shared" si="10"/>
        <v>1392.3400000000001</v>
      </c>
      <c r="AA70" s="88">
        <f t="shared" si="10"/>
        <v>1368.3400000000001</v>
      </c>
      <c r="AB70" s="88">
        <f t="shared" si="10"/>
        <v>1342.3400000000001</v>
      </c>
      <c r="AC70" s="88">
        <f t="shared" si="10"/>
        <v>1341.74</v>
      </c>
      <c r="AD70" s="88">
        <f t="shared" si="10"/>
        <v>1246.44</v>
      </c>
      <c r="AE70" s="88">
        <f t="shared" si="10"/>
        <v>1172.8399999999999</v>
      </c>
      <c r="AF70" s="88">
        <f t="shared" si="10"/>
        <v>1168.1399999999999</v>
      </c>
      <c r="AG70" s="88">
        <f t="shared" si="10"/>
        <v>2068.14</v>
      </c>
      <c r="AH70" s="51">
        <f t="shared" si="2"/>
        <v>1392.3400000000001</v>
      </c>
      <c r="AI70" s="52">
        <f t="shared" si="3"/>
        <v>1067.44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208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>
        <v>20</v>
      </c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20</v>
      </c>
      <c r="AI71" s="52">
        <f t="shared" si="3"/>
        <v>20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210</v>
      </c>
      <c r="B72" s="88">
        <f>B70+B71</f>
        <v>1260.04</v>
      </c>
      <c r="C72" s="88">
        <f t="shared" ref="C72:AF72" si="11">C69+C65+C53+C49+C35+C71</f>
        <v>1194.4399999999998</v>
      </c>
      <c r="D72" s="88">
        <f t="shared" si="11"/>
        <v>1164.44</v>
      </c>
      <c r="E72" s="88">
        <f t="shared" si="11"/>
        <v>1139.1399999999999</v>
      </c>
      <c r="F72" s="88">
        <f t="shared" si="11"/>
        <v>1078.24</v>
      </c>
      <c r="G72" s="88">
        <f t="shared" si="11"/>
        <v>1070.8399999999999</v>
      </c>
      <c r="H72" s="88">
        <f t="shared" si="11"/>
        <v>1067.44</v>
      </c>
      <c r="I72" s="88">
        <f t="shared" si="11"/>
        <v>1093.54</v>
      </c>
      <c r="J72" s="88">
        <f t="shared" si="11"/>
        <v>1130.94</v>
      </c>
      <c r="K72" s="88">
        <f t="shared" si="11"/>
        <v>1155.1399999999999</v>
      </c>
      <c r="L72" s="88">
        <f t="shared" si="11"/>
        <v>1230.3400000000001</v>
      </c>
      <c r="M72" s="88">
        <f t="shared" si="11"/>
        <v>1284.74</v>
      </c>
      <c r="N72" s="88">
        <f t="shared" si="11"/>
        <v>1305.54</v>
      </c>
      <c r="O72" s="88">
        <f t="shared" si="11"/>
        <v>1329.74</v>
      </c>
      <c r="P72" s="88">
        <f t="shared" si="11"/>
        <v>1354.1399999999999</v>
      </c>
      <c r="Q72" s="88">
        <f t="shared" si="11"/>
        <v>1340.3400000000001</v>
      </c>
      <c r="R72" s="88">
        <f t="shared" si="11"/>
        <v>1342.54</v>
      </c>
      <c r="S72" s="88">
        <f t="shared" si="11"/>
        <v>1333.94</v>
      </c>
      <c r="T72" s="88">
        <f t="shared" si="11"/>
        <v>1297.44</v>
      </c>
      <c r="U72" s="88">
        <f t="shared" si="11"/>
        <v>1222.2400000000002</v>
      </c>
      <c r="V72" s="88">
        <f t="shared" si="11"/>
        <v>1243.1400000000001</v>
      </c>
      <c r="W72" s="88">
        <f t="shared" si="11"/>
        <v>1234.74</v>
      </c>
      <c r="X72" s="88">
        <f t="shared" si="11"/>
        <v>1373.3400000000001</v>
      </c>
      <c r="Y72" s="88">
        <f t="shared" si="11"/>
        <v>1394.8400000000001</v>
      </c>
      <c r="Z72" s="88">
        <f t="shared" si="11"/>
        <v>1392.3400000000001</v>
      </c>
      <c r="AA72" s="88">
        <f t="shared" si="11"/>
        <v>1368.3400000000001</v>
      </c>
      <c r="AB72" s="88">
        <f t="shared" si="11"/>
        <v>1342.3400000000001</v>
      </c>
      <c r="AC72" s="88">
        <f t="shared" si="11"/>
        <v>1341.74</v>
      </c>
      <c r="AD72" s="88">
        <f t="shared" si="11"/>
        <v>1246.44</v>
      </c>
      <c r="AE72" s="88">
        <f t="shared" si="11"/>
        <v>1172.8399999999999</v>
      </c>
      <c r="AF72" s="88">
        <f t="shared" si="11"/>
        <v>1168.1399999999999</v>
      </c>
      <c r="AG72" s="71">
        <f>AG69+AG65+AG53+AG49+AG35+AG71</f>
        <v>2068.14</v>
      </c>
      <c r="AH72" s="51">
        <f t="shared" si="2"/>
        <v>1394.8400000000001</v>
      </c>
      <c r="AI72" s="52">
        <f t="shared" si="3"/>
        <v>1067.44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>IF(B57&lt;0,B57*-1,0)</f>
        <v>0</v>
      </c>
      <c r="C73" s="79">
        <f>IF(C57&lt;0,C57*-1,0)</f>
        <v>0</v>
      </c>
      <c r="D73" s="79">
        <f t="shared" ref="D73:AF73" si="12">IF(D57&lt;0,D57*-1,0)</f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 t="shared" si="12"/>
        <v>0</v>
      </c>
      <c r="S73" s="79">
        <f t="shared" si="12"/>
        <v>0</v>
      </c>
      <c r="T73" s="79">
        <f t="shared" si="12"/>
        <v>0</v>
      </c>
      <c r="U73" s="79">
        <f t="shared" si="12"/>
        <v>0</v>
      </c>
      <c r="V73" s="79">
        <f t="shared" si="12"/>
        <v>0</v>
      </c>
      <c r="W73" s="79">
        <f t="shared" si="12"/>
        <v>0</v>
      </c>
      <c r="X73" s="79">
        <f t="shared" si="12"/>
        <v>0</v>
      </c>
      <c r="Y73" s="79">
        <f t="shared" si="12"/>
        <v>0</v>
      </c>
      <c r="Z73" s="79">
        <f t="shared" si="12"/>
        <v>0</v>
      </c>
      <c r="AA73" s="79">
        <f t="shared" si="12"/>
        <v>0</v>
      </c>
      <c r="AB73" s="79">
        <f t="shared" si="12"/>
        <v>0</v>
      </c>
      <c r="AC73" s="79">
        <f t="shared" si="12"/>
        <v>0</v>
      </c>
      <c r="AD73" s="79">
        <f t="shared" si="12"/>
        <v>0</v>
      </c>
      <c r="AE73" s="79">
        <f t="shared" si="12"/>
        <v>0</v>
      </c>
      <c r="AF73" s="79">
        <f t="shared" si="12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>IF(B55&lt;0,B55*-1,0)</f>
        <v>0</v>
      </c>
      <c r="C74" s="79">
        <f>IF(C55&lt;0,C55*-1,0)</f>
        <v>0</v>
      </c>
      <c r="D74" s="79">
        <f t="shared" ref="D74:AF74" si="13">IF(D55&lt;0,D55*-1,0)</f>
        <v>0</v>
      </c>
      <c r="E74" s="79">
        <f t="shared" si="13"/>
        <v>0</v>
      </c>
      <c r="F74" s="79">
        <f t="shared" si="13"/>
        <v>0</v>
      </c>
      <c r="G74" s="79">
        <f t="shared" si="13"/>
        <v>0</v>
      </c>
      <c r="H74" s="79">
        <f t="shared" si="13"/>
        <v>0</v>
      </c>
      <c r="I74" s="79">
        <f t="shared" si="13"/>
        <v>0</v>
      </c>
      <c r="J74" s="79">
        <f t="shared" si="13"/>
        <v>0</v>
      </c>
      <c r="K74" s="79">
        <f t="shared" si="13"/>
        <v>0</v>
      </c>
      <c r="L74" s="79">
        <f t="shared" si="13"/>
        <v>0</v>
      </c>
      <c r="M74" s="79">
        <f t="shared" si="13"/>
        <v>0</v>
      </c>
      <c r="N74" s="79">
        <f t="shared" si="13"/>
        <v>0</v>
      </c>
      <c r="O74" s="79">
        <f t="shared" si="13"/>
        <v>0</v>
      </c>
      <c r="P74" s="79">
        <f t="shared" si="13"/>
        <v>0</v>
      </c>
      <c r="Q74" s="79">
        <f t="shared" si="13"/>
        <v>0</v>
      </c>
      <c r="R74" s="79">
        <f t="shared" si="13"/>
        <v>0</v>
      </c>
      <c r="S74" s="79">
        <f t="shared" si="13"/>
        <v>0</v>
      </c>
      <c r="T74" s="79">
        <f t="shared" si="13"/>
        <v>0</v>
      </c>
      <c r="U74" s="79">
        <f t="shared" si="13"/>
        <v>0</v>
      </c>
      <c r="V74" s="79">
        <f t="shared" si="13"/>
        <v>0</v>
      </c>
      <c r="W74" s="79">
        <f t="shared" si="13"/>
        <v>0</v>
      </c>
      <c r="X74" s="79">
        <f t="shared" si="13"/>
        <v>0</v>
      </c>
      <c r="Y74" s="79">
        <f t="shared" si="13"/>
        <v>0</v>
      </c>
      <c r="Z74" s="79">
        <f t="shared" si="13"/>
        <v>0</v>
      </c>
      <c r="AA74" s="79">
        <f t="shared" si="13"/>
        <v>0</v>
      </c>
      <c r="AB74" s="79">
        <f t="shared" si="13"/>
        <v>0</v>
      </c>
      <c r="AC74" s="79">
        <f t="shared" si="13"/>
        <v>0</v>
      </c>
      <c r="AD74" s="79">
        <f t="shared" si="13"/>
        <v>0</v>
      </c>
      <c r="AE74" s="79">
        <f t="shared" si="13"/>
        <v>0</v>
      </c>
      <c r="AF74" s="79">
        <f t="shared" si="13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v>0</v>
      </c>
      <c r="C75" s="79">
        <v>0</v>
      </c>
      <c r="D75" s="79">
        <v>0</v>
      </c>
      <c r="E75" s="79">
        <v>0</v>
      </c>
      <c r="F75" s="79">
        <v>0</v>
      </c>
      <c r="G75" s="79">
        <v>0</v>
      </c>
      <c r="H75" s="79">
        <v>0</v>
      </c>
      <c r="I75" s="79">
        <v>0</v>
      </c>
      <c r="J75" s="79">
        <v>0</v>
      </c>
      <c r="K75" s="79">
        <v>0</v>
      </c>
      <c r="L75" s="79">
        <v>0</v>
      </c>
      <c r="M75" s="79">
        <v>0</v>
      </c>
      <c r="N75" s="79">
        <v>0</v>
      </c>
      <c r="O75" s="79">
        <v>0</v>
      </c>
      <c r="P75" s="79">
        <v>0</v>
      </c>
      <c r="Q75" s="79">
        <v>0</v>
      </c>
      <c r="R75" s="79">
        <v>0</v>
      </c>
      <c r="S75" s="79">
        <v>0</v>
      </c>
      <c r="T75" s="79">
        <v>0</v>
      </c>
      <c r="U75" s="79">
        <v>0</v>
      </c>
      <c r="V75" s="79">
        <v>0</v>
      </c>
      <c r="W75" s="79">
        <v>0</v>
      </c>
      <c r="X75" s="79">
        <v>0</v>
      </c>
      <c r="Y75" s="79">
        <v>0</v>
      </c>
      <c r="Z75" s="79">
        <v>0</v>
      </c>
      <c r="AA75" s="79">
        <v>0</v>
      </c>
      <c r="AB75" s="79">
        <v>0</v>
      </c>
      <c r="AC75" s="79">
        <v>0</v>
      </c>
      <c r="AD75" s="79">
        <v>0</v>
      </c>
      <c r="AE75" s="79">
        <v>0</v>
      </c>
      <c r="AF75" s="79"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>IF(B56&lt;0,B56*-1,0)</f>
        <v>12.1</v>
      </c>
      <c r="C76" s="79">
        <f>IF(C56&lt;0,C56*-1,0)</f>
        <v>58.2</v>
      </c>
      <c r="D76" s="79">
        <f t="shared" ref="D76:AF76" si="14">IF(D56&lt;0,D56*-1,0)</f>
        <v>47</v>
      </c>
      <c r="E76" s="79">
        <f t="shared" si="14"/>
        <v>41</v>
      </c>
      <c r="F76" s="79">
        <f t="shared" si="14"/>
        <v>80</v>
      </c>
      <c r="G76" s="79">
        <f t="shared" si="14"/>
        <v>76</v>
      </c>
      <c r="H76" s="79">
        <f t="shared" si="14"/>
        <v>72.8</v>
      </c>
      <c r="I76" s="79">
        <f t="shared" si="14"/>
        <v>45.7</v>
      </c>
      <c r="J76" s="79">
        <f t="shared" si="14"/>
        <v>50.8</v>
      </c>
      <c r="K76" s="79">
        <f t="shared" si="14"/>
        <v>26.6</v>
      </c>
      <c r="L76" s="79">
        <f t="shared" si="14"/>
        <v>3</v>
      </c>
      <c r="M76" s="79">
        <f t="shared" si="14"/>
        <v>10</v>
      </c>
      <c r="N76" s="79">
        <f t="shared" si="14"/>
        <v>6</v>
      </c>
      <c r="O76" s="79">
        <f t="shared" si="14"/>
        <v>6</v>
      </c>
      <c r="P76" s="79">
        <f t="shared" si="14"/>
        <v>16.8</v>
      </c>
      <c r="Q76" s="79">
        <f t="shared" si="14"/>
        <v>45.7</v>
      </c>
      <c r="R76" s="79">
        <f t="shared" si="14"/>
        <v>37.9</v>
      </c>
      <c r="S76" s="79">
        <f t="shared" si="14"/>
        <v>29.5</v>
      </c>
      <c r="T76" s="79">
        <f t="shared" si="14"/>
        <v>23.2</v>
      </c>
      <c r="U76" s="79">
        <f t="shared" si="14"/>
        <v>72</v>
      </c>
      <c r="V76" s="79">
        <f t="shared" si="14"/>
        <v>29.9</v>
      </c>
      <c r="W76" s="79">
        <f t="shared" si="14"/>
        <v>10.3</v>
      </c>
      <c r="X76" s="79">
        <f t="shared" si="14"/>
        <v>30.7</v>
      </c>
      <c r="Y76" s="79">
        <f t="shared" si="14"/>
        <v>23.5</v>
      </c>
      <c r="Z76" s="79">
        <f t="shared" si="14"/>
        <v>21.8</v>
      </c>
      <c r="AA76" s="79">
        <f t="shared" si="14"/>
        <v>23.1</v>
      </c>
      <c r="AB76" s="79">
        <f t="shared" si="14"/>
        <v>34.5</v>
      </c>
      <c r="AC76" s="79">
        <f t="shared" si="14"/>
        <v>9.6</v>
      </c>
      <c r="AD76" s="79">
        <f t="shared" si="14"/>
        <v>0</v>
      </c>
      <c r="AE76" s="79">
        <f t="shared" si="14"/>
        <v>13</v>
      </c>
      <c r="AF76" s="79">
        <f t="shared" si="14"/>
        <v>14</v>
      </c>
      <c r="AG76" s="89"/>
      <c r="AH76" s="51">
        <f t="shared" ref="AH76:AH88" si="15">MAX(B76:AF76)</f>
        <v>80</v>
      </c>
      <c r="AI76" s="52">
        <f t="shared" ref="AI76:AI88" si="16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205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89"/>
      <c r="AH77" s="51">
        <f t="shared" si="15"/>
        <v>0</v>
      </c>
      <c r="AI77" s="52">
        <f t="shared" si="16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190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3"/>
      <c r="AH78" s="51">
        <f t="shared" si="15"/>
        <v>0</v>
      </c>
      <c r="AI78" s="52">
        <f t="shared" si="16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17">SUM(B73:B78)</f>
        <v>12.1</v>
      </c>
      <c r="C79" s="66">
        <f t="shared" si="17"/>
        <v>58.2</v>
      </c>
      <c r="D79" s="66">
        <f t="shared" si="17"/>
        <v>47</v>
      </c>
      <c r="E79" s="66">
        <f t="shared" si="17"/>
        <v>41</v>
      </c>
      <c r="F79" s="66">
        <f t="shared" si="17"/>
        <v>80</v>
      </c>
      <c r="G79" s="66">
        <f t="shared" si="17"/>
        <v>76</v>
      </c>
      <c r="H79" s="66">
        <f t="shared" si="17"/>
        <v>72.8</v>
      </c>
      <c r="I79" s="66">
        <f t="shared" si="17"/>
        <v>45.7</v>
      </c>
      <c r="J79" s="66">
        <f t="shared" si="17"/>
        <v>50.8</v>
      </c>
      <c r="K79" s="66">
        <f t="shared" si="17"/>
        <v>26.6</v>
      </c>
      <c r="L79" s="66">
        <f t="shared" si="17"/>
        <v>3</v>
      </c>
      <c r="M79" s="66">
        <f t="shared" si="17"/>
        <v>10</v>
      </c>
      <c r="N79" s="66">
        <f t="shared" si="17"/>
        <v>6</v>
      </c>
      <c r="O79" s="66">
        <f t="shared" si="17"/>
        <v>6</v>
      </c>
      <c r="P79" s="66">
        <f t="shared" si="17"/>
        <v>16.8</v>
      </c>
      <c r="Q79" s="66">
        <f t="shared" si="17"/>
        <v>45.7</v>
      </c>
      <c r="R79" s="66">
        <f t="shared" si="17"/>
        <v>37.9</v>
      </c>
      <c r="S79" s="66">
        <f t="shared" si="17"/>
        <v>29.5</v>
      </c>
      <c r="T79" s="66">
        <f t="shared" si="17"/>
        <v>23.2</v>
      </c>
      <c r="U79" s="66">
        <f t="shared" si="17"/>
        <v>72</v>
      </c>
      <c r="V79" s="66">
        <f t="shared" si="17"/>
        <v>29.9</v>
      </c>
      <c r="W79" s="66">
        <f t="shared" si="17"/>
        <v>10.3</v>
      </c>
      <c r="X79" s="66">
        <f t="shared" si="17"/>
        <v>30.7</v>
      </c>
      <c r="Y79" s="66">
        <f t="shared" si="17"/>
        <v>23.5</v>
      </c>
      <c r="Z79" s="66">
        <f t="shared" si="17"/>
        <v>21.8</v>
      </c>
      <c r="AA79" s="66">
        <f t="shared" si="17"/>
        <v>23.1</v>
      </c>
      <c r="AB79" s="66">
        <f t="shared" si="17"/>
        <v>34.5</v>
      </c>
      <c r="AC79" s="66">
        <f t="shared" si="17"/>
        <v>9.6</v>
      </c>
      <c r="AD79" s="66">
        <f t="shared" si="17"/>
        <v>0</v>
      </c>
      <c r="AE79" s="66">
        <f t="shared" si="17"/>
        <v>13</v>
      </c>
      <c r="AF79" s="66">
        <f t="shared" si="17"/>
        <v>14</v>
      </c>
      <c r="AG79" s="71">
        <f t="shared" si="17"/>
        <v>0</v>
      </c>
      <c r="AH79" s="51">
        <f t="shared" si="15"/>
        <v>80</v>
      </c>
      <c r="AI79" s="52">
        <f t="shared" si="16"/>
        <v>0</v>
      </c>
      <c r="AK79" s="53"/>
    </row>
    <row r="80" spans="1:88" s="1" customFormat="1" ht="15.75" thickBot="1" x14ac:dyDescent="0.3">
      <c r="A80" s="65" t="s">
        <v>86</v>
      </c>
      <c r="B80" s="66">
        <f t="shared" ref="B80:AG80" si="18">SUM(B67:B79)</f>
        <v>2544.2799999999997</v>
      </c>
      <c r="C80" s="66">
        <f t="shared" si="18"/>
        <v>2505.2799999999993</v>
      </c>
      <c r="D80" s="66">
        <f t="shared" si="18"/>
        <v>2422.88</v>
      </c>
      <c r="E80" s="66">
        <f t="shared" si="18"/>
        <v>2360.2799999999997</v>
      </c>
      <c r="F80" s="66">
        <f t="shared" si="18"/>
        <v>2316.48</v>
      </c>
      <c r="G80" s="66">
        <f t="shared" si="18"/>
        <v>2293.6799999999998</v>
      </c>
      <c r="H80" s="66">
        <f t="shared" si="18"/>
        <v>2280.4800000000005</v>
      </c>
      <c r="I80" s="66">
        <f t="shared" si="18"/>
        <v>2278.4799999999996</v>
      </c>
      <c r="J80" s="66">
        <f t="shared" si="18"/>
        <v>2363.4800000000005</v>
      </c>
      <c r="K80" s="66">
        <f t="shared" si="18"/>
        <v>2363.4799999999996</v>
      </c>
      <c r="L80" s="66">
        <f t="shared" si="18"/>
        <v>2466.6800000000003</v>
      </c>
      <c r="M80" s="66">
        <f t="shared" si="18"/>
        <v>2589.48</v>
      </c>
      <c r="N80" s="66">
        <f t="shared" si="18"/>
        <v>2623.08</v>
      </c>
      <c r="O80" s="66">
        <f t="shared" si="18"/>
        <v>2671.48</v>
      </c>
      <c r="P80" s="66">
        <f t="shared" si="18"/>
        <v>2741.88</v>
      </c>
      <c r="Q80" s="66">
        <f t="shared" si="18"/>
        <v>2772.08</v>
      </c>
      <c r="R80" s="66">
        <f t="shared" si="18"/>
        <v>2760.88</v>
      </c>
      <c r="S80" s="66">
        <f t="shared" si="18"/>
        <v>2726.88</v>
      </c>
      <c r="T80" s="66">
        <f t="shared" si="18"/>
        <v>2641.2799999999997</v>
      </c>
      <c r="U80" s="66">
        <f t="shared" si="18"/>
        <v>2588.4800000000005</v>
      </c>
      <c r="V80" s="66">
        <f t="shared" si="18"/>
        <v>2546.0800000000004</v>
      </c>
      <c r="W80" s="66">
        <f t="shared" si="18"/>
        <v>2490.0800000000004</v>
      </c>
      <c r="X80" s="66">
        <f t="shared" si="18"/>
        <v>2808.08</v>
      </c>
      <c r="Y80" s="66">
        <f t="shared" si="18"/>
        <v>2836.6800000000003</v>
      </c>
      <c r="Z80" s="66">
        <f t="shared" si="18"/>
        <v>2828.2800000000007</v>
      </c>
      <c r="AA80" s="66">
        <f t="shared" si="18"/>
        <v>2782.88</v>
      </c>
      <c r="AB80" s="66">
        <f t="shared" si="18"/>
        <v>2753.6800000000003</v>
      </c>
      <c r="AC80" s="66">
        <f t="shared" si="18"/>
        <v>2702.68</v>
      </c>
      <c r="AD80" s="66">
        <f t="shared" si="18"/>
        <v>2492.88</v>
      </c>
      <c r="AE80" s="66">
        <f t="shared" si="18"/>
        <v>2371.6799999999998</v>
      </c>
      <c r="AF80" s="66">
        <f t="shared" si="18"/>
        <v>2364.2799999999997</v>
      </c>
      <c r="AG80" s="71">
        <f t="shared" si="18"/>
        <v>4208.08</v>
      </c>
      <c r="AH80" s="51">
        <f t="shared" si="15"/>
        <v>2836.6800000000003</v>
      </c>
      <c r="AI80" s="52">
        <f t="shared" si="16"/>
        <v>2278.4799999999996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50.034999999999997</v>
      </c>
      <c r="C81" s="91">
        <v>50.036999999999999</v>
      </c>
      <c r="D81" s="91">
        <v>50.026000000000003</v>
      </c>
      <c r="E81" s="91">
        <v>50.036000000000001</v>
      </c>
      <c r="F81" s="91">
        <v>49.851999999999997</v>
      </c>
      <c r="G81" s="91">
        <v>49.851999999999997</v>
      </c>
      <c r="H81" s="91">
        <v>49.938000000000002</v>
      </c>
      <c r="I81" s="91">
        <v>49.988</v>
      </c>
      <c r="J81" s="91">
        <v>50.073999999999998</v>
      </c>
      <c r="K81" s="91">
        <v>50.033000000000001</v>
      </c>
      <c r="L81" s="91">
        <v>50.08</v>
      </c>
      <c r="M81" s="91">
        <v>50.031999999999996</v>
      </c>
      <c r="N81" s="91">
        <v>50.021999999999998</v>
      </c>
      <c r="O81" s="91">
        <v>49.997999999999998</v>
      </c>
      <c r="P81" s="91">
        <v>50.045999999999999</v>
      </c>
      <c r="Q81" s="91">
        <v>50.015999999999998</v>
      </c>
      <c r="R81" s="91">
        <v>50.012999999999998</v>
      </c>
      <c r="S81" s="91">
        <v>49.936</v>
      </c>
      <c r="T81" s="91">
        <v>50.017000000000003</v>
      </c>
      <c r="U81" s="91">
        <v>49.985999999999997</v>
      </c>
      <c r="V81" s="91">
        <v>49.7</v>
      </c>
      <c r="W81" s="91">
        <v>49.777999999999999</v>
      </c>
      <c r="X81" s="91">
        <v>49.749000000000002</v>
      </c>
      <c r="Y81" s="91">
        <v>49.895000000000003</v>
      </c>
      <c r="Z81" s="91">
        <v>49.929000000000002</v>
      </c>
      <c r="AA81" s="91">
        <v>50.02</v>
      </c>
      <c r="AB81" s="91">
        <v>49.976999999999997</v>
      </c>
      <c r="AC81" s="91">
        <v>50</v>
      </c>
      <c r="AD81" s="91">
        <v>50.04</v>
      </c>
      <c r="AE81" s="91">
        <v>50.046999999999997</v>
      </c>
      <c r="AF81" s="92">
        <v>49.948</v>
      </c>
      <c r="AG81" s="93"/>
      <c r="AH81" s="51">
        <f t="shared" si="15"/>
        <v>50.08</v>
      </c>
      <c r="AI81" s="52">
        <f t="shared" si="16"/>
        <v>49.7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124.7</v>
      </c>
      <c r="C82" s="67">
        <v>125.7</v>
      </c>
      <c r="D82" s="67">
        <v>126.5</v>
      </c>
      <c r="E82" s="67">
        <v>125.7</v>
      </c>
      <c r="F82" s="67">
        <v>125.7</v>
      </c>
      <c r="G82" s="67">
        <v>125.7</v>
      </c>
      <c r="H82" s="67">
        <v>128.19999999999999</v>
      </c>
      <c r="I82" s="67">
        <v>126.6</v>
      </c>
      <c r="J82" s="67">
        <v>124.9</v>
      </c>
      <c r="K82" s="67">
        <v>124</v>
      </c>
      <c r="L82" s="67" t="s">
        <v>235</v>
      </c>
      <c r="M82" s="67">
        <v>119.4</v>
      </c>
      <c r="N82" s="67">
        <v>120.1</v>
      </c>
      <c r="O82" s="67">
        <v>120.1</v>
      </c>
      <c r="P82" s="67">
        <v>121</v>
      </c>
      <c r="Q82" s="67">
        <v>121.3</v>
      </c>
      <c r="R82" s="67">
        <v>124.2</v>
      </c>
      <c r="S82" s="67">
        <v>122</v>
      </c>
      <c r="T82" s="67">
        <v>122.7</v>
      </c>
      <c r="U82" s="67">
        <v>124.6</v>
      </c>
      <c r="V82" s="67">
        <v>124.6</v>
      </c>
      <c r="W82" s="67">
        <v>124.6</v>
      </c>
      <c r="X82" s="67">
        <v>125.3</v>
      </c>
      <c r="Y82" s="95">
        <v>125.8</v>
      </c>
      <c r="Z82" s="95">
        <v>125.8</v>
      </c>
      <c r="AA82" s="67">
        <v>125.3</v>
      </c>
      <c r="AB82" s="67">
        <v>124.8</v>
      </c>
      <c r="AC82" s="67">
        <v>124.1</v>
      </c>
      <c r="AD82" s="67">
        <v>124.1</v>
      </c>
      <c r="AE82" s="67">
        <v>126.1</v>
      </c>
      <c r="AF82" s="96">
        <v>125.4</v>
      </c>
      <c r="AG82" s="97"/>
      <c r="AH82" s="51">
        <f t="shared" si="15"/>
        <v>128.19999999999999</v>
      </c>
      <c r="AI82" s="52">
        <f t="shared" si="16"/>
        <v>119.4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129</v>
      </c>
      <c r="C83" s="67">
        <v>129.9</v>
      </c>
      <c r="D83" s="67">
        <v>130</v>
      </c>
      <c r="E83" s="67">
        <v>129.9</v>
      </c>
      <c r="F83" s="67">
        <v>129.5</v>
      </c>
      <c r="G83" s="67">
        <v>129.5</v>
      </c>
      <c r="H83" s="67">
        <v>131.1</v>
      </c>
      <c r="I83" s="67">
        <v>129.69999999999999</v>
      </c>
      <c r="J83" s="67">
        <v>128.69999999999999</v>
      </c>
      <c r="K83" s="67">
        <v>127.2</v>
      </c>
      <c r="L83" s="67">
        <v>125.5</v>
      </c>
      <c r="M83" s="67">
        <v>123.2</v>
      </c>
      <c r="N83" s="67">
        <v>123.4</v>
      </c>
      <c r="O83" s="67">
        <v>123.4</v>
      </c>
      <c r="P83" s="67">
        <v>124.6</v>
      </c>
      <c r="Q83" s="67">
        <v>124.9</v>
      </c>
      <c r="R83" s="67">
        <v>127</v>
      </c>
      <c r="S83" s="67">
        <v>125.3</v>
      </c>
      <c r="T83" s="67">
        <v>125.4</v>
      </c>
      <c r="U83" s="67">
        <v>127.1</v>
      </c>
      <c r="V83" s="67">
        <v>126.7</v>
      </c>
      <c r="W83" s="67">
        <v>127.3</v>
      </c>
      <c r="X83" s="67">
        <v>127.4</v>
      </c>
      <c r="Y83" s="95">
        <v>128</v>
      </c>
      <c r="Z83" s="95">
        <v>128</v>
      </c>
      <c r="AA83" s="67">
        <v>128.4</v>
      </c>
      <c r="AB83" s="67">
        <v>128.6</v>
      </c>
      <c r="AC83" s="67">
        <v>128</v>
      </c>
      <c r="AD83" s="67">
        <v>129</v>
      </c>
      <c r="AE83" s="67">
        <v>130</v>
      </c>
      <c r="AF83" s="96">
        <v>129.80000000000001</v>
      </c>
      <c r="AG83" s="97"/>
      <c r="AH83" s="51">
        <f t="shared" si="15"/>
        <v>131.1</v>
      </c>
      <c r="AI83" s="52">
        <f t="shared" si="16"/>
        <v>123.2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127.9</v>
      </c>
      <c r="C84" s="67">
        <v>130.9</v>
      </c>
      <c r="D84" s="67">
        <v>130.6</v>
      </c>
      <c r="E84" s="67">
        <v>130.1</v>
      </c>
      <c r="F84" s="67">
        <v>129.69999999999999</v>
      </c>
      <c r="G84" s="67">
        <v>129.69999999999999</v>
      </c>
      <c r="H84" s="67">
        <v>132.1</v>
      </c>
      <c r="I84" s="67">
        <v>131.4</v>
      </c>
      <c r="J84" s="67">
        <v>130.5</v>
      </c>
      <c r="K84" s="67">
        <v>128.1</v>
      </c>
      <c r="L84" s="67">
        <v>129.9</v>
      </c>
      <c r="M84" s="67">
        <v>125.5</v>
      </c>
      <c r="N84" s="67">
        <v>124.1</v>
      </c>
      <c r="O84" s="67">
        <v>124.1</v>
      </c>
      <c r="P84" s="67">
        <v>126.5</v>
      </c>
      <c r="Q84" s="67">
        <v>127.5</v>
      </c>
      <c r="R84" s="67">
        <v>127.7</v>
      </c>
      <c r="S84" s="67">
        <v>129.9</v>
      </c>
      <c r="T84" s="67">
        <v>129.69999999999999</v>
      </c>
      <c r="U84" s="67">
        <v>129.5</v>
      </c>
      <c r="V84" s="67">
        <v>128.19999999999999</v>
      </c>
      <c r="W84" s="67">
        <v>130.30000000000001</v>
      </c>
      <c r="X84" s="67">
        <v>128.80000000000001</v>
      </c>
      <c r="Y84" s="95">
        <v>128.4</v>
      </c>
      <c r="Z84" s="95">
        <v>129.30000000000001</v>
      </c>
      <c r="AA84" s="67">
        <v>129.4</v>
      </c>
      <c r="AB84" s="67">
        <v>129.69999999999999</v>
      </c>
      <c r="AC84" s="67">
        <v>128.5</v>
      </c>
      <c r="AD84" s="67">
        <v>128.5</v>
      </c>
      <c r="AE84" s="67">
        <v>129.6</v>
      </c>
      <c r="AF84" s="96">
        <v>129.1</v>
      </c>
      <c r="AG84" s="97"/>
      <c r="AH84" s="51">
        <f t="shared" si="15"/>
        <v>132.1</v>
      </c>
      <c r="AI84" s="52">
        <f t="shared" si="16"/>
        <v>124.1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132</v>
      </c>
      <c r="C85" s="67">
        <v>135.19999999999999</v>
      </c>
      <c r="D85" s="67">
        <v>133.80000000000001</v>
      </c>
      <c r="E85" s="67">
        <v>134.6</v>
      </c>
      <c r="F85" s="67">
        <v>133.6</v>
      </c>
      <c r="G85" s="67">
        <v>133.6</v>
      </c>
      <c r="H85" s="67">
        <v>135.5</v>
      </c>
      <c r="I85" s="67">
        <v>134.1</v>
      </c>
      <c r="J85" s="67">
        <v>133.19999999999999</v>
      </c>
      <c r="K85" s="67">
        <v>130.5</v>
      </c>
      <c r="L85" s="67">
        <v>132</v>
      </c>
      <c r="M85" s="67">
        <v>128.30000000000001</v>
      </c>
      <c r="N85" s="67">
        <v>128.4</v>
      </c>
      <c r="O85" s="67">
        <v>128.4</v>
      </c>
      <c r="P85" s="67">
        <v>129.5</v>
      </c>
      <c r="Q85" s="67">
        <v>130.1</v>
      </c>
      <c r="R85" s="67">
        <v>130.4</v>
      </c>
      <c r="S85" s="67">
        <v>131.5</v>
      </c>
      <c r="T85" s="67">
        <v>131.80000000000001</v>
      </c>
      <c r="U85" s="67">
        <v>131.80000000000001</v>
      </c>
      <c r="V85" s="67">
        <v>131.69999999999999</v>
      </c>
      <c r="W85" s="67">
        <v>133.69999999999999</v>
      </c>
      <c r="X85" s="67">
        <v>132.30000000000001</v>
      </c>
      <c r="Y85" s="95">
        <v>131.4</v>
      </c>
      <c r="Z85" s="95">
        <v>132</v>
      </c>
      <c r="AA85" s="67">
        <v>132.6</v>
      </c>
      <c r="AB85" s="67">
        <v>133.19999999999999</v>
      </c>
      <c r="AC85" s="67">
        <v>132.5</v>
      </c>
      <c r="AD85" s="67">
        <v>132.5</v>
      </c>
      <c r="AE85" s="67">
        <v>131.80000000000001</v>
      </c>
      <c r="AF85" s="96">
        <v>131.30000000000001</v>
      </c>
      <c r="AG85" s="97"/>
      <c r="AH85" s="51">
        <f t="shared" si="15"/>
        <v>135.5</v>
      </c>
      <c r="AI85" s="52">
        <f t="shared" si="16"/>
        <v>128.30000000000001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132.4</v>
      </c>
      <c r="C86" s="99">
        <v>132.1</v>
      </c>
      <c r="D86" s="99">
        <v>133.30000000000001</v>
      </c>
      <c r="E86" s="99">
        <v>134.5</v>
      </c>
      <c r="F86" s="99">
        <v>132.80000000000001</v>
      </c>
      <c r="G86" s="99">
        <v>132.80000000000001</v>
      </c>
      <c r="H86" s="99">
        <v>134.5</v>
      </c>
      <c r="I86" s="99">
        <v>133.19999999999999</v>
      </c>
      <c r="J86" s="99">
        <v>133.5</v>
      </c>
      <c r="K86" s="99">
        <v>132.4</v>
      </c>
      <c r="L86" s="99">
        <v>130.5</v>
      </c>
      <c r="M86" s="99">
        <v>128</v>
      </c>
      <c r="N86" s="99">
        <v>126.7</v>
      </c>
      <c r="O86" s="99">
        <v>126.7</v>
      </c>
      <c r="P86" s="99">
        <v>132.9</v>
      </c>
      <c r="Q86" s="99">
        <v>131.80000000000001</v>
      </c>
      <c r="R86" s="99">
        <v>135.5</v>
      </c>
      <c r="S86" s="99">
        <v>128.4</v>
      </c>
      <c r="T86" s="99">
        <v>130.69999999999999</v>
      </c>
      <c r="U86" s="99">
        <v>133.6</v>
      </c>
      <c r="V86" s="99">
        <v>135</v>
      </c>
      <c r="W86" s="99">
        <v>135.5</v>
      </c>
      <c r="X86" s="99">
        <v>134.6</v>
      </c>
      <c r="Y86" s="95">
        <v>133.5</v>
      </c>
      <c r="Z86" s="95">
        <v>131.6</v>
      </c>
      <c r="AA86" s="99">
        <v>133.30000000000001</v>
      </c>
      <c r="AB86" s="99">
        <v>131.1</v>
      </c>
      <c r="AC86" s="99">
        <v>129.69999999999999</v>
      </c>
      <c r="AD86" s="99">
        <v>129.69999999999999</v>
      </c>
      <c r="AE86" s="99">
        <v>134</v>
      </c>
      <c r="AF86" s="100">
        <v>133.19999999999999</v>
      </c>
      <c r="AG86" s="101"/>
      <c r="AH86" s="51">
        <f t="shared" si="15"/>
        <v>135.5</v>
      </c>
      <c r="AI86" s="52">
        <f t="shared" si="16"/>
        <v>126.7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128.30000000000001</v>
      </c>
      <c r="C87" s="67">
        <v>129.9</v>
      </c>
      <c r="D87" s="67">
        <v>131.69999999999999</v>
      </c>
      <c r="E87" s="67">
        <v>133.4</v>
      </c>
      <c r="F87" s="67">
        <v>131.30000000000001</v>
      </c>
      <c r="G87" s="67">
        <v>131.30000000000001</v>
      </c>
      <c r="H87" s="67">
        <v>135.5</v>
      </c>
      <c r="I87" s="67">
        <v>134.5</v>
      </c>
      <c r="J87" s="67">
        <v>131.80000000000001</v>
      </c>
      <c r="K87" s="67">
        <v>129.6</v>
      </c>
      <c r="L87" s="67">
        <v>128.19999999999999</v>
      </c>
      <c r="M87" s="67">
        <v>122.9</v>
      </c>
      <c r="N87" s="67">
        <v>119.6</v>
      </c>
      <c r="O87" s="67">
        <v>119.6</v>
      </c>
      <c r="P87" s="67">
        <v>132.19999999999999</v>
      </c>
      <c r="Q87" s="67">
        <v>131</v>
      </c>
      <c r="R87" s="67">
        <v>133.9</v>
      </c>
      <c r="S87" s="67">
        <v>120.3</v>
      </c>
      <c r="T87" s="67">
        <v>130.80000000000001</v>
      </c>
      <c r="U87" s="67">
        <v>130.4</v>
      </c>
      <c r="V87" s="67">
        <v>133.19999999999999</v>
      </c>
      <c r="W87" s="67">
        <v>133.6</v>
      </c>
      <c r="X87" s="67">
        <v>136.80000000000001</v>
      </c>
      <c r="Y87" s="95">
        <v>129.9</v>
      </c>
      <c r="Z87" s="95">
        <v>127.9</v>
      </c>
      <c r="AA87" s="67">
        <v>127.5</v>
      </c>
      <c r="AB87" s="67">
        <v>126.4</v>
      </c>
      <c r="AC87" s="67">
        <v>123.5</v>
      </c>
      <c r="AD87" s="67">
        <v>123.5</v>
      </c>
      <c r="AE87" s="67">
        <v>127.8</v>
      </c>
      <c r="AF87" s="96">
        <v>128.1</v>
      </c>
      <c r="AG87" s="97"/>
      <c r="AH87" s="51">
        <f t="shared" si="15"/>
        <v>136.80000000000001</v>
      </c>
      <c r="AI87" s="52">
        <f t="shared" si="16"/>
        <v>119.6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65.7</v>
      </c>
      <c r="C88" s="102">
        <v>66.2</v>
      </c>
      <c r="D88" s="102">
        <v>66.2</v>
      </c>
      <c r="E88" s="102">
        <v>66.2</v>
      </c>
      <c r="F88" s="102">
        <v>65.900000000000006</v>
      </c>
      <c r="G88" s="102">
        <v>65.900000000000006</v>
      </c>
      <c r="H88" s="102">
        <v>66.599999999999994</v>
      </c>
      <c r="I88" s="102">
        <v>66.099999999999994</v>
      </c>
      <c r="J88" s="102">
        <v>65.3</v>
      </c>
      <c r="K88" s="102">
        <v>64.5</v>
      </c>
      <c r="L88" s="102">
        <v>63.5</v>
      </c>
      <c r="M88" s="102">
        <v>62.5</v>
      </c>
      <c r="N88" s="102">
        <v>62.5</v>
      </c>
      <c r="O88" s="102">
        <v>62.5</v>
      </c>
      <c r="P88" s="102">
        <v>63</v>
      </c>
      <c r="Q88" s="102">
        <v>63.4</v>
      </c>
      <c r="R88" s="102">
        <v>64.3</v>
      </c>
      <c r="S88" s="102">
        <v>63.2</v>
      </c>
      <c r="T88" s="102">
        <v>63.9</v>
      </c>
      <c r="U88" s="102">
        <v>64.5</v>
      </c>
      <c r="V88" s="102">
        <v>64.099999999999994</v>
      </c>
      <c r="W88" s="102">
        <v>64.5</v>
      </c>
      <c r="X88" s="102">
        <v>64.7</v>
      </c>
      <c r="Y88" s="102">
        <v>65.2</v>
      </c>
      <c r="Z88" s="102">
        <v>65.3</v>
      </c>
      <c r="AA88" s="102">
        <v>65.400000000000006</v>
      </c>
      <c r="AB88" s="102">
        <v>65.8</v>
      </c>
      <c r="AC88" s="102">
        <v>65.400000000000006</v>
      </c>
      <c r="AD88" s="102">
        <v>65.400000000000006</v>
      </c>
      <c r="AE88" s="102">
        <v>66.5</v>
      </c>
      <c r="AF88" s="103">
        <v>66.3</v>
      </c>
      <c r="AG88" s="104"/>
      <c r="AH88" s="51">
        <f t="shared" si="15"/>
        <v>66.599999999999994</v>
      </c>
      <c r="AI88" s="52">
        <f t="shared" si="16"/>
        <v>62.5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SUM(B14,B17,B20:B21,B39,B41:B42,B44,B46,B91:B94,B99,B105,B111,B120,B122,B134,B141,B144:B145,B152,B154,B156,B160:B162,B164:B166,B171,B177:B178,B180:B182,B190,B195)</f>
        <v>171.64</v>
      </c>
      <c r="C90" s="109">
        <f t="shared" ref="C90:AF90" si="19">SUM(C14,C17,C20:C21,C39,C41:C42,C44,C46,C91:C94,C99,C105,C111,C120,C122,C134,C141,C144:C145,C152,C154,C156,C160:C162,C164:C166,C171,C177:C178,C180:C182,C190,C195)</f>
        <v>138.13999999999999</v>
      </c>
      <c r="D90" s="109">
        <f t="shared" si="19"/>
        <v>134.84</v>
      </c>
      <c r="E90" s="109">
        <f t="shared" si="19"/>
        <v>136.44</v>
      </c>
      <c r="F90" s="109">
        <f t="shared" si="19"/>
        <v>153.14000000000001</v>
      </c>
      <c r="G90" s="109">
        <f t="shared" si="19"/>
        <v>153.14000000000001</v>
      </c>
      <c r="H90" s="109">
        <f>SUM(H14,H17,H20:H21,H39,H41:H42,H44,H46,H91:H94,H99,H105,H111,H120,H122,H134,H141,H144:H145,H152,H154,H156,H160:H162,H164:H166,H171,H177:H178,H180:H182,H190,H195)</f>
        <v>203.94</v>
      </c>
      <c r="I90" s="109">
        <f>SUM(I14,I17,I20:I21,I39,I41:I42,I44,I46,I91:I94,I99,I105,I111,I120,I122,I134,I141,I144:I145,I152,I154,I156,I160:I162,I164:I166,I171,I177:I178,I180:I182,I190,I195)</f>
        <v>234.04</v>
      </c>
      <c r="J90" s="109">
        <f t="shared" si="19"/>
        <v>255.44</v>
      </c>
      <c r="K90" s="109">
        <f t="shared" si="19"/>
        <v>272.84000000000003</v>
      </c>
      <c r="L90" s="109">
        <f t="shared" si="19"/>
        <v>288.04000000000002</v>
      </c>
      <c r="M90" s="109">
        <f t="shared" si="19"/>
        <v>303.84000000000003</v>
      </c>
      <c r="N90" s="109">
        <f t="shared" si="19"/>
        <v>296.64</v>
      </c>
      <c r="O90" s="109">
        <f t="shared" si="19"/>
        <v>299.54000000000002</v>
      </c>
      <c r="P90" s="109">
        <f t="shared" si="19"/>
        <v>290.94000000000005</v>
      </c>
      <c r="Q90" s="109">
        <f t="shared" si="19"/>
        <v>307.84000000000003</v>
      </c>
      <c r="R90" s="109">
        <f t="shared" si="19"/>
        <v>313.44000000000005</v>
      </c>
      <c r="S90" s="109">
        <f t="shared" si="19"/>
        <v>305.14000000000004</v>
      </c>
      <c r="T90" s="109">
        <f t="shared" si="19"/>
        <v>313.74</v>
      </c>
      <c r="U90" s="109">
        <f t="shared" si="19"/>
        <v>298.94000000000005</v>
      </c>
      <c r="V90" s="109">
        <f t="shared" si="19"/>
        <v>298.44000000000005</v>
      </c>
      <c r="W90" s="109">
        <f t="shared" si="19"/>
        <v>299.84000000000003</v>
      </c>
      <c r="X90" s="109">
        <f t="shared" si="19"/>
        <v>354.74000000000007</v>
      </c>
      <c r="Y90" s="109">
        <f t="shared" si="19"/>
        <v>348.44000000000005</v>
      </c>
      <c r="Z90" s="109">
        <f t="shared" si="19"/>
        <v>317.64</v>
      </c>
      <c r="AA90" s="109">
        <f t="shared" si="19"/>
        <v>297.74</v>
      </c>
      <c r="AB90" s="109">
        <f t="shared" si="19"/>
        <v>266.44000000000005</v>
      </c>
      <c r="AC90" s="109">
        <f t="shared" si="19"/>
        <v>249.14</v>
      </c>
      <c r="AD90" s="109">
        <f t="shared" si="19"/>
        <v>193.64</v>
      </c>
      <c r="AE90" s="109">
        <f t="shared" si="19"/>
        <v>169.03999999999996</v>
      </c>
      <c r="AF90" s="109">
        <f t="shared" si="19"/>
        <v>150.73999999999998</v>
      </c>
      <c r="AG90" s="110"/>
      <c r="AH90" s="51">
        <f>MAX(B90:AF90)</f>
        <v>354.74000000000007</v>
      </c>
      <c r="AI90" s="52">
        <f>MIN(B90:AF90)</f>
        <v>134.84</v>
      </c>
    </row>
    <row r="91" spans="1:88" x14ac:dyDescent="0.25">
      <c r="A91" s="111" t="s">
        <v>58</v>
      </c>
      <c r="B91" s="79">
        <v>9.1</v>
      </c>
      <c r="C91" s="79">
        <v>7.5</v>
      </c>
      <c r="D91" s="79">
        <v>9</v>
      </c>
      <c r="E91" s="79">
        <v>-3.1</v>
      </c>
      <c r="F91" s="112">
        <v>0.8</v>
      </c>
      <c r="G91" s="112">
        <v>0.8</v>
      </c>
      <c r="H91" s="112">
        <v>1</v>
      </c>
      <c r="I91" s="112">
        <v>4.7</v>
      </c>
      <c r="J91" s="112">
        <v>5.6</v>
      </c>
      <c r="K91" s="112">
        <v>3.4</v>
      </c>
      <c r="L91" s="49">
        <v>7.1</v>
      </c>
      <c r="M91" s="112">
        <v>0.9</v>
      </c>
      <c r="N91" s="112">
        <v>6.2</v>
      </c>
      <c r="O91" s="112">
        <v>9.1</v>
      </c>
      <c r="P91" s="112">
        <v>9.1</v>
      </c>
      <c r="Q91" s="112">
        <v>18.899999999999999</v>
      </c>
      <c r="R91" s="112">
        <v>11.3</v>
      </c>
      <c r="S91" s="112">
        <v>15.4</v>
      </c>
      <c r="T91" s="112">
        <v>27.9</v>
      </c>
      <c r="U91" s="112">
        <v>34.6</v>
      </c>
      <c r="V91" s="112">
        <v>23.5</v>
      </c>
      <c r="W91" s="112">
        <v>25.9</v>
      </c>
      <c r="X91" s="112">
        <v>25.8</v>
      </c>
      <c r="Y91" s="112">
        <v>18.600000000000001</v>
      </c>
      <c r="Z91" s="112">
        <v>15.7</v>
      </c>
      <c r="AA91" s="49">
        <v>4</v>
      </c>
      <c r="AB91" s="49">
        <v>0</v>
      </c>
      <c r="AC91" s="49">
        <v>-2.6</v>
      </c>
      <c r="AD91" s="49">
        <v>5.2</v>
      </c>
      <c r="AE91" s="49">
        <v>10.8</v>
      </c>
      <c r="AF91" s="113">
        <v>11.8</v>
      </c>
      <c r="AG91" s="114">
        <v>75</v>
      </c>
      <c r="AH91" s="51">
        <f t="shared" ref="AH91:AH96" si="20">IF(ABS(MAX(B91:AF91))&gt;ABS(MIN(B91:AF91)),MAX(B91:AF91),MIN(B91:AF91))</f>
        <v>34.6</v>
      </c>
      <c r="AI91" s="115">
        <f t="shared" ref="AI91:AI96" si="21">INDEX($B$9:$AF$9,1,MATCH(AH91,B91:AF91,0))</f>
        <v>0.70833333333333304</v>
      </c>
    </row>
    <row r="92" spans="1:88" x14ac:dyDescent="0.25">
      <c r="A92" s="116" t="s">
        <v>59</v>
      </c>
      <c r="B92" s="80">
        <v>-89</v>
      </c>
      <c r="C92" s="80">
        <v>-94</v>
      </c>
      <c r="D92" s="80">
        <v>-96</v>
      </c>
      <c r="E92" s="80">
        <v>-84</v>
      </c>
      <c r="F92" s="80">
        <v>-68</v>
      </c>
      <c r="G92" s="80">
        <v>-68</v>
      </c>
      <c r="H92" s="80">
        <v>-62</v>
      </c>
      <c r="I92" s="80">
        <v>-54.5</v>
      </c>
      <c r="J92" s="80">
        <v>-45.8</v>
      </c>
      <c r="K92" s="80">
        <v>-40</v>
      </c>
      <c r="L92" s="80">
        <v>-38</v>
      </c>
      <c r="M92" s="80">
        <v>-37</v>
      </c>
      <c r="N92" s="80">
        <v>-45</v>
      </c>
      <c r="O92" s="80">
        <v>-45</v>
      </c>
      <c r="P92" s="80">
        <v>-47.8</v>
      </c>
      <c r="Q92" s="80">
        <v>-44.4</v>
      </c>
      <c r="R92" s="80">
        <v>-41.3</v>
      </c>
      <c r="S92" s="80">
        <v>-41</v>
      </c>
      <c r="T92" s="80">
        <v>-30</v>
      </c>
      <c r="U92" s="80">
        <v>-35</v>
      </c>
      <c r="V92" s="80">
        <v>-33</v>
      </c>
      <c r="W92" s="80">
        <v>-35</v>
      </c>
      <c r="X92" s="80">
        <v>-13.7</v>
      </c>
      <c r="Y92" s="80">
        <v>-10.5</v>
      </c>
      <c r="Z92" s="80">
        <v>-29.3</v>
      </c>
      <c r="AA92" s="67">
        <v>-36</v>
      </c>
      <c r="AB92" s="67">
        <f>-18.8-28.2</f>
        <v>-47</v>
      </c>
      <c r="AC92" s="67">
        <f>-23.6-31.7</f>
        <v>-55.3</v>
      </c>
      <c r="AD92" s="67">
        <f>-35.7-42.9</f>
        <v>-78.599999999999994</v>
      </c>
      <c r="AE92" s="67">
        <v>-89</v>
      </c>
      <c r="AF92" s="117">
        <v>-95</v>
      </c>
      <c r="AG92" s="114">
        <v>240</v>
      </c>
      <c r="AH92" s="51">
        <f t="shared" si="20"/>
        <v>-96</v>
      </c>
      <c r="AI92" s="115">
        <f t="shared" si="21"/>
        <v>0.125</v>
      </c>
    </row>
    <row r="93" spans="1:88" x14ac:dyDescent="0.25">
      <c r="A93" s="116" t="s">
        <v>60</v>
      </c>
      <c r="B93" s="80">
        <v>14.9</v>
      </c>
      <c r="C93" s="80">
        <v>-12</v>
      </c>
      <c r="D93" s="80">
        <v>-14.6</v>
      </c>
      <c r="E93" s="80">
        <v>-12.9</v>
      </c>
      <c r="F93" s="80">
        <v>-10.3</v>
      </c>
      <c r="G93" s="80">
        <v>-10.3</v>
      </c>
      <c r="H93" s="80">
        <v>4.0999999999999996</v>
      </c>
      <c r="I93" s="80">
        <v>10.6</v>
      </c>
      <c r="J93" s="80">
        <v>5.6</v>
      </c>
      <c r="K93" s="80">
        <v>5</v>
      </c>
      <c r="L93" s="80">
        <v>2.8</v>
      </c>
      <c r="M93" s="80">
        <v>7.6</v>
      </c>
      <c r="N93" s="80">
        <v>11.2</v>
      </c>
      <c r="O93" s="80">
        <v>11.2</v>
      </c>
      <c r="P93" s="80">
        <v>5.8</v>
      </c>
      <c r="Q93" s="80">
        <v>7.8</v>
      </c>
      <c r="R93" s="80">
        <v>18.7</v>
      </c>
      <c r="S93" s="80">
        <v>10.7</v>
      </c>
      <c r="T93" s="80">
        <v>22.2</v>
      </c>
      <c r="U93" s="80">
        <v>16.7</v>
      </c>
      <c r="V93" s="80">
        <v>9.5</v>
      </c>
      <c r="W93" s="80">
        <v>11</v>
      </c>
      <c r="X93" s="80">
        <v>42.1</v>
      </c>
      <c r="Y93" s="80">
        <v>39.700000000000003</v>
      </c>
      <c r="Z93" s="80">
        <v>31.6</v>
      </c>
      <c r="AA93" s="67">
        <v>29.6</v>
      </c>
      <c r="AB93" s="67">
        <v>25.9</v>
      </c>
      <c r="AC93" s="67">
        <v>12</v>
      </c>
      <c r="AD93" s="67">
        <v>-4.8</v>
      </c>
      <c r="AE93" s="67">
        <v>-4.0999999999999996</v>
      </c>
      <c r="AF93" s="117">
        <v>-11.5</v>
      </c>
      <c r="AG93" s="114">
        <v>60</v>
      </c>
      <c r="AH93" s="51">
        <f t="shared" si="20"/>
        <v>42.1</v>
      </c>
      <c r="AI93" s="115">
        <f t="shared" si="21"/>
        <v>0.77083333333333337</v>
      </c>
    </row>
    <row r="94" spans="1:88" x14ac:dyDescent="0.25">
      <c r="A94" s="118" t="s">
        <v>213</v>
      </c>
      <c r="B94" s="82">
        <v>0</v>
      </c>
      <c r="C94" s="82">
        <v>0</v>
      </c>
      <c r="D94" s="82">
        <v>0</v>
      </c>
      <c r="E94" s="82">
        <v>0</v>
      </c>
      <c r="F94" s="82">
        <v>0</v>
      </c>
      <c r="G94" s="82">
        <v>0</v>
      </c>
      <c r="H94" s="82">
        <v>30.5</v>
      </c>
      <c r="I94" s="82">
        <v>42.9</v>
      </c>
      <c r="J94" s="82">
        <v>59.7</v>
      </c>
      <c r="K94" s="82">
        <v>74.099999999999994</v>
      </c>
      <c r="L94" s="82">
        <v>78</v>
      </c>
      <c r="M94" s="82">
        <v>93.9</v>
      </c>
      <c r="N94" s="82">
        <v>85.2</v>
      </c>
      <c r="O94" s="82">
        <v>85.2</v>
      </c>
      <c r="P94" s="82">
        <v>84.8</v>
      </c>
      <c r="Q94" s="82">
        <v>86.5</v>
      </c>
      <c r="R94" s="82">
        <v>82.3</v>
      </c>
      <c r="S94" s="82">
        <v>90.3</v>
      </c>
      <c r="T94" s="82">
        <v>85.9</v>
      </c>
      <c r="U94" s="82">
        <v>74.900000000000006</v>
      </c>
      <c r="V94" s="82">
        <v>80.599999999999994</v>
      </c>
      <c r="W94" s="82">
        <v>80.099999999999994</v>
      </c>
      <c r="X94" s="82">
        <v>82.6</v>
      </c>
      <c r="Y94" s="82">
        <v>82.6</v>
      </c>
      <c r="Z94" s="82">
        <v>82.1</v>
      </c>
      <c r="AA94" s="119">
        <v>82.6</v>
      </c>
      <c r="AB94" s="119">
        <v>69.7</v>
      </c>
      <c r="AC94" s="119">
        <v>77.2</v>
      </c>
      <c r="AD94" s="119">
        <v>54</v>
      </c>
      <c r="AE94" s="119">
        <v>33.799999999999997</v>
      </c>
      <c r="AF94" s="120">
        <v>27.6</v>
      </c>
      <c r="AG94" s="121">
        <v>120</v>
      </c>
      <c r="AH94" s="51">
        <f t="shared" si="20"/>
        <v>93.9</v>
      </c>
      <c r="AI94" s="115">
        <f t="shared" si="21"/>
        <v>0.375</v>
      </c>
    </row>
    <row r="95" spans="1:88" x14ac:dyDescent="0.25">
      <c r="A95" s="118" t="s">
        <v>61</v>
      </c>
      <c r="B95" s="82">
        <v>65.400000000000006</v>
      </c>
      <c r="C95" s="82">
        <v>56.4</v>
      </c>
      <c r="D95" s="82">
        <v>53.5</v>
      </c>
      <c r="E95" s="82">
        <v>65</v>
      </c>
      <c r="F95" s="82">
        <v>76</v>
      </c>
      <c r="G95" s="82">
        <v>76</v>
      </c>
      <c r="H95" s="82">
        <v>43.7</v>
      </c>
      <c r="I95" s="82">
        <v>48.7</v>
      </c>
      <c r="J95" s="82">
        <v>60.1</v>
      </c>
      <c r="K95" s="82">
        <v>75.099999999999994</v>
      </c>
      <c r="L95" s="82">
        <v>75</v>
      </c>
      <c r="M95" s="82">
        <v>91.3</v>
      </c>
      <c r="N95" s="82">
        <v>86.7</v>
      </c>
      <c r="O95" s="82">
        <v>86.7</v>
      </c>
      <c r="P95" s="82">
        <v>87.1</v>
      </c>
      <c r="Q95" s="82">
        <v>89.1</v>
      </c>
      <c r="R95" s="82">
        <v>77.5</v>
      </c>
      <c r="S95" s="82">
        <v>86.5</v>
      </c>
      <c r="T95" s="82">
        <v>76.5</v>
      </c>
      <c r="U95" s="82">
        <v>67.7</v>
      </c>
      <c r="V95" s="82">
        <v>75.400000000000006</v>
      </c>
      <c r="W95" s="82">
        <v>77.2</v>
      </c>
      <c r="X95" s="82">
        <v>70.400000000000006</v>
      </c>
      <c r="Y95" s="82">
        <v>70.400000000000006</v>
      </c>
      <c r="Z95" s="82">
        <v>72</v>
      </c>
      <c r="AA95" s="119">
        <v>75.099999999999994</v>
      </c>
      <c r="AB95" s="119">
        <v>66.900000000000006</v>
      </c>
      <c r="AC95" s="119">
        <v>75.400000000000006</v>
      </c>
      <c r="AD95" s="119">
        <v>63.1</v>
      </c>
      <c r="AE95" s="119">
        <v>49.5</v>
      </c>
      <c r="AF95" s="120">
        <v>45.9</v>
      </c>
      <c r="AG95" s="121"/>
      <c r="AH95" s="51">
        <f t="shared" si="20"/>
        <v>91.3</v>
      </c>
      <c r="AI95" s="115">
        <f t="shared" si="21"/>
        <v>0.375</v>
      </c>
    </row>
    <row r="96" spans="1:88" ht="15.75" thickBot="1" x14ac:dyDescent="0.3">
      <c r="A96" s="118" t="s">
        <v>234</v>
      </c>
      <c r="B96" s="82">
        <v>74.3</v>
      </c>
      <c r="C96" s="82">
        <v>77.900000000000006</v>
      </c>
      <c r="D96" s="82">
        <v>77</v>
      </c>
      <c r="E96" s="82">
        <v>73.7</v>
      </c>
      <c r="F96" s="82">
        <v>70</v>
      </c>
      <c r="G96" s="82">
        <v>70</v>
      </c>
      <c r="H96" s="82">
        <v>72.5</v>
      </c>
      <c r="I96" s="82">
        <v>68.599999999999994</v>
      </c>
      <c r="J96" s="82">
        <v>64.5</v>
      </c>
      <c r="K96" s="82">
        <v>60.3</v>
      </c>
      <c r="L96" s="82">
        <v>72.099999999999994</v>
      </c>
      <c r="M96" s="82">
        <v>69.7</v>
      </c>
      <c r="N96" s="82">
        <v>73.8</v>
      </c>
      <c r="O96" s="82">
        <v>73.8</v>
      </c>
      <c r="P96" s="82">
        <v>66</v>
      </c>
      <c r="Q96" s="82">
        <v>65.8</v>
      </c>
      <c r="R96" s="82">
        <v>68.5</v>
      </c>
      <c r="S96" s="82">
        <v>67.400000000000006</v>
      </c>
      <c r="T96" s="82">
        <v>53</v>
      </c>
      <c r="U96" s="82">
        <v>44.5</v>
      </c>
      <c r="V96" s="82">
        <v>45.2</v>
      </c>
      <c r="W96" s="82">
        <v>44.6</v>
      </c>
      <c r="X96" s="82">
        <v>40.1</v>
      </c>
      <c r="Y96" s="82">
        <v>45.7</v>
      </c>
      <c r="Z96" s="82">
        <v>58.9</v>
      </c>
      <c r="AA96" s="119">
        <v>75.3</v>
      </c>
      <c r="AB96" s="119">
        <v>14.1</v>
      </c>
      <c r="AC96" s="119">
        <v>87.4</v>
      </c>
      <c r="AD96" s="119">
        <v>81.099999999999994</v>
      </c>
      <c r="AE96" s="119">
        <v>78.099999999999994</v>
      </c>
      <c r="AF96" s="120">
        <v>77.5</v>
      </c>
      <c r="AG96" s="180"/>
      <c r="AH96" s="51">
        <f t="shared" si="20"/>
        <v>87.4</v>
      </c>
      <c r="AI96" s="115">
        <f t="shared" si="21"/>
        <v>0.875</v>
      </c>
    </row>
    <row r="97" spans="1:37" ht="15.75" thickBot="1" x14ac:dyDescent="0.3">
      <c r="A97" s="122" t="s">
        <v>62</v>
      </c>
      <c r="B97" s="123"/>
      <c r="C97" s="123"/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4"/>
      <c r="AH97" s="125"/>
      <c r="AI97" s="52"/>
      <c r="AK97" s="53"/>
    </row>
    <row r="98" spans="1:37" x14ac:dyDescent="0.25">
      <c r="A98" s="126" t="s">
        <v>101</v>
      </c>
      <c r="B98" s="50">
        <v>9.9</v>
      </c>
      <c r="C98" s="127">
        <f t="shared" ref="C98:R103" si="22">B98</f>
        <v>9.9</v>
      </c>
      <c r="D98" s="127">
        <f t="shared" si="22"/>
        <v>9.9</v>
      </c>
      <c r="E98" s="127">
        <f t="shared" si="22"/>
        <v>9.9</v>
      </c>
      <c r="F98" s="127">
        <f t="shared" si="22"/>
        <v>9.9</v>
      </c>
      <c r="G98" s="127">
        <f t="shared" si="22"/>
        <v>9.9</v>
      </c>
      <c r="H98" s="127">
        <f t="shared" si="22"/>
        <v>9.9</v>
      </c>
      <c r="I98" s="127">
        <f t="shared" si="22"/>
        <v>9.9</v>
      </c>
      <c r="J98" s="127">
        <f t="shared" si="22"/>
        <v>9.9</v>
      </c>
      <c r="K98" s="127">
        <f t="shared" si="22"/>
        <v>9.9</v>
      </c>
      <c r="L98" s="127">
        <f t="shared" si="22"/>
        <v>9.9</v>
      </c>
      <c r="M98" s="127">
        <f t="shared" si="22"/>
        <v>9.9</v>
      </c>
      <c r="N98" s="127">
        <f t="shared" si="22"/>
        <v>9.9</v>
      </c>
      <c r="O98" s="127">
        <f t="shared" si="22"/>
        <v>9.9</v>
      </c>
      <c r="P98" s="127">
        <f t="shared" si="22"/>
        <v>9.9</v>
      </c>
      <c r="Q98" s="127">
        <f t="shared" si="22"/>
        <v>9.9</v>
      </c>
      <c r="R98" s="127">
        <f t="shared" si="22"/>
        <v>9.9</v>
      </c>
      <c r="S98" s="127">
        <f t="shared" ref="S98:AF103" si="23">R98</f>
        <v>9.9</v>
      </c>
      <c r="T98" s="127">
        <f t="shared" si="23"/>
        <v>9.9</v>
      </c>
      <c r="U98" s="127">
        <f t="shared" si="23"/>
        <v>9.9</v>
      </c>
      <c r="V98" s="127">
        <f t="shared" si="23"/>
        <v>9.9</v>
      </c>
      <c r="W98" s="127">
        <f t="shared" si="23"/>
        <v>9.9</v>
      </c>
      <c r="X98" s="127">
        <f t="shared" si="23"/>
        <v>9.9</v>
      </c>
      <c r="Y98" s="127">
        <f t="shared" si="23"/>
        <v>9.9</v>
      </c>
      <c r="Z98" s="127">
        <f t="shared" si="23"/>
        <v>9.9</v>
      </c>
      <c r="AA98" s="127">
        <f t="shared" si="23"/>
        <v>9.9</v>
      </c>
      <c r="AB98" s="127">
        <f t="shared" si="23"/>
        <v>9.9</v>
      </c>
      <c r="AC98" s="127">
        <f t="shared" si="23"/>
        <v>9.9</v>
      </c>
      <c r="AD98" s="127">
        <f t="shared" si="23"/>
        <v>9.9</v>
      </c>
      <c r="AE98" s="127">
        <f t="shared" si="23"/>
        <v>9.9</v>
      </c>
      <c r="AF98" s="127">
        <f t="shared" si="23"/>
        <v>9.9</v>
      </c>
      <c r="AG98" s="169">
        <v>9.94</v>
      </c>
      <c r="AH98" s="51"/>
      <c r="AI98" s="52"/>
      <c r="AK98" s="53"/>
    </row>
    <row r="99" spans="1:37" x14ac:dyDescent="0.25">
      <c r="A99" s="116" t="s">
        <v>102</v>
      </c>
      <c r="B99" s="128">
        <v>9.6</v>
      </c>
      <c r="C99" s="129">
        <f t="shared" si="22"/>
        <v>9.6</v>
      </c>
      <c r="D99" s="129">
        <f t="shared" si="22"/>
        <v>9.6</v>
      </c>
      <c r="E99" s="129">
        <f t="shared" si="22"/>
        <v>9.6</v>
      </c>
      <c r="F99" s="129">
        <f t="shared" si="22"/>
        <v>9.6</v>
      </c>
      <c r="G99" s="129">
        <f t="shared" si="22"/>
        <v>9.6</v>
      </c>
      <c r="H99" s="129">
        <f t="shared" si="22"/>
        <v>9.6</v>
      </c>
      <c r="I99" s="129">
        <f t="shared" si="22"/>
        <v>9.6</v>
      </c>
      <c r="J99" s="129">
        <f t="shared" si="22"/>
        <v>9.6</v>
      </c>
      <c r="K99" s="129">
        <f t="shared" si="22"/>
        <v>9.6</v>
      </c>
      <c r="L99" s="129">
        <f t="shared" si="22"/>
        <v>9.6</v>
      </c>
      <c r="M99" s="129">
        <f t="shared" si="22"/>
        <v>9.6</v>
      </c>
      <c r="N99" s="129">
        <f t="shared" si="22"/>
        <v>9.6</v>
      </c>
      <c r="O99" s="129">
        <f t="shared" si="22"/>
        <v>9.6</v>
      </c>
      <c r="P99" s="129">
        <f t="shared" si="22"/>
        <v>9.6</v>
      </c>
      <c r="Q99" s="129">
        <f t="shared" si="22"/>
        <v>9.6</v>
      </c>
      <c r="R99" s="129">
        <f t="shared" si="22"/>
        <v>9.6</v>
      </c>
      <c r="S99" s="129">
        <f t="shared" si="23"/>
        <v>9.6</v>
      </c>
      <c r="T99" s="129">
        <f t="shared" si="23"/>
        <v>9.6</v>
      </c>
      <c r="U99" s="129">
        <f t="shared" si="23"/>
        <v>9.6</v>
      </c>
      <c r="V99" s="129">
        <f t="shared" si="23"/>
        <v>9.6</v>
      </c>
      <c r="W99" s="129">
        <f t="shared" si="23"/>
        <v>9.6</v>
      </c>
      <c r="X99" s="129">
        <f t="shared" si="23"/>
        <v>9.6</v>
      </c>
      <c r="Y99" s="129">
        <f t="shared" si="23"/>
        <v>9.6</v>
      </c>
      <c r="Z99" s="129">
        <f t="shared" si="23"/>
        <v>9.6</v>
      </c>
      <c r="AA99" s="129">
        <f t="shared" si="23"/>
        <v>9.6</v>
      </c>
      <c r="AB99" s="129">
        <f t="shared" si="23"/>
        <v>9.6</v>
      </c>
      <c r="AC99" s="129">
        <f t="shared" si="23"/>
        <v>9.6</v>
      </c>
      <c r="AD99" s="129">
        <f t="shared" si="23"/>
        <v>9.6</v>
      </c>
      <c r="AE99" s="129">
        <f t="shared" si="23"/>
        <v>9.6</v>
      </c>
      <c r="AF99" s="129">
        <f t="shared" si="23"/>
        <v>9.6</v>
      </c>
      <c r="AG99" s="170">
        <v>9.9</v>
      </c>
      <c r="AH99" s="51"/>
      <c r="AI99" s="52"/>
      <c r="AK99" s="53"/>
    </row>
    <row r="100" spans="1:37" x14ac:dyDescent="0.25">
      <c r="A100" s="118" t="s">
        <v>103</v>
      </c>
      <c r="B100" s="128">
        <v>9.98</v>
      </c>
      <c r="C100" s="129">
        <f t="shared" si="22"/>
        <v>9.98</v>
      </c>
      <c r="D100" s="129">
        <f t="shared" si="22"/>
        <v>9.98</v>
      </c>
      <c r="E100" s="129">
        <f t="shared" si="22"/>
        <v>9.98</v>
      </c>
      <c r="F100" s="129">
        <f t="shared" si="22"/>
        <v>9.98</v>
      </c>
      <c r="G100" s="129">
        <f t="shared" si="22"/>
        <v>9.98</v>
      </c>
      <c r="H100" s="129">
        <f t="shared" si="22"/>
        <v>9.98</v>
      </c>
      <c r="I100" s="129">
        <f t="shared" si="22"/>
        <v>9.98</v>
      </c>
      <c r="J100" s="129">
        <f t="shared" si="22"/>
        <v>9.98</v>
      </c>
      <c r="K100" s="129">
        <f t="shared" si="22"/>
        <v>9.98</v>
      </c>
      <c r="L100" s="129">
        <f t="shared" si="22"/>
        <v>9.98</v>
      </c>
      <c r="M100" s="129">
        <f t="shared" si="22"/>
        <v>9.98</v>
      </c>
      <c r="N100" s="129">
        <f t="shared" si="22"/>
        <v>9.98</v>
      </c>
      <c r="O100" s="129">
        <f t="shared" si="22"/>
        <v>9.98</v>
      </c>
      <c r="P100" s="129">
        <f t="shared" si="22"/>
        <v>9.98</v>
      </c>
      <c r="Q100" s="129">
        <f t="shared" si="22"/>
        <v>9.98</v>
      </c>
      <c r="R100" s="129">
        <f t="shared" si="22"/>
        <v>9.98</v>
      </c>
      <c r="S100" s="129">
        <f t="shared" si="23"/>
        <v>9.98</v>
      </c>
      <c r="T100" s="129">
        <f t="shared" si="23"/>
        <v>9.98</v>
      </c>
      <c r="U100" s="129">
        <f t="shared" si="23"/>
        <v>9.98</v>
      </c>
      <c r="V100" s="129">
        <f t="shared" si="23"/>
        <v>9.98</v>
      </c>
      <c r="W100" s="129">
        <f t="shared" si="23"/>
        <v>9.98</v>
      </c>
      <c r="X100" s="129">
        <f t="shared" si="23"/>
        <v>9.98</v>
      </c>
      <c r="Y100" s="129">
        <f t="shared" si="23"/>
        <v>9.98</v>
      </c>
      <c r="Z100" s="129">
        <f t="shared" si="23"/>
        <v>9.98</v>
      </c>
      <c r="AA100" s="129">
        <f t="shared" si="23"/>
        <v>9.98</v>
      </c>
      <c r="AB100" s="129">
        <f t="shared" si="23"/>
        <v>9.98</v>
      </c>
      <c r="AC100" s="129">
        <f t="shared" si="23"/>
        <v>9.98</v>
      </c>
      <c r="AD100" s="129">
        <f t="shared" si="23"/>
        <v>9.98</v>
      </c>
      <c r="AE100" s="129">
        <f t="shared" si="23"/>
        <v>9.98</v>
      </c>
      <c r="AF100" s="129">
        <f t="shared" si="23"/>
        <v>9.98</v>
      </c>
      <c r="AG100" s="171">
        <v>9.6579999999999995</v>
      </c>
      <c r="AH100" s="51"/>
      <c r="AI100" s="52"/>
      <c r="AK100" s="53"/>
    </row>
    <row r="101" spans="1:37" x14ac:dyDescent="0.25">
      <c r="A101" s="118" t="s">
        <v>104</v>
      </c>
      <c r="B101" s="128">
        <v>9.1</v>
      </c>
      <c r="C101" s="129">
        <f t="shared" si="22"/>
        <v>9.1</v>
      </c>
      <c r="D101" s="129">
        <f t="shared" si="22"/>
        <v>9.1</v>
      </c>
      <c r="E101" s="129">
        <f t="shared" si="22"/>
        <v>9.1</v>
      </c>
      <c r="F101" s="129">
        <f t="shared" si="22"/>
        <v>9.1</v>
      </c>
      <c r="G101" s="129">
        <f t="shared" si="22"/>
        <v>9.1</v>
      </c>
      <c r="H101" s="129">
        <f t="shared" si="22"/>
        <v>9.1</v>
      </c>
      <c r="I101" s="129">
        <f t="shared" si="22"/>
        <v>9.1</v>
      </c>
      <c r="J101" s="129">
        <f t="shared" si="22"/>
        <v>9.1</v>
      </c>
      <c r="K101" s="129">
        <f t="shared" si="22"/>
        <v>9.1</v>
      </c>
      <c r="L101" s="129">
        <f t="shared" si="22"/>
        <v>9.1</v>
      </c>
      <c r="M101" s="129">
        <f t="shared" si="22"/>
        <v>9.1</v>
      </c>
      <c r="N101" s="129">
        <f t="shared" si="22"/>
        <v>9.1</v>
      </c>
      <c r="O101" s="129">
        <f t="shared" si="22"/>
        <v>9.1</v>
      </c>
      <c r="P101" s="129">
        <f t="shared" si="22"/>
        <v>9.1</v>
      </c>
      <c r="Q101" s="129">
        <f t="shared" si="22"/>
        <v>9.1</v>
      </c>
      <c r="R101" s="129">
        <f t="shared" si="22"/>
        <v>9.1</v>
      </c>
      <c r="S101" s="129">
        <f t="shared" si="23"/>
        <v>9.1</v>
      </c>
      <c r="T101" s="129">
        <f t="shared" si="23"/>
        <v>9.1</v>
      </c>
      <c r="U101" s="129">
        <f t="shared" si="23"/>
        <v>9.1</v>
      </c>
      <c r="V101" s="129">
        <f t="shared" si="23"/>
        <v>9.1</v>
      </c>
      <c r="W101" s="129">
        <f t="shared" si="23"/>
        <v>9.1</v>
      </c>
      <c r="X101" s="129">
        <f t="shared" si="23"/>
        <v>9.1</v>
      </c>
      <c r="Y101" s="129">
        <f t="shared" si="23"/>
        <v>9.1</v>
      </c>
      <c r="Z101" s="129">
        <f t="shared" si="23"/>
        <v>9.1</v>
      </c>
      <c r="AA101" s="129">
        <f t="shared" si="23"/>
        <v>9.1</v>
      </c>
      <c r="AB101" s="129">
        <f t="shared" si="23"/>
        <v>9.1</v>
      </c>
      <c r="AC101" s="129">
        <f t="shared" si="23"/>
        <v>9.1</v>
      </c>
      <c r="AD101" s="129">
        <f t="shared" si="23"/>
        <v>9.1</v>
      </c>
      <c r="AE101" s="129">
        <f t="shared" si="23"/>
        <v>9.1</v>
      </c>
      <c r="AF101" s="129">
        <f t="shared" si="23"/>
        <v>9.1</v>
      </c>
      <c r="AG101" s="171">
        <v>9.6</v>
      </c>
      <c r="AH101" s="51"/>
      <c r="AI101" s="52"/>
      <c r="AK101" s="53"/>
    </row>
    <row r="102" spans="1:37" x14ac:dyDescent="0.25">
      <c r="A102" s="118" t="s">
        <v>105</v>
      </c>
      <c r="B102" s="128">
        <v>9.18</v>
      </c>
      <c r="C102" s="129">
        <f t="shared" si="22"/>
        <v>9.18</v>
      </c>
      <c r="D102" s="129">
        <f t="shared" si="22"/>
        <v>9.18</v>
      </c>
      <c r="E102" s="129">
        <f t="shared" si="22"/>
        <v>9.18</v>
      </c>
      <c r="F102" s="129">
        <f t="shared" si="22"/>
        <v>9.18</v>
      </c>
      <c r="G102" s="129">
        <f t="shared" si="22"/>
        <v>9.18</v>
      </c>
      <c r="H102" s="129">
        <f t="shared" si="22"/>
        <v>9.18</v>
      </c>
      <c r="I102" s="129">
        <f t="shared" si="22"/>
        <v>9.18</v>
      </c>
      <c r="J102" s="129">
        <f t="shared" si="22"/>
        <v>9.18</v>
      </c>
      <c r="K102" s="129">
        <f t="shared" si="22"/>
        <v>9.18</v>
      </c>
      <c r="L102" s="129">
        <f t="shared" si="22"/>
        <v>9.18</v>
      </c>
      <c r="M102" s="129">
        <f t="shared" si="22"/>
        <v>9.18</v>
      </c>
      <c r="N102" s="129">
        <f t="shared" si="22"/>
        <v>9.18</v>
      </c>
      <c r="O102" s="129">
        <f t="shared" si="22"/>
        <v>9.18</v>
      </c>
      <c r="P102" s="129">
        <f t="shared" si="22"/>
        <v>9.18</v>
      </c>
      <c r="Q102" s="129">
        <f t="shared" si="22"/>
        <v>9.18</v>
      </c>
      <c r="R102" s="129">
        <f t="shared" si="22"/>
        <v>9.18</v>
      </c>
      <c r="S102" s="129">
        <f t="shared" si="23"/>
        <v>9.18</v>
      </c>
      <c r="T102" s="129">
        <f t="shared" si="23"/>
        <v>9.18</v>
      </c>
      <c r="U102" s="129">
        <f t="shared" si="23"/>
        <v>9.18</v>
      </c>
      <c r="V102" s="129">
        <f t="shared" si="23"/>
        <v>9.18</v>
      </c>
      <c r="W102" s="129">
        <f t="shared" si="23"/>
        <v>9.18</v>
      </c>
      <c r="X102" s="129">
        <f t="shared" si="23"/>
        <v>9.18</v>
      </c>
      <c r="Y102" s="129">
        <f t="shared" si="23"/>
        <v>9.18</v>
      </c>
      <c r="Z102" s="129">
        <f t="shared" si="23"/>
        <v>9.18</v>
      </c>
      <c r="AA102" s="129">
        <f t="shared" si="23"/>
        <v>9.18</v>
      </c>
      <c r="AB102" s="129">
        <f t="shared" si="23"/>
        <v>9.18</v>
      </c>
      <c r="AC102" s="129">
        <f t="shared" si="23"/>
        <v>9.18</v>
      </c>
      <c r="AD102" s="129">
        <f t="shared" si="23"/>
        <v>9.18</v>
      </c>
      <c r="AE102" s="129">
        <f t="shared" si="23"/>
        <v>9.18</v>
      </c>
      <c r="AF102" s="129">
        <f t="shared" si="23"/>
        <v>9.18</v>
      </c>
      <c r="AG102" s="171">
        <v>9.51</v>
      </c>
      <c r="AH102" s="51"/>
      <c r="AI102" s="52"/>
      <c r="AK102" s="53"/>
    </row>
    <row r="103" spans="1:37" x14ac:dyDescent="0.25">
      <c r="A103" s="118" t="s">
        <v>106</v>
      </c>
      <c r="B103" s="128">
        <v>7</v>
      </c>
      <c r="C103" s="129">
        <f t="shared" si="22"/>
        <v>7</v>
      </c>
      <c r="D103" s="129">
        <f t="shared" si="22"/>
        <v>7</v>
      </c>
      <c r="E103" s="129">
        <f t="shared" si="22"/>
        <v>7</v>
      </c>
      <c r="F103" s="129">
        <f t="shared" si="22"/>
        <v>7</v>
      </c>
      <c r="G103" s="129">
        <f t="shared" si="22"/>
        <v>7</v>
      </c>
      <c r="H103" s="129">
        <f t="shared" si="22"/>
        <v>7</v>
      </c>
      <c r="I103" s="129">
        <f t="shared" si="22"/>
        <v>7</v>
      </c>
      <c r="J103" s="129">
        <f t="shared" si="22"/>
        <v>7</v>
      </c>
      <c r="K103" s="129">
        <f t="shared" si="22"/>
        <v>7</v>
      </c>
      <c r="L103" s="129">
        <f t="shared" si="22"/>
        <v>7</v>
      </c>
      <c r="M103" s="129">
        <f t="shared" si="22"/>
        <v>7</v>
      </c>
      <c r="N103" s="129">
        <f t="shared" si="22"/>
        <v>7</v>
      </c>
      <c r="O103" s="129">
        <f t="shared" si="22"/>
        <v>7</v>
      </c>
      <c r="P103" s="129">
        <f t="shared" si="22"/>
        <v>7</v>
      </c>
      <c r="Q103" s="129">
        <f t="shared" si="22"/>
        <v>7</v>
      </c>
      <c r="R103" s="129">
        <f t="shared" si="22"/>
        <v>7</v>
      </c>
      <c r="S103" s="129">
        <f t="shared" si="23"/>
        <v>7</v>
      </c>
      <c r="T103" s="129">
        <f t="shared" si="23"/>
        <v>7</v>
      </c>
      <c r="U103" s="129">
        <f t="shared" si="23"/>
        <v>7</v>
      </c>
      <c r="V103" s="129">
        <f t="shared" si="23"/>
        <v>7</v>
      </c>
      <c r="W103" s="129">
        <f t="shared" si="23"/>
        <v>7</v>
      </c>
      <c r="X103" s="129">
        <f t="shared" si="23"/>
        <v>7</v>
      </c>
      <c r="Y103" s="129">
        <f t="shared" si="23"/>
        <v>7</v>
      </c>
      <c r="Z103" s="129">
        <f t="shared" si="23"/>
        <v>7</v>
      </c>
      <c r="AA103" s="129">
        <f t="shared" si="23"/>
        <v>7</v>
      </c>
      <c r="AB103" s="129">
        <f t="shared" si="23"/>
        <v>7</v>
      </c>
      <c r="AC103" s="129">
        <f t="shared" si="23"/>
        <v>7</v>
      </c>
      <c r="AD103" s="129">
        <f t="shared" si="23"/>
        <v>7</v>
      </c>
      <c r="AE103" s="129">
        <f t="shared" si="23"/>
        <v>7</v>
      </c>
      <c r="AF103" s="129">
        <f t="shared" si="23"/>
        <v>7</v>
      </c>
      <c r="AG103" s="171">
        <v>9.4</v>
      </c>
      <c r="AH103" s="51"/>
      <c r="AI103" s="52"/>
      <c r="AK103" s="53"/>
    </row>
    <row r="104" spans="1:37" x14ac:dyDescent="0.25">
      <c r="A104" s="118" t="s">
        <v>107</v>
      </c>
      <c r="B104" s="128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  <c r="AA104" s="129"/>
      <c r="AB104" s="129"/>
      <c r="AC104" s="129"/>
      <c r="AD104" s="129"/>
      <c r="AE104" s="129"/>
      <c r="AF104" s="129"/>
      <c r="AG104" s="171">
        <v>8.8000000000000007</v>
      </c>
      <c r="AH104" s="51"/>
      <c r="AI104" s="52"/>
      <c r="AK104" s="53"/>
    </row>
    <row r="105" spans="1:37" x14ac:dyDescent="0.25">
      <c r="A105" s="118" t="s">
        <v>108</v>
      </c>
      <c r="B105" s="128">
        <v>2.25</v>
      </c>
      <c r="C105" s="129">
        <f t="shared" ref="C105:R106" si="24">B105</f>
        <v>2.25</v>
      </c>
      <c r="D105" s="129">
        <f t="shared" si="24"/>
        <v>2.25</v>
      </c>
      <c r="E105" s="129">
        <f t="shared" si="24"/>
        <v>2.25</v>
      </c>
      <c r="F105" s="129">
        <f t="shared" si="24"/>
        <v>2.25</v>
      </c>
      <c r="G105" s="129">
        <f t="shared" si="24"/>
        <v>2.25</v>
      </c>
      <c r="H105" s="129">
        <f t="shared" si="24"/>
        <v>2.25</v>
      </c>
      <c r="I105" s="129">
        <f t="shared" si="24"/>
        <v>2.25</v>
      </c>
      <c r="J105" s="129">
        <f t="shared" si="24"/>
        <v>2.25</v>
      </c>
      <c r="K105" s="129">
        <f t="shared" si="24"/>
        <v>2.25</v>
      </c>
      <c r="L105" s="129">
        <f t="shared" si="24"/>
        <v>2.25</v>
      </c>
      <c r="M105" s="129">
        <f t="shared" si="24"/>
        <v>2.25</v>
      </c>
      <c r="N105" s="129">
        <f t="shared" si="24"/>
        <v>2.25</v>
      </c>
      <c r="O105" s="129">
        <f t="shared" si="24"/>
        <v>2.25</v>
      </c>
      <c r="P105" s="129">
        <f t="shared" si="24"/>
        <v>2.25</v>
      </c>
      <c r="Q105" s="129">
        <f t="shared" si="24"/>
        <v>2.25</v>
      </c>
      <c r="R105" s="129">
        <f t="shared" si="24"/>
        <v>2.25</v>
      </c>
      <c r="S105" s="129">
        <f t="shared" ref="S105:AF106" si="25">R105</f>
        <v>2.25</v>
      </c>
      <c r="T105" s="129">
        <f t="shared" si="25"/>
        <v>2.25</v>
      </c>
      <c r="U105" s="129">
        <f t="shared" si="25"/>
        <v>2.25</v>
      </c>
      <c r="V105" s="129">
        <f t="shared" si="25"/>
        <v>2.25</v>
      </c>
      <c r="W105" s="129">
        <f t="shared" si="25"/>
        <v>2.25</v>
      </c>
      <c r="X105" s="129">
        <f t="shared" si="25"/>
        <v>2.25</v>
      </c>
      <c r="Y105" s="129">
        <f t="shared" si="25"/>
        <v>2.25</v>
      </c>
      <c r="Z105" s="129">
        <f t="shared" si="25"/>
        <v>2.25</v>
      </c>
      <c r="AA105" s="129">
        <f t="shared" si="25"/>
        <v>2.25</v>
      </c>
      <c r="AB105" s="129">
        <f t="shared" si="25"/>
        <v>2.25</v>
      </c>
      <c r="AC105" s="129">
        <f t="shared" si="25"/>
        <v>2.25</v>
      </c>
      <c r="AD105" s="129">
        <f t="shared" si="25"/>
        <v>2.25</v>
      </c>
      <c r="AE105" s="129">
        <f t="shared" si="25"/>
        <v>2.25</v>
      </c>
      <c r="AF105" s="129">
        <f t="shared" si="25"/>
        <v>2.25</v>
      </c>
      <c r="AG105" s="171">
        <v>8.5</v>
      </c>
      <c r="AH105" s="51"/>
      <c r="AI105" s="52"/>
      <c r="AK105" s="53"/>
    </row>
    <row r="106" spans="1:37" x14ac:dyDescent="0.25">
      <c r="A106" s="118" t="s">
        <v>109</v>
      </c>
      <c r="B106" s="128">
        <v>1.64</v>
      </c>
      <c r="C106" s="129">
        <f t="shared" si="24"/>
        <v>1.64</v>
      </c>
      <c r="D106" s="129">
        <f t="shared" si="24"/>
        <v>1.64</v>
      </c>
      <c r="E106" s="129">
        <f t="shared" si="24"/>
        <v>1.64</v>
      </c>
      <c r="F106" s="129">
        <f t="shared" si="24"/>
        <v>1.64</v>
      </c>
      <c r="G106" s="129">
        <f t="shared" si="24"/>
        <v>1.64</v>
      </c>
      <c r="H106" s="129">
        <f t="shared" si="24"/>
        <v>1.64</v>
      </c>
      <c r="I106" s="129">
        <f t="shared" si="24"/>
        <v>1.64</v>
      </c>
      <c r="J106" s="129">
        <f t="shared" si="24"/>
        <v>1.64</v>
      </c>
      <c r="K106" s="129">
        <f t="shared" si="24"/>
        <v>1.64</v>
      </c>
      <c r="L106" s="129">
        <f t="shared" si="24"/>
        <v>1.64</v>
      </c>
      <c r="M106" s="129">
        <f t="shared" si="24"/>
        <v>1.64</v>
      </c>
      <c r="N106" s="129">
        <f t="shared" si="24"/>
        <v>1.64</v>
      </c>
      <c r="O106" s="129">
        <f t="shared" si="24"/>
        <v>1.64</v>
      </c>
      <c r="P106" s="129">
        <f t="shared" si="24"/>
        <v>1.64</v>
      </c>
      <c r="Q106" s="129">
        <f t="shared" si="24"/>
        <v>1.64</v>
      </c>
      <c r="R106" s="129">
        <f t="shared" si="24"/>
        <v>1.64</v>
      </c>
      <c r="S106" s="129">
        <f t="shared" si="25"/>
        <v>1.64</v>
      </c>
      <c r="T106" s="129">
        <f t="shared" si="25"/>
        <v>1.64</v>
      </c>
      <c r="U106" s="129">
        <f t="shared" si="25"/>
        <v>1.64</v>
      </c>
      <c r="V106" s="129">
        <f t="shared" si="25"/>
        <v>1.64</v>
      </c>
      <c r="W106" s="129">
        <f t="shared" si="25"/>
        <v>1.64</v>
      </c>
      <c r="X106" s="129">
        <f t="shared" si="25"/>
        <v>1.64</v>
      </c>
      <c r="Y106" s="129">
        <f t="shared" si="25"/>
        <v>1.64</v>
      </c>
      <c r="Z106" s="129">
        <f t="shared" si="25"/>
        <v>1.64</v>
      </c>
      <c r="AA106" s="129">
        <f t="shared" si="25"/>
        <v>1.64</v>
      </c>
      <c r="AB106" s="129">
        <f t="shared" si="25"/>
        <v>1.64</v>
      </c>
      <c r="AC106" s="129">
        <f t="shared" si="25"/>
        <v>1.64</v>
      </c>
      <c r="AD106" s="129">
        <f t="shared" si="25"/>
        <v>1.64</v>
      </c>
      <c r="AE106" s="129">
        <f t="shared" si="25"/>
        <v>1.64</v>
      </c>
      <c r="AF106" s="129">
        <f t="shared" si="25"/>
        <v>1.64</v>
      </c>
      <c r="AG106" s="171">
        <v>8.5</v>
      </c>
      <c r="AH106" s="51"/>
      <c r="AI106" s="52"/>
      <c r="AK106" s="53"/>
    </row>
    <row r="107" spans="1:37" x14ac:dyDescent="0.25">
      <c r="A107" s="118" t="s">
        <v>110</v>
      </c>
      <c r="B107" s="128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71">
        <v>8.4</v>
      </c>
      <c r="AH107" s="51"/>
      <c r="AI107" s="52"/>
      <c r="AK107" s="53"/>
    </row>
    <row r="108" spans="1:37" x14ac:dyDescent="0.25">
      <c r="A108" s="118" t="s">
        <v>111</v>
      </c>
      <c r="B108" s="128">
        <v>1.62</v>
      </c>
      <c r="C108" s="129">
        <f t="shared" ref="C108:R115" si="26">B108</f>
        <v>1.62</v>
      </c>
      <c r="D108" s="129">
        <f t="shared" si="26"/>
        <v>1.62</v>
      </c>
      <c r="E108" s="129">
        <f t="shared" si="26"/>
        <v>1.62</v>
      </c>
      <c r="F108" s="129">
        <f t="shared" si="26"/>
        <v>1.62</v>
      </c>
      <c r="G108" s="129">
        <f t="shared" si="26"/>
        <v>1.62</v>
      </c>
      <c r="H108" s="129">
        <f t="shared" si="26"/>
        <v>1.62</v>
      </c>
      <c r="I108" s="129">
        <f t="shared" si="26"/>
        <v>1.62</v>
      </c>
      <c r="J108" s="129">
        <f t="shared" si="26"/>
        <v>1.62</v>
      </c>
      <c r="K108" s="129">
        <f t="shared" si="26"/>
        <v>1.62</v>
      </c>
      <c r="L108" s="129">
        <f t="shared" si="26"/>
        <v>1.62</v>
      </c>
      <c r="M108" s="129">
        <f t="shared" si="26"/>
        <v>1.62</v>
      </c>
      <c r="N108" s="129">
        <f t="shared" si="26"/>
        <v>1.62</v>
      </c>
      <c r="O108" s="129">
        <f t="shared" si="26"/>
        <v>1.62</v>
      </c>
      <c r="P108" s="129">
        <f t="shared" si="26"/>
        <v>1.62</v>
      </c>
      <c r="Q108" s="129">
        <f t="shared" si="26"/>
        <v>1.62</v>
      </c>
      <c r="R108" s="129">
        <f t="shared" si="26"/>
        <v>1.62</v>
      </c>
      <c r="S108" s="129">
        <f t="shared" ref="S108:AF123" si="27">R108</f>
        <v>1.62</v>
      </c>
      <c r="T108" s="129">
        <f t="shared" si="27"/>
        <v>1.62</v>
      </c>
      <c r="U108" s="129">
        <f t="shared" si="27"/>
        <v>1.62</v>
      </c>
      <c r="V108" s="129">
        <f t="shared" si="27"/>
        <v>1.62</v>
      </c>
      <c r="W108" s="129">
        <f t="shared" si="27"/>
        <v>1.62</v>
      </c>
      <c r="X108" s="129">
        <f t="shared" si="27"/>
        <v>1.62</v>
      </c>
      <c r="Y108" s="129">
        <f t="shared" si="27"/>
        <v>1.62</v>
      </c>
      <c r="Z108" s="129">
        <f t="shared" si="27"/>
        <v>1.62</v>
      </c>
      <c r="AA108" s="129">
        <f t="shared" si="27"/>
        <v>1.62</v>
      </c>
      <c r="AB108" s="129">
        <f t="shared" si="27"/>
        <v>1.62</v>
      </c>
      <c r="AC108" s="129">
        <f t="shared" si="27"/>
        <v>1.62</v>
      </c>
      <c r="AD108" s="129">
        <f t="shared" si="27"/>
        <v>1.62</v>
      </c>
      <c r="AE108" s="129">
        <f t="shared" si="27"/>
        <v>1.62</v>
      </c>
      <c r="AF108" s="129">
        <f t="shared" si="27"/>
        <v>1.62</v>
      </c>
      <c r="AG108" s="171">
        <v>8</v>
      </c>
      <c r="AH108" s="51"/>
      <c r="AI108" s="52"/>
      <c r="AK108" s="53"/>
    </row>
    <row r="109" spans="1:37" x14ac:dyDescent="0.25">
      <c r="A109" s="118" t="s">
        <v>112</v>
      </c>
      <c r="B109" s="128">
        <v>8.36</v>
      </c>
      <c r="C109" s="129">
        <f t="shared" si="26"/>
        <v>8.36</v>
      </c>
      <c r="D109" s="129">
        <f t="shared" si="26"/>
        <v>8.36</v>
      </c>
      <c r="E109" s="129">
        <f t="shared" si="26"/>
        <v>8.36</v>
      </c>
      <c r="F109" s="129">
        <f t="shared" si="26"/>
        <v>8.36</v>
      </c>
      <c r="G109" s="129">
        <f t="shared" si="26"/>
        <v>8.36</v>
      </c>
      <c r="H109" s="129">
        <f t="shared" si="26"/>
        <v>8.36</v>
      </c>
      <c r="I109" s="129">
        <f t="shared" si="26"/>
        <v>8.36</v>
      </c>
      <c r="J109" s="129">
        <f t="shared" si="26"/>
        <v>8.36</v>
      </c>
      <c r="K109" s="129">
        <f t="shared" si="26"/>
        <v>8.36</v>
      </c>
      <c r="L109" s="129">
        <f t="shared" si="26"/>
        <v>8.36</v>
      </c>
      <c r="M109" s="129">
        <f t="shared" si="26"/>
        <v>8.36</v>
      </c>
      <c r="N109" s="129">
        <f t="shared" si="26"/>
        <v>8.36</v>
      </c>
      <c r="O109" s="129">
        <f t="shared" si="26"/>
        <v>8.36</v>
      </c>
      <c r="P109" s="129">
        <f t="shared" si="26"/>
        <v>8.36</v>
      </c>
      <c r="Q109" s="129">
        <f t="shared" si="26"/>
        <v>8.36</v>
      </c>
      <c r="R109" s="129">
        <f t="shared" si="26"/>
        <v>8.36</v>
      </c>
      <c r="S109" s="129">
        <f t="shared" si="27"/>
        <v>8.36</v>
      </c>
      <c r="T109" s="129">
        <f t="shared" si="27"/>
        <v>8.36</v>
      </c>
      <c r="U109" s="129">
        <f t="shared" si="27"/>
        <v>8.36</v>
      </c>
      <c r="V109" s="129">
        <f t="shared" si="27"/>
        <v>8.36</v>
      </c>
      <c r="W109" s="129">
        <f t="shared" si="27"/>
        <v>8.36</v>
      </c>
      <c r="X109" s="129">
        <f t="shared" si="27"/>
        <v>8.36</v>
      </c>
      <c r="Y109" s="129">
        <f t="shared" si="27"/>
        <v>8.36</v>
      </c>
      <c r="Z109" s="129">
        <f t="shared" si="27"/>
        <v>8.36</v>
      </c>
      <c r="AA109" s="129">
        <f t="shared" si="27"/>
        <v>8.36</v>
      </c>
      <c r="AB109" s="129">
        <f t="shared" si="27"/>
        <v>8.36</v>
      </c>
      <c r="AC109" s="129">
        <f t="shared" si="27"/>
        <v>8.36</v>
      </c>
      <c r="AD109" s="129">
        <f t="shared" si="27"/>
        <v>8.36</v>
      </c>
      <c r="AE109" s="129">
        <f t="shared" si="27"/>
        <v>8.36</v>
      </c>
      <c r="AF109" s="129">
        <f t="shared" si="27"/>
        <v>8.36</v>
      </c>
      <c r="AG109" s="171">
        <v>8</v>
      </c>
      <c r="AH109" s="51"/>
      <c r="AI109" s="52"/>
      <c r="AK109" s="53"/>
    </row>
    <row r="110" spans="1:37" x14ac:dyDescent="0.25">
      <c r="A110" s="118" t="s">
        <v>113</v>
      </c>
      <c r="B110" s="128">
        <v>8</v>
      </c>
      <c r="C110" s="129">
        <f t="shared" si="26"/>
        <v>8</v>
      </c>
      <c r="D110" s="129">
        <f t="shared" si="26"/>
        <v>8</v>
      </c>
      <c r="E110" s="129">
        <f t="shared" si="26"/>
        <v>8</v>
      </c>
      <c r="F110" s="129">
        <f t="shared" si="26"/>
        <v>8</v>
      </c>
      <c r="G110" s="129">
        <f t="shared" si="26"/>
        <v>8</v>
      </c>
      <c r="H110" s="129">
        <f t="shared" si="26"/>
        <v>8</v>
      </c>
      <c r="I110" s="129">
        <v>5.4</v>
      </c>
      <c r="J110" s="129">
        <f t="shared" si="26"/>
        <v>5.4</v>
      </c>
      <c r="K110" s="129">
        <f t="shared" si="26"/>
        <v>5.4</v>
      </c>
      <c r="L110" s="129">
        <f t="shared" si="26"/>
        <v>5.4</v>
      </c>
      <c r="M110" s="129">
        <f t="shared" si="26"/>
        <v>5.4</v>
      </c>
      <c r="N110" s="129">
        <f t="shared" si="26"/>
        <v>5.4</v>
      </c>
      <c r="O110" s="129">
        <f t="shared" si="26"/>
        <v>5.4</v>
      </c>
      <c r="P110" s="129">
        <f t="shared" si="26"/>
        <v>5.4</v>
      </c>
      <c r="Q110" s="129">
        <f t="shared" si="26"/>
        <v>5.4</v>
      </c>
      <c r="R110" s="129">
        <f t="shared" si="26"/>
        <v>5.4</v>
      </c>
      <c r="S110" s="129">
        <f t="shared" si="27"/>
        <v>5.4</v>
      </c>
      <c r="T110" s="129">
        <f t="shared" si="27"/>
        <v>5.4</v>
      </c>
      <c r="U110" s="129">
        <f t="shared" si="27"/>
        <v>5.4</v>
      </c>
      <c r="V110" s="129">
        <f t="shared" si="27"/>
        <v>5.4</v>
      </c>
      <c r="W110" s="129">
        <f t="shared" si="27"/>
        <v>5.4</v>
      </c>
      <c r="X110" s="129">
        <f t="shared" si="27"/>
        <v>5.4</v>
      </c>
      <c r="Y110" s="129">
        <f t="shared" si="27"/>
        <v>5.4</v>
      </c>
      <c r="Z110" s="129">
        <f t="shared" si="27"/>
        <v>5.4</v>
      </c>
      <c r="AA110" s="129">
        <f t="shared" si="27"/>
        <v>5.4</v>
      </c>
      <c r="AB110" s="129">
        <f t="shared" si="27"/>
        <v>5.4</v>
      </c>
      <c r="AC110" s="129">
        <f t="shared" si="27"/>
        <v>5.4</v>
      </c>
      <c r="AD110" s="129">
        <f t="shared" si="27"/>
        <v>5.4</v>
      </c>
      <c r="AE110" s="129">
        <f t="shared" si="27"/>
        <v>5.4</v>
      </c>
      <c r="AF110" s="129">
        <f t="shared" si="27"/>
        <v>5.4</v>
      </c>
      <c r="AG110" s="171">
        <v>8</v>
      </c>
      <c r="AH110" s="51"/>
      <c r="AI110" s="52"/>
      <c r="AK110" s="53"/>
    </row>
    <row r="111" spans="1:37" x14ac:dyDescent="0.25">
      <c r="A111" s="118" t="s">
        <v>114</v>
      </c>
      <c r="B111" s="128">
        <v>6.57</v>
      </c>
      <c r="C111" s="129">
        <f t="shared" si="26"/>
        <v>6.57</v>
      </c>
      <c r="D111" s="129">
        <f t="shared" si="26"/>
        <v>6.57</v>
      </c>
      <c r="E111" s="129">
        <f t="shared" si="26"/>
        <v>6.57</v>
      </c>
      <c r="F111" s="129">
        <f t="shared" si="26"/>
        <v>6.57</v>
      </c>
      <c r="G111" s="129">
        <f t="shared" si="26"/>
        <v>6.57</v>
      </c>
      <c r="H111" s="129">
        <f t="shared" si="26"/>
        <v>6.57</v>
      </c>
      <c r="I111" s="129">
        <f t="shared" si="26"/>
        <v>6.57</v>
      </c>
      <c r="J111" s="129">
        <f t="shared" si="26"/>
        <v>6.57</v>
      </c>
      <c r="K111" s="129">
        <f t="shared" si="26"/>
        <v>6.57</v>
      </c>
      <c r="L111" s="129">
        <f t="shared" si="26"/>
        <v>6.57</v>
      </c>
      <c r="M111" s="129">
        <f t="shared" si="26"/>
        <v>6.57</v>
      </c>
      <c r="N111" s="129">
        <f t="shared" si="26"/>
        <v>6.57</v>
      </c>
      <c r="O111" s="129">
        <f t="shared" si="26"/>
        <v>6.57</v>
      </c>
      <c r="P111" s="129">
        <f t="shared" si="26"/>
        <v>6.57</v>
      </c>
      <c r="Q111" s="129">
        <f t="shared" si="26"/>
        <v>6.57</v>
      </c>
      <c r="R111" s="129">
        <f t="shared" si="26"/>
        <v>6.57</v>
      </c>
      <c r="S111" s="129">
        <f t="shared" si="27"/>
        <v>6.57</v>
      </c>
      <c r="T111" s="129">
        <f t="shared" si="27"/>
        <v>6.57</v>
      </c>
      <c r="U111" s="129">
        <f t="shared" si="27"/>
        <v>6.57</v>
      </c>
      <c r="V111" s="129">
        <f t="shared" si="27"/>
        <v>6.57</v>
      </c>
      <c r="W111" s="129">
        <f t="shared" si="27"/>
        <v>6.57</v>
      </c>
      <c r="X111" s="129">
        <f t="shared" si="27"/>
        <v>6.57</v>
      </c>
      <c r="Y111" s="129">
        <f t="shared" si="27"/>
        <v>6.57</v>
      </c>
      <c r="Z111" s="129">
        <f t="shared" si="27"/>
        <v>6.57</v>
      </c>
      <c r="AA111" s="129">
        <f t="shared" si="27"/>
        <v>6.57</v>
      </c>
      <c r="AB111" s="129">
        <f t="shared" si="27"/>
        <v>6.57</v>
      </c>
      <c r="AC111" s="129">
        <f t="shared" si="27"/>
        <v>6.57</v>
      </c>
      <c r="AD111" s="129">
        <f t="shared" si="27"/>
        <v>6.57</v>
      </c>
      <c r="AE111" s="129">
        <f t="shared" si="27"/>
        <v>6.57</v>
      </c>
      <c r="AF111" s="129">
        <f t="shared" si="27"/>
        <v>6.57</v>
      </c>
      <c r="AG111" s="171">
        <v>7.8</v>
      </c>
      <c r="AH111" s="51"/>
      <c r="AI111" s="52"/>
      <c r="AK111" s="53"/>
    </row>
    <row r="112" spans="1:37" x14ac:dyDescent="0.25">
      <c r="A112" s="118" t="s">
        <v>115</v>
      </c>
      <c r="B112" s="128">
        <v>3.43</v>
      </c>
      <c r="C112" s="129">
        <f t="shared" si="26"/>
        <v>3.43</v>
      </c>
      <c r="D112" s="129">
        <f t="shared" si="26"/>
        <v>3.43</v>
      </c>
      <c r="E112" s="129">
        <f t="shared" si="26"/>
        <v>3.43</v>
      </c>
      <c r="F112" s="129">
        <f t="shared" si="26"/>
        <v>3.43</v>
      </c>
      <c r="G112" s="129">
        <f t="shared" si="26"/>
        <v>3.43</v>
      </c>
      <c r="H112" s="129">
        <f t="shared" si="26"/>
        <v>3.43</v>
      </c>
      <c r="I112" s="129">
        <f t="shared" si="26"/>
        <v>3.43</v>
      </c>
      <c r="J112" s="129">
        <f t="shared" si="26"/>
        <v>3.43</v>
      </c>
      <c r="K112" s="129">
        <f t="shared" si="26"/>
        <v>3.43</v>
      </c>
      <c r="L112" s="129">
        <f t="shared" si="26"/>
        <v>3.43</v>
      </c>
      <c r="M112" s="129">
        <f t="shared" si="26"/>
        <v>3.43</v>
      </c>
      <c r="N112" s="129">
        <f t="shared" si="26"/>
        <v>3.43</v>
      </c>
      <c r="O112" s="129">
        <f t="shared" si="26"/>
        <v>3.43</v>
      </c>
      <c r="P112" s="129">
        <f t="shared" si="26"/>
        <v>3.43</v>
      </c>
      <c r="Q112" s="129">
        <f t="shared" si="26"/>
        <v>3.43</v>
      </c>
      <c r="R112" s="129">
        <f t="shared" si="26"/>
        <v>3.43</v>
      </c>
      <c r="S112" s="129">
        <f t="shared" si="27"/>
        <v>3.43</v>
      </c>
      <c r="T112" s="129">
        <f t="shared" si="27"/>
        <v>3.43</v>
      </c>
      <c r="U112" s="129">
        <f t="shared" si="27"/>
        <v>3.43</v>
      </c>
      <c r="V112" s="129">
        <f t="shared" si="27"/>
        <v>3.43</v>
      </c>
      <c r="W112" s="129">
        <f t="shared" si="27"/>
        <v>3.43</v>
      </c>
      <c r="X112" s="129">
        <f t="shared" si="27"/>
        <v>3.43</v>
      </c>
      <c r="Y112" s="129">
        <f t="shared" si="27"/>
        <v>3.43</v>
      </c>
      <c r="Z112" s="129">
        <f t="shared" si="27"/>
        <v>3.43</v>
      </c>
      <c r="AA112" s="129">
        <f t="shared" si="27"/>
        <v>3.43</v>
      </c>
      <c r="AB112" s="129">
        <f t="shared" si="27"/>
        <v>3.43</v>
      </c>
      <c r="AC112" s="129">
        <f t="shared" si="27"/>
        <v>3.43</v>
      </c>
      <c r="AD112" s="129">
        <f t="shared" si="27"/>
        <v>3.43</v>
      </c>
      <c r="AE112" s="129">
        <f t="shared" si="27"/>
        <v>3.43</v>
      </c>
      <c r="AF112" s="129">
        <f t="shared" si="27"/>
        <v>3.43</v>
      </c>
      <c r="AG112" s="171">
        <v>7.6</v>
      </c>
      <c r="AH112" s="51"/>
      <c r="AI112" s="52"/>
      <c r="AK112" s="53"/>
    </row>
    <row r="113" spans="1:37" x14ac:dyDescent="0.25">
      <c r="A113" s="118" t="s">
        <v>116</v>
      </c>
      <c r="B113" s="128">
        <v>2.96</v>
      </c>
      <c r="C113" s="129">
        <f t="shared" si="26"/>
        <v>2.96</v>
      </c>
      <c r="D113" s="129">
        <f t="shared" si="26"/>
        <v>2.96</v>
      </c>
      <c r="E113" s="129">
        <f t="shared" si="26"/>
        <v>2.96</v>
      </c>
      <c r="F113" s="129">
        <f t="shared" si="26"/>
        <v>2.96</v>
      </c>
      <c r="G113" s="129">
        <f t="shared" si="26"/>
        <v>2.96</v>
      </c>
      <c r="H113" s="129">
        <f t="shared" si="26"/>
        <v>2.96</v>
      </c>
      <c r="I113" s="129">
        <f t="shared" si="26"/>
        <v>2.96</v>
      </c>
      <c r="J113" s="129">
        <f t="shared" si="26"/>
        <v>2.96</v>
      </c>
      <c r="K113" s="129">
        <f t="shared" si="26"/>
        <v>2.96</v>
      </c>
      <c r="L113" s="129">
        <f t="shared" si="26"/>
        <v>2.96</v>
      </c>
      <c r="M113" s="129">
        <f t="shared" si="26"/>
        <v>2.96</v>
      </c>
      <c r="N113" s="129">
        <f t="shared" si="26"/>
        <v>2.96</v>
      </c>
      <c r="O113" s="129">
        <f t="shared" si="26"/>
        <v>2.96</v>
      </c>
      <c r="P113" s="129">
        <f t="shared" si="26"/>
        <v>2.96</v>
      </c>
      <c r="Q113" s="129">
        <f t="shared" si="26"/>
        <v>2.96</v>
      </c>
      <c r="R113" s="129">
        <f t="shared" si="26"/>
        <v>2.96</v>
      </c>
      <c r="S113" s="129">
        <f t="shared" si="27"/>
        <v>2.96</v>
      </c>
      <c r="T113" s="129">
        <f t="shared" si="27"/>
        <v>2.96</v>
      </c>
      <c r="U113" s="129">
        <f t="shared" si="27"/>
        <v>2.96</v>
      </c>
      <c r="V113" s="129">
        <f t="shared" si="27"/>
        <v>2.96</v>
      </c>
      <c r="W113" s="129">
        <f t="shared" si="27"/>
        <v>2.96</v>
      </c>
      <c r="X113" s="129">
        <f t="shared" si="27"/>
        <v>2.96</v>
      </c>
      <c r="Y113" s="129">
        <f t="shared" si="27"/>
        <v>2.96</v>
      </c>
      <c r="Z113" s="129">
        <f t="shared" si="27"/>
        <v>2.96</v>
      </c>
      <c r="AA113" s="129">
        <f t="shared" si="27"/>
        <v>2.96</v>
      </c>
      <c r="AB113" s="129">
        <f t="shared" si="27"/>
        <v>2.96</v>
      </c>
      <c r="AC113" s="129">
        <f t="shared" si="27"/>
        <v>2.96</v>
      </c>
      <c r="AD113" s="129">
        <f t="shared" si="27"/>
        <v>2.96</v>
      </c>
      <c r="AE113" s="129">
        <f t="shared" si="27"/>
        <v>2.96</v>
      </c>
      <c r="AF113" s="129">
        <f t="shared" si="27"/>
        <v>2.96</v>
      </c>
      <c r="AG113" s="171">
        <v>7.5</v>
      </c>
      <c r="AH113" s="51"/>
      <c r="AI113" s="52"/>
      <c r="AK113" s="53"/>
    </row>
    <row r="114" spans="1:37" x14ac:dyDescent="0.25">
      <c r="A114" s="118" t="s">
        <v>117</v>
      </c>
      <c r="B114" s="128">
        <v>8</v>
      </c>
      <c r="C114" s="129">
        <f t="shared" si="26"/>
        <v>8</v>
      </c>
      <c r="D114" s="129">
        <f t="shared" si="26"/>
        <v>8</v>
      </c>
      <c r="E114" s="129">
        <f t="shared" si="26"/>
        <v>8</v>
      </c>
      <c r="F114" s="129">
        <f t="shared" si="26"/>
        <v>8</v>
      </c>
      <c r="G114" s="129">
        <f t="shared" si="26"/>
        <v>8</v>
      </c>
      <c r="H114" s="129">
        <f t="shared" si="26"/>
        <v>8</v>
      </c>
      <c r="I114" s="129">
        <f t="shared" si="26"/>
        <v>8</v>
      </c>
      <c r="J114" s="129">
        <f t="shared" si="26"/>
        <v>8</v>
      </c>
      <c r="K114" s="129">
        <f t="shared" si="26"/>
        <v>8</v>
      </c>
      <c r="L114" s="129">
        <f t="shared" si="26"/>
        <v>8</v>
      </c>
      <c r="M114" s="129">
        <f t="shared" si="26"/>
        <v>8</v>
      </c>
      <c r="N114" s="129">
        <f t="shared" si="26"/>
        <v>8</v>
      </c>
      <c r="O114" s="129">
        <f t="shared" si="26"/>
        <v>8</v>
      </c>
      <c r="P114" s="129">
        <f t="shared" si="26"/>
        <v>8</v>
      </c>
      <c r="Q114" s="129">
        <f t="shared" si="26"/>
        <v>8</v>
      </c>
      <c r="R114" s="129">
        <f t="shared" si="26"/>
        <v>8</v>
      </c>
      <c r="S114" s="129">
        <f t="shared" si="27"/>
        <v>8</v>
      </c>
      <c r="T114" s="129">
        <f t="shared" si="27"/>
        <v>8</v>
      </c>
      <c r="U114" s="129">
        <f t="shared" si="27"/>
        <v>8</v>
      </c>
      <c r="V114" s="129">
        <f t="shared" si="27"/>
        <v>8</v>
      </c>
      <c r="W114" s="129">
        <f t="shared" si="27"/>
        <v>8</v>
      </c>
      <c r="X114" s="129">
        <f t="shared" si="27"/>
        <v>8</v>
      </c>
      <c r="Y114" s="129">
        <f t="shared" si="27"/>
        <v>8</v>
      </c>
      <c r="Z114" s="129">
        <f t="shared" si="27"/>
        <v>8</v>
      </c>
      <c r="AA114" s="129">
        <f t="shared" si="27"/>
        <v>8</v>
      </c>
      <c r="AB114" s="129">
        <f t="shared" si="27"/>
        <v>8</v>
      </c>
      <c r="AC114" s="129">
        <f t="shared" si="27"/>
        <v>8</v>
      </c>
      <c r="AD114" s="129">
        <f t="shared" si="27"/>
        <v>8</v>
      </c>
      <c r="AE114" s="129">
        <f t="shared" si="27"/>
        <v>8</v>
      </c>
      <c r="AF114" s="129">
        <f t="shared" si="27"/>
        <v>8</v>
      </c>
      <c r="AG114" s="171">
        <v>7.5</v>
      </c>
      <c r="AH114" s="51"/>
      <c r="AI114" s="52"/>
      <c r="AK114" s="53"/>
    </row>
    <row r="115" spans="1:37" x14ac:dyDescent="0.25">
      <c r="A115" s="118" t="s">
        <v>118</v>
      </c>
      <c r="B115" s="128">
        <v>7</v>
      </c>
      <c r="C115" s="129">
        <f>B115</f>
        <v>7</v>
      </c>
      <c r="D115" s="129">
        <f t="shared" si="26"/>
        <v>7</v>
      </c>
      <c r="E115" s="129">
        <f t="shared" si="26"/>
        <v>7</v>
      </c>
      <c r="F115" s="129">
        <f t="shared" si="26"/>
        <v>7</v>
      </c>
      <c r="G115" s="129">
        <f t="shared" si="26"/>
        <v>7</v>
      </c>
      <c r="H115" s="129">
        <f t="shared" si="26"/>
        <v>7</v>
      </c>
      <c r="I115" s="129">
        <f t="shared" si="26"/>
        <v>7</v>
      </c>
      <c r="J115" s="129">
        <f t="shared" si="26"/>
        <v>7</v>
      </c>
      <c r="K115" s="129">
        <f t="shared" si="26"/>
        <v>7</v>
      </c>
      <c r="L115" s="129">
        <f t="shared" si="26"/>
        <v>7</v>
      </c>
      <c r="M115" s="129">
        <f t="shared" si="26"/>
        <v>7</v>
      </c>
      <c r="N115" s="129">
        <f t="shared" si="26"/>
        <v>7</v>
      </c>
      <c r="O115" s="129">
        <f t="shared" si="26"/>
        <v>7</v>
      </c>
      <c r="P115" s="129">
        <f t="shared" si="26"/>
        <v>7</v>
      </c>
      <c r="Q115" s="129">
        <f t="shared" si="26"/>
        <v>7</v>
      </c>
      <c r="R115" s="129">
        <f t="shared" si="26"/>
        <v>7</v>
      </c>
      <c r="S115" s="129">
        <f t="shared" si="27"/>
        <v>7</v>
      </c>
      <c r="T115" s="129">
        <f t="shared" si="27"/>
        <v>7</v>
      </c>
      <c r="U115" s="129">
        <f t="shared" si="27"/>
        <v>7</v>
      </c>
      <c r="V115" s="129">
        <f t="shared" si="27"/>
        <v>7</v>
      </c>
      <c r="W115" s="129">
        <f t="shared" si="27"/>
        <v>7</v>
      </c>
      <c r="X115" s="129">
        <f t="shared" si="27"/>
        <v>7</v>
      </c>
      <c r="Y115" s="129">
        <f t="shared" si="27"/>
        <v>7</v>
      </c>
      <c r="Z115" s="129">
        <f t="shared" si="27"/>
        <v>7</v>
      </c>
      <c r="AA115" s="129">
        <f t="shared" si="27"/>
        <v>7</v>
      </c>
      <c r="AB115" s="129">
        <f t="shared" si="27"/>
        <v>7</v>
      </c>
      <c r="AC115" s="129">
        <f t="shared" si="27"/>
        <v>7</v>
      </c>
      <c r="AD115" s="129">
        <f t="shared" si="27"/>
        <v>7</v>
      </c>
      <c r="AE115" s="129">
        <f t="shared" si="27"/>
        <v>7</v>
      </c>
      <c r="AF115" s="129">
        <f t="shared" si="27"/>
        <v>7</v>
      </c>
      <c r="AG115" s="171">
        <v>7</v>
      </c>
      <c r="AH115" s="51"/>
      <c r="AI115" s="52"/>
      <c r="AK115" s="53"/>
    </row>
    <row r="116" spans="1:37" x14ac:dyDescent="0.25">
      <c r="A116" s="118" t="s">
        <v>119</v>
      </c>
      <c r="B116" s="128">
        <v>3.47</v>
      </c>
      <c r="C116" s="129">
        <f t="shared" ref="C116:R125" si="28">B116</f>
        <v>3.47</v>
      </c>
      <c r="D116" s="129">
        <f t="shared" si="28"/>
        <v>3.47</v>
      </c>
      <c r="E116" s="129">
        <f t="shared" si="28"/>
        <v>3.47</v>
      </c>
      <c r="F116" s="129">
        <f t="shared" si="28"/>
        <v>3.47</v>
      </c>
      <c r="G116" s="129">
        <f t="shared" si="28"/>
        <v>3.47</v>
      </c>
      <c r="H116" s="129">
        <f t="shared" si="28"/>
        <v>3.47</v>
      </c>
      <c r="I116" s="129">
        <f t="shared" si="28"/>
        <v>3.47</v>
      </c>
      <c r="J116" s="129">
        <f t="shared" si="28"/>
        <v>3.47</v>
      </c>
      <c r="K116" s="129">
        <f t="shared" si="28"/>
        <v>3.47</v>
      </c>
      <c r="L116" s="129">
        <f t="shared" si="28"/>
        <v>3.47</v>
      </c>
      <c r="M116" s="129">
        <f t="shared" si="28"/>
        <v>3.47</v>
      </c>
      <c r="N116" s="129">
        <f t="shared" si="28"/>
        <v>3.47</v>
      </c>
      <c r="O116" s="129">
        <f t="shared" si="28"/>
        <v>3.47</v>
      </c>
      <c r="P116" s="129">
        <f t="shared" si="28"/>
        <v>3.47</v>
      </c>
      <c r="Q116" s="129">
        <f t="shared" si="28"/>
        <v>3.47</v>
      </c>
      <c r="R116" s="129">
        <f t="shared" si="28"/>
        <v>3.47</v>
      </c>
      <c r="S116" s="129">
        <f t="shared" si="27"/>
        <v>3.47</v>
      </c>
      <c r="T116" s="129">
        <f t="shared" si="27"/>
        <v>3.47</v>
      </c>
      <c r="U116" s="129">
        <f t="shared" si="27"/>
        <v>3.47</v>
      </c>
      <c r="V116" s="129">
        <f t="shared" si="27"/>
        <v>3.47</v>
      </c>
      <c r="W116" s="129">
        <f t="shared" si="27"/>
        <v>3.47</v>
      </c>
      <c r="X116" s="129">
        <f t="shared" si="27"/>
        <v>3.47</v>
      </c>
      <c r="Y116" s="129">
        <f t="shared" si="27"/>
        <v>3.47</v>
      </c>
      <c r="Z116" s="129">
        <f t="shared" si="27"/>
        <v>3.47</v>
      </c>
      <c r="AA116" s="129">
        <f t="shared" si="27"/>
        <v>3.47</v>
      </c>
      <c r="AB116" s="129">
        <f t="shared" si="27"/>
        <v>3.47</v>
      </c>
      <c r="AC116" s="129">
        <f t="shared" si="27"/>
        <v>3.47</v>
      </c>
      <c r="AD116" s="129">
        <f t="shared" si="27"/>
        <v>3.47</v>
      </c>
      <c r="AE116" s="129">
        <f t="shared" si="27"/>
        <v>3.47</v>
      </c>
      <c r="AF116" s="129">
        <f t="shared" si="27"/>
        <v>3.47</v>
      </c>
      <c r="AG116" s="171">
        <v>7</v>
      </c>
      <c r="AH116" s="51"/>
      <c r="AI116" s="52"/>
      <c r="AK116" s="53"/>
    </row>
    <row r="117" spans="1:37" x14ac:dyDescent="0.25">
      <c r="A117" s="118" t="s">
        <v>120</v>
      </c>
      <c r="B117" s="128">
        <v>2.1</v>
      </c>
      <c r="C117" s="129">
        <f t="shared" si="28"/>
        <v>2.1</v>
      </c>
      <c r="D117" s="129">
        <f t="shared" si="28"/>
        <v>2.1</v>
      </c>
      <c r="E117" s="129">
        <f t="shared" si="28"/>
        <v>2.1</v>
      </c>
      <c r="F117" s="129">
        <f t="shared" si="28"/>
        <v>2.1</v>
      </c>
      <c r="G117" s="129">
        <f t="shared" si="28"/>
        <v>2.1</v>
      </c>
      <c r="H117" s="129">
        <f t="shared" si="28"/>
        <v>2.1</v>
      </c>
      <c r="I117" s="129">
        <f t="shared" si="28"/>
        <v>2.1</v>
      </c>
      <c r="J117" s="129">
        <f t="shared" si="28"/>
        <v>2.1</v>
      </c>
      <c r="K117" s="129">
        <f t="shared" si="28"/>
        <v>2.1</v>
      </c>
      <c r="L117" s="129">
        <f t="shared" si="28"/>
        <v>2.1</v>
      </c>
      <c r="M117" s="129">
        <f t="shared" si="28"/>
        <v>2.1</v>
      </c>
      <c r="N117" s="129">
        <f t="shared" si="28"/>
        <v>2.1</v>
      </c>
      <c r="O117" s="129">
        <f t="shared" si="28"/>
        <v>2.1</v>
      </c>
      <c r="P117" s="129">
        <f t="shared" si="28"/>
        <v>2.1</v>
      </c>
      <c r="Q117" s="129">
        <f t="shared" si="28"/>
        <v>2.1</v>
      </c>
      <c r="R117" s="129">
        <f t="shared" si="28"/>
        <v>2.1</v>
      </c>
      <c r="S117" s="129">
        <f t="shared" si="27"/>
        <v>2.1</v>
      </c>
      <c r="T117" s="129">
        <f t="shared" si="27"/>
        <v>2.1</v>
      </c>
      <c r="U117" s="129">
        <f t="shared" si="27"/>
        <v>2.1</v>
      </c>
      <c r="V117" s="129">
        <f t="shared" si="27"/>
        <v>2.1</v>
      </c>
      <c r="W117" s="129">
        <f t="shared" si="27"/>
        <v>2.1</v>
      </c>
      <c r="X117" s="129">
        <f t="shared" si="27"/>
        <v>2.1</v>
      </c>
      <c r="Y117" s="129">
        <f t="shared" si="27"/>
        <v>2.1</v>
      </c>
      <c r="Z117" s="129">
        <f t="shared" si="27"/>
        <v>2.1</v>
      </c>
      <c r="AA117" s="129">
        <f t="shared" si="27"/>
        <v>2.1</v>
      </c>
      <c r="AB117" s="129">
        <f t="shared" si="27"/>
        <v>2.1</v>
      </c>
      <c r="AC117" s="129">
        <f t="shared" si="27"/>
        <v>2.1</v>
      </c>
      <c r="AD117" s="129">
        <f t="shared" si="27"/>
        <v>2.1</v>
      </c>
      <c r="AE117" s="129">
        <f t="shared" si="27"/>
        <v>2.1</v>
      </c>
      <c r="AF117" s="129">
        <f t="shared" si="27"/>
        <v>2.1</v>
      </c>
      <c r="AG117" s="171">
        <v>7</v>
      </c>
      <c r="AH117" s="51"/>
      <c r="AI117" s="52"/>
      <c r="AK117" s="53"/>
    </row>
    <row r="118" spans="1:37" x14ac:dyDescent="0.25">
      <c r="A118" s="118" t="s">
        <v>121</v>
      </c>
      <c r="B118" s="128">
        <v>9.3000000000000007</v>
      </c>
      <c r="C118" s="129">
        <f t="shared" si="28"/>
        <v>9.3000000000000007</v>
      </c>
      <c r="D118" s="129">
        <f t="shared" si="28"/>
        <v>9.3000000000000007</v>
      </c>
      <c r="E118" s="129">
        <f t="shared" si="28"/>
        <v>9.3000000000000007</v>
      </c>
      <c r="F118" s="129">
        <f t="shared" si="28"/>
        <v>9.3000000000000007</v>
      </c>
      <c r="G118" s="129">
        <f t="shared" si="28"/>
        <v>9.3000000000000007</v>
      </c>
      <c r="H118" s="129">
        <f t="shared" si="28"/>
        <v>9.3000000000000007</v>
      </c>
      <c r="I118" s="129">
        <f t="shared" si="28"/>
        <v>9.3000000000000007</v>
      </c>
      <c r="J118" s="129">
        <f t="shared" si="28"/>
        <v>9.3000000000000007</v>
      </c>
      <c r="K118" s="129">
        <f t="shared" si="28"/>
        <v>9.3000000000000007</v>
      </c>
      <c r="L118" s="129">
        <f t="shared" si="28"/>
        <v>9.3000000000000007</v>
      </c>
      <c r="M118" s="129">
        <f t="shared" si="28"/>
        <v>9.3000000000000007</v>
      </c>
      <c r="N118" s="129">
        <f t="shared" si="28"/>
        <v>9.3000000000000007</v>
      </c>
      <c r="O118" s="129">
        <f t="shared" si="28"/>
        <v>9.3000000000000007</v>
      </c>
      <c r="P118" s="129">
        <f t="shared" si="28"/>
        <v>9.3000000000000007</v>
      </c>
      <c r="Q118" s="129">
        <f t="shared" si="28"/>
        <v>9.3000000000000007</v>
      </c>
      <c r="R118" s="129">
        <f t="shared" si="28"/>
        <v>9.3000000000000007</v>
      </c>
      <c r="S118" s="129">
        <f t="shared" si="27"/>
        <v>9.3000000000000007</v>
      </c>
      <c r="T118" s="129">
        <f t="shared" si="27"/>
        <v>9.3000000000000007</v>
      </c>
      <c r="U118" s="129">
        <f t="shared" si="27"/>
        <v>9.3000000000000007</v>
      </c>
      <c r="V118" s="129">
        <f t="shared" si="27"/>
        <v>9.3000000000000007</v>
      </c>
      <c r="W118" s="129">
        <f t="shared" si="27"/>
        <v>9.3000000000000007</v>
      </c>
      <c r="X118" s="129">
        <f t="shared" si="27"/>
        <v>9.3000000000000007</v>
      </c>
      <c r="Y118" s="129">
        <f t="shared" si="27"/>
        <v>9.3000000000000007</v>
      </c>
      <c r="Z118" s="129">
        <f t="shared" si="27"/>
        <v>9.3000000000000007</v>
      </c>
      <c r="AA118" s="129">
        <f t="shared" si="27"/>
        <v>9.3000000000000007</v>
      </c>
      <c r="AB118" s="129">
        <f t="shared" si="27"/>
        <v>9.3000000000000007</v>
      </c>
      <c r="AC118" s="129">
        <f t="shared" si="27"/>
        <v>9.3000000000000007</v>
      </c>
      <c r="AD118" s="129">
        <f t="shared" si="27"/>
        <v>9.3000000000000007</v>
      </c>
      <c r="AE118" s="129">
        <f t="shared" si="27"/>
        <v>9.3000000000000007</v>
      </c>
      <c r="AF118" s="129">
        <f t="shared" si="27"/>
        <v>9.3000000000000007</v>
      </c>
      <c r="AG118" s="171">
        <v>7</v>
      </c>
      <c r="AH118" s="51"/>
      <c r="AI118" s="52"/>
      <c r="AK118" s="53"/>
    </row>
    <row r="119" spans="1:37" x14ac:dyDescent="0.25">
      <c r="A119" s="118" t="s">
        <v>122</v>
      </c>
      <c r="B119" s="128">
        <v>0</v>
      </c>
      <c r="C119" s="129">
        <f t="shared" si="28"/>
        <v>0</v>
      </c>
      <c r="D119" s="129">
        <f t="shared" si="28"/>
        <v>0</v>
      </c>
      <c r="E119" s="129">
        <f t="shared" si="28"/>
        <v>0</v>
      </c>
      <c r="F119" s="129">
        <f t="shared" si="28"/>
        <v>0</v>
      </c>
      <c r="G119" s="129">
        <f t="shared" si="28"/>
        <v>0</v>
      </c>
      <c r="H119" s="129">
        <f t="shared" si="28"/>
        <v>0</v>
      </c>
      <c r="I119" s="129">
        <f t="shared" si="28"/>
        <v>0</v>
      </c>
      <c r="J119" s="129">
        <f t="shared" si="28"/>
        <v>0</v>
      </c>
      <c r="K119" s="129">
        <f t="shared" si="28"/>
        <v>0</v>
      </c>
      <c r="L119" s="129">
        <f t="shared" si="28"/>
        <v>0</v>
      </c>
      <c r="M119" s="129">
        <f t="shared" si="28"/>
        <v>0</v>
      </c>
      <c r="N119" s="129">
        <f t="shared" si="28"/>
        <v>0</v>
      </c>
      <c r="O119" s="129">
        <f t="shared" si="28"/>
        <v>0</v>
      </c>
      <c r="P119" s="129">
        <f t="shared" si="28"/>
        <v>0</v>
      </c>
      <c r="Q119" s="129">
        <f t="shared" si="28"/>
        <v>0</v>
      </c>
      <c r="R119" s="129">
        <f t="shared" si="28"/>
        <v>0</v>
      </c>
      <c r="S119" s="129">
        <f t="shared" si="27"/>
        <v>0</v>
      </c>
      <c r="T119" s="129">
        <f t="shared" si="27"/>
        <v>0</v>
      </c>
      <c r="U119" s="129">
        <f t="shared" si="27"/>
        <v>0</v>
      </c>
      <c r="V119" s="129">
        <f t="shared" si="27"/>
        <v>0</v>
      </c>
      <c r="W119" s="129">
        <f t="shared" si="27"/>
        <v>0</v>
      </c>
      <c r="X119" s="129">
        <f t="shared" si="27"/>
        <v>0</v>
      </c>
      <c r="Y119" s="129">
        <f t="shared" si="27"/>
        <v>0</v>
      </c>
      <c r="Z119" s="129">
        <f t="shared" si="27"/>
        <v>0</v>
      </c>
      <c r="AA119" s="129">
        <f t="shared" si="27"/>
        <v>0</v>
      </c>
      <c r="AB119" s="129">
        <f t="shared" si="27"/>
        <v>0</v>
      </c>
      <c r="AC119" s="129">
        <f t="shared" si="27"/>
        <v>0</v>
      </c>
      <c r="AD119" s="129">
        <f t="shared" si="27"/>
        <v>0</v>
      </c>
      <c r="AE119" s="129">
        <f t="shared" si="27"/>
        <v>0</v>
      </c>
      <c r="AF119" s="129">
        <f t="shared" si="27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123</v>
      </c>
      <c r="B120" s="128">
        <v>0</v>
      </c>
      <c r="C120" s="129">
        <f t="shared" si="28"/>
        <v>0</v>
      </c>
      <c r="D120" s="129">
        <f t="shared" si="28"/>
        <v>0</v>
      </c>
      <c r="E120" s="129">
        <f t="shared" si="28"/>
        <v>0</v>
      </c>
      <c r="F120" s="129">
        <f t="shared" si="28"/>
        <v>0</v>
      </c>
      <c r="G120" s="129">
        <f t="shared" si="28"/>
        <v>0</v>
      </c>
      <c r="H120" s="129">
        <f t="shared" si="28"/>
        <v>0</v>
      </c>
      <c r="I120" s="129">
        <f t="shared" si="28"/>
        <v>0</v>
      </c>
      <c r="J120" s="129">
        <f t="shared" si="28"/>
        <v>0</v>
      </c>
      <c r="K120" s="129">
        <f t="shared" si="28"/>
        <v>0</v>
      </c>
      <c r="L120" s="129">
        <f t="shared" si="28"/>
        <v>0</v>
      </c>
      <c r="M120" s="129">
        <f t="shared" si="28"/>
        <v>0</v>
      </c>
      <c r="N120" s="129">
        <f t="shared" si="28"/>
        <v>0</v>
      </c>
      <c r="O120" s="129">
        <f t="shared" si="28"/>
        <v>0</v>
      </c>
      <c r="P120" s="129">
        <f t="shared" si="28"/>
        <v>0</v>
      </c>
      <c r="Q120" s="129">
        <f t="shared" si="28"/>
        <v>0</v>
      </c>
      <c r="R120" s="129">
        <f t="shared" si="28"/>
        <v>0</v>
      </c>
      <c r="S120" s="129">
        <f t="shared" si="27"/>
        <v>0</v>
      </c>
      <c r="T120" s="129">
        <f t="shared" si="27"/>
        <v>0</v>
      </c>
      <c r="U120" s="129">
        <f t="shared" si="27"/>
        <v>0</v>
      </c>
      <c r="V120" s="129">
        <f t="shared" si="27"/>
        <v>0</v>
      </c>
      <c r="W120" s="129">
        <f t="shared" si="27"/>
        <v>0</v>
      </c>
      <c r="X120" s="129">
        <f t="shared" si="27"/>
        <v>0</v>
      </c>
      <c r="Y120" s="129">
        <f t="shared" si="27"/>
        <v>0</v>
      </c>
      <c r="Z120" s="129">
        <f t="shared" si="27"/>
        <v>0</v>
      </c>
      <c r="AA120" s="129">
        <f t="shared" si="27"/>
        <v>0</v>
      </c>
      <c r="AB120" s="129">
        <f t="shared" si="27"/>
        <v>0</v>
      </c>
      <c r="AC120" s="129">
        <f t="shared" si="27"/>
        <v>0</v>
      </c>
      <c r="AD120" s="129">
        <f t="shared" si="27"/>
        <v>0</v>
      </c>
      <c r="AE120" s="129">
        <f t="shared" si="27"/>
        <v>0</v>
      </c>
      <c r="AF120" s="129">
        <f t="shared" si="27"/>
        <v>0</v>
      </c>
      <c r="AG120" s="171">
        <v>6.6</v>
      </c>
      <c r="AH120" s="51"/>
      <c r="AI120" s="52"/>
      <c r="AK120" s="53"/>
    </row>
    <row r="121" spans="1:37" x14ac:dyDescent="0.25">
      <c r="A121" s="118" t="s">
        <v>124</v>
      </c>
      <c r="B121" s="128">
        <v>5</v>
      </c>
      <c r="C121" s="129">
        <f t="shared" si="28"/>
        <v>5</v>
      </c>
      <c r="D121" s="129">
        <f t="shared" si="28"/>
        <v>5</v>
      </c>
      <c r="E121" s="129">
        <f t="shared" si="28"/>
        <v>5</v>
      </c>
      <c r="F121" s="129">
        <f t="shared" si="28"/>
        <v>5</v>
      </c>
      <c r="G121" s="129">
        <f t="shared" si="28"/>
        <v>5</v>
      </c>
      <c r="H121" s="129">
        <f t="shared" si="28"/>
        <v>5</v>
      </c>
      <c r="I121" s="129">
        <f t="shared" si="28"/>
        <v>5</v>
      </c>
      <c r="J121" s="129">
        <f t="shared" si="28"/>
        <v>5</v>
      </c>
      <c r="K121" s="129">
        <f t="shared" si="28"/>
        <v>5</v>
      </c>
      <c r="L121" s="129">
        <f t="shared" si="28"/>
        <v>5</v>
      </c>
      <c r="M121" s="129">
        <f t="shared" si="28"/>
        <v>5</v>
      </c>
      <c r="N121" s="129">
        <f t="shared" si="28"/>
        <v>5</v>
      </c>
      <c r="O121" s="129">
        <f t="shared" si="28"/>
        <v>5</v>
      </c>
      <c r="P121" s="129">
        <f t="shared" si="28"/>
        <v>5</v>
      </c>
      <c r="Q121" s="129">
        <f t="shared" si="28"/>
        <v>5</v>
      </c>
      <c r="R121" s="129">
        <f t="shared" si="28"/>
        <v>5</v>
      </c>
      <c r="S121" s="129">
        <f t="shared" si="27"/>
        <v>5</v>
      </c>
      <c r="T121" s="129">
        <f t="shared" si="27"/>
        <v>5</v>
      </c>
      <c r="U121" s="129">
        <f t="shared" si="27"/>
        <v>5</v>
      </c>
      <c r="V121" s="129">
        <f t="shared" si="27"/>
        <v>5</v>
      </c>
      <c r="W121" s="129">
        <f t="shared" si="27"/>
        <v>5</v>
      </c>
      <c r="X121" s="129">
        <f t="shared" si="27"/>
        <v>5</v>
      </c>
      <c r="Y121" s="129">
        <f t="shared" si="27"/>
        <v>5</v>
      </c>
      <c r="Z121" s="129">
        <f t="shared" si="27"/>
        <v>5</v>
      </c>
      <c r="AA121" s="129">
        <f t="shared" si="27"/>
        <v>5</v>
      </c>
      <c r="AB121" s="129">
        <f t="shared" si="27"/>
        <v>5</v>
      </c>
      <c r="AC121" s="129">
        <f t="shared" si="27"/>
        <v>5</v>
      </c>
      <c r="AD121" s="129">
        <f t="shared" si="27"/>
        <v>5</v>
      </c>
      <c r="AE121" s="129">
        <f t="shared" si="27"/>
        <v>5</v>
      </c>
      <c r="AF121" s="129">
        <f t="shared" si="27"/>
        <v>5</v>
      </c>
      <c r="AG121" s="171">
        <v>6.4</v>
      </c>
      <c r="AH121" s="51"/>
      <c r="AI121" s="52"/>
      <c r="AK121" s="53"/>
    </row>
    <row r="122" spans="1:37" x14ac:dyDescent="0.25">
      <c r="A122" s="118" t="s">
        <v>125</v>
      </c>
      <c r="B122" s="128">
        <v>1</v>
      </c>
      <c r="C122" s="129">
        <f t="shared" si="28"/>
        <v>1</v>
      </c>
      <c r="D122" s="129">
        <f t="shared" si="28"/>
        <v>1</v>
      </c>
      <c r="E122" s="129">
        <f t="shared" si="28"/>
        <v>1</v>
      </c>
      <c r="F122" s="129">
        <f t="shared" si="28"/>
        <v>1</v>
      </c>
      <c r="G122" s="129">
        <f t="shared" si="28"/>
        <v>1</v>
      </c>
      <c r="H122" s="129">
        <f t="shared" si="28"/>
        <v>1</v>
      </c>
      <c r="I122" s="129">
        <f t="shared" si="28"/>
        <v>1</v>
      </c>
      <c r="J122" s="129">
        <f t="shared" si="28"/>
        <v>1</v>
      </c>
      <c r="K122" s="129">
        <f t="shared" si="28"/>
        <v>1</v>
      </c>
      <c r="L122" s="129">
        <f t="shared" si="28"/>
        <v>1</v>
      </c>
      <c r="M122" s="129">
        <f t="shared" si="28"/>
        <v>1</v>
      </c>
      <c r="N122" s="129">
        <f t="shared" si="28"/>
        <v>1</v>
      </c>
      <c r="O122" s="129">
        <f t="shared" si="28"/>
        <v>1</v>
      </c>
      <c r="P122" s="129">
        <f t="shared" si="28"/>
        <v>1</v>
      </c>
      <c r="Q122" s="129">
        <f t="shared" si="28"/>
        <v>1</v>
      </c>
      <c r="R122" s="129">
        <f t="shared" si="28"/>
        <v>1</v>
      </c>
      <c r="S122" s="129">
        <f t="shared" si="27"/>
        <v>1</v>
      </c>
      <c r="T122" s="129">
        <f t="shared" si="27"/>
        <v>1</v>
      </c>
      <c r="U122" s="129">
        <f t="shared" si="27"/>
        <v>1</v>
      </c>
      <c r="V122" s="129">
        <f t="shared" si="27"/>
        <v>1</v>
      </c>
      <c r="W122" s="129">
        <f t="shared" si="27"/>
        <v>1</v>
      </c>
      <c r="X122" s="129">
        <f t="shared" si="27"/>
        <v>1</v>
      </c>
      <c r="Y122" s="129">
        <f t="shared" si="27"/>
        <v>1</v>
      </c>
      <c r="Z122" s="129">
        <f t="shared" si="27"/>
        <v>1</v>
      </c>
      <c r="AA122" s="129">
        <f t="shared" si="27"/>
        <v>1</v>
      </c>
      <c r="AB122" s="129">
        <f t="shared" si="27"/>
        <v>1</v>
      </c>
      <c r="AC122" s="129">
        <f t="shared" si="27"/>
        <v>1</v>
      </c>
      <c r="AD122" s="129">
        <f t="shared" si="27"/>
        <v>1</v>
      </c>
      <c r="AE122" s="129">
        <f t="shared" si="27"/>
        <v>1</v>
      </c>
      <c r="AF122" s="129">
        <f t="shared" si="27"/>
        <v>1</v>
      </c>
      <c r="AG122" s="171">
        <v>6</v>
      </c>
      <c r="AH122" s="51"/>
      <c r="AI122" s="52"/>
      <c r="AK122" s="53"/>
    </row>
    <row r="123" spans="1:37" x14ac:dyDescent="0.25">
      <c r="A123" s="118" t="s">
        <v>126</v>
      </c>
      <c r="B123" s="128">
        <v>1.58</v>
      </c>
      <c r="C123" s="129">
        <f t="shared" si="28"/>
        <v>1.58</v>
      </c>
      <c r="D123" s="129">
        <f t="shared" si="28"/>
        <v>1.58</v>
      </c>
      <c r="E123" s="129">
        <f t="shared" si="28"/>
        <v>1.58</v>
      </c>
      <c r="F123" s="129">
        <f t="shared" si="28"/>
        <v>1.58</v>
      </c>
      <c r="G123" s="129">
        <f t="shared" si="28"/>
        <v>1.58</v>
      </c>
      <c r="H123" s="129">
        <f t="shared" si="28"/>
        <v>1.58</v>
      </c>
      <c r="I123" s="129">
        <f t="shared" si="28"/>
        <v>1.58</v>
      </c>
      <c r="J123" s="129">
        <f t="shared" si="28"/>
        <v>1.58</v>
      </c>
      <c r="K123" s="129">
        <f t="shared" si="28"/>
        <v>1.58</v>
      </c>
      <c r="L123" s="129">
        <f t="shared" si="28"/>
        <v>1.58</v>
      </c>
      <c r="M123" s="129">
        <f t="shared" si="28"/>
        <v>1.58</v>
      </c>
      <c r="N123" s="129">
        <f t="shared" si="28"/>
        <v>1.58</v>
      </c>
      <c r="O123" s="129">
        <f t="shared" si="28"/>
        <v>1.58</v>
      </c>
      <c r="P123" s="129">
        <f t="shared" si="28"/>
        <v>1.58</v>
      </c>
      <c r="Q123" s="129">
        <f t="shared" si="28"/>
        <v>1.58</v>
      </c>
      <c r="R123" s="129">
        <f t="shared" si="28"/>
        <v>1.58</v>
      </c>
      <c r="S123" s="129">
        <f t="shared" si="27"/>
        <v>1.58</v>
      </c>
      <c r="T123" s="129">
        <f t="shared" si="27"/>
        <v>1.58</v>
      </c>
      <c r="U123" s="129">
        <f t="shared" si="27"/>
        <v>1.58</v>
      </c>
      <c r="V123" s="129">
        <f t="shared" si="27"/>
        <v>1.58</v>
      </c>
      <c r="W123" s="129">
        <f t="shared" si="27"/>
        <v>1.58</v>
      </c>
      <c r="X123" s="129">
        <f t="shared" si="27"/>
        <v>1.58</v>
      </c>
      <c r="Y123" s="129">
        <f t="shared" si="27"/>
        <v>1.58</v>
      </c>
      <c r="Z123" s="129">
        <f t="shared" si="27"/>
        <v>1.58</v>
      </c>
      <c r="AA123" s="129">
        <f t="shared" si="27"/>
        <v>1.58</v>
      </c>
      <c r="AB123" s="129">
        <f t="shared" si="27"/>
        <v>1.58</v>
      </c>
      <c r="AC123" s="129">
        <f t="shared" si="27"/>
        <v>1.58</v>
      </c>
      <c r="AD123" s="129">
        <f t="shared" si="27"/>
        <v>1.58</v>
      </c>
      <c r="AE123" s="129">
        <f t="shared" si="27"/>
        <v>1.58</v>
      </c>
      <c r="AF123" s="129">
        <f t="shared" si="27"/>
        <v>1.58</v>
      </c>
      <c r="AG123" s="171">
        <v>5.0999999999999996</v>
      </c>
      <c r="AH123" s="51"/>
      <c r="AI123" s="52"/>
      <c r="AK123" s="53"/>
    </row>
    <row r="124" spans="1:37" x14ac:dyDescent="0.25">
      <c r="A124" s="118" t="s">
        <v>127</v>
      </c>
      <c r="B124" s="128">
        <v>1.46</v>
      </c>
      <c r="C124" s="129">
        <f t="shared" si="28"/>
        <v>1.46</v>
      </c>
      <c r="D124" s="129">
        <f t="shared" si="28"/>
        <v>1.46</v>
      </c>
      <c r="E124" s="129">
        <f t="shared" si="28"/>
        <v>1.46</v>
      </c>
      <c r="F124" s="129">
        <f t="shared" si="28"/>
        <v>1.46</v>
      </c>
      <c r="G124" s="129">
        <f t="shared" si="28"/>
        <v>1.46</v>
      </c>
      <c r="H124" s="129">
        <f t="shared" si="28"/>
        <v>1.46</v>
      </c>
      <c r="I124" s="129">
        <f t="shared" si="28"/>
        <v>1.46</v>
      </c>
      <c r="J124" s="129">
        <f t="shared" si="28"/>
        <v>1.46</v>
      </c>
      <c r="K124" s="129">
        <f t="shared" si="28"/>
        <v>1.46</v>
      </c>
      <c r="L124" s="129">
        <f t="shared" si="28"/>
        <v>1.46</v>
      </c>
      <c r="M124" s="129">
        <f t="shared" si="28"/>
        <v>1.46</v>
      </c>
      <c r="N124" s="129">
        <f t="shared" si="28"/>
        <v>1.46</v>
      </c>
      <c r="O124" s="129">
        <f t="shared" si="28"/>
        <v>1.46</v>
      </c>
      <c r="P124" s="129">
        <f t="shared" si="28"/>
        <v>1.46</v>
      </c>
      <c r="Q124" s="129">
        <f t="shared" si="28"/>
        <v>1.46</v>
      </c>
      <c r="R124" s="129">
        <f t="shared" si="28"/>
        <v>1.46</v>
      </c>
      <c r="S124" s="129">
        <f t="shared" ref="S124:AF125" si="29">R124</f>
        <v>1.46</v>
      </c>
      <c r="T124" s="129">
        <f t="shared" si="29"/>
        <v>1.46</v>
      </c>
      <c r="U124" s="129">
        <f t="shared" si="29"/>
        <v>1.46</v>
      </c>
      <c r="V124" s="129">
        <f t="shared" si="29"/>
        <v>1.46</v>
      </c>
      <c r="W124" s="129">
        <f t="shared" si="29"/>
        <v>1.46</v>
      </c>
      <c r="X124" s="129">
        <f t="shared" si="29"/>
        <v>1.46</v>
      </c>
      <c r="Y124" s="129">
        <f t="shared" si="29"/>
        <v>1.46</v>
      </c>
      <c r="Z124" s="129">
        <f t="shared" si="29"/>
        <v>1.46</v>
      </c>
      <c r="AA124" s="129">
        <f t="shared" si="29"/>
        <v>1.46</v>
      </c>
      <c r="AB124" s="129">
        <f t="shared" si="29"/>
        <v>1.46</v>
      </c>
      <c r="AC124" s="129">
        <f t="shared" si="29"/>
        <v>1.46</v>
      </c>
      <c r="AD124" s="129">
        <f t="shared" si="29"/>
        <v>1.46</v>
      </c>
      <c r="AE124" s="129">
        <f t="shared" si="29"/>
        <v>1.46</v>
      </c>
      <c r="AF124" s="129">
        <f t="shared" si="29"/>
        <v>1.46</v>
      </c>
      <c r="AG124" s="171">
        <v>5</v>
      </c>
      <c r="AH124" s="51"/>
      <c r="AI124" s="52"/>
      <c r="AK124" s="53"/>
    </row>
    <row r="125" spans="1:37" x14ac:dyDescent="0.25">
      <c r="A125" s="116" t="s">
        <v>128</v>
      </c>
      <c r="B125" s="128">
        <v>1.48</v>
      </c>
      <c r="C125" s="129">
        <f t="shared" si="28"/>
        <v>1.48</v>
      </c>
      <c r="D125" s="129">
        <f t="shared" si="28"/>
        <v>1.48</v>
      </c>
      <c r="E125" s="129">
        <f t="shared" si="28"/>
        <v>1.48</v>
      </c>
      <c r="F125" s="129">
        <f t="shared" si="28"/>
        <v>1.48</v>
      </c>
      <c r="G125" s="129">
        <f t="shared" si="28"/>
        <v>1.48</v>
      </c>
      <c r="H125" s="129">
        <f t="shared" si="28"/>
        <v>1.48</v>
      </c>
      <c r="I125" s="129">
        <f t="shared" si="28"/>
        <v>1.48</v>
      </c>
      <c r="J125" s="129">
        <f t="shared" si="28"/>
        <v>1.48</v>
      </c>
      <c r="K125" s="129">
        <f t="shared" si="28"/>
        <v>1.48</v>
      </c>
      <c r="L125" s="129">
        <f t="shared" si="28"/>
        <v>1.48</v>
      </c>
      <c r="M125" s="129">
        <f t="shared" si="28"/>
        <v>1.48</v>
      </c>
      <c r="N125" s="129">
        <f t="shared" si="28"/>
        <v>1.48</v>
      </c>
      <c r="O125" s="129">
        <f t="shared" si="28"/>
        <v>1.48</v>
      </c>
      <c r="P125" s="129">
        <f t="shared" si="28"/>
        <v>1.48</v>
      </c>
      <c r="Q125" s="129">
        <f t="shared" si="28"/>
        <v>1.48</v>
      </c>
      <c r="R125" s="129">
        <f t="shared" si="28"/>
        <v>1.48</v>
      </c>
      <c r="S125" s="129">
        <f t="shared" si="29"/>
        <v>1.48</v>
      </c>
      <c r="T125" s="129">
        <f t="shared" si="29"/>
        <v>1.48</v>
      </c>
      <c r="U125" s="129">
        <f t="shared" si="29"/>
        <v>1.48</v>
      </c>
      <c r="V125" s="129">
        <f t="shared" si="29"/>
        <v>1.48</v>
      </c>
      <c r="W125" s="129">
        <f t="shared" si="29"/>
        <v>1.48</v>
      </c>
      <c r="X125" s="129">
        <f t="shared" si="29"/>
        <v>1.48</v>
      </c>
      <c r="Y125" s="129">
        <f t="shared" si="29"/>
        <v>1.48</v>
      </c>
      <c r="Z125" s="129">
        <f t="shared" si="29"/>
        <v>1.48</v>
      </c>
      <c r="AA125" s="129">
        <f t="shared" si="29"/>
        <v>1.48</v>
      </c>
      <c r="AB125" s="129">
        <f t="shared" si="29"/>
        <v>1.48</v>
      </c>
      <c r="AC125" s="129">
        <f t="shared" si="29"/>
        <v>1.48</v>
      </c>
      <c r="AD125" s="129">
        <f t="shared" si="29"/>
        <v>1.48</v>
      </c>
      <c r="AE125" s="129">
        <f t="shared" si="29"/>
        <v>1.48</v>
      </c>
      <c r="AF125" s="129">
        <f t="shared" si="29"/>
        <v>1.48</v>
      </c>
      <c r="AG125" s="170">
        <v>5</v>
      </c>
      <c r="AH125" s="51"/>
      <c r="AI125" s="52"/>
      <c r="AK125" s="53"/>
    </row>
    <row r="126" spans="1:37" x14ac:dyDescent="0.25">
      <c r="A126" s="118" t="s">
        <v>129</v>
      </c>
      <c r="B126" s="128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71">
        <v>5</v>
      </c>
      <c r="AH126" s="51"/>
      <c r="AI126" s="52"/>
      <c r="AK126" s="53"/>
    </row>
    <row r="127" spans="1:37" x14ac:dyDescent="0.25">
      <c r="A127" s="118" t="s">
        <v>130</v>
      </c>
      <c r="B127" s="128">
        <v>2.2000000000000002</v>
      </c>
      <c r="C127" s="129">
        <f t="shared" ref="C127:R134" si="30">B127</f>
        <v>2.2000000000000002</v>
      </c>
      <c r="D127" s="129">
        <f t="shared" si="30"/>
        <v>2.2000000000000002</v>
      </c>
      <c r="E127" s="129">
        <f t="shared" si="30"/>
        <v>2.2000000000000002</v>
      </c>
      <c r="F127" s="129">
        <f t="shared" si="30"/>
        <v>2.2000000000000002</v>
      </c>
      <c r="G127" s="129">
        <f t="shared" si="30"/>
        <v>2.2000000000000002</v>
      </c>
      <c r="H127" s="129">
        <f t="shared" si="30"/>
        <v>2.2000000000000002</v>
      </c>
      <c r="I127" s="129">
        <f t="shared" si="30"/>
        <v>2.2000000000000002</v>
      </c>
      <c r="J127" s="129">
        <f t="shared" si="30"/>
        <v>2.2000000000000002</v>
      </c>
      <c r="K127" s="129">
        <f t="shared" si="30"/>
        <v>2.2000000000000002</v>
      </c>
      <c r="L127" s="129">
        <f t="shared" si="30"/>
        <v>2.2000000000000002</v>
      </c>
      <c r="M127" s="129">
        <f t="shared" si="30"/>
        <v>2.2000000000000002</v>
      </c>
      <c r="N127" s="129">
        <f t="shared" si="30"/>
        <v>2.2000000000000002</v>
      </c>
      <c r="O127" s="129">
        <f t="shared" si="30"/>
        <v>2.2000000000000002</v>
      </c>
      <c r="P127" s="129">
        <f t="shared" si="30"/>
        <v>2.2000000000000002</v>
      </c>
      <c r="Q127" s="129">
        <f t="shared" si="30"/>
        <v>2.2000000000000002</v>
      </c>
      <c r="R127" s="129">
        <f t="shared" si="30"/>
        <v>2.2000000000000002</v>
      </c>
      <c r="S127" s="129">
        <f t="shared" ref="S127:AF134" si="31">R127</f>
        <v>2.2000000000000002</v>
      </c>
      <c r="T127" s="129">
        <f t="shared" si="31"/>
        <v>2.2000000000000002</v>
      </c>
      <c r="U127" s="129">
        <f t="shared" si="31"/>
        <v>2.2000000000000002</v>
      </c>
      <c r="V127" s="129">
        <f t="shared" si="31"/>
        <v>2.2000000000000002</v>
      </c>
      <c r="W127" s="129">
        <f t="shared" si="31"/>
        <v>2.2000000000000002</v>
      </c>
      <c r="X127" s="129">
        <f t="shared" si="31"/>
        <v>2.2000000000000002</v>
      </c>
      <c r="Y127" s="129">
        <f t="shared" si="31"/>
        <v>2.2000000000000002</v>
      </c>
      <c r="Z127" s="129">
        <f t="shared" si="31"/>
        <v>2.2000000000000002</v>
      </c>
      <c r="AA127" s="129">
        <f t="shared" si="31"/>
        <v>2.2000000000000002</v>
      </c>
      <c r="AB127" s="129">
        <f t="shared" si="31"/>
        <v>2.2000000000000002</v>
      </c>
      <c r="AC127" s="129">
        <f t="shared" si="31"/>
        <v>2.2000000000000002</v>
      </c>
      <c r="AD127" s="129">
        <f t="shared" si="31"/>
        <v>2.2000000000000002</v>
      </c>
      <c r="AE127" s="129">
        <f t="shared" si="31"/>
        <v>2.2000000000000002</v>
      </c>
      <c r="AF127" s="129">
        <f t="shared" si="31"/>
        <v>2.2000000000000002</v>
      </c>
      <c r="AG127" s="171">
        <v>5</v>
      </c>
      <c r="AH127" s="51"/>
      <c r="AI127" s="52"/>
      <c r="AK127" s="53"/>
    </row>
    <row r="128" spans="1:37" x14ac:dyDescent="0.25">
      <c r="A128" s="118" t="s">
        <v>131</v>
      </c>
      <c r="B128" s="128">
        <v>2</v>
      </c>
      <c r="C128" s="129">
        <f t="shared" si="30"/>
        <v>2</v>
      </c>
      <c r="D128" s="129">
        <f t="shared" si="30"/>
        <v>2</v>
      </c>
      <c r="E128" s="129">
        <f t="shared" si="30"/>
        <v>2</v>
      </c>
      <c r="F128" s="129">
        <f t="shared" si="30"/>
        <v>2</v>
      </c>
      <c r="G128" s="129">
        <f t="shared" si="30"/>
        <v>2</v>
      </c>
      <c r="H128" s="129">
        <f t="shared" si="30"/>
        <v>2</v>
      </c>
      <c r="I128" s="129">
        <f t="shared" si="30"/>
        <v>2</v>
      </c>
      <c r="J128" s="129">
        <f t="shared" si="30"/>
        <v>2</v>
      </c>
      <c r="K128" s="129">
        <f t="shared" si="30"/>
        <v>2</v>
      </c>
      <c r="L128" s="129">
        <f t="shared" si="30"/>
        <v>2</v>
      </c>
      <c r="M128" s="129">
        <f t="shared" si="30"/>
        <v>2</v>
      </c>
      <c r="N128" s="129">
        <f t="shared" si="30"/>
        <v>2</v>
      </c>
      <c r="O128" s="129">
        <f t="shared" si="30"/>
        <v>2</v>
      </c>
      <c r="P128" s="129">
        <f t="shared" si="30"/>
        <v>2</v>
      </c>
      <c r="Q128" s="129">
        <f t="shared" si="30"/>
        <v>2</v>
      </c>
      <c r="R128" s="129">
        <f t="shared" si="30"/>
        <v>2</v>
      </c>
      <c r="S128" s="129">
        <f t="shared" si="31"/>
        <v>2</v>
      </c>
      <c r="T128" s="129">
        <f t="shared" si="31"/>
        <v>2</v>
      </c>
      <c r="U128" s="129">
        <f t="shared" si="31"/>
        <v>2</v>
      </c>
      <c r="V128" s="129">
        <f t="shared" si="31"/>
        <v>2</v>
      </c>
      <c r="W128" s="129">
        <f t="shared" si="31"/>
        <v>2</v>
      </c>
      <c r="X128" s="129">
        <f t="shared" si="31"/>
        <v>2</v>
      </c>
      <c r="Y128" s="129">
        <f t="shared" si="31"/>
        <v>2</v>
      </c>
      <c r="Z128" s="129">
        <f t="shared" si="31"/>
        <v>2</v>
      </c>
      <c r="AA128" s="129">
        <f t="shared" si="31"/>
        <v>2</v>
      </c>
      <c r="AB128" s="129">
        <f t="shared" si="31"/>
        <v>2</v>
      </c>
      <c r="AC128" s="129">
        <f t="shared" si="31"/>
        <v>2</v>
      </c>
      <c r="AD128" s="129">
        <f t="shared" si="31"/>
        <v>2</v>
      </c>
      <c r="AE128" s="129">
        <f t="shared" si="31"/>
        <v>2</v>
      </c>
      <c r="AF128" s="129">
        <f t="shared" si="31"/>
        <v>2</v>
      </c>
      <c r="AG128" s="171">
        <v>5</v>
      </c>
      <c r="AH128" s="51"/>
      <c r="AI128" s="52"/>
      <c r="AK128" s="53"/>
    </row>
    <row r="129" spans="1:37" x14ac:dyDescent="0.25">
      <c r="A129" s="118" t="s">
        <v>132</v>
      </c>
      <c r="B129" s="128">
        <v>1.25</v>
      </c>
      <c r="C129" s="129">
        <f t="shared" si="30"/>
        <v>1.25</v>
      </c>
      <c r="D129" s="129">
        <f t="shared" si="30"/>
        <v>1.25</v>
      </c>
      <c r="E129" s="129">
        <f t="shared" si="30"/>
        <v>1.25</v>
      </c>
      <c r="F129" s="129">
        <f t="shared" si="30"/>
        <v>1.25</v>
      </c>
      <c r="G129" s="129">
        <f t="shared" si="30"/>
        <v>1.25</v>
      </c>
      <c r="H129" s="129">
        <f t="shared" si="30"/>
        <v>1.25</v>
      </c>
      <c r="I129" s="129">
        <f t="shared" si="30"/>
        <v>1.25</v>
      </c>
      <c r="J129" s="129">
        <f t="shared" si="30"/>
        <v>1.25</v>
      </c>
      <c r="K129" s="129">
        <f t="shared" si="30"/>
        <v>1.25</v>
      </c>
      <c r="L129" s="129">
        <f t="shared" si="30"/>
        <v>1.25</v>
      </c>
      <c r="M129" s="129">
        <f t="shared" si="30"/>
        <v>1.25</v>
      </c>
      <c r="N129" s="129">
        <f t="shared" si="30"/>
        <v>1.25</v>
      </c>
      <c r="O129" s="129">
        <f t="shared" si="30"/>
        <v>1.25</v>
      </c>
      <c r="P129" s="129">
        <f t="shared" si="30"/>
        <v>1.25</v>
      </c>
      <c r="Q129" s="129">
        <f t="shared" si="30"/>
        <v>1.25</v>
      </c>
      <c r="R129" s="129">
        <f t="shared" si="30"/>
        <v>1.25</v>
      </c>
      <c r="S129" s="129">
        <f t="shared" si="31"/>
        <v>1.25</v>
      </c>
      <c r="T129" s="129">
        <f t="shared" si="31"/>
        <v>1.25</v>
      </c>
      <c r="U129" s="129">
        <f t="shared" si="31"/>
        <v>1.25</v>
      </c>
      <c r="V129" s="129">
        <f t="shared" si="31"/>
        <v>1.25</v>
      </c>
      <c r="W129" s="129">
        <f t="shared" si="31"/>
        <v>1.25</v>
      </c>
      <c r="X129" s="129">
        <f t="shared" si="31"/>
        <v>1.25</v>
      </c>
      <c r="Y129" s="129">
        <f t="shared" si="31"/>
        <v>1.25</v>
      </c>
      <c r="Z129" s="129">
        <f t="shared" si="31"/>
        <v>1.25</v>
      </c>
      <c r="AA129" s="129">
        <f t="shared" si="31"/>
        <v>1.25</v>
      </c>
      <c r="AB129" s="129">
        <f t="shared" si="31"/>
        <v>1.25</v>
      </c>
      <c r="AC129" s="129">
        <f t="shared" si="31"/>
        <v>1.25</v>
      </c>
      <c r="AD129" s="129">
        <f t="shared" si="31"/>
        <v>1.25</v>
      </c>
      <c r="AE129" s="129">
        <f t="shared" si="31"/>
        <v>1.25</v>
      </c>
      <c r="AF129" s="129">
        <f t="shared" si="31"/>
        <v>1.25</v>
      </c>
      <c r="AG129" s="171">
        <v>5</v>
      </c>
      <c r="AH129" s="51"/>
      <c r="AI129" s="52"/>
      <c r="AK129" s="53"/>
    </row>
    <row r="130" spans="1:37" x14ac:dyDescent="0.25">
      <c r="A130" s="118" t="s">
        <v>133</v>
      </c>
      <c r="B130" s="128">
        <v>1.1499999999999999</v>
      </c>
      <c r="C130" s="129">
        <f t="shared" si="30"/>
        <v>1.1499999999999999</v>
      </c>
      <c r="D130" s="129">
        <f t="shared" si="30"/>
        <v>1.1499999999999999</v>
      </c>
      <c r="E130" s="129">
        <f t="shared" si="30"/>
        <v>1.1499999999999999</v>
      </c>
      <c r="F130" s="129">
        <f t="shared" si="30"/>
        <v>1.1499999999999999</v>
      </c>
      <c r="G130" s="129">
        <f t="shared" si="30"/>
        <v>1.1499999999999999</v>
      </c>
      <c r="H130" s="129">
        <f t="shared" si="30"/>
        <v>1.1499999999999999</v>
      </c>
      <c r="I130" s="129">
        <f t="shared" si="30"/>
        <v>1.1499999999999999</v>
      </c>
      <c r="J130" s="129">
        <f t="shared" si="30"/>
        <v>1.1499999999999999</v>
      </c>
      <c r="K130" s="129">
        <f t="shared" si="30"/>
        <v>1.1499999999999999</v>
      </c>
      <c r="L130" s="129">
        <f t="shared" si="30"/>
        <v>1.1499999999999999</v>
      </c>
      <c r="M130" s="129">
        <f t="shared" si="30"/>
        <v>1.1499999999999999</v>
      </c>
      <c r="N130" s="129">
        <f t="shared" si="30"/>
        <v>1.1499999999999999</v>
      </c>
      <c r="O130" s="129">
        <f t="shared" si="30"/>
        <v>1.1499999999999999</v>
      </c>
      <c r="P130" s="129">
        <f t="shared" si="30"/>
        <v>1.1499999999999999</v>
      </c>
      <c r="Q130" s="129">
        <f t="shared" si="30"/>
        <v>1.1499999999999999</v>
      </c>
      <c r="R130" s="129">
        <f t="shared" si="30"/>
        <v>1.1499999999999999</v>
      </c>
      <c r="S130" s="129">
        <f t="shared" si="31"/>
        <v>1.1499999999999999</v>
      </c>
      <c r="T130" s="129">
        <f t="shared" si="31"/>
        <v>1.1499999999999999</v>
      </c>
      <c r="U130" s="129">
        <f t="shared" si="31"/>
        <v>1.1499999999999999</v>
      </c>
      <c r="V130" s="129">
        <f t="shared" si="31"/>
        <v>1.1499999999999999</v>
      </c>
      <c r="W130" s="129">
        <f t="shared" si="31"/>
        <v>1.1499999999999999</v>
      </c>
      <c r="X130" s="129">
        <f t="shared" si="31"/>
        <v>1.1499999999999999</v>
      </c>
      <c r="Y130" s="129">
        <f t="shared" si="31"/>
        <v>1.1499999999999999</v>
      </c>
      <c r="Z130" s="129">
        <f t="shared" si="31"/>
        <v>1.1499999999999999</v>
      </c>
      <c r="AA130" s="129">
        <f t="shared" si="31"/>
        <v>1.1499999999999999</v>
      </c>
      <c r="AB130" s="129">
        <f t="shared" si="31"/>
        <v>1.1499999999999999</v>
      </c>
      <c r="AC130" s="129">
        <f t="shared" si="31"/>
        <v>1.1499999999999999</v>
      </c>
      <c r="AD130" s="129">
        <f t="shared" si="31"/>
        <v>1.1499999999999999</v>
      </c>
      <c r="AE130" s="129">
        <f t="shared" si="31"/>
        <v>1.1499999999999999</v>
      </c>
      <c r="AF130" s="129">
        <f t="shared" si="31"/>
        <v>1.1499999999999999</v>
      </c>
      <c r="AG130" s="171">
        <v>5</v>
      </c>
      <c r="AH130" s="51"/>
      <c r="AI130" s="52"/>
      <c r="AK130" s="53"/>
    </row>
    <row r="131" spans="1:37" x14ac:dyDescent="0.25">
      <c r="A131" s="118" t="s">
        <v>134</v>
      </c>
      <c r="B131" s="128">
        <v>2.133</v>
      </c>
      <c r="C131" s="129">
        <f t="shared" si="30"/>
        <v>2.133</v>
      </c>
      <c r="D131" s="129">
        <f t="shared" si="30"/>
        <v>2.133</v>
      </c>
      <c r="E131" s="129">
        <f t="shared" si="30"/>
        <v>2.133</v>
      </c>
      <c r="F131" s="129">
        <f t="shared" si="30"/>
        <v>2.133</v>
      </c>
      <c r="G131" s="129">
        <f t="shared" si="30"/>
        <v>2.133</v>
      </c>
      <c r="H131" s="129">
        <f t="shared" si="30"/>
        <v>2.133</v>
      </c>
      <c r="I131" s="129">
        <f t="shared" si="30"/>
        <v>2.133</v>
      </c>
      <c r="J131" s="129">
        <f t="shared" si="30"/>
        <v>2.133</v>
      </c>
      <c r="K131" s="129">
        <f t="shared" si="30"/>
        <v>2.133</v>
      </c>
      <c r="L131" s="129">
        <f t="shared" si="30"/>
        <v>2.133</v>
      </c>
      <c r="M131" s="129">
        <f t="shared" si="30"/>
        <v>2.133</v>
      </c>
      <c r="N131" s="129">
        <f t="shared" si="30"/>
        <v>2.133</v>
      </c>
      <c r="O131" s="129">
        <f t="shared" si="30"/>
        <v>2.133</v>
      </c>
      <c r="P131" s="129">
        <f t="shared" si="30"/>
        <v>2.133</v>
      </c>
      <c r="Q131" s="129">
        <f t="shared" si="30"/>
        <v>2.133</v>
      </c>
      <c r="R131" s="129">
        <f t="shared" si="30"/>
        <v>2.133</v>
      </c>
      <c r="S131" s="129">
        <f t="shared" si="31"/>
        <v>2.133</v>
      </c>
      <c r="T131" s="129">
        <f t="shared" si="31"/>
        <v>2.133</v>
      </c>
      <c r="U131" s="129">
        <f t="shared" si="31"/>
        <v>2.133</v>
      </c>
      <c r="V131" s="129">
        <f t="shared" si="31"/>
        <v>2.133</v>
      </c>
      <c r="W131" s="129">
        <f t="shared" si="31"/>
        <v>2.133</v>
      </c>
      <c r="X131" s="129">
        <f t="shared" si="31"/>
        <v>2.133</v>
      </c>
      <c r="Y131" s="129">
        <f t="shared" si="31"/>
        <v>2.133</v>
      </c>
      <c r="Z131" s="129">
        <f t="shared" si="31"/>
        <v>2.133</v>
      </c>
      <c r="AA131" s="129">
        <f t="shared" si="31"/>
        <v>2.133</v>
      </c>
      <c r="AB131" s="129">
        <f t="shared" si="31"/>
        <v>2.133</v>
      </c>
      <c r="AC131" s="129">
        <f t="shared" si="31"/>
        <v>2.133</v>
      </c>
      <c r="AD131" s="129">
        <f t="shared" si="31"/>
        <v>2.133</v>
      </c>
      <c r="AE131" s="129">
        <f t="shared" si="31"/>
        <v>2.133</v>
      </c>
      <c r="AF131" s="129">
        <f t="shared" si="31"/>
        <v>2.133</v>
      </c>
      <c r="AG131" s="171">
        <v>4.9930000000000003</v>
      </c>
      <c r="AH131" s="51"/>
      <c r="AI131" s="52"/>
      <c r="AK131" s="53"/>
    </row>
    <row r="132" spans="1:37" x14ac:dyDescent="0.25">
      <c r="A132" s="118" t="s">
        <v>135</v>
      </c>
      <c r="B132" s="128">
        <v>2.09</v>
      </c>
      <c r="C132" s="129">
        <f t="shared" si="30"/>
        <v>2.09</v>
      </c>
      <c r="D132" s="129">
        <f t="shared" si="30"/>
        <v>2.09</v>
      </c>
      <c r="E132" s="129">
        <f t="shared" si="30"/>
        <v>2.09</v>
      </c>
      <c r="F132" s="129">
        <f t="shared" si="30"/>
        <v>2.09</v>
      </c>
      <c r="G132" s="129">
        <f t="shared" si="30"/>
        <v>2.09</v>
      </c>
      <c r="H132" s="129">
        <f t="shared" si="30"/>
        <v>2.09</v>
      </c>
      <c r="I132" s="129">
        <f t="shared" si="30"/>
        <v>2.09</v>
      </c>
      <c r="J132" s="129">
        <f t="shared" si="30"/>
        <v>2.09</v>
      </c>
      <c r="K132" s="129">
        <f t="shared" si="30"/>
        <v>2.09</v>
      </c>
      <c r="L132" s="129">
        <f t="shared" si="30"/>
        <v>2.09</v>
      </c>
      <c r="M132" s="129">
        <f t="shared" si="30"/>
        <v>2.09</v>
      </c>
      <c r="N132" s="129">
        <f t="shared" si="30"/>
        <v>2.09</v>
      </c>
      <c r="O132" s="129">
        <f t="shared" si="30"/>
        <v>2.09</v>
      </c>
      <c r="P132" s="129">
        <f t="shared" si="30"/>
        <v>2.09</v>
      </c>
      <c r="Q132" s="129">
        <f t="shared" si="30"/>
        <v>2.09</v>
      </c>
      <c r="R132" s="129">
        <f t="shared" si="30"/>
        <v>2.09</v>
      </c>
      <c r="S132" s="129">
        <f t="shared" si="31"/>
        <v>2.09</v>
      </c>
      <c r="T132" s="129">
        <f t="shared" si="31"/>
        <v>2.09</v>
      </c>
      <c r="U132" s="129">
        <f t="shared" si="31"/>
        <v>2.09</v>
      </c>
      <c r="V132" s="129">
        <f t="shared" si="31"/>
        <v>2.09</v>
      </c>
      <c r="W132" s="129">
        <f t="shared" si="31"/>
        <v>2.09</v>
      </c>
      <c r="X132" s="129">
        <f t="shared" si="31"/>
        <v>2.09</v>
      </c>
      <c r="Y132" s="129">
        <f t="shared" si="31"/>
        <v>2.09</v>
      </c>
      <c r="Z132" s="129">
        <f t="shared" si="31"/>
        <v>2.09</v>
      </c>
      <c r="AA132" s="129">
        <f t="shared" si="31"/>
        <v>2.09</v>
      </c>
      <c r="AB132" s="129">
        <f t="shared" si="31"/>
        <v>2.09</v>
      </c>
      <c r="AC132" s="129">
        <f t="shared" si="31"/>
        <v>2.09</v>
      </c>
      <c r="AD132" s="129">
        <f t="shared" si="31"/>
        <v>2.09</v>
      </c>
      <c r="AE132" s="129">
        <f t="shared" si="31"/>
        <v>2.09</v>
      </c>
      <c r="AF132" s="129">
        <f t="shared" si="31"/>
        <v>2.09</v>
      </c>
      <c r="AG132" s="171">
        <v>4.9800000000000004</v>
      </c>
      <c r="AH132" s="51"/>
      <c r="AI132" s="52"/>
      <c r="AK132" s="53"/>
    </row>
    <row r="133" spans="1:37" x14ac:dyDescent="0.25">
      <c r="A133" s="118" t="s">
        <v>136</v>
      </c>
      <c r="B133" s="128">
        <v>1.1399999999999999</v>
      </c>
      <c r="C133" s="129">
        <f t="shared" si="30"/>
        <v>1.1399999999999999</v>
      </c>
      <c r="D133" s="129">
        <f t="shared" si="30"/>
        <v>1.1399999999999999</v>
      </c>
      <c r="E133" s="129">
        <f t="shared" si="30"/>
        <v>1.1399999999999999</v>
      </c>
      <c r="F133" s="129">
        <f t="shared" si="30"/>
        <v>1.1399999999999999</v>
      </c>
      <c r="G133" s="129">
        <f t="shared" si="30"/>
        <v>1.1399999999999999</v>
      </c>
      <c r="H133" s="129">
        <f t="shared" si="30"/>
        <v>1.1399999999999999</v>
      </c>
      <c r="I133" s="129">
        <f t="shared" si="30"/>
        <v>1.1399999999999999</v>
      </c>
      <c r="J133" s="129">
        <f t="shared" si="30"/>
        <v>1.1399999999999999</v>
      </c>
      <c r="K133" s="129">
        <f t="shared" si="30"/>
        <v>1.1399999999999999</v>
      </c>
      <c r="L133" s="129">
        <f t="shared" si="30"/>
        <v>1.1399999999999999</v>
      </c>
      <c r="M133" s="129">
        <f t="shared" si="30"/>
        <v>1.1399999999999999</v>
      </c>
      <c r="N133" s="129">
        <f t="shared" si="30"/>
        <v>1.1399999999999999</v>
      </c>
      <c r="O133" s="129">
        <f t="shared" si="30"/>
        <v>1.1399999999999999</v>
      </c>
      <c r="P133" s="129">
        <f t="shared" si="30"/>
        <v>1.1399999999999999</v>
      </c>
      <c r="Q133" s="129">
        <f t="shared" si="30"/>
        <v>1.1399999999999999</v>
      </c>
      <c r="R133" s="129">
        <f t="shared" si="30"/>
        <v>1.1399999999999999</v>
      </c>
      <c r="S133" s="129">
        <f t="shared" si="31"/>
        <v>1.1399999999999999</v>
      </c>
      <c r="T133" s="129">
        <f t="shared" si="31"/>
        <v>1.1399999999999999</v>
      </c>
      <c r="U133" s="129">
        <f t="shared" si="31"/>
        <v>1.1399999999999999</v>
      </c>
      <c r="V133" s="129">
        <f t="shared" si="31"/>
        <v>1.1399999999999999</v>
      </c>
      <c r="W133" s="129">
        <f t="shared" si="31"/>
        <v>1.1399999999999999</v>
      </c>
      <c r="X133" s="129">
        <f t="shared" si="31"/>
        <v>1.1399999999999999</v>
      </c>
      <c r="Y133" s="129">
        <f t="shared" si="31"/>
        <v>1.1399999999999999</v>
      </c>
      <c r="Z133" s="129">
        <f t="shared" si="31"/>
        <v>1.1399999999999999</v>
      </c>
      <c r="AA133" s="129">
        <f t="shared" si="31"/>
        <v>1.1399999999999999</v>
      </c>
      <c r="AB133" s="129">
        <f t="shared" si="31"/>
        <v>1.1399999999999999</v>
      </c>
      <c r="AC133" s="129">
        <f t="shared" si="31"/>
        <v>1.1399999999999999</v>
      </c>
      <c r="AD133" s="129">
        <f t="shared" si="31"/>
        <v>1.1399999999999999</v>
      </c>
      <c r="AE133" s="129">
        <f t="shared" si="31"/>
        <v>1.1399999999999999</v>
      </c>
      <c r="AF133" s="129">
        <f t="shared" si="31"/>
        <v>1.1399999999999999</v>
      </c>
      <c r="AG133" s="171">
        <v>4.95</v>
      </c>
      <c r="AH133" s="51"/>
      <c r="AI133" s="52"/>
      <c r="AK133" s="53"/>
    </row>
    <row r="134" spans="1:37" x14ac:dyDescent="0.25">
      <c r="A134" s="118" t="s">
        <v>137</v>
      </c>
      <c r="B134" s="128">
        <v>0.82</v>
      </c>
      <c r="C134" s="129">
        <f t="shared" si="30"/>
        <v>0.82</v>
      </c>
      <c r="D134" s="129">
        <f t="shared" si="30"/>
        <v>0.82</v>
      </c>
      <c r="E134" s="129">
        <f t="shared" si="30"/>
        <v>0.82</v>
      </c>
      <c r="F134" s="129">
        <f t="shared" si="30"/>
        <v>0.82</v>
      </c>
      <c r="G134" s="129">
        <f t="shared" si="30"/>
        <v>0.82</v>
      </c>
      <c r="H134" s="129">
        <f t="shared" si="30"/>
        <v>0.82</v>
      </c>
      <c r="I134" s="129">
        <f t="shared" si="30"/>
        <v>0.82</v>
      </c>
      <c r="J134" s="129">
        <f t="shared" si="30"/>
        <v>0.82</v>
      </c>
      <c r="K134" s="129">
        <f t="shared" si="30"/>
        <v>0.82</v>
      </c>
      <c r="L134" s="129">
        <f t="shared" si="30"/>
        <v>0.82</v>
      </c>
      <c r="M134" s="129">
        <f t="shared" si="30"/>
        <v>0.82</v>
      </c>
      <c r="N134" s="129">
        <f t="shared" si="30"/>
        <v>0.82</v>
      </c>
      <c r="O134" s="129">
        <f t="shared" si="30"/>
        <v>0.82</v>
      </c>
      <c r="P134" s="129">
        <f t="shared" si="30"/>
        <v>0.82</v>
      </c>
      <c r="Q134" s="129">
        <f t="shared" si="30"/>
        <v>0.82</v>
      </c>
      <c r="R134" s="129">
        <f t="shared" si="30"/>
        <v>0.82</v>
      </c>
      <c r="S134" s="129">
        <f t="shared" si="31"/>
        <v>0.82</v>
      </c>
      <c r="T134" s="129">
        <f t="shared" si="31"/>
        <v>0.82</v>
      </c>
      <c r="U134" s="129">
        <f t="shared" si="31"/>
        <v>0.82</v>
      </c>
      <c r="V134" s="129">
        <f t="shared" si="31"/>
        <v>0.82</v>
      </c>
      <c r="W134" s="129">
        <f t="shared" si="31"/>
        <v>0.82</v>
      </c>
      <c r="X134" s="129">
        <f t="shared" si="31"/>
        <v>0.82</v>
      </c>
      <c r="Y134" s="129">
        <f t="shared" si="31"/>
        <v>0.82</v>
      </c>
      <c r="Z134" s="129">
        <f t="shared" si="31"/>
        <v>0.82</v>
      </c>
      <c r="AA134" s="129">
        <f t="shared" si="31"/>
        <v>0.82</v>
      </c>
      <c r="AB134" s="129">
        <f t="shared" si="31"/>
        <v>0.82</v>
      </c>
      <c r="AC134" s="129">
        <f t="shared" si="31"/>
        <v>0.82</v>
      </c>
      <c r="AD134" s="129">
        <f t="shared" si="31"/>
        <v>0.82</v>
      </c>
      <c r="AE134" s="129">
        <f t="shared" si="31"/>
        <v>0.82</v>
      </c>
      <c r="AF134" s="129">
        <f t="shared" si="31"/>
        <v>0.82</v>
      </c>
      <c r="AG134" s="171">
        <v>4.95</v>
      </c>
      <c r="AH134" s="51"/>
      <c r="AI134" s="52"/>
      <c r="AK134" s="53"/>
    </row>
    <row r="135" spans="1:37" x14ac:dyDescent="0.25">
      <c r="A135" s="118" t="s">
        <v>138</v>
      </c>
      <c r="B135" s="128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/>
      <c r="AC135" s="129"/>
      <c r="AD135" s="129"/>
      <c r="AE135" s="129"/>
      <c r="AF135" s="129"/>
      <c r="AG135" s="171">
        <v>4.8</v>
      </c>
      <c r="AH135" s="51"/>
      <c r="AI135" s="52"/>
      <c r="AK135" s="53"/>
    </row>
    <row r="136" spans="1:37" x14ac:dyDescent="0.25">
      <c r="A136" s="118" t="s">
        <v>139</v>
      </c>
      <c r="B136" s="128">
        <v>2</v>
      </c>
      <c r="C136" s="129">
        <f t="shared" ref="C136:R142" si="32">B136</f>
        <v>2</v>
      </c>
      <c r="D136" s="129">
        <f t="shared" si="32"/>
        <v>2</v>
      </c>
      <c r="E136" s="129">
        <f t="shared" si="32"/>
        <v>2</v>
      </c>
      <c r="F136" s="129">
        <f t="shared" si="32"/>
        <v>2</v>
      </c>
      <c r="G136" s="129">
        <f t="shared" si="32"/>
        <v>2</v>
      </c>
      <c r="H136" s="129">
        <f t="shared" si="32"/>
        <v>2</v>
      </c>
      <c r="I136" s="129">
        <f t="shared" si="32"/>
        <v>2</v>
      </c>
      <c r="J136" s="129">
        <f t="shared" si="32"/>
        <v>2</v>
      </c>
      <c r="K136" s="129">
        <f t="shared" si="32"/>
        <v>2</v>
      </c>
      <c r="L136" s="129">
        <f t="shared" si="32"/>
        <v>2</v>
      </c>
      <c r="M136" s="129">
        <f t="shared" si="32"/>
        <v>2</v>
      </c>
      <c r="N136" s="129">
        <f t="shared" si="32"/>
        <v>2</v>
      </c>
      <c r="O136" s="129">
        <f t="shared" si="32"/>
        <v>2</v>
      </c>
      <c r="P136" s="129">
        <f t="shared" si="32"/>
        <v>2</v>
      </c>
      <c r="Q136" s="129">
        <f t="shared" si="32"/>
        <v>2</v>
      </c>
      <c r="R136" s="129">
        <f t="shared" si="32"/>
        <v>2</v>
      </c>
      <c r="S136" s="129">
        <f t="shared" ref="S136:AF142" si="33">R136</f>
        <v>2</v>
      </c>
      <c r="T136" s="129">
        <f t="shared" si="33"/>
        <v>2</v>
      </c>
      <c r="U136" s="129">
        <f t="shared" si="33"/>
        <v>2</v>
      </c>
      <c r="V136" s="129">
        <f t="shared" si="33"/>
        <v>2</v>
      </c>
      <c r="W136" s="129">
        <f t="shared" si="33"/>
        <v>2</v>
      </c>
      <c r="X136" s="129">
        <f t="shared" si="33"/>
        <v>2</v>
      </c>
      <c r="Y136" s="129">
        <f t="shared" si="33"/>
        <v>2</v>
      </c>
      <c r="Z136" s="129">
        <f t="shared" si="33"/>
        <v>2</v>
      </c>
      <c r="AA136" s="129">
        <f t="shared" si="33"/>
        <v>2</v>
      </c>
      <c r="AB136" s="129">
        <f t="shared" si="33"/>
        <v>2</v>
      </c>
      <c r="AC136" s="129">
        <f t="shared" si="33"/>
        <v>2</v>
      </c>
      <c r="AD136" s="129">
        <f t="shared" si="33"/>
        <v>2</v>
      </c>
      <c r="AE136" s="129">
        <f t="shared" si="33"/>
        <v>2</v>
      </c>
      <c r="AF136" s="129">
        <f t="shared" si="33"/>
        <v>2</v>
      </c>
      <c r="AG136" s="171">
        <v>4.8</v>
      </c>
      <c r="AH136" s="51"/>
      <c r="AI136" s="52"/>
      <c r="AK136" s="53"/>
    </row>
    <row r="137" spans="1:37" x14ac:dyDescent="0.25">
      <c r="A137" s="118" t="s">
        <v>140</v>
      </c>
      <c r="B137" s="128">
        <v>5.61</v>
      </c>
      <c r="C137" s="129">
        <f t="shared" si="32"/>
        <v>5.61</v>
      </c>
      <c r="D137" s="129">
        <f t="shared" si="32"/>
        <v>5.61</v>
      </c>
      <c r="E137" s="129">
        <f t="shared" si="32"/>
        <v>5.61</v>
      </c>
      <c r="F137" s="129">
        <f t="shared" si="32"/>
        <v>5.61</v>
      </c>
      <c r="G137" s="129">
        <f t="shared" si="32"/>
        <v>5.61</v>
      </c>
      <c r="H137" s="129">
        <f t="shared" si="32"/>
        <v>5.61</v>
      </c>
      <c r="I137" s="129">
        <f t="shared" si="32"/>
        <v>5.61</v>
      </c>
      <c r="J137" s="129">
        <f t="shared" si="32"/>
        <v>5.61</v>
      </c>
      <c r="K137" s="129">
        <f t="shared" si="32"/>
        <v>5.61</v>
      </c>
      <c r="L137" s="129">
        <f t="shared" si="32"/>
        <v>5.61</v>
      </c>
      <c r="M137" s="129">
        <f t="shared" si="32"/>
        <v>5.61</v>
      </c>
      <c r="N137" s="129">
        <f t="shared" si="32"/>
        <v>5.61</v>
      </c>
      <c r="O137" s="129">
        <f t="shared" si="32"/>
        <v>5.61</v>
      </c>
      <c r="P137" s="129">
        <f t="shared" si="32"/>
        <v>5.61</v>
      </c>
      <c r="Q137" s="129">
        <f t="shared" si="32"/>
        <v>5.61</v>
      </c>
      <c r="R137" s="129">
        <f t="shared" si="32"/>
        <v>5.61</v>
      </c>
      <c r="S137" s="129">
        <f t="shared" si="33"/>
        <v>5.61</v>
      </c>
      <c r="T137" s="129">
        <f t="shared" si="33"/>
        <v>5.61</v>
      </c>
      <c r="U137" s="129">
        <f t="shared" si="33"/>
        <v>5.61</v>
      </c>
      <c r="V137" s="129">
        <f t="shared" si="33"/>
        <v>5.61</v>
      </c>
      <c r="W137" s="129">
        <f t="shared" si="33"/>
        <v>5.61</v>
      </c>
      <c r="X137" s="129">
        <f t="shared" si="33"/>
        <v>5.61</v>
      </c>
      <c r="Y137" s="129">
        <f t="shared" si="33"/>
        <v>5.61</v>
      </c>
      <c r="Z137" s="129">
        <f t="shared" si="33"/>
        <v>5.61</v>
      </c>
      <c r="AA137" s="129">
        <f t="shared" si="33"/>
        <v>5.61</v>
      </c>
      <c r="AB137" s="129">
        <f t="shared" si="33"/>
        <v>5.61</v>
      </c>
      <c r="AC137" s="129">
        <f t="shared" si="33"/>
        <v>5.61</v>
      </c>
      <c r="AD137" s="129">
        <f t="shared" si="33"/>
        <v>5.61</v>
      </c>
      <c r="AE137" s="129">
        <f t="shared" si="33"/>
        <v>5.61</v>
      </c>
      <c r="AF137" s="129">
        <f t="shared" si="33"/>
        <v>5.61</v>
      </c>
      <c r="AG137" s="171">
        <v>4.8</v>
      </c>
      <c r="AH137" s="51"/>
      <c r="AI137" s="52"/>
      <c r="AK137" s="53"/>
    </row>
    <row r="138" spans="1:37" x14ac:dyDescent="0.25">
      <c r="A138" s="118" t="s">
        <v>141</v>
      </c>
      <c r="B138" s="128">
        <v>1.25</v>
      </c>
      <c r="C138" s="129">
        <f t="shared" si="32"/>
        <v>1.25</v>
      </c>
      <c r="D138" s="129">
        <f t="shared" si="32"/>
        <v>1.25</v>
      </c>
      <c r="E138" s="129">
        <f t="shared" si="32"/>
        <v>1.25</v>
      </c>
      <c r="F138" s="129">
        <f t="shared" si="32"/>
        <v>1.25</v>
      </c>
      <c r="G138" s="129">
        <f t="shared" si="32"/>
        <v>1.25</v>
      </c>
      <c r="H138" s="129">
        <f t="shared" si="32"/>
        <v>1.25</v>
      </c>
      <c r="I138" s="129">
        <f t="shared" si="32"/>
        <v>1.25</v>
      </c>
      <c r="J138" s="129">
        <f t="shared" si="32"/>
        <v>1.25</v>
      </c>
      <c r="K138" s="129">
        <f t="shared" si="32"/>
        <v>1.25</v>
      </c>
      <c r="L138" s="129">
        <f t="shared" si="32"/>
        <v>1.25</v>
      </c>
      <c r="M138" s="129">
        <f t="shared" si="32"/>
        <v>1.25</v>
      </c>
      <c r="N138" s="129">
        <f t="shared" si="32"/>
        <v>1.25</v>
      </c>
      <c r="O138" s="129">
        <f t="shared" si="32"/>
        <v>1.25</v>
      </c>
      <c r="P138" s="129">
        <f t="shared" si="32"/>
        <v>1.25</v>
      </c>
      <c r="Q138" s="129">
        <f t="shared" si="32"/>
        <v>1.25</v>
      </c>
      <c r="R138" s="129">
        <f t="shared" si="32"/>
        <v>1.25</v>
      </c>
      <c r="S138" s="129">
        <f t="shared" si="33"/>
        <v>1.25</v>
      </c>
      <c r="T138" s="129">
        <f t="shared" si="33"/>
        <v>1.25</v>
      </c>
      <c r="U138" s="129">
        <f t="shared" si="33"/>
        <v>1.25</v>
      </c>
      <c r="V138" s="129">
        <f t="shared" si="33"/>
        <v>1.25</v>
      </c>
      <c r="W138" s="129">
        <f t="shared" si="33"/>
        <v>1.25</v>
      </c>
      <c r="X138" s="129">
        <f t="shared" si="33"/>
        <v>1.25</v>
      </c>
      <c r="Y138" s="129">
        <f t="shared" si="33"/>
        <v>1.25</v>
      </c>
      <c r="Z138" s="129">
        <f t="shared" si="33"/>
        <v>1.25</v>
      </c>
      <c r="AA138" s="129">
        <f t="shared" si="33"/>
        <v>1.25</v>
      </c>
      <c r="AB138" s="129">
        <f t="shared" si="33"/>
        <v>1.25</v>
      </c>
      <c r="AC138" s="129">
        <f t="shared" si="33"/>
        <v>1.25</v>
      </c>
      <c r="AD138" s="129">
        <f t="shared" si="33"/>
        <v>1.25</v>
      </c>
      <c r="AE138" s="129">
        <f t="shared" si="33"/>
        <v>1.25</v>
      </c>
      <c r="AF138" s="129">
        <f t="shared" si="33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142</v>
      </c>
      <c r="B139" s="128">
        <v>1.25</v>
      </c>
      <c r="C139" s="129">
        <f t="shared" si="32"/>
        <v>1.25</v>
      </c>
      <c r="D139" s="129">
        <f t="shared" si="32"/>
        <v>1.25</v>
      </c>
      <c r="E139" s="129">
        <f t="shared" si="32"/>
        <v>1.25</v>
      </c>
      <c r="F139" s="129">
        <f t="shared" si="32"/>
        <v>1.25</v>
      </c>
      <c r="G139" s="129">
        <f t="shared" si="32"/>
        <v>1.25</v>
      </c>
      <c r="H139" s="129">
        <f t="shared" si="32"/>
        <v>1.25</v>
      </c>
      <c r="I139" s="129">
        <f t="shared" si="32"/>
        <v>1.25</v>
      </c>
      <c r="J139" s="129">
        <f t="shared" si="32"/>
        <v>1.25</v>
      </c>
      <c r="K139" s="129">
        <f t="shared" si="32"/>
        <v>1.25</v>
      </c>
      <c r="L139" s="129">
        <f t="shared" si="32"/>
        <v>1.25</v>
      </c>
      <c r="M139" s="129">
        <f t="shared" si="32"/>
        <v>1.25</v>
      </c>
      <c r="N139" s="129">
        <f t="shared" si="32"/>
        <v>1.25</v>
      </c>
      <c r="O139" s="129">
        <f t="shared" si="32"/>
        <v>1.25</v>
      </c>
      <c r="P139" s="129">
        <f t="shared" si="32"/>
        <v>1.25</v>
      </c>
      <c r="Q139" s="129">
        <f t="shared" si="32"/>
        <v>1.25</v>
      </c>
      <c r="R139" s="129">
        <f t="shared" si="32"/>
        <v>1.25</v>
      </c>
      <c r="S139" s="129">
        <f t="shared" si="33"/>
        <v>1.25</v>
      </c>
      <c r="T139" s="129">
        <f t="shared" si="33"/>
        <v>1.25</v>
      </c>
      <c r="U139" s="129">
        <f t="shared" si="33"/>
        <v>1.25</v>
      </c>
      <c r="V139" s="129">
        <f t="shared" si="33"/>
        <v>1.25</v>
      </c>
      <c r="W139" s="129">
        <f t="shared" si="33"/>
        <v>1.25</v>
      </c>
      <c r="X139" s="129">
        <f t="shared" si="33"/>
        <v>1.25</v>
      </c>
      <c r="Y139" s="129">
        <f t="shared" si="33"/>
        <v>1.25</v>
      </c>
      <c r="Z139" s="129">
        <f t="shared" si="33"/>
        <v>1.25</v>
      </c>
      <c r="AA139" s="129">
        <f t="shared" si="33"/>
        <v>1.25</v>
      </c>
      <c r="AB139" s="129">
        <f t="shared" si="33"/>
        <v>1.25</v>
      </c>
      <c r="AC139" s="129">
        <f t="shared" si="33"/>
        <v>1.25</v>
      </c>
      <c r="AD139" s="129">
        <f t="shared" si="33"/>
        <v>1.25</v>
      </c>
      <c r="AE139" s="129">
        <f t="shared" si="33"/>
        <v>1.25</v>
      </c>
      <c r="AF139" s="129">
        <f t="shared" si="33"/>
        <v>1.25</v>
      </c>
      <c r="AG139" s="171">
        <v>4.5</v>
      </c>
      <c r="AH139" s="51"/>
      <c r="AI139" s="52"/>
      <c r="AK139" s="53"/>
    </row>
    <row r="140" spans="1:37" x14ac:dyDescent="0.25">
      <c r="A140" s="118" t="s">
        <v>143</v>
      </c>
      <c r="B140" s="128">
        <v>1.46</v>
      </c>
      <c r="C140" s="129">
        <f t="shared" si="32"/>
        <v>1.46</v>
      </c>
      <c r="D140" s="129">
        <f t="shared" si="32"/>
        <v>1.46</v>
      </c>
      <c r="E140" s="129">
        <f t="shared" si="32"/>
        <v>1.46</v>
      </c>
      <c r="F140" s="129">
        <f t="shared" si="32"/>
        <v>1.46</v>
      </c>
      <c r="G140" s="129">
        <f t="shared" si="32"/>
        <v>1.46</v>
      </c>
      <c r="H140" s="129">
        <f t="shared" si="32"/>
        <v>1.46</v>
      </c>
      <c r="I140" s="129">
        <f t="shared" si="32"/>
        <v>1.46</v>
      </c>
      <c r="J140" s="129">
        <f t="shared" si="32"/>
        <v>1.46</v>
      </c>
      <c r="K140" s="129">
        <f t="shared" si="32"/>
        <v>1.46</v>
      </c>
      <c r="L140" s="129">
        <f t="shared" si="32"/>
        <v>1.46</v>
      </c>
      <c r="M140" s="129">
        <f t="shared" si="32"/>
        <v>1.46</v>
      </c>
      <c r="N140" s="129">
        <f t="shared" si="32"/>
        <v>1.46</v>
      </c>
      <c r="O140" s="129">
        <f t="shared" si="32"/>
        <v>1.46</v>
      </c>
      <c r="P140" s="129">
        <f t="shared" si="32"/>
        <v>1.46</v>
      </c>
      <c r="Q140" s="129">
        <f t="shared" si="32"/>
        <v>1.46</v>
      </c>
      <c r="R140" s="129">
        <f t="shared" si="32"/>
        <v>1.46</v>
      </c>
      <c r="S140" s="129">
        <f t="shared" si="33"/>
        <v>1.46</v>
      </c>
      <c r="T140" s="129">
        <f t="shared" si="33"/>
        <v>1.46</v>
      </c>
      <c r="U140" s="129">
        <f t="shared" si="33"/>
        <v>1.46</v>
      </c>
      <c r="V140" s="129">
        <f t="shared" si="33"/>
        <v>1.46</v>
      </c>
      <c r="W140" s="129">
        <f t="shared" si="33"/>
        <v>1.46</v>
      </c>
      <c r="X140" s="129">
        <f t="shared" si="33"/>
        <v>1.46</v>
      </c>
      <c r="Y140" s="129">
        <f t="shared" si="33"/>
        <v>1.46</v>
      </c>
      <c r="Z140" s="129">
        <f t="shared" si="33"/>
        <v>1.46</v>
      </c>
      <c r="AA140" s="129">
        <f t="shared" si="33"/>
        <v>1.46</v>
      </c>
      <c r="AB140" s="129">
        <f t="shared" si="33"/>
        <v>1.46</v>
      </c>
      <c r="AC140" s="129">
        <f t="shared" si="33"/>
        <v>1.46</v>
      </c>
      <c r="AD140" s="129">
        <f t="shared" si="33"/>
        <v>1.46</v>
      </c>
      <c r="AE140" s="129">
        <f t="shared" si="33"/>
        <v>1.46</v>
      </c>
      <c r="AF140" s="129">
        <f t="shared" si="33"/>
        <v>1.46</v>
      </c>
      <c r="AG140" s="171">
        <v>4.4550000000000001</v>
      </c>
      <c r="AH140" s="51"/>
      <c r="AI140" s="52"/>
      <c r="AK140" s="53"/>
    </row>
    <row r="141" spans="1:37" x14ac:dyDescent="0.25">
      <c r="A141" s="118" t="s">
        <v>144</v>
      </c>
      <c r="B141" s="128">
        <v>3</v>
      </c>
      <c r="C141" s="129">
        <f t="shared" si="32"/>
        <v>3</v>
      </c>
      <c r="D141" s="129">
        <f t="shared" si="32"/>
        <v>3</v>
      </c>
      <c r="E141" s="129">
        <f t="shared" si="32"/>
        <v>3</v>
      </c>
      <c r="F141" s="129">
        <f t="shared" si="32"/>
        <v>3</v>
      </c>
      <c r="G141" s="129">
        <f t="shared" si="32"/>
        <v>3</v>
      </c>
      <c r="H141" s="129">
        <f t="shared" si="32"/>
        <v>3</v>
      </c>
      <c r="I141" s="129">
        <f t="shared" si="32"/>
        <v>3</v>
      </c>
      <c r="J141" s="129">
        <f t="shared" si="32"/>
        <v>3</v>
      </c>
      <c r="K141" s="129">
        <f t="shared" si="32"/>
        <v>3</v>
      </c>
      <c r="L141" s="129">
        <f t="shared" si="32"/>
        <v>3</v>
      </c>
      <c r="M141" s="129">
        <f t="shared" si="32"/>
        <v>3</v>
      </c>
      <c r="N141" s="129">
        <f t="shared" si="32"/>
        <v>3</v>
      </c>
      <c r="O141" s="129">
        <f t="shared" si="32"/>
        <v>3</v>
      </c>
      <c r="P141" s="129">
        <f t="shared" si="32"/>
        <v>3</v>
      </c>
      <c r="Q141" s="129">
        <f t="shared" si="32"/>
        <v>3</v>
      </c>
      <c r="R141" s="129">
        <f t="shared" si="32"/>
        <v>3</v>
      </c>
      <c r="S141" s="129">
        <f t="shared" si="33"/>
        <v>3</v>
      </c>
      <c r="T141" s="129">
        <f t="shared" si="33"/>
        <v>3</v>
      </c>
      <c r="U141" s="129">
        <f t="shared" si="33"/>
        <v>3</v>
      </c>
      <c r="V141" s="129">
        <f t="shared" si="33"/>
        <v>3</v>
      </c>
      <c r="W141" s="129">
        <f t="shared" si="33"/>
        <v>3</v>
      </c>
      <c r="X141" s="129">
        <f t="shared" si="33"/>
        <v>3</v>
      </c>
      <c r="Y141" s="129">
        <f t="shared" si="33"/>
        <v>3</v>
      </c>
      <c r="Z141" s="129">
        <f t="shared" si="33"/>
        <v>3</v>
      </c>
      <c r="AA141" s="129">
        <f t="shared" si="33"/>
        <v>3</v>
      </c>
      <c r="AB141" s="129">
        <f t="shared" si="33"/>
        <v>3</v>
      </c>
      <c r="AC141" s="129">
        <f t="shared" si="33"/>
        <v>3</v>
      </c>
      <c r="AD141" s="129">
        <f t="shared" si="33"/>
        <v>3</v>
      </c>
      <c r="AE141" s="129">
        <f t="shared" si="33"/>
        <v>3</v>
      </c>
      <c r="AF141" s="129">
        <f t="shared" si="33"/>
        <v>3</v>
      </c>
      <c r="AG141" s="171">
        <v>4.41</v>
      </c>
      <c r="AH141" s="51"/>
      <c r="AI141" s="52"/>
      <c r="AK141" s="53"/>
    </row>
    <row r="142" spans="1:37" x14ac:dyDescent="0.25">
      <c r="A142" s="118" t="s">
        <v>145</v>
      </c>
      <c r="B142" s="128">
        <v>3.3</v>
      </c>
      <c r="C142" s="129">
        <f t="shared" si="32"/>
        <v>3.3</v>
      </c>
      <c r="D142" s="129">
        <f t="shared" si="32"/>
        <v>3.3</v>
      </c>
      <c r="E142" s="129">
        <f t="shared" si="32"/>
        <v>3.3</v>
      </c>
      <c r="F142" s="129">
        <f t="shared" si="32"/>
        <v>3.3</v>
      </c>
      <c r="G142" s="129">
        <f t="shared" si="32"/>
        <v>3.3</v>
      </c>
      <c r="H142" s="129">
        <f t="shared" si="32"/>
        <v>3.3</v>
      </c>
      <c r="I142" s="129">
        <f t="shared" si="32"/>
        <v>3.3</v>
      </c>
      <c r="J142" s="129">
        <f t="shared" si="32"/>
        <v>3.3</v>
      </c>
      <c r="K142" s="129">
        <f t="shared" si="32"/>
        <v>3.3</v>
      </c>
      <c r="L142" s="129">
        <f t="shared" si="32"/>
        <v>3.3</v>
      </c>
      <c r="M142" s="129">
        <f t="shared" si="32"/>
        <v>3.3</v>
      </c>
      <c r="N142" s="129">
        <f t="shared" si="32"/>
        <v>3.3</v>
      </c>
      <c r="O142" s="129">
        <f t="shared" si="32"/>
        <v>3.3</v>
      </c>
      <c r="P142" s="129">
        <f t="shared" si="32"/>
        <v>3.3</v>
      </c>
      <c r="Q142" s="129">
        <f t="shared" si="32"/>
        <v>3.3</v>
      </c>
      <c r="R142" s="129">
        <f t="shared" si="32"/>
        <v>3.3</v>
      </c>
      <c r="S142" s="129">
        <f t="shared" si="33"/>
        <v>3.3</v>
      </c>
      <c r="T142" s="129">
        <f t="shared" si="33"/>
        <v>3.3</v>
      </c>
      <c r="U142" s="129">
        <f t="shared" si="33"/>
        <v>3.3</v>
      </c>
      <c r="V142" s="129">
        <f t="shared" si="33"/>
        <v>3.3</v>
      </c>
      <c r="W142" s="129">
        <f t="shared" si="33"/>
        <v>3.3</v>
      </c>
      <c r="X142" s="129">
        <f t="shared" si="33"/>
        <v>3.3</v>
      </c>
      <c r="Y142" s="129">
        <f t="shared" si="33"/>
        <v>3.3</v>
      </c>
      <c r="Z142" s="129">
        <f t="shared" si="33"/>
        <v>3.3</v>
      </c>
      <c r="AA142" s="129">
        <f t="shared" si="33"/>
        <v>3.3</v>
      </c>
      <c r="AB142" s="129">
        <f t="shared" si="33"/>
        <v>3.3</v>
      </c>
      <c r="AC142" s="129">
        <f t="shared" si="33"/>
        <v>3.3</v>
      </c>
      <c r="AD142" s="129">
        <f t="shared" si="33"/>
        <v>3.3</v>
      </c>
      <c r="AE142" s="129">
        <f t="shared" si="33"/>
        <v>3.3</v>
      </c>
      <c r="AF142" s="129">
        <f t="shared" si="33"/>
        <v>3.3</v>
      </c>
      <c r="AG142" s="171">
        <v>4.4000000000000004</v>
      </c>
      <c r="AH142" s="51"/>
      <c r="AI142" s="52"/>
      <c r="AK142" s="53"/>
    </row>
    <row r="143" spans="1:37" x14ac:dyDescent="0.25">
      <c r="A143" s="118" t="s">
        <v>146</v>
      </c>
      <c r="B143" s="128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71">
        <v>4.3600000000000003</v>
      </c>
      <c r="AH143" s="51"/>
      <c r="AI143" s="52"/>
      <c r="AK143" s="53"/>
    </row>
    <row r="144" spans="1:37" x14ac:dyDescent="0.25">
      <c r="A144" s="118" t="s">
        <v>147</v>
      </c>
      <c r="B144" s="128">
        <v>1.76</v>
      </c>
      <c r="C144" s="129">
        <f t="shared" ref="C144:R145" si="34">B144</f>
        <v>1.76</v>
      </c>
      <c r="D144" s="129">
        <f t="shared" si="34"/>
        <v>1.76</v>
      </c>
      <c r="E144" s="129">
        <f t="shared" si="34"/>
        <v>1.76</v>
      </c>
      <c r="F144" s="129">
        <f t="shared" si="34"/>
        <v>1.76</v>
      </c>
      <c r="G144" s="129">
        <f t="shared" si="34"/>
        <v>1.76</v>
      </c>
      <c r="H144" s="129">
        <f t="shared" si="34"/>
        <v>1.76</v>
      </c>
      <c r="I144" s="129">
        <f t="shared" si="34"/>
        <v>1.76</v>
      </c>
      <c r="J144" s="129">
        <f t="shared" si="34"/>
        <v>1.76</v>
      </c>
      <c r="K144" s="129">
        <f t="shared" si="34"/>
        <v>1.76</v>
      </c>
      <c r="L144" s="129">
        <f t="shared" si="34"/>
        <v>1.76</v>
      </c>
      <c r="M144" s="129">
        <f t="shared" si="34"/>
        <v>1.76</v>
      </c>
      <c r="N144" s="129">
        <f t="shared" si="34"/>
        <v>1.76</v>
      </c>
      <c r="O144" s="129">
        <f t="shared" si="34"/>
        <v>1.76</v>
      </c>
      <c r="P144" s="129">
        <f t="shared" si="34"/>
        <v>1.76</v>
      </c>
      <c r="Q144" s="129">
        <f t="shared" si="34"/>
        <v>1.76</v>
      </c>
      <c r="R144" s="129">
        <f t="shared" si="34"/>
        <v>1.76</v>
      </c>
      <c r="S144" s="129">
        <f t="shared" ref="S144:AF145" si="35">R144</f>
        <v>1.76</v>
      </c>
      <c r="T144" s="129">
        <f t="shared" si="35"/>
        <v>1.76</v>
      </c>
      <c r="U144" s="129">
        <f t="shared" si="35"/>
        <v>1.76</v>
      </c>
      <c r="V144" s="129">
        <f t="shared" si="35"/>
        <v>1.76</v>
      </c>
      <c r="W144" s="129">
        <f t="shared" si="35"/>
        <v>1.76</v>
      </c>
      <c r="X144" s="129">
        <f t="shared" si="35"/>
        <v>1.76</v>
      </c>
      <c r="Y144" s="129">
        <f t="shared" si="35"/>
        <v>1.76</v>
      </c>
      <c r="Z144" s="129">
        <f t="shared" si="35"/>
        <v>1.76</v>
      </c>
      <c r="AA144" s="129">
        <f t="shared" si="35"/>
        <v>1.76</v>
      </c>
      <c r="AB144" s="129">
        <f t="shared" si="35"/>
        <v>1.76</v>
      </c>
      <c r="AC144" s="129">
        <f t="shared" si="35"/>
        <v>1.76</v>
      </c>
      <c r="AD144" s="129">
        <f t="shared" si="35"/>
        <v>1.76</v>
      </c>
      <c r="AE144" s="129">
        <f t="shared" si="35"/>
        <v>1.76</v>
      </c>
      <c r="AF144" s="129">
        <f t="shared" si="35"/>
        <v>1.76</v>
      </c>
      <c r="AG144" s="171">
        <v>4.2</v>
      </c>
      <c r="AH144" s="51"/>
      <c r="AI144" s="52"/>
      <c r="AK144" s="53"/>
    </row>
    <row r="145" spans="1:37" x14ac:dyDescent="0.25">
      <c r="A145" s="118" t="s">
        <v>148</v>
      </c>
      <c r="B145" s="128">
        <v>0</v>
      </c>
      <c r="C145" s="129">
        <f t="shared" si="34"/>
        <v>0</v>
      </c>
      <c r="D145" s="129">
        <f t="shared" si="34"/>
        <v>0</v>
      </c>
      <c r="E145" s="129">
        <f t="shared" si="34"/>
        <v>0</v>
      </c>
      <c r="F145" s="129">
        <f t="shared" si="34"/>
        <v>0</v>
      </c>
      <c r="G145" s="129">
        <f t="shared" si="34"/>
        <v>0</v>
      </c>
      <c r="H145" s="129">
        <f t="shared" si="34"/>
        <v>0</v>
      </c>
      <c r="I145" s="129">
        <f t="shared" si="34"/>
        <v>0</v>
      </c>
      <c r="J145" s="129">
        <f t="shared" si="34"/>
        <v>0</v>
      </c>
      <c r="K145" s="129">
        <f t="shared" si="34"/>
        <v>0</v>
      </c>
      <c r="L145" s="129">
        <f t="shared" si="34"/>
        <v>0</v>
      </c>
      <c r="M145" s="129">
        <f t="shared" si="34"/>
        <v>0</v>
      </c>
      <c r="N145" s="129">
        <f t="shared" si="34"/>
        <v>0</v>
      </c>
      <c r="O145" s="129">
        <f t="shared" si="34"/>
        <v>0</v>
      </c>
      <c r="P145" s="129">
        <f t="shared" si="34"/>
        <v>0</v>
      </c>
      <c r="Q145" s="129">
        <f t="shared" si="34"/>
        <v>0</v>
      </c>
      <c r="R145" s="129">
        <f t="shared" si="34"/>
        <v>0</v>
      </c>
      <c r="S145" s="129">
        <f t="shared" si="35"/>
        <v>0</v>
      </c>
      <c r="T145" s="129">
        <f t="shared" si="35"/>
        <v>0</v>
      </c>
      <c r="U145" s="129">
        <f t="shared" si="35"/>
        <v>0</v>
      </c>
      <c r="V145" s="129">
        <f t="shared" si="35"/>
        <v>0</v>
      </c>
      <c r="W145" s="129">
        <f t="shared" si="35"/>
        <v>0</v>
      </c>
      <c r="X145" s="129">
        <f t="shared" si="35"/>
        <v>0</v>
      </c>
      <c r="Y145" s="129">
        <f t="shared" si="35"/>
        <v>0</v>
      </c>
      <c r="Z145" s="129">
        <f t="shared" si="35"/>
        <v>0</v>
      </c>
      <c r="AA145" s="129">
        <f t="shared" si="35"/>
        <v>0</v>
      </c>
      <c r="AB145" s="129">
        <f t="shared" si="35"/>
        <v>0</v>
      </c>
      <c r="AC145" s="129">
        <f t="shared" si="35"/>
        <v>0</v>
      </c>
      <c r="AD145" s="129">
        <f t="shared" si="35"/>
        <v>0</v>
      </c>
      <c r="AE145" s="129">
        <f t="shared" si="35"/>
        <v>0</v>
      </c>
      <c r="AF145" s="129">
        <f t="shared" si="35"/>
        <v>0</v>
      </c>
      <c r="AG145" s="171">
        <v>4</v>
      </c>
      <c r="AH145" s="51"/>
      <c r="AI145" s="52"/>
      <c r="AK145" s="53"/>
    </row>
    <row r="146" spans="1:37" x14ac:dyDescent="0.25">
      <c r="A146" s="118" t="s">
        <v>149</v>
      </c>
      <c r="B146" s="128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71">
        <v>4</v>
      </c>
      <c r="AH146" s="51"/>
      <c r="AI146" s="52"/>
      <c r="AK146" s="53"/>
    </row>
    <row r="147" spans="1:37" x14ac:dyDescent="0.25">
      <c r="A147" s="118" t="s">
        <v>150</v>
      </c>
      <c r="B147" s="128">
        <v>0.1</v>
      </c>
      <c r="C147" s="129">
        <f t="shared" ref="C147:R150" si="36">B147</f>
        <v>0.1</v>
      </c>
      <c r="D147" s="129">
        <f t="shared" si="36"/>
        <v>0.1</v>
      </c>
      <c r="E147" s="129">
        <f t="shared" si="36"/>
        <v>0.1</v>
      </c>
      <c r="F147" s="129">
        <f t="shared" si="36"/>
        <v>0.1</v>
      </c>
      <c r="G147" s="129">
        <f t="shared" si="36"/>
        <v>0.1</v>
      </c>
      <c r="H147" s="129">
        <f t="shared" si="36"/>
        <v>0.1</v>
      </c>
      <c r="I147" s="129">
        <f t="shared" si="36"/>
        <v>0.1</v>
      </c>
      <c r="J147" s="129">
        <f t="shared" si="36"/>
        <v>0.1</v>
      </c>
      <c r="K147" s="129">
        <f t="shared" si="36"/>
        <v>0.1</v>
      </c>
      <c r="L147" s="129">
        <f t="shared" si="36"/>
        <v>0.1</v>
      </c>
      <c r="M147" s="129">
        <f t="shared" si="36"/>
        <v>0.1</v>
      </c>
      <c r="N147" s="129">
        <f t="shared" si="36"/>
        <v>0.1</v>
      </c>
      <c r="O147" s="129">
        <f t="shared" si="36"/>
        <v>0.1</v>
      </c>
      <c r="P147" s="129">
        <f t="shared" si="36"/>
        <v>0.1</v>
      </c>
      <c r="Q147" s="129">
        <f t="shared" si="36"/>
        <v>0.1</v>
      </c>
      <c r="R147" s="129">
        <f t="shared" si="36"/>
        <v>0.1</v>
      </c>
      <c r="S147" s="129">
        <f t="shared" ref="S147:AF150" si="37">R147</f>
        <v>0.1</v>
      </c>
      <c r="T147" s="129">
        <f t="shared" si="37"/>
        <v>0.1</v>
      </c>
      <c r="U147" s="129">
        <f t="shared" si="37"/>
        <v>0.1</v>
      </c>
      <c r="V147" s="129">
        <f t="shared" si="37"/>
        <v>0.1</v>
      </c>
      <c r="W147" s="129">
        <f t="shared" si="37"/>
        <v>0.1</v>
      </c>
      <c r="X147" s="129">
        <f t="shared" si="37"/>
        <v>0.1</v>
      </c>
      <c r="Y147" s="129">
        <f t="shared" si="37"/>
        <v>0.1</v>
      </c>
      <c r="Z147" s="129">
        <f t="shared" si="37"/>
        <v>0.1</v>
      </c>
      <c r="AA147" s="129">
        <f t="shared" si="37"/>
        <v>0.1</v>
      </c>
      <c r="AB147" s="129">
        <f t="shared" si="37"/>
        <v>0.1</v>
      </c>
      <c r="AC147" s="129">
        <f t="shared" si="37"/>
        <v>0.1</v>
      </c>
      <c r="AD147" s="129">
        <f t="shared" si="37"/>
        <v>0.1</v>
      </c>
      <c r="AE147" s="129">
        <f t="shared" si="37"/>
        <v>0.1</v>
      </c>
      <c r="AF147" s="129">
        <f t="shared" si="37"/>
        <v>0.1</v>
      </c>
      <c r="AG147" s="171">
        <v>4</v>
      </c>
      <c r="AH147" s="51"/>
      <c r="AI147" s="52"/>
      <c r="AK147" s="53"/>
    </row>
    <row r="148" spans="1:37" x14ac:dyDescent="0.25">
      <c r="A148" s="118" t="s">
        <v>151</v>
      </c>
      <c r="B148" s="128">
        <v>2.0499999999999998</v>
      </c>
      <c r="C148" s="129">
        <f t="shared" si="36"/>
        <v>2.0499999999999998</v>
      </c>
      <c r="D148" s="129">
        <f t="shared" si="36"/>
        <v>2.0499999999999998</v>
      </c>
      <c r="E148" s="129">
        <f t="shared" si="36"/>
        <v>2.0499999999999998</v>
      </c>
      <c r="F148" s="129">
        <f t="shared" si="36"/>
        <v>2.0499999999999998</v>
      </c>
      <c r="G148" s="129">
        <f t="shared" si="36"/>
        <v>2.0499999999999998</v>
      </c>
      <c r="H148" s="129">
        <f t="shared" si="36"/>
        <v>2.0499999999999998</v>
      </c>
      <c r="I148" s="129">
        <f t="shared" si="36"/>
        <v>2.0499999999999998</v>
      </c>
      <c r="J148" s="129">
        <f t="shared" si="36"/>
        <v>2.0499999999999998</v>
      </c>
      <c r="K148" s="129">
        <f t="shared" si="36"/>
        <v>2.0499999999999998</v>
      </c>
      <c r="L148" s="129">
        <f t="shared" si="36"/>
        <v>2.0499999999999998</v>
      </c>
      <c r="M148" s="129">
        <f t="shared" si="36"/>
        <v>2.0499999999999998</v>
      </c>
      <c r="N148" s="129">
        <f t="shared" si="36"/>
        <v>2.0499999999999998</v>
      </c>
      <c r="O148" s="129">
        <f t="shared" si="36"/>
        <v>2.0499999999999998</v>
      </c>
      <c r="P148" s="129">
        <f t="shared" si="36"/>
        <v>2.0499999999999998</v>
      </c>
      <c r="Q148" s="129">
        <f t="shared" si="36"/>
        <v>2.0499999999999998</v>
      </c>
      <c r="R148" s="129">
        <f t="shared" si="36"/>
        <v>2.0499999999999998</v>
      </c>
      <c r="S148" s="129">
        <f t="shared" si="37"/>
        <v>2.0499999999999998</v>
      </c>
      <c r="T148" s="129">
        <f t="shared" si="37"/>
        <v>2.0499999999999998</v>
      </c>
      <c r="U148" s="129">
        <f t="shared" si="37"/>
        <v>2.0499999999999998</v>
      </c>
      <c r="V148" s="129">
        <f t="shared" si="37"/>
        <v>2.0499999999999998</v>
      </c>
      <c r="W148" s="129">
        <f t="shared" si="37"/>
        <v>2.0499999999999998</v>
      </c>
      <c r="X148" s="129">
        <f t="shared" si="37"/>
        <v>2.0499999999999998</v>
      </c>
      <c r="Y148" s="129">
        <f t="shared" si="37"/>
        <v>2.0499999999999998</v>
      </c>
      <c r="Z148" s="129">
        <f t="shared" si="37"/>
        <v>2.0499999999999998</v>
      </c>
      <c r="AA148" s="129">
        <f t="shared" si="37"/>
        <v>2.0499999999999998</v>
      </c>
      <c r="AB148" s="129">
        <f t="shared" si="37"/>
        <v>2.0499999999999998</v>
      </c>
      <c r="AC148" s="129">
        <f t="shared" si="37"/>
        <v>2.0499999999999998</v>
      </c>
      <c r="AD148" s="129">
        <f t="shared" si="37"/>
        <v>2.0499999999999998</v>
      </c>
      <c r="AE148" s="129">
        <f t="shared" si="37"/>
        <v>2.0499999999999998</v>
      </c>
      <c r="AF148" s="129">
        <f t="shared" si="37"/>
        <v>2.0499999999999998</v>
      </c>
      <c r="AG148" s="171">
        <v>4</v>
      </c>
      <c r="AH148" s="51"/>
      <c r="AI148" s="52"/>
      <c r="AK148" s="53"/>
    </row>
    <row r="149" spans="1:37" x14ac:dyDescent="0.25">
      <c r="A149" s="118" t="s">
        <v>152</v>
      </c>
      <c r="B149" s="128">
        <v>2.7</v>
      </c>
      <c r="C149" s="129">
        <f t="shared" si="36"/>
        <v>2.7</v>
      </c>
      <c r="D149" s="129">
        <f t="shared" si="36"/>
        <v>2.7</v>
      </c>
      <c r="E149" s="129">
        <f t="shared" si="36"/>
        <v>2.7</v>
      </c>
      <c r="F149" s="129">
        <f t="shared" si="36"/>
        <v>2.7</v>
      </c>
      <c r="G149" s="129">
        <f t="shared" si="36"/>
        <v>2.7</v>
      </c>
      <c r="H149" s="129">
        <f t="shared" si="36"/>
        <v>2.7</v>
      </c>
      <c r="I149" s="129">
        <f t="shared" si="36"/>
        <v>2.7</v>
      </c>
      <c r="J149" s="129">
        <f t="shared" si="36"/>
        <v>2.7</v>
      </c>
      <c r="K149" s="129">
        <f t="shared" si="36"/>
        <v>2.7</v>
      </c>
      <c r="L149" s="129">
        <f t="shared" si="36"/>
        <v>2.7</v>
      </c>
      <c r="M149" s="129">
        <f t="shared" si="36"/>
        <v>2.7</v>
      </c>
      <c r="N149" s="129">
        <f t="shared" si="36"/>
        <v>2.7</v>
      </c>
      <c r="O149" s="129">
        <f t="shared" si="36"/>
        <v>2.7</v>
      </c>
      <c r="P149" s="129">
        <f t="shared" si="36"/>
        <v>2.7</v>
      </c>
      <c r="Q149" s="129">
        <f t="shared" si="36"/>
        <v>2.7</v>
      </c>
      <c r="R149" s="129">
        <f t="shared" si="36"/>
        <v>2.7</v>
      </c>
      <c r="S149" s="129">
        <f t="shared" si="37"/>
        <v>2.7</v>
      </c>
      <c r="T149" s="129">
        <f t="shared" si="37"/>
        <v>2.7</v>
      </c>
      <c r="U149" s="129">
        <f t="shared" si="37"/>
        <v>2.7</v>
      </c>
      <c r="V149" s="129">
        <f t="shared" si="37"/>
        <v>2.7</v>
      </c>
      <c r="W149" s="129">
        <f t="shared" si="37"/>
        <v>2.7</v>
      </c>
      <c r="X149" s="129">
        <f t="shared" si="37"/>
        <v>2.7</v>
      </c>
      <c r="Y149" s="129">
        <f t="shared" si="37"/>
        <v>2.7</v>
      </c>
      <c r="Z149" s="129">
        <f t="shared" si="37"/>
        <v>2.7</v>
      </c>
      <c r="AA149" s="129">
        <f t="shared" si="37"/>
        <v>2.7</v>
      </c>
      <c r="AB149" s="129">
        <f t="shared" si="37"/>
        <v>2.7</v>
      </c>
      <c r="AC149" s="129">
        <f t="shared" si="37"/>
        <v>2.7</v>
      </c>
      <c r="AD149" s="129">
        <f t="shared" si="37"/>
        <v>2.7</v>
      </c>
      <c r="AE149" s="129">
        <f t="shared" si="37"/>
        <v>2.7</v>
      </c>
      <c r="AF149" s="129">
        <f t="shared" si="37"/>
        <v>2.7</v>
      </c>
      <c r="AG149" s="171">
        <v>4</v>
      </c>
      <c r="AH149" s="51"/>
      <c r="AI149" s="52"/>
      <c r="AK149" s="53"/>
    </row>
    <row r="150" spans="1:37" x14ac:dyDescent="0.25">
      <c r="A150" s="118" t="s">
        <v>153</v>
      </c>
      <c r="B150" s="128">
        <v>2.15</v>
      </c>
      <c r="C150" s="129">
        <f t="shared" si="36"/>
        <v>2.15</v>
      </c>
      <c r="D150" s="129">
        <f t="shared" si="36"/>
        <v>2.15</v>
      </c>
      <c r="E150" s="129">
        <f t="shared" si="36"/>
        <v>2.15</v>
      </c>
      <c r="F150" s="129">
        <f t="shared" si="36"/>
        <v>2.15</v>
      </c>
      <c r="G150" s="129">
        <f t="shared" si="36"/>
        <v>2.15</v>
      </c>
      <c r="H150" s="129">
        <f t="shared" si="36"/>
        <v>2.15</v>
      </c>
      <c r="I150" s="129">
        <f t="shared" si="36"/>
        <v>2.15</v>
      </c>
      <c r="J150" s="129">
        <f t="shared" si="36"/>
        <v>2.15</v>
      </c>
      <c r="K150" s="129">
        <f t="shared" si="36"/>
        <v>2.15</v>
      </c>
      <c r="L150" s="129">
        <f t="shared" si="36"/>
        <v>2.15</v>
      </c>
      <c r="M150" s="129">
        <f t="shared" si="36"/>
        <v>2.15</v>
      </c>
      <c r="N150" s="129">
        <f t="shared" si="36"/>
        <v>2.15</v>
      </c>
      <c r="O150" s="129">
        <f t="shared" si="36"/>
        <v>2.15</v>
      </c>
      <c r="P150" s="129">
        <f t="shared" si="36"/>
        <v>2.15</v>
      </c>
      <c r="Q150" s="129">
        <f t="shared" si="36"/>
        <v>2.15</v>
      </c>
      <c r="R150" s="129">
        <f t="shared" si="36"/>
        <v>2.15</v>
      </c>
      <c r="S150" s="129">
        <f t="shared" si="37"/>
        <v>2.15</v>
      </c>
      <c r="T150" s="129">
        <f t="shared" si="37"/>
        <v>2.15</v>
      </c>
      <c r="U150" s="129">
        <f t="shared" si="37"/>
        <v>2.15</v>
      </c>
      <c r="V150" s="129">
        <f t="shared" si="37"/>
        <v>2.15</v>
      </c>
      <c r="W150" s="129">
        <f t="shared" si="37"/>
        <v>2.15</v>
      </c>
      <c r="X150" s="129">
        <f t="shared" si="37"/>
        <v>2.15</v>
      </c>
      <c r="Y150" s="129">
        <f t="shared" si="37"/>
        <v>2.15</v>
      </c>
      <c r="Z150" s="129">
        <f t="shared" si="37"/>
        <v>2.15</v>
      </c>
      <c r="AA150" s="129">
        <f t="shared" si="37"/>
        <v>2.15</v>
      </c>
      <c r="AB150" s="129">
        <f t="shared" si="37"/>
        <v>2.15</v>
      </c>
      <c r="AC150" s="129">
        <f t="shared" si="37"/>
        <v>2.15</v>
      </c>
      <c r="AD150" s="129">
        <f t="shared" si="37"/>
        <v>2.15</v>
      </c>
      <c r="AE150" s="129">
        <f t="shared" si="37"/>
        <v>2.15</v>
      </c>
      <c r="AF150" s="129">
        <f t="shared" si="37"/>
        <v>2.15</v>
      </c>
      <c r="AG150" s="171">
        <v>4</v>
      </c>
      <c r="AH150" s="51"/>
      <c r="AI150" s="52"/>
      <c r="AK150" s="53"/>
    </row>
    <row r="151" spans="1:37" x14ac:dyDescent="0.25">
      <c r="A151" s="118" t="s">
        <v>154</v>
      </c>
      <c r="B151" s="128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71">
        <v>4</v>
      </c>
      <c r="AH151" s="51"/>
      <c r="AI151" s="52"/>
      <c r="AK151" s="53"/>
    </row>
    <row r="152" spans="1:37" x14ac:dyDescent="0.25">
      <c r="A152" s="118" t="s">
        <v>155</v>
      </c>
      <c r="B152" s="128">
        <v>0.9</v>
      </c>
      <c r="C152" s="129">
        <f t="shared" ref="C152:R164" si="38">B152</f>
        <v>0.9</v>
      </c>
      <c r="D152" s="129">
        <f t="shared" si="38"/>
        <v>0.9</v>
      </c>
      <c r="E152" s="129">
        <f t="shared" si="38"/>
        <v>0.9</v>
      </c>
      <c r="F152" s="129">
        <f t="shared" si="38"/>
        <v>0.9</v>
      </c>
      <c r="G152" s="129">
        <f t="shared" si="38"/>
        <v>0.9</v>
      </c>
      <c r="H152" s="129">
        <f t="shared" si="38"/>
        <v>0.9</v>
      </c>
      <c r="I152" s="129">
        <f t="shared" si="38"/>
        <v>0.9</v>
      </c>
      <c r="J152" s="129">
        <f t="shared" si="38"/>
        <v>0.9</v>
      </c>
      <c r="K152" s="129">
        <f t="shared" si="38"/>
        <v>0.9</v>
      </c>
      <c r="L152" s="129">
        <f t="shared" si="38"/>
        <v>0.9</v>
      </c>
      <c r="M152" s="129">
        <f t="shared" si="38"/>
        <v>0.9</v>
      </c>
      <c r="N152" s="129">
        <f t="shared" si="38"/>
        <v>0.9</v>
      </c>
      <c r="O152" s="129">
        <f t="shared" si="38"/>
        <v>0.9</v>
      </c>
      <c r="P152" s="129">
        <f t="shared" si="38"/>
        <v>0.9</v>
      </c>
      <c r="Q152" s="129">
        <f t="shared" si="38"/>
        <v>0.9</v>
      </c>
      <c r="R152" s="129">
        <f t="shared" si="38"/>
        <v>0.9</v>
      </c>
      <c r="S152" s="129">
        <f t="shared" ref="R152:AF164" si="39">R152</f>
        <v>0.9</v>
      </c>
      <c r="T152" s="129">
        <f t="shared" si="39"/>
        <v>0.9</v>
      </c>
      <c r="U152" s="129">
        <f t="shared" si="39"/>
        <v>0.9</v>
      </c>
      <c r="V152" s="129">
        <f t="shared" si="39"/>
        <v>0.9</v>
      </c>
      <c r="W152" s="129">
        <f t="shared" si="39"/>
        <v>0.9</v>
      </c>
      <c r="X152" s="129">
        <f t="shared" si="39"/>
        <v>0.9</v>
      </c>
      <c r="Y152" s="129">
        <f t="shared" si="39"/>
        <v>0.9</v>
      </c>
      <c r="Z152" s="129">
        <f t="shared" si="39"/>
        <v>0.9</v>
      </c>
      <c r="AA152" s="129">
        <f t="shared" si="39"/>
        <v>0.9</v>
      </c>
      <c r="AB152" s="129">
        <f t="shared" si="39"/>
        <v>0.9</v>
      </c>
      <c r="AC152" s="129">
        <f t="shared" si="39"/>
        <v>0.9</v>
      </c>
      <c r="AD152" s="129">
        <f t="shared" si="39"/>
        <v>0.9</v>
      </c>
      <c r="AE152" s="129">
        <f t="shared" si="39"/>
        <v>0.9</v>
      </c>
      <c r="AF152" s="129">
        <f t="shared" si="39"/>
        <v>0.9</v>
      </c>
      <c r="AG152" s="171">
        <v>4</v>
      </c>
      <c r="AH152" s="51"/>
      <c r="AI152" s="52"/>
      <c r="AK152" s="53"/>
    </row>
    <row r="153" spans="1:37" x14ac:dyDescent="0.25">
      <c r="A153" s="118" t="s">
        <v>156</v>
      </c>
      <c r="B153" s="128">
        <v>1.08</v>
      </c>
      <c r="C153" s="129">
        <f t="shared" si="38"/>
        <v>1.08</v>
      </c>
      <c r="D153" s="129">
        <f t="shared" si="38"/>
        <v>1.08</v>
      </c>
      <c r="E153" s="129">
        <f t="shared" si="38"/>
        <v>1.08</v>
      </c>
      <c r="F153" s="129">
        <f t="shared" si="38"/>
        <v>1.08</v>
      </c>
      <c r="G153" s="129">
        <f t="shared" si="38"/>
        <v>1.08</v>
      </c>
      <c r="H153" s="129">
        <f t="shared" si="38"/>
        <v>1.08</v>
      </c>
      <c r="I153" s="129">
        <f t="shared" si="38"/>
        <v>1.08</v>
      </c>
      <c r="J153" s="129">
        <f t="shared" si="38"/>
        <v>1.08</v>
      </c>
      <c r="K153" s="129">
        <f t="shared" si="38"/>
        <v>1.08</v>
      </c>
      <c r="L153" s="129">
        <f t="shared" si="38"/>
        <v>1.08</v>
      </c>
      <c r="M153" s="129">
        <f t="shared" si="38"/>
        <v>1.08</v>
      </c>
      <c r="N153" s="129">
        <f t="shared" si="38"/>
        <v>1.08</v>
      </c>
      <c r="O153" s="129">
        <f t="shared" si="38"/>
        <v>1.08</v>
      </c>
      <c r="P153" s="129">
        <f t="shared" si="38"/>
        <v>1.08</v>
      </c>
      <c r="Q153" s="129">
        <f t="shared" si="38"/>
        <v>1.08</v>
      </c>
      <c r="R153" s="129">
        <f t="shared" si="38"/>
        <v>1.08</v>
      </c>
      <c r="S153" s="129">
        <f t="shared" si="39"/>
        <v>1.08</v>
      </c>
      <c r="T153" s="129">
        <f t="shared" si="39"/>
        <v>1.08</v>
      </c>
      <c r="U153" s="129">
        <f t="shared" si="39"/>
        <v>1.08</v>
      </c>
      <c r="V153" s="129">
        <f t="shared" si="39"/>
        <v>1.08</v>
      </c>
      <c r="W153" s="129">
        <f t="shared" si="39"/>
        <v>1.08</v>
      </c>
      <c r="X153" s="129">
        <f t="shared" si="39"/>
        <v>1.08</v>
      </c>
      <c r="Y153" s="129">
        <f t="shared" si="39"/>
        <v>1.08</v>
      </c>
      <c r="Z153" s="129">
        <f t="shared" si="39"/>
        <v>1.08</v>
      </c>
      <c r="AA153" s="129">
        <f t="shared" si="39"/>
        <v>1.08</v>
      </c>
      <c r="AB153" s="129">
        <f t="shared" si="39"/>
        <v>1.08</v>
      </c>
      <c r="AC153" s="129">
        <f t="shared" si="39"/>
        <v>1.08</v>
      </c>
      <c r="AD153" s="129">
        <f t="shared" si="39"/>
        <v>1.08</v>
      </c>
      <c r="AE153" s="129">
        <f t="shared" si="39"/>
        <v>1.08</v>
      </c>
      <c r="AF153" s="129">
        <f t="shared" si="39"/>
        <v>1.08</v>
      </c>
      <c r="AG153" s="171">
        <v>3.75</v>
      </c>
      <c r="AH153" s="51"/>
      <c r="AI153" s="52"/>
      <c r="AK153" s="53"/>
    </row>
    <row r="154" spans="1:37" x14ac:dyDescent="0.25">
      <c r="A154" s="118" t="s">
        <v>157</v>
      </c>
      <c r="B154" s="128">
        <v>2.37</v>
      </c>
      <c r="C154" s="129">
        <f t="shared" si="38"/>
        <v>2.37</v>
      </c>
      <c r="D154" s="129">
        <f t="shared" si="38"/>
        <v>2.37</v>
      </c>
      <c r="E154" s="129">
        <f t="shared" si="38"/>
        <v>2.37</v>
      </c>
      <c r="F154" s="129">
        <f t="shared" si="38"/>
        <v>2.37</v>
      </c>
      <c r="G154" s="129">
        <f t="shared" si="38"/>
        <v>2.37</v>
      </c>
      <c r="H154" s="129">
        <f t="shared" si="38"/>
        <v>2.37</v>
      </c>
      <c r="I154" s="129">
        <f t="shared" si="38"/>
        <v>2.37</v>
      </c>
      <c r="J154" s="129">
        <f t="shared" si="38"/>
        <v>2.37</v>
      </c>
      <c r="K154" s="129">
        <f t="shared" si="38"/>
        <v>2.37</v>
      </c>
      <c r="L154" s="129">
        <f t="shared" si="38"/>
        <v>2.37</v>
      </c>
      <c r="M154" s="129">
        <f t="shared" si="38"/>
        <v>2.37</v>
      </c>
      <c r="N154" s="129">
        <f t="shared" si="38"/>
        <v>2.37</v>
      </c>
      <c r="O154" s="129">
        <f t="shared" si="38"/>
        <v>2.37</v>
      </c>
      <c r="P154" s="129">
        <f t="shared" si="38"/>
        <v>2.37</v>
      </c>
      <c r="Q154" s="129">
        <f t="shared" si="38"/>
        <v>2.37</v>
      </c>
      <c r="R154" s="129">
        <f t="shared" si="38"/>
        <v>2.37</v>
      </c>
      <c r="S154" s="129">
        <f t="shared" si="39"/>
        <v>2.37</v>
      </c>
      <c r="T154" s="129">
        <f t="shared" si="39"/>
        <v>2.37</v>
      </c>
      <c r="U154" s="129">
        <f t="shared" si="39"/>
        <v>2.37</v>
      </c>
      <c r="V154" s="129">
        <f t="shared" si="39"/>
        <v>2.37</v>
      </c>
      <c r="W154" s="129">
        <f t="shared" si="39"/>
        <v>2.37</v>
      </c>
      <c r="X154" s="129">
        <f t="shared" si="39"/>
        <v>2.37</v>
      </c>
      <c r="Y154" s="129">
        <f t="shared" si="39"/>
        <v>2.37</v>
      </c>
      <c r="Z154" s="129">
        <f t="shared" si="39"/>
        <v>2.37</v>
      </c>
      <c r="AA154" s="129">
        <f t="shared" si="39"/>
        <v>2.37</v>
      </c>
      <c r="AB154" s="129">
        <f t="shared" si="39"/>
        <v>2.37</v>
      </c>
      <c r="AC154" s="129">
        <f t="shared" si="39"/>
        <v>2.37</v>
      </c>
      <c r="AD154" s="129">
        <f t="shared" si="39"/>
        <v>2.37</v>
      </c>
      <c r="AE154" s="129">
        <f t="shared" si="39"/>
        <v>2.37</v>
      </c>
      <c r="AF154" s="129">
        <f t="shared" si="39"/>
        <v>2.37</v>
      </c>
      <c r="AG154" s="171">
        <v>3.52</v>
      </c>
      <c r="AH154" s="51"/>
      <c r="AI154" s="52"/>
      <c r="AK154" s="53"/>
    </row>
    <row r="155" spans="1:37" x14ac:dyDescent="0.25">
      <c r="A155" s="118" t="s">
        <v>158</v>
      </c>
      <c r="B155" s="128">
        <v>1.81</v>
      </c>
      <c r="C155" s="129">
        <f t="shared" si="38"/>
        <v>1.81</v>
      </c>
      <c r="D155" s="129">
        <f t="shared" si="38"/>
        <v>1.81</v>
      </c>
      <c r="E155" s="129">
        <f t="shared" si="38"/>
        <v>1.81</v>
      </c>
      <c r="F155" s="129">
        <f t="shared" si="38"/>
        <v>1.81</v>
      </c>
      <c r="G155" s="129">
        <f t="shared" si="38"/>
        <v>1.81</v>
      </c>
      <c r="H155" s="129">
        <f t="shared" si="38"/>
        <v>1.81</v>
      </c>
      <c r="I155" s="129">
        <f t="shared" si="38"/>
        <v>1.81</v>
      </c>
      <c r="J155" s="129">
        <f t="shared" si="38"/>
        <v>1.81</v>
      </c>
      <c r="K155" s="129">
        <f t="shared" si="38"/>
        <v>1.81</v>
      </c>
      <c r="L155" s="129">
        <f t="shared" si="38"/>
        <v>1.81</v>
      </c>
      <c r="M155" s="129">
        <f t="shared" si="38"/>
        <v>1.81</v>
      </c>
      <c r="N155" s="129">
        <f t="shared" si="38"/>
        <v>1.81</v>
      </c>
      <c r="O155" s="129">
        <f t="shared" si="38"/>
        <v>1.81</v>
      </c>
      <c r="P155" s="129">
        <f t="shared" si="38"/>
        <v>1.81</v>
      </c>
      <c r="Q155" s="129">
        <f t="shared" si="38"/>
        <v>1.81</v>
      </c>
      <c r="R155" s="129">
        <f t="shared" si="38"/>
        <v>1.81</v>
      </c>
      <c r="S155" s="129">
        <f t="shared" si="39"/>
        <v>1.81</v>
      </c>
      <c r="T155" s="129">
        <f t="shared" si="39"/>
        <v>1.81</v>
      </c>
      <c r="U155" s="129">
        <f t="shared" si="39"/>
        <v>1.81</v>
      </c>
      <c r="V155" s="129">
        <f t="shared" si="39"/>
        <v>1.81</v>
      </c>
      <c r="W155" s="129">
        <f t="shared" si="39"/>
        <v>1.81</v>
      </c>
      <c r="X155" s="129">
        <f t="shared" si="39"/>
        <v>1.81</v>
      </c>
      <c r="Y155" s="129">
        <f t="shared" si="39"/>
        <v>1.81</v>
      </c>
      <c r="Z155" s="129">
        <f t="shared" si="39"/>
        <v>1.81</v>
      </c>
      <c r="AA155" s="129">
        <f t="shared" si="39"/>
        <v>1.81</v>
      </c>
      <c r="AB155" s="129">
        <f t="shared" si="39"/>
        <v>1.81</v>
      </c>
      <c r="AC155" s="129">
        <f t="shared" si="39"/>
        <v>1.81</v>
      </c>
      <c r="AD155" s="129">
        <f t="shared" si="39"/>
        <v>1.81</v>
      </c>
      <c r="AE155" s="129">
        <f t="shared" si="39"/>
        <v>1.81</v>
      </c>
      <c r="AF155" s="129">
        <f t="shared" si="39"/>
        <v>1.81</v>
      </c>
      <c r="AG155" s="171">
        <v>3.33</v>
      </c>
      <c r="AH155" s="51"/>
      <c r="AI155" s="52"/>
      <c r="AK155" s="53"/>
    </row>
    <row r="156" spans="1:37" x14ac:dyDescent="0.25">
      <c r="A156" s="118" t="s">
        <v>159</v>
      </c>
      <c r="B156" s="128">
        <v>1.0900000000000001</v>
      </c>
      <c r="C156" s="129">
        <f t="shared" si="38"/>
        <v>1.0900000000000001</v>
      </c>
      <c r="D156" s="129">
        <f t="shared" si="38"/>
        <v>1.0900000000000001</v>
      </c>
      <c r="E156" s="129">
        <f t="shared" si="38"/>
        <v>1.0900000000000001</v>
      </c>
      <c r="F156" s="129">
        <f t="shared" si="38"/>
        <v>1.0900000000000001</v>
      </c>
      <c r="G156" s="129">
        <f t="shared" si="38"/>
        <v>1.0900000000000001</v>
      </c>
      <c r="H156" s="129">
        <f t="shared" si="38"/>
        <v>1.0900000000000001</v>
      </c>
      <c r="I156" s="129">
        <f t="shared" si="38"/>
        <v>1.0900000000000001</v>
      </c>
      <c r="J156" s="129">
        <f t="shared" si="38"/>
        <v>1.0900000000000001</v>
      </c>
      <c r="K156" s="129">
        <f t="shared" si="38"/>
        <v>1.0900000000000001</v>
      </c>
      <c r="L156" s="129">
        <f t="shared" si="38"/>
        <v>1.0900000000000001</v>
      </c>
      <c r="M156" s="129">
        <f t="shared" si="38"/>
        <v>1.0900000000000001</v>
      </c>
      <c r="N156" s="129">
        <f t="shared" si="38"/>
        <v>1.0900000000000001</v>
      </c>
      <c r="O156" s="129">
        <f t="shared" si="38"/>
        <v>1.0900000000000001</v>
      </c>
      <c r="P156" s="129">
        <f t="shared" si="38"/>
        <v>1.0900000000000001</v>
      </c>
      <c r="Q156" s="129">
        <f t="shared" si="38"/>
        <v>1.0900000000000001</v>
      </c>
      <c r="R156" s="129">
        <f t="shared" si="38"/>
        <v>1.0900000000000001</v>
      </c>
      <c r="S156" s="129">
        <f t="shared" si="39"/>
        <v>1.0900000000000001</v>
      </c>
      <c r="T156" s="129">
        <f t="shared" si="39"/>
        <v>1.0900000000000001</v>
      </c>
      <c r="U156" s="129">
        <f t="shared" si="39"/>
        <v>1.0900000000000001</v>
      </c>
      <c r="V156" s="129">
        <f t="shared" si="39"/>
        <v>1.0900000000000001</v>
      </c>
      <c r="W156" s="129">
        <f t="shared" si="39"/>
        <v>1.0900000000000001</v>
      </c>
      <c r="X156" s="129">
        <f t="shared" si="39"/>
        <v>1.0900000000000001</v>
      </c>
      <c r="Y156" s="129">
        <f t="shared" si="39"/>
        <v>1.0900000000000001</v>
      </c>
      <c r="Z156" s="129">
        <f t="shared" si="39"/>
        <v>1.0900000000000001</v>
      </c>
      <c r="AA156" s="129">
        <f t="shared" si="39"/>
        <v>1.0900000000000001</v>
      </c>
      <c r="AB156" s="129">
        <f t="shared" si="39"/>
        <v>1.0900000000000001</v>
      </c>
      <c r="AC156" s="129">
        <f t="shared" si="39"/>
        <v>1.0900000000000001</v>
      </c>
      <c r="AD156" s="129">
        <f t="shared" si="39"/>
        <v>1.0900000000000001</v>
      </c>
      <c r="AE156" s="129">
        <f t="shared" si="39"/>
        <v>1.0900000000000001</v>
      </c>
      <c r="AF156" s="129">
        <f t="shared" si="39"/>
        <v>1.0900000000000001</v>
      </c>
      <c r="AG156" s="171">
        <v>3.2</v>
      </c>
      <c r="AH156" s="51"/>
      <c r="AI156" s="52"/>
      <c r="AK156" s="53"/>
    </row>
    <row r="157" spans="1:37" x14ac:dyDescent="0.25">
      <c r="A157" s="118" t="s">
        <v>160</v>
      </c>
      <c r="B157" s="128">
        <v>1.58</v>
      </c>
      <c r="C157" s="129">
        <f t="shared" si="38"/>
        <v>1.58</v>
      </c>
      <c r="D157" s="129">
        <f t="shared" si="38"/>
        <v>1.58</v>
      </c>
      <c r="E157" s="129">
        <f t="shared" si="38"/>
        <v>1.58</v>
      </c>
      <c r="F157" s="129">
        <f t="shared" si="38"/>
        <v>1.58</v>
      </c>
      <c r="G157" s="129">
        <f t="shared" si="38"/>
        <v>1.58</v>
      </c>
      <c r="H157" s="129">
        <f t="shared" si="38"/>
        <v>1.58</v>
      </c>
      <c r="I157" s="129">
        <f t="shared" si="38"/>
        <v>1.58</v>
      </c>
      <c r="J157" s="129">
        <f t="shared" si="38"/>
        <v>1.58</v>
      </c>
      <c r="K157" s="129">
        <f t="shared" si="38"/>
        <v>1.58</v>
      </c>
      <c r="L157" s="129">
        <f t="shared" si="38"/>
        <v>1.58</v>
      </c>
      <c r="M157" s="129">
        <f t="shared" si="38"/>
        <v>1.58</v>
      </c>
      <c r="N157" s="129">
        <f t="shared" si="38"/>
        <v>1.58</v>
      </c>
      <c r="O157" s="129">
        <f t="shared" si="38"/>
        <v>1.58</v>
      </c>
      <c r="P157" s="129">
        <f t="shared" si="38"/>
        <v>1.58</v>
      </c>
      <c r="Q157" s="129">
        <f t="shared" si="38"/>
        <v>1.58</v>
      </c>
      <c r="R157" s="129">
        <f t="shared" si="38"/>
        <v>1.58</v>
      </c>
      <c r="S157" s="129">
        <f t="shared" si="39"/>
        <v>1.58</v>
      </c>
      <c r="T157" s="129">
        <f t="shared" si="39"/>
        <v>1.58</v>
      </c>
      <c r="U157" s="129">
        <f t="shared" si="39"/>
        <v>1.58</v>
      </c>
      <c r="V157" s="129">
        <f t="shared" si="39"/>
        <v>1.58</v>
      </c>
      <c r="W157" s="129">
        <f t="shared" si="39"/>
        <v>1.58</v>
      </c>
      <c r="X157" s="129">
        <f t="shared" si="39"/>
        <v>1.58</v>
      </c>
      <c r="Y157" s="129">
        <f t="shared" si="39"/>
        <v>1.58</v>
      </c>
      <c r="Z157" s="129">
        <f t="shared" si="39"/>
        <v>1.58</v>
      </c>
      <c r="AA157" s="129">
        <f t="shared" si="39"/>
        <v>1.58</v>
      </c>
      <c r="AB157" s="129">
        <f t="shared" si="39"/>
        <v>1.58</v>
      </c>
      <c r="AC157" s="129">
        <f t="shared" si="39"/>
        <v>1.58</v>
      </c>
      <c r="AD157" s="129">
        <f t="shared" si="39"/>
        <v>1.58</v>
      </c>
      <c r="AE157" s="129">
        <f t="shared" si="39"/>
        <v>1.58</v>
      </c>
      <c r="AF157" s="129">
        <f t="shared" si="39"/>
        <v>1.58</v>
      </c>
      <c r="AG157" s="171">
        <v>3</v>
      </c>
      <c r="AH157" s="51"/>
      <c r="AI157" s="52"/>
      <c r="AK157" s="53"/>
    </row>
    <row r="158" spans="1:37" x14ac:dyDescent="0.25">
      <c r="A158" s="118" t="s">
        <v>161</v>
      </c>
      <c r="B158" s="128">
        <v>2</v>
      </c>
      <c r="C158" s="129">
        <f t="shared" si="38"/>
        <v>2</v>
      </c>
      <c r="D158" s="129">
        <f t="shared" si="38"/>
        <v>2</v>
      </c>
      <c r="E158" s="129">
        <f t="shared" si="38"/>
        <v>2</v>
      </c>
      <c r="F158" s="129">
        <f t="shared" si="38"/>
        <v>2</v>
      </c>
      <c r="G158" s="129">
        <f t="shared" si="38"/>
        <v>2</v>
      </c>
      <c r="H158" s="129">
        <f t="shared" si="38"/>
        <v>2</v>
      </c>
      <c r="I158" s="129">
        <f t="shared" si="38"/>
        <v>2</v>
      </c>
      <c r="J158" s="129">
        <f t="shared" si="38"/>
        <v>2</v>
      </c>
      <c r="K158" s="129">
        <f t="shared" si="38"/>
        <v>2</v>
      </c>
      <c r="L158" s="129">
        <f t="shared" si="38"/>
        <v>2</v>
      </c>
      <c r="M158" s="129">
        <f t="shared" si="38"/>
        <v>2</v>
      </c>
      <c r="N158" s="129">
        <f t="shared" si="38"/>
        <v>2</v>
      </c>
      <c r="O158" s="129">
        <f t="shared" si="38"/>
        <v>2</v>
      </c>
      <c r="P158" s="129">
        <f t="shared" si="38"/>
        <v>2</v>
      </c>
      <c r="Q158" s="129">
        <f t="shared" si="38"/>
        <v>2</v>
      </c>
      <c r="R158" s="129">
        <f t="shared" si="38"/>
        <v>2</v>
      </c>
      <c r="S158" s="129">
        <f t="shared" si="39"/>
        <v>2</v>
      </c>
      <c r="T158" s="129">
        <f t="shared" si="39"/>
        <v>2</v>
      </c>
      <c r="U158" s="129">
        <f t="shared" si="39"/>
        <v>2</v>
      </c>
      <c r="V158" s="129">
        <f t="shared" si="39"/>
        <v>2</v>
      </c>
      <c r="W158" s="129">
        <f t="shared" si="39"/>
        <v>2</v>
      </c>
      <c r="X158" s="129">
        <f t="shared" si="39"/>
        <v>2</v>
      </c>
      <c r="Y158" s="129">
        <f t="shared" si="39"/>
        <v>2</v>
      </c>
      <c r="Z158" s="129">
        <f t="shared" si="39"/>
        <v>2</v>
      </c>
      <c r="AA158" s="129">
        <f t="shared" si="39"/>
        <v>2</v>
      </c>
      <c r="AB158" s="129">
        <f t="shared" si="39"/>
        <v>2</v>
      </c>
      <c r="AC158" s="129">
        <f t="shared" si="39"/>
        <v>2</v>
      </c>
      <c r="AD158" s="129">
        <f t="shared" si="39"/>
        <v>2</v>
      </c>
      <c r="AE158" s="129">
        <f t="shared" si="39"/>
        <v>2</v>
      </c>
      <c r="AF158" s="129">
        <f t="shared" si="39"/>
        <v>2</v>
      </c>
      <c r="AG158" s="171">
        <v>3</v>
      </c>
      <c r="AH158" s="51"/>
      <c r="AI158" s="52"/>
      <c r="AK158" s="53"/>
    </row>
    <row r="159" spans="1:37" x14ac:dyDescent="0.25">
      <c r="A159" s="118" t="s">
        <v>162</v>
      </c>
      <c r="B159" s="128">
        <v>0.47</v>
      </c>
      <c r="C159" s="129">
        <f t="shared" si="38"/>
        <v>0.47</v>
      </c>
      <c r="D159" s="129">
        <f t="shared" si="38"/>
        <v>0.47</v>
      </c>
      <c r="E159" s="129">
        <f t="shared" si="38"/>
        <v>0.47</v>
      </c>
      <c r="F159" s="129">
        <f t="shared" si="38"/>
        <v>0.47</v>
      </c>
      <c r="G159" s="129">
        <f t="shared" si="38"/>
        <v>0.47</v>
      </c>
      <c r="H159" s="129">
        <f t="shared" si="38"/>
        <v>0.47</v>
      </c>
      <c r="I159" s="129">
        <f t="shared" si="38"/>
        <v>0.47</v>
      </c>
      <c r="J159" s="129">
        <f t="shared" si="38"/>
        <v>0.47</v>
      </c>
      <c r="K159" s="129">
        <f t="shared" si="38"/>
        <v>0.47</v>
      </c>
      <c r="L159" s="129">
        <f t="shared" si="38"/>
        <v>0.47</v>
      </c>
      <c r="M159" s="129">
        <f t="shared" si="38"/>
        <v>0.47</v>
      </c>
      <c r="N159" s="129">
        <f t="shared" si="38"/>
        <v>0.47</v>
      </c>
      <c r="O159" s="129">
        <f t="shared" si="38"/>
        <v>0.47</v>
      </c>
      <c r="P159" s="129">
        <f t="shared" si="38"/>
        <v>0.47</v>
      </c>
      <c r="Q159" s="129">
        <f t="shared" si="38"/>
        <v>0.47</v>
      </c>
      <c r="R159" s="129">
        <f t="shared" si="38"/>
        <v>0.47</v>
      </c>
      <c r="S159" s="129">
        <f t="shared" si="39"/>
        <v>0.47</v>
      </c>
      <c r="T159" s="129">
        <f t="shared" si="39"/>
        <v>0.47</v>
      </c>
      <c r="U159" s="129">
        <f t="shared" si="39"/>
        <v>0.47</v>
      </c>
      <c r="V159" s="129">
        <f t="shared" si="39"/>
        <v>0.47</v>
      </c>
      <c r="W159" s="129">
        <f t="shared" si="39"/>
        <v>0.47</v>
      </c>
      <c r="X159" s="129">
        <f t="shared" si="39"/>
        <v>0.47</v>
      </c>
      <c r="Y159" s="129">
        <f t="shared" si="39"/>
        <v>0.47</v>
      </c>
      <c r="Z159" s="129">
        <f t="shared" si="39"/>
        <v>0.47</v>
      </c>
      <c r="AA159" s="129">
        <f t="shared" si="39"/>
        <v>0.47</v>
      </c>
      <c r="AB159" s="129">
        <f t="shared" si="39"/>
        <v>0.47</v>
      </c>
      <c r="AC159" s="129">
        <f t="shared" si="39"/>
        <v>0.47</v>
      </c>
      <c r="AD159" s="129">
        <f t="shared" si="39"/>
        <v>0.47</v>
      </c>
      <c r="AE159" s="129">
        <f t="shared" si="39"/>
        <v>0.47</v>
      </c>
      <c r="AF159" s="129">
        <f t="shared" si="39"/>
        <v>0.47</v>
      </c>
      <c r="AG159" s="171">
        <v>3</v>
      </c>
      <c r="AH159" s="51"/>
      <c r="AI159" s="52"/>
      <c r="AK159" s="53"/>
    </row>
    <row r="160" spans="1:37" x14ac:dyDescent="0.25">
      <c r="A160" s="118" t="s">
        <v>163</v>
      </c>
      <c r="B160" s="128">
        <v>0</v>
      </c>
      <c r="C160" s="129">
        <f t="shared" si="38"/>
        <v>0</v>
      </c>
      <c r="D160" s="129">
        <f t="shared" si="38"/>
        <v>0</v>
      </c>
      <c r="E160" s="129">
        <f t="shared" si="38"/>
        <v>0</v>
      </c>
      <c r="F160" s="129">
        <f t="shared" si="38"/>
        <v>0</v>
      </c>
      <c r="G160" s="129">
        <f t="shared" si="38"/>
        <v>0</v>
      </c>
      <c r="H160" s="129">
        <f t="shared" si="38"/>
        <v>0</v>
      </c>
      <c r="I160" s="129">
        <f t="shared" si="38"/>
        <v>0</v>
      </c>
      <c r="J160" s="129">
        <f t="shared" si="38"/>
        <v>0</v>
      </c>
      <c r="K160" s="129">
        <f t="shared" si="38"/>
        <v>0</v>
      </c>
      <c r="L160" s="129">
        <f t="shared" si="38"/>
        <v>0</v>
      </c>
      <c r="M160" s="129">
        <f t="shared" si="38"/>
        <v>0</v>
      </c>
      <c r="N160" s="129">
        <f t="shared" si="38"/>
        <v>0</v>
      </c>
      <c r="O160" s="129">
        <f t="shared" si="38"/>
        <v>0</v>
      </c>
      <c r="P160" s="129">
        <f t="shared" si="38"/>
        <v>0</v>
      </c>
      <c r="Q160" s="129">
        <f t="shared" si="38"/>
        <v>0</v>
      </c>
      <c r="R160" s="129">
        <f t="shared" si="38"/>
        <v>0</v>
      </c>
      <c r="S160" s="129">
        <f t="shared" si="39"/>
        <v>0</v>
      </c>
      <c r="T160" s="129">
        <f t="shared" si="39"/>
        <v>0</v>
      </c>
      <c r="U160" s="129">
        <f t="shared" si="39"/>
        <v>0</v>
      </c>
      <c r="V160" s="129">
        <f t="shared" si="39"/>
        <v>0</v>
      </c>
      <c r="W160" s="129">
        <f t="shared" si="39"/>
        <v>0</v>
      </c>
      <c r="X160" s="129">
        <f t="shared" si="39"/>
        <v>0</v>
      </c>
      <c r="Y160" s="129">
        <f t="shared" si="39"/>
        <v>0</v>
      </c>
      <c r="Z160" s="129">
        <f t="shared" si="39"/>
        <v>0</v>
      </c>
      <c r="AA160" s="129">
        <f t="shared" si="39"/>
        <v>0</v>
      </c>
      <c r="AB160" s="129">
        <f t="shared" si="39"/>
        <v>0</v>
      </c>
      <c r="AC160" s="129">
        <f t="shared" si="39"/>
        <v>0</v>
      </c>
      <c r="AD160" s="129">
        <f t="shared" si="39"/>
        <v>0</v>
      </c>
      <c r="AE160" s="129">
        <f t="shared" si="39"/>
        <v>0</v>
      </c>
      <c r="AF160" s="129">
        <f t="shared" si="39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164</v>
      </c>
      <c r="B161" s="128">
        <v>0</v>
      </c>
      <c r="C161" s="129">
        <f t="shared" si="38"/>
        <v>0</v>
      </c>
      <c r="D161" s="129">
        <f t="shared" si="38"/>
        <v>0</v>
      </c>
      <c r="E161" s="129">
        <f t="shared" si="38"/>
        <v>0</v>
      </c>
      <c r="F161" s="129">
        <f t="shared" si="38"/>
        <v>0</v>
      </c>
      <c r="G161" s="129">
        <f t="shared" si="38"/>
        <v>0</v>
      </c>
      <c r="H161" s="129">
        <f t="shared" si="38"/>
        <v>0</v>
      </c>
      <c r="I161" s="129">
        <f t="shared" si="38"/>
        <v>0</v>
      </c>
      <c r="J161" s="129">
        <f t="shared" si="38"/>
        <v>0</v>
      </c>
      <c r="K161" s="129">
        <f t="shared" si="38"/>
        <v>0</v>
      </c>
      <c r="L161" s="129">
        <f t="shared" si="38"/>
        <v>0</v>
      </c>
      <c r="M161" s="129">
        <f t="shared" si="38"/>
        <v>0</v>
      </c>
      <c r="N161" s="129">
        <f t="shared" si="38"/>
        <v>0</v>
      </c>
      <c r="O161" s="129">
        <f t="shared" si="38"/>
        <v>0</v>
      </c>
      <c r="P161" s="129">
        <f t="shared" si="38"/>
        <v>0</v>
      </c>
      <c r="Q161" s="129">
        <f t="shared" si="38"/>
        <v>0</v>
      </c>
      <c r="R161" s="129">
        <f t="shared" si="39"/>
        <v>0</v>
      </c>
      <c r="S161" s="129">
        <f t="shared" si="39"/>
        <v>0</v>
      </c>
      <c r="T161" s="129">
        <f t="shared" si="39"/>
        <v>0</v>
      </c>
      <c r="U161" s="129">
        <f t="shared" si="39"/>
        <v>0</v>
      </c>
      <c r="V161" s="129">
        <f t="shared" si="39"/>
        <v>0</v>
      </c>
      <c r="W161" s="129">
        <f t="shared" si="39"/>
        <v>0</v>
      </c>
      <c r="X161" s="129">
        <f t="shared" si="39"/>
        <v>0</v>
      </c>
      <c r="Y161" s="129">
        <f t="shared" si="39"/>
        <v>0</v>
      </c>
      <c r="Z161" s="129">
        <f t="shared" si="39"/>
        <v>0</v>
      </c>
      <c r="AA161" s="129">
        <f t="shared" si="39"/>
        <v>0</v>
      </c>
      <c r="AB161" s="129">
        <f t="shared" si="39"/>
        <v>0</v>
      </c>
      <c r="AC161" s="129">
        <f t="shared" si="39"/>
        <v>0</v>
      </c>
      <c r="AD161" s="129">
        <f t="shared" si="39"/>
        <v>0</v>
      </c>
      <c r="AE161" s="129">
        <f t="shared" si="39"/>
        <v>0</v>
      </c>
      <c r="AF161" s="129">
        <f t="shared" si="39"/>
        <v>0</v>
      </c>
      <c r="AG161" s="171">
        <v>3</v>
      </c>
      <c r="AH161" s="51"/>
      <c r="AI161" s="52"/>
      <c r="AK161" s="53"/>
    </row>
    <row r="162" spans="1:37" x14ac:dyDescent="0.25">
      <c r="A162" s="118" t="s">
        <v>165</v>
      </c>
      <c r="B162" s="128">
        <v>0.8</v>
      </c>
      <c r="C162" s="129">
        <f t="shared" si="38"/>
        <v>0.8</v>
      </c>
      <c r="D162" s="129">
        <f t="shared" si="38"/>
        <v>0.8</v>
      </c>
      <c r="E162" s="129">
        <f t="shared" si="38"/>
        <v>0.8</v>
      </c>
      <c r="F162" s="129">
        <f t="shared" si="38"/>
        <v>0.8</v>
      </c>
      <c r="G162" s="129">
        <f t="shared" si="38"/>
        <v>0.8</v>
      </c>
      <c r="H162" s="129">
        <f t="shared" si="38"/>
        <v>0.8</v>
      </c>
      <c r="I162" s="129">
        <f t="shared" si="38"/>
        <v>0.8</v>
      </c>
      <c r="J162" s="129">
        <f t="shared" si="38"/>
        <v>0.8</v>
      </c>
      <c r="K162" s="129">
        <f t="shared" si="38"/>
        <v>0.8</v>
      </c>
      <c r="L162" s="129">
        <f t="shared" si="38"/>
        <v>0.8</v>
      </c>
      <c r="M162" s="129">
        <f t="shared" si="38"/>
        <v>0.8</v>
      </c>
      <c r="N162" s="129">
        <f t="shared" si="38"/>
        <v>0.8</v>
      </c>
      <c r="O162" s="129">
        <f t="shared" si="38"/>
        <v>0.8</v>
      </c>
      <c r="P162" s="129">
        <f t="shared" si="38"/>
        <v>0.8</v>
      </c>
      <c r="Q162" s="129">
        <f t="shared" si="38"/>
        <v>0.8</v>
      </c>
      <c r="R162" s="129">
        <f t="shared" si="39"/>
        <v>0.8</v>
      </c>
      <c r="S162" s="129">
        <f t="shared" si="39"/>
        <v>0.8</v>
      </c>
      <c r="T162" s="129">
        <f t="shared" si="39"/>
        <v>0.8</v>
      </c>
      <c r="U162" s="129">
        <f t="shared" si="39"/>
        <v>0.8</v>
      </c>
      <c r="V162" s="129">
        <f t="shared" si="39"/>
        <v>0.8</v>
      </c>
      <c r="W162" s="129">
        <f t="shared" si="39"/>
        <v>0.8</v>
      </c>
      <c r="X162" s="129">
        <f t="shared" si="39"/>
        <v>0.8</v>
      </c>
      <c r="Y162" s="129">
        <f t="shared" si="39"/>
        <v>0.8</v>
      </c>
      <c r="Z162" s="129">
        <f t="shared" si="39"/>
        <v>0.8</v>
      </c>
      <c r="AA162" s="129">
        <f t="shared" si="39"/>
        <v>0.8</v>
      </c>
      <c r="AB162" s="129">
        <f t="shared" si="39"/>
        <v>0.8</v>
      </c>
      <c r="AC162" s="129">
        <f t="shared" si="39"/>
        <v>0.8</v>
      </c>
      <c r="AD162" s="129">
        <f t="shared" si="39"/>
        <v>0.8</v>
      </c>
      <c r="AE162" s="129">
        <f t="shared" si="39"/>
        <v>0.8</v>
      </c>
      <c r="AF162" s="129">
        <f t="shared" si="39"/>
        <v>0.8</v>
      </c>
      <c r="AG162" s="171">
        <v>3</v>
      </c>
      <c r="AH162" s="51"/>
      <c r="AI162" s="52"/>
      <c r="AK162" s="53"/>
    </row>
    <row r="163" spans="1:37" x14ac:dyDescent="0.25">
      <c r="A163" s="118" t="s">
        <v>166</v>
      </c>
      <c r="B163" s="128">
        <v>1.5</v>
      </c>
      <c r="C163" s="129">
        <f t="shared" si="38"/>
        <v>1.5</v>
      </c>
      <c r="D163" s="129">
        <f t="shared" si="38"/>
        <v>1.5</v>
      </c>
      <c r="E163" s="129">
        <f t="shared" si="38"/>
        <v>1.5</v>
      </c>
      <c r="F163" s="129">
        <f t="shared" si="38"/>
        <v>1.5</v>
      </c>
      <c r="G163" s="129">
        <f t="shared" si="38"/>
        <v>1.5</v>
      </c>
      <c r="H163" s="129">
        <f t="shared" si="38"/>
        <v>1.5</v>
      </c>
      <c r="I163" s="129">
        <f t="shared" si="38"/>
        <v>1.5</v>
      </c>
      <c r="J163" s="129">
        <f t="shared" si="38"/>
        <v>1.5</v>
      </c>
      <c r="K163" s="129">
        <f t="shared" si="38"/>
        <v>1.5</v>
      </c>
      <c r="L163" s="129">
        <f t="shared" si="38"/>
        <v>1.5</v>
      </c>
      <c r="M163" s="129">
        <f t="shared" si="38"/>
        <v>1.5</v>
      </c>
      <c r="N163" s="129">
        <f t="shared" si="38"/>
        <v>1.5</v>
      </c>
      <c r="O163" s="129">
        <f t="shared" si="38"/>
        <v>1.5</v>
      </c>
      <c r="P163" s="129">
        <f t="shared" si="38"/>
        <v>1.5</v>
      </c>
      <c r="Q163" s="129">
        <f t="shared" si="38"/>
        <v>1.5</v>
      </c>
      <c r="R163" s="129">
        <f t="shared" si="39"/>
        <v>1.5</v>
      </c>
      <c r="S163" s="129">
        <f t="shared" si="39"/>
        <v>1.5</v>
      </c>
      <c r="T163" s="129">
        <f t="shared" si="39"/>
        <v>1.5</v>
      </c>
      <c r="U163" s="129">
        <f t="shared" si="39"/>
        <v>1.5</v>
      </c>
      <c r="V163" s="129">
        <f t="shared" si="39"/>
        <v>1.5</v>
      </c>
      <c r="W163" s="129">
        <f t="shared" si="39"/>
        <v>1.5</v>
      </c>
      <c r="X163" s="129">
        <f t="shared" si="39"/>
        <v>1.5</v>
      </c>
      <c r="Y163" s="129">
        <f t="shared" si="39"/>
        <v>1.5</v>
      </c>
      <c r="Z163" s="129">
        <f t="shared" si="39"/>
        <v>1.5</v>
      </c>
      <c r="AA163" s="129">
        <f t="shared" si="39"/>
        <v>1.5</v>
      </c>
      <c r="AB163" s="129">
        <f t="shared" si="39"/>
        <v>1.5</v>
      </c>
      <c r="AC163" s="129">
        <f t="shared" si="39"/>
        <v>1.5</v>
      </c>
      <c r="AD163" s="129">
        <f t="shared" si="39"/>
        <v>1.5</v>
      </c>
      <c r="AE163" s="129">
        <f t="shared" si="39"/>
        <v>1.5</v>
      </c>
      <c r="AF163" s="129">
        <f t="shared" si="39"/>
        <v>1.5</v>
      </c>
      <c r="AG163" s="171">
        <v>3</v>
      </c>
      <c r="AH163" s="51"/>
      <c r="AI163" s="52"/>
      <c r="AK163" s="53"/>
    </row>
    <row r="164" spans="1:37" x14ac:dyDescent="0.25">
      <c r="A164" s="118" t="s">
        <v>167</v>
      </c>
      <c r="B164" s="128">
        <v>1</v>
      </c>
      <c r="C164" s="129">
        <f t="shared" si="38"/>
        <v>1</v>
      </c>
      <c r="D164" s="129">
        <f t="shared" si="38"/>
        <v>1</v>
      </c>
      <c r="E164" s="129">
        <f t="shared" si="38"/>
        <v>1</v>
      </c>
      <c r="F164" s="129">
        <f t="shared" si="38"/>
        <v>1</v>
      </c>
      <c r="G164" s="129">
        <f t="shared" si="38"/>
        <v>1</v>
      </c>
      <c r="H164" s="129">
        <f t="shared" si="38"/>
        <v>1</v>
      </c>
      <c r="I164" s="129">
        <f t="shared" si="38"/>
        <v>1</v>
      </c>
      <c r="J164" s="129">
        <f t="shared" si="38"/>
        <v>1</v>
      </c>
      <c r="K164" s="129">
        <f t="shared" si="38"/>
        <v>1</v>
      </c>
      <c r="L164" s="129">
        <f t="shared" si="38"/>
        <v>1</v>
      </c>
      <c r="M164" s="129">
        <f t="shared" si="38"/>
        <v>1</v>
      </c>
      <c r="N164" s="129">
        <f t="shared" si="38"/>
        <v>1</v>
      </c>
      <c r="O164" s="129">
        <f t="shared" si="38"/>
        <v>1</v>
      </c>
      <c r="P164" s="129">
        <f t="shared" si="38"/>
        <v>1</v>
      </c>
      <c r="Q164" s="129">
        <f t="shared" si="38"/>
        <v>1</v>
      </c>
      <c r="R164" s="129">
        <f t="shared" si="39"/>
        <v>1</v>
      </c>
      <c r="S164" s="129">
        <f t="shared" si="39"/>
        <v>1</v>
      </c>
      <c r="T164" s="129">
        <f t="shared" si="39"/>
        <v>1</v>
      </c>
      <c r="U164" s="129">
        <f t="shared" si="39"/>
        <v>1</v>
      </c>
      <c r="V164" s="129">
        <f t="shared" si="39"/>
        <v>1</v>
      </c>
      <c r="W164" s="129">
        <f t="shared" si="39"/>
        <v>1</v>
      </c>
      <c r="X164" s="129">
        <f t="shared" si="39"/>
        <v>1</v>
      </c>
      <c r="Y164" s="129">
        <f t="shared" si="39"/>
        <v>1</v>
      </c>
      <c r="Z164" s="129">
        <f t="shared" si="39"/>
        <v>1</v>
      </c>
      <c r="AA164" s="129">
        <f t="shared" si="39"/>
        <v>1</v>
      </c>
      <c r="AB164" s="129">
        <f t="shared" si="39"/>
        <v>1</v>
      </c>
      <c r="AC164" s="129">
        <f t="shared" si="39"/>
        <v>1</v>
      </c>
      <c r="AD164" s="129">
        <f t="shared" si="39"/>
        <v>1</v>
      </c>
      <c r="AE164" s="129">
        <f t="shared" si="39"/>
        <v>1</v>
      </c>
      <c r="AF164" s="129">
        <f t="shared" si="39"/>
        <v>1</v>
      </c>
      <c r="AG164" s="171">
        <v>3</v>
      </c>
      <c r="AH164" s="51"/>
      <c r="AI164" s="52"/>
      <c r="AK164" s="53"/>
    </row>
    <row r="165" spans="1:37" x14ac:dyDescent="0.25">
      <c r="A165" s="118" t="s">
        <v>168</v>
      </c>
      <c r="B165" s="128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71">
        <v>2.83</v>
      </c>
      <c r="AH165" s="51"/>
      <c r="AI165" s="52"/>
      <c r="AK165" s="53"/>
    </row>
    <row r="166" spans="1:37" x14ac:dyDescent="0.25">
      <c r="A166" s="118" t="s">
        <v>169</v>
      </c>
      <c r="B166" s="128">
        <v>1</v>
      </c>
      <c r="C166" s="129">
        <f t="shared" ref="C166:R173" si="40">B166</f>
        <v>1</v>
      </c>
      <c r="D166" s="129">
        <f t="shared" si="40"/>
        <v>1</v>
      </c>
      <c r="E166" s="129">
        <f t="shared" si="40"/>
        <v>1</v>
      </c>
      <c r="F166" s="129">
        <f t="shared" si="40"/>
        <v>1</v>
      </c>
      <c r="G166" s="129">
        <f t="shared" si="40"/>
        <v>1</v>
      </c>
      <c r="H166" s="129">
        <f t="shared" si="40"/>
        <v>1</v>
      </c>
      <c r="I166" s="129">
        <f t="shared" si="40"/>
        <v>1</v>
      </c>
      <c r="J166" s="129">
        <f t="shared" si="40"/>
        <v>1</v>
      </c>
      <c r="K166" s="129">
        <f t="shared" si="40"/>
        <v>1</v>
      </c>
      <c r="L166" s="129">
        <f t="shared" si="40"/>
        <v>1</v>
      </c>
      <c r="M166" s="129">
        <f t="shared" si="40"/>
        <v>1</v>
      </c>
      <c r="N166" s="129">
        <f t="shared" si="40"/>
        <v>1</v>
      </c>
      <c r="O166" s="129">
        <f t="shared" si="40"/>
        <v>1</v>
      </c>
      <c r="P166" s="129">
        <f t="shared" si="40"/>
        <v>1</v>
      </c>
      <c r="Q166" s="129">
        <f t="shared" si="40"/>
        <v>1</v>
      </c>
      <c r="R166" s="129">
        <f t="shared" si="40"/>
        <v>1</v>
      </c>
      <c r="S166" s="129">
        <f t="shared" ref="R166:AF173" si="41">R166</f>
        <v>1</v>
      </c>
      <c r="T166" s="129">
        <f t="shared" si="41"/>
        <v>1</v>
      </c>
      <c r="U166" s="129">
        <f t="shared" si="41"/>
        <v>1</v>
      </c>
      <c r="V166" s="129">
        <f t="shared" si="41"/>
        <v>1</v>
      </c>
      <c r="W166" s="129">
        <f t="shared" si="41"/>
        <v>1</v>
      </c>
      <c r="X166" s="129">
        <f t="shared" si="41"/>
        <v>1</v>
      </c>
      <c r="Y166" s="129">
        <f t="shared" si="41"/>
        <v>1</v>
      </c>
      <c r="Z166" s="129">
        <f t="shared" si="41"/>
        <v>1</v>
      </c>
      <c r="AA166" s="129">
        <f t="shared" si="41"/>
        <v>1</v>
      </c>
      <c r="AB166" s="129">
        <f t="shared" si="41"/>
        <v>1</v>
      </c>
      <c r="AC166" s="129">
        <f t="shared" si="41"/>
        <v>1</v>
      </c>
      <c r="AD166" s="129">
        <f t="shared" si="41"/>
        <v>1</v>
      </c>
      <c r="AE166" s="129">
        <f t="shared" si="41"/>
        <v>1</v>
      </c>
      <c r="AF166" s="129">
        <f t="shared" si="41"/>
        <v>1</v>
      </c>
      <c r="AG166" s="171">
        <v>2.5</v>
      </c>
      <c r="AH166" s="51"/>
      <c r="AI166" s="52"/>
      <c r="AK166" s="53"/>
    </row>
    <row r="167" spans="1:37" x14ac:dyDescent="0.25">
      <c r="A167" s="118" t="s">
        <v>170</v>
      </c>
      <c r="B167" s="128">
        <v>0.42</v>
      </c>
      <c r="C167" s="129">
        <f t="shared" si="40"/>
        <v>0.42</v>
      </c>
      <c r="D167" s="129">
        <f t="shared" si="40"/>
        <v>0.42</v>
      </c>
      <c r="E167" s="129">
        <f t="shared" si="40"/>
        <v>0.42</v>
      </c>
      <c r="F167" s="129">
        <f t="shared" si="40"/>
        <v>0.42</v>
      </c>
      <c r="G167" s="129">
        <f t="shared" si="40"/>
        <v>0.42</v>
      </c>
      <c r="H167" s="129">
        <f t="shared" si="40"/>
        <v>0.42</v>
      </c>
      <c r="I167" s="129">
        <f t="shared" si="40"/>
        <v>0.42</v>
      </c>
      <c r="J167" s="129">
        <f t="shared" si="40"/>
        <v>0.42</v>
      </c>
      <c r="K167" s="129">
        <f t="shared" si="40"/>
        <v>0.42</v>
      </c>
      <c r="L167" s="129">
        <f t="shared" si="40"/>
        <v>0.42</v>
      </c>
      <c r="M167" s="129">
        <f t="shared" si="40"/>
        <v>0.42</v>
      </c>
      <c r="N167" s="129">
        <f t="shared" si="40"/>
        <v>0.42</v>
      </c>
      <c r="O167" s="129">
        <f t="shared" si="40"/>
        <v>0.42</v>
      </c>
      <c r="P167" s="129">
        <f t="shared" si="40"/>
        <v>0.42</v>
      </c>
      <c r="Q167" s="129">
        <f t="shared" si="40"/>
        <v>0.42</v>
      </c>
      <c r="R167" s="129">
        <f t="shared" si="41"/>
        <v>0.42</v>
      </c>
      <c r="S167" s="129">
        <f t="shared" si="41"/>
        <v>0.42</v>
      </c>
      <c r="T167" s="129">
        <f t="shared" si="41"/>
        <v>0.42</v>
      </c>
      <c r="U167" s="129">
        <f t="shared" si="41"/>
        <v>0.42</v>
      </c>
      <c r="V167" s="129">
        <f t="shared" si="41"/>
        <v>0.42</v>
      </c>
      <c r="W167" s="129">
        <f t="shared" si="41"/>
        <v>0.42</v>
      </c>
      <c r="X167" s="129">
        <f t="shared" si="41"/>
        <v>0.42</v>
      </c>
      <c r="Y167" s="129">
        <f t="shared" si="41"/>
        <v>0.42</v>
      </c>
      <c r="Z167" s="129">
        <f t="shared" si="41"/>
        <v>0.42</v>
      </c>
      <c r="AA167" s="129">
        <f t="shared" si="41"/>
        <v>0.42</v>
      </c>
      <c r="AB167" s="129">
        <f t="shared" si="41"/>
        <v>0.42</v>
      </c>
      <c r="AC167" s="129">
        <f t="shared" si="41"/>
        <v>0.42</v>
      </c>
      <c r="AD167" s="129">
        <f t="shared" si="41"/>
        <v>0.42</v>
      </c>
      <c r="AE167" s="129">
        <f t="shared" si="41"/>
        <v>0.42</v>
      </c>
      <c r="AF167" s="129">
        <f t="shared" si="41"/>
        <v>0.42</v>
      </c>
      <c r="AG167" s="171">
        <v>2.5</v>
      </c>
      <c r="AH167" s="51"/>
      <c r="AI167" s="52"/>
      <c r="AK167" s="53"/>
    </row>
    <row r="168" spans="1:37" x14ac:dyDescent="0.25">
      <c r="A168" s="118" t="s">
        <v>171</v>
      </c>
      <c r="B168" s="128">
        <v>0.46</v>
      </c>
      <c r="C168" s="129">
        <f t="shared" si="40"/>
        <v>0.46</v>
      </c>
      <c r="D168" s="129">
        <f t="shared" si="40"/>
        <v>0.46</v>
      </c>
      <c r="E168" s="129">
        <f t="shared" si="40"/>
        <v>0.46</v>
      </c>
      <c r="F168" s="129">
        <f t="shared" si="40"/>
        <v>0.46</v>
      </c>
      <c r="G168" s="129">
        <f t="shared" si="40"/>
        <v>0.46</v>
      </c>
      <c r="H168" s="129">
        <f t="shared" si="40"/>
        <v>0.46</v>
      </c>
      <c r="I168" s="129">
        <f t="shared" si="40"/>
        <v>0.46</v>
      </c>
      <c r="J168" s="129">
        <f t="shared" si="40"/>
        <v>0.46</v>
      </c>
      <c r="K168" s="129">
        <f t="shared" si="40"/>
        <v>0.46</v>
      </c>
      <c r="L168" s="129">
        <f t="shared" si="40"/>
        <v>0.46</v>
      </c>
      <c r="M168" s="129">
        <f t="shared" si="40"/>
        <v>0.46</v>
      </c>
      <c r="N168" s="129">
        <f t="shared" si="40"/>
        <v>0.46</v>
      </c>
      <c r="O168" s="129">
        <f t="shared" si="40"/>
        <v>0.46</v>
      </c>
      <c r="P168" s="129">
        <f t="shared" si="40"/>
        <v>0.46</v>
      </c>
      <c r="Q168" s="129">
        <f t="shared" si="40"/>
        <v>0.46</v>
      </c>
      <c r="R168" s="129">
        <f t="shared" si="41"/>
        <v>0.46</v>
      </c>
      <c r="S168" s="129">
        <f t="shared" si="41"/>
        <v>0.46</v>
      </c>
      <c r="T168" s="129">
        <f t="shared" si="41"/>
        <v>0.46</v>
      </c>
      <c r="U168" s="129">
        <f t="shared" si="41"/>
        <v>0.46</v>
      </c>
      <c r="V168" s="129">
        <f t="shared" si="41"/>
        <v>0.46</v>
      </c>
      <c r="W168" s="129">
        <f t="shared" si="41"/>
        <v>0.46</v>
      </c>
      <c r="X168" s="129">
        <f t="shared" si="41"/>
        <v>0.46</v>
      </c>
      <c r="Y168" s="129">
        <f t="shared" si="41"/>
        <v>0.46</v>
      </c>
      <c r="Z168" s="129">
        <f t="shared" si="41"/>
        <v>0.46</v>
      </c>
      <c r="AA168" s="129">
        <f t="shared" si="41"/>
        <v>0.46</v>
      </c>
      <c r="AB168" s="129">
        <f t="shared" si="41"/>
        <v>0.46</v>
      </c>
      <c r="AC168" s="129">
        <f t="shared" si="41"/>
        <v>0.46</v>
      </c>
      <c r="AD168" s="129">
        <f t="shared" si="41"/>
        <v>0.46</v>
      </c>
      <c r="AE168" s="129">
        <f t="shared" si="41"/>
        <v>0.46</v>
      </c>
      <c r="AF168" s="129">
        <f t="shared" si="41"/>
        <v>0.46</v>
      </c>
      <c r="AG168" s="171">
        <v>2.4</v>
      </c>
      <c r="AH168" s="51"/>
      <c r="AI168" s="52"/>
      <c r="AK168" s="53"/>
    </row>
    <row r="169" spans="1:37" x14ac:dyDescent="0.25">
      <c r="A169" s="118" t="s">
        <v>172</v>
      </c>
      <c r="B169" s="128">
        <v>0.85</v>
      </c>
      <c r="C169" s="129">
        <f t="shared" si="40"/>
        <v>0.85</v>
      </c>
      <c r="D169" s="129">
        <f t="shared" si="40"/>
        <v>0.85</v>
      </c>
      <c r="E169" s="129">
        <f t="shared" si="40"/>
        <v>0.85</v>
      </c>
      <c r="F169" s="129">
        <f t="shared" si="40"/>
        <v>0.85</v>
      </c>
      <c r="G169" s="129">
        <f t="shared" si="40"/>
        <v>0.85</v>
      </c>
      <c r="H169" s="129">
        <f t="shared" si="40"/>
        <v>0.85</v>
      </c>
      <c r="I169" s="129">
        <f t="shared" si="40"/>
        <v>0.85</v>
      </c>
      <c r="J169" s="129">
        <f t="shared" si="40"/>
        <v>0.85</v>
      </c>
      <c r="K169" s="129">
        <f t="shared" si="40"/>
        <v>0.85</v>
      </c>
      <c r="L169" s="129">
        <f t="shared" si="40"/>
        <v>0.85</v>
      </c>
      <c r="M169" s="129">
        <f t="shared" si="40"/>
        <v>0.85</v>
      </c>
      <c r="N169" s="129">
        <f t="shared" si="40"/>
        <v>0.85</v>
      </c>
      <c r="O169" s="129">
        <f t="shared" si="40"/>
        <v>0.85</v>
      </c>
      <c r="P169" s="129">
        <f t="shared" si="40"/>
        <v>0.85</v>
      </c>
      <c r="Q169" s="129">
        <f t="shared" si="40"/>
        <v>0.85</v>
      </c>
      <c r="R169" s="129">
        <f t="shared" si="41"/>
        <v>0.85</v>
      </c>
      <c r="S169" s="129">
        <f t="shared" si="41"/>
        <v>0.85</v>
      </c>
      <c r="T169" s="129">
        <f t="shared" si="41"/>
        <v>0.85</v>
      </c>
      <c r="U169" s="129">
        <f t="shared" si="41"/>
        <v>0.85</v>
      </c>
      <c r="V169" s="129">
        <f t="shared" si="41"/>
        <v>0.85</v>
      </c>
      <c r="W169" s="129">
        <f t="shared" si="41"/>
        <v>0.85</v>
      </c>
      <c r="X169" s="129">
        <f t="shared" si="41"/>
        <v>0.85</v>
      </c>
      <c r="Y169" s="129">
        <f t="shared" si="41"/>
        <v>0.85</v>
      </c>
      <c r="Z169" s="129">
        <f t="shared" si="41"/>
        <v>0.85</v>
      </c>
      <c r="AA169" s="129">
        <f t="shared" si="41"/>
        <v>0.85</v>
      </c>
      <c r="AB169" s="129">
        <f t="shared" si="41"/>
        <v>0.85</v>
      </c>
      <c r="AC169" s="129">
        <f t="shared" si="41"/>
        <v>0.85</v>
      </c>
      <c r="AD169" s="129">
        <f t="shared" si="41"/>
        <v>0.85</v>
      </c>
      <c r="AE169" s="129">
        <f t="shared" si="41"/>
        <v>0.85</v>
      </c>
      <c r="AF169" s="129">
        <f t="shared" si="41"/>
        <v>0.85</v>
      </c>
      <c r="AG169" s="171">
        <v>2.4</v>
      </c>
      <c r="AH169" s="51"/>
      <c r="AI169" s="52"/>
      <c r="AK169" s="53"/>
    </row>
    <row r="170" spans="1:37" x14ac:dyDescent="0.25">
      <c r="A170" s="118" t="s">
        <v>173</v>
      </c>
      <c r="B170" s="128">
        <v>0.9</v>
      </c>
      <c r="C170" s="129">
        <f t="shared" si="40"/>
        <v>0.9</v>
      </c>
      <c r="D170" s="129">
        <f t="shared" si="40"/>
        <v>0.9</v>
      </c>
      <c r="E170" s="129">
        <f t="shared" si="40"/>
        <v>0.9</v>
      </c>
      <c r="F170" s="129">
        <f t="shared" si="40"/>
        <v>0.9</v>
      </c>
      <c r="G170" s="129">
        <f t="shared" si="40"/>
        <v>0.9</v>
      </c>
      <c r="H170" s="129">
        <f t="shared" si="40"/>
        <v>0.9</v>
      </c>
      <c r="I170" s="129">
        <f t="shared" si="40"/>
        <v>0.9</v>
      </c>
      <c r="J170" s="129">
        <f t="shared" si="40"/>
        <v>0.9</v>
      </c>
      <c r="K170" s="129">
        <f t="shared" si="40"/>
        <v>0.9</v>
      </c>
      <c r="L170" s="129">
        <f t="shared" si="40"/>
        <v>0.9</v>
      </c>
      <c r="M170" s="129">
        <f t="shared" si="40"/>
        <v>0.9</v>
      </c>
      <c r="N170" s="129">
        <f t="shared" si="40"/>
        <v>0.9</v>
      </c>
      <c r="O170" s="129">
        <f t="shared" si="40"/>
        <v>0.9</v>
      </c>
      <c r="P170" s="129">
        <f t="shared" si="40"/>
        <v>0.9</v>
      </c>
      <c r="Q170" s="129">
        <f t="shared" si="40"/>
        <v>0.9</v>
      </c>
      <c r="R170" s="129">
        <f t="shared" si="41"/>
        <v>0.9</v>
      </c>
      <c r="S170" s="129">
        <f t="shared" si="41"/>
        <v>0.9</v>
      </c>
      <c r="T170" s="129">
        <f t="shared" si="41"/>
        <v>0.9</v>
      </c>
      <c r="U170" s="129">
        <f t="shared" si="41"/>
        <v>0.9</v>
      </c>
      <c r="V170" s="129">
        <f t="shared" si="41"/>
        <v>0.9</v>
      </c>
      <c r="W170" s="129">
        <f t="shared" si="41"/>
        <v>0.9</v>
      </c>
      <c r="X170" s="129">
        <f t="shared" si="41"/>
        <v>0.9</v>
      </c>
      <c r="Y170" s="129">
        <f t="shared" si="41"/>
        <v>0.9</v>
      </c>
      <c r="Z170" s="129">
        <f t="shared" si="41"/>
        <v>0.9</v>
      </c>
      <c r="AA170" s="129">
        <f t="shared" si="41"/>
        <v>0.9</v>
      </c>
      <c r="AB170" s="129">
        <f t="shared" si="41"/>
        <v>0.9</v>
      </c>
      <c r="AC170" s="129">
        <f t="shared" si="41"/>
        <v>0.9</v>
      </c>
      <c r="AD170" s="129">
        <f t="shared" si="41"/>
        <v>0.9</v>
      </c>
      <c r="AE170" s="129">
        <f t="shared" si="41"/>
        <v>0.9</v>
      </c>
      <c r="AF170" s="129">
        <f t="shared" si="41"/>
        <v>0.9</v>
      </c>
      <c r="AG170" s="171">
        <v>2.2000000000000002</v>
      </c>
      <c r="AH170" s="51"/>
      <c r="AI170" s="52"/>
      <c r="AK170" s="53"/>
    </row>
    <row r="171" spans="1:37" x14ac:dyDescent="0.25">
      <c r="A171" s="118" t="s">
        <v>174</v>
      </c>
      <c r="B171" s="128">
        <v>0.44</v>
      </c>
      <c r="C171" s="129">
        <f t="shared" si="40"/>
        <v>0.44</v>
      </c>
      <c r="D171" s="129">
        <f t="shared" si="40"/>
        <v>0.44</v>
      </c>
      <c r="E171" s="129">
        <f t="shared" si="40"/>
        <v>0.44</v>
      </c>
      <c r="F171" s="129">
        <f t="shared" si="40"/>
        <v>0.44</v>
      </c>
      <c r="G171" s="129">
        <f t="shared" si="40"/>
        <v>0.44</v>
      </c>
      <c r="H171" s="129">
        <f t="shared" si="40"/>
        <v>0.44</v>
      </c>
      <c r="I171" s="129">
        <f t="shared" si="40"/>
        <v>0.44</v>
      </c>
      <c r="J171" s="129">
        <f t="shared" si="40"/>
        <v>0.44</v>
      </c>
      <c r="K171" s="129">
        <f t="shared" si="40"/>
        <v>0.44</v>
      </c>
      <c r="L171" s="129">
        <f t="shared" si="40"/>
        <v>0.44</v>
      </c>
      <c r="M171" s="129">
        <f t="shared" si="40"/>
        <v>0.44</v>
      </c>
      <c r="N171" s="129">
        <f t="shared" si="40"/>
        <v>0.44</v>
      </c>
      <c r="O171" s="129">
        <f t="shared" si="40"/>
        <v>0.44</v>
      </c>
      <c r="P171" s="129">
        <f t="shared" si="40"/>
        <v>0.44</v>
      </c>
      <c r="Q171" s="129">
        <f t="shared" si="40"/>
        <v>0.44</v>
      </c>
      <c r="R171" s="129">
        <f t="shared" si="41"/>
        <v>0.44</v>
      </c>
      <c r="S171" s="129">
        <f t="shared" si="41"/>
        <v>0.44</v>
      </c>
      <c r="T171" s="129">
        <f t="shared" si="41"/>
        <v>0.44</v>
      </c>
      <c r="U171" s="129">
        <f t="shared" si="41"/>
        <v>0.44</v>
      </c>
      <c r="V171" s="129">
        <f t="shared" si="41"/>
        <v>0.44</v>
      </c>
      <c r="W171" s="129">
        <f t="shared" si="41"/>
        <v>0.44</v>
      </c>
      <c r="X171" s="129">
        <f t="shared" si="41"/>
        <v>0.44</v>
      </c>
      <c r="Y171" s="129">
        <f t="shared" si="41"/>
        <v>0.44</v>
      </c>
      <c r="Z171" s="129">
        <f t="shared" si="41"/>
        <v>0.44</v>
      </c>
      <c r="AA171" s="129">
        <f t="shared" si="41"/>
        <v>0.44</v>
      </c>
      <c r="AB171" s="129">
        <f t="shared" si="41"/>
        <v>0.44</v>
      </c>
      <c r="AC171" s="129">
        <f t="shared" si="41"/>
        <v>0.44</v>
      </c>
      <c r="AD171" s="129">
        <f t="shared" si="41"/>
        <v>0.44</v>
      </c>
      <c r="AE171" s="129">
        <f t="shared" si="41"/>
        <v>0.44</v>
      </c>
      <c r="AF171" s="129">
        <f t="shared" si="41"/>
        <v>0.44</v>
      </c>
      <c r="AG171" s="171">
        <v>2</v>
      </c>
      <c r="AH171" s="51"/>
      <c r="AI171" s="52"/>
      <c r="AK171" s="53"/>
    </row>
    <row r="172" spans="1:37" x14ac:dyDescent="0.25">
      <c r="A172" s="118" t="s">
        <v>175</v>
      </c>
      <c r="B172" s="128">
        <v>2.1</v>
      </c>
      <c r="C172" s="129">
        <f t="shared" si="40"/>
        <v>2.1</v>
      </c>
      <c r="D172" s="129">
        <f t="shared" si="40"/>
        <v>2.1</v>
      </c>
      <c r="E172" s="129">
        <f t="shared" si="40"/>
        <v>2.1</v>
      </c>
      <c r="F172" s="129">
        <f t="shared" si="40"/>
        <v>2.1</v>
      </c>
      <c r="G172" s="129">
        <f t="shared" si="40"/>
        <v>2.1</v>
      </c>
      <c r="H172" s="129">
        <f t="shared" si="40"/>
        <v>2.1</v>
      </c>
      <c r="I172" s="129">
        <f t="shared" si="40"/>
        <v>2.1</v>
      </c>
      <c r="J172" s="129">
        <f t="shared" si="40"/>
        <v>2.1</v>
      </c>
      <c r="K172" s="129">
        <f t="shared" si="40"/>
        <v>2.1</v>
      </c>
      <c r="L172" s="129">
        <f t="shared" si="40"/>
        <v>2.1</v>
      </c>
      <c r="M172" s="129">
        <f t="shared" si="40"/>
        <v>2.1</v>
      </c>
      <c r="N172" s="129">
        <f t="shared" si="40"/>
        <v>2.1</v>
      </c>
      <c r="O172" s="129">
        <f t="shared" si="40"/>
        <v>2.1</v>
      </c>
      <c r="P172" s="129">
        <f t="shared" si="40"/>
        <v>2.1</v>
      </c>
      <c r="Q172" s="129">
        <f t="shared" si="40"/>
        <v>2.1</v>
      </c>
      <c r="R172" s="129">
        <f t="shared" si="41"/>
        <v>2.1</v>
      </c>
      <c r="S172" s="129">
        <f t="shared" si="41"/>
        <v>2.1</v>
      </c>
      <c r="T172" s="129">
        <f t="shared" si="41"/>
        <v>2.1</v>
      </c>
      <c r="U172" s="129">
        <f t="shared" si="41"/>
        <v>2.1</v>
      </c>
      <c r="V172" s="129">
        <f t="shared" si="41"/>
        <v>2.1</v>
      </c>
      <c r="W172" s="129">
        <f t="shared" si="41"/>
        <v>2.1</v>
      </c>
      <c r="X172" s="129">
        <f t="shared" si="41"/>
        <v>2.1</v>
      </c>
      <c r="Y172" s="129">
        <f t="shared" si="41"/>
        <v>2.1</v>
      </c>
      <c r="Z172" s="129">
        <f t="shared" si="41"/>
        <v>2.1</v>
      </c>
      <c r="AA172" s="129">
        <f t="shared" si="41"/>
        <v>2.1</v>
      </c>
      <c r="AB172" s="129">
        <f t="shared" si="41"/>
        <v>2.1</v>
      </c>
      <c r="AC172" s="129">
        <f t="shared" si="41"/>
        <v>2.1</v>
      </c>
      <c r="AD172" s="129">
        <f t="shared" si="41"/>
        <v>2.1</v>
      </c>
      <c r="AE172" s="129">
        <f t="shared" si="41"/>
        <v>2.1</v>
      </c>
      <c r="AF172" s="129">
        <f t="shared" si="41"/>
        <v>2.1</v>
      </c>
      <c r="AG172" s="171">
        <v>2</v>
      </c>
      <c r="AH172" s="51"/>
      <c r="AI172" s="52"/>
      <c r="AK172" s="53"/>
    </row>
    <row r="173" spans="1:37" x14ac:dyDescent="0.25">
      <c r="A173" s="118" t="s">
        <v>176</v>
      </c>
      <c r="B173" s="128">
        <v>0.9</v>
      </c>
      <c r="C173" s="129">
        <f t="shared" si="40"/>
        <v>0.9</v>
      </c>
      <c r="D173" s="129">
        <f t="shared" si="40"/>
        <v>0.9</v>
      </c>
      <c r="E173" s="129">
        <f t="shared" si="40"/>
        <v>0.9</v>
      </c>
      <c r="F173" s="129">
        <f t="shared" si="40"/>
        <v>0.9</v>
      </c>
      <c r="G173" s="129">
        <f t="shared" si="40"/>
        <v>0.9</v>
      </c>
      <c r="H173" s="129">
        <f t="shared" si="40"/>
        <v>0.9</v>
      </c>
      <c r="I173" s="129">
        <f t="shared" si="40"/>
        <v>0.9</v>
      </c>
      <c r="J173" s="129">
        <f t="shared" si="40"/>
        <v>0.9</v>
      </c>
      <c r="K173" s="129">
        <f t="shared" si="40"/>
        <v>0.9</v>
      </c>
      <c r="L173" s="129">
        <f t="shared" si="40"/>
        <v>0.9</v>
      </c>
      <c r="M173" s="129">
        <f t="shared" si="40"/>
        <v>0.9</v>
      </c>
      <c r="N173" s="129">
        <f t="shared" si="40"/>
        <v>0.9</v>
      </c>
      <c r="O173" s="129">
        <f t="shared" si="40"/>
        <v>0.9</v>
      </c>
      <c r="P173" s="129">
        <f t="shared" si="40"/>
        <v>0.9</v>
      </c>
      <c r="Q173" s="129">
        <f t="shared" si="40"/>
        <v>0.9</v>
      </c>
      <c r="R173" s="129">
        <f t="shared" si="41"/>
        <v>0.9</v>
      </c>
      <c r="S173" s="129">
        <f t="shared" si="41"/>
        <v>0.9</v>
      </c>
      <c r="T173" s="129">
        <f t="shared" si="41"/>
        <v>0.9</v>
      </c>
      <c r="U173" s="129">
        <f t="shared" si="41"/>
        <v>0.9</v>
      </c>
      <c r="V173" s="129">
        <f t="shared" si="41"/>
        <v>0.9</v>
      </c>
      <c r="W173" s="129">
        <f t="shared" si="41"/>
        <v>0.9</v>
      </c>
      <c r="X173" s="129">
        <f t="shared" si="41"/>
        <v>0.9</v>
      </c>
      <c r="Y173" s="129">
        <f t="shared" si="41"/>
        <v>0.9</v>
      </c>
      <c r="Z173" s="129">
        <f t="shared" si="41"/>
        <v>0.9</v>
      </c>
      <c r="AA173" s="129">
        <f t="shared" si="41"/>
        <v>0.9</v>
      </c>
      <c r="AB173" s="129">
        <f t="shared" si="41"/>
        <v>0.9</v>
      </c>
      <c r="AC173" s="129">
        <f t="shared" si="41"/>
        <v>0.9</v>
      </c>
      <c r="AD173" s="129">
        <f t="shared" si="41"/>
        <v>0.9</v>
      </c>
      <c r="AE173" s="129">
        <f t="shared" si="41"/>
        <v>0.9</v>
      </c>
      <c r="AF173" s="129">
        <f t="shared" si="41"/>
        <v>0.9</v>
      </c>
      <c r="AG173" s="171">
        <v>2</v>
      </c>
      <c r="AH173" s="51"/>
      <c r="AI173" s="52"/>
      <c r="AK173" s="53"/>
    </row>
    <row r="174" spans="1:37" x14ac:dyDescent="0.25">
      <c r="A174" s="118" t="s">
        <v>177</v>
      </c>
      <c r="B174" s="128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71">
        <v>1.8</v>
      </c>
      <c r="AH174" s="51"/>
      <c r="AI174" s="52"/>
      <c r="AK174" s="53"/>
    </row>
    <row r="175" spans="1:37" x14ac:dyDescent="0.25">
      <c r="A175" s="118" t="s">
        <v>178</v>
      </c>
      <c r="B175" s="128">
        <v>0.57999999999999996</v>
      </c>
      <c r="C175" s="129">
        <f t="shared" ref="C175:R187" si="42">B175</f>
        <v>0.57999999999999996</v>
      </c>
      <c r="D175" s="129">
        <f t="shared" si="42"/>
        <v>0.57999999999999996</v>
      </c>
      <c r="E175" s="129">
        <f t="shared" si="42"/>
        <v>0.57999999999999996</v>
      </c>
      <c r="F175" s="129">
        <f t="shared" si="42"/>
        <v>0.57999999999999996</v>
      </c>
      <c r="G175" s="129">
        <f t="shared" si="42"/>
        <v>0.57999999999999996</v>
      </c>
      <c r="H175" s="129">
        <f t="shared" si="42"/>
        <v>0.57999999999999996</v>
      </c>
      <c r="I175" s="129">
        <f t="shared" si="42"/>
        <v>0.57999999999999996</v>
      </c>
      <c r="J175" s="129">
        <f t="shared" si="42"/>
        <v>0.57999999999999996</v>
      </c>
      <c r="K175" s="129">
        <f t="shared" si="42"/>
        <v>0.57999999999999996</v>
      </c>
      <c r="L175" s="129">
        <f t="shared" si="42"/>
        <v>0.57999999999999996</v>
      </c>
      <c r="M175" s="129">
        <f t="shared" si="42"/>
        <v>0.57999999999999996</v>
      </c>
      <c r="N175" s="129">
        <f t="shared" si="42"/>
        <v>0.57999999999999996</v>
      </c>
      <c r="O175" s="129">
        <f t="shared" si="42"/>
        <v>0.57999999999999996</v>
      </c>
      <c r="P175" s="129">
        <f t="shared" si="42"/>
        <v>0.57999999999999996</v>
      </c>
      <c r="Q175" s="129">
        <f t="shared" si="42"/>
        <v>0.57999999999999996</v>
      </c>
      <c r="R175" s="129">
        <f t="shared" si="42"/>
        <v>0.57999999999999996</v>
      </c>
      <c r="S175" s="129">
        <f t="shared" ref="R175:AF187" si="43">R175</f>
        <v>0.57999999999999996</v>
      </c>
      <c r="T175" s="129">
        <f t="shared" si="43"/>
        <v>0.57999999999999996</v>
      </c>
      <c r="U175" s="129">
        <f t="shared" si="43"/>
        <v>0.57999999999999996</v>
      </c>
      <c r="V175" s="129">
        <f t="shared" si="43"/>
        <v>0.57999999999999996</v>
      </c>
      <c r="W175" s="129">
        <f t="shared" si="43"/>
        <v>0.57999999999999996</v>
      </c>
      <c r="X175" s="129">
        <f t="shared" si="43"/>
        <v>0.57999999999999996</v>
      </c>
      <c r="Y175" s="129">
        <f t="shared" si="43"/>
        <v>0.57999999999999996</v>
      </c>
      <c r="Z175" s="129">
        <f t="shared" si="43"/>
        <v>0.57999999999999996</v>
      </c>
      <c r="AA175" s="129">
        <f t="shared" si="43"/>
        <v>0.57999999999999996</v>
      </c>
      <c r="AB175" s="129">
        <f t="shared" si="43"/>
        <v>0.57999999999999996</v>
      </c>
      <c r="AC175" s="129">
        <f t="shared" si="43"/>
        <v>0.57999999999999996</v>
      </c>
      <c r="AD175" s="129">
        <f t="shared" si="43"/>
        <v>0.57999999999999996</v>
      </c>
      <c r="AE175" s="129">
        <f t="shared" si="43"/>
        <v>0.57999999999999996</v>
      </c>
      <c r="AF175" s="129">
        <f t="shared" si="43"/>
        <v>0.57999999999999996</v>
      </c>
      <c r="AG175" s="171">
        <v>1.8</v>
      </c>
      <c r="AH175" s="51"/>
      <c r="AI175" s="52"/>
      <c r="AK175" s="53"/>
    </row>
    <row r="176" spans="1:37" x14ac:dyDescent="0.25">
      <c r="A176" s="118" t="s">
        <v>179</v>
      </c>
      <c r="B176" s="128">
        <v>0.8</v>
      </c>
      <c r="C176" s="129">
        <f t="shared" si="42"/>
        <v>0.8</v>
      </c>
      <c r="D176" s="129">
        <f t="shared" si="42"/>
        <v>0.8</v>
      </c>
      <c r="E176" s="129">
        <f t="shared" si="42"/>
        <v>0.8</v>
      </c>
      <c r="F176" s="129">
        <f t="shared" si="42"/>
        <v>0.8</v>
      </c>
      <c r="G176" s="129">
        <f t="shared" si="42"/>
        <v>0.8</v>
      </c>
      <c r="H176" s="129">
        <f t="shared" si="42"/>
        <v>0.8</v>
      </c>
      <c r="I176" s="129">
        <f t="shared" si="42"/>
        <v>0.8</v>
      </c>
      <c r="J176" s="129">
        <f t="shared" si="42"/>
        <v>0.8</v>
      </c>
      <c r="K176" s="129">
        <f t="shared" si="42"/>
        <v>0.8</v>
      </c>
      <c r="L176" s="129">
        <f t="shared" si="42"/>
        <v>0.8</v>
      </c>
      <c r="M176" s="129">
        <f t="shared" si="42"/>
        <v>0.8</v>
      </c>
      <c r="N176" s="129">
        <f t="shared" si="42"/>
        <v>0.8</v>
      </c>
      <c r="O176" s="129">
        <f t="shared" si="42"/>
        <v>0.8</v>
      </c>
      <c r="P176" s="129">
        <f t="shared" si="42"/>
        <v>0.8</v>
      </c>
      <c r="Q176" s="129">
        <f t="shared" si="42"/>
        <v>0.8</v>
      </c>
      <c r="R176" s="129">
        <f t="shared" si="42"/>
        <v>0.8</v>
      </c>
      <c r="S176" s="129">
        <f t="shared" si="43"/>
        <v>0.8</v>
      </c>
      <c r="T176" s="129">
        <f t="shared" si="43"/>
        <v>0.8</v>
      </c>
      <c r="U176" s="129">
        <f t="shared" si="43"/>
        <v>0.8</v>
      </c>
      <c r="V176" s="129">
        <f t="shared" si="43"/>
        <v>0.8</v>
      </c>
      <c r="W176" s="129">
        <f t="shared" si="43"/>
        <v>0.8</v>
      </c>
      <c r="X176" s="129">
        <f t="shared" si="43"/>
        <v>0.8</v>
      </c>
      <c r="Y176" s="129">
        <f t="shared" si="43"/>
        <v>0.8</v>
      </c>
      <c r="Z176" s="129">
        <f t="shared" si="43"/>
        <v>0.8</v>
      </c>
      <c r="AA176" s="129">
        <f t="shared" si="43"/>
        <v>0.8</v>
      </c>
      <c r="AB176" s="129">
        <f t="shared" si="43"/>
        <v>0.8</v>
      </c>
      <c r="AC176" s="129">
        <f t="shared" si="43"/>
        <v>0.8</v>
      </c>
      <c r="AD176" s="129">
        <f t="shared" si="43"/>
        <v>0.8</v>
      </c>
      <c r="AE176" s="129">
        <f t="shared" si="43"/>
        <v>0.8</v>
      </c>
      <c r="AF176" s="129">
        <f t="shared" si="43"/>
        <v>0.8</v>
      </c>
      <c r="AG176" s="171">
        <v>1.65</v>
      </c>
      <c r="AH176" s="51"/>
      <c r="AI176" s="52"/>
      <c r="AK176" s="53"/>
    </row>
    <row r="177" spans="1:37" x14ac:dyDescent="0.25">
      <c r="A177" s="118" t="s">
        <v>211</v>
      </c>
      <c r="B177" s="128">
        <v>0</v>
      </c>
      <c r="C177" s="129">
        <f t="shared" si="42"/>
        <v>0</v>
      </c>
      <c r="D177" s="129">
        <f t="shared" si="42"/>
        <v>0</v>
      </c>
      <c r="E177" s="129">
        <f t="shared" si="42"/>
        <v>0</v>
      </c>
      <c r="F177" s="129">
        <f t="shared" si="42"/>
        <v>0</v>
      </c>
      <c r="G177" s="129">
        <f t="shared" si="42"/>
        <v>0</v>
      </c>
      <c r="H177" s="129">
        <f t="shared" si="42"/>
        <v>0</v>
      </c>
      <c r="I177" s="129">
        <f t="shared" si="42"/>
        <v>0</v>
      </c>
      <c r="J177" s="129">
        <f t="shared" si="42"/>
        <v>0</v>
      </c>
      <c r="K177" s="129">
        <f t="shared" si="42"/>
        <v>0</v>
      </c>
      <c r="L177" s="129">
        <f t="shared" si="42"/>
        <v>0</v>
      </c>
      <c r="M177" s="129">
        <f t="shared" si="42"/>
        <v>0</v>
      </c>
      <c r="N177" s="129">
        <f t="shared" si="42"/>
        <v>0</v>
      </c>
      <c r="O177" s="129">
        <f t="shared" si="42"/>
        <v>0</v>
      </c>
      <c r="P177" s="129">
        <f t="shared" si="42"/>
        <v>0</v>
      </c>
      <c r="Q177" s="129">
        <f t="shared" si="42"/>
        <v>0</v>
      </c>
      <c r="R177" s="129">
        <f t="shared" si="42"/>
        <v>0</v>
      </c>
      <c r="S177" s="129">
        <f t="shared" si="43"/>
        <v>0</v>
      </c>
      <c r="T177" s="129">
        <f t="shared" si="43"/>
        <v>0</v>
      </c>
      <c r="U177" s="129">
        <f t="shared" si="43"/>
        <v>0</v>
      </c>
      <c r="V177" s="129">
        <f t="shared" si="43"/>
        <v>0</v>
      </c>
      <c r="W177" s="129">
        <f t="shared" si="43"/>
        <v>0</v>
      </c>
      <c r="X177" s="129">
        <f t="shared" si="43"/>
        <v>0</v>
      </c>
      <c r="Y177" s="129">
        <f t="shared" si="43"/>
        <v>0</v>
      </c>
      <c r="Z177" s="129">
        <f t="shared" si="43"/>
        <v>0</v>
      </c>
      <c r="AA177" s="129">
        <f t="shared" si="43"/>
        <v>0</v>
      </c>
      <c r="AB177" s="129">
        <f t="shared" si="43"/>
        <v>0</v>
      </c>
      <c r="AC177" s="129">
        <f t="shared" si="43"/>
        <v>0</v>
      </c>
      <c r="AD177" s="129">
        <f t="shared" si="43"/>
        <v>0</v>
      </c>
      <c r="AE177" s="129">
        <f t="shared" si="43"/>
        <v>0</v>
      </c>
      <c r="AF177" s="129">
        <f t="shared" si="43"/>
        <v>0</v>
      </c>
      <c r="AG177" s="171">
        <v>1.5</v>
      </c>
      <c r="AH177" s="51"/>
      <c r="AI177" s="52"/>
      <c r="AK177" s="53"/>
    </row>
    <row r="178" spans="1:37" x14ac:dyDescent="0.25">
      <c r="A178" s="118" t="s">
        <v>180</v>
      </c>
      <c r="B178" s="128">
        <v>0.6</v>
      </c>
      <c r="C178" s="129">
        <f t="shared" si="42"/>
        <v>0.6</v>
      </c>
      <c r="D178" s="129">
        <f t="shared" si="42"/>
        <v>0.6</v>
      </c>
      <c r="E178" s="129">
        <f t="shared" si="42"/>
        <v>0.6</v>
      </c>
      <c r="F178" s="129">
        <f t="shared" si="42"/>
        <v>0.6</v>
      </c>
      <c r="G178" s="129">
        <f t="shared" si="42"/>
        <v>0.6</v>
      </c>
      <c r="H178" s="129">
        <f t="shared" si="42"/>
        <v>0.6</v>
      </c>
      <c r="I178" s="129">
        <f t="shared" si="42"/>
        <v>0.6</v>
      </c>
      <c r="J178" s="129">
        <f t="shared" si="42"/>
        <v>0.6</v>
      </c>
      <c r="K178" s="129">
        <f t="shared" si="42"/>
        <v>0.6</v>
      </c>
      <c r="L178" s="129">
        <f t="shared" si="42"/>
        <v>0.6</v>
      </c>
      <c r="M178" s="129">
        <f t="shared" si="42"/>
        <v>0.6</v>
      </c>
      <c r="N178" s="129">
        <f t="shared" si="42"/>
        <v>0.6</v>
      </c>
      <c r="O178" s="129">
        <f t="shared" si="42"/>
        <v>0.6</v>
      </c>
      <c r="P178" s="129">
        <f t="shared" si="42"/>
        <v>0.6</v>
      </c>
      <c r="Q178" s="129">
        <f t="shared" si="42"/>
        <v>0.6</v>
      </c>
      <c r="R178" s="129">
        <f t="shared" si="42"/>
        <v>0.6</v>
      </c>
      <c r="S178" s="129">
        <f t="shared" si="43"/>
        <v>0.6</v>
      </c>
      <c r="T178" s="129">
        <f t="shared" si="43"/>
        <v>0.6</v>
      </c>
      <c r="U178" s="129">
        <f t="shared" si="43"/>
        <v>0.6</v>
      </c>
      <c r="V178" s="129">
        <f t="shared" si="43"/>
        <v>0.6</v>
      </c>
      <c r="W178" s="129">
        <f t="shared" si="43"/>
        <v>0.6</v>
      </c>
      <c r="X178" s="129">
        <f t="shared" si="43"/>
        <v>0.6</v>
      </c>
      <c r="Y178" s="129">
        <f t="shared" si="43"/>
        <v>0.6</v>
      </c>
      <c r="Z178" s="129">
        <f t="shared" si="43"/>
        <v>0.6</v>
      </c>
      <c r="AA178" s="129">
        <f t="shared" si="43"/>
        <v>0.6</v>
      </c>
      <c r="AB178" s="129">
        <f t="shared" si="43"/>
        <v>0.6</v>
      </c>
      <c r="AC178" s="129">
        <f t="shared" si="43"/>
        <v>0.6</v>
      </c>
      <c r="AD178" s="129">
        <f t="shared" si="43"/>
        <v>0.6</v>
      </c>
      <c r="AE178" s="129">
        <f t="shared" si="43"/>
        <v>0.6</v>
      </c>
      <c r="AF178" s="129">
        <f t="shared" si="43"/>
        <v>0.6</v>
      </c>
      <c r="AG178" s="171">
        <v>0.998</v>
      </c>
      <c r="AH178" s="51"/>
      <c r="AI178" s="52"/>
      <c r="AK178" s="53"/>
    </row>
    <row r="179" spans="1:37" x14ac:dyDescent="0.25">
      <c r="A179" s="118" t="s">
        <v>181</v>
      </c>
      <c r="B179" s="128">
        <v>0.6</v>
      </c>
      <c r="C179" s="129">
        <f t="shared" si="42"/>
        <v>0.6</v>
      </c>
      <c r="D179" s="129">
        <f t="shared" si="42"/>
        <v>0.6</v>
      </c>
      <c r="E179" s="129">
        <f t="shared" si="42"/>
        <v>0.6</v>
      </c>
      <c r="F179" s="129">
        <f t="shared" si="42"/>
        <v>0.6</v>
      </c>
      <c r="G179" s="129">
        <f t="shared" si="42"/>
        <v>0.6</v>
      </c>
      <c r="H179" s="129">
        <f t="shared" si="42"/>
        <v>0.6</v>
      </c>
      <c r="I179" s="129">
        <f t="shared" si="42"/>
        <v>0.6</v>
      </c>
      <c r="J179" s="129">
        <f t="shared" si="42"/>
        <v>0.6</v>
      </c>
      <c r="K179" s="129">
        <f t="shared" si="42"/>
        <v>0.6</v>
      </c>
      <c r="L179" s="129">
        <f t="shared" si="42"/>
        <v>0.6</v>
      </c>
      <c r="M179" s="129">
        <f t="shared" si="42"/>
        <v>0.6</v>
      </c>
      <c r="N179" s="129">
        <f t="shared" si="42"/>
        <v>0.6</v>
      </c>
      <c r="O179" s="129">
        <f t="shared" si="42"/>
        <v>0.6</v>
      </c>
      <c r="P179" s="129">
        <f t="shared" si="42"/>
        <v>0.6</v>
      </c>
      <c r="Q179" s="129">
        <f t="shared" si="42"/>
        <v>0.6</v>
      </c>
      <c r="R179" s="129">
        <f t="shared" si="42"/>
        <v>0.6</v>
      </c>
      <c r="S179" s="129">
        <f t="shared" si="43"/>
        <v>0.6</v>
      </c>
      <c r="T179" s="129">
        <f t="shared" si="43"/>
        <v>0.6</v>
      </c>
      <c r="U179" s="129">
        <f t="shared" si="43"/>
        <v>0.6</v>
      </c>
      <c r="V179" s="129">
        <f t="shared" si="43"/>
        <v>0.6</v>
      </c>
      <c r="W179" s="129">
        <f t="shared" si="43"/>
        <v>0.6</v>
      </c>
      <c r="X179" s="129">
        <f t="shared" si="43"/>
        <v>0.6</v>
      </c>
      <c r="Y179" s="129">
        <f t="shared" si="43"/>
        <v>0.6</v>
      </c>
      <c r="Z179" s="129">
        <f t="shared" si="43"/>
        <v>0.6</v>
      </c>
      <c r="AA179" s="129">
        <f t="shared" si="43"/>
        <v>0.6</v>
      </c>
      <c r="AB179" s="129">
        <f t="shared" si="43"/>
        <v>0.6</v>
      </c>
      <c r="AC179" s="129">
        <f t="shared" si="43"/>
        <v>0.6</v>
      </c>
      <c r="AD179" s="129">
        <f t="shared" si="43"/>
        <v>0.6</v>
      </c>
      <c r="AE179" s="129">
        <f t="shared" si="43"/>
        <v>0.6</v>
      </c>
      <c r="AF179" s="129">
        <f t="shared" si="43"/>
        <v>0.6</v>
      </c>
      <c r="AG179" s="171">
        <v>0.997</v>
      </c>
      <c r="AH179" s="51"/>
      <c r="AI179" s="52"/>
      <c r="AK179" s="53"/>
    </row>
    <row r="180" spans="1:37" x14ac:dyDescent="0.25">
      <c r="A180" s="118" t="s">
        <v>182</v>
      </c>
      <c r="B180" s="128">
        <v>0.35</v>
      </c>
      <c r="C180" s="129">
        <f t="shared" si="42"/>
        <v>0.35</v>
      </c>
      <c r="D180" s="129">
        <f t="shared" si="42"/>
        <v>0.35</v>
      </c>
      <c r="E180" s="129">
        <f t="shared" si="42"/>
        <v>0.35</v>
      </c>
      <c r="F180" s="129">
        <f t="shared" si="42"/>
        <v>0.35</v>
      </c>
      <c r="G180" s="129">
        <f t="shared" si="42"/>
        <v>0.35</v>
      </c>
      <c r="H180" s="129">
        <f t="shared" si="42"/>
        <v>0.35</v>
      </c>
      <c r="I180" s="129">
        <f t="shared" si="42"/>
        <v>0.35</v>
      </c>
      <c r="J180" s="129">
        <f t="shared" si="42"/>
        <v>0.35</v>
      </c>
      <c r="K180" s="129">
        <f t="shared" si="42"/>
        <v>0.35</v>
      </c>
      <c r="L180" s="129">
        <f t="shared" si="42"/>
        <v>0.35</v>
      </c>
      <c r="M180" s="129">
        <f t="shared" si="42"/>
        <v>0.35</v>
      </c>
      <c r="N180" s="129">
        <f t="shared" si="42"/>
        <v>0.35</v>
      </c>
      <c r="O180" s="129">
        <f t="shared" si="42"/>
        <v>0.35</v>
      </c>
      <c r="P180" s="129">
        <f t="shared" si="42"/>
        <v>0.35</v>
      </c>
      <c r="Q180" s="129">
        <f t="shared" si="42"/>
        <v>0.35</v>
      </c>
      <c r="R180" s="129">
        <f t="shared" si="42"/>
        <v>0.35</v>
      </c>
      <c r="S180" s="129">
        <f t="shared" si="43"/>
        <v>0.35</v>
      </c>
      <c r="T180" s="129">
        <f t="shared" si="43"/>
        <v>0.35</v>
      </c>
      <c r="U180" s="129">
        <f t="shared" si="43"/>
        <v>0.35</v>
      </c>
      <c r="V180" s="129">
        <f t="shared" si="43"/>
        <v>0.35</v>
      </c>
      <c r="W180" s="129">
        <f t="shared" si="43"/>
        <v>0.35</v>
      </c>
      <c r="X180" s="129">
        <f t="shared" si="43"/>
        <v>0.35</v>
      </c>
      <c r="Y180" s="129">
        <f t="shared" si="43"/>
        <v>0.35</v>
      </c>
      <c r="Z180" s="129">
        <f t="shared" si="43"/>
        <v>0.35</v>
      </c>
      <c r="AA180" s="129">
        <f t="shared" si="43"/>
        <v>0.35</v>
      </c>
      <c r="AB180" s="129">
        <f t="shared" si="43"/>
        <v>0.35</v>
      </c>
      <c r="AC180" s="129">
        <f t="shared" si="43"/>
        <v>0.35</v>
      </c>
      <c r="AD180" s="129">
        <f t="shared" si="43"/>
        <v>0.35</v>
      </c>
      <c r="AE180" s="129">
        <f t="shared" si="43"/>
        <v>0.35</v>
      </c>
      <c r="AF180" s="129">
        <f t="shared" si="43"/>
        <v>0.35</v>
      </c>
      <c r="AG180" s="171">
        <v>0.997</v>
      </c>
      <c r="AH180" s="51"/>
      <c r="AI180" s="52"/>
      <c r="AK180" s="53"/>
    </row>
    <row r="181" spans="1:37" x14ac:dyDescent="0.25">
      <c r="A181" s="118" t="s">
        <v>183</v>
      </c>
      <c r="B181" s="128">
        <v>0.28999999999999998</v>
      </c>
      <c r="C181" s="129">
        <f t="shared" si="42"/>
        <v>0.28999999999999998</v>
      </c>
      <c r="D181" s="129">
        <f t="shared" si="42"/>
        <v>0.28999999999999998</v>
      </c>
      <c r="E181" s="129">
        <f t="shared" si="42"/>
        <v>0.28999999999999998</v>
      </c>
      <c r="F181" s="129">
        <f t="shared" si="42"/>
        <v>0.28999999999999998</v>
      </c>
      <c r="G181" s="129">
        <f t="shared" si="42"/>
        <v>0.28999999999999998</v>
      </c>
      <c r="H181" s="129">
        <f t="shared" si="42"/>
        <v>0.28999999999999998</v>
      </c>
      <c r="I181" s="129">
        <f t="shared" si="42"/>
        <v>0.28999999999999998</v>
      </c>
      <c r="J181" s="129">
        <f t="shared" si="42"/>
        <v>0.28999999999999998</v>
      </c>
      <c r="K181" s="129">
        <f t="shared" si="42"/>
        <v>0.28999999999999998</v>
      </c>
      <c r="L181" s="129">
        <f t="shared" si="42"/>
        <v>0.28999999999999998</v>
      </c>
      <c r="M181" s="129">
        <f t="shared" si="42"/>
        <v>0.28999999999999998</v>
      </c>
      <c r="N181" s="129">
        <f t="shared" si="42"/>
        <v>0.28999999999999998</v>
      </c>
      <c r="O181" s="129">
        <f t="shared" si="42"/>
        <v>0.28999999999999998</v>
      </c>
      <c r="P181" s="129">
        <f t="shared" si="42"/>
        <v>0.28999999999999998</v>
      </c>
      <c r="Q181" s="129">
        <f t="shared" si="42"/>
        <v>0.28999999999999998</v>
      </c>
      <c r="R181" s="129">
        <f t="shared" si="42"/>
        <v>0.28999999999999998</v>
      </c>
      <c r="S181" s="129">
        <f t="shared" si="43"/>
        <v>0.28999999999999998</v>
      </c>
      <c r="T181" s="129">
        <f t="shared" si="43"/>
        <v>0.28999999999999998</v>
      </c>
      <c r="U181" s="129">
        <f t="shared" si="43"/>
        <v>0.28999999999999998</v>
      </c>
      <c r="V181" s="129">
        <f t="shared" si="43"/>
        <v>0.28999999999999998</v>
      </c>
      <c r="W181" s="129">
        <f t="shared" si="43"/>
        <v>0.28999999999999998</v>
      </c>
      <c r="X181" s="129">
        <f t="shared" si="43"/>
        <v>0.28999999999999998</v>
      </c>
      <c r="Y181" s="129">
        <f t="shared" si="43"/>
        <v>0.28999999999999998</v>
      </c>
      <c r="Z181" s="129">
        <f t="shared" si="43"/>
        <v>0.28999999999999998</v>
      </c>
      <c r="AA181" s="129">
        <f t="shared" si="43"/>
        <v>0.28999999999999998</v>
      </c>
      <c r="AB181" s="129">
        <f t="shared" si="43"/>
        <v>0.28999999999999998</v>
      </c>
      <c r="AC181" s="129">
        <f t="shared" si="43"/>
        <v>0.28999999999999998</v>
      </c>
      <c r="AD181" s="129">
        <f t="shared" si="43"/>
        <v>0.28999999999999998</v>
      </c>
      <c r="AE181" s="129">
        <f t="shared" si="43"/>
        <v>0.28999999999999998</v>
      </c>
      <c r="AF181" s="129">
        <f t="shared" si="43"/>
        <v>0.28999999999999998</v>
      </c>
      <c r="AG181" s="171">
        <v>0.996</v>
      </c>
      <c r="AH181" s="51"/>
      <c r="AI181" s="52"/>
      <c r="AK181" s="53"/>
    </row>
    <row r="182" spans="1:37" x14ac:dyDescent="0.25">
      <c r="A182" s="118" t="s">
        <v>184</v>
      </c>
      <c r="B182" s="128">
        <v>0.06</v>
      </c>
      <c r="C182" s="129">
        <f t="shared" si="42"/>
        <v>0.06</v>
      </c>
      <c r="D182" s="129">
        <f t="shared" si="42"/>
        <v>0.06</v>
      </c>
      <c r="E182" s="129">
        <f t="shared" si="42"/>
        <v>0.06</v>
      </c>
      <c r="F182" s="129">
        <f t="shared" si="42"/>
        <v>0.06</v>
      </c>
      <c r="G182" s="129">
        <f t="shared" si="42"/>
        <v>0.06</v>
      </c>
      <c r="H182" s="129">
        <f t="shared" si="42"/>
        <v>0.06</v>
      </c>
      <c r="I182" s="129">
        <f t="shared" si="42"/>
        <v>0.06</v>
      </c>
      <c r="J182" s="129">
        <f t="shared" si="42"/>
        <v>0.06</v>
      </c>
      <c r="K182" s="129">
        <f t="shared" si="42"/>
        <v>0.06</v>
      </c>
      <c r="L182" s="129">
        <f t="shared" si="42"/>
        <v>0.06</v>
      </c>
      <c r="M182" s="129">
        <f t="shared" si="42"/>
        <v>0.06</v>
      </c>
      <c r="N182" s="129">
        <f t="shared" si="42"/>
        <v>0.06</v>
      </c>
      <c r="O182" s="129">
        <f t="shared" si="42"/>
        <v>0.06</v>
      </c>
      <c r="P182" s="129">
        <f t="shared" si="42"/>
        <v>0.06</v>
      </c>
      <c r="Q182" s="129">
        <f t="shared" si="42"/>
        <v>0.06</v>
      </c>
      <c r="R182" s="129">
        <f t="shared" si="42"/>
        <v>0.06</v>
      </c>
      <c r="S182" s="129">
        <f t="shared" si="43"/>
        <v>0.06</v>
      </c>
      <c r="T182" s="129">
        <f t="shared" si="43"/>
        <v>0.06</v>
      </c>
      <c r="U182" s="129">
        <f t="shared" si="43"/>
        <v>0.06</v>
      </c>
      <c r="V182" s="129">
        <f t="shared" si="43"/>
        <v>0.06</v>
      </c>
      <c r="W182" s="129">
        <f t="shared" si="43"/>
        <v>0.06</v>
      </c>
      <c r="X182" s="129">
        <f t="shared" si="43"/>
        <v>0.06</v>
      </c>
      <c r="Y182" s="129">
        <f t="shared" si="43"/>
        <v>0.06</v>
      </c>
      <c r="Z182" s="129">
        <f t="shared" si="43"/>
        <v>0.06</v>
      </c>
      <c r="AA182" s="129">
        <f t="shared" si="43"/>
        <v>0.06</v>
      </c>
      <c r="AB182" s="129">
        <f t="shared" si="43"/>
        <v>0.06</v>
      </c>
      <c r="AC182" s="129">
        <f t="shared" si="43"/>
        <v>0.06</v>
      </c>
      <c r="AD182" s="129">
        <f t="shared" si="43"/>
        <v>0.06</v>
      </c>
      <c r="AE182" s="129">
        <f t="shared" si="43"/>
        <v>0.06</v>
      </c>
      <c r="AF182" s="129">
        <f t="shared" si="43"/>
        <v>0.06</v>
      </c>
      <c r="AG182" s="171">
        <v>0.996</v>
      </c>
      <c r="AH182" s="51"/>
      <c r="AI182" s="52"/>
      <c r="AK182" s="53"/>
    </row>
    <row r="183" spans="1:37" x14ac:dyDescent="0.25">
      <c r="A183" s="118" t="s">
        <v>185</v>
      </c>
      <c r="B183" s="128">
        <v>0.11</v>
      </c>
      <c r="C183" s="129">
        <f t="shared" si="42"/>
        <v>0.11</v>
      </c>
      <c r="D183" s="129">
        <f t="shared" si="42"/>
        <v>0.11</v>
      </c>
      <c r="E183" s="129">
        <f t="shared" si="42"/>
        <v>0.11</v>
      </c>
      <c r="F183" s="129">
        <f t="shared" si="42"/>
        <v>0.11</v>
      </c>
      <c r="G183" s="129">
        <f t="shared" si="42"/>
        <v>0.11</v>
      </c>
      <c r="H183" s="129">
        <f t="shared" si="42"/>
        <v>0.11</v>
      </c>
      <c r="I183" s="129">
        <f t="shared" si="42"/>
        <v>0.11</v>
      </c>
      <c r="J183" s="129">
        <f t="shared" si="42"/>
        <v>0.11</v>
      </c>
      <c r="K183" s="129">
        <f t="shared" si="42"/>
        <v>0.11</v>
      </c>
      <c r="L183" s="129">
        <f t="shared" si="42"/>
        <v>0.11</v>
      </c>
      <c r="M183" s="129">
        <f t="shared" si="42"/>
        <v>0.11</v>
      </c>
      <c r="N183" s="129">
        <f t="shared" si="42"/>
        <v>0.11</v>
      </c>
      <c r="O183" s="129">
        <f t="shared" si="42"/>
        <v>0.11</v>
      </c>
      <c r="P183" s="129">
        <f t="shared" si="42"/>
        <v>0.11</v>
      </c>
      <c r="Q183" s="129">
        <f t="shared" si="42"/>
        <v>0.11</v>
      </c>
      <c r="R183" s="129">
        <f t="shared" si="42"/>
        <v>0.11</v>
      </c>
      <c r="S183" s="129">
        <f t="shared" si="43"/>
        <v>0.11</v>
      </c>
      <c r="T183" s="129">
        <f t="shared" si="43"/>
        <v>0.11</v>
      </c>
      <c r="U183" s="129">
        <f t="shared" si="43"/>
        <v>0.11</v>
      </c>
      <c r="V183" s="129">
        <f t="shared" si="43"/>
        <v>0.11</v>
      </c>
      <c r="W183" s="129">
        <f t="shared" si="43"/>
        <v>0.11</v>
      </c>
      <c r="X183" s="129">
        <f t="shared" si="43"/>
        <v>0.11</v>
      </c>
      <c r="Y183" s="129">
        <f t="shared" si="43"/>
        <v>0.11</v>
      </c>
      <c r="Z183" s="129">
        <f t="shared" si="43"/>
        <v>0.11</v>
      </c>
      <c r="AA183" s="129">
        <f t="shared" si="43"/>
        <v>0.11</v>
      </c>
      <c r="AB183" s="129">
        <f t="shared" si="43"/>
        <v>0.11</v>
      </c>
      <c r="AC183" s="129">
        <f t="shared" si="43"/>
        <v>0.11</v>
      </c>
      <c r="AD183" s="129">
        <f t="shared" si="43"/>
        <v>0.11</v>
      </c>
      <c r="AE183" s="129">
        <f t="shared" si="43"/>
        <v>0.11</v>
      </c>
      <c r="AF183" s="129">
        <f t="shared" si="43"/>
        <v>0.11</v>
      </c>
      <c r="AG183" s="171">
        <v>0.996</v>
      </c>
      <c r="AH183" s="51"/>
      <c r="AI183" s="52"/>
      <c r="AK183" s="53"/>
    </row>
    <row r="184" spans="1:37" x14ac:dyDescent="0.25">
      <c r="A184" s="118" t="s">
        <v>186</v>
      </c>
      <c r="B184" s="128">
        <v>0.1</v>
      </c>
      <c r="C184" s="129">
        <f t="shared" si="42"/>
        <v>0.1</v>
      </c>
      <c r="D184" s="129">
        <f t="shared" si="42"/>
        <v>0.1</v>
      </c>
      <c r="E184" s="129">
        <f t="shared" si="42"/>
        <v>0.1</v>
      </c>
      <c r="F184" s="129">
        <f t="shared" si="42"/>
        <v>0.1</v>
      </c>
      <c r="G184" s="129">
        <f t="shared" si="42"/>
        <v>0.1</v>
      </c>
      <c r="H184" s="129">
        <f t="shared" si="42"/>
        <v>0.1</v>
      </c>
      <c r="I184" s="129">
        <f t="shared" si="42"/>
        <v>0.1</v>
      </c>
      <c r="J184" s="129">
        <f t="shared" si="42"/>
        <v>0.1</v>
      </c>
      <c r="K184" s="129">
        <f t="shared" si="42"/>
        <v>0.1</v>
      </c>
      <c r="L184" s="129">
        <f t="shared" si="42"/>
        <v>0.1</v>
      </c>
      <c r="M184" s="129">
        <f t="shared" si="42"/>
        <v>0.1</v>
      </c>
      <c r="N184" s="129">
        <f t="shared" si="42"/>
        <v>0.1</v>
      </c>
      <c r="O184" s="129">
        <f t="shared" si="42"/>
        <v>0.1</v>
      </c>
      <c r="P184" s="129">
        <f t="shared" si="42"/>
        <v>0.1</v>
      </c>
      <c r="Q184" s="129">
        <f t="shared" si="42"/>
        <v>0.1</v>
      </c>
      <c r="R184" s="129">
        <f t="shared" si="43"/>
        <v>0.1</v>
      </c>
      <c r="S184" s="129">
        <f t="shared" si="43"/>
        <v>0.1</v>
      </c>
      <c r="T184" s="129">
        <f t="shared" si="43"/>
        <v>0.1</v>
      </c>
      <c r="U184" s="129">
        <f t="shared" si="43"/>
        <v>0.1</v>
      </c>
      <c r="V184" s="129">
        <f t="shared" si="43"/>
        <v>0.1</v>
      </c>
      <c r="W184" s="129">
        <f t="shared" si="43"/>
        <v>0.1</v>
      </c>
      <c r="X184" s="129">
        <f t="shared" si="43"/>
        <v>0.1</v>
      </c>
      <c r="Y184" s="129">
        <f t="shared" si="43"/>
        <v>0.1</v>
      </c>
      <c r="Z184" s="129">
        <f t="shared" si="43"/>
        <v>0.1</v>
      </c>
      <c r="AA184" s="129">
        <f t="shared" si="43"/>
        <v>0.1</v>
      </c>
      <c r="AB184" s="129">
        <f t="shared" si="43"/>
        <v>0.1</v>
      </c>
      <c r="AC184" s="129">
        <f t="shared" si="43"/>
        <v>0.1</v>
      </c>
      <c r="AD184" s="129">
        <f t="shared" si="43"/>
        <v>0.1</v>
      </c>
      <c r="AE184" s="129">
        <f t="shared" si="43"/>
        <v>0.1</v>
      </c>
      <c r="AF184" s="129">
        <f t="shared" si="43"/>
        <v>0.1</v>
      </c>
      <c r="AG184" s="171">
        <v>0.995</v>
      </c>
      <c r="AH184" s="51"/>
      <c r="AI184" s="52"/>
      <c r="AK184" s="53"/>
    </row>
    <row r="185" spans="1:37" x14ac:dyDescent="0.25">
      <c r="A185" s="118" t="s">
        <v>187</v>
      </c>
      <c r="B185" s="128">
        <v>0.09</v>
      </c>
      <c r="C185" s="129">
        <f t="shared" si="42"/>
        <v>0.09</v>
      </c>
      <c r="D185" s="129">
        <f t="shared" si="42"/>
        <v>0.09</v>
      </c>
      <c r="E185" s="129">
        <f t="shared" si="42"/>
        <v>0.09</v>
      </c>
      <c r="F185" s="129">
        <f t="shared" si="42"/>
        <v>0.09</v>
      </c>
      <c r="G185" s="129">
        <f t="shared" si="42"/>
        <v>0.09</v>
      </c>
      <c r="H185" s="129">
        <f t="shared" si="42"/>
        <v>0.09</v>
      </c>
      <c r="I185" s="129">
        <f t="shared" si="42"/>
        <v>0.09</v>
      </c>
      <c r="J185" s="129">
        <f t="shared" si="42"/>
        <v>0.09</v>
      </c>
      <c r="K185" s="129">
        <f t="shared" si="42"/>
        <v>0.09</v>
      </c>
      <c r="L185" s="129">
        <f t="shared" si="42"/>
        <v>0.09</v>
      </c>
      <c r="M185" s="129">
        <f t="shared" si="42"/>
        <v>0.09</v>
      </c>
      <c r="N185" s="129">
        <f t="shared" si="42"/>
        <v>0.09</v>
      </c>
      <c r="O185" s="129">
        <f t="shared" si="42"/>
        <v>0.09</v>
      </c>
      <c r="P185" s="129">
        <f t="shared" si="42"/>
        <v>0.09</v>
      </c>
      <c r="Q185" s="129">
        <f t="shared" si="42"/>
        <v>0.09</v>
      </c>
      <c r="R185" s="129">
        <f t="shared" si="43"/>
        <v>0.09</v>
      </c>
      <c r="S185" s="129">
        <f t="shared" si="43"/>
        <v>0.09</v>
      </c>
      <c r="T185" s="129">
        <f t="shared" si="43"/>
        <v>0.09</v>
      </c>
      <c r="U185" s="129">
        <f t="shared" si="43"/>
        <v>0.09</v>
      </c>
      <c r="V185" s="129">
        <f t="shared" si="43"/>
        <v>0.09</v>
      </c>
      <c r="W185" s="129">
        <f t="shared" si="43"/>
        <v>0.09</v>
      </c>
      <c r="X185" s="129">
        <f t="shared" si="43"/>
        <v>0.09</v>
      </c>
      <c r="Y185" s="129">
        <f t="shared" si="43"/>
        <v>0.09</v>
      </c>
      <c r="Z185" s="129">
        <f t="shared" si="43"/>
        <v>0.09</v>
      </c>
      <c r="AA185" s="129">
        <f t="shared" si="43"/>
        <v>0.09</v>
      </c>
      <c r="AB185" s="129">
        <f t="shared" si="43"/>
        <v>0.09</v>
      </c>
      <c r="AC185" s="129">
        <f t="shared" si="43"/>
        <v>0.09</v>
      </c>
      <c r="AD185" s="129">
        <f t="shared" si="43"/>
        <v>0.09</v>
      </c>
      <c r="AE185" s="129">
        <f t="shared" si="43"/>
        <v>0.09</v>
      </c>
      <c r="AF185" s="129">
        <f t="shared" si="43"/>
        <v>0.09</v>
      </c>
      <c r="AG185" s="171">
        <v>0.99299999999999999</v>
      </c>
      <c r="AH185" s="51"/>
      <c r="AI185" s="52"/>
      <c r="AK185" s="53"/>
    </row>
    <row r="186" spans="1:37" x14ac:dyDescent="0.25">
      <c r="A186" s="118" t="s">
        <v>188</v>
      </c>
      <c r="B186" s="50">
        <v>0.04</v>
      </c>
      <c r="C186" s="129">
        <f t="shared" si="42"/>
        <v>0.04</v>
      </c>
      <c r="D186" s="129">
        <f t="shared" si="42"/>
        <v>0.04</v>
      </c>
      <c r="E186" s="129">
        <f t="shared" si="42"/>
        <v>0.04</v>
      </c>
      <c r="F186" s="129">
        <f t="shared" si="42"/>
        <v>0.04</v>
      </c>
      <c r="G186" s="129">
        <f t="shared" si="42"/>
        <v>0.04</v>
      </c>
      <c r="H186" s="129">
        <f t="shared" si="42"/>
        <v>0.04</v>
      </c>
      <c r="I186" s="129">
        <f t="shared" si="42"/>
        <v>0.04</v>
      </c>
      <c r="J186" s="129">
        <f t="shared" si="42"/>
        <v>0.04</v>
      </c>
      <c r="K186" s="129">
        <f t="shared" si="42"/>
        <v>0.04</v>
      </c>
      <c r="L186" s="129">
        <f t="shared" si="42"/>
        <v>0.04</v>
      </c>
      <c r="M186" s="129">
        <f t="shared" si="42"/>
        <v>0.04</v>
      </c>
      <c r="N186" s="129">
        <f t="shared" si="42"/>
        <v>0.04</v>
      </c>
      <c r="O186" s="129">
        <f t="shared" si="42"/>
        <v>0.04</v>
      </c>
      <c r="P186" s="129">
        <f t="shared" si="42"/>
        <v>0.04</v>
      </c>
      <c r="Q186" s="129">
        <f t="shared" si="42"/>
        <v>0.04</v>
      </c>
      <c r="R186" s="129">
        <f t="shared" si="43"/>
        <v>0.04</v>
      </c>
      <c r="S186" s="129">
        <f t="shared" si="43"/>
        <v>0.04</v>
      </c>
      <c r="T186" s="129">
        <f t="shared" si="43"/>
        <v>0.04</v>
      </c>
      <c r="U186" s="129">
        <f t="shared" si="43"/>
        <v>0.04</v>
      </c>
      <c r="V186" s="129">
        <f t="shared" si="43"/>
        <v>0.04</v>
      </c>
      <c r="W186" s="129">
        <f t="shared" si="43"/>
        <v>0.04</v>
      </c>
      <c r="X186" s="129">
        <f t="shared" si="43"/>
        <v>0.04</v>
      </c>
      <c r="Y186" s="129">
        <f t="shared" si="43"/>
        <v>0.04</v>
      </c>
      <c r="Z186" s="129">
        <f t="shared" si="43"/>
        <v>0.04</v>
      </c>
      <c r="AA186" s="129">
        <f t="shared" si="43"/>
        <v>0.04</v>
      </c>
      <c r="AB186" s="129">
        <f t="shared" si="43"/>
        <v>0.04</v>
      </c>
      <c r="AC186" s="129">
        <f t="shared" si="43"/>
        <v>0.04</v>
      </c>
      <c r="AD186" s="129">
        <f t="shared" si="43"/>
        <v>0.04</v>
      </c>
      <c r="AE186" s="129">
        <f t="shared" si="43"/>
        <v>0.04</v>
      </c>
      <c r="AF186" s="129">
        <f t="shared" si="43"/>
        <v>0.04</v>
      </c>
      <c r="AG186" s="171">
        <v>0.99</v>
      </c>
      <c r="AH186" s="51"/>
      <c r="AI186" s="52"/>
      <c r="AK186" s="53"/>
    </row>
    <row r="187" spans="1:37" x14ac:dyDescent="0.25">
      <c r="A187" s="118" t="s">
        <v>189</v>
      </c>
      <c r="B187" s="50">
        <v>2.3E-2</v>
      </c>
      <c r="C187" s="129">
        <f>B187</f>
        <v>2.3E-2</v>
      </c>
      <c r="D187" s="129">
        <f t="shared" si="42"/>
        <v>2.3E-2</v>
      </c>
      <c r="E187" s="129">
        <f t="shared" si="42"/>
        <v>2.3E-2</v>
      </c>
      <c r="F187" s="129">
        <f t="shared" si="42"/>
        <v>2.3E-2</v>
      </c>
      <c r="G187" s="129">
        <f t="shared" si="42"/>
        <v>2.3E-2</v>
      </c>
      <c r="H187" s="129">
        <f t="shared" si="42"/>
        <v>2.3E-2</v>
      </c>
      <c r="I187" s="129">
        <f t="shared" si="42"/>
        <v>2.3E-2</v>
      </c>
      <c r="J187" s="129">
        <f t="shared" si="42"/>
        <v>2.3E-2</v>
      </c>
      <c r="K187" s="129">
        <f t="shared" si="42"/>
        <v>2.3E-2</v>
      </c>
      <c r="L187" s="129">
        <f t="shared" si="42"/>
        <v>2.3E-2</v>
      </c>
      <c r="M187" s="129">
        <f t="shared" si="42"/>
        <v>2.3E-2</v>
      </c>
      <c r="N187" s="129">
        <f t="shared" si="42"/>
        <v>2.3E-2</v>
      </c>
      <c r="O187" s="129">
        <f t="shared" si="42"/>
        <v>2.3E-2</v>
      </c>
      <c r="P187" s="129">
        <f t="shared" si="42"/>
        <v>2.3E-2</v>
      </c>
      <c r="Q187" s="129">
        <f t="shared" si="42"/>
        <v>2.3E-2</v>
      </c>
      <c r="R187" s="129">
        <f t="shared" si="43"/>
        <v>2.3E-2</v>
      </c>
      <c r="S187" s="129">
        <f t="shared" si="43"/>
        <v>2.3E-2</v>
      </c>
      <c r="T187" s="129">
        <f t="shared" si="43"/>
        <v>2.3E-2</v>
      </c>
      <c r="U187" s="129">
        <f t="shared" si="43"/>
        <v>2.3E-2</v>
      </c>
      <c r="V187" s="129">
        <f t="shared" si="43"/>
        <v>2.3E-2</v>
      </c>
      <c r="W187" s="129">
        <f t="shared" si="43"/>
        <v>2.3E-2</v>
      </c>
      <c r="X187" s="129">
        <f t="shared" si="43"/>
        <v>2.3E-2</v>
      </c>
      <c r="Y187" s="129">
        <f t="shared" si="43"/>
        <v>2.3E-2</v>
      </c>
      <c r="Z187" s="129">
        <f t="shared" si="43"/>
        <v>2.3E-2</v>
      </c>
      <c r="AA187" s="129">
        <f t="shared" si="43"/>
        <v>2.3E-2</v>
      </c>
      <c r="AB187" s="129">
        <f t="shared" si="43"/>
        <v>2.3E-2</v>
      </c>
      <c r="AC187" s="129">
        <f t="shared" si="43"/>
        <v>2.3E-2</v>
      </c>
      <c r="AD187" s="129">
        <f t="shared" si="43"/>
        <v>2.3E-2</v>
      </c>
      <c r="AE187" s="129">
        <f t="shared" si="43"/>
        <v>2.3E-2</v>
      </c>
      <c r="AF187" s="129">
        <f t="shared" si="43"/>
        <v>2.3E-2</v>
      </c>
      <c r="AG187" s="171">
        <v>0.97899999999999998</v>
      </c>
      <c r="AH187" s="51"/>
      <c r="AI187" s="52"/>
      <c r="AK187" s="53"/>
    </row>
    <row r="188" spans="1:37" ht="15.75" thickBot="1" x14ac:dyDescent="0.3">
      <c r="A188" s="130" t="s">
        <v>206</v>
      </c>
      <c r="B188" s="131">
        <f t="shared" ref="B188:AG188" si="44">SUM(B98:B187)</f>
        <v>194.70600000000002</v>
      </c>
      <c r="C188" s="131">
        <f t="shared" si="44"/>
        <v>194.70600000000002</v>
      </c>
      <c r="D188" s="131">
        <f t="shared" si="44"/>
        <v>194.70600000000002</v>
      </c>
      <c r="E188" s="131">
        <f t="shared" si="44"/>
        <v>194.70600000000002</v>
      </c>
      <c r="F188" s="131">
        <f t="shared" si="44"/>
        <v>194.70600000000002</v>
      </c>
      <c r="G188" s="131">
        <f t="shared" si="44"/>
        <v>194.70600000000002</v>
      </c>
      <c r="H188" s="131">
        <f t="shared" si="44"/>
        <v>194.70600000000002</v>
      </c>
      <c r="I188" s="131">
        <f t="shared" si="44"/>
        <v>192.10600000000005</v>
      </c>
      <c r="J188" s="131">
        <f t="shared" si="44"/>
        <v>192.10600000000005</v>
      </c>
      <c r="K188" s="131">
        <f t="shared" si="44"/>
        <v>192.10600000000005</v>
      </c>
      <c r="L188" s="131">
        <f t="shared" si="44"/>
        <v>192.10600000000005</v>
      </c>
      <c r="M188" s="131">
        <f t="shared" si="44"/>
        <v>192.10600000000005</v>
      </c>
      <c r="N188" s="131">
        <f t="shared" si="44"/>
        <v>192.10600000000005</v>
      </c>
      <c r="O188" s="131">
        <f t="shared" si="44"/>
        <v>192.10600000000005</v>
      </c>
      <c r="P188" s="131">
        <f t="shared" si="44"/>
        <v>192.10600000000005</v>
      </c>
      <c r="Q188" s="131">
        <f t="shared" si="44"/>
        <v>192.10600000000005</v>
      </c>
      <c r="R188" s="131">
        <f t="shared" si="44"/>
        <v>192.10600000000005</v>
      </c>
      <c r="S188" s="131">
        <f t="shared" si="44"/>
        <v>192.10600000000005</v>
      </c>
      <c r="T188" s="131">
        <f t="shared" si="44"/>
        <v>192.10600000000005</v>
      </c>
      <c r="U188" s="131">
        <f t="shared" si="44"/>
        <v>192.10600000000005</v>
      </c>
      <c r="V188" s="131">
        <f t="shared" si="44"/>
        <v>192.10600000000005</v>
      </c>
      <c r="W188" s="131">
        <f t="shared" si="44"/>
        <v>192.10600000000005</v>
      </c>
      <c r="X188" s="131">
        <f t="shared" si="44"/>
        <v>192.10600000000005</v>
      </c>
      <c r="Y188" s="131">
        <f t="shared" si="44"/>
        <v>192.10600000000005</v>
      </c>
      <c r="Z188" s="131">
        <f t="shared" si="44"/>
        <v>192.10600000000005</v>
      </c>
      <c r="AA188" s="131">
        <f t="shared" si="44"/>
        <v>192.10600000000005</v>
      </c>
      <c r="AB188" s="131">
        <f t="shared" si="44"/>
        <v>192.10600000000005</v>
      </c>
      <c r="AC188" s="131">
        <f t="shared" si="44"/>
        <v>192.10600000000005</v>
      </c>
      <c r="AD188" s="131">
        <f t="shared" si="44"/>
        <v>192.10600000000005</v>
      </c>
      <c r="AE188" s="131">
        <f t="shared" si="44"/>
        <v>192.10600000000005</v>
      </c>
      <c r="AF188" s="131">
        <f t="shared" si="44"/>
        <v>192.10600000000005</v>
      </c>
      <c r="AG188" s="132">
        <f t="shared" si="44"/>
        <v>412.72299999999984</v>
      </c>
      <c r="AH188" s="51"/>
      <c r="AI188" s="52"/>
      <c r="AK188" s="53"/>
    </row>
    <row r="189" spans="1:37" ht="15.75" thickBot="1" x14ac:dyDescent="0.3">
      <c r="A189" s="29" t="s">
        <v>32</v>
      </c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51"/>
      <c r="AI189" s="52"/>
      <c r="AK189" s="53"/>
    </row>
    <row r="190" spans="1:37" x14ac:dyDescent="0.25">
      <c r="A190" s="111" t="s">
        <v>63</v>
      </c>
      <c r="B190" s="133">
        <v>0.3</v>
      </c>
      <c r="C190" s="133">
        <f t="shared" ref="C190:R195" si="45">B190</f>
        <v>0.3</v>
      </c>
      <c r="D190" s="133">
        <f t="shared" si="45"/>
        <v>0.3</v>
      </c>
      <c r="E190" s="133">
        <f t="shared" si="45"/>
        <v>0.3</v>
      </c>
      <c r="F190" s="133">
        <f t="shared" si="45"/>
        <v>0.3</v>
      </c>
      <c r="G190" s="133">
        <f t="shared" si="45"/>
        <v>0.3</v>
      </c>
      <c r="H190" s="133">
        <f t="shared" si="45"/>
        <v>0.3</v>
      </c>
      <c r="I190" s="133">
        <f t="shared" si="45"/>
        <v>0.3</v>
      </c>
      <c r="J190" s="133">
        <f t="shared" si="45"/>
        <v>0.3</v>
      </c>
      <c r="K190" s="133">
        <f t="shared" si="45"/>
        <v>0.3</v>
      </c>
      <c r="L190" s="133">
        <f t="shared" si="45"/>
        <v>0.3</v>
      </c>
      <c r="M190" s="133">
        <f t="shared" si="45"/>
        <v>0.3</v>
      </c>
      <c r="N190" s="133">
        <f t="shared" si="45"/>
        <v>0.3</v>
      </c>
      <c r="O190" s="133">
        <f t="shared" si="45"/>
        <v>0.3</v>
      </c>
      <c r="P190" s="133">
        <f t="shared" si="45"/>
        <v>0.3</v>
      </c>
      <c r="Q190" s="133">
        <f t="shared" si="45"/>
        <v>0.3</v>
      </c>
      <c r="R190" s="133">
        <f t="shared" si="45"/>
        <v>0.3</v>
      </c>
      <c r="S190" s="133">
        <f t="shared" ref="S190:AF195" si="46">R190</f>
        <v>0.3</v>
      </c>
      <c r="T190" s="133">
        <f t="shared" si="46"/>
        <v>0.3</v>
      </c>
      <c r="U190" s="133">
        <f t="shared" si="46"/>
        <v>0.3</v>
      </c>
      <c r="V190" s="133">
        <f t="shared" si="46"/>
        <v>0.3</v>
      </c>
      <c r="W190" s="133">
        <f t="shared" si="46"/>
        <v>0.3</v>
      </c>
      <c r="X190" s="133">
        <f t="shared" si="46"/>
        <v>0.3</v>
      </c>
      <c r="Y190" s="133">
        <f t="shared" si="46"/>
        <v>0.3</v>
      </c>
      <c r="Z190" s="133">
        <f t="shared" si="46"/>
        <v>0.3</v>
      </c>
      <c r="AA190" s="133">
        <f t="shared" si="46"/>
        <v>0.3</v>
      </c>
      <c r="AB190" s="133">
        <f t="shared" si="46"/>
        <v>0.3</v>
      </c>
      <c r="AC190" s="133">
        <f t="shared" si="46"/>
        <v>0.3</v>
      </c>
      <c r="AD190" s="133">
        <f t="shared" si="46"/>
        <v>0.3</v>
      </c>
      <c r="AE190" s="133">
        <f t="shared" si="46"/>
        <v>0.3</v>
      </c>
      <c r="AF190" s="133">
        <f t="shared" si="46"/>
        <v>0.3</v>
      </c>
      <c r="AG190" s="134">
        <v>2.4</v>
      </c>
      <c r="AH190" s="51"/>
      <c r="AI190" s="52"/>
      <c r="AK190" s="53"/>
    </row>
    <row r="191" spans="1:37" x14ac:dyDescent="0.25">
      <c r="A191" s="116" t="s">
        <v>64</v>
      </c>
      <c r="B191" s="129">
        <v>0.4</v>
      </c>
      <c r="C191" s="129">
        <f t="shared" si="45"/>
        <v>0.4</v>
      </c>
      <c r="D191" s="129">
        <f t="shared" si="45"/>
        <v>0.4</v>
      </c>
      <c r="E191" s="129">
        <f t="shared" si="45"/>
        <v>0.4</v>
      </c>
      <c r="F191" s="129">
        <f t="shared" si="45"/>
        <v>0.4</v>
      </c>
      <c r="G191" s="129">
        <f t="shared" si="45"/>
        <v>0.4</v>
      </c>
      <c r="H191" s="129">
        <f t="shared" si="45"/>
        <v>0.4</v>
      </c>
      <c r="I191" s="129">
        <f t="shared" si="45"/>
        <v>0.4</v>
      </c>
      <c r="J191" s="129">
        <f t="shared" si="45"/>
        <v>0.4</v>
      </c>
      <c r="K191" s="129">
        <f t="shared" si="45"/>
        <v>0.4</v>
      </c>
      <c r="L191" s="129">
        <f t="shared" si="45"/>
        <v>0.4</v>
      </c>
      <c r="M191" s="129">
        <f t="shared" si="45"/>
        <v>0.4</v>
      </c>
      <c r="N191" s="129">
        <f t="shared" si="45"/>
        <v>0.4</v>
      </c>
      <c r="O191" s="129">
        <f t="shared" si="45"/>
        <v>0.4</v>
      </c>
      <c r="P191" s="129">
        <f t="shared" si="45"/>
        <v>0.4</v>
      </c>
      <c r="Q191" s="129">
        <f t="shared" si="45"/>
        <v>0.4</v>
      </c>
      <c r="R191" s="129">
        <f t="shared" si="45"/>
        <v>0.4</v>
      </c>
      <c r="S191" s="129">
        <f t="shared" si="46"/>
        <v>0.4</v>
      </c>
      <c r="T191" s="129">
        <f t="shared" si="46"/>
        <v>0.4</v>
      </c>
      <c r="U191" s="129">
        <f t="shared" si="46"/>
        <v>0.4</v>
      </c>
      <c r="V191" s="129">
        <f>U191</f>
        <v>0.4</v>
      </c>
      <c r="W191" s="129">
        <f>V191</f>
        <v>0.4</v>
      </c>
      <c r="X191" s="129">
        <f t="shared" si="46"/>
        <v>0.4</v>
      </c>
      <c r="Y191" s="129">
        <f t="shared" si="46"/>
        <v>0.4</v>
      </c>
      <c r="Z191" s="129">
        <f t="shared" si="46"/>
        <v>0.4</v>
      </c>
      <c r="AA191" s="129">
        <f t="shared" si="46"/>
        <v>0.4</v>
      </c>
      <c r="AB191" s="129">
        <f t="shared" si="46"/>
        <v>0.4</v>
      </c>
      <c r="AC191" s="129">
        <f t="shared" si="46"/>
        <v>0.4</v>
      </c>
      <c r="AD191" s="129">
        <f t="shared" si="46"/>
        <v>0.4</v>
      </c>
      <c r="AE191" s="129">
        <f t="shared" si="46"/>
        <v>0.4</v>
      </c>
      <c r="AF191" s="129">
        <f t="shared" si="46"/>
        <v>0.4</v>
      </c>
      <c r="AG191" s="135">
        <v>2</v>
      </c>
      <c r="AH191" s="51"/>
      <c r="AI191" s="52"/>
      <c r="AK191" s="53"/>
    </row>
    <row r="192" spans="1:37" x14ac:dyDescent="0.25">
      <c r="A192" s="116" t="s">
        <v>65</v>
      </c>
      <c r="B192" s="129">
        <v>1.5</v>
      </c>
      <c r="C192" s="129">
        <f t="shared" si="45"/>
        <v>1.5</v>
      </c>
      <c r="D192" s="129">
        <f t="shared" si="45"/>
        <v>1.5</v>
      </c>
      <c r="E192" s="129">
        <f t="shared" si="45"/>
        <v>1.5</v>
      </c>
      <c r="F192" s="129">
        <f t="shared" si="45"/>
        <v>1.5</v>
      </c>
      <c r="G192" s="129">
        <f t="shared" si="45"/>
        <v>1.5</v>
      </c>
      <c r="H192" s="129">
        <f t="shared" si="45"/>
        <v>1.5</v>
      </c>
      <c r="I192" s="129">
        <f t="shared" si="45"/>
        <v>1.5</v>
      </c>
      <c r="J192" s="129">
        <f t="shared" si="45"/>
        <v>1.5</v>
      </c>
      <c r="K192" s="129">
        <f t="shared" si="45"/>
        <v>1.5</v>
      </c>
      <c r="L192" s="129">
        <f t="shared" si="45"/>
        <v>1.5</v>
      </c>
      <c r="M192" s="129">
        <f t="shared" si="45"/>
        <v>1.5</v>
      </c>
      <c r="N192" s="129">
        <f t="shared" si="45"/>
        <v>1.5</v>
      </c>
      <c r="O192" s="129">
        <f t="shared" si="45"/>
        <v>1.5</v>
      </c>
      <c r="P192" s="129">
        <f t="shared" si="45"/>
        <v>1.5</v>
      </c>
      <c r="Q192" s="129">
        <f t="shared" si="45"/>
        <v>1.5</v>
      </c>
      <c r="R192" s="129">
        <f t="shared" si="45"/>
        <v>1.5</v>
      </c>
      <c r="S192" s="129">
        <f t="shared" si="46"/>
        <v>1.5</v>
      </c>
      <c r="T192" s="129">
        <f t="shared" si="46"/>
        <v>1.5</v>
      </c>
      <c r="U192" s="129">
        <f t="shared" si="46"/>
        <v>1.5</v>
      </c>
      <c r="V192" s="129">
        <f t="shared" si="46"/>
        <v>1.5</v>
      </c>
      <c r="W192" s="129">
        <f t="shared" si="46"/>
        <v>1.5</v>
      </c>
      <c r="X192" s="129">
        <f t="shared" si="46"/>
        <v>1.5</v>
      </c>
      <c r="Y192" s="129">
        <f t="shared" si="46"/>
        <v>1.5</v>
      </c>
      <c r="Z192" s="129">
        <f t="shared" si="46"/>
        <v>1.5</v>
      </c>
      <c r="AA192" s="129">
        <f t="shared" si="46"/>
        <v>1.5</v>
      </c>
      <c r="AB192" s="129">
        <f t="shared" si="46"/>
        <v>1.5</v>
      </c>
      <c r="AC192" s="129">
        <f t="shared" si="46"/>
        <v>1.5</v>
      </c>
      <c r="AD192" s="129">
        <f t="shared" si="46"/>
        <v>1.5</v>
      </c>
      <c r="AE192" s="129">
        <f t="shared" si="46"/>
        <v>1.5</v>
      </c>
      <c r="AF192" s="129">
        <f t="shared" si="46"/>
        <v>1.5</v>
      </c>
      <c r="AG192" s="135">
        <v>1.5</v>
      </c>
      <c r="AH192" s="51"/>
      <c r="AI192" s="52"/>
      <c r="AK192" s="53"/>
    </row>
    <row r="193" spans="1:37" x14ac:dyDescent="0.25">
      <c r="A193" s="116" t="s">
        <v>66</v>
      </c>
      <c r="B193" s="129">
        <v>0.3</v>
      </c>
      <c r="C193" s="129">
        <f t="shared" si="45"/>
        <v>0.3</v>
      </c>
      <c r="D193" s="129">
        <f t="shared" si="45"/>
        <v>0.3</v>
      </c>
      <c r="E193" s="129">
        <f t="shared" si="45"/>
        <v>0.3</v>
      </c>
      <c r="F193" s="129">
        <f t="shared" si="45"/>
        <v>0.3</v>
      </c>
      <c r="G193" s="129">
        <f t="shared" si="45"/>
        <v>0.3</v>
      </c>
      <c r="H193" s="129">
        <f t="shared" si="45"/>
        <v>0.3</v>
      </c>
      <c r="I193" s="129">
        <f t="shared" si="45"/>
        <v>0.3</v>
      </c>
      <c r="J193" s="129">
        <f t="shared" si="45"/>
        <v>0.3</v>
      </c>
      <c r="K193" s="129">
        <f t="shared" si="45"/>
        <v>0.3</v>
      </c>
      <c r="L193" s="129">
        <f t="shared" si="45"/>
        <v>0.3</v>
      </c>
      <c r="M193" s="129">
        <f t="shared" si="45"/>
        <v>0.3</v>
      </c>
      <c r="N193" s="129">
        <f t="shared" si="45"/>
        <v>0.3</v>
      </c>
      <c r="O193" s="129">
        <f t="shared" si="45"/>
        <v>0.3</v>
      </c>
      <c r="P193" s="129">
        <f t="shared" si="45"/>
        <v>0.3</v>
      </c>
      <c r="Q193" s="129">
        <f t="shared" si="45"/>
        <v>0.3</v>
      </c>
      <c r="R193" s="129">
        <f t="shared" si="45"/>
        <v>0.3</v>
      </c>
      <c r="S193" s="129">
        <f t="shared" si="46"/>
        <v>0.3</v>
      </c>
      <c r="T193" s="129">
        <f t="shared" si="46"/>
        <v>0.3</v>
      </c>
      <c r="U193" s="129">
        <f t="shared" si="46"/>
        <v>0.3</v>
      </c>
      <c r="V193" s="129">
        <f t="shared" si="46"/>
        <v>0.3</v>
      </c>
      <c r="W193" s="129">
        <f t="shared" si="46"/>
        <v>0.3</v>
      </c>
      <c r="X193" s="129">
        <f t="shared" si="46"/>
        <v>0.3</v>
      </c>
      <c r="Y193" s="129">
        <f t="shared" si="46"/>
        <v>0.3</v>
      </c>
      <c r="Z193" s="129">
        <f t="shared" si="46"/>
        <v>0.3</v>
      </c>
      <c r="AA193" s="129">
        <f t="shared" si="46"/>
        <v>0.3</v>
      </c>
      <c r="AB193" s="129">
        <f t="shared" si="46"/>
        <v>0.3</v>
      </c>
      <c r="AC193" s="129">
        <f t="shared" si="46"/>
        <v>0.3</v>
      </c>
      <c r="AD193" s="129">
        <f t="shared" si="46"/>
        <v>0.3</v>
      </c>
      <c r="AE193" s="129">
        <f t="shared" si="46"/>
        <v>0.3</v>
      </c>
      <c r="AF193" s="129">
        <f t="shared" si="46"/>
        <v>0.3</v>
      </c>
      <c r="AG193" s="135">
        <v>1</v>
      </c>
      <c r="AH193" s="51"/>
      <c r="AI193" s="52"/>
      <c r="AK193" s="53"/>
    </row>
    <row r="194" spans="1:37" x14ac:dyDescent="0.25">
      <c r="A194" s="116" t="s">
        <v>67</v>
      </c>
      <c r="B194" s="129">
        <v>0.4</v>
      </c>
      <c r="C194" s="129">
        <f t="shared" si="45"/>
        <v>0.4</v>
      </c>
      <c r="D194" s="129">
        <f t="shared" si="45"/>
        <v>0.4</v>
      </c>
      <c r="E194" s="129">
        <f t="shared" si="45"/>
        <v>0.4</v>
      </c>
      <c r="F194" s="129">
        <f t="shared" si="45"/>
        <v>0.4</v>
      </c>
      <c r="G194" s="129">
        <f t="shared" si="45"/>
        <v>0.4</v>
      </c>
      <c r="H194" s="129">
        <f t="shared" si="45"/>
        <v>0.4</v>
      </c>
      <c r="I194" s="129">
        <f t="shared" si="45"/>
        <v>0.4</v>
      </c>
      <c r="J194" s="129">
        <f t="shared" si="45"/>
        <v>0.4</v>
      </c>
      <c r="K194" s="129">
        <f t="shared" si="45"/>
        <v>0.4</v>
      </c>
      <c r="L194" s="129">
        <f t="shared" si="45"/>
        <v>0.4</v>
      </c>
      <c r="M194" s="129">
        <f t="shared" si="45"/>
        <v>0.4</v>
      </c>
      <c r="N194" s="129">
        <f t="shared" si="45"/>
        <v>0.4</v>
      </c>
      <c r="O194" s="129">
        <f t="shared" si="45"/>
        <v>0.4</v>
      </c>
      <c r="P194" s="129">
        <f t="shared" si="45"/>
        <v>0.4</v>
      </c>
      <c r="Q194" s="129">
        <f t="shared" si="45"/>
        <v>0.4</v>
      </c>
      <c r="R194" s="129">
        <f t="shared" si="45"/>
        <v>0.4</v>
      </c>
      <c r="S194" s="129">
        <f t="shared" si="46"/>
        <v>0.4</v>
      </c>
      <c r="T194" s="129">
        <f t="shared" si="46"/>
        <v>0.4</v>
      </c>
      <c r="U194" s="129">
        <f t="shared" si="46"/>
        <v>0.4</v>
      </c>
      <c r="V194" s="129">
        <f t="shared" si="46"/>
        <v>0.4</v>
      </c>
      <c r="W194" s="129">
        <f t="shared" si="46"/>
        <v>0.4</v>
      </c>
      <c r="X194" s="129">
        <f t="shared" si="46"/>
        <v>0.4</v>
      </c>
      <c r="Y194" s="129">
        <f t="shared" si="46"/>
        <v>0.4</v>
      </c>
      <c r="Z194" s="129">
        <f t="shared" si="46"/>
        <v>0.4</v>
      </c>
      <c r="AA194" s="129">
        <f t="shared" si="46"/>
        <v>0.4</v>
      </c>
      <c r="AB194" s="129">
        <f t="shared" si="46"/>
        <v>0.4</v>
      </c>
      <c r="AC194" s="129">
        <f t="shared" si="46"/>
        <v>0.4</v>
      </c>
      <c r="AD194" s="129">
        <f t="shared" si="46"/>
        <v>0.4</v>
      </c>
      <c r="AE194" s="129">
        <f t="shared" si="46"/>
        <v>0.4</v>
      </c>
      <c r="AF194" s="129">
        <f t="shared" si="46"/>
        <v>0.4</v>
      </c>
      <c r="AG194" s="135">
        <v>1</v>
      </c>
      <c r="AH194" s="51"/>
      <c r="AI194" s="52"/>
      <c r="AK194" s="53"/>
    </row>
    <row r="195" spans="1:37" ht="15.75" thickBot="1" x14ac:dyDescent="0.3">
      <c r="A195" s="118" t="s">
        <v>68</v>
      </c>
      <c r="B195" s="136">
        <v>0.64</v>
      </c>
      <c r="C195" s="136">
        <f t="shared" si="45"/>
        <v>0.64</v>
      </c>
      <c r="D195" s="136">
        <f t="shared" si="45"/>
        <v>0.64</v>
      </c>
      <c r="E195" s="136">
        <f t="shared" si="45"/>
        <v>0.64</v>
      </c>
      <c r="F195" s="136">
        <f t="shared" si="45"/>
        <v>0.64</v>
      </c>
      <c r="G195" s="136">
        <f t="shared" si="45"/>
        <v>0.64</v>
      </c>
      <c r="H195" s="136">
        <f t="shared" si="45"/>
        <v>0.64</v>
      </c>
      <c r="I195" s="136">
        <f t="shared" si="45"/>
        <v>0.64</v>
      </c>
      <c r="J195" s="136">
        <f t="shared" si="45"/>
        <v>0.64</v>
      </c>
      <c r="K195" s="136">
        <f t="shared" si="45"/>
        <v>0.64</v>
      </c>
      <c r="L195" s="136">
        <f t="shared" si="45"/>
        <v>0.64</v>
      </c>
      <c r="M195" s="136">
        <f t="shared" si="45"/>
        <v>0.64</v>
      </c>
      <c r="N195" s="136">
        <f t="shared" si="45"/>
        <v>0.64</v>
      </c>
      <c r="O195" s="136">
        <f t="shared" si="45"/>
        <v>0.64</v>
      </c>
      <c r="P195" s="136">
        <f t="shared" si="45"/>
        <v>0.64</v>
      </c>
      <c r="Q195" s="136">
        <f t="shared" si="45"/>
        <v>0.64</v>
      </c>
      <c r="R195" s="136">
        <f t="shared" si="45"/>
        <v>0.64</v>
      </c>
      <c r="S195" s="136">
        <f t="shared" si="46"/>
        <v>0.64</v>
      </c>
      <c r="T195" s="136">
        <f t="shared" si="46"/>
        <v>0.64</v>
      </c>
      <c r="U195" s="136">
        <f t="shared" si="46"/>
        <v>0.64</v>
      </c>
      <c r="V195" s="136">
        <f t="shared" si="46"/>
        <v>0.64</v>
      </c>
      <c r="W195" s="136">
        <f t="shared" si="46"/>
        <v>0.64</v>
      </c>
      <c r="X195" s="136">
        <f t="shared" si="46"/>
        <v>0.64</v>
      </c>
      <c r="Y195" s="136">
        <f t="shared" si="46"/>
        <v>0.64</v>
      </c>
      <c r="Z195" s="136">
        <f t="shared" si="46"/>
        <v>0.64</v>
      </c>
      <c r="AA195" s="136">
        <f t="shared" si="46"/>
        <v>0.64</v>
      </c>
      <c r="AB195" s="136">
        <f t="shared" si="46"/>
        <v>0.64</v>
      </c>
      <c r="AC195" s="136">
        <f t="shared" si="46"/>
        <v>0.64</v>
      </c>
      <c r="AD195" s="136">
        <f t="shared" si="46"/>
        <v>0.64</v>
      </c>
      <c r="AE195" s="136">
        <f t="shared" si="46"/>
        <v>0.64</v>
      </c>
      <c r="AF195" s="136">
        <f t="shared" si="46"/>
        <v>0.64</v>
      </c>
      <c r="AG195" s="137">
        <v>0.66</v>
      </c>
      <c r="AH195" s="51"/>
      <c r="AI195" s="52"/>
    </row>
    <row r="196" spans="1:37" ht="15.75" thickBot="1" x14ac:dyDescent="0.3">
      <c r="A196" s="138" t="s">
        <v>32</v>
      </c>
      <c r="B196" s="139">
        <f>SUM(B190:B195)</f>
        <v>3.54</v>
      </c>
      <c r="C196" s="139">
        <f t="shared" ref="C196:K196" si="47">SUM(C190:C195)</f>
        <v>3.54</v>
      </c>
      <c r="D196" s="139">
        <f t="shared" si="47"/>
        <v>3.54</v>
      </c>
      <c r="E196" s="139">
        <f t="shared" si="47"/>
        <v>3.54</v>
      </c>
      <c r="F196" s="139">
        <f t="shared" si="47"/>
        <v>3.54</v>
      </c>
      <c r="G196" s="139">
        <f t="shared" si="47"/>
        <v>3.54</v>
      </c>
      <c r="H196" s="139">
        <f t="shared" si="47"/>
        <v>3.54</v>
      </c>
      <c r="I196" s="139">
        <f t="shared" si="47"/>
        <v>3.54</v>
      </c>
      <c r="J196" s="139">
        <f t="shared" si="47"/>
        <v>3.54</v>
      </c>
      <c r="K196" s="139">
        <f t="shared" si="47"/>
        <v>3.54</v>
      </c>
      <c r="L196" s="139">
        <f>SUM(L190:L195)</f>
        <v>3.54</v>
      </c>
      <c r="M196" s="139">
        <f t="shared" ref="M196:R196" si="48">SUM(M190:M195)</f>
        <v>3.54</v>
      </c>
      <c r="N196" s="139">
        <f t="shared" si="48"/>
        <v>3.54</v>
      </c>
      <c r="O196" s="139">
        <f t="shared" si="48"/>
        <v>3.54</v>
      </c>
      <c r="P196" s="139">
        <f t="shared" si="48"/>
        <v>3.54</v>
      </c>
      <c r="Q196" s="139">
        <f t="shared" si="48"/>
        <v>3.54</v>
      </c>
      <c r="R196" s="139">
        <f t="shared" si="48"/>
        <v>3.54</v>
      </c>
      <c r="S196" s="139">
        <f>SUM(S190:S195)</f>
        <v>3.54</v>
      </c>
      <c r="T196" s="139">
        <f t="shared" ref="T196:AG196" si="49">SUM(T190:T195)</f>
        <v>3.54</v>
      </c>
      <c r="U196" s="139">
        <f t="shared" si="49"/>
        <v>3.54</v>
      </c>
      <c r="V196" s="139">
        <f t="shared" si="49"/>
        <v>3.54</v>
      </c>
      <c r="W196" s="139">
        <f t="shared" si="49"/>
        <v>3.54</v>
      </c>
      <c r="X196" s="139">
        <f t="shared" si="49"/>
        <v>3.54</v>
      </c>
      <c r="Y196" s="139">
        <f t="shared" si="49"/>
        <v>3.54</v>
      </c>
      <c r="Z196" s="139">
        <f t="shared" si="49"/>
        <v>3.54</v>
      </c>
      <c r="AA196" s="139">
        <f t="shared" si="49"/>
        <v>3.54</v>
      </c>
      <c r="AB196" s="139">
        <f t="shared" si="49"/>
        <v>3.54</v>
      </c>
      <c r="AC196" s="139">
        <f t="shared" si="49"/>
        <v>3.54</v>
      </c>
      <c r="AD196" s="139">
        <f t="shared" si="49"/>
        <v>3.54</v>
      </c>
      <c r="AE196" s="139">
        <f t="shared" si="49"/>
        <v>3.54</v>
      </c>
      <c r="AF196" s="139">
        <f t="shared" si="49"/>
        <v>3.54</v>
      </c>
      <c r="AG196" s="140">
        <f t="shared" si="49"/>
        <v>8.56</v>
      </c>
      <c r="AH196" s="51"/>
      <c r="AI196" s="52"/>
    </row>
    <row r="197" spans="1:37" ht="15.75" thickBot="1" x14ac:dyDescent="0.3"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105"/>
      <c r="AH197" s="45"/>
    </row>
    <row r="198" spans="1:37" x14ac:dyDescent="0.25">
      <c r="A198" s="90" t="s">
        <v>69</v>
      </c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  <c r="AB198" s="141"/>
      <c r="AC198" s="141"/>
      <c r="AD198" s="141"/>
      <c r="AE198" s="141"/>
      <c r="AF198" s="142"/>
      <c r="AG198" s="45"/>
      <c r="AH198" s="51"/>
      <c r="AI198" s="52"/>
    </row>
    <row r="199" spans="1:37" x14ac:dyDescent="0.25">
      <c r="A199" s="143" t="s">
        <v>70</v>
      </c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  <c r="AC199" s="144"/>
      <c r="AD199" s="144"/>
      <c r="AE199" s="144"/>
      <c r="AF199" s="145"/>
      <c r="AG199" s="146"/>
      <c r="AH199" s="51"/>
      <c r="AI199" s="52"/>
    </row>
    <row r="200" spans="1:37" x14ac:dyDescent="0.25">
      <c r="A200" s="94" t="s">
        <v>71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37" x14ac:dyDescent="0.25">
      <c r="A201" s="94" t="s">
        <v>72</v>
      </c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  <c r="AC201" s="147"/>
      <c r="AD201" s="147"/>
      <c r="AE201" s="147"/>
      <c r="AF201" s="148"/>
      <c r="AG201" s="146"/>
      <c r="AH201" s="51"/>
      <c r="AI201" s="52"/>
    </row>
    <row r="202" spans="1:37" ht="15.75" thickBot="1" x14ac:dyDescent="0.3">
      <c r="A202" s="149" t="s">
        <v>73</v>
      </c>
      <c r="B202" s="150"/>
      <c r="C202" s="150"/>
      <c r="D202" s="150"/>
      <c r="E202" s="150"/>
      <c r="F202" s="150"/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50"/>
      <c r="AA202" s="150"/>
      <c r="AB202" s="150"/>
      <c r="AC202" s="150"/>
      <c r="AD202" s="150"/>
      <c r="AE202" s="150"/>
      <c r="AF202" s="151"/>
      <c r="AG202" s="146"/>
      <c r="AH202" s="51"/>
      <c r="AI202" s="52"/>
    </row>
    <row r="203" spans="1:37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37" x14ac:dyDescent="0.25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37" x14ac:dyDescent="0.25">
      <c r="A205" s="152" t="s">
        <v>74</v>
      </c>
      <c r="B205" s="153">
        <f>MAX(F72:M72)</f>
        <v>1284.74</v>
      </c>
      <c r="C205" s="154">
        <f>INDEX(F9:M9,1,MATCH(MAX(F72:M72),F72:M72,0))</f>
        <v>0.375</v>
      </c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37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MID(CELL("filename",C7),FIND("]",CELL("filename",C7))+1,600)</f>
        <v>29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37" x14ac:dyDescent="0.25">
      <c r="A207" s="213" t="s">
        <v>75</v>
      </c>
      <c r="B207" s="213"/>
      <c r="C207" s="45"/>
      <c r="D207" s="155" t="str">
        <f ca="1">"Pie Chart of Daily Peak Demand(Inclusive of Export) of Nepal ("&amp;A4&amp;" "&amp;B4&amp;")"</f>
        <v>Pie Chart of Daily Peak Demand(Inclusive of Export) of Nepal (Nepali Date: 2078/04/29)</v>
      </c>
      <c r="E207" s="45"/>
      <c r="F207" s="45"/>
      <c r="G207" s="15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155" t="str">
        <f ca="1">"Daily Load Curve(Excluding of Export) of Nepal ("&amp;A4&amp;" "&amp;B4&amp;")"</f>
        <v>Daily Load Curve(Excluding of Export) of Nepal (Nepali Date: 2078/04/29)</v>
      </c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37" ht="12.75" customHeight="1" thickBot="1" x14ac:dyDescent="0.3">
      <c r="A208" s="156" t="s">
        <v>7</v>
      </c>
      <c r="B208" s="157"/>
      <c r="C208" s="45"/>
      <c r="D208" s="158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50" ht="15.75" thickTop="1" x14ac:dyDescent="0.25">
      <c r="A209" s="156" t="s">
        <v>76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159" t="s">
        <v>77</v>
      </c>
      <c r="T209" s="160">
        <v>4.1666666666666664E-2</v>
      </c>
      <c r="U209" s="161">
        <v>8.3333333333333301E-2</v>
      </c>
      <c r="V209" s="161">
        <v>0.125</v>
      </c>
      <c r="W209" s="161">
        <v>0.16666666666666699</v>
      </c>
      <c r="X209" s="161">
        <v>0.20833333333333301</v>
      </c>
      <c r="Y209" s="161">
        <v>0.22916666666666666</v>
      </c>
      <c r="Z209" s="161">
        <v>0.25</v>
      </c>
      <c r="AA209" s="161">
        <v>0.27083333333333331</v>
      </c>
      <c r="AB209" s="161">
        <v>0.29166666666666669</v>
      </c>
      <c r="AC209" s="161">
        <v>0.3125</v>
      </c>
      <c r="AD209" s="162">
        <v>0.33333333333333331</v>
      </c>
      <c r="AE209" s="162">
        <v>0.375</v>
      </c>
      <c r="AF209" s="162">
        <v>0.41666666666666702</v>
      </c>
      <c r="AG209" s="162">
        <v>0.45833333333333298</v>
      </c>
      <c r="AH209" s="162">
        <v>0.5</v>
      </c>
      <c r="AI209" s="162">
        <v>0.54166666666666696</v>
      </c>
      <c r="AJ209" s="162">
        <v>0.58333333333333304</v>
      </c>
      <c r="AK209" s="162">
        <v>0.625</v>
      </c>
      <c r="AL209" s="162">
        <v>0.66666666666666696</v>
      </c>
      <c r="AM209" s="162">
        <v>0.70833333333333304</v>
      </c>
      <c r="AN209" s="162">
        <v>0.72916666666666663</v>
      </c>
      <c r="AO209" s="162">
        <v>0.75</v>
      </c>
      <c r="AP209" s="162">
        <v>0.77083333333333337</v>
      </c>
      <c r="AQ209" s="162">
        <v>0.79166666666666663</v>
      </c>
      <c r="AR209" s="162">
        <v>0.8125</v>
      </c>
      <c r="AS209" s="161">
        <v>0.83333333333333337</v>
      </c>
      <c r="AT209" s="161">
        <v>0.85416666666666663</v>
      </c>
      <c r="AU209" s="161">
        <v>0.875</v>
      </c>
      <c r="AV209" s="161">
        <v>0.91666666666666696</v>
      </c>
      <c r="AW209" s="161">
        <v>0.95833333333333304</v>
      </c>
      <c r="AX209" s="161">
        <v>1</v>
      </c>
    </row>
    <row r="210" spans="1:50" x14ac:dyDescent="0.25">
      <c r="A210" s="156" t="s">
        <v>78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 t="s">
        <v>79</v>
      </c>
      <c r="T210" s="163">
        <f t="shared" ref="T210:AX210" si="50">B72</f>
        <v>1260.04</v>
      </c>
      <c r="U210" s="163">
        <f t="shared" si="50"/>
        <v>1194.4399999999998</v>
      </c>
      <c r="V210" s="163">
        <f t="shared" si="50"/>
        <v>1164.44</v>
      </c>
      <c r="W210" s="163">
        <f t="shared" si="50"/>
        <v>1139.1399999999999</v>
      </c>
      <c r="X210" s="163">
        <f t="shared" si="50"/>
        <v>1078.24</v>
      </c>
      <c r="Y210" s="163">
        <f t="shared" si="50"/>
        <v>1070.8399999999999</v>
      </c>
      <c r="Z210" s="163">
        <f t="shared" si="50"/>
        <v>1067.44</v>
      </c>
      <c r="AA210" s="163">
        <f t="shared" si="50"/>
        <v>1093.54</v>
      </c>
      <c r="AB210" s="163">
        <f t="shared" si="50"/>
        <v>1130.94</v>
      </c>
      <c r="AC210" s="163">
        <f t="shared" si="50"/>
        <v>1155.1399999999999</v>
      </c>
      <c r="AD210" s="163">
        <f t="shared" si="50"/>
        <v>1230.3400000000001</v>
      </c>
      <c r="AE210" s="163">
        <f t="shared" si="50"/>
        <v>1284.74</v>
      </c>
      <c r="AF210" s="163">
        <f t="shared" si="50"/>
        <v>1305.54</v>
      </c>
      <c r="AG210" s="163">
        <f t="shared" si="50"/>
        <v>1329.74</v>
      </c>
      <c r="AH210" s="163">
        <f t="shared" si="50"/>
        <v>1354.1399999999999</v>
      </c>
      <c r="AI210" s="163">
        <f t="shared" si="50"/>
        <v>1340.3400000000001</v>
      </c>
      <c r="AJ210" s="163">
        <f t="shared" si="50"/>
        <v>1342.54</v>
      </c>
      <c r="AK210" s="163">
        <f t="shared" si="50"/>
        <v>1333.94</v>
      </c>
      <c r="AL210" s="163">
        <f t="shared" si="50"/>
        <v>1297.44</v>
      </c>
      <c r="AM210" s="163">
        <f t="shared" si="50"/>
        <v>1222.2400000000002</v>
      </c>
      <c r="AN210" s="163">
        <f t="shared" si="50"/>
        <v>1243.1400000000001</v>
      </c>
      <c r="AO210" s="163">
        <f t="shared" si="50"/>
        <v>1234.74</v>
      </c>
      <c r="AP210" s="163">
        <f t="shared" si="50"/>
        <v>1373.3400000000001</v>
      </c>
      <c r="AQ210" s="163">
        <f t="shared" si="50"/>
        <v>1394.8400000000001</v>
      </c>
      <c r="AR210" s="163">
        <f t="shared" si="50"/>
        <v>1392.3400000000001</v>
      </c>
      <c r="AS210" s="163">
        <f t="shared" si="50"/>
        <v>1368.3400000000001</v>
      </c>
      <c r="AT210" s="163">
        <f t="shared" si="50"/>
        <v>1342.3400000000001</v>
      </c>
      <c r="AU210" s="163">
        <f t="shared" si="50"/>
        <v>1341.74</v>
      </c>
      <c r="AV210" s="163">
        <f t="shared" si="50"/>
        <v>1246.44</v>
      </c>
      <c r="AW210" s="163">
        <f t="shared" si="50"/>
        <v>1172.8399999999999</v>
      </c>
      <c r="AX210" s="163">
        <f t="shared" si="50"/>
        <v>1168.1399999999999</v>
      </c>
    </row>
    <row r="211" spans="1:50" x14ac:dyDescent="0.25">
      <c r="A211" s="156" t="s">
        <v>80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81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82</v>
      </c>
      <c r="B213" s="157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83</v>
      </c>
      <c r="B214" s="164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A215" s="156" t="s">
        <v>84</v>
      </c>
      <c r="B215" s="157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</row>
    <row r="231" spans="1:34" x14ac:dyDescent="0.25">
      <c r="A231" s="165" t="s">
        <v>69</v>
      </c>
      <c r="B231" s="166">
        <f t="shared" ref="B231:AF231" si="51">B195</f>
        <v>0.64</v>
      </c>
      <c r="C231" s="166">
        <f t="shared" si="51"/>
        <v>0.64</v>
      </c>
      <c r="D231" s="166">
        <f t="shared" si="51"/>
        <v>0.64</v>
      </c>
      <c r="E231" s="166">
        <f t="shared" si="51"/>
        <v>0.64</v>
      </c>
      <c r="F231" s="166">
        <f t="shared" si="51"/>
        <v>0.64</v>
      </c>
      <c r="G231" s="166">
        <f t="shared" si="51"/>
        <v>0.64</v>
      </c>
      <c r="H231" s="166">
        <f t="shared" si="51"/>
        <v>0.64</v>
      </c>
      <c r="I231" s="166">
        <f t="shared" si="51"/>
        <v>0.64</v>
      </c>
      <c r="J231" s="166">
        <f t="shared" si="51"/>
        <v>0.64</v>
      </c>
      <c r="K231" s="166">
        <f t="shared" si="51"/>
        <v>0.64</v>
      </c>
      <c r="L231" s="166">
        <f t="shared" si="51"/>
        <v>0.64</v>
      </c>
      <c r="M231" s="166">
        <f t="shared" si="51"/>
        <v>0.64</v>
      </c>
      <c r="N231" s="166">
        <f t="shared" si="51"/>
        <v>0.64</v>
      </c>
      <c r="O231" s="166">
        <f t="shared" si="51"/>
        <v>0.64</v>
      </c>
      <c r="P231" s="166">
        <f t="shared" si="51"/>
        <v>0.64</v>
      </c>
      <c r="Q231" s="166">
        <f t="shared" si="51"/>
        <v>0.64</v>
      </c>
      <c r="R231" s="166">
        <f t="shared" si="51"/>
        <v>0.64</v>
      </c>
      <c r="S231" s="166">
        <f t="shared" si="51"/>
        <v>0.64</v>
      </c>
      <c r="T231" s="166">
        <f t="shared" si="51"/>
        <v>0.64</v>
      </c>
      <c r="U231" s="166">
        <f t="shared" si="51"/>
        <v>0.64</v>
      </c>
      <c r="V231" s="166">
        <f t="shared" si="51"/>
        <v>0.64</v>
      </c>
      <c r="W231" s="166">
        <f t="shared" si="51"/>
        <v>0.64</v>
      </c>
      <c r="X231" s="166">
        <f t="shared" si="51"/>
        <v>0.64</v>
      </c>
      <c r="Y231" s="166">
        <f t="shared" si="51"/>
        <v>0.64</v>
      </c>
      <c r="Z231" s="166">
        <f t="shared" si="51"/>
        <v>0.64</v>
      </c>
      <c r="AA231" s="166">
        <f t="shared" si="51"/>
        <v>0.64</v>
      </c>
      <c r="AB231" s="166">
        <f t="shared" si="51"/>
        <v>0.64</v>
      </c>
      <c r="AC231" s="166">
        <f t="shared" si="51"/>
        <v>0.64</v>
      </c>
      <c r="AD231" s="166">
        <f t="shared" si="51"/>
        <v>0.64</v>
      </c>
      <c r="AE231" s="166">
        <f t="shared" si="51"/>
        <v>0.64</v>
      </c>
      <c r="AF231" s="166">
        <f t="shared" si="51"/>
        <v>0.64</v>
      </c>
      <c r="AG231" s="45"/>
      <c r="AH231" s="45"/>
    </row>
    <row r="232" spans="1:34" x14ac:dyDescent="0.25">
      <c r="A232" s="114" t="str">
        <f>A199</f>
        <v>KGA</v>
      </c>
      <c r="B232" s="114" t="str">
        <f>IF(B199&lt;100,"",B199-520)</f>
        <v/>
      </c>
      <c r="C232" s="114" t="str">
        <f t="shared" ref="C232:AF232" si="52">IF(C199&lt;100,"",C199-520)</f>
        <v/>
      </c>
      <c r="D232" s="114" t="str">
        <f t="shared" si="52"/>
        <v/>
      </c>
      <c r="E232" s="114" t="str">
        <f t="shared" si="52"/>
        <v/>
      </c>
      <c r="F232" s="114" t="str">
        <f t="shared" si="52"/>
        <v/>
      </c>
      <c r="G232" s="114" t="str">
        <f t="shared" si="52"/>
        <v/>
      </c>
      <c r="H232" s="114" t="str">
        <f t="shared" si="52"/>
        <v/>
      </c>
      <c r="I232" s="114" t="str">
        <f t="shared" si="52"/>
        <v/>
      </c>
      <c r="J232" s="114" t="str">
        <f t="shared" si="52"/>
        <v/>
      </c>
      <c r="K232" s="114" t="str">
        <f t="shared" si="52"/>
        <v/>
      </c>
      <c r="L232" s="114" t="str">
        <f t="shared" si="52"/>
        <v/>
      </c>
      <c r="M232" s="114" t="str">
        <f t="shared" si="52"/>
        <v/>
      </c>
      <c r="N232" s="114" t="str">
        <f t="shared" si="52"/>
        <v/>
      </c>
      <c r="O232" s="114" t="str">
        <f t="shared" si="52"/>
        <v/>
      </c>
      <c r="P232" s="114" t="str">
        <f t="shared" si="52"/>
        <v/>
      </c>
      <c r="Q232" s="114" t="str">
        <f t="shared" si="52"/>
        <v/>
      </c>
      <c r="R232" s="114" t="str">
        <f t="shared" si="52"/>
        <v/>
      </c>
      <c r="S232" s="114" t="str">
        <f t="shared" si="52"/>
        <v/>
      </c>
      <c r="T232" s="114" t="str">
        <f t="shared" si="52"/>
        <v/>
      </c>
      <c r="U232" s="114" t="str">
        <f t="shared" si="52"/>
        <v/>
      </c>
      <c r="V232" s="114" t="str">
        <f t="shared" si="52"/>
        <v/>
      </c>
      <c r="W232" s="114" t="str">
        <f t="shared" si="52"/>
        <v/>
      </c>
      <c r="X232" s="114" t="str">
        <f t="shared" si="52"/>
        <v/>
      </c>
      <c r="Y232" s="114" t="str">
        <f t="shared" si="52"/>
        <v/>
      </c>
      <c r="Z232" s="114" t="str">
        <f t="shared" si="52"/>
        <v/>
      </c>
      <c r="AA232" s="114" t="str">
        <f t="shared" si="52"/>
        <v/>
      </c>
      <c r="AB232" s="114" t="str">
        <f t="shared" si="52"/>
        <v/>
      </c>
      <c r="AC232" s="114" t="str">
        <f t="shared" si="52"/>
        <v/>
      </c>
      <c r="AD232" s="114" t="str">
        <f t="shared" si="52"/>
        <v/>
      </c>
      <c r="AE232" s="114" t="str">
        <f t="shared" si="52"/>
        <v/>
      </c>
      <c r="AF232" s="114" t="str">
        <f t="shared" si="52"/>
        <v/>
      </c>
      <c r="AG232" s="45"/>
      <c r="AH232" s="45"/>
    </row>
    <row r="233" spans="1:34" x14ac:dyDescent="0.25">
      <c r="A233" s="114" t="str">
        <f>A200</f>
        <v>MMRS</v>
      </c>
      <c r="B233" s="114" t="str">
        <f t="shared" ref="B233:AF233" si="53">IF(B200&lt;100,"",B200-620)</f>
        <v/>
      </c>
      <c r="C233" s="114" t="str">
        <f t="shared" si="53"/>
        <v/>
      </c>
      <c r="D233" s="114" t="str">
        <f t="shared" si="53"/>
        <v/>
      </c>
      <c r="E233" s="114" t="str">
        <f t="shared" si="53"/>
        <v/>
      </c>
      <c r="F233" s="114" t="str">
        <f t="shared" si="53"/>
        <v/>
      </c>
      <c r="G233" s="114" t="str">
        <f t="shared" si="53"/>
        <v/>
      </c>
      <c r="H233" s="114" t="str">
        <f t="shared" si="53"/>
        <v/>
      </c>
      <c r="I233" s="114" t="str">
        <f t="shared" si="53"/>
        <v/>
      </c>
      <c r="J233" s="114" t="str">
        <f t="shared" si="53"/>
        <v/>
      </c>
      <c r="K233" s="114" t="str">
        <f t="shared" si="53"/>
        <v/>
      </c>
      <c r="L233" s="114" t="str">
        <f t="shared" si="53"/>
        <v/>
      </c>
      <c r="M233" s="114" t="str">
        <f t="shared" si="53"/>
        <v/>
      </c>
      <c r="N233" s="114" t="str">
        <f t="shared" si="53"/>
        <v/>
      </c>
      <c r="O233" s="114" t="str">
        <f t="shared" si="53"/>
        <v/>
      </c>
      <c r="P233" s="114" t="str">
        <f t="shared" si="53"/>
        <v/>
      </c>
      <c r="Q233" s="114" t="str">
        <f t="shared" si="53"/>
        <v/>
      </c>
      <c r="R233" s="114" t="str">
        <f t="shared" si="53"/>
        <v/>
      </c>
      <c r="S233" s="114" t="str">
        <f t="shared" si="53"/>
        <v/>
      </c>
      <c r="T233" s="114" t="str">
        <f t="shared" si="53"/>
        <v/>
      </c>
      <c r="U233" s="114" t="str">
        <f t="shared" si="53"/>
        <v/>
      </c>
      <c r="V233" s="114" t="str">
        <f t="shared" si="53"/>
        <v/>
      </c>
      <c r="W233" s="114" t="str">
        <f t="shared" si="53"/>
        <v/>
      </c>
      <c r="X233" s="114" t="str">
        <f t="shared" si="53"/>
        <v/>
      </c>
      <c r="Y233" s="114" t="str">
        <f t="shared" si="53"/>
        <v/>
      </c>
      <c r="Z233" s="114" t="str">
        <f t="shared" si="53"/>
        <v/>
      </c>
      <c r="AA233" s="114" t="str">
        <f t="shared" si="53"/>
        <v/>
      </c>
      <c r="AB233" s="114" t="str">
        <f t="shared" si="53"/>
        <v/>
      </c>
      <c r="AC233" s="114" t="str">
        <f t="shared" si="53"/>
        <v/>
      </c>
      <c r="AD233" s="114" t="str">
        <f t="shared" si="53"/>
        <v/>
      </c>
      <c r="AE233" s="114" t="str">
        <f t="shared" si="53"/>
        <v/>
      </c>
      <c r="AF233" s="114" t="str">
        <f t="shared" si="53"/>
        <v/>
      </c>
      <c r="AG233" s="45"/>
      <c r="AH233" s="45"/>
    </row>
    <row r="234" spans="1:34" x14ac:dyDescent="0.25">
      <c r="A234" s="114" t="str">
        <f>A201</f>
        <v>MRS</v>
      </c>
      <c r="B234" s="114" t="str">
        <f t="shared" ref="B234:AF234" si="54">IF(B201&lt;100,"",B201-330)</f>
        <v/>
      </c>
      <c r="C234" s="114" t="str">
        <f t="shared" si="54"/>
        <v/>
      </c>
      <c r="D234" s="114" t="str">
        <f t="shared" si="54"/>
        <v/>
      </c>
      <c r="E234" s="114" t="str">
        <f t="shared" si="54"/>
        <v/>
      </c>
      <c r="F234" s="114" t="str">
        <f t="shared" si="54"/>
        <v/>
      </c>
      <c r="G234" s="114" t="str">
        <f t="shared" si="54"/>
        <v/>
      </c>
      <c r="H234" s="114" t="str">
        <f t="shared" si="54"/>
        <v/>
      </c>
      <c r="I234" s="114" t="str">
        <f t="shared" si="54"/>
        <v/>
      </c>
      <c r="J234" s="114" t="str">
        <f t="shared" si="54"/>
        <v/>
      </c>
      <c r="K234" s="114" t="str">
        <f t="shared" si="54"/>
        <v/>
      </c>
      <c r="L234" s="114" t="str">
        <f t="shared" si="54"/>
        <v/>
      </c>
      <c r="M234" s="114" t="str">
        <f t="shared" si="54"/>
        <v/>
      </c>
      <c r="N234" s="114" t="str">
        <f t="shared" si="54"/>
        <v/>
      </c>
      <c r="O234" s="114" t="str">
        <f t="shared" si="54"/>
        <v/>
      </c>
      <c r="P234" s="114" t="str">
        <f t="shared" si="54"/>
        <v/>
      </c>
      <c r="Q234" s="114" t="str">
        <f t="shared" si="54"/>
        <v/>
      </c>
      <c r="R234" s="114" t="str">
        <f t="shared" si="54"/>
        <v/>
      </c>
      <c r="S234" s="114" t="str">
        <f t="shared" si="54"/>
        <v/>
      </c>
      <c r="T234" s="114" t="str">
        <f t="shared" si="54"/>
        <v/>
      </c>
      <c r="U234" s="114" t="str">
        <f t="shared" si="54"/>
        <v/>
      </c>
      <c r="V234" s="114" t="str">
        <f t="shared" si="54"/>
        <v/>
      </c>
      <c r="W234" s="114" t="str">
        <f t="shared" si="54"/>
        <v/>
      </c>
      <c r="X234" s="114" t="str">
        <f t="shared" si="54"/>
        <v/>
      </c>
      <c r="Y234" s="114" t="str">
        <f t="shared" si="54"/>
        <v/>
      </c>
      <c r="Z234" s="114" t="str">
        <f t="shared" si="54"/>
        <v/>
      </c>
      <c r="AA234" s="114" t="str">
        <f t="shared" si="54"/>
        <v/>
      </c>
      <c r="AB234" s="114" t="str">
        <f t="shared" si="54"/>
        <v/>
      </c>
      <c r="AC234" s="114" t="str">
        <f t="shared" si="54"/>
        <v/>
      </c>
      <c r="AD234" s="114" t="str">
        <f t="shared" si="54"/>
        <v/>
      </c>
      <c r="AE234" s="114" t="str">
        <f t="shared" si="54"/>
        <v/>
      </c>
      <c r="AF234" s="114" t="str">
        <f t="shared" si="54"/>
        <v/>
      </c>
      <c r="AG234" s="45"/>
      <c r="AH234" s="45"/>
    </row>
    <row r="235" spans="1:34" x14ac:dyDescent="0.25">
      <c r="A235" s="114" t="str">
        <f>A202</f>
        <v>KL 1</v>
      </c>
      <c r="B235" s="114" t="str">
        <f>IF(B202&lt;100,"",B202-1500)</f>
        <v/>
      </c>
      <c r="C235" s="114" t="str">
        <f t="shared" ref="C235:AF235" si="55">IF(C202&lt;100,"",C202-1500)</f>
        <v/>
      </c>
      <c r="D235" s="114" t="str">
        <f t="shared" si="55"/>
        <v/>
      </c>
      <c r="E235" s="114" t="str">
        <f t="shared" si="55"/>
        <v/>
      </c>
      <c r="F235" s="114" t="str">
        <f t="shared" si="55"/>
        <v/>
      </c>
      <c r="G235" s="114" t="str">
        <f t="shared" si="55"/>
        <v/>
      </c>
      <c r="H235" s="114" t="str">
        <f t="shared" si="55"/>
        <v/>
      </c>
      <c r="I235" s="114" t="str">
        <f t="shared" si="55"/>
        <v/>
      </c>
      <c r="J235" s="114" t="str">
        <f t="shared" si="55"/>
        <v/>
      </c>
      <c r="K235" s="114" t="str">
        <f t="shared" si="55"/>
        <v/>
      </c>
      <c r="L235" s="114" t="str">
        <f t="shared" si="55"/>
        <v/>
      </c>
      <c r="M235" s="114" t="str">
        <f t="shared" si="55"/>
        <v/>
      </c>
      <c r="N235" s="114" t="str">
        <f t="shared" si="55"/>
        <v/>
      </c>
      <c r="O235" s="114" t="str">
        <f t="shared" si="55"/>
        <v/>
      </c>
      <c r="P235" s="114" t="str">
        <f t="shared" si="55"/>
        <v/>
      </c>
      <c r="Q235" s="114" t="str">
        <f t="shared" si="55"/>
        <v/>
      </c>
      <c r="R235" s="114" t="str">
        <f t="shared" si="55"/>
        <v/>
      </c>
      <c r="S235" s="114" t="str">
        <f t="shared" si="55"/>
        <v/>
      </c>
      <c r="T235" s="114" t="str">
        <f t="shared" si="55"/>
        <v/>
      </c>
      <c r="U235" s="114" t="str">
        <f t="shared" si="55"/>
        <v/>
      </c>
      <c r="V235" s="114" t="str">
        <f t="shared" si="55"/>
        <v/>
      </c>
      <c r="W235" s="114" t="str">
        <f t="shared" si="55"/>
        <v/>
      </c>
      <c r="X235" s="114" t="str">
        <f t="shared" si="55"/>
        <v/>
      </c>
      <c r="Y235" s="114" t="str">
        <f t="shared" si="55"/>
        <v/>
      </c>
      <c r="Z235" s="114" t="str">
        <f t="shared" si="55"/>
        <v/>
      </c>
      <c r="AA235" s="114" t="str">
        <f t="shared" si="55"/>
        <v/>
      </c>
      <c r="AB235" s="114" t="str">
        <f t="shared" si="55"/>
        <v/>
      </c>
      <c r="AC235" s="114" t="str">
        <f t="shared" si="55"/>
        <v/>
      </c>
      <c r="AD235" s="114" t="str">
        <f t="shared" si="55"/>
        <v/>
      </c>
      <c r="AE235" s="114" t="str">
        <f t="shared" si="55"/>
        <v/>
      </c>
      <c r="AF235" s="114" t="str">
        <f t="shared" si="55"/>
        <v/>
      </c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4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</row>
    <row r="242" spans="2:34" x14ac:dyDescent="0.25"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</row>
    <row r="466" spans="36:38" x14ac:dyDescent="0.25">
      <c r="AK466" s="1"/>
    </row>
    <row r="467" spans="36:38" x14ac:dyDescent="0.25">
      <c r="AK467" s="1"/>
      <c r="AL467" s="1"/>
    </row>
    <row r="468" spans="36:38" x14ac:dyDescent="0.25">
      <c r="AJ468"/>
    </row>
  </sheetData>
  <mergeCells count="48">
    <mergeCell ref="A207:B207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3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34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968" priority="430">
      <formula>S$9&gt;=20/24</formula>
    </cfRule>
    <cfRule type="expression" dxfId="1967" priority="431">
      <formula>AND(S$9&gt;=14/24,S$9&lt;20/24)</formula>
    </cfRule>
    <cfRule type="expression" dxfId="1966" priority="432">
      <formula>AND(S$9&gt;=8/24,S$9&lt;14/24)</formula>
    </cfRule>
    <cfRule type="expression" dxfId="1965" priority="433">
      <formula>S$9&lt;8/24</formula>
    </cfRule>
  </conditionalFormatting>
  <conditionalFormatting sqref="B8:AF10 B53:AF53 B79:AF79 C190:AF196 AE54:AF57 B65:AF69 C54:J56 M59:M64 T209:AX209 B71:AF72 P36:Q36 L36:N39 N58:N64 P37:P39 Q39 M42:N45 P57:Q64 L13:Q13 Y12:Y13 Y82:Z88 C77:AF78 L55:N57 L58:M58 E57:J58 K54:K58 L34:N34 L15:N30 P15:Q30 P34:Q34 P42:Q45 X12 X11:Y11 L11:W12 R23:X28 Q37:X38 P55:X56 Y15:Z29 Z11:AD13 Y37:AD40 AA81:AF88 AA26:AF29 AA15:AF24 AE12:AF13 L50:AF52">
    <cfRule type="expression" dxfId="1964" priority="426">
      <formula>B$9&gt;=20/24</formula>
    </cfRule>
    <cfRule type="expression" dxfId="1963" priority="427">
      <formula>AND(B$9&gt;=14/24,B$9&lt;20/24)</formula>
    </cfRule>
    <cfRule type="expression" dxfId="1962" priority="428">
      <formula>AND(B$9&gt;=8/24,B$9&lt;14/24)</formula>
    </cfRule>
    <cfRule type="expression" dxfId="1961" priority="429">
      <formula>B$9&lt;8/24</formula>
    </cfRule>
  </conditionalFormatting>
  <conditionalFormatting sqref="B188:AF188">
    <cfRule type="expression" dxfId="1960" priority="422">
      <formula>B$9&gt;=20/24</formula>
    </cfRule>
    <cfRule type="expression" dxfId="1959" priority="423">
      <formula>AND(B$9&gt;=14/24,B$9&lt;20/24)</formula>
    </cfRule>
    <cfRule type="expression" dxfId="1958" priority="424">
      <formula>AND(B$9&gt;=8/24,B$9&lt;14/24)</formula>
    </cfRule>
    <cfRule type="expression" dxfId="1957" priority="425">
      <formula>B$9&lt;8/24</formula>
    </cfRule>
  </conditionalFormatting>
  <conditionalFormatting sqref="AL4:AL6">
    <cfRule type="iconSet" priority="421">
      <iconSet iconSet="3TrafficLights2" reverse="1">
        <cfvo type="percent" val="0"/>
        <cfvo type="num" val="1"/>
        <cfvo type="num" val="1"/>
      </iconSet>
    </cfRule>
  </conditionalFormatting>
  <conditionalFormatting sqref="L54:N54 P54:Q54">
    <cfRule type="expression" dxfId="1956" priority="417">
      <formula>L$9&gt;=20/24</formula>
    </cfRule>
    <cfRule type="expression" dxfId="1955" priority="418">
      <formula>AND(L$9&gt;=14/24,L$9&lt;20/24)</formula>
    </cfRule>
    <cfRule type="expression" dxfId="1954" priority="419">
      <formula>AND(L$9&gt;=8/24,L$9&lt;14/24)</formula>
    </cfRule>
    <cfRule type="expression" dxfId="1953" priority="420">
      <formula>L$9&lt;8/24</formula>
    </cfRule>
  </conditionalFormatting>
  <conditionalFormatting sqref="L40:N40 P40:Q40">
    <cfRule type="expression" dxfId="1952" priority="413">
      <formula>L$9&gt;=20/24</formula>
    </cfRule>
    <cfRule type="expression" dxfId="1951" priority="414">
      <formula>AND(L$9&gt;=14/24,L$9&lt;20/24)</formula>
    </cfRule>
    <cfRule type="expression" dxfId="1950" priority="415">
      <formula>AND(L$9&gt;=8/24,L$9&lt;14/24)</formula>
    </cfRule>
    <cfRule type="expression" dxfId="1949" priority="416">
      <formula>L$9&lt;8/24</formula>
    </cfRule>
  </conditionalFormatting>
  <conditionalFormatting sqref="Y30:AF30">
    <cfRule type="expression" dxfId="1948" priority="409">
      <formula>Y$9&gt;=20/24</formula>
    </cfRule>
    <cfRule type="expression" dxfId="1947" priority="410">
      <formula>AND(Y$9&gt;=14/24,Y$9&lt;20/24)</formula>
    </cfRule>
    <cfRule type="expression" dxfId="1946" priority="411">
      <formula>AND(Y$9&gt;=8/24,Y$9&lt;14/24)</formula>
    </cfRule>
    <cfRule type="expression" dxfId="1945" priority="412">
      <formula>Y$9&lt;8/24</formula>
    </cfRule>
  </conditionalFormatting>
  <conditionalFormatting sqref="R36:AD36">
    <cfRule type="expression" dxfId="1944" priority="405">
      <formula>R$9&gt;=20/24</formula>
    </cfRule>
    <cfRule type="expression" dxfId="1943" priority="406">
      <formula>AND(R$9&gt;=14/24,R$9&lt;20/24)</formula>
    </cfRule>
    <cfRule type="expression" dxfId="1942" priority="407">
      <formula>AND(R$9&gt;=8/24,R$9&lt;14/24)</formula>
    </cfRule>
    <cfRule type="expression" dxfId="1941" priority="408">
      <formula>R$9&lt;8/24</formula>
    </cfRule>
  </conditionalFormatting>
  <conditionalFormatting sqref="R54:AD54">
    <cfRule type="expression" dxfId="1940" priority="401">
      <formula>R$9&gt;=20/24</formula>
    </cfRule>
    <cfRule type="expression" dxfId="1939" priority="402">
      <formula>AND(R$9&gt;=14/24,R$9&lt;20/24)</formula>
    </cfRule>
    <cfRule type="expression" dxfId="1938" priority="403">
      <formula>AND(R$9&gt;=8/24,R$9&lt;14/24)</formula>
    </cfRule>
    <cfRule type="expression" dxfId="1937" priority="404">
      <formula>R$9&lt;8/24</formula>
    </cfRule>
  </conditionalFormatting>
  <conditionalFormatting sqref="Y81:Z81">
    <cfRule type="expression" dxfId="1936" priority="393">
      <formula>Y$9&gt;=20/24</formula>
    </cfRule>
    <cfRule type="expression" dxfId="1935" priority="394">
      <formula>AND(Y$9&gt;=14/24,Y$9&lt;20/24)</formula>
    </cfRule>
    <cfRule type="expression" dxfId="1934" priority="395">
      <formula>AND(Y$9&gt;=8/24,Y$9&lt;14/24)</formula>
    </cfRule>
    <cfRule type="expression" dxfId="1933" priority="396">
      <formula>Y$9&lt;8/24</formula>
    </cfRule>
  </conditionalFormatting>
  <conditionalFormatting sqref="L32:N32 P32:Q32">
    <cfRule type="expression" dxfId="1932" priority="389">
      <formula>L$9&gt;=20/24</formula>
    </cfRule>
    <cfRule type="expression" dxfId="1931" priority="390">
      <formula>AND(L$9&gt;=14/24,L$9&lt;20/24)</formula>
    </cfRule>
    <cfRule type="expression" dxfId="1930" priority="391">
      <formula>AND(L$9&gt;=8/24,L$9&lt;14/24)</formula>
    </cfRule>
    <cfRule type="expression" dxfId="1929" priority="392">
      <formula>L$9&lt;8/24</formula>
    </cfRule>
  </conditionalFormatting>
  <conditionalFormatting sqref="L46:N46 P46:X46">
    <cfRule type="expression" dxfId="1928" priority="385">
      <formula>L$9&gt;=20/24</formula>
    </cfRule>
    <cfRule type="expression" dxfId="1927" priority="386">
      <formula>AND(L$9&gt;=14/24,L$9&lt;20/24)</formula>
    </cfRule>
    <cfRule type="expression" dxfId="1926" priority="387">
      <formula>AND(L$9&gt;=8/24,L$9&lt;14/24)</formula>
    </cfRule>
    <cfRule type="expression" dxfId="1925" priority="388">
      <formula>L$9&lt;8/24</formula>
    </cfRule>
  </conditionalFormatting>
  <conditionalFormatting sqref="L47:N47 P47:Q47">
    <cfRule type="expression" dxfId="1924" priority="381">
      <formula>L$9&gt;=20/24</formula>
    </cfRule>
    <cfRule type="expression" dxfId="1923" priority="382">
      <formula>AND(L$9&gt;=14/24,L$9&lt;20/24)</formula>
    </cfRule>
    <cfRule type="expression" dxfId="1922" priority="383">
      <formula>AND(L$9&gt;=8/24,L$9&lt;14/24)</formula>
    </cfRule>
    <cfRule type="expression" dxfId="1921" priority="384">
      <formula>L$9&lt;8/24</formula>
    </cfRule>
  </conditionalFormatting>
  <conditionalFormatting sqref="L42:N45 P42:Q45">
    <cfRule type="expression" dxfId="1920" priority="377">
      <formula>L$9&gt;=20/24</formula>
    </cfRule>
    <cfRule type="expression" dxfId="1919" priority="378">
      <formula>AND(L$9&gt;=14/24,L$9&lt;20/24)</formula>
    </cfRule>
    <cfRule type="expression" dxfId="1918" priority="379">
      <formula>AND(L$9&gt;=8/24,L$9&lt;14/24)</formula>
    </cfRule>
    <cfRule type="expression" dxfId="1917" priority="380">
      <formula>L$9&lt;8/24</formula>
    </cfRule>
  </conditionalFormatting>
  <conditionalFormatting sqref="R34:AD34">
    <cfRule type="expression" dxfId="1916" priority="373">
      <formula>R$9&gt;=20/24</formula>
    </cfRule>
    <cfRule type="expression" dxfId="1915" priority="374">
      <formula>AND(R$9&gt;=14/24,R$9&lt;20/24)</formula>
    </cfRule>
    <cfRule type="expression" dxfId="1914" priority="375">
      <formula>AND(R$9&gt;=8/24,R$9&lt;14/24)</formula>
    </cfRule>
    <cfRule type="expression" dxfId="1913" priority="376">
      <formula>R$9&lt;8/24</formula>
    </cfRule>
  </conditionalFormatting>
  <conditionalFormatting sqref="R29:X30 R32:AF32">
    <cfRule type="expression" dxfId="1912" priority="369">
      <formula>R$9&gt;=20/24</formula>
    </cfRule>
    <cfRule type="expression" dxfId="1911" priority="370">
      <formula>AND(R$9&gt;=14/24,R$9&lt;20/24)</formula>
    </cfRule>
    <cfRule type="expression" dxfId="1910" priority="371">
      <formula>AND(R$9&gt;=8/24,R$9&lt;14/24)</formula>
    </cfRule>
    <cfRule type="expression" dxfId="1909" priority="372">
      <formula>R$9&lt;8/24</formula>
    </cfRule>
  </conditionalFormatting>
  <conditionalFormatting sqref="R39:X40 R42:AD45 AE43:AF45">
    <cfRule type="expression" dxfId="1908" priority="365">
      <formula>R$9&gt;=20/24</formula>
    </cfRule>
    <cfRule type="expression" dxfId="1907" priority="366">
      <formula>AND(R$9&gt;=14/24,R$9&lt;20/24)</formula>
    </cfRule>
    <cfRule type="expression" dxfId="1906" priority="367">
      <formula>AND(R$9&gt;=8/24,R$9&lt;14/24)</formula>
    </cfRule>
    <cfRule type="expression" dxfId="1905" priority="368">
      <formula>R$9&lt;8/24</formula>
    </cfRule>
  </conditionalFormatting>
  <conditionalFormatting sqref="R46:AF46">
    <cfRule type="expression" dxfId="1904" priority="361">
      <formula>R$9&gt;=20/24</formula>
    </cfRule>
    <cfRule type="expression" dxfId="1903" priority="362">
      <formula>AND(R$9&gt;=14/24,R$9&lt;20/24)</formula>
    </cfRule>
    <cfRule type="expression" dxfId="1902" priority="363">
      <formula>AND(R$9&gt;=8/24,R$9&lt;14/24)</formula>
    </cfRule>
    <cfRule type="expression" dxfId="1901" priority="364">
      <formula>R$9&lt;8/24</formula>
    </cfRule>
  </conditionalFormatting>
  <conditionalFormatting sqref="R47:AF47">
    <cfRule type="expression" dxfId="1900" priority="357">
      <formula>R$9&gt;=20/24</formula>
    </cfRule>
    <cfRule type="expression" dxfId="1899" priority="358">
      <formula>AND(R$9&gt;=14/24,R$9&lt;20/24)</formula>
    </cfRule>
    <cfRule type="expression" dxfId="1898" priority="359">
      <formula>AND(R$9&gt;=8/24,R$9&lt;14/24)</formula>
    </cfRule>
    <cfRule type="expression" dxfId="1897" priority="360">
      <formula>R$9&lt;8/24</formula>
    </cfRule>
  </conditionalFormatting>
  <conditionalFormatting sqref="AE58:AF64 R57:AD64">
    <cfRule type="expression" dxfId="1896" priority="353">
      <formula>R$9&gt;=20/24</formula>
    </cfRule>
    <cfRule type="expression" dxfId="1895" priority="354">
      <formula>AND(R$9&gt;=14/24,R$9&lt;20/24)</formula>
    </cfRule>
    <cfRule type="expression" dxfId="1894" priority="355">
      <formula>AND(R$9&gt;=8/24,R$9&lt;14/24)</formula>
    </cfRule>
    <cfRule type="expression" dxfId="1893" priority="356">
      <formula>R$9&lt;8/24</formula>
    </cfRule>
  </conditionalFormatting>
  <conditionalFormatting sqref="AA91:AF94">
    <cfRule type="expression" dxfId="1892" priority="349">
      <formula>AA$9&gt;=20/24</formula>
    </cfRule>
    <cfRule type="expression" dxfId="1891" priority="350">
      <formula>AND(AA$9&gt;=14/24,AA$9&lt;20/24)</formula>
    </cfRule>
    <cfRule type="expression" dxfId="1890" priority="351">
      <formula>AND(AA$9&gt;=8/24,AA$9&lt;14/24)</formula>
    </cfRule>
    <cfRule type="expression" dxfId="1889" priority="352">
      <formula>AA$9&lt;8/24</formula>
    </cfRule>
  </conditionalFormatting>
  <conditionalFormatting sqref="E59:K59">
    <cfRule type="expression" dxfId="1888" priority="345">
      <formula>E$9&gt;=20/24</formula>
    </cfRule>
    <cfRule type="expression" dxfId="1887" priority="346">
      <formula>AND(E$9&gt;=14/24,E$9&lt;20/24)</formula>
    </cfRule>
    <cfRule type="expression" dxfId="1886" priority="347">
      <formula>AND(E$9&gt;=8/24,E$9&lt;14/24)</formula>
    </cfRule>
    <cfRule type="expression" dxfId="1885" priority="348">
      <formula>E$9&lt;8/24</formula>
    </cfRule>
  </conditionalFormatting>
  <conditionalFormatting sqref="Y91:Z94">
    <cfRule type="expression" dxfId="1884" priority="341">
      <formula>Y$9&gt;=20/24</formula>
    </cfRule>
    <cfRule type="expression" dxfId="1883" priority="342">
      <formula>AND(Y$9&gt;=14/24,Y$9&lt;20/24)</formula>
    </cfRule>
    <cfRule type="expression" dxfId="1882" priority="343">
      <formula>AND(Y$9&gt;=8/24,Y$9&lt;14/24)</formula>
    </cfRule>
    <cfRule type="expression" dxfId="1881" priority="344">
      <formula>Y$9&lt;8/24</formula>
    </cfRule>
  </conditionalFormatting>
  <conditionalFormatting sqref="L13:Q13 B35:AF35 B49:AF49 C48:AG48 B53:AF53 L42:N47 L36:N40 E34:K34 F16:K16 F22:K22 D11:R11 D36:K39 L12:R12 Y15:Y22 L32:N34 L15:N30 P15:Q22 X12 S11:W12 P23:Y30 X11:AF11 Z15:AF30 P32:AF34 Y12:AF13 P42:AF47 P36:AF40 D50:AF52">
    <cfRule type="expression" dxfId="1880" priority="340">
      <formula>B11&gt;$AG11</formula>
    </cfRule>
  </conditionalFormatting>
  <conditionalFormatting sqref="A97:A153 A81:A94 A11:A13 A15:A30 A42:A69 A77:A79 A71:A75 A32:A40 A166:A197">
    <cfRule type="expression" dxfId="1879" priority="339">
      <formula>$AH11=0</formula>
    </cfRule>
  </conditionalFormatting>
  <conditionalFormatting sqref="AA95:AF95">
    <cfRule type="expression" dxfId="1878" priority="335">
      <formula>AA$9&gt;=20/24</formula>
    </cfRule>
    <cfRule type="expression" dxfId="1877" priority="336">
      <formula>AND(AA$9&gt;=14/24,AA$9&lt;20/24)</formula>
    </cfRule>
    <cfRule type="expression" dxfId="1876" priority="337">
      <formula>AND(AA$9&gt;=8/24,AA$9&lt;14/24)</formula>
    </cfRule>
    <cfRule type="expression" dxfId="1875" priority="338">
      <formula>AA$9&lt;8/24</formula>
    </cfRule>
  </conditionalFormatting>
  <conditionalFormatting sqref="Y95:Z95">
    <cfRule type="expression" dxfId="1874" priority="331">
      <formula>Y$9&gt;=20/24</formula>
    </cfRule>
    <cfRule type="expression" dxfId="1873" priority="332">
      <formula>AND(Y$9&gt;=14/24,Y$9&lt;20/24)</formula>
    </cfRule>
    <cfRule type="expression" dxfId="1872" priority="333">
      <formula>AND(Y$9&gt;=8/24,Y$9&lt;14/24)</formula>
    </cfRule>
    <cfRule type="expression" dxfId="1871" priority="334">
      <formula>Y$9&lt;8/24</formula>
    </cfRule>
  </conditionalFormatting>
  <conditionalFormatting sqref="A95">
    <cfRule type="expression" dxfId="1870" priority="330">
      <formula>$AH95=0</formula>
    </cfRule>
  </conditionalFormatting>
  <conditionalFormatting sqref="L33:N33 P33:AF33">
    <cfRule type="expression" dxfId="1869" priority="326">
      <formula>L$9&gt;=20/24</formula>
    </cfRule>
    <cfRule type="expression" dxfId="1868" priority="327">
      <formula>AND(L$9&gt;=14/24,L$9&lt;20/24)</formula>
    </cfRule>
    <cfRule type="expression" dxfId="1867" priority="328">
      <formula>AND(L$9&gt;=8/24,L$9&lt;14/24)</formula>
    </cfRule>
    <cfRule type="expression" dxfId="1866" priority="329">
      <formula>L$9&lt;8/24</formula>
    </cfRule>
  </conditionalFormatting>
  <conditionalFormatting sqref="R33:AF33">
    <cfRule type="expression" dxfId="1865" priority="322">
      <formula>R$9&gt;=20/24</formula>
    </cfRule>
    <cfRule type="expression" dxfId="1864" priority="323">
      <formula>AND(R$9&gt;=14/24,R$9&lt;20/24)</formula>
    </cfRule>
    <cfRule type="expression" dxfId="1863" priority="324">
      <formula>AND(R$9&gt;=8/24,R$9&lt;14/24)</formula>
    </cfRule>
    <cfRule type="expression" dxfId="1862" priority="325">
      <formula>R$9&lt;8/24</formula>
    </cfRule>
  </conditionalFormatting>
  <conditionalFormatting sqref="L59:L64">
    <cfRule type="expression" dxfId="1861" priority="310">
      <formula>L$9&gt;=20/24</formula>
    </cfRule>
    <cfRule type="expression" dxfId="1860" priority="311">
      <formula>AND(L$9&gt;=14/24,L$9&lt;20/24)</formula>
    </cfRule>
    <cfRule type="expression" dxfId="1859" priority="312">
      <formula>AND(L$9&gt;=8/24,L$9&lt;14/24)</formula>
    </cfRule>
    <cfRule type="expression" dxfId="1858" priority="313">
      <formula>L$9&lt;8/24</formula>
    </cfRule>
  </conditionalFormatting>
  <conditionalFormatting sqref="AL30">
    <cfRule type="iconSet" priority="309">
      <iconSet iconSet="3TrafficLights2" reverse="1">
        <cfvo type="percent" val="0"/>
        <cfvo type="num" val="1"/>
        <cfvo type="num" val="1"/>
      </iconSet>
    </cfRule>
  </conditionalFormatting>
  <conditionalFormatting sqref="Y31:AF31">
    <cfRule type="expression" dxfId="1857" priority="305">
      <formula>Y$9&gt;=20/24</formula>
    </cfRule>
    <cfRule type="expression" dxfId="1856" priority="306">
      <formula>AND(Y$9&gt;=14/24,Y$9&lt;20/24)</formula>
    </cfRule>
    <cfRule type="expression" dxfId="1855" priority="307">
      <formula>AND(Y$9&gt;=8/24,Y$9&lt;14/24)</formula>
    </cfRule>
    <cfRule type="expression" dxfId="1854" priority="308">
      <formula>Y$9&lt;8/24</formula>
    </cfRule>
  </conditionalFormatting>
  <conditionalFormatting sqref="L31:N31 P31:Q31">
    <cfRule type="expression" dxfId="1853" priority="301">
      <formula>L$9&gt;=20/24</formula>
    </cfRule>
    <cfRule type="expression" dxfId="1852" priority="302">
      <formula>AND(L$9&gt;=14/24,L$9&lt;20/24)</formula>
    </cfRule>
    <cfRule type="expression" dxfId="1851" priority="303">
      <formula>AND(L$9&gt;=8/24,L$9&lt;14/24)</formula>
    </cfRule>
    <cfRule type="expression" dxfId="1850" priority="304">
      <formula>L$9&lt;8/24</formula>
    </cfRule>
  </conditionalFormatting>
  <conditionalFormatting sqref="R31:X31">
    <cfRule type="expression" dxfId="1849" priority="297">
      <formula>R$9&gt;=20/24</formula>
    </cfRule>
    <cfRule type="expression" dxfId="1848" priority="298">
      <formula>AND(R$9&gt;=14/24,R$9&lt;20/24)</formula>
    </cfRule>
    <cfRule type="expression" dxfId="1847" priority="299">
      <formula>AND(R$9&gt;=8/24,R$9&lt;14/24)</formula>
    </cfRule>
    <cfRule type="expression" dxfId="1846" priority="300">
      <formula>R$9&lt;8/24</formula>
    </cfRule>
  </conditionalFormatting>
  <conditionalFormatting sqref="L31:N31 P31:AF31">
    <cfRule type="expression" dxfId="1845" priority="296">
      <formula>L31&gt;$AG31</formula>
    </cfRule>
  </conditionalFormatting>
  <conditionalFormatting sqref="A31">
    <cfRule type="expression" dxfId="1844" priority="295">
      <formula>$AH31=0</formula>
    </cfRule>
  </conditionalFormatting>
  <conditionalFormatting sqref="B80:AF80">
    <cfRule type="expression" dxfId="1843" priority="291">
      <formula>B$9&gt;=20/24</formula>
    </cfRule>
    <cfRule type="expression" dxfId="1842" priority="292">
      <formula>AND(B$9&gt;=14/24,B$9&lt;20/24)</formula>
    </cfRule>
    <cfRule type="expression" dxfId="1841" priority="293">
      <formula>AND(B$9&gt;=8/24,B$9&lt;14/24)</formula>
    </cfRule>
    <cfRule type="expression" dxfId="1840" priority="294">
      <formula>B$9&lt;8/24</formula>
    </cfRule>
  </conditionalFormatting>
  <conditionalFormatting sqref="A80">
    <cfRule type="expression" dxfId="1839" priority="290">
      <formula>$AH80=0</formula>
    </cfRule>
  </conditionalFormatting>
  <conditionalFormatting sqref="Y14:AF14">
    <cfRule type="expression" dxfId="1838" priority="286">
      <formula>Y$9&gt;=20/24</formula>
    </cfRule>
    <cfRule type="expression" dxfId="1837" priority="287">
      <formula>AND(Y$9&gt;=14/24,Y$9&lt;20/24)</formula>
    </cfRule>
    <cfRule type="expression" dxfId="1836" priority="288">
      <formula>AND(Y$9&gt;=8/24,Y$9&lt;14/24)</formula>
    </cfRule>
    <cfRule type="expression" dxfId="1835" priority="289">
      <formula>Y$9&lt;8/24</formula>
    </cfRule>
  </conditionalFormatting>
  <conditionalFormatting sqref="L14:N14 P14:Q14">
    <cfRule type="expression" dxfId="1834" priority="282">
      <formula>L$9&gt;=20/24</formula>
    </cfRule>
    <cfRule type="expression" dxfId="1833" priority="283">
      <formula>AND(L$9&gt;=14/24,L$9&lt;20/24)</formula>
    </cfRule>
    <cfRule type="expression" dxfId="1832" priority="284">
      <formula>AND(L$9&gt;=8/24,L$9&lt;14/24)</formula>
    </cfRule>
    <cfRule type="expression" dxfId="1831" priority="285">
      <formula>L$9&lt;8/24</formula>
    </cfRule>
  </conditionalFormatting>
  <conditionalFormatting sqref="L14:N14 P14:Q14 Y14:AF14">
    <cfRule type="expression" dxfId="1830" priority="281">
      <formula>L14&gt;$AG14</formula>
    </cfRule>
  </conditionalFormatting>
  <conditionalFormatting sqref="A14">
    <cfRule type="expression" dxfId="1829" priority="280">
      <formula>$AH14=0</formula>
    </cfRule>
  </conditionalFormatting>
  <conditionalFormatting sqref="A160:A165">
    <cfRule type="expression" dxfId="1828" priority="279">
      <formula>$AH160=0</formula>
    </cfRule>
  </conditionalFormatting>
  <conditionalFormatting sqref="A154:A159">
    <cfRule type="expression" dxfId="1827" priority="278">
      <formula>$AH154=0</formula>
    </cfRule>
  </conditionalFormatting>
  <conditionalFormatting sqref="Y41:AD41">
    <cfRule type="expression" dxfId="1826" priority="274">
      <formula>Y$9&gt;=20/24</formula>
    </cfRule>
    <cfRule type="expression" dxfId="1825" priority="275">
      <formula>AND(Y$9&gt;=14/24,Y$9&lt;20/24)</formula>
    </cfRule>
    <cfRule type="expression" dxfId="1824" priority="276">
      <formula>AND(Y$9&gt;=8/24,Y$9&lt;14/24)</formula>
    </cfRule>
    <cfRule type="expression" dxfId="1823" priority="277">
      <formula>Y$9&lt;8/24</formula>
    </cfRule>
  </conditionalFormatting>
  <conditionalFormatting sqref="L41:U41">
    <cfRule type="expression" dxfId="1822" priority="270">
      <formula>L$9&gt;=20/24</formula>
    </cfRule>
    <cfRule type="expression" dxfId="1821" priority="271">
      <formula>AND(L$9&gt;=14/24,L$9&lt;20/24)</formula>
    </cfRule>
    <cfRule type="expression" dxfId="1820" priority="272">
      <formula>AND(L$9&gt;=8/24,L$9&lt;14/24)</formula>
    </cfRule>
    <cfRule type="expression" dxfId="1819" priority="273">
      <formula>L$9&lt;8/24</formula>
    </cfRule>
  </conditionalFormatting>
  <conditionalFormatting sqref="V41:X41">
    <cfRule type="expression" dxfId="1818" priority="266">
      <formula>V$9&gt;=20/24</formula>
    </cfRule>
    <cfRule type="expression" dxfId="1817" priority="267">
      <formula>AND(V$9&gt;=14/24,V$9&lt;20/24)</formula>
    </cfRule>
    <cfRule type="expression" dxfId="1816" priority="268">
      <formula>AND(V$9&gt;=8/24,V$9&lt;14/24)</formula>
    </cfRule>
    <cfRule type="expression" dxfId="1815" priority="269">
      <formula>V$9&lt;8/24</formula>
    </cfRule>
  </conditionalFormatting>
  <conditionalFormatting sqref="L41:AF41">
    <cfRule type="expression" dxfId="1814" priority="265">
      <formula>L41&gt;$AG41</formula>
    </cfRule>
  </conditionalFormatting>
  <conditionalFormatting sqref="A41">
    <cfRule type="expression" dxfId="1813" priority="264">
      <formula>$AH41=0</formula>
    </cfRule>
  </conditionalFormatting>
  <conditionalFormatting sqref="A76">
    <cfRule type="expression" dxfId="1812" priority="259">
      <formula>$AH76=0</formula>
    </cfRule>
  </conditionalFormatting>
  <conditionalFormatting sqref="B70:AG70">
    <cfRule type="expression" dxfId="1811" priority="255">
      <formula>B$9&gt;=20/24</formula>
    </cfRule>
    <cfRule type="expression" dxfId="1810" priority="256">
      <formula>AND(B$9&gt;=14/24,B$9&lt;20/24)</formula>
    </cfRule>
    <cfRule type="expression" dxfId="1809" priority="257">
      <formula>AND(B$9&gt;=8/24,B$9&lt;14/24)</formula>
    </cfRule>
    <cfRule type="expression" dxfId="1808" priority="258">
      <formula>B$9&lt;8/24</formula>
    </cfRule>
  </conditionalFormatting>
  <conditionalFormatting sqref="A70">
    <cfRule type="expression" dxfId="1807" priority="254">
      <formula>$AH70=0</formula>
    </cfRule>
  </conditionalFormatting>
  <conditionalFormatting sqref="AL31:AL32 AL7:AL29">
    <cfRule type="iconSet" priority="436">
      <iconSet iconSet="3TrafficLights2" reverse="1">
        <cfvo type="percent" val="0"/>
        <cfvo type="num" val="1"/>
        <cfvo type="num" val="1"/>
      </iconSet>
    </cfRule>
  </conditionalFormatting>
  <conditionalFormatting sqref="B81:Q88 R82:X88">
    <cfRule type="expression" dxfId="1806" priority="242">
      <formula>B$9&gt;=20/24</formula>
    </cfRule>
    <cfRule type="expression" dxfId="1805" priority="243">
      <formula>AND(B$9&gt;=14/24,B$9&lt;20/24)</formula>
    </cfRule>
    <cfRule type="expression" dxfId="1804" priority="244">
      <formula>AND(B$9&gt;=8/24,B$9&lt;14/24)</formula>
    </cfRule>
    <cfRule type="expression" dxfId="1803" priority="245">
      <formula>B$9&lt;8/24</formula>
    </cfRule>
  </conditionalFormatting>
  <conditionalFormatting sqref="R81:X81">
    <cfRule type="expression" dxfId="1802" priority="238">
      <formula>R$9&gt;=20/24</formula>
    </cfRule>
    <cfRule type="expression" dxfId="1801" priority="239">
      <formula>AND(R$9&gt;=14/24,R$9&lt;20/24)</formula>
    </cfRule>
    <cfRule type="expression" dxfId="1800" priority="240">
      <formula>AND(R$9&gt;=8/24,R$9&lt;14/24)</formula>
    </cfRule>
    <cfRule type="expression" dxfId="1799" priority="241">
      <formula>R$9&lt;8/24</formula>
    </cfRule>
  </conditionalFormatting>
  <conditionalFormatting sqref="B91:E91 B92:L94">
    <cfRule type="expression" dxfId="1798" priority="234">
      <formula>B$9&gt;=20/24</formula>
    </cfRule>
    <cfRule type="expression" dxfId="1797" priority="235">
      <formula>AND(B$9&gt;=14/24,B$9&lt;20/24)</formula>
    </cfRule>
    <cfRule type="expression" dxfId="1796" priority="236">
      <formula>AND(B$9&gt;=8/24,B$9&lt;14/24)</formula>
    </cfRule>
    <cfRule type="expression" dxfId="1795" priority="237">
      <formula>B$9&lt;8/24</formula>
    </cfRule>
  </conditionalFormatting>
  <conditionalFormatting sqref="M92:N94 N91:Q91 P92:Q94">
    <cfRule type="expression" dxfId="1794" priority="230">
      <formula>M$9&gt;=20/24</formula>
    </cfRule>
    <cfRule type="expression" dxfId="1793" priority="231">
      <formula>AND(M$9&gt;=14/24,M$9&lt;20/24)</formula>
    </cfRule>
    <cfRule type="expression" dxfId="1792" priority="232">
      <formula>AND(M$9&gt;=8/24,M$9&lt;14/24)</formula>
    </cfRule>
    <cfRule type="expression" dxfId="1791" priority="233">
      <formula>M$9&lt;8/24</formula>
    </cfRule>
  </conditionalFormatting>
  <conditionalFormatting sqref="R91:X94">
    <cfRule type="expression" dxfId="1790" priority="226">
      <formula>R$9&gt;=20/24</formula>
    </cfRule>
    <cfRule type="expression" dxfId="1789" priority="227">
      <formula>AND(R$9&gt;=14/24,R$9&lt;20/24)</formula>
    </cfRule>
    <cfRule type="expression" dxfId="1788" priority="228">
      <formula>AND(R$9&gt;=8/24,R$9&lt;14/24)</formula>
    </cfRule>
    <cfRule type="expression" dxfId="1787" priority="229">
      <formula>R$9&lt;8/24</formula>
    </cfRule>
  </conditionalFormatting>
  <conditionalFormatting sqref="B95:L95">
    <cfRule type="expression" dxfId="1786" priority="222">
      <formula>B$9&gt;=20/24</formula>
    </cfRule>
    <cfRule type="expression" dxfId="1785" priority="223">
      <formula>AND(B$9&gt;=14/24,B$9&lt;20/24)</formula>
    </cfRule>
    <cfRule type="expression" dxfId="1784" priority="224">
      <formula>AND(B$9&gt;=8/24,B$9&lt;14/24)</formula>
    </cfRule>
    <cfRule type="expression" dxfId="1783" priority="225">
      <formula>B$9&lt;8/24</formula>
    </cfRule>
  </conditionalFormatting>
  <conditionalFormatting sqref="M95:N95 P95:Q95">
    <cfRule type="expression" dxfId="1782" priority="218">
      <formula>M$9&gt;=20/24</formula>
    </cfRule>
    <cfRule type="expression" dxfId="1781" priority="219">
      <formula>AND(M$9&gt;=14/24,M$9&lt;20/24)</formula>
    </cfRule>
    <cfRule type="expression" dxfId="1780" priority="220">
      <formula>AND(M$9&gt;=8/24,M$9&lt;14/24)</formula>
    </cfRule>
    <cfRule type="expression" dxfId="1779" priority="221">
      <formula>M$9&lt;8/24</formula>
    </cfRule>
  </conditionalFormatting>
  <conditionalFormatting sqref="R95:X95">
    <cfRule type="expression" dxfId="1778" priority="214">
      <formula>R$9&gt;=20/24</formula>
    </cfRule>
    <cfRule type="expression" dxfId="1777" priority="215">
      <formula>AND(R$9&gt;=14/24,R$9&lt;20/24)</formula>
    </cfRule>
    <cfRule type="expression" dxfId="1776" priority="216">
      <formula>AND(R$9&gt;=8/24,R$9&lt;14/24)</formula>
    </cfRule>
    <cfRule type="expression" dxfId="1775" priority="217">
      <formula>R$9&lt;8/24</formula>
    </cfRule>
  </conditionalFormatting>
  <conditionalFormatting sqref="L91:M91">
    <cfRule type="expression" dxfId="1774" priority="210">
      <formula>L$9&gt;=20/24</formula>
    </cfRule>
    <cfRule type="expression" dxfId="1773" priority="211">
      <formula>AND(L$9&gt;=14/24,L$9&lt;20/24)</formula>
    </cfRule>
    <cfRule type="expression" dxfId="1772" priority="212">
      <formula>AND(L$9&gt;=8/24,L$9&lt;14/24)</formula>
    </cfRule>
    <cfRule type="expression" dxfId="1771" priority="213">
      <formula>L$9&lt;8/24</formula>
    </cfRule>
  </conditionalFormatting>
  <conditionalFormatting sqref="F91:K91">
    <cfRule type="expression" dxfId="1770" priority="206">
      <formula>F$9&gt;=20/24</formula>
    </cfRule>
    <cfRule type="expression" dxfId="1769" priority="207">
      <formula>AND(F$9&gt;=14/24,F$9&lt;20/24)</formula>
    </cfRule>
    <cfRule type="expression" dxfId="1768" priority="208">
      <formula>AND(F$9&gt;=8/24,F$9&lt;14/24)</formula>
    </cfRule>
    <cfRule type="expression" dxfId="1767" priority="209">
      <formula>F$9&lt;8/24</formula>
    </cfRule>
  </conditionalFormatting>
  <conditionalFormatting sqref="M91:X91">
    <cfRule type="expression" dxfId="1766" priority="198">
      <formula>M$9&gt;=20/24</formula>
    </cfRule>
    <cfRule type="expression" dxfId="1765" priority="199">
      <formula>AND(M$9&gt;=14/24,M$9&lt;20/24)</formula>
    </cfRule>
    <cfRule type="expression" dxfId="1764" priority="200">
      <formula>AND(M$9&gt;=8/24,M$9&lt;14/24)</formula>
    </cfRule>
    <cfRule type="expression" dxfId="1763" priority="201">
      <formula>M$9&lt;8/24</formula>
    </cfRule>
  </conditionalFormatting>
  <conditionalFormatting sqref="AA96:AF96">
    <cfRule type="expression" dxfId="1762" priority="194">
      <formula>AA$9&gt;=20/24</formula>
    </cfRule>
    <cfRule type="expression" dxfId="1761" priority="195">
      <formula>AND(AA$9&gt;=14/24,AA$9&lt;20/24)</formula>
    </cfRule>
    <cfRule type="expression" dxfId="1760" priority="196">
      <formula>AND(AA$9&gt;=8/24,AA$9&lt;14/24)</formula>
    </cfRule>
    <cfRule type="expression" dxfId="1759" priority="197">
      <formula>AA$9&lt;8/24</formula>
    </cfRule>
  </conditionalFormatting>
  <conditionalFormatting sqref="Y96:Z96">
    <cfRule type="expression" dxfId="1758" priority="190">
      <formula>Y$9&gt;=20/24</formula>
    </cfRule>
    <cfRule type="expression" dxfId="1757" priority="191">
      <formula>AND(Y$9&gt;=14/24,Y$9&lt;20/24)</formula>
    </cfRule>
    <cfRule type="expression" dxfId="1756" priority="192">
      <formula>AND(Y$9&gt;=8/24,Y$9&lt;14/24)</formula>
    </cfRule>
    <cfRule type="expression" dxfId="1755" priority="193">
      <formula>Y$9&lt;8/24</formula>
    </cfRule>
  </conditionalFormatting>
  <conditionalFormatting sqref="A96">
    <cfRule type="expression" dxfId="1754" priority="189">
      <formula>$AH96=0</formula>
    </cfRule>
  </conditionalFormatting>
  <conditionalFormatting sqref="B96:L96">
    <cfRule type="expression" dxfId="1753" priority="185">
      <formula>B$9&gt;=20/24</formula>
    </cfRule>
    <cfRule type="expression" dxfId="1752" priority="186">
      <formula>AND(B$9&gt;=14/24,B$9&lt;20/24)</formula>
    </cfRule>
    <cfRule type="expression" dxfId="1751" priority="187">
      <formula>AND(B$9&gt;=8/24,B$9&lt;14/24)</formula>
    </cfRule>
    <cfRule type="expression" dxfId="1750" priority="188">
      <formula>B$9&lt;8/24</formula>
    </cfRule>
  </conditionalFormatting>
  <conditionalFormatting sqref="M96:N96 P96:Q96">
    <cfRule type="expression" dxfId="1749" priority="181">
      <formula>M$9&gt;=20/24</formula>
    </cfRule>
    <cfRule type="expression" dxfId="1748" priority="182">
      <formula>AND(M$9&gt;=14/24,M$9&lt;20/24)</formula>
    </cfRule>
    <cfRule type="expression" dxfId="1747" priority="183">
      <formula>AND(M$9&gt;=8/24,M$9&lt;14/24)</formula>
    </cfRule>
    <cfRule type="expression" dxfId="1746" priority="184">
      <formula>M$9&lt;8/24</formula>
    </cfRule>
  </conditionalFormatting>
  <conditionalFormatting sqref="R96:X96">
    <cfRule type="expression" dxfId="1745" priority="177">
      <formula>R$9&gt;=20/24</formula>
    </cfRule>
    <cfRule type="expression" dxfId="1744" priority="178">
      <formula>AND(R$9&gt;=14/24,R$9&lt;20/24)</formula>
    </cfRule>
    <cfRule type="expression" dxfId="1743" priority="179">
      <formula>AND(R$9&gt;=8/24,R$9&lt;14/24)</formula>
    </cfRule>
    <cfRule type="expression" dxfId="1742" priority="180">
      <formula>R$9&lt;8/24</formula>
    </cfRule>
  </conditionalFormatting>
  <conditionalFormatting sqref="R13:X22">
    <cfRule type="expression" dxfId="1741" priority="173">
      <formula>R$9&gt;=20/24</formula>
    </cfRule>
    <cfRule type="expression" dxfId="1740" priority="174">
      <formula>AND(R$9&gt;=14/24,R$9&lt;20/24)</formula>
    </cfRule>
    <cfRule type="expression" dxfId="1739" priority="175">
      <formula>AND(R$9&gt;=8/24,R$9&lt;14/24)</formula>
    </cfRule>
    <cfRule type="expression" dxfId="1738" priority="176">
      <formula>R$9&lt;8/24</formula>
    </cfRule>
  </conditionalFormatting>
  <conditionalFormatting sqref="AA55:AD56">
    <cfRule type="expression" dxfId="1737" priority="161">
      <formula>AA$9&gt;=20/24</formula>
    </cfRule>
    <cfRule type="expression" dxfId="1736" priority="162">
      <formula>AND(AA$9&gt;=14/24,AA$9&lt;20/24)</formula>
    </cfRule>
    <cfRule type="expression" dxfId="1735" priority="163">
      <formula>AND(AA$9&gt;=8/24,AA$9&lt;14/24)</formula>
    </cfRule>
    <cfRule type="expression" dxfId="1734" priority="164">
      <formula>AA$9&lt;8/24</formula>
    </cfRule>
  </conditionalFormatting>
  <conditionalFormatting sqref="B33:D34 E33:L33">
    <cfRule type="expression" dxfId="1733" priority="160">
      <formula>B33&gt;$AG33</formula>
    </cfRule>
  </conditionalFormatting>
  <conditionalFormatting sqref="B33:K33">
    <cfRule type="expression" dxfId="1732" priority="156">
      <formula>B$9&gt;=20/24</formula>
    </cfRule>
    <cfRule type="expression" dxfId="1731" priority="157">
      <formula>AND(B$9&gt;=14/24,B$9&lt;20/24)</formula>
    </cfRule>
    <cfRule type="expression" dxfId="1730" priority="158">
      <formula>AND(B$9&gt;=8/24,B$9&lt;14/24)</formula>
    </cfRule>
    <cfRule type="expression" dxfId="1729" priority="159">
      <formula>B$9&lt;8/24</formula>
    </cfRule>
  </conditionalFormatting>
  <conditionalFormatting sqref="B33:L33">
    <cfRule type="expression" dxfId="1728" priority="152">
      <formula>B$9&gt;=20/24</formula>
    </cfRule>
    <cfRule type="expression" dxfId="1727" priority="153">
      <formula>AND(B$9&gt;=14/24,B$9&lt;20/24)</formula>
    </cfRule>
    <cfRule type="expression" dxfId="1726" priority="154">
      <formula>AND(B$9&gt;=8/24,B$9&lt;14/24)</formula>
    </cfRule>
    <cfRule type="expression" dxfId="1725" priority="155">
      <formula>B$9&lt;8/24</formula>
    </cfRule>
  </conditionalFormatting>
  <conditionalFormatting sqref="B11:C11 B17:E28 F17:K21 L20:L21 F23:L28">
    <cfRule type="expression" dxfId="1724" priority="148">
      <formula>B$9&gt;=20/24</formula>
    </cfRule>
    <cfRule type="expression" dxfId="1723" priority="149">
      <formula>AND(B$9&gt;=14/24,B$9&lt;20/24)</formula>
    </cfRule>
    <cfRule type="expression" dxfId="1722" priority="150">
      <formula>AND(B$9&gt;=8/24,B$9&lt;14/24)</formula>
    </cfRule>
    <cfRule type="expression" dxfId="1721" priority="151">
      <formula>B$9&lt;8/24</formula>
    </cfRule>
  </conditionalFormatting>
  <conditionalFormatting sqref="B29:L30 B32:L32">
    <cfRule type="expression" dxfId="1720" priority="144">
      <formula>B$9&gt;=20/24</formula>
    </cfRule>
    <cfRule type="expression" dxfId="1719" priority="145">
      <formula>AND(B$9&gt;=14/24,B$9&lt;20/24)</formula>
    </cfRule>
    <cfRule type="expression" dxfId="1718" priority="146">
      <formula>AND(B$9&gt;=8/24,B$9&lt;14/24)</formula>
    </cfRule>
    <cfRule type="expression" dxfId="1717" priority="147">
      <formula>B$9&lt;8/24</formula>
    </cfRule>
  </conditionalFormatting>
  <conditionalFormatting sqref="B11:C11 B17:E30 F17:K21 F23:K30 B32:K32">
    <cfRule type="expression" dxfId="1716" priority="143">
      <formula>B11&gt;$AG11</formula>
    </cfRule>
  </conditionalFormatting>
  <conditionalFormatting sqref="B31:K31">
    <cfRule type="expression" dxfId="1715" priority="139">
      <formula>B$9&gt;=20/24</formula>
    </cfRule>
    <cfRule type="expression" dxfId="1714" priority="140">
      <formula>AND(B$9&gt;=14/24,B$9&lt;20/24)</formula>
    </cfRule>
    <cfRule type="expression" dxfId="1713" priority="141">
      <formula>AND(B$9&gt;=8/24,B$9&lt;14/24)</formula>
    </cfRule>
    <cfRule type="expression" dxfId="1712" priority="142">
      <formula>B$9&lt;8/24</formula>
    </cfRule>
  </conditionalFormatting>
  <conditionalFormatting sqref="B31:K31">
    <cfRule type="expression" dxfId="1711" priority="138">
      <formula>B31&gt;$AG31</formula>
    </cfRule>
  </conditionalFormatting>
  <conditionalFormatting sqref="B12:K15">
    <cfRule type="expression" dxfId="1710" priority="134">
      <formula>B$9&gt;=20/24</formula>
    </cfRule>
    <cfRule type="expression" dxfId="1709" priority="135">
      <formula>AND(B$9&gt;=14/24,B$9&lt;20/24)</formula>
    </cfRule>
    <cfRule type="expression" dxfId="1708" priority="136">
      <formula>AND(B$9&gt;=8/24,B$9&lt;14/24)</formula>
    </cfRule>
    <cfRule type="expression" dxfId="1707" priority="137">
      <formula>B$9&lt;8/24</formula>
    </cfRule>
  </conditionalFormatting>
  <conditionalFormatting sqref="B16:E16">
    <cfRule type="expression" dxfId="1706" priority="130">
      <formula>B$9&gt;=20/24</formula>
    </cfRule>
    <cfRule type="expression" dxfId="1705" priority="131">
      <formula>AND(B$9&gt;=14/24,B$9&lt;20/24)</formula>
    </cfRule>
    <cfRule type="expression" dxfId="1704" priority="132">
      <formula>AND(B$9&gt;=8/24,B$9&lt;14/24)</formula>
    </cfRule>
    <cfRule type="expression" dxfId="1703" priority="133">
      <formula>B$9&lt;8/24</formula>
    </cfRule>
  </conditionalFormatting>
  <conditionalFormatting sqref="B12:K12">
    <cfRule type="expression" dxfId="1702" priority="126">
      <formula>B$9&gt;=20/24</formula>
    </cfRule>
    <cfRule type="expression" dxfId="1701" priority="127">
      <formula>AND(B$9&gt;=14/24,B$9&lt;20/24)</formula>
    </cfRule>
    <cfRule type="expression" dxfId="1700" priority="128">
      <formula>AND(B$9&gt;=8/24,B$9&lt;14/24)</formula>
    </cfRule>
    <cfRule type="expression" dxfId="1699" priority="129">
      <formula>B$9&lt;8/24</formula>
    </cfRule>
  </conditionalFormatting>
  <conditionalFormatting sqref="B48">
    <cfRule type="expression" dxfId="1698" priority="125">
      <formula>B48&gt;$AG48</formula>
    </cfRule>
  </conditionalFormatting>
  <conditionalFormatting sqref="B37:C40 D40:K40">
    <cfRule type="expression" dxfId="1697" priority="121">
      <formula>B$9&gt;=20/24</formula>
    </cfRule>
    <cfRule type="expression" dxfId="1696" priority="122">
      <formula>AND(B$9&gt;=14/24,B$9&lt;20/24)</formula>
    </cfRule>
    <cfRule type="expression" dxfId="1695" priority="123">
      <formula>AND(B$9&gt;=8/24,B$9&lt;14/24)</formula>
    </cfRule>
    <cfRule type="expression" dxfId="1694" priority="124">
      <formula>B$9&lt;8/24</formula>
    </cfRule>
  </conditionalFormatting>
  <conditionalFormatting sqref="B36:C36">
    <cfRule type="expression" dxfId="1693" priority="117">
      <formula>B$9&gt;=20/24</formula>
    </cfRule>
    <cfRule type="expression" dxfId="1692" priority="118">
      <formula>AND(B$9&gt;=14/24,B$9&lt;20/24)</formula>
    </cfRule>
    <cfRule type="expression" dxfId="1691" priority="119">
      <formula>AND(B$9&gt;=8/24,B$9&lt;14/24)</formula>
    </cfRule>
    <cfRule type="expression" dxfId="1690" priority="120">
      <formula>B$9&lt;8/24</formula>
    </cfRule>
  </conditionalFormatting>
  <conditionalFormatting sqref="B46:K46">
    <cfRule type="expression" dxfId="1689" priority="113">
      <formula>B$9&gt;=20/24</formula>
    </cfRule>
    <cfRule type="expression" dxfId="1688" priority="114">
      <formula>AND(B$9&gt;=14/24,B$9&lt;20/24)</formula>
    </cfRule>
    <cfRule type="expression" dxfId="1687" priority="115">
      <formula>AND(B$9&gt;=8/24,B$9&lt;14/24)</formula>
    </cfRule>
    <cfRule type="expression" dxfId="1686" priority="116">
      <formula>B$9&lt;8/24</formula>
    </cfRule>
  </conditionalFormatting>
  <conditionalFormatting sqref="B42:K45">
    <cfRule type="expression" dxfId="1685" priority="109">
      <formula>B$9&gt;=20/24</formula>
    </cfRule>
    <cfRule type="expression" dxfId="1684" priority="110">
      <formula>AND(B$9&gt;=14/24,B$9&lt;20/24)</formula>
    </cfRule>
    <cfRule type="expression" dxfId="1683" priority="111">
      <formula>AND(B$9&gt;=8/24,B$9&lt;14/24)</formula>
    </cfRule>
    <cfRule type="expression" dxfId="1682" priority="112">
      <formula>B$9&lt;8/24</formula>
    </cfRule>
  </conditionalFormatting>
  <conditionalFormatting sqref="B46:K46">
    <cfRule type="expression" dxfId="1681" priority="105">
      <formula>B$9&gt;=20/24</formula>
    </cfRule>
    <cfRule type="expression" dxfId="1680" priority="106">
      <formula>AND(B$9&gt;=14/24,B$9&lt;20/24)</formula>
    </cfRule>
    <cfRule type="expression" dxfId="1679" priority="107">
      <formula>AND(B$9&gt;=8/24,B$9&lt;14/24)</formula>
    </cfRule>
    <cfRule type="expression" dxfId="1678" priority="108">
      <formula>B$9&lt;8/24</formula>
    </cfRule>
  </conditionalFormatting>
  <conditionalFormatting sqref="B47:K47">
    <cfRule type="expression" dxfId="1677" priority="101">
      <formula>B$9&gt;=20/24</formula>
    </cfRule>
    <cfRule type="expression" dxfId="1676" priority="102">
      <formula>AND(B$9&gt;=14/24,B$9&lt;20/24)</formula>
    </cfRule>
    <cfRule type="expression" dxfId="1675" priority="103">
      <formula>AND(B$9&gt;=8/24,B$9&lt;14/24)</formula>
    </cfRule>
    <cfRule type="expression" dxfId="1674" priority="104">
      <formula>B$9&lt;8/24</formula>
    </cfRule>
  </conditionalFormatting>
  <conditionalFormatting sqref="B36:C40 D40:K40 B42:K47">
    <cfRule type="expression" dxfId="1673" priority="100">
      <formula>B36&gt;$AG36</formula>
    </cfRule>
  </conditionalFormatting>
  <conditionalFormatting sqref="B41:K41">
    <cfRule type="expression" dxfId="1672" priority="96">
      <formula>B$9&gt;=20/24</formula>
    </cfRule>
    <cfRule type="expression" dxfId="1671" priority="97">
      <formula>AND(B$9&gt;=14/24,B$9&lt;20/24)</formula>
    </cfRule>
    <cfRule type="expression" dxfId="1670" priority="98">
      <formula>AND(B$9&gt;=8/24,B$9&lt;14/24)</formula>
    </cfRule>
    <cfRule type="expression" dxfId="1669" priority="99">
      <formula>B$9&lt;8/24</formula>
    </cfRule>
  </conditionalFormatting>
  <conditionalFormatting sqref="B41:K41">
    <cfRule type="expression" dxfId="1668" priority="95">
      <formula>B41&gt;$AG41</formula>
    </cfRule>
  </conditionalFormatting>
  <conditionalFormatting sqref="B50:C52">
    <cfRule type="expression" dxfId="1667" priority="91">
      <formula>B$9&gt;=20/24</formula>
    </cfRule>
    <cfRule type="expression" dxfId="1666" priority="92">
      <formula>AND(B$9&gt;=14/24,B$9&lt;20/24)</formula>
    </cfRule>
    <cfRule type="expression" dxfId="1665" priority="93">
      <formula>AND(B$9&gt;=8/24,B$9&lt;14/24)</formula>
    </cfRule>
    <cfRule type="expression" dxfId="1664" priority="94">
      <formula>B$9&lt;8/24</formula>
    </cfRule>
  </conditionalFormatting>
  <conditionalFormatting sqref="B50:C52">
    <cfRule type="expression" dxfId="1663" priority="90">
      <formula>B50&gt;$AG50</formula>
    </cfRule>
  </conditionalFormatting>
  <conditionalFormatting sqref="B54:B57 C57:D57">
    <cfRule type="expression" dxfId="1662" priority="86">
      <formula>B$9&gt;=20/24</formula>
    </cfRule>
    <cfRule type="expression" dxfId="1661" priority="87">
      <formula>AND(B$9&gt;=14/24,B$9&lt;20/24)</formula>
    </cfRule>
    <cfRule type="expression" dxfId="1660" priority="88">
      <formula>AND(B$9&gt;=8/24,B$9&lt;14/24)</formula>
    </cfRule>
    <cfRule type="expression" dxfId="1659" priority="89">
      <formula>B$9&lt;8/24</formula>
    </cfRule>
  </conditionalFormatting>
  <conditionalFormatting sqref="B58:D64 E60:K64">
    <cfRule type="expression" dxfId="1658" priority="82">
      <formula>B$9&gt;=20/24</formula>
    </cfRule>
    <cfRule type="expression" dxfId="1657" priority="83">
      <formula>AND(B$9&gt;=14/24,B$9&lt;20/24)</formula>
    </cfRule>
    <cfRule type="expression" dxfId="1656" priority="84">
      <formula>AND(B$9&gt;=8/24,B$9&lt;14/24)</formula>
    </cfRule>
    <cfRule type="expression" dxfId="1655" priority="85">
      <formula>B$9&lt;8/24</formula>
    </cfRule>
  </conditionalFormatting>
  <conditionalFormatting sqref="B77:B78 B75:AF75">
    <cfRule type="expression" dxfId="1654" priority="78">
      <formula>B$9&gt;=20/24</formula>
    </cfRule>
    <cfRule type="expression" dxfId="1653" priority="79">
      <formula>AND(B$9&gt;=14/24,B$9&lt;20/24)</formula>
    </cfRule>
    <cfRule type="expression" dxfId="1652" priority="80">
      <formula>AND(B$9&gt;=8/24,B$9&lt;14/24)</formula>
    </cfRule>
    <cfRule type="expression" dxfId="1651" priority="81">
      <formula>B$9&lt;8/24</formula>
    </cfRule>
  </conditionalFormatting>
  <conditionalFormatting sqref="B73:AF74">
    <cfRule type="expression" dxfId="1650" priority="74">
      <formula>B$9&gt;=20/24</formula>
    </cfRule>
    <cfRule type="expression" dxfId="1649" priority="75">
      <formula>AND(B$9&gt;=14/24,B$9&lt;20/24)</formula>
    </cfRule>
    <cfRule type="expression" dxfId="1648" priority="76">
      <formula>AND(B$9&gt;=8/24,B$9&lt;14/24)</formula>
    </cfRule>
    <cfRule type="expression" dxfId="1647" priority="77">
      <formula>B$9&lt;8/24</formula>
    </cfRule>
  </conditionalFormatting>
  <conditionalFormatting sqref="B76:AF76">
    <cfRule type="expression" dxfId="1646" priority="70">
      <formula>B$9&gt;=20/24</formula>
    </cfRule>
    <cfRule type="expression" dxfId="1645" priority="71">
      <formula>AND(B$9&gt;=14/24,B$9&lt;20/24)</formula>
    </cfRule>
    <cfRule type="expression" dxfId="1644" priority="72">
      <formula>AND(B$9&gt;=8/24,B$9&lt;14/24)</formula>
    </cfRule>
    <cfRule type="expression" dxfId="1643" priority="73">
      <formula>B$9&lt;8/24</formula>
    </cfRule>
  </conditionalFormatting>
  <conditionalFormatting sqref="O15:O30 O34">
    <cfRule type="expression" dxfId="1642" priority="66">
      <formula>O$9&gt;=20/24</formula>
    </cfRule>
    <cfRule type="expression" dxfId="1641" priority="67">
      <formula>AND(O$9&gt;=14/24,O$9&lt;20/24)</formula>
    </cfRule>
    <cfRule type="expression" dxfId="1640" priority="68">
      <formula>AND(O$9&gt;=8/24,O$9&lt;14/24)</formula>
    </cfRule>
    <cfRule type="expression" dxfId="1639" priority="69">
      <formula>O$9&lt;8/24</formula>
    </cfRule>
  </conditionalFormatting>
  <conditionalFormatting sqref="O32">
    <cfRule type="expression" dxfId="1638" priority="62">
      <formula>O$9&gt;=20/24</formula>
    </cfRule>
    <cfRule type="expression" dxfId="1637" priority="63">
      <formula>AND(O$9&gt;=14/24,O$9&lt;20/24)</formula>
    </cfRule>
    <cfRule type="expression" dxfId="1636" priority="64">
      <formula>AND(O$9&gt;=8/24,O$9&lt;14/24)</formula>
    </cfRule>
    <cfRule type="expression" dxfId="1635" priority="65">
      <formula>O$9&lt;8/24</formula>
    </cfRule>
  </conditionalFormatting>
  <conditionalFormatting sqref="O32:O34 O15:O30">
    <cfRule type="expression" dxfId="1634" priority="61">
      <formula>O15&gt;$AG15</formula>
    </cfRule>
  </conditionalFormatting>
  <conditionalFormatting sqref="O33">
    <cfRule type="expression" dxfId="1633" priority="57">
      <formula>O$9&gt;=20/24</formula>
    </cfRule>
    <cfRule type="expression" dxfId="1632" priority="58">
      <formula>AND(O$9&gt;=14/24,O$9&lt;20/24)</formula>
    </cfRule>
    <cfRule type="expression" dxfId="1631" priority="59">
      <formula>AND(O$9&gt;=8/24,O$9&lt;14/24)</formula>
    </cfRule>
    <cfRule type="expression" dxfId="1630" priority="60">
      <formula>O$9&lt;8/24</formula>
    </cfRule>
  </conditionalFormatting>
  <conditionalFormatting sqref="O31">
    <cfRule type="expression" dxfId="1629" priority="53">
      <formula>O$9&gt;=20/24</formula>
    </cfRule>
    <cfRule type="expression" dxfId="1628" priority="54">
      <formula>AND(O$9&gt;=14/24,O$9&lt;20/24)</formula>
    </cfRule>
    <cfRule type="expression" dxfId="1627" priority="55">
      <formula>AND(O$9&gt;=8/24,O$9&lt;14/24)</formula>
    </cfRule>
    <cfRule type="expression" dxfId="1626" priority="56">
      <formula>O$9&lt;8/24</formula>
    </cfRule>
  </conditionalFormatting>
  <conditionalFormatting sqref="O31">
    <cfRule type="expression" dxfId="1625" priority="52">
      <formula>O31&gt;$AG31</formula>
    </cfRule>
  </conditionalFormatting>
  <conditionalFormatting sqref="O14">
    <cfRule type="expression" dxfId="1624" priority="48">
      <formula>O$9&gt;=20/24</formula>
    </cfRule>
    <cfRule type="expression" dxfId="1623" priority="49">
      <formula>AND(O$9&gt;=14/24,O$9&lt;20/24)</formula>
    </cfRule>
    <cfRule type="expression" dxfId="1622" priority="50">
      <formula>AND(O$9&gt;=8/24,O$9&lt;14/24)</formula>
    </cfRule>
    <cfRule type="expression" dxfId="1621" priority="51">
      <formula>O$9&lt;8/24</formula>
    </cfRule>
  </conditionalFormatting>
  <conditionalFormatting sqref="O14">
    <cfRule type="expression" dxfId="1620" priority="47">
      <formula>O14&gt;$AG14</formula>
    </cfRule>
  </conditionalFormatting>
  <conditionalFormatting sqref="O36:O39 O42:O45">
    <cfRule type="expression" dxfId="1619" priority="43">
      <formula>O$9&gt;=20/24</formula>
    </cfRule>
    <cfRule type="expression" dxfId="1618" priority="44">
      <formula>AND(O$9&gt;=14/24,O$9&lt;20/24)</formula>
    </cfRule>
    <cfRule type="expression" dxfId="1617" priority="45">
      <formula>AND(O$9&gt;=8/24,O$9&lt;14/24)</formula>
    </cfRule>
    <cfRule type="expression" dxfId="1616" priority="46">
      <formula>O$9&lt;8/24</formula>
    </cfRule>
  </conditionalFormatting>
  <conditionalFormatting sqref="O40">
    <cfRule type="expression" dxfId="1615" priority="39">
      <formula>O$9&gt;=20/24</formula>
    </cfRule>
    <cfRule type="expression" dxfId="1614" priority="40">
      <formula>AND(O$9&gt;=14/24,O$9&lt;20/24)</formula>
    </cfRule>
    <cfRule type="expression" dxfId="1613" priority="41">
      <formula>AND(O$9&gt;=8/24,O$9&lt;14/24)</formula>
    </cfRule>
    <cfRule type="expression" dxfId="1612" priority="42">
      <formula>O$9&lt;8/24</formula>
    </cfRule>
  </conditionalFormatting>
  <conditionalFormatting sqref="O46">
    <cfRule type="expression" dxfId="1611" priority="35">
      <formula>O$9&gt;=20/24</formula>
    </cfRule>
    <cfRule type="expression" dxfId="1610" priority="36">
      <formula>AND(O$9&gt;=14/24,O$9&lt;20/24)</formula>
    </cfRule>
    <cfRule type="expression" dxfId="1609" priority="37">
      <formula>AND(O$9&gt;=8/24,O$9&lt;14/24)</formula>
    </cfRule>
    <cfRule type="expression" dxfId="1608" priority="38">
      <formula>O$9&lt;8/24</formula>
    </cfRule>
  </conditionalFormatting>
  <conditionalFormatting sqref="O47">
    <cfRule type="expression" dxfId="1607" priority="31">
      <formula>O$9&gt;=20/24</formula>
    </cfRule>
    <cfRule type="expression" dxfId="1606" priority="32">
      <formula>AND(O$9&gt;=14/24,O$9&lt;20/24)</formula>
    </cfRule>
    <cfRule type="expression" dxfId="1605" priority="33">
      <formula>AND(O$9&gt;=8/24,O$9&lt;14/24)</formula>
    </cfRule>
    <cfRule type="expression" dxfId="1604" priority="34">
      <formula>O$9&lt;8/24</formula>
    </cfRule>
  </conditionalFormatting>
  <conditionalFormatting sqref="O42:O45">
    <cfRule type="expression" dxfId="1603" priority="27">
      <formula>O$9&gt;=20/24</formula>
    </cfRule>
    <cfRule type="expression" dxfId="1602" priority="28">
      <formula>AND(O$9&gt;=14/24,O$9&lt;20/24)</formula>
    </cfRule>
    <cfRule type="expression" dxfId="1601" priority="29">
      <formula>AND(O$9&gt;=8/24,O$9&lt;14/24)</formula>
    </cfRule>
    <cfRule type="expression" dxfId="1600" priority="30">
      <formula>O$9&lt;8/24</formula>
    </cfRule>
  </conditionalFormatting>
  <conditionalFormatting sqref="O36:O40 O42:O47">
    <cfRule type="expression" dxfId="1599" priority="26">
      <formula>O36&gt;$AG36</formula>
    </cfRule>
  </conditionalFormatting>
  <conditionalFormatting sqref="O55:O64">
    <cfRule type="expression" dxfId="1598" priority="17">
      <formula>O$9&gt;=20/24</formula>
    </cfRule>
    <cfRule type="expression" dxfId="1597" priority="18">
      <formula>AND(O$9&gt;=14/24,O$9&lt;20/24)</formula>
    </cfRule>
    <cfRule type="expression" dxfId="1596" priority="19">
      <formula>AND(O$9&gt;=8/24,O$9&lt;14/24)</formula>
    </cfRule>
    <cfRule type="expression" dxfId="1595" priority="20">
      <formula>O$9&lt;8/24</formula>
    </cfRule>
  </conditionalFormatting>
  <conditionalFormatting sqref="O54">
    <cfRule type="expression" dxfId="1594" priority="13">
      <formula>O$9&gt;=20/24</formula>
    </cfRule>
    <cfRule type="expression" dxfId="1593" priority="14">
      <formula>AND(O$9&gt;=14/24,O$9&lt;20/24)</formula>
    </cfRule>
    <cfRule type="expression" dxfId="1592" priority="15">
      <formula>AND(O$9&gt;=8/24,O$9&lt;14/24)</formula>
    </cfRule>
    <cfRule type="expression" dxfId="1591" priority="16">
      <formula>O$9&lt;8/24</formula>
    </cfRule>
  </conditionalFormatting>
  <conditionalFormatting sqref="O92:O94">
    <cfRule type="expression" dxfId="1590" priority="9">
      <formula>O$9&gt;=20/24</formula>
    </cfRule>
    <cfRule type="expression" dxfId="1589" priority="10">
      <formula>AND(O$9&gt;=14/24,O$9&lt;20/24)</formula>
    </cfRule>
    <cfRule type="expression" dxfId="1588" priority="11">
      <formula>AND(O$9&gt;=8/24,O$9&lt;14/24)</formula>
    </cfRule>
    <cfRule type="expression" dxfId="1587" priority="12">
      <formula>O$9&lt;8/24</formula>
    </cfRule>
  </conditionalFormatting>
  <conditionalFormatting sqref="O95">
    <cfRule type="expression" dxfId="1586" priority="5">
      <formula>O$9&gt;=20/24</formula>
    </cfRule>
    <cfRule type="expression" dxfId="1585" priority="6">
      <formula>AND(O$9&gt;=14/24,O$9&lt;20/24)</formula>
    </cfRule>
    <cfRule type="expression" dxfId="1584" priority="7">
      <formula>AND(O$9&gt;=8/24,O$9&lt;14/24)</formula>
    </cfRule>
    <cfRule type="expression" dxfId="1583" priority="8">
      <formula>O$9&lt;8/24</formula>
    </cfRule>
  </conditionalFormatting>
  <conditionalFormatting sqref="O96">
    <cfRule type="expression" dxfId="1582" priority="1">
      <formula>O$9&gt;=20/24</formula>
    </cfRule>
    <cfRule type="expression" dxfId="1581" priority="2">
      <formula>AND(O$9&gt;=14/24,O$9&lt;20/24)</formula>
    </cfRule>
    <cfRule type="expression" dxfId="1580" priority="3">
      <formula>AND(O$9&gt;=8/24,O$9&lt;14/24)</formula>
    </cfRule>
    <cfRule type="expression" dxfId="1579" priority="4">
      <formula>O$9&lt;8/24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8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X94" sqref="X9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 t="s">
        <v>1</v>
      </c>
      <c r="AH1" s="188"/>
      <c r="AI1" s="188"/>
      <c r="AL1" s="2"/>
      <c r="AM1" s="3"/>
    </row>
    <row r="2" spans="1:88" ht="20.25" x14ac:dyDescent="0.25">
      <c r="A2" s="4"/>
      <c r="B2" s="189" t="s">
        <v>2</v>
      </c>
      <c r="C2" s="5"/>
      <c r="D2" s="191" t="s">
        <v>3</v>
      </c>
      <c r="E2" s="5"/>
      <c r="F2" s="191" t="s">
        <v>4</v>
      </c>
      <c r="G2" s="5"/>
      <c r="H2" s="191" t="s">
        <v>5</v>
      </c>
      <c r="I2" s="6"/>
      <c r="J2" s="19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0"/>
      <c r="C3" s="18"/>
      <c r="D3" s="192"/>
      <c r="E3" s="18"/>
      <c r="F3" s="192"/>
      <c r="G3" s="18"/>
      <c r="H3" s="192"/>
      <c r="I3" s="19"/>
      <c r="J3" s="19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3" t="s">
        <v>212</v>
      </c>
      <c r="B4" s="194" t="str">
        <f ca="1">"2078/"&amp;"04/"&amp;INT(MID(CELL("filename",D6),FIND("]",CELL("filename",D6))+1,200))</f>
        <v>2078/04/30</v>
      </c>
      <c r="C4" s="194"/>
      <c r="D4" s="194"/>
      <c r="E4" s="195" t="str">
        <f ca="1">IFERROR([1]!DateBStoAD(B4),"")</f>
        <v/>
      </c>
      <c r="F4" s="196"/>
      <c r="G4" s="196"/>
      <c r="H4" s="196" t="str">
        <f ca="1">TEXT(E4,"dddd")</f>
        <v/>
      </c>
      <c r="I4" s="196"/>
      <c r="J4" s="29"/>
      <c r="K4" t="str">
        <f>"Total Peak Supply(Inclusive of Export) ("&amp;ROUND(B213,0)&amp;" MW)"&amp;"    IPP   = "&amp;ROUND(B208,0)&amp;" MW     NEA RoR = "&amp;ROUND(B209,0)&amp;" MWImport   = "&amp;ROUND(B211,0)&amp;" MW      KL1+KL2+K3 = "&amp;ROUND(B210,0) &amp;" MW    EXPORT = "&amp;ROUND(B212,0)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-66</v>
      </c>
      <c r="C5" s="32">
        <f t="shared" ref="C5:AF5" si="0">C65</f>
        <v>-52</v>
      </c>
      <c r="D5" s="32">
        <f t="shared" si="0"/>
        <v>50</v>
      </c>
      <c r="E5" s="32">
        <f t="shared" si="0"/>
        <v>-36.799999999999997</v>
      </c>
      <c r="F5" s="32">
        <f t="shared" si="0"/>
        <v>-17.5</v>
      </c>
      <c r="G5" s="32">
        <f t="shared" si="0"/>
        <v>-17.5</v>
      </c>
      <c r="H5" s="32">
        <f t="shared" si="0"/>
        <v>-80</v>
      </c>
      <c r="I5" s="32">
        <f t="shared" si="0"/>
        <v>-79</v>
      </c>
      <c r="J5" s="32">
        <f t="shared" si="0"/>
        <v>-47.4</v>
      </c>
      <c r="K5" s="32">
        <f t="shared" si="0"/>
        <v>-45.2</v>
      </c>
      <c r="L5" s="32">
        <f t="shared" si="0"/>
        <v>-45</v>
      </c>
      <c r="M5" s="32">
        <f t="shared" si="0"/>
        <v>-10</v>
      </c>
      <c r="N5" s="32">
        <f t="shared" si="0"/>
        <v>-2</v>
      </c>
      <c r="O5" s="32">
        <f t="shared" si="0"/>
        <v>-9.6</v>
      </c>
      <c r="P5" s="32">
        <f t="shared" si="0"/>
        <v>-2</v>
      </c>
      <c r="Q5" s="32">
        <f t="shared" si="0"/>
        <v>-10.3</v>
      </c>
      <c r="R5" s="32">
        <f t="shared" si="0"/>
        <v>-15.1</v>
      </c>
      <c r="S5" s="32">
        <f t="shared" si="0"/>
        <v>-39.5</v>
      </c>
      <c r="T5" s="32">
        <f t="shared" si="0"/>
        <v>-39</v>
      </c>
      <c r="U5" s="32">
        <f t="shared" si="0"/>
        <v>-66.2</v>
      </c>
      <c r="V5" s="32">
        <f t="shared" si="0"/>
        <v>-33.9</v>
      </c>
      <c r="W5" s="32">
        <f t="shared" si="0"/>
        <v>-17.2</v>
      </c>
      <c r="X5" s="32">
        <f t="shared" si="0"/>
        <v>3.3</v>
      </c>
      <c r="Y5" s="32">
        <f t="shared" si="0"/>
        <v>-76.100000000000009</v>
      </c>
      <c r="Z5" s="32">
        <f t="shared" si="0"/>
        <v>-77.400000000000006</v>
      </c>
      <c r="AA5" s="32">
        <f t="shared" si="0"/>
        <v>-68.300000000000011</v>
      </c>
      <c r="AB5" s="32">
        <f t="shared" si="0"/>
        <v>-12</v>
      </c>
      <c r="AC5" s="32">
        <f t="shared" si="0"/>
        <v>-7</v>
      </c>
      <c r="AD5" s="32">
        <f t="shared" si="0"/>
        <v>-32</v>
      </c>
      <c r="AE5" s="32">
        <f t="shared" si="0"/>
        <v>-50</v>
      </c>
      <c r="AF5" s="32">
        <f t="shared" si="0"/>
        <v>-15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2"/>
      <c r="E6" s="172"/>
      <c r="F6" s="172"/>
      <c r="G6" s="172"/>
      <c r="H6" s="172"/>
      <c r="I6" s="172"/>
      <c r="J6" s="29"/>
      <c r="K6" t="str">
        <f>"Evening Peak "&amp;ROUND(B213,0)&amp;"MW at "&amp;TRUNC(B214*24,0)&amp;":"&amp;ROUND((B214*24-TRUNC(B214*24,0))*60,0)&amp;"hr at "&amp;ROUND(B215,1)&amp;"Hz     "&amp;A205&amp;" "&amp;ROUND(B205,0)&amp;"MW at "&amp;TRUNC(C205*24,0)&amp;":"&amp;ROUND((C205*24-TRUNC(C205*24,0))*6,0)&amp;"0hr"</f>
        <v>Evening Peak 0MW at 0:0hr at 0Hz     Morning Peak 1196MW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Load=1032</v>
      </c>
      <c r="B7" s="35">
        <f t="shared" ref="B7:AF7" si="1">B72</f>
        <v>1114.94</v>
      </c>
      <c r="C7" s="35">
        <f t="shared" si="1"/>
        <v>1113.04</v>
      </c>
      <c r="D7" s="35">
        <f t="shared" si="1"/>
        <v>1098.04</v>
      </c>
      <c r="E7" s="35">
        <f t="shared" si="1"/>
        <v>1092.94</v>
      </c>
      <c r="F7" s="35">
        <f t="shared" si="1"/>
        <v>1071.04</v>
      </c>
      <c r="G7" s="35">
        <f t="shared" si="1"/>
        <v>1072.3399999999999</v>
      </c>
      <c r="H7" s="35">
        <f t="shared" si="1"/>
        <v>1048.3399999999999</v>
      </c>
      <c r="I7" s="35">
        <f t="shared" si="1"/>
        <v>1032.3399999999999</v>
      </c>
      <c r="J7" s="35">
        <f t="shared" si="1"/>
        <v>1066.04</v>
      </c>
      <c r="K7" s="35">
        <f t="shared" si="1"/>
        <v>1085.94</v>
      </c>
      <c r="L7" s="35">
        <f>L72</f>
        <v>1139.3399999999999</v>
      </c>
      <c r="M7" s="35">
        <f t="shared" si="1"/>
        <v>1196.3399999999999</v>
      </c>
      <c r="N7" s="35">
        <f t="shared" si="1"/>
        <v>1196.8400000000001</v>
      </c>
      <c r="O7" s="35">
        <f t="shared" si="1"/>
        <v>1247.94</v>
      </c>
      <c r="P7" s="35">
        <f t="shared" si="1"/>
        <v>1253.3400000000001</v>
      </c>
      <c r="Q7" s="35">
        <f t="shared" si="1"/>
        <v>1242.1399999999999</v>
      </c>
      <c r="R7" s="35">
        <f t="shared" si="1"/>
        <v>1272.1399999999999</v>
      </c>
      <c r="S7" s="35">
        <f t="shared" si="1"/>
        <v>1241.04</v>
      </c>
      <c r="T7" s="35">
        <f t="shared" si="1"/>
        <v>1221.74</v>
      </c>
      <c r="U7" s="35">
        <f t="shared" si="1"/>
        <v>1208.1400000000001</v>
      </c>
      <c r="V7" s="35">
        <f t="shared" si="1"/>
        <v>1274.1400000000001</v>
      </c>
      <c r="W7" s="35">
        <f t="shared" si="1"/>
        <v>1296.6400000000001</v>
      </c>
      <c r="X7" s="35">
        <f t="shared" si="1"/>
        <v>1409.44</v>
      </c>
      <c r="Y7" s="35">
        <f t="shared" si="1"/>
        <v>1420.8400000000001</v>
      </c>
      <c r="Z7" s="35">
        <f t="shared" si="1"/>
        <v>1391.5400000000002</v>
      </c>
      <c r="AA7" s="35">
        <f t="shared" si="1"/>
        <v>1378.2400000000002</v>
      </c>
      <c r="AB7" s="35">
        <f t="shared" si="1"/>
        <v>1412.0400000000002</v>
      </c>
      <c r="AC7" s="35">
        <f t="shared" si="1"/>
        <v>1343.0400000000002</v>
      </c>
      <c r="AD7" s="35">
        <f t="shared" si="1"/>
        <v>1203.04</v>
      </c>
      <c r="AE7" s="35">
        <f t="shared" si="1"/>
        <v>1167.04</v>
      </c>
      <c r="AF7" s="35">
        <f t="shared" si="1"/>
        <v>1151.04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197" t="s">
        <v>13</v>
      </c>
      <c r="C8" s="198"/>
      <c r="D8" s="198"/>
      <c r="E8" s="198"/>
      <c r="F8" s="198"/>
      <c r="G8" s="198"/>
      <c r="H8" s="198"/>
      <c r="I8" s="198"/>
      <c r="J8" s="198"/>
      <c r="K8" s="199"/>
      <c r="L8" s="200" t="s">
        <v>14</v>
      </c>
      <c r="M8" s="201"/>
      <c r="N8" s="201"/>
      <c r="O8" s="201"/>
      <c r="P8" s="201"/>
      <c r="Q8" s="201"/>
      <c r="R8" s="200" t="s">
        <v>15</v>
      </c>
      <c r="S8" s="201"/>
      <c r="T8" s="201"/>
      <c r="U8" s="201"/>
      <c r="V8" s="201"/>
      <c r="W8" s="201"/>
      <c r="X8" s="201"/>
      <c r="Y8" s="201"/>
      <c r="Z8" s="201"/>
      <c r="AA8" s="204" t="s">
        <v>16</v>
      </c>
      <c r="AB8" s="205"/>
      <c r="AC8" s="205"/>
      <c r="AD8" s="205"/>
      <c r="AE8" s="205"/>
      <c r="AF8" s="206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17</v>
      </c>
      <c r="B9" s="209">
        <v>4.1666666666666664E-2</v>
      </c>
      <c r="C9" s="209">
        <v>8.3333333333333301E-2</v>
      </c>
      <c r="D9" s="209">
        <v>0.125</v>
      </c>
      <c r="E9" s="209">
        <v>0.16666666666666699</v>
      </c>
      <c r="F9" s="209">
        <v>0.20833333333333301</v>
      </c>
      <c r="G9" s="209">
        <v>0.22916666666666666</v>
      </c>
      <c r="H9" s="209">
        <v>0.25</v>
      </c>
      <c r="I9" s="209">
        <v>0.27083333333333331</v>
      </c>
      <c r="J9" s="209">
        <v>0.29166666666666669</v>
      </c>
      <c r="K9" s="209">
        <v>0.3125</v>
      </c>
      <c r="L9" s="202">
        <v>0.33333333333333331</v>
      </c>
      <c r="M9" s="202">
        <v>0.375</v>
      </c>
      <c r="N9" s="202">
        <v>0.41666666666666702</v>
      </c>
      <c r="O9" s="202">
        <v>0.45833333333333298</v>
      </c>
      <c r="P9" s="202">
        <v>0.5</v>
      </c>
      <c r="Q9" s="202">
        <v>0.54166666666666696</v>
      </c>
      <c r="R9" s="202">
        <v>0.58333333333333304</v>
      </c>
      <c r="S9" s="202">
        <v>0.625</v>
      </c>
      <c r="T9" s="202">
        <v>0.66666666666666696</v>
      </c>
      <c r="U9" s="202">
        <v>0.70833333333333304</v>
      </c>
      <c r="V9" s="202">
        <v>0.72916666666666663</v>
      </c>
      <c r="W9" s="202">
        <v>0.75</v>
      </c>
      <c r="X9" s="202">
        <v>0.77083333333333337</v>
      </c>
      <c r="Y9" s="202">
        <v>0.79166666666666663</v>
      </c>
      <c r="Z9" s="202">
        <v>0.8125</v>
      </c>
      <c r="AA9" s="209">
        <v>0.83333333333333337</v>
      </c>
      <c r="AB9" s="209">
        <v>0.85416666666666663</v>
      </c>
      <c r="AC9" s="209">
        <v>0.875</v>
      </c>
      <c r="AD9" s="209">
        <v>0.91666666666666696</v>
      </c>
      <c r="AE9" s="209">
        <v>0.95833333333333304</v>
      </c>
      <c r="AF9" s="209">
        <v>1</v>
      </c>
      <c r="AG9" s="210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12"/>
      <c r="S10" s="212"/>
      <c r="T10" s="212"/>
      <c r="U10" s="212"/>
      <c r="V10" s="212"/>
      <c r="W10" s="212"/>
      <c r="X10" s="212"/>
      <c r="Y10" s="212"/>
      <c r="Z10" s="212"/>
      <c r="AA10" s="203"/>
      <c r="AB10" s="203"/>
      <c r="AC10" s="203"/>
      <c r="AD10" s="203"/>
      <c r="AE10" s="203"/>
      <c r="AF10" s="203"/>
      <c r="AG10" s="211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Bot="1" x14ac:dyDescent="0.3">
      <c r="A11" s="46" t="s">
        <v>191</v>
      </c>
      <c r="B11" s="47">
        <v>200</v>
      </c>
      <c r="C11" s="47">
        <v>200</v>
      </c>
      <c r="D11" s="47">
        <v>200</v>
      </c>
      <c r="E11" s="47">
        <v>200</v>
      </c>
      <c r="F11" s="47">
        <v>200</v>
      </c>
      <c r="G11" s="47">
        <v>200</v>
      </c>
      <c r="H11" s="47">
        <v>200</v>
      </c>
      <c r="I11" s="47">
        <v>200</v>
      </c>
      <c r="J11" s="47">
        <v>200</v>
      </c>
      <c r="K11" s="47">
        <v>200</v>
      </c>
      <c r="L11" s="48">
        <v>200</v>
      </c>
      <c r="M11" s="48">
        <v>200</v>
      </c>
      <c r="N11" s="48">
        <v>220</v>
      </c>
      <c r="O11" s="48">
        <v>251</v>
      </c>
      <c r="P11" s="48">
        <v>250</v>
      </c>
      <c r="Q11" s="48">
        <v>251</v>
      </c>
      <c r="R11" s="49">
        <v>295</v>
      </c>
      <c r="S11" s="49">
        <v>298</v>
      </c>
      <c r="T11" s="49">
        <v>300</v>
      </c>
      <c r="U11" s="49">
        <v>309</v>
      </c>
      <c r="V11" s="49">
        <v>317</v>
      </c>
      <c r="W11" s="49">
        <v>311</v>
      </c>
      <c r="X11" s="49">
        <v>351.2</v>
      </c>
      <c r="Y11" s="49">
        <v>397</v>
      </c>
      <c r="Z11" s="49">
        <v>396</v>
      </c>
      <c r="AA11" s="49">
        <v>396</v>
      </c>
      <c r="AB11" s="49">
        <v>396</v>
      </c>
      <c r="AC11" s="49">
        <v>345</v>
      </c>
      <c r="AD11" s="49">
        <v>248</v>
      </c>
      <c r="AE11" s="47">
        <v>230</v>
      </c>
      <c r="AF11" s="47">
        <v>180</v>
      </c>
      <c r="AG11" s="50">
        <v>456</v>
      </c>
      <c r="AH11" s="51">
        <f>MAX(B11:AF11)</f>
        <v>397</v>
      </c>
      <c r="AI11" s="52">
        <f>MIN(B11:AF11)</f>
        <v>180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192</v>
      </c>
      <c r="B12" s="48">
        <v>60</v>
      </c>
      <c r="C12" s="48">
        <v>60</v>
      </c>
      <c r="D12" s="48">
        <v>60</v>
      </c>
      <c r="E12" s="48">
        <v>60</v>
      </c>
      <c r="F12" s="48">
        <v>60</v>
      </c>
      <c r="G12" s="48">
        <v>60</v>
      </c>
      <c r="H12" s="48">
        <v>60</v>
      </c>
      <c r="I12" s="48">
        <v>60</v>
      </c>
      <c r="J12" s="48">
        <v>60</v>
      </c>
      <c r="K12" s="48">
        <v>60</v>
      </c>
      <c r="L12" s="48">
        <v>60</v>
      </c>
      <c r="M12" s="48">
        <v>60</v>
      </c>
      <c r="N12" s="48">
        <v>60</v>
      </c>
      <c r="O12" s="47">
        <v>60</v>
      </c>
      <c r="P12" s="47">
        <v>60</v>
      </c>
      <c r="Q12" s="47">
        <v>60</v>
      </c>
      <c r="R12" s="112">
        <v>60</v>
      </c>
      <c r="S12" s="112">
        <v>60</v>
      </c>
      <c r="T12" s="112">
        <v>60</v>
      </c>
      <c r="U12" s="112">
        <v>60</v>
      </c>
      <c r="V12" s="112">
        <v>60</v>
      </c>
      <c r="W12" s="112">
        <v>60</v>
      </c>
      <c r="X12" s="112">
        <v>60</v>
      </c>
      <c r="Y12" s="48">
        <v>60</v>
      </c>
      <c r="Z12" s="48">
        <v>60</v>
      </c>
      <c r="AA12" s="48">
        <v>60</v>
      </c>
      <c r="AB12" s="48">
        <v>60</v>
      </c>
      <c r="AC12" s="48">
        <v>60</v>
      </c>
      <c r="AD12" s="48">
        <v>60</v>
      </c>
      <c r="AE12" s="48">
        <v>60</v>
      </c>
      <c r="AF12" s="48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193</v>
      </c>
      <c r="B13" s="48">
        <v>0</v>
      </c>
      <c r="C13" s="48">
        <v>0</v>
      </c>
      <c r="D13" s="48">
        <v>0</v>
      </c>
      <c r="E13" s="48">
        <v>0</v>
      </c>
      <c r="F13" s="48">
        <v>0</v>
      </c>
      <c r="G13" s="48">
        <v>0</v>
      </c>
      <c r="H13" s="48">
        <v>0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80">
        <v>0</v>
      </c>
      <c r="S13" s="80">
        <v>0</v>
      </c>
      <c r="T13" s="80">
        <v>0</v>
      </c>
      <c r="U13" s="80">
        <v>0</v>
      </c>
      <c r="V13" s="80">
        <v>0</v>
      </c>
      <c r="W13" s="80">
        <v>0</v>
      </c>
      <c r="X13" s="80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194</v>
      </c>
      <c r="B14" s="48">
        <v>45.9</v>
      </c>
      <c r="C14" s="48">
        <v>45.9</v>
      </c>
      <c r="D14" s="48">
        <v>0</v>
      </c>
      <c r="E14" s="48">
        <v>45.9</v>
      </c>
      <c r="F14" s="48">
        <v>45.9</v>
      </c>
      <c r="G14" s="48">
        <v>45.9</v>
      </c>
      <c r="H14" s="48">
        <v>45.9</v>
      </c>
      <c r="I14" s="48">
        <v>45.9</v>
      </c>
      <c r="J14" s="48">
        <v>45.9</v>
      </c>
      <c r="K14" s="48">
        <v>45.9</v>
      </c>
      <c r="L14" s="48">
        <v>45.9</v>
      </c>
      <c r="M14" s="48">
        <v>45.9</v>
      </c>
      <c r="N14" s="48">
        <v>45.9</v>
      </c>
      <c r="O14" s="48">
        <v>46.1</v>
      </c>
      <c r="P14" s="48">
        <v>46.1</v>
      </c>
      <c r="Q14" s="48">
        <v>45.9</v>
      </c>
      <c r="R14" s="80">
        <v>45.9</v>
      </c>
      <c r="S14" s="80">
        <v>46</v>
      </c>
      <c r="T14" s="80">
        <v>46</v>
      </c>
      <c r="U14" s="80">
        <v>46</v>
      </c>
      <c r="V14" s="80">
        <v>46</v>
      </c>
      <c r="W14" s="80">
        <v>45.9</v>
      </c>
      <c r="X14" s="80">
        <v>45.9</v>
      </c>
      <c r="Y14" s="48">
        <v>46</v>
      </c>
      <c r="Z14" s="48">
        <v>46</v>
      </c>
      <c r="AA14" s="48">
        <v>45.9</v>
      </c>
      <c r="AB14" s="48">
        <v>45.9</v>
      </c>
      <c r="AC14" s="48">
        <v>45.9</v>
      </c>
      <c r="AD14" s="48">
        <v>45.9</v>
      </c>
      <c r="AE14" s="48">
        <v>45.9</v>
      </c>
      <c r="AF14" s="48">
        <v>45.9</v>
      </c>
      <c r="AG14" s="56">
        <v>50</v>
      </c>
      <c r="AH14" s="51">
        <f t="shared" si="2"/>
        <v>46.1</v>
      </c>
      <c r="AI14" s="52">
        <f t="shared" si="3"/>
        <v>0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195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48">
        <v>0</v>
      </c>
      <c r="H15" s="48">
        <v>0</v>
      </c>
      <c r="I15" s="48">
        <v>0</v>
      </c>
      <c r="J15" s="48">
        <v>0</v>
      </c>
      <c r="K15" s="48">
        <v>0</v>
      </c>
      <c r="L15" s="48">
        <v>0</v>
      </c>
      <c r="M15" s="48">
        <v>0</v>
      </c>
      <c r="N15" s="48">
        <v>0</v>
      </c>
      <c r="O15" s="48">
        <v>0</v>
      </c>
      <c r="P15" s="48">
        <v>0</v>
      </c>
      <c r="Q15" s="48">
        <v>0</v>
      </c>
      <c r="R15" s="48">
        <v>0</v>
      </c>
      <c r="S15" s="48">
        <v>0</v>
      </c>
      <c r="T15" s="48">
        <v>0</v>
      </c>
      <c r="U15" s="48">
        <v>0</v>
      </c>
      <c r="V15" s="48">
        <v>0</v>
      </c>
      <c r="W15" s="48">
        <v>0</v>
      </c>
      <c r="X15" s="48">
        <v>0</v>
      </c>
      <c r="Y15" s="48">
        <v>0</v>
      </c>
      <c r="Z15" s="48">
        <v>0</v>
      </c>
      <c r="AA15" s="48">
        <v>0</v>
      </c>
      <c r="AB15" s="48">
        <v>0</v>
      </c>
      <c r="AC15" s="48">
        <v>0</v>
      </c>
      <c r="AD15" s="48">
        <v>0</v>
      </c>
      <c r="AE15" s="48">
        <v>0</v>
      </c>
      <c r="AF15" s="48">
        <v>0</v>
      </c>
      <c r="AG15" s="168">
        <v>45</v>
      </c>
      <c r="AH15" s="51">
        <f t="shared" si="2"/>
        <v>0</v>
      </c>
      <c r="AI15" s="52">
        <f t="shared" si="3"/>
        <v>0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196</v>
      </c>
      <c r="B16" s="48">
        <v>25</v>
      </c>
      <c r="C16" s="48">
        <v>25</v>
      </c>
      <c r="D16" s="48">
        <v>25</v>
      </c>
      <c r="E16" s="48">
        <v>25</v>
      </c>
      <c r="F16" s="48">
        <v>25</v>
      </c>
      <c r="G16" s="48">
        <v>25</v>
      </c>
      <c r="H16" s="48">
        <v>25</v>
      </c>
      <c r="I16" s="48">
        <v>25</v>
      </c>
      <c r="J16" s="48">
        <v>25</v>
      </c>
      <c r="K16" s="48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8">
        <v>25</v>
      </c>
      <c r="AB16" s="48">
        <v>25</v>
      </c>
      <c r="AC16" s="48">
        <v>25</v>
      </c>
      <c r="AD16" s="48">
        <v>25</v>
      </c>
      <c r="AE16" s="48">
        <v>25</v>
      </c>
      <c r="AF16" s="48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197</v>
      </c>
      <c r="B17" s="48">
        <v>25</v>
      </c>
      <c r="C17" s="48">
        <v>25</v>
      </c>
      <c r="D17" s="48">
        <v>0</v>
      </c>
      <c r="E17" s="48">
        <v>25</v>
      </c>
      <c r="F17" s="48">
        <v>25</v>
      </c>
      <c r="G17" s="48">
        <v>25</v>
      </c>
      <c r="H17" s="48">
        <v>25</v>
      </c>
      <c r="I17" s="48">
        <v>25</v>
      </c>
      <c r="J17" s="48">
        <v>25</v>
      </c>
      <c r="K17" s="48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8">
        <v>25</v>
      </c>
      <c r="AB17" s="48">
        <v>25</v>
      </c>
      <c r="AC17" s="48">
        <v>25</v>
      </c>
      <c r="AD17" s="48">
        <v>25</v>
      </c>
      <c r="AE17" s="48">
        <v>25</v>
      </c>
      <c r="AF17" s="48">
        <v>25</v>
      </c>
      <c r="AG17" s="168">
        <v>36</v>
      </c>
      <c r="AH17" s="51">
        <f t="shared" si="2"/>
        <v>25</v>
      </c>
      <c r="AI17" s="52">
        <f t="shared" si="3"/>
        <v>0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198</v>
      </c>
      <c r="B18" s="48">
        <v>26.4</v>
      </c>
      <c r="C18" s="48">
        <v>26.4</v>
      </c>
      <c r="D18" s="48">
        <v>26.4</v>
      </c>
      <c r="E18" s="48">
        <v>26.4</v>
      </c>
      <c r="F18" s="48">
        <v>26.4</v>
      </c>
      <c r="G18" s="48">
        <v>26.4</v>
      </c>
      <c r="H18" s="48">
        <v>26.4</v>
      </c>
      <c r="I18" s="48">
        <v>26.4</v>
      </c>
      <c r="J18" s="48">
        <v>26.4</v>
      </c>
      <c r="K18" s="48">
        <v>26.4</v>
      </c>
      <c r="L18" s="48">
        <v>26.4</v>
      </c>
      <c r="M18" s="48">
        <v>26.4</v>
      </c>
      <c r="N18" s="48">
        <v>0</v>
      </c>
      <c r="O18" s="48">
        <v>26.3</v>
      </c>
      <c r="P18" s="48">
        <v>26.3</v>
      </c>
      <c r="Q18" s="48">
        <v>26.3</v>
      </c>
      <c r="R18" s="48">
        <v>26.3</v>
      </c>
      <c r="S18" s="48">
        <v>26</v>
      </c>
      <c r="T18" s="48">
        <v>26</v>
      </c>
      <c r="U18" s="48">
        <v>26</v>
      </c>
      <c r="V18" s="48">
        <v>26</v>
      </c>
      <c r="W18" s="48">
        <v>26.1</v>
      </c>
      <c r="X18" s="48">
        <v>26.1</v>
      </c>
      <c r="Y18" s="48">
        <v>26.4</v>
      </c>
      <c r="Z18" s="48">
        <v>26.2</v>
      </c>
      <c r="AA18" s="48">
        <v>26.2</v>
      </c>
      <c r="AB18" s="48">
        <v>26.2</v>
      </c>
      <c r="AC18" s="48">
        <v>26.2</v>
      </c>
      <c r="AD18" s="48">
        <v>26.2</v>
      </c>
      <c r="AE18" s="48">
        <v>26.2</v>
      </c>
      <c r="AF18" s="48">
        <v>26.2</v>
      </c>
      <c r="AG18" s="168">
        <v>30</v>
      </c>
      <c r="AH18" s="51">
        <f t="shared" si="2"/>
        <v>26.4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199</v>
      </c>
      <c r="B19" s="48">
        <v>6.2</v>
      </c>
      <c r="C19" s="48">
        <v>6.2</v>
      </c>
      <c r="D19" s="48">
        <v>6.2</v>
      </c>
      <c r="E19" s="48">
        <v>6.2</v>
      </c>
      <c r="F19" s="48">
        <v>6.2</v>
      </c>
      <c r="G19" s="48">
        <v>6.2</v>
      </c>
      <c r="H19" s="48">
        <v>6.2</v>
      </c>
      <c r="I19" s="48">
        <v>6.2</v>
      </c>
      <c r="J19" s="48">
        <v>6.2</v>
      </c>
      <c r="K19" s="48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8">
        <v>6.2</v>
      </c>
      <c r="AB19" s="48">
        <v>6.2</v>
      </c>
      <c r="AC19" s="48">
        <v>6.2</v>
      </c>
      <c r="AD19" s="48">
        <v>6.2</v>
      </c>
      <c r="AE19" s="48">
        <v>6.2</v>
      </c>
      <c r="AF19" s="48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200</v>
      </c>
      <c r="B20" s="48">
        <v>11.2</v>
      </c>
      <c r="C20" s="48">
        <v>11.2</v>
      </c>
      <c r="D20" s="48">
        <v>0</v>
      </c>
      <c r="E20" s="48">
        <v>11.2</v>
      </c>
      <c r="F20" s="48">
        <v>11.2</v>
      </c>
      <c r="G20" s="48">
        <v>11.2</v>
      </c>
      <c r="H20" s="48">
        <v>11.2</v>
      </c>
      <c r="I20" s="48">
        <v>11.2</v>
      </c>
      <c r="J20" s="48">
        <v>11.2</v>
      </c>
      <c r="K20" s="48">
        <v>11.2</v>
      </c>
      <c r="L20" s="48">
        <v>11.2</v>
      </c>
      <c r="M20" s="48">
        <v>11.2</v>
      </c>
      <c r="N20" s="48">
        <v>11.2</v>
      </c>
      <c r="O20" s="48">
        <v>11.2</v>
      </c>
      <c r="P20" s="48">
        <v>11.2</v>
      </c>
      <c r="Q20" s="48">
        <v>11.2</v>
      </c>
      <c r="R20" s="48">
        <v>11.2</v>
      </c>
      <c r="S20" s="48">
        <v>11.2</v>
      </c>
      <c r="T20" s="48">
        <v>11.2</v>
      </c>
      <c r="U20" s="48">
        <v>11.2</v>
      </c>
      <c r="V20" s="48">
        <v>11.2</v>
      </c>
      <c r="W20" s="48">
        <v>11.2</v>
      </c>
      <c r="X20" s="48">
        <v>11.2</v>
      </c>
      <c r="Y20" s="48">
        <v>11.2</v>
      </c>
      <c r="Z20" s="48">
        <v>11.2</v>
      </c>
      <c r="AA20" s="48">
        <v>11.2</v>
      </c>
      <c r="AB20" s="48">
        <v>11.2</v>
      </c>
      <c r="AC20" s="48">
        <v>11.2</v>
      </c>
      <c r="AD20" s="48">
        <v>11.2</v>
      </c>
      <c r="AE20" s="48">
        <v>11.2</v>
      </c>
      <c r="AF20" s="48">
        <v>11.2</v>
      </c>
      <c r="AG20" s="168">
        <v>25</v>
      </c>
      <c r="AH20" s="51">
        <f t="shared" si="2"/>
        <v>11.2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201</v>
      </c>
      <c r="B21" s="48">
        <v>0</v>
      </c>
      <c r="C21" s="48">
        <v>0</v>
      </c>
      <c r="D21" s="48">
        <v>0</v>
      </c>
      <c r="E21" s="48">
        <v>0</v>
      </c>
      <c r="F21" s="48">
        <v>0</v>
      </c>
      <c r="G21" s="48">
        <v>0</v>
      </c>
      <c r="H21" s="48">
        <v>0</v>
      </c>
      <c r="I21" s="48">
        <v>0</v>
      </c>
      <c r="J21" s="48">
        <v>0</v>
      </c>
      <c r="K21" s="48">
        <v>0</v>
      </c>
      <c r="L21" s="48">
        <v>0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8">
        <v>22</v>
      </c>
      <c r="AB21" s="48">
        <v>22</v>
      </c>
      <c r="AC21" s="48">
        <v>22</v>
      </c>
      <c r="AD21" s="48">
        <v>22</v>
      </c>
      <c r="AE21" s="48">
        <v>22</v>
      </c>
      <c r="AF21" s="48">
        <v>22</v>
      </c>
      <c r="AG21" s="168">
        <v>25</v>
      </c>
      <c r="AH21" s="51">
        <f t="shared" si="2"/>
        <v>22</v>
      </c>
      <c r="AI21" s="52">
        <f t="shared" si="3"/>
        <v>0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202</v>
      </c>
      <c r="B22" s="48">
        <v>22</v>
      </c>
      <c r="C22" s="48">
        <v>22</v>
      </c>
      <c r="D22" s="48">
        <v>22</v>
      </c>
      <c r="E22" s="48">
        <v>22</v>
      </c>
      <c r="F22" s="48">
        <v>22</v>
      </c>
      <c r="G22" s="48">
        <v>22</v>
      </c>
      <c r="H22" s="48">
        <v>22</v>
      </c>
      <c r="I22" s="48">
        <v>22</v>
      </c>
      <c r="J22" s="48">
        <v>22</v>
      </c>
      <c r="K22" s="48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8">
        <v>22</v>
      </c>
      <c r="AB22" s="48">
        <v>22</v>
      </c>
      <c r="AC22" s="48">
        <v>22</v>
      </c>
      <c r="AD22" s="48">
        <v>22</v>
      </c>
      <c r="AE22" s="48">
        <v>22</v>
      </c>
      <c r="AF22" s="48">
        <v>22</v>
      </c>
      <c r="AG22" s="168">
        <v>25</v>
      </c>
      <c r="AH22" s="51">
        <f t="shared" si="2"/>
        <v>22</v>
      </c>
      <c r="AI22" s="52">
        <f t="shared" si="3"/>
        <v>22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203</v>
      </c>
      <c r="B23" s="48">
        <v>22</v>
      </c>
      <c r="C23" s="48">
        <v>22</v>
      </c>
      <c r="D23" s="48">
        <v>22</v>
      </c>
      <c r="E23" s="48">
        <v>22</v>
      </c>
      <c r="F23" s="48">
        <v>22</v>
      </c>
      <c r="G23" s="48">
        <v>22</v>
      </c>
      <c r="H23" s="48">
        <v>22</v>
      </c>
      <c r="I23" s="48">
        <v>22</v>
      </c>
      <c r="J23" s="48">
        <v>22</v>
      </c>
      <c r="K23" s="48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8">
        <v>22</v>
      </c>
      <c r="AB23" s="48">
        <v>22</v>
      </c>
      <c r="AC23" s="48">
        <v>22</v>
      </c>
      <c r="AD23" s="48">
        <v>22</v>
      </c>
      <c r="AE23" s="48">
        <v>22</v>
      </c>
      <c r="AF23" s="48">
        <v>22</v>
      </c>
      <c r="AG23" s="168">
        <v>25</v>
      </c>
      <c r="AH23" s="51">
        <f t="shared" si="2"/>
        <v>22</v>
      </c>
      <c r="AI23" s="52">
        <f t="shared" si="3"/>
        <v>22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204</v>
      </c>
      <c r="B24" s="48">
        <v>22</v>
      </c>
      <c r="C24" s="48">
        <v>22</v>
      </c>
      <c r="D24" s="48">
        <v>22</v>
      </c>
      <c r="E24" s="48">
        <v>22</v>
      </c>
      <c r="F24" s="48">
        <v>22</v>
      </c>
      <c r="G24" s="48">
        <v>22</v>
      </c>
      <c r="H24" s="48">
        <v>22</v>
      </c>
      <c r="I24" s="48">
        <v>22</v>
      </c>
      <c r="J24" s="48">
        <v>22</v>
      </c>
      <c r="K24" s="48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8">
        <v>22</v>
      </c>
      <c r="AB24" s="48">
        <v>22</v>
      </c>
      <c r="AC24" s="48">
        <v>22</v>
      </c>
      <c r="AD24" s="48">
        <v>22</v>
      </c>
      <c r="AE24" s="48">
        <v>22</v>
      </c>
      <c r="AF24" s="48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93</v>
      </c>
      <c r="B25" s="47">
        <v>14</v>
      </c>
      <c r="C25" s="47">
        <v>14</v>
      </c>
      <c r="D25" s="47">
        <v>14</v>
      </c>
      <c r="E25" s="47">
        <v>14</v>
      </c>
      <c r="F25" s="47">
        <v>14</v>
      </c>
      <c r="G25" s="47">
        <v>14</v>
      </c>
      <c r="H25" s="47">
        <v>14</v>
      </c>
      <c r="I25" s="47">
        <v>14</v>
      </c>
      <c r="J25" s="47">
        <v>14</v>
      </c>
      <c r="K25" s="47">
        <v>14</v>
      </c>
      <c r="L25" s="48">
        <v>14</v>
      </c>
      <c r="M25" s="48">
        <v>14</v>
      </c>
      <c r="N25" s="48">
        <v>14</v>
      </c>
      <c r="O25" s="48">
        <v>14</v>
      </c>
      <c r="P25" s="48">
        <v>14</v>
      </c>
      <c r="Q25" s="48">
        <v>14</v>
      </c>
      <c r="R25" s="48">
        <v>14</v>
      </c>
      <c r="S25" s="48">
        <v>14</v>
      </c>
      <c r="T25" s="48">
        <v>14</v>
      </c>
      <c r="U25" s="48">
        <v>14</v>
      </c>
      <c r="V25" s="48">
        <v>14</v>
      </c>
      <c r="W25" s="48">
        <v>14</v>
      </c>
      <c r="X25" s="48">
        <v>14</v>
      </c>
      <c r="Y25" s="48">
        <v>14</v>
      </c>
      <c r="Z25" s="48">
        <v>14</v>
      </c>
      <c r="AA25" s="47">
        <v>14</v>
      </c>
      <c r="AB25" s="47">
        <v>14</v>
      </c>
      <c r="AC25" s="47">
        <v>0</v>
      </c>
      <c r="AD25" s="47">
        <v>0</v>
      </c>
      <c r="AE25" s="47">
        <v>0</v>
      </c>
      <c r="AF25" s="47">
        <v>0</v>
      </c>
      <c r="AG25" s="168">
        <v>23.5</v>
      </c>
      <c r="AH25" s="51">
        <f t="shared" si="2"/>
        <v>14</v>
      </c>
      <c r="AI25" s="52">
        <f t="shared" si="3"/>
        <v>0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94</v>
      </c>
      <c r="B26" s="48">
        <v>0</v>
      </c>
      <c r="C26" s="48">
        <v>0</v>
      </c>
      <c r="D26" s="48">
        <v>0</v>
      </c>
      <c r="E26" s="48">
        <v>0</v>
      </c>
      <c r="F26" s="48">
        <v>0</v>
      </c>
      <c r="G26" s="48">
        <v>0</v>
      </c>
      <c r="H26" s="48">
        <v>0</v>
      </c>
      <c r="I26" s="48">
        <v>0</v>
      </c>
      <c r="J26" s="48">
        <v>0</v>
      </c>
      <c r="K26" s="48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0</v>
      </c>
      <c r="X26" s="48">
        <v>0</v>
      </c>
      <c r="Y26" s="48">
        <v>0</v>
      </c>
      <c r="Z26" s="48">
        <v>0</v>
      </c>
      <c r="AA26" s="48">
        <v>0</v>
      </c>
      <c r="AB26" s="48">
        <v>0</v>
      </c>
      <c r="AC26" s="48">
        <v>0</v>
      </c>
      <c r="AD26" s="48">
        <v>0</v>
      </c>
      <c r="AE26" s="48">
        <v>0</v>
      </c>
      <c r="AF26" s="48">
        <v>0</v>
      </c>
      <c r="AG26" s="168">
        <v>22.2</v>
      </c>
      <c r="AH26" s="51">
        <f t="shared" si="2"/>
        <v>0</v>
      </c>
      <c r="AI26" s="52">
        <f t="shared" si="3"/>
        <v>0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95</v>
      </c>
      <c r="B27" s="48">
        <v>12.6</v>
      </c>
      <c r="C27" s="48">
        <v>12.6</v>
      </c>
      <c r="D27" s="48">
        <v>12.6</v>
      </c>
      <c r="E27" s="48">
        <v>12.6</v>
      </c>
      <c r="F27" s="48">
        <v>12.6</v>
      </c>
      <c r="G27" s="48">
        <v>12.6</v>
      </c>
      <c r="H27" s="48">
        <v>12.6</v>
      </c>
      <c r="I27" s="48">
        <v>12.6</v>
      </c>
      <c r="J27" s="48">
        <v>12.6</v>
      </c>
      <c r="K27" s="48">
        <v>12.6</v>
      </c>
      <c r="L27" s="48">
        <v>12.6</v>
      </c>
      <c r="M27" s="48">
        <v>12.6</v>
      </c>
      <c r="N27" s="48">
        <v>12.6</v>
      </c>
      <c r="O27" s="48">
        <v>12.6</v>
      </c>
      <c r="P27" s="48">
        <v>12.6</v>
      </c>
      <c r="Q27" s="48">
        <v>12.6</v>
      </c>
      <c r="R27" s="48">
        <v>12.6</v>
      </c>
      <c r="S27" s="48">
        <v>12.6</v>
      </c>
      <c r="T27" s="48">
        <v>12.6</v>
      </c>
      <c r="U27" s="48">
        <v>12.6</v>
      </c>
      <c r="V27" s="48">
        <v>12.6</v>
      </c>
      <c r="W27" s="48">
        <v>12.6</v>
      </c>
      <c r="X27" s="48">
        <v>12.6</v>
      </c>
      <c r="Y27" s="48">
        <v>12.6</v>
      </c>
      <c r="Z27" s="48">
        <v>12.6</v>
      </c>
      <c r="AA27" s="48">
        <v>12.6</v>
      </c>
      <c r="AB27" s="48">
        <v>12.6</v>
      </c>
      <c r="AC27" s="48">
        <v>12.6</v>
      </c>
      <c r="AD27" s="48">
        <v>12.6</v>
      </c>
      <c r="AE27" s="48">
        <v>12.6</v>
      </c>
      <c r="AF27" s="48">
        <v>12.6</v>
      </c>
      <c r="AG27" s="168">
        <v>22.1</v>
      </c>
      <c r="AH27" s="51">
        <f t="shared" si="2"/>
        <v>12.6</v>
      </c>
      <c r="AI27" s="52">
        <f t="shared" si="3"/>
        <v>12.6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96</v>
      </c>
      <c r="B28" s="48">
        <v>12</v>
      </c>
      <c r="C28" s="48">
        <v>12</v>
      </c>
      <c r="D28" s="48">
        <v>0</v>
      </c>
      <c r="E28" s="48">
        <v>12</v>
      </c>
      <c r="F28" s="48">
        <v>12</v>
      </c>
      <c r="G28" s="48">
        <v>12</v>
      </c>
      <c r="H28" s="48">
        <v>12</v>
      </c>
      <c r="I28" s="48">
        <v>12</v>
      </c>
      <c r="J28" s="48">
        <v>12</v>
      </c>
      <c r="K28" s="48">
        <v>12</v>
      </c>
      <c r="L28" s="48">
        <v>12</v>
      </c>
      <c r="M28" s="48">
        <v>12</v>
      </c>
      <c r="N28" s="48">
        <v>12</v>
      </c>
      <c r="O28" s="48">
        <v>12</v>
      </c>
      <c r="P28" s="48">
        <v>12</v>
      </c>
      <c r="Q28" s="48">
        <v>12</v>
      </c>
      <c r="R28" s="48">
        <v>12</v>
      </c>
      <c r="S28" s="48">
        <v>12</v>
      </c>
      <c r="T28" s="48">
        <v>12</v>
      </c>
      <c r="U28" s="48">
        <v>12</v>
      </c>
      <c r="V28" s="48">
        <v>12</v>
      </c>
      <c r="W28" s="48">
        <v>12</v>
      </c>
      <c r="X28" s="48">
        <v>12</v>
      </c>
      <c r="Y28" s="48">
        <v>12</v>
      </c>
      <c r="Z28" s="48">
        <v>12</v>
      </c>
      <c r="AA28" s="48">
        <v>12</v>
      </c>
      <c r="AB28" s="48">
        <v>12</v>
      </c>
      <c r="AC28" s="48">
        <v>12</v>
      </c>
      <c r="AD28" s="48">
        <v>12</v>
      </c>
      <c r="AE28" s="48">
        <v>12</v>
      </c>
      <c r="AF28" s="48">
        <v>12</v>
      </c>
      <c r="AG28" s="168">
        <v>22.1</v>
      </c>
      <c r="AH28" s="51">
        <f t="shared" si="2"/>
        <v>12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97</v>
      </c>
      <c r="B29" s="48">
        <v>12</v>
      </c>
      <c r="C29" s="48">
        <v>12</v>
      </c>
      <c r="D29" s="48">
        <v>12</v>
      </c>
      <c r="E29" s="48">
        <v>12</v>
      </c>
      <c r="F29" s="48">
        <v>12</v>
      </c>
      <c r="G29" s="48">
        <v>12</v>
      </c>
      <c r="H29" s="48">
        <v>12</v>
      </c>
      <c r="I29" s="48">
        <v>12</v>
      </c>
      <c r="J29" s="48">
        <v>12</v>
      </c>
      <c r="K29" s="48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48">
        <v>12</v>
      </c>
      <c r="AB29" s="48">
        <v>12</v>
      </c>
      <c r="AC29" s="48">
        <v>12</v>
      </c>
      <c r="AD29" s="48">
        <v>12</v>
      </c>
      <c r="AE29" s="48">
        <v>12</v>
      </c>
      <c r="AF29" s="48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98</v>
      </c>
      <c r="B30" s="48">
        <v>0</v>
      </c>
      <c r="C30" s="48">
        <v>0</v>
      </c>
      <c r="D30" s="48">
        <v>0</v>
      </c>
      <c r="E30" s="48">
        <v>0</v>
      </c>
      <c r="F30" s="48">
        <v>0</v>
      </c>
      <c r="G30" s="48">
        <v>0</v>
      </c>
      <c r="H30" s="48">
        <v>0</v>
      </c>
      <c r="I30" s="48">
        <v>0</v>
      </c>
      <c r="J30" s="48">
        <v>0</v>
      </c>
      <c r="K30" s="48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99</v>
      </c>
      <c r="B31" s="48">
        <v>0</v>
      </c>
      <c r="C31" s="48">
        <v>0</v>
      </c>
      <c r="D31" s="48">
        <v>0</v>
      </c>
      <c r="E31" s="48">
        <v>0</v>
      </c>
      <c r="F31" s="48">
        <v>0</v>
      </c>
      <c r="G31" s="48">
        <v>0</v>
      </c>
      <c r="H31" s="48">
        <v>0</v>
      </c>
      <c r="I31" s="48">
        <v>0</v>
      </c>
      <c r="J31" s="48">
        <v>0</v>
      </c>
      <c r="K31" s="48">
        <v>0</v>
      </c>
      <c r="L31" s="48">
        <v>0</v>
      </c>
      <c r="M31" s="48">
        <v>0</v>
      </c>
      <c r="N31" s="48">
        <v>0</v>
      </c>
      <c r="O31" s="48">
        <v>0</v>
      </c>
      <c r="P31" s="48">
        <v>0</v>
      </c>
      <c r="Q31" s="48">
        <v>0</v>
      </c>
      <c r="R31" s="48">
        <v>0</v>
      </c>
      <c r="S31" s="48">
        <v>0</v>
      </c>
      <c r="T31" s="48">
        <v>0</v>
      </c>
      <c r="U31" s="48">
        <v>0</v>
      </c>
      <c r="V31" s="48">
        <v>0</v>
      </c>
      <c r="W31" s="48">
        <v>0</v>
      </c>
      <c r="X31" s="48">
        <v>0</v>
      </c>
      <c r="Y31" s="48">
        <v>0</v>
      </c>
      <c r="Z31" s="48">
        <v>0</v>
      </c>
      <c r="AA31" s="48">
        <v>0</v>
      </c>
      <c r="AB31" s="48">
        <v>0</v>
      </c>
      <c r="AC31" s="48">
        <v>0</v>
      </c>
      <c r="AD31" s="48">
        <v>0</v>
      </c>
      <c r="AE31" s="48">
        <v>0</v>
      </c>
      <c r="AF31" s="48">
        <v>0</v>
      </c>
      <c r="AG31" s="58">
        <v>20</v>
      </c>
      <c r="AH31" s="51">
        <f t="shared" si="2"/>
        <v>0</v>
      </c>
      <c r="AI31" s="52">
        <f t="shared" si="3"/>
        <v>0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100</v>
      </c>
      <c r="B32" s="48">
        <v>0</v>
      </c>
      <c r="C32" s="48">
        <v>0</v>
      </c>
      <c r="D32" s="48">
        <v>0</v>
      </c>
      <c r="E32" s="48">
        <v>0</v>
      </c>
      <c r="F32" s="48">
        <v>0</v>
      </c>
      <c r="G32" s="48">
        <v>0</v>
      </c>
      <c r="H32" s="48">
        <v>0</v>
      </c>
      <c r="I32" s="48">
        <v>0</v>
      </c>
      <c r="J32" s="48">
        <v>0</v>
      </c>
      <c r="K32" s="48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48">
        <v>0</v>
      </c>
      <c r="AF32" s="48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230</v>
      </c>
      <c r="C33" s="55">
        <v>230</v>
      </c>
      <c r="D33" s="55">
        <v>200</v>
      </c>
      <c r="E33" s="55">
        <v>230</v>
      </c>
      <c r="F33" s="55">
        <v>230</v>
      </c>
      <c r="G33" s="55">
        <v>230</v>
      </c>
      <c r="H33" s="55">
        <v>230</v>
      </c>
      <c r="I33" s="55">
        <v>230</v>
      </c>
      <c r="J33" s="55">
        <v>230</v>
      </c>
      <c r="K33" s="55">
        <v>230</v>
      </c>
      <c r="L33" s="55">
        <v>230</v>
      </c>
      <c r="M33" s="55">
        <v>230</v>
      </c>
      <c r="N33" s="55">
        <v>230</v>
      </c>
      <c r="O33" s="55">
        <v>230</v>
      </c>
      <c r="P33" s="55">
        <v>230</v>
      </c>
      <c r="Q33" s="55">
        <v>230</v>
      </c>
      <c r="R33" s="55">
        <v>230</v>
      </c>
      <c r="S33" s="55">
        <v>230</v>
      </c>
      <c r="T33" s="55">
        <v>230</v>
      </c>
      <c r="U33" s="55">
        <v>230</v>
      </c>
      <c r="V33" s="55">
        <v>230</v>
      </c>
      <c r="W33" s="55">
        <v>230</v>
      </c>
      <c r="X33" s="55">
        <v>230</v>
      </c>
      <c r="Y33" s="55">
        <v>230</v>
      </c>
      <c r="Z33" s="55">
        <v>230</v>
      </c>
      <c r="AA33" s="55">
        <v>230</v>
      </c>
      <c r="AB33" s="55">
        <v>230</v>
      </c>
      <c r="AC33" s="55">
        <v>230</v>
      </c>
      <c r="AD33" s="55">
        <v>230</v>
      </c>
      <c r="AE33" s="55">
        <v>230</v>
      </c>
      <c r="AF33" s="55">
        <v>230</v>
      </c>
      <c r="AG33" s="58">
        <v>85</v>
      </c>
      <c r="AH33" s="51">
        <f t="shared" si="2"/>
        <v>230</v>
      </c>
      <c r="AI33" s="52">
        <f t="shared" si="3"/>
        <v>200</v>
      </c>
      <c r="AK33" s="53"/>
    </row>
    <row r="34" spans="1:41" ht="15.75" thickBot="1" x14ac:dyDescent="0.3">
      <c r="A34" s="63" t="s">
        <v>19</v>
      </c>
      <c r="B34" s="55">
        <v>174</v>
      </c>
      <c r="C34" s="55">
        <v>174.4</v>
      </c>
      <c r="D34" s="55">
        <v>174.4</v>
      </c>
      <c r="E34" s="55">
        <v>174.4</v>
      </c>
      <c r="F34" s="55">
        <v>174.4</v>
      </c>
      <c r="G34" s="55">
        <v>174.4</v>
      </c>
      <c r="H34" s="55">
        <v>167</v>
      </c>
      <c r="I34" s="55">
        <v>167</v>
      </c>
      <c r="J34" s="55">
        <v>167</v>
      </c>
      <c r="K34" s="55">
        <v>167.5</v>
      </c>
      <c r="L34" s="64">
        <v>172</v>
      </c>
      <c r="M34" s="64">
        <v>172</v>
      </c>
      <c r="N34" s="64">
        <f>72.5+99.5</f>
        <v>172</v>
      </c>
      <c r="O34" s="64">
        <f>72.9+99.6</f>
        <v>172.5</v>
      </c>
      <c r="P34" s="64">
        <f>72.9+99.6</f>
        <v>172.5</v>
      </c>
      <c r="Q34" s="64">
        <f>99.9+72.6</f>
        <v>172.5</v>
      </c>
      <c r="R34" s="64">
        <f>99.9+72.6</f>
        <v>172.5</v>
      </c>
      <c r="S34" s="64">
        <v>169.2</v>
      </c>
      <c r="T34" s="64">
        <v>169.2</v>
      </c>
      <c r="U34" s="64">
        <v>172.5</v>
      </c>
      <c r="V34" s="64">
        <v>172.5</v>
      </c>
      <c r="W34" s="64">
        <v>170</v>
      </c>
      <c r="X34" s="64">
        <v>168.1</v>
      </c>
      <c r="Y34" s="64">
        <v>168.4</v>
      </c>
      <c r="Z34" s="64">
        <v>168.9</v>
      </c>
      <c r="AA34" s="64">
        <v>170</v>
      </c>
      <c r="AB34" s="64">
        <v>170</v>
      </c>
      <c r="AC34" s="64">
        <v>170</v>
      </c>
      <c r="AD34" s="64">
        <v>159</v>
      </c>
      <c r="AE34" s="64">
        <v>159</v>
      </c>
      <c r="AF34" s="64">
        <v>159</v>
      </c>
      <c r="AG34" s="58">
        <v>240</v>
      </c>
      <c r="AH34" s="51">
        <f t="shared" si="2"/>
        <v>174.4</v>
      </c>
      <c r="AI34" s="52">
        <f t="shared" si="3"/>
        <v>159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746.3</v>
      </c>
      <c r="C35" s="66">
        <f t="shared" si="4"/>
        <v>746.3</v>
      </c>
      <c r="D35" s="66">
        <f t="shared" si="4"/>
        <v>622.20000000000005</v>
      </c>
      <c r="E35" s="66">
        <f t="shared" si="4"/>
        <v>746.3</v>
      </c>
      <c r="F35" s="66">
        <f t="shared" si="4"/>
        <v>746.3</v>
      </c>
      <c r="G35" s="66">
        <f t="shared" si="4"/>
        <v>746.3</v>
      </c>
      <c r="H35" s="66">
        <f t="shared" si="4"/>
        <v>746.3</v>
      </c>
      <c r="I35" s="66">
        <f t="shared" si="4"/>
        <v>746.3</v>
      </c>
      <c r="J35" s="66">
        <f t="shared" si="4"/>
        <v>746.3</v>
      </c>
      <c r="K35" s="66">
        <f t="shared" si="4"/>
        <v>746.3</v>
      </c>
      <c r="L35" s="66">
        <f t="shared" si="4"/>
        <v>746.3</v>
      </c>
      <c r="M35" s="66">
        <f t="shared" si="4"/>
        <v>768.3</v>
      </c>
      <c r="N35" s="66">
        <f t="shared" si="4"/>
        <v>761.9</v>
      </c>
      <c r="O35" s="66">
        <f t="shared" si="4"/>
        <v>819.4</v>
      </c>
      <c r="P35" s="66">
        <f t="shared" si="4"/>
        <v>818.4</v>
      </c>
      <c r="Q35" s="66">
        <f t="shared" si="4"/>
        <v>819.19999999999993</v>
      </c>
      <c r="R35" s="66">
        <f t="shared" si="4"/>
        <v>863.19999999999993</v>
      </c>
      <c r="S35" s="66">
        <f t="shared" si="4"/>
        <v>866</v>
      </c>
      <c r="T35" s="66">
        <f t="shared" si="4"/>
        <v>868</v>
      </c>
      <c r="U35" s="66">
        <f t="shared" si="4"/>
        <v>877</v>
      </c>
      <c r="V35" s="66">
        <f t="shared" si="4"/>
        <v>885</v>
      </c>
      <c r="W35" s="66">
        <f t="shared" si="4"/>
        <v>879</v>
      </c>
      <c r="X35" s="66">
        <f t="shared" si="4"/>
        <v>919.2</v>
      </c>
      <c r="Y35" s="66">
        <f t="shared" si="4"/>
        <v>965.40000000000009</v>
      </c>
      <c r="Z35" s="66">
        <f t="shared" si="4"/>
        <v>964.20000000000016</v>
      </c>
      <c r="AA35" s="66">
        <f t="shared" si="4"/>
        <v>964.10000000000014</v>
      </c>
      <c r="AB35" s="66">
        <f t="shared" si="4"/>
        <v>964.10000000000014</v>
      </c>
      <c r="AC35" s="66">
        <f t="shared" si="4"/>
        <v>899.10000000000014</v>
      </c>
      <c r="AD35" s="66">
        <f t="shared" si="4"/>
        <v>802.1</v>
      </c>
      <c r="AE35" s="66">
        <f t="shared" si="4"/>
        <v>784.1</v>
      </c>
      <c r="AF35" s="66">
        <f t="shared" si="4"/>
        <v>734.09999999999991</v>
      </c>
      <c r="AG35" s="58">
        <f>SUM(AG11:AG34)</f>
        <v>1416.83</v>
      </c>
      <c r="AH35" s="51">
        <f t="shared" si="2"/>
        <v>965.40000000000009</v>
      </c>
      <c r="AI35" s="52">
        <f t="shared" si="3"/>
        <v>622.20000000000005</v>
      </c>
      <c r="AK35" s="53"/>
    </row>
    <row r="36" spans="1:41" x14ac:dyDescent="0.25">
      <c r="A36" s="54" t="s">
        <v>21</v>
      </c>
      <c r="B36" s="47">
        <v>142</v>
      </c>
      <c r="C36" s="55">
        <v>142.5</v>
      </c>
      <c r="D36" s="55">
        <v>0</v>
      </c>
      <c r="E36" s="55">
        <v>141.6</v>
      </c>
      <c r="F36" s="55">
        <v>140.4</v>
      </c>
      <c r="G36" s="55">
        <v>141.19999999999999</v>
      </c>
      <c r="H36" s="55">
        <v>141.30000000000001</v>
      </c>
      <c r="I36" s="55">
        <v>141.30000000000001</v>
      </c>
      <c r="J36" s="55">
        <v>142.1</v>
      </c>
      <c r="K36" s="55">
        <v>142.5</v>
      </c>
      <c r="L36" s="48">
        <v>142.80000000000001</v>
      </c>
      <c r="M36" s="48">
        <v>142.80000000000001</v>
      </c>
      <c r="N36" s="48">
        <v>143.1</v>
      </c>
      <c r="O36" s="48">
        <v>143.6</v>
      </c>
      <c r="P36" s="48">
        <v>143.1</v>
      </c>
      <c r="Q36" s="48">
        <v>143.19999999999999</v>
      </c>
      <c r="R36" s="48">
        <v>142.69999999999999</v>
      </c>
      <c r="S36" s="48">
        <v>142.6</v>
      </c>
      <c r="T36" s="48">
        <v>142</v>
      </c>
      <c r="U36" s="48">
        <v>142</v>
      </c>
      <c r="V36" s="48">
        <v>142</v>
      </c>
      <c r="W36" s="48">
        <v>142.5</v>
      </c>
      <c r="X36" s="48">
        <v>142.69999999999999</v>
      </c>
      <c r="Y36" s="48">
        <v>142.9</v>
      </c>
      <c r="Z36" s="48">
        <v>143.4</v>
      </c>
      <c r="AA36" s="48">
        <v>143.4</v>
      </c>
      <c r="AB36" s="48">
        <v>143.4</v>
      </c>
      <c r="AC36" s="48">
        <v>143.4</v>
      </c>
      <c r="AD36" s="48">
        <v>142</v>
      </c>
      <c r="AE36" s="48">
        <v>142</v>
      </c>
      <c r="AF36" s="47">
        <v>142</v>
      </c>
      <c r="AG36" s="56">
        <v>144</v>
      </c>
      <c r="AH36" s="51">
        <f t="shared" si="2"/>
        <v>143.6</v>
      </c>
      <c r="AI36" s="52">
        <f t="shared" si="3"/>
        <v>0</v>
      </c>
      <c r="AK36" s="53"/>
    </row>
    <row r="37" spans="1:41" x14ac:dyDescent="0.25">
      <c r="A37" s="57" t="s">
        <v>22</v>
      </c>
      <c r="B37" s="55">
        <v>69.900000000000006</v>
      </c>
      <c r="C37" s="55">
        <v>60.5</v>
      </c>
      <c r="D37" s="55">
        <v>70</v>
      </c>
      <c r="E37" s="55">
        <v>46.2</v>
      </c>
      <c r="F37" s="55">
        <v>46.1</v>
      </c>
      <c r="G37" s="55">
        <v>46.5</v>
      </c>
      <c r="H37" s="55">
        <v>69.7</v>
      </c>
      <c r="I37" s="55">
        <v>52.7</v>
      </c>
      <c r="J37" s="55">
        <v>54</v>
      </c>
      <c r="K37" s="55">
        <v>71.3</v>
      </c>
      <c r="L37" s="67">
        <v>71.2</v>
      </c>
      <c r="M37" s="67">
        <v>71.2</v>
      </c>
      <c r="N37" s="67">
        <v>70.2</v>
      </c>
      <c r="O37" s="67">
        <v>70.900000000000006</v>
      </c>
      <c r="P37" s="67">
        <v>70.2</v>
      </c>
      <c r="Q37" s="67">
        <v>69.7</v>
      </c>
      <c r="R37" s="67">
        <v>69.2</v>
      </c>
      <c r="S37" s="67">
        <v>69.7</v>
      </c>
      <c r="T37" s="67">
        <v>69.7</v>
      </c>
      <c r="U37" s="67">
        <v>71.5</v>
      </c>
      <c r="V37" s="67">
        <v>69.8</v>
      </c>
      <c r="W37" s="67">
        <v>71</v>
      </c>
      <c r="X37" s="67">
        <v>72.8</v>
      </c>
      <c r="Y37" s="67">
        <v>70.599999999999994</v>
      </c>
      <c r="Z37" s="67">
        <v>69.5</v>
      </c>
      <c r="AA37" s="67">
        <v>69.400000000000006</v>
      </c>
      <c r="AB37" s="67">
        <v>69.400000000000006</v>
      </c>
      <c r="AC37" s="67">
        <v>69.400000000000006</v>
      </c>
      <c r="AD37" s="67">
        <v>70</v>
      </c>
      <c r="AE37" s="67">
        <v>70</v>
      </c>
      <c r="AF37" s="55">
        <v>69</v>
      </c>
      <c r="AG37" s="58">
        <v>70</v>
      </c>
      <c r="AH37" s="51">
        <f t="shared" si="2"/>
        <v>72.8</v>
      </c>
      <c r="AI37" s="52">
        <f t="shared" si="3"/>
        <v>46.1</v>
      </c>
      <c r="AK37" s="53"/>
    </row>
    <row r="38" spans="1:41" x14ac:dyDescent="0.25">
      <c r="A38" s="57" t="s">
        <v>23</v>
      </c>
      <c r="B38" s="55">
        <v>66.2</v>
      </c>
      <c r="C38" s="55">
        <v>59.7</v>
      </c>
      <c r="D38" s="55">
        <v>67.5</v>
      </c>
      <c r="E38" s="55">
        <v>54</v>
      </c>
      <c r="F38" s="55">
        <v>54.7</v>
      </c>
      <c r="G38" s="55">
        <v>54.8</v>
      </c>
      <c r="H38" s="55">
        <v>54.7</v>
      </c>
      <c r="I38" s="55">
        <v>54.7</v>
      </c>
      <c r="J38" s="55">
        <v>54.7</v>
      </c>
      <c r="K38" s="55">
        <v>54.7</v>
      </c>
      <c r="L38" s="67">
        <v>67.3</v>
      </c>
      <c r="M38" s="67">
        <v>67.3</v>
      </c>
      <c r="N38" s="67">
        <v>68</v>
      </c>
      <c r="O38" s="67">
        <v>68.2</v>
      </c>
      <c r="P38" s="67">
        <v>68</v>
      </c>
      <c r="Q38" s="67">
        <v>67.5</v>
      </c>
      <c r="R38" s="67">
        <v>67.400000000000006</v>
      </c>
      <c r="S38" s="67">
        <v>67.3</v>
      </c>
      <c r="T38" s="67">
        <v>67.3</v>
      </c>
      <c r="U38" s="67">
        <v>67.7</v>
      </c>
      <c r="V38" s="67">
        <v>67.599999999999994</v>
      </c>
      <c r="W38" s="67">
        <v>67.5</v>
      </c>
      <c r="X38" s="67">
        <v>67.400000000000006</v>
      </c>
      <c r="Y38" s="67">
        <v>67.099999999999994</v>
      </c>
      <c r="Z38" s="67">
        <v>67.099999999999994</v>
      </c>
      <c r="AA38" s="67">
        <v>67.599999999999994</v>
      </c>
      <c r="AB38" s="67">
        <v>67.599999999999994</v>
      </c>
      <c r="AC38" s="67">
        <v>67.599999999999994</v>
      </c>
      <c r="AD38" s="67">
        <v>67.400000000000006</v>
      </c>
      <c r="AE38" s="67">
        <v>67.400000000000006</v>
      </c>
      <c r="AF38" s="55">
        <v>67.400000000000006</v>
      </c>
      <c r="AG38" s="58">
        <v>69</v>
      </c>
      <c r="AH38" s="51">
        <f t="shared" si="2"/>
        <v>68.2</v>
      </c>
      <c r="AI38" s="52">
        <f t="shared" si="3"/>
        <v>54</v>
      </c>
      <c r="AK38" s="53"/>
    </row>
    <row r="39" spans="1:41" x14ac:dyDescent="0.25">
      <c r="A39" s="57" t="s">
        <v>24</v>
      </c>
      <c r="B39" s="55">
        <v>61.2</v>
      </c>
      <c r="C39" s="55">
        <v>60.7</v>
      </c>
      <c r="D39" s="55">
        <v>60</v>
      </c>
      <c r="E39" s="55">
        <v>60.7</v>
      </c>
      <c r="F39" s="55">
        <v>20</v>
      </c>
      <c r="G39" s="55">
        <v>20</v>
      </c>
      <c r="H39" s="55">
        <v>20</v>
      </c>
      <c r="I39" s="55">
        <v>20</v>
      </c>
      <c r="J39" s="55">
        <v>20</v>
      </c>
      <c r="K39" s="55">
        <v>20</v>
      </c>
      <c r="L39" s="67">
        <v>60.7</v>
      </c>
      <c r="M39" s="67">
        <v>60.7</v>
      </c>
      <c r="N39" s="67">
        <v>60.2</v>
      </c>
      <c r="O39" s="67">
        <v>60.2</v>
      </c>
      <c r="P39" s="67">
        <v>60.2</v>
      </c>
      <c r="Q39" s="67">
        <v>60.4</v>
      </c>
      <c r="R39" s="67">
        <v>0</v>
      </c>
      <c r="S39" s="67">
        <v>0</v>
      </c>
      <c r="T39" s="67">
        <v>0</v>
      </c>
      <c r="U39" s="67">
        <v>20.9</v>
      </c>
      <c r="V39" s="67">
        <v>51.1</v>
      </c>
      <c r="W39" s="67">
        <v>61.2</v>
      </c>
      <c r="X39" s="67">
        <v>61.2</v>
      </c>
      <c r="Y39" s="67">
        <v>61.4</v>
      </c>
      <c r="Z39" s="67">
        <v>61.2</v>
      </c>
      <c r="AA39" s="67">
        <v>61.2</v>
      </c>
      <c r="AB39" s="67">
        <v>61.2</v>
      </c>
      <c r="AC39" s="67">
        <v>61.2</v>
      </c>
      <c r="AD39" s="67">
        <v>61.2</v>
      </c>
      <c r="AE39" s="67">
        <v>61.2</v>
      </c>
      <c r="AF39" s="67">
        <v>61.2</v>
      </c>
      <c r="AG39" s="58">
        <v>60</v>
      </c>
      <c r="AH39" s="51">
        <f t="shared" si="2"/>
        <v>61.4</v>
      </c>
      <c r="AI39" s="52">
        <f t="shared" si="3"/>
        <v>0</v>
      </c>
      <c r="AK39" s="53"/>
    </row>
    <row r="40" spans="1:41" x14ac:dyDescent="0.25">
      <c r="A40" s="57" t="s">
        <v>25</v>
      </c>
      <c r="B40" s="55">
        <v>29</v>
      </c>
      <c r="C40" s="55">
        <v>29</v>
      </c>
      <c r="D40" s="55">
        <v>29</v>
      </c>
      <c r="E40" s="55">
        <v>14.6</v>
      </c>
      <c r="F40" s="55">
        <v>14.7</v>
      </c>
      <c r="G40" s="55">
        <v>14.7</v>
      </c>
      <c r="H40" s="55">
        <v>30</v>
      </c>
      <c r="I40" s="55">
        <v>30</v>
      </c>
      <c r="J40" s="55">
        <v>30</v>
      </c>
      <c r="K40" s="55">
        <v>30</v>
      </c>
      <c r="L40" s="48">
        <v>30</v>
      </c>
      <c r="M40" s="48">
        <v>30</v>
      </c>
      <c r="N40" s="48">
        <v>29.5</v>
      </c>
      <c r="O40" s="48">
        <v>29.3</v>
      </c>
      <c r="P40" s="48">
        <v>29.5</v>
      </c>
      <c r="Q40" s="48">
        <v>29.5</v>
      </c>
      <c r="R40" s="48">
        <v>29.4</v>
      </c>
      <c r="S40" s="48">
        <v>29.4</v>
      </c>
      <c r="T40" s="48">
        <v>29.4</v>
      </c>
      <c r="U40" s="48">
        <v>29.3</v>
      </c>
      <c r="V40" s="48">
        <v>29.3</v>
      </c>
      <c r="W40" s="48">
        <v>29.4</v>
      </c>
      <c r="X40" s="48">
        <v>29.4</v>
      </c>
      <c r="Y40" s="67">
        <v>29.1</v>
      </c>
      <c r="Z40" s="67">
        <v>29.1</v>
      </c>
      <c r="AA40" s="67">
        <v>29.1</v>
      </c>
      <c r="AB40" s="67">
        <v>29.1</v>
      </c>
      <c r="AC40" s="67">
        <v>29.1</v>
      </c>
      <c r="AD40" s="67">
        <v>29.1</v>
      </c>
      <c r="AE40" s="67">
        <v>29.1</v>
      </c>
      <c r="AF40" s="67">
        <v>29.1</v>
      </c>
      <c r="AG40" s="58">
        <v>30</v>
      </c>
      <c r="AH40" s="51">
        <f t="shared" si="2"/>
        <v>30</v>
      </c>
      <c r="AI40" s="52">
        <f t="shared" si="3"/>
        <v>14.6</v>
      </c>
      <c r="AK40" s="53"/>
    </row>
    <row r="41" spans="1:41" x14ac:dyDescent="0.25">
      <c r="A41" s="57" t="s">
        <v>85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48">
        <v>2.7</v>
      </c>
      <c r="M41" s="48">
        <v>2.7</v>
      </c>
      <c r="N41" s="48">
        <v>2.7</v>
      </c>
      <c r="O41" s="48">
        <v>2.7</v>
      </c>
      <c r="P41" s="48">
        <v>2.7</v>
      </c>
      <c r="Q41" s="48">
        <v>2.7</v>
      </c>
      <c r="R41" s="48">
        <v>2.7</v>
      </c>
      <c r="S41" s="48">
        <v>2.7</v>
      </c>
      <c r="T41" s="48">
        <v>2.7</v>
      </c>
      <c r="U41" s="48">
        <v>2.7</v>
      </c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58">
        <v>25</v>
      </c>
      <c r="AH41" s="51">
        <f t="shared" si="2"/>
        <v>2.7</v>
      </c>
      <c r="AI41" s="52">
        <f t="shared" si="3"/>
        <v>2.7</v>
      </c>
      <c r="AK41" s="53"/>
    </row>
    <row r="42" spans="1:41" x14ac:dyDescent="0.25">
      <c r="A42" s="57" t="s">
        <v>26</v>
      </c>
      <c r="B42" s="55">
        <v>17</v>
      </c>
      <c r="C42" s="55">
        <v>17</v>
      </c>
      <c r="D42" s="55">
        <v>17</v>
      </c>
      <c r="E42" s="55">
        <v>17</v>
      </c>
      <c r="F42" s="55">
        <v>17</v>
      </c>
      <c r="G42" s="55">
        <v>17</v>
      </c>
      <c r="H42" s="68">
        <v>17</v>
      </c>
      <c r="I42" s="68">
        <v>17</v>
      </c>
      <c r="J42" s="68">
        <v>17</v>
      </c>
      <c r="K42" s="68">
        <v>17</v>
      </c>
      <c r="L42" s="48">
        <v>17</v>
      </c>
      <c r="M42" s="48">
        <v>17</v>
      </c>
      <c r="N42" s="48">
        <v>17</v>
      </c>
      <c r="O42" s="48">
        <v>17</v>
      </c>
      <c r="P42" s="48">
        <v>17</v>
      </c>
      <c r="Q42" s="48">
        <v>14</v>
      </c>
      <c r="R42" s="48">
        <v>17</v>
      </c>
      <c r="S42" s="48">
        <v>17</v>
      </c>
      <c r="T42" s="48">
        <v>17</v>
      </c>
      <c r="U42" s="48">
        <v>17</v>
      </c>
      <c r="V42" s="48">
        <v>17</v>
      </c>
      <c r="W42" s="48">
        <v>17</v>
      </c>
      <c r="X42" s="48">
        <v>17</v>
      </c>
      <c r="Y42" s="48">
        <v>17</v>
      </c>
      <c r="Z42" s="48">
        <v>17</v>
      </c>
      <c r="AA42" s="48">
        <v>17</v>
      </c>
      <c r="AB42" s="48">
        <v>17</v>
      </c>
      <c r="AC42" s="48">
        <v>17</v>
      </c>
      <c r="AD42" s="48">
        <v>17</v>
      </c>
      <c r="AE42" s="48">
        <v>17</v>
      </c>
      <c r="AF42" s="48">
        <v>17</v>
      </c>
      <c r="AG42" s="58">
        <v>24</v>
      </c>
      <c r="AH42" s="51">
        <f t="shared" si="2"/>
        <v>17</v>
      </c>
      <c r="AI42" s="52">
        <f t="shared" si="3"/>
        <v>14</v>
      </c>
      <c r="AK42" s="53"/>
    </row>
    <row r="43" spans="1:41" x14ac:dyDescent="0.25">
      <c r="A43" s="57" t="s">
        <v>27</v>
      </c>
      <c r="B43" s="48">
        <v>3</v>
      </c>
      <c r="C43" s="48">
        <v>3</v>
      </c>
      <c r="D43" s="48">
        <v>3</v>
      </c>
      <c r="E43" s="48">
        <v>3</v>
      </c>
      <c r="F43" s="48">
        <v>3</v>
      </c>
      <c r="G43" s="48">
        <v>3</v>
      </c>
      <c r="H43" s="55">
        <v>3</v>
      </c>
      <c r="I43" s="55">
        <v>3</v>
      </c>
      <c r="J43" s="55">
        <v>3</v>
      </c>
      <c r="K43" s="55">
        <v>3</v>
      </c>
      <c r="L43" s="48">
        <v>0</v>
      </c>
      <c r="M43" s="48">
        <v>0</v>
      </c>
      <c r="N43" s="48">
        <v>0</v>
      </c>
      <c r="O43" s="48">
        <v>0</v>
      </c>
      <c r="P43" s="48">
        <v>0</v>
      </c>
      <c r="Q43" s="48">
        <v>0</v>
      </c>
      <c r="R43" s="48">
        <v>0</v>
      </c>
      <c r="S43" s="48">
        <v>0</v>
      </c>
      <c r="T43" s="48">
        <v>0</v>
      </c>
      <c r="U43" s="48">
        <v>0</v>
      </c>
      <c r="V43" s="48">
        <v>0</v>
      </c>
      <c r="W43" s="48">
        <v>0</v>
      </c>
      <c r="X43" s="48">
        <v>0</v>
      </c>
      <c r="Y43" s="48">
        <v>0</v>
      </c>
      <c r="Z43" s="48">
        <v>0</v>
      </c>
      <c r="AA43" s="48">
        <v>0</v>
      </c>
      <c r="AB43" s="48">
        <v>0</v>
      </c>
      <c r="AC43" s="48">
        <v>0</v>
      </c>
      <c r="AD43" s="48">
        <v>0</v>
      </c>
      <c r="AE43" s="48">
        <v>0</v>
      </c>
      <c r="AF43" s="48">
        <v>0</v>
      </c>
      <c r="AG43" s="58">
        <v>15</v>
      </c>
      <c r="AH43" s="51">
        <f t="shared" si="2"/>
        <v>3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48">
        <v>13</v>
      </c>
      <c r="C44" s="48">
        <v>13</v>
      </c>
      <c r="D44" s="48">
        <v>13</v>
      </c>
      <c r="E44" s="48">
        <v>13</v>
      </c>
      <c r="F44" s="48">
        <v>13</v>
      </c>
      <c r="G44" s="48">
        <v>13</v>
      </c>
      <c r="H44" s="55">
        <v>13</v>
      </c>
      <c r="I44" s="55">
        <v>13</v>
      </c>
      <c r="J44" s="55">
        <v>13</v>
      </c>
      <c r="K44" s="55">
        <v>13</v>
      </c>
      <c r="L44" s="48">
        <v>13</v>
      </c>
      <c r="M44" s="48">
        <v>13</v>
      </c>
      <c r="N44" s="48">
        <v>13</v>
      </c>
      <c r="O44" s="48">
        <v>13</v>
      </c>
      <c r="P44" s="48">
        <v>13</v>
      </c>
      <c r="Q44" s="48">
        <v>13</v>
      </c>
      <c r="R44" s="48">
        <v>13</v>
      </c>
      <c r="S44" s="48">
        <v>13</v>
      </c>
      <c r="T44" s="48">
        <v>13</v>
      </c>
      <c r="U44" s="48">
        <v>13</v>
      </c>
      <c r="V44" s="48">
        <v>13</v>
      </c>
      <c r="W44" s="48">
        <v>13</v>
      </c>
      <c r="X44" s="48">
        <v>13</v>
      </c>
      <c r="Y44" s="48">
        <v>13</v>
      </c>
      <c r="Z44" s="48">
        <v>13</v>
      </c>
      <c r="AA44" s="48">
        <v>13</v>
      </c>
      <c r="AB44" s="48">
        <v>13</v>
      </c>
      <c r="AC44" s="48">
        <v>13</v>
      </c>
      <c r="AD44" s="48">
        <v>13</v>
      </c>
      <c r="AE44" s="48">
        <v>13</v>
      </c>
      <c r="AF44" s="48">
        <v>13</v>
      </c>
      <c r="AG44" s="58">
        <v>14.1</v>
      </c>
      <c r="AH44" s="51">
        <f t="shared" si="2"/>
        <v>13</v>
      </c>
      <c r="AI44" s="52">
        <f t="shared" si="3"/>
        <v>13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48">
        <v>14</v>
      </c>
      <c r="C45" s="48">
        <v>14</v>
      </c>
      <c r="D45" s="48">
        <v>0</v>
      </c>
      <c r="E45" s="48">
        <v>14</v>
      </c>
      <c r="F45" s="48">
        <v>14</v>
      </c>
      <c r="G45" s="48">
        <v>14</v>
      </c>
      <c r="H45" s="68">
        <v>14</v>
      </c>
      <c r="I45" s="68">
        <v>14</v>
      </c>
      <c r="J45" s="68">
        <v>14</v>
      </c>
      <c r="K45" s="68">
        <v>14</v>
      </c>
      <c r="L45" s="48">
        <v>14</v>
      </c>
      <c r="M45" s="48">
        <v>14</v>
      </c>
      <c r="N45" s="48">
        <v>14</v>
      </c>
      <c r="O45" s="48">
        <v>14</v>
      </c>
      <c r="P45" s="48">
        <v>14</v>
      </c>
      <c r="Q45" s="48">
        <v>14</v>
      </c>
      <c r="R45" s="48">
        <v>14</v>
      </c>
      <c r="S45" s="48">
        <v>14</v>
      </c>
      <c r="T45" s="48">
        <v>14</v>
      </c>
      <c r="U45" s="48">
        <v>14</v>
      </c>
      <c r="V45" s="48">
        <v>14</v>
      </c>
      <c r="W45" s="48">
        <v>14</v>
      </c>
      <c r="X45" s="48">
        <v>14</v>
      </c>
      <c r="Y45" s="48">
        <v>14</v>
      </c>
      <c r="Z45" s="48">
        <v>14</v>
      </c>
      <c r="AA45" s="48">
        <v>14</v>
      </c>
      <c r="AB45" s="48">
        <v>14</v>
      </c>
      <c r="AC45" s="48">
        <v>14</v>
      </c>
      <c r="AD45" s="48">
        <v>14</v>
      </c>
      <c r="AE45" s="48">
        <v>14</v>
      </c>
      <c r="AF45" s="48">
        <v>14</v>
      </c>
      <c r="AG45" s="58">
        <v>14</v>
      </c>
      <c r="AH45" s="51">
        <f t="shared" si="2"/>
        <v>14</v>
      </c>
      <c r="AI45" s="52">
        <f t="shared" si="3"/>
        <v>0</v>
      </c>
      <c r="AK45" s="53"/>
    </row>
    <row r="46" spans="1:41" x14ac:dyDescent="0.25">
      <c r="A46" s="57" t="s">
        <v>30</v>
      </c>
      <c r="B46" s="48">
        <v>9.6999999999999993</v>
      </c>
      <c r="C46" s="48">
        <v>9.6999999999999993</v>
      </c>
      <c r="D46" s="48">
        <v>9.6999999999999993</v>
      </c>
      <c r="E46" s="48">
        <v>9.6999999999999993</v>
      </c>
      <c r="F46" s="48">
        <v>9.6999999999999993</v>
      </c>
      <c r="G46" s="48">
        <v>9.6999999999999993</v>
      </c>
      <c r="H46" s="55">
        <v>9.6999999999999993</v>
      </c>
      <c r="I46" s="55">
        <v>9.6999999999999993</v>
      </c>
      <c r="J46" s="55">
        <v>9.6999999999999993</v>
      </c>
      <c r="K46" s="55">
        <v>9.6999999999999993</v>
      </c>
      <c r="L46" s="48">
        <v>9.6999999999999993</v>
      </c>
      <c r="M46" s="48">
        <v>9.6999999999999993</v>
      </c>
      <c r="N46" s="48">
        <v>9.6</v>
      </c>
      <c r="O46" s="48">
        <v>9.6</v>
      </c>
      <c r="P46" s="48">
        <v>9.6</v>
      </c>
      <c r="Q46" s="48">
        <v>9.6</v>
      </c>
      <c r="R46" s="48">
        <v>9.6</v>
      </c>
      <c r="S46" s="48">
        <v>9.6</v>
      </c>
      <c r="T46" s="48">
        <v>9.6</v>
      </c>
      <c r="U46" s="48">
        <v>9.6</v>
      </c>
      <c r="V46" s="48">
        <v>9.6</v>
      </c>
      <c r="W46" s="48">
        <v>9.6</v>
      </c>
      <c r="X46" s="48">
        <v>9.6</v>
      </c>
      <c r="Y46" s="48">
        <v>9.6</v>
      </c>
      <c r="Z46" s="48">
        <v>9.6</v>
      </c>
      <c r="AA46" s="48">
        <v>9.6</v>
      </c>
      <c r="AB46" s="48">
        <v>9.6</v>
      </c>
      <c r="AC46" s="48">
        <v>9.6</v>
      </c>
      <c r="AD46" s="48">
        <v>9.6</v>
      </c>
      <c r="AE46" s="48">
        <v>9.6</v>
      </c>
      <c r="AF46" s="48">
        <v>9.6</v>
      </c>
      <c r="AG46" s="58">
        <v>10.050000000000001</v>
      </c>
      <c r="AH46" s="51">
        <f t="shared" si="2"/>
        <v>9.6999999999999993</v>
      </c>
      <c r="AI46" s="52">
        <f t="shared" si="3"/>
        <v>9.6</v>
      </c>
      <c r="AK46" s="53"/>
    </row>
    <row r="47" spans="1:41" x14ac:dyDescent="0.25">
      <c r="A47" s="57" t="s">
        <v>31</v>
      </c>
      <c r="B47" s="48">
        <v>6.1</v>
      </c>
      <c r="C47" s="48">
        <v>6.1</v>
      </c>
      <c r="D47" s="48">
        <v>6.1</v>
      </c>
      <c r="E47" s="48">
        <v>6.1</v>
      </c>
      <c r="F47" s="48">
        <v>6.1</v>
      </c>
      <c r="G47" s="48">
        <v>6.1</v>
      </c>
      <c r="H47" s="55">
        <v>6.1</v>
      </c>
      <c r="I47" s="55">
        <v>6.1</v>
      </c>
      <c r="J47" s="55">
        <v>6.1</v>
      </c>
      <c r="K47" s="55">
        <v>6.1</v>
      </c>
      <c r="L47" s="48">
        <v>6.1</v>
      </c>
      <c r="M47" s="48">
        <v>6.1</v>
      </c>
      <c r="N47" s="48">
        <v>6.1</v>
      </c>
      <c r="O47" s="48">
        <v>6.1</v>
      </c>
      <c r="P47" s="48">
        <v>6.1</v>
      </c>
      <c r="Q47" s="48">
        <v>6.1</v>
      </c>
      <c r="R47" s="48">
        <v>6.1</v>
      </c>
      <c r="S47" s="48">
        <v>6.1</v>
      </c>
      <c r="T47" s="48">
        <v>6.1</v>
      </c>
      <c r="U47" s="48">
        <v>6.1</v>
      </c>
      <c r="V47" s="48">
        <v>6.1</v>
      </c>
      <c r="W47" s="48">
        <v>6.1</v>
      </c>
      <c r="X47" s="48">
        <v>6.1</v>
      </c>
      <c r="Y47" s="48">
        <v>6.1</v>
      </c>
      <c r="Z47" s="48">
        <v>6.1</v>
      </c>
      <c r="AA47" s="48">
        <v>6.1</v>
      </c>
      <c r="AB47" s="48">
        <v>6.1</v>
      </c>
      <c r="AC47" s="48">
        <v>6.1</v>
      </c>
      <c r="AD47" s="48">
        <v>6.1</v>
      </c>
      <c r="AE47" s="48">
        <v>6.1</v>
      </c>
      <c r="AF47" s="48">
        <v>6.1</v>
      </c>
      <c r="AG47" s="58">
        <v>6.2</v>
      </c>
      <c r="AH47" s="51">
        <f t="shared" si="2"/>
        <v>6.1</v>
      </c>
      <c r="AI47" s="52">
        <f t="shared" si="3"/>
        <v>6.1</v>
      </c>
      <c r="AK47" s="53"/>
    </row>
    <row r="48" spans="1:41" ht="15.75" thickBot="1" x14ac:dyDescent="0.3">
      <c r="A48" s="62" t="s">
        <v>32</v>
      </c>
      <c r="B48" s="70">
        <f>B196</f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T196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v>3.54</v>
      </c>
      <c r="Z48" s="70">
        <f t="shared" si="5"/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434.64000000000004</v>
      </c>
      <c r="C49" s="66">
        <f t="shared" si="6"/>
        <v>418.74</v>
      </c>
      <c r="D49" s="66">
        <f t="shared" si="6"/>
        <v>278.84000000000003</v>
      </c>
      <c r="E49" s="66">
        <f t="shared" si="6"/>
        <v>383.44000000000005</v>
      </c>
      <c r="F49" s="66">
        <f t="shared" si="6"/>
        <v>342.24</v>
      </c>
      <c r="G49" s="66">
        <f t="shared" si="6"/>
        <v>343.54</v>
      </c>
      <c r="H49" s="66">
        <f t="shared" si="6"/>
        <v>382.04</v>
      </c>
      <c r="I49" s="66">
        <f t="shared" si="6"/>
        <v>365.04</v>
      </c>
      <c r="J49" s="66">
        <f t="shared" si="6"/>
        <v>367.14000000000004</v>
      </c>
      <c r="K49" s="66">
        <f t="shared" si="6"/>
        <v>384.84000000000003</v>
      </c>
      <c r="L49" s="66">
        <f t="shared" si="6"/>
        <v>438.04</v>
      </c>
      <c r="M49" s="66">
        <f t="shared" si="6"/>
        <v>438.04</v>
      </c>
      <c r="N49" s="66">
        <f t="shared" si="6"/>
        <v>436.94000000000005</v>
      </c>
      <c r="O49" s="66">
        <f t="shared" si="6"/>
        <v>438.14000000000004</v>
      </c>
      <c r="P49" s="66">
        <f t="shared" si="6"/>
        <v>436.94000000000005</v>
      </c>
      <c r="Q49" s="66">
        <f>SUM(Q36:Q48)</f>
        <v>433.24</v>
      </c>
      <c r="R49" s="66">
        <f t="shared" si="6"/>
        <v>374.64</v>
      </c>
      <c r="S49" s="66">
        <f t="shared" si="6"/>
        <v>374.94000000000005</v>
      </c>
      <c r="T49" s="66">
        <f t="shared" si="6"/>
        <v>374.34000000000003</v>
      </c>
      <c r="U49" s="66">
        <f t="shared" si="6"/>
        <v>397.34000000000003</v>
      </c>
      <c r="V49" s="66">
        <f t="shared" si="6"/>
        <v>423.04000000000008</v>
      </c>
      <c r="W49" s="66">
        <f t="shared" si="6"/>
        <v>434.84000000000003</v>
      </c>
      <c r="X49" s="66">
        <f t="shared" si="6"/>
        <v>436.74</v>
      </c>
      <c r="Y49" s="66">
        <f t="shared" si="6"/>
        <v>434.34000000000009</v>
      </c>
      <c r="Z49" s="66">
        <f t="shared" si="6"/>
        <v>433.54000000000008</v>
      </c>
      <c r="AA49" s="66">
        <f t="shared" si="6"/>
        <v>433.94000000000005</v>
      </c>
      <c r="AB49" s="66">
        <f t="shared" si="6"/>
        <v>433.94000000000005</v>
      </c>
      <c r="AC49" s="66">
        <f t="shared" si="6"/>
        <v>433.94000000000005</v>
      </c>
      <c r="AD49" s="66">
        <f t="shared" si="6"/>
        <v>432.94000000000005</v>
      </c>
      <c r="AE49" s="66">
        <f t="shared" si="6"/>
        <v>432.94000000000005</v>
      </c>
      <c r="AF49" s="66">
        <f t="shared" si="6"/>
        <v>431.94000000000005</v>
      </c>
      <c r="AG49" s="71">
        <f>SUM(AG36:AG48)</f>
        <v>489.91</v>
      </c>
      <c r="AH49" s="51">
        <f t="shared" si="2"/>
        <v>438.14000000000004</v>
      </c>
      <c r="AI49" s="52">
        <f t="shared" si="3"/>
        <v>278.84000000000003</v>
      </c>
      <c r="AK49" s="53"/>
    </row>
    <row r="50" spans="1:37" x14ac:dyDescent="0.25">
      <c r="A50" s="54" t="s">
        <v>34</v>
      </c>
      <c r="B50" s="48">
        <v>0</v>
      </c>
      <c r="C50" s="48">
        <v>0</v>
      </c>
      <c r="D50" s="55">
        <v>30</v>
      </c>
      <c r="E50" s="48">
        <v>0</v>
      </c>
      <c r="F50" s="48">
        <v>0</v>
      </c>
      <c r="G50" s="48">
        <v>0</v>
      </c>
      <c r="H50" s="48">
        <v>0</v>
      </c>
      <c r="I50" s="48">
        <v>0</v>
      </c>
      <c r="J50" s="48">
        <v>0</v>
      </c>
      <c r="K50" s="48">
        <v>0</v>
      </c>
      <c r="L50" s="48">
        <v>0</v>
      </c>
      <c r="M50" s="48">
        <v>0</v>
      </c>
      <c r="N50" s="72">
        <v>0</v>
      </c>
      <c r="O50" s="72">
        <v>0</v>
      </c>
      <c r="P50" s="48">
        <v>0</v>
      </c>
      <c r="Q50" s="48">
        <v>0</v>
      </c>
      <c r="R50" s="48">
        <v>30</v>
      </c>
      <c r="S50" s="48">
        <v>25.3</v>
      </c>
      <c r="T50" s="48">
        <v>10</v>
      </c>
      <c r="U50" s="48">
        <v>0</v>
      </c>
      <c r="V50" s="48">
        <v>0</v>
      </c>
      <c r="W50" s="48">
        <v>0</v>
      </c>
      <c r="X50" s="48">
        <v>30.3</v>
      </c>
      <c r="Y50" s="48">
        <v>59.6</v>
      </c>
      <c r="Z50" s="48">
        <v>44</v>
      </c>
      <c r="AA50" s="48">
        <v>29.4</v>
      </c>
      <c r="AB50" s="48">
        <v>14</v>
      </c>
      <c r="AC50" s="48">
        <v>10</v>
      </c>
      <c r="AD50" s="48">
        <v>0</v>
      </c>
      <c r="AE50" s="48">
        <v>0</v>
      </c>
      <c r="AF50" s="48">
        <v>0</v>
      </c>
      <c r="AG50" s="56">
        <v>60</v>
      </c>
      <c r="AH50" s="51">
        <f t="shared" si="2"/>
        <v>59.6</v>
      </c>
      <c r="AI50" s="52">
        <f t="shared" si="3"/>
        <v>0</v>
      </c>
      <c r="AK50" s="53"/>
    </row>
    <row r="51" spans="1:37" x14ac:dyDescent="0.25">
      <c r="A51" s="57" t="s">
        <v>35</v>
      </c>
      <c r="B51" s="67">
        <v>0</v>
      </c>
      <c r="C51" s="67">
        <v>0</v>
      </c>
      <c r="D51" s="55">
        <v>12</v>
      </c>
      <c r="E51" s="67">
        <v>0</v>
      </c>
      <c r="F51" s="67">
        <v>0</v>
      </c>
      <c r="G51" s="67">
        <v>0</v>
      </c>
      <c r="H51" s="67">
        <v>0</v>
      </c>
      <c r="I51" s="67">
        <v>0</v>
      </c>
      <c r="J51" s="67">
        <v>0</v>
      </c>
      <c r="K51" s="67">
        <v>0</v>
      </c>
      <c r="L51" s="67">
        <v>0</v>
      </c>
      <c r="M51" s="67">
        <v>0</v>
      </c>
      <c r="N51" s="72">
        <v>0</v>
      </c>
      <c r="O51" s="72">
        <v>0</v>
      </c>
      <c r="P51" s="67">
        <v>0</v>
      </c>
      <c r="Q51" s="67">
        <v>0</v>
      </c>
      <c r="R51" s="48">
        <v>14.2</v>
      </c>
      <c r="S51" s="48">
        <v>10.5</v>
      </c>
      <c r="T51" s="48">
        <v>5.6</v>
      </c>
      <c r="U51" s="48">
        <v>0</v>
      </c>
      <c r="V51" s="67">
        <v>0</v>
      </c>
      <c r="W51" s="67">
        <v>0</v>
      </c>
      <c r="X51" s="67">
        <v>14.6</v>
      </c>
      <c r="Y51" s="67">
        <v>27.5</v>
      </c>
      <c r="Z51" s="67">
        <v>19.899999999999999</v>
      </c>
      <c r="AA51" s="67">
        <v>14</v>
      </c>
      <c r="AB51" s="67">
        <v>10</v>
      </c>
      <c r="AC51" s="67">
        <v>5</v>
      </c>
      <c r="AD51" s="67">
        <v>0</v>
      </c>
      <c r="AE51" s="67">
        <v>0</v>
      </c>
      <c r="AF51" s="67">
        <v>0</v>
      </c>
      <c r="AG51" s="58">
        <v>32</v>
      </c>
      <c r="AH51" s="51">
        <f t="shared" si="2"/>
        <v>27.5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74">
        <v>0</v>
      </c>
      <c r="C52" s="74">
        <v>0</v>
      </c>
      <c r="D52" s="68">
        <v>5</v>
      </c>
      <c r="E52" s="74">
        <v>0</v>
      </c>
      <c r="F52" s="74">
        <v>0</v>
      </c>
      <c r="G52" s="74">
        <v>0</v>
      </c>
      <c r="H52" s="74">
        <v>0</v>
      </c>
      <c r="I52" s="74">
        <v>0</v>
      </c>
      <c r="J52" s="74">
        <v>0</v>
      </c>
      <c r="K52" s="74">
        <v>0</v>
      </c>
      <c r="L52" s="74">
        <v>0</v>
      </c>
      <c r="M52" s="74">
        <v>0</v>
      </c>
      <c r="N52" s="73">
        <v>0</v>
      </c>
      <c r="O52" s="73">
        <v>0</v>
      </c>
      <c r="P52" s="74">
        <v>0</v>
      </c>
      <c r="Q52" s="74">
        <v>0</v>
      </c>
      <c r="R52" s="48">
        <v>5.2</v>
      </c>
      <c r="S52" s="48">
        <v>3.8</v>
      </c>
      <c r="T52" s="48">
        <v>2.8</v>
      </c>
      <c r="U52" s="48">
        <v>0</v>
      </c>
      <c r="V52" s="74">
        <v>0</v>
      </c>
      <c r="W52" s="74">
        <v>0</v>
      </c>
      <c r="X52" s="74">
        <v>5.3</v>
      </c>
      <c r="Y52" s="74">
        <v>10.1</v>
      </c>
      <c r="Z52" s="74">
        <v>7.3</v>
      </c>
      <c r="AA52" s="74">
        <v>5.0999999999999996</v>
      </c>
      <c r="AB52" s="74">
        <v>2</v>
      </c>
      <c r="AC52" s="74">
        <v>2</v>
      </c>
      <c r="AD52" s="74">
        <v>0</v>
      </c>
      <c r="AE52" s="74">
        <v>0</v>
      </c>
      <c r="AF52" s="74">
        <v>0</v>
      </c>
      <c r="AG52" s="75">
        <v>14</v>
      </c>
      <c r="AH52" s="51">
        <f t="shared" si="2"/>
        <v>10.1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 t="shared" ref="B53:AF53" si="7">SUM(B50:B52)</f>
        <v>0</v>
      </c>
      <c r="C53" s="66">
        <f t="shared" si="7"/>
        <v>0</v>
      </c>
      <c r="D53" s="66">
        <f t="shared" si="7"/>
        <v>47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0</v>
      </c>
      <c r="N53" s="66">
        <f t="shared" si="7"/>
        <v>0</v>
      </c>
      <c r="O53" s="66">
        <f t="shared" si="7"/>
        <v>0</v>
      </c>
      <c r="P53" s="66">
        <f t="shared" si="7"/>
        <v>0</v>
      </c>
      <c r="Q53" s="66">
        <f t="shared" si="7"/>
        <v>0</v>
      </c>
      <c r="R53" s="66">
        <f t="shared" si="7"/>
        <v>49.400000000000006</v>
      </c>
      <c r="S53" s="66">
        <f t="shared" si="7"/>
        <v>39.599999999999994</v>
      </c>
      <c r="T53" s="66">
        <f t="shared" si="7"/>
        <v>18.399999999999999</v>
      </c>
      <c r="U53" s="66">
        <f t="shared" si="7"/>
        <v>0</v>
      </c>
      <c r="V53" s="66">
        <f t="shared" si="7"/>
        <v>0</v>
      </c>
      <c r="W53" s="66">
        <f t="shared" si="7"/>
        <v>0</v>
      </c>
      <c r="X53" s="66">
        <f t="shared" si="7"/>
        <v>50.199999999999996</v>
      </c>
      <c r="Y53" s="66">
        <f t="shared" si="7"/>
        <v>97.199999999999989</v>
      </c>
      <c r="Z53" s="66">
        <f t="shared" si="7"/>
        <v>71.2</v>
      </c>
      <c r="AA53" s="66">
        <f t="shared" si="7"/>
        <v>48.5</v>
      </c>
      <c r="AB53" s="66">
        <f t="shared" si="7"/>
        <v>26</v>
      </c>
      <c r="AC53" s="66">
        <f t="shared" si="7"/>
        <v>17</v>
      </c>
      <c r="AD53" s="66">
        <f t="shared" si="7"/>
        <v>0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97.199999999999989</v>
      </c>
      <c r="AI53" s="52">
        <f t="shared" si="3"/>
        <v>0</v>
      </c>
      <c r="AK53" s="53"/>
    </row>
    <row r="54" spans="1:37" x14ac:dyDescent="0.25">
      <c r="A54" s="54" t="s">
        <v>205</v>
      </c>
      <c r="B54" s="48">
        <v>0</v>
      </c>
      <c r="C54" s="48">
        <v>0</v>
      </c>
      <c r="D54" s="48">
        <v>40</v>
      </c>
      <c r="E54" s="48">
        <v>19</v>
      </c>
      <c r="F54" s="48">
        <v>0</v>
      </c>
      <c r="G54" s="48">
        <v>0</v>
      </c>
      <c r="H54" s="48">
        <v>-7.5</v>
      </c>
      <c r="I54" s="48">
        <v>-9</v>
      </c>
      <c r="J54" s="48">
        <v>-7.4</v>
      </c>
      <c r="K54" s="48">
        <v>0</v>
      </c>
      <c r="L54" s="48">
        <v>0</v>
      </c>
      <c r="M54" s="48">
        <v>0</v>
      </c>
      <c r="N54" s="48">
        <v>0</v>
      </c>
      <c r="O54" s="48">
        <v>0</v>
      </c>
      <c r="P54" s="48">
        <v>0</v>
      </c>
      <c r="Q54" s="48">
        <v>0</v>
      </c>
      <c r="R54" s="48">
        <v>0</v>
      </c>
      <c r="S54" s="48">
        <v>0</v>
      </c>
      <c r="T54" s="48">
        <v>0</v>
      </c>
      <c r="U54" s="48">
        <v>0</v>
      </c>
      <c r="V54" s="48">
        <v>0</v>
      </c>
      <c r="W54" s="48">
        <v>0</v>
      </c>
      <c r="X54" s="48">
        <v>0</v>
      </c>
      <c r="Y54" s="48">
        <v>15.3</v>
      </c>
      <c r="Z54" s="48">
        <v>20.9</v>
      </c>
      <c r="AA54" s="48">
        <v>22.1</v>
      </c>
      <c r="AB54" s="48">
        <v>23</v>
      </c>
      <c r="AC54" s="48">
        <v>23</v>
      </c>
      <c r="AD54" s="48">
        <v>0</v>
      </c>
      <c r="AE54" s="48">
        <v>0</v>
      </c>
      <c r="AF54" s="48">
        <v>0</v>
      </c>
      <c r="AG54" s="56"/>
      <c r="AH54" s="51">
        <f t="shared" si="2"/>
        <v>40</v>
      </c>
      <c r="AI54" s="52">
        <f t="shared" si="3"/>
        <v>-9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67">
        <v>0</v>
      </c>
      <c r="M55" s="67">
        <v>0</v>
      </c>
      <c r="N55" s="48">
        <v>0</v>
      </c>
      <c r="O55" s="48">
        <v>0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48">
        <v>0</v>
      </c>
      <c r="V55" s="48">
        <v>0</v>
      </c>
      <c r="W55" s="76">
        <v>0</v>
      </c>
      <c r="X55" s="76">
        <v>0</v>
      </c>
      <c r="Y55" s="76">
        <v>0</v>
      </c>
      <c r="Z55" s="76">
        <v>0</v>
      </c>
      <c r="AA55" s="67">
        <v>0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-66</v>
      </c>
      <c r="C56" s="67">
        <v>-52</v>
      </c>
      <c r="D56" s="67">
        <v>10</v>
      </c>
      <c r="E56" s="67">
        <v>-55.8</v>
      </c>
      <c r="F56" s="67">
        <v>-17.5</v>
      </c>
      <c r="G56" s="67">
        <v>-17.5</v>
      </c>
      <c r="H56" s="67">
        <v>-72.5</v>
      </c>
      <c r="I56" s="67">
        <v>-70</v>
      </c>
      <c r="J56" s="67">
        <v>-40</v>
      </c>
      <c r="K56" s="67">
        <v>-45.2</v>
      </c>
      <c r="L56" s="67">
        <v>-45</v>
      </c>
      <c r="M56" s="67">
        <v>-10</v>
      </c>
      <c r="N56" s="67">
        <v>-2</v>
      </c>
      <c r="O56" s="67">
        <v>-9.6</v>
      </c>
      <c r="P56" s="67">
        <v>-12</v>
      </c>
      <c r="Q56" s="67">
        <v>-10.3</v>
      </c>
      <c r="R56" s="67">
        <v>-15.1</v>
      </c>
      <c r="S56" s="67">
        <v>-39.5</v>
      </c>
      <c r="T56" s="67">
        <v>-39</v>
      </c>
      <c r="U56" s="67">
        <v>-66.2</v>
      </c>
      <c r="V56" s="67">
        <v>-33.9</v>
      </c>
      <c r="W56" s="77">
        <v>-17.2</v>
      </c>
      <c r="X56" s="77">
        <v>3.3</v>
      </c>
      <c r="Y56" s="77">
        <v>-91.4</v>
      </c>
      <c r="Z56" s="77">
        <v>-98.3</v>
      </c>
      <c r="AA56" s="67">
        <v>-90.4</v>
      </c>
      <c r="AB56" s="67">
        <v>-35</v>
      </c>
      <c r="AC56" s="67">
        <v>-30</v>
      </c>
      <c r="AD56" s="67">
        <v>-32</v>
      </c>
      <c r="AE56" s="67">
        <v>-50</v>
      </c>
      <c r="AF56" s="67">
        <v>-15</v>
      </c>
      <c r="AG56" s="78"/>
      <c r="AH56" s="51">
        <f t="shared" si="2"/>
        <v>10</v>
      </c>
      <c r="AI56" s="52">
        <f t="shared" si="3"/>
        <v>-98.3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79">
        <v>0</v>
      </c>
      <c r="M57" s="79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0</v>
      </c>
      <c r="AA57" s="67">
        <v>0</v>
      </c>
      <c r="AB57" s="67">
        <v>0</v>
      </c>
      <c r="AC57" s="67">
        <v>0</v>
      </c>
      <c r="AD57" s="67">
        <v>0</v>
      </c>
      <c r="AE57" s="67">
        <v>0</v>
      </c>
      <c r="AF57" s="79">
        <v>0</v>
      </c>
      <c r="AG57" s="78"/>
      <c r="AH57" s="51">
        <f t="shared" si="2"/>
        <v>0</v>
      </c>
      <c r="AI57" s="52">
        <f t="shared" si="3"/>
        <v>0</v>
      </c>
      <c r="AK57" s="53"/>
    </row>
    <row r="58" spans="1:37" x14ac:dyDescent="0.25">
      <c r="A58" s="57" t="s">
        <v>40</v>
      </c>
      <c r="B58" s="48">
        <v>0</v>
      </c>
      <c r="C58" s="48">
        <v>0</v>
      </c>
      <c r="D58" s="48">
        <v>0</v>
      </c>
      <c r="E58" s="48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79">
        <v>0</v>
      </c>
      <c r="M58" s="79">
        <v>0</v>
      </c>
      <c r="N58" s="48">
        <v>0</v>
      </c>
      <c r="O58" s="48">
        <v>0</v>
      </c>
      <c r="P58" s="48">
        <v>0</v>
      </c>
      <c r="Q58" s="67">
        <v>0</v>
      </c>
      <c r="R58" s="67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87</v>
      </c>
      <c r="B59" s="80">
        <v>0</v>
      </c>
      <c r="C59" s="80">
        <v>0</v>
      </c>
      <c r="D59" s="80">
        <v>0</v>
      </c>
      <c r="E59" s="80">
        <v>0</v>
      </c>
      <c r="F59" s="79">
        <v>0</v>
      </c>
      <c r="G59" s="79">
        <v>0</v>
      </c>
      <c r="H59" s="79">
        <v>0</v>
      </c>
      <c r="I59" s="79">
        <v>0</v>
      </c>
      <c r="J59" s="79">
        <v>0</v>
      </c>
      <c r="K59" s="79">
        <v>0</v>
      </c>
      <c r="L59" s="79">
        <v>0</v>
      </c>
      <c r="M59" s="79">
        <v>0</v>
      </c>
      <c r="N59" s="80">
        <v>0</v>
      </c>
      <c r="O59" s="80">
        <v>0</v>
      </c>
      <c r="P59" s="80">
        <v>0</v>
      </c>
      <c r="Q59" s="67">
        <v>0</v>
      </c>
      <c r="R59" s="67">
        <v>0</v>
      </c>
      <c r="S59" s="80">
        <v>0</v>
      </c>
      <c r="T59" s="80">
        <v>0</v>
      </c>
      <c r="U59" s="80">
        <v>0</v>
      </c>
      <c r="V59" s="80">
        <v>0</v>
      </c>
      <c r="W59" s="80">
        <v>0</v>
      </c>
      <c r="X59" s="80">
        <v>0</v>
      </c>
      <c r="Y59" s="80">
        <v>0</v>
      </c>
      <c r="Z59" s="80">
        <v>0</v>
      </c>
      <c r="AA59" s="80">
        <v>0</v>
      </c>
      <c r="AB59" s="80">
        <v>0</v>
      </c>
      <c r="AC59" s="80">
        <v>0</v>
      </c>
      <c r="AD59" s="80">
        <v>0</v>
      </c>
      <c r="AE59" s="80">
        <v>0</v>
      </c>
      <c r="AF59" s="80">
        <v>0</v>
      </c>
      <c r="AG59" s="78"/>
      <c r="AH59" s="51">
        <f t="shared" si="2"/>
        <v>0</v>
      </c>
      <c r="AI59" s="52">
        <f t="shared" si="3"/>
        <v>0</v>
      </c>
      <c r="AK59" s="53"/>
    </row>
    <row r="60" spans="1:37" x14ac:dyDescent="0.25">
      <c r="A60" s="57" t="s">
        <v>88</v>
      </c>
      <c r="B60" s="80">
        <v>0</v>
      </c>
      <c r="C60" s="80">
        <v>0</v>
      </c>
      <c r="D60" s="80">
        <v>0</v>
      </c>
      <c r="E60" s="80">
        <v>0</v>
      </c>
      <c r="F60" s="79">
        <v>0</v>
      </c>
      <c r="G60" s="79">
        <v>0</v>
      </c>
      <c r="H60" s="79">
        <v>0</v>
      </c>
      <c r="I60" s="79">
        <v>0</v>
      </c>
      <c r="J60" s="79">
        <v>0</v>
      </c>
      <c r="K60" s="79">
        <v>0</v>
      </c>
      <c r="L60" s="79">
        <v>0</v>
      </c>
      <c r="M60" s="79">
        <v>0</v>
      </c>
      <c r="N60" s="80">
        <v>0</v>
      </c>
      <c r="O60" s="80">
        <v>0</v>
      </c>
      <c r="P60" s="80">
        <v>0</v>
      </c>
      <c r="Q60" s="67">
        <v>0</v>
      </c>
      <c r="R60" s="67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89</v>
      </c>
      <c r="B61" s="79">
        <v>0</v>
      </c>
      <c r="C61" s="79">
        <v>0</v>
      </c>
      <c r="D61" s="79">
        <v>0</v>
      </c>
      <c r="E61" s="79">
        <v>0</v>
      </c>
      <c r="F61" s="79">
        <v>0</v>
      </c>
      <c r="G61" s="79">
        <v>0</v>
      </c>
      <c r="H61" s="79">
        <v>0</v>
      </c>
      <c r="I61" s="79">
        <v>0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10</v>
      </c>
      <c r="Q61" s="79">
        <v>0</v>
      </c>
      <c r="R61" s="67">
        <v>0</v>
      </c>
      <c r="S61" s="79">
        <v>0</v>
      </c>
      <c r="T61" s="79">
        <v>0</v>
      </c>
      <c r="U61" s="79">
        <v>0</v>
      </c>
      <c r="V61" s="79">
        <v>0</v>
      </c>
      <c r="W61" s="79">
        <v>0</v>
      </c>
      <c r="X61" s="79">
        <v>0</v>
      </c>
      <c r="Y61" s="79">
        <v>0</v>
      </c>
      <c r="Z61" s="79">
        <v>0</v>
      </c>
      <c r="AA61" s="79">
        <v>0</v>
      </c>
      <c r="AB61" s="79">
        <v>0</v>
      </c>
      <c r="AC61" s="79">
        <v>0</v>
      </c>
      <c r="AD61" s="79">
        <v>0</v>
      </c>
      <c r="AE61" s="79">
        <v>0</v>
      </c>
      <c r="AF61" s="79">
        <v>0</v>
      </c>
      <c r="AG61" s="78"/>
      <c r="AH61" s="51">
        <f t="shared" si="2"/>
        <v>10</v>
      </c>
      <c r="AI61" s="52">
        <f t="shared" si="3"/>
        <v>0</v>
      </c>
      <c r="AK61" s="53"/>
    </row>
    <row r="62" spans="1:37" x14ac:dyDescent="0.25">
      <c r="A62" s="57" t="s">
        <v>90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67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91</v>
      </c>
      <c r="B63" s="82">
        <v>0</v>
      </c>
      <c r="C63" s="82">
        <v>0</v>
      </c>
      <c r="D63" s="82">
        <v>0</v>
      </c>
      <c r="E63" s="82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82">
        <v>0</v>
      </c>
      <c r="O63" s="82">
        <v>0</v>
      </c>
      <c r="P63" s="82">
        <v>0</v>
      </c>
      <c r="Q63" s="82">
        <v>0</v>
      </c>
      <c r="R63" s="67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92</v>
      </c>
      <c r="B64" s="82">
        <v>0</v>
      </c>
      <c r="C64" s="82">
        <v>0</v>
      </c>
      <c r="D64" s="82">
        <v>0</v>
      </c>
      <c r="E64" s="82">
        <v>0</v>
      </c>
      <c r="F64" s="79">
        <v>0</v>
      </c>
      <c r="G64" s="79">
        <v>0</v>
      </c>
      <c r="H64" s="79">
        <v>0</v>
      </c>
      <c r="I64" s="79">
        <v>0</v>
      </c>
      <c r="J64" s="79">
        <v>0</v>
      </c>
      <c r="K64" s="79">
        <v>0</v>
      </c>
      <c r="L64" s="79">
        <v>0</v>
      </c>
      <c r="M64" s="79">
        <v>0</v>
      </c>
      <c r="N64" s="82">
        <v>0</v>
      </c>
      <c r="O64" s="82">
        <v>0</v>
      </c>
      <c r="P64" s="82">
        <v>0</v>
      </c>
      <c r="Q64" s="82">
        <v>0</v>
      </c>
      <c r="R64" s="67">
        <v>0</v>
      </c>
      <c r="S64" s="82">
        <v>0</v>
      </c>
      <c r="T64" s="82">
        <v>0</v>
      </c>
      <c r="U64" s="82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 t="shared" ref="B65:AF65" si="8">SUM(B54:B64)</f>
        <v>-66</v>
      </c>
      <c r="C65" s="66">
        <f t="shared" si="8"/>
        <v>-52</v>
      </c>
      <c r="D65" s="66">
        <f t="shared" si="8"/>
        <v>50</v>
      </c>
      <c r="E65" s="66">
        <f t="shared" si="8"/>
        <v>-36.799999999999997</v>
      </c>
      <c r="F65" s="66">
        <f t="shared" si="8"/>
        <v>-17.5</v>
      </c>
      <c r="G65" s="66">
        <f t="shared" si="8"/>
        <v>-17.5</v>
      </c>
      <c r="H65" s="66">
        <f t="shared" si="8"/>
        <v>-80</v>
      </c>
      <c r="I65" s="66">
        <f t="shared" si="8"/>
        <v>-79</v>
      </c>
      <c r="J65" s="66">
        <f t="shared" si="8"/>
        <v>-47.4</v>
      </c>
      <c r="K65" s="66">
        <f t="shared" si="8"/>
        <v>-45.2</v>
      </c>
      <c r="L65" s="66">
        <f t="shared" si="8"/>
        <v>-45</v>
      </c>
      <c r="M65" s="66">
        <f t="shared" si="8"/>
        <v>-10</v>
      </c>
      <c r="N65" s="66">
        <f t="shared" si="8"/>
        <v>-2</v>
      </c>
      <c r="O65" s="66">
        <f t="shared" si="8"/>
        <v>-9.6</v>
      </c>
      <c r="P65" s="66">
        <f t="shared" si="8"/>
        <v>-2</v>
      </c>
      <c r="Q65" s="66">
        <f t="shared" si="8"/>
        <v>-10.3</v>
      </c>
      <c r="R65" s="66">
        <f t="shared" si="8"/>
        <v>-15.1</v>
      </c>
      <c r="S65" s="66">
        <f t="shared" si="8"/>
        <v>-39.5</v>
      </c>
      <c r="T65" s="66">
        <f t="shared" si="8"/>
        <v>-39</v>
      </c>
      <c r="U65" s="66">
        <f t="shared" si="8"/>
        <v>-66.2</v>
      </c>
      <c r="V65" s="66">
        <f t="shared" si="8"/>
        <v>-33.9</v>
      </c>
      <c r="W65" s="66">
        <f t="shared" si="8"/>
        <v>-17.2</v>
      </c>
      <c r="X65" s="66">
        <f t="shared" si="8"/>
        <v>3.3</v>
      </c>
      <c r="Y65" s="66">
        <f t="shared" si="8"/>
        <v>-76.100000000000009</v>
      </c>
      <c r="Z65" s="66">
        <f t="shared" si="8"/>
        <v>-77.400000000000006</v>
      </c>
      <c r="AA65" s="66">
        <f t="shared" si="8"/>
        <v>-68.300000000000011</v>
      </c>
      <c r="AB65" s="66">
        <f t="shared" si="8"/>
        <v>-12</v>
      </c>
      <c r="AC65" s="66">
        <f t="shared" si="8"/>
        <v>-7</v>
      </c>
      <c r="AD65" s="66">
        <f t="shared" si="8"/>
        <v>-32</v>
      </c>
      <c r="AE65" s="66">
        <f t="shared" si="8"/>
        <v>-50</v>
      </c>
      <c r="AF65" s="66">
        <f t="shared" si="8"/>
        <v>-15</v>
      </c>
      <c r="AG65" s="71">
        <f>SUM(AG54:AG64)</f>
        <v>0</v>
      </c>
      <c r="AH65" s="51">
        <f t="shared" si="2"/>
        <v>50</v>
      </c>
      <c r="AI65" s="52">
        <f t="shared" si="3"/>
        <v>-80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82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207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209</v>
      </c>
      <c r="B70" s="88">
        <f t="shared" ref="B70:AG70" si="10">B65+B53+B49+B35+B69</f>
        <v>1114.94</v>
      </c>
      <c r="C70" s="88">
        <f t="shared" si="10"/>
        <v>1113.04</v>
      </c>
      <c r="D70" s="88">
        <f t="shared" si="10"/>
        <v>998.04000000000008</v>
      </c>
      <c r="E70" s="88">
        <f t="shared" si="10"/>
        <v>1092.94</v>
      </c>
      <c r="F70" s="88">
        <f t="shared" si="10"/>
        <v>1071.04</v>
      </c>
      <c r="G70" s="88">
        <f t="shared" si="10"/>
        <v>1072.3399999999999</v>
      </c>
      <c r="H70" s="88">
        <f t="shared" si="10"/>
        <v>1048.3399999999999</v>
      </c>
      <c r="I70" s="88">
        <f t="shared" si="10"/>
        <v>1032.3399999999999</v>
      </c>
      <c r="J70" s="88">
        <f t="shared" si="10"/>
        <v>1066.04</v>
      </c>
      <c r="K70" s="88">
        <f t="shared" si="10"/>
        <v>1085.94</v>
      </c>
      <c r="L70" s="88">
        <f t="shared" si="10"/>
        <v>1139.3399999999999</v>
      </c>
      <c r="M70" s="88">
        <f t="shared" si="10"/>
        <v>1196.3399999999999</v>
      </c>
      <c r="N70" s="88">
        <f t="shared" si="10"/>
        <v>1196.8400000000001</v>
      </c>
      <c r="O70" s="88">
        <f t="shared" si="10"/>
        <v>1247.94</v>
      </c>
      <c r="P70" s="88">
        <f t="shared" si="10"/>
        <v>1253.3400000000001</v>
      </c>
      <c r="Q70" s="88">
        <f t="shared" si="10"/>
        <v>1242.1399999999999</v>
      </c>
      <c r="R70" s="88">
        <f t="shared" si="10"/>
        <v>1272.1399999999999</v>
      </c>
      <c r="S70" s="88">
        <f t="shared" si="10"/>
        <v>1241.04</v>
      </c>
      <c r="T70" s="88">
        <f t="shared" si="10"/>
        <v>1221.74</v>
      </c>
      <c r="U70" s="88">
        <f t="shared" si="10"/>
        <v>1208.1400000000001</v>
      </c>
      <c r="V70" s="88">
        <f t="shared" si="10"/>
        <v>1274.1400000000001</v>
      </c>
      <c r="W70" s="88">
        <f t="shared" si="10"/>
        <v>1296.6400000000001</v>
      </c>
      <c r="X70" s="88">
        <f t="shared" si="10"/>
        <v>1409.44</v>
      </c>
      <c r="Y70" s="88">
        <f t="shared" si="10"/>
        <v>1420.8400000000001</v>
      </c>
      <c r="Z70" s="88">
        <f t="shared" si="10"/>
        <v>1391.5400000000002</v>
      </c>
      <c r="AA70" s="88">
        <f t="shared" si="10"/>
        <v>1378.2400000000002</v>
      </c>
      <c r="AB70" s="88">
        <f t="shared" si="10"/>
        <v>1412.0400000000002</v>
      </c>
      <c r="AC70" s="88">
        <f t="shared" si="10"/>
        <v>1343.0400000000002</v>
      </c>
      <c r="AD70" s="88">
        <f t="shared" si="10"/>
        <v>1203.04</v>
      </c>
      <c r="AE70" s="88">
        <f t="shared" si="10"/>
        <v>1167.04</v>
      </c>
      <c r="AF70" s="88">
        <f t="shared" si="10"/>
        <v>1151.04</v>
      </c>
      <c r="AG70" s="88">
        <f t="shared" si="10"/>
        <v>2068.14</v>
      </c>
      <c r="AH70" s="51">
        <f t="shared" si="2"/>
        <v>1420.8400000000001</v>
      </c>
      <c r="AI70" s="52">
        <f t="shared" si="3"/>
        <v>998.04000000000008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208</v>
      </c>
      <c r="B71" s="86"/>
      <c r="C71" s="86"/>
      <c r="D71" s="86">
        <v>100</v>
      </c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100</v>
      </c>
      <c r="AI71" s="52">
        <f t="shared" si="3"/>
        <v>100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210</v>
      </c>
      <c r="B72" s="88">
        <f t="shared" ref="B72:AF72" si="11">B69+B65+B53+B49+B35+B71</f>
        <v>1114.94</v>
      </c>
      <c r="C72" s="88">
        <f t="shared" si="11"/>
        <v>1113.04</v>
      </c>
      <c r="D72" s="88">
        <f t="shared" si="11"/>
        <v>1098.04</v>
      </c>
      <c r="E72" s="88">
        <f t="shared" si="11"/>
        <v>1092.94</v>
      </c>
      <c r="F72" s="88">
        <f t="shared" si="11"/>
        <v>1071.04</v>
      </c>
      <c r="G72" s="88">
        <f t="shared" si="11"/>
        <v>1072.3399999999999</v>
      </c>
      <c r="H72" s="88">
        <f t="shared" si="11"/>
        <v>1048.3399999999999</v>
      </c>
      <c r="I72" s="88">
        <f t="shared" si="11"/>
        <v>1032.3399999999999</v>
      </c>
      <c r="J72" s="88">
        <f t="shared" si="11"/>
        <v>1066.04</v>
      </c>
      <c r="K72" s="88">
        <f t="shared" si="11"/>
        <v>1085.94</v>
      </c>
      <c r="L72" s="88">
        <f t="shared" si="11"/>
        <v>1139.3399999999999</v>
      </c>
      <c r="M72" s="88">
        <f t="shared" si="11"/>
        <v>1196.3399999999999</v>
      </c>
      <c r="N72" s="88">
        <f t="shared" si="11"/>
        <v>1196.8400000000001</v>
      </c>
      <c r="O72" s="88">
        <f t="shared" si="11"/>
        <v>1247.94</v>
      </c>
      <c r="P72" s="88">
        <f t="shared" si="11"/>
        <v>1253.3400000000001</v>
      </c>
      <c r="Q72" s="88">
        <f t="shared" si="11"/>
        <v>1242.1399999999999</v>
      </c>
      <c r="R72" s="88">
        <f t="shared" si="11"/>
        <v>1272.1399999999999</v>
      </c>
      <c r="S72" s="88">
        <f t="shared" si="11"/>
        <v>1241.04</v>
      </c>
      <c r="T72" s="88">
        <f t="shared" si="11"/>
        <v>1221.74</v>
      </c>
      <c r="U72" s="88">
        <f t="shared" si="11"/>
        <v>1208.1400000000001</v>
      </c>
      <c r="V72" s="88">
        <f t="shared" si="11"/>
        <v>1274.1400000000001</v>
      </c>
      <c r="W72" s="88">
        <f t="shared" si="11"/>
        <v>1296.6400000000001</v>
      </c>
      <c r="X72" s="88">
        <f t="shared" si="11"/>
        <v>1409.44</v>
      </c>
      <c r="Y72" s="88">
        <f t="shared" si="11"/>
        <v>1420.8400000000001</v>
      </c>
      <c r="Z72" s="88">
        <f t="shared" si="11"/>
        <v>1391.5400000000002</v>
      </c>
      <c r="AA72" s="88">
        <f t="shared" si="11"/>
        <v>1378.2400000000002</v>
      </c>
      <c r="AB72" s="88">
        <f t="shared" si="11"/>
        <v>1412.0400000000002</v>
      </c>
      <c r="AC72" s="88">
        <f t="shared" si="11"/>
        <v>1343.0400000000002</v>
      </c>
      <c r="AD72" s="88">
        <f t="shared" si="11"/>
        <v>1203.04</v>
      </c>
      <c r="AE72" s="88">
        <f t="shared" si="11"/>
        <v>1167.04</v>
      </c>
      <c r="AF72" s="88">
        <f t="shared" si="11"/>
        <v>1151.04</v>
      </c>
      <c r="AG72" s="71">
        <f>AG69+AG65+AG53+AG49+AG35+AG71</f>
        <v>2068.14</v>
      </c>
      <c r="AH72" s="51">
        <f t="shared" si="2"/>
        <v>1420.8400000000001</v>
      </c>
      <c r="AI72" s="52">
        <f t="shared" si="3"/>
        <v>1032.3399999999999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AF73" si="12">IF(B57&lt;0,B57*-1,0)</f>
        <v>0</v>
      </c>
      <c r="C73" s="79">
        <f t="shared" si="12"/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 t="shared" si="12"/>
        <v>0</v>
      </c>
      <c r="S73" s="79">
        <f t="shared" si="12"/>
        <v>0</v>
      </c>
      <c r="T73" s="79">
        <f t="shared" si="12"/>
        <v>0</v>
      </c>
      <c r="U73" s="79">
        <f t="shared" si="12"/>
        <v>0</v>
      </c>
      <c r="V73" s="79">
        <f t="shared" si="12"/>
        <v>0</v>
      </c>
      <c r="W73" s="79">
        <f t="shared" si="12"/>
        <v>0</v>
      </c>
      <c r="X73" s="79">
        <f t="shared" si="12"/>
        <v>0</v>
      </c>
      <c r="Y73" s="79">
        <f t="shared" si="12"/>
        <v>0</v>
      </c>
      <c r="Z73" s="79">
        <f t="shared" si="12"/>
        <v>0</v>
      </c>
      <c r="AA73" s="79">
        <f t="shared" si="12"/>
        <v>0</v>
      </c>
      <c r="AB73" s="79">
        <f t="shared" si="12"/>
        <v>0</v>
      </c>
      <c r="AC73" s="79">
        <f t="shared" si="12"/>
        <v>0</v>
      </c>
      <c r="AD73" s="79">
        <f t="shared" si="12"/>
        <v>0</v>
      </c>
      <c r="AE73" s="79">
        <f t="shared" si="12"/>
        <v>0</v>
      </c>
      <c r="AF73" s="79">
        <f t="shared" si="12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AF74" si="13">IF(B55&lt;0,B55*-1,0)</f>
        <v>0</v>
      </c>
      <c r="C74" s="79">
        <f t="shared" si="13"/>
        <v>0</v>
      </c>
      <c r="D74" s="79">
        <f t="shared" si="13"/>
        <v>0</v>
      </c>
      <c r="E74" s="79">
        <f t="shared" si="13"/>
        <v>0</v>
      </c>
      <c r="F74" s="79">
        <f t="shared" si="13"/>
        <v>0</v>
      </c>
      <c r="G74" s="79">
        <f t="shared" si="13"/>
        <v>0</v>
      </c>
      <c r="H74" s="79">
        <f t="shared" si="13"/>
        <v>0</v>
      </c>
      <c r="I74" s="79">
        <f t="shared" si="13"/>
        <v>0</v>
      </c>
      <c r="J74" s="79">
        <f t="shared" si="13"/>
        <v>0</v>
      </c>
      <c r="K74" s="79">
        <f t="shared" si="13"/>
        <v>0</v>
      </c>
      <c r="L74" s="79">
        <f t="shared" si="13"/>
        <v>0</v>
      </c>
      <c r="M74" s="79">
        <f t="shared" si="13"/>
        <v>0</v>
      </c>
      <c r="N74" s="79">
        <f t="shared" si="13"/>
        <v>0</v>
      </c>
      <c r="O74" s="79">
        <f t="shared" si="13"/>
        <v>0</v>
      </c>
      <c r="P74" s="79">
        <f t="shared" si="13"/>
        <v>0</v>
      </c>
      <c r="Q74" s="79">
        <f t="shared" si="13"/>
        <v>0</v>
      </c>
      <c r="R74" s="79">
        <f t="shared" si="13"/>
        <v>0</v>
      </c>
      <c r="S74" s="79">
        <f t="shared" si="13"/>
        <v>0</v>
      </c>
      <c r="T74" s="79">
        <f t="shared" si="13"/>
        <v>0</v>
      </c>
      <c r="U74" s="79">
        <f t="shared" si="13"/>
        <v>0</v>
      </c>
      <c r="V74" s="79">
        <f t="shared" si="13"/>
        <v>0</v>
      </c>
      <c r="W74" s="79">
        <f t="shared" si="13"/>
        <v>0</v>
      </c>
      <c r="X74" s="79">
        <f t="shared" si="13"/>
        <v>0</v>
      </c>
      <c r="Y74" s="79">
        <f t="shared" si="13"/>
        <v>0</v>
      </c>
      <c r="Z74" s="79">
        <f t="shared" si="13"/>
        <v>0</v>
      </c>
      <c r="AA74" s="79">
        <f t="shared" si="13"/>
        <v>0</v>
      </c>
      <c r="AB74" s="79">
        <f t="shared" si="13"/>
        <v>0</v>
      </c>
      <c r="AC74" s="79">
        <f t="shared" si="13"/>
        <v>0</v>
      </c>
      <c r="AD74" s="79">
        <f t="shared" si="13"/>
        <v>0</v>
      </c>
      <c r="AE74" s="79">
        <f t="shared" si="13"/>
        <v>0</v>
      </c>
      <c r="AF74" s="79">
        <f t="shared" si="13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v>0</v>
      </c>
      <c r="C75" s="79">
        <v>0</v>
      </c>
      <c r="D75" s="79">
        <v>0</v>
      </c>
      <c r="E75" s="79">
        <v>0</v>
      </c>
      <c r="F75" s="79">
        <v>0</v>
      </c>
      <c r="G75" s="79">
        <v>0</v>
      </c>
      <c r="H75" s="79">
        <v>0</v>
      </c>
      <c r="I75" s="79">
        <v>0</v>
      </c>
      <c r="J75" s="79">
        <v>0</v>
      </c>
      <c r="K75" s="79">
        <v>0</v>
      </c>
      <c r="L75" s="79">
        <v>0</v>
      </c>
      <c r="M75" s="79">
        <v>0</v>
      </c>
      <c r="N75" s="79">
        <v>0</v>
      </c>
      <c r="O75" s="79">
        <v>0</v>
      </c>
      <c r="P75" s="79">
        <v>0</v>
      </c>
      <c r="Q75" s="79">
        <v>0</v>
      </c>
      <c r="R75" s="79">
        <v>0</v>
      </c>
      <c r="S75" s="79">
        <v>0</v>
      </c>
      <c r="T75" s="79">
        <v>0</v>
      </c>
      <c r="U75" s="79">
        <v>0</v>
      </c>
      <c r="V75" s="79">
        <v>0</v>
      </c>
      <c r="W75" s="79">
        <v>0</v>
      </c>
      <c r="X75" s="79">
        <v>0</v>
      </c>
      <c r="Y75" s="79">
        <v>0</v>
      </c>
      <c r="Z75" s="79">
        <v>0</v>
      </c>
      <c r="AA75" s="79">
        <v>0</v>
      </c>
      <c r="AB75" s="79">
        <v>0</v>
      </c>
      <c r="AC75" s="79">
        <v>0</v>
      </c>
      <c r="AD75" s="79">
        <v>0</v>
      </c>
      <c r="AE75" s="79">
        <v>0</v>
      </c>
      <c r="AF75" s="79"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 t="shared" ref="B76:AF76" si="14">IF(B56&lt;0,B56*-1,0)</f>
        <v>66</v>
      </c>
      <c r="C76" s="79">
        <f t="shared" si="14"/>
        <v>52</v>
      </c>
      <c r="D76" s="79">
        <f t="shared" si="14"/>
        <v>0</v>
      </c>
      <c r="E76" s="79">
        <f t="shared" si="14"/>
        <v>55.8</v>
      </c>
      <c r="F76" s="79">
        <f t="shared" si="14"/>
        <v>17.5</v>
      </c>
      <c r="G76" s="79">
        <f t="shared" si="14"/>
        <v>17.5</v>
      </c>
      <c r="H76" s="79">
        <f t="shared" si="14"/>
        <v>72.5</v>
      </c>
      <c r="I76" s="79">
        <f t="shared" si="14"/>
        <v>70</v>
      </c>
      <c r="J76" s="79">
        <f t="shared" si="14"/>
        <v>40</v>
      </c>
      <c r="K76" s="79">
        <f t="shared" si="14"/>
        <v>45.2</v>
      </c>
      <c r="L76" s="79">
        <f t="shared" si="14"/>
        <v>45</v>
      </c>
      <c r="M76" s="79">
        <f t="shared" si="14"/>
        <v>10</v>
      </c>
      <c r="N76" s="79">
        <f t="shared" si="14"/>
        <v>2</v>
      </c>
      <c r="O76" s="79">
        <f t="shared" si="14"/>
        <v>9.6</v>
      </c>
      <c r="P76" s="79">
        <f t="shared" si="14"/>
        <v>12</v>
      </c>
      <c r="Q76" s="79">
        <f t="shared" si="14"/>
        <v>10.3</v>
      </c>
      <c r="R76" s="79">
        <f t="shared" si="14"/>
        <v>15.1</v>
      </c>
      <c r="S76" s="79">
        <f t="shared" si="14"/>
        <v>39.5</v>
      </c>
      <c r="T76" s="79">
        <f t="shared" si="14"/>
        <v>39</v>
      </c>
      <c r="U76" s="79">
        <f t="shared" si="14"/>
        <v>66.2</v>
      </c>
      <c r="V76" s="79">
        <f t="shared" si="14"/>
        <v>33.9</v>
      </c>
      <c r="W76" s="79">
        <f t="shared" si="14"/>
        <v>17.2</v>
      </c>
      <c r="X76" s="79">
        <f t="shared" si="14"/>
        <v>0</v>
      </c>
      <c r="Y76" s="79">
        <f t="shared" si="14"/>
        <v>91.4</v>
      </c>
      <c r="Z76" s="79">
        <f t="shared" si="14"/>
        <v>98.3</v>
      </c>
      <c r="AA76" s="79">
        <f t="shared" si="14"/>
        <v>90.4</v>
      </c>
      <c r="AB76" s="79">
        <f t="shared" si="14"/>
        <v>35</v>
      </c>
      <c r="AC76" s="79">
        <f t="shared" si="14"/>
        <v>30</v>
      </c>
      <c r="AD76" s="79">
        <f t="shared" si="14"/>
        <v>32</v>
      </c>
      <c r="AE76" s="79">
        <f t="shared" si="14"/>
        <v>50</v>
      </c>
      <c r="AF76" s="79">
        <f t="shared" si="14"/>
        <v>15</v>
      </c>
      <c r="AG76" s="89"/>
      <c r="AH76" s="51">
        <f t="shared" ref="AH76:AH88" si="15">MAX(B76:AF76)</f>
        <v>98.3</v>
      </c>
      <c r="AI76" s="52">
        <f t="shared" ref="AI76:AI88" si="16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205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89"/>
      <c r="AH77" s="51">
        <f t="shared" si="15"/>
        <v>0</v>
      </c>
      <c r="AI77" s="52">
        <f t="shared" si="16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190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15"/>
        <v>0</v>
      </c>
      <c r="AI78" s="52">
        <f t="shared" si="16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17">SUM(B73:B78)</f>
        <v>66</v>
      </c>
      <c r="C79" s="66">
        <f t="shared" si="17"/>
        <v>52</v>
      </c>
      <c r="D79" s="66">
        <f t="shared" si="17"/>
        <v>0</v>
      </c>
      <c r="E79" s="66">
        <f t="shared" si="17"/>
        <v>55.8</v>
      </c>
      <c r="F79" s="66">
        <f t="shared" si="17"/>
        <v>17.5</v>
      </c>
      <c r="G79" s="66">
        <f t="shared" si="17"/>
        <v>17.5</v>
      </c>
      <c r="H79" s="66">
        <f t="shared" si="17"/>
        <v>72.5</v>
      </c>
      <c r="I79" s="66">
        <f t="shared" si="17"/>
        <v>70</v>
      </c>
      <c r="J79" s="66">
        <f t="shared" si="17"/>
        <v>40</v>
      </c>
      <c r="K79" s="66">
        <f t="shared" si="17"/>
        <v>45.2</v>
      </c>
      <c r="L79" s="66">
        <f t="shared" si="17"/>
        <v>45</v>
      </c>
      <c r="M79" s="66">
        <f t="shared" si="17"/>
        <v>10</v>
      </c>
      <c r="N79" s="66">
        <f t="shared" si="17"/>
        <v>2</v>
      </c>
      <c r="O79" s="66">
        <f t="shared" si="17"/>
        <v>9.6</v>
      </c>
      <c r="P79" s="66">
        <f t="shared" si="17"/>
        <v>12</v>
      </c>
      <c r="Q79" s="66">
        <f t="shared" si="17"/>
        <v>10.3</v>
      </c>
      <c r="R79" s="66">
        <f t="shared" si="17"/>
        <v>15.1</v>
      </c>
      <c r="S79" s="66">
        <f t="shared" si="17"/>
        <v>39.5</v>
      </c>
      <c r="T79" s="66">
        <f t="shared" si="17"/>
        <v>39</v>
      </c>
      <c r="U79" s="66">
        <f t="shared" si="17"/>
        <v>66.2</v>
      </c>
      <c r="V79" s="66">
        <f t="shared" si="17"/>
        <v>33.9</v>
      </c>
      <c r="W79" s="66">
        <f t="shared" si="17"/>
        <v>17.2</v>
      </c>
      <c r="X79" s="66">
        <f t="shared" si="17"/>
        <v>0</v>
      </c>
      <c r="Y79" s="66">
        <f t="shared" si="17"/>
        <v>91.4</v>
      </c>
      <c r="Z79" s="66">
        <f t="shared" si="17"/>
        <v>98.3</v>
      </c>
      <c r="AA79" s="66">
        <f t="shared" si="17"/>
        <v>90.4</v>
      </c>
      <c r="AB79" s="66">
        <f t="shared" si="17"/>
        <v>35</v>
      </c>
      <c r="AC79" s="66">
        <f t="shared" si="17"/>
        <v>30</v>
      </c>
      <c r="AD79" s="66">
        <f t="shared" si="17"/>
        <v>32</v>
      </c>
      <c r="AE79" s="66">
        <f t="shared" si="17"/>
        <v>50</v>
      </c>
      <c r="AF79" s="66">
        <f t="shared" si="17"/>
        <v>15</v>
      </c>
      <c r="AG79" s="71">
        <f t="shared" si="17"/>
        <v>0</v>
      </c>
      <c r="AH79" s="51">
        <f t="shared" si="15"/>
        <v>98.3</v>
      </c>
      <c r="AI79" s="52">
        <f t="shared" si="16"/>
        <v>0</v>
      </c>
      <c r="AK79" s="53"/>
    </row>
    <row r="80" spans="1:88" s="1" customFormat="1" ht="15.75" thickBot="1" x14ac:dyDescent="0.3">
      <c r="A80" s="65" t="s">
        <v>86</v>
      </c>
      <c r="B80" s="66">
        <f t="shared" ref="B80:AG80" si="18">SUM(B67:B79)</f>
        <v>2361.88</v>
      </c>
      <c r="C80" s="66">
        <f t="shared" si="18"/>
        <v>2330.08</v>
      </c>
      <c r="D80" s="66">
        <f t="shared" si="18"/>
        <v>2196.08</v>
      </c>
      <c r="E80" s="66">
        <f t="shared" si="18"/>
        <v>2297.4800000000005</v>
      </c>
      <c r="F80" s="66">
        <f t="shared" si="18"/>
        <v>2177.08</v>
      </c>
      <c r="G80" s="66">
        <f t="shared" si="18"/>
        <v>2179.6799999999998</v>
      </c>
      <c r="H80" s="66">
        <f t="shared" si="18"/>
        <v>2241.6799999999998</v>
      </c>
      <c r="I80" s="66">
        <f t="shared" si="18"/>
        <v>2204.6799999999998</v>
      </c>
      <c r="J80" s="66">
        <f t="shared" si="18"/>
        <v>2212.08</v>
      </c>
      <c r="K80" s="66">
        <f t="shared" si="18"/>
        <v>2262.2799999999997</v>
      </c>
      <c r="L80" s="66">
        <f t="shared" si="18"/>
        <v>2368.6799999999998</v>
      </c>
      <c r="M80" s="66">
        <f t="shared" si="18"/>
        <v>2412.6799999999998</v>
      </c>
      <c r="N80" s="66">
        <f t="shared" si="18"/>
        <v>2397.6800000000003</v>
      </c>
      <c r="O80" s="66">
        <f t="shared" si="18"/>
        <v>2515.08</v>
      </c>
      <c r="P80" s="66">
        <f t="shared" si="18"/>
        <v>2530.6800000000003</v>
      </c>
      <c r="Q80" s="66">
        <f t="shared" si="18"/>
        <v>2504.88</v>
      </c>
      <c r="R80" s="66">
        <f t="shared" si="18"/>
        <v>2574.4799999999996</v>
      </c>
      <c r="S80" s="66">
        <f t="shared" si="18"/>
        <v>2561.08</v>
      </c>
      <c r="T80" s="66">
        <f t="shared" si="18"/>
        <v>2521.48</v>
      </c>
      <c r="U80" s="66">
        <f t="shared" si="18"/>
        <v>2548.6799999999998</v>
      </c>
      <c r="V80" s="66">
        <f t="shared" si="18"/>
        <v>2616.0800000000004</v>
      </c>
      <c r="W80" s="66">
        <f t="shared" si="18"/>
        <v>2627.68</v>
      </c>
      <c r="X80" s="66">
        <f t="shared" si="18"/>
        <v>2818.88</v>
      </c>
      <c r="Y80" s="66">
        <f t="shared" si="18"/>
        <v>3024.4800000000005</v>
      </c>
      <c r="Z80" s="66">
        <f t="shared" si="18"/>
        <v>2979.6800000000007</v>
      </c>
      <c r="AA80" s="66">
        <f t="shared" si="18"/>
        <v>2937.2800000000007</v>
      </c>
      <c r="AB80" s="66">
        <f t="shared" si="18"/>
        <v>2894.0800000000004</v>
      </c>
      <c r="AC80" s="66">
        <f t="shared" si="18"/>
        <v>2746.0800000000004</v>
      </c>
      <c r="AD80" s="66">
        <f t="shared" si="18"/>
        <v>2470.08</v>
      </c>
      <c r="AE80" s="66">
        <f t="shared" si="18"/>
        <v>2434.08</v>
      </c>
      <c r="AF80" s="66">
        <f t="shared" si="18"/>
        <v>2332.08</v>
      </c>
      <c r="AG80" s="71">
        <f t="shared" si="18"/>
        <v>4208.08</v>
      </c>
      <c r="AH80" s="51">
        <f t="shared" si="15"/>
        <v>3024.4800000000005</v>
      </c>
      <c r="AI80" s="52">
        <f t="shared" si="16"/>
        <v>2177.08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49.994999999999997</v>
      </c>
      <c r="C81" s="91">
        <v>49.975999999999999</v>
      </c>
      <c r="D81" s="91">
        <v>50.02</v>
      </c>
      <c r="E81" s="91">
        <v>50.01</v>
      </c>
      <c r="F81" s="91">
        <v>49.97</v>
      </c>
      <c r="G81" s="91">
        <v>49.97</v>
      </c>
      <c r="H81" s="91">
        <v>50.01</v>
      </c>
      <c r="I81" s="91">
        <v>50.01</v>
      </c>
      <c r="J81" s="91">
        <v>50.01</v>
      </c>
      <c r="K81" s="91">
        <v>50.05</v>
      </c>
      <c r="L81" s="91">
        <v>50.042000000000002</v>
      </c>
      <c r="M81" s="91">
        <v>50.037999999999997</v>
      </c>
      <c r="N81" s="91">
        <v>50.07</v>
      </c>
      <c r="O81" s="91">
        <v>49.984000000000002</v>
      </c>
      <c r="P81" s="91">
        <v>50.018000000000001</v>
      </c>
      <c r="Q81" s="91">
        <v>50.046999999999997</v>
      </c>
      <c r="R81" s="91">
        <v>50.06</v>
      </c>
      <c r="S81" s="91">
        <v>49.994999999999997</v>
      </c>
      <c r="T81" s="91">
        <v>49.994999999999997</v>
      </c>
      <c r="U81" s="91">
        <v>49.847999999999999</v>
      </c>
      <c r="V81" s="91">
        <v>49.847999999999999</v>
      </c>
      <c r="W81" s="91">
        <v>49.877000000000002</v>
      </c>
      <c r="X81" s="91">
        <v>49.908000000000001</v>
      </c>
      <c r="Y81" s="91">
        <v>49.698</v>
      </c>
      <c r="Z81" s="91">
        <v>49.875999999999998</v>
      </c>
      <c r="AA81" s="91">
        <v>49.981999999999999</v>
      </c>
      <c r="AB81" s="91">
        <v>49.88</v>
      </c>
      <c r="AC81" s="91">
        <v>49.96</v>
      </c>
      <c r="AD81" s="91">
        <v>49.92</v>
      </c>
      <c r="AE81" s="91">
        <v>49.95</v>
      </c>
      <c r="AF81" s="92">
        <v>49.97</v>
      </c>
      <c r="AG81" s="93"/>
      <c r="AH81" s="51">
        <f t="shared" si="15"/>
        <v>50.07</v>
      </c>
      <c r="AI81" s="52">
        <f t="shared" si="16"/>
        <v>49.698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126</v>
      </c>
      <c r="C82" s="67">
        <v>127.2</v>
      </c>
      <c r="D82" s="67">
        <v>127.2</v>
      </c>
      <c r="E82" s="67">
        <v>126.4</v>
      </c>
      <c r="F82" s="67">
        <v>124.9</v>
      </c>
      <c r="G82" s="67">
        <v>125</v>
      </c>
      <c r="H82" s="67">
        <v>126.2</v>
      </c>
      <c r="I82" s="67">
        <v>127</v>
      </c>
      <c r="J82" s="67">
        <v>125</v>
      </c>
      <c r="K82" s="67">
        <v>124.8</v>
      </c>
      <c r="L82" s="67">
        <v>123.6</v>
      </c>
      <c r="M82" s="67">
        <v>122.2</v>
      </c>
      <c r="N82" s="67">
        <v>122.9</v>
      </c>
      <c r="O82" s="67">
        <v>122.8</v>
      </c>
      <c r="P82" s="67">
        <v>122.8</v>
      </c>
      <c r="Q82" s="67">
        <v>122.5</v>
      </c>
      <c r="R82" s="67">
        <v>121.4</v>
      </c>
      <c r="S82" s="67">
        <v>122.4</v>
      </c>
      <c r="T82" s="67">
        <v>122.4</v>
      </c>
      <c r="U82" s="67">
        <v>124.1</v>
      </c>
      <c r="V82" s="67">
        <v>124.1</v>
      </c>
      <c r="W82" s="95">
        <v>123.7</v>
      </c>
      <c r="X82" s="95">
        <v>124.7</v>
      </c>
      <c r="Y82" s="95">
        <v>125.3</v>
      </c>
      <c r="Z82" s="95">
        <v>126.2</v>
      </c>
      <c r="AA82" s="67">
        <v>125.5</v>
      </c>
      <c r="AB82" s="67">
        <v>125.5</v>
      </c>
      <c r="AC82" s="67">
        <v>125.5</v>
      </c>
      <c r="AD82" s="67">
        <v>125.8</v>
      </c>
      <c r="AE82" s="67">
        <v>125.8</v>
      </c>
      <c r="AF82" s="96">
        <v>125.4</v>
      </c>
      <c r="AG82" s="97"/>
      <c r="AH82" s="51">
        <f t="shared" si="15"/>
        <v>127.2</v>
      </c>
      <c r="AI82" s="52">
        <f t="shared" si="16"/>
        <v>121.4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130.4</v>
      </c>
      <c r="C83" s="67">
        <v>131.30000000000001</v>
      </c>
      <c r="D83" s="67">
        <v>131.30000000000001</v>
      </c>
      <c r="E83" s="67">
        <v>130.5</v>
      </c>
      <c r="F83" s="67">
        <v>129.30000000000001</v>
      </c>
      <c r="G83" s="67">
        <v>129.19999999999999</v>
      </c>
      <c r="H83" s="67">
        <v>129.6</v>
      </c>
      <c r="I83" s="67">
        <v>129.6</v>
      </c>
      <c r="J83" s="67">
        <v>130</v>
      </c>
      <c r="K83" s="67">
        <v>127.9</v>
      </c>
      <c r="L83" s="67">
        <v>126.9</v>
      </c>
      <c r="M83" s="67">
        <v>125.8</v>
      </c>
      <c r="N83" s="67">
        <v>126.1</v>
      </c>
      <c r="O83" s="67">
        <v>125.6</v>
      </c>
      <c r="P83" s="67">
        <v>126.1</v>
      </c>
      <c r="Q83" s="67">
        <v>125.6</v>
      </c>
      <c r="R83" s="67">
        <v>124.1</v>
      </c>
      <c r="S83" s="67">
        <v>125</v>
      </c>
      <c r="T83" s="67">
        <v>125</v>
      </c>
      <c r="U83" s="67">
        <v>126.1</v>
      </c>
      <c r="V83" s="67">
        <v>126.1</v>
      </c>
      <c r="W83" s="95">
        <v>126.7</v>
      </c>
      <c r="X83" s="95">
        <v>127.1</v>
      </c>
      <c r="Y83" s="95">
        <v>127.7</v>
      </c>
      <c r="Z83" s="95">
        <v>128.80000000000001</v>
      </c>
      <c r="AA83" s="67">
        <v>128.6</v>
      </c>
      <c r="AB83" s="67">
        <v>128.6</v>
      </c>
      <c r="AC83" s="67">
        <v>128.6</v>
      </c>
      <c r="AD83" s="67">
        <v>130</v>
      </c>
      <c r="AE83" s="67">
        <v>130</v>
      </c>
      <c r="AF83" s="96">
        <v>129.5</v>
      </c>
      <c r="AG83" s="97"/>
      <c r="AH83" s="51">
        <f t="shared" si="15"/>
        <v>131.30000000000001</v>
      </c>
      <c r="AI83" s="52">
        <f t="shared" si="16"/>
        <v>124.1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127.8</v>
      </c>
      <c r="C84" s="67">
        <v>130.19999999999999</v>
      </c>
      <c r="D84" s="67">
        <v>130.19999999999999</v>
      </c>
      <c r="E84" s="67">
        <v>129.30000000000001</v>
      </c>
      <c r="F84" s="67">
        <v>128.69999999999999</v>
      </c>
      <c r="G84" s="67">
        <v>128.80000000000001</v>
      </c>
      <c r="H84" s="67">
        <v>129.9</v>
      </c>
      <c r="I84" s="67">
        <v>130</v>
      </c>
      <c r="J84" s="67">
        <v>129.9</v>
      </c>
      <c r="K84" s="67">
        <v>128.30000000000001</v>
      </c>
      <c r="L84" s="67">
        <v>126.2</v>
      </c>
      <c r="M84" s="67">
        <v>124.1</v>
      </c>
      <c r="N84" s="67">
        <v>126.2</v>
      </c>
      <c r="O84" s="67">
        <v>125</v>
      </c>
      <c r="P84" s="67">
        <v>127</v>
      </c>
      <c r="Q84" s="67">
        <v>125.9</v>
      </c>
      <c r="R84" s="67">
        <v>126.4</v>
      </c>
      <c r="S84" s="67">
        <v>125.8</v>
      </c>
      <c r="T84" s="67">
        <v>125.8</v>
      </c>
      <c r="U84" s="67">
        <v>128.6</v>
      </c>
      <c r="V84" s="67">
        <v>128.6</v>
      </c>
      <c r="W84" s="95">
        <v>128.5</v>
      </c>
      <c r="X84" s="95">
        <v>128.6</v>
      </c>
      <c r="Y84" s="95">
        <v>127</v>
      </c>
      <c r="Z84" s="95">
        <v>128.30000000000001</v>
      </c>
      <c r="AA84" s="67">
        <v>128.19999999999999</v>
      </c>
      <c r="AB84" s="67">
        <v>128.19999999999999</v>
      </c>
      <c r="AC84" s="67">
        <v>128.19999999999999</v>
      </c>
      <c r="AD84" s="67">
        <v>130</v>
      </c>
      <c r="AE84" s="67">
        <v>130</v>
      </c>
      <c r="AF84" s="96">
        <v>128</v>
      </c>
      <c r="AG84" s="97"/>
      <c r="AH84" s="51">
        <f t="shared" si="15"/>
        <v>130.19999999999999</v>
      </c>
      <c r="AI84" s="52">
        <f t="shared" si="16"/>
        <v>124.1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130.6</v>
      </c>
      <c r="C85" s="67">
        <v>132.6</v>
      </c>
      <c r="D85" s="67">
        <v>132.6</v>
      </c>
      <c r="E85" s="67">
        <v>132.1</v>
      </c>
      <c r="F85" s="67">
        <v>131.80000000000001</v>
      </c>
      <c r="G85" s="67">
        <v>132.4</v>
      </c>
      <c r="H85" s="67">
        <v>133.19999999999999</v>
      </c>
      <c r="I85" s="67">
        <v>133.19999999999999</v>
      </c>
      <c r="J85" s="67">
        <v>133.19999999999999</v>
      </c>
      <c r="K85" s="67">
        <v>131.6</v>
      </c>
      <c r="L85" s="67">
        <v>130.30000000000001</v>
      </c>
      <c r="M85" s="67">
        <v>127.6</v>
      </c>
      <c r="N85" s="67">
        <v>128.9</v>
      </c>
      <c r="O85" s="67">
        <v>127.4</v>
      </c>
      <c r="P85" s="67">
        <v>129.4</v>
      </c>
      <c r="Q85" s="67">
        <v>128.80000000000001</v>
      </c>
      <c r="R85" s="67">
        <v>128.80000000000001</v>
      </c>
      <c r="S85" s="67">
        <v>128.19999999999999</v>
      </c>
      <c r="T85" s="67">
        <v>128.19999999999999</v>
      </c>
      <c r="U85" s="67">
        <v>130.30000000000001</v>
      </c>
      <c r="V85" s="67">
        <v>130.30000000000001</v>
      </c>
      <c r="W85" s="95">
        <v>130.30000000000001</v>
      </c>
      <c r="X85" s="95">
        <v>129.80000000000001</v>
      </c>
      <c r="Y85" s="95">
        <v>129.19999999999999</v>
      </c>
      <c r="Z85" s="95">
        <v>130.6</v>
      </c>
      <c r="AA85" s="67">
        <v>130.4</v>
      </c>
      <c r="AB85" s="67">
        <v>130.4</v>
      </c>
      <c r="AC85" s="67">
        <v>130.4</v>
      </c>
      <c r="AD85" s="67">
        <v>133</v>
      </c>
      <c r="AE85" s="67">
        <v>133</v>
      </c>
      <c r="AF85" s="96">
        <v>131.80000000000001</v>
      </c>
      <c r="AG85" s="97"/>
      <c r="AH85" s="51">
        <f t="shared" si="15"/>
        <v>133.19999999999999</v>
      </c>
      <c r="AI85" s="52">
        <f t="shared" si="16"/>
        <v>127.4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133.9</v>
      </c>
      <c r="C86" s="99">
        <v>135.69999999999999</v>
      </c>
      <c r="D86" s="99">
        <v>135.69999999999999</v>
      </c>
      <c r="E86" s="99">
        <v>134.19999999999999</v>
      </c>
      <c r="F86" s="99">
        <v>134.6</v>
      </c>
      <c r="G86" s="99">
        <v>134.5</v>
      </c>
      <c r="H86" s="99">
        <v>136</v>
      </c>
      <c r="I86" s="99">
        <v>136</v>
      </c>
      <c r="J86" s="99">
        <v>136</v>
      </c>
      <c r="K86" s="99">
        <v>131.69999999999999</v>
      </c>
      <c r="L86" s="99">
        <v>131.5</v>
      </c>
      <c r="M86" s="99">
        <v>128.69999999999999</v>
      </c>
      <c r="N86" s="99">
        <v>128.1</v>
      </c>
      <c r="O86" s="99">
        <v>130.1</v>
      </c>
      <c r="P86" s="99">
        <v>135</v>
      </c>
      <c r="Q86" s="99">
        <v>132.9</v>
      </c>
      <c r="R86" s="99">
        <v>131</v>
      </c>
      <c r="S86" s="99">
        <v>133.69999999999999</v>
      </c>
      <c r="T86" s="99">
        <v>133.69999999999999</v>
      </c>
      <c r="U86" s="99">
        <v>135.30000000000001</v>
      </c>
      <c r="V86" s="99">
        <v>135.30000000000001</v>
      </c>
      <c r="W86" s="95">
        <v>134.69999999999999</v>
      </c>
      <c r="X86" s="95">
        <v>134.1</v>
      </c>
      <c r="Y86" s="95">
        <v>143.19999999999999</v>
      </c>
      <c r="Z86" s="95">
        <v>136.5</v>
      </c>
      <c r="AA86" s="99">
        <v>131.19999999999999</v>
      </c>
      <c r="AB86" s="99">
        <v>131.19999999999999</v>
      </c>
      <c r="AC86" s="99">
        <v>131.19999999999999</v>
      </c>
      <c r="AD86" s="99">
        <v>133</v>
      </c>
      <c r="AE86" s="99">
        <v>133</v>
      </c>
      <c r="AF86" s="100">
        <v>135</v>
      </c>
      <c r="AG86" s="101"/>
      <c r="AH86" s="51">
        <f t="shared" si="15"/>
        <v>143.19999999999999</v>
      </c>
      <c r="AI86" s="52">
        <f t="shared" si="16"/>
        <v>128.1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131.19999999999999</v>
      </c>
      <c r="C87" s="67">
        <v>133.1</v>
      </c>
      <c r="D87" s="67">
        <v>133.1</v>
      </c>
      <c r="E87" s="67">
        <v>132.30000000000001</v>
      </c>
      <c r="F87" s="67">
        <v>132.19999999999999</v>
      </c>
      <c r="G87" s="67">
        <v>132.5</v>
      </c>
      <c r="H87" s="67">
        <v>132.4</v>
      </c>
      <c r="I87" s="67">
        <v>133</v>
      </c>
      <c r="J87" s="67">
        <v>132.4</v>
      </c>
      <c r="K87" s="67">
        <v>128</v>
      </c>
      <c r="L87" s="67">
        <v>127</v>
      </c>
      <c r="M87" s="67">
        <v>125.6</v>
      </c>
      <c r="N87" s="67">
        <v>124.5</v>
      </c>
      <c r="O87" s="67">
        <v>124</v>
      </c>
      <c r="P87" s="67">
        <v>133</v>
      </c>
      <c r="Q87" s="67">
        <v>130.69999999999999</v>
      </c>
      <c r="R87" s="67">
        <v>128</v>
      </c>
      <c r="S87" s="67">
        <v>130.1</v>
      </c>
      <c r="T87" s="67">
        <v>130.1</v>
      </c>
      <c r="U87" s="67">
        <v>134</v>
      </c>
      <c r="V87" s="67">
        <v>134</v>
      </c>
      <c r="W87" s="95">
        <v>134.30000000000001</v>
      </c>
      <c r="X87" s="95">
        <v>131.19999999999999</v>
      </c>
      <c r="Y87" s="95">
        <v>132.1</v>
      </c>
      <c r="Z87" s="95">
        <v>135</v>
      </c>
      <c r="AA87" s="67">
        <v>128.19999999999999</v>
      </c>
      <c r="AB87" s="67">
        <v>128.19999999999999</v>
      </c>
      <c r="AC87" s="67">
        <v>128.19999999999999</v>
      </c>
      <c r="AD87" s="67">
        <v>130</v>
      </c>
      <c r="AE87" s="67">
        <v>130</v>
      </c>
      <c r="AF87" s="96">
        <v>133</v>
      </c>
      <c r="AG87" s="97"/>
      <c r="AH87" s="51">
        <f t="shared" si="15"/>
        <v>135</v>
      </c>
      <c r="AI87" s="52">
        <f t="shared" si="16"/>
        <v>124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66.599999999999994</v>
      </c>
      <c r="C88" s="102">
        <v>67.2</v>
      </c>
      <c r="D88" s="102">
        <v>67.2</v>
      </c>
      <c r="E88" s="102">
        <v>66.900000000000006</v>
      </c>
      <c r="F88" s="102">
        <v>65.900000000000006</v>
      </c>
      <c r="G88" s="102">
        <v>66</v>
      </c>
      <c r="H88" s="102">
        <v>66</v>
      </c>
      <c r="I88" s="102">
        <v>66</v>
      </c>
      <c r="J88" s="102">
        <v>65.400000000000006</v>
      </c>
      <c r="K88" s="102">
        <v>65</v>
      </c>
      <c r="L88" s="102">
        <v>64.400000000000006</v>
      </c>
      <c r="M88" s="102">
        <v>63.8</v>
      </c>
      <c r="N88" s="102">
        <v>64</v>
      </c>
      <c r="O88" s="102">
        <v>63.7</v>
      </c>
      <c r="P88" s="102">
        <v>63.9</v>
      </c>
      <c r="Q88" s="102">
        <v>63.7</v>
      </c>
      <c r="R88" s="102">
        <v>63.1</v>
      </c>
      <c r="S88" s="102">
        <v>63.5</v>
      </c>
      <c r="T88" s="102">
        <v>63.5</v>
      </c>
      <c r="U88" s="102">
        <v>64</v>
      </c>
      <c r="V88" s="102">
        <v>64</v>
      </c>
      <c r="W88" s="102">
        <v>64.400000000000006</v>
      </c>
      <c r="X88" s="102">
        <v>64.3</v>
      </c>
      <c r="Y88" s="102">
        <v>64.7</v>
      </c>
      <c r="Z88" s="102">
        <v>65.400000000000006</v>
      </c>
      <c r="AA88" s="102">
        <v>65.599999999999994</v>
      </c>
      <c r="AB88" s="102">
        <v>65.599999999999994</v>
      </c>
      <c r="AC88" s="102">
        <v>65.599999999999994</v>
      </c>
      <c r="AD88" s="102">
        <v>65.900000000000006</v>
      </c>
      <c r="AE88" s="102">
        <v>65.900000000000006</v>
      </c>
      <c r="AF88" s="103">
        <v>65.8</v>
      </c>
      <c r="AG88" s="104"/>
      <c r="AH88" s="51">
        <f t="shared" si="15"/>
        <v>67.2</v>
      </c>
      <c r="AI88" s="52">
        <f t="shared" si="16"/>
        <v>63.1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 t="shared" ref="B90:AF90" si="19">SUM(B14,B17,B20:B21,B39,B41:B42,B44,B46,B91:B94,B99,B105,B111,B120,B122,B134,B141,B144:B145,B152,B154,B156,B160:B162,B164:B166,B171,B177:B178,B180:B182,B190,B195)</f>
        <v>142.63999999999996</v>
      </c>
      <c r="C90" s="109">
        <f t="shared" si="19"/>
        <v>136.53999999999996</v>
      </c>
      <c r="D90" s="109">
        <f t="shared" si="19"/>
        <v>98.24</v>
      </c>
      <c r="E90" s="109">
        <f t="shared" si="19"/>
        <v>182.03999999999996</v>
      </c>
      <c r="F90" s="109">
        <f t="shared" si="19"/>
        <v>151.23999999999998</v>
      </c>
      <c r="G90" s="109">
        <f t="shared" si="19"/>
        <v>168.73999999999998</v>
      </c>
      <c r="H90" s="109">
        <f t="shared" si="19"/>
        <v>169.73999999999998</v>
      </c>
      <c r="I90" s="109">
        <f t="shared" si="19"/>
        <v>170.73999999999998</v>
      </c>
      <c r="J90" s="109">
        <f t="shared" si="19"/>
        <v>171.73999999999998</v>
      </c>
      <c r="K90" s="109">
        <f t="shared" si="19"/>
        <v>180.03999999999996</v>
      </c>
      <c r="L90" s="109">
        <f t="shared" si="19"/>
        <v>297.54000000000002</v>
      </c>
      <c r="M90" s="109">
        <f t="shared" si="19"/>
        <v>300.74</v>
      </c>
      <c r="N90" s="109">
        <f t="shared" si="19"/>
        <v>292.94000000000005</v>
      </c>
      <c r="O90" s="109">
        <f t="shared" si="19"/>
        <v>294.34000000000003</v>
      </c>
      <c r="P90" s="109">
        <f t="shared" si="19"/>
        <v>297.54000000000002</v>
      </c>
      <c r="Q90" s="109">
        <f t="shared" si="19"/>
        <v>295.03999999999996</v>
      </c>
      <c r="R90" s="109">
        <f t="shared" si="19"/>
        <v>304.24000000000007</v>
      </c>
      <c r="S90" s="109">
        <f t="shared" si="19"/>
        <v>287.14000000000004</v>
      </c>
      <c r="T90" s="109">
        <f t="shared" si="19"/>
        <v>287.14000000000004</v>
      </c>
      <c r="U90" s="109">
        <f t="shared" si="19"/>
        <v>287.74</v>
      </c>
      <c r="V90" s="109">
        <f t="shared" si="19"/>
        <v>315.24</v>
      </c>
      <c r="W90" s="109">
        <f t="shared" si="19"/>
        <v>314.24</v>
      </c>
      <c r="X90" s="109">
        <f t="shared" si="19"/>
        <v>345.84000000000003</v>
      </c>
      <c r="Y90" s="109">
        <f t="shared" si="19"/>
        <v>336.94</v>
      </c>
      <c r="Z90" s="109">
        <f t="shared" si="19"/>
        <v>308.64000000000004</v>
      </c>
      <c r="AA90" s="109">
        <f t="shared" si="19"/>
        <v>301.44000000000005</v>
      </c>
      <c r="AB90" s="109">
        <f t="shared" si="19"/>
        <v>263.74</v>
      </c>
      <c r="AC90" s="109">
        <f t="shared" si="19"/>
        <v>238.73999999999998</v>
      </c>
      <c r="AD90" s="109">
        <f t="shared" si="19"/>
        <v>192.73999999999998</v>
      </c>
      <c r="AE90" s="109">
        <f t="shared" si="19"/>
        <v>159.73999999999998</v>
      </c>
      <c r="AF90" s="109">
        <f t="shared" si="19"/>
        <v>145.23999999999998</v>
      </c>
      <c r="AG90" s="110"/>
      <c r="AH90" s="51">
        <f>MAX(B90:AF90)</f>
        <v>345.84000000000003</v>
      </c>
      <c r="AI90" s="52">
        <f>MIN(B90:AF90)</f>
        <v>98.24</v>
      </c>
    </row>
    <row r="91" spans="1:88" x14ac:dyDescent="0.25">
      <c r="A91" s="111" t="s">
        <v>58</v>
      </c>
      <c r="B91" s="113">
        <v>16.2</v>
      </c>
      <c r="C91" s="79">
        <v>13.6</v>
      </c>
      <c r="D91" s="79">
        <v>9.3000000000000007</v>
      </c>
      <c r="E91" s="79">
        <v>10.3</v>
      </c>
      <c r="F91" s="79">
        <v>3.1</v>
      </c>
      <c r="G91" s="79">
        <v>5</v>
      </c>
      <c r="H91" s="79">
        <v>6</v>
      </c>
      <c r="I91" s="79">
        <v>7</v>
      </c>
      <c r="J91" s="79">
        <v>8</v>
      </c>
      <c r="K91" s="79">
        <v>28.7</v>
      </c>
      <c r="L91" s="49">
        <v>33.4</v>
      </c>
      <c r="M91" s="112">
        <v>22.5</v>
      </c>
      <c r="N91" s="112">
        <v>16.3</v>
      </c>
      <c r="O91" s="112">
        <v>13.7</v>
      </c>
      <c r="P91" s="112">
        <v>27.6</v>
      </c>
      <c r="Q91" s="112">
        <v>20.7</v>
      </c>
      <c r="R91" s="112">
        <v>22.8</v>
      </c>
      <c r="S91" s="112">
        <v>30.5</v>
      </c>
      <c r="T91" s="112">
        <v>30.5</v>
      </c>
      <c r="U91" s="112">
        <v>36.1</v>
      </c>
      <c r="V91" s="112">
        <v>36.1</v>
      </c>
      <c r="W91" s="112">
        <v>17.600000000000001</v>
      </c>
      <c r="X91" s="112">
        <v>5.3</v>
      </c>
      <c r="Y91" s="112">
        <v>9</v>
      </c>
      <c r="Z91" s="112">
        <v>7.5</v>
      </c>
      <c r="AA91" s="49">
        <v>7.5</v>
      </c>
      <c r="AB91" s="49">
        <v>9</v>
      </c>
      <c r="AC91" s="49">
        <v>11</v>
      </c>
      <c r="AD91" s="49">
        <v>15</v>
      </c>
      <c r="AE91" s="49">
        <v>16</v>
      </c>
      <c r="AF91" s="113">
        <v>19.5</v>
      </c>
      <c r="AG91" s="114">
        <v>75</v>
      </c>
      <c r="AH91" s="51">
        <f t="shared" ref="AH91:AH96" si="20">IF(ABS(MAX(B91:AF91))&gt;ABS(MIN(B91:AF91)),MAX(B91:AF91),MIN(B91:AF91))</f>
        <v>36.1</v>
      </c>
      <c r="AI91" s="115">
        <f t="shared" ref="AI91:AI96" si="21">INDEX($B$9:$AF$9,1,MATCH(AH91,B91:AF91,0))</f>
        <v>0.70833333333333304</v>
      </c>
    </row>
    <row r="92" spans="1:88" x14ac:dyDescent="0.25">
      <c r="A92" s="116" t="s">
        <v>59</v>
      </c>
      <c r="B92" s="117">
        <v>-99</v>
      </c>
      <c r="C92" s="80">
        <v>-100</v>
      </c>
      <c r="D92" s="80">
        <f>-21.9-26.4</f>
        <v>-48.3</v>
      </c>
      <c r="E92" s="80">
        <f>-21.9-26.4</f>
        <v>-48.3</v>
      </c>
      <c r="F92" s="80">
        <f>-13.8-16.6</f>
        <v>-30.400000000000002</v>
      </c>
      <c r="G92" s="80">
        <f>-8.8-11.2</f>
        <v>-20</v>
      </c>
      <c r="H92" s="80">
        <f>-8.8-11.2</f>
        <v>-20</v>
      </c>
      <c r="I92" s="80">
        <f>-8.8-11.2</f>
        <v>-20</v>
      </c>
      <c r="J92" s="80">
        <f>-8.8-11.2</f>
        <v>-20</v>
      </c>
      <c r="K92" s="80">
        <f>-14.3-18.1</f>
        <v>-32.400000000000006</v>
      </c>
      <c r="L92" s="80">
        <v>-31</v>
      </c>
      <c r="M92" s="80">
        <v>-37</v>
      </c>
      <c r="N92" s="80">
        <f>-17.4-21.7</f>
        <v>-39.099999999999994</v>
      </c>
      <c r="O92" s="80">
        <v>-41.8</v>
      </c>
      <c r="P92" s="80">
        <v>-44.2</v>
      </c>
      <c r="Q92" s="80">
        <v>-43.4</v>
      </c>
      <c r="R92" s="80">
        <v>-10.1</v>
      </c>
      <c r="S92" s="80">
        <v>-18</v>
      </c>
      <c r="T92" s="80">
        <v>-18</v>
      </c>
      <c r="U92" s="80">
        <v>-28.4</v>
      </c>
      <c r="V92" s="80">
        <v>-28.4</v>
      </c>
      <c r="W92" s="80">
        <v>-37.299999999999997</v>
      </c>
      <c r="X92" s="80">
        <v>-20.3</v>
      </c>
      <c r="Y92" s="80">
        <v>-26.3</v>
      </c>
      <c r="Z92" s="80">
        <v>-36.1</v>
      </c>
      <c r="AA92" s="67">
        <v>-43</v>
      </c>
      <c r="AB92" s="67">
        <v>-60</v>
      </c>
      <c r="AC92" s="67">
        <v>-71</v>
      </c>
      <c r="AD92" s="67">
        <v>-87</v>
      </c>
      <c r="AE92" s="67">
        <v>-100</v>
      </c>
      <c r="AF92" s="117">
        <v>-100</v>
      </c>
      <c r="AG92" s="114">
        <v>240</v>
      </c>
      <c r="AH92" s="51">
        <f t="shared" si="20"/>
        <v>-100</v>
      </c>
      <c r="AI92" s="115">
        <f t="shared" si="21"/>
        <v>8.3333333333333301E-2</v>
      </c>
    </row>
    <row r="93" spans="1:88" x14ac:dyDescent="0.25">
      <c r="A93" s="116" t="s">
        <v>60</v>
      </c>
      <c r="B93" s="117">
        <v>-9.8000000000000007</v>
      </c>
      <c r="C93" s="80">
        <v>-10.4</v>
      </c>
      <c r="D93" s="80">
        <v>2.7</v>
      </c>
      <c r="E93" s="80">
        <v>2.7</v>
      </c>
      <c r="F93" s="80">
        <v>1.9</v>
      </c>
      <c r="G93" s="80">
        <v>7.1</v>
      </c>
      <c r="H93" s="80">
        <v>7.1</v>
      </c>
      <c r="I93" s="80">
        <v>7.1</v>
      </c>
      <c r="J93" s="80">
        <v>7.1</v>
      </c>
      <c r="K93" s="80">
        <v>7.1</v>
      </c>
      <c r="L93" s="80">
        <v>18.8</v>
      </c>
      <c r="M93" s="80">
        <v>12</v>
      </c>
      <c r="N93" s="80">
        <v>9.5</v>
      </c>
      <c r="O93" s="80">
        <v>6.7</v>
      </c>
      <c r="P93" s="80">
        <v>4.7</v>
      </c>
      <c r="Q93" s="80">
        <v>2.2000000000000002</v>
      </c>
      <c r="R93" s="80">
        <v>23</v>
      </c>
      <c r="S93" s="80">
        <v>16.399999999999999</v>
      </c>
      <c r="T93" s="80">
        <v>16.399999999999999</v>
      </c>
      <c r="U93" s="80">
        <v>4.3</v>
      </c>
      <c r="V93" s="80">
        <v>4.3</v>
      </c>
      <c r="W93" s="80">
        <v>5</v>
      </c>
      <c r="X93" s="80">
        <v>29</v>
      </c>
      <c r="Y93" s="80">
        <v>36.9</v>
      </c>
      <c r="Z93" s="80">
        <v>25.1</v>
      </c>
      <c r="AA93" s="67">
        <v>19</v>
      </c>
      <c r="AB93" s="67">
        <v>5</v>
      </c>
      <c r="AC93" s="67">
        <v>-5</v>
      </c>
      <c r="AD93" s="67">
        <v>-8</v>
      </c>
      <c r="AE93" s="67">
        <v>-13</v>
      </c>
      <c r="AF93" s="117">
        <v>-14</v>
      </c>
      <c r="AG93" s="114">
        <v>60</v>
      </c>
      <c r="AH93" s="51">
        <f t="shared" si="20"/>
        <v>36.9</v>
      </c>
      <c r="AI93" s="115">
        <f t="shared" si="21"/>
        <v>0.79166666666666663</v>
      </c>
    </row>
    <row r="94" spans="1:88" x14ac:dyDescent="0.25">
      <c r="A94" s="118" t="s">
        <v>213</v>
      </c>
      <c r="B94" s="120">
        <v>17.399999999999999</v>
      </c>
      <c r="C94" s="82">
        <v>16</v>
      </c>
      <c r="D94" s="82">
        <v>0</v>
      </c>
      <c r="E94" s="82">
        <v>0</v>
      </c>
      <c r="F94" s="82">
        <v>0</v>
      </c>
      <c r="G94" s="82">
        <v>0</v>
      </c>
      <c r="H94" s="82">
        <v>0</v>
      </c>
      <c r="I94" s="82">
        <v>0</v>
      </c>
      <c r="J94" s="82">
        <v>0</v>
      </c>
      <c r="K94" s="82">
        <v>0</v>
      </c>
      <c r="L94" s="82">
        <v>56.3</v>
      </c>
      <c r="M94" s="82">
        <v>61.2</v>
      </c>
      <c r="N94" s="82">
        <v>64.8</v>
      </c>
      <c r="O94" s="82">
        <v>74.099999999999994</v>
      </c>
      <c r="P94" s="82">
        <v>67.8</v>
      </c>
      <c r="Q94" s="82">
        <v>76.900000000000006</v>
      </c>
      <c r="R94" s="82">
        <v>87.3</v>
      </c>
      <c r="S94" s="82">
        <v>76.900000000000006</v>
      </c>
      <c r="T94" s="82">
        <v>76.900000000000006</v>
      </c>
      <c r="U94" s="82">
        <v>73.5</v>
      </c>
      <c r="V94" s="82">
        <v>73.5</v>
      </c>
      <c r="W94" s="82">
        <v>89.2</v>
      </c>
      <c r="X94" s="82">
        <v>92.1</v>
      </c>
      <c r="Y94" s="82">
        <v>77.3</v>
      </c>
      <c r="Z94" s="82">
        <v>72.3</v>
      </c>
      <c r="AA94" s="119">
        <v>78.2</v>
      </c>
      <c r="AB94" s="119">
        <v>70</v>
      </c>
      <c r="AC94" s="119">
        <v>64</v>
      </c>
      <c r="AD94" s="119">
        <v>33</v>
      </c>
      <c r="AE94" s="119">
        <v>17</v>
      </c>
      <c r="AF94" s="120">
        <v>0</v>
      </c>
      <c r="AG94" s="121">
        <v>120</v>
      </c>
      <c r="AH94" s="51">
        <f t="shared" si="20"/>
        <v>92.1</v>
      </c>
      <c r="AI94" s="115">
        <f t="shared" si="21"/>
        <v>0.77083333333333337</v>
      </c>
    </row>
    <row r="95" spans="1:88" x14ac:dyDescent="0.25">
      <c r="A95" s="118" t="s">
        <v>61</v>
      </c>
      <c r="B95" s="120">
        <v>37.4</v>
      </c>
      <c r="C95" s="82">
        <v>38.9</v>
      </c>
      <c r="D95" s="82">
        <v>68</v>
      </c>
      <c r="E95" s="82">
        <v>68</v>
      </c>
      <c r="F95" s="82">
        <v>94.8</v>
      </c>
      <c r="G95" s="82">
        <v>96.4</v>
      </c>
      <c r="H95" s="82">
        <v>96.4</v>
      </c>
      <c r="I95" s="82">
        <v>96.4</v>
      </c>
      <c r="J95" s="82">
        <v>99</v>
      </c>
      <c r="K95" s="82">
        <v>51.5</v>
      </c>
      <c r="L95" s="82">
        <v>54.6</v>
      </c>
      <c r="M95" s="82">
        <v>59.2</v>
      </c>
      <c r="N95" s="82">
        <v>63.2</v>
      </c>
      <c r="O95" s="82">
        <v>72.099999999999994</v>
      </c>
      <c r="P95" s="82">
        <v>69.7</v>
      </c>
      <c r="Q95" s="82">
        <v>72.599999999999994</v>
      </c>
      <c r="R95" s="82">
        <v>71.400000000000006</v>
      </c>
      <c r="S95" s="82">
        <v>68.2</v>
      </c>
      <c r="T95" s="82">
        <v>68.2</v>
      </c>
      <c r="U95" s="82">
        <v>64.599999999999994</v>
      </c>
      <c r="V95" s="82">
        <v>64.599999999999994</v>
      </c>
      <c r="W95" s="82">
        <v>76.5</v>
      </c>
      <c r="X95" s="82">
        <v>73.400000000000006</v>
      </c>
      <c r="Y95" s="82">
        <v>55.1</v>
      </c>
      <c r="Z95" s="82">
        <v>54.9</v>
      </c>
      <c r="AA95" s="119">
        <v>59.7</v>
      </c>
      <c r="AB95" s="119">
        <v>60</v>
      </c>
      <c r="AC95" s="119">
        <v>60</v>
      </c>
      <c r="AD95" s="119">
        <v>43</v>
      </c>
      <c r="AE95" s="119">
        <v>36</v>
      </c>
      <c r="AF95" s="120">
        <v>35</v>
      </c>
      <c r="AG95" s="121"/>
      <c r="AH95" s="51">
        <f t="shared" si="20"/>
        <v>99</v>
      </c>
      <c r="AI95" s="115">
        <f t="shared" si="21"/>
        <v>0.29166666666666669</v>
      </c>
    </row>
    <row r="96" spans="1:88" ht="15.75" thickBot="1" x14ac:dyDescent="0.3">
      <c r="A96" s="118" t="s">
        <v>234</v>
      </c>
      <c r="B96" s="120">
        <v>72.7</v>
      </c>
      <c r="C96" s="82">
        <v>73</v>
      </c>
      <c r="D96" s="82">
        <v>66.5</v>
      </c>
      <c r="E96" s="82">
        <v>66.5</v>
      </c>
      <c r="F96" s="82">
        <v>75.900000000000006</v>
      </c>
      <c r="G96" s="82">
        <v>75.2</v>
      </c>
      <c r="H96" s="82">
        <v>57.5</v>
      </c>
      <c r="I96" s="82">
        <v>57.5</v>
      </c>
      <c r="J96" s="82">
        <v>57.5</v>
      </c>
      <c r="K96" s="82">
        <v>53.5</v>
      </c>
      <c r="L96" s="82">
        <v>50</v>
      </c>
      <c r="M96" s="82">
        <v>53</v>
      </c>
      <c r="N96" s="82">
        <v>63.9</v>
      </c>
      <c r="O96" s="82">
        <v>73.3</v>
      </c>
      <c r="P96" s="82">
        <v>57</v>
      </c>
      <c r="Q96" s="82">
        <v>58.8</v>
      </c>
      <c r="R96" s="82">
        <v>61.4</v>
      </c>
      <c r="S96" s="82">
        <v>58.7</v>
      </c>
      <c r="T96" s="82">
        <v>58.7</v>
      </c>
      <c r="U96" s="82">
        <v>45.6</v>
      </c>
      <c r="V96" s="82">
        <v>45.6</v>
      </c>
      <c r="W96" s="82">
        <v>60</v>
      </c>
      <c r="X96" s="82">
        <v>76.900000000000006</v>
      </c>
      <c r="Y96" s="82">
        <v>76.400000000000006</v>
      </c>
      <c r="Z96" s="82">
        <v>71.599999999999994</v>
      </c>
      <c r="AA96" s="119">
        <v>73.099999999999994</v>
      </c>
      <c r="AB96" s="119">
        <v>72</v>
      </c>
      <c r="AC96" s="119">
        <v>71</v>
      </c>
      <c r="AD96" s="119">
        <v>67</v>
      </c>
      <c r="AE96" s="119">
        <v>60</v>
      </c>
      <c r="AF96" s="120">
        <v>55</v>
      </c>
      <c r="AG96" s="180"/>
      <c r="AH96" s="51">
        <f t="shared" si="20"/>
        <v>76.900000000000006</v>
      </c>
      <c r="AI96" s="115">
        <f t="shared" si="21"/>
        <v>0.77083333333333337</v>
      </c>
    </row>
    <row r="97" spans="1:37" ht="15.75" thickBot="1" x14ac:dyDescent="0.3">
      <c r="A97" s="122" t="s">
        <v>62</v>
      </c>
      <c r="B97" s="123"/>
      <c r="C97" s="123"/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4"/>
      <c r="AH97" s="125"/>
      <c r="AI97" s="52"/>
      <c r="AK97" s="53"/>
    </row>
    <row r="98" spans="1:37" x14ac:dyDescent="0.25">
      <c r="A98" s="126" t="s">
        <v>101</v>
      </c>
      <c r="B98" s="50">
        <v>9.9</v>
      </c>
      <c r="C98" s="127">
        <f t="shared" ref="C98:R103" si="22">B98</f>
        <v>9.9</v>
      </c>
      <c r="D98" s="127">
        <f t="shared" si="22"/>
        <v>9.9</v>
      </c>
      <c r="E98" s="127">
        <f t="shared" si="22"/>
        <v>9.9</v>
      </c>
      <c r="F98" s="127">
        <f t="shared" si="22"/>
        <v>9.9</v>
      </c>
      <c r="G98" s="127">
        <f t="shared" si="22"/>
        <v>9.9</v>
      </c>
      <c r="H98" s="127">
        <f t="shared" si="22"/>
        <v>9.9</v>
      </c>
      <c r="I98" s="127">
        <f t="shared" si="22"/>
        <v>9.9</v>
      </c>
      <c r="J98" s="127">
        <f t="shared" si="22"/>
        <v>9.9</v>
      </c>
      <c r="K98" s="127">
        <f t="shared" si="22"/>
        <v>9.9</v>
      </c>
      <c r="L98" s="127">
        <f t="shared" si="22"/>
        <v>9.9</v>
      </c>
      <c r="M98" s="127">
        <f t="shared" si="22"/>
        <v>9.9</v>
      </c>
      <c r="N98" s="127">
        <f t="shared" si="22"/>
        <v>9.9</v>
      </c>
      <c r="O98" s="127">
        <f t="shared" si="22"/>
        <v>9.9</v>
      </c>
      <c r="P98" s="127">
        <f t="shared" si="22"/>
        <v>9.9</v>
      </c>
      <c r="Q98" s="127">
        <f t="shared" si="22"/>
        <v>9.9</v>
      </c>
      <c r="R98" s="127">
        <f t="shared" si="22"/>
        <v>9.9</v>
      </c>
      <c r="S98" s="127">
        <f t="shared" ref="S98:AF103" si="23">R98</f>
        <v>9.9</v>
      </c>
      <c r="T98" s="127">
        <f t="shared" si="23"/>
        <v>9.9</v>
      </c>
      <c r="U98" s="127">
        <f t="shared" si="23"/>
        <v>9.9</v>
      </c>
      <c r="V98" s="127">
        <f t="shared" si="23"/>
        <v>9.9</v>
      </c>
      <c r="W98" s="127">
        <f t="shared" si="23"/>
        <v>9.9</v>
      </c>
      <c r="X98" s="127">
        <f t="shared" si="23"/>
        <v>9.9</v>
      </c>
      <c r="Y98" s="127">
        <f t="shared" si="23"/>
        <v>9.9</v>
      </c>
      <c r="Z98" s="127">
        <f t="shared" si="23"/>
        <v>9.9</v>
      </c>
      <c r="AA98" s="127">
        <f t="shared" si="23"/>
        <v>9.9</v>
      </c>
      <c r="AB98" s="127">
        <f t="shared" si="23"/>
        <v>9.9</v>
      </c>
      <c r="AC98" s="127">
        <f t="shared" si="23"/>
        <v>9.9</v>
      </c>
      <c r="AD98" s="127">
        <f t="shared" si="23"/>
        <v>9.9</v>
      </c>
      <c r="AE98" s="127">
        <f t="shared" si="23"/>
        <v>9.9</v>
      </c>
      <c r="AF98" s="127">
        <f t="shared" si="23"/>
        <v>9.9</v>
      </c>
      <c r="AG98" s="169">
        <v>9.94</v>
      </c>
      <c r="AH98" s="51"/>
      <c r="AI98" s="52"/>
      <c r="AK98" s="53"/>
    </row>
    <row r="99" spans="1:37" x14ac:dyDescent="0.25">
      <c r="A99" s="116" t="s">
        <v>102</v>
      </c>
      <c r="B99" s="128">
        <v>9.6</v>
      </c>
      <c r="C99" s="129">
        <f t="shared" si="22"/>
        <v>9.6</v>
      </c>
      <c r="D99" s="129">
        <f t="shared" si="22"/>
        <v>9.6</v>
      </c>
      <c r="E99" s="129">
        <f t="shared" si="22"/>
        <v>9.6</v>
      </c>
      <c r="F99" s="129">
        <f t="shared" si="22"/>
        <v>9.6</v>
      </c>
      <c r="G99" s="129">
        <f t="shared" si="22"/>
        <v>9.6</v>
      </c>
      <c r="H99" s="129">
        <f t="shared" si="22"/>
        <v>9.6</v>
      </c>
      <c r="I99" s="129">
        <f t="shared" si="22"/>
        <v>9.6</v>
      </c>
      <c r="J99" s="129">
        <f t="shared" si="22"/>
        <v>9.6</v>
      </c>
      <c r="K99" s="129">
        <f t="shared" si="22"/>
        <v>9.6</v>
      </c>
      <c r="L99" s="129">
        <f t="shared" si="22"/>
        <v>9.6</v>
      </c>
      <c r="M99" s="129">
        <f t="shared" si="22"/>
        <v>9.6</v>
      </c>
      <c r="N99" s="129">
        <f t="shared" si="22"/>
        <v>9.6</v>
      </c>
      <c r="O99" s="129">
        <f t="shared" si="22"/>
        <v>9.6</v>
      </c>
      <c r="P99" s="129">
        <f t="shared" si="22"/>
        <v>9.6</v>
      </c>
      <c r="Q99" s="129">
        <f t="shared" si="22"/>
        <v>9.6</v>
      </c>
      <c r="R99" s="129">
        <f t="shared" si="22"/>
        <v>9.6</v>
      </c>
      <c r="S99" s="129">
        <f t="shared" si="23"/>
        <v>9.6</v>
      </c>
      <c r="T99" s="129">
        <f t="shared" si="23"/>
        <v>9.6</v>
      </c>
      <c r="U99" s="129">
        <f t="shared" si="23"/>
        <v>9.6</v>
      </c>
      <c r="V99" s="129">
        <f t="shared" si="23"/>
        <v>9.6</v>
      </c>
      <c r="W99" s="129">
        <f t="shared" si="23"/>
        <v>9.6</v>
      </c>
      <c r="X99" s="129">
        <f t="shared" si="23"/>
        <v>9.6</v>
      </c>
      <c r="Y99" s="129">
        <f t="shared" si="23"/>
        <v>9.6</v>
      </c>
      <c r="Z99" s="129">
        <f t="shared" si="23"/>
        <v>9.6</v>
      </c>
      <c r="AA99" s="129">
        <f t="shared" si="23"/>
        <v>9.6</v>
      </c>
      <c r="AB99" s="129">
        <f t="shared" si="23"/>
        <v>9.6</v>
      </c>
      <c r="AC99" s="129">
        <f t="shared" si="23"/>
        <v>9.6</v>
      </c>
      <c r="AD99" s="129">
        <f t="shared" si="23"/>
        <v>9.6</v>
      </c>
      <c r="AE99" s="129">
        <f t="shared" si="23"/>
        <v>9.6</v>
      </c>
      <c r="AF99" s="129">
        <f t="shared" si="23"/>
        <v>9.6</v>
      </c>
      <c r="AG99" s="170">
        <v>9.9</v>
      </c>
      <c r="AH99" s="51"/>
      <c r="AI99" s="52"/>
      <c r="AK99" s="53"/>
    </row>
    <row r="100" spans="1:37" x14ac:dyDescent="0.25">
      <c r="A100" s="118" t="s">
        <v>103</v>
      </c>
      <c r="B100" s="128">
        <v>9.98</v>
      </c>
      <c r="C100" s="129">
        <f t="shared" si="22"/>
        <v>9.98</v>
      </c>
      <c r="D100" s="129">
        <f t="shared" si="22"/>
        <v>9.98</v>
      </c>
      <c r="E100" s="129">
        <f t="shared" si="22"/>
        <v>9.98</v>
      </c>
      <c r="F100" s="129">
        <f t="shared" si="22"/>
        <v>9.98</v>
      </c>
      <c r="G100" s="129">
        <f t="shared" si="22"/>
        <v>9.98</v>
      </c>
      <c r="H100" s="129">
        <f t="shared" si="22"/>
        <v>9.98</v>
      </c>
      <c r="I100" s="129">
        <f t="shared" si="22"/>
        <v>9.98</v>
      </c>
      <c r="J100" s="129">
        <f t="shared" si="22"/>
        <v>9.98</v>
      </c>
      <c r="K100" s="129">
        <f t="shared" si="22"/>
        <v>9.98</v>
      </c>
      <c r="L100" s="129">
        <f t="shared" si="22"/>
        <v>9.98</v>
      </c>
      <c r="M100" s="129">
        <f t="shared" si="22"/>
        <v>9.98</v>
      </c>
      <c r="N100" s="129">
        <f t="shared" si="22"/>
        <v>9.98</v>
      </c>
      <c r="O100" s="129">
        <f t="shared" si="22"/>
        <v>9.98</v>
      </c>
      <c r="P100" s="129">
        <f t="shared" si="22"/>
        <v>9.98</v>
      </c>
      <c r="Q100" s="129">
        <f t="shared" si="22"/>
        <v>9.98</v>
      </c>
      <c r="R100" s="129">
        <f t="shared" si="22"/>
        <v>9.98</v>
      </c>
      <c r="S100" s="129">
        <f t="shared" si="23"/>
        <v>9.98</v>
      </c>
      <c r="T100" s="129">
        <f t="shared" si="23"/>
        <v>9.98</v>
      </c>
      <c r="U100" s="129">
        <f t="shared" si="23"/>
        <v>9.98</v>
      </c>
      <c r="V100" s="129">
        <f t="shared" si="23"/>
        <v>9.98</v>
      </c>
      <c r="W100" s="129">
        <f t="shared" si="23"/>
        <v>9.98</v>
      </c>
      <c r="X100" s="129">
        <f t="shared" si="23"/>
        <v>9.98</v>
      </c>
      <c r="Y100" s="129">
        <f t="shared" si="23"/>
        <v>9.98</v>
      </c>
      <c r="Z100" s="129">
        <f t="shared" si="23"/>
        <v>9.98</v>
      </c>
      <c r="AA100" s="129">
        <f t="shared" si="23"/>
        <v>9.98</v>
      </c>
      <c r="AB100" s="129">
        <f t="shared" si="23"/>
        <v>9.98</v>
      </c>
      <c r="AC100" s="129">
        <f t="shared" si="23"/>
        <v>9.98</v>
      </c>
      <c r="AD100" s="129">
        <f t="shared" si="23"/>
        <v>9.98</v>
      </c>
      <c r="AE100" s="129">
        <f t="shared" si="23"/>
        <v>9.98</v>
      </c>
      <c r="AF100" s="129">
        <f t="shared" si="23"/>
        <v>9.98</v>
      </c>
      <c r="AG100" s="171">
        <v>9.6579999999999995</v>
      </c>
      <c r="AH100" s="51"/>
      <c r="AI100" s="52"/>
      <c r="AK100" s="53"/>
    </row>
    <row r="101" spans="1:37" x14ac:dyDescent="0.25">
      <c r="A101" s="118" t="s">
        <v>104</v>
      </c>
      <c r="B101" s="128">
        <v>9.1</v>
      </c>
      <c r="C101" s="129">
        <f t="shared" si="22"/>
        <v>9.1</v>
      </c>
      <c r="D101" s="129">
        <f t="shared" si="22"/>
        <v>9.1</v>
      </c>
      <c r="E101" s="129">
        <f t="shared" si="22"/>
        <v>9.1</v>
      </c>
      <c r="F101" s="129">
        <f t="shared" si="22"/>
        <v>9.1</v>
      </c>
      <c r="G101" s="129">
        <f t="shared" si="22"/>
        <v>9.1</v>
      </c>
      <c r="H101" s="129">
        <f t="shared" si="22"/>
        <v>9.1</v>
      </c>
      <c r="I101" s="129">
        <f t="shared" si="22"/>
        <v>9.1</v>
      </c>
      <c r="J101" s="129">
        <f t="shared" si="22"/>
        <v>9.1</v>
      </c>
      <c r="K101" s="129">
        <f t="shared" si="22"/>
        <v>9.1</v>
      </c>
      <c r="L101" s="129">
        <f t="shared" si="22"/>
        <v>9.1</v>
      </c>
      <c r="M101" s="129">
        <f t="shared" si="22"/>
        <v>9.1</v>
      </c>
      <c r="N101" s="129">
        <f t="shared" si="22"/>
        <v>9.1</v>
      </c>
      <c r="O101" s="129">
        <f t="shared" si="22"/>
        <v>9.1</v>
      </c>
      <c r="P101" s="129">
        <f t="shared" si="22"/>
        <v>9.1</v>
      </c>
      <c r="Q101" s="129">
        <f t="shared" si="22"/>
        <v>9.1</v>
      </c>
      <c r="R101" s="129">
        <f t="shared" si="22"/>
        <v>9.1</v>
      </c>
      <c r="S101" s="129">
        <f t="shared" si="23"/>
        <v>9.1</v>
      </c>
      <c r="T101" s="129">
        <f t="shared" si="23"/>
        <v>9.1</v>
      </c>
      <c r="U101" s="129">
        <f t="shared" si="23"/>
        <v>9.1</v>
      </c>
      <c r="V101" s="129">
        <f t="shared" si="23"/>
        <v>9.1</v>
      </c>
      <c r="W101" s="129">
        <f t="shared" si="23"/>
        <v>9.1</v>
      </c>
      <c r="X101" s="129">
        <f t="shared" si="23"/>
        <v>9.1</v>
      </c>
      <c r="Y101" s="129">
        <f t="shared" si="23"/>
        <v>9.1</v>
      </c>
      <c r="Z101" s="129">
        <f t="shared" si="23"/>
        <v>9.1</v>
      </c>
      <c r="AA101" s="129">
        <f t="shared" si="23"/>
        <v>9.1</v>
      </c>
      <c r="AB101" s="129">
        <f t="shared" si="23"/>
        <v>9.1</v>
      </c>
      <c r="AC101" s="129">
        <f t="shared" si="23"/>
        <v>9.1</v>
      </c>
      <c r="AD101" s="129">
        <f t="shared" si="23"/>
        <v>9.1</v>
      </c>
      <c r="AE101" s="129">
        <f t="shared" si="23"/>
        <v>9.1</v>
      </c>
      <c r="AF101" s="129">
        <f t="shared" si="23"/>
        <v>9.1</v>
      </c>
      <c r="AG101" s="171">
        <v>9.6</v>
      </c>
      <c r="AH101" s="51"/>
      <c r="AI101" s="52"/>
      <c r="AK101" s="53"/>
    </row>
    <row r="102" spans="1:37" x14ac:dyDescent="0.25">
      <c r="A102" s="118" t="s">
        <v>105</v>
      </c>
      <c r="B102" s="128">
        <v>9.18</v>
      </c>
      <c r="C102" s="129">
        <f t="shared" si="22"/>
        <v>9.18</v>
      </c>
      <c r="D102" s="129">
        <f t="shared" si="22"/>
        <v>9.18</v>
      </c>
      <c r="E102" s="129">
        <f t="shared" si="22"/>
        <v>9.18</v>
      </c>
      <c r="F102" s="129">
        <f t="shared" si="22"/>
        <v>9.18</v>
      </c>
      <c r="G102" s="129">
        <f t="shared" si="22"/>
        <v>9.18</v>
      </c>
      <c r="H102" s="129">
        <f t="shared" si="22"/>
        <v>9.18</v>
      </c>
      <c r="I102" s="129">
        <f t="shared" si="22"/>
        <v>9.18</v>
      </c>
      <c r="J102" s="129">
        <f t="shared" si="22"/>
        <v>9.18</v>
      </c>
      <c r="K102" s="129">
        <f t="shared" si="22"/>
        <v>9.18</v>
      </c>
      <c r="L102" s="129">
        <f t="shared" si="22"/>
        <v>9.18</v>
      </c>
      <c r="M102" s="129">
        <f t="shared" si="22"/>
        <v>9.18</v>
      </c>
      <c r="N102" s="129">
        <f t="shared" si="22"/>
        <v>9.18</v>
      </c>
      <c r="O102" s="129">
        <f t="shared" si="22"/>
        <v>9.18</v>
      </c>
      <c r="P102" s="129">
        <f t="shared" si="22"/>
        <v>9.18</v>
      </c>
      <c r="Q102" s="129">
        <f t="shared" si="22"/>
        <v>9.18</v>
      </c>
      <c r="R102" s="129">
        <f t="shared" si="22"/>
        <v>9.18</v>
      </c>
      <c r="S102" s="129">
        <f t="shared" si="23"/>
        <v>9.18</v>
      </c>
      <c r="T102" s="129">
        <f t="shared" si="23"/>
        <v>9.18</v>
      </c>
      <c r="U102" s="129">
        <f t="shared" si="23"/>
        <v>9.18</v>
      </c>
      <c r="V102" s="129">
        <f t="shared" si="23"/>
        <v>9.18</v>
      </c>
      <c r="W102" s="129">
        <f t="shared" si="23"/>
        <v>9.18</v>
      </c>
      <c r="X102" s="129">
        <f t="shared" si="23"/>
        <v>9.18</v>
      </c>
      <c r="Y102" s="129">
        <f t="shared" si="23"/>
        <v>9.18</v>
      </c>
      <c r="Z102" s="129">
        <f t="shared" si="23"/>
        <v>9.18</v>
      </c>
      <c r="AA102" s="129">
        <f t="shared" si="23"/>
        <v>9.18</v>
      </c>
      <c r="AB102" s="129">
        <f t="shared" si="23"/>
        <v>9.18</v>
      </c>
      <c r="AC102" s="129">
        <f t="shared" si="23"/>
        <v>9.18</v>
      </c>
      <c r="AD102" s="129">
        <f t="shared" si="23"/>
        <v>9.18</v>
      </c>
      <c r="AE102" s="129">
        <f t="shared" si="23"/>
        <v>9.18</v>
      </c>
      <c r="AF102" s="129">
        <f t="shared" si="23"/>
        <v>9.18</v>
      </c>
      <c r="AG102" s="171">
        <v>9.51</v>
      </c>
      <c r="AH102" s="51"/>
      <c r="AI102" s="52"/>
      <c r="AK102" s="53"/>
    </row>
    <row r="103" spans="1:37" x14ac:dyDescent="0.25">
      <c r="A103" s="118" t="s">
        <v>106</v>
      </c>
      <c r="B103" s="128">
        <v>7</v>
      </c>
      <c r="C103" s="129">
        <f t="shared" si="22"/>
        <v>7</v>
      </c>
      <c r="D103" s="129">
        <f t="shared" si="22"/>
        <v>7</v>
      </c>
      <c r="E103" s="129">
        <f t="shared" si="22"/>
        <v>7</v>
      </c>
      <c r="F103" s="129">
        <f t="shared" si="22"/>
        <v>7</v>
      </c>
      <c r="G103" s="129">
        <f t="shared" si="22"/>
        <v>7</v>
      </c>
      <c r="H103" s="129">
        <f t="shared" si="22"/>
        <v>7</v>
      </c>
      <c r="I103" s="129">
        <f t="shared" si="22"/>
        <v>7</v>
      </c>
      <c r="J103" s="129">
        <f t="shared" si="22"/>
        <v>7</v>
      </c>
      <c r="K103" s="129">
        <f t="shared" si="22"/>
        <v>7</v>
      </c>
      <c r="L103" s="129">
        <f t="shared" si="22"/>
        <v>7</v>
      </c>
      <c r="M103" s="129">
        <f t="shared" si="22"/>
        <v>7</v>
      </c>
      <c r="N103" s="129">
        <f t="shared" si="22"/>
        <v>7</v>
      </c>
      <c r="O103" s="129">
        <f t="shared" si="22"/>
        <v>7</v>
      </c>
      <c r="P103" s="129">
        <f t="shared" si="22"/>
        <v>7</v>
      </c>
      <c r="Q103" s="129">
        <f t="shared" si="22"/>
        <v>7</v>
      </c>
      <c r="R103" s="129">
        <f t="shared" si="22"/>
        <v>7</v>
      </c>
      <c r="S103" s="129">
        <f t="shared" si="23"/>
        <v>7</v>
      </c>
      <c r="T103" s="129">
        <f t="shared" si="23"/>
        <v>7</v>
      </c>
      <c r="U103" s="129">
        <f t="shared" si="23"/>
        <v>7</v>
      </c>
      <c r="V103" s="129">
        <f t="shared" si="23"/>
        <v>7</v>
      </c>
      <c r="W103" s="129">
        <f t="shared" si="23"/>
        <v>7</v>
      </c>
      <c r="X103" s="129">
        <f t="shared" si="23"/>
        <v>7</v>
      </c>
      <c r="Y103" s="129">
        <f t="shared" si="23"/>
        <v>7</v>
      </c>
      <c r="Z103" s="129">
        <f t="shared" si="23"/>
        <v>7</v>
      </c>
      <c r="AA103" s="129">
        <f t="shared" si="23"/>
        <v>7</v>
      </c>
      <c r="AB103" s="129">
        <f t="shared" si="23"/>
        <v>7</v>
      </c>
      <c r="AC103" s="129">
        <f t="shared" si="23"/>
        <v>7</v>
      </c>
      <c r="AD103" s="129">
        <f t="shared" si="23"/>
        <v>7</v>
      </c>
      <c r="AE103" s="129">
        <f t="shared" si="23"/>
        <v>7</v>
      </c>
      <c r="AF103" s="129">
        <f t="shared" si="23"/>
        <v>7</v>
      </c>
      <c r="AG103" s="171">
        <v>9.4</v>
      </c>
      <c r="AH103" s="51"/>
      <c r="AI103" s="52"/>
      <c r="AK103" s="53"/>
    </row>
    <row r="104" spans="1:37" x14ac:dyDescent="0.25">
      <c r="A104" s="118" t="s">
        <v>107</v>
      </c>
      <c r="B104" s="128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  <c r="AA104" s="129"/>
      <c r="AB104" s="129"/>
      <c r="AC104" s="129"/>
      <c r="AD104" s="129"/>
      <c r="AE104" s="129"/>
      <c r="AF104" s="129"/>
      <c r="AG104" s="171">
        <v>8.8000000000000007</v>
      </c>
      <c r="AH104" s="51"/>
      <c r="AI104" s="52"/>
      <c r="AK104" s="53"/>
    </row>
    <row r="105" spans="1:37" x14ac:dyDescent="0.25">
      <c r="A105" s="118" t="s">
        <v>108</v>
      </c>
      <c r="B105" s="128">
        <v>2.25</v>
      </c>
      <c r="C105" s="129">
        <f t="shared" ref="C105:R106" si="24">B105</f>
        <v>2.25</v>
      </c>
      <c r="D105" s="129">
        <f t="shared" si="24"/>
        <v>2.25</v>
      </c>
      <c r="E105" s="129">
        <f t="shared" si="24"/>
        <v>2.25</v>
      </c>
      <c r="F105" s="129">
        <f t="shared" si="24"/>
        <v>2.25</v>
      </c>
      <c r="G105" s="129">
        <f t="shared" si="24"/>
        <v>2.25</v>
      </c>
      <c r="H105" s="129">
        <f t="shared" si="24"/>
        <v>2.25</v>
      </c>
      <c r="I105" s="129">
        <f t="shared" si="24"/>
        <v>2.25</v>
      </c>
      <c r="J105" s="129">
        <f t="shared" si="24"/>
        <v>2.25</v>
      </c>
      <c r="K105" s="129">
        <f t="shared" si="24"/>
        <v>2.25</v>
      </c>
      <c r="L105" s="129">
        <f t="shared" si="24"/>
        <v>2.25</v>
      </c>
      <c r="M105" s="129">
        <f t="shared" si="24"/>
        <v>2.25</v>
      </c>
      <c r="N105" s="129">
        <f t="shared" si="24"/>
        <v>2.25</v>
      </c>
      <c r="O105" s="129">
        <f t="shared" si="24"/>
        <v>2.25</v>
      </c>
      <c r="P105" s="129">
        <f t="shared" si="24"/>
        <v>2.25</v>
      </c>
      <c r="Q105" s="129">
        <f t="shared" si="24"/>
        <v>2.25</v>
      </c>
      <c r="R105" s="129">
        <f t="shared" si="24"/>
        <v>2.25</v>
      </c>
      <c r="S105" s="129">
        <f t="shared" ref="S105:AF106" si="25">R105</f>
        <v>2.25</v>
      </c>
      <c r="T105" s="129">
        <f t="shared" si="25"/>
        <v>2.25</v>
      </c>
      <c r="U105" s="129">
        <f t="shared" si="25"/>
        <v>2.25</v>
      </c>
      <c r="V105" s="129">
        <f t="shared" si="25"/>
        <v>2.25</v>
      </c>
      <c r="W105" s="129">
        <f t="shared" si="25"/>
        <v>2.25</v>
      </c>
      <c r="X105" s="129">
        <f t="shared" si="25"/>
        <v>2.25</v>
      </c>
      <c r="Y105" s="129">
        <f t="shared" si="25"/>
        <v>2.25</v>
      </c>
      <c r="Z105" s="129">
        <f t="shared" si="25"/>
        <v>2.25</v>
      </c>
      <c r="AA105" s="129">
        <f t="shared" si="25"/>
        <v>2.25</v>
      </c>
      <c r="AB105" s="129">
        <f t="shared" si="25"/>
        <v>2.25</v>
      </c>
      <c r="AC105" s="129">
        <f t="shared" si="25"/>
        <v>2.25</v>
      </c>
      <c r="AD105" s="129">
        <f t="shared" si="25"/>
        <v>2.25</v>
      </c>
      <c r="AE105" s="129">
        <f t="shared" si="25"/>
        <v>2.25</v>
      </c>
      <c r="AF105" s="129">
        <f t="shared" si="25"/>
        <v>2.25</v>
      </c>
      <c r="AG105" s="171">
        <v>8.5</v>
      </c>
      <c r="AH105" s="51"/>
      <c r="AI105" s="52"/>
      <c r="AK105" s="53"/>
    </row>
    <row r="106" spans="1:37" x14ac:dyDescent="0.25">
      <c r="A106" s="118" t="s">
        <v>109</v>
      </c>
      <c r="B106" s="128">
        <v>1.64</v>
      </c>
      <c r="C106" s="129">
        <f t="shared" si="24"/>
        <v>1.64</v>
      </c>
      <c r="D106" s="129">
        <f t="shared" si="24"/>
        <v>1.64</v>
      </c>
      <c r="E106" s="129">
        <f t="shared" si="24"/>
        <v>1.64</v>
      </c>
      <c r="F106" s="129">
        <f t="shared" si="24"/>
        <v>1.64</v>
      </c>
      <c r="G106" s="129">
        <f t="shared" si="24"/>
        <v>1.64</v>
      </c>
      <c r="H106" s="129">
        <f t="shared" si="24"/>
        <v>1.64</v>
      </c>
      <c r="I106" s="129">
        <f t="shared" si="24"/>
        <v>1.64</v>
      </c>
      <c r="J106" s="129">
        <f t="shared" si="24"/>
        <v>1.64</v>
      </c>
      <c r="K106" s="129">
        <f t="shared" si="24"/>
        <v>1.64</v>
      </c>
      <c r="L106" s="129">
        <f t="shared" si="24"/>
        <v>1.64</v>
      </c>
      <c r="M106" s="129">
        <f t="shared" si="24"/>
        <v>1.64</v>
      </c>
      <c r="N106" s="129">
        <f t="shared" si="24"/>
        <v>1.64</v>
      </c>
      <c r="O106" s="129">
        <f t="shared" si="24"/>
        <v>1.64</v>
      </c>
      <c r="P106" s="129">
        <f t="shared" si="24"/>
        <v>1.64</v>
      </c>
      <c r="Q106" s="129">
        <f t="shared" si="24"/>
        <v>1.64</v>
      </c>
      <c r="R106" s="129">
        <f t="shared" si="24"/>
        <v>1.64</v>
      </c>
      <c r="S106" s="129">
        <f t="shared" si="25"/>
        <v>1.64</v>
      </c>
      <c r="T106" s="129">
        <f t="shared" si="25"/>
        <v>1.64</v>
      </c>
      <c r="U106" s="129">
        <f t="shared" si="25"/>
        <v>1.64</v>
      </c>
      <c r="V106" s="129">
        <f t="shared" si="25"/>
        <v>1.64</v>
      </c>
      <c r="W106" s="129">
        <f t="shared" si="25"/>
        <v>1.64</v>
      </c>
      <c r="X106" s="129">
        <f t="shared" si="25"/>
        <v>1.64</v>
      </c>
      <c r="Y106" s="129">
        <f t="shared" si="25"/>
        <v>1.64</v>
      </c>
      <c r="Z106" s="129">
        <f t="shared" si="25"/>
        <v>1.64</v>
      </c>
      <c r="AA106" s="129">
        <f t="shared" si="25"/>
        <v>1.64</v>
      </c>
      <c r="AB106" s="129">
        <f t="shared" si="25"/>
        <v>1.64</v>
      </c>
      <c r="AC106" s="129">
        <f t="shared" si="25"/>
        <v>1.64</v>
      </c>
      <c r="AD106" s="129">
        <f t="shared" si="25"/>
        <v>1.64</v>
      </c>
      <c r="AE106" s="129">
        <f t="shared" si="25"/>
        <v>1.64</v>
      </c>
      <c r="AF106" s="129">
        <f t="shared" si="25"/>
        <v>1.64</v>
      </c>
      <c r="AG106" s="171">
        <v>8.5</v>
      </c>
      <c r="AH106" s="51"/>
      <c r="AI106" s="52"/>
      <c r="AK106" s="53"/>
    </row>
    <row r="107" spans="1:37" x14ac:dyDescent="0.25">
      <c r="A107" s="118" t="s">
        <v>110</v>
      </c>
      <c r="B107" s="128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71">
        <v>8.4</v>
      </c>
      <c r="AH107" s="51"/>
      <c r="AI107" s="52"/>
      <c r="AK107" s="53"/>
    </row>
    <row r="108" spans="1:37" x14ac:dyDescent="0.25">
      <c r="A108" s="118" t="s">
        <v>111</v>
      </c>
      <c r="B108" s="128">
        <v>1.62</v>
      </c>
      <c r="C108" s="129">
        <f t="shared" ref="C108:R115" si="26">B108</f>
        <v>1.62</v>
      </c>
      <c r="D108" s="129">
        <f t="shared" si="26"/>
        <v>1.62</v>
      </c>
      <c r="E108" s="129">
        <f t="shared" si="26"/>
        <v>1.62</v>
      </c>
      <c r="F108" s="129">
        <f t="shared" si="26"/>
        <v>1.62</v>
      </c>
      <c r="G108" s="129">
        <f t="shared" si="26"/>
        <v>1.62</v>
      </c>
      <c r="H108" s="129">
        <f t="shared" si="26"/>
        <v>1.62</v>
      </c>
      <c r="I108" s="129">
        <f t="shared" si="26"/>
        <v>1.62</v>
      </c>
      <c r="J108" s="129">
        <f t="shared" si="26"/>
        <v>1.62</v>
      </c>
      <c r="K108" s="129">
        <f t="shared" si="26"/>
        <v>1.62</v>
      </c>
      <c r="L108" s="129">
        <f t="shared" si="26"/>
        <v>1.62</v>
      </c>
      <c r="M108" s="129">
        <f t="shared" si="26"/>
        <v>1.62</v>
      </c>
      <c r="N108" s="129">
        <f t="shared" si="26"/>
        <v>1.62</v>
      </c>
      <c r="O108" s="129">
        <f t="shared" si="26"/>
        <v>1.62</v>
      </c>
      <c r="P108" s="129">
        <f t="shared" si="26"/>
        <v>1.62</v>
      </c>
      <c r="Q108" s="129">
        <f t="shared" si="26"/>
        <v>1.62</v>
      </c>
      <c r="R108" s="129">
        <f t="shared" si="26"/>
        <v>1.62</v>
      </c>
      <c r="S108" s="129">
        <f t="shared" ref="S108:AF123" si="27">R108</f>
        <v>1.62</v>
      </c>
      <c r="T108" s="129">
        <f t="shared" si="27"/>
        <v>1.62</v>
      </c>
      <c r="U108" s="129">
        <f t="shared" si="27"/>
        <v>1.62</v>
      </c>
      <c r="V108" s="129">
        <f t="shared" si="27"/>
        <v>1.62</v>
      </c>
      <c r="W108" s="129">
        <f t="shared" si="27"/>
        <v>1.62</v>
      </c>
      <c r="X108" s="129">
        <f t="shared" si="27"/>
        <v>1.62</v>
      </c>
      <c r="Y108" s="129">
        <f t="shared" si="27"/>
        <v>1.62</v>
      </c>
      <c r="Z108" s="129">
        <f t="shared" si="27"/>
        <v>1.62</v>
      </c>
      <c r="AA108" s="129">
        <f t="shared" si="27"/>
        <v>1.62</v>
      </c>
      <c r="AB108" s="129">
        <f t="shared" si="27"/>
        <v>1.62</v>
      </c>
      <c r="AC108" s="129">
        <f t="shared" si="27"/>
        <v>1.62</v>
      </c>
      <c r="AD108" s="129">
        <f t="shared" si="27"/>
        <v>1.62</v>
      </c>
      <c r="AE108" s="129">
        <f t="shared" si="27"/>
        <v>1.62</v>
      </c>
      <c r="AF108" s="129">
        <f t="shared" si="27"/>
        <v>1.62</v>
      </c>
      <c r="AG108" s="171">
        <v>8</v>
      </c>
      <c r="AH108" s="51"/>
      <c r="AI108" s="52"/>
      <c r="AK108" s="53"/>
    </row>
    <row r="109" spans="1:37" x14ac:dyDescent="0.25">
      <c r="A109" s="118" t="s">
        <v>112</v>
      </c>
      <c r="B109" s="128">
        <v>8.36</v>
      </c>
      <c r="C109" s="129">
        <f t="shared" si="26"/>
        <v>8.36</v>
      </c>
      <c r="D109" s="129">
        <f t="shared" si="26"/>
        <v>8.36</v>
      </c>
      <c r="E109" s="129">
        <f t="shared" si="26"/>
        <v>8.36</v>
      </c>
      <c r="F109" s="129">
        <f t="shared" si="26"/>
        <v>8.36</v>
      </c>
      <c r="G109" s="129">
        <f t="shared" si="26"/>
        <v>8.36</v>
      </c>
      <c r="H109" s="129">
        <f t="shared" si="26"/>
        <v>8.36</v>
      </c>
      <c r="I109" s="129">
        <f t="shared" si="26"/>
        <v>8.36</v>
      </c>
      <c r="J109" s="129">
        <f t="shared" si="26"/>
        <v>8.36</v>
      </c>
      <c r="K109" s="129">
        <f t="shared" si="26"/>
        <v>8.36</v>
      </c>
      <c r="L109" s="129">
        <f t="shared" si="26"/>
        <v>8.36</v>
      </c>
      <c r="M109" s="129">
        <f t="shared" si="26"/>
        <v>8.36</v>
      </c>
      <c r="N109" s="129">
        <f t="shared" si="26"/>
        <v>8.36</v>
      </c>
      <c r="O109" s="129">
        <f t="shared" si="26"/>
        <v>8.36</v>
      </c>
      <c r="P109" s="129">
        <f t="shared" si="26"/>
        <v>8.36</v>
      </c>
      <c r="Q109" s="129">
        <f t="shared" si="26"/>
        <v>8.36</v>
      </c>
      <c r="R109" s="129">
        <f t="shared" si="26"/>
        <v>8.36</v>
      </c>
      <c r="S109" s="129">
        <f t="shared" si="27"/>
        <v>8.36</v>
      </c>
      <c r="T109" s="129">
        <f t="shared" si="27"/>
        <v>8.36</v>
      </c>
      <c r="U109" s="129">
        <f t="shared" si="27"/>
        <v>8.36</v>
      </c>
      <c r="V109" s="129">
        <f t="shared" si="27"/>
        <v>8.36</v>
      </c>
      <c r="W109" s="129">
        <f t="shared" si="27"/>
        <v>8.36</v>
      </c>
      <c r="X109" s="129">
        <f t="shared" si="27"/>
        <v>8.36</v>
      </c>
      <c r="Y109" s="129">
        <f t="shared" si="27"/>
        <v>8.36</v>
      </c>
      <c r="Z109" s="129">
        <f t="shared" si="27"/>
        <v>8.36</v>
      </c>
      <c r="AA109" s="129">
        <f t="shared" si="27"/>
        <v>8.36</v>
      </c>
      <c r="AB109" s="129">
        <f t="shared" si="27"/>
        <v>8.36</v>
      </c>
      <c r="AC109" s="129">
        <f t="shared" si="27"/>
        <v>8.36</v>
      </c>
      <c r="AD109" s="129">
        <f t="shared" si="27"/>
        <v>8.36</v>
      </c>
      <c r="AE109" s="129">
        <f t="shared" si="27"/>
        <v>8.36</v>
      </c>
      <c r="AF109" s="129">
        <f t="shared" si="27"/>
        <v>8.36</v>
      </c>
      <c r="AG109" s="171">
        <v>8</v>
      </c>
      <c r="AH109" s="51"/>
      <c r="AI109" s="52"/>
      <c r="AK109" s="53"/>
    </row>
    <row r="110" spans="1:37" x14ac:dyDescent="0.25">
      <c r="A110" s="118" t="s">
        <v>113</v>
      </c>
      <c r="B110" s="128">
        <v>8</v>
      </c>
      <c r="C110" s="129">
        <f t="shared" si="26"/>
        <v>8</v>
      </c>
      <c r="D110" s="129">
        <f t="shared" si="26"/>
        <v>8</v>
      </c>
      <c r="E110" s="129">
        <f t="shared" si="26"/>
        <v>8</v>
      </c>
      <c r="F110" s="129">
        <f t="shared" si="26"/>
        <v>8</v>
      </c>
      <c r="G110" s="129">
        <f t="shared" si="26"/>
        <v>8</v>
      </c>
      <c r="H110" s="129">
        <f t="shared" si="26"/>
        <v>8</v>
      </c>
      <c r="I110" s="129">
        <v>5.4</v>
      </c>
      <c r="J110" s="129">
        <f t="shared" si="26"/>
        <v>5.4</v>
      </c>
      <c r="K110" s="129">
        <f t="shared" si="26"/>
        <v>5.4</v>
      </c>
      <c r="L110" s="129">
        <f t="shared" si="26"/>
        <v>5.4</v>
      </c>
      <c r="M110" s="129">
        <f t="shared" si="26"/>
        <v>5.4</v>
      </c>
      <c r="N110" s="129">
        <f t="shared" si="26"/>
        <v>5.4</v>
      </c>
      <c r="O110" s="129">
        <f t="shared" si="26"/>
        <v>5.4</v>
      </c>
      <c r="P110" s="129">
        <f t="shared" si="26"/>
        <v>5.4</v>
      </c>
      <c r="Q110" s="129">
        <f t="shared" si="26"/>
        <v>5.4</v>
      </c>
      <c r="R110" s="129">
        <f t="shared" si="26"/>
        <v>5.4</v>
      </c>
      <c r="S110" s="129">
        <f t="shared" si="27"/>
        <v>5.4</v>
      </c>
      <c r="T110" s="129">
        <f t="shared" si="27"/>
        <v>5.4</v>
      </c>
      <c r="U110" s="129">
        <f t="shared" si="27"/>
        <v>5.4</v>
      </c>
      <c r="V110" s="129">
        <f t="shared" si="27"/>
        <v>5.4</v>
      </c>
      <c r="W110" s="129">
        <f t="shared" si="27"/>
        <v>5.4</v>
      </c>
      <c r="X110" s="129">
        <f t="shared" si="27"/>
        <v>5.4</v>
      </c>
      <c r="Y110" s="129">
        <f t="shared" si="27"/>
        <v>5.4</v>
      </c>
      <c r="Z110" s="129">
        <f t="shared" si="27"/>
        <v>5.4</v>
      </c>
      <c r="AA110" s="129">
        <f t="shared" si="27"/>
        <v>5.4</v>
      </c>
      <c r="AB110" s="129">
        <f t="shared" si="27"/>
        <v>5.4</v>
      </c>
      <c r="AC110" s="129">
        <f t="shared" si="27"/>
        <v>5.4</v>
      </c>
      <c r="AD110" s="129">
        <f t="shared" si="27"/>
        <v>5.4</v>
      </c>
      <c r="AE110" s="129">
        <f t="shared" si="27"/>
        <v>5.4</v>
      </c>
      <c r="AF110" s="129">
        <f t="shared" si="27"/>
        <v>5.4</v>
      </c>
      <c r="AG110" s="171">
        <v>8</v>
      </c>
      <c r="AH110" s="51"/>
      <c r="AI110" s="52"/>
      <c r="AK110" s="53"/>
    </row>
    <row r="111" spans="1:37" x14ac:dyDescent="0.25">
      <c r="A111" s="118" t="s">
        <v>114</v>
      </c>
      <c r="B111" s="128">
        <v>6.57</v>
      </c>
      <c r="C111" s="129">
        <f t="shared" si="26"/>
        <v>6.57</v>
      </c>
      <c r="D111" s="129">
        <f t="shared" si="26"/>
        <v>6.57</v>
      </c>
      <c r="E111" s="129">
        <f t="shared" si="26"/>
        <v>6.57</v>
      </c>
      <c r="F111" s="129">
        <f t="shared" si="26"/>
        <v>6.57</v>
      </c>
      <c r="G111" s="129">
        <f t="shared" si="26"/>
        <v>6.57</v>
      </c>
      <c r="H111" s="129">
        <f t="shared" si="26"/>
        <v>6.57</v>
      </c>
      <c r="I111" s="129">
        <f t="shared" si="26"/>
        <v>6.57</v>
      </c>
      <c r="J111" s="129">
        <f t="shared" si="26"/>
        <v>6.57</v>
      </c>
      <c r="K111" s="129">
        <f t="shared" si="26"/>
        <v>6.57</v>
      </c>
      <c r="L111" s="129">
        <f t="shared" si="26"/>
        <v>6.57</v>
      </c>
      <c r="M111" s="129">
        <f t="shared" si="26"/>
        <v>6.57</v>
      </c>
      <c r="N111" s="129">
        <f t="shared" si="26"/>
        <v>6.57</v>
      </c>
      <c r="O111" s="129">
        <f t="shared" si="26"/>
        <v>6.57</v>
      </c>
      <c r="P111" s="129">
        <f t="shared" si="26"/>
        <v>6.57</v>
      </c>
      <c r="Q111" s="129">
        <f t="shared" si="26"/>
        <v>6.57</v>
      </c>
      <c r="R111" s="129">
        <f t="shared" si="26"/>
        <v>6.57</v>
      </c>
      <c r="S111" s="129">
        <f t="shared" si="27"/>
        <v>6.57</v>
      </c>
      <c r="T111" s="129">
        <f t="shared" si="27"/>
        <v>6.57</v>
      </c>
      <c r="U111" s="129">
        <f t="shared" si="27"/>
        <v>6.57</v>
      </c>
      <c r="V111" s="129">
        <f t="shared" si="27"/>
        <v>6.57</v>
      </c>
      <c r="W111" s="129">
        <f t="shared" si="27"/>
        <v>6.57</v>
      </c>
      <c r="X111" s="129">
        <f t="shared" si="27"/>
        <v>6.57</v>
      </c>
      <c r="Y111" s="129">
        <f t="shared" si="27"/>
        <v>6.57</v>
      </c>
      <c r="Z111" s="129">
        <f t="shared" si="27"/>
        <v>6.57</v>
      </c>
      <c r="AA111" s="129">
        <f t="shared" si="27"/>
        <v>6.57</v>
      </c>
      <c r="AB111" s="129">
        <f t="shared" si="27"/>
        <v>6.57</v>
      </c>
      <c r="AC111" s="129">
        <f t="shared" si="27"/>
        <v>6.57</v>
      </c>
      <c r="AD111" s="129">
        <f t="shared" si="27"/>
        <v>6.57</v>
      </c>
      <c r="AE111" s="129">
        <f t="shared" si="27"/>
        <v>6.57</v>
      </c>
      <c r="AF111" s="129">
        <f t="shared" si="27"/>
        <v>6.57</v>
      </c>
      <c r="AG111" s="171">
        <v>7.8</v>
      </c>
      <c r="AH111" s="51"/>
      <c r="AI111" s="52"/>
      <c r="AK111" s="53"/>
    </row>
    <row r="112" spans="1:37" x14ac:dyDescent="0.25">
      <c r="A112" s="118" t="s">
        <v>115</v>
      </c>
      <c r="B112" s="128">
        <v>3.43</v>
      </c>
      <c r="C112" s="129">
        <f t="shared" si="26"/>
        <v>3.43</v>
      </c>
      <c r="D112" s="129">
        <f t="shared" si="26"/>
        <v>3.43</v>
      </c>
      <c r="E112" s="129">
        <f t="shared" si="26"/>
        <v>3.43</v>
      </c>
      <c r="F112" s="129">
        <f t="shared" si="26"/>
        <v>3.43</v>
      </c>
      <c r="G112" s="129">
        <f t="shared" si="26"/>
        <v>3.43</v>
      </c>
      <c r="H112" s="129">
        <f t="shared" si="26"/>
        <v>3.43</v>
      </c>
      <c r="I112" s="129">
        <f t="shared" si="26"/>
        <v>3.43</v>
      </c>
      <c r="J112" s="129">
        <f t="shared" si="26"/>
        <v>3.43</v>
      </c>
      <c r="K112" s="129">
        <f t="shared" si="26"/>
        <v>3.43</v>
      </c>
      <c r="L112" s="129">
        <f t="shared" si="26"/>
        <v>3.43</v>
      </c>
      <c r="M112" s="129">
        <f t="shared" si="26"/>
        <v>3.43</v>
      </c>
      <c r="N112" s="129">
        <f t="shared" si="26"/>
        <v>3.43</v>
      </c>
      <c r="O112" s="129">
        <f t="shared" si="26"/>
        <v>3.43</v>
      </c>
      <c r="P112" s="129">
        <f t="shared" si="26"/>
        <v>3.43</v>
      </c>
      <c r="Q112" s="129">
        <f t="shared" si="26"/>
        <v>3.43</v>
      </c>
      <c r="R112" s="129">
        <f t="shared" si="26"/>
        <v>3.43</v>
      </c>
      <c r="S112" s="129">
        <f t="shared" si="27"/>
        <v>3.43</v>
      </c>
      <c r="T112" s="129">
        <f t="shared" si="27"/>
        <v>3.43</v>
      </c>
      <c r="U112" s="129">
        <f t="shared" si="27"/>
        <v>3.43</v>
      </c>
      <c r="V112" s="129">
        <f t="shared" si="27"/>
        <v>3.43</v>
      </c>
      <c r="W112" s="129">
        <f t="shared" si="27"/>
        <v>3.43</v>
      </c>
      <c r="X112" s="129">
        <f t="shared" si="27"/>
        <v>3.43</v>
      </c>
      <c r="Y112" s="129">
        <f t="shared" si="27"/>
        <v>3.43</v>
      </c>
      <c r="Z112" s="129">
        <f t="shared" si="27"/>
        <v>3.43</v>
      </c>
      <c r="AA112" s="129">
        <f t="shared" si="27"/>
        <v>3.43</v>
      </c>
      <c r="AB112" s="129">
        <f t="shared" si="27"/>
        <v>3.43</v>
      </c>
      <c r="AC112" s="129">
        <f t="shared" si="27"/>
        <v>3.43</v>
      </c>
      <c r="AD112" s="129">
        <f t="shared" si="27"/>
        <v>3.43</v>
      </c>
      <c r="AE112" s="129">
        <f t="shared" si="27"/>
        <v>3.43</v>
      </c>
      <c r="AF112" s="129">
        <f t="shared" si="27"/>
        <v>3.43</v>
      </c>
      <c r="AG112" s="171">
        <v>7.6</v>
      </c>
      <c r="AH112" s="51"/>
      <c r="AI112" s="52"/>
      <c r="AK112" s="53"/>
    </row>
    <row r="113" spans="1:37" x14ac:dyDescent="0.25">
      <c r="A113" s="118" t="s">
        <v>116</v>
      </c>
      <c r="B113" s="128">
        <v>2.96</v>
      </c>
      <c r="C113" s="129">
        <f t="shared" si="26"/>
        <v>2.96</v>
      </c>
      <c r="D113" s="129">
        <f t="shared" si="26"/>
        <v>2.96</v>
      </c>
      <c r="E113" s="129">
        <f t="shared" si="26"/>
        <v>2.96</v>
      </c>
      <c r="F113" s="129">
        <f t="shared" si="26"/>
        <v>2.96</v>
      </c>
      <c r="G113" s="129">
        <f t="shared" si="26"/>
        <v>2.96</v>
      </c>
      <c r="H113" s="129">
        <f t="shared" si="26"/>
        <v>2.96</v>
      </c>
      <c r="I113" s="129">
        <f t="shared" si="26"/>
        <v>2.96</v>
      </c>
      <c r="J113" s="129">
        <f t="shared" si="26"/>
        <v>2.96</v>
      </c>
      <c r="K113" s="129">
        <f t="shared" si="26"/>
        <v>2.96</v>
      </c>
      <c r="L113" s="129">
        <f t="shared" si="26"/>
        <v>2.96</v>
      </c>
      <c r="M113" s="129">
        <f t="shared" si="26"/>
        <v>2.96</v>
      </c>
      <c r="N113" s="129">
        <f t="shared" si="26"/>
        <v>2.96</v>
      </c>
      <c r="O113" s="129">
        <f t="shared" si="26"/>
        <v>2.96</v>
      </c>
      <c r="P113" s="129">
        <f t="shared" si="26"/>
        <v>2.96</v>
      </c>
      <c r="Q113" s="129">
        <f t="shared" si="26"/>
        <v>2.96</v>
      </c>
      <c r="R113" s="129">
        <f t="shared" si="26"/>
        <v>2.96</v>
      </c>
      <c r="S113" s="129">
        <f t="shared" si="27"/>
        <v>2.96</v>
      </c>
      <c r="T113" s="129">
        <f t="shared" si="27"/>
        <v>2.96</v>
      </c>
      <c r="U113" s="129">
        <f t="shared" si="27"/>
        <v>2.96</v>
      </c>
      <c r="V113" s="129">
        <f t="shared" si="27"/>
        <v>2.96</v>
      </c>
      <c r="W113" s="129">
        <f t="shared" si="27"/>
        <v>2.96</v>
      </c>
      <c r="X113" s="129">
        <f t="shared" si="27"/>
        <v>2.96</v>
      </c>
      <c r="Y113" s="129">
        <f t="shared" si="27"/>
        <v>2.96</v>
      </c>
      <c r="Z113" s="129">
        <f t="shared" si="27"/>
        <v>2.96</v>
      </c>
      <c r="AA113" s="129">
        <f t="shared" si="27"/>
        <v>2.96</v>
      </c>
      <c r="AB113" s="129">
        <f t="shared" si="27"/>
        <v>2.96</v>
      </c>
      <c r="AC113" s="129">
        <f t="shared" si="27"/>
        <v>2.96</v>
      </c>
      <c r="AD113" s="129">
        <f t="shared" si="27"/>
        <v>2.96</v>
      </c>
      <c r="AE113" s="129">
        <f t="shared" si="27"/>
        <v>2.96</v>
      </c>
      <c r="AF113" s="129">
        <f t="shared" si="27"/>
        <v>2.96</v>
      </c>
      <c r="AG113" s="171">
        <v>7.5</v>
      </c>
      <c r="AH113" s="51"/>
      <c r="AI113" s="52"/>
      <c r="AK113" s="53"/>
    </row>
    <row r="114" spans="1:37" x14ac:dyDescent="0.25">
      <c r="A114" s="118" t="s">
        <v>117</v>
      </c>
      <c r="B114" s="128">
        <v>8</v>
      </c>
      <c r="C114" s="129">
        <f t="shared" si="26"/>
        <v>8</v>
      </c>
      <c r="D114" s="129">
        <f t="shared" si="26"/>
        <v>8</v>
      </c>
      <c r="E114" s="129">
        <f t="shared" si="26"/>
        <v>8</v>
      </c>
      <c r="F114" s="129">
        <f t="shared" si="26"/>
        <v>8</v>
      </c>
      <c r="G114" s="129">
        <f t="shared" si="26"/>
        <v>8</v>
      </c>
      <c r="H114" s="129">
        <f t="shared" si="26"/>
        <v>8</v>
      </c>
      <c r="I114" s="129">
        <f t="shared" si="26"/>
        <v>8</v>
      </c>
      <c r="J114" s="129">
        <f t="shared" si="26"/>
        <v>8</v>
      </c>
      <c r="K114" s="129">
        <f t="shared" si="26"/>
        <v>8</v>
      </c>
      <c r="L114" s="129">
        <f t="shared" si="26"/>
        <v>8</v>
      </c>
      <c r="M114" s="129">
        <f t="shared" si="26"/>
        <v>8</v>
      </c>
      <c r="N114" s="129">
        <f t="shared" si="26"/>
        <v>8</v>
      </c>
      <c r="O114" s="129">
        <f t="shared" si="26"/>
        <v>8</v>
      </c>
      <c r="P114" s="129">
        <f t="shared" si="26"/>
        <v>8</v>
      </c>
      <c r="Q114" s="129">
        <f t="shared" si="26"/>
        <v>8</v>
      </c>
      <c r="R114" s="129">
        <f t="shared" si="26"/>
        <v>8</v>
      </c>
      <c r="S114" s="129">
        <f t="shared" si="27"/>
        <v>8</v>
      </c>
      <c r="T114" s="129">
        <f t="shared" si="27"/>
        <v>8</v>
      </c>
      <c r="U114" s="129">
        <f t="shared" si="27"/>
        <v>8</v>
      </c>
      <c r="V114" s="129">
        <f t="shared" si="27"/>
        <v>8</v>
      </c>
      <c r="W114" s="129">
        <f t="shared" si="27"/>
        <v>8</v>
      </c>
      <c r="X114" s="129">
        <f t="shared" si="27"/>
        <v>8</v>
      </c>
      <c r="Y114" s="129">
        <f t="shared" si="27"/>
        <v>8</v>
      </c>
      <c r="Z114" s="129">
        <f t="shared" si="27"/>
        <v>8</v>
      </c>
      <c r="AA114" s="129">
        <f t="shared" si="27"/>
        <v>8</v>
      </c>
      <c r="AB114" s="129">
        <f t="shared" si="27"/>
        <v>8</v>
      </c>
      <c r="AC114" s="129">
        <f t="shared" si="27"/>
        <v>8</v>
      </c>
      <c r="AD114" s="129">
        <f t="shared" si="27"/>
        <v>8</v>
      </c>
      <c r="AE114" s="129">
        <f t="shared" si="27"/>
        <v>8</v>
      </c>
      <c r="AF114" s="129">
        <f t="shared" si="27"/>
        <v>8</v>
      </c>
      <c r="AG114" s="171">
        <v>7.5</v>
      </c>
      <c r="AH114" s="51"/>
      <c r="AI114" s="52"/>
      <c r="AK114" s="53"/>
    </row>
    <row r="115" spans="1:37" x14ac:dyDescent="0.25">
      <c r="A115" s="118" t="s">
        <v>118</v>
      </c>
      <c r="B115" s="128">
        <v>7</v>
      </c>
      <c r="C115" s="129">
        <f>B115</f>
        <v>7</v>
      </c>
      <c r="D115" s="129">
        <f t="shared" si="26"/>
        <v>7</v>
      </c>
      <c r="E115" s="129">
        <f t="shared" si="26"/>
        <v>7</v>
      </c>
      <c r="F115" s="129">
        <f t="shared" si="26"/>
        <v>7</v>
      </c>
      <c r="G115" s="129">
        <f t="shared" si="26"/>
        <v>7</v>
      </c>
      <c r="H115" s="129">
        <f t="shared" si="26"/>
        <v>7</v>
      </c>
      <c r="I115" s="129">
        <f t="shared" si="26"/>
        <v>7</v>
      </c>
      <c r="J115" s="129">
        <f t="shared" si="26"/>
        <v>7</v>
      </c>
      <c r="K115" s="129">
        <f t="shared" si="26"/>
        <v>7</v>
      </c>
      <c r="L115" s="129">
        <f t="shared" si="26"/>
        <v>7</v>
      </c>
      <c r="M115" s="129">
        <f t="shared" si="26"/>
        <v>7</v>
      </c>
      <c r="N115" s="129">
        <f t="shared" si="26"/>
        <v>7</v>
      </c>
      <c r="O115" s="129">
        <f t="shared" si="26"/>
        <v>7</v>
      </c>
      <c r="P115" s="129">
        <f t="shared" si="26"/>
        <v>7</v>
      </c>
      <c r="Q115" s="129">
        <f t="shared" si="26"/>
        <v>7</v>
      </c>
      <c r="R115" s="129">
        <f t="shared" si="26"/>
        <v>7</v>
      </c>
      <c r="S115" s="129">
        <f t="shared" si="27"/>
        <v>7</v>
      </c>
      <c r="T115" s="129">
        <f t="shared" si="27"/>
        <v>7</v>
      </c>
      <c r="U115" s="129">
        <f t="shared" si="27"/>
        <v>7</v>
      </c>
      <c r="V115" s="129">
        <f t="shared" si="27"/>
        <v>7</v>
      </c>
      <c r="W115" s="129">
        <f t="shared" si="27"/>
        <v>7</v>
      </c>
      <c r="X115" s="129">
        <f t="shared" si="27"/>
        <v>7</v>
      </c>
      <c r="Y115" s="129">
        <f t="shared" si="27"/>
        <v>7</v>
      </c>
      <c r="Z115" s="129">
        <f t="shared" si="27"/>
        <v>7</v>
      </c>
      <c r="AA115" s="129">
        <f t="shared" si="27"/>
        <v>7</v>
      </c>
      <c r="AB115" s="129">
        <f t="shared" si="27"/>
        <v>7</v>
      </c>
      <c r="AC115" s="129">
        <f t="shared" si="27"/>
        <v>7</v>
      </c>
      <c r="AD115" s="129">
        <f t="shared" si="27"/>
        <v>7</v>
      </c>
      <c r="AE115" s="129">
        <f t="shared" si="27"/>
        <v>7</v>
      </c>
      <c r="AF115" s="129">
        <f t="shared" si="27"/>
        <v>7</v>
      </c>
      <c r="AG115" s="171">
        <v>7</v>
      </c>
      <c r="AH115" s="51"/>
      <c r="AI115" s="52"/>
      <c r="AK115" s="53"/>
    </row>
    <row r="116" spans="1:37" x14ac:dyDescent="0.25">
      <c r="A116" s="118" t="s">
        <v>119</v>
      </c>
      <c r="B116" s="128">
        <v>3.47</v>
      </c>
      <c r="C116" s="129">
        <f t="shared" ref="C116:R125" si="28">B116</f>
        <v>3.47</v>
      </c>
      <c r="D116" s="129">
        <f t="shared" si="28"/>
        <v>3.47</v>
      </c>
      <c r="E116" s="129">
        <f t="shared" si="28"/>
        <v>3.47</v>
      </c>
      <c r="F116" s="129">
        <f t="shared" si="28"/>
        <v>3.47</v>
      </c>
      <c r="G116" s="129">
        <f t="shared" si="28"/>
        <v>3.47</v>
      </c>
      <c r="H116" s="129">
        <f t="shared" si="28"/>
        <v>3.47</v>
      </c>
      <c r="I116" s="129">
        <f t="shared" si="28"/>
        <v>3.47</v>
      </c>
      <c r="J116" s="129">
        <f t="shared" si="28"/>
        <v>3.47</v>
      </c>
      <c r="K116" s="129">
        <f t="shared" si="28"/>
        <v>3.47</v>
      </c>
      <c r="L116" s="129">
        <f t="shared" si="28"/>
        <v>3.47</v>
      </c>
      <c r="M116" s="129">
        <f t="shared" si="28"/>
        <v>3.47</v>
      </c>
      <c r="N116" s="129">
        <f t="shared" si="28"/>
        <v>3.47</v>
      </c>
      <c r="O116" s="129">
        <f t="shared" si="28"/>
        <v>3.47</v>
      </c>
      <c r="P116" s="129">
        <f t="shared" si="28"/>
        <v>3.47</v>
      </c>
      <c r="Q116" s="129">
        <f t="shared" si="28"/>
        <v>3.47</v>
      </c>
      <c r="R116" s="129">
        <f t="shared" si="28"/>
        <v>3.47</v>
      </c>
      <c r="S116" s="129">
        <f t="shared" si="27"/>
        <v>3.47</v>
      </c>
      <c r="T116" s="129">
        <f t="shared" si="27"/>
        <v>3.47</v>
      </c>
      <c r="U116" s="129">
        <f t="shared" si="27"/>
        <v>3.47</v>
      </c>
      <c r="V116" s="129">
        <f t="shared" si="27"/>
        <v>3.47</v>
      </c>
      <c r="W116" s="129">
        <f t="shared" si="27"/>
        <v>3.47</v>
      </c>
      <c r="X116" s="129">
        <f t="shared" si="27"/>
        <v>3.47</v>
      </c>
      <c r="Y116" s="129">
        <f t="shared" si="27"/>
        <v>3.47</v>
      </c>
      <c r="Z116" s="129">
        <f t="shared" si="27"/>
        <v>3.47</v>
      </c>
      <c r="AA116" s="129">
        <f t="shared" si="27"/>
        <v>3.47</v>
      </c>
      <c r="AB116" s="129">
        <f t="shared" si="27"/>
        <v>3.47</v>
      </c>
      <c r="AC116" s="129">
        <f t="shared" si="27"/>
        <v>3.47</v>
      </c>
      <c r="AD116" s="129">
        <f t="shared" si="27"/>
        <v>3.47</v>
      </c>
      <c r="AE116" s="129">
        <f t="shared" si="27"/>
        <v>3.47</v>
      </c>
      <c r="AF116" s="129">
        <f t="shared" si="27"/>
        <v>3.47</v>
      </c>
      <c r="AG116" s="171">
        <v>7</v>
      </c>
      <c r="AH116" s="51"/>
      <c r="AI116" s="52"/>
      <c r="AK116" s="53"/>
    </row>
    <row r="117" spans="1:37" x14ac:dyDescent="0.25">
      <c r="A117" s="118" t="s">
        <v>120</v>
      </c>
      <c r="B117" s="128">
        <v>2.1</v>
      </c>
      <c r="C117" s="129">
        <f t="shared" si="28"/>
        <v>2.1</v>
      </c>
      <c r="D117" s="129">
        <f t="shared" si="28"/>
        <v>2.1</v>
      </c>
      <c r="E117" s="129">
        <f t="shared" si="28"/>
        <v>2.1</v>
      </c>
      <c r="F117" s="129">
        <f t="shared" si="28"/>
        <v>2.1</v>
      </c>
      <c r="G117" s="129">
        <f t="shared" si="28"/>
        <v>2.1</v>
      </c>
      <c r="H117" s="129">
        <f t="shared" si="28"/>
        <v>2.1</v>
      </c>
      <c r="I117" s="129">
        <f t="shared" si="28"/>
        <v>2.1</v>
      </c>
      <c r="J117" s="129">
        <f t="shared" si="28"/>
        <v>2.1</v>
      </c>
      <c r="K117" s="129">
        <f t="shared" si="28"/>
        <v>2.1</v>
      </c>
      <c r="L117" s="129">
        <f t="shared" si="28"/>
        <v>2.1</v>
      </c>
      <c r="M117" s="129">
        <f t="shared" si="28"/>
        <v>2.1</v>
      </c>
      <c r="N117" s="129">
        <f t="shared" si="28"/>
        <v>2.1</v>
      </c>
      <c r="O117" s="129">
        <f t="shared" si="28"/>
        <v>2.1</v>
      </c>
      <c r="P117" s="129">
        <f t="shared" si="28"/>
        <v>2.1</v>
      </c>
      <c r="Q117" s="129">
        <f t="shared" si="28"/>
        <v>2.1</v>
      </c>
      <c r="R117" s="129">
        <f t="shared" si="28"/>
        <v>2.1</v>
      </c>
      <c r="S117" s="129">
        <f t="shared" si="27"/>
        <v>2.1</v>
      </c>
      <c r="T117" s="129">
        <f t="shared" si="27"/>
        <v>2.1</v>
      </c>
      <c r="U117" s="129">
        <f t="shared" si="27"/>
        <v>2.1</v>
      </c>
      <c r="V117" s="129">
        <f t="shared" si="27"/>
        <v>2.1</v>
      </c>
      <c r="W117" s="129">
        <f t="shared" si="27"/>
        <v>2.1</v>
      </c>
      <c r="X117" s="129">
        <f t="shared" si="27"/>
        <v>2.1</v>
      </c>
      <c r="Y117" s="129">
        <f t="shared" si="27"/>
        <v>2.1</v>
      </c>
      <c r="Z117" s="129">
        <f t="shared" si="27"/>
        <v>2.1</v>
      </c>
      <c r="AA117" s="129">
        <f t="shared" si="27"/>
        <v>2.1</v>
      </c>
      <c r="AB117" s="129">
        <f t="shared" si="27"/>
        <v>2.1</v>
      </c>
      <c r="AC117" s="129">
        <f t="shared" si="27"/>
        <v>2.1</v>
      </c>
      <c r="AD117" s="129">
        <f t="shared" si="27"/>
        <v>2.1</v>
      </c>
      <c r="AE117" s="129">
        <f t="shared" si="27"/>
        <v>2.1</v>
      </c>
      <c r="AF117" s="129">
        <f t="shared" si="27"/>
        <v>2.1</v>
      </c>
      <c r="AG117" s="171">
        <v>7</v>
      </c>
      <c r="AH117" s="51"/>
      <c r="AI117" s="52"/>
      <c r="AK117" s="53"/>
    </row>
    <row r="118" spans="1:37" x14ac:dyDescent="0.25">
      <c r="A118" s="118" t="s">
        <v>121</v>
      </c>
      <c r="B118" s="128">
        <v>9.3000000000000007</v>
      </c>
      <c r="C118" s="129">
        <f t="shared" si="28"/>
        <v>9.3000000000000007</v>
      </c>
      <c r="D118" s="129">
        <f t="shared" si="28"/>
        <v>9.3000000000000007</v>
      </c>
      <c r="E118" s="129">
        <f t="shared" si="28"/>
        <v>9.3000000000000007</v>
      </c>
      <c r="F118" s="129">
        <f t="shared" si="28"/>
        <v>9.3000000000000007</v>
      </c>
      <c r="G118" s="129">
        <f t="shared" si="28"/>
        <v>9.3000000000000007</v>
      </c>
      <c r="H118" s="129">
        <f t="shared" si="28"/>
        <v>9.3000000000000007</v>
      </c>
      <c r="I118" s="129">
        <f t="shared" si="28"/>
        <v>9.3000000000000007</v>
      </c>
      <c r="J118" s="129">
        <f t="shared" si="28"/>
        <v>9.3000000000000007</v>
      </c>
      <c r="K118" s="129">
        <f t="shared" si="28"/>
        <v>9.3000000000000007</v>
      </c>
      <c r="L118" s="129">
        <f t="shared" si="28"/>
        <v>9.3000000000000007</v>
      </c>
      <c r="M118" s="129">
        <f t="shared" si="28"/>
        <v>9.3000000000000007</v>
      </c>
      <c r="N118" s="129">
        <f t="shared" si="28"/>
        <v>9.3000000000000007</v>
      </c>
      <c r="O118" s="129">
        <f t="shared" si="28"/>
        <v>9.3000000000000007</v>
      </c>
      <c r="P118" s="129">
        <f t="shared" si="28"/>
        <v>9.3000000000000007</v>
      </c>
      <c r="Q118" s="129">
        <f t="shared" si="28"/>
        <v>9.3000000000000007</v>
      </c>
      <c r="R118" s="129">
        <f t="shared" si="28"/>
        <v>9.3000000000000007</v>
      </c>
      <c r="S118" s="129">
        <f t="shared" si="27"/>
        <v>9.3000000000000007</v>
      </c>
      <c r="T118" s="129">
        <f t="shared" si="27"/>
        <v>9.3000000000000007</v>
      </c>
      <c r="U118" s="129">
        <f t="shared" si="27"/>
        <v>9.3000000000000007</v>
      </c>
      <c r="V118" s="129">
        <f t="shared" si="27"/>
        <v>9.3000000000000007</v>
      </c>
      <c r="W118" s="129">
        <f t="shared" si="27"/>
        <v>9.3000000000000007</v>
      </c>
      <c r="X118" s="129">
        <f t="shared" si="27"/>
        <v>9.3000000000000007</v>
      </c>
      <c r="Y118" s="129">
        <f t="shared" si="27"/>
        <v>9.3000000000000007</v>
      </c>
      <c r="Z118" s="129">
        <f t="shared" si="27"/>
        <v>9.3000000000000007</v>
      </c>
      <c r="AA118" s="129">
        <f t="shared" si="27"/>
        <v>9.3000000000000007</v>
      </c>
      <c r="AB118" s="129">
        <f t="shared" si="27"/>
        <v>9.3000000000000007</v>
      </c>
      <c r="AC118" s="129">
        <f t="shared" si="27"/>
        <v>9.3000000000000007</v>
      </c>
      <c r="AD118" s="129">
        <f t="shared" si="27"/>
        <v>9.3000000000000007</v>
      </c>
      <c r="AE118" s="129">
        <f t="shared" si="27"/>
        <v>9.3000000000000007</v>
      </c>
      <c r="AF118" s="129">
        <f t="shared" si="27"/>
        <v>9.3000000000000007</v>
      </c>
      <c r="AG118" s="171">
        <v>7</v>
      </c>
      <c r="AH118" s="51"/>
      <c r="AI118" s="52"/>
      <c r="AK118" s="53"/>
    </row>
    <row r="119" spans="1:37" x14ac:dyDescent="0.25">
      <c r="A119" s="118" t="s">
        <v>122</v>
      </c>
      <c r="B119" s="128">
        <v>0</v>
      </c>
      <c r="C119" s="129">
        <f t="shared" si="28"/>
        <v>0</v>
      </c>
      <c r="D119" s="129">
        <f t="shared" si="28"/>
        <v>0</v>
      </c>
      <c r="E119" s="129">
        <f t="shared" si="28"/>
        <v>0</v>
      </c>
      <c r="F119" s="129">
        <f t="shared" si="28"/>
        <v>0</v>
      </c>
      <c r="G119" s="129">
        <f t="shared" si="28"/>
        <v>0</v>
      </c>
      <c r="H119" s="129">
        <f t="shared" si="28"/>
        <v>0</v>
      </c>
      <c r="I119" s="129">
        <f t="shared" si="28"/>
        <v>0</v>
      </c>
      <c r="J119" s="129">
        <f t="shared" si="28"/>
        <v>0</v>
      </c>
      <c r="K119" s="129">
        <f t="shared" si="28"/>
        <v>0</v>
      </c>
      <c r="L119" s="129">
        <f t="shared" si="28"/>
        <v>0</v>
      </c>
      <c r="M119" s="129">
        <f t="shared" si="28"/>
        <v>0</v>
      </c>
      <c r="N119" s="129">
        <f t="shared" si="28"/>
        <v>0</v>
      </c>
      <c r="O119" s="129">
        <f t="shared" si="28"/>
        <v>0</v>
      </c>
      <c r="P119" s="129">
        <f t="shared" si="28"/>
        <v>0</v>
      </c>
      <c r="Q119" s="129">
        <f t="shared" si="28"/>
        <v>0</v>
      </c>
      <c r="R119" s="129">
        <f t="shared" si="28"/>
        <v>0</v>
      </c>
      <c r="S119" s="129">
        <f t="shared" si="27"/>
        <v>0</v>
      </c>
      <c r="T119" s="129">
        <f t="shared" si="27"/>
        <v>0</v>
      </c>
      <c r="U119" s="129">
        <f t="shared" si="27"/>
        <v>0</v>
      </c>
      <c r="V119" s="129">
        <f t="shared" si="27"/>
        <v>0</v>
      </c>
      <c r="W119" s="129">
        <f t="shared" si="27"/>
        <v>0</v>
      </c>
      <c r="X119" s="129">
        <f t="shared" si="27"/>
        <v>0</v>
      </c>
      <c r="Y119" s="129">
        <f t="shared" si="27"/>
        <v>0</v>
      </c>
      <c r="Z119" s="129">
        <f t="shared" si="27"/>
        <v>0</v>
      </c>
      <c r="AA119" s="129">
        <f t="shared" si="27"/>
        <v>0</v>
      </c>
      <c r="AB119" s="129">
        <f t="shared" si="27"/>
        <v>0</v>
      </c>
      <c r="AC119" s="129">
        <f t="shared" si="27"/>
        <v>0</v>
      </c>
      <c r="AD119" s="129">
        <f t="shared" si="27"/>
        <v>0</v>
      </c>
      <c r="AE119" s="129">
        <f t="shared" si="27"/>
        <v>0</v>
      </c>
      <c r="AF119" s="129">
        <f t="shared" si="27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123</v>
      </c>
      <c r="B120" s="128">
        <v>0</v>
      </c>
      <c r="C120" s="129">
        <f t="shared" si="28"/>
        <v>0</v>
      </c>
      <c r="D120" s="129">
        <f t="shared" si="28"/>
        <v>0</v>
      </c>
      <c r="E120" s="129">
        <f t="shared" si="28"/>
        <v>0</v>
      </c>
      <c r="F120" s="129">
        <f t="shared" si="28"/>
        <v>0</v>
      </c>
      <c r="G120" s="129">
        <f t="shared" si="28"/>
        <v>0</v>
      </c>
      <c r="H120" s="129">
        <f t="shared" si="28"/>
        <v>0</v>
      </c>
      <c r="I120" s="129">
        <f t="shared" si="28"/>
        <v>0</v>
      </c>
      <c r="J120" s="129">
        <f t="shared" si="28"/>
        <v>0</v>
      </c>
      <c r="K120" s="129">
        <f t="shared" si="28"/>
        <v>0</v>
      </c>
      <c r="L120" s="129">
        <f t="shared" si="28"/>
        <v>0</v>
      </c>
      <c r="M120" s="129">
        <f t="shared" si="28"/>
        <v>0</v>
      </c>
      <c r="N120" s="129">
        <f t="shared" si="28"/>
        <v>0</v>
      </c>
      <c r="O120" s="129">
        <f t="shared" si="28"/>
        <v>0</v>
      </c>
      <c r="P120" s="129">
        <f t="shared" si="28"/>
        <v>0</v>
      </c>
      <c r="Q120" s="129">
        <f t="shared" si="28"/>
        <v>0</v>
      </c>
      <c r="R120" s="129">
        <f t="shared" si="28"/>
        <v>0</v>
      </c>
      <c r="S120" s="129">
        <f t="shared" si="27"/>
        <v>0</v>
      </c>
      <c r="T120" s="129">
        <f t="shared" si="27"/>
        <v>0</v>
      </c>
      <c r="U120" s="129">
        <f t="shared" si="27"/>
        <v>0</v>
      </c>
      <c r="V120" s="129">
        <f t="shared" si="27"/>
        <v>0</v>
      </c>
      <c r="W120" s="129">
        <f t="shared" si="27"/>
        <v>0</v>
      </c>
      <c r="X120" s="129">
        <f t="shared" si="27"/>
        <v>0</v>
      </c>
      <c r="Y120" s="129">
        <f t="shared" si="27"/>
        <v>0</v>
      </c>
      <c r="Z120" s="129">
        <f t="shared" si="27"/>
        <v>0</v>
      </c>
      <c r="AA120" s="129">
        <f t="shared" si="27"/>
        <v>0</v>
      </c>
      <c r="AB120" s="129">
        <f t="shared" si="27"/>
        <v>0</v>
      </c>
      <c r="AC120" s="129">
        <f t="shared" si="27"/>
        <v>0</v>
      </c>
      <c r="AD120" s="129">
        <f t="shared" si="27"/>
        <v>0</v>
      </c>
      <c r="AE120" s="129">
        <f t="shared" si="27"/>
        <v>0</v>
      </c>
      <c r="AF120" s="129">
        <f t="shared" si="27"/>
        <v>0</v>
      </c>
      <c r="AG120" s="171">
        <v>6.6</v>
      </c>
      <c r="AH120" s="51"/>
      <c r="AI120" s="52"/>
      <c r="AK120" s="53"/>
    </row>
    <row r="121" spans="1:37" x14ac:dyDescent="0.25">
      <c r="A121" s="118" t="s">
        <v>124</v>
      </c>
      <c r="B121" s="128">
        <v>5</v>
      </c>
      <c r="C121" s="129">
        <f t="shared" si="28"/>
        <v>5</v>
      </c>
      <c r="D121" s="129">
        <f t="shared" si="28"/>
        <v>5</v>
      </c>
      <c r="E121" s="129">
        <f t="shared" si="28"/>
        <v>5</v>
      </c>
      <c r="F121" s="129">
        <f t="shared" si="28"/>
        <v>5</v>
      </c>
      <c r="G121" s="129">
        <f t="shared" si="28"/>
        <v>5</v>
      </c>
      <c r="H121" s="129">
        <f t="shared" si="28"/>
        <v>5</v>
      </c>
      <c r="I121" s="129">
        <f t="shared" si="28"/>
        <v>5</v>
      </c>
      <c r="J121" s="129">
        <f t="shared" si="28"/>
        <v>5</v>
      </c>
      <c r="K121" s="129">
        <f t="shared" si="28"/>
        <v>5</v>
      </c>
      <c r="L121" s="129">
        <f t="shared" si="28"/>
        <v>5</v>
      </c>
      <c r="M121" s="129">
        <f t="shared" si="28"/>
        <v>5</v>
      </c>
      <c r="N121" s="129">
        <f t="shared" si="28"/>
        <v>5</v>
      </c>
      <c r="O121" s="129">
        <f t="shared" si="28"/>
        <v>5</v>
      </c>
      <c r="P121" s="129">
        <f t="shared" si="28"/>
        <v>5</v>
      </c>
      <c r="Q121" s="129">
        <f t="shared" si="28"/>
        <v>5</v>
      </c>
      <c r="R121" s="129">
        <f t="shared" si="28"/>
        <v>5</v>
      </c>
      <c r="S121" s="129">
        <f t="shared" si="27"/>
        <v>5</v>
      </c>
      <c r="T121" s="129">
        <f t="shared" si="27"/>
        <v>5</v>
      </c>
      <c r="U121" s="129">
        <f t="shared" si="27"/>
        <v>5</v>
      </c>
      <c r="V121" s="129">
        <f t="shared" si="27"/>
        <v>5</v>
      </c>
      <c r="W121" s="129">
        <f t="shared" si="27"/>
        <v>5</v>
      </c>
      <c r="X121" s="129">
        <f t="shared" si="27"/>
        <v>5</v>
      </c>
      <c r="Y121" s="129">
        <f t="shared" si="27"/>
        <v>5</v>
      </c>
      <c r="Z121" s="129">
        <f t="shared" si="27"/>
        <v>5</v>
      </c>
      <c r="AA121" s="129">
        <f t="shared" si="27"/>
        <v>5</v>
      </c>
      <c r="AB121" s="129">
        <f t="shared" si="27"/>
        <v>5</v>
      </c>
      <c r="AC121" s="129">
        <f t="shared" si="27"/>
        <v>5</v>
      </c>
      <c r="AD121" s="129">
        <f t="shared" si="27"/>
        <v>5</v>
      </c>
      <c r="AE121" s="129">
        <f t="shared" si="27"/>
        <v>5</v>
      </c>
      <c r="AF121" s="129">
        <f t="shared" si="27"/>
        <v>5</v>
      </c>
      <c r="AG121" s="171">
        <v>6.4</v>
      </c>
      <c r="AH121" s="51"/>
      <c r="AI121" s="52"/>
      <c r="AK121" s="53"/>
    </row>
    <row r="122" spans="1:37" x14ac:dyDescent="0.25">
      <c r="A122" s="118" t="s">
        <v>125</v>
      </c>
      <c r="B122" s="128">
        <v>1</v>
      </c>
      <c r="C122" s="129">
        <f t="shared" si="28"/>
        <v>1</v>
      </c>
      <c r="D122" s="129">
        <f t="shared" si="28"/>
        <v>1</v>
      </c>
      <c r="E122" s="129">
        <f t="shared" si="28"/>
        <v>1</v>
      </c>
      <c r="F122" s="129">
        <f t="shared" si="28"/>
        <v>1</v>
      </c>
      <c r="G122" s="129">
        <f t="shared" si="28"/>
        <v>1</v>
      </c>
      <c r="H122" s="129">
        <f t="shared" si="28"/>
        <v>1</v>
      </c>
      <c r="I122" s="129">
        <f t="shared" si="28"/>
        <v>1</v>
      </c>
      <c r="J122" s="129">
        <f t="shared" si="28"/>
        <v>1</v>
      </c>
      <c r="K122" s="129">
        <f t="shared" si="28"/>
        <v>1</v>
      </c>
      <c r="L122" s="129">
        <f t="shared" si="28"/>
        <v>1</v>
      </c>
      <c r="M122" s="129">
        <f t="shared" si="28"/>
        <v>1</v>
      </c>
      <c r="N122" s="129">
        <f t="shared" si="28"/>
        <v>1</v>
      </c>
      <c r="O122" s="129">
        <f t="shared" si="28"/>
        <v>1</v>
      </c>
      <c r="P122" s="129">
        <f t="shared" si="28"/>
        <v>1</v>
      </c>
      <c r="Q122" s="129">
        <f t="shared" si="28"/>
        <v>1</v>
      </c>
      <c r="R122" s="129">
        <f t="shared" si="28"/>
        <v>1</v>
      </c>
      <c r="S122" s="129">
        <f t="shared" si="27"/>
        <v>1</v>
      </c>
      <c r="T122" s="129">
        <f t="shared" si="27"/>
        <v>1</v>
      </c>
      <c r="U122" s="129">
        <f t="shared" si="27"/>
        <v>1</v>
      </c>
      <c r="V122" s="129">
        <f t="shared" si="27"/>
        <v>1</v>
      </c>
      <c r="W122" s="129">
        <f t="shared" si="27"/>
        <v>1</v>
      </c>
      <c r="X122" s="129">
        <f t="shared" si="27"/>
        <v>1</v>
      </c>
      <c r="Y122" s="129">
        <f t="shared" si="27"/>
        <v>1</v>
      </c>
      <c r="Z122" s="129">
        <f t="shared" si="27"/>
        <v>1</v>
      </c>
      <c r="AA122" s="129">
        <f t="shared" si="27"/>
        <v>1</v>
      </c>
      <c r="AB122" s="129">
        <f t="shared" si="27"/>
        <v>1</v>
      </c>
      <c r="AC122" s="129">
        <f t="shared" si="27"/>
        <v>1</v>
      </c>
      <c r="AD122" s="129">
        <f t="shared" si="27"/>
        <v>1</v>
      </c>
      <c r="AE122" s="129">
        <f t="shared" si="27"/>
        <v>1</v>
      </c>
      <c r="AF122" s="129">
        <f t="shared" si="27"/>
        <v>1</v>
      </c>
      <c r="AG122" s="171">
        <v>6</v>
      </c>
      <c r="AH122" s="51"/>
      <c r="AI122" s="52"/>
      <c r="AK122" s="53"/>
    </row>
    <row r="123" spans="1:37" x14ac:dyDescent="0.25">
      <c r="A123" s="118" t="s">
        <v>126</v>
      </c>
      <c r="B123" s="128">
        <v>1.58</v>
      </c>
      <c r="C123" s="129">
        <f t="shared" si="28"/>
        <v>1.58</v>
      </c>
      <c r="D123" s="129">
        <f t="shared" si="28"/>
        <v>1.58</v>
      </c>
      <c r="E123" s="129">
        <f t="shared" si="28"/>
        <v>1.58</v>
      </c>
      <c r="F123" s="129">
        <f t="shared" si="28"/>
        <v>1.58</v>
      </c>
      <c r="G123" s="129">
        <f t="shared" si="28"/>
        <v>1.58</v>
      </c>
      <c r="H123" s="129">
        <f t="shared" si="28"/>
        <v>1.58</v>
      </c>
      <c r="I123" s="129">
        <f t="shared" si="28"/>
        <v>1.58</v>
      </c>
      <c r="J123" s="129">
        <f t="shared" si="28"/>
        <v>1.58</v>
      </c>
      <c r="K123" s="129">
        <f t="shared" si="28"/>
        <v>1.58</v>
      </c>
      <c r="L123" s="129">
        <f t="shared" si="28"/>
        <v>1.58</v>
      </c>
      <c r="M123" s="129">
        <f t="shared" si="28"/>
        <v>1.58</v>
      </c>
      <c r="N123" s="129">
        <f t="shared" si="28"/>
        <v>1.58</v>
      </c>
      <c r="O123" s="129">
        <f t="shared" si="28"/>
        <v>1.58</v>
      </c>
      <c r="P123" s="129">
        <f t="shared" si="28"/>
        <v>1.58</v>
      </c>
      <c r="Q123" s="129">
        <f t="shared" si="28"/>
        <v>1.58</v>
      </c>
      <c r="R123" s="129">
        <f t="shared" si="28"/>
        <v>1.58</v>
      </c>
      <c r="S123" s="129">
        <f t="shared" si="27"/>
        <v>1.58</v>
      </c>
      <c r="T123" s="129">
        <f t="shared" si="27"/>
        <v>1.58</v>
      </c>
      <c r="U123" s="129">
        <f t="shared" si="27"/>
        <v>1.58</v>
      </c>
      <c r="V123" s="129">
        <f t="shared" si="27"/>
        <v>1.58</v>
      </c>
      <c r="W123" s="129">
        <f t="shared" si="27"/>
        <v>1.58</v>
      </c>
      <c r="X123" s="129">
        <f t="shared" si="27"/>
        <v>1.58</v>
      </c>
      <c r="Y123" s="129">
        <f t="shared" si="27"/>
        <v>1.58</v>
      </c>
      <c r="Z123" s="129">
        <f t="shared" si="27"/>
        <v>1.58</v>
      </c>
      <c r="AA123" s="129">
        <f t="shared" si="27"/>
        <v>1.58</v>
      </c>
      <c r="AB123" s="129">
        <f t="shared" si="27"/>
        <v>1.58</v>
      </c>
      <c r="AC123" s="129">
        <f t="shared" si="27"/>
        <v>1.58</v>
      </c>
      <c r="AD123" s="129">
        <f t="shared" si="27"/>
        <v>1.58</v>
      </c>
      <c r="AE123" s="129">
        <f t="shared" si="27"/>
        <v>1.58</v>
      </c>
      <c r="AF123" s="129">
        <f t="shared" si="27"/>
        <v>1.58</v>
      </c>
      <c r="AG123" s="171">
        <v>5.0999999999999996</v>
      </c>
      <c r="AH123" s="51"/>
      <c r="AI123" s="52"/>
      <c r="AK123" s="53"/>
    </row>
    <row r="124" spans="1:37" x14ac:dyDescent="0.25">
      <c r="A124" s="118" t="s">
        <v>127</v>
      </c>
      <c r="B124" s="128">
        <v>1.46</v>
      </c>
      <c r="C124" s="129">
        <f t="shared" si="28"/>
        <v>1.46</v>
      </c>
      <c r="D124" s="129">
        <f t="shared" si="28"/>
        <v>1.46</v>
      </c>
      <c r="E124" s="129">
        <f t="shared" si="28"/>
        <v>1.46</v>
      </c>
      <c r="F124" s="129">
        <f t="shared" si="28"/>
        <v>1.46</v>
      </c>
      <c r="G124" s="129">
        <f t="shared" si="28"/>
        <v>1.46</v>
      </c>
      <c r="H124" s="129">
        <f t="shared" si="28"/>
        <v>1.46</v>
      </c>
      <c r="I124" s="129">
        <f t="shared" si="28"/>
        <v>1.46</v>
      </c>
      <c r="J124" s="129">
        <f t="shared" si="28"/>
        <v>1.46</v>
      </c>
      <c r="K124" s="129">
        <f t="shared" si="28"/>
        <v>1.46</v>
      </c>
      <c r="L124" s="129">
        <f t="shared" si="28"/>
        <v>1.46</v>
      </c>
      <c r="M124" s="129">
        <f t="shared" si="28"/>
        <v>1.46</v>
      </c>
      <c r="N124" s="129">
        <f t="shared" si="28"/>
        <v>1.46</v>
      </c>
      <c r="O124" s="129">
        <f t="shared" si="28"/>
        <v>1.46</v>
      </c>
      <c r="P124" s="129">
        <f t="shared" si="28"/>
        <v>1.46</v>
      </c>
      <c r="Q124" s="129">
        <f t="shared" si="28"/>
        <v>1.46</v>
      </c>
      <c r="R124" s="129">
        <f t="shared" si="28"/>
        <v>1.46</v>
      </c>
      <c r="S124" s="129">
        <f t="shared" ref="S124:AF125" si="29">R124</f>
        <v>1.46</v>
      </c>
      <c r="T124" s="129">
        <f t="shared" si="29"/>
        <v>1.46</v>
      </c>
      <c r="U124" s="129">
        <f t="shared" si="29"/>
        <v>1.46</v>
      </c>
      <c r="V124" s="129">
        <f t="shared" si="29"/>
        <v>1.46</v>
      </c>
      <c r="W124" s="129">
        <f t="shared" si="29"/>
        <v>1.46</v>
      </c>
      <c r="X124" s="129">
        <f t="shared" si="29"/>
        <v>1.46</v>
      </c>
      <c r="Y124" s="129">
        <f t="shared" si="29"/>
        <v>1.46</v>
      </c>
      <c r="Z124" s="129">
        <f t="shared" si="29"/>
        <v>1.46</v>
      </c>
      <c r="AA124" s="129">
        <f t="shared" si="29"/>
        <v>1.46</v>
      </c>
      <c r="AB124" s="129">
        <f t="shared" si="29"/>
        <v>1.46</v>
      </c>
      <c r="AC124" s="129">
        <f t="shared" si="29"/>
        <v>1.46</v>
      </c>
      <c r="AD124" s="129">
        <f t="shared" si="29"/>
        <v>1.46</v>
      </c>
      <c r="AE124" s="129">
        <f t="shared" si="29"/>
        <v>1.46</v>
      </c>
      <c r="AF124" s="129">
        <f t="shared" si="29"/>
        <v>1.46</v>
      </c>
      <c r="AG124" s="171">
        <v>5</v>
      </c>
      <c r="AH124" s="51"/>
      <c r="AI124" s="52"/>
      <c r="AK124" s="53"/>
    </row>
    <row r="125" spans="1:37" x14ac:dyDescent="0.25">
      <c r="A125" s="116" t="s">
        <v>128</v>
      </c>
      <c r="B125" s="128">
        <v>1.48</v>
      </c>
      <c r="C125" s="129">
        <f t="shared" si="28"/>
        <v>1.48</v>
      </c>
      <c r="D125" s="129">
        <f t="shared" si="28"/>
        <v>1.48</v>
      </c>
      <c r="E125" s="129">
        <f t="shared" si="28"/>
        <v>1.48</v>
      </c>
      <c r="F125" s="129">
        <f t="shared" si="28"/>
        <v>1.48</v>
      </c>
      <c r="G125" s="129">
        <f t="shared" si="28"/>
        <v>1.48</v>
      </c>
      <c r="H125" s="129">
        <f t="shared" si="28"/>
        <v>1.48</v>
      </c>
      <c r="I125" s="129">
        <f t="shared" si="28"/>
        <v>1.48</v>
      </c>
      <c r="J125" s="129">
        <f t="shared" si="28"/>
        <v>1.48</v>
      </c>
      <c r="K125" s="129">
        <f t="shared" si="28"/>
        <v>1.48</v>
      </c>
      <c r="L125" s="129">
        <f t="shared" si="28"/>
        <v>1.48</v>
      </c>
      <c r="M125" s="129">
        <f t="shared" si="28"/>
        <v>1.48</v>
      </c>
      <c r="N125" s="129">
        <f t="shared" si="28"/>
        <v>1.48</v>
      </c>
      <c r="O125" s="129">
        <f t="shared" si="28"/>
        <v>1.48</v>
      </c>
      <c r="P125" s="129">
        <f t="shared" si="28"/>
        <v>1.48</v>
      </c>
      <c r="Q125" s="129">
        <f t="shared" si="28"/>
        <v>1.48</v>
      </c>
      <c r="R125" s="129">
        <f t="shared" si="28"/>
        <v>1.48</v>
      </c>
      <c r="S125" s="129">
        <f t="shared" si="29"/>
        <v>1.48</v>
      </c>
      <c r="T125" s="129">
        <f t="shared" si="29"/>
        <v>1.48</v>
      </c>
      <c r="U125" s="129">
        <f t="shared" si="29"/>
        <v>1.48</v>
      </c>
      <c r="V125" s="129">
        <f t="shared" si="29"/>
        <v>1.48</v>
      </c>
      <c r="W125" s="129">
        <f t="shared" si="29"/>
        <v>1.48</v>
      </c>
      <c r="X125" s="129">
        <f t="shared" si="29"/>
        <v>1.48</v>
      </c>
      <c r="Y125" s="129">
        <f t="shared" si="29"/>
        <v>1.48</v>
      </c>
      <c r="Z125" s="129">
        <f t="shared" si="29"/>
        <v>1.48</v>
      </c>
      <c r="AA125" s="129">
        <f t="shared" si="29"/>
        <v>1.48</v>
      </c>
      <c r="AB125" s="129">
        <f t="shared" si="29"/>
        <v>1.48</v>
      </c>
      <c r="AC125" s="129">
        <f t="shared" si="29"/>
        <v>1.48</v>
      </c>
      <c r="AD125" s="129">
        <f t="shared" si="29"/>
        <v>1.48</v>
      </c>
      <c r="AE125" s="129">
        <f t="shared" si="29"/>
        <v>1.48</v>
      </c>
      <c r="AF125" s="129">
        <f t="shared" si="29"/>
        <v>1.48</v>
      </c>
      <c r="AG125" s="170">
        <v>5</v>
      </c>
      <c r="AH125" s="51"/>
      <c r="AI125" s="52"/>
      <c r="AK125" s="53"/>
    </row>
    <row r="126" spans="1:37" x14ac:dyDescent="0.25">
      <c r="A126" s="118" t="s">
        <v>129</v>
      </c>
      <c r="B126" s="128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71">
        <v>5</v>
      </c>
      <c r="AH126" s="51"/>
      <c r="AI126" s="52"/>
      <c r="AK126" s="53"/>
    </row>
    <row r="127" spans="1:37" x14ac:dyDescent="0.25">
      <c r="A127" s="118" t="s">
        <v>130</v>
      </c>
      <c r="B127" s="128">
        <v>2.2000000000000002</v>
      </c>
      <c r="C127" s="129">
        <f t="shared" ref="C127:R134" si="30">B127</f>
        <v>2.2000000000000002</v>
      </c>
      <c r="D127" s="129">
        <f t="shared" si="30"/>
        <v>2.2000000000000002</v>
      </c>
      <c r="E127" s="129">
        <f t="shared" si="30"/>
        <v>2.2000000000000002</v>
      </c>
      <c r="F127" s="129">
        <f t="shared" si="30"/>
        <v>2.2000000000000002</v>
      </c>
      <c r="G127" s="129">
        <f t="shared" si="30"/>
        <v>2.2000000000000002</v>
      </c>
      <c r="H127" s="129">
        <f t="shared" si="30"/>
        <v>2.2000000000000002</v>
      </c>
      <c r="I127" s="129">
        <f t="shared" si="30"/>
        <v>2.2000000000000002</v>
      </c>
      <c r="J127" s="129">
        <f t="shared" si="30"/>
        <v>2.2000000000000002</v>
      </c>
      <c r="K127" s="129">
        <f t="shared" si="30"/>
        <v>2.2000000000000002</v>
      </c>
      <c r="L127" s="129">
        <f t="shared" si="30"/>
        <v>2.2000000000000002</v>
      </c>
      <c r="M127" s="129">
        <f t="shared" si="30"/>
        <v>2.2000000000000002</v>
      </c>
      <c r="N127" s="129">
        <f t="shared" si="30"/>
        <v>2.2000000000000002</v>
      </c>
      <c r="O127" s="129">
        <f t="shared" si="30"/>
        <v>2.2000000000000002</v>
      </c>
      <c r="P127" s="129">
        <f t="shared" si="30"/>
        <v>2.2000000000000002</v>
      </c>
      <c r="Q127" s="129">
        <f t="shared" si="30"/>
        <v>2.2000000000000002</v>
      </c>
      <c r="R127" s="129">
        <f t="shared" si="30"/>
        <v>2.2000000000000002</v>
      </c>
      <c r="S127" s="129">
        <f t="shared" ref="S127:AF134" si="31">R127</f>
        <v>2.2000000000000002</v>
      </c>
      <c r="T127" s="129">
        <f t="shared" si="31"/>
        <v>2.2000000000000002</v>
      </c>
      <c r="U127" s="129">
        <f t="shared" si="31"/>
        <v>2.2000000000000002</v>
      </c>
      <c r="V127" s="129">
        <f t="shared" si="31"/>
        <v>2.2000000000000002</v>
      </c>
      <c r="W127" s="129">
        <f t="shared" si="31"/>
        <v>2.2000000000000002</v>
      </c>
      <c r="X127" s="129">
        <f t="shared" si="31"/>
        <v>2.2000000000000002</v>
      </c>
      <c r="Y127" s="129">
        <f t="shared" si="31"/>
        <v>2.2000000000000002</v>
      </c>
      <c r="Z127" s="129">
        <f t="shared" si="31"/>
        <v>2.2000000000000002</v>
      </c>
      <c r="AA127" s="129">
        <f t="shared" si="31"/>
        <v>2.2000000000000002</v>
      </c>
      <c r="AB127" s="129">
        <f t="shared" si="31"/>
        <v>2.2000000000000002</v>
      </c>
      <c r="AC127" s="129">
        <f t="shared" si="31"/>
        <v>2.2000000000000002</v>
      </c>
      <c r="AD127" s="129">
        <f t="shared" si="31"/>
        <v>2.2000000000000002</v>
      </c>
      <c r="AE127" s="129">
        <f t="shared" si="31"/>
        <v>2.2000000000000002</v>
      </c>
      <c r="AF127" s="129">
        <f t="shared" si="31"/>
        <v>2.2000000000000002</v>
      </c>
      <c r="AG127" s="171">
        <v>5</v>
      </c>
      <c r="AH127" s="51"/>
      <c r="AI127" s="52"/>
      <c r="AK127" s="53"/>
    </row>
    <row r="128" spans="1:37" x14ac:dyDescent="0.25">
      <c r="A128" s="118" t="s">
        <v>131</v>
      </c>
      <c r="B128" s="128">
        <v>2</v>
      </c>
      <c r="C128" s="129">
        <f t="shared" si="30"/>
        <v>2</v>
      </c>
      <c r="D128" s="129">
        <f t="shared" si="30"/>
        <v>2</v>
      </c>
      <c r="E128" s="129">
        <f t="shared" si="30"/>
        <v>2</v>
      </c>
      <c r="F128" s="129">
        <f t="shared" si="30"/>
        <v>2</v>
      </c>
      <c r="G128" s="129">
        <f t="shared" si="30"/>
        <v>2</v>
      </c>
      <c r="H128" s="129">
        <f t="shared" si="30"/>
        <v>2</v>
      </c>
      <c r="I128" s="129">
        <f t="shared" si="30"/>
        <v>2</v>
      </c>
      <c r="J128" s="129">
        <f t="shared" si="30"/>
        <v>2</v>
      </c>
      <c r="K128" s="129">
        <f t="shared" si="30"/>
        <v>2</v>
      </c>
      <c r="L128" s="129">
        <f t="shared" si="30"/>
        <v>2</v>
      </c>
      <c r="M128" s="129">
        <f t="shared" si="30"/>
        <v>2</v>
      </c>
      <c r="N128" s="129">
        <f t="shared" si="30"/>
        <v>2</v>
      </c>
      <c r="O128" s="129">
        <f t="shared" si="30"/>
        <v>2</v>
      </c>
      <c r="P128" s="129">
        <f t="shared" si="30"/>
        <v>2</v>
      </c>
      <c r="Q128" s="129">
        <f t="shared" si="30"/>
        <v>2</v>
      </c>
      <c r="R128" s="129">
        <f t="shared" si="30"/>
        <v>2</v>
      </c>
      <c r="S128" s="129">
        <f t="shared" si="31"/>
        <v>2</v>
      </c>
      <c r="T128" s="129">
        <f t="shared" si="31"/>
        <v>2</v>
      </c>
      <c r="U128" s="129">
        <f t="shared" si="31"/>
        <v>2</v>
      </c>
      <c r="V128" s="129">
        <f t="shared" si="31"/>
        <v>2</v>
      </c>
      <c r="W128" s="129">
        <f t="shared" si="31"/>
        <v>2</v>
      </c>
      <c r="X128" s="129">
        <f t="shared" si="31"/>
        <v>2</v>
      </c>
      <c r="Y128" s="129">
        <f t="shared" si="31"/>
        <v>2</v>
      </c>
      <c r="Z128" s="129">
        <f t="shared" si="31"/>
        <v>2</v>
      </c>
      <c r="AA128" s="129">
        <f t="shared" si="31"/>
        <v>2</v>
      </c>
      <c r="AB128" s="129">
        <f t="shared" si="31"/>
        <v>2</v>
      </c>
      <c r="AC128" s="129">
        <f t="shared" si="31"/>
        <v>2</v>
      </c>
      <c r="AD128" s="129">
        <f t="shared" si="31"/>
        <v>2</v>
      </c>
      <c r="AE128" s="129">
        <f t="shared" si="31"/>
        <v>2</v>
      </c>
      <c r="AF128" s="129">
        <f t="shared" si="31"/>
        <v>2</v>
      </c>
      <c r="AG128" s="171">
        <v>5</v>
      </c>
      <c r="AH128" s="51"/>
      <c r="AI128" s="52"/>
      <c r="AK128" s="53"/>
    </row>
    <row r="129" spans="1:37" x14ac:dyDescent="0.25">
      <c r="A129" s="118" t="s">
        <v>132</v>
      </c>
      <c r="B129" s="128">
        <v>1.25</v>
      </c>
      <c r="C129" s="129">
        <f t="shared" si="30"/>
        <v>1.25</v>
      </c>
      <c r="D129" s="129">
        <f t="shared" si="30"/>
        <v>1.25</v>
      </c>
      <c r="E129" s="129">
        <f t="shared" si="30"/>
        <v>1.25</v>
      </c>
      <c r="F129" s="129">
        <f t="shared" si="30"/>
        <v>1.25</v>
      </c>
      <c r="G129" s="129">
        <f t="shared" si="30"/>
        <v>1.25</v>
      </c>
      <c r="H129" s="129">
        <f t="shared" si="30"/>
        <v>1.25</v>
      </c>
      <c r="I129" s="129">
        <f t="shared" si="30"/>
        <v>1.25</v>
      </c>
      <c r="J129" s="129">
        <f t="shared" si="30"/>
        <v>1.25</v>
      </c>
      <c r="K129" s="129">
        <f t="shared" si="30"/>
        <v>1.25</v>
      </c>
      <c r="L129" s="129">
        <f t="shared" si="30"/>
        <v>1.25</v>
      </c>
      <c r="M129" s="129">
        <f t="shared" si="30"/>
        <v>1.25</v>
      </c>
      <c r="N129" s="129">
        <f t="shared" si="30"/>
        <v>1.25</v>
      </c>
      <c r="O129" s="129">
        <f t="shared" si="30"/>
        <v>1.25</v>
      </c>
      <c r="P129" s="129">
        <f t="shared" si="30"/>
        <v>1.25</v>
      </c>
      <c r="Q129" s="129">
        <f t="shared" si="30"/>
        <v>1.25</v>
      </c>
      <c r="R129" s="129">
        <f t="shared" si="30"/>
        <v>1.25</v>
      </c>
      <c r="S129" s="129">
        <f t="shared" si="31"/>
        <v>1.25</v>
      </c>
      <c r="T129" s="129">
        <f t="shared" si="31"/>
        <v>1.25</v>
      </c>
      <c r="U129" s="129">
        <f t="shared" si="31"/>
        <v>1.25</v>
      </c>
      <c r="V129" s="129">
        <f t="shared" si="31"/>
        <v>1.25</v>
      </c>
      <c r="W129" s="129">
        <f t="shared" si="31"/>
        <v>1.25</v>
      </c>
      <c r="X129" s="129">
        <f t="shared" si="31"/>
        <v>1.25</v>
      </c>
      <c r="Y129" s="129">
        <f t="shared" si="31"/>
        <v>1.25</v>
      </c>
      <c r="Z129" s="129">
        <f t="shared" si="31"/>
        <v>1.25</v>
      </c>
      <c r="AA129" s="129">
        <f t="shared" si="31"/>
        <v>1.25</v>
      </c>
      <c r="AB129" s="129">
        <f t="shared" si="31"/>
        <v>1.25</v>
      </c>
      <c r="AC129" s="129">
        <f t="shared" si="31"/>
        <v>1.25</v>
      </c>
      <c r="AD129" s="129">
        <f t="shared" si="31"/>
        <v>1.25</v>
      </c>
      <c r="AE129" s="129">
        <f t="shared" si="31"/>
        <v>1.25</v>
      </c>
      <c r="AF129" s="129">
        <f t="shared" si="31"/>
        <v>1.25</v>
      </c>
      <c r="AG129" s="171">
        <v>5</v>
      </c>
      <c r="AH129" s="51"/>
      <c r="AI129" s="52"/>
      <c r="AK129" s="53"/>
    </row>
    <row r="130" spans="1:37" x14ac:dyDescent="0.25">
      <c r="A130" s="118" t="s">
        <v>133</v>
      </c>
      <c r="B130" s="128">
        <v>1.1499999999999999</v>
      </c>
      <c r="C130" s="129">
        <f t="shared" si="30"/>
        <v>1.1499999999999999</v>
      </c>
      <c r="D130" s="129">
        <f t="shared" si="30"/>
        <v>1.1499999999999999</v>
      </c>
      <c r="E130" s="129">
        <f t="shared" si="30"/>
        <v>1.1499999999999999</v>
      </c>
      <c r="F130" s="129">
        <f t="shared" si="30"/>
        <v>1.1499999999999999</v>
      </c>
      <c r="G130" s="129">
        <f t="shared" si="30"/>
        <v>1.1499999999999999</v>
      </c>
      <c r="H130" s="129">
        <f t="shared" si="30"/>
        <v>1.1499999999999999</v>
      </c>
      <c r="I130" s="129">
        <f t="shared" si="30"/>
        <v>1.1499999999999999</v>
      </c>
      <c r="J130" s="129">
        <f t="shared" si="30"/>
        <v>1.1499999999999999</v>
      </c>
      <c r="K130" s="129">
        <f t="shared" si="30"/>
        <v>1.1499999999999999</v>
      </c>
      <c r="L130" s="129">
        <f t="shared" si="30"/>
        <v>1.1499999999999999</v>
      </c>
      <c r="M130" s="129">
        <f t="shared" si="30"/>
        <v>1.1499999999999999</v>
      </c>
      <c r="N130" s="129">
        <f t="shared" si="30"/>
        <v>1.1499999999999999</v>
      </c>
      <c r="O130" s="129">
        <f t="shared" si="30"/>
        <v>1.1499999999999999</v>
      </c>
      <c r="P130" s="129">
        <f t="shared" si="30"/>
        <v>1.1499999999999999</v>
      </c>
      <c r="Q130" s="129">
        <f t="shared" si="30"/>
        <v>1.1499999999999999</v>
      </c>
      <c r="R130" s="129">
        <f t="shared" si="30"/>
        <v>1.1499999999999999</v>
      </c>
      <c r="S130" s="129">
        <f t="shared" si="31"/>
        <v>1.1499999999999999</v>
      </c>
      <c r="T130" s="129">
        <f t="shared" si="31"/>
        <v>1.1499999999999999</v>
      </c>
      <c r="U130" s="129">
        <f t="shared" si="31"/>
        <v>1.1499999999999999</v>
      </c>
      <c r="V130" s="129">
        <f t="shared" si="31"/>
        <v>1.1499999999999999</v>
      </c>
      <c r="W130" s="129">
        <f t="shared" si="31"/>
        <v>1.1499999999999999</v>
      </c>
      <c r="X130" s="129">
        <f t="shared" si="31"/>
        <v>1.1499999999999999</v>
      </c>
      <c r="Y130" s="129">
        <f t="shared" si="31"/>
        <v>1.1499999999999999</v>
      </c>
      <c r="Z130" s="129">
        <f t="shared" si="31"/>
        <v>1.1499999999999999</v>
      </c>
      <c r="AA130" s="129">
        <f t="shared" si="31"/>
        <v>1.1499999999999999</v>
      </c>
      <c r="AB130" s="129">
        <f t="shared" si="31"/>
        <v>1.1499999999999999</v>
      </c>
      <c r="AC130" s="129">
        <f t="shared" si="31"/>
        <v>1.1499999999999999</v>
      </c>
      <c r="AD130" s="129">
        <f t="shared" si="31"/>
        <v>1.1499999999999999</v>
      </c>
      <c r="AE130" s="129">
        <f t="shared" si="31"/>
        <v>1.1499999999999999</v>
      </c>
      <c r="AF130" s="129">
        <f t="shared" si="31"/>
        <v>1.1499999999999999</v>
      </c>
      <c r="AG130" s="171">
        <v>5</v>
      </c>
      <c r="AH130" s="51"/>
      <c r="AI130" s="52"/>
      <c r="AK130" s="53"/>
    </row>
    <row r="131" spans="1:37" x14ac:dyDescent="0.25">
      <c r="A131" s="118" t="s">
        <v>134</v>
      </c>
      <c r="B131" s="128">
        <v>2.133</v>
      </c>
      <c r="C131" s="129">
        <f t="shared" si="30"/>
        <v>2.133</v>
      </c>
      <c r="D131" s="129">
        <f t="shared" si="30"/>
        <v>2.133</v>
      </c>
      <c r="E131" s="129">
        <f t="shared" si="30"/>
        <v>2.133</v>
      </c>
      <c r="F131" s="129">
        <f t="shared" si="30"/>
        <v>2.133</v>
      </c>
      <c r="G131" s="129">
        <f t="shared" si="30"/>
        <v>2.133</v>
      </c>
      <c r="H131" s="129">
        <f t="shared" si="30"/>
        <v>2.133</v>
      </c>
      <c r="I131" s="129">
        <f t="shared" si="30"/>
        <v>2.133</v>
      </c>
      <c r="J131" s="129">
        <f t="shared" si="30"/>
        <v>2.133</v>
      </c>
      <c r="K131" s="129">
        <f t="shared" si="30"/>
        <v>2.133</v>
      </c>
      <c r="L131" s="129">
        <f t="shared" si="30"/>
        <v>2.133</v>
      </c>
      <c r="M131" s="129">
        <f t="shared" si="30"/>
        <v>2.133</v>
      </c>
      <c r="N131" s="129">
        <f t="shared" si="30"/>
        <v>2.133</v>
      </c>
      <c r="O131" s="129">
        <f t="shared" si="30"/>
        <v>2.133</v>
      </c>
      <c r="P131" s="129">
        <f t="shared" si="30"/>
        <v>2.133</v>
      </c>
      <c r="Q131" s="129">
        <f t="shared" si="30"/>
        <v>2.133</v>
      </c>
      <c r="R131" s="129">
        <f t="shared" si="30"/>
        <v>2.133</v>
      </c>
      <c r="S131" s="129">
        <f t="shared" si="31"/>
        <v>2.133</v>
      </c>
      <c r="T131" s="129">
        <f t="shared" si="31"/>
        <v>2.133</v>
      </c>
      <c r="U131" s="129">
        <f t="shared" si="31"/>
        <v>2.133</v>
      </c>
      <c r="V131" s="129">
        <f t="shared" si="31"/>
        <v>2.133</v>
      </c>
      <c r="W131" s="129">
        <f t="shared" si="31"/>
        <v>2.133</v>
      </c>
      <c r="X131" s="129">
        <f t="shared" si="31"/>
        <v>2.133</v>
      </c>
      <c r="Y131" s="129">
        <f t="shared" si="31"/>
        <v>2.133</v>
      </c>
      <c r="Z131" s="129">
        <f t="shared" si="31"/>
        <v>2.133</v>
      </c>
      <c r="AA131" s="129">
        <f t="shared" si="31"/>
        <v>2.133</v>
      </c>
      <c r="AB131" s="129">
        <f t="shared" si="31"/>
        <v>2.133</v>
      </c>
      <c r="AC131" s="129">
        <f t="shared" si="31"/>
        <v>2.133</v>
      </c>
      <c r="AD131" s="129">
        <f t="shared" si="31"/>
        <v>2.133</v>
      </c>
      <c r="AE131" s="129">
        <f t="shared" si="31"/>
        <v>2.133</v>
      </c>
      <c r="AF131" s="129">
        <f t="shared" si="31"/>
        <v>2.133</v>
      </c>
      <c r="AG131" s="171">
        <v>4.9930000000000003</v>
      </c>
      <c r="AH131" s="51"/>
      <c r="AI131" s="52"/>
      <c r="AK131" s="53"/>
    </row>
    <row r="132" spans="1:37" x14ac:dyDescent="0.25">
      <c r="A132" s="118" t="s">
        <v>135</v>
      </c>
      <c r="B132" s="128">
        <v>2.09</v>
      </c>
      <c r="C132" s="129">
        <f t="shared" si="30"/>
        <v>2.09</v>
      </c>
      <c r="D132" s="129">
        <f t="shared" si="30"/>
        <v>2.09</v>
      </c>
      <c r="E132" s="129">
        <f t="shared" si="30"/>
        <v>2.09</v>
      </c>
      <c r="F132" s="129">
        <f t="shared" si="30"/>
        <v>2.09</v>
      </c>
      <c r="G132" s="129">
        <f t="shared" si="30"/>
        <v>2.09</v>
      </c>
      <c r="H132" s="129">
        <f t="shared" si="30"/>
        <v>2.09</v>
      </c>
      <c r="I132" s="129">
        <f t="shared" si="30"/>
        <v>2.09</v>
      </c>
      <c r="J132" s="129">
        <f t="shared" si="30"/>
        <v>2.09</v>
      </c>
      <c r="K132" s="129">
        <f t="shared" si="30"/>
        <v>2.09</v>
      </c>
      <c r="L132" s="129">
        <f t="shared" si="30"/>
        <v>2.09</v>
      </c>
      <c r="M132" s="129">
        <f t="shared" si="30"/>
        <v>2.09</v>
      </c>
      <c r="N132" s="129">
        <f t="shared" si="30"/>
        <v>2.09</v>
      </c>
      <c r="O132" s="129">
        <f t="shared" si="30"/>
        <v>2.09</v>
      </c>
      <c r="P132" s="129">
        <f t="shared" si="30"/>
        <v>2.09</v>
      </c>
      <c r="Q132" s="129">
        <f t="shared" si="30"/>
        <v>2.09</v>
      </c>
      <c r="R132" s="129">
        <f t="shared" si="30"/>
        <v>2.09</v>
      </c>
      <c r="S132" s="129">
        <f t="shared" si="31"/>
        <v>2.09</v>
      </c>
      <c r="T132" s="129">
        <f t="shared" si="31"/>
        <v>2.09</v>
      </c>
      <c r="U132" s="129">
        <f t="shared" si="31"/>
        <v>2.09</v>
      </c>
      <c r="V132" s="129">
        <f t="shared" si="31"/>
        <v>2.09</v>
      </c>
      <c r="W132" s="129">
        <f t="shared" si="31"/>
        <v>2.09</v>
      </c>
      <c r="X132" s="129">
        <f t="shared" si="31"/>
        <v>2.09</v>
      </c>
      <c r="Y132" s="129">
        <f t="shared" si="31"/>
        <v>2.09</v>
      </c>
      <c r="Z132" s="129">
        <f t="shared" si="31"/>
        <v>2.09</v>
      </c>
      <c r="AA132" s="129">
        <f t="shared" si="31"/>
        <v>2.09</v>
      </c>
      <c r="AB132" s="129">
        <f t="shared" si="31"/>
        <v>2.09</v>
      </c>
      <c r="AC132" s="129">
        <f t="shared" si="31"/>
        <v>2.09</v>
      </c>
      <c r="AD132" s="129">
        <f t="shared" si="31"/>
        <v>2.09</v>
      </c>
      <c r="AE132" s="129">
        <f t="shared" si="31"/>
        <v>2.09</v>
      </c>
      <c r="AF132" s="129">
        <f t="shared" si="31"/>
        <v>2.09</v>
      </c>
      <c r="AG132" s="171">
        <v>4.9800000000000004</v>
      </c>
      <c r="AH132" s="51"/>
      <c r="AI132" s="52"/>
      <c r="AK132" s="53"/>
    </row>
    <row r="133" spans="1:37" x14ac:dyDescent="0.25">
      <c r="A133" s="118" t="s">
        <v>136</v>
      </c>
      <c r="B133" s="128">
        <v>1.1399999999999999</v>
      </c>
      <c r="C133" s="129">
        <f t="shared" si="30"/>
        <v>1.1399999999999999</v>
      </c>
      <c r="D133" s="129">
        <f t="shared" si="30"/>
        <v>1.1399999999999999</v>
      </c>
      <c r="E133" s="129">
        <f t="shared" si="30"/>
        <v>1.1399999999999999</v>
      </c>
      <c r="F133" s="129">
        <f t="shared" si="30"/>
        <v>1.1399999999999999</v>
      </c>
      <c r="G133" s="129">
        <f t="shared" si="30"/>
        <v>1.1399999999999999</v>
      </c>
      <c r="H133" s="129">
        <f t="shared" si="30"/>
        <v>1.1399999999999999</v>
      </c>
      <c r="I133" s="129">
        <f t="shared" si="30"/>
        <v>1.1399999999999999</v>
      </c>
      <c r="J133" s="129">
        <f t="shared" si="30"/>
        <v>1.1399999999999999</v>
      </c>
      <c r="K133" s="129">
        <f t="shared" si="30"/>
        <v>1.1399999999999999</v>
      </c>
      <c r="L133" s="129">
        <f t="shared" si="30"/>
        <v>1.1399999999999999</v>
      </c>
      <c r="M133" s="129">
        <f t="shared" si="30"/>
        <v>1.1399999999999999</v>
      </c>
      <c r="N133" s="129">
        <f t="shared" si="30"/>
        <v>1.1399999999999999</v>
      </c>
      <c r="O133" s="129">
        <f t="shared" si="30"/>
        <v>1.1399999999999999</v>
      </c>
      <c r="P133" s="129">
        <f t="shared" si="30"/>
        <v>1.1399999999999999</v>
      </c>
      <c r="Q133" s="129">
        <f t="shared" si="30"/>
        <v>1.1399999999999999</v>
      </c>
      <c r="R133" s="129">
        <f t="shared" si="30"/>
        <v>1.1399999999999999</v>
      </c>
      <c r="S133" s="129">
        <f t="shared" si="31"/>
        <v>1.1399999999999999</v>
      </c>
      <c r="T133" s="129">
        <f t="shared" si="31"/>
        <v>1.1399999999999999</v>
      </c>
      <c r="U133" s="129">
        <f t="shared" si="31"/>
        <v>1.1399999999999999</v>
      </c>
      <c r="V133" s="129">
        <f t="shared" si="31"/>
        <v>1.1399999999999999</v>
      </c>
      <c r="W133" s="129">
        <f t="shared" si="31"/>
        <v>1.1399999999999999</v>
      </c>
      <c r="X133" s="129">
        <f t="shared" si="31"/>
        <v>1.1399999999999999</v>
      </c>
      <c r="Y133" s="129">
        <f t="shared" si="31"/>
        <v>1.1399999999999999</v>
      </c>
      <c r="Z133" s="129">
        <f t="shared" si="31"/>
        <v>1.1399999999999999</v>
      </c>
      <c r="AA133" s="129">
        <f t="shared" si="31"/>
        <v>1.1399999999999999</v>
      </c>
      <c r="AB133" s="129">
        <f t="shared" si="31"/>
        <v>1.1399999999999999</v>
      </c>
      <c r="AC133" s="129">
        <f t="shared" si="31"/>
        <v>1.1399999999999999</v>
      </c>
      <c r="AD133" s="129">
        <f t="shared" si="31"/>
        <v>1.1399999999999999</v>
      </c>
      <c r="AE133" s="129">
        <f t="shared" si="31"/>
        <v>1.1399999999999999</v>
      </c>
      <c r="AF133" s="129">
        <f t="shared" si="31"/>
        <v>1.1399999999999999</v>
      </c>
      <c r="AG133" s="171">
        <v>4.95</v>
      </c>
      <c r="AH133" s="51"/>
      <c r="AI133" s="52"/>
      <c r="AK133" s="53"/>
    </row>
    <row r="134" spans="1:37" x14ac:dyDescent="0.25">
      <c r="A134" s="118" t="s">
        <v>137</v>
      </c>
      <c r="B134" s="128">
        <v>0.82</v>
      </c>
      <c r="C134" s="129">
        <f t="shared" si="30"/>
        <v>0.82</v>
      </c>
      <c r="D134" s="129">
        <f t="shared" si="30"/>
        <v>0.82</v>
      </c>
      <c r="E134" s="129">
        <f t="shared" si="30"/>
        <v>0.82</v>
      </c>
      <c r="F134" s="129">
        <f t="shared" si="30"/>
        <v>0.82</v>
      </c>
      <c r="G134" s="129">
        <f t="shared" si="30"/>
        <v>0.82</v>
      </c>
      <c r="H134" s="129">
        <f t="shared" si="30"/>
        <v>0.82</v>
      </c>
      <c r="I134" s="129">
        <f t="shared" si="30"/>
        <v>0.82</v>
      </c>
      <c r="J134" s="129">
        <f t="shared" si="30"/>
        <v>0.82</v>
      </c>
      <c r="K134" s="129">
        <f t="shared" si="30"/>
        <v>0.82</v>
      </c>
      <c r="L134" s="129">
        <f t="shared" si="30"/>
        <v>0.82</v>
      </c>
      <c r="M134" s="129">
        <f t="shared" si="30"/>
        <v>0.82</v>
      </c>
      <c r="N134" s="129">
        <f t="shared" si="30"/>
        <v>0.82</v>
      </c>
      <c r="O134" s="129">
        <f t="shared" si="30"/>
        <v>0.82</v>
      </c>
      <c r="P134" s="129">
        <f t="shared" si="30"/>
        <v>0.82</v>
      </c>
      <c r="Q134" s="129">
        <f t="shared" si="30"/>
        <v>0.82</v>
      </c>
      <c r="R134" s="129">
        <f t="shared" si="30"/>
        <v>0.82</v>
      </c>
      <c r="S134" s="129">
        <f t="shared" si="31"/>
        <v>0.82</v>
      </c>
      <c r="T134" s="129">
        <f t="shared" si="31"/>
        <v>0.82</v>
      </c>
      <c r="U134" s="129">
        <f t="shared" si="31"/>
        <v>0.82</v>
      </c>
      <c r="V134" s="129">
        <f t="shared" si="31"/>
        <v>0.82</v>
      </c>
      <c r="W134" s="129">
        <f t="shared" si="31"/>
        <v>0.82</v>
      </c>
      <c r="X134" s="129">
        <f t="shared" si="31"/>
        <v>0.82</v>
      </c>
      <c r="Y134" s="129">
        <f t="shared" si="31"/>
        <v>0.82</v>
      </c>
      <c r="Z134" s="129">
        <f t="shared" si="31"/>
        <v>0.82</v>
      </c>
      <c r="AA134" s="129">
        <f t="shared" si="31"/>
        <v>0.82</v>
      </c>
      <c r="AB134" s="129">
        <f t="shared" si="31"/>
        <v>0.82</v>
      </c>
      <c r="AC134" s="129">
        <f t="shared" si="31"/>
        <v>0.82</v>
      </c>
      <c r="AD134" s="129">
        <f t="shared" si="31"/>
        <v>0.82</v>
      </c>
      <c r="AE134" s="129">
        <f t="shared" si="31"/>
        <v>0.82</v>
      </c>
      <c r="AF134" s="129">
        <f t="shared" si="31"/>
        <v>0.82</v>
      </c>
      <c r="AG134" s="171">
        <v>4.95</v>
      </c>
      <c r="AH134" s="51"/>
      <c r="AI134" s="52"/>
      <c r="AK134" s="53"/>
    </row>
    <row r="135" spans="1:37" x14ac:dyDescent="0.25">
      <c r="A135" s="118" t="s">
        <v>138</v>
      </c>
      <c r="B135" s="128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/>
      <c r="AC135" s="129"/>
      <c r="AD135" s="129"/>
      <c r="AE135" s="129"/>
      <c r="AF135" s="129"/>
      <c r="AG135" s="171">
        <v>4.8</v>
      </c>
      <c r="AH135" s="51"/>
      <c r="AI135" s="52"/>
      <c r="AK135" s="53"/>
    </row>
    <row r="136" spans="1:37" x14ac:dyDescent="0.25">
      <c r="A136" s="118" t="s">
        <v>139</v>
      </c>
      <c r="B136" s="128">
        <v>2</v>
      </c>
      <c r="C136" s="129">
        <f t="shared" ref="C136:R142" si="32">B136</f>
        <v>2</v>
      </c>
      <c r="D136" s="129">
        <f t="shared" si="32"/>
        <v>2</v>
      </c>
      <c r="E136" s="129">
        <f t="shared" si="32"/>
        <v>2</v>
      </c>
      <c r="F136" s="129">
        <f t="shared" si="32"/>
        <v>2</v>
      </c>
      <c r="G136" s="129">
        <f t="shared" si="32"/>
        <v>2</v>
      </c>
      <c r="H136" s="129">
        <f t="shared" si="32"/>
        <v>2</v>
      </c>
      <c r="I136" s="129">
        <f t="shared" si="32"/>
        <v>2</v>
      </c>
      <c r="J136" s="129">
        <f t="shared" si="32"/>
        <v>2</v>
      </c>
      <c r="K136" s="129">
        <f t="shared" si="32"/>
        <v>2</v>
      </c>
      <c r="L136" s="129">
        <f t="shared" si="32"/>
        <v>2</v>
      </c>
      <c r="M136" s="129">
        <f t="shared" si="32"/>
        <v>2</v>
      </c>
      <c r="N136" s="129">
        <f t="shared" si="32"/>
        <v>2</v>
      </c>
      <c r="O136" s="129">
        <f t="shared" si="32"/>
        <v>2</v>
      </c>
      <c r="P136" s="129">
        <f t="shared" si="32"/>
        <v>2</v>
      </c>
      <c r="Q136" s="129">
        <f t="shared" si="32"/>
        <v>2</v>
      </c>
      <c r="R136" s="129">
        <f t="shared" si="32"/>
        <v>2</v>
      </c>
      <c r="S136" s="129">
        <f t="shared" ref="S136:AF142" si="33">R136</f>
        <v>2</v>
      </c>
      <c r="T136" s="129">
        <f t="shared" si="33"/>
        <v>2</v>
      </c>
      <c r="U136" s="129">
        <f t="shared" si="33"/>
        <v>2</v>
      </c>
      <c r="V136" s="129">
        <f t="shared" si="33"/>
        <v>2</v>
      </c>
      <c r="W136" s="129">
        <f t="shared" si="33"/>
        <v>2</v>
      </c>
      <c r="X136" s="129">
        <f t="shared" si="33"/>
        <v>2</v>
      </c>
      <c r="Y136" s="129">
        <f t="shared" si="33"/>
        <v>2</v>
      </c>
      <c r="Z136" s="129">
        <f t="shared" si="33"/>
        <v>2</v>
      </c>
      <c r="AA136" s="129">
        <f t="shared" si="33"/>
        <v>2</v>
      </c>
      <c r="AB136" s="129">
        <f t="shared" si="33"/>
        <v>2</v>
      </c>
      <c r="AC136" s="129">
        <f t="shared" si="33"/>
        <v>2</v>
      </c>
      <c r="AD136" s="129">
        <f t="shared" si="33"/>
        <v>2</v>
      </c>
      <c r="AE136" s="129">
        <f t="shared" si="33"/>
        <v>2</v>
      </c>
      <c r="AF136" s="129">
        <f t="shared" si="33"/>
        <v>2</v>
      </c>
      <c r="AG136" s="171">
        <v>4.8</v>
      </c>
      <c r="AH136" s="51"/>
      <c r="AI136" s="52"/>
      <c r="AK136" s="53"/>
    </row>
    <row r="137" spans="1:37" x14ac:dyDescent="0.25">
      <c r="A137" s="118" t="s">
        <v>140</v>
      </c>
      <c r="B137" s="128">
        <v>5.61</v>
      </c>
      <c r="C137" s="129">
        <f t="shared" si="32"/>
        <v>5.61</v>
      </c>
      <c r="D137" s="129">
        <f t="shared" si="32"/>
        <v>5.61</v>
      </c>
      <c r="E137" s="129">
        <f t="shared" si="32"/>
        <v>5.61</v>
      </c>
      <c r="F137" s="129">
        <f t="shared" si="32"/>
        <v>5.61</v>
      </c>
      <c r="G137" s="129">
        <f t="shared" si="32"/>
        <v>5.61</v>
      </c>
      <c r="H137" s="129">
        <f t="shared" si="32"/>
        <v>5.61</v>
      </c>
      <c r="I137" s="129">
        <f t="shared" si="32"/>
        <v>5.61</v>
      </c>
      <c r="J137" s="129">
        <f t="shared" si="32"/>
        <v>5.61</v>
      </c>
      <c r="K137" s="129">
        <f t="shared" si="32"/>
        <v>5.61</v>
      </c>
      <c r="L137" s="129">
        <f t="shared" si="32"/>
        <v>5.61</v>
      </c>
      <c r="M137" s="129">
        <f t="shared" si="32"/>
        <v>5.61</v>
      </c>
      <c r="N137" s="129">
        <f t="shared" si="32"/>
        <v>5.61</v>
      </c>
      <c r="O137" s="129">
        <f t="shared" si="32"/>
        <v>5.61</v>
      </c>
      <c r="P137" s="129">
        <f t="shared" si="32"/>
        <v>5.61</v>
      </c>
      <c r="Q137" s="129">
        <f t="shared" si="32"/>
        <v>5.61</v>
      </c>
      <c r="R137" s="129">
        <f t="shared" si="32"/>
        <v>5.61</v>
      </c>
      <c r="S137" s="129">
        <f t="shared" si="33"/>
        <v>5.61</v>
      </c>
      <c r="T137" s="129">
        <f t="shared" si="33"/>
        <v>5.61</v>
      </c>
      <c r="U137" s="129">
        <f t="shared" si="33"/>
        <v>5.61</v>
      </c>
      <c r="V137" s="129">
        <f t="shared" si="33"/>
        <v>5.61</v>
      </c>
      <c r="W137" s="129">
        <f t="shared" si="33"/>
        <v>5.61</v>
      </c>
      <c r="X137" s="129">
        <f t="shared" si="33"/>
        <v>5.61</v>
      </c>
      <c r="Y137" s="129">
        <f t="shared" si="33"/>
        <v>5.61</v>
      </c>
      <c r="Z137" s="129">
        <f t="shared" si="33"/>
        <v>5.61</v>
      </c>
      <c r="AA137" s="129">
        <f t="shared" si="33"/>
        <v>5.61</v>
      </c>
      <c r="AB137" s="129">
        <f t="shared" si="33"/>
        <v>5.61</v>
      </c>
      <c r="AC137" s="129">
        <f t="shared" si="33"/>
        <v>5.61</v>
      </c>
      <c r="AD137" s="129">
        <f t="shared" si="33"/>
        <v>5.61</v>
      </c>
      <c r="AE137" s="129">
        <f t="shared" si="33"/>
        <v>5.61</v>
      </c>
      <c r="AF137" s="129">
        <f t="shared" si="33"/>
        <v>5.61</v>
      </c>
      <c r="AG137" s="171">
        <v>4.8</v>
      </c>
      <c r="AH137" s="51"/>
      <c r="AI137" s="52"/>
      <c r="AK137" s="53"/>
    </row>
    <row r="138" spans="1:37" x14ac:dyDescent="0.25">
      <c r="A138" s="118" t="s">
        <v>141</v>
      </c>
      <c r="B138" s="128">
        <v>1.25</v>
      </c>
      <c r="C138" s="129">
        <f t="shared" si="32"/>
        <v>1.25</v>
      </c>
      <c r="D138" s="129">
        <f t="shared" si="32"/>
        <v>1.25</v>
      </c>
      <c r="E138" s="129">
        <f t="shared" si="32"/>
        <v>1.25</v>
      </c>
      <c r="F138" s="129">
        <f t="shared" si="32"/>
        <v>1.25</v>
      </c>
      <c r="G138" s="129">
        <f t="shared" si="32"/>
        <v>1.25</v>
      </c>
      <c r="H138" s="129">
        <f t="shared" si="32"/>
        <v>1.25</v>
      </c>
      <c r="I138" s="129">
        <f t="shared" si="32"/>
        <v>1.25</v>
      </c>
      <c r="J138" s="129">
        <f t="shared" si="32"/>
        <v>1.25</v>
      </c>
      <c r="K138" s="129">
        <f t="shared" si="32"/>
        <v>1.25</v>
      </c>
      <c r="L138" s="129">
        <f t="shared" si="32"/>
        <v>1.25</v>
      </c>
      <c r="M138" s="129">
        <f t="shared" si="32"/>
        <v>1.25</v>
      </c>
      <c r="N138" s="129">
        <f t="shared" si="32"/>
        <v>1.25</v>
      </c>
      <c r="O138" s="129">
        <f t="shared" si="32"/>
        <v>1.25</v>
      </c>
      <c r="P138" s="129">
        <f t="shared" si="32"/>
        <v>1.25</v>
      </c>
      <c r="Q138" s="129">
        <f t="shared" si="32"/>
        <v>1.25</v>
      </c>
      <c r="R138" s="129">
        <f t="shared" si="32"/>
        <v>1.25</v>
      </c>
      <c r="S138" s="129">
        <f t="shared" si="33"/>
        <v>1.25</v>
      </c>
      <c r="T138" s="129">
        <f t="shared" si="33"/>
        <v>1.25</v>
      </c>
      <c r="U138" s="129">
        <f t="shared" si="33"/>
        <v>1.25</v>
      </c>
      <c r="V138" s="129">
        <f t="shared" si="33"/>
        <v>1.25</v>
      </c>
      <c r="W138" s="129">
        <f t="shared" si="33"/>
        <v>1.25</v>
      </c>
      <c r="X138" s="129">
        <f t="shared" si="33"/>
        <v>1.25</v>
      </c>
      <c r="Y138" s="129">
        <f t="shared" si="33"/>
        <v>1.25</v>
      </c>
      <c r="Z138" s="129">
        <f t="shared" si="33"/>
        <v>1.25</v>
      </c>
      <c r="AA138" s="129">
        <f t="shared" si="33"/>
        <v>1.25</v>
      </c>
      <c r="AB138" s="129">
        <f t="shared" si="33"/>
        <v>1.25</v>
      </c>
      <c r="AC138" s="129">
        <f t="shared" si="33"/>
        <v>1.25</v>
      </c>
      <c r="AD138" s="129">
        <f t="shared" si="33"/>
        <v>1.25</v>
      </c>
      <c r="AE138" s="129">
        <f t="shared" si="33"/>
        <v>1.25</v>
      </c>
      <c r="AF138" s="129">
        <f t="shared" si="33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142</v>
      </c>
      <c r="B139" s="128">
        <v>1.25</v>
      </c>
      <c r="C139" s="129">
        <f t="shared" si="32"/>
        <v>1.25</v>
      </c>
      <c r="D139" s="129">
        <f t="shared" si="32"/>
        <v>1.25</v>
      </c>
      <c r="E139" s="129">
        <f t="shared" si="32"/>
        <v>1.25</v>
      </c>
      <c r="F139" s="129">
        <f t="shared" si="32"/>
        <v>1.25</v>
      </c>
      <c r="G139" s="129">
        <f t="shared" si="32"/>
        <v>1.25</v>
      </c>
      <c r="H139" s="129">
        <f t="shared" si="32"/>
        <v>1.25</v>
      </c>
      <c r="I139" s="129">
        <f t="shared" si="32"/>
        <v>1.25</v>
      </c>
      <c r="J139" s="129">
        <f t="shared" si="32"/>
        <v>1.25</v>
      </c>
      <c r="K139" s="129">
        <f t="shared" si="32"/>
        <v>1.25</v>
      </c>
      <c r="L139" s="129">
        <f t="shared" si="32"/>
        <v>1.25</v>
      </c>
      <c r="M139" s="129">
        <f t="shared" si="32"/>
        <v>1.25</v>
      </c>
      <c r="N139" s="129">
        <f t="shared" si="32"/>
        <v>1.25</v>
      </c>
      <c r="O139" s="129">
        <f t="shared" si="32"/>
        <v>1.25</v>
      </c>
      <c r="P139" s="129">
        <f t="shared" si="32"/>
        <v>1.25</v>
      </c>
      <c r="Q139" s="129">
        <f t="shared" si="32"/>
        <v>1.25</v>
      </c>
      <c r="R139" s="129">
        <f t="shared" si="32"/>
        <v>1.25</v>
      </c>
      <c r="S139" s="129">
        <f t="shared" si="33"/>
        <v>1.25</v>
      </c>
      <c r="T139" s="129">
        <f t="shared" si="33"/>
        <v>1.25</v>
      </c>
      <c r="U139" s="129">
        <f t="shared" si="33"/>
        <v>1.25</v>
      </c>
      <c r="V139" s="129">
        <f t="shared" si="33"/>
        <v>1.25</v>
      </c>
      <c r="W139" s="129">
        <f t="shared" si="33"/>
        <v>1.25</v>
      </c>
      <c r="X139" s="129">
        <f t="shared" si="33"/>
        <v>1.25</v>
      </c>
      <c r="Y139" s="129">
        <f t="shared" si="33"/>
        <v>1.25</v>
      </c>
      <c r="Z139" s="129">
        <f t="shared" si="33"/>
        <v>1.25</v>
      </c>
      <c r="AA139" s="129">
        <f t="shared" si="33"/>
        <v>1.25</v>
      </c>
      <c r="AB139" s="129">
        <f t="shared" si="33"/>
        <v>1.25</v>
      </c>
      <c r="AC139" s="129">
        <f t="shared" si="33"/>
        <v>1.25</v>
      </c>
      <c r="AD139" s="129">
        <f t="shared" si="33"/>
        <v>1.25</v>
      </c>
      <c r="AE139" s="129">
        <f t="shared" si="33"/>
        <v>1.25</v>
      </c>
      <c r="AF139" s="129">
        <f t="shared" si="33"/>
        <v>1.25</v>
      </c>
      <c r="AG139" s="171">
        <v>4.5</v>
      </c>
      <c r="AH139" s="51"/>
      <c r="AI139" s="52"/>
      <c r="AK139" s="53"/>
    </row>
    <row r="140" spans="1:37" x14ac:dyDescent="0.25">
      <c r="A140" s="118" t="s">
        <v>143</v>
      </c>
      <c r="B140" s="128">
        <v>1.46</v>
      </c>
      <c r="C140" s="129">
        <f t="shared" si="32"/>
        <v>1.46</v>
      </c>
      <c r="D140" s="129">
        <f t="shared" si="32"/>
        <v>1.46</v>
      </c>
      <c r="E140" s="129">
        <f t="shared" si="32"/>
        <v>1.46</v>
      </c>
      <c r="F140" s="129">
        <f t="shared" si="32"/>
        <v>1.46</v>
      </c>
      <c r="G140" s="129">
        <f t="shared" si="32"/>
        <v>1.46</v>
      </c>
      <c r="H140" s="129">
        <f t="shared" si="32"/>
        <v>1.46</v>
      </c>
      <c r="I140" s="129">
        <f t="shared" si="32"/>
        <v>1.46</v>
      </c>
      <c r="J140" s="129">
        <f t="shared" si="32"/>
        <v>1.46</v>
      </c>
      <c r="K140" s="129">
        <f t="shared" si="32"/>
        <v>1.46</v>
      </c>
      <c r="L140" s="129">
        <f t="shared" si="32"/>
        <v>1.46</v>
      </c>
      <c r="M140" s="129">
        <f t="shared" si="32"/>
        <v>1.46</v>
      </c>
      <c r="N140" s="129">
        <f t="shared" si="32"/>
        <v>1.46</v>
      </c>
      <c r="O140" s="129">
        <f t="shared" si="32"/>
        <v>1.46</v>
      </c>
      <c r="P140" s="129">
        <f t="shared" si="32"/>
        <v>1.46</v>
      </c>
      <c r="Q140" s="129">
        <f t="shared" si="32"/>
        <v>1.46</v>
      </c>
      <c r="R140" s="129">
        <f t="shared" si="32"/>
        <v>1.46</v>
      </c>
      <c r="S140" s="129">
        <f t="shared" si="33"/>
        <v>1.46</v>
      </c>
      <c r="T140" s="129">
        <f t="shared" si="33"/>
        <v>1.46</v>
      </c>
      <c r="U140" s="129">
        <f t="shared" si="33"/>
        <v>1.46</v>
      </c>
      <c r="V140" s="129">
        <f t="shared" si="33"/>
        <v>1.46</v>
      </c>
      <c r="W140" s="129">
        <f t="shared" si="33"/>
        <v>1.46</v>
      </c>
      <c r="X140" s="129">
        <f t="shared" si="33"/>
        <v>1.46</v>
      </c>
      <c r="Y140" s="129">
        <f t="shared" si="33"/>
        <v>1.46</v>
      </c>
      <c r="Z140" s="129">
        <f t="shared" si="33"/>
        <v>1.46</v>
      </c>
      <c r="AA140" s="129">
        <f t="shared" si="33"/>
        <v>1.46</v>
      </c>
      <c r="AB140" s="129">
        <f t="shared" si="33"/>
        <v>1.46</v>
      </c>
      <c r="AC140" s="129">
        <f t="shared" si="33"/>
        <v>1.46</v>
      </c>
      <c r="AD140" s="129">
        <f t="shared" si="33"/>
        <v>1.46</v>
      </c>
      <c r="AE140" s="129">
        <f t="shared" si="33"/>
        <v>1.46</v>
      </c>
      <c r="AF140" s="129">
        <f t="shared" si="33"/>
        <v>1.46</v>
      </c>
      <c r="AG140" s="171">
        <v>4.4550000000000001</v>
      </c>
      <c r="AH140" s="51"/>
      <c r="AI140" s="52"/>
      <c r="AK140" s="53"/>
    </row>
    <row r="141" spans="1:37" x14ac:dyDescent="0.25">
      <c r="A141" s="118" t="s">
        <v>144</v>
      </c>
      <c r="B141" s="128">
        <v>3</v>
      </c>
      <c r="C141" s="129">
        <f t="shared" si="32"/>
        <v>3</v>
      </c>
      <c r="D141" s="129">
        <f t="shared" si="32"/>
        <v>3</v>
      </c>
      <c r="E141" s="129">
        <f t="shared" si="32"/>
        <v>3</v>
      </c>
      <c r="F141" s="129">
        <f t="shared" si="32"/>
        <v>3</v>
      </c>
      <c r="G141" s="129">
        <f t="shared" si="32"/>
        <v>3</v>
      </c>
      <c r="H141" s="129">
        <f t="shared" si="32"/>
        <v>3</v>
      </c>
      <c r="I141" s="129">
        <f t="shared" si="32"/>
        <v>3</v>
      </c>
      <c r="J141" s="129">
        <f t="shared" si="32"/>
        <v>3</v>
      </c>
      <c r="K141" s="129">
        <f t="shared" si="32"/>
        <v>3</v>
      </c>
      <c r="L141" s="129">
        <f t="shared" si="32"/>
        <v>3</v>
      </c>
      <c r="M141" s="129">
        <f t="shared" si="32"/>
        <v>3</v>
      </c>
      <c r="N141" s="129">
        <f t="shared" si="32"/>
        <v>3</v>
      </c>
      <c r="O141" s="129">
        <f t="shared" si="32"/>
        <v>3</v>
      </c>
      <c r="P141" s="129">
        <f t="shared" si="32"/>
        <v>3</v>
      </c>
      <c r="Q141" s="129">
        <f t="shared" si="32"/>
        <v>3</v>
      </c>
      <c r="R141" s="129">
        <f t="shared" si="32"/>
        <v>3</v>
      </c>
      <c r="S141" s="129">
        <f t="shared" si="33"/>
        <v>3</v>
      </c>
      <c r="T141" s="129">
        <f t="shared" si="33"/>
        <v>3</v>
      </c>
      <c r="U141" s="129">
        <f t="shared" si="33"/>
        <v>3</v>
      </c>
      <c r="V141" s="129">
        <f t="shared" si="33"/>
        <v>3</v>
      </c>
      <c r="W141" s="129">
        <f t="shared" si="33"/>
        <v>3</v>
      </c>
      <c r="X141" s="129">
        <f t="shared" si="33"/>
        <v>3</v>
      </c>
      <c r="Y141" s="129">
        <f t="shared" si="33"/>
        <v>3</v>
      </c>
      <c r="Z141" s="129">
        <f t="shared" si="33"/>
        <v>3</v>
      </c>
      <c r="AA141" s="129">
        <f t="shared" si="33"/>
        <v>3</v>
      </c>
      <c r="AB141" s="129">
        <f t="shared" si="33"/>
        <v>3</v>
      </c>
      <c r="AC141" s="129">
        <f t="shared" si="33"/>
        <v>3</v>
      </c>
      <c r="AD141" s="129">
        <f t="shared" si="33"/>
        <v>3</v>
      </c>
      <c r="AE141" s="129">
        <f t="shared" si="33"/>
        <v>3</v>
      </c>
      <c r="AF141" s="129">
        <f t="shared" si="33"/>
        <v>3</v>
      </c>
      <c r="AG141" s="171">
        <v>4.41</v>
      </c>
      <c r="AH141" s="51"/>
      <c r="AI141" s="52"/>
      <c r="AK141" s="53"/>
    </row>
    <row r="142" spans="1:37" x14ac:dyDescent="0.25">
      <c r="A142" s="118" t="s">
        <v>145</v>
      </c>
      <c r="B142" s="128">
        <v>3.3</v>
      </c>
      <c r="C142" s="129">
        <f t="shared" si="32"/>
        <v>3.3</v>
      </c>
      <c r="D142" s="129">
        <f t="shared" si="32"/>
        <v>3.3</v>
      </c>
      <c r="E142" s="129">
        <f t="shared" si="32"/>
        <v>3.3</v>
      </c>
      <c r="F142" s="129">
        <f t="shared" si="32"/>
        <v>3.3</v>
      </c>
      <c r="G142" s="129">
        <f t="shared" si="32"/>
        <v>3.3</v>
      </c>
      <c r="H142" s="129">
        <f t="shared" si="32"/>
        <v>3.3</v>
      </c>
      <c r="I142" s="129">
        <f t="shared" si="32"/>
        <v>3.3</v>
      </c>
      <c r="J142" s="129">
        <f t="shared" si="32"/>
        <v>3.3</v>
      </c>
      <c r="K142" s="129">
        <f t="shared" si="32"/>
        <v>3.3</v>
      </c>
      <c r="L142" s="129">
        <f t="shared" si="32"/>
        <v>3.3</v>
      </c>
      <c r="M142" s="129">
        <f t="shared" si="32"/>
        <v>3.3</v>
      </c>
      <c r="N142" s="129">
        <f t="shared" si="32"/>
        <v>3.3</v>
      </c>
      <c r="O142" s="129">
        <f t="shared" si="32"/>
        <v>3.3</v>
      </c>
      <c r="P142" s="129">
        <f t="shared" si="32"/>
        <v>3.3</v>
      </c>
      <c r="Q142" s="129">
        <f t="shared" si="32"/>
        <v>3.3</v>
      </c>
      <c r="R142" s="129">
        <f t="shared" si="32"/>
        <v>3.3</v>
      </c>
      <c r="S142" s="129">
        <f t="shared" si="33"/>
        <v>3.3</v>
      </c>
      <c r="T142" s="129">
        <f t="shared" si="33"/>
        <v>3.3</v>
      </c>
      <c r="U142" s="129">
        <f t="shared" si="33"/>
        <v>3.3</v>
      </c>
      <c r="V142" s="129">
        <f t="shared" si="33"/>
        <v>3.3</v>
      </c>
      <c r="W142" s="129">
        <f t="shared" si="33"/>
        <v>3.3</v>
      </c>
      <c r="X142" s="129">
        <f t="shared" si="33"/>
        <v>3.3</v>
      </c>
      <c r="Y142" s="129">
        <f t="shared" si="33"/>
        <v>3.3</v>
      </c>
      <c r="Z142" s="129">
        <f t="shared" si="33"/>
        <v>3.3</v>
      </c>
      <c r="AA142" s="129">
        <f t="shared" si="33"/>
        <v>3.3</v>
      </c>
      <c r="AB142" s="129">
        <f t="shared" si="33"/>
        <v>3.3</v>
      </c>
      <c r="AC142" s="129">
        <f t="shared" si="33"/>
        <v>3.3</v>
      </c>
      <c r="AD142" s="129">
        <f t="shared" si="33"/>
        <v>3.3</v>
      </c>
      <c r="AE142" s="129">
        <f t="shared" si="33"/>
        <v>3.3</v>
      </c>
      <c r="AF142" s="129">
        <f t="shared" si="33"/>
        <v>3.3</v>
      </c>
      <c r="AG142" s="171">
        <v>4.4000000000000004</v>
      </c>
      <c r="AH142" s="51"/>
      <c r="AI142" s="52"/>
      <c r="AK142" s="53"/>
    </row>
    <row r="143" spans="1:37" x14ac:dyDescent="0.25">
      <c r="A143" s="118" t="s">
        <v>146</v>
      </c>
      <c r="B143" s="128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71">
        <v>4.3600000000000003</v>
      </c>
      <c r="AH143" s="51"/>
      <c r="AI143" s="52"/>
      <c r="AK143" s="53"/>
    </row>
    <row r="144" spans="1:37" x14ac:dyDescent="0.25">
      <c r="A144" s="118" t="s">
        <v>147</v>
      </c>
      <c r="B144" s="128">
        <v>1.76</v>
      </c>
      <c r="C144" s="129">
        <f t="shared" ref="C144:R145" si="34">B144</f>
        <v>1.76</v>
      </c>
      <c r="D144" s="129">
        <f t="shared" si="34"/>
        <v>1.76</v>
      </c>
      <c r="E144" s="129">
        <f t="shared" si="34"/>
        <v>1.76</v>
      </c>
      <c r="F144" s="129">
        <f t="shared" si="34"/>
        <v>1.76</v>
      </c>
      <c r="G144" s="129">
        <f t="shared" si="34"/>
        <v>1.76</v>
      </c>
      <c r="H144" s="129">
        <f t="shared" si="34"/>
        <v>1.76</v>
      </c>
      <c r="I144" s="129">
        <f t="shared" si="34"/>
        <v>1.76</v>
      </c>
      <c r="J144" s="129">
        <f t="shared" si="34"/>
        <v>1.76</v>
      </c>
      <c r="K144" s="129">
        <f t="shared" si="34"/>
        <v>1.76</v>
      </c>
      <c r="L144" s="129">
        <f t="shared" si="34"/>
        <v>1.76</v>
      </c>
      <c r="M144" s="129">
        <f t="shared" si="34"/>
        <v>1.76</v>
      </c>
      <c r="N144" s="129">
        <f t="shared" si="34"/>
        <v>1.76</v>
      </c>
      <c r="O144" s="129">
        <f t="shared" si="34"/>
        <v>1.76</v>
      </c>
      <c r="P144" s="129">
        <f t="shared" si="34"/>
        <v>1.76</v>
      </c>
      <c r="Q144" s="129">
        <f t="shared" si="34"/>
        <v>1.76</v>
      </c>
      <c r="R144" s="129">
        <f t="shared" si="34"/>
        <v>1.76</v>
      </c>
      <c r="S144" s="129">
        <f t="shared" ref="S144:AF145" si="35">R144</f>
        <v>1.76</v>
      </c>
      <c r="T144" s="129">
        <f t="shared" si="35"/>
        <v>1.76</v>
      </c>
      <c r="U144" s="129">
        <f t="shared" si="35"/>
        <v>1.76</v>
      </c>
      <c r="V144" s="129">
        <f t="shared" si="35"/>
        <v>1.76</v>
      </c>
      <c r="W144" s="129">
        <f t="shared" si="35"/>
        <v>1.76</v>
      </c>
      <c r="X144" s="129">
        <f t="shared" si="35"/>
        <v>1.76</v>
      </c>
      <c r="Y144" s="129">
        <f t="shared" si="35"/>
        <v>1.76</v>
      </c>
      <c r="Z144" s="129">
        <f t="shared" si="35"/>
        <v>1.76</v>
      </c>
      <c r="AA144" s="129">
        <f t="shared" si="35"/>
        <v>1.76</v>
      </c>
      <c r="AB144" s="129">
        <f t="shared" si="35"/>
        <v>1.76</v>
      </c>
      <c r="AC144" s="129">
        <f t="shared" si="35"/>
        <v>1.76</v>
      </c>
      <c r="AD144" s="129">
        <f t="shared" si="35"/>
        <v>1.76</v>
      </c>
      <c r="AE144" s="129">
        <f t="shared" si="35"/>
        <v>1.76</v>
      </c>
      <c r="AF144" s="129">
        <f t="shared" si="35"/>
        <v>1.76</v>
      </c>
      <c r="AG144" s="171">
        <v>4.2</v>
      </c>
      <c r="AH144" s="51"/>
      <c r="AI144" s="52"/>
      <c r="AK144" s="53"/>
    </row>
    <row r="145" spans="1:37" x14ac:dyDescent="0.25">
      <c r="A145" s="118" t="s">
        <v>148</v>
      </c>
      <c r="B145" s="128">
        <v>0</v>
      </c>
      <c r="C145" s="129">
        <f t="shared" si="34"/>
        <v>0</v>
      </c>
      <c r="D145" s="129">
        <f t="shared" si="34"/>
        <v>0</v>
      </c>
      <c r="E145" s="129">
        <f t="shared" si="34"/>
        <v>0</v>
      </c>
      <c r="F145" s="129">
        <f t="shared" si="34"/>
        <v>0</v>
      </c>
      <c r="G145" s="129">
        <f t="shared" si="34"/>
        <v>0</v>
      </c>
      <c r="H145" s="129">
        <f t="shared" si="34"/>
        <v>0</v>
      </c>
      <c r="I145" s="129">
        <f t="shared" si="34"/>
        <v>0</v>
      </c>
      <c r="J145" s="129">
        <f t="shared" si="34"/>
        <v>0</v>
      </c>
      <c r="K145" s="129">
        <f t="shared" si="34"/>
        <v>0</v>
      </c>
      <c r="L145" s="129">
        <f t="shared" si="34"/>
        <v>0</v>
      </c>
      <c r="M145" s="129">
        <f t="shared" si="34"/>
        <v>0</v>
      </c>
      <c r="N145" s="129">
        <f t="shared" si="34"/>
        <v>0</v>
      </c>
      <c r="O145" s="129">
        <f t="shared" si="34"/>
        <v>0</v>
      </c>
      <c r="P145" s="129">
        <f t="shared" si="34"/>
        <v>0</v>
      </c>
      <c r="Q145" s="129">
        <f t="shared" si="34"/>
        <v>0</v>
      </c>
      <c r="R145" s="129">
        <f t="shared" si="34"/>
        <v>0</v>
      </c>
      <c r="S145" s="129">
        <f t="shared" si="35"/>
        <v>0</v>
      </c>
      <c r="T145" s="129">
        <f t="shared" si="35"/>
        <v>0</v>
      </c>
      <c r="U145" s="129">
        <f t="shared" si="35"/>
        <v>0</v>
      </c>
      <c r="V145" s="129">
        <f t="shared" si="35"/>
        <v>0</v>
      </c>
      <c r="W145" s="129">
        <f t="shared" si="35"/>
        <v>0</v>
      </c>
      <c r="X145" s="129">
        <f t="shared" si="35"/>
        <v>0</v>
      </c>
      <c r="Y145" s="129">
        <f t="shared" si="35"/>
        <v>0</v>
      </c>
      <c r="Z145" s="129">
        <f t="shared" si="35"/>
        <v>0</v>
      </c>
      <c r="AA145" s="129">
        <f t="shared" si="35"/>
        <v>0</v>
      </c>
      <c r="AB145" s="129">
        <f t="shared" si="35"/>
        <v>0</v>
      </c>
      <c r="AC145" s="129">
        <f t="shared" si="35"/>
        <v>0</v>
      </c>
      <c r="AD145" s="129">
        <f t="shared" si="35"/>
        <v>0</v>
      </c>
      <c r="AE145" s="129">
        <f t="shared" si="35"/>
        <v>0</v>
      </c>
      <c r="AF145" s="129">
        <f t="shared" si="35"/>
        <v>0</v>
      </c>
      <c r="AG145" s="171">
        <v>4</v>
      </c>
      <c r="AH145" s="51"/>
      <c r="AI145" s="52"/>
      <c r="AK145" s="53"/>
    </row>
    <row r="146" spans="1:37" x14ac:dyDescent="0.25">
      <c r="A146" s="118" t="s">
        <v>149</v>
      </c>
      <c r="B146" s="128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71">
        <v>4</v>
      </c>
      <c r="AH146" s="51"/>
      <c r="AI146" s="52"/>
      <c r="AK146" s="53"/>
    </row>
    <row r="147" spans="1:37" x14ac:dyDescent="0.25">
      <c r="A147" s="118" t="s">
        <v>150</v>
      </c>
      <c r="B147" s="128">
        <v>0.1</v>
      </c>
      <c r="C147" s="129">
        <f t="shared" ref="C147:R150" si="36">B147</f>
        <v>0.1</v>
      </c>
      <c r="D147" s="129">
        <f t="shared" si="36"/>
        <v>0.1</v>
      </c>
      <c r="E147" s="129">
        <f t="shared" si="36"/>
        <v>0.1</v>
      </c>
      <c r="F147" s="129">
        <f t="shared" si="36"/>
        <v>0.1</v>
      </c>
      <c r="G147" s="129">
        <f t="shared" si="36"/>
        <v>0.1</v>
      </c>
      <c r="H147" s="129">
        <f t="shared" si="36"/>
        <v>0.1</v>
      </c>
      <c r="I147" s="129">
        <f t="shared" si="36"/>
        <v>0.1</v>
      </c>
      <c r="J147" s="129">
        <f t="shared" si="36"/>
        <v>0.1</v>
      </c>
      <c r="K147" s="129">
        <f t="shared" si="36"/>
        <v>0.1</v>
      </c>
      <c r="L147" s="129">
        <f t="shared" si="36"/>
        <v>0.1</v>
      </c>
      <c r="M147" s="129">
        <f t="shared" si="36"/>
        <v>0.1</v>
      </c>
      <c r="N147" s="129">
        <f t="shared" si="36"/>
        <v>0.1</v>
      </c>
      <c r="O147" s="129">
        <f t="shared" si="36"/>
        <v>0.1</v>
      </c>
      <c r="P147" s="129">
        <f t="shared" si="36"/>
        <v>0.1</v>
      </c>
      <c r="Q147" s="129">
        <f t="shared" si="36"/>
        <v>0.1</v>
      </c>
      <c r="R147" s="129">
        <f t="shared" si="36"/>
        <v>0.1</v>
      </c>
      <c r="S147" s="129">
        <f t="shared" ref="S147:AF150" si="37">R147</f>
        <v>0.1</v>
      </c>
      <c r="T147" s="129">
        <f t="shared" si="37"/>
        <v>0.1</v>
      </c>
      <c r="U147" s="129">
        <f t="shared" si="37"/>
        <v>0.1</v>
      </c>
      <c r="V147" s="129">
        <f t="shared" si="37"/>
        <v>0.1</v>
      </c>
      <c r="W147" s="129">
        <f t="shared" si="37"/>
        <v>0.1</v>
      </c>
      <c r="X147" s="129">
        <f t="shared" si="37"/>
        <v>0.1</v>
      </c>
      <c r="Y147" s="129">
        <f t="shared" si="37"/>
        <v>0.1</v>
      </c>
      <c r="Z147" s="129">
        <f t="shared" si="37"/>
        <v>0.1</v>
      </c>
      <c r="AA147" s="129">
        <f t="shared" si="37"/>
        <v>0.1</v>
      </c>
      <c r="AB147" s="129">
        <f t="shared" si="37"/>
        <v>0.1</v>
      </c>
      <c r="AC147" s="129">
        <f t="shared" si="37"/>
        <v>0.1</v>
      </c>
      <c r="AD147" s="129">
        <f t="shared" si="37"/>
        <v>0.1</v>
      </c>
      <c r="AE147" s="129">
        <f t="shared" si="37"/>
        <v>0.1</v>
      </c>
      <c r="AF147" s="129">
        <f t="shared" si="37"/>
        <v>0.1</v>
      </c>
      <c r="AG147" s="171">
        <v>4</v>
      </c>
      <c r="AH147" s="51"/>
      <c r="AI147" s="52"/>
      <c r="AK147" s="53"/>
    </row>
    <row r="148" spans="1:37" x14ac:dyDescent="0.25">
      <c r="A148" s="118" t="s">
        <v>151</v>
      </c>
      <c r="B148" s="128">
        <v>2.0499999999999998</v>
      </c>
      <c r="C148" s="129">
        <f t="shared" si="36"/>
        <v>2.0499999999999998</v>
      </c>
      <c r="D148" s="129">
        <f t="shared" si="36"/>
        <v>2.0499999999999998</v>
      </c>
      <c r="E148" s="129">
        <f t="shared" si="36"/>
        <v>2.0499999999999998</v>
      </c>
      <c r="F148" s="129">
        <f t="shared" si="36"/>
        <v>2.0499999999999998</v>
      </c>
      <c r="G148" s="129">
        <f t="shared" si="36"/>
        <v>2.0499999999999998</v>
      </c>
      <c r="H148" s="129">
        <f t="shared" si="36"/>
        <v>2.0499999999999998</v>
      </c>
      <c r="I148" s="129">
        <f t="shared" si="36"/>
        <v>2.0499999999999998</v>
      </c>
      <c r="J148" s="129">
        <f t="shared" si="36"/>
        <v>2.0499999999999998</v>
      </c>
      <c r="K148" s="129">
        <f t="shared" si="36"/>
        <v>2.0499999999999998</v>
      </c>
      <c r="L148" s="129">
        <f t="shared" si="36"/>
        <v>2.0499999999999998</v>
      </c>
      <c r="M148" s="129">
        <f t="shared" si="36"/>
        <v>2.0499999999999998</v>
      </c>
      <c r="N148" s="129">
        <f t="shared" si="36"/>
        <v>2.0499999999999998</v>
      </c>
      <c r="O148" s="129">
        <f t="shared" si="36"/>
        <v>2.0499999999999998</v>
      </c>
      <c r="P148" s="129">
        <f t="shared" si="36"/>
        <v>2.0499999999999998</v>
      </c>
      <c r="Q148" s="129">
        <f t="shared" si="36"/>
        <v>2.0499999999999998</v>
      </c>
      <c r="R148" s="129">
        <f t="shared" si="36"/>
        <v>2.0499999999999998</v>
      </c>
      <c r="S148" s="129">
        <f t="shared" si="37"/>
        <v>2.0499999999999998</v>
      </c>
      <c r="T148" s="129">
        <f t="shared" si="37"/>
        <v>2.0499999999999998</v>
      </c>
      <c r="U148" s="129">
        <f t="shared" si="37"/>
        <v>2.0499999999999998</v>
      </c>
      <c r="V148" s="129">
        <f t="shared" si="37"/>
        <v>2.0499999999999998</v>
      </c>
      <c r="W148" s="129">
        <f t="shared" si="37"/>
        <v>2.0499999999999998</v>
      </c>
      <c r="X148" s="129">
        <f t="shared" si="37"/>
        <v>2.0499999999999998</v>
      </c>
      <c r="Y148" s="129">
        <f t="shared" si="37"/>
        <v>2.0499999999999998</v>
      </c>
      <c r="Z148" s="129">
        <f t="shared" si="37"/>
        <v>2.0499999999999998</v>
      </c>
      <c r="AA148" s="129">
        <f t="shared" si="37"/>
        <v>2.0499999999999998</v>
      </c>
      <c r="AB148" s="129">
        <f t="shared" si="37"/>
        <v>2.0499999999999998</v>
      </c>
      <c r="AC148" s="129">
        <f t="shared" si="37"/>
        <v>2.0499999999999998</v>
      </c>
      <c r="AD148" s="129">
        <f t="shared" si="37"/>
        <v>2.0499999999999998</v>
      </c>
      <c r="AE148" s="129">
        <f t="shared" si="37"/>
        <v>2.0499999999999998</v>
      </c>
      <c r="AF148" s="129">
        <f t="shared" si="37"/>
        <v>2.0499999999999998</v>
      </c>
      <c r="AG148" s="171">
        <v>4</v>
      </c>
      <c r="AH148" s="51"/>
      <c r="AI148" s="52"/>
      <c r="AK148" s="53"/>
    </row>
    <row r="149" spans="1:37" x14ac:dyDescent="0.25">
      <c r="A149" s="118" t="s">
        <v>152</v>
      </c>
      <c r="B149" s="128">
        <v>2.7</v>
      </c>
      <c r="C149" s="129">
        <f t="shared" si="36"/>
        <v>2.7</v>
      </c>
      <c r="D149" s="129">
        <f t="shared" si="36"/>
        <v>2.7</v>
      </c>
      <c r="E149" s="129">
        <f t="shared" si="36"/>
        <v>2.7</v>
      </c>
      <c r="F149" s="129">
        <f t="shared" si="36"/>
        <v>2.7</v>
      </c>
      <c r="G149" s="129">
        <f t="shared" si="36"/>
        <v>2.7</v>
      </c>
      <c r="H149" s="129">
        <f t="shared" si="36"/>
        <v>2.7</v>
      </c>
      <c r="I149" s="129">
        <f t="shared" si="36"/>
        <v>2.7</v>
      </c>
      <c r="J149" s="129">
        <f t="shared" si="36"/>
        <v>2.7</v>
      </c>
      <c r="K149" s="129">
        <f t="shared" si="36"/>
        <v>2.7</v>
      </c>
      <c r="L149" s="129">
        <f t="shared" si="36"/>
        <v>2.7</v>
      </c>
      <c r="M149" s="129">
        <f t="shared" si="36"/>
        <v>2.7</v>
      </c>
      <c r="N149" s="129">
        <f t="shared" si="36"/>
        <v>2.7</v>
      </c>
      <c r="O149" s="129">
        <f t="shared" si="36"/>
        <v>2.7</v>
      </c>
      <c r="P149" s="129">
        <f t="shared" si="36"/>
        <v>2.7</v>
      </c>
      <c r="Q149" s="129">
        <f t="shared" si="36"/>
        <v>2.7</v>
      </c>
      <c r="R149" s="129">
        <f t="shared" si="36"/>
        <v>2.7</v>
      </c>
      <c r="S149" s="129">
        <f t="shared" si="37"/>
        <v>2.7</v>
      </c>
      <c r="T149" s="129">
        <f t="shared" si="37"/>
        <v>2.7</v>
      </c>
      <c r="U149" s="129">
        <f t="shared" si="37"/>
        <v>2.7</v>
      </c>
      <c r="V149" s="129">
        <f t="shared" si="37"/>
        <v>2.7</v>
      </c>
      <c r="W149" s="129">
        <f t="shared" si="37"/>
        <v>2.7</v>
      </c>
      <c r="X149" s="129">
        <f t="shared" si="37"/>
        <v>2.7</v>
      </c>
      <c r="Y149" s="129">
        <f t="shared" si="37"/>
        <v>2.7</v>
      </c>
      <c r="Z149" s="129">
        <f t="shared" si="37"/>
        <v>2.7</v>
      </c>
      <c r="AA149" s="129">
        <f t="shared" si="37"/>
        <v>2.7</v>
      </c>
      <c r="AB149" s="129">
        <f t="shared" si="37"/>
        <v>2.7</v>
      </c>
      <c r="AC149" s="129">
        <f t="shared" si="37"/>
        <v>2.7</v>
      </c>
      <c r="AD149" s="129">
        <f t="shared" si="37"/>
        <v>2.7</v>
      </c>
      <c r="AE149" s="129">
        <f t="shared" si="37"/>
        <v>2.7</v>
      </c>
      <c r="AF149" s="129">
        <f t="shared" si="37"/>
        <v>2.7</v>
      </c>
      <c r="AG149" s="171">
        <v>4</v>
      </c>
      <c r="AH149" s="51"/>
      <c r="AI149" s="52"/>
      <c r="AK149" s="53"/>
    </row>
    <row r="150" spans="1:37" x14ac:dyDescent="0.25">
      <c r="A150" s="118" t="s">
        <v>153</v>
      </c>
      <c r="B150" s="128">
        <v>2.15</v>
      </c>
      <c r="C150" s="129">
        <f t="shared" si="36"/>
        <v>2.15</v>
      </c>
      <c r="D150" s="129">
        <f t="shared" si="36"/>
        <v>2.15</v>
      </c>
      <c r="E150" s="129">
        <f t="shared" si="36"/>
        <v>2.15</v>
      </c>
      <c r="F150" s="129">
        <f t="shared" si="36"/>
        <v>2.15</v>
      </c>
      <c r="G150" s="129">
        <f t="shared" si="36"/>
        <v>2.15</v>
      </c>
      <c r="H150" s="129">
        <f t="shared" si="36"/>
        <v>2.15</v>
      </c>
      <c r="I150" s="129">
        <f t="shared" si="36"/>
        <v>2.15</v>
      </c>
      <c r="J150" s="129">
        <f t="shared" si="36"/>
        <v>2.15</v>
      </c>
      <c r="K150" s="129">
        <f t="shared" si="36"/>
        <v>2.15</v>
      </c>
      <c r="L150" s="129">
        <f t="shared" si="36"/>
        <v>2.15</v>
      </c>
      <c r="M150" s="129">
        <f t="shared" si="36"/>
        <v>2.15</v>
      </c>
      <c r="N150" s="129">
        <f t="shared" si="36"/>
        <v>2.15</v>
      </c>
      <c r="O150" s="129">
        <f t="shared" si="36"/>
        <v>2.15</v>
      </c>
      <c r="P150" s="129">
        <f t="shared" si="36"/>
        <v>2.15</v>
      </c>
      <c r="Q150" s="129">
        <f t="shared" si="36"/>
        <v>2.15</v>
      </c>
      <c r="R150" s="129">
        <f t="shared" si="36"/>
        <v>2.15</v>
      </c>
      <c r="S150" s="129">
        <f t="shared" si="37"/>
        <v>2.15</v>
      </c>
      <c r="T150" s="129">
        <f t="shared" si="37"/>
        <v>2.15</v>
      </c>
      <c r="U150" s="129">
        <f t="shared" si="37"/>
        <v>2.15</v>
      </c>
      <c r="V150" s="129">
        <f t="shared" si="37"/>
        <v>2.15</v>
      </c>
      <c r="W150" s="129">
        <f t="shared" si="37"/>
        <v>2.15</v>
      </c>
      <c r="X150" s="129">
        <f t="shared" si="37"/>
        <v>2.15</v>
      </c>
      <c r="Y150" s="129">
        <f t="shared" si="37"/>
        <v>2.15</v>
      </c>
      <c r="Z150" s="129">
        <f t="shared" si="37"/>
        <v>2.15</v>
      </c>
      <c r="AA150" s="129">
        <f t="shared" si="37"/>
        <v>2.15</v>
      </c>
      <c r="AB150" s="129">
        <f t="shared" si="37"/>
        <v>2.15</v>
      </c>
      <c r="AC150" s="129">
        <f t="shared" si="37"/>
        <v>2.15</v>
      </c>
      <c r="AD150" s="129">
        <f t="shared" si="37"/>
        <v>2.15</v>
      </c>
      <c r="AE150" s="129">
        <f t="shared" si="37"/>
        <v>2.15</v>
      </c>
      <c r="AF150" s="129">
        <f t="shared" si="37"/>
        <v>2.15</v>
      </c>
      <c r="AG150" s="171">
        <v>4</v>
      </c>
      <c r="AH150" s="51"/>
      <c r="AI150" s="52"/>
      <c r="AK150" s="53"/>
    </row>
    <row r="151" spans="1:37" x14ac:dyDescent="0.25">
      <c r="A151" s="118" t="s">
        <v>154</v>
      </c>
      <c r="B151" s="128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71">
        <v>4</v>
      </c>
      <c r="AH151" s="51"/>
      <c r="AI151" s="52"/>
      <c r="AK151" s="53"/>
    </row>
    <row r="152" spans="1:37" x14ac:dyDescent="0.25">
      <c r="A152" s="118" t="s">
        <v>155</v>
      </c>
      <c r="B152" s="128">
        <v>0.9</v>
      </c>
      <c r="C152" s="129">
        <f t="shared" ref="C152:R164" si="38">B152</f>
        <v>0.9</v>
      </c>
      <c r="D152" s="129">
        <f t="shared" si="38"/>
        <v>0.9</v>
      </c>
      <c r="E152" s="129">
        <f t="shared" si="38"/>
        <v>0.9</v>
      </c>
      <c r="F152" s="129">
        <f t="shared" si="38"/>
        <v>0.9</v>
      </c>
      <c r="G152" s="129">
        <f t="shared" si="38"/>
        <v>0.9</v>
      </c>
      <c r="H152" s="129">
        <f t="shared" si="38"/>
        <v>0.9</v>
      </c>
      <c r="I152" s="129">
        <f t="shared" si="38"/>
        <v>0.9</v>
      </c>
      <c r="J152" s="129">
        <f t="shared" si="38"/>
        <v>0.9</v>
      </c>
      <c r="K152" s="129">
        <f t="shared" si="38"/>
        <v>0.9</v>
      </c>
      <c r="L152" s="129">
        <f t="shared" si="38"/>
        <v>0.9</v>
      </c>
      <c r="M152" s="129">
        <f t="shared" si="38"/>
        <v>0.9</v>
      </c>
      <c r="N152" s="129">
        <f t="shared" si="38"/>
        <v>0.9</v>
      </c>
      <c r="O152" s="129">
        <f t="shared" si="38"/>
        <v>0.9</v>
      </c>
      <c r="P152" s="129">
        <f t="shared" si="38"/>
        <v>0.9</v>
      </c>
      <c r="Q152" s="129">
        <f t="shared" si="38"/>
        <v>0.9</v>
      </c>
      <c r="R152" s="129">
        <f t="shared" si="38"/>
        <v>0.9</v>
      </c>
      <c r="S152" s="129">
        <f t="shared" ref="R152:AF164" si="39">R152</f>
        <v>0.9</v>
      </c>
      <c r="T152" s="129">
        <f t="shared" si="39"/>
        <v>0.9</v>
      </c>
      <c r="U152" s="129">
        <f t="shared" si="39"/>
        <v>0.9</v>
      </c>
      <c r="V152" s="129">
        <f t="shared" si="39"/>
        <v>0.9</v>
      </c>
      <c r="W152" s="129">
        <f t="shared" si="39"/>
        <v>0.9</v>
      </c>
      <c r="X152" s="129">
        <f t="shared" si="39"/>
        <v>0.9</v>
      </c>
      <c r="Y152" s="129">
        <f t="shared" si="39"/>
        <v>0.9</v>
      </c>
      <c r="Z152" s="129">
        <f t="shared" si="39"/>
        <v>0.9</v>
      </c>
      <c r="AA152" s="129">
        <f t="shared" si="39"/>
        <v>0.9</v>
      </c>
      <c r="AB152" s="129">
        <f t="shared" si="39"/>
        <v>0.9</v>
      </c>
      <c r="AC152" s="129">
        <f t="shared" si="39"/>
        <v>0.9</v>
      </c>
      <c r="AD152" s="129">
        <f t="shared" si="39"/>
        <v>0.9</v>
      </c>
      <c r="AE152" s="129">
        <f t="shared" si="39"/>
        <v>0.9</v>
      </c>
      <c r="AF152" s="129">
        <f t="shared" si="39"/>
        <v>0.9</v>
      </c>
      <c r="AG152" s="171">
        <v>4</v>
      </c>
      <c r="AH152" s="51"/>
      <c r="AI152" s="52"/>
      <c r="AK152" s="53"/>
    </row>
    <row r="153" spans="1:37" x14ac:dyDescent="0.25">
      <c r="A153" s="118" t="s">
        <v>156</v>
      </c>
      <c r="B153" s="128">
        <v>1.08</v>
      </c>
      <c r="C153" s="129">
        <f t="shared" si="38"/>
        <v>1.08</v>
      </c>
      <c r="D153" s="129">
        <f t="shared" si="38"/>
        <v>1.08</v>
      </c>
      <c r="E153" s="129">
        <f t="shared" si="38"/>
        <v>1.08</v>
      </c>
      <c r="F153" s="129">
        <f t="shared" si="38"/>
        <v>1.08</v>
      </c>
      <c r="G153" s="129">
        <f t="shared" si="38"/>
        <v>1.08</v>
      </c>
      <c r="H153" s="129">
        <f t="shared" si="38"/>
        <v>1.08</v>
      </c>
      <c r="I153" s="129">
        <f t="shared" si="38"/>
        <v>1.08</v>
      </c>
      <c r="J153" s="129">
        <f t="shared" si="38"/>
        <v>1.08</v>
      </c>
      <c r="K153" s="129">
        <f t="shared" si="38"/>
        <v>1.08</v>
      </c>
      <c r="L153" s="129">
        <f t="shared" si="38"/>
        <v>1.08</v>
      </c>
      <c r="M153" s="129">
        <f t="shared" si="38"/>
        <v>1.08</v>
      </c>
      <c r="N153" s="129">
        <f t="shared" si="38"/>
        <v>1.08</v>
      </c>
      <c r="O153" s="129">
        <f t="shared" si="38"/>
        <v>1.08</v>
      </c>
      <c r="P153" s="129">
        <f t="shared" si="38"/>
        <v>1.08</v>
      </c>
      <c r="Q153" s="129">
        <f t="shared" si="38"/>
        <v>1.08</v>
      </c>
      <c r="R153" s="129">
        <f t="shared" si="38"/>
        <v>1.08</v>
      </c>
      <c r="S153" s="129">
        <f t="shared" si="39"/>
        <v>1.08</v>
      </c>
      <c r="T153" s="129">
        <f t="shared" si="39"/>
        <v>1.08</v>
      </c>
      <c r="U153" s="129">
        <f t="shared" si="39"/>
        <v>1.08</v>
      </c>
      <c r="V153" s="129">
        <f t="shared" si="39"/>
        <v>1.08</v>
      </c>
      <c r="W153" s="129">
        <f t="shared" si="39"/>
        <v>1.08</v>
      </c>
      <c r="X153" s="129">
        <f t="shared" si="39"/>
        <v>1.08</v>
      </c>
      <c r="Y153" s="129">
        <f t="shared" si="39"/>
        <v>1.08</v>
      </c>
      <c r="Z153" s="129">
        <f t="shared" si="39"/>
        <v>1.08</v>
      </c>
      <c r="AA153" s="129">
        <f t="shared" si="39"/>
        <v>1.08</v>
      </c>
      <c r="AB153" s="129">
        <f t="shared" si="39"/>
        <v>1.08</v>
      </c>
      <c r="AC153" s="129">
        <f t="shared" si="39"/>
        <v>1.08</v>
      </c>
      <c r="AD153" s="129">
        <f t="shared" si="39"/>
        <v>1.08</v>
      </c>
      <c r="AE153" s="129">
        <f t="shared" si="39"/>
        <v>1.08</v>
      </c>
      <c r="AF153" s="129">
        <f t="shared" si="39"/>
        <v>1.08</v>
      </c>
      <c r="AG153" s="171">
        <v>3.75</v>
      </c>
      <c r="AH153" s="51"/>
      <c r="AI153" s="52"/>
      <c r="AK153" s="53"/>
    </row>
    <row r="154" spans="1:37" x14ac:dyDescent="0.25">
      <c r="A154" s="118" t="s">
        <v>157</v>
      </c>
      <c r="B154" s="128">
        <v>2.37</v>
      </c>
      <c r="C154" s="129">
        <f t="shared" si="38"/>
        <v>2.37</v>
      </c>
      <c r="D154" s="129">
        <f t="shared" si="38"/>
        <v>2.37</v>
      </c>
      <c r="E154" s="129">
        <f t="shared" si="38"/>
        <v>2.37</v>
      </c>
      <c r="F154" s="129">
        <f t="shared" si="38"/>
        <v>2.37</v>
      </c>
      <c r="G154" s="129">
        <f t="shared" si="38"/>
        <v>2.37</v>
      </c>
      <c r="H154" s="129">
        <f t="shared" si="38"/>
        <v>2.37</v>
      </c>
      <c r="I154" s="129">
        <f t="shared" si="38"/>
        <v>2.37</v>
      </c>
      <c r="J154" s="129">
        <f t="shared" si="38"/>
        <v>2.37</v>
      </c>
      <c r="K154" s="129">
        <f t="shared" si="38"/>
        <v>2.37</v>
      </c>
      <c r="L154" s="129">
        <f t="shared" si="38"/>
        <v>2.37</v>
      </c>
      <c r="M154" s="129">
        <f t="shared" si="38"/>
        <v>2.37</v>
      </c>
      <c r="N154" s="129">
        <f t="shared" si="38"/>
        <v>2.37</v>
      </c>
      <c r="O154" s="129">
        <f t="shared" si="38"/>
        <v>2.37</v>
      </c>
      <c r="P154" s="129">
        <f t="shared" si="38"/>
        <v>2.37</v>
      </c>
      <c r="Q154" s="129">
        <f t="shared" si="38"/>
        <v>2.37</v>
      </c>
      <c r="R154" s="129">
        <f t="shared" si="38"/>
        <v>2.37</v>
      </c>
      <c r="S154" s="129">
        <f t="shared" si="39"/>
        <v>2.37</v>
      </c>
      <c r="T154" s="129">
        <f t="shared" si="39"/>
        <v>2.37</v>
      </c>
      <c r="U154" s="129">
        <f t="shared" si="39"/>
        <v>2.37</v>
      </c>
      <c r="V154" s="129">
        <f t="shared" si="39"/>
        <v>2.37</v>
      </c>
      <c r="W154" s="129">
        <f t="shared" si="39"/>
        <v>2.37</v>
      </c>
      <c r="X154" s="129">
        <f t="shared" si="39"/>
        <v>2.37</v>
      </c>
      <c r="Y154" s="129">
        <f t="shared" si="39"/>
        <v>2.37</v>
      </c>
      <c r="Z154" s="129">
        <f t="shared" si="39"/>
        <v>2.37</v>
      </c>
      <c r="AA154" s="129">
        <f t="shared" si="39"/>
        <v>2.37</v>
      </c>
      <c r="AB154" s="129">
        <f t="shared" si="39"/>
        <v>2.37</v>
      </c>
      <c r="AC154" s="129">
        <f t="shared" si="39"/>
        <v>2.37</v>
      </c>
      <c r="AD154" s="129">
        <f t="shared" si="39"/>
        <v>2.37</v>
      </c>
      <c r="AE154" s="129">
        <f t="shared" si="39"/>
        <v>2.37</v>
      </c>
      <c r="AF154" s="129">
        <f t="shared" si="39"/>
        <v>2.37</v>
      </c>
      <c r="AG154" s="171">
        <v>3.52</v>
      </c>
      <c r="AH154" s="51"/>
      <c r="AI154" s="52"/>
      <c r="AK154" s="53"/>
    </row>
    <row r="155" spans="1:37" x14ac:dyDescent="0.25">
      <c r="A155" s="118" t="s">
        <v>158</v>
      </c>
      <c r="B155" s="128">
        <v>1.81</v>
      </c>
      <c r="C155" s="129">
        <f t="shared" si="38"/>
        <v>1.81</v>
      </c>
      <c r="D155" s="129">
        <f t="shared" si="38"/>
        <v>1.81</v>
      </c>
      <c r="E155" s="129">
        <f t="shared" si="38"/>
        <v>1.81</v>
      </c>
      <c r="F155" s="129">
        <f t="shared" si="38"/>
        <v>1.81</v>
      </c>
      <c r="G155" s="129">
        <f t="shared" si="38"/>
        <v>1.81</v>
      </c>
      <c r="H155" s="129">
        <f t="shared" si="38"/>
        <v>1.81</v>
      </c>
      <c r="I155" s="129">
        <f t="shared" si="38"/>
        <v>1.81</v>
      </c>
      <c r="J155" s="129">
        <f t="shared" si="38"/>
        <v>1.81</v>
      </c>
      <c r="K155" s="129">
        <f t="shared" si="38"/>
        <v>1.81</v>
      </c>
      <c r="L155" s="129">
        <f t="shared" si="38"/>
        <v>1.81</v>
      </c>
      <c r="M155" s="129">
        <f t="shared" si="38"/>
        <v>1.81</v>
      </c>
      <c r="N155" s="129">
        <f t="shared" si="38"/>
        <v>1.81</v>
      </c>
      <c r="O155" s="129">
        <f t="shared" si="38"/>
        <v>1.81</v>
      </c>
      <c r="P155" s="129">
        <f t="shared" si="38"/>
        <v>1.81</v>
      </c>
      <c r="Q155" s="129">
        <f t="shared" si="38"/>
        <v>1.81</v>
      </c>
      <c r="R155" s="129">
        <f t="shared" si="38"/>
        <v>1.81</v>
      </c>
      <c r="S155" s="129">
        <f t="shared" si="39"/>
        <v>1.81</v>
      </c>
      <c r="T155" s="129">
        <f t="shared" si="39"/>
        <v>1.81</v>
      </c>
      <c r="U155" s="129">
        <f t="shared" si="39"/>
        <v>1.81</v>
      </c>
      <c r="V155" s="129">
        <f t="shared" si="39"/>
        <v>1.81</v>
      </c>
      <c r="W155" s="129">
        <f t="shared" si="39"/>
        <v>1.81</v>
      </c>
      <c r="X155" s="129">
        <f t="shared" si="39"/>
        <v>1.81</v>
      </c>
      <c r="Y155" s="129">
        <f t="shared" si="39"/>
        <v>1.81</v>
      </c>
      <c r="Z155" s="129">
        <f t="shared" si="39"/>
        <v>1.81</v>
      </c>
      <c r="AA155" s="129">
        <f t="shared" si="39"/>
        <v>1.81</v>
      </c>
      <c r="AB155" s="129">
        <f t="shared" si="39"/>
        <v>1.81</v>
      </c>
      <c r="AC155" s="129">
        <f t="shared" si="39"/>
        <v>1.81</v>
      </c>
      <c r="AD155" s="129">
        <f t="shared" si="39"/>
        <v>1.81</v>
      </c>
      <c r="AE155" s="129">
        <f t="shared" si="39"/>
        <v>1.81</v>
      </c>
      <c r="AF155" s="129">
        <f t="shared" si="39"/>
        <v>1.81</v>
      </c>
      <c r="AG155" s="171">
        <v>3.33</v>
      </c>
      <c r="AH155" s="51"/>
      <c r="AI155" s="52"/>
      <c r="AK155" s="53"/>
    </row>
    <row r="156" spans="1:37" x14ac:dyDescent="0.25">
      <c r="A156" s="118" t="s">
        <v>159</v>
      </c>
      <c r="B156" s="128">
        <v>1.0900000000000001</v>
      </c>
      <c r="C156" s="129">
        <f t="shared" si="38"/>
        <v>1.0900000000000001</v>
      </c>
      <c r="D156" s="129">
        <f t="shared" si="38"/>
        <v>1.0900000000000001</v>
      </c>
      <c r="E156" s="129">
        <f t="shared" si="38"/>
        <v>1.0900000000000001</v>
      </c>
      <c r="F156" s="129">
        <f t="shared" si="38"/>
        <v>1.0900000000000001</v>
      </c>
      <c r="G156" s="129">
        <f t="shared" si="38"/>
        <v>1.0900000000000001</v>
      </c>
      <c r="H156" s="129">
        <f t="shared" si="38"/>
        <v>1.0900000000000001</v>
      </c>
      <c r="I156" s="129">
        <f t="shared" si="38"/>
        <v>1.0900000000000001</v>
      </c>
      <c r="J156" s="129">
        <f t="shared" si="38"/>
        <v>1.0900000000000001</v>
      </c>
      <c r="K156" s="129">
        <f t="shared" si="38"/>
        <v>1.0900000000000001</v>
      </c>
      <c r="L156" s="129">
        <f t="shared" si="38"/>
        <v>1.0900000000000001</v>
      </c>
      <c r="M156" s="129">
        <f t="shared" si="38"/>
        <v>1.0900000000000001</v>
      </c>
      <c r="N156" s="129">
        <f t="shared" si="38"/>
        <v>1.0900000000000001</v>
      </c>
      <c r="O156" s="129">
        <f t="shared" si="38"/>
        <v>1.0900000000000001</v>
      </c>
      <c r="P156" s="129">
        <f t="shared" si="38"/>
        <v>1.0900000000000001</v>
      </c>
      <c r="Q156" s="129">
        <f t="shared" si="38"/>
        <v>1.0900000000000001</v>
      </c>
      <c r="R156" s="129">
        <f t="shared" si="38"/>
        <v>1.0900000000000001</v>
      </c>
      <c r="S156" s="129">
        <f t="shared" si="39"/>
        <v>1.0900000000000001</v>
      </c>
      <c r="T156" s="129">
        <f t="shared" si="39"/>
        <v>1.0900000000000001</v>
      </c>
      <c r="U156" s="129">
        <f t="shared" si="39"/>
        <v>1.0900000000000001</v>
      </c>
      <c r="V156" s="129">
        <f t="shared" si="39"/>
        <v>1.0900000000000001</v>
      </c>
      <c r="W156" s="129">
        <f t="shared" si="39"/>
        <v>1.0900000000000001</v>
      </c>
      <c r="X156" s="129">
        <f t="shared" si="39"/>
        <v>1.0900000000000001</v>
      </c>
      <c r="Y156" s="129">
        <f t="shared" si="39"/>
        <v>1.0900000000000001</v>
      </c>
      <c r="Z156" s="129">
        <f t="shared" si="39"/>
        <v>1.0900000000000001</v>
      </c>
      <c r="AA156" s="129">
        <f t="shared" si="39"/>
        <v>1.0900000000000001</v>
      </c>
      <c r="AB156" s="129">
        <f t="shared" si="39"/>
        <v>1.0900000000000001</v>
      </c>
      <c r="AC156" s="129">
        <f t="shared" si="39"/>
        <v>1.0900000000000001</v>
      </c>
      <c r="AD156" s="129">
        <f t="shared" si="39"/>
        <v>1.0900000000000001</v>
      </c>
      <c r="AE156" s="129">
        <f t="shared" si="39"/>
        <v>1.0900000000000001</v>
      </c>
      <c r="AF156" s="129">
        <f t="shared" si="39"/>
        <v>1.0900000000000001</v>
      </c>
      <c r="AG156" s="171">
        <v>3.2</v>
      </c>
      <c r="AH156" s="51"/>
      <c r="AI156" s="52"/>
      <c r="AK156" s="53"/>
    </row>
    <row r="157" spans="1:37" x14ac:dyDescent="0.25">
      <c r="A157" s="118" t="s">
        <v>160</v>
      </c>
      <c r="B157" s="128">
        <v>1.58</v>
      </c>
      <c r="C157" s="129">
        <f t="shared" si="38"/>
        <v>1.58</v>
      </c>
      <c r="D157" s="129">
        <f t="shared" si="38"/>
        <v>1.58</v>
      </c>
      <c r="E157" s="129">
        <f t="shared" si="38"/>
        <v>1.58</v>
      </c>
      <c r="F157" s="129">
        <f t="shared" si="38"/>
        <v>1.58</v>
      </c>
      <c r="G157" s="129">
        <f t="shared" si="38"/>
        <v>1.58</v>
      </c>
      <c r="H157" s="129">
        <f t="shared" si="38"/>
        <v>1.58</v>
      </c>
      <c r="I157" s="129">
        <f t="shared" si="38"/>
        <v>1.58</v>
      </c>
      <c r="J157" s="129">
        <f t="shared" si="38"/>
        <v>1.58</v>
      </c>
      <c r="K157" s="129">
        <f t="shared" si="38"/>
        <v>1.58</v>
      </c>
      <c r="L157" s="129">
        <f t="shared" si="38"/>
        <v>1.58</v>
      </c>
      <c r="M157" s="129">
        <f t="shared" si="38"/>
        <v>1.58</v>
      </c>
      <c r="N157" s="129">
        <f t="shared" si="38"/>
        <v>1.58</v>
      </c>
      <c r="O157" s="129">
        <f t="shared" si="38"/>
        <v>1.58</v>
      </c>
      <c r="P157" s="129">
        <f t="shared" si="38"/>
        <v>1.58</v>
      </c>
      <c r="Q157" s="129">
        <f t="shared" si="38"/>
        <v>1.58</v>
      </c>
      <c r="R157" s="129">
        <f t="shared" si="38"/>
        <v>1.58</v>
      </c>
      <c r="S157" s="129">
        <f t="shared" si="39"/>
        <v>1.58</v>
      </c>
      <c r="T157" s="129">
        <f t="shared" si="39"/>
        <v>1.58</v>
      </c>
      <c r="U157" s="129">
        <f t="shared" si="39"/>
        <v>1.58</v>
      </c>
      <c r="V157" s="129">
        <f t="shared" si="39"/>
        <v>1.58</v>
      </c>
      <c r="W157" s="129">
        <f t="shared" si="39"/>
        <v>1.58</v>
      </c>
      <c r="X157" s="129">
        <f t="shared" si="39"/>
        <v>1.58</v>
      </c>
      <c r="Y157" s="129">
        <f t="shared" si="39"/>
        <v>1.58</v>
      </c>
      <c r="Z157" s="129">
        <f t="shared" si="39"/>
        <v>1.58</v>
      </c>
      <c r="AA157" s="129">
        <f t="shared" si="39"/>
        <v>1.58</v>
      </c>
      <c r="AB157" s="129">
        <f t="shared" si="39"/>
        <v>1.58</v>
      </c>
      <c r="AC157" s="129">
        <f t="shared" si="39"/>
        <v>1.58</v>
      </c>
      <c r="AD157" s="129">
        <f t="shared" si="39"/>
        <v>1.58</v>
      </c>
      <c r="AE157" s="129">
        <f t="shared" si="39"/>
        <v>1.58</v>
      </c>
      <c r="AF157" s="129">
        <f t="shared" si="39"/>
        <v>1.58</v>
      </c>
      <c r="AG157" s="171">
        <v>3</v>
      </c>
      <c r="AH157" s="51"/>
      <c r="AI157" s="52"/>
      <c r="AK157" s="53"/>
    </row>
    <row r="158" spans="1:37" x14ac:dyDescent="0.25">
      <c r="A158" s="118" t="s">
        <v>161</v>
      </c>
      <c r="B158" s="128">
        <v>2</v>
      </c>
      <c r="C158" s="129">
        <f t="shared" si="38"/>
        <v>2</v>
      </c>
      <c r="D158" s="129">
        <f t="shared" si="38"/>
        <v>2</v>
      </c>
      <c r="E158" s="129">
        <f t="shared" si="38"/>
        <v>2</v>
      </c>
      <c r="F158" s="129">
        <f t="shared" si="38"/>
        <v>2</v>
      </c>
      <c r="G158" s="129">
        <f t="shared" si="38"/>
        <v>2</v>
      </c>
      <c r="H158" s="129">
        <f t="shared" si="38"/>
        <v>2</v>
      </c>
      <c r="I158" s="129">
        <f t="shared" si="38"/>
        <v>2</v>
      </c>
      <c r="J158" s="129">
        <f t="shared" si="38"/>
        <v>2</v>
      </c>
      <c r="K158" s="129">
        <f t="shared" si="38"/>
        <v>2</v>
      </c>
      <c r="L158" s="129">
        <f t="shared" si="38"/>
        <v>2</v>
      </c>
      <c r="M158" s="129">
        <f t="shared" si="38"/>
        <v>2</v>
      </c>
      <c r="N158" s="129">
        <f t="shared" si="38"/>
        <v>2</v>
      </c>
      <c r="O158" s="129">
        <f t="shared" si="38"/>
        <v>2</v>
      </c>
      <c r="P158" s="129">
        <f t="shared" si="38"/>
        <v>2</v>
      </c>
      <c r="Q158" s="129">
        <f t="shared" si="38"/>
        <v>2</v>
      </c>
      <c r="R158" s="129">
        <f t="shared" si="38"/>
        <v>2</v>
      </c>
      <c r="S158" s="129">
        <f t="shared" si="39"/>
        <v>2</v>
      </c>
      <c r="T158" s="129">
        <f t="shared" si="39"/>
        <v>2</v>
      </c>
      <c r="U158" s="129">
        <f t="shared" si="39"/>
        <v>2</v>
      </c>
      <c r="V158" s="129">
        <f t="shared" si="39"/>
        <v>2</v>
      </c>
      <c r="W158" s="129">
        <f t="shared" si="39"/>
        <v>2</v>
      </c>
      <c r="X158" s="129">
        <f t="shared" si="39"/>
        <v>2</v>
      </c>
      <c r="Y158" s="129">
        <f t="shared" si="39"/>
        <v>2</v>
      </c>
      <c r="Z158" s="129">
        <f t="shared" si="39"/>
        <v>2</v>
      </c>
      <c r="AA158" s="129">
        <f t="shared" si="39"/>
        <v>2</v>
      </c>
      <c r="AB158" s="129">
        <f t="shared" si="39"/>
        <v>2</v>
      </c>
      <c r="AC158" s="129">
        <f t="shared" si="39"/>
        <v>2</v>
      </c>
      <c r="AD158" s="129">
        <f t="shared" si="39"/>
        <v>2</v>
      </c>
      <c r="AE158" s="129">
        <f t="shared" si="39"/>
        <v>2</v>
      </c>
      <c r="AF158" s="129">
        <f t="shared" si="39"/>
        <v>2</v>
      </c>
      <c r="AG158" s="171">
        <v>3</v>
      </c>
      <c r="AH158" s="51"/>
      <c r="AI158" s="52"/>
      <c r="AK158" s="53"/>
    </row>
    <row r="159" spans="1:37" x14ac:dyDescent="0.25">
      <c r="A159" s="118" t="s">
        <v>162</v>
      </c>
      <c r="B159" s="128">
        <v>0.47</v>
      </c>
      <c r="C159" s="129">
        <f t="shared" si="38"/>
        <v>0.47</v>
      </c>
      <c r="D159" s="129">
        <f t="shared" si="38"/>
        <v>0.47</v>
      </c>
      <c r="E159" s="129">
        <f t="shared" si="38"/>
        <v>0.47</v>
      </c>
      <c r="F159" s="129">
        <f t="shared" si="38"/>
        <v>0.47</v>
      </c>
      <c r="G159" s="129">
        <f t="shared" si="38"/>
        <v>0.47</v>
      </c>
      <c r="H159" s="129">
        <f t="shared" si="38"/>
        <v>0.47</v>
      </c>
      <c r="I159" s="129">
        <f t="shared" si="38"/>
        <v>0.47</v>
      </c>
      <c r="J159" s="129">
        <f t="shared" si="38"/>
        <v>0.47</v>
      </c>
      <c r="K159" s="129">
        <f t="shared" si="38"/>
        <v>0.47</v>
      </c>
      <c r="L159" s="129">
        <f t="shared" si="38"/>
        <v>0.47</v>
      </c>
      <c r="M159" s="129">
        <f t="shared" si="38"/>
        <v>0.47</v>
      </c>
      <c r="N159" s="129">
        <f t="shared" si="38"/>
        <v>0.47</v>
      </c>
      <c r="O159" s="129">
        <f t="shared" si="38"/>
        <v>0.47</v>
      </c>
      <c r="P159" s="129">
        <f t="shared" si="38"/>
        <v>0.47</v>
      </c>
      <c r="Q159" s="129">
        <f t="shared" si="38"/>
        <v>0.47</v>
      </c>
      <c r="R159" s="129">
        <f t="shared" si="38"/>
        <v>0.47</v>
      </c>
      <c r="S159" s="129">
        <f t="shared" si="39"/>
        <v>0.47</v>
      </c>
      <c r="T159" s="129">
        <f t="shared" si="39"/>
        <v>0.47</v>
      </c>
      <c r="U159" s="129">
        <f t="shared" si="39"/>
        <v>0.47</v>
      </c>
      <c r="V159" s="129">
        <f t="shared" si="39"/>
        <v>0.47</v>
      </c>
      <c r="W159" s="129">
        <f t="shared" si="39"/>
        <v>0.47</v>
      </c>
      <c r="X159" s="129">
        <f t="shared" si="39"/>
        <v>0.47</v>
      </c>
      <c r="Y159" s="129">
        <f t="shared" si="39"/>
        <v>0.47</v>
      </c>
      <c r="Z159" s="129">
        <f t="shared" si="39"/>
        <v>0.47</v>
      </c>
      <c r="AA159" s="129">
        <f t="shared" si="39"/>
        <v>0.47</v>
      </c>
      <c r="AB159" s="129">
        <f t="shared" si="39"/>
        <v>0.47</v>
      </c>
      <c r="AC159" s="129">
        <f t="shared" si="39"/>
        <v>0.47</v>
      </c>
      <c r="AD159" s="129">
        <f t="shared" si="39"/>
        <v>0.47</v>
      </c>
      <c r="AE159" s="129">
        <f t="shared" si="39"/>
        <v>0.47</v>
      </c>
      <c r="AF159" s="129">
        <f t="shared" si="39"/>
        <v>0.47</v>
      </c>
      <c r="AG159" s="171">
        <v>3</v>
      </c>
      <c r="AH159" s="51"/>
      <c r="AI159" s="52"/>
      <c r="AK159" s="53"/>
    </row>
    <row r="160" spans="1:37" x14ac:dyDescent="0.25">
      <c r="A160" s="118" t="s">
        <v>163</v>
      </c>
      <c r="B160" s="128">
        <v>0</v>
      </c>
      <c r="C160" s="129">
        <f t="shared" si="38"/>
        <v>0</v>
      </c>
      <c r="D160" s="129">
        <f t="shared" si="38"/>
        <v>0</v>
      </c>
      <c r="E160" s="129">
        <f t="shared" si="38"/>
        <v>0</v>
      </c>
      <c r="F160" s="129">
        <f t="shared" si="38"/>
        <v>0</v>
      </c>
      <c r="G160" s="129">
        <f t="shared" si="38"/>
        <v>0</v>
      </c>
      <c r="H160" s="129">
        <f t="shared" si="38"/>
        <v>0</v>
      </c>
      <c r="I160" s="129">
        <f t="shared" si="38"/>
        <v>0</v>
      </c>
      <c r="J160" s="129">
        <f t="shared" si="38"/>
        <v>0</v>
      </c>
      <c r="K160" s="129">
        <f t="shared" si="38"/>
        <v>0</v>
      </c>
      <c r="L160" s="129">
        <f t="shared" si="38"/>
        <v>0</v>
      </c>
      <c r="M160" s="129">
        <f t="shared" si="38"/>
        <v>0</v>
      </c>
      <c r="N160" s="129">
        <f t="shared" si="38"/>
        <v>0</v>
      </c>
      <c r="O160" s="129">
        <f t="shared" si="38"/>
        <v>0</v>
      </c>
      <c r="P160" s="129">
        <f t="shared" si="38"/>
        <v>0</v>
      </c>
      <c r="Q160" s="129">
        <f t="shared" si="38"/>
        <v>0</v>
      </c>
      <c r="R160" s="129">
        <f t="shared" si="38"/>
        <v>0</v>
      </c>
      <c r="S160" s="129">
        <f t="shared" si="39"/>
        <v>0</v>
      </c>
      <c r="T160" s="129">
        <f t="shared" si="39"/>
        <v>0</v>
      </c>
      <c r="U160" s="129">
        <f t="shared" si="39"/>
        <v>0</v>
      </c>
      <c r="V160" s="129">
        <f t="shared" si="39"/>
        <v>0</v>
      </c>
      <c r="W160" s="129">
        <f t="shared" si="39"/>
        <v>0</v>
      </c>
      <c r="X160" s="129">
        <f t="shared" si="39"/>
        <v>0</v>
      </c>
      <c r="Y160" s="129">
        <f t="shared" si="39"/>
        <v>0</v>
      </c>
      <c r="Z160" s="129">
        <f t="shared" si="39"/>
        <v>0</v>
      </c>
      <c r="AA160" s="129">
        <f t="shared" si="39"/>
        <v>0</v>
      </c>
      <c r="AB160" s="129">
        <f t="shared" si="39"/>
        <v>0</v>
      </c>
      <c r="AC160" s="129">
        <f t="shared" si="39"/>
        <v>0</v>
      </c>
      <c r="AD160" s="129">
        <f t="shared" si="39"/>
        <v>0</v>
      </c>
      <c r="AE160" s="129">
        <f t="shared" si="39"/>
        <v>0</v>
      </c>
      <c r="AF160" s="129">
        <f t="shared" si="39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164</v>
      </c>
      <c r="B161" s="128">
        <v>0</v>
      </c>
      <c r="C161" s="129">
        <f t="shared" si="38"/>
        <v>0</v>
      </c>
      <c r="D161" s="129">
        <f t="shared" si="38"/>
        <v>0</v>
      </c>
      <c r="E161" s="129">
        <f t="shared" si="38"/>
        <v>0</v>
      </c>
      <c r="F161" s="129">
        <f t="shared" si="38"/>
        <v>0</v>
      </c>
      <c r="G161" s="129">
        <f t="shared" si="38"/>
        <v>0</v>
      </c>
      <c r="H161" s="129">
        <f t="shared" si="38"/>
        <v>0</v>
      </c>
      <c r="I161" s="129">
        <f t="shared" si="38"/>
        <v>0</v>
      </c>
      <c r="J161" s="129">
        <f t="shared" si="38"/>
        <v>0</v>
      </c>
      <c r="K161" s="129">
        <f t="shared" si="38"/>
        <v>0</v>
      </c>
      <c r="L161" s="129">
        <f t="shared" si="38"/>
        <v>0</v>
      </c>
      <c r="M161" s="129">
        <f t="shared" si="38"/>
        <v>0</v>
      </c>
      <c r="N161" s="129">
        <f t="shared" si="38"/>
        <v>0</v>
      </c>
      <c r="O161" s="129">
        <f t="shared" si="38"/>
        <v>0</v>
      </c>
      <c r="P161" s="129">
        <f t="shared" si="38"/>
        <v>0</v>
      </c>
      <c r="Q161" s="129">
        <f t="shared" si="38"/>
        <v>0</v>
      </c>
      <c r="R161" s="129">
        <f t="shared" si="39"/>
        <v>0</v>
      </c>
      <c r="S161" s="129">
        <f t="shared" si="39"/>
        <v>0</v>
      </c>
      <c r="T161" s="129">
        <f t="shared" si="39"/>
        <v>0</v>
      </c>
      <c r="U161" s="129">
        <f t="shared" si="39"/>
        <v>0</v>
      </c>
      <c r="V161" s="129">
        <f t="shared" si="39"/>
        <v>0</v>
      </c>
      <c r="W161" s="129">
        <f t="shared" si="39"/>
        <v>0</v>
      </c>
      <c r="X161" s="129">
        <f t="shared" si="39"/>
        <v>0</v>
      </c>
      <c r="Y161" s="129">
        <f t="shared" si="39"/>
        <v>0</v>
      </c>
      <c r="Z161" s="129">
        <f t="shared" si="39"/>
        <v>0</v>
      </c>
      <c r="AA161" s="129">
        <f t="shared" si="39"/>
        <v>0</v>
      </c>
      <c r="AB161" s="129">
        <f t="shared" si="39"/>
        <v>0</v>
      </c>
      <c r="AC161" s="129">
        <f t="shared" si="39"/>
        <v>0</v>
      </c>
      <c r="AD161" s="129">
        <f t="shared" si="39"/>
        <v>0</v>
      </c>
      <c r="AE161" s="129">
        <f t="shared" si="39"/>
        <v>0</v>
      </c>
      <c r="AF161" s="129">
        <f t="shared" si="39"/>
        <v>0</v>
      </c>
      <c r="AG161" s="171">
        <v>3</v>
      </c>
      <c r="AH161" s="51"/>
      <c r="AI161" s="52"/>
      <c r="AK161" s="53"/>
    </row>
    <row r="162" spans="1:37" x14ac:dyDescent="0.25">
      <c r="A162" s="118" t="s">
        <v>165</v>
      </c>
      <c r="B162" s="128">
        <v>0.8</v>
      </c>
      <c r="C162" s="129">
        <f t="shared" si="38"/>
        <v>0.8</v>
      </c>
      <c r="D162" s="129">
        <f t="shared" si="38"/>
        <v>0.8</v>
      </c>
      <c r="E162" s="129">
        <f t="shared" si="38"/>
        <v>0.8</v>
      </c>
      <c r="F162" s="129">
        <f t="shared" si="38"/>
        <v>0.8</v>
      </c>
      <c r="G162" s="129">
        <f t="shared" si="38"/>
        <v>0.8</v>
      </c>
      <c r="H162" s="129">
        <f t="shared" si="38"/>
        <v>0.8</v>
      </c>
      <c r="I162" s="129">
        <f t="shared" si="38"/>
        <v>0.8</v>
      </c>
      <c r="J162" s="129">
        <f t="shared" si="38"/>
        <v>0.8</v>
      </c>
      <c r="K162" s="129">
        <f t="shared" si="38"/>
        <v>0.8</v>
      </c>
      <c r="L162" s="129">
        <f t="shared" si="38"/>
        <v>0.8</v>
      </c>
      <c r="M162" s="129">
        <f t="shared" si="38"/>
        <v>0.8</v>
      </c>
      <c r="N162" s="129">
        <f t="shared" si="38"/>
        <v>0.8</v>
      </c>
      <c r="O162" s="129">
        <f t="shared" si="38"/>
        <v>0.8</v>
      </c>
      <c r="P162" s="129">
        <f t="shared" si="38"/>
        <v>0.8</v>
      </c>
      <c r="Q162" s="129">
        <f t="shared" si="38"/>
        <v>0.8</v>
      </c>
      <c r="R162" s="129">
        <f t="shared" si="39"/>
        <v>0.8</v>
      </c>
      <c r="S162" s="129">
        <f t="shared" si="39"/>
        <v>0.8</v>
      </c>
      <c r="T162" s="129">
        <f t="shared" si="39"/>
        <v>0.8</v>
      </c>
      <c r="U162" s="129">
        <f t="shared" si="39"/>
        <v>0.8</v>
      </c>
      <c r="V162" s="129">
        <f t="shared" si="39"/>
        <v>0.8</v>
      </c>
      <c r="W162" s="129">
        <f t="shared" si="39"/>
        <v>0.8</v>
      </c>
      <c r="X162" s="129">
        <f t="shared" si="39"/>
        <v>0.8</v>
      </c>
      <c r="Y162" s="129">
        <f t="shared" si="39"/>
        <v>0.8</v>
      </c>
      <c r="Z162" s="129">
        <f t="shared" si="39"/>
        <v>0.8</v>
      </c>
      <c r="AA162" s="129">
        <f t="shared" si="39"/>
        <v>0.8</v>
      </c>
      <c r="AB162" s="129">
        <f t="shared" si="39"/>
        <v>0.8</v>
      </c>
      <c r="AC162" s="129">
        <f t="shared" si="39"/>
        <v>0.8</v>
      </c>
      <c r="AD162" s="129">
        <f t="shared" si="39"/>
        <v>0.8</v>
      </c>
      <c r="AE162" s="129">
        <f t="shared" si="39"/>
        <v>0.8</v>
      </c>
      <c r="AF162" s="129">
        <f t="shared" si="39"/>
        <v>0.8</v>
      </c>
      <c r="AG162" s="171">
        <v>3</v>
      </c>
      <c r="AH162" s="51"/>
      <c r="AI162" s="52"/>
      <c r="AK162" s="53"/>
    </row>
    <row r="163" spans="1:37" x14ac:dyDescent="0.25">
      <c r="A163" s="118" t="s">
        <v>166</v>
      </c>
      <c r="B163" s="128">
        <v>1.5</v>
      </c>
      <c r="C163" s="129">
        <f t="shared" si="38"/>
        <v>1.5</v>
      </c>
      <c r="D163" s="129">
        <f t="shared" si="38"/>
        <v>1.5</v>
      </c>
      <c r="E163" s="129">
        <f t="shared" si="38"/>
        <v>1.5</v>
      </c>
      <c r="F163" s="129">
        <f t="shared" si="38"/>
        <v>1.5</v>
      </c>
      <c r="G163" s="129">
        <f t="shared" si="38"/>
        <v>1.5</v>
      </c>
      <c r="H163" s="129">
        <f t="shared" si="38"/>
        <v>1.5</v>
      </c>
      <c r="I163" s="129">
        <f t="shared" si="38"/>
        <v>1.5</v>
      </c>
      <c r="J163" s="129">
        <f t="shared" si="38"/>
        <v>1.5</v>
      </c>
      <c r="K163" s="129">
        <f t="shared" si="38"/>
        <v>1.5</v>
      </c>
      <c r="L163" s="129">
        <f t="shared" si="38"/>
        <v>1.5</v>
      </c>
      <c r="M163" s="129">
        <f t="shared" si="38"/>
        <v>1.5</v>
      </c>
      <c r="N163" s="129">
        <f t="shared" si="38"/>
        <v>1.5</v>
      </c>
      <c r="O163" s="129">
        <f t="shared" si="38"/>
        <v>1.5</v>
      </c>
      <c r="P163" s="129">
        <f t="shared" si="38"/>
        <v>1.5</v>
      </c>
      <c r="Q163" s="129">
        <f t="shared" si="38"/>
        <v>1.5</v>
      </c>
      <c r="R163" s="129">
        <f t="shared" si="39"/>
        <v>1.5</v>
      </c>
      <c r="S163" s="129">
        <f t="shared" si="39"/>
        <v>1.5</v>
      </c>
      <c r="T163" s="129">
        <f t="shared" si="39"/>
        <v>1.5</v>
      </c>
      <c r="U163" s="129">
        <f t="shared" si="39"/>
        <v>1.5</v>
      </c>
      <c r="V163" s="129">
        <f t="shared" si="39"/>
        <v>1.5</v>
      </c>
      <c r="W163" s="129">
        <f t="shared" si="39"/>
        <v>1.5</v>
      </c>
      <c r="X163" s="129">
        <f t="shared" si="39"/>
        <v>1.5</v>
      </c>
      <c r="Y163" s="129">
        <f t="shared" si="39"/>
        <v>1.5</v>
      </c>
      <c r="Z163" s="129">
        <f t="shared" si="39"/>
        <v>1.5</v>
      </c>
      <c r="AA163" s="129">
        <f t="shared" si="39"/>
        <v>1.5</v>
      </c>
      <c r="AB163" s="129">
        <f t="shared" si="39"/>
        <v>1.5</v>
      </c>
      <c r="AC163" s="129">
        <f t="shared" si="39"/>
        <v>1.5</v>
      </c>
      <c r="AD163" s="129">
        <f t="shared" si="39"/>
        <v>1.5</v>
      </c>
      <c r="AE163" s="129">
        <f t="shared" si="39"/>
        <v>1.5</v>
      </c>
      <c r="AF163" s="129">
        <f t="shared" si="39"/>
        <v>1.5</v>
      </c>
      <c r="AG163" s="171">
        <v>3</v>
      </c>
      <c r="AH163" s="51"/>
      <c r="AI163" s="52"/>
      <c r="AK163" s="53"/>
    </row>
    <row r="164" spans="1:37" x14ac:dyDescent="0.25">
      <c r="A164" s="118" t="s">
        <v>167</v>
      </c>
      <c r="B164" s="128">
        <v>1</v>
      </c>
      <c r="C164" s="129">
        <f t="shared" si="38"/>
        <v>1</v>
      </c>
      <c r="D164" s="129">
        <f t="shared" si="38"/>
        <v>1</v>
      </c>
      <c r="E164" s="129">
        <f t="shared" si="38"/>
        <v>1</v>
      </c>
      <c r="F164" s="129">
        <f t="shared" si="38"/>
        <v>1</v>
      </c>
      <c r="G164" s="129">
        <f t="shared" si="38"/>
        <v>1</v>
      </c>
      <c r="H164" s="129">
        <f t="shared" si="38"/>
        <v>1</v>
      </c>
      <c r="I164" s="129">
        <f t="shared" si="38"/>
        <v>1</v>
      </c>
      <c r="J164" s="129">
        <f t="shared" si="38"/>
        <v>1</v>
      </c>
      <c r="K164" s="129">
        <f t="shared" si="38"/>
        <v>1</v>
      </c>
      <c r="L164" s="129">
        <f t="shared" si="38"/>
        <v>1</v>
      </c>
      <c r="M164" s="129">
        <f t="shared" si="38"/>
        <v>1</v>
      </c>
      <c r="N164" s="129">
        <f t="shared" si="38"/>
        <v>1</v>
      </c>
      <c r="O164" s="129">
        <f t="shared" si="38"/>
        <v>1</v>
      </c>
      <c r="P164" s="129">
        <f t="shared" si="38"/>
        <v>1</v>
      </c>
      <c r="Q164" s="129">
        <f t="shared" si="38"/>
        <v>1</v>
      </c>
      <c r="R164" s="129">
        <f t="shared" si="39"/>
        <v>1</v>
      </c>
      <c r="S164" s="129">
        <f t="shared" si="39"/>
        <v>1</v>
      </c>
      <c r="T164" s="129">
        <f t="shared" si="39"/>
        <v>1</v>
      </c>
      <c r="U164" s="129">
        <f t="shared" si="39"/>
        <v>1</v>
      </c>
      <c r="V164" s="129">
        <f t="shared" si="39"/>
        <v>1</v>
      </c>
      <c r="W164" s="129">
        <f t="shared" si="39"/>
        <v>1</v>
      </c>
      <c r="X164" s="129">
        <f t="shared" si="39"/>
        <v>1</v>
      </c>
      <c r="Y164" s="129">
        <f t="shared" si="39"/>
        <v>1</v>
      </c>
      <c r="Z164" s="129">
        <f t="shared" si="39"/>
        <v>1</v>
      </c>
      <c r="AA164" s="129">
        <f t="shared" si="39"/>
        <v>1</v>
      </c>
      <c r="AB164" s="129">
        <f t="shared" si="39"/>
        <v>1</v>
      </c>
      <c r="AC164" s="129">
        <f t="shared" si="39"/>
        <v>1</v>
      </c>
      <c r="AD164" s="129">
        <f t="shared" si="39"/>
        <v>1</v>
      </c>
      <c r="AE164" s="129">
        <f t="shared" si="39"/>
        <v>1</v>
      </c>
      <c r="AF164" s="129">
        <f t="shared" si="39"/>
        <v>1</v>
      </c>
      <c r="AG164" s="171">
        <v>3</v>
      </c>
      <c r="AH164" s="51"/>
      <c r="AI164" s="52"/>
      <c r="AK164" s="53"/>
    </row>
    <row r="165" spans="1:37" x14ac:dyDescent="0.25">
      <c r="A165" s="118" t="s">
        <v>168</v>
      </c>
      <c r="B165" s="128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71">
        <v>2.83</v>
      </c>
      <c r="AH165" s="51"/>
      <c r="AI165" s="52"/>
      <c r="AK165" s="53"/>
    </row>
    <row r="166" spans="1:37" x14ac:dyDescent="0.25">
      <c r="A166" s="118" t="s">
        <v>169</v>
      </c>
      <c r="B166" s="128">
        <v>1</v>
      </c>
      <c r="C166" s="129">
        <f t="shared" ref="C166:R173" si="40">B166</f>
        <v>1</v>
      </c>
      <c r="D166" s="129">
        <f t="shared" si="40"/>
        <v>1</v>
      </c>
      <c r="E166" s="129">
        <f t="shared" si="40"/>
        <v>1</v>
      </c>
      <c r="F166" s="129">
        <f t="shared" si="40"/>
        <v>1</v>
      </c>
      <c r="G166" s="129">
        <f t="shared" si="40"/>
        <v>1</v>
      </c>
      <c r="H166" s="129">
        <f t="shared" si="40"/>
        <v>1</v>
      </c>
      <c r="I166" s="129">
        <f t="shared" si="40"/>
        <v>1</v>
      </c>
      <c r="J166" s="129">
        <f t="shared" si="40"/>
        <v>1</v>
      </c>
      <c r="K166" s="129">
        <f t="shared" si="40"/>
        <v>1</v>
      </c>
      <c r="L166" s="129">
        <f t="shared" si="40"/>
        <v>1</v>
      </c>
      <c r="M166" s="129">
        <f t="shared" si="40"/>
        <v>1</v>
      </c>
      <c r="N166" s="129">
        <f t="shared" si="40"/>
        <v>1</v>
      </c>
      <c r="O166" s="129">
        <f t="shared" si="40"/>
        <v>1</v>
      </c>
      <c r="P166" s="129">
        <f t="shared" si="40"/>
        <v>1</v>
      </c>
      <c r="Q166" s="129">
        <f t="shared" si="40"/>
        <v>1</v>
      </c>
      <c r="R166" s="129">
        <f t="shared" si="40"/>
        <v>1</v>
      </c>
      <c r="S166" s="129">
        <f t="shared" ref="R166:AF173" si="41">R166</f>
        <v>1</v>
      </c>
      <c r="T166" s="129">
        <f t="shared" si="41"/>
        <v>1</v>
      </c>
      <c r="U166" s="129">
        <f t="shared" si="41"/>
        <v>1</v>
      </c>
      <c r="V166" s="129">
        <f t="shared" si="41"/>
        <v>1</v>
      </c>
      <c r="W166" s="129">
        <f t="shared" si="41"/>
        <v>1</v>
      </c>
      <c r="X166" s="129">
        <f t="shared" si="41"/>
        <v>1</v>
      </c>
      <c r="Y166" s="129">
        <f t="shared" si="41"/>
        <v>1</v>
      </c>
      <c r="Z166" s="129">
        <f t="shared" si="41"/>
        <v>1</v>
      </c>
      <c r="AA166" s="129">
        <f t="shared" si="41"/>
        <v>1</v>
      </c>
      <c r="AB166" s="129">
        <f t="shared" si="41"/>
        <v>1</v>
      </c>
      <c r="AC166" s="129">
        <f t="shared" si="41"/>
        <v>1</v>
      </c>
      <c r="AD166" s="129">
        <f t="shared" si="41"/>
        <v>1</v>
      </c>
      <c r="AE166" s="129">
        <f t="shared" si="41"/>
        <v>1</v>
      </c>
      <c r="AF166" s="129">
        <f t="shared" si="41"/>
        <v>1</v>
      </c>
      <c r="AG166" s="171">
        <v>2.5</v>
      </c>
      <c r="AH166" s="51"/>
      <c r="AI166" s="52"/>
      <c r="AK166" s="53"/>
    </row>
    <row r="167" spans="1:37" x14ac:dyDescent="0.25">
      <c r="A167" s="118" t="s">
        <v>170</v>
      </c>
      <c r="B167" s="128">
        <v>0.42</v>
      </c>
      <c r="C167" s="129">
        <f t="shared" si="40"/>
        <v>0.42</v>
      </c>
      <c r="D167" s="129">
        <f t="shared" si="40"/>
        <v>0.42</v>
      </c>
      <c r="E167" s="129">
        <f t="shared" si="40"/>
        <v>0.42</v>
      </c>
      <c r="F167" s="129">
        <f t="shared" si="40"/>
        <v>0.42</v>
      </c>
      <c r="G167" s="129">
        <f t="shared" si="40"/>
        <v>0.42</v>
      </c>
      <c r="H167" s="129">
        <f t="shared" si="40"/>
        <v>0.42</v>
      </c>
      <c r="I167" s="129">
        <f t="shared" si="40"/>
        <v>0.42</v>
      </c>
      <c r="J167" s="129">
        <f t="shared" si="40"/>
        <v>0.42</v>
      </c>
      <c r="K167" s="129">
        <f t="shared" si="40"/>
        <v>0.42</v>
      </c>
      <c r="L167" s="129">
        <f t="shared" si="40"/>
        <v>0.42</v>
      </c>
      <c r="M167" s="129">
        <f t="shared" si="40"/>
        <v>0.42</v>
      </c>
      <c r="N167" s="129">
        <f t="shared" si="40"/>
        <v>0.42</v>
      </c>
      <c r="O167" s="129">
        <f t="shared" si="40"/>
        <v>0.42</v>
      </c>
      <c r="P167" s="129">
        <f t="shared" si="40"/>
        <v>0.42</v>
      </c>
      <c r="Q167" s="129">
        <f t="shared" si="40"/>
        <v>0.42</v>
      </c>
      <c r="R167" s="129">
        <f t="shared" si="41"/>
        <v>0.42</v>
      </c>
      <c r="S167" s="129">
        <f t="shared" si="41"/>
        <v>0.42</v>
      </c>
      <c r="T167" s="129">
        <f t="shared" si="41"/>
        <v>0.42</v>
      </c>
      <c r="U167" s="129">
        <f t="shared" si="41"/>
        <v>0.42</v>
      </c>
      <c r="V167" s="129">
        <f t="shared" si="41"/>
        <v>0.42</v>
      </c>
      <c r="W167" s="129">
        <f t="shared" si="41"/>
        <v>0.42</v>
      </c>
      <c r="X167" s="129">
        <f t="shared" si="41"/>
        <v>0.42</v>
      </c>
      <c r="Y167" s="129">
        <f t="shared" si="41"/>
        <v>0.42</v>
      </c>
      <c r="Z167" s="129">
        <f t="shared" si="41"/>
        <v>0.42</v>
      </c>
      <c r="AA167" s="129">
        <f t="shared" si="41"/>
        <v>0.42</v>
      </c>
      <c r="AB167" s="129">
        <f t="shared" si="41"/>
        <v>0.42</v>
      </c>
      <c r="AC167" s="129">
        <f t="shared" si="41"/>
        <v>0.42</v>
      </c>
      <c r="AD167" s="129">
        <f t="shared" si="41"/>
        <v>0.42</v>
      </c>
      <c r="AE167" s="129">
        <f t="shared" si="41"/>
        <v>0.42</v>
      </c>
      <c r="AF167" s="129">
        <f t="shared" si="41"/>
        <v>0.42</v>
      </c>
      <c r="AG167" s="171">
        <v>2.5</v>
      </c>
      <c r="AH167" s="51"/>
      <c r="AI167" s="52"/>
      <c r="AK167" s="53"/>
    </row>
    <row r="168" spans="1:37" x14ac:dyDescent="0.25">
      <c r="A168" s="118" t="s">
        <v>171</v>
      </c>
      <c r="B168" s="128">
        <v>0.46</v>
      </c>
      <c r="C168" s="129">
        <f t="shared" si="40"/>
        <v>0.46</v>
      </c>
      <c r="D168" s="129">
        <f t="shared" si="40"/>
        <v>0.46</v>
      </c>
      <c r="E168" s="129">
        <f t="shared" si="40"/>
        <v>0.46</v>
      </c>
      <c r="F168" s="129">
        <f t="shared" si="40"/>
        <v>0.46</v>
      </c>
      <c r="G168" s="129">
        <f t="shared" si="40"/>
        <v>0.46</v>
      </c>
      <c r="H168" s="129">
        <f t="shared" si="40"/>
        <v>0.46</v>
      </c>
      <c r="I168" s="129">
        <f t="shared" si="40"/>
        <v>0.46</v>
      </c>
      <c r="J168" s="129">
        <f t="shared" si="40"/>
        <v>0.46</v>
      </c>
      <c r="K168" s="129">
        <f t="shared" si="40"/>
        <v>0.46</v>
      </c>
      <c r="L168" s="129">
        <f t="shared" si="40"/>
        <v>0.46</v>
      </c>
      <c r="M168" s="129">
        <f t="shared" si="40"/>
        <v>0.46</v>
      </c>
      <c r="N168" s="129">
        <f t="shared" si="40"/>
        <v>0.46</v>
      </c>
      <c r="O168" s="129">
        <f t="shared" si="40"/>
        <v>0.46</v>
      </c>
      <c r="P168" s="129">
        <f t="shared" si="40"/>
        <v>0.46</v>
      </c>
      <c r="Q168" s="129">
        <f t="shared" si="40"/>
        <v>0.46</v>
      </c>
      <c r="R168" s="129">
        <f t="shared" si="41"/>
        <v>0.46</v>
      </c>
      <c r="S168" s="129">
        <f t="shared" si="41"/>
        <v>0.46</v>
      </c>
      <c r="T168" s="129">
        <f t="shared" si="41"/>
        <v>0.46</v>
      </c>
      <c r="U168" s="129">
        <f t="shared" si="41"/>
        <v>0.46</v>
      </c>
      <c r="V168" s="129">
        <f t="shared" si="41"/>
        <v>0.46</v>
      </c>
      <c r="W168" s="129">
        <f t="shared" si="41"/>
        <v>0.46</v>
      </c>
      <c r="X168" s="129">
        <f t="shared" si="41"/>
        <v>0.46</v>
      </c>
      <c r="Y168" s="129">
        <f t="shared" si="41"/>
        <v>0.46</v>
      </c>
      <c r="Z168" s="129">
        <f t="shared" si="41"/>
        <v>0.46</v>
      </c>
      <c r="AA168" s="129">
        <f t="shared" si="41"/>
        <v>0.46</v>
      </c>
      <c r="AB168" s="129">
        <f t="shared" si="41"/>
        <v>0.46</v>
      </c>
      <c r="AC168" s="129">
        <f t="shared" si="41"/>
        <v>0.46</v>
      </c>
      <c r="AD168" s="129">
        <f t="shared" si="41"/>
        <v>0.46</v>
      </c>
      <c r="AE168" s="129">
        <f t="shared" si="41"/>
        <v>0.46</v>
      </c>
      <c r="AF168" s="129">
        <f t="shared" si="41"/>
        <v>0.46</v>
      </c>
      <c r="AG168" s="171">
        <v>2.4</v>
      </c>
      <c r="AH168" s="51"/>
      <c r="AI168" s="52"/>
      <c r="AK168" s="53"/>
    </row>
    <row r="169" spans="1:37" x14ac:dyDescent="0.25">
      <c r="A169" s="118" t="s">
        <v>172</v>
      </c>
      <c r="B169" s="128">
        <v>0.85</v>
      </c>
      <c r="C169" s="129">
        <f t="shared" si="40"/>
        <v>0.85</v>
      </c>
      <c r="D169" s="129">
        <f t="shared" si="40"/>
        <v>0.85</v>
      </c>
      <c r="E169" s="129">
        <f t="shared" si="40"/>
        <v>0.85</v>
      </c>
      <c r="F169" s="129">
        <f t="shared" si="40"/>
        <v>0.85</v>
      </c>
      <c r="G169" s="129">
        <f t="shared" si="40"/>
        <v>0.85</v>
      </c>
      <c r="H169" s="129">
        <f t="shared" si="40"/>
        <v>0.85</v>
      </c>
      <c r="I169" s="129">
        <f t="shared" si="40"/>
        <v>0.85</v>
      </c>
      <c r="J169" s="129">
        <f t="shared" si="40"/>
        <v>0.85</v>
      </c>
      <c r="K169" s="129">
        <f t="shared" si="40"/>
        <v>0.85</v>
      </c>
      <c r="L169" s="129">
        <f t="shared" si="40"/>
        <v>0.85</v>
      </c>
      <c r="M169" s="129">
        <f t="shared" si="40"/>
        <v>0.85</v>
      </c>
      <c r="N169" s="129">
        <f t="shared" si="40"/>
        <v>0.85</v>
      </c>
      <c r="O169" s="129">
        <f t="shared" si="40"/>
        <v>0.85</v>
      </c>
      <c r="P169" s="129">
        <f t="shared" si="40"/>
        <v>0.85</v>
      </c>
      <c r="Q169" s="129">
        <f t="shared" si="40"/>
        <v>0.85</v>
      </c>
      <c r="R169" s="129">
        <f t="shared" si="41"/>
        <v>0.85</v>
      </c>
      <c r="S169" s="129">
        <f t="shared" si="41"/>
        <v>0.85</v>
      </c>
      <c r="T169" s="129">
        <f t="shared" si="41"/>
        <v>0.85</v>
      </c>
      <c r="U169" s="129">
        <f t="shared" si="41"/>
        <v>0.85</v>
      </c>
      <c r="V169" s="129">
        <f t="shared" si="41"/>
        <v>0.85</v>
      </c>
      <c r="W169" s="129">
        <f t="shared" si="41"/>
        <v>0.85</v>
      </c>
      <c r="X169" s="129">
        <f t="shared" si="41"/>
        <v>0.85</v>
      </c>
      <c r="Y169" s="129">
        <f t="shared" si="41"/>
        <v>0.85</v>
      </c>
      <c r="Z169" s="129">
        <f t="shared" si="41"/>
        <v>0.85</v>
      </c>
      <c r="AA169" s="129">
        <f t="shared" si="41"/>
        <v>0.85</v>
      </c>
      <c r="AB169" s="129">
        <f t="shared" si="41"/>
        <v>0.85</v>
      </c>
      <c r="AC169" s="129">
        <f t="shared" si="41"/>
        <v>0.85</v>
      </c>
      <c r="AD169" s="129">
        <f t="shared" si="41"/>
        <v>0.85</v>
      </c>
      <c r="AE169" s="129">
        <f t="shared" si="41"/>
        <v>0.85</v>
      </c>
      <c r="AF169" s="129">
        <f t="shared" si="41"/>
        <v>0.85</v>
      </c>
      <c r="AG169" s="171">
        <v>2.4</v>
      </c>
      <c r="AH169" s="51"/>
      <c r="AI169" s="52"/>
      <c r="AK169" s="53"/>
    </row>
    <row r="170" spans="1:37" x14ac:dyDescent="0.25">
      <c r="A170" s="118" t="s">
        <v>173</v>
      </c>
      <c r="B170" s="128">
        <v>0.9</v>
      </c>
      <c r="C170" s="129">
        <f t="shared" si="40"/>
        <v>0.9</v>
      </c>
      <c r="D170" s="129">
        <f t="shared" si="40"/>
        <v>0.9</v>
      </c>
      <c r="E170" s="129">
        <f t="shared" si="40"/>
        <v>0.9</v>
      </c>
      <c r="F170" s="129">
        <f t="shared" si="40"/>
        <v>0.9</v>
      </c>
      <c r="G170" s="129">
        <f t="shared" si="40"/>
        <v>0.9</v>
      </c>
      <c r="H170" s="129">
        <f t="shared" si="40"/>
        <v>0.9</v>
      </c>
      <c r="I170" s="129">
        <f t="shared" si="40"/>
        <v>0.9</v>
      </c>
      <c r="J170" s="129">
        <f t="shared" si="40"/>
        <v>0.9</v>
      </c>
      <c r="K170" s="129">
        <f t="shared" si="40"/>
        <v>0.9</v>
      </c>
      <c r="L170" s="129">
        <f t="shared" si="40"/>
        <v>0.9</v>
      </c>
      <c r="M170" s="129">
        <f t="shared" si="40"/>
        <v>0.9</v>
      </c>
      <c r="N170" s="129">
        <f t="shared" si="40"/>
        <v>0.9</v>
      </c>
      <c r="O170" s="129">
        <f t="shared" si="40"/>
        <v>0.9</v>
      </c>
      <c r="P170" s="129">
        <f t="shared" si="40"/>
        <v>0.9</v>
      </c>
      <c r="Q170" s="129">
        <f t="shared" si="40"/>
        <v>0.9</v>
      </c>
      <c r="R170" s="129">
        <f t="shared" si="41"/>
        <v>0.9</v>
      </c>
      <c r="S170" s="129">
        <f t="shared" si="41"/>
        <v>0.9</v>
      </c>
      <c r="T170" s="129">
        <f t="shared" si="41"/>
        <v>0.9</v>
      </c>
      <c r="U170" s="129">
        <f t="shared" si="41"/>
        <v>0.9</v>
      </c>
      <c r="V170" s="129">
        <f t="shared" si="41"/>
        <v>0.9</v>
      </c>
      <c r="W170" s="129">
        <f t="shared" si="41"/>
        <v>0.9</v>
      </c>
      <c r="X170" s="129">
        <f t="shared" si="41"/>
        <v>0.9</v>
      </c>
      <c r="Y170" s="129">
        <f t="shared" si="41"/>
        <v>0.9</v>
      </c>
      <c r="Z170" s="129">
        <f t="shared" si="41"/>
        <v>0.9</v>
      </c>
      <c r="AA170" s="129">
        <f t="shared" si="41"/>
        <v>0.9</v>
      </c>
      <c r="AB170" s="129">
        <f t="shared" si="41"/>
        <v>0.9</v>
      </c>
      <c r="AC170" s="129">
        <f t="shared" si="41"/>
        <v>0.9</v>
      </c>
      <c r="AD170" s="129">
        <f t="shared" si="41"/>
        <v>0.9</v>
      </c>
      <c r="AE170" s="129">
        <f t="shared" si="41"/>
        <v>0.9</v>
      </c>
      <c r="AF170" s="129">
        <f t="shared" si="41"/>
        <v>0.9</v>
      </c>
      <c r="AG170" s="171">
        <v>2.2000000000000002</v>
      </c>
      <c r="AH170" s="51"/>
      <c r="AI170" s="52"/>
      <c r="AK170" s="53"/>
    </row>
    <row r="171" spans="1:37" x14ac:dyDescent="0.25">
      <c r="A171" s="118" t="s">
        <v>174</v>
      </c>
      <c r="B171" s="128">
        <v>0.44</v>
      </c>
      <c r="C171" s="129">
        <f t="shared" si="40"/>
        <v>0.44</v>
      </c>
      <c r="D171" s="129">
        <f t="shared" si="40"/>
        <v>0.44</v>
      </c>
      <c r="E171" s="129">
        <f t="shared" si="40"/>
        <v>0.44</v>
      </c>
      <c r="F171" s="129">
        <f t="shared" si="40"/>
        <v>0.44</v>
      </c>
      <c r="G171" s="129">
        <f t="shared" si="40"/>
        <v>0.44</v>
      </c>
      <c r="H171" s="129">
        <f t="shared" si="40"/>
        <v>0.44</v>
      </c>
      <c r="I171" s="129">
        <f t="shared" si="40"/>
        <v>0.44</v>
      </c>
      <c r="J171" s="129">
        <f t="shared" si="40"/>
        <v>0.44</v>
      </c>
      <c r="K171" s="129">
        <f t="shared" si="40"/>
        <v>0.44</v>
      </c>
      <c r="L171" s="129">
        <f t="shared" si="40"/>
        <v>0.44</v>
      </c>
      <c r="M171" s="129">
        <f t="shared" si="40"/>
        <v>0.44</v>
      </c>
      <c r="N171" s="129">
        <f t="shared" si="40"/>
        <v>0.44</v>
      </c>
      <c r="O171" s="129">
        <f t="shared" si="40"/>
        <v>0.44</v>
      </c>
      <c r="P171" s="129">
        <f t="shared" si="40"/>
        <v>0.44</v>
      </c>
      <c r="Q171" s="129">
        <f t="shared" si="40"/>
        <v>0.44</v>
      </c>
      <c r="R171" s="129">
        <f t="shared" si="41"/>
        <v>0.44</v>
      </c>
      <c r="S171" s="129">
        <f t="shared" si="41"/>
        <v>0.44</v>
      </c>
      <c r="T171" s="129">
        <f t="shared" si="41"/>
        <v>0.44</v>
      </c>
      <c r="U171" s="129">
        <f t="shared" si="41"/>
        <v>0.44</v>
      </c>
      <c r="V171" s="129">
        <f t="shared" si="41"/>
        <v>0.44</v>
      </c>
      <c r="W171" s="129">
        <f t="shared" si="41"/>
        <v>0.44</v>
      </c>
      <c r="X171" s="129">
        <f t="shared" si="41"/>
        <v>0.44</v>
      </c>
      <c r="Y171" s="129">
        <f t="shared" si="41"/>
        <v>0.44</v>
      </c>
      <c r="Z171" s="129">
        <f t="shared" si="41"/>
        <v>0.44</v>
      </c>
      <c r="AA171" s="129">
        <f t="shared" si="41"/>
        <v>0.44</v>
      </c>
      <c r="AB171" s="129">
        <f t="shared" si="41"/>
        <v>0.44</v>
      </c>
      <c r="AC171" s="129">
        <f t="shared" si="41"/>
        <v>0.44</v>
      </c>
      <c r="AD171" s="129">
        <f t="shared" si="41"/>
        <v>0.44</v>
      </c>
      <c r="AE171" s="129">
        <f t="shared" si="41"/>
        <v>0.44</v>
      </c>
      <c r="AF171" s="129">
        <f t="shared" si="41"/>
        <v>0.44</v>
      </c>
      <c r="AG171" s="171">
        <v>2</v>
      </c>
      <c r="AH171" s="51"/>
      <c r="AI171" s="52"/>
      <c r="AK171" s="53"/>
    </row>
    <row r="172" spans="1:37" x14ac:dyDescent="0.25">
      <c r="A172" s="118" t="s">
        <v>175</v>
      </c>
      <c r="B172" s="128">
        <v>2.1</v>
      </c>
      <c r="C172" s="129">
        <f t="shared" si="40"/>
        <v>2.1</v>
      </c>
      <c r="D172" s="129">
        <f t="shared" si="40"/>
        <v>2.1</v>
      </c>
      <c r="E172" s="129">
        <f t="shared" si="40"/>
        <v>2.1</v>
      </c>
      <c r="F172" s="129">
        <f t="shared" si="40"/>
        <v>2.1</v>
      </c>
      <c r="G172" s="129">
        <f t="shared" si="40"/>
        <v>2.1</v>
      </c>
      <c r="H172" s="129">
        <f t="shared" si="40"/>
        <v>2.1</v>
      </c>
      <c r="I172" s="129">
        <f t="shared" si="40"/>
        <v>2.1</v>
      </c>
      <c r="J172" s="129">
        <f t="shared" si="40"/>
        <v>2.1</v>
      </c>
      <c r="K172" s="129">
        <f t="shared" si="40"/>
        <v>2.1</v>
      </c>
      <c r="L172" s="129">
        <f t="shared" si="40"/>
        <v>2.1</v>
      </c>
      <c r="M172" s="129">
        <f t="shared" si="40"/>
        <v>2.1</v>
      </c>
      <c r="N172" s="129">
        <f t="shared" si="40"/>
        <v>2.1</v>
      </c>
      <c r="O172" s="129">
        <f t="shared" si="40"/>
        <v>2.1</v>
      </c>
      <c r="P172" s="129">
        <f t="shared" si="40"/>
        <v>2.1</v>
      </c>
      <c r="Q172" s="129">
        <f t="shared" si="40"/>
        <v>2.1</v>
      </c>
      <c r="R172" s="129">
        <f t="shared" si="41"/>
        <v>2.1</v>
      </c>
      <c r="S172" s="129">
        <f t="shared" si="41"/>
        <v>2.1</v>
      </c>
      <c r="T172" s="129">
        <f t="shared" si="41"/>
        <v>2.1</v>
      </c>
      <c r="U172" s="129">
        <f t="shared" si="41"/>
        <v>2.1</v>
      </c>
      <c r="V172" s="129">
        <f t="shared" si="41"/>
        <v>2.1</v>
      </c>
      <c r="W172" s="129">
        <f t="shared" si="41"/>
        <v>2.1</v>
      </c>
      <c r="X172" s="129">
        <f t="shared" si="41"/>
        <v>2.1</v>
      </c>
      <c r="Y172" s="129">
        <f t="shared" si="41"/>
        <v>2.1</v>
      </c>
      <c r="Z172" s="129">
        <f t="shared" si="41"/>
        <v>2.1</v>
      </c>
      <c r="AA172" s="129">
        <f t="shared" si="41"/>
        <v>2.1</v>
      </c>
      <c r="AB172" s="129">
        <f t="shared" si="41"/>
        <v>2.1</v>
      </c>
      <c r="AC172" s="129">
        <f t="shared" si="41"/>
        <v>2.1</v>
      </c>
      <c r="AD172" s="129">
        <f t="shared" si="41"/>
        <v>2.1</v>
      </c>
      <c r="AE172" s="129">
        <f t="shared" si="41"/>
        <v>2.1</v>
      </c>
      <c r="AF172" s="129">
        <f t="shared" si="41"/>
        <v>2.1</v>
      </c>
      <c r="AG172" s="171">
        <v>2</v>
      </c>
      <c r="AH172" s="51"/>
      <c r="AI172" s="52"/>
      <c r="AK172" s="53"/>
    </row>
    <row r="173" spans="1:37" x14ac:dyDescent="0.25">
      <c r="A173" s="118" t="s">
        <v>176</v>
      </c>
      <c r="B173" s="128">
        <v>0.9</v>
      </c>
      <c r="C173" s="129">
        <f t="shared" si="40"/>
        <v>0.9</v>
      </c>
      <c r="D173" s="129">
        <f t="shared" si="40"/>
        <v>0.9</v>
      </c>
      <c r="E173" s="129">
        <f t="shared" si="40"/>
        <v>0.9</v>
      </c>
      <c r="F173" s="129">
        <f t="shared" si="40"/>
        <v>0.9</v>
      </c>
      <c r="G173" s="129">
        <f t="shared" si="40"/>
        <v>0.9</v>
      </c>
      <c r="H173" s="129">
        <f t="shared" si="40"/>
        <v>0.9</v>
      </c>
      <c r="I173" s="129">
        <f t="shared" si="40"/>
        <v>0.9</v>
      </c>
      <c r="J173" s="129">
        <f t="shared" si="40"/>
        <v>0.9</v>
      </c>
      <c r="K173" s="129">
        <f t="shared" si="40"/>
        <v>0.9</v>
      </c>
      <c r="L173" s="129">
        <f t="shared" si="40"/>
        <v>0.9</v>
      </c>
      <c r="M173" s="129">
        <f t="shared" si="40"/>
        <v>0.9</v>
      </c>
      <c r="N173" s="129">
        <f t="shared" si="40"/>
        <v>0.9</v>
      </c>
      <c r="O173" s="129">
        <f t="shared" si="40"/>
        <v>0.9</v>
      </c>
      <c r="P173" s="129">
        <f t="shared" si="40"/>
        <v>0.9</v>
      </c>
      <c r="Q173" s="129">
        <f t="shared" si="40"/>
        <v>0.9</v>
      </c>
      <c r="R173" s="129">
        <f t="shared" si="41"/>
        <v>0.9</v>
      </c>
      <c r="S173" s="129">
        <f t="shared" si="41"/>
        <v>0.9</v>
      </c>
      <c r="T173" s="129">
        <f t="shared" si="41"/>
        <v>0.9</v>
      </c>
      <c r="U173" s="129">
        <f t="shared" si="41"/>
        <v>0.9</v>
      </c>
      <c r="V173" s="129">
        <f t="shared" si="41"/>
        <v>0.9</v>
      </c>
      <c r="W173" s="129">
        <f t="shared" si="41"/>
        <v>0.9</v>
      </c>
      <c r="X173" s="129">
        <f t="shared" si="41"/>
        <v>0.9</v>
      </c>
      <c r="Y173" s="129">
        <f t="shared" si="41"/>
        <v>0.9</v>
      </c>
      <c r="Z173" s="129">
        <f t="shared" si="41"/>
        <v>0.9</v>
      </c>
      <c r="AA173" s="129">
        <f t="shared" si="41"/>
        <v>0.9</v>
      </c>
      <c r="AB173" s="129">
        <f t="shared" si="41"/>
        <v>0.9</v>
      </c>
      <c r="AC173" s="129">
        <f t="shared" si="41"/>
        <v>0.9</v>
      </c>
      <c r="AD173" s="129">
        <f t="shared" si="41"/>
        <v>0.9</v>
      </c>
      <c r="AE173" s="129">
        <f t="shared" si="41"/>
        <v>0.9</v>
      </c>
      <c r="AF173" s="129">
        <f t="shared" si="41"/>
        <v>0.9</v>
      </c>
      <c r="AG173" s="171">
        <v>2</v>
      </c>
      <c r="AH173" s="51"/>
      <c r="AI173" s="52"/>
      <c r="AK173" s="53"/>
    </row>
    <row r="174" spans="1:37" x14ac:dyDescent="0.25">
      <c r="A174" s="118" t="s">
        <v>177</v>
      </c>
      <c r="B174" s="128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71">
        <v>1.8</v>
      </c>
      <c r="AH174" s="51"/>
      <c r="AI174" s="52"/>
      <c r="AK174" s="53"/>
    </row>
    <row r="175" spans="1:37" x14ac:dyDescent="0.25">
      <c r="A175" s="118" t="s">
        <v>178</v>
      </c>
      <c r="B175" s="128">
        <v>0.57999999999999996</v>
      </c>
      <c r="C175" s="129">
        <f t="shared" ref="C175:R187" si="42">B175</f>
        <v>0.57999999999999996</v>
      </c>
      <c r="D175" s="129">
        <f t="shared" si="42"/>
        <v>0.57999999999999996</v>
      </c>
      <c r="E175" s="129">
        <f t="shared" si="42"/>
        <v>0.57999999999999996</v>
      </c>
      <c r="F175" s="129">
        <f t="shared" si="42"/>
        <v>0.57999999999999996</v>
      </c>
      <c r="G175" s="129">
        <f t="shared" si="42"/>
        <v>0.57999999999999996</v>
      </c>
      <c r="H175" s="129">
        <f t="shared" si="42"/>
        <v>0.57999999999999996</v>
      </c>
      <c r="I175" s="129">
        <f t="shared" si="42"/>
        <v>0.57999999999999996</v>
      </c>
      <c r="J175" s="129">
        <f t="shared" si="42"/>
        <v>0.57999999999999996</v>
      </c>
      <c r="K175" s="129">
        <f t="shared" si="42"/>
        <v>0.57999999999999996</v>
      </c>
      <c r="L175" s="129">
        <f t="shared" si="42"/>
        <v>0.57999999999999996</v>
      </c>
      <c r="M175" s="129">
        <f t="shared" si="42"/>
        <v>0.57999999999999996</v>
      </c>
      <c r="N175" s="129">
        <f t="shared" si="42"/>
        <v>0.57999999999999996</v>
      </c>
      <c r="O175" s="129">
        <f t="shared" si="42"/>
        <v>0.57999999999999996</v>
      </c>
      <c r="P175" s="129">
        <f t="shared" si="42"/>
        <v>0.57999999999999996</v>
      </c>
      <c r="Q175" s="129">
        <f t="shared" si="42"/>
        <v>0.57999999999999996</v>
      </c>
      <c r="R175" s="129">
        <f t="shared" si="42"/>
        <v>0.57999999999999996</v>
      </c>
      <c r="S175" s="129">
        <f t="shared" ref="R175:AF187" si="43">R175</f>
        <v>0.57999999999999996</v>
      </c>
      <c r="T175" s="129">
        <f t="shared" si="43"/>
        <v>0.57999999999999996</v>
      </c>
      <c r="U175" s="129">
        <f t="shared" si="43"/>
        <v>0.57999999999999996</v>
      </c>
      <c r="V175" s="129">
        <f t="shared" si="43"/>
        <v>0.57999999999999996</v>
      </c>
      <c r="W175" s="129">
        <f t="shared" si="43"/>
        <v>0.57999999999999996</v>
      </c>
      <c r="X175" s="129">
        <f t="shared" si="43"/>
        <v>0.57999999999999996</v>
      </c>
      <c r="Y175" s="129">
        <f t="shared" si="43"/>
        <v>0.57999999999999996</v>
      </c>
      <c r="Z175" s="129">
        <f t="shared" si="43"/>
        <v>0.57999999999999996</v>
      </c>
      <c r="AA175" s="129">
        <f t="shared" si="43"/>
        <v>0.57999999999999996</v>
      </c>
      <c r="AB175" s="129">
        <f t="shared" si="43"/>
        <v>0.57999999999999996</v>
      </c>
      <c r="AC175" s="129">
        <f t="shared" si="43"/>
        <v>0.57999999999999996</v>
      </c>
      <c r="AD175" s="129">
        <f t="shared" si="43"/>
        <v>0.57999999999999996</v>
      </c>
      <c r="AE175" s="129">
        <f t="shared" si="43"/>
        <v>0.57999999999999996</v>
      </c>
      <c r="AF175" s="129">
        <f t="shared" si="43"/>
        <v>0.57999999999999996</v>
      </c>
      <c r="AG175" s="171">
        <v>1.8</v>
      </c>
      <c r="AH175" s="51"/>
      <c r="AI175" s="52"/>
      <c r="AK175" s="53"/>
    </row>
    <row r="176" spans="1:37" x14ac:dyDescent="0.25">
      <c r="A176" s="118" t="s">
        <v>179</v>
      </c>
      <c r="B176" s="128">
        <v>0.8</v>
      </c>
      <c r="C176" s="129">
        <f t="shared" si="42"/>
        <v>0.8</v>
      </c>
      <c r="D176" s="129">
        <f t="shared" si="42"/>
        <v>0.8</v>
      </c>
      <c r="E176" s="129">
        <f t="shared" si="42"/>
        <v>0.8</v>
      </c>
      <c r="F176" s="129">
        <f t="shared" si="42"/>
        <v>0.8</v>
      </c>
      <c r="G176" s="129">
        <f t="shared" si="42"/>
        <v>0.8</v>
      </c>
      <c r="H176" s="129">
        <f t="shared" si="42"/>
        <v>0.8</v>
      </c>
      <c r="I176" s="129">
        <f t="shared" si="42"/>
        <v>0.8</v>
      </c>
      <c r="J176" s="129">
        <f t="shared" si="42"/>
        <v>0.8</v>
      </c>
      <c r="K176" s="129">
        <f t="shared" si="42"/>
        <v>0.8</v>
      </c>
      <c r="L176" s="129">
        <f t="shared" si="42"/>
        <v>0.8</v>
      </c>
      <c r="M176" s="129">
        <f t="shared" si="42"/>
        <v>0.8</v>
      </c>
      <c r="N176" s="129">
        <f t="shared" si="42"/>
        <v>0.8</v>
      </c>
      <c r="O176" s="129">
        <f t="shared" si="42"/>
        <v>0.8</v>
      </c>
      <c r="P176" s="129">
        <f t="shared" si="42"/>
        <v>0.8</v>
      </c>
      <c r="Q176" s="129">
        <f t="shared" si="42"/>
        <v>0.8</v>
      </c>
      <c r="R176" s="129">
        <f t="shared" si="42"/>
        <v>0.8</v>
      </c>
      <c r="S176" s="129">
        <f t="shared" si="43"/>
        <v>0.8</v>
      </c>
      <c r="T176" s="129">
        <f t="shared" si="43"/>
        <v>0.8</v>
      </c>
      <c r="U176" s="129">
        <f t="shared" si="43"/>
        <v>0.8</v>
      </c>
      <c r="V176" s="129">
        <f t="shared" si="43"/>
        <v>0.8</v>
      </c>
      <c r="W176" s="129">
        <f t="shared" si="43"/>
        <v>0.8</v>
      </c>
      <c r="X176" s="129">
        <f t="shared" si="43"/>
        <v>0.8</v>
      </c>
      <c r="Y176" s="129">
        <f t="shared" si="43"/>
        <v>0.8</v>
      </c>
      <c r="Z176" s="129">
        <f t="shared" si="43"/>
        <v>0.8</v>
      </c>
      <c r="AA176" s="129">
        <f t="shared" si="43"/>
        <v>0.8</v>
      </c>
      <c r="AB176" s="129">
        <f t="shared" si="43"/>
        <v>0.8</v>
      </c>
      <c r="AC176" s="129">
        <f t="shared" si="43"/>
        <v>0.8</v>
      </c>
      <c r="AD176" s="129">
        <f t="shared" si="43"/>
        <v>0.8</v>
      </c>
      <c r="AE176" s="129">
        <f t="shared" si="43"/>
        <v>0.8</v>
      </c>
      <c r="AF176" s="129">
        <f t="shared" si="43"/>
        <v>0.8</v>
      </c>
      <c r="AG176" s="171">
        <v>1.65</v>
      </c>
      <c r="AH176" s="51"/>
      <c r="AI176" s="52"/>
      <c r="AK176" s="53"/>
    </row>
    <row r="177" spans="1:37" x14ac:dyDescent="0.25">
      <c r="A177" s="118" t="s">
        <v>211</v>
      </c>
      <c r="B177" s="128">
        <v>0</v>
      </c>
      <c r="C177" s="129">
        <f t="shared" si="42"/>
        <v>0</v>
      </c>
      <c r="D177" s="129">
        <f t="shared" si="42"/>
        <v>0</v>
      </c>
      <c r="E177" s="129">
        <f t="shared" si="42"/>
        <v>0</v>
      </c>
      <c r="F177" s="129">
        <f t="shared" si="42"/>
        <v>0</v>
      </c>
      <c r="G177" s="129">
        <f t="shared" si="42"/>
        <v>0</v>
      </c>
      <c r="H177" s="129">
        <f t="shared" si="42"/>
        <v>0</v>
      </c>
      <c r="I177" s="129">
        <f t="shared" si="42"/>
        <v>0</v>
      </c>
      <c r="J177" s="129">
        <f t="shared" si="42"/>
        <v>0</v>
      </c>
      <c r="K177" s="129">
        <f t="shared" si="42"/>
        <v>0</v>
      </c>
      <c r="L177" s="129">
        <f t="shared" si="42"/>
        <v>0</v>
      </c>
      <c r="M177" s="129">
        <f t="shared" si="42"/>
        <v>0</v>
      </c>
      <c r="N177" s="129">
        <f t="shared" si="42"/>
        <v>0</v>
      </c>
      <c r="O177" s="129">
        <f t="shared" si="42"/>
        <v>0</v>
      </c>
      <c r="P177" s="129">
        <f t="shared" si="42"/>
        <v>0</v>
      </c>
      <c r="Q177" s="129">
        <f t="shared" si="42"/>
        <v>0</v>
      </c>
      <c r="R177" s="129">
        <f t="shared" si="42"/>
        <v>0</v>
      </c>
      <c r="S177" s="129">
        <f t="shared" si="43"/>
        <v>0</v>
      </c>
      <c r="T177" s="129">
        <f t="shared" si="43"/>
        <v>0</v>
      </c>
      <c r="U177" s="129">
        <f t="shared" si="43"/>
        <v>0</v>
      </c>
      <c r="V177" s="129">
        <f t="shared" si="43"/>
        <v>0</v>
      </c>
      <c r="W177" s="129">
        <f t="shared" si="43"/>
        <v>0</v>
      </c>
      <c r="X177" s="129">
        <f t="shared" si="43"/>
        <v>0</v>
      </c>
      <c r="Y177" s="129">
        <f t="shared" si="43"/>
        <v>0</v>
      </c>
      <c r="Z177" s="129">
        <f t="shared" si="43"/>
        <v>0</v>
      </c>
      <c r="AA177" s="129">
        <f t="shared" si="43"/>
        <v>0</v>
      </c>
      <c r="AB177" s="129">
        <f t="shared" si="43"/>
        <v>0</v>
      </c>
      <c r="AC177" s="129">
        <f t="shared" si="43"/>
        <v>0</v>
      </c>
      <c r="AD177" s="129">
        <f t="shared" si="43"/>
        <v>0</v>
      </c>
      <c r="AE177" s="129">
        <f t="shared" si="43"/>
        <v>0</v>
      </c>
      <c r="AF177" s="129">
        <f t="shared" si="43"/>
        <v>0</v>
      </c>
      <c r="AG177" s="171">
        <v>1.5</v>
      </c>
      <c r="AH177" s="51"/>
      <c r="AI177" s="52"/>
      <c r="AK177" s="53"/>
    </row>
    <row r="178" spans="1:37" x14ac:dyDescent="0.25">
      <c r="A178" s="118" t="s">
        <v>180</v>
      </c>
      <c r="B178" s="128">
        <v>0.6</v>
      </c>
      <c r="C178" s="129">
        <f t="shared" si="42"/>
        <v>0.6</v>
      </c>
      <c r="D178" s="129">
        <f t="shared" si="42"/>
        <v>0.6</v>
      </c>
      <c r="E178" s="129">
        <f t="shared" si="42"/>
        <v>0.6</v>
      </c>
      <c r="F178" s="129">
        <f t="shared" si="42"/>
        <v>0.6</v>
      </c>
      <c r="G178" s="129">
        <f t="shared" si="42"/>
        <v>0.6</v>
      </c>
      <c r="H178" s="129">
        <f t="shared" si="42"/>
        <v>0.6</v>
      </c>
      <c r="I178" s="129">
        <f t="shared" si="42"/>
        <v>0.6</v>
      </c>
      <c r="J178" s="129">
        <f t="shared" si="42"/>
        <v>0.6</v>
      </c>
      <c r="K178" s="129">
        <f t="shared" si="42"/>
        <v>0.6</v>
      </c>
      <c r="L178" s="129">
        <f t="shared" si="42"/>
        <v>0.6</v>
      </c>
      <c r="M178" s="129">
        <f t="shared" si="42"/>
        <v>0.6</v>
      </c>
      <c r="N178" s="129">
        <f t="shared" si="42"/>
        <v>0.6</v>
      </c>
      <c r="O178" s="129">
        <f t="shared" si="42"/>
        <v>0.6</v>
      </c>
      <c r="P178" s="129">
        <f t="shared" si="42"/>
        <v>0.6</v>
      </c>
      <c r="Q178" s="129">
        <f t="shared" si="42"/>
        <v>0.6</v>
      </c>
      <c r="R178" s="129">
        <f t="shared" si="42"/>
        <v>0.6</v>
      </c>
      <c r="S178" s="129">
        <f t="shared" si="43"/>
        <v>0.6</v>
      </c>
      <c r="T178" s="129">
        <f t="shared" si="43"/>
        <v>0.6</v>
      </c>
      <c r="U178" s="129">
        <f t="shared" si="43"/>
        <v>0.6</v>
      </c>
      <c r="V178" s="129">
        <f t="shared" si="43"/>
        <v>0.6</v>
      </c>
      <c r="W178" s="129">
        <f t="shared" si="43"/>
        <v>0.6</v>
      </c>
      <c r="X178" s="129">
        <f t="shared" si="43"/>
        <v>0.6</v>
      </c>
      <c r="Y178" s="129">
        <f t="shared" si="43"/>
        <v>0.6</v>
      </c>
      <c r="Z178" s="129">
        <f t="shared" si="43"/>
        <v>0.6</v>
      </c>
      <c r="AA178" s="129">
        <f t="shared" si="43"/>
        <v>0.6</v>
      </c>
      <c r="AB178" s="129">
        <f t="shared" si="43"/>
        <v>0.6</v>
      </c>
      <c r="AC178" s="129">
        <f t="shared" si="43"/>
        <v>0.6</v>
      </c>
      <c r="AD178" s="129">
        <f t="shared" si="43"/>
        <v>0.6</v>
      </c>
      <c r="AE178" s="129">
        <f t="shared" si="43"/>
        <v>0.6</v>
      </c>
      <c r="AF178" s="129">
        <f t="shared" si="43"/>
        <v>0.6</v>
      </c>
      <c r="AG178" s="171">
        <v>0.998</v>
      </c>
      <c r="AH178" s="51"/>
      <c r="AI178" s="52"/>
      <c r="AK178" s="53"/>
    </row>
    <row r="179" spans="1:37" x14ac:dyDescent="0.25">
      <c r="A179" s="118" t="s">
        <v>181</v>
      </c>
      <c r="B179" s="128">
        <v>0.6</v>
      </c>
      <c r="C179" s="129">
        <f t="shared" si="42"/>
        <v>0.6</v>
      </c>
      <c r="D179" s="129">
        <f t="shared" si="42"/>
        <v>0.6</v>
      </c>
      <c r="E179" s="129">
        <f t="shared" si="42"/>
        <v>0.6</v>
      </c>
      <c r="F179" s="129">
        <f t="shared" si="42"/>
        <v>0.6</v>
      </c>
      <c r="G179" s="129">
        <f t="shared" si="42"/>
        <v>0.6</v>
      </c>
      <c r="H179" s="129">
        <f t="shared" si="42"/>
        <v>0.6</v>
      </c>
      <c r="I179" s="129">
        <f t="shared" si="42"/>
        <v>0.6</v>
      </c>
      <c r="J179" s="129">
        <f t="shared" si="42"/>
        <v>0.6</v>
      </c>
      <c r="K179" s="129">
        <f t="shared" si="42"/>
        <v>0.6</v>
      </c>
      <c r="L179" s="129">
        <f t="shared" si="42"/>
        <v>0.6</v>
      </c>
      <c r="M179" s="129">
        <f t="shared" si="42"/>
        <v>0.6</v>
      </c>
      <c r="N179" s="129">
        <f t="shared" si="42"/>
        <v>0.6</v>
      </c>
      <c r="O179" s="129">
        <f t="shared" si="42"/>
        <v>0.6</v>
      </c>
      <c r="P179" s="129">
        <f t="shared" si="42"/>
        <v>0.6</v>
      </c>
      <c r="Q179" s="129">
        <f t="shared" si="42"/>
        <v>0.6</v>
      </c>
      <c r="R179" s="129">
        <f t="shared" si="42"/>
        <v>0.6</v>
      </c>
      <c r="S179" s="129">
        <f t="shared" si="43"/>
        <v>0.6</v>
      </c>
      <c r="T179" s="129">
        <f t="shared" si="43"/>
        <v>0.6</v>
      </c>
      <c r="U179" s="129">
        <f t="shared" si="43"/>
        <v>0.6</v>
      </c>
      <c r="V179" s="129">
        <f t="shared" si="43"/>
        <v>0.6</v>
      </c>
      <c r="W179" s="129">
        <f t="shared" si="43"/>
        <v>0.6</v>
      </c>
      <c r="X179" s="129">
        <f t="shared" si="43"/>
        <v>0.6</v>
      </c>
      <c r="Y179" s="129">
        <f t="shared" si="43"/>
        <v>0.6</v>
      </c>
      <c r="Z179" s="129">
        <f t="shared" si="43"/>
        <v>0.6</v>
      </c>
      <c r="AA179" s="129">
        <f t="shared" si="43"/>
        <v>0.6</v>
      </c>
      <c r="AB179" s="129">
        <f t="shared" si="43"/>
        <v>0.6</v>
      </c>
      <c r="AC179" s="129">
        <f t="shared" si="43"/>
        <v>0.6</v>
      </c>
      <c r="AD179" s="129">
        <f t="shared" si="43"/>
        <v>0.6</v>
      </c>
      <c r="AE179" s="129">
        <f t="shared" si="43"/>
        <v>0.6</v>
      </c>
      <c r="AF179" s="129">
        <f t="shared" si="43"/>
        <v>0.6</v>
      </c>
      <c r="AG179" s="171">
        <v>0.997</v>
      </c>
      <c r="AH179" s="51"/>
      <c r="AI179" s="52"/>
      <c r="AK179" s="53"/>
    </row>
    <row r="180" spans="1:37" x14ac:dyDescent="0.25">
      <c r="A180" s="118" t="s">
        <v>182</v>
      </c>
      <c r="B180" s="128">
        <v>0.35</v>
      </c>
      <c r="C180" s="129">
        <f t="shared" si="42"/>
        <v>0.35</v>
      </c>
      <c r="D180" s="129">
        <f t="shared" si="42"/>
        <v>0.35</v>
      </c>
      <c r="E180" s="129">
        <f t="shared" si="42"/>
        <v>0.35</v>
      </c>
      <c r="F180" s="129">
        <f t="shared" si="42"/>
        <v>0.35</v>
      </c>
      <c r="G180" s="129">
        <f t="shared" si="42"/>
        <v>0.35</v>
      </c>
      <c r="H180" s="129">
        <f t="shared" si="42"/>
        <v>0.35</v>
      </c>
      <c r="I180" s="129">
        <f t="shared" si="42"/>
        <v>0.35</v>
      </c>
      <c r="J180" s="129">
        <f t="shared" si="42"/>
        <v>0.35</v>
      </c>
      <c r="K180" s="129">
        <f t="shared" si="42"/>
        <v>0.35</v>
      </c>
      <c r="L180" s="129">
        <f t="shared" si="42"/>
        <v>0.35</v>
      </c>
      <c r="M180" s="129">
        <f t="shared" si="42"/>
        <v>0.35</v>
      </c>
      <c r="N180" s="129">
        <f t="shared" si="42"/>
        <v>0.35</v>
      </c>
      <c r="O180" s="129">
        <f t="shared" si="42"/>
        <v>0.35</v>
      </c>
      <c r="P180" s="129">
        <f t="shared" si="42"/>
        <v>0.35</v>
      </c>
      <c r="Q180" s="129">
        <f t="shared" si="42"/>
        <v>0.35</v>
      </c>
      <c r="R180" s="129">
        <f t="shared" si="42"/>
        <v>0.35</v>
      </c>
      <c r="S180" s="129">
        <f t="shared" si="43"/>
        <v>0.35</v>
      </c>
      <c r="T180" s="129">
        <f t="shared" si="43"/>
        <v>0.35</v>
      </c>
      <c r="U180" s="129">
        <f t="shared" si="43"/>
        <v>0.35</v>
      </c>
      <c r="V180" s="129">
        <f t="shared" si="43"/>
        <v>0.35</v>
      </c>
      <c r="W180" s="129">
        <f t="shared" si="43"/>
        <v>0.35</v>
      </c>
      <c r="X180" s="129">
        <f t="shared" si="43"/>
        <v>0.35</v>
      </c>
      <c r="Y180" s="129">
        <f t="shared" si="43"/>
        <v>0.35</v>
      </c>
      <c r="Z180" s="129">
        <f t="shared" si="43"/>
        <v>0.35</v>
      </c>
      <c r="AA180" s="129">
        <f t="shared" si="43"/>
        <v>0.35</v>
      </c>
      <c r="AB180" s="129">
        <f t="shared" si="43"/>
        <v>0.35</v>
      </c>
      <c r="AC180" s="129">
        <f t="shared" si="43"/>
        <v>0.35</v>
      </c>
      <c r="AD180" s="129">
        <f t="shared" si="43"/>
        <v>0.35</v>
      </c>
      <c r="AE180" s="129">
        <f t="shared" si="43"/>
        <v>0.35</v>
      </c>
      <c r="AF180" s="129">
        <f t="shared" si="43"/>
        <v>0.35</v>
      </c>
      <c r="AG180" s="171">
        <v>0.997</v>
      </c>
      <c r="AH180" s="51"/>
      <c r="AI180" s="52"/>
      <c r="AK180" s="53"/>
    </row>
    <row r="181" spans="1:37" x14ac:dyDescent="0.25">
      <c r="A181" s="118" t="s">
        <v>183</v>
      </c>
      <c r="B181" s="128">
        <v>0.28999999999999998</v>
      </c>
      <c r="C181" s="129">
        <f t="shared" si="42"/>
        <v>0.28999999999999998</v>
      </c>
      <c r="D181" s="129">
        <f t="shared" si="42"/>
        <v>0.28999999999999998</v>
      </c>
      <c r="E181" s="129">
        <f t="shared" si="42"/>
        <v>0.28999999999999998</v>
      </c>
      <c r="F181" s="129">
        <f t="shared" si="42"/>
        <v>0.28999999999999998</v>
      </c>
      <c r="G181" s="129">
        <f t="shared" si="42"/>
        <v>0.28999999999999998</v>
      </c>
      <c r="H181" s="129">
        <f t="shared" si="42"/>
        <v>0.28999999999999998</v>
      </c>
      <c r="I181" s="129">
        <f t="shared" si="42"/>
        <v>0.28999999999999998</v>
      </c>
      <c r="J181" s="129">
        <f t="shared" si="42"/>
        <v>0.28999999999999998</v>
      </c>
      <c r="K181" s="129">
        <f t="shared" si="42"/>
        <v>0.28999999999999998</v>
      </c>
      <c r="L181" s="129">
        <f t="shared" si="42"/>
        <v>0.28999999999999998</v>
      </c>
      <c r="M181" s="129">
        <f t="shared" si="42"/>
        <v>0.28999999999999998</v>
      </c>
      <c r="N181" s="129">
        <f t="shared" si="42"/>
        <v>0.28999999999999998</v>
      </c>
      <c r="O181" s="129">
        <f t="shared" si="42"/>
        <v>0.28999999999999998</v>
      </c>
      <c r="P181" s="129">
        <f t="shared" si="42"/>
        <v>0.28999999999999998</v>
      </c>
      <c r="Q181" s="129">
        <f t="shared" si="42"/>
        <v>0.28999999999999998</v>
      </c>
      <c r="R181" s="129">
        <f t="shared" si="42"/>
        <v>0.28999999999999998</v>
      </c>
      <c r="S181" s="129">
        <f t="shared" si="43"/>
        <v>0.28999999999999998</v>
      </c>
      <c r="T181" s="129">
        <f t="shared" si="43"/>
        <v>0.28999999999999998</v>
      </c>
      <c r="U181" s="129">
        <f t="shared" si="43"/>
        <v>0.28999999999999998</v>
      </c>
      <c r="V181" s="129">
        <f t="shared" si="43"/>
        <v>0.28999999999999998</v>
      </c>
      <c r="W181" s="129">
        <f t="shared" si="43"/>
        <v>0.28999999999999998</v>
      </c>
      <c r="X181" s="129">
        <f t="shared" si="43"/>
        <v>0.28999999999999998</v>
      </c>
      <c r="Y181" s="129">
        <f t="shared" si="43"/>
        <v>0.28999999999999998</v>
      </c>
      <c r="Z181" s="129">
        <f t="shared" si="43"/>
        <v>0.28999999999999998</v>
      </c>
      <c r="AA181" s="129">
        <f t="shared" si="43"/>
        <v>0.28999999999999998</v>
      </c>
      <c r="AB181" s="129">
        <f t="shared" si="43"/>
        <v>0.28999999999999998</v>
      </c>
      <c r="AC181" s="129">
        <f t="shared" si="43"/>
        <v>0.28999999999999998</v>
      </c>
      <c r="AD181" s="129">
        <f t="shared" si="43"/>
        <v>0.28999999999999998</v>
      </c>
      <c r="AE181" s="129">
        <f t="shared" si="43"/>
        <v>0.28999999999999998</v>
      </c>
      <c r="AF181" s="129">
        <f t="shared" si="43"/>
        <v>0.28999999999999998</v>
      </c>
      <c r="AG181" s="171">
        <v>0.996</v>
      </c>
      <c r="AH181" s="51"/>
      <c r="AI181" s="52"/>
      <c r="AK181" s="53"/>
    </row>
    <row r="182" spans="1:37" x14ac:dyDescent="0.25">
      <c r="A182" s="118" t="s">
        <v>184</v>
      </c>
      <c r="B182" s="128">
        <v>0.06</v>
      </c>
      <c r="C182" s="129">
        <f t="shared" si="42"/>
        <v>0.06</v>
      </c>
      <c r="D182" s="129">
        <f t="shared" si="42"/>
        <v>0.06</v>
      </c>
      <c r="E182" s="129">
        <f t="shared" si="42"/>
        <v>0.06</v>
      </c>
      <c r="F182" s="129">
        <f t="shared" si="42"/>
        <v>0.06</v>
      </c>
      <c r="G182" s="129">
        <f t="shared" si="42"/>
        <v>0.06</v>
      </c>
      <c r="H182" s="129">
        <f t="shared" si="42"/>
        <v>0.06</v>
      </c>
      <c r="I182" s="129">
        <f t="shared" si="42"/>
        <v>0.06</v>
      </c>
      <c r="J182" s="129">
        <f t="shared" si="42"/>
        <v>0.06</v>
      </c>
      <c r="K182" s="129">
        <f t="shared" si="42"/>
        <v>0.06</v>
      </c>
      <c r="L182" s="129">
        <f t="shared" si="42"/>
        <v>0.06</v>
      </c>
      <c r="M182" s="129">
        <f t="shared" si="42"/>
        <v>0.06</v>
      </c>
      <c r="N182" s="129">
        <f t="shared" si="42"/>
        <v>0.06</v>
      </c>
      <c r="O182" s="129">
        <f t="shared" si="42"/>
        <v>0.06</v>
      </c>
      <c r="P182" s="129">
        <f t="shared" si="42"/>
        <v>0.06</v>
      </c>
      <c r="Q182" s="129">
        <f t="shared" si="42"/>
        <v>0.06</v>
      </c>
      <c r="R182" s="129">
        <f t="shared" si="42"/>
        <v>0.06</v>
      </c>
      <c r="S182" s="129">
        <f t="shared" si="43"/>
        <v>0.06</v>
      </c>
      <c r="T182" s="129">
        <f t="shared" si="43"/>
        <v>0.06</v>
      </c>
      <c r="U182" s="129">
        <f t="shared" si="43"/>
        <v>0.06</v>
      </c>
      <c r="V182" s="129">
        <f t="shared" si="43"/>
        <v>0.06</v>
      </c>
      <c r="W182" s="129">
        <f t="shared" si="43"/>
        <v>0.06</v>
      </c>
      <c r="X182" s="129">
        <f t="shared" si="43"/>
        <v>0.06</v>
      </c>
      <c r="Y182" s="129">
        <f t="shared" si="43"/>
        <v>0.06</v>
      </c>
      <c r="Z182" s="129">
        <f t="shared" si="43"/>
        <v>0.06</v>
      </c>
      <c r="AA182" s="129">
        <f t="shared" si="43"/>
        <v>0.06</v>
      </c>
      <c r="AB182" s="129">
        <f t="shared" si="43"/>
        <v>0.06</v>
      </c>
      <c r="AC182" s="129">
        <f t="shared" si="43"/>
        <v>0.06</v>
      </c>
      <c r="AD182" s="129">
        <f t="shared" si="43"/>
        <v>0.06</v>
      </c>
      <c r="AE182" s="129">
        <f t="shared" si="43"/>
        <v>0.06</v>
      </c>
      <c r="AF182" s="129">
        <f t="shared" si="43"/>
        <v>0.06</v>
      </c>
      <c r="AG182" s="171">
        <v>0.996</v>
      </c>
      <c r="AH182" s="51"/>
      <c r="AI182" s="52"/>
      <c r="AK182" s="53"/>
    </row>
    <row r="183" spans="1:37" x14ac:dyDescent="0.25">
      <c r="A183" s="118" t="s">
        <v>185</v>
      </c>
      <c r="B183" s="128">
        <v>0.11</v>
      </c>
      <c r="C183" s="129">
        <f t="shared" si="42"/>
        <v>0.11</v>
      </c>
      <c r="D183" s="129">
        <f t="shared" si="42"/>
        <v>0.11</v>
      </c>
      <c r="E183" s="129">
        <f t="shared" si="42"/>
        <v>0.11</v>
      </c>
      <c r="F183" s="129">
        <f t="shared" si="42"/>
        <v>0.11</v>
      </c>
      <c r="G183" s="129">
        <f t="shared" si="42"/>
        <v>0.11</v>
      </c>
      <c r="H183" s="129">
        <f t="shared" si="42"/>
        <v>0.11</v>
      </c>
      <c r="I183" s="129">
        <f t="shared" si="42"/>
        <v>0.11</v>
      </c>
      <c r="J183" s="129">
        <f t="shared" si="42"/>
        <v>0.11</v>
      </c>
      <c r="K183" s="129">
        <f t="shared" si="42"/>
        <v>0.11</v>
      </c>
      <c r="L183" s="129">
        <f t="shared" si="42"/>
        <v>0.11</v>
      </c>
      <c r="M183" s="129">
        <f t="shared" si="42"/>
        <v>0.11</v>
      </c>
      <c r="N183" s="129">
        <f t="shared" si="42"/>
        <v>0.11</v>
      </c>
      <c r="O183" s="129">
        <f t="shared" si="42"/>
        <v>0.11</v>
      </c>
      <c r="P183" s="129">
        <f t="shared" si="42"/>
        <v>0.11</v>
      </c>
      <c r="Q183" s="129">
        <f t="shared" si="42"/>
        <v>0.11</v>
      </c>
      <c r="R183" s="129">
        <f t="shared" si="42"/>
        <v>0.11</v>
      </c>
      <c r="S183" s="129">
        <f t="shared" si="43"/>
        <v>0.11</v>
      </c>
      <c r="T183" s="129">
        <f t="shared" si="43"/>
        <v>0.11</v>
      </c>
      <c r="U183" s="129">
        <f t="shared" si="43"/>
        <v>0.11</v>
      </c>
      <c r="V183" s="129">
        <f t="shared" si="43"/>
        <v>0.11</v>
      </c>
      <c r="W183" s="129">
        <f t="shared" si="43"/>
        <v>0.11</v>
      </c>
      <c r="X183" s="129">
        <f t="shared" si="43"/>
        <v>0.11</v>
      </c>
      <c r="Y183" s="129">
        <f t="shared" si="43"/>
        <v>0.11</v>
      </c>
      <c r="Z183" s="129">
        <f t="shared" si="43"/>
        <v>0.11</v>
      </c>
      <c r="AA183" s="129">
        <f t="shared" si="43"/>
        <v>0.11</v>
      </c>
      <c r="AB183" s="129">
        <f t="shared" si="43"/>
        <v>0.11</v>
      </c>
      <c r="AC183" s="129">
        <f t="shared" si="43"/>
        <v>0.11</v>
      </c>
      <c r="AD183" s="129">
        <f t="shared" si="43"/>
        <v>0.11</v>
      </c>
      <c r="AE183" s="129">
        <f t="shared" si="43"/>
        <v>0.11</v>
      </c>
      <c r="AF183" s="129">
        <f t="shared" si="43"/>
        <v>0.11</v>
      </c>
      <c r="AG183" s="171">
        <v>0.996</v>
      </c>
      <c r="AH183" s="51"/>
      <c r="AI183" s="52"/>
      <c r="AK183" s="53"/>
    </row>
    <row r="184" spans="1:37" x14ac:dyDescent="0.25">
      <c r="A184" s="118" t="s">
        <v>186</v>
      </c>
      <c r="B184" s="128">
        <v>0.1</v>
      </c>
      <c r="C184" s="129">
        <f t="shared" si="42"/>
        <v>0.1</v>
      </c>
      <c r="D184" s="129">
        <f t="shared" si="42"/>
        <v>0.1</v>
      </c>
      <c r="E184" s="129">
        <f t="shared" si="42"/>
        <v>0.1</v>
      </c>
      <c r="F184" s="129">
        <f t="shared" si="42"/>
        <v>0.1</v>
      </c>
      <c r="G184" s="129">
        <f t="shared" si="42"/>
        <v>0.1</v>
      </c>
      <c r="H184" s="129">
        <f t="shared" si="42"/>
        <v>0.1</v>
      </c>
      <c r="I184" s="129">
        <f t="shared" si="42"/>
        <v>0.1</v>
      </c>
      <c r="J184" s="129">
        <f t="shared" si="42"/>
        <v>0.1</v>
      </c>
      <c r="K184" s="129">
        <f t="shared" si="42"/>
        <v>0.1</v>
      </c>
      <c r="L184" s="129">
        <f t="shared" si="42"/>
        <v>0.1</v>
      </c>
      <c r="M184" s="129">
        <f t="shared" si="42"/>
        <v>0.1</v>
      </c>
      <c r="N184" s="129">
        <f t="shared" si="42"/>
        <v>0.1</v>
      </c>
      <c r="O184" s="129">
        <f t="shared" si="42"/>
        <v>0.1</v>
      </c>
      <c r="P184" s="129">
        <f t="shared" si="42"/>
        <v>0.1</v>
      </c>
      <c r="Q184" s="129">
        <f t="shared" si="42"/>
        <v>0.1</v>
      </c>
      <c r="R184" s="129">
        <f t="shared" si="43"/>
        <v>0.1</v>
      </c>
      <c r="S184" s="129">
        <f t="shared" si="43"/>
        <v>0.1</v>
      </c>
      <c r="T184" s="129">
        <f t="shared" si="43"/>
        <v>0.1</v>
      </c>
      <c r="U184" s="129">
        <f t="shared" si="43"/>
        <v>0.1</v>
      </c>
      <c r="V184" s="129">
        <f t="shared" si="43"/>
        <v>0.1</v>
      </c>
      <c r="W184" s="129">
        <f t="shared" si="43"/>
        <v>0.1</v>
      </c>
      <c r="X184" s="129">
        <f t="shared" si="43"/>
        <v>0.1</v>
      </c>
      <c r="Y184" s="129">
        <f t="shared" si="43"/>
        <v>0.1</v>
      </c>
      <c r="Z184" s="129">
        <f t="shared" si="43"/>
        <v>0.1</v>
      </c>
      <c r="AA184" s="129">
        <f t="shared" si="43"/>
        <v>0.1</v>
      </c>
      <c r="AB184" s="129">
        <f t="shared" si="43"/>
        <v>0.1</v>
      </c>
      <c r="AC184" s="129">
        <f t="shared" si="43"/>
        <v>0.1</v>
      </c>
      <c r="AD184" s="129">
        <f t="shared" si="43"/>
        <v>0.1</v>
      </c>
      <c r="AE184" s="129">
        <f t="shared" si="43"/>
        <v>0.1</v>
      </c>
      <c r="AF184" s="129">
        <f t="shared" si="43"/>
        <v>0.1</v>
      </c>
      <c r="AG184" s="171">
        <v>0.995</v>
      </c>
      <c r="AH184" s="51"/>
      <c r="AI184" s="52"/>
      <c r="AK184" s="53"/>
    </row>
    <row r="185" spans="1:37" x14ac:dyDescent="0.25">
      <c r="A185" s="118" t="s">
        <v>187</v>
      </c>
      <c r="B185" s="128">
        <v>0.09</v>
      </c>
      <c r="C185" s="129">
        <f t="shared" si="42"/>
        <v>0.09</v>
      </c>
      <c r="D185" s="129">
        <f t="shared" si="42"/>
        <v>0.09</v>
      </c>
      <c r="E185" s="129">
        <f t="shared" si="42"/>
        <v>0.09</v>
      </c>
      <c r="F185" s="129">
        <f t="shared" si="42"/>
        <v>0.09</v>
      </c>
      <c r="G185" s="129">
        <f t="shared" si="42"/>
        <v>0.09</v>
      </c>
      <c r="H185" s="129">
        <f t="shared" si="42"/>
        <v>0.09</v>
      </c>
      <c r="I185" s="129">
        <f t="shared" si="42"/>
        <v>0.09</v>
      </c>
      <c r="J185" s="129">
        <f t="shared" si="42"/>
        <v>0.09</v>
      </c>
      <c r="K185" s="129">
        <f t="shared" si="42"/>
        <v>0.09</v>
      </c>
      <c r="L185" s="129">
        <f t="shared" si="42"/>
        <v>0.09</v>
      </c>
      <c r="M185" s="129">
        <f t="shared" si="42"/>
        <v>0.09</v>
      </c>
      <c r="N185" s="129">
        <f t="shared" si="42"/>
        <v>0.09</v>
      </c>
      <c r="O185" s="129">
        <f t="shared" si="42"/>
        <v>0.09</v>
      </c>
      <c r="P185" s="129">
        <f t="shared" si="42"/>
        <v>0.09</v>
      </c>
      <c r="Q185" s="129">
        <f t="shared" si="42"/>
        <v>0.09</v>
      </c>
      <c r="R185" s="129">
        <f t="shared" si="43"/>
        <v>0.09</v>
      </c>
      <c r="S185" s="129">
        <f t="shared" si="43"/>
        <v>0.09</v>
      </c>
      <c r="T185" s="129">
        <f t="shared" si="43"/>
        <v>0.09</v>
      </c>
      <c r="U185" s="129">
        <f t="shared" si="43"/>
        <v>0.09</v>
      </c>
      <c r="V185" s="129">
        <f t="shared" si="43"/>
        <v>0.09</v>
      </c>
      <c r="W185" s="129">
        <f t="shared" si="43"/>
        <v>0.09</v>
      </c>
      <c r="X185" s="129">
        <f t="shared" si="43"/>
        <v>0.09</v>
      </c>
      <c r="Y185" s="129">
        <f t="shared" si="43"/>
        <v>0.09</v>
      </c>
      <c r="Z185" s="129">
        <f t="shared" si="43"/>
        <v>0.09</v>
      </c>
      <c r="AA185" s="129">
        <f t="shared" si="43"/>
        <v>0.09</v>
      </c>
      <c r="AB185" s="129">
        <f t="shared" si="43"/>
        <v>0.09</v>
      </c>
      <c r="AC185" s="129">
        <f t="shared" si="43"/>
        <v>0.09</v>
      </c>
      <c r="AD185" s="129">
        <f t="shared" si="43"/>
        <v>0.09</v>
      </c>
      <c r="AE185" s="129">
        <f t="shared" si="43"/>
        <v>0.09</v>
      </c>
      <c r="AF185" s="129">
        <f t="shared" si="43"/>
        <v>0.09</v>
      </c>
      <c r="AG185" s="171">
        <v>0.99299999999999999</v>
      </c>
      <c r="AH185" s="51"/>
      <c r="AI185" s="52"/>
      <c r="AK185" s="53"/>
    </row>
    <row r="186" spans="1:37" x14ac:dyDescent="0.25">
      <c r="A186" s="118" t="s">
        <v>188</v>
      </c>
      <c r="B186" s="50">
        <v>0.04</v>
      </c>
      <c r="C186" s="129">
        <f t="shared" si="42"/>
        <v>0.04</v>
      </c>
      <c r="D186" s="129">
        <f t="shared" si="42"/>
        <v>0.04</v>
      </c>
      <c r="E186" s="129">
        <f t="shared" si="42"/>
        <v>0.04</v>
      </c>
      <c r="F186" s="129">
        <f t="shared" si="42"/>
        <v>0.04</v>
      </c>
      <c r="G186" s="129">
        <f t="shared" si="42"/>
        <v>0.04</v>
      </c>
      <c r="H186" s="129">
        <f t="shared" si="42"/>
        <v>0.04</v>
      </c>
      <c r="I186" s="129">
        <f t="shared" si="42"/>
        <v>0.04</v>
      </c>
      <c r="J186" s="129">
        <f t="shared" si="42"/>
        <v>0.04</v>
      </c>
      <c r="K186" s="129">
        <f t="shared" si="42"/>
        <v>0.04</v>
      </c>
      <c r="L186" s="129">
        <f t="shared" si="42"/>
        <v>0.04</v>
      </c>
      <c r="M186" s="129">
        <f t="shared" si="42"/>
        <v>0.04</v>
      </c>
      <c r="N186" s="129">
        <f t="shared" si="42"/>
        <v>0.04</v>
      </c>
      <c r="O186" s="129">
        <f t="shared" si="42"/>
        <v>0.04</v>
      </c>
      <c r="P186" s="129">
        <f t="shared" si="42"/>
        <v>0.04</v>
      </c>
      <c r="Q186" s="129">
        <f t="shared" si="42"/>
        <v>0.04</v>
      </c>
      <c r="R186" s="129">
        <f t="shared" si="43"/>
        <v>0.04</v>
      </c>
      <c r="S186" s="129">
        <f t="shared" si="43"/>
        <v>0.04</v>
      </c>
      <c r="T186" s="129">
        <f t="shared" si="43"/>
        <v>0.04</v>
      </c>
      <c r="U186" s="129">
        <f t="shared" si="43"/>
        <v>0.04</v>
      </c>
      <c r="V186" s="129">
        <f t="shared" si="43"/>
        <v>0.04</v>
      </c>
      <c r="W186" s="129">
        <f t="shared" si="43"/>
        <v>0.04</v>
      </c>
      <c r="X186" s="129">
        <f t="shared" si="43"/>
        <v>0.04</v>
      </c>
      <c r="Y186" s="129">
        <f t="shared" si="43"/>
        <v>0.04</v>
      </c>
      <c r="Z186" s="129">
        <f t="shared" si="43"/>
        <v>0.04</v>
      </c>
      <c r="AA186" s="129">
        <f t="shared" si="43"/>
        <v>0.04</v>
      </c>
      <c r="AB186" s="129">
        <f t="shared" si="43"/>
        <v>0.04</v>
      </c>
      <c r="AC186" s="129">
        <f t="shared" si="43"/>
        <v>0.04</v>
      </c>
      <c r="AD186" s="129">
        <f t="shared" si="43"/>
        <v>0.04</v>
      </c>
      <c r="AE186" s="129">
        <f t="shared" si="43"/>
        <v>0.04</v>
      </c>
      <c r="AF186" s="129">
        <f t="shared" si="43"/>
        <v>0.04</v>
      </c>
      <c r="AG186" s="171">
        <v>0.99</v>
      </c>
      <c r="AH186" s="51"/>
      <c r="AI186" s="52"/>
      <c r="AK186" s="53"/>
    </row>
    <row r="187" spans="1:37" x14ac:dyDescent="0.25">
      <c r="A187" s="118" t="s">
        <v>189</v>
      </c>
      <c r="B187" s="50">
        <v>2.3E-2</v>
      </c>
      <c r="C187" s="129">
        <f>B187</f>
        <v>2.3E-2</v>
      </c>
      <c r="D187" s="129">
        <f t="shared" si="42"/>
        <v>2.3E-2</v>
      </c>
      <c r="E187" s="129">
        <f t="shared" si="42"/>
        <v>2.3E-2</v>
      </c>
      <c r="F187" s="129">
        <f t="shared" si="42"/>
        <v>2.3E-2</v>
      </c>
      <c r="G187" s="129">
        <f t="shared" si="42"/>
        <v>2.3E-2</v>
      </c>
      <c r="H187" s="129">
        <f t="shared" si="42"/>
        <v>2.3E-2</v>
      </c>
      <c r="I187" s="129">
        <f t="shared" si="42"/>
        <v>2.3E-2</v>
      </c>
      <c r="J187" s="129">
        <f t="shared" si="42"/>
        <v>2.3E-2</v>
      </c>
      <c r="K187" s="129">
        <f t="shared" si="42"/>
        <v>2.3E-2</v>
      </c>
      <c r="L187" s="129">
        <f t="shared" si="42"/>
        <v>2.3E-2</v>
      </c>
      <c r="M187" s="129">
        <f t="shared" si="42"/>
        <v>2.3E-2</v>
      </c>
      <c r="N187" s="129">
        <f t="shared" si="42"/>
        <v>2.3E-2</v>
      </c>
      <c r="O187" s="129">
        <f t="shared" si="42"/>
        <v>2.3E-2</v>
      </c>
      <c r="P187" s="129">
        <f t="shared" si="42"/>
        <v>2.3E-2</v>
      </c>
      <c r="Q187" s="129">
        <f t="shared" si="42"/>
        <v>2.3E-2</v>
      </c>
      <c r="R187" s="129">
        <f t="shared" si="43"/>
        <v>2.3E-2</v>
      </c>
      <c r="S187" s="129">
        <f t="shared" si="43"/>
        <v>2.3E-2</v>
      </c>
      <c r="T187" s="129">
        <f t="shared" si="43"/>
        <v>2.3E-2</v>
      </c>
      <c r="U187" s="129">
        <f t="shared" si="43"/>
        <v>2.3E-2</v>
      </c>
      <c r="V187" s="129">
        <f t="shared" si="43"/>
        <v>2.3E-2</v>
      </c>
      <c r="W187" s="129">
        <f t="shared" si="43"/>
        <v>2.3E-2</v>
      </c>
      <c r="X187" s="129">
        <f t="shared" si="43"/>
        <v>2.3E-2</v>
      </c>
      <c r="Y187" s="129">
        <f t="shared" si="43"/>
        <v>2.3E-2</v>
      </c>
      <c r="Z187" s="129">
        <f t="shared" si="43"/>
        <v>2.3E-2</v>
      </c>
      <c r="AA187" s="129">
        <f t="shared" si="43"/>
        <v>2.3E-2</v>
      </c>
      <c r="AB187" s="129">
        <f t="shared" si="43"/>
        <v>2.3E-2</v>
      </c>
      <c r="AC187" s="129">
        <f t="shared" si="43"/>
        <v>2.3E-2</v>
      </c>
      <c r="AD187" s="129">
        <f t="shared" si="43"/>
        <v>2.3E-2</v>
      </c>
      <c r="AE187" s="129">
        <f t="shared" si="43"/>
        <v>2.3E-2</v>
      </c>
      <c r="AF187" s="129">
        <f t="shared" si="43"/>
        <v>2.3E-2</v>
      </c>
      <c r="AG187" s="171">
        <v>0.97899999999999998</v>
      </c>
      <c r="AH187" s="51"/>
      <c r="AI187" s="52"/>
      <c r="AK187" s="53"/>
    </row>
    <row r="188" spans="1:37" ht="15.75" thickBot="1" x14ac:dyDescent="0.3">
      <c r="A188" s="130" t="s">
        <v>206</v>
      </c>
      <c r="B188" s="131">
        <f t="shared" ref="B188:AG188" si="44">SUM(B98:B187)</f>
        <v>194.70600000000002</v>
      </c>
      <c r="C188" s="131">
        <f t="shared" si="44"/>
        <v>194.70600000000002</v>
      </c>
      <c r="D188" s="131">
        <f t="shared" si="44"/>
        <v>194.70600000000002</v>
      </c>
      <c r="E188" s="131">
        <f t="shared" si="44"/>
        <v>194.70600000000002</v>
      </c>
      <c r="F188" s="131">
        <f t="shared" si="44"/>
        <v>194.70600000000002</v>
      </c>
      <c r="G188" s="131">
        <f t="shared" si="44"/>
        <v>194.70600000000002</v>
      </c>
      <c r="H188" s="131">
        <f t="shared" si="44"/>
        <v>194.70600000000002</v>
      </c>
      <c r="I188" s="131">
        <f t="shared" si="44"/>
        <v>192.10600000000005</v>
      </c>
      <c r="J188" s="131">
        <f t="shared" si="44"/>
        <v>192.10600000000005</v>
      </c>
      <c r="K188" s="131">
        <f t="shared" si="44"/>
        <v>192.10600000000005</v>
      </c>
      <c r="L188" s="131">
        <f t="shared" si="44"/>
        <v>192.10600000000005</v>
      </c>
      <c r="M188" s="131">
        <f t="shared" si="44"/>
        <v>192.10600000000005</v>
      </c>
      <c r="N188" s="131">
        <f t="shared" si="44"/>
        <v>192.10600000000005</v>
      </c>
      <c r="O188" s="131">
        <f t="shared" si="44"/>
        <v>192.10600000000005</v>
      </c>
      <c r="P188" s="131">
        <f t="shared" si="44"/>
        <v>192.10600000000005</v>
      </c>
      <c r="Q188" s="131">
        <f t="shared" si="44"/>
        <v>192.10600000000005</v>
      </c>
      <c r="R188" s="131">
        <f t="shared" si="44"/>
        <v>192.10600000000005</v>
      </c>
      <c r="S188" s="131">
        <f t="shared" si="44"/>
        <v>192.10600000000005</v>
      </c>
      <c r="T188" s="131">
        <f t="shared" si="44"/>
        <v>192.10600000000005</v>
      </c>
      <c r="U188" s="131">
        <f t="shared" si="44"/>
        <v>192.10600000000005</v>
      </c>
      <c r="V188" s="131">
        <f t="shared" si="44"/>
        <v>192.10600000000005</v>
      </c>
      <c r="W188" s="131">
        <f t="shared" si="44"/>
        <v>192.10600000000005</v>
      </c>
      <c r="X188" s="131">
        <f t="shared" si="44"/>
        <v>192.10600000000005</v>
      </c>
      <c r="Y188" s="131">
        <f t="shared" si="44"/>
        <v>192.10600000000005</v>
      </c>
      <c r="Z188" s="131">
        <f t="shared" si="44"/>
        <v>192.10600000000005</v>
      </c>
      <c r="AA188" s="131">
        <f t="shared" si="44"/>
        <v>192.10600000000005</v>
      </c>
      <c r="AB188" s="131">
        <f t="shared" si="44"/>
        <v>192.10600000000005</v>
      </c>
      <c r="AC188" s="131">
        <f t="shared" si="44"/>
        <v>192.10600000000005</v>
      </c>
      <c r="AD188" s="131">
        <f t="shared" si="44"/>
        <v>192.10600000000005</v>
      </c>
      <c r="AE188" s="131">
        <f t="shared" si="44"/>
        <v>192.10600000000005</v>
      </c>
      <c r="AF188" s="131">
        <f t="shared" si="44"/>
        <v>192.10600000000005</v>
      </c>
      <c r="AG188" s="132">
        <f t="shared" si="44"/>
        <v>412.72299999999984</v>
      </c>
      <c r="AH188" s="51"/>
      <c r="AI188" s="52"/>
      <c r="AK188" s="53"/>
    </row>
    <row r="189" spans="1:37" ht="15.75" thickBot="1" x14ac:dyDescent="0.3">
      <c r="A189" s="29" t="s">
        <v>32</v>
      </c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51"/>
      <c r="AI189" s="52"/>
      <c r="AK189" s="53"/>
    </row>
    <row r="190" spans="1:37" x14ac:dyDescent="0.25">
      <c r="A190" s="111" t="s">
        <v>63</v>
      </c>
      <c r="B190" s="133">
        <v>0.3</v>
      </c>
      <c r="C190" s="133">
        <f t="shared" ref="C190:R195" si="45">B190</f>
        <v>0.3</v>
      </c>
      <c r="D190" s="133">
        <f t="shared" si="45"/>
        <v>0.3</v>
      </c>
      <c r="E190" s="133">
        <f t="shared" si="45"/>
        <v>0.3</v>
      </c>
      <c r="F190" s="133">
        <f t="shared" si="45"/>
        <v>0.3</v>
      </c>
      <c r="G190" s="133">
        <f t="shared" si="45"/>
        <v>0.3</v>
      </c>
      <c r="H190" s="133">
        <f t="shared" si="45"/>
        <v>0.3</v>
      </c>
      <c r="I190" s="133">
        <f t="shared" si="45"/>
        <v>0.3</v>
      </c>
      <c r="J190" s="133">
        <f t="shared" si="45"/>
        <v>0.3</v>
      </c>
      <c r="K190" s="133">
        <f t="shared" si="45"/>
        <v>0.3</v>
      </c>
      <c r="L190" s="133">
        <f t="shared" si="45"/>
        <v>0.3</v>
      </c>
      <c r="M190" s="133">
        <f t="shared" si="45"/>
        <v>0.3</v>
      </c>
      <c r="N190" s="133">
        <f t="shared" si="45"/>
        <v>0.3</v>
      </c>
      <c r="O190" s="133">
        <f t="shared" si="45"/>
        <v>0.3</v>
      </c>
      <c r="P190" s="133">
        <f t="shared" si="45"/>
        <v>0.3</v>
      </c>
      <c r="Q190" s="133">
        <f t="shared" si="45"/>
        <v>0.3</v>
      </c>
      <c r="R190" s="133">
        <f t="shared" si="45"/>
        <v>0.3</v>
      </c>
      <c r="S190" s="133">
        <f t="shared" ref="S190:AF195" si="46">R190</f>
        <v>0.3</v>
      </c>
      <c r="T190" s="133">
        <f t="shared" si="46"/>
        <v>0.3</v>
      </c>
      <c r="U190" s="133">
        <f t="shared" si="46"/>
        <v>0.3</v>
      </c>
      <c r="V190" s="133">
        <f t="shared" si="46"/>
        <v>0.3</v>
      </c>
      <c r="W190" s="133">
        <f t="shared" si="46"/>
        <v>0.3</v>
      </c>
      <c r="X190" s="133">
        <f t="shared" si="46"/>
        <v>0.3</v>
      </c>
      <c r="Y190" s="133">
        <f t="shared" si="46"/>
        <v>0.3</v>
      </c>
      <c r="Z190" s="133">
        <f t="shared" si="46"/>
        <v>0.3</v>
      </c>
      <c r="AA190" s="133">
        <f t="shared" si="46"/>
        <v>0.3</v>
      </c>
      <c r="AB190" s="133">
        <f t="shared" si="46"/>
        <v>0.3</v>
      </c>
      <c r="AC190" s="133">
        <f t="shared" si="46"/>
        <v>0.3</v>
      </c>
      <c r="AD190" s="133">
        <f t="shared" si="46"/>
        <v>0.3</v>
      </c>
      <c r="AE190" s="133">
        <f t="shared" si="46"/>
        <v>0.3</v>
      </c>
      <c r="AF190" s="133">
        <f t="shared" si="46"/>
        <v>0.3</v>
      </c>
      <c r="AG190" s="134">
        <v>2.4</v>
      </c>
      <c r="AH190" s="51"/>
      <c r="AI190" s="52"/>
      <c r="AK190" s="53"/>
    </row>
    <row r="191" spans="1:37" x14ac:dyDescent="0.25">
      <c r="A191" s="116" t="s">
        <v>64</v>
      </c>
      <c r="B191" s="129">
        <v>0.4</v>
      </c>
      <c r="C191" s="129">
        <f t="shared" si="45"/>
        <v>0.4</v>
      </c>
      <c r="D191" s="129">
        <f t="shared" si="45"/>
        <v>0.4</v>
      </c>
      <c r="E191" s="129">
        <f t="shared" si="45"/>
        <v>0.4</v>
      </c>
      <c r="F191" s="129">
        <f t="shared" si="45"/>
        <v>0.4</v>
      </c>
      <c r="G191" s="129">
        <f t="shared" si="45"/>
        <v>0.4</v>
      </c>
      <c r="H191" s="129">
        <f t="shared" si="45"/>
        <v>0.4</v>
      </c>
      <c r="I191" s="129">
        <f t="shared" si="45"/>
        <v>0.4</v>
      </c>
      <c r="J191" s="129">
        <f t="shared" si="45"/>
        <v>0.4</v>
      </c>
      <c r="K191" s="129">
        <f t="shared" si="45"/>
        <v>0.4</v>
      </c>
      <c r="L191" s="129">
        <f t="shared" si="45"/>
        <v>0.4</v>
      </c>
      <c r="M191" s="129">
        <f t="shared" si="45"/>
        <v>0.4</v>
      </c>
      <c r="N191" s="129">
        <f t="shared" si="45"/>
        <v>0.4</v>
      </c>
      <c r="O191" s="129">
        <f t="shared" si="45"/>
        <v>0.4</v>
      </c>
      <c r="P191" s="129">
        <f t="shared" si="45"/>
        <v>0.4</v>
      </c>
      <c r="Q191" s="129">
        <f t="shared" si="45"/>
        <v>0.4</v>
      </c>
      <c r="R191" s="129">
        <f t="shared" si="45"/>
        <v>0.4</v>
      </c>
      <c r="S191" s="129">
        <f t="shared" si="46"/>
        <v>0.4</v>
      </c>
      <c r="T191" s="129">
        <f t="shared" si="46"/>
        <v>0.4</v>
      </c>
      <c r="U191" s="129">
        <f t="shared" si="46"/>
        <v>0.4</v>
      </c>
      <c r="V191" s="129">
        <f>U191</f>
        <v>0.4</v>
      </c>
      <c r="W191" s="129">
        <f>V191</f>
        <v>0.4</v>
      </c>
      <c r="X191" s="129">
        <f t="shared" si="46"/>
        <v>0.4</v>
      </c>
      <c r="Y191" s="129">
        <f t="shared" si="46"/>
        <v>0.4</v>
      </c>
      <c r="Z191" s="129">
        <f t="shared" si="46"/>
        <v>0.4</v>
      </c>
      <c r="AA191" s="129">
        <f t="shared" si="46"/>
        <v>0.4</v>
      </c>
      <c r="AB191" s="129">
        <f t="shared" si="46"/>
        <v>0.4</v>
      </c>
      <c r="AC191" s="129">
        <f t="shared" si="46"/>
        <v>0.4</v>
      </c>
      <c r="AD191" s="129">
        <f t="shared" si="46"/>
        <v>0.4</v>
      </c>
      <c r="AE191" s="129">
        <f t="shared" si="46"/>
        <v>0.4</v>
      </c>
      <c r="AF191" s="129">
        <f t="shared" si="46"/>
        <v>0.4</v>
      </c>
      <c r="AG191" s="135">
        <v>2</v>
      </c>
      <c r="AH191" s="51"/>
      <c r="AI191" s="52"/>
      <c r="AK191" s="53"/>
    </row>
    <row r="192" spans="1:37" x14ac:dyDescent="0.25">
      <c r="A192" s="116" t="s">
        <v>65</v>
      </c>
      <c r="B192" s="129">
        <v>1.5</v>
      </c>
      <c r="C192" s="129">
        <f t="shared" si="45"/>
        <v>1.5</v>
      </c>
      <c r="D192" s="129">
        <f t="shared" si="45"/>
        <v>1.5</v>
      </c>
      <c r="E192" s="129">
        <f t="shared" si="45"/>
        <v>1.5</v>
      </c>
      <c r="F192" s="129">
        <f t="shared" si="45"/>
        <v>1.5</v>
      </c>
      <c r="G192" s="129">
        <f t="shared" si="45"/>
        <v>1.5</v>
      </c>
      <c r="H192" s="129">
        <f t="shared" si="45"/>
        <v>1.5</v>
      </c>
      <c r="I192" s="129">
        <f t="shared" si="45"/>
        <v>1.5</v>
      </c>
      <c r="J192" s="129">
        <f t="shared" si="45"/>
        <v>1.5</v>
      </c>
      <c r="K192" s="129">
        <f t="shared" si="45"/>
        <v>1.5</v>
      </c>
      <c r="L192" s="129">
        <f t="shared" si="45"/>
        <v>1.5</v>
      </c>
      <c r="M192" s="129">
        <f t="shared" si="45"/>
        <v>1.5</v>
      </c>
      <c r="N192" s="129">
        <f t="shared" si="45"/>
        <v>1.5</v>
      </c>
      <c r="O192" s="129">
        <f t="shared" si="45"/>
        <v>1.5</v>
      </c>
      <c r="P192" s="129">
        <f t="shared" si="45"/>
        <v>1.5</v>
      </c>
      <c r="Q192" s="129">
        <f t="shared" si="45"/>
        <v>1.5</v>
      </c>
      <c r="R192" s="129">
        <f t="shared" si="45"/>
        <v>1.5</v>
      </c>
      <c r="S192" s="129">
        <f t="shared" si="46"/>
        <v>1.5</v>
      </c>
      <c r="T192" s="129">
        <f t="shared" si="46"/>
        <v>1.5</v>
      </c>
      <c r="U192" s="129">
        <f t="shared" si="46"/>
        <v>1.5</v>
      </c>
      <c r="V192" s="129">
        <f t="shared" si="46"/>
        <v>1.5</v>
      </c>
      <c r="W192" s="129">
        <f t="shared" si="46"/>
        <v>1.5</v>
      </c>
      <c r="X192" s="129">
        <f t="shared" si="46"/>
        <v>1.5</v>
      </c>
      <c r="Y192" s="129">
        <f t="shared" si="46"/>
        <v>1.5</v>
      </c>
      <c r="Z192" s="129">
        <f t="shared" si="46"/>
        <v>1.5</v>
      </c>
      <c r="AA192" s="129">
        <f t="shared" si="46"/>
        <v>1.5</v>
      </c>
      <c r="AB192" s="129">
        <f t="shared" si="46"/>
        <v>1.5</v>
      </c>
      <c r="AC192" s="129">
        <f t="shared" si="46"/>
        <v>1.5</v>
      </c>
      <c r="AD192" s="129">
        <f t="shared" si="46"/>
        <v>1.5</v>
      </c>
      <c r="AE192" s="129">
        <f t="shared" si="46"/>
        <v>1.5</v>
      </c>
      <c r="AF192" s="129">
        <f t="shared" si="46"/>
        <v>1.5</v>
      </c>
      <c r="AG192" s="135">
        <v>1.5</v>
      </c>
      <c r="AH192" s="51"/>
      <c r="AI192" s="52"/>
      <c r="AK192" s="53"/>
    </row>
    <row r="193" spans="1:37" x14ac:dyDescent="0.25">
      <c r="A193" s="116" t="s">
        <v>66</v>
      </c>
      <c r="B193" s="129">
        <v>0.3</v>
      </c>
      <c r="C193" s="129">
        <f t="shared" si="45"/>
        <v>0.3</v>
      </c>
      <c r="D193" s="129">
        <f t="shared" si="45"/>
        <v>0.3</v>
      </c>
      <c r="E193" s="129">
        <f t="shared" si="45"/>
        <v>0.3</v>
      </c>
      <c r="F193" s="129">
        <f t="shared" si="45"/>
        <v>0.3</v>
      </c>
      <c r="G193" s="129">
        <f t="shared" si="45"/>
        <v>0.3</v>
      </c>
      <c r="H193" s="129">
        <f t="shared" si="45"/>
        <v>0.3</v>
      </c>
      <c r="I193" s="129">
        <f t="shared" si="45"/>
        <v>0.3</v>
      </c>
      <c r="J193" s="129">
        <f t="shared" si="45"/>
        <v>0.3</v>
      </c>
      <c r="K193" s="129">
        <f t="shared" si="45"/>
        <v>0.3</v>
      </c>
      <c r="L193" s="129">
        <f t="shared" si="45"/>
        <v>0.3</v>
      </c>
      <c r="M193" s="129">
        <f t="shared" si="45"/>
        <v>0.3</v>
      </c>
      <c r="N193" s="129">
        <f t="shared" si="45"/>
        <v>0.3</v>
      </c>
      <c r="O193" s="129">
        <f t="shared" si="45"/>
        <v>0.3</v>
      </c>
      <c r="P193" s="129">
        <f t="shared" si="45"/>
        <v>0.3</v>
      </c>
      <c r="Q193" s="129">
        <f t="shared" si="45"/>
        <v>0.3</v>
      </c>
      <c r="R193" s="129">
        <f t="shared" si="45"/>
        <v>0.3</v>
      </c>
      <c r="S193" s="129">
        <f t="shared" si="46"/>
        <v>0.3</v>
      </c>
      <c r="T193" s="129">
        <f t="shared" si="46"/>
        <v>0.3</v>
      </c>
      <c r="U193" s="129">
        <f t="shared" si="46"/>
        <v>0.3</v>
      </c>
      <c r="V193" s="129">
        <f t="shared" si="46"/>
        <v>0.3</v>
      </c>
      <c r="W193" s="129">
        <f t="shared" si="46"/>
        <v>0.3</v>
      </c>
      <c r="X193" s="129">
        <f t="shared" si="46"/>
        <v>0.3</v>
      </c>
      <c r="Y193" s="129">
        <f t="shared" si="46"/>
        <v>0.3</v>
      </c>
      <c r="Z193" s="129">
        <f t="shared" si="46"/>
        <v>0.3</v>
      </c>
      <c r="AA193" s="129">
        <f t="shared" si="46"/>
        <v>0.3</v>
      </c>
      <c r="AB193" s="129">
        <f t="shared" si="46"/>
        <v>0.3</v>
      </c>
      <c r="AC193" s="129">
        <f t="shared" si="46"/>
        <v>0.3</v>
      </c>
      <c r="AD193" s="129">
        <f t="shared" si="46"/>
        <v>0.3</v>
      </c>
      <c r="AE193" s="129">
        <f t="shared" si="46"/>
        <v>0.3</v>
      </c>
      <c r="AF193" s="129">
        <f t="shared" si="46"/>
        <v>0.3</v>
      </c>
      <c r="AG193" s="135">
        <v>1</v>
      </c>
      <c r="AH193" s="51"/>
      <c r="AI193" s="52"/>
      <c r="AK193" s="53"/>
    </row>
    <row r="194" spans="1:37" x14ac:dyDescent="0.25">
      <c r="A194" s="116" t="s">
        <v>67</v>
      </c>
      <c r="B194" s="129">
        <v>0.4</v>
      </c>
      <c r="C194" s="129">
        <f t="shared" si="45"/>
        <v>0.4</v>
      </c>
      <c r="D194" s="129">
        <f t="shared" si="45"/>
        <v>0.4</v>
      </c>
      <c r="E194" s="129">
        <f t="shared" si="45"/>
        <v>0.4</v>
      </c>
      <c r="F194" s="129">
        <f t="shared" si="45"/>
        <v>0.4</v>
      </c>
      <c r="G194" s="129">
        <f t="shared" si="45"/>
        <v>0.4</v>
      </c>
      <c r="H194" s="129">
        <f t="shared" si="45"/>
        <v>0.4</v>
      </c>
      <c r="I194" s="129">
        <f t="shared" si="45"/>
        <v>0.4</v>
      </c>
      <c r="J194" s="129">
        <f t="shared" si="45"/>
        <v>0.4</v>
      </c>
      <c r="K194" s="129">
        <f t="shared" si="45"/>
        <v>0.4</v>
      </c>
      <c r="L194" s="129">
        <f t="shared" si="45"/>
        <v>0.4</v>
      </c>
      <c r="M194" s="129">
        <f t="shared" si="45"/>
        <v>0.4</v>
      </c>
      <c r="N194" s="129">
        <f t="shared" si="45"/>
        <v>0.4</v>
      </c>
      <c r="O194" s="129">
        <f t="shared" si="45"/>
        <v>0.4</v>
      </c>
      <c r="P194" s="129">
        <f t="shared" si="45"/>
        <v>0.4</v>
      </c>
      <c r="Q194" s="129">
        <f t="shared" si="45"/>
        <v>0.4</v>
      </c>
      <c r="R194" s="129">
        <f t="shared" si="45"/>
        <v>0.4</v>
      </c>
      <c r="S194" s="129">
        <f t="shared" si="46"/>
        <v>0.4</v>
      </c>
      <c r="T194" s="129">
        <f t="shared" si="46"/>
        <v>0.4</v>
      </c>
      <c r="U194" s="129">
        <f t="shared" si="46"/>
        <v>0.4</v>
      </c>
      <c r="V194" s="129">
        <f t="shared" si="46"/>
        <v>0.4</v>
      </c>
      <c r="W194" s="129">
        <f t="shared" si="46"/>
        <v>0.4</v>
      </c>
      <c r="X194" s="129">
        <f t="shared" si="46"/>
        <v>0.4</v>
      </c>
      <c r="Y194" s="129">
        <f t="shared" si="46"/>
        <v>0.4</v>
      </c>
      <c r="Z194" s="129">
        <f t="shared" si="46"/>
        <v>0.4</v>
      </c>
      <c r="AA194" s="129">
        <f t="shared" si="46"/>
        <v>0.4</v>
      </c>
      <c r="AB194" s="129">
        <f t="shared" si="46"/>
        <v>0.4</v>
      </c>
      <c r="AC194" s="129">
        <f t="shared" si="46"/>
        <v>0.4</v>
      </c>
      <c r="AD194" s="129">
        <f t="shared" si="46"/>
        <v>0.4</v>
      </c>
      <c r="AE194" s="129">
        <f t="shared" si="46"/>
        <v>0.4</v>
      </c>
      <c r="AF194" s="129">
        <f t="shared" si="46"/>
        <v>0.4</v>
      </c>
      <c r="AG194" s="135">
        <v>1</v>
      </c>
      <c r="AH194" s="51"/>
      <c r="AI194" s="52"/>
      <c r="AK194" s="53"/>
    </row>
    <row r="195" spans="1:37" ht="15.75" thickBot="1" x14ac:dyDescent="0.3">
      <c r="A195" s="118" t="s">
        <v>68</v>
      </c>
      <c r="B195" s="136">
        <v>0.64</v>
      </c>
      <c r="C195" s="136">
        <f t="shared" si="45"/>
        <v>0.64</v>
      </c>
      <c r="D195" s="136">
        <f t="shared" si="45"/>
        <v>0.64</v>
      </c>
      <c r="E195" s="136">
        <f t="shared" si="45"/>
        <v>0.64</v>
      </c>
      <c r="F195" s="136">
        <f t="shared" si="45"/>
        <v>0.64</v>
      </c>
      <c r="G195" s="136">
        <f t="shared" si="45"/>
        <v>0.64</v>
      </c>
      <c r="H195" s="136">
        <f t="shared" si="45"/>
        <v>0.64</v>
      </c>
      <c r="I195" s="136">
        <f t="shared" si="45"/>
        <v>0.64</v>
      </c>
      <c r="J195" s="136">
        <f t="shared" si="45"/>
        <v>0.64</v>
      </c>
      <c r="K195" s="136">
        <f t="shared" si="45"/>
        <v>0.64</v>
      </c>
      <c r="L195" s="136">
        <f t="shared" si="45"/>
        <v>0.64</v>
      </c>
      <c r="M195" s="136">
        <f t="shared" si="45"/>
        <v>0.64</v>
      </c>
      <c r="N195" s="136">
        <f t="shared" si="45"/>
        <v>0.64</v>
      </c>
      <c r="O195" s="136">
        <f t="shared" si="45"/>
        <v>0.64</v>
      </c>
      <c r="P195" s="136">
        <f t="shared" si="45"/>
        <v>0.64</v>
      </c>
      <c r="Q195" s="136">
        <f t="shared" si="45"/>
        <v>0.64</v>
      </c>
      <c r="R195" s="136">
        <f t="shared" si="45"/>
        <v>0.64</v>
      </c>
      <c r="S195" s="136">
        <f t="shared" si="46"/>
        <v>0.64</v>
      </c>
      <c r="T195" s="136">
        <f t="shared" si="46"/>
        <v>0.64</v>
      </c>
      <c r="U195" s="136">
        <f t="shared" si="46"/>
        <v>0.64</v>
      </c>
      <c r="V195" s="136">
        <f t="shared" si="46"/>
        <v>0.64</v>
      </c>
      <c r="W195" s="136">
        <f t="shared" si="46"/>
        <v>0.64</v>
      </c>
      <c r="X195" s="136">
        <f t="shared" si="46"/>
        <v>0.64</v>
      </c>
      <c r="Y195" s="136">
        <f t="shared" si="46"/>
        <v>0.64</v>
      </c>
      <c r="Z195" s="136">
        <f t="shared" si="46"/>
        <v>0.64</v>
      </c>
      <c r="AA195" s="136">
        <f t="shared" si="46"/>
        <v>0.64</v>
      </c>
      <c r="AB195" s="136">
        <f t="shared" si="46"/>
        <v>0.64</v>
      </c>
      <c r="AC195" s="136">
        <f t="shared" si="46"/>
        <v>0.64</v>
      </c>
      <c r="AD195" s="136">
        <f t="shared" si="46"/>
        <v>0.64</v>
      </c>
      <c r="AE195" s="136">
        <f t="shared" si="46"/>
        <v>0.64</v>
      </c>
      <c r="AF195" s="136">
        <f t="shared" si="46"/>
        <v>0.64</v>
      </c>
      <c r="AG195" s="137">
        <v>0.66</v>
      </c>
      <c r="AH195" s="51"/>
      <c r="AI195" s="52"/>
    </row>
    <row r="196" spans="1:37" ht="15.75" thickBot="1" x14ac:dyDescent="0.3">
      <c r="A196" s="138" t="s">
        <v>32</v>
      </c>
      <c r="B196" s="139">
        <f>SUM(B190:B195)</f>
        <v>3.54</v>
      </c>
      <c r="C196" s="139">
        <f t="shared" ref="C196:K196" si="47">SUM(C190:C195)</f>
        <v>3.54</v>
      </c>
      <c r="D196" s="139">
        <f t="shared" si="47"/>
        <v>3.54</v>
      </c>
      <c r="E196" s="139">
        <f t="shared" si="47"/>
        <v>3.54</v>
      </c>
      <c r="F196" s="139">
        <f t="shared" si="47"/>
        <v>3.54</v>
      </c>
      <c r="G196" s="139">
        <f t="shared" si="47"/>
        <v>3.54</v>
      </c>
      <c r="H196" s="139">
        <f t="shared" si="47"/>
        <v>3.54</v>
      </c>
      <c r="I196" s="139">
        <f t="shared" si="47"/>
        <v>3.54</v>
      </c>
      <c r="J196" s="139">
        <f t="shared" si="47"/>
        <v>3.54</v>
      </c>
      <c r="K196" s="139">
        <f t="shared" si="47"/>
        <v>3.54</v>
      </c>
      <c r="L196" s="139">
        <f>SUM(L190:L195)</f>
        <v>3.54</v>
      </c>
      <c r="M196" s="139">
        <f t="shared" ref="M196:R196" si="48">SUM(M190:M195)</f>
        <v>3.54</v>
      </c>
      <c r="N196" s="139">
        <f t="shared" si="48"/>
        <v>3.54</v>
      </c>
      <c r="O196" s="139">
        <f t="shared" si="48"/>
        <v>3.54</v>
      </c>
      <c r="P196" s="139">
        <f t="shared" si="48"/>
        <v>3.54</v>
      </c>
      <c r="Q196" s="139">
        <f t="shared" si="48"/>
        <v>3.54</v>
      </c>
      <c r="R196" s="139">
        <f t="shared" si="48"/>
        <v>3.54</v>
      </c>
      <c r="S196" s="139">
        <f>SUM(S190:S195)</f>
        <v>3.54</v>
      </c>
      <c r="T196" s="139">
        <f t="shared" ref="T196:AG196" si="49">SUM(T190:T195)</f>
        <v>3.54</v>
      </c>
      <c r="U196" s="139">
        <f t="shared" si="49"/>
        <v>3.54</v>
      </c>
      <c r="V196" s="139">
        <f t="shared" si="49"/>
        <v>3.54</v>
      </c>
      <c r="W196" s="139">
        <f t="shared" si="49"/>
        <v>3.54</v>
      </c>
      <c r="X196" s="139">
        <f t="shared" si="49"/>
        <v>3.54</v>
      </c>
      <c r="Y196" s="139">
        <f t="shared" si="49"/>
        <v>3.54</v>
      </c>
      <c r="Z196" s="139">
        <f t="shared" si="49"/>
        <v>3.54</v>
      </c>
      <c r="AA196" s="139">
        <f t="shared" si="49"/>
        <v>3.54</v>
      </c>
      <c r="AB196" s="139">
        <f t="shared" si="49"/>
        <v>3.54</v>
      </c>
      <c r="AC196" s="139">
        <f t="shared" si="49"/>
        <v>3.54</v>
      </c>
      <c r="AD196" s="139">
        <f t="shared" si="49"/>
        <v>3.54</v>
      </c>
      <c r="AE196" s="139">
        <f t="shared" si="49"/>
        <v>3.54</v>
      </c>
      <c r="AF196" s="139">
        <f t="shared" si="49"/>
        <v>3.54</v>
      </c>
      <c r="AG196" s="140">
        <f t="shared" si="49"/>
        <v>8.56</v>
      </c>
      <c r="AH196" s="51"/>
      <c r="AI196" s="52"/>
    </row>
    <row r="197" spans="1:37" ht="15.75" thickBot="1" x14ac:dyDescent="0.3"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105"/>
      <c r="AH197" s="45"/>
    </row>
    <row r="198" spans="1:37" x14ac:dyDescent="0.25">
      <c r="A198" s="90" t="s">
        <v>69</v>
      </c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  <c r="AB198" s="141"/>
      <c r="AC198" s="141"/>
      <c r="AD198" s="141"/>
      <c r="AE198" s="141"/>
      <c r="AF198" s="142"/>
      <c r="AG198" s="45"/>
      <c r="AH198" s="51"/>
      <c r="AI198" s="52"/>
    </row>
    <row r="199" spans="1:37" x14ac:dyDescent="0.25">
      <c r="A199" s="143" t="s">
        <v>70</v>
      </c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  <c r="AC199" s="144"/>
      <c r="AD199" s="144"/>
      <c r="AE199" s="144"/>
      <c r="AF199" s="145"/>
      <c r="AG199" s="146"/>
      <c r="AH199" s="51"/>
      <c r="AI199" s="52"/>
    </row>
    <row r="200" spans="1:37" x14ac:dyDescent="0.25">
      <c r="A200" s="94" t="s">
        <v>71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37" x14ac:dyDescent="0.25">
      <c r="A201" s="94" t="s">
        <v>72</v>
      </c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  <c r="AC201" s="147"/>
      <c r="AD201" s="147"/>
      <c r="AE201" s="147"/>
      <c r="AF201" s="148"/>
      <c r="AG201" s="146"/>
      <c r="AH201" s="51"/>
      <c r="AI201" s="52"/>
    </row>
    <row r="202" spans="1:37" ht="15.75" thickBot="1" x14ac:dyDescent="0.3">
      <c r="A202" s="149" t="s">
        <v>73</v>
      </c>
      <c r="B202" s="150"/>
      <c r="C202" s="150"/>
      <c r="D202" s="150"/>
      <c r="E202" s="150"/>
      <c r="F202" s="150"/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50"/>
      <c r="AA202" s="150"/>
      <c r="AB202" s="150"/>
      <c r="AC202" s="150"/>
      <c r="AD202" s="150"/>
      <c r="AE202" s="150"/>
      <c r="AF202" s="151"/>
      <c r="AG202" s="146"/>
      <c r="AH202" s="51"/>
      <c r="AI202" s="52"/>
    </row>
    <row r="203" spans="1:37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37" x14ac:dyDescent="0.25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37" x14ac:dyDescent="0.25">
      <c r="A205" s="152" t="s">
        <v>74</v>
      </c>
      <c r="B205" s="153">
        <f>MAX(F72:M72)</f>
        <v>1196.3399999999999</v>
      </c>
      <c r="C205" s="154">
        <f>INDEX(F9:M9,1,MATCH(MAX(F72:M72),F72:M72,0))</f>
        <v>0.375</v>
      </c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37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MID(CELL("filename",C7),FIND("]",CELL("filename",C7))+1,600)</f>
        <v>30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37" x14ac:dyDescent="0.25">
      <c r="A207" s="213" t="s">
        <v>75</v>
      </c>
      <c r="B207" s="213"/>
      <c r="C207" s="45"/>
      <c r="D207" s="155" t="str">
        <f ca="1">"Pie Chart of Daily Peak Demand(Inclusive of Export) of Nepal ("&amp;A4&amp;" "&amp;B4&amp;")"</f>
        <v>Pie Chart of Daily Peak Demand(Inclusive of Export) of Nepal (Nepali Date: 2078/04/30)</v>
      </c>
      <c r="E207" s="45"/>
      <c r="F207" s="45"/>
      <c r="G207" s="15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155" t="str">
        <f ca="1">"Daily Load Curve(Excluding of Export) of Nepal ("&amp;A4&amp;" "&amp;B4&amp;")"</f>
        <v>Daily Load Curve(Excluding of Export) of Nepal (Nepali Date: 2078/04/30)</v>
      </c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37" ht="12.75" customHeight="1" thickBot="1" x14ac:dyDescent="0.3">
      <c r="A208" s="156" t="s">
        <v>7</v>
      </c>
      <c r="B208" s="157"/>
      <c r="C208" s="45"/>
      <c r="D208" s="158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50" ht="15.75" thickTop="1" x14ac:dyDescent="0.25">
      <c r="A209" s="156" t="s">
        <v>76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159" t="s">
        <v>77</v>
      </c>
      <c r="T209" s="160">
        <v>4.1666666666666664E-2</v>
      </c>
      <c r="U209" s="161">
        <v>8.3333333333333301E-2</v>
      </c>
      <c r="V209" s="161">
        <v>0.125</v>
      </c>
      <c r="W209" s="161">
        <v>0.16666666666666699</v>
      </c>
      <c r="X209" s="161">
        <v>0.20833333333333301</v>
      </c>
      <c r="Y209" s="161">
        <v>0.22916666666666666</v>
      </c>
      <c r="Z209" s="161">
        <v>0.25</v>
      </c>
      <c r="AA209" s="161">
        <v>0.27083333333333331</v>
      </c>
      <c r="AB209" s="161">
        <v>0.29166666666666669</v>
      </c>
      <c r="AC209" s="161">
        <v>0.3125</v>
      </c>
      <c r="AD209" s="162">
        <v>0.33333333333333331</v>
      </c>
      <c r="AE209" s="162">
        <v>0.375</v>
      </c>
      <c r="AF209" s="162">
        <v>0.41666666666666702</v>
      </c>
      <c r="AG209" s="162">
        <v>0.45833333333333298</v>
      </c>
      <c r="AH209" s="162">
        <v>0.5</v>
      </c>
      <c r="AI209" s="162">
        <v>0.54166666666666696</v>
      </c>
      <c r="AJ209" s="162">
        <v>0.58333333333333304</v>
      </c>
      <c r="AK209" s="162">
        <v>0.625</v>
      </c>
      <c r="AL209" s="162">
        <v>0.66666666666666696</v>
      </c>
      <c r="AM209" s="162">
        <v>0.70833333333333304</v>
      </c>
      <c r="AN209" s="162">
        <v>0.72916666666666663</v>
      </c>
      <c r="AO209" s="162">
        <v>0.75</v>
      </c>
      <c r="AP209" s="162">
        <v>0.77083333333333337</v>
      </c>
      <c r="AQ209" s="162">
        <v>0.79166666666666663</v>
      </c>
      <c r="AR209" s="162">
        <v>0.8125</v>
      </c>
      <c r="AS209" s="161">
        <v>0.83333333333333337</v>
      </c>
      <c r="AT209" s="161">
        <v>0.85416666666666663</v>
      </c>
      <c r="AU209" s="161">
        <v>0.875</v>
      </c>
      <c r="AV209" s="161">
        <v>0.91666666666666696</v>
      </c>
      <c r="AW209" s="161">
        <v>0.95833333333333304</v>
      </c>
      <c r="AX209" s="161">
        <v>1</v>
      </c>
    </row>
    <row r="210" spans="1:50" x14ac:dyDescent="0.25">
      <c r="A210" s="156" t="s">
        <v>78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 t="s">
        <v>79</v>
      </c>
      <c r="T210" s="163">
        <f t="shared" ref="T210:AX210" si="50">B72</f>
        <v>1114.94</v>
      </c>
      <c r="U210" s="163">
        <f t="shared" si="50"/>
        <v>1113.04</v>
      </c>
      <c r="V210" s="163">
        <f t="shared" si="50"/>
        <v>1098.04</v>
      </c>
      <c r="W210" s="163">
        <f t="shared" si="50"/>
        <v>1092.94</v>
      </c>
      <c r="X210" s="163">
        <f t="shared" si="50"/>
        <v>1071.04</v>
      </c>
      <c r="Y210" s="163">
        <f t="shared" si="50"/>
        <v>1072.3399999999999</v>
      </c>
      <c r="Z210" s="163">
        <f t="shared" si="50"/>
        <v>1048.3399999999999</v>
      </c>
      <c r="AA210" s="163">
        <f t="shared" si="50"/>
        <v>1032.3399999999999</v>
      </c>
      <c r="AB210" s="163">
        <f t="shared" si="50"/>
        <v>1066.04</v>
      </c>
      <c r="AC210" s="163">
        <f t="shared" si="50"/>
        <v>1085.94</v>
      </c>
      <c r="AD210" s="163">
        <f t="shared" si="50"/>
        <v>1139.3399999999999</v>
      </c>
      <c r="AE210" s="163">
        <f t="shared" si="50"/>
        <v>1196.3399999999999</v>
      </c>
      <c r="AF210" s="163">
        <f t="shared" si="50"/>
        <v>1196.8400000000001</v>
      </c>
      <c r="AG210" s="163">
        <f t="shared" si="50"/>
        <v>1247.94</v>
      </c>
      <c r="AH210" s="163">
        <f t="shared" si="50"/>
        <v>1253.3400000000001</v>
      </c>
      <c r="AI210" s="163">
        <f t="shared" si="50"/>
        <v>1242.1399999999999</v>
      </c>
      <c r="AJ210" s="163">
        <f t="shared" si="50"/>
        <v>1272.1399999999999</v>
      </c>
      <c r="AK210" s="163">
        <f t="shared" si="50"/>
        <v>1241.04</v>
      </c>
      <c r="AL210" s="163">
        <f t="shared" si="50"/>
        <v>1221.74</v>
      </c>
      <c r="AM210" s="163">
        <f t="shared" si="50"/>
        <v>1208.1400000000001</v>
      </c>
      <c r="AN210" s="163">
        <f t="shared" si="50"/>
        <v>1274.1400000000001</v>
      </c>
      <c r="AO210" s="163">
        <f t="shared" si="50"/>
        <v>1296.6400000000001</v>
      </c>
      <c r="AP210" s="163">
        <f t="shared" si="50"/>
        <v>1409.44</v>
      </c>
      <c r="AQ210" s="163">
        <f t="shared" si="50"/>
        <v>1420.8400000000001</v>
      </c>
      <c r="AR210" s="163">
        <f t="shared" si="50"/>
        <v>1391.5400000000002</v>
      </c>
      <c r="AS210" s="163">
        <f t="shared" si="50"/>
        <v>1378.2400000000002</v>
      </c>
      <c r="AT210" s="163">
        <f t="shared" si="50"/>
        <v>1412.0400000000002</v>
      </c>
      <c r="AU210" s="163">
        <f t="shared" si="50"/>
        <v>1343.0400000000002</v>
      </c>
      <c r="AV210" s="163">
        <f t="shared" si="50"/>
        <v>1203.04</v>
      </c>
      <c r="AW210" s="163">
        <f t="shared" si="50"/>
        <v>1167.04</v>
      </c>
      <c r="AX210" s="163">
        <f t="shared" si="50"/>
        <v>1151.04</v>
      </c>
    </row>
    <row r="211" spans="1:50" x14ac:dyDescent="0.25">
      <c r="A211" s="156" t="s">
        <v>80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81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82</v>
      </c>
      <c r="B213" s="157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83</v>
      </c>
      <c r="B214" s="164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A215" s="156" t="s">
        <v>84</v>
      </c>
      <c r="B215" s="157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</row>
    <row r="231" spans="1:34" x14ac:dyDescent="0.25">
      <c r="A231" s="165" t="s">
        <v>69</v>
      </c>
      <c r="B231" s="166">
        <f t="shared" ref="B231:AF231" si="51">B195</f>
        <v>0.64</v>
      </c>
      <c r="C231" s="166">
        <f t="shared" si="51"/>
        <v>0.64</v>
      </c>
      <c r="D231" s="166">
        <f t="shared" si="51"/>
        <v>0.64</v>
      </c>
      <c r="E231" s="166">
        <f t="shared" si="51"/>
        <v>0.64</v>
      </c>
      <c r="F231" s="166">
        <f t="shared" si="51"/>
        <v>0.64</v>
      </c>
      <c r="G231" s="166">
        <f t="shared" si="51"/>
        <v>0.64</v>
      </c>
      <c r="H231" s="166">
        <f t="shared" si="51"/>
        <v>0.64</v>
      </c>
      <c r="I231" s="166">
        <f t="shared" si="51"/>
        <v>0.64</v>
      </c>
      <c r="J231" s="166">
        <f t="shared" si="51"/>
        <v>0.64</v>
      </c>
      <c r="K231" s="166">
        <f t="shared" si="51"/>
        <v>0.64</v>
      </c>
      <c r="L231" s="166">
        <f t="shared" si="51"/>
        <v>0.64</v>
      </c>
      <c r="M231" s="166">
        <f t="shared" si="51"/>
        <v>0.64</v>
      </c>
      <c r="N231" s="166">
        <f t="shared" si="51"/>
        <v>0.64</v>
      </c>
      <c r="O231" s="166">
        <f t="shared" si="51"/>
        <v>0.64</v>
      </c>
      <c r="P231" s="166">
        <f t="shared" si="51"/>
        <v>0.64</v>
      </c>
      <c r="Q231" s="166">
        <f t="shared" si="51"/>
        <v>0.64</v>
      </c>
      <c r="R231" s="166">
        <f t="shared" si="51"/>
        <v>0.64</v>
      </c>
      <c r="S231" s="166">
        <f t="shared" si="51"/>
        <v>0.64</v>
      </c>
      <c r="T231" s="166">
        <f t="shared" si="51"/>
        <v>0.64</v>
      </c>
      <c r="U231" s="166">
        <f t="shared" si="51"/>
        <v>0.64</v>
      </c>
      <c r="V231" s="166">
        <f t="shared" si="51"/>
        <v>0.64</v>
      </c>
      <c r="W231" s="166">
        <f t="shared" si="51"/>
        <v>0.64</v>
      </c>
      <c r="X231" s="166">
        <f t="shared" si="51"/>
        <v>0.64</v>
      </c>
      <c r="Y231" s="166">
        <f t="shared" si="51"/>
        <v>0.64</v>
      </c>
      <c r="Z231" s="166">
        <f t="shared" si="51"/>
        <v>0.64</v>
      </c>
      <c r="AA231" s="166">
        <f t="shared" si="51"/>
        <v>0.64</v>
      </c>
      <c r="AB231" s="166">
        <f t="shared" si="51"/>
        <v>0.64</v>
      </c>
      <c r="AC231" s="166">
        <f t="shared" si="51"/>
        <v>0.64</v>
      </c>
      <c r="AD231" s="166">
        <f t="shared" si="51"/>
        <v>0.64</v>
      </c>
      <c r="AE231" s="166">
        <f t="shared" si="51"/>
        <v>0.64</v>
      </c>
      <c r="AF231" s="166">
        <f t="shared" si="51"/>
        <v>0.64</v>
      </c>
      <c r="AG231" s="45"/>
      <c r="AH231" s="45"/>
    </row>
    <row r="232" spans="1:34" x14ac:dyDescent="0.25">
      <c r="A232" s="114" t="str">
        <f>A199</f>
        <v>KGA</v>
      </c>
      <c r="B232" s="114" t="str">
        <f>IF(B199&lt;100,"",B199-520)</f>
        <v/>
      </c>
      <c r="C232" s="114" t="str">
        <f t="shared" ref="C232:AF232" si="52">IF(C199&lt;100,"",C199-520)</f>
        <v/>
      </c>
      <c r="D232" s="114" t="str">
        <f t="shared" si="52"/>
        <v/>
      </c>
      <c r="E232" s="114" t="str">
        <f t="shared" si="52"/>
        <v/>
      </c>
      <c r="F232" s="114" t="str">
        <f t="shared" si="52"/>
        <v/>
      </c>
      <c r="G232" s="114" t="str">
        <f t="shared" si="52"/>
        <v/>
      </c>
      <c r="H232" s="114" t="str">
        <f t="shared" si="52"/>
        <v/>
      </c>
      <c r="I232" s="114" t="str">
        <f t="shared" si="52"/>
        <v/>
      </c>
      <c r="J232" s="114" t="str">
        <f t="shared" si="52"/>
        <v/>
      </c>
      <c r="K232" s="114" t="str">
        <f t="shared" si="52"/>
        <v/>
      </c>
      <c r="L232" s="114" t="str">
        <f t="shared" si="52"/>
        <v/>
      </c>
      <c r="M232" s="114" t="str">
        <f t="shared" si="52"/>
        <v/>
      </c>
      <c r="N232" s="114" t="str">
        <f t="shared" si="52"/>
        <v/>
      </c>
      <c r="O232" s="114" t="str">
        <f t="shared" si="52"/>
        <v/>
      </c>
      <c r="P232" s="114" t="str">
        <f t="shared" si="52"/>
        <v/>
      </c>
      <c r="Q232" s="114" t="str">
        <f t="shared" si="52"/>
        <v/>
      </c>
      <c r="R232" s="114" t="str">
        <f t="shared" si="52"/>
        <v/>
      </c>
      <c r="S232" s="114" t="str">
        <f t="shared" si="52"/>
        <v/>
      </c>
      <c r="T232" s="114" t="str">
        <f t="shared" si="52"/>
        <v/>
      </c>
      <c r="U232" s="114" t="str">
        <f t="shared" si="52"/>
        <v/>
      </c>
      <c r="V232" s="114" t="str">
        <f t="shared" si="52"/>
        <v/>
      </c>
      <c r="W232" s="114" t="str">
        <f t="shared" si="52"/>
        <v/>
      </c>
      <c r="X232" s="114" t="str">
        <f t="shared" si="52"/>
        <v/>
      </c>
      <c r="Y232" s="114" t="str">
        <f t="shared" si="52"/>
        <v/>
      </c>
      <c r="Z232" s="114" t="str">
        <f t="shared" si="52"/>
        <v/>
      </c>
      <c r="AA232" s="114" t="str">
        <f t="shared" si="52"/>
        <v/>
      </c>
      <c r="AB232" s="114" t="str">
        <f t="shared" si="52"/>
        <v/>
      </c>
      <c r="AC232" s="114" t="str">
        <f t="shared" si="52"/>
        <v/>
      </c>
      <c r="AD232" s="114" t="str">
        <f t="shared" si="52"/>
        <v/>
      </c>
      <c r="AE232" s="114" t="str">
        <f t="shared" si="52"/>
        <v/>
      </c>
      <c r="AF232" s="114" t="str">
        <f t="shared" si="52"/>
        <v/>
      </c>
      <c r="AG232" s="45"/>
      <c r="AH232" s="45"/>
    </row>
    <row r="233" spans="1:34" x14ac:dyDescent="0.25">
      <c r="A233" s="114" t="str">
        <f>A200</f>
        <v>MMRS</v>
      </c>
      <c r="B233" s="114" t="str">
        <f t="shared" ref="B233:AF233" si="53">IF(B200&lt;100,"",B200-620)</f>
        <v/>
      </c>
      <c r="C233" s="114" t="str">
        <f t="shared" si="53"/>
        <v/>
      </c>
      <c r="D233" s="114" t="str">
        <f t="shared" si="53"/>
        <v/>
      </c>
      <c r="E233" s="114" t="str">
        <f t="shared" si="53"/>
        <v/>
      </c>
      <c r="F233" s="114" t="str">
        <f t="shared" si="53"/>
        <v/>
      </c>
      <c r="G233" s="114" t="str">
        <f t="shared" si="53"/>
        <v/>
      </c>
      <c r="H233" s="114" t="str">
        <f t="shared" si="53"/>
        <v/>
      </c>
      <c r="I233" s="114" t="str">
        <f t="shared" si="53"/>
        <v/>
      </c>
      <c r="J233" s="114" t="str">
        <f t="shared" si="53"/>
        <v/>
      </c>
      <c r="K233" s="114" t="str">
        <f t="shared" si="53"/>
        <v/>
      </c>
      <c r="L233" s="114" t="str">
        <f t="shared" si="53"/>
        <v/>
      </c>
      <c r="M233" s="114" t="str">
        <f t="shared" si="53"/>
        <v/>
      </c>
      <c r="N233" s="114" t="str">
        <f t="shared" si="53"/>
        <v/>
      </c>
      <c r="O233" s="114" t="str">
        <f t="shared" si="53"/>
        <v/>
      </c>
      <c r="P233" s="114" t="str">
        <f t="shared" si="53"/>
        <v/>
      </c>
      <c r="Q233" s="114" t="str">
        <f t="shared" si="53"/>
        <v/>
      </c>
      <c r="R233" s="114" t="str">
        <f t="shared" si="53"/>
        <v/>
      </c>
      <c r="S233" s="114" t="str">
        <f t="shared" si="53"/>
        <v/>
      </c>
      <c r="T233" s="114" t="str">
        <f t="shared" si="53"/>
        <v/>
      </c>
      <c r="U233" s="114" t="str">
        <f t="shared" si="53"/>
        <v/>
      </c>
      <c r="V233" s="114" t="str">
        <f t="shared" si="53"/>
        <v/>
      </c>
      <c r="W233" s="114" t="str">
        <f t="shared" si="53"/>
        <v/>
      </c>
      <c r="X233" s="114" t="str">
        <f t="shared" si="53"/>
        <v/>
      </c>
      <c r="Y233" s="114" t="str">
        <f t="shared" si="53"/>
        <v/>
      </c>
      <c r="Z233" s="114" t="str">
        <f t="shared" si="53"/>
        <v/>
      </c>
      <c r="AA233" s="114" t="str">
        <f t="shared" si="53"/>
        <v/>
      </c>
      <c r="AB233" s="114" t="str">
        <f t="shared" si="53"/>
        <v/>
      </c>
      <c r="AC233" s="114" t="str">
        <f t="shared" si="53"/>
        <v/>
      </c>
      <c r="AD233" s="114" t="str">
        <f t="shared" si="53"/>
        <v/>
      </c>
      <c r="AE233" s="114" t="str">
        <f t="shared" si="53"/>
        <v/>
      </c>
      <c r="AF233" s="114" t="str">
        <f t="shared" si="53"/>
        <v/>
      </c>
      <c r="AG233" s="45"/>
      <c r="AH233" s="45"/>
    </row>
    <row r="234" spans="1:34" x14ac:dyDescent="0.25">
      <c r="A234" s="114" t="str">
        <f>A201</f>
        <v>MRS</v>
      </c>
      <c r="B234" s="114" t="str">
        <f t="shared" ref="B234:AF234" si="54">IF(B201&lt;100,"",B201-330)</f>
        <v/>
      </c>
      <c r="C234" s="114" t="str">
        <f t="shared" si="54"/>
        <v/>
      </c>
      <c r="D234" s="114" t="str">
        <f t="shared" si="54"/>
        <v/>
      </c>
      <c r="E234" s="114" t="str">
        <f t="shared" si="54"/>
        <v/>
      </c>
      <c r="F234" s="114" t="str">
        <f t="shared" si="54"/>
        <v/>
      </c>
      <c r="G234" s="114" t="str">
        <f t="shared" si="54"/>
        <v/>
      </c>
      <c r="H234" s="114" t="str">
        <f t="shared" si="54"/>
        <v/>
      </c>
      <c r="I234" s="114" t="str">
        <f t="shared" si="54"/>
        <v/>
      </c>
      <c r="J234" s="114" t="str">
        <f t="shared" si="54"/>
        <v/>
      </c>
      <c r="K234" s="114" t="str">
        <f t="shared" si="54"/>
        <v/>
      </c>
      <c r="L234" s="114" t="str">
        <f t="shared" si="54"/>
        <v/>
      </c>
      <c r="M234" s="114" t="str">
        <f t="shared" si="54"/>
        <v/>
      </c>
      <c r="N234" s="114" t="str">
        <f t="shared" si="54"/>
        <v/>
      </c>
      <c r="O234" s="114" t="str">
        <f t="shared" si="54"/>
        <v/>
      </c>
      <c r="P234" s="114" t="str">
        <f t="shared" si="54"/>
        <v/>
      </c>
      <c r="Q234" s="114" t="str">
        <f t="shared" si="54"/>
        <v/>
      </c>
      <c r="R234" s="114" t="str">
        <f t="shared" si="54"/>
        <v/>
      </c>
      <c r="S234" s="114" t="str">
        <f t="shared" si="54"/>
        <v/>
      </c>
      <c r="T234" s="114" t="str">
        <f t="shared" si="54"/>
        <v/>
      </c>
      <c r="U234" s="114" t="str">
        <f t="shared" si="54"/>
        <v/>
      </c>
      <c r="V234" s="114" t="str">
        <f t="shared" si="54"/>
        <v/>
      </c>
      <c r="W234" s="114" t="str">
        <f t="shared" si="54"/>
        <v/>
      </c>
      <c r="X234" s="114" t="str">
        <f t="shared" si="54"/>
        <v/>
      </c>
      <c r="Y234" s="114" t="str">
        <f t="shared" si="54"/>
        <v/>
      </c>
      <c r="Z234" s="114" t="str">
        <f t="shared" si="54"/>
        <v/>
      </c>
      <c r="AA234" s="114" t="str">
        <f t="shared" si="54"/>
        <v/>
      </c>
      <c r="AB234" s="114" t="str">
        <f t="shared" si="54"/>
        <v/>
      </c>
      <c r="AC234" s="114" t="str">
        <f t="shared" si="54"/>
        <v/>
      </c>
      <c r="AD234" s="114" t="str">
        <f t="shared" si="54"/>
        <v/>
      </c>
      <c r="AE234" s="114" t="str">
        <f t="shared" si="54"/>
        <v/>
      </c>
      <c r="AF234" s="114" t="str">
        <f t="shared" si="54"/>
        <v/>
      </c>
      <c r="AG234" s="45"/>
      <c r="AH234" s="45"/>
    </row>
    <row r="235" spans="1:34" x14ac:dyDescent="0.25">
      <c r="A235" s="114" t="str">
        <f>A202</f>
        <v>KL 1</v>
      </c>
      <c r="B235" s="114" t="str">
        <f>IF(B202&lt;100,"",B202-1500)</f>
        <v/>
      </c>
      <c r="C235" s="114" t="str">
        <f t="shared" ref="C235:AF235" si="55">IF(C202&lt;100,"",C202-1500)</f>
        <v/>
      </c>
      <c r="D235" s="114" t="str">
        <f t="shared" si="55"/>
        <v/>
      </c>
      <c r="E235" s="114" t="str">
        <f t="shared" si="55"/>
        <v/>
      </c>
      <c r="F235" s="114" t="str">
        <f t="shared" si="55"/>
        <v/>
      </c>
      <c r="G235" s="114" t="str">
        <f t="shared" si="55"/>
        <v/>
      </c>
      <c r="H235" s="114" t="str">
        <f t="shared" si="55"/>
        <v/>
      </c>
      <c r="I235" s="114" t="str">
        <f t="shared" si="55"/>
        <v/>
      </c>
      <c r="J235" s="114" t="str">
        <f t="shared" si="55"/>
        <v/>
      </c>
      <c r="K235" s="114" t="str">
        <f t="shared" si="55"/>
        <v/>
      </c>
      <c r="L235" s="114" t="str">
        <f t="shared" si="55"/>
        <v/>
      </c>
      <c r="M235" s="114" t="str">
        <f t="shared" si="55"/>
        <v/>
      </c>
      <c r="N235" s="114" t="str">
        <f t="shared" si="55"/>
        <v/>
      </c>
      <c r="O235" s="114" t="str">
        <f t="shared" si="55"/>
        <v/>
      </c>
      <c r="P235" s="114" t="str">
        <f t="shared" si="55"/>
        <v/>
      </c>
      <c r="Q235" s="114" t="str">
        <f t="shared" si="55"/>
        <v/>
      </c>
      <c r="R235" s="114" t="str">
        <f t="shared" si="55"/>
        <v/>
      </c>
      <c r="S235" s="114" t="str">
        <f t="shared" si="55"/>
        <v/>
      </c>
      <c r="T235" s="114" t="str">
        <f t="shared" si="55"/>
        <v/>
      </c>
      <c r="U235" s="114" t="str">
        <f t="shared" si="55"/>
        <v/>
      </c>
      <c r="V235" s="114" t="str">
        <f t="shared" si="55"/>
        <v/>
      </c>
      <c r="W235" s="114" t="str">
        <f t="shared" si="55"/>
        <v/>
      </c>
      <c r="X235" s="114" t="str">
        <f t="shared" si="55"/>
        <v/>
      </c>
      <c r="Y235" s="114" t="str">
        <f t="shared" si="55"/>
        <v/>
      </c>
      <c r="Z235" s="114" t="str">
        <f t="shared" si="55"/>
        <v/>
      </c>
      <c r="AA235" s="114" t="str">
        <f t="shared" si="55"/>
        <v/>
      </c>
      <c r="AB235" s="114" t="str">
        <f t="shared" si="55"/>
        <v/>
      </c>
      <c r="AC235" s="114" t="str">
        <f t="shared" si="55"/>
        <v/>
      </c>
      <c r="AD235" s="114" t="str">
        <f t="shared" si="55"/>
        <v/>
      </c>
      <c r="AE235" s="114" t="str">
        <f t="shared" si="55"/>
        <v/>
      </c>
      <c r="AF235" s="114" t="str">
        <f t="shared" si="55"/>
        <v/>
      </c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4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</row>
    <row r="242" spans="2:34" x14ac:dyDescent="0.25"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</row>
    <row r="466" spans="36:38" x14ac:dyDescent="0.25">
      <c r="AK466" s="1"/>
    </row>
    <row r="467" spans="36:38" x14ac:dyDescent="0.25">
      <c r="AK467" s="1"/>
      <c r="AL467" s="1"/>
    </row>
    <row r="468" spans="36:38" x14ac:dyDescent="0.25">
      <c r="AJ468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7:B207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53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535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578" priority="531">
      <formula>S$9&gt;=20/24</formula>
    </cfRule>
    <cfRule type="expression" dxfId="1577" priority="532">
      <formula>AND(S$9&gt;=14/24,S$9&lt;20/24)</formula>
    </cfRule>
    <cfRule type="expression" dxfId="1576" priority="533">
      <formula>AND(S$9&gt;=8/24,S$9&lt;14/24)</formula>
    </cfRule>
    <cfRule type="expression" dxfId="1575" priority="534">
      <formula>S$9&lt;8/24</formula>
    </cfRule>
  </conditionalFormatting>
  <conditionalFormatting sqref="B8:AF8 AA78:AF78 C78:Q78 C190:AF196 AE54:AF56 C65:AF69 C54:D56 T209:AX209 C71:AF72 C77:AF77 N36:O39 Q39 N42:O45 O12:Q12 O15:O30 W82:Z88 B53:AF53 B65 B72 B79:AF79 C9:AF10 F54:M64 L34:O34 Q34 Q15:Q30 O13 Q13 Q42:Q45 Q36 N57:Q64 N55:V56 Y15:Z29 L11:AD11 Q37:AD38 Y39:AD40 AF57 AE37:AE40 AA81:AF88 AA26:AF29 AA15:AF24 Y12:AF13 AF39:AF40 N50:AF52">
    <cfRule type="expression" dxfId="1574" priority="527">
      <formula>B$9&gt;=20/24</formula>
    </cfRule>
    <cfRule type="expression" dxfId="1573" priority="528">
      <formula>AND(B$9&gt;=14/24,B$9&lt;20/24)</formula>
    </cfRule>
    <cfRule type="expression" dxfId="1572" priority="529">
      <formula>AND(B$9&gt;=8/24,B$9&lt;14/24)</formula>
    </cfRule>
    <cfRule type="expression" dxfId="1571" priority="530">
      <formula>B$9&lt;8/24</formula>
    </cfRule>
  </conditionalFormatting>
  <conditionalFormatting sqref="B188:AF188">
    <cfRule type="expression" dxfId="1570" priority="523">
      <formula>B$9&gt;=20/24</formula>
    </cfRule>
    <cfRule type="expression" dxfId="1569" priority="524">
      <formula>AND(B$9&gt;=14/24,B$9&lt;20/24)</formula>
    </cfRule>
    <cfRule type="expression" dxfId="1568" priority="525">
      <formula>AND(B$9&gt;=8/24,B$9&lt;14/24)</formula>
    </cfRule>
    <cfRule type="expression" dxfId="1567" priority="526">
      <formula>B$9&lt;8/24</formula>
    </cfRule>
  </conditionalFormatting>
  <conditionalFormatting sqref="AL4:AL6">
    <cfRule type="iconSet" priority="522">
      <iconSet iconSet="3TrafficLights2" reverse="1">
        <cfvo type="percent" val="0"/>
        <cfvo type="num" val="1"/>
        <cfvo type="num" val="1"/>
      </iconSet>
    </cfRule>
  </conditionalFormatting>
  <conditionalFormatting sqref="N54:Q54">
    <cfRule type="expression" dxfId="1566" priority="518">
      <formula>N$9&gt;=20/24</formula>
    </cfRule>
    <cfRule type="expression" dxfId="1565" priority="519">
      <formula>AND(N$9&gt;=14/24,N$9&lt;20/24)</formula>
    </cfRule>
    <cfRule type="expression" dxfId="1564" priority="520">
      <formula>AND(N$9&gt;=8/24,N$9&lt;14/24)</formula>
    </cfRule>
    <cfRule type="expression" dxfId="1563" priority="521">
      <formula>N$9&lt;8/24</formula>
    </cfRule>
  </conditionalFormatting>
  <conditionalFormatting sqref="N40:O40 Q40">
    <cfRule type="expression" dxfId="1562" priority="514">
      <formula>N$9&gt;=20/24</formula>
    </cfRule>
    <cfRule type="expression" dxfId="1561" priority="515">
      <formula>AND(N$9&gt;=14/24,N$9&lt;20/24)</formula>
    </cfRule>
    <cfRule type="expression" dxfId="1560" priority="516">
      <formula>AND(N$9&gt;=8/24,N$9&lt;14/24)</formula>
    </cfRule>
    <cfRule type="expression" dxfId="1559" priority="517">
      <formula>N$9&lt;8/24</formula>
    </cfRule>
  </conditionalFormatting>
  <conditionalFormatting sqref="Y30:AF30">
    <cfRule type="expression" dxfId="1558" priority="510">
      <formula>Y$9&gt;=20/24</formula>
    </cfRule>
    <cfRule type="expression" dxfId="1557" priority="511">
      <formula>AND(Y$9&gt;=14/24,Y$9&lt;20/24)</formula>
    </cfRule>
    <cfRule type="expression" dxfId="1556" priority="512">
      <formula>AND(Y$9&gt;=8/24,Y$9&lt;14/24)</formula>
    </cfRule>
    <cfRule type="expression" dxfId="1555" priority="513">
      <formula>Y$9&lt;8/24</formula>
    </cfRule>
  </conditionalFormatting>
  <conditionalFormatting sqref="R36:AE36">
    <cfRule type="expression" dxfId="1554" priority="506">
      <formula>R$9&gt;=20/24</formula>
    </cfRule>
    <cfRule type="expression" dxfId="1553" priority="507">
      <formula>AND(R$9&gt;=14/24,R$9&lt;20/24)</formula>
    </cfRule>
    <cfRule type="expression" dxfId="1552" priority="508">
      <formula>AND(R$9&gt;=8/24,R$9&lt;14/24)</formula>
    </cfRule>
    <cfRule type="expression" dxfId="1551" priority="509">
      <formula>R$9&lt;8/24</formula>
    </cfRule>
  </conditionalFormatting>
  <conditionalFormatting sqref="R54:AD54">
    <cfRule type="expression" dxfId="1550" priority="502">
      <formula>R$9&gt;=20/24</formula>
    </cfRule>
    <cfRule type="expression" dxfId="1549" priority="503">
      <formula>AND(R$9&gt;=14/24,R$9&lt;20/24)</formula>
    </cfRule>
    <cfRule type="expression" dxfId="1548" priority="504">
      <formula>AND(R$9&gt;=8/24,R$9&lt;14/24)</formula>
    </cfRule>
    <cfRule type="expression" dxfId="1547" priority="505">
      <formula>R$9&lt;8/24</formula>
    </cfRule>
  </conditionalFormatting>
  <conditionalFormatting sqref="R78:Z78">
    <cfRule type="expression" dxfId="1546" priority="498">
      <formula>R$9&gt;=20/24</formula>
    </cfRule>
    <cfRule type="expression" dxfId="1545" priority="499">
      <formula>AND(R$9&gt;=14/24,R$9&lt;20/24)</formula>
    </cfRule>
    <cfRule type="expression" dxfId="1544" priority="500">
      <formula>AND(R$9&gt;=8/24,R$9&lt;14/24)</formula>
    </cfRule>
    <cfRule type="expression" dxfId="1543" priority="501">
      <formula>R$9&lt;8/24</formula>
    </cfRule>
  </conditionalFormatting>
  <conditionalFormatting sqref="W81:Z81">
    <cfRule type="expression" dxfId="1542" priority="494">
      <formula>W$9&gt;=20/24</formula>
    </cfRule>
    <cfRule type="expression" dxfId="1541" priority="495">
      <formula>AND(W$9&gt;=14/24,W$9&lt;20/24)</formula>
    </cfRule>
    <cfRule type="expression" dxfId="1540" priority="496">
      <formula>AND(W$9&gt;=8/24,W$9&lt;14/24)</formula>
    </cfRule>
    <cfRule type="expression" dxfId="1539" priority="497">
      <formula>W$9&lt;8/24</formula>
    </cfRule>
  </conditionalFormatting>
  <conditionalFormatting sqref="O32 Q32">
    <cfRule type="expression" dxfId="1538" priority="490">
      <formula>O$9&gt;=20/24</formula>
    </cfRule>
    <cfRule type="expression" dxfId="1537" priority="491">
      <formula>AND(O$9&gt;=14/24,O$9&lt;20/24)</formula>
    </cfRule>
    <cfRule type="expression" dxfId="1536" priority="492">
      <formula>AND(O$9&gt;=8/24,O$9&lt;14/24)</formula>
    </cfRule>
    <cfRule type="expression" dxfId="1535" priority="493">
      <formula>O$9&lt;8/24</formula>
    </cfRule>
  </conditionalFormatting>
  <conditionalFormatting sqref="N46:X46">
    <cfRule type="expression" dxfId="1534" priority="486">
      <formula>N$9&gt;=20/24</formula>
    </cfRule>
    <cfRule type="expression" dxfId="1533" priority="487">
      <formula>AND(N$9&gt;=14/24,N$9&lt;20/24)</formula>
    </cfRule>
    <cfRule type="expression" dxfId="1532" priority="488">
      <formula>AND(N$9&gt;=8/24,N$9&lt;14/24)</formula>
    </cfRule>
    <cfRule type="expression" dxfId="1531" priority="489">
      <formula>N$9&lt;8/24</formula>
    </cfRule>
  </conditionalFormatting>
  <conditionalFormatting sqref="N47:O47 Q47">
    <cfRule type="expression" dxfId="1530" priority="482">
      <formula>N$9&gt;=20/24</formula>
    </cfRule>
    <cfRule type="expression" dxfId="1529" priority="483">
      <formula>AND(N$9&gt;=14/24,N$9&lt;20/24)</formula>
    </cfRule>
    <cfRule type="expression" dxfId="1528" priority="484">
      <formula>AND(N$9&gt;=8/24,N$9&lt;14/24)</formula>
    </cfRule>
    <cfRule type="expression" dxfId="1527" priority="485">
      <formula>N$9&lt;8/24</formula>
    </cfRule>
  </conditionalFormatting>
  <conditionalFormatting sqref="N42:O45 Q42:Q45">
    <cfRule type="expression" dxfId="1526" priority="478">
      <formula>N$9&gt;=20/24</formula>
    </cfRule>
    <cfRule type="expression" dxfId="1525" priority="479">
      <formula>AND(N$9&gt;=14/24,N$9&lt;20/24)</formula>
    </cfRule>
    <cfRule type="expression" dxfId="1524" priority="480">
      <formula>AND(N$9&gt;=8/24,N$9&lt;14/24)</formula>
    </cfRule>
    <cfRule type="expression" dxfId="1523" priority="481">
      <formula>N$9&lt;8/24</formula>
    </cfRule>
  </conditionalFormatting>
  <conditionalFormatting sqref="Y34:AF34">
    <cfRule type="expression" dxfId="1522" priority="474">
      <formula>Y$9&gt;=20/24</formula>
    </cfRule>
    <cfRule type="expression" dxfId="1521" priority="475">
      <formula>AND(Y$9&gt;=14/24,Y$9&lt;20/24)</formula>
    </cfRule>
    <cfRule type="expression" dxfId="1520" priority="476">
      <formula>AND(Y$9&gt;=8/24,Y$9&lt;14/24)</formula>
    </cfRule>
    <cfRule type="expression" dxfId="1519" priority="477">
      <formula>Y$9&lt;8/24</formula>
    </cfRule>
  </conditionalFormatting>
  <conditionalFormatting sqref="Y32:AF32">
    <cfRule type="expression" dxfId="1518" priority="470">
      <formula>Y$9&gt;=20/24</formula>
    </cfRule>
    <cfRule type="expression" dxfId="1517" priority="471">
      <formula>AND(Y$9&gt;=14/24,Y$9&lt;20/24)</formula>
    </cfRule>
    <cfRule type="expression" dxfId="1516" priority="472">
      <formula>AND(Y$9&gt;=8/24,Y$9&lt;14/24)</formula>
    </cfRule>
    <cfRule type="expression" dxfId="1515" priority="473">
      <formula>Y$9&lt;8/24</formula>
    </cfRule>
  </conditionalFormatting>
  <conditionalFormatting sqref="R39:X40 R42:AF45">
    <cfRule type="expression" dxfId="1514" priority="466">
      <formula>R$9&gt;=20/24</formula>
    </cfRule>
    <cfRule type="expression" dxfId="1513" priority="467">
      <formula>AND(R$9&gt;=14/24,R$9&lt;20/24)</formula>
    </cfRule>
    <cfRule type="expression" dxfId="1512" priority="468">
      <formula>AND(R$9&gt;=8/24,R$9&lt;14/24)</formula>
    </cfRule>
    <cfRule type="expression" dxfId="1511" priority="469">
      <formula>R$9&lt;8/24</formula>
    </cfRule>
  </conditionalFormatting>
  <conditionalFormatting sqref="R46:AF46">
    <cfRule type="expression" dxfId="1510" priority="462">
      <formula>R$9&gt;=20/24</formula>
    </cfRule>
    <cfRule type="expression" dxfId="1509" priority="463">
      <formula>AND(R$9&gt;=14/24,R$9&lt;20/24)</formula>
    </cfRule>
    <cfRule type="expression" dxfId="1508" priority="464">
      <formula>AND(R$9&gt;=8/24,R$9&lt;14/24)</formula>
    </cfRule>
    <cfRule type="expression" dxfId="1507" priority="465">
      <formula>R$9&lt;8/24</formula>
    </cfRule>
  </conditionalFormatting>
  <conditionalFormatting sqref="R47:AF47">
    <cfRule type="expression" dxfId="1506" priority="458">
      <formula>R$9&gt;=20/24</formula>
    </cfRule>
    <cfRule type="expression" dxfId="1505" priority="459">
      <formula>AND(R$9&gt;=14/24,R$9&lt;20/24)</formula>
    </cfRule>
    <cfRule type="expression" dxfId="1504" priority="460">
      <formula>AND(R$9&gt;=8/24,R$9&lt;14/24)</formula>
    </cfRule>
    <cfRule type="expression" dxfId="1503" priority="461">
      <formula>R$9&lt;8/24</formula>
    </cfRule>
  </conditionalFormatting>
  <conditionalFormatting sqref="R57:U64 W57:AE64 AF58:AF64">
    <cfRule type="expression" dxfId="1502" priority="454">
      <formula>R$9&gt;=20/24</formula>
    </cfRule>
    <cfRule type="expression" dxfId="1501" priority="455">
      <formula>AND(R$9&gt;=14/24,R$9&lt;20/24)</formula>
    </cfRule>
    <cfRule type="expression" dxfId="1500" priority="456">
      <formula>AND(R$9&gt;=8/24,R$9&lt;14/24)</formula>
    </cfRule>
    <cfRule type="expression" dxfId="1499" priority="457">
      <formula>R$9&lt;8/24</formula>
    </cfRule>
  </conditionalFormatting>
  <conditionalFormatting sqref="AA91:AF94">
    <cfRule type="expression" dxfId="1498" priority="450">
      <formula>AA$9&gt;=20/24</formula>
    </cfRule>
    <cfRule type="expression" dxfId="1497" priority="451">
      <formula>AND(AA$9&gt;=14/24,AA$9&lt;20/24)</formula>
    </cfRule>
    <cfRule type="expression" dxfId="1496" priority="452">
      <formula>AND(AA$9&gt;=8/24,AA$9&lt;14/24)</formula>
    </cfRule>
    <cfRule type="expression" dxfId="1495" priority="453">
      <formula>AA$9&lt;8/24</formula>
    </cfRule>
  </conditionalFormatting>
  <conditionalFormatting sqref="W91:Z94">
    <cfRule type="expression" dxfId="1494" priority="442">
      <formula>W$9&gt;=20/24</formula>
    </cfRule>
    <cfRule type="expression" dxfId="1493" priority="443">
      <formula>AND(W$9&gt;=14/24,W$9&lt;20/24)</formula>
    </cfRule>
    <cfRule type="expression" dxfId="1492" priority="444">
      <formula>AND(W$9&gt;=8/24,W$9&lt;14/24)</formula>
    </cfRule>
    <cfRule type="expression" dxfId="1491" priority="445">
      <formula>W$9&lt;8/24</formula>
    </cfRule>
  </conditionalFormatting>
  <conditionalFormatting sqref="D11 B35:AF35 B53:AF53 D50:D52 O15:O30 O12:Q12 C36:D40 H42:K47 H36:K40 N36:O40 N42:O45 O32:O34 D34:N34 Q32:Q34 O13 Q13 Q15:Q30 C48:O48 Q48:AG48 B49:AF49 Q42:W45 Q47:W47 N47:O47 N46:W46 L11:AF11 Y15:AF30 Y32:AF34 Y12:AF13 X42:AF47 Q36:AF40 N50:AF52">
    <cfRule type="expression" dxfId="1490" priority="441">
      <formula>B11&gt;$AG11</formula>
    </cfRule>
  </conditionalFormatting>
  <conditionalFormatting sqref="A97:A153 A81:A94 A11:A13 A15:A30 A42:A69 A77:A79 A71:A75 A32:A40 A166:A197">
    <cfRule type="expression" dxfId="1489" priority="440">
      <formula>$AH11=0</formula>
    </cfRule>
  </conditionalFormatting>
  <conditionalFormatting sqref="AA95:AF95">
    <cfRule type="expression" dxfId="1488" priority="436">
      <formula>AA$9&gt;=20/24</formula>
    </cfRule>
    <cfRule type="expression" dxfId="1487" priority="437">
      <formula>AND(AA$9&gt;=14/24,AA$9&lt;20/24)</formula>
    </cfRule>
    <cfRule type="expression" dxfId="1486" priority="438">
      <formula>AND(AA$9&gt;=8/24,AA$9&lt;14/24)</formula>
    </cfRule>
    <cfRule type="expression" dxfId="1485" priority="439">
      <formula>AA$9&lt;8/24</formula>
    </cfRule>
  </conditionalFormatting>
  <conditionalFormatting sqref="W95:Z95">
    <cfRule type="expression" dxfId="1484" priority="432">
      <formula>W$9&gt;=20/24</formula>
    </cfRule>
    <cfRule type="expression" dxfId="1483" priority="433">
      <formula>AND(W$9&gt;=14/24,W$9&lt;20/24)</formula>
    </cfRule>
    <cfRule type="expression" dxfId="1482" priority="434">
      <formula>AND(W$9&gt;=8/24,W$9&lt;14/24)</formula>
    </cfRule>
    <cfRule type="expression" dxfId="1481" priority="435">
      <formula>W$9&lt;8/24</formula>
    </cfRule>
  </conditionalFormatting>
  <conditionalFormatting sqref="A95">
    <cfRule type="expression" dxfId="1480" priority="431">
      <formula>$AH95=0</formula>
    </cfRule>
  </conditionalFormatting>
  <conditionalFormatting sqref="O33 Q33 Y33:AF33">
    <cfRule type="expression" dxfId="1479" priority="427">
      <formula>O$9&gt;=20/24</formula>
    </cfRule>
    <cfRule type="expression" dxfId="1478" priority="428">
      <formula>AND(O$9&gt;=14/24,O$9&lt;20/24)</formula>
    </cfRule>
    <cfRule type="expression" dxfId="1477" priority="429">
      <formula>AND(O$9&gt;=8/24,O$9&lt;14/24)</formula>
    </cfRule>
    <cfRule type="expression" dxfId="1476" priority="430">
      <formula>O$9&lt;8/24</formula>
    </cfRule>
  </conditionalFormatting>
  <conditionalFormatting sqref="Y33:AF33">
    <cfRule type="expression" dxfId="1475" priority="423">
      <formula>Y$9&gt;=20/24</formula>
    </cfRule>
    <cfRule type="expression" dxfId="1474" priority="424">
      <formula>AND(Y$9&gt;=14/24,Y$9&lt;20/24)</formula>
    </cfRule>
    <cfRule type="expression" dxfId="1473" priority="425">
      <formula>AND(Y$9&gt;=8/24,Y$9&lt;14/24)</formula>
    </cfRule>
    <cfRule type="expression" dxfId="1472" priority="426">
      <formula>Y$9&lt;8/24</formula>
    </cfRule>
  </conditionalFormatting>
  <conditionalFormatting sqref="AL30">
    <cfRule type="iconSet" priority="410">
      <iconSet iconSet="3TrafficLights2" reverse="1">
        <cfvo type="percent" val="0"/>
        <cfvo type="num" val="1"/>
        <cfvo type="num" val="1"/>
      </iconSet>
    </cfRule>
  </conditionalFormatting>
  <conditionalFormatting sqref="Y31:AF31">
    <cfRule type="expression" dxfId="1471" priority="406">
      <formula>Y$9&gt;=20/24</formula>
    </cfRule>
    <cfRule type="expression" dxfId="1470" priority="407">
      <formula>AND(Y$9&gt;=14/24,Y$9&lt;20/24)</formula>
    </cfRule>
    <cfRule type="expression" dxfId="1469" priority="408">
      <formula>AND(Y$9&gt;=8/24,Y$9&lt;14/24)</formula>
    </cfRule>
    <cfRule type="expression" dxfId="1468" priority="409">
      <formula>Y$9&lt;8/24</formula>
    </cfRule>
  </conditionalFormatting>
  <conditionalFormatting sqref="O31 Q31">
    <cfRule type="expression" dxfId="1467" priority="402">
      <formula>O$9&gt;=20/24</formula>
    </cfRule>
    <cfRule type="expression" dxfId="1466" priority="403">
      <formula>AND(O$9&gt;=14/24,O$9&lt;20/24)</formula>
    </cfRule>
    <cfRule type="expression" dxfId="1465" priority="404">
      <formula>AND(O$9&gt;=8/24,O$9&lt;14/24)</formula>
    </cfRule>
    <cfRule type="expression" dxfId="1464" priority="405">
      <formula>O$9&lt;8/24</formula>
    </cfRule>
  </conditionalFormatting>
  <conditionalFormatting sqref="O31 Q31 Y31:AF31">
    <cfRule type="expression" dxfId="1463" priority="397">
      <formula>O31&gt;$AG31</formula>
    </cfRule>
  </conditionalFormatting>
  <conditionalFormatting sqref="A31">
    <cfRule type="expression" dxfId="1462" priority="396">
      <formula>$AH31=0</formula>
    </cfRule>
  </conditionalFormatting>
  <conditionalFormatting sqref="B80:AF80">
    <cfRule type="expression" dxfId="1461" priority="392">
      <formula>B$9&gt;=20/24</formula>
    </cfRule>
    <cfRule type="expression" dxfId="1460" priority="393">
      <formula>AND(B$9&gt;=14/24,B$9&lt;20/24)</formula>
    </cfRule>
    <cfRule type="expression" dxfId="1459" priority="394">
      <formula>AND(B$9&gt;=8/24,B$9&lt;14/24)</formula>
    </cfRule>
    <cfRule type="expression" dxfId="1458" priority="395">
      <formula>B$9&lt;8/24</formula>
    </cfRule>
  </conditionalFormatting>
  <conditionalFormatting sqref="A80">
    <cfRule type="expression" dxfId="1457" priority="391">
      <formula>$AH80=0</formula>
    </cfRule>
  </conditionalFormatting>
  <conditionalFormatting sqref="Y14:AF14">
    <cfRule type="expression" dxfId="1456" priority="387">
      <formula>Y$9&gt;=20/24</formula>
    </cfRule>
    <cfRule type="expression" dxfId="1455" priority="388">
      <formula>AND(Y$9&gt;=14/24,Y$9&lt;20/24)</formula>
    </cfRule>
    <cfRule type="expression" dxfId="1454" priority="389">
      <formula>AND(Y$9&gt;=8/24,Y$9&lt;14/24)</formula>
    </cfRule>
    <cfRule type="expression" dxfId="1453" priority="390">
      <formula>Y$9&lt;8/24</formula>
    </cfRule>
  </conditionalFormatting>
  <conditionalFormatting sqref="O14 Q14">
    <cfRule type="expression" dxfId="1452" priority="383">
      <formula>O$9&gt;=20/24</formula>
    </cfRule>
    <cfRule type="expression" dxfId="1451" priority="384">
      <formula>AND(O$9&gt;=14/24,O$9&lt;20/24)</formula>
    </cfRule>
    <cfRule type="expression" dxfId="1450" priority="385">
      <formula>AND(O$9&gt;=8/24,O$9&lt;14/24)</formula>
    </cfRule>
    <cfRule type="expression" dxfId="1449" priority="386">
      <formula>O$9&lt;8/24</formula>
    </cfRule>
  </conditionalFormatting>
  <conditionalFormatting sqref="O14 Q14 Y14:AF14">
    <cfRule type="expression" dxfId="1448" priority="382">
      <formula>O14&gt;$AG14</formula>
    </cfRule>
  </conditionalFormatting>
  <conditionalFormatting sqref="A14">
    <cfRule type="expression" dxfId="1447" priority="381">
      <formula>$AH14=0</formula>
    </cfRule>
  </conditionalFormatting>
  <conditionalFormatting sqref="A160:A165">
    <cfRule type="expression" dxfId="1446" priority="380">
      <formula>$AH160=0</formula>
    </cfRule>
  </conditionalFormatting>
  <conditionalFormatting sqref="A154:A159">
    <cfRule type="expression" dxfId="1445" priority="379">
      <formula>$AH154=0</formula>
    </cfRule>
  </conditionalFormatting>
  <conditionalFormatting sqref="Y41:AF41">
    <cfRule type="expression" dxfId="1444" priority="375">
      <formula>Y$9&gt;=20/24</formula>
    </cfRule>
    <cfRule type="expression" dxfId="1443" priority="376">
      <formula>AND(Y$9&gt;=14/24,Y$9&lt;20/24)</formula>
    </cfRule>
    <cfRule type="expression" dxfId="1442" priority="377">
      <formula>AND(Y$9&gt;=8/24,Y$9&lt;14/24)</formula>
    </cfRule>
    <cfRule type="expression" dxfId="1441" priority="378">
      <formula>Y$9&lt;8/24</formula>
    </cfRule>
  </conditionalFormatting>
  <conditionalFormatting sqref="V41:X41">
    <cfRule type="expression" dxfId="1440" priority="367">
      <formula>V$9&gt;=20/24</formula>
    </cfRule>
    <cfRule type="expression" dxfId="1439" priority="368">
      <formula>AND(V$9&gt;=14/24,V$9&lt;20/24)</formula>
    </cfRule>
    <cfRule type="expression" dxfId="1438" priority="369">
      <formula>AND(V$9&gt;=8/24,V$9&lt;14/24)</formula>
    </cfRule>
    <cfRule type="expression" dxfId="1437" priority="370">
      <formula>V$9&lt;8/24</formula>
    </cfRule>
  </conditionalFormatting>
  <conditionalFormatting sqref="C41:D41 H41:K41 V41:AF41">
    <cfRule type="expression" dxfId="1436" priority="366">
      <formula>C41&gt;$AG41</formula>
    </cfRule>
  </conditionalFormatting>
  <conditionalFormatting sqref="A41">
    <cfRule type="expression" dxfId="1435" priority="365">
      <formula>$AH41=0</formula>
    </cfRule>
  </conditionalFormatting>
  <conditionalFormatting sqref="A76">
    <cfRule type="expression" dxfId="1434" priority="360">
      <formula>$AH76=0</formula>
    </cfRule>
  </conditionalFormatting>
  <conditionalFormatting sqref="B70:AG70">
    <cfRule type="expression" dxfId="1433" priority="356">
      <formula>B$9&gt;=20/24</formula>
    </cfRule>
    <cfRule type="expression" dxfId="1432" priority="357">
      <formula>AND(B$9&gt;=14/24,B$9&lt;20/24)</formula>
    </cfRule>
    <cfRule type="expression" dxfId="1431" priority="358">
      <formula>AND(B$9&gt;=8/24,B$9&lt;14/24)</formula>
    </cfRule>
    <cfRule type="expression" dxfId="1430" priority="359">
      <formula>B$9&lt;8/24</formula>
    </cfRule>
  </conditionalFormatting>
  <conditionalFormatting sqref="A70">
    <cfRule type="expression" dxfId="1429" priority="355">
      <formula>$AH70=0</formula>
    </cfRule>
  </conditionalFormatting>
  <conditionalFormatting sqref="AL31:AL32 AL7:AL29">
    <cfRule type="iconSet" priority="537">
      <iconSet iconSet="3TrafficLights2" reverse="1">
        <cfvo type="percent" val="0"/>
        <cfvo type="num" val="1"/>
        <cfvo type="num" val="1"/>
      </iconSet>
    </cfRule>
  </conditionalFormatting>
  <conditionalFormatting sqref="V57:V64">
    <cfRule type="expression" dxfId="1428" priority="351">
      <formula>V$9&gt;=20/24</formula>
    </cfRule>
    <cfRule type="expression" dxfId="1427" priority="352">
      <formula>AND(V$9&gt;=14/24,V$9&lt;20/24)</formula>
    </cfRule>
    <cfRule type="expression" dxfId="1426" priority="353">
      <formula>AND(V$9&gt;=8/24,V$9&lt;14/24)</formula>
    </cfRule>
    <cfRule type="expression" dxfId="1425" priority="354">
      <formula>V$9&lt;8/24</formula>
    </cfRule>
  </conditionalFormatting>
  <conditionalFormatting sqref="C81:Q88 R82:V88">
    <cfRule type="expression" dxfId="1424" priority="343">
      <formula>C$9&gt;=20/24</formula>
    </cfRule>
    <cfRule type="expression" dxfId="1423" priority="344">
      <formula>AND(C$9&gt;=14/24,C$9&lt;20/24)</formula>
    </cfRule>
    <cfRule type="expression" dxfId="1422" priority="345">
      <formula>AND(C$9&gt;=8/24,C$9&lt;14/24)</formula>
    </cfRule>
    <cfRule type="expression" dxfId="1421" priority="346">
      <formula>C$9&lt;8/24</formula>
    </cfRule>
  </conditionalFormatting>
  <conditionalFormatting sqref="R81:V81">
    <cfRule type="expression" dxfId="1420" priority="339">
      <formula>R$9&gt;=20/24</formula>
    </cfRule>
    <cfRule type="expression" dxfId="1419" priority="340">
      <formula>AND(R$9&gt;=14/24,R$9&lt;20/24)</formula>
    </cfRule>
    <cfRule type="expression" dxfId="1418" priority="341">
      <formula>AND(R$9&gt;=8/24,R$9&lt;14/24)</formula>
    </cfRule>
    <cfRule type="expression" dxfId="1417" priority="342">
      <formula>R$9&lt;8/24</formula>
    </cfRule>
  </conditionalFormatting>
  <conditionalFormatting sqref="C91:C94 L92:L94">
    <cfRule type="expression" dxfId="1416" priority="335">
      <formula>C$9&gt;=20/24</formula>
    </cfRule>
    <cfRule type="expression" dxfId="1415" priority="336">
      <formula>AND(C$9&gt;=14/24,C$9&lt;20/24)</formula>
    </cfRule>
    <cfRule type="expression" dxfId="1414" priority="337">
      <formula>AND(C$9&gt;=8/24,C$9&lt;14/24)</formula>
    </cfRule>
    <cfRule type="expression" dxfId="1413" priority="338">
      <formula>C$9&lt;8/24</formula>
    </cfRule>
  </conditionalFormatting>
  <conditionalFormatting sqref="M92:Q94 N91:Q91">
    <cfRule type="expression" dxfId="1412" priority="331">
      <formula>M$9&gt;=20/24</formula>
    </cfRule>
    <cfRule type="expression" dxfId="1411" priority="332">
      <formula>AND(M$9&gt;=14/24,M$9&lt;20/24)</formula>
    </cfRule>
    <cfRule type="expression" dxfId="1410" priority="333">
      <formula>AND(M$9&gt;=8/24,M$9&lt;14/24)</formula>
    </cfRule>
    <cfRule type="expression" dxfId="1409" priority="334">
      <formula>M$9&lt;8/24</formula>
    </cfRule>
  </conditionalFormatting>
  <conditionalFormatting sqref="R91:V94">
    <cfRule type="expression" dxfId="1408" priority="327">
      <formula>R$9&gt;=20/24</formula>
    </cfRule>
    <cfRule type="expression" dxfId="1407" priority="328">
      <formula>AND(R$9&gt;=14/24,R$9&lt;20/24)</formula>
    </cfRule>
    <cfRule type="expression" dxfId="1406" priority="329">
      <formula>AND(R$9&gt;=8/24,R$9&lt;14/24)</formula>
    </cfRule>
    <cfRule type="expression" dxfId="1405" priority="330">
      <formula>R$9&lt;8/24</formula>
    </cfRule>
  </conditionalFormatting>
  <conditionalFormatting sqref="C95 L95">
    <cfRule type="expression" dxfId="1404" priority="323">
      <formula>C$9&gt;=20/24</formula>
    </cfRule>
    <cfRule type="expression" dxfId="1403" priority="324">
      <formula>AND(C$9&gt;=14/24,C$9&lt;20/24)</formula>
    </cfRule>
    <cfRule type="expression" dxfId="1402" priority="325">
      <formula>AND(C$9&gt;=8/24,C$9&lt;14/24)</formula>
    </cfRule>
    <cfRule type="expression" dxfId="1401" priority="326">
      <formula>C$9&lt;8/24</formula>
    </cfRule>
  </conditionalFormatting>
  <conditionalFormatting sqref="M95:Q95">
    <cfRule type="expression" dxfId="1400" priority="319">
      <formula>M$9&gt;=20/24</formula>
    </cfRule>
    <cfRule type="expression" dxfId="1399" priority="320">
      <formula>AND(M$9&gt;=14/24,M$9&lt;20/24)</formula>
    </cfRule>
    <cfRule type="expression" dxfId="1398" priority="321">
      <formula>AND(M$9&gt;=8/24,M$9&lt;14/24)</formula>
    </cfRule>
    <cfRule type="expression" dxfId="1397" priority="322">
      <formula>M$9&lt;8/24</formula>
    </cfRule>
  </conditionalFormatting>
  <conditionalFormatting sqref="R95:V95">
    <cfRule type="expression" dxfId="1396" priority="315">
      <formula>R$9&gt;=20/24</formula>
    </cfRule>
    <cfRule type="expression" dxfId="1395" priority="316">
      <formula>AND(R$9&gt;=14/24,R$9&lt;20/24)</formula>
    </cfRule>
    <cfRule type="expression" dxfId="1394" priority="317">
      <formula>AND(R$9&gt;=8/24,R$9&lt;14/24)</formula>
    </cfRule>
    <cfRule type="expression" dxfId="1393" priority="318">
      <formula>R$9&lt;8/24</formula>
    </cfRule>
  </conditionalFormatting>
  <conditionalFormatting sqref="L91:M91">
    <cfRule type="expression" dxfId="1392" priority="311">
      <formula>L$9&gt;=20/24</formula>
    </cfRule>
    <cfRule type="expression" dxfId="1391" priority="312">
      <formula>AND(L$9&gt;=14/24,L$9&lt;20/24)</formula>
    </cfRule>
    <cfRule type="expression" dxfId="1390" priority="313">
      <formula>AND(L$9&gt;=8/24,L$9&lt;14/24)</formula>
    </cfRule>
    <cfRule type="expression" dxfId="1389" priority="314">
      <formula>L$9&lt;8/24</formula>
    </cfRule>
  </conditionalFormatting>
  <conditionalFormatting sqref="M91:V91">
    <cfRule type="expression" dxfId="1388" priority="299">
      <formula>M$9&gt;=20/24</formula>
    </cfRule>
    <cfRule type="expression" dxfId="1387" priority="300">
      <formula>AND(M$9&gt;=14/24,M$9&lt;20/24)</formula>
    </cfRule>
    <cfRule type="expression" dxfId="1386" priority="301">
      <formula>AND(M$9&gt;=8/24,M$9&lt;14/24)</formula>
    </cfRule>
    <cfRule type="expression" dxfId="1385" priority="302">
      <formula>M$9&lt;8/24</formula>
    </cfRule>
  </conditionalFormatting>
  <conditionalFormatting sqref="AA96:AF96">
    <cfRule type="expression" dxfId="1384" priority="295">
      <formula>AA$9&gt;=20/24</formula>
    </cfRule>
    <cfRule type="expression" dxfId="1383" priority="296">
      <formula>AND(AA$9&gt;=14/24,AA$9&lt;20/24)</formula>
    </cfRule>
    <cfRule type="expression" dxfId="1382" priority="297">
      <formula>AND(AA$9&gt;=8/24,AA$9&lt;14/24)</formula>
    </cfRule>
    <cfRule type="expression" dxfId="1381" priority="298">
      <formula>AA$9&lt;8/24</formula>
    </cfRule>
  </conditionalFormatting>
  <conditionalFormatting sqref="W96:Z96">
    <cfRule type="expression" dxfId="1380" priority="291">
      <formula>W$9&gt;=20/24</formula>
    </cfRule>
    <cfRule type="expression" dxfId="1379" priority="292">
      <formula>AND(W$9&gt;=14/24,W$9&lt;20/24)</formula>
    </cfRule>
    <cfRule type="expression" dxfId="1378" priority="293">
      <formula>AND(W$9&gt;=8/24,W$9&lt;14/24)</formula>
    </cfRule>
    <cfRule type="expression" dxfId="1377" priority="294">
      <formula>W$9&lt;8/24</formula>
    </cfRule>
  </conditionalFormatting>
  <conditionalFormatting sqref="A96">
    <cfRule type="expression" dxfId="1376" priority="290">
      <formula>$AH96=0</formula>
    </cfRule>
  </conditionalFormatting>
  <conditionalFormatting sqref="C96 L96">
    <cfRule type="expression" dxfId="1375" priority="286">
      <formula>C$9&gt;=20/24</formula>
    </cfRule>
    <cfRule type="expression" dxfId="1374" priority="287">
      <formula>AND(C$9&gt;=14/24,C$9&lt;20/24)</formula>
    </cfRule>
    <cfRule type="expression" dxfId="1373" priority="288">
      <formula>AND(C$9&gt;=8/24,C$9&lt;14/24)</formula>
    </cfRule>
    <cfRule type="expression" dxfId="1372" priority="289">
      <formula>C$9&lt;8/24</formula>
    </cfRule>
  </conditionalFormatting>
  <conditionalFormatting sqref="M96:Q96">
    <cfRule type="expression" dxfId="1371" priority="282">
      <formula>M$9&gt;=20/24</formula>
    </cfRule>
    <cfRule type="expression" dxfId="1370" priority="283">
      <formula>AND(M$9&gt;=14/24,M$9&lt;20/24)</formula>
    </cfRule>
    <cfRule type="expression" dxfId="1369" priority="284">
      <formula>AND(M$9&gt;=8/24,M$9&lt;14/24)</formula>
    </cfRule>
    <cfRule type="expression" dxfId="1368" priority="285">
      <formula>M$9&lt;8/24</formula>
    </cfRule>
  </conditionalFormatting>
  <conditionalFormatting sqref="R96:V96">
    <cfRule type="expression" dxfId="1367" priority="278">
      <formula>R$9&gt;=20/24</formula>
    </cfRule>
    <cfRule type="expression" dxfId="1366" priority="279">
      <formula>AND(R$9&gt;=14/24,R$9&lt;20/24)</formula>
    </cfRule>
    <cfRule type="expression" dxfId="1365" priority="280">
      <formula>AND(R$9&gt;=8/24,R$9&lt;14/24)</formula>
    </cfRule>
    <cfRule type="expression" dxfId="1364" priority="281">
      <formula>R$9&lt;8/24</formula>
    </cfRule>
  </conditionalFormatting>
  <conditionalFormatting sqref="R12:X14">
    <cfRule type="expression" dxfId="1363" priority="274">
      <formula>R$9&gt;=20/24</formula>
    </cfRule>
    <cfRule type="expression" dxfId="1362" priority="275">
      <formula>AND(R$9&gt;=14/24,R$9&lt;20/24)</formula>
    </cfRule>
    <cfRule type="expression" dxfId="1361" priority="276">
      <formula>AND(R$9&gt;=8/24,R$9&lt;14/24)</formula>
    </cfRule>
    <cfRule type="expression" dxfId="1360" priority="277">
      <formula>R$9&lt;8/24</formula>
    </cfRule>
  </conditionalFormatting>
  <conditionalFormatting sqref="R12:X12">
    <cfRule type="expression" dxfId="1359" priority="266">
      <formula>R$9&gt;=20/24</formula>
    </cfRule>
    <cfRule type="expression" dxfId="1358" priority="267">
      <formula>AND(R$9&gt;=14/24,R$9&lt;20/24)</formula>
    </cfRule>
    <cfRule type="expression" dxfId="1357" priority="268">
      <formula>AND(R$9&gt;=8/24,R$9&lt;14/24)</formula>
    </cfRule>
    <cfRule type="expression" dxfId="1356" priority="269">
      <formula>R$9&lt;8/24</formula>
    </cfRule>
  </conditionalFormatting>
  <conditionalFormatting sqref="AA55:AD56">
    <cfRule type="expression" dxfId="1355" priority="262">
      <formula>AA$9&gt;=20/24</formula>
    </cfRule>
    <cfRule type="expression" dxfId="1354" priority="263">
      <formula>AND(AA$9&gt;=14/24,AA$9&lt;20/24)</formula>
    </cfRule>
    <cfRule type="expression" dxfId="1353" priority="264">
      <formula>AND(AA$9&gt;=8/24,AA$9&lt;14/24)</formula>
    </cfRule>
    <cfRule type="expression" dxfId="1352" priority="265">
      <formula>AA$9&lt;8/24</formula>
    </cfRule>
  </conditionalFormatting>
  <conditionalFormatting sqref="B66:B69 B71 B77:B78 B54:B57 B50:C52 B26:D29 B15:D24 B12:D13 C57:D57">
    <cfRule type="expression" dxfId="1351" priority="258">
      <formula>B$9&gt;=20/24</formula>
    </cfRule>
    <cfRule type="expression" dxfId="1350" priority="259">
      <formula>AND(B$9&gt;=14/24,B$9&lt;20/24)</formula>
    </cfRule>
    <cfRule type="expression" dxfId="1349" priority="260">
      <formula>AND(B$9&gt;=8/24,B$9&lt;14/24)</formula>
    </cfRule>
    <cfRule type="expression" dxfId="1348" priority="261">
      <formula>B$9&lt;8/24</formula>
    </cfRule>
  </conditionalFormatting>
  <conditionalFormatting sqref="B30:D30">
    <cfRule type="expression" dxfId="1347" priority="254">
      <formula>B$9&gt;=20/24</formula>
    </cfRule>
    <cfRule type="expression" dxfId="1346" priority="255">
      <formula>AND(B$9&gt;=14/24,B$9&lt;20/24)</formula>
    </cfRule>
    <cfRule type="expression" dxfId="1345" priority="256">
      <formula>AND(B$9&gt;=8/24,B$9&lt;14/24)</formula>
    </cfRule>
    <cfRule type="expression" dxfId="1344" priority="257">
      <formula>B$9&lt;8/24</formula>
    </cfRule>
  </conditionalFormatting>
  <conditionalFormatting sqref="B32:D32">
    <cfRule type="expression" dxfId="1343" priority="250">
      <formula>B$9&gt;=20/24</formula>
    </cfRule>
    <cfRule type="expression" dxfId="1342" priority="251">
      <formula>AND(B$9&gt;=14/24,B$9&lt;20/24)</formula>
    </cfRule>
    <cfRule type="expression" dxfId="1341" priority="252">
      <formula>AND(B$9&gt;=8/24,B$9&lt;14/24)</formula>
    </cfRule>
    <cfRule type="expression" dxfId="1340" priority="253">
      <formula>B$9&lt;8/24</formula>
    </cfRule>
  </conditionalFormatting>
  <conditionalFormatting sqref="B43:D45">
    <cfRule type="expression" dxfId="1339" priority="246">
      <formula>B$9&gt;=20/24</formula>
    </cfRule>
    <cfRule type="expression" dxfId="1338" priority="247">
      <formula>AND(B$9&gt;=14/24,B$9&lt;20/24)</formula>
    </cfRule>
    <cfRule type="expression" dxfId="1337" priority="248">
      <formula>AND(B$9&gt;=8/24,B$9&lt;14/24)</formula>
    </cfRule>
    <cfRule type="expression" dxfId="1336" priority="249">
      <formula>B$9&lt;8/24</formula>
    </cfRule>
  </conditionalFormatting>
  <conditionalFormatting sqref="B46:D46">
    <cfRule type="expression" dxfId="1335" priority="242">
      <formula>B$9&gt;=20/24</formula>
    </cfRule>
    <cfRule type="expression" dxfId="1334" priority="243">
      <formula>AND(B$9&gt;=14/24,B$9&lt;20/24)</formula>
    </cfRule>
    <cfRule type="expression" dxfId="1333" priority="244">
      <formula>AND(B$9&gt;=8/24,B$9&lt;14/24)</formula>
    </cfRule>
    <cfRule type="expression" dxfId="1332" priority="245">
      <formula>B$9&lt;8/24</formula>
    </cfRule>
  </conditionalFormatting>
  <conditionalFormatting sqref="B47:D47">
    <cfRule type="expression" dxfId="1331" priority="238">
      <formula>B$9&gt;=20/24</formula>
    </cfRule>
    <cfRule type="expression" dxfId="1330" priority="239">
      <formula>AND(B$9&gt;=14/24,B$9&lt;20/24)</formula>
    </cfRule>
    <cfRule type="expression" dxfId="1329" priority="240">
      <formula>AND(B$9&gt;=8/24,B$9&lt;14/24)</formula>
    </cfRule>
    <cfRule type="expression" dxfId="1328" priority="241">
      <formula>B$9&lt;8/24</formula>
    </cfRule>
  </conditionalFormatting>
  <conditionalFormatting sqref="B58:D64">
    <cfRule type="expression" dxfId="1327" priority="234">
      <formula>B$9&gt;=20/24</formula>
    </cfRule>
    <cfRule type="expression" dxfId="1326" priority="235">
      <formula>AND(B$9&gt;=14/24,B$9&lt;20/24)</formula>
    </cfRule>
    <cfRule type="expression" dxfId="1325" priority="236">
      <formula>AND(B$9&gt;=8/24,B$9&lt;14/24)</formula>
    </cfRule>
    <cfRule type="expression" dxfId="1324" priority="237">
      <formula>B$9&lt;8/24</formula>
    </cfRule>
  </conditionalFormatting>
  <conditionalFormatting sqref="B91:B94">
    <cfRule type="expression" dxfId="1323" priority="230">
      <formula>B$9&gt;=20/24</formula>
    </cfRule>
    <cfRule type="expression" dxfId="1322" priority="231">
      <formula>AND(B$9&gt;=14/24,B$9&lt;20/24)</formula>
    </cfRule>
    <cfRule type="expression" dxfId="1321" priority="232">
      <formula>AND(B$9&gt;=8/24,B$9&lt;14/24)</formula>
    </cfRule>
    <cfRule type="expression" dxfId="1320" priority="233">
      <formula>B$9&lt;8/24</formula>
    </cfRule>
  </conditionalFormatting>
  <conditionalFormatting sqref="B42:B48 B36:B40 B11:C13 B32:C34 B50:C52 B15:D30 D12:D13 D32:D33 C42:D47">
    <cfRule type="expression" dxfId="1319" priority="229">
      <formula>B11&gt;$AG11</formula>
    </cfRule>
  </conditionalFormatting>
  <conditionalFormatting sqref="B95">
    <cfRule type="expression" dxfId="1318" priority="225">
      <formula>B$9&gt;=20/24</formula>
    </cfRule>
    <cfRule type="expression" dxfId="1317" priority="226">
      <formula>AND(B$9&gt;=14/24,B$9&lt;20/24)</formula>
    </cfRule>
    <cfRule type="expression" dxfId="1316" priority="227">
      <formula>AND(B$9&gt;=8/24,B$9&lt;14/24)</formula>
    </cfRule>
    <cfRule type="expression" dxfId="1315" priority="228">
      <formula>B$9&lt;8/24</formula>
    </cfRule>
  </conditionalFormatting>
  <conditionalFormatting sqref="B33:D33">
    <cfRule type="expression" dxfId="1314" priority="221">
      <formula>B$9&gt;=20/24</formula>
    </cfRule>
    <cfRule type="expression" dxfId="1313" priority="222">
      <formula>AND(B$9&gt;=14/24,B$9&lt;20/24)</formula>
    </cfRule>
    <cfRule type="expression" dxfId="1312" priority="223">
      <formula>AND(B$9&gt;=8/24,B$9&lt;14/24)</formula>
    </cfRule>
    <cfRule type="expression" dxfId="1311" priority="224">
      <formula>B$9&lt;8/24</formula>
    </cfRule>
  </conditionalFormatting>
  <conditionalFormatting sqref="B33:D33">
    <cfRule type="expression" dxfId="1310" priority="217">
      <formula>B$9&gt;=20/24</formula>
    </cfRule>
    <cfRule type="expression" dxfId="1309" priority="218">
      <formula>AND(B$9&gt;=14/24,B$9&lt;20/24)</formula>
    </cfRule>
    <cfRule type="expression" dxfId="1308" priority="219">
      <formula>AND(B$9&gt;=8/24,B$9&lt;14/24)</formula>
    </cfRule>
    <cfRule type="expression" dxfId="1307" priority="220">
      <formula>B$9&lt;8/24</formula>
    </cfRule>
  </conditionalFormatting>
  <conditionalFormatting sqref="B31:D31">
    <cfRule type="expression" dxfId="1306" priority="213">
      <formula>B$9&gt;=20/24</formula>
    </cfRule>
    <cfRule type="expression" dxfId="1305" priority="214">
      <formula>AND(B$9&gt;=14/24,B$9&lt;20/24)</formula>
    </cfRule>
    <cfRule type="expression" dxfId="1304" priority="215">
      <formula>AND(B$9&gt;=8/24,B$9&lt;14/24)</formula>
    </cfRule>
    <cfRule type="expression" dxfId="1303" priority="216">
      <formula>B$9&lt;8/24</formula>
    </cfRule>
  </conditionalFormatting>
  <conditionalFormatting sqref="B31:D31">
    <cfRule type="expression" dxfId="1302" priority="212">
      <formula>B31&gt;$AG31</formula>
    </cfRule>
  </conditionalFormatting>
  <conditionalFormatting sqref="B14:D14">
    <cfRule type="expression" dxfId="1301" priority="204">
      <formula>B$9&gt;=20/24</formula>
    </cfRule>
    <cfRule type="expression" dxfId="1300" priority="205">
      <formula>AND(B$9&gt;=14/24,B$9&lt;20/24)</formula>
    </cfRule>
    <cfRule type="expression" dxfId="1299" priority="206">
      <formula>AND(B$9&gt;=8/24,B$9&lt;14/24)</formula>
    </cfRule>
    <cfRule type="expression" dxfId="1298" priority="207">
      <formula>B$9&lt;8/24</formula>
    </cfRule>
  </conditionalFormatting>
  <conditionalFormatting sqref="B14:D14">
    <cfRule type="expression" dxfId="1297" priority="203">
      <formula>B14&gt;$AG14</formula>
    </cfRule>
  </conditionalFormatting>
  <conditionalFormatting sqref="B41">
    <cfRule type="expression" dxfId="1296" priority="202">
      <formula>B41&gt;$AG41</formula>
    </cfRule>
  </conditionalFormatting>
  <conditionalFormatting sqref="B96">
    <cfRule type="expression" dxfId="1295" priority="194">
      <formula>B$9&gt;=20/24</formula>
    </cfRule>
    <cfRule type="expression" dxfId="1294" priority="195">
      <formula>AND(B$9&gt;=14/24,B$9&lt;20/24)</formula>
    </cfRule>
    <cfRule type="expression" dxfId="1293" priority="196">
      <formula>AND(B$9&gt;=8/24,B$9&lt;14/24)</formula>
    </cfRule>
    <cfRule type="expression" dxfId="1292" priority="197">
      <formula>B$9&lt;8/24</formula>
    </cfRule>
  </conditionalFormatting>
  <conditionalFormatting sqref="B75:AF75">
    <cfRule type="expression" dxfId="1291" priority="190">
      <formula>B$9&gt;=20/24</formula>
    </cfRule>
    <cfRule type="expression" dxfId="1290" priority="191">
      <formula>AND(B$9&gt;=14/24,B$9&lt;20/24)</formula>
    </cfRule>
    <cfRule type="expression" dxfId="1289" priority="192">
      <formula>AND(B$9&gt;=8/24,B$9&lt;14/24)</formula>
    </cfRule>
    <cfRule type="expression" dxfId="1288" priority="193">
      <formula>B$9&lt;8/24</formula>
    </cfRule>
  </conditionalFormatting>
  <conditionalFormatting sqref="B73:AF74">
    <cfRule type="expression" dxfId="1287" priority="186">
      <formula>B$9&gt;=20/24</formula>
    </cfRule>
    <cfRule type="expression" dxfId="1286" priority="187">
      <formula>AND(B$9&gt;=14/24,B$9&lt;20/24)</formula>
    </cfRule>
    <cfRule type="expression" dxfId="1285" priority="188">
      <formula>AND(B$9&gt;=8/24,B$9&lt;14/24)</formula>
    </cfRule>
    <cfRule type="expression" dxfId="1284" priority="189">
      <formula>B$9&lt;8/24</formula>
    </cfRule>
  </conditionalFormatting>
  <conditionalFormatting sqref="B76:AF76">
    <cfRule type="expression" dxfId="1283" priority="182">
      <formula>B$9&gt;=20/24</formula>
    </cfRule>
    <cfRule type="expression" dxfId="1282" priority="183">
      <formula>AND(B$9&gt;=14/24,B$9&lt;20/24)</formula>
    </cfRule>
    <cfRule type="expression" dxfId="1281" priority="184">
      <formula>AND(B$9&gt;=8/24,B$9&lt;14/24)</formula>
    </cfRule>
    <cfRule type="expression" dxfId="1280" priority="185">
      <formula>B$9&lt;8/24</formula>
    </cfRule>
  </conditionalFormatting>
  <conditionalFormatting sqref="B9:B10">
    <cfRule type="expression" dxfId="1279" priority="178">
      <formula>B$9&gt;=20/24</formula>
    </cfRule>
    <cfRule type="expression" dxfId="1278" priority="179">
      <formula>AND(B$9&gt;=14/24,B$9&lt;20/24)</formula>
    </cfRule>
    <cfRule type="expression" dxfId="1277" priority="180">
      <formula>AND(B$9&gt;=8/24,B$9&lt;14/24)</formula>
    </cfRule>
    <cfRule type="expression" dxfId="1276" priority="181">
      <formula>B$9&lt;8/24</formula>
    </cfRule>
  </conditionalFormatting>
  <conditionalFormatting sqref="B81:B88">
    <cfRule type="expression" dxfId="1275" priority="174">
      <formula>B$9&gt;=20/24</formula>
    </cfRule>
    <cfRule type="expression" dxfId="1274" priority="175">
      <formula>AND(B$9&gt;=14/24,B$9&lt;20/24)</formula>
    </cfRule>
    <cfRule type="expression" dxfId="1273" priority="176">
      <formula>AND(B$9&gt;=8/24,B$9&lt;14/24)</formula>
    </cfRule>
    <cfRule type="expression" dxfId="1272" priority="177">
      <formula>B$9&lt;8/24</formula>
    </cfRule>
  </conditionalFormatting>
  <conditionalFormatting sqref="E26:N29 E15:N24 E12:N13">
    <cfRule type="expression" dxfId="1271" priority="170">
      <formula>E$9&gt;=20/24</formula>
    </cfRule>
    <cfRule type="expression" dxfId="1270" priority="171">
      <formula>AND(E$9&gt;=14/24,E$9&lt;20/24)</formula>
    </cfRule>
    <cfRule type="expression" dxfId="1269" priority="172">
      <formula>AND(E$9&gt;=8/24,E$9&lt;14/24)</formula>
    </cfRule>
    <cfRule type="expression" dxfId="1268" priority="173">
      <formula>E$9&lt;8/24</formula>
    </cfRule>
  </conditionalFormatting>
  <conditionalFormatting sqref="E30:N30">
    <cfRule type="expression" dxfId="1267" priority="166">
      <formula>E$9&gt;=20/24</formula>
    </cfRule>
    <cfRule type="expression" dxfId="1266" priority="167">
      <formula>AND(E$9&gt;=14/24,E$9&lt;20/24)</formula>
    </cfRule>
    <cfRule type="expression" dxfId="1265" priority="168">
      <formula>AND(E$9&gt;=8/24,E$9&lt;14/24)</formula>
    </cfRule>
    <cfRule type="expression" dxfId="1264" priority="169">
      <formula>E$9&lt;8/24</formula>
    </cfRule>
  </conditionalFormatting>
  <conditionalFormatting sqref="E32:N32">
    <cfRule type="expression" dxfId="1263" priority="162">
      <formula>E$9&gt;=20/24</formula>
    </cfRule>
    <cfRule type="expression" dxfId="1262" priority="163">
      <formula>AND(E$9&gt;=14/24,E$9&lt;20/24)</formula>
    </cfRule>
    <cfRule type="expression" dxfId="1261" priority="164">
      <formula>AND(E$9&gt;=8/24,E$9&lt;14/24)</formula>
    </cfRule>
    <cfRule type="expression" dxfId="1260" priority="165">
      <formula>E$9&lt;8/24</formula>
    </cfRule>
  </conditionalFormatting>
  <conditionalFormatting sqref="E11:K13 E25:K25 E15:N24 L12:N13 E32:N33 E26:N30">
    <cfRule type="expression" dxfId="1259" priority="161">
      <formula>E11&gt;$AG11</formula>
    </cfRule>
  </conditionalFormatting>
  <conditionalFormatting sqref="E33:N33">
    <cfRule type="expression" dxfId="1258" priority="157">
      <formula>E$9&gt;=20/24</formula>
    </cfRule>
    <cfRule type="expression" dxfId="1257" priority="158">
      <formula>AND(E$9&gt;=14/24,E$9&lt;20/24)</formula>
    </cfRule>
    <cfRule type="expression" dxfId="1256" priority="159">
      <formula>AND(E$9&gt;=8/24,E$9&lt;14/24)</formula>
    </cfRule>
    <cfRule type="expression" dxfId="1255" priority="160">
      <formula>E$9&lt;8/24</formula>
    </cfRule>
  </conditionalFormatting>
  <conditionalFormatting sqref="E33:N33">
    <cfRule type="expression" dxfId="1254" priority="153">
      <formula>E$9&gt;=20/24</formula>
    </cfRule>
    <cfRule type="expression" dxfId="1253" priority="154">
      <formula>AND(E$9&gt;=14/24,E$9&lt;20/24)</formula>
    </cfRule>
    <cfRule type="expression" dxfId="1252" priority="155">
      <formula>AND(E$9&gt;=8/24,E$9&lt;14/24)</formula>
    </cfRule>
    <cfRule type="expression" dxfId="1251" priority="156">
      <formula>E$9&lt;8/24</formula>
    </cfRule>
  </conditionalFormatting>
  <conditionalFormatting sqref="E31:N31">
    <cfRule type="expression" dxfId="1250" priority="149">
      <formula>E$9&gt;=20/24</formula>
    </cfRule>
    <cfRule type="expression" dxfId="1249" priority="150">
      <formula>AND(E$9&gt;=14/24,E$9&lt;20/24)</formula>
    </cfRule>
    <cfRule type="expression" dxfId="1248" priority="151">
      <formula>AND(E$9&gt;=8/24,E$9&lt;14/24)</formula>
    </cfRule>
    <cfRule type="expression" dxfId="1247" priority="152">
      <formula>E$9&lt;8/24</formula>
    </cfRule>
  </conditionalFormatting>
  <conditionalFormatting sqref="E31:N31">
    <cfRule type="expression" dxfId="1246" priority="148">
      <formula>E31&gt;$AG31</formula>
    </cfRule>
  </conditionalFormatting>
  <conditionalFormatting sqref="E14:N14">
    <cfRule type="expression" dxfId="1245" priority="144">
      <formula>E$9&gt;=20/24</formula>
    </cfRule>
    <cfRule type="expression" dxfId="1244" priority="145">
      <formula>AND(E$9&gt;=14/24,E$9&lt;20/24)</formula>
    </cfRule>
    <cfRule type="expression" dxfId="1243" priority="146">
      <formula>AND(E$9&gt;=8/24,E$9&lt;14/24)</formula>
    </cfRule>
    <cfRule type="expression" dxfId="1242" priority="147">
      <formula>E$9&lt;8/24</formula>
    </cfRule>
  </conditionalFormatting>
  <conditionalFormatting sqref="E14:N14">
    <cfRule type="expression" dxfId="1241" priority="143">
      <formula>E14&gt;$AG14</formula>
    </cfRule>
  </conditionalFormatting>
  <conditionalFormatting sqref="E36:G40">
    <cfRule type="expression" dxfId="1240" priority="142">
      <formula>E36&gt;$AG36</formula>
    </cfRule>
  </conditionalFormatting>
  <conditionalFormatting sqref="E41:G41">
    <cfRule type="expression" dxfId="1239" priority="141">
      <formula>E41&gt;$AG41</formula>
    </cfRule>
  </conditionalFormatting>
  <conditionalFormatting sqref="E43:G45">
    <cfRule type="expression" dxfId="1238" priority="137">
      <formula>E$9&gt;=20/24</formula>
    </cfRule>
    <cfRule type="expression" dxfId="1237" priority="138">
      <formula>AND(E$9&gt;=14/24,E$9&lt;20/24)</formula>
    </cfRule>
    <cfRule type="expression" dxfId="1236" priority="139">
      <formula>AND(E$9&gt;=8/24,E$9&lt;14/24)</formula>
    </cfRule>
    <cfRule type="expression" dxfId="1235" priority="140">
      <formula>E$9&lt;8/24</formula>
    </cfRule>
  </conditionalFormatting>
  <conditionalFormatting sqref="E46:G46">
    <cfRule type="expression" dxfId="1234" priority="133">
      <formula>E$9&gt;=20/24</formula>
    </cfRule>
    <cfRule type="expression" dxfId="1233" priority="134">
      <formula>AND(E$9&gt;=14/24,E$9&lt;20/24)</formula>
    </cfRule>
    <cfRule type="expression" dxfId="1232" priority="135">
      <formula>AND(E$9&gt;=8/24,E$9&lt;14/24)</formula>
    </cfRule>
    <cfRule type="expression" dxfId="1231" priority="136">
      <formula>E$9&lt;8/24</formula>
    </cfRule>
  </conditionalFormatting>
  <conditionalFormatting sqref="E47:G47">
    <cfRule type="expression" dxfId="1230" priority="129">
      <formula>E$9&gt;=20/24</formula>
    </cfRule>
    <cfRule type="expression" dxfId="1229" priority="130">
      <formula>AND(E$9&gt;=14/24,E$9&lt;20/24)</formula>
    </cfRule>
    <cfRule type="expression" dxfId="1228" priority="131">
      <formula>AND(E$9&gt;=8/24,E$9&lt;14/24)</formula>
    </cfRule>
    <cfRule type="expression" dxfId="1227" priority="132">
      <formula>E$9&lt;8/24</formula>
    </cfRule>
  </conditionalFormatting>
  <conditionalFormatting sqref="E42:G47">
    <cfRule type="expression" dxfId="1226" priority="128">
      <formula>E42&gt;$AG42</formula>
    </cfRule>
  </conditionalFormatting>
  <conditionalFormatting sqref="E50:M52">
    <cfRule type="expression" dxfId="1225" priority="124">
      <formula>E$9&gt;=20/24</formula>
    </cfRule>
    <cfRule type="expression" dxfId="1224" priority="125">
      <formula>AND(E$9&gt;=14/24,E$9&lt;20/24)</formula>
    </cfRule>
    <cfRule type="expression" dxfId="1223" priority="126">
      <formula>AND(E$9&gt;=8/24,E$9&lt;14/24)</formula>
    </cfRule>
    <cfRule type="expression" dxfId="1222" priority="127">
      <formula>E$9&lt;8/24</formula>
    </cfRule>
  </conditionalFormatting>
  <conditionalFormatting sqref="E50:M52">
    <cfRule type="expression" dxfId="1221" priority="123">
      <formula>E50&gt;$AG50</formula>
    </cfRule>
  </conditionalFormatting>
  <conditionalFormatting sqref="E54:E56">
    <cfRule type="expression" dxfId="1220" priority="119">
      <formula>E$9&gt;=20/24</formula>
    </cfRule>
    <cfRule type="expression" dxfId="1219" priority="120">
      <formula>AND(E$9&gt;=14/24,E$9&lt;20/24)</formula>
    </cfRule>
    <cfRule type="expression" dxfId="1218" priority="121">
      <formula>AND(E$9&gt;=8/24,E$9&lt;14/24)</formula>
    </cfRule>
    <cfRule type="expression" dxfId="1217" priority="122">
      <formula>E$9&lt;8/24</formula>
    </cfRule>
  </conditionalFormatting>
  <conditionalFormatting sqref="E57">
    <cfRule type="expression" dxfId="1216" priority="115">
      <formula>E$9&gt;=20/24</formula>
    </cfRule>
    <cfRule type="expression" dxfId="1215" priority="116">
      <formula>AND(E$9&gt;=14/24,E$9&lt;20/24)</formula>
    </cfRule>
    <cfRule type="expression" dxfId="1214" priority="117">
      <formula>AND(E$9&gt;=8/24,E$9&lt;14/24)</formula>
    </cfRule>
    <cfRule type="expression" dxfId="1213" priority="118">
      <formula>E$9&lt;8/24</formula>
    </cfRule>
  </conditionalFormatting>
  <conditionalFormatting sqref="E58:E64">
    <cfRule type="expression" dxfId="1212" priority="111">
      <formula>E$9&gt;=20/24</formula>
    </cfRule>
    <cfRule type="expression" dxfId="1211" priority="112">
      <formula>AND(E$9&gt;=14/24,E$9&lt;20/24)</formula>
    </cfRule>
    <cfRule type="expression" dxfId="1210" priority="113">
      <formula>AND(E$9&gt;=8/24,E$9&lt;14/24)</formula>
    </cfRule>
    <cfRule type="expression" dxfId="1209" priority="114">
      <formula>E$9&lt;8/24</formula>
    </cfRule>
  </conditionalFormatting>
  <conditionalFormatting sqref="D91:K94">
    <cfRule type="expression" dxfId="1208" priority="107">
      <formula>D$9&gt;=20/24</formula>
    </cfRule>
    <cfRule type="expression" dxfId="1207" priority="108">
      <formula>AND(D$9&gt;=14/24,D$9&lt;20/24)</formula>
    </cfRule>
    <cfRule type="expression" dxfId="1206" priority="109">
      <formula>AND(D$9&gt;=8/24,D$9&lt;14/24)</formula>
    </cfRule>
    <cfRule type="expression" dxfId="1205" priority="110">
      <formula>D$9&lt;8/24</formula>
    </cfRule>
  </conditionalFormatting>
  <conditionalFormatting sqref="D95:K95">
    <cfRule type="expression" dxfId="1204" priority="103">
      <formula>D$9&gt;=20/24</formula>
    </cfRule>
    <cfRule type="expression" dxfId="1203" priority="104">
      <formula>AND(D$9&gt;=14/24,D$9&lt;20/24)</formula>
    </cfRule>
    <cfRule type="expression" dxfId="1202" priority="105">
      <formula>AND(D$9&gt;=8/24,D$9&lt;14/24)</formula>
    </cfRule>
    <cfRule type="expression" dxfId="1201" priority="106">
      <formula>D$9&lt;8/24</formula>
    </cfRule>
  </conditionalFormatting>
  <conditionalFormatting sqref="D96:K96">
    <cfRule type="expression" dxfId="1200" priority="99">
      <formula>D$9&gt;=20/24</formula>
    </cfRule>
    <cfRule type="expression" dxfId="1199" priority="100">
      <formula>AND(D$9&gt;=14/24,D$9&lt;20/24)</formula>
    </cfRule>
    <cfRule type="expression" dxfId="1198" priority="101">
      <formula>AND(D$9&gt;=8/24,D$9&lt;14/24)</formula>
    </cfRule>
    <cfRule type="expression" dxfId="1197" priority="102">
      <formula>D$9&lt;8/24</formula>
    </cfRule>
  </conditionalFormatting>
  <conditionalFormatting sqref="L25:N25">
    <cfRule type="expression" dxfId="1196" priority="95">
      <formula>L$9&gt;=20/24</formula>
    </cfRule>
    <cfRule type="expression" dxfId="1195" priority="96">
      <formula>AND(L$9&gt;=14/24,L$9&lt;20/24)</formula>
    </cfRule>
    <cfRule type="expression" dxfId="1194" priority="97">
      <formula>AND(L$9&gt;=8/24,L$9&lt;14/24)</formula>
    </cfRule>
    <cfRule type="expression" dxfId="1193" priority="98">
      <formula>L$9&lt;8/24</formula>
    </cfRule>
  </conditionalFormatting>
  <conditionalFormatting sqref="L25:N25">
    <cfRule type="expression" dxfId="1192" priority="94">
      <formula>L25&gt;$AG25</formula>
    </cfRule>
  </conditionalFormatting>
  <conditionalFormatting sqref="L36:M39 L42:M45">
    <cfRule type="expression" dxfId="1191" priority="90">
      <formula>L$9&gt;=20/24</formula>
    </cfRule>
    <cfRule type="expression" dxfId="1190" priority="91">
      <formula>AND(L$9&gt;=14/24,L$9&lt;20/24)</formula>
    </cfRule>
    <cfRule type="expression" dxfId="1189" priority="92">
      <formula>AND(L$9&gt;=8/24,L$9&lt;14/24)</formula>
    </cfRule>
    <cfRule type="expression" dxfId="1188" priority="93">
      <formula>L$9&lt;8/24</formula>
    </cfRule>
  </conditionalFormatting>
  <conditionalFormatting sqref="L40:M40">
    <cfRule type="expression" dxfId="1187" priority="86">
      <formula>L$9&gt;=20/24</formula>
    </cfRule>
    <cfRule type="expression" dxfId="1186" priority="87">
      <formula>AND(L$9&gt;=14/24,L$9&lt;20/24)</formula>
    </cfRule>
    <cfRule type="expression" dxfId="1185" priority="88">
      <formula>AND(L$9&gt;=8/24,L$9&lt;14/24)</formula>
    </cfRule>
    <cfRule type="expression" dxfId="1184" priority="89">
      <formula>L$9&lt;8/24</formula>
    </cfRule>
  </conditionalFormatting>
  <conditionalFormatting sqref="L46:M46">
    <cfRule type="expression" dxfId="1183" priority="82">
      <formula>L$9&gt;=20/24</formula>
    </cfRule>
    <cfRule type="expression" dxfId="1182" priority="83">
      <formula>AND(L$9&gt;=14/24,L$9&lt;20/24)</formula>
    </cfRule>
    <cfRule type="expression" dxfId="1181" priority="84">
      <formula>AND(L$9&gt;=8/24,L$9&lt;14/24)</formula>
    </cfRule>
    <cfRule type="expression" dxfId="1180" priority="85">
      <formula>L$9&lt;8/24</formula>
    </cfRule>
  </conditionalFormatting>
  <conditionalFormatting sqref="L47:M47">
    <cfRule type="expression" dxfId="1179" priority="78">
      <formula>L$9&gt;=20/24</formula>
    </cfRule>
    <cfRule type="expression" dxfId="1178" priority="79">
      <formula>AND(L$9&gt;=14/24,L$9&lt;20/24)</formula>
    </cfRule>
    <cfRule type="expression" dxfId="1177" priority="80">
      <formula>AND(L$9&gt;=8/24,L$9&lt;14/24)</formula>
    </cfRule>
    <cfRule type="expression" dxfId="1176" priority="81">
      <formula>L$9&lt;8/24</formula>
    </cfRule>
  </conditionalFormatting>
  <conditionalFormatting sqref="L42:M45">
    <cfRule type="expression" dxfId="1175" priority="74">
      <formula>L$9&gt;=20/24</formula>
    </cfRule>
    <cfRule type="expression" dxfId="1174" priority="75">
      <formula>AND(L$9&gt;=14/24,L$9&lt;20/24)</formula>
    </cfRule>
    <cfRule type="expression" dxfId="1173" priority="76">
      <formula>AND(L$9&gt;=8/24,L$9&lt;14/24)</formula>
    </cfRule>
    <cfRule type="expression" dxfId="1172" priority="77">
      <formula>L$9&lt;8/24</formula>
    </cfRule>
  </conditionalFormatting>
  <conditionalFormatting sqref="L36:M40 L42:M47">
    <cfRule type="expression" dxfId="1171" priority="73">
      <formula>L36&gt;$AG36</formula>
    </cfRule>
  </conditionalFormatting>
  <conditionalFormatting sqref="L41:U41">
    <cfRule type="expression" dxfId="1170" priority="69">
      <formula>L$9&gt;=20/24</formula>
    </cfRule>
    <cfRule type="expression" dxfId="1169" priority="70">
      <formula>AND(L$9&gt;=14/24,L$9&lt;20/24)</formula>
    </cfRule>
    <cfRule type="expression" dxfId="1168" priority="71">
      <formula>AND(L$9&gt;=8/24,L$9&lt;14/24)</formula>
    </cfRule>
    <cfRule type="expression" dxfId="1167" priority="72">
      <formula>L$9&lt;8/24</formula>
    </cfRule>
  </conditionalFormatting>
  <conditionalFormatting sqref="L41:U41">
    <cfRule type="expression" dxfId="1166" priority="68">
      <formula>L41&gt;$AG41</formula>
    </cfRule>
  </conditionalFormatting>
  <conditionalFormatting sqref="P15:P30 P34 P13">
    <cfRule type="expression" dxfId="1165" priority="64">
      <formula>P$9&gt;=20/24</formula>
    </cfRule>
    <cfRule type="expression" dxfId="1164" priority="65">
      <formula>AND(P$9&gt;=14/24,P$9&lt;20/24)</formula>
    </cfRule>
    <cfRule type="expression" dxfId="1163" priority="66">
      <formula>AND(P$9&gt;=8/24,P$9&lt;14/24)</formula>
    </cfRule>
    <cfRule type="expression" dxfId="1162" priority="67">
      <formula>P$9&lt;8/24</formula>
    </cfRule>
  </conditionalFormatting>
  <conditionalFormatting sqref="P32">
    <cfRule type="expression" dxfId="1161" priority="60">
      <formula>P$9&gt;=20/24</formula>
    </cfRule>
    <cfRule type="expression" dxfId="1160" priority="61">
      <formula>AND(P$9&gt;=14/24,P$9&lt;20/24)</formula>
    </cfRule>
    <cfRule type="expression" dxfId="1159" priority="62">
      <formula>AND(P$9&gt;=8/24,P$9&lt;14/24)</formula>
    </cfRule>
    <cfRule type="expression" dxfId="1158" priority="63">
      <formula>P$9&lt;8/24</formula>
    </cfRule>
  </conditionalFormatting>
  <conditionalFormatting sqref="P15:P30 P32:P34 P13">
    <cfRule type="expression" dxfId="1157" priority="59">
      <formula>P13&gt;$AG13</formula>
    </cfRule>
  </conditionalFormatting>
  <conditionalFormatting sqref="P33">
    <cfRule type="expression" dxfId="1156" priority="55">
      <formula>P$9&gt;=20/24</formula>
    </cfRule>
    <cfRule type="expression" dxfId="1155" priority="56">
      <formula>AND(P$9&gt;=14/24,P$9&lt;20/24)</formula>
    </cfRule>
    <cfRule type="expression" dxfId="1154" priority="57">
      <formula>AND(P$9&gt;=8/24,P$9&lt;14/24)</formula>
    </cfRule>
    <cfRule type="expression" dxfId="1153" priority="58">
      <formula>P$9&lt;8/24</formula>
    </cfRule>
  </conditionalFormatting>
  <conditionalFormatting sqref="P31">
    <cfRule type="expression" dxfId="1152" priority="51">
      <formula>P$9&gt;=20/24</formula>
    </cfRule>
    <cfRule type="expression" dxfId="1151" priority="52">
      <formula>AND(P$9&gt;=14/24,P$9&lt;20/24)</formula>
    </cfRule>
    <cfRule type="expression" dxfId="1150" priority="53">
      <formula>AND(P$9&gt;=8/24,P$9&lt;14/24)</formula>
    </cfRule>
    <cfRule type="expression" dxfId="1149" priority="54">
      <formula>P$9&lt;8/24</formula>
    </cfRule>
  </conditionalFormatting>
  <conditionalFormatting sqref="P31">
    <cfRule type="expression" dxfId="1148" priority="50">
      <formula>P31&gt;$AG31</formula>
    </cfRule>
  </conditionalFormatting>
  <conditionalFormatting sqref="P14">
    <cfRule type="expression" dxfId="1147" priority="46">
      <formula>P$9&gt;=20/24</formula>
    </cfRule>
    <cfRule type="expression" dxfId="1146" priority="47">
      <formula>AND(P$9&gt;=14/24,P$9&lt;20/24)</formula>
    </cfRule>
    <cfRule type="expression" dxfId="1145" priority="48">
      <formula>AND(P$9&gt;=8/24,P$9&lt;14/24)</formula>
    </cfRule>
    <cfRule type="expression" dxfId="1144" priority="49">
      <formula>P$9&lt;8/24</formula>
    </cfRule>
  </conditionalFormatting>
  <conditionalFormatting sqref="P14">
    <cfRule type="expression" dxfId="1143" priority="45">
      <formula>P14&gt;$AG14</formula>
    </cfRule>
  </conditionalFormatting>
  <conditionalFormatting sqref="P36:P39 P42:P45">
    <cfRule type="expression" dxfId="1142" priority="41">
      <formula>P$9&gt;=20/24</formula>
    </cfRule>
    <cfRule type="expression" dxfId="1141" priority="42">
      <formula>AND(P$9&gt;=14/24,P$9&lt;20/24)</formula>
    </cfRule>
    <cfRule type="expression" dxfId="1140" priority="43">
      <formula>AND(P$9&gt;=8/24,P$9&lt;14/24)</formula>
    </cfRule>
    <cfRule type="expression" dxfId="1139" priority="44">
      <formula>P$9&lt;8/24</formula>
    </cfRule>
  </conditionalFormatting>
  <conditionalFormatting sqref="P40">
    <cfRule type="expression" dxfId="1138" priority="37">
      <formula>P$9&gt;=20/24</formula>
    </cfRule>
    <cfRule type="expression" dxfId="1137" priority="38">
      <formula>AND(P$9&gt;=14/24,P$9&lt;20/24)</formula>
    </cfRule>
    <cfRule type="expression" dxfId="1136" priority="39">
      <formula>AND(P$9&gt;=8/24,P$9&lt;14/24)</formula>
    </cfRule>
    <cfRule type="expression" dxfId="1135" priority="40">
      <formula>P$9&lt;8/24</formula>
    </cfRule>
  </conditionalFormatting>
  <conditionalFormatting sqref="P47">
    <cfRule type="expression" dxfId="1134" priority="29">
      <formula>P$9&gt;=20/24</formula>
    </cfRule>
    <cfRule type="expression" dxfId="1133" priority="30">
      <formula>AND(P$9&gt;=14/24,P$9&lt;20/24)</formula>
    </cfRule>
    <cfRule type="expression" dxfId="1132" priority="31">
      <formula>AND(P$9&gt;=8/24,P$9&lt;14/24)</formula>
    </cfRule>
    <cfRule type="expression" dxfId="1131" priority="32">
      <formula>P$9&lt;8/24</formula>
    </cfRule>
  </conditionalFormatting>
  <conditionalFormatting sqref="P42:P45">
    <cfRule type="expression" dxfId="1130" priority="25">
      <formula>P$9&gt;=20/24</formula>
    </cfRule>
    <cfRule type="expression" dxfId="1129" priority="26">
      <formula>AND(P$9&gt;=14/24,P$9&lt;20/24)</formula>
    </cfRule>
    <cfRule type="expression" dxfId="1128" priority="27">
      <formula>AND(P$9&gt;=8/24,P$9&lt;14/24)</formula>
    </cfRule>
    <cfRule type="expression" dxfId="1127" priority="28">
      <formula>P$9&lt;8/24</formula>
    </cfRule>
  </conditionalFormatting>
  <conditionalFormatting sqref="P36:P40 P42:P45 P47:P48">
    <cfRule type="expression" dxfId="1126" priority="24">
      <formula>P36&gt;$AG36</formula>
    </cfRule>
  </conditionalFormatting>
  <conditionalFormatting sqref="R34:X34 R15:X30">
    <cfRule type="expression" dxfId="1125" priority="15">
      <formula>R$9&gt;=20/24</formula>
    </cfRule>
    <cfRule type="expression" dxfId="1124" priority="16">
      <formula>AND(R$9&gt;=14/24,R$9&lt;20/24)</formula>
    </cfRule>
    <cfRule type="expression" dxfId="1123" priority="17">
      <formula>AND(R$9&gt;=8/24,R$9&lt;14/24)</formula>
    </cfRule>
    <cfRule type="expression" dxfId="1122" priority="18">
      <formula>R$9&lt;8/24</formula>
    </cfRule>
  </conditionalFormatting>
  <conditionalFormatting sqref="R32:X32">
    <cfRule type="expression" dxfId="1121" priority="11">
      <formula>R$9&gt;=20/24</formula>
    </cfRule>
    <cfRule type="expression" dxfId="1120" priority="12">
      <formula>AND(R$9&gt;=14/24,R$9&lt;20/24)</formula>
    </cfRule>
    <cfRule type="expression" dxfId="1119" priority="13">
      <formula>AND(R$9&gt;=8/24,R$9&lt;14/24)</formula>
    </cfRule>
    <cfRule type="expression" dxfId="1118" priority="14">
      <formula>R$9&lt;8/24</formula>
    </cfRule>
  </conditionalFormatting>
  <conditionalFormatting sqref="R32:X34 R15:X30">
    <cfRule type="expression" dxfId="1117" priority="10">
      <formula>R15&gt;$AG15</formula>
    </cfRule>
  </conditionalFormatting>
  <conditionalFormatting sqref="R33:X33">
    <cfRule type="expression" dxfId="1116" priority="6">
      <formula>R$9&gt;=20/24</formula>
    </cfRule>
    <cfRule type="expression" dxfId="1115" priority="7">
      <formula>AND(R$9&gt;=14/24,R$9&lt;20/24)</formula>
    </cfRule>
    <cfRule type="expression" dxfId="1114" priority="8">
      <formula>AND(R$9&gt;=8/24,R$9&lt;14/24)</formula>
    </cfRule>
    <cfRule type="expression" dxfId="1113" priority="9">
      <formula>R$9&lt;8/24</formula>
    </cfRule>
  </conditionalFormatting>
  <conditionalFormatting sqref="R31:X31">
    <cfRule type="expression" dxfId="1112" priority="2">
      <formula>R$9&gt;=20/24</formula>
    </cfRule>
    <cfRule type="expression" dxfId="1111" priority="3">
      <formula>AND(R$9&gt;=14/24,R$9&lt;20/24)</formula>
    </cfRule>
    <cfRule type="expression" dxfId="1110" priority="4">
      <formula>AND(R$9&gt;=8/24,R$9&lt;14/24)</formula>
    </cfRule>
    <cfRule type="expression" dxfId="1109" priority="5">
      <formula>R$9&lt;8/24</formula>
    </cfRule>
  </conditionalFormatting>
  <conditionalFormatting sqref="R31:X31">
    <cfRule type="expression" dxfId="1108" priority="1">
      <formula>R31&gt;$AG31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8"/>
  <sheetViews>
    <sheetView tabSelected="1" zoomScale="90" zoomScaleNormal="90" workbookViewId="0">
      <pane xSplit="1" ySplit="10" topLeftCell="B26" activePane="bottomRight" state="frozen"/>
      <selection activeCell="AF88" sqref="AF88"/>
      <selection pane="topRight" activeCell="AF88" sqref="AF88"/>
      <selection pane="bottomLeft" activeCell="AF88" sqref="AF88"/>
      <selection pane="bottomRight" activeCell="B71" sqref="B71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 t="s">
        <v>1</v>
      </c>
      <c r="AH1" s="188"/>
      <c r="AI1" s="188"/>
      <c r="AL1" s="2"/>
      <c r="AM1" s="3"/>
    </row>
    <row r="2" spans="1:88" ht="20.25" x14ac:dyDescent="0.25">
      <c r="A2" s="4"/>
      <c r="B2" s="189" t="s">
        <v>2</v>
      </c>
      <c r="C2" s="5"/>
      <c r="D2" s="191" t="s">
        <v>3</v>
      </c>
      <c r="E2" s="5"/>
      <c r="F2" s="191" t="s">
        <v>4</v>
      </c>
      <c r="G2" s="5"/>
      <c r="H2" s="191" t="s">
        <v>5</v>
      </c>
      <c r="I2" s="6"/>
      <c r="J2" s="19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0"/>
      <c r="C3" s="18"/>
      <c r="D3" s="192"/>
      <c r="E3" s="18"/>
      <c r="F3" s="192"/>
      <c r="G3" s="18"/>
      <c r="H3" s="192"/>
      <c r="I3" s="19"/>
      <c r="J3" s="19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3" t="s">
        <v>212</v>
      </c>
      <c r="B4" s="194" t="str">
        <f ca="1">"2078/"&amp;"04/"&amp;INT(MID(CELL("filename",D6),FIND("]",CELL("filename",D6))+1,200))</f>
        <v>2078/04/31</v>
      </c>
      <c r="C4" s="194"/>
      <c r="D4" s="194"/>
      <c r="E4" s="195" t="str">
        <f ca="1">IFERROR([1]!DateBStoAD(B4),"")</f>
        <v/>
      </c>
      <c r="F4" s="196"/>
      <c r="G4" s="196"/>
      <c r="H4" s="196" t="str">
        <f ca="1">TEXT(E4,"dddd")</f>
        <v/>
      </c>
      <c r="I4" s="196"/>
      <c r="J4" s="29"/>
      <c r="K4" t="str">
        <f>"Total Peak Supply(Inclusive of Export) ("&amp;ROUND(B213,0)&amp;" MW)"&amp;"    IPP   = "&amp;ROUND(B208,0)&amp;" MW     NEA RoR = "&amp;ROUND(B209,0)&amp;" MWImport   = "&amp;ROUND(B211,0)&amp;" MW      KL1+KL2+K3 = "&amp;ROUND(B210,0) &amp;" MW    EXPORT = "&amp;ROUND(B212,0)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-28</v>
      </c>
      <c r="C5" s="32">
        <f t="shared" ref="C5:AF5" si="0">C65</f>
        <v>-50</v>
      </c>
      <c r="D5" s="32">
        <f t="shared" si="0"/>
        <v>-51.1</v>
      </c>
      <c r="E5" s="32">
        <f t="shared" si="0"/>
        <v>-58.1</v>
      </c>
      <c r="F5" s="32">
        <f t="shared" si="0"/>
        <v>-50</v>
      </c>
      <c r="G5" s="32">
        <f t="shared" si="0"/>
        <v>-50</v>
      </c>
      <c r="H5" s="32">
        <f t="shared" si="0"/>
        <v>-48</v>
      </c>
      <c r="I5" s="32">
        <f t="shared" si="0"/>
        <v>-22.6</v>
      </c>
      <c r="J5" s="32">
        <f t="shared" si="0"/>
        <v>-18</v>
      </c>
      <c r="K5" s="32">
        <f t="shared" si="0"/>
        <v>-14</v>
      </c>
      <c r="L5" s="32">
        <f t="shared" si="0"/>
        <v>-41</v>
      </c>
      <c r="M5" s="32">
        <f t="shared" si="0"/>
        <v>-47</v>
      </c>
      <c r="N5" s="32">
        <f t="shared" si="0"/>
        <v>-60</v>
      </c>
      <c r="O5" s="32">
        <f t="shared" si="0"/>
        <v>-39.700000000000003</v>
      </c>
      <c r="P5" s="32">
        <f t="shared" si="0"/>
        <v>-72.599999999999994</v>
      </c>
      <c r="Q5" s="32">
        <f t="shared" si="0"/>
        <v>-18.899999999999999</v>
      </c>
      <c r="R5" s="32">
        <f t="shared" si="0"/>
        <v>-14.35</v>
      </c>
      <c r="S5" s="32">
        <f t="shared" si="0"/>
        <v>-53.8</v>
      </c>
      <c r="T5" s="32">
        <f t="shared" si="0"/>
        <v>-7.5</v>
      </c>
      <c r="U5" s="32">
        <f t="shared" si="0"/>
        <v>-80</v>
      </c>
      <c r="V5" s="32">
        <f t="shared" si="0"/>
        <v>1.3</v>
      </c>
      <c r="W5" s="32">
        <f t="shared" si="0"/>
        <v>12.1</v>
      </c>
      <c r="X5" s="32">
        <f t="shared" si="0"/>
        <v>-38</v>
      </c>
      <c r="Y5" s="32">
        <f t="shared" si="0"/>
        <v>-38</v>
      </c>
      <c r="Z5" s="32">
        <f t="shared" si="0"/>
        <v>-23.5</v>
      </c>
      <c r="AA5" s="32">
        <f t="shared" si="0"/>
        <v>-56.7</v>
      </c>
      <c r="AB5" s="32">
        <f t="shared" si="0"/>
        <v>-40</v>
      </c>
      <c r="AC5" s="32">
        <f t="shared" si="0"/>
        <v>-15</v>
      </c>
      <c r="AD5" s="32">
        <f t="shared" si="0"/>
        <v>-56</v>
      </c>
      <c r="AE5" s="32">
        <f t="shared" si="0"/>
        <v>-80</v>
      </c>
      <c r="AF5" s="32">
        <f t="shared" si="0"/>
        <v>0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2"/>
      <c r="E6" s="172"/>
      <c r="F6" s="172"/>
      <c r="G6" s="172"/>
      <c r="H6" s="172"/>
      <c r="I6" s="172"/>
      <c r="J6" s="29"/>
      <c r="K6" t="str">
        <f>"Evening Peak "&amp;ROUND(B213,0)&amp;"MW at "&amp;TRUNC(B214*24,0)&amp;":"&amp;ROUND((B214*24-TRUNC(B214*24,0))*60,0)&amp;"hr at "&amp;ROUND(B215,1)&amp;"Hz     "&amp;A205&amp;" "&amp;ROUND(B205,0)&amp;"MW at "&amp;TRUNC(C205*24,0)&amp;":"&amp;ROUND((C205*24-TRUNC(C205*24,0))*6,0)&amp;"0hr"</f>
        <v>Evening Peak 0MW at 0:0hr at 0Hz     Morning Peak 1176MW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Load=948</v>
      </c>
      <c r="B7" s="35">
        <f t="shared" ref="B7:AF7" si="1">B72</f>
        <v>1138.04</v>
      </c>
      <c r="C7" s="35">
        <f t="shared" si="1"/>
        <v>1104.04</v>
      </c>
      <c r="D7" s="35">
        <f t="shared" si="1"/>
        <v>1091.7399999999998</v>
      </c>
      <c r="E7" s="35">
        <f t="shared" si="1"/>
        <v>1083.6399999999999</v>
      </c>
      <c r="F7" s="35">
        <f t="shared" si="1"/>
        <v>1082.3399999999999</v>
      </c>
      <c r="G7" s="35">
        <f t="shared" si="1"/>
        <v>1056.94</v>
      </c>
      <c r="H7" s="35">
        <f t="shared" si="1"/>
        <v>1033.8399999999999</v>
      </c>
      <c r="I7" s="35">
        <f t="shared" si="1"/>
        <v>1060.3399999999999</v>
      </c>
      <c r="J7" s="35">
        <f t="shared" si="1"/>
        <v>1100.8400000000001</v>
      </c>
      <c r="K7" s="35">
        <f t="shared" si="1"/>
        <v>1165.8400000000001</v>
      </c>
      <c r="L7" s="35">
        <f>L72</f>
        <v>1175.5400000000002</v>
      </c>
      <c r="M7" s="35">
        <f t="shared" si="1"/>
        <v>1169.5400000000002</v>
      </c>
      <c r="N7" s="35">
        <f t="shared" si="1"/>
        <v>1173.24</v>
      </c>
      <c r="O7" s="35">
        <f t="shared" si="1"/>
        <v>1177.1400000000001</v>
      </c>
      <c r="P7" s="35">
        <f t="shared" si="1"/>
        <v>1164.74</v>
      </c>
      <c r="Q7" s="35">
        <f t="shared" si="1"/>
        <v>1146.8399999999999</v>
      </c>
      <c r="R7" s="35">
        <f t="shared" si="1"/>
        <v>1173.19</v>
      </c>
      <c r="S7" s="35">
        <f t="shared" si="1"/>
        <v>1084.24</v>
      </c>
      <c r="T7" s="35">
        <f t="shared" si="1"/>
        <v>1086.3400000000001</v>
      </c>
      <c r="U7" s="35">
        <f t="shared" si="1"/>
        <v>994.04</v>
      </c>
      <c r="V7" s="35">
        <f t="shared" si="1"/>
        <v>1057.6399999999999</v>
      </c>
      <c r="W7" s="35">
        <f t="shared" si="1"/>
        <v>1170.44</v>
      </c>
      <c r="X7" s="35">
        <f t="shared" si="1"/>
        <v>1267.6400000000001</v>
      </c>
      <c r="Y7" s="35">
        <f t="shared" si="1"/>
        <v>1272.6400000000001</v>
      </c>
      <c r="Z7" s="35">
        <f t="shared" si="1"/>
        <v>1231.0400000000002</v>
      </c>
      <c r="AA7" s="35">
        <f t="shared" si="1"/>
        <v>1144.04</v>
      </c>
      <c r="AB7" s="35">
        <f t="shared" si="1"/>
        <v>1177.74</v>
      </c>
      <c r="AC7" s="35">
        <f t="shared" si="1"/>
        <v>1103.44</v>
      </c>
      <c r="AD7" s="35">
        <f t="shared" si="1"/>
        <v>1014.94</v>
      </c>
      <c r="AE7" s="35">
        <f t="shared" si="1"/>
        <v>969.83999999999992</v>
      </c>
      <c r="AF7" s="35">
        <f t="shared" si="1"/>
        <v>948.14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197" t="s">
        <v>13</v>
      </c>
      <c r="C8" s="198"/>
      <c r="D8" s="198"/>
      <c r="E8" s="198"/>
      <c r="F8" s="198"/>
      <c r="G8" s="198"/>
      <c r="H8" s="198"/>
      <c r="I8" s="198"/>
      <c r="J8" s="198"/>
      <c r="K8" s="199"/>
      <c r="L8" s="200" t="s">
        <v>14</v>
      </c>
      <c r="M8" s="201"/>
      <c r="N8" s="201"/>
      <c r="O8" s="201"/>
      <c r="P8" s="201"/>
      <c r="Q8" s="201"/>
      <c r="R8" s="200" t="s">
        <v>15</v>
      </c>
      <c r="S8" s="201"/>
      <c r="T8" s="201"/>
      <c r="U8" s="201"/>
      <c r="V8" s="201"/>
      <c r="W8" s="201"/>
      <c r="X8" s="201"/>
      <c r="Y8" s="201"/>
      <c r="Z8" s="201"/>
      <c r="AA8" s="204" t="s">
        <v>16</v>
      </c>
      <c r="AB8" s="205"/>
      <c r="AC8" s="205"/>
      <c r="AD8" s="205"/>
      <c r="AE8" s="205"/>
      <c r="AF8" s="206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17</v>
      </c>
      <c r="B9" s="209">
        <v>4.1666666666666664E-2</v>
      </c>
      <c r="C9" s="209">
        <v>8.3333333333333301E-2</v>
      </c>
      <c r="D9" s="209">
        <v>0.125</v>
      </c>
      <c r="E9" s="209">
        <v>0.16666666666666699</v>
      </c>
      <c r="F9" s="209">
        <v>0.20833333333333301</v>
      </c>
      <c r="G9" s="209">
        <v>0.22916666666666666</v>
      </c>
      <c r="H9" s="209">
        <v>0.25</v>
      </c>
      <c r="I9" s="209">
        <v>0.27083333333333331</v>
      </c>
      <c r="J9" s="209">
        <v>0.29166666666666669</v>
      </c>
      <c r="K9" s="209">
        <v>0.3125</v>
      </c>
      <c r="L9" s="202">
        <v>0.33333333333333331</v>
      </c>
      <c r="M9" s="202">
        <v>0.375</v>
      </c>
      <c r="N9" s="202">
        <v>0.41666666666666702</v>
      </c>
      <c r="O9" s="202">
        <v>0.45833333333333298</v>
      </c>
      <c r="P9" s="202">
        <v>0.5</v>
      </c>
      <c r="Q9" s="202">
        <v>0.54166666666666696</v>
      </c>
      <c r="R9" s="202">
        <v>0.58333333333333304</v>
      </c>
      <c r="S9" s="202">
        <v>0.625</v>
      </c>
      <c r="T9" s="202">
        <v>0.66666666666666696</v>
      </c>
      <c r="U9" s="202">
        <v>0.70833333333333304</v>
      </c>
      <c r="V9" s="202">
        <v>0.72916666666666663</v>
      </c>
      <c r="W9" s="202">
        <v>0.75</v>
      </c>
      <c r="X9" s="202">
        <v>0.77083333333333337</v>
      </c>
      <c r="Y9" s="202">
        <v>0.79166666666666663</v>
      </c>
      <c r="Z9" s="202">
        <v>0.8125</v>
      </c>
      <c r="AA9" s="209">
        <v>0.83333333333333337</v>
      </c>
      <c r="AB9" s="209">
        <v>0.85416666666666663</v>
      </c>
      <c r="AC9" s="209">
        <v>0.875</v>
      </c>
      <c r="AD9" s="209">
        <v>0.91666666666666696</v>
      </c>
      <c r="AE9" s="209">
        <v>0.95833333333333304</v>
      </c>
      <c r="AF9" s="209">
        <v>1</v>
      </c>
      <c r="AG9" s="210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12"/>
      <c r="S10" s="212"/>
      <c r="T10" s="212"/>
      <c r="U10" s="212"/>
      <c r="V10" s="212"/>
      <c r="W10" s="212"/>
      <c r="X10" s="212"/>
      <c r="Y10" s="212"/>
      <c r="Z10" s="212"/>
      <c r="AA10" s="203"/>
      <c r="AB10" s="203"/>
      <c r="AC10" s="203"/>
      <c r="AD10" s="203"/>
      <c r="AE10" s="203"/>
      <c r="AF10" s="203"/>
      <c r="AG10" s="211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191</v>
      </c>
      <c r="B11" s="47">
        <v>180</v>
      </c>
      <c r="C11" s="47">
        <v>180</v>
      </c>
      <c r="D11" s="47">
        <v>180</v>
      </c>
      <c r="E11" s="47">
        <v>180</v>
      </c>
      <c r="F11" s="47">
        <v>180</v>
      </c>
      <c r="G11" s="47">
        <v>180</v>
      </c>
      <c r="H11" s="47">
        <v>180</v>
      </c>
      <c r="I11" s="47">
        <v>180</v>
      </c>
      <c r="J11" s="47">
        <v>180</v>
      </c>
      <c r="K11" s="47">
        <v>210</v>
      </c>
      <c r="L11" s="48">
        <v>241</v>
      </c>
      <c r="M11" s="48">
        <v>241</v>
      </c>
      <c r="N11" s="48">
        <v>223</v>
      </c>
      <c r="O11" s="48">
        <v>238</v>
      </c>
      <c r="P11" s="48">
        <v>255</v>
      </c>
      <c r="Q11" s="181">
        <v>205</v>
      </c>
      <c r="R11" s="67">
        <v>227</v>
      </c>
      <c r="S11" s="67">
        <v>210.8</v>
      </c>
      <c r="T11" s="67">
        <v>180</v>
      </c>
      <c r="U11" s="67">
        <v>176</v>
      </c>
      <c r="V11" s="67">
        <v>170.6</v>
      </c>
      <c r="W11" s="67">
        <v>222.1</v>
      </c>
      <c r="X11" s="67">
        <v>320</v>
      </c>
      <c r="Y11" s="182">
        <v>300</v>
      </c>
      <c r="Z11" s="182">
        <v>310</v>
      </c>
      <c r="AA11" s="182">
        <v>258</v>
      </c>
      <c r="AB11" s="49">
        <v>230</v>
      </c>
      <c r="AC11" s="49">
        <v>180</v>
      </c>
      <c r="AD11" s="49">
        <v>140</v>
      </c>
      <c r="AE11" s="49">
        <v>140</v>
      </c>
      <c r="AF11" s="47">
        <v>100</v>
      </c>
      <c r="AG11" s="50">
        <v>456</v>
      </c>
      <c r="AH11" s="51">
        <f>MAX(B11:AF11)</f>
        <v>320</v>
      </c>
      <c r="AI11" s="52">
        <f>MIN(B11:AF11)</f>
        <v>100</v>
      </c>
      <c r="AK11" s="52">
        <f>AVERAGE(B11:K11)</f>
        <v>183</v>
      </c>
      <c r="AL11" s="52">
        <f>(456-AK11)*5</f>
        <v>1365</v>
      </c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192</v>
      </c>
      <c r="B12" s="47">
        <v>60</v>
      </c>
      <c r="C12" s="47">
        <v>60</v>
      </c>
      <c r="D12" s="47">
        <v>60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>
        <v>60</v>
      </c>
      <c r="L12" s="47">
        <v>60</v>
      </c>
      <c r="M12" s="47">
        <v>60</v>
      </c>
      <c r="N12" s="47">
        <v>60</v>
      </c>
      <c r="O12" s="47">
        <v>60</v>
      </c>
      <c r="P12" s="47">
        <v>60</v>
      </c>
      <c r="Q12" s="47">
        <v>60</v>
      </c>
      <c r="R12" s="79">
        <v>60</v>
      </c>
      <c r="S12" s="79">
        <v>60</v>
      </c>
      <c r="T12" s="79">
        <v>60</v>
      </c>
      <c r="U12" s="79">
        <v>60</v>
      </c>
      <c r="V12" s="79">
        <v>60</v>
      </c>
      <c r="W12" s="79">
        <v>60</v>
      </c>
      <c r="X12" s="79">
        <v>60</v>
      </c>
      <c r="Y12" s="48">
        <v>60</v>
      </c>
      <c r="Z12" s="48">
        <v>60</v>
      </c>
      <c r="AA12" s="48">
        <v>60</v>
      </c>
      <c r="AB12" s="48">
        <v>60</v>
      </c>
      <c r="AC12" s="48">
        <v>60</v>
      </c>
      <c r="AD12" s="48">
        <v>60</v>
      </c>
      <c r="AE12" s="48">
        <v>60</v>
      </c>
      <c r="AF12" s="48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K12" s="52">
        <f>AVERAGE(B36:K36)</f>
        <v>126.96000000000001</v>
      </c>
      <c r="AL12" s="52">
        <f>(140-AK12)*5</f>
        <v>65.19999999999996</v>
      </c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193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80">
        <v>0</v>
      </c>
      <c r="S13" s="80">
        <v>0</v>
      </c>
      <c r="T13" s="80">
        <v>0</v>
      </c>
      <c r="U13" s="80">
        <v>0</v>
      </c>
      <c r="V13" s="80">
        <v>0</v>
      </c>
      <c r="W13" s="80">
        <v>0</v>
      </c>
      <c r="X13" s="80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2">
        <f>AVERAGE(B37:K37)</f>
        <v>64.06</v>
      </c>
      <c r="AL13" s="52">
        <f>(70-AK13)*5</f>
        <v>29.699999999999989</v>
      </c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194</v>
      </c>
      <c r="B14" s="55">
        <v>45.9</v>
      </c>
      <c r="C14" s="55">
        <v>45.9</v>
      </c>
      <c r="D14" s="55">
        <v>45.9</v>
      </c>
      <c r="E14" s="55">
        <v>45.9</v>
      </c>
      <c r="F14" s="55">
        <v>45.9</v>
      </c>
      <c r="G14" s="55">
        <v>45.9</v>
      </c>
      <c r="H14" s="55">
        <v>45.9</v>
      </c>
      <c r="I14" s="55">
        <v>45.9</v>
      </c>
      <c r="J14" s="55">
        <v>45.9</v>
      </c>
      <c r="K14" s="55">
        <v>45.9</v>
      </c>
      <c r="L14" s="48">
        <v>45.9</v>
      </c>
      <c r="M14" s="48">
        <v>45.9</v>
      </c>
      <c r="N14" s="48">
        <v>45.8</v>
      </c>
      <c r="O14" s="48">
        <v>45.8</v>
      </c>
      <c r="P14" s="48">
        <v>45.8</v>
      </c>
      <c r="Q14" s="48">
        <v>45.8</v>
      </c>
      <c r="R14" s="80">
        <v>45.8</v>
      </c>
      <c r="S14" s="80">
        <v>45.8</v>
      </c>
      <c r="T14" s="80">
        <v>45.8</v>
      </c>
      <c r="U14" s="80">
        <v>45.8</v>
      </c>
      <c r="V14" s="80">
        <v>45.8</v>
      </c>
      <c r="W14" s="80">
        <v>45.8</v>
      </c>
      <c r="X14" s="80">
        <v>45.8</v>
      </c>
      <c r="Y14" s="48">
        <v>45.8</v>
      </c>
      <c r="Z14" s="48">
        <v>45.8</v>
      </c>
      <c r="AA14" s="48">
        <v>45.8</v>
      </c>
      <c r="AB14" s="48">
        <v>45.8</v>
      </c>
      <c r="AC14" s="48">
        <v>45.8</v>
      </c>
      <c r="AD14" s="48">
        <v>45.8</v>
      </c>
      <c r="AE14" s="48">
        <v>45.8</v>
      </c>
      <c r="AF14" s="48">
        <v>45.8</v>
      </c>
      <c r="AG14" s="56">
        <v>50</v>
      </c>
      <c r="AH14" s="51">
        <f t="shared" si="2"/>
        <v>45.9</v>
      </c>
      <c r="AI14" s="52">
        <f t="shared" si="3"/>
        <v>45.8</v>
      </c>
      <c r="AK14" s="52">
        <f>AVERAGE(B38:K38)</f>
        <v>63.430000000000007</v>
      </c>
      <c r="AL14" s="52">
        <f>(68-AK14)*5</f>
        <v>22.849999999999966</v>
      </c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195</v>
      </c>
      <c r="B15" s="47">
        <v>0</v>
      </c>
      <c r="C15" s="47">
        <v>0</v>
      </c>
      <c r="D15" s="47">
        <v>0</v>
      </c>
      <c r="E15" s="47">
        <v>0</v>
      </c>
      <c r="F15" s="47">
        <v>14</v>
      </c>
      <c r="G15" s="47">
        <v>14</v>
      </c>
      <c r="H15" s="47">
        <v>14</v>
      </c>
      <c r="I15" s="47">
        <v>14</v>
      </c>
      <c r="J15" s="47">
        <v>14</v>
      </c>
      <c r="K15" s="47">
        <v>14</v>
      </c>
      <c r="L15" s="48">
        <v>14</v>
      </c>
      <c r="M15" s="48">
        <v>14</v>
      </c>
      <c r="N15" s="48">
        <v>26</v>
      </c>
      <c r="O15" s="48">
        <v>26</v>
      </c>
      <c r="P15" s="48">
        <v>0</v>
      </c>
      <c r="Q15" s="48">
        <v>0</v>
      </c>
      <c r="R15" s="82">
        <v>0</v>
      </c>
      <c r="S15" s="82">
        <v>0</v>
      </c>
      <c r="T15" s="82">
        <v>26</v>
      </c>
      <c r="U15" s="82">
        <v>26</v>
      </c>
      <c r="V15" s="82">
        <v>26</v>
      </c>
      <c r="W15" s="82">
        <v>26</v>
      </c>
      <c r="X15" s="82">
        <v>26</v>
      </c>
      <c r="Y15" s="48">
        <v>26</v>
      </c>
      <c r="Z15" s="48">
        <v>26</v>
      </c>
      <c r="AA15" s="48">
        <v>26</v>
      </c>
      <c r="AB15" s="48">
        <v>26</v>
      </c>
      <c r="AC15" s="48">
        <v>26</v>
      </c>
      <c r="AD15" s="48">
        <v>26</v>
      </c>
      <c r="AE15" s="48">
        <v>26</v>
      </c>
      <c r="AF15" s="48">
        <v>26</v>
      </c>
      <c r="AG15" s="168">
        <v>45</v>
      </c>
      <c r="AH15" s="51">
        <f t="shared" si="2"/>
        <v>26</v>
      </c>
      <c r="AI15" s="52">
        <f t="shared" si="3"/>
        <v>0</v>
      </c>
      <c r="AK15" s="52"/>
      <c r="AL15" s="52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196</v>
      </c>
      <c r="B16" s="47">
        <v>25</v>
      </c>
      <c r="C16" s="47">
        <v>25</v>
      </c>
      <c r="D16" s="47">
        <v>25</v>
      </c>
      <c r="E16" s="47">
        <v>25</v>
      </c>
      <c r="F16" s="47">
        <v>25</v>
      </c>
      <c r="G16" s="47">
        <v>25</v>
      </c>
      <c r="H16" s="47">
        <v>0</v>
      </c>
      <c r="I16" s="47">
        <v>0</v>
      </c>
      <c r="J16" s="47">
        <v>0</v>
      </c>
      <c r="K16" s="47">
        <v>0</v>
      </c>
      <c r="L16" s="48">
        <v>0</v>
      </c>
      <c r="M16" s="48">
        <v>0</v>
      </c>
      <c r="N16" s="48">
        <v>0</v>
      </c>
      <c r="O16" s="48">
        <v>0</v>
      </c>
      <c r="P16" s="48">
        <v>0</v>
      </c>
      <c r="Q16" s="48">
        <v>0</v>
      </c>
      <c r="R16" s="80">
        <v>0</v>
      </c>
      <c r="S16" s="80">
        <v>0</v>
      </c>
      <c r="T16" s="80">
        <v>0</v>
      </c>
      <c r="U16" s="80">
        <v>0</v>
      </c>
      <c r="V16" s="80">
        <v>0</v>
      </c>
      <c r="W16" s="80">
        <v>0</v>
      </c>
      <c r="X16" s="80">
        <v>0</v>
      </c>
      <c r="Y16" s="48">
        <v>25</v>
      </c>
      <c r="Z16" s="48">
        <v>25</v>
      </c>
      <c r="AA16" s="48">
        <v>25</v>
      </c>
      <c r="AB16" s="48">
        <v>25</v>
      </c>
      <c r="AC16" s="48">
        <v>25</v>
      </c>
      <c r="AD16" s="48">
        <v>25</v>
      </c>
      <c r="AE16" s="48">
        <v>25</v>
      </c>
      <c r="AF16" s="48">
        <v>25</v>
      </c>
      <c r="AG16" s="168">
        <v>42</v>
      </c>
      <c r="AH16" s="51">
        <f t="shared" si="2"/>
        <v>25</v>
      </c>
      <c r="AI16" s="52">
        <f t="shared" si="3"/>
        <v>0</v>
      </c>
      <c r="AK16" s="52"/>
      <c r="AL16" s="52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197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12.5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8">
        <v>25</v>
      </c>
      <c r="AB17" s="48">
        <v>25</v>
      </c>
      <c r="AC17" s="48">
        <v>25</v>
      </c>
      <c r="AD17" s="48">
        <v>25</v>
      </c>
      <c r="AE17" s="48">
        <v>25</v>
      </c>
      <c r="AF17" s="48">
        <v>25</v>
      </c>
      <c r="AG17" s="168">
        <v>36</v>
      </c>
      <c r="AH17" s="51">
        <f t="shared" si="2"/>
        <v>25</v>
      </c>
      <c r="AI17" s="52">
        <f t="shared" si="3"/>
        <v>12.5</v>
      </c>
      <c r="AK17" s="52"/>
      <c r="AL17" s="52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198</v>
      </c>
      <c r="B18" s="47">
        <v>26.2</v>
      </c>
      <c r="C18" s="47">
        <v>26.2</v>
      </c>
      <c r="D18" s="47">
        <v>26.4</v>
      </c>
      <c r="E18" s="47">
        <v>26.4</v>
      </c>
      <c r="F18" s="47">
        <v>26.4</v>
      </c>
      <c r="G18" s="47">
        <v>26.4</v>
      </c>
      <c r="H18" s="47">
        <v>26.4</v>
      </c>
      <c r="I18" s="47">
        <v>26.4</v>
      </c>
      <c r="J18" s="47">
        <v>0</v>
      </c>
      <c r="K18" s="47">
        <v>26.2</v>
      </c>
      <c r="L18" s="48">
        <v>26.2</v>
      </c>
      <c r="M18" s="48">
        <v>26.2</v>
      </c>
      <c r="N18" s="48">
        <v>26.2</v>
      </c>
      <c r="O18" s="48">
        <v>26.2</v>
      </c>
      <c r="P18" s="48">
        <v>26.2</v>
      </c>
      <c r="Q18" s="48">
        <v>26.2</v>
      </c>
      <c r="R18" s="48">
        <v>26.2</v>
      </c>
      <c r="S18" s="48">
        <v>25.6</v>
      </c>
      <c r="T18" s="48">
        <v>25.6</v>
      </c>
      <c r="U18" s="48">
        <v>26.4</v>
      </c>
      <c r="V18" s="48">
        <v>26.4</v>
      </c>
      <c r="W18" s="48">
        <v>26.4</v>
      </c>
      <c r="X18" s="48">
        <v>26.4</v>
      </c>
      <c r="Y18" s="48">
        <v>26.4</v>
      </c>
      <c r="Z18" s="48">
        <v>26.4</v>
      </c>
      <c r="AA18" s="48">
        <v>26.4</v>
      </c>
      <c r="AB18" s="48">
        <v>26.4</v>
      </c>
      <c r="AC18" s="48">
        <v>26.4</v>
      </c>
      <c r="AD18" s="48">
        <v>26.4</v>
      </c>
      <c r="AE18" s="48">
        <v>26.4</v>
      </c>
      <c r="AF18" s="48">
        <v>26.4</v>
      </c>
      <c r="AG18" s="168">
        <v>30</v>
      </c>
      <c r="AH18" s="51">
        <f t="shared" si="2"/>
        <v>26.4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199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8">
        <v>6.2</v>
      </c>
      <c r="AB19" s="48">
        <v>6.2</v>
      </c>
      <c r="AC19" s="48">
        <v>6.2</v>
      </c>
      <c r="AD19" s="48">
        <v>6.2</v>
      </c>
      <c r="AE19" s="48">
        <v>6.2</v>
      </c>
      <c r="AF19" s="48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200</v>
      </c>
      <c r="B20" s="47">
        <v>11.2</v>
      </c>
      <c r="C20" s="47">
        <v>11.2</v>
      </c>
      <c r="D20" s="47">
        <v>11.2</v>
      </c>
      <c r="E20" s="47">
        <v>11.2</v>
      </c>
      <c r="F20" s="47">
        <v>11.2</v>
      </c>
      <c r="G20" s="47">
        <v>11.2</v>
      </c>
      <c r="H20" s="47">
        <v>11.2</v>
      </c>
      <c r="I20" s="47">
        <v>11.2</v>
      </c>
      <c r="J20" s="47">
        <v>11.2</v>
      </c>
      <c r="K20" s="47">
        <v>11.2</v>
      </c>
      <c r="L20" s="48">
        <v>11.2</v>
      </c>
      <c r="M20" s="48">
        <v>11.2</v>
      </c>
      <c r="N20" s="48">
        <v>11.2</v>
      </c>
      <c r="O20" s="48">
        <v>11.2</v>
      </c>
      <c r="P20" s="48">
        <v>11.2</v>
      </c>
      <c r="Q20" s="48">
        <v>11.2</v>
      </c>
      <c r="R20" s="48">
        <v>11.2</v>
      </c>
      <c r="S20" s="48">
        <v>11.2</v>
      </c>
      <c r="T20" s="48">
        <v>11.2</v>
      </c>
      <c r="U20" s="48">
        <v>11.2</v>
      </c>
      <c r="V20" s="48">
        <v>11.2</v>
      </c>
      <c r="W20" s="48">
        <v>11.2</v>
      </c>
      <c r="X20" s="48">
        <v>11.2</v>
      </c>
      <c r="Y20" s="48">
        <v>11.2</v>
      </c>
      <c r="Z20" s="48">
        <v>11.2</v>
      </c>
      <c r="AA20" s="48">
        <v>11.2</v>
      </c>
      <c r="AB20" s="48">
        <v>11.2</v>
      </c>
      <c r="AC20" s="48">
        <v>11.2</v>
      </c>
      <c r="AD20" s="48">
        <v>11.2</v>
      </c>
      <c r="AE20" s="48">
        <v>11.2</v>
      </c>
      <c r="AF20" s="48">
        <v>11.2</v>
      </c>
      <c r="AG20" s="168">
        <v>25</v>
      </c>
      <c r="AH20" s="51">
        <f t="shared" si="2"/>
        <v>11.2</v>
      </c>
      <c r="AI20" s="52">
        <f t="shared" si="3"/>
        <v>11.2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201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8">
        <v>22</v>
      </c>
      <c r="AB21" s="48">
        <v>22</v>
      </c>
      <c r="AC21" s="48">
        <v>22</v>
      </c>
      <c r="AD21" s="48">
        <v>22</v>
      </c>
      <c r="AE21" s="48">
        <v>22</v>
      </c>
      <c r="AF21" s="48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202</v>
      </c>
      <c r="B22" s="47">
        <v>22</v>
      </c>
      <c r="C22" s="47">
        <v>22</v>
      </c>
      <c r="D22" s="47">
        <v>22</v>
      </c>
      <c r="E22" s="47">
        <v>22</v>
      </c>
      <c r="F22" s="47">
        <v>22</v>
      </c>
      <c r="G22" s="47">
        <v>22</v>
      </c>
      <c r="H22" s="47">
        <v>22</v>
      </c>
      <c r="I22" s="47">
        <v>22</v>
      </c>
      <c r="J22" s="47">
        <v>22</v>
      </c>
      <c r="K22" s="47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8">
        <v>22</v>
      </c>
      <c r="AB22" s="48">
        <v>22</v>
      </c>
      <c r="AC22" s="48">
        <v>22</v>
      </c>
      <c r="AD22" s="48">
        <v>22</v>
      </c>
      <c r="AE22" s="48">
        <v>22</v>
      </c>
      <c r="AF22" s="48">
        <v>22</v>
      </c>
      <c r="AG22" s="168">
        <v>25</v>
      </c>
      <c r="AH22" s="51">
        <f t="shared" si="2"/>
        <v>22</v>
      </c>
      <c r="AI22" s="52">
        <f t="shared" si="3"/>
        <v>22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203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8">
        <v>22</v>
      </c>
      <c r="AB23" s="48">
        <v>22</v>
      </c>
      <c r="AC23" s="48">
        <v>22</v>
      </c>
      <c r="AD23" s="48">
        <v>22</v>
      </c>
      <c r="AE23" s="48">
        <v>22</v>
      </c>
      <c r="AF23" s="48">
        <v>22</v>
      </c>
      <c r="AG23" s="168">
        <v>25</v>
      </c>
      <c r="AH23" s="51">
        <f t="shared" si="2"/>
        <v>22</v>
      </c>
      <c r="AI23" s="52">
        <f t="shared" si="3"/>
        <v>22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204</v>
      </c>
      <c r="B24" s="47">
        <v>22</v>
      </c>
      <c r="C24" s="47">
        <v>22</v>
      </c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22</v>
      </c>
      <c r="J24" s="47">
        <v>22</v>
      </c>
      <c r="K24" s="47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8">
        <v>22</v>
      </c>
      <c r="AB24" s="48">
        <v>22</v>
      </c>
      <c r="AC24" s="48">
        <v>22</v>
      </c>
      <c r="AD24" s="48">
        <v>22</v>
      </c>
      <c r="AE24" s="48">
        <v>22</v>
      </c>
      <c r="AF24" s="48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93</v>
      </c>
      <c r="B25" s="47">
        <v>0</v>
      </c>
      <c r="C25" s="47">
        <v>0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8">
        <v>0</v>
      </c>
      <c r="M25" s="48">
        <v>0</v>
      </c>
      <c r="N25" s="48">
        <v>0</v>
      </c>
      <c r="O25" s="48">
        <v>0</v>
      </c>
      <c r="P25" s="48">
        <v>0</v>
      </c>
      <c r="Q25" s="48">
        <v>0</v>
      </c>
      <c r="R25" s="48">
        <v>0</v>
      </c>
      <c r="S25" s="48">
        <v>0</v>
      </c>
      <c r="T25" s="48">
        <v>0</v>
      </c>
      <c r="U25" s="48">
        <v>0</v>
      </c>
      <c r="V25" s="48">
        <v>0</v>
      </c>
      <c r="W25" s="48">
        <v>0</v>
      </c>
      <c r="X25" s="48">
        <v>0</v>
      </c>
      <c r="Y25" s="48">
        <v>0</v>
      </c>
      <c r="Z25" s="48">
        <v>0</v>
      </c>
      <c r="AA25" s="48">
        <v>0</v>
      </c>
      <c r="AB25" s="48">
        <v>0</v>
      </c>
      <c r="AC25" s="48">
        <v>0</v>
      </c>
      <c r="AD25" s="48">
        <v>0</v>
      </c>
      <c r="AE25" s="48">
        <v>0</v>
      </c>
      <c r="AF25" s="48">
        <v>0</v>
      </c>
      <c r="AG25" s="168">
        <v>23.5</v>
      </c>
      <c r="AH25" s="51">
        <f t="shared" si="2"/>
        <v>0</v>
      </c>
      <c r="AI25" s="52">
        <f t="shared" si="3"/>
        <v>0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94</v>
      </c>
      <c r="B26" s="47">
        <v>0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0</v>
      </c>
      <c r="X26" s="48">
        <v>0</v>
      </c>
      <c r="Y26" s="48">
        <v>0</v>
      </c>
      <c r="Z26" s="48">
        <v>0</v>
      </c>
      <c r="AA26" s="48">
        <v>0</v>
      </c>
      <c r="AB26" s="48">
        <v>0</v>
      </c>
      <c r="AC26" s="48">
        <v>0</v>
      </c>
      <c r="AD26" s="48">
        <v>0</v>
      </c>
      <c r="AE26" s="48">
        <v>0</v>
      </c>
      <c r="AF26" s="48">
        <v>0</v>
      </c>
      <c r="AG26" s="168">
        <v>22.2</v>
      </c>
      <c r="AH26" s="51">
        <f t="shared" si="2"/>
        <v>0</v>
      </c>
      <c r="AI26" s="52">
        <f t="shared" si="3"/>
        <v>0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95</v>
      </c>
      <c r="B27" s="47">
        <v>12.6</v>
      </c>
      <c r="C27" s="47">
        <v>12.6</v>
      </c>
      <c r="D27" s="47">
        <v>12.2</v>
      </c>
      <c r="E27" s="47">
        <v>12.2</v>
      </c>
      <c r="F27" s="47">
        <v>12.2</v>
      </c>
      <c r="G27" s="47">
        <v>12.2</v>
      </c>
      <c r="H27" s="47">
        <v>12.2</v>
      </c>
      <c r="I27" s="47">
        <v>12.2</v>
      </c>
      <c r="J27" s="47">
        <v>12.2</v>
      </c>
      <c r="K27" s="47">
        <v>12.2</v>
      </c>
      <c r="L27" s="48">
        <v>12.2</v>
      </c>
      <c r="M27" s="48">
        <v>12.2</v>
      </c>
      <c r="N27" s="48">
        <v>12.2</v>
      </c>
      <c r="O27" s="48">
        <v>12.2</v>
      </c>
      <c r="P27" s="48">
        <v>12.2</v>
      </c>
      <c r="Q27" s="48">
        <v>12.2</v>
      </c>
      <c r="R27" s="48">
        <v>12.2</v>
      </c>
      <c r="S27" s="48">
        <v>12.2</v>
      </c>
      <c r="T27" s="48">
        <v>12.2</v>
      </c>
      <c r="U27" s="48">
        <v>12.2</v>
      </c>
      <c r="V27" s="48">
        <v>12.2</v>
      </c>
      <c r="W27" s="48">
        <v>12.2</v>
      </c>
      <c r="X27" s="48">
        <v>12.2</v>
      </c>
      <c r="Y27" s="48">
        <v>12.2</v>
      </c>
      <c r="Z27" s="48">
        <v>12.2</v>
      </c>
      <c r="AA27" s="48">
        <v>12.2</v>
      </c>
      <c r="AB27" s="48">
        <v>12.2</v>
      </c>
      <c r="AC27" s="48">
        <v>12.2</v>
      </c>
      <c r="AD27" s="48">
        <v>12.2</v>
      </c>
      <c r="AE27" s="48">
        <v>12.2</v>
      </c>
      <c r="AF27" s="48">
        <v>12.2</v>
      </c>
      <c r="AG27" s="168">
        <v>22.1</v>
      </c>
      <c r="AH27" s="51">
        <f t="shared" si="2"/>
        <v>12.6</v>
      </c>
      <c r="AI27" s="52">
        <f t="shared" si="3"/>
        <v>12.2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96</v>
      </c>
      <c r="B28" s="47">
        <v>12</v>
      </c>
      <c r="C28" s="47">
        <v>12</v>
      </c>
      <c r="D28" s="47">
        <v>12</v>
      </c>
      <c r="E28" s="47">
        <v>12</v>
      </c>
      <c r="F28" s="47">
        <v>12</v>
      </c>
      <c r="G28" s="47">
        <v>12</v>
      </c>
      <c r="H28" s="47">
        <v>12</v>
      </c>
      <c r="I28" s="47">
        <v>12</v>
      </c>
      <c r="J28" s="47">
        <v>12</v>
      </c>
      <c r="K28" s="47">
        <v>12</v>
      </c>
      <c r="L28" s="48">
        <v>12</v>
      </c>
      <c r="M28" s="48">
        <v>12</v>
      </c>
      <c r="N28" s="48">
        <v>12</v>
      </c>
      <c r="O28" s="48">
        <v>12</v>
      </c>
      <c r="P28" s="48">
        <v>12</v>
      </c>
      <c r="Q28" s="48">
        <v>12</v>
      </c>
      <c r="R28" s="48">
        <v>12</v>
      </c>
      <c r="S28" s="48">
        <v>12</v>
      </c>
      <c r="T28" s="48">
        <v>12</v>
      </c>
      <c r="U28" s="48">
        <v>12</v>
      </c>
      <c r="V28" s="48">
        <v>12</v>
      </c>
      <c r="W28" s="48">
        <v>12</v>
      </c>
      <c r="X28" s="48">
        <v>12</v>
      </c>
      <c r="Y28" s="48">
        <v>12</v>
      </c>
      <c r="Z28" s="48">
        <v>12</v>
      </c>
      <c r="AA28" s="48">
        <v>12</v>
      </c>
      <c r="AB28" s="48">
        <v>12</v>
      </c>
      <c r="AC28" s="48">
        <v>12</v>
      </c>
      <c r="AD28" s="48">
        <v>12</v>
      </c>
      <c r="AE28" s="48">
        <v>12</v>
      </c>
      <c r="AF28" s="48">
        <v>12</v>
      </c>
      <c r="AG28" s="168">
        <v>22.1</v>
      </c>
      <c r="AH28" s="51">
        <f t="shared" si="2"/>
        <v>12</v>
      </c>
      <c r="AI28" s="52">
        <f t="shared" si="3"/>
        <v>12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97</v>
      </c>
      <c r="B29" s="55">
        <v>12</v>
      </c>
      <c r="C29" s="55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48">
        <v>12</v>
      </c>
      <c r="AB29" s="48">
        <v>12</v>
      </c>
      <c r="AC29" s="48">
        <v>12</v>
      </c>
      <c r="AD29" s="48">
        <v>12</v>
      </c>
      <c r="AE29" s="48">
        <v>12</v>
      </c>
      <c r="AF29" s="48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98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99</v>
      </c>
      <c r="B31" s="55">
        <v>0</v>
      </c>
      <c r="C31" s="55">
        <v>0</v>
      </c>
      <c r="D31" s="55">
        <v>0</v>
      </c>
      <c r="E31" s="55">
        <v>0</v>
      </c>
      <c r="F31" s="55">
        <v>0</v>
      </c>
      <c r="G31" s="55">
        <v>0</v>
      </c>
      <c r="H31" s="55">
        <v>0</v>
      </c>
      <c r="I31" s="55">
        <v>0</v>
      </c>
      <c r="J31" s="55">
        <v>0</v>
      </c>
      <c r="K31" s="55">
        <v>0</v>
      </c>
      <c r="L31" s="48">
        <v>0</v>
      </c>
      <c r="M31" s="48">
        <v>0</v>
      </c>
      <c r="N31" s="48">
        <v>0</v>
      </c>
      <c r="O31" s="48">
        <v>0</v>
      </c>
      <c r="P31" s="48">
        <v>0</v>
      </c>
      <c r="Q31" s="48">
        <v>0</v>
      </c>
      <c r="R31" s="48">
        <v>0</v>
      </c>
      <c r="S31" s="48">
        <v>0</v>
      </c>
      <c r="T31" s="48">
        <v>0</v>
      </c>
      <c r="U31" s="48">
        <v>0</v>
      </c>
      <c r="V31" s="48">
        <v>0</v>
      </c>
      <c r="W31" s="48">
        <v>0</v>
      </c>
      <c r="X31" s="48">
        <v>0</v>
      </c>
      <c r="Y31" s="48">
        <v>0</v>
      </c>
      <c r="Z31" s="48">
        <v>0</v>
      </c>
      <c r="AA31" s="48">
        <v>0</v>
      </c>
      <c r="AB31" s="48">
        <v>0</v>
      </c>
      <c r="AC31" s="48">
        <v>0</v>
      </c>
      <c r="AD31" s="48">
        <v>0</v>
      </c>
      <c r="AE31" s="48">
        <v>0</v>
      </c>
      <c r="AF31" s="48">
        <v>0</v>
      </c>
      <c r="AG31" s="58">
        <v>20</v>
      </c>
      <c r="AH31" s="51">
        <f t="shared" si="2"/>
        <v>0</v>
      </c>
      <c r="AI31" s="52">
        <f t="shared" si="3"/>
        <v>0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100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48">
        <v>0</v>
      </c>
      <c r="AF32" s="48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230</v>
      </c>
      <c r="C33" s="55">
        <v>230</v>
      </c>
      <c r="D33" s="55">
        <v>230</v>
      </c>
      <c r="E33" s="55">
        <v>230</v>
      </c>
      <c r="F33" s="55">
        <v>230</v>
      </c>
      <c r="G33" s="55">
        <v>230</v>
      </c>
      <c r="H33" s="55">
        <v>230</v>
      </c>
      <c r="I33" s="55">
        <v>230</v>
      </c>
      <c r="J33" s="55">
        <v>230</v>
      </c>
      <c r="K33" s="55">
        <v>230</v>
      </c>
      <c r="L33" s="55">
        <v>230</v>
      </c>
      <c r="M33" s="55">
        <v>230</v>
      </c>
      <c r="N33" s="55">
        <v>230</v>
      </c>
      <c r="O33" s="55">
        <v>230</v>
      </c>
      <c r="P33" s="55">
        <v>230</v>
      </c>
      <c r="Q33" s="55">
        <v>230</v>
      </c>
      <c r="R33" s="55">
        <v>230</v>
      </c>
      <c r="S33" s="55">
        <v>230</v>
      </c>
      <c r="T33" s="55">
        <v>230</v>
      </c>
      <c r="U33" s="55">
        <v>230</v>
      </c>
      <c r="V33" s="55">
        <v>230</v>
      </c>
      <c r="W33" s="55">
        <v>230</v>
      </c>
      <c r="X33" s="55">
        <v>230</v>
      </c>
      <c r="Y33" s="55">
        <v>230</v>
      </c>
      <c r="Z33" s="55">
        <v>230</v>
      </c>
      <c r="AA33" s="55">
        <v>230</v>
      </c>
      <c r="AB33" s="55">
        <v>230</v>
      </c>
      <c r="AC33" s="55">
        <v>230</v>
      </c>
      <c r="AD33" s="55">
        <v>230</v>
      </c>
      <c r="AE33" s="55">
        <v>230</v>
      </c>
      <c r="AF33" s="55">
        <v>230</v>
      </c>
      <c r="AG33" s="58">
        <v>85</v>
      </c>
      <c r="AH33" s="51">
        <f t="shared" si="2"/>
        <v>230</v>
      </c>
      <c r="AI33" s="52">
        <f t="shared" si="3"/>
        <v>230</v>
      </c>
      <c r="AK33" s="53"/>
    </row>
    <row r="34" spans="1:41" ht="15.75" thickBot="1" x14ac:dyDescent="0.3">
      <c r="A34" s="63" t="s">
        <v>19</v>
      </c>
      <c r="B34" s="55">
        <v>159</v>
      </c>
      <c r="C34" s="55">
        <v>159</v>
      </c>
      <c r="D34" s="55">
        <f>59+100.4</f>
        <v>159.4</v>
      </c>
      <c r="E34" s="55">
        <f>100.3+57.2</f>
        <v>157.5</v>
      </c>
      <c r="F34" s="55">
        <v>158.30000000000001</v>
      </c>
      <c r="G34" s="55">
        <f>99.8+58.1</f>
        <v>157.9</v>
      </c>
      <c r="H34" s="55">
        <f>99.5+33.9</f>
        <v>133.4</v>
      </c>
      <c r="I34" s="55">
        <v>137</v>
      </c>
      <c r="J34" s="55">
        <f>98.8+33.6</f>
        <v>132.4</v>
      </c>
      <c r="K34" s="55">
        <f>98.8+33.5</f>
        <v>132.30000000000001</v>
      </c>
      <c r="L34" s="64">
        <f>94+33</f>
        <v>127</v>
      </c>
      <c r="M34" s="64">
        <f>97+34</f>
        <v>131</v>
      </c>
      <c r="N34" s="64">
        <f>19.5+99.5</f>
        <v>119</v>
      </c>
      <c r="O34" s="64">
        <f>94.4+34.1</f>
        <v>128.5</v>
      </c>
      <c r="P34" s="64">
        <f>91.8+34.2</f>
        <v>126</v>
      </c>
      <c r="Q34" s="64">
        <f>90.4+34</f>
        <v>124.4</v>
      </c>
      <c r="R34" s="64">
        <f>84.7+31.4</f>
        <v>116.1</v>
      </c>
      <c r="S34" s="64">
        <v>118.2</v>
      </c>
      <c r="T34" s="64">
        <f>85.3+34</f>
        <v>119.3</v>
      </c>
      <c r="U34" s="64">
        <v>118.4</v>
      </c>
      <c r="V34" s="64">
        <v>117.8</v>
      </c>
      <c r="W34" s="64">
        <v>123</v>
      </c>
      <c r="X34" s="64">
        <v>123.8</v>
      </c>
      <c r="Y34" s="64">
        <v>140.1</v>
      </c>
      <c r="Z34" s="64">
        <v>140.1</v>
      </c>
      <c r="AA34" s="64">
        <v>143.6</v>
      </c>
      <c r="AB34" s="64">
        <v>143.6</v>
      </c>
      <c r="AC34" s="64">
        <v>143.6</v>
      </c>
      <c r="AD34" s="64">
        <v>143.6</v>
      </c>
      <c r="AE34" s="64">
        <v>151</v>
      </c>
      <c r="AF34" s="64">
        <v>151</v>
      </c>
      <c r="AG34" s="58">
        <v>240</v>
      </c>
      <c r="AH34" s="51">
        <f t="shared" si="2"/>
        <v>159.4</v>
      </c>
      <c r="AI34" s="52">
        <f t="shared" si="3"/>
        <v>116.1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734.09999999999991</v>
      </c>
      <c r="C35" s="66">
        <f t="shared" si="4"/>
        <v>734.09999999999991</v>
      </c>
      <c r="D35" s="66">
        <f t="shared" si="4"/>
        <v>733.89999999999986</v>
      </c>
      <c r="E35" s="66">
        <f t="shared" si="4"/>
        <v>733.89999999999986</v>
      </c>
      <c r="F35" s="66">
        <f t="shared" si="4"/>
        <v>747.89999999999986</v>
      </c>
      <c r="G35" s="66">
        <f t="shared" si="4"/>
        <v>747.89999999999986</v>
      </c>
      <c r="H35" s="66">
        <f t="shared" si="4"/>
        <v>722.89999999999986</v>
      </c>
      <c r="I35" s="66">
        <f t="shared" si="4"/>
        <v>722.89999999999986</v>
      </c>
      <c r="J35" s="66">
        <f t="shared" si="4"/>
        <v>696.5</v>
      </c>
      <c r="K35" s="66">
        <f t="shared" si="4"/>
        <v>752.69999999999993</v>
      </c>
      <c r="L35" s="66">
        <f t="shared" si="4"/>
        <v>783.7</v>
      </c>
      <c r="M35" s="66">
        <f t="shared" si="4"/>
        <v>783.7</v>
      </c>
      <c r="N35" s="66">
        <f t="shared" si="4"/>
        <v>777.6</v>
      </c>
      <c r="O35" s="66">
        <f t="shared" si="4"/>
        <v>792.6</v>
      </c>
      <c r="P35" s="66">
        <f t="shared" si="4"/>
        <v>783.6</v>
      </c>
      <c r="Q35" s="66">
        <f t="shared" si="4"/>
        <v>733.59999999999991</v>
      </c>
      <c r="R35" s="66">
        <f t="shared" si="4"/>
        <v>755.59999999999991</v>
      </c>
      <c r="S35" s="66">
        <f t="shared" si="4"/>
        <v>726.3</v>
      </c>
      <c r="T35" s="66">
        <f t="shared" si="4"/>
        <v>734</v>
      </c>
      <c r="U35" s="66">
        <f t="shared" si="4"/>
        <v>730.8</v>
      </c>
      <c r="V35" s="66">
        <f t="shared" si="4"/>
        <v>725.39999999999986</v>
      </c>
      <c r="W35" s="66">
        <f t="shared" si="4"/>
        <v>776.9</v>
      </c>
      <c r="X35" s="66">
        <f t="shared" si="4"/>
        <v>874.80000000000007</v>
      </c>
      <c r="Y35" s="66">
        <f t="shared" si="4"/>
        <v>879.80000000000007</v>
      </c>
      <c r="Z35" s="66">
        <f t="shared" si="4"/>
        <v>889.80000000000018</v>
      </c>
      <c r="AA35" s="66">
        <f t="shared" si="4"/>
        <v>837.8</v>
      </c>
      <c r="AB35" s="66">
        <f t="shared" si="4"/>
        <v>809.8</v>
      </c>
      <c r="AC35" s="66">
        <f t="shared" si="4"/>
        <v>759.8</v>
      </c>
      <c r="AD35" s="66">
        <f t="shared" si="4"/>
        <v>719.8</v>
      </c>
      <c r="AE35" s="66">
        <f t="shared" si="4"/>
        <v>719.8</v>
      </c>
      <c r="AF35" s="66">
        <f t="shared" si="4"/>
        <v>679.8</v>
      </c>
      <c r="AG35" s="58">
        <f>SUM(AG11:AG34)</f>
        <v>1416.83</v>
      </c>
      <c r="AH35" s="51">
        <f t="shared" si="2"/>
        <v>889.80000000000018</v>
      </c>
      <c r="AI35" s="52">
        <f t="shared" si="3"/>
        <v>679.8</v>
      </c>
      <c r="AK35" s="53"/>
    </row>
    <row r="36" spans="1:41" x14ac:dyDescent="0.25">
      <c r="A36" s="54" t="s">
        <v>21</v>
      </c>
      <c r="B36" s="55">
        <v>142</v>
      </c>
      <c r="C36" s="55">
        <v>130</v>
      </c>
      <c r="D36" s="55">
        <v>121.2</v>
      </c>
      <c r="E36" s="55">
        <v>121</v>
      </c>
      <c r="F36" s="55">
        <v>120.9</v>
      </c>
      <c r="G36" s="55">
        <v>121.1</v>
      </c>
      <c r="H36" s="55">
        <v>121.1</v>
      </c>
      <c r="I36" s="55">
        <v>121.6</v>
      </c>
      <c r="J36" s="55">
        <v>133.4</v>
      </c>
      <c r="K36" s="55">
        <v>137.30000000000001</v>
      </c>
      <c r="L36" s="48">
        <v>143.30000000000001</v>
      </c>
      <c r="M36" s="48">
        <v>143.30000000000001</v>
      </c>
      <c r="N36" s="48">
        <v>143.30000000000001</v>
      </c>
      <c r="O36" s="48">
        <v>126.4</v>
      </c>
      <c r="P36" s="48">
        <v>143.1</v>
      </c>
      <c r="Q36" s="48">
        <v>143</v>
      </c>
      <c r="R36" s="48">
        <v>142.5</v>
      </c>
      <c r="S36" s="48">
        <v>133.5</v>
      </c>
      <c r="T36" s="48">
        <v>111.4</v>
      </c>
      <c r="U36" s="48">
        <v>111.4</v>
      </c>
      <c r="V36" s="48">
        <v>101.3</v>
      </c>
      <c r="W36" s="48">
        <v>121.3</v>
      </c>
      <c r="X36" s="48">
        <v>142.80000000000001</v>
      </c>
      <c r="Y36" s="48">
        <v>142.80000000000001</v>
      </c>
      <c r="Z36" s="48">
        <v>142.80000000000001</v>
      </c>
      <c r="AA36" s="48">
        <v>141</v>
      </c>
      <c r="AB36" s="48">
        <v>141</v>
      </c>
      <c r="AC36" s="48">
        <v>110</v>
      </c>
      <c r="AD36" s="48">
        <v>111</v>
      </c>
      <c r="AE36" s="47">
        <v>90</v>
      </c>
      <c r="AF36" s="47">
        <v>60</v>
      </c>
      <c r="AG36" s="56">
        <v>144</v>
      </c>
      <c r="AH36" s="51">
        <f t="shared" si="2"/>
        <v>143.30000000000001</v>
      </c>
      <c r="AI36" s="52">
        <f t="shared" si="3"/>
        <v>60</v>
      </c>
      <c r="AK36" s="53"/>
    </row>
    <row r="37" spans="1:41" x14ac:dyDescent="0.25">
      <c r="A37" s="57" t="s">
        <v>22</v>
      </c>
      <c r="B37" s="55">
        <v>69</v>
      </c>
      <c r="C37" s="55">
        <v>69</v>
      </c>
      <c r="D37" s="55">
        <v>69.900000000000006</v>
      </c>
      <c r="E37" s="55">
        <v>69.2</v>
      </c>
      <c r="F37" s="55">
        <v>55.6</v>
      </c>
      <c r="G37" s="55">
        <v>55.4</v>
      </c>
      <c r="H37" s="55">
        <v>55.6</v>
      </c>
      <c r="I37" s="55">
        <v>55.6</v>
      </c>
      <c r="J37" s="55">
        <v>69.400000000000006</v>
      </c>
      <c r="K37" s="55">
        <v>71.900000000000006</v>
      </c>
      <c r="L37" s="67">
        <v>71.099999999999994</v>
      </c>
      <c r="M37" s="67">
        <v>71.099999999999994</v>
      </c>
      <c r="N37" s="67">
        <v>70.5</v>
      </c>
      <c r="O37" s="67">
        <v>61.1</v>
      </c>
      <c r="P37" s="67">
        <v>70.3</v>
      </c>
      <c r="Q37" s="67">
        <v>70.099999999999994</v>
      </c>
      <c r="R37" s="67">
        <v>70.7</v>
      </c>
      <c r="S37" s="67">
        <v>70.8</v>
      </c>
      <c r="T37" s="67">
        <v>56.1</v>
      </c>
      <c r="U37" s="67">
        <v>56.1</v>
      </c>
      <c r="V37" s="67">
        <v>56.1</v>
      </c>
      <c r="W37" s="67">
        <v>70.2</v>
      </c>
      <c r="X37" s="67">
        <v>68.2</v>
      </c>
      <c r="Y37" s="67">
        <v>68.2</v>
      </c>
      <c r="Z37" s="67">
        <v>69.3</v>
      </c>
      <c r="AA37" s="67">
        <v>69.3</v>
      </c>
      <c r="AB37" s="67">
        <v>69.3</v>
      </c>
      <c r="AC37" s="67">
        <v>59</v>
      </c>
      <c r="AD37" s="67">
        <v>59</v>
      </c>
      <c r="AE37" s="55">
        <v>56</v>
      </c>
      <c r="AF37" s="55">
        <v>35</v>
      </c>
      <c r="AG37" s="58">
        <v>70</v>
      </c>
      <c r="AH37" s="51">
        <f t="shared" si="2"/>
        <v>71.900000000000006</v>
      </c>
      <c r="AI37" s="52">
        <f t="shared" si="3"/>
        <v>35</v>
      </c>
      <c r="AK37" s="53"/>
    </row>
    <row r="38" spans="1:41" x14ac:dyDescent="0.25">
      <c r="A38" s="57" t="s">
        <v>23</v>
      </c>
      <c r="B38" s="55">
        <v>67.400000000000006</v>
      </c>
      <c r="C38" s="55">
        <v>67.400000000000006</v>
      </c>
      <c r="D38" s="55">
        <v>67.400000000000006</v>
      </c>
      <c r="E38" s="55">
        <v>67.2</v>
      </c>
      <c r="F38" s="55">
        <v>57.5</v>
      </c>
      <c r="G38" s="55">
        <v>57.4</v>
      </c>
      <c r="H38" s="55">
        <v>57.5</v>
      </c>
      <c r="I38" s="55">
        <v>57.9</v>
      </c>
      <c r="J38" s="55">
        <v>67.400000000000006</v>
      </c>
      <c r="K38" s="55">
        <v>67.2</v>
      </c>
      <c r="L38" s="67">
        <v>67.2</v>
      </c>
      <c r="M38" s="67">
        <v>67.2</v>
      </c>
      <c r="N38" s="67">
        <v>67.7</v>
      </c>
      <c r="O38" s="67">
        <v>62.7</v>
      </c>
      <c r="P38" s="67">
        <v>67.7</v>
      </c>
      <c r="Q38" s="67">
        <v>67.3</v>
      </c>
      <c r="R38" s="67">
        <v>67.400000000000006</v>
      </c>
      <c r="S38" s="67">
        <v>67.400000000000006</v>
      </c>
      <c r="T38" s="67">
        <v>68.900000000000006</v>
      </c>
      <c r="U38" s="67">
        <v>52.3</v>
      </c>
      <c r="V38" s="67">
        <v>51.1</v>
      </c>
      <c r="W38" s="67">
        <v>67.2</v>
      </c>
      <c r="X38" s="67">
        <v>67.2</v>
      </c>
      <c r="Y38" s="67">
        <v>67.2</v>
      </c>
      <c r="Z38" s="67">
        <v>0</v>
      </c>
      <c r="AA38" s="67">
        <v>0</v>
      </c>
      <c r="AB38" s="67">
        <v>45</v>
      </c>
      <c r="AC38" s="67">
        <v>37</v>
      </c>
      <c r="AD38" s="67">
        <v>36.799999999999997</v>
      </c>
      <c r="AE38" s="55">
        <v>36.700000000000003</v>
      </c>
      <c r="AF38" s="55">
        <v>37</v>
      </c>
      <c r="AG38" s="58">
        <v>69</v>
      </c>
      <c r="AH38" s="51">
        <f t="shared" si="2"/>
        <v>68.900000000000006</v>
      </c>
      <c r="AI38" s="52">
        <f t="shared" si="3"/>
        <v>0</v>
      </c>
      <c r="AK38" s="53"/>
    </row>
    <row r="39" spans="1:41" x14ac:dyDescent="0.25">
      <c r="A39" s="57" t="s">
        <v>24</v>
      </c>
      <c r="B39" s="55">
        <v>61.2</v>
      </c>
      <c r="C39" s="55">
        <v>61.2</v>
      </c>
      <c r="D39" s="55">
        <v>61.2</v>
      </c>
      <c r="E39" s="55">
        <v>61.2</v>
      </c>
      <c r="F39" s="55">
        <v>61.2</v>
      </c>
      <c r="G39" s="55">
        <v>41.3</v>
      </c>
      <c r="H39" s="55">
        <v>40.799999999999997</v>
      </c>
      <c r="I39" s="55">
        <v>40.799999999999997</v>
      </c>
      <c r="J39" s="55">
        <v>63</v>
      </c>
      <c r="K39" s="55">
        <v>61.5</v>
      </c>
      <c r="L39" s="67">
        <v>62</v>
      </c>
      <c r="M39" s="67">
        <v>62</v>
      </c>
      <c r="N39" s="67">
        <v>62</v>
      </c>
      <c r="O39" s="67">
        <v>62</v>
      </c>
      <c r="P39" s="67">
        <v>62</v>
      </c>
      <c r="Q39" s="67">
        <v>62</v>
      </c>
      <c r="R39" s="67">
        <v>61.7</v>
      </c>
      <c r="S39" s="67">
        <v>50.4</v>
      </c>
      <c r="T39" s="67">
        <v>39.799999999999997</v>
      </c>
      <c r="U39" s="67">
        <v>39.799999999999997</v>
      </c>
      <c r="V39" s="67">
        <v>38.799999999999997</v>
      </c>
      <c r="W39" s="67">
        <v>39.1</v>
      </c>
      <c r="X39" s="67">
        <v>60</v>
      </c>
      <c r="Y39" s="67">
        <v>60</v>
      </c>
      <c r="Z39" s="67">
        <v>60</v>
      </c>
      <c r="AA39" s="67">
        <v>60</v>
      </c>
      <c r="AB39" s="67">
        <v>60</v>
      </c>
      <c r="AC39" s="67">
        <v>60</v>
      </c>
      <c r="AD39" s="67">
        <v>58</v>
      </c>
      <c r="AE39" s="67">
        <v>58</v>
      </c>
      <c r="AF39" s="55">
        <v>58</v>
      </c>
      <c r="AG39" s="58">
        <v>60</v>
      </c>
      <c r="AH39" s="51">
        <f t="shared" si="2"/>
        <v>63</v>
      </c>
      <c r="AI39" s="52">
        <f t="shared" si="3"/>
        <v>38.799999999999997</v>
      </c>
      <c r="AK39" s="53"/>
    </row>
    <row r="40" spans="1:41" x14ac:dyDescent="0.25">
      <c r="A40" s="57" t="s">
        <v>25</v>
      </c>
      <c r="B40" s="55">
        <v>29.1</v>
      </c>
      <c r="C40" s="55">
        <v>29.1</v>
      </c>
      <c r="D40" s="55">
        <v>29</v>
      </c>
      <c r="E40" s="55">
        <v>29</v>
      </c>
      <c r="F40" s="55">
        <v>29</v>
      </c>
      <c r="G40" s="55">
        <v>23.6</v>
      </c>
      <c r="H40" s="55">
        <v>23.7</v>
      </c>
      <c r="I40" s="55">
        <v>23.9</v>
      </c>
      <c r="J40" s="55">
        <v>28.9</v>
      </c>
      <c r="K40" s="55">
        <v>29</v>
      </c>
      <c r="L40" s="48">
        <v>29</v>
      </c>
      <c r="M40" s="48">
        <v>29</v>
      </c>
      <c r="N40" s="48">
        <v>29.3</v>
      </c>
      <c r="O40" s="48">
        <v>29.4</v>
      </c>
      <c r="P40" s="48">
        <v>29.2</v>
      </c>
      <c r="Q40" s="48">
        <v>29.4</v>
      </c>
      <c r="R40" s="48">
        <v>29.3</v>
      </c>
      <c r="S40" s="48">
        <v>29.3</v>
      </c>
      <c r="T40" s="48">
        <v>23.3</v>
      </c>
      <c r="U40" s="48">
        <v>23.3</v>
      </c>
      <c r="V40" s="48">
        <v>23.3</v>
      </c>
      <c r="W40" s="48">
        <v>23.3</v>
      </c>
      <c r="X40" s="48">
        <v>29.3</v>
      </c>
      <c r="Y40" s="67">
        <v>29.3</v>
      </c>
      <c r="Z40" s="67">
        <v>29.3</v>
      </c>
      <c r="AA40" s="67">
        <v>29.3</v>
      </c>
      <c r="AB40" s="67">
        <v>29.3</v>
      </c>
      <c r="AC40" s="67">
        <v>29.3</v>
      </c>
      <c r="AD40" s="67">
        <v>23</v>
      </c>
      <c r="AE40" s="67">
        <v>26</v>
      </c>
      <c r="AF40" s="55">
        <v>15</v>
      </c>
      <c r="AG40" s="58">
        <v>30</v>
      </c>
      <c r="AH40" s="51">
        <f t="shared" si="2"/>
        <v>29.4</v>
      </c>
      <c r="AI40" s="52">
        <f t="shared" si="3"/>
        <v>15</v>
      </c>
      <c r="AK40" s="53"/>
    </row>
    <row r="41" spans="1:41" x14ac:dyDescent="0.25">
      <c r="A41" s="57" t="s">
        <v>85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48">
        <v>0</v>
      </c>
      <c r="AB41" s="48">
        <v>0</v>
      </c>
      <c r="AC41" s="48">
        <v>0</v>
      </c>
      <c r="AD41" s="48">
        <v>0</v>
      </c>
      <c r="AE41" s="48">
        <v>0</v>
      </c>
      <c r="AF41" s="48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68">
        <v>17</v>
      </c>
      <c r="C42" s="68">
        <v>17</v>
      </c>
      <c r="D42" s="68">
        <v>17</v>
      </c>
      <c r="E42" s="68">
        <v>17</v>
      </c>
      <c r="F42" s="68">
        <v>17</v>
      </c>
      <c r="G42" s="68">
        <v>17</v>
      </c>
      <c r="H42" s="68">
        <v>17</v>
      </c>
      <c r="I42" s="68">
        <v>17</v>
      </c>
      <c r="J42" s="68">
        <v>17</v>
      </c>
      <c r="K42" s="68">
        <v>17</v>
      </c>
      <c r="L42" s="48">
        <v>17</v>
      </c>
      <c r="M42" s="48">
        <v>17</v>
      </c>
      <c r="N42" s="48">
        <v>17</v>
      </c>
      <c r="O42" s="48">
        <v>17</v>
      </c>
      <c r="P42" s="48">
        <v>17</v>
      </c>
      <c r="Q42" s="48">
        <v>17</v>
      </c>
      <c r="R42" s="48">
        <v>17</v>
      </c>
      <c r="S42" s="48">
        <v>17</v>
      </c>
      <c r="T42" s="48">
        <v>17</v>
      </c>
      <c r="U42" s="48">
        <v>17</v>
      </c>
      <c r="V42" s="48">
        <v>17</v>
      </c>
      <c r="W42" s="48">
        <v>17</v>
      </c>
      <c r="X42" s="48">
        <v>17</v>
      </c>
      <c r="Y42" s="48">
        <v>17</v>
      </c>
      <c r="Z42" s="48">
        <v>17</v>
      </c>
      <c r="AA42" s="48">
        <v>17</v>
      </c>
      <c r="AB42" s="48">
        <v>17</v>
      </c>
      <c r="AC42" s="48">
        <v>17</v>
      </c>
      <c r="AD42" s="48">
        <v>17</v>
      </c>
      <c r="AE42" s="48">
        <v>17</v>
      </c>
      <c r="AF42" s="48">
        <v>17</v>
      </c>
      <c r="AG42" s="58">
        <v>24</v>
      </c>
      <c r="AH42" s="51">
        <f t="shared" si="2"/>
        <v>17</v>
      </c>
      <c r="AI42" s="52">
        <f t="shared" si="3"/>
        <v>17</v>
      </c>
      <c r="AK42" s="53"/>
    </row>
    <row r="43" spans="1:41" x14ac:dyDescent="0.25">
      <c r="A43" s="57" t="s">
        <v>27</v>
      </c>
      <c r="B43" s="55">
        <v>0</v>
      </c>
      <c r="C43" s="55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48">
        <v>0</v>
      </c>
      <c r="M43" s="48">
        <v>0</v>
      </c>
      <c r="N43" s="48">
        <v>0</v>
      </c>
      <c r="O43" s="48">
        <v>0</v>
      </c>
      <c r="P43" s="48">
        <v>0</v>
      </c>
      <c r="Q43" s="48">
        <v>0</v>
      </c>
      <c r="R43" s="48">
        <v>0</v>
      </c>
      <c r="S43" s="48">
        <v>0</v>
      </c>
      <c r="T43" s="48">
        <v>0</v>
      </c>
      <c r="U43" s="48">
        <v>0</v>
      </c>
      <c r="V43" s="48">
        <v>0</v>
      </c>
      <c r="W43" s="48">
        <v>0</v>
      </c>
      <c r="X43" s="48">
        <v>3</v>
      </c>
      <c r="Y43" s="48">
        <v>3</v>
      </c>
      <c r="Z43" s="48">
        <v>3</v>
      </c>
      <c r="AA43" s="48">
        <v>3</v>
      </c>
      <c r="AB43" s="48">
        <v>3</v>
      </c>
      <c r="AC43" s="48">
        <v>3</v>
      </c>
      <c r="AD43" s="48">
        <v>3</v>
      </c>
      <c r="AE43" s="48">
        <v>3</v>
      </c>
      <c r="AF43" s="48">
        <v>3</v>
      </c>
      <c r="AG43" s="58">
        <v>15</v>
      </c>
      <c r="AH43" s="51">
        <f t="shared" si="2"/>
        <v>3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13</v>
      </c>
      <c r="C44" s="55">
        <v>13</v>
      </c>
      <c r="D44" s="55">
        <v>13</v>
      </c>
      <c r="E44" s="55">
        <v>13</v>
      </c>
      <c r="F44" s="55">
        <v>13</v>
      </c>
      <c r="G44" s="55">
        <v>13</v>
      </c>
      <c r="H44" s="55">
        <v>13</v>
      </c>
      <c r="I44" s="55">
        <v>13</v>
      </c>
      <c r="J44" s="55">
        <v>13</v>
      </c>
      <c r="K44" s="55">
        <v>13</v>
      </c>
      <c r="L44" s="48">
        <v>13</v>
      </c>
      <c r="M44" s="48">
        <v>13</v>
      </c>
      <c r="N44" s="48">
        <v>13</v>
      </c>
      <c r="O44" s="48">
        <v>13</v>
      </c>
      <c r="P44" s="48">
        <v>13</v>
      </c>
      <c r="Q44" s="48">
        <v>13</v>
      </c>
      <c r="R44" s="48">
        <v>13</v>
      </c>
      <c r="S44" s="48">
        <v>13</v>
      </c>
      <c r="T44" s="48">
        <v>13</v>
      </c>
      <c r="U44" s="48">
        <v>13</v>
      </c>
      <c r="V44" s="48">
        <v>13</v>
      </c>
      <c r="W44" s="48">
        <v>13</v>
      </c>
      <c r="X44" s="48">
        <v>13</v>
      </c>
      <c r="Y44" s="48">
        <v>13</v>
      </c>
      <c r="Z44" s="48">
        <v>13</v>
      </c>
      <c r="AA44" s="48">
        <v>13</v>
      </c>
      <c r="AB44" s="48">
        <v>13</v>
      </c>
      <c r="AC44" s="48">
        <v>13</v>
      </c>
      <c r="AD44" s="48">
        <v>13</v>
      </c>
      <c r="AE44" s="48">
        <v>13</v>
      </c>
      <c r="AF44" s="48">
        <v>13</v>
      </c>
      <c r="AG44" s="58">
        <v>14.1</v>
      </c>
      <c r="AH44" s="51">
        <f t="shared" si="2"/>
        <v>13</v>
      </c>
      <c r="AI44" s="52">
        <f t="shared" si="3"/>
        <v>13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68">
        <v>14</v>
      </c>
      <c r="C45" s="68">
        <v>14</v>
      </c>
      <c r="D45" s="68">
        <v>14</v>
      </c>
      <c r="E45" s="68">
        <v>14</v>
      </c>
      <c r="F45" s="68">
        <v>14</v>
      </c>
      <c r="G45" s="68">
        <v>14</v>
      </c>
      <c r="H45" s="68">
        <v>14</v>
      </c>
      <c r="I45" s="68">
        <v>14</v>
      </c>
      <c r="J45" s="68">
        <v>14</v>
      </c>
      <c r="K45" s="68">
        <v>14</v>
      </c>
      <c r="L45" s="48">
        <v>14</v>
      </c>
      <c r="M45" s="48">
        <v>14</v>
      </c>
      <c r="N45" s="48">
        <v>14</v>
      </c>
      <c r="O45" s="48">
        <v>14</v>
      </c>
      <c r="P45" s="48">
        <v>14</v>
      </c>
      <c r="Q45" s="48">
        <v>14</v>
      </c>
      <c r="R45" s="48">
        <v>14</v>
      </c>
      <c r="S45" s="48">
        <v>14</v>
      </c>
      <c r="T45" s="48">
        <v>14</v>
      </c>
      <c r="U45" s="48">
        <v>14</v>
      </c>
      <c r="V45" s="48">
        <v>14</v>
      </c>
      <c r="W45" s="48">
        <v>14</v>
      </c>
      <c r="X45" s="48">
        <v>14</v>
      </c>
      <c r="Y45" s="48">
        <v>14</v>
      </c>
      <c r="Z45" s="48">
        <v>14</v>
      </c>
      <c r="AA45" s="48">
        <v>14</v>
      </c>
      <c r="AB45" s="48">
        <v>14</v>
      </c>
      <c r="AC45" s="48">
        <v>14</v>
      </c>
      <c r="AD45" s="48">
        <v>14</v>
      </c>
      <c r="AE45" s="48">
        <v>14</v>
      </c>
      <c r="AF45" s="48">
        <v>14</v>
      </c>
      <c r="AG45" s="58">
        <v>14</v>
      </c>
      <c r="AH45" s="51">
        <f t="shared" si="2"/>
        <v>14</v>
      </c>
      <c r="AI45" s="52">
        <f t="shared" si="3"/>
        <v>14</v>
      </c>
      <c r="AK45" s="53"/>
    </row>
    <row r="46" spans="1:41" x14ac:dyDescent="0.25">
      <c r="A46" s="57" t="s">
        <v>30</v>
      </c>
      <c r="B46" s="55">
        <v>9.6</v>
      </c>
      <c r="C46" s="55">
        <v>9.6</v>
      </c>
      <c r="D46" s="55">
        <v>6.6</v>
      </c>
      <c r="E46" s="55">
        <v>6.6</v>
      </c>
      <c r="F46" s="55">
        <v>6.6</v>
      </c>
      <c r="G46" s="55">
        <v>6.6</v>
      </c>
      <c r="H46" s="55">
        <v>6.6</v>
      </c>
      <c r="I46" s="55">
        <v>6.6</v>
      </c>
      <c r="J46" s="55">
        <v>6.6</v>
      </c>
      <c r="K46" s="55">
        <v>6.6</v>
      </c>
      <c r="L46" s="48">
        <v>6.6</v>
      </c>
      <c r="M46" s="48">
        <v>6.6</v>
      </c>
      <c r="N46" s="48">
        <v>6.6</v>
      </c>
      <c r="O46" s="48">
        <v>6.6</v>
      </c>
      <c r="P46" s="48">
        <v>6.6</v>
      </c>
      <c r="Q46" s="48">
        <v>6.6</v>
      </c>
      <c r="R46" s="48">
        <v>6.6</v>
      </c>
      <c r="S46" s="48">
        <v>6.6</v>
      </c>
      <c r="T46" s="48">
        <v>6.6</v>
      </c>
      <c r="U46" s="48">
        <v>6.6</v>
      </c>
      <c r="V46" s="48">
        <v>6.6</v>
      </c>
      <c r="W46" s="48">
        <v>6.6</v>
      </c>
      <c r="X46" s="48">
        <v>6.6</v>
      </c>
      <c r="Y46" s="48">
        <v>6.6</v>
      </c>
      <c r="Z46" s="48">
        <v>6.6</v>
      </c>
      <c r="AA46" s="48">
        <v>6.6</v>
      </c>
      <c r="AB46" s="48">
        <v>6.6</v>
      </c>
      <c r="AC46" s="48">
        <v>6.6</v>
      </c>
      <c r="AD46" s="48">
        <v>6.6</v>
      </c>
      <c r="AE46" s="48">
        <v>6.6</v>
      </c>
      <c r="AF46" s="48">
        <v>6.6</v>
      </c>
      <c r="AG46" s="58">
        <v>10.050000000000001</v>
      </c>
      <c r="AH46" s="51">
        <f t="shared" si="2"/>
        <v>9.6</v>
      </c>
      <c r="AI46" s="52">
        <f t="shared" si="3"/>
        <v>6.6</v>
      </c>
      <c r="AK46" s="53"/>
    </row>
    <row r="47" spans="1:41" x14ac:dyDescent="0.25">
      <c r="A47" s="57" t="s">
        <v>31</v>
      </c>
      <c r="B47" s="55">
        <v>6.1</v>
      </c>
      <c r="C47" s="55">
        <v>6.1</v>
      </c>
      <c r="D47" s="55">
        <v>6.1</v>
      </c>
      <c r="E47" s="55">
        <v>6.1</v>
      </c>
      <c r="F47" s="55">
        <v>6.1</v>
      </c>
      <c r="G47" s="55">
        <v>6.1</v>
      </c>
      <c r="H47" s="55">
        <v>6.1</v>
      </c>
      <c r="I47" s="55">
        <v>6.1</v>
      </c>
      <c r="J47" s="55">
        <v>6.1</v>
      </c>
      <c r="K47" s="55">
        <v>6.1</v>
      </c>
      <c r="L47" s="48">
        <v>6.1</v>
      </c>
      <c r="M47" s="48">
        <v>6.1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48">
        <v>6.2</v>
      </c>
      <c r="AB47" s="48">
        <v>6.2</v>
      </c>
      <c r="AC47" s="48">
        <v>6.2</v>
      </c>
      <c r="AD47" s="48">
        <v>6.2</v>
      </c>
      <c r="AE47" s="48">
        <v>6.2</v>
      </c>
      <c r="AF47" s="48">
        <v>6.2</v>
      </c>
      <c r="AG47" s="58">
        <v>6.2</v>
      </c>
      <c r="AH47" s="51">
        <f t="shared" si="2"/>
        <v>6.2</v>
      </c>
      <c r="AI47" s="52">
        <f t="shared" si="3"/>
        <v>6.1</v>
      </c>
      <c r="AK47" s="53"/>
    </row>
    <row r="48" spans="1:41" ht="15.75" thickBot="1" x14ac:dyDescent="0.3">
      <c r="A48" s="62" t="s">
        <v>32</v>
      </c>
      <c r="B48" s="70"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T196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v>3.54</v>
      </c>
      <c r="Z48" s="70">
        <f t="shared" si="5"/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431.94000000000005</v>
      </c>
      <c r="C49" s="66">
        <f t="shared" si="6"/>
        <v>419.94000000000005</v>
      </c>
      <c r="D49" s="66">
        <f t="shared" si="6"/>
        <v>408.94000000000005</v>
      </c>
      <c r="E49" s="66">
        <f t="shared" si="6"/>
        <v>407.84000000000003</v>
      </c>
      <c r="F49" s="66">
        <f t="shared" si="6"/>
        <v>384.44000000000005</v>
      </c>
      <c r="G49" s="66">
        <f t="shared" si="6"/>
        <v>359.04000000000008</v>
      </c>
      <c r="H49" s="66">
        <f t="shared" si="6"/>
        <v>358.94000000000005</v>
      </c>
      <c r="I49" s="66">
        <f t="shared" si="6"/>
        <v>360.04</v>
      </c>
      <c r="J49" s="66">
        <f t="shared" si="6"/>
        <v>422.34000000000009</v>
      </c>
      <c r="K49" s="66">
        <f t="shared" si="6"/>
        <v>427.1400000000001</v>
      </c>
      <c r="L49" s="66">
        <f t="shared" si="6"/>
        <v>432.84000000000009</v>
      </c>
      <c r="M49" s="66">
        <f t="shared" si="6"/>
        <v>432.84000000000009</v>
      </c>
      <c r="N49" s="66">
        <f t="shared" si="6"/>
        <v>433.14000000000004</v>
      </c>
      <c r="O49" s="66">
        <f t="shared" si="6"/>
        <v>401.94</v>
      </c>
      <c r="P49" s="66">
        <f t="shared" si="6"/>
        <v>432.64</v>
      </c>
      <c r="Q49" s="66">
        <f t="shared" si="6"/>
        <v>432.14</v>
      </c>
      <c r="R49" s="66">
        <f t="shared" si="6"/>
        <v>431.94000000000005</v>
      </c>
      <c r="S49" s="66">
        <f t="shared" si="6"/>
        <v>411.74000000000007</v>
      </c>
      <c r="T49" s="66">
        <f t="shared" si="6"/>
        <v>359.84000000000003</v>
      </c>
      <c r="U49" s="66">
        <f t="shared" si="6"/>
        <v>343.24000000000007</v>
      </c>
      <c r="V49" s="66">
        <f t="shared" si="6"/>
        <v>330.94000000000005</v>
      </c>
      <c r="W49" s="66">
        <f t="shared" si="6"/>
        <v>381.44000000000005</v>
      </c>
      <c r="X49" s="66">
        <f t="shared" si="6"/>
        <v>430.84000000000003</v>
      </c>
      <c r="Y49" s="66">
        <f t="shared" si="6"/>
        <v>430.84000000000003</v>
      </c>
      <c r="Z49" s="66">
        <f t="shared" si="6"/>
        <v>364.74000000000007</v>
      </c>
      <c r="AA49" s="66">
        <f t="shared" si="6"/>
        <v>362.94000000000005</v>
      </c>
      <c r="AB49" s="66">
        <f t="shared" si="6"/>
        <v>407.94000000000005</v>
      </c>
      <c r="AC49" s="66">
        <f t="shared" si="6"/>
        <v>358.64000000000004</v>
      </c>
      <c r="AD49" s="66">
        <f t="shared" si="6"/>
        <v>351.14000000000004</v>
      </c>
      <c r="AE49" s="66">
        <f t="shared" si="6"/>
        <v>330.04</v>
      </c>
      <c r="AF49" s="66">
        <f t="shared" si="6"/>
        <v>268.34000000000003</v>
      </c>
      <c r="AG49" s="71">
        <f>SUM(AG36:AG48)</f>
        <v>489.91</v>
      </c>
      <c r="AH49" s="51">
        <f t="shared" si="2"/>
        <v>433.14000000000004</v>
      </c>
      <c r="AI49" s="52">
        <f t="shared" si="3"/>
        <v>268.34000000000003</v>
      </c>
      <c r="AK49" s="53"/>
    </row>
    <row r="50" spans="1:37" x14ac:dyDescent="0.25">
      <c r="A50" s="54" t="s">
        <v>34</v>
      </c>
      <c r="B50" s="55">
        <v>0</v>
      </c>
      <c r="C50" s="55">
        <v>0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55">
        <v>0</v>
      </c>
      <c r="M50" s="55">
        <v>0</v>
      </c>
      <c r="N50" s="72">
        <v>13.9</v>
      </c>
      <c r="O50" s="72">
        <v>14.1</v>
      </c>
      <c r="P50" s="48">
        <v>14</v>
      </c>
      <c r="Q50" s="48">
        <v>0</v>
      </c>
      <c r="R50" s="48">
        <v>0</v>
      </c>
      <c r="S50" s="48">
        <v>0</v>
      </c>
      <c r="T50" s="48">
        <v>0</v>
      </c>
      <c r="U50" s="48">
        <v>0</v>
      </c>
      <c r="V50" s="48">
        <v>0</v>
      </c>
      <c r="W50" s="48">
        <v>0</v>
      </c>
      <c r="X50" s="48">
        <v>0</v>
      </c>
      <c r="Y50" s="48">
        <v>0</v>
      </c>
      <c r="Z50" s="48">
        <v>0</v>
      </c>
      <c r="AA50" s="48">
        <v>0</v>
      </c>
      <c r="AB50" s="48">
        <v>0</v>
      </c>
      <c r="AC50" s="48">
        <v>0</v>
      </c>
      <c r="AD50" s="48">
        <v>0</v>
      </c>
      <c r="AE50" s="48">
        <v>0</v>
      </c>
      <c r="AF50" s="48">
        <v>0</v>
      </c>
      <c r="AG50" s="56">
        <v>60</v>
      </c>
      <c r="AH50" s="51">
        <f t="shared" si="2"/>
        <v>14.1</v>
      </c>
      <c r="AI50" s="52">
        <f t="shared" si="3"/>
        <v>0</v>
      </c>
      <c r="AK50" s="53"/>
    </row>
    <row r="51" spans="1:37" x14ac:dyDescent="0.25">
      <c r="A51" s="57" t="s">
        <v>35</v>
      </c>
      <c r="B51" s="55">
        <v>0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55">
        <v>0</v>
      </c>
      <c r="M51" s="55">
        <v>0</v>
      </c>
      <c r="N51" s="72">
        <v>6.3</v>
      </c>
      <c r="O51" s="72">
        <v>6</v>
      </c>
      <c r="P51" s="67">
        <v>5.2</v>
      </c>
      <c r="Q51" s="67">
        <v>0</v>
      </c>
      <c r="R51" s="48">
        <v>0</v>
      </c>
      <c r="S51" s="48">
        <v>0</v>
      </c>
      <c r="T51" s="48">
        <v>0</v>
      </c>
      <c r="U51" s="67">
        <v>0</v>
      </c>
      <c r="V51" s="67">
        <v>0</v>
      </c>
      <c r="W51" s="67">
        <v>0</v>
      </c>
      <c r="X51" s="67">
        <v>0</v>
      </c>
      <c r="Y51" s="67">
        <v>0</v>
      </c>
      <c r="Z51" s="67">
        <v>0</v>
      </c>
      <c r="AA51" s="67">
        <v>0</v>
      </c>
      <c r="AB51" s="67">
        <v>0</v>
      </c>
      <c r="AC51" s="67">
        <v>0</v>
      </c>
      <c r="AD51" s="67">
        <v>0</v>
      </c>
      <c r="AE51" s="67">
        <v>0</v>
      </c>
      <c r="AF51" s="67">
        <v>0</v>
      </c>
      <c r="AG51" s="58">
        <v>32</v>
      </c>
      <c r="AH51" s="51">
        <f t="shared" si="2"/>
        <v>6.3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>
        <v>0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68">
        <v>0</v>
      </c>
      <c r="M52" s="68">
        <v>0</v>
      </c>
      <c r="N52" s="73">
        <v>2.2999999999999998</v>
      </c>
      <c r="O52" s="73">
        <v>2.2000000000000002</v>
      </c>
      <c r="P52" s="74">
        <v>1.9</v>
      </c>
      <c r="Q52" s="74">
        <v>0</v>
      </c>
      <c r="R52" s="48">
        <v>0</v>
      </c>
      <c r="S52" s="48">
        <v>0</v>
      </c>
      <c r="T52" s="48">
        <v>0</v>
      </c>
      <c r="U52" s="74">
        <v>0</v>
      </c>
      <c r="V52" s="74">
        <v>0</v>
      </c>
      <c r="W52" s="74">
        <v>0</v>
      </c>
      <c r="X52" s="74">
        <v>0</v>
      </c>
      <c r="Y52" s="74">
        <v>0</v>
      </c>
      <c r="Z52" s="74">
        <v>0</v>
      </c>
      <c r="AA52" s="74">
        <v>0</v>
      </c>
      <c r="AB52" s="74">
        <v>0</v>
      </c>
      <c r="AC52" s="74">
        <v>0</v>
      </c>
      <c r="AD52" s="74">
        <v>0</v>
      </c>
      <c r="AE52" s="74">
        <v>0</v>
      </c>
      <c r="AF52" s="74">
        <v>0</v>
      </c>
      <c r="AG52" s="75">
        <v>14</v>
      </c>
      <c r="AH52" s="51">
        <f t="shared" si="2"/>
        <v>2.2999999999999998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0</v>
      </c>
      <c r="N53" s="66">
        <f t="shared" si="7"/>
        <v>22.5</v>
      </c>
      <c r="O53" s="66">
        <f t="shared" si="7"/>
        <v>22.3</v>
      </c>
      <c r="P53" s="66">
        <f t="shared" si="7"/>
        <v>21.099999999999998</v>
      </c>
      <c r="Q53" s="66">
        <f t="shared" si="7"/>
        <v>0</v>
      </c>
      <c r="R53" s="66">
        <f t="shared" si="7"/>
        <v>0</v>
      </c>
      <c r="S53" s="66">
        <f t="shared" si="7"/>
        <v>0</v>
      </c>
      <c r="T53" s="66">
        <f t="shared" si="7"/>
        <v>0</v>
      </c>
      <c r="U53" s="66">
        <f t="shared" si="7"/>
        <v>0</v>
      </c>
      <c r="V53" s="66">
        <f t="shared" si="7"/>
        <v>0</v>
      </c>
      <c r="W53" s="66">
        <f t="shared" si="7"/>
        <v>0</v>
      </c>
      <c r="X53" s="66">
        <f t="shared" si="7"/>
        <v>0</v>
      </c>
      <c r="Y53" s="66">
        <f t="shared" si="7"/>
        <v>0</v>
      </c>
      <c r="Z53" s="66">
        <f t="shared" si="7"/>
        <v>0</v>
      </c>
      <c r="AA53" s="66">
        <f t="shared" si="7"/>
        <v>0</v>
      </c>
      <c r="AB53" s="66">
        <f t="shared" si="7"/>
        <v>0</v>
      </c>
      <c r="AC53" s="66">
        <f t="shared" si="7"/>
        <v>0</v>
      </c>
      <c r="AD53" s="66">
        <f t="shared" si="7"/>
        <v>0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22.5</v>
      </c>
      <c r="AI53" s="52">
        <f t="shared" si="3"/>
        <v>0</v>
      </c>
      <c r="AK53" s="53"/>
    </row>
    <row r="54" spans="1:37" x14ac:dyDescent="0.25">
      <c r="A54" s="54" t="s">
        <v>205</v>
      </c>
      <c r="B54" s="48">
        <v>0</v>
      </c>
      <c r="C54" s="48">
        <v>0</v>
      </c>
      <c r="D54" s="48">
        <v>0</v>
      </c>
      <c r="E54" s="48">
        <v>0</v>
      </c>
      <c r="F54" s="48">
        <v>0</v>
      </c>
      <c r="G54" s="48">
        <v>0</v>
      </c>
      <c r="H54" s="48">
        <v>0</v>
      </c>
      <c r="I54" s="48">
        <v>0</v>
      </c>
      <c r="J54" s="48">
        <v>0</v>
      </c>
      <c r="K54" s="48">
        <v>0</v>
      </c>
      <c r="L54" s="48">
        <v>0</v>
      </c>
      <c r="M54" s="48">
        <v>0</v>
      </c>
      <c r="N54" s="48">
        <v>0</v>
      </c>
      <c r="O54" s="48">
        <v>0</v>
      </c>
      <c r="P54" s="48">
        <v>0</v>
      </c>
      <c r="Q54" s="48">
        <v>0</v>
      </c>
      <c r="R54" s="48">
        <v>0</v>
      </c>
      <c r="S54" s="48">
        <v>0</v>
      </c>
      <c r="T54" s="48">
        <v>0</v>
      </c>
      <c r="U54" s="48">
        <v>0</v>
      </c>
      <c r="V54" s="48">
        <v>0</v>
      </c>
      <c r="W54" s="48">
        <v>0</v>
      </c>
      <c r="X54" s="48">
        <v>0</v>
      </c>
      <c r="Y54" s="48">
        <v>0</v>
      </c>
      <c r="Z54" s="48">
        <v>0</v>
      </c>
      <c r="AA54" s="48">
        <v>0</v>
      </c>
      <c r="AB54" s="48">
        <v>0</v>
      </c>
      <c r="AC54" s="48">
        <v>0</v>
      </c>
      <c r="AD54" s="48">
        <v>0</v>
      </c>
      <c r="AE54" s="48">
        <v>0</v>
      </c>
      <c r="AF54" s="48">
        <v>0</v>
      </c>
      <c r="AG54" s="56"/>
      <c r="AH54" s="51">
        <f t="shared" si="2"/>
        <v>0</v>
      </c>
      <c r="AI54" s="52">
        <f t="shared" si="3"/>
        <v>0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67">
        <v>0</v>
      </c>
      <c r="M55" s="67">
        <v>0</v>
      </c>
      <c r="N55" s="48">
        <v>0</v>
      </c>
      <c r="O55" s="48">
        <v>0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48">
        <v>0</v>
      </c>
      <c r="V55" s="48">
        <v>0</v>
      </c>
      <c r="W55" s="48">
        <v>0</v>
      </c>
      <c r="X55" s="76">
        <v>0</v>
      </c>
      <c r="Y55" s="76">
        <v>0</v>
      </c>
      <c r="Z55" s="76">
        <v>0</v>
      </c>
      <c r="AA55" s="76">
        <v>0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-28</v>
      </c>
      <c r="C56" s="67">
        <v>-50</v>
      </c>
      <c r="D56" s="67">
        <v>-51.1</v>
      </c>
      <c r="E56" s="67">
        <v>-58.1</v>
      </c>
      <c r="F56" s="67">
        <v>-50</v>
      </c>
      <c r="G56" s="48">
        <v>-50</v>
      </c>
      <c r="H56" s="48">
        <v>-48</v>
      </c>
      <c r="I56" s="48">
        <v>-22.6</v>
      </c>
      <c r="J56" s="48">
        <v>-18</v>
      </c>
      <c r="K56" s="48">
        <v>-14</v>
      </c>
      <c r="L56" s="48">
        <v>-41</v>
      </c>
      <c r="M56" s="48">
        <v>-47</v>
      </c>
      <c r="N56" s="67">
        <v>-60</v>
      </c>
      <c r="O56" s="67">
        <v>-39.700000000000003</v>
      </c>
      <c r="P56" s="67">
        <v>-72.599999999999994</v>
      </c>
      <c r="Q56" s="67">
        <v>-18.899999999999999</v>
      </c>
      <c r="R56" s="67">
        <v>-14.35</v>
      </c>
      <c r="S56" s="67">
        <v>-53.8</v>
      </c>
      <c r="T56" s="67">
        <v>-7.5</v>
      </c>
      <c r="U56" s="67">
        <v>-80</v>
      </c>
      <c r="V56" s="67">
        <v>1.3</v>
      </c>
      <c r="W56" s="67">
        <v>12.1</v>
      </c>
      <c r="X56" s="77">
        <v>-38</v>
      </c>
      <c r="Y56" s="77">
        <v>-38</v>
      </c>
      <c r="Z56" s="77">
        <v>-23.5</v>
      </c>
      <c r="AA56" s="77">
        <v>-56.7</v>
      </c>
      <c r="AB56" s="67">
        <v>-40</v>
      </c>
      <c r="AC56" s="67">
        <v>-15</v>
      </c>
      <c r="AD56" s="67">
        <v>-56</v>
      </c>
      <c r="AE56" s="67">
        <v>-80</v>
      </c>
      <c r="AF56" s="67">
        <v>0</v>
      </c>
      <c r="AG56" s="78"/>
      <c r="AH56" s="51">
        <f t="shared" si="2"/>
        <v>12.1</v>
      </c>
      <c r="AI56" s="52">
        <f t="shared" si="3"/>
        <v>-80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79">
        <v>0</v>
      </c>
      <c r="M57" s="79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0</v>
      </c>
      <c r="AA57" s="67">
        <v>0</v>
      </c>
      <c r="AB57" s="67">
        <v>0</v>
      </c>
      <c r="AC57" s="67">
        <v>0</v>
      </c>
      <c r="AD57" s="67">
        <v>0</v>
      </c>
      <c r="AE57" s="79">
        <v>0</v>
      </c>
      <c r="AF57" s="79">
        <v>0</v>
      </c>
      <c r="AG57" s="78"/>
      <c r="AH57" s="51">
        <f t="shared" si="2"/>
        <v>0</v>
      </c>
      <c r="AI57" s="52">
        <f t="shared" si="3"/>
        <v>0</v>
      </c>
      <c r="AK57" s="53"/>
    </row>
    <row r="58" spans="1:37" x14ac:dyDescent="0.25">
      <c r="A58" s="57" t="s">
        <v>40</v>
      </c>
      <c r="B58" s="79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79">
        <v>0</v>
      </c>
      <c r="M58" s="79">
        <v>0</v>
      </c>
      <c r="N58" s="48">
        <v>0</v>
      </c>
      <c r="O58" s="48">
        <v>0</v>
      </c>
      <c r="P58" s="48">
        <v>0</v>
      </c>
      <c r="Q58" s="67">
        <v>0</v>
      </c>
      <c r="R58" s="67">
        <v>0</v>
      </c>
      <c r="S58" s="48">
        <v>0</v>
      </c>
      <c r="T58" s="67">
        <v>0</v>
      </c>
      <c r="U58" s="67">
        <v>0</v>
      </c>
      <c r="V58" s="67">
        <v>0</v>
      </c>
      <c r="W58" s="67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87</v>
      </c>
      <c r="B59" s="79">
        <v>0</v>
      </c>
      <c r="C59" s="79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80">
        <v>0</v>
      </c>
      <c r="O59" s="80">
        <v>0</v>
      </c>
      <c r="P59" s="80">
        <v>0</v>
      </c>
      <c r="Q59" s="67">
        <v>0</v>
      </c>
      <c r="R59" s="67">
        <v>0</v>
      </c>
      <c r="S59" s="80">
        <v>0</v>
      </c>
      <c r="T59" s="67">
        <v>0</v>
      </c>
      <c r="U59" s="67">
        <v>0</v>
      </c>
      <c r="V59" s="67">
        <v>0</v>
      </c>
      <c r="W59" s="67">
        <v>0</v>
      </c>
      <c r="X59" s="80">
        <v>0</v>
      </c>
      <c r="Y59" s="80">
        <v>0</v>
      </c>
      <c r="Z59" s="80">
        <v>0</v>
      </c>
      <c r="AA59" s="80">
        <v>0</v>
      </c>
      <c r="AB59" s="80">
        <v>0</v>
      </c>
      <c r="AC59" s="80">
        <v>0</v>
      </c>
      <c r="AD59" s="80">
        <v>0</v>
      </c>
      <c r="AE59" s="80">
        <v>0</v>
      </c>
      <c r="AF59" s="80">
        <v>0</v>
      </c>
      <c r="AG59" s="78"/>
      <c r="AH59" s="51">
        <f t="shared" si="2"/>
        <v>0</v>
      </c>
      <c r="AI59" s="52">
        <f t="shared" si="3"/>
        <v>0</v>
      </c>
      <c r="AK59" s="53"/>
    </row>
    <row r="60" spans="1:37" x14ac:dyDescent="0.25">
      <c r="A60" s="57" t="s">
        <v>88</v>
      </c>
      <c r="B60" s="79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48">
        <v>0</v>
      </c>
      <c r="I60" s="48">
        <v>0</v>
      </c>
      <c r="J60" s="48">
        <v>0</v>
      </c>
      <c r="K60" s="48">
        <v>0</v>
      </c>
      <c r="L60" s="48">
        <v>0</v>
      </c>
      <c r="M60" s="48">
        <v>0</v>
      </c>
      <c r="N60" s="80">
        <v>0</v>
      </c>
      <c r="O60" s="80">
        <v>0</v>
      </c>
      <c r="P60" s="80">
        <v>0</v>
      </c>
      <c r="Q60" s="67">
        <v>0</v>
      </c>
      <c r="R60" s="67">
        <v>0</v>
      </c>
      <c r="S60" s="80">
        <v>0</v>
      </c>
      <c r="T60" s="67">
        <v>0</v>
      </c>
      <c r="U60" s="67">
        <v>0</v>
      </c>
      <c r="V60" s="67">
        <v>0</v>
      </c>
      <c r="W60" s="67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89</v>
      </c>
      <c r="B61" s="79">
        <v>0</v>
      </c>
      <c r="C61" s="79">
        <v>0</v>
      </c>
      <c r="D61" s="79">
        <v>0</v>
      </c>
      <c r="E61" s="79">
        <v>0</v>
      </c>
      <c r="F61" s="79">
        <v>0</v>
      </c>
      <c r="G61" s="79">
        <v>0</v>
      </c>
      <c r="H61" s="79">
        <v>0</v>
      </c>
      <c r="I61" s="79">
        <v>0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67">
        <v>0</v>
      </c>
      <c r="R61" s="67">
        <v>0</v>
      </c>
      <c r="S61" s="79">
        <v>0</v>
      </c>
      <c r="T61" s="67">
        <v>0</v>
      </c>
      <c r="U61" s="67">
        <v>0</v>
      </c>
      <c r="V61" s="67">
        <v>0</v>
      </c>
      <c r="W61" s="67">
        <v>0</v>
      </c>
      <c r="X61" s="79">
        <v>0</v>
      </c>
      <c r="Y61" s="79">
        <v>0</v>
      </c>
      <c r="Z61" s="79">
        <v>0</v>
      </c>
      <c r="AA61" s="79">
        <v>0</v>
      </c>
      <c r="AB61" s="79">
        <v>0</v>
      </c>
      <c r="AC61" s="79">
        <v>0</v>
      </c>
      <c r="AD61" s="79">
        <v>0</v>
      </c>
      <c r="AE61" s="79">
        <v>0</v>
      </c>
      <c r="AF61" s="79">
        <v>0</v>
      </c>
      <c r="AG61" s="78"/>
      <c r="AH61" s="51">
        <f t="shared" si="2"/>
        <v>0</v>
      </c>
      <c r="AI61" s="52">
        <f t="shared" si="3"/>
        <v>0</v>
      </c>
      <c r="AK61" s="53"/>
    </row>
    <row r="62" spans="1:37" x14ac:dyDescent="0.25">
      <c r="A62" s="57" t="s">
        <v>90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67">
        <v>0</v>
      </c>
      <c r="R62" s="67">
        <v>0</v>
      </c>
      <c r="S62" s="79">
        <v>0</v>
      </c>
      <c r="T62" s="67">
        <v>0</v>
      </c>
      <c r="U62" s="67">
        <v>0</v>
      </c>
      <c r="V62" s="67">
        <v>0</v>
      </c>
      <c r="W62" s="67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67">
        <v>0</v>
      </c>
      <c r="N63" s="82">
        <v>0</v>
      </c>
      <c r="O63" s="82">
        <v>0</v>
      </c>
      <c r="P63" s="82">
        <v>0</v>
      </c>
      <c r="Q63" s="67">
        <v>0</v>
      </c>
      <c r="R63" s="67">
        <v>0</v>
      </c>
      <c r="S63" s="82">
        <v>0</v>
      </c>
      <c r="T63" s="67">
        <v>0</v>
      </c>
      <c r="U63" s="67">
        <v>0</v>
      </c>
      <c r="V63" s="67">
        <v>0</v>
      </c>
      <c r="W63" s="67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92</v>
      </c>
      <c r="B64" s="79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48">
        <v>0</v>
      </c>
      <c r="I64" s="48">
        <v>0</v>
      </c>
      <c r="J64" s="48">
        <v>0</v>
      </c>
      <c r="K64" s="48">
        <v>0</v>
      </c>
      <c r="L64" s="48">
        <v>0</v>
      </c>
      <c r="M64" s="48">
        <v>0</v>
      </c>
      <c r="N64" s="82">
        <v>0</v>
      </c>
      <c r="O64" s="82">
        <v>0</v>
      </c>
      <c r="P64" s="82">
        <v>0</v>
      </c>
      <c r="Q64" s="67">
        <v>0</v>
      </c>
      <c r="R64" s="67">
        <v>0</v>
      </c>
      <c r="S64" s="82">
        <v>0</v>
      </c>
      <c r="T64" s="67">
        <v>0</v>
      </c>
      <c r="U64" s="67">
        <v>0</v>
      </c>
      <c r="V64" s="67">
        <v>0</v>
      </c>
      <c r="W64" s="67">
        <v>0</v>
      </c>
      <c r="X64" s="82">
        <v>0</v>
      </c>
      <c r="Y64" s="82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-28</v>
      </c>
      <c r="C65" s="66">
        <f t="shared" ref="C65:AF65" si="8">SUM(C54:C64)</f>
        <v>-50</v>
      </c>
      <c r="D65" s="66">
        <f t="shared" si="8"/>
        <v>-51.1</v>
      </c>
      <c r="E65" s="66">
        <f t="shared" si="8"/>
        <v>-58.1</v>
      </c>
      <c r="F65" s="66">
        <f t="shared" si="8"/>
        <v>-50</v>
      </c>
      <c r="G65" s="66">
        <f t="shared" si="8"/>
        <v>-50</v>
      </c>
      <c r="H65" s="66">
        <f t="shared" si="8"/>
        <v>-48</v>
      </c>
      <c r="I65" s="66">
        <f t="shared" si="8"/>
        <v>-22.6</v>
      </c>
      <c r="J65" s="66">
        <f t="shared" si="8"/>
        <v>-18</v>
      </c>
      <c r="K65" s="66">
        <f t="shared" si="8"/>
        <v>-14</v>
      </c>
      <c r="L65" s="66">
        <f t="shared" si="8"/>
        <v>-41</v>
      </c>
      <c r="M65" s="66">
        <f t="shared" si="8"/>
        <v>-47</v>
      </c>
      <c r="N65" s="66">
        <f t="shared" si="8"/>
        <v>-60</v>
      </c>
      <c r="O65" s="66">
        <f t="shared" si="8"/>
        <v>-39.700000000000003</v>
      </c>
      <c r="P65" s="66">
        <f t="shared" si="8"/>
        <v>-72.599999999999994</v>
      </c>
      <c r="Q65" s="66">
        <f t="shared" si="8"/>
        <v>-18.899999999999999</v>
      </c>
      <c r="R65" s="66">
        <f t="shared" si="8"/>
        <v>-14.35</v>
      </c>
      <c r="S65" s="66">
        <f t="shared" si="8"/>
        <v>-53.8</v>
      </c>
      <c r="T65" s="66">
        <f t="shared" si="8"/>
        <v>-7.5</v>
      </c>
      <c r="U65" s="66">
        <f t="shared" si="8"/>
        <v>-80</v>
      </c>
      <c r="V65" s="66">
        <f t="shared" si="8"/>
        <v>1.3</v>
      </c>
      <c r="W65" s="66">
        <f t="shared" si="8"/>
        <v>12.1</v>
      </c>
      <c r="X65" s="66">
        <f>SUM(X54:X64)</f>
        <v>-38</v>
      </c>
      <c r="Y65" s="66">
        <f t="shared" si="8"/>
        <v>-38</v>
      </c>
      <c r="Z65" s="66">
        <f t="shared" si="8"/>
        <v>-23.5</v>
      </c>
      <c r="AA65" s="66">
        <f t="shared" si="8"/>
        <v>-56.7</v>
      </c>
      <c r="AB65" s="66">
        <f t="shared" si="8"/>
        <v>-40</v>
      </c>
      <c r="AC65" s="66">
        <f t="shared" si="8"/>
        <v>-15</v>
      </c>
      <c r="AD65" s="66">
        <f t="shared" si="8"/>
        <v>-56</v>
      </c>
      <c r="AE65" s="66">
        <f t="shared" si="8"/>
        <v>-80</v>
      </c>
      <c r="AF65" s="66">
        <f t="shared" si="8"/>
        <v>0</v>
      </c>
      <c r="AG65" s="71">
        <f>SUM(AG54:AG64)</f>
        <v>0</v>
      </c>
      <c r="AH65" s="51">
        <f t="shared" si="2"/>
        <v>12.1</v>
      </c>
      <c r="AI65" s="52">
        <f t="shared" si="3"/>
        <v>-80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207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209</v>
      </c>
      <c r="B70" s="88">
        <f>B65+B53+B49+B35+B69</f>
        <v>1138.04</v>
      </c>
      <c r="C70" s="88">
        <f t="shared" ref="C70:AG70" si="10">C65+C53+C49+C35+C69</f>
        <v>1104.04</v>
      </c>
      <c r="D70" s="88">
        <f t="shared" si="10"/>
        <v>1091.7399999999998</v>
      </c>
      <c r="E70" s="88">
        <f t="shared" si="10"/>
        <v>1083.6399999999999</v>
      </c>
      <c r="F70" s="88">
        <f t="shared" si="10"/>
        <v>1082.3399999999999</v>
      </c>
      <c r="G70" s="88">
        <f t="shared" si="10"/>
        <v>1056.94</v>
      </c>
      <c r="H70" s="88">
        <f t="shared" si="10"/>
        <v>1033.8399999999999</v>
      </c>
      <c r="I70" s="88">
        <f t="shared" si="10"/>
        <v>1060.3399999999999</v>
      </c>
      <c r="J70" s="88">
        <f t="shared" si="10"/>
        <v>1100.8400000000001</v>
      </c>
      <c r="K70" s="88">
        <f t="shared" si="10"/>
        <v>1165.8400000000001</v>
      </c>
      <c r="L70" s="88">
        <f t="shared" si="10"/>
        <v>1175.5400000000002</v>
      </c>
      <c r="M70" s="88">
        <f t="shared" si="10"/>
        <v>1169.5400000000002</v>
      </c>
      <c r="N70" s="88">
        <f t="shared" si="10"/>
        <v>1173.24</v>
      </c>
      <c r="O70" s="88">
        <f t="shared" si="10"/>
        <v>1177.1400000000001</v>
      </c>
      <c r="P70" s="88">
        <f t="shared" si="10"/>
        <v>1164.74</v>
      </c>
      <c r="Q70" s="88">
        <f t="shared" si="10"/>
        <v>1146.8399999999999</v>
      </c>
      <c r="R70" s="88">
        <f t="shared" si="10"/>
        <v>1173.19</v>
      </c>
      <c r="S70" s="88">
        <f t="shared" si="10"/>
        <v>1084.24</v>
      </c>
      <c r="T70" s="88">
        <f t="shared" si="10"/>
        <v>1086.3400000000001</v>
      </c>
      <c r="U70" s="88">
        <f t="shared" si="10"/>
        <v>994.04</v>
      </c>
      <c r="V70" s="88">
        <f t="shared" si="10"/>
        <v>1057.6399999999999</v>
      </c>
      <c r="W70" s="88">
        <f t="shared" si="10"/>
        <v>1170.44</v>
      </c>
      <c r="X70" s="88">
        <f t="shared" si="10"/>
        <v>1267.6400000000001</v>
      </c>
      <c r="Y70" s="88">
        <f t="shared" si="10"/>
        <v>1272.6400000000001</v>
      </c>
      <c r="Z70" s="88">
        <f t="shared" si="10"/>
        <v>1231.0400000000002</v>
      </c>
      <c r="AA70" s="88">
        <f t="shared" si="10"/>
        <v>1144.04</v>
      </c>
      <c r="AB70" s="88">
        <f t="shared" si="10"/>
        <v>1177.74</v>
      </c>
      <c r="AC70" s="88">
        <f t="shared" si="10"/>
        <v>1103.44</v>
      </c>
      <c r="AD70" s="88">
        <f t="shared" si="10"/>
        <v>1014.94</v>
      </c>
      <c r="AE70" s="88">
        <f t="shared" si="10"/>
        <v>969.83999999999992</v>
      </c>
      <c r="AF70" s="88">
        <f t="shared" si="10"/>
        <v>948.14</v>
      </c>
      <c r="AG70" s="88">
        <f t="shared" si="10"/>
        <v>2068.14</v>
      </c>
      <c r="AH70" s="51">
        <f t="shared" si="2"/>
        <v>1272.6400000000001</v>
      </c>
      <c r="AI70" s="52">
        <f t="shared" si="3"/>
        <v>948.14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208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0</v>
      </c>
      <c r="AI71" s="52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210</v>
      </c>
      <c r="B72" s="88">
        <f>B70+B71</f>
        <v>1138.04</v>
      </c>
      <c r="C72" s="88">
        <f t="shared" ref="C72:AF72" si="11">C69+C65+C53+C49+C35+C71</f>
        <v>1104.04</v>
      </c>
      <c r="D72" s="88">
        <f t="shared" si="11"/>
        <v>1091.7399999999998</v>
      </c>
      <c r="E72" s="88">
        <f t="shared" si="11"/>
        <v>1083.6399999999999</v>
      </c>
      <c r="F72" s="88">
        <f t="shared" si="11"/>
        <v>1082.3399999999999</v>
      </c>
      <c r="G72" s="88">
        <f t="shared" si="11"/>
        <v>1056.94</v>
      </c>
      <c r="H72" s="88">
        <f t="shared" si="11"/>
        <v>1033.8399999999999</v>
      </c>
      <c r="I72" s="88">
        <f t="shared" si="11"/>
        <v>1060.3399999999999</v>
      </c>
      <c r="J72" s="88">
        <f t="shared" si="11"/>
        <v>1100.8400000000001</v>
      </c>
      <c r="K72" s="88">
        <f t="shared" si="11"/>
        <v>1165.8400000000001</v>
      </c>
      <c r="L72" s="88">
        <f t="shared" si="11"/>
        <v>1175.5400000000002</v>
      </c>
      <c r="M72" s="88">
        <f t="shared" si="11"/>
        <v>1169.5400000000002</v>
      </c>
      <c r="N72" s="88">
        <f t="shared" si="11"/>
        <v>1173.24</v>
      </c>
      <c r="O72" s="88">
        <f t="shared" si="11"/>
        <v>1177.1400000000001</v>
      </c>
      <c r="P72" s="88">
        <f t="shared" si="11"/>
        <v>1164.74</v>
      </c>
      <c r="Q72" s="88">
        <f t="shared" si="11"/>
        <v>1146.8399999999999</v>
      </c>
      <c r="R72" s="88">
        <f t="shared" si="11"/>
        <v>1173.19</v>
      </c>
      <c r="S72" s="88">
        <f t="shared" si="11"/>
        <v>1084.24</v>
      </c>
      <c r="T72" s="88">
        <f t="shared" si="11"/>
        <v>1086.3400000000001</v>
      </c>
      <c r="U72" s="88">
        <f t="shared" si="11"/>
        <v>994.04</v>
      </c>
      <c r="V72" s="88">
        <f t="shared" si="11"/>
        <v>1057.6399999999999</v>
      </c>
      <c r="W72" s="88">
        <f t="shared" si="11"/>
        <v>1170.44</v>
      </c>
      <c r="X72" s="88">
        <f t="shared" si="11"/>
        <v>1267.6400000000001</v>
      </c>
      <c r="Y72" s="88">
        <f t="shared" si="11"/>
        <v>1272.6400000000001</v>
      </c>
      <c r="Z72" s="88">
        <f t="shared" si="11"/>
        <v>1231.0400000000002</v>
      </c>
      <c r="AA72" s="88">
        <f t="shared" si="11"/>
        <v>1144.04</v>
      </c>
      <c r="AB72" s="88">
        <f t="shared" si="11"/>
        <v>1177.74</v>
      </c>
      <c r="AC72" s="88">
        <f t="shared" si="11"/>
        <v>1103.44</v>
      </c>
      <c r="AD72" s="88">
        <f t="shared" si="11"/>
        <v>1014.94</v>
      </c>
      <c r="AE72" s="88">
        <f t="shared" si="11"/>
        <v>969.83999999999992</v>
      </c>
      <c r="AF72" s="88">
        <f t="shared" si="11"/>
        <v>948.14</v>
      </c>
      <c r="AG72" s="71">
        <f>AG69+AG65+AG53+AG49+AG35+AG71</f>
        <v>2068.14</v>
      </c>
      <c r="AH72" s="51">
        <f t="shared" si="2"/>
        <v>1272.6400000000001</v>
      </c>
      <c r="AI72" s="52">
        <f t="shared" si="3"/>
        <v>948.14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>IF(B57&lt;0,B57*-1,0)</f>
        <v>0</v>
      </c>
      <c r="C73" s="79">
        <f t="shared" ref="C73:AF73" si="12">IF(C57&lt;0,C57*-1,0)</f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 t="shared" si="12"/>
        <v>0</v>
      </c>
      <c r="S73" s="79">
        <f t="shared" si="12"/>
        <v>0</v>
      </c>
      <c r="T73" s="79">
        <f t="shared" si="12"/>
        <v>0</v>
      </c>
      <c r="U73" s="79">
        <f t="shared" si="12"/>
        <v>0</v>
      </c>
      <c r="V73" s="79">
        <f t="shared" si="12"/>
        <v>0</v>
      </c>
      <c r="W73" s="79">
        <f t="shared" si="12"/>
        <v>0</v>
      </c>
      <c r="X73" s="79">
        <f t="shared" si="12"/>
        <v>0</v>
      </c>
      <c r="Y73" s="79">
        <f t="shared" si="12"/>
        <v>0</v>
      </c>
      <c r="Z73" s="79">
        <f t="shared" si="12"/>
        <v>0</v>
      </c>
      <c r="AA73" s="79">
        <f t="shared" si="12"/>
        <v>0</v>
      </c>
      <c r="AB73" s="79">
        <f t="shared" si="12"/>
        <v>0</v>
      </c>
      <c r="AC73" s="79">
        <f t="shared" si="12"/>
        <v>0</v>
      </c>
      <c r="AD73" s="79">
        <f t="shared" si="12"/>
        <v>0</v>
      </c>
      <c r="AE73" s="79">
        <f t="shared" si="12"/>
        <v>0</v>
      </c>
      <c r="AF73" s="79">
        <f t="shared" si="12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>IF(B55&lt;0,B55*-1,0)</f>
        <v>0</v>
      </c>
      <c r="C74" s="79">
        <f t="shared" ref="C74:AF74" si="13">IF(C55&lt;0,C55*-1,0)</f>
        <v>0</v>
      </c>
      <c r="D74" s="79">
        <f t="shared" si="13"/>
        <v>0</v>
      </c>
      <c r="E74" s="79">
        <f t="shared" si="13"/>
        <v>0</v>
      </c>
      <c r="F74" s="79">
        <f t="shared" si="13"/>
        <v>0</v>
      </c>
      <c r="G74" s="79">
        <f t="shared" si="13"/>
        <v>0</v>
      </c>
      <c r="H74" s="79">
        <f t="shared" si="13"/>
        <v>0</v>
      </c>
      <c r="I74" s="79">
        <f t="shared" si="13"/>
        <v>0</v>
      </c>
      <c r="J74" s="79">
        <f t="shared" si="13"/>
        <v>0</v>
      </c>
      <c r="K74" s="79">
        <f t="shared" si="13"/>
        <v>0</v>
      </c>
      <c r="L74" s="79">
        <f t="shared" si="13"/>
        <v>0</v>
      </c>
      <c r="M74" s="79">
        <f t="shared" si="13"/>
        <v>0</v>
      </c>
      <c r="N74" s="79">
        <f t="shared" si="13"/>
        <v>0</v>
      </c>
      <c r="O74" s="79">
        <f t="shared" si="13"/>
        <v>0</v>
      </c>
      <c r="P74" s="79">
        <f t="shared" si="13"/>
        <v>0</v>
      </c>
      <c r="Q74" s="79">
        <f t="shared" si="13"/>
        <v>0</v>
      </c>
      <c r="R74" s="79">
        <f t="shared" si="13"/>
        <v>0</v>
      </c>
      <c r="S74" s="79">
        <f t="shared" si="13"/>
        <v>0</v>
      </c>
      <c r="T74" s="79">
        <f t="shared" si="13"/>
        <v>0</v>
      </c>
      <c r="U74" s="79">
        <f t="shared" si="13"/>
        <v>0</v>
      </c>
      <c r="V74" s="79">
        <f t="shared" si="13"/>
        <v>0</v>
      </c>
      <c r="W74" s="79">
        <f t="shared" si="13"/>
        <v>0</v>
      </c>
      <c r="X74" s="79">
        <f t="shared" si="13"/>
        <v>0</v>
      </c>
      <c r="Y74" s="79">
        <f t="shared" si="13"/>
        <v>0</v>
      </c>
      <c r="Z74" s="79">
        <f t="shared" si="13"/>
        <v>0</v>
      </c>
      <c r="AA74" s="79">
        <f t="shared" si="13"/>
        <v>0</v>
      </c>
      <c r="AB74" s="79">
        <f t="shared" si="13"/>
        <v>0</v>
      </c>
      <c r="AC74" s="79">
        <f t="shared" si="13"/>
        <v>0</v>
      </c>
      <c r="AD74" s="79">
        <f t="shared" si="13"/>
        <v>0</v>
      </c>
      <c r="AE74" s="79">
        <f t="shared" si="13"/>
        <v>0</v>
      </c>
      <c r="AF74" s="79">
        <f t="shared" si="13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>IF(B58&lt;0,B58*-1,0)</f>
        <v>0</v>
      </c>
      <c r="C75" s="79">
        <f t="shared" ref="C75:AF75" si="14">IF(C58&lt;0,C58*-1,0)</f>
        <v>0</v>
      </c>
      <c r="D75" s="79">
        <f t="shared" si="14"/>
        <v>0</v>
      </c>
      <c r="E75" s="79">
        <f t="shared" si="14"/>
        <v>0</v>
      </c>
      <c r="F75" s="79">
        <f t="shared" si="14"/>
        <v>0</v>
      </c>
      <c r="G75" s="79">
        <f t="shared" si="14"/>
        <v>0</v>
      </c>
      <c r="H75" s="79">
        <f t="shared" si="14"/>
        <v>0</v>
      </c>
      <c r="I75" s="79">
        <f t="shared" si="14"/>
        <v>0</v>
      </c>
      <c r="J75" s="79">
        <f t="shared" si="14"/>
        <v>0</v>
      </c>
      <c r="K75" s="79">
        <f t="shared" si="14"/>
        <v>0</v>
      </c>
      <c r="L75" s="79">
        <f t="shared" si="14"/>
        <v>0</v>
      </c>
      <c r="M75" s="79">
        <f t="shared" si="14"/>
        <v>0</v>
      </c>
      <c r="N75" s="79">
        <f t="shared" si="14"/>
        <v>0</v>
      </c>
      <c r="O75" s="79">
        <f t="shared" si="14"/>
        <v>0</v>
      </c>
      <c r="P75" s="79">
        <f t="shared" si="14"/>
        <v>0</v>
      </c>
      <c r="Q75" s="79">
        <f t="shared" si="14"/>
        <v>0</v>
      </c>
      <c r="R75" s="79">
        <f t="shared" si="14"/>
        <v>0</v>
      </c>
      <c r="S75" s="79">
        <f t="shared" si="14"/>
        <v>0</v>
      </c>
      <c r="T75" s="79">
        <f t="shared" si="14"/>
        <v>0</v>
      </c>
      <c r="U75" s="79">
        <f t="shared" si="14"/>
        <v>0</v>
      </c>
      <c r="V75" s="79">
        <f t="shared" si="14"/>
        <v>0</v>
      </c>
      <c r="W75" s="79">
        <f t="shared" si="14"/>
        <v>0</v>
      </c>
      <c r="X75" s="79">
        <f t="shared" si="14"/>
        <v>0</v>
      </c>
      <c r="Y75" s="79">
        <f t="shared" si="14"/>
        <v>0</v>
      </c>
      <c r="Z75" s="79">
        <f t="shared" si="14"/>
        <v>0</v>
      </c>
      <c r="AA75" s="79">
        <f t="shared" si="14"/>
        <v>0</v>
      </c>
      <c r="AB75" s="79">
        <f t="shared" si="14"/>
        <v>0</v>
      </c>
      <c r="AC75" s="79">
        <f t="shared" si="14"/>
        <v>0</v>
      </c>
      <c r="AD75" s="79">
        <f t="shared" si="14"/>
        <v>0</v>
      </c>
      <c r="AE75" s="79">
        <f t="shared" si="14"/>
        <v>0</v>
      </c>
      <c r="AF75" s="79">
        <f t="shared" si="14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 t="shared" ref="B76:Q76" si="15">IF(B56&lt;0,B56*-1,0)</f>
        <v>28</v>
      </c>
      <c r="C76" s="79">
        <f t="shared" si="15"/>
        <v>50</v>
      </c>
      <c r="D76" s="79">
        <f t="shared" si="15"/>
        <v>51.1</v>
      </c>
      <c r="E76" s="79">
        <f t="shared" si="15"/>
        <v>58.1</v>
      </c>
      <c r="F76" s="79">
        <f t="shared" si="15"/>
        <v>50</v>
      </c>
      <c r="G76" s="79">
        <f t="shared" si="15"/>
        <v>50</v>
      </c>
      <c r="H76" s="79">
        <f t="shared" si="15"/>
        <v>48</v>
      </c>
      <c r="I76" s="79">
        <f t="shared" si="15"/>
        <v>22.6</v>
      </c>
      <c r="J76" s="79">
        <f t="shared" si="15"/>
        <v>18</v>
      </c>
      <c r="K76" s="79">
        <f t="shared" si="15"/>
        <v>14</v>
      </c>
      <c r="L76" s="79">
        <f t="shared" si="15"/>
        <v>41</v>
      </c>
      <c r="M76" s="79">
        <f t="shared" si="15"/>
        <v>47</v>
      </c>
      <c r="N76" s="79">
        <f t="shared" si="15"/>
        <v>60</v>
      </c>
      <c r="O76" s="79">
        <f t="shared" si="15"/>
        <v>39.700000000000003</v>
      </c>
      <c r="P76" s="79">
        <f t="shared" si="15"/>
        <v>72.599999999999994</v>
      </c>
      <c r="Q76" s="79">
        <f t="shared" si="15"/>
        <v>18.899999999999999</v>
      </c>
      <c r="R76" s="79">
        <f t="shared" ref="R76:AF76" si="16">IF(R56&lt;0,R56*-1,0)</f>
        <v>14.35</v>
      </c>
      <c r="S76" s="79">
        <f t="shared" si="16"/>
        <v>53.8</v>
      </c>
      <c r="T76" s="79">
        <f t="shared" si="16"/>
        <v>7.5</v>
      </c>
      <c r="U76" s="79">
        <f t="shared" si="16"/>
        <v>80</v>
      </c>
      <c r="V76" s="79">
        <f t="shared" si="16"/>
        <v>0</v>
      </c>
      <c r="W76" s="79">
        <f t="shared" si="16"/>
        <v>0</v>
      </c>
      <c r="X76" s="79">
        <f t="shared" si="16"/>
        <v>38</v>
      </c>
      <c r="Y76" s="79">
        <f t="shared" si="16"/>
        <v>38</v>
      </c>
      <c r="Z76" s="79">
        <f t="shared" si="16"/>
        <v>23.5</v>
      </c>
      <c r="AA76" s="79">
        <f t="shared" si="16"/>
        <v>56.7</v>
      </c>
      <c r="AB76" s="79">
        <f t="shared" si="16"/>
        <v>40</v>
      </c>
      <c r="AC76" s="79">
        <f t="shared" si="16"/>
        <v>15</v>
      </c>
      <c r="AD76" s="79">
        <f t="shared" si="16"/>
        <v>56</v>
      </c>
      <c r="AE76" s="79">
        <f t="shared" si="16"/>
        <v>80</v>
      </c>
      <c r="AF76" s="79">
        <f t="shared" si="16"/>
        <v>0</v>
      </c>
      <c r="AG76" s="89"/>
      <c r="AH76" s="51">
        <f t="shared" ref="AH76:AH88" si="17">MAX(B76:AF76)</f>
        <v>80</v>
      </c>
      <c r="AI76" s="52">
        <f t="shared" ref="AI76:AI88" si="18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205</v>
      </c>
      <c r="B77" s="79">
        <f>IF(B54&lt;0,B54*-1,0)</f>
        <v>0</v>
      </c>
      <c r="C77" s="79">
        <f t="shared" ref="C77:AF77" si="19">IF(C54&lt;0,C54*-1,0)</f>
        <v>0</v>
      </c>
      <c r="D77" s="79">
        <f t="shared" si="19"/>
        <v>0</v>
      </c>
      <c r="E77" s="79">
        <f t="shared" si="19"/>
        <v>0</v>
      </c>
      <c r="F77" s="79">
        <f t="shared" si="19"/>
        <v>0</v>
      </c>
      <c r="G77" s="79">
        <f t="shared" si="19"/>
        <v>0</v>
      </c>
      <c r="H77" s="79">
        <f t="shared" si="19"/>
        <v>0</v>
      </c>
      <c r="I77" s="79">
        <f t="shared" si="19"/>
        <v>0</v>
      </c>
      <c r="J77" s="79">
        <f t="shared" si="19"/>
        <v>0</v>
      </c>
      <c r="K77" s="79">
        <f t="shared" si="19"/>
        <v>0</v>
      </c>
      <c r="L77" s="79">
        <f t="shared" si="19"/>
        <v>0</v>
      </c>
      <c r="M77" s="79">
        <f t="shared" si="19"/>
        <v>0</v>
      </c>
      <c r="N77" s="79">
        <f t="shared" si="19"/>
        <v>0</v>
      </c>
      <c r="O77" s="79">
        <f t="shared" si="19"/>
        <v>0</v>
      </c>
      <c r="P77" s="79">
        <f t="shared" si="19"/>
        <v>0</v>
      </c>
      <c r="Q77" s="79">
        <f t="shared" si="19"/>
        <v>0</v>
      </c>
      <c r="R77" s="79">
        <f t="shared" si="19"/>
        <v>0</v>
      </c>
      <c r="S77" s="79">
        <f t="shared" si="19"/>
        <v>0</v>
      </c>
      <c r="T77" s="79">
        <f t="shared" si="19"/>
        <v>0</v>
      </c>
      <c r="U77" s="79">
        <f t="shared" si="19"/>
        <v>0</v>
      </c>
      <c r="V77" s="79">
        <f t="shared" si="19"/>
        <v>0</v>
      </c>
      <c r="W77" s="79">
        <f t="shared" si="19"/>
        <v>0</v>
      </c>
      <c r="X77" s="79">
        <f t="shared" si="19"/>
        <v>0</v>
      </c>
      <c r="Y77" s="79">
        <f t="shared" si="19"/>
        <v>0</v>
      </c>
      <c r="Z77" s="79">
        <f t="shared" si="19"/>
        <v>0</v>
      </c>
      <c r="AA77" s="79">
        <f t="shared" si="19"/>
        <v>0</v>
      </c>
      <c r="AB77" s="79">
        <f t="shared" si="19"/>
        <v>0</v>
      </c>
      <c r="AC77" s="79">
        <f t="shared" si="19"/>
        <v>0</v>
      </c>
      <c r="AD77" s="79">
        <f t="shared" si="19"/>
        <v>0</v>
      </c>
      <c r="AE77" s="79">
        <f t="shared" si="19"/>
        <v>0</v>
      </c>
      <c r="AF77" s="79">
        <f t="shared" si="19"/>
        <v>0</v>
      </c>
      <c r="AG77" s="89"/>
      <c r="AH77" s="51">
        <f t="shared" si="17"/>
        <v>0</v>
      </c>
      <c r="AI77" s="52">
        <f t="shared" si="18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190</v>
      </c>
      <c r="B78" s="79">
        <f>IF(B64&lt;0,B64*-1,0)</f>
        <v>0</v>
      </c>
      <c r="C78" s="79">
        <f t="shared" ref="C78:AF78" si="20">IF(C64&lt;0,C64*-1,0)</f>
        <v>0</v>
      </c>
      <c r="D78" s="79">
        <f t="shared" si="20"/>
        <v>0</v>
      </c>
      <c r="E78" s="79">
        <f t="shared" si="20"/>
        <v>0</v>
      </c>
      <c r="F78" s="79">
        <f t="shared" si="20"/>
        <v>0</v>
      </c>
      <c r="G78" s="79">
        <f t="shared" si="20"/>
        <v>0</v>
      </c>
      <c r="H78" s="79">
        <f t="shared" si="20"/>
        <v>0</v>
      </c>
      <c r="I78" s="79">
        <f t="shared" si="20"/>
        <v>0</v>
      </c>
      <c r="J78" s="79">
        <f t="shared" si="20"/>
        <v>0</v>
      </c>
      <c r="K78" s="79">
        <f t="shared" si="20"/>
        <v>0</v>
      </c>
      <c r="L78" s="79">
        <f t="shared" si="20"/>
        <v>0</v>
      </c>
      <c r="M78" s="79">
        <f t="shared" si="20"/>
        <v>0</v>
      </c>
      <c r="N78" s="79">
        <f t="shared" si="20"/>
        <v>0</v>
      </c>
      <c r="O78" s="79">
        <f t="shared" si="20"/>
        <v>0</v>
      </c>
      <c r="P78" s="79">
        <f t="shared" si="20"/>
        <v>0</v>
      </c>
      <c r="Q78" s="79">
        <f t="shared" si="20"/>
        <v>0</v>
      </c>
      <c r="R78" s="79">
        <f t="shared" si="20"/>
        <v>0</v>
      </c>
      <c r="S78" s="79">
        <f t="shared" si="20"/>
        <v>0</v>
      </c>
      <c r="T78" s="79">
        <f t="shared" si="20"/>
        <v>0</v>
      </c>
      <c r="U78" s="79">
        <f t="shared" si="20"/>
        <v>0</v>
      </c>
      <c r="V78" s="79">
        <f t="shared" si="20"/>
        <v>0</v>
      </c>
      <c r="W78" s="79">
        <f t="shared" si="20"/>
        <v>0</v>
      </c>
      <c r="X78" s="79">
        <f t="shared" si="20"/>
        <v>0</v>
      </c>
      <c r="Y78" s="79">
        <f t="shared" si="20"/>
        <v>0</v>
      </c>
      <c r="Z78" s="79">
        <f t="shared" si="20"/>
        <v>0</v>
      </c>
      <c r="AA78" s="79">
        <f t="shared" si="20"/>
        <v>0</v>
      </c>
      <c r="AB78" s="79">
        <f t="shared" si="20"/>
        <v>0</v>
      </c>
      <c r="AC78" s="79">
        <f t="shared" si="20"/>
        <v>0</v>
      </c>
      <c r="AD78" s="79">
        <f t="shared" si="20"/>
        <v>0</v>
      </c>
      <c r="AE78" s="79">
        <f t="shared" si="20"/>
        <v>0</v>
      </c>
      <c r="AF78" s="79">
        <f t="shared" si="20"/>
        <v>0</v>
      </c>
      <c r="AG78" s="83"/>
      <c r="AH78" s="51">
        <f t="shared" si="17"/>
        <v>0</v>
      </c>
      <c r="AI78" s="52">
        <f t="shared" si="18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1">SUM(B73:B78)</f>
        <v>28</v>
      </c>
      <c r="C79" s="66">
        <f t="shared" si="21"/>
        <v>50</v>
      </c>
      <c r="D79" s="66">
        <f t="shared" si="21"/>
        <v>51.1</v>
      </c>
      <c r="E79" s="66">
        <f t="shared" si="21"/>
        <v>58.1</v>
      </c>
      <c r="F79" s="66">
        <f t="shared" si="21"/>
        <v>50</v>
      </c>
      <c r="G79" s="66">
        <f t="shared" si="21"/>
        <v>50</v>
      </c>
      <c r="H79" s="66">
        <f t="shared" si="21"/>
        <v>48</v>
      </c>
      <c r="I79" s="66">
        <f t="shared" si="21"/>
        <v>22.6</v>
      </c>
      <c r="J79" s="66">
        <f t="shared" si="21"/>
        <v>18</v>
      </c>
      <c r="K79" s="66">
        <f t="shared" si="21"/>
        <v>14</v>
      </c>
      <c r="L79" s="66">
        <f t="shared" si="21"/>
        <v>41</v>
      </c>
      <c r="M79" s="66">
        <f t="shared" si="21"/>
        <v>47</v>
      </c>
      <c r="N79" s="66">
        <f t="shared" si="21"/>
        <v>60</v>
      </c>
      <c r="O79" s="66">
        <f t="shared" si="21"/>
        <v>39.700000000000003</v>
      </c>
      <c r="P79" s="66">
        <f t="shared" si="21"/>
        <v>72.599999999999994</v>
      </c>
      <c r="Q79" s="66">
        <f t="shared" si="21"/>
        <v>18.899999999999999</v>
      </c>
      <c r="R79" s="66">
        <f t="shared" si="21"/>
        <v>14.35</v>
      </c>
      <c r="S79" s="66">
        <f t="shared" si="21"/>
        <v>53.8</v>
      </c>
      <c r="T79" s="66">
        <f t="shared" si="21"/>
        <v>7.5</v>
      </c>
      <c r="U79" s="66">
        <f t="shared" si="21"/>
        <v>80</v>
      </c>
      <c r="V79" s="66">
        <f t="shared" si="21"/>
        <v>0</v>
      </c>
      <c r="W79" s="66">
        <f t="shared" si="21"/>
        <v>0</v>
      </c>
      <c r="X79" s="66">
        <f t="shared" si="21"/>
        <v>38</v>
      </c>
      <c r="Y79" s="66">
        <f t="shared" si="21"/>
        <v>38</v>
      </c>
      <c r="Z79" s="66">
        <f t="shared" si="21"/>
        <v>23.5</v>
      </c>
      <c r="AA79" s="66">
        <f t="shared" si="21"/>
        <v>56.7</v>
      </c>
      <c r="AB79" s="66">
        <f t="shared" si="21"/>
        <v>40</v>
      </c>
      <c r="AC79" s="66">
        <f t="shared" si="21"/>
        <v>15</v>
      </c>
      <c r="AD79" s="66">
        <f t="shared" si="21"/>
        <v>56</v>
      </c>
      <c r="AE79" s="66">
        <f t="shared" si="21"/>
        <v>80</v>
      </c>
      <c r="AF79" s="66">
        <f t="shared" si="21"/>
        <v>0</v>
      </c>
      <c r="AG79" s="71">
        <f t="shared" si="21"/>
        <v>0</v>
      </c>
      <c r="AH79" s="51">
        <f t="shared" si="17"/>
        <v>80</v>
      </c>
      <c r="AI79" s="52">
        <f t="shared" si="18"/>
        <v>0</v>
      </c>
      <c r="AK79" s="53"/>
    </row>
    <row r="80" spans="1:88" s="1" customFormat="1" ht="15.75" thickBot="1" x14ac:dyDescent="0.3">
      <c r="A80" s="65" t="s">
        <v>86</v>
      </c>
      <c r="B80" s="66">
        <f t="shared" ref="B80:AG80" si="22">SUM(B67:B79)</f>
        <v>2332.08</v>
      </c>
      <c r="C80" s="66">
        <f t="shared" si="22"/>
        <v>2308.08</v>
      </c>
      <c r="D80" s="66">
        <f t="shared" si="22"/>
        <v>2285.6799999999994</v>
      </c>
      <c r="E80" s="66">
        <f t="shared" si="22"/>
        <v>2283.4799999999996</v>
      </c>
      <c r="F80" s="66">
        <f t="shared" si="22"/>
        <v>2264.6799999999998</v>
      </c>
      <c r="G80" s="66">
        <f t="shared" si="22"/>
        <v>2213.88</v>
      </c>
      <c r="H80" s="66">
        <f t="shared" si="22"/>
        <v>2163.6799999999998</v>
      </c>
      <c r="I80" s="66">
        <f t="shared" si="22"/>
        <v>2165.8799999999997</v>
      </c>
      <c r="J80" s="66">
        <f t="shared" si="22"/>
        <v>2237.6800000000003</v>
      </c>
      <c r="K80" s="66">
        <f t="shared" si="22"/>
        <v>2359.6800000000003</v>
      </c>
      <c r="L80" s="66">
        <f t="shared" si="22"/>
        <v>2433.0800000000004</v>
      </c>
      <c r="M80" s="66">
        <f t="shared" si="22"/>
        <v>2433.0800000000004</v>
      </c>
      <c r="N80" s="66">
        <f t="shared" si="22"/>
        <v>2466.48</v>
      </c>
      <c r="O80" s="66">
        <f t="shared" si="22"/>
        <v>2433.6799999999998</v>
      </c>
      <c r="P80" s="66">
        <f t="shared" si="22"/>
        <v>2474.6799999999998</v>
      </c>
      <c r="Q80" s="66">
        <f t="shared" si="22"/>
        <v>2331.48</v>
      </c>
      <c r="R80" s="66">
        <f t="shared" si="22"/>
        <v>2375.08</v>
      </c>
      <c r="S80" s="66">
        <f t="shared" si="22"/>
        <v>2276.0800000000004</v>
      </c>
      <c r="T80" s="66">
        <f t="shared" si="22"/>
        <v>2187.6800000000003</v>
      </c>
      <c r="U80" s="66">
        <f t="shared" si="22"/>
        <v>2148.08</v>
      </c>
      <c r="V80" s="66">
        <f t="shared" si="22"/>
        <v>2115.2799999999997</v>
      </c>
      <c r="W80" s="66">
        <f t="shared" si="22"/>
        <v>2340.88</v>
      </c>
      <c r="X80" s="66">
        <f t="shared" si="22"/>
        <v>2611.2800000000002</v>
      </c>
      <c r="Y80" s="66">
        <f t="shared" si="22"/>
        <v>2621.2800000000002</v>
      </c>
      <c r="Z80" s="66">
        <f t="shared" si="22"/>
        <v>2509.0800000000004</v>
      </c>
      <c r="AA80" s="66">
        <f t="shared" si="22"/>
        <v>2401.4799999999996</v>
      </c>
      <c r="AB80" s="66">
        <f t="shared" si="22"/>
        <v>2435.48</v>
      </c>
      <c r="AC80" s="66">
        <f t="shared" si="22"/>
        <v>2236.88</v>
      </c>
      <c r="AD80" s="66">
        <f t="shared" si="22"/>
        <v>2141.88</v>
      </c>
      <c r="AE80" s="66">
        <f t="shared" si="22"/>
        <v>2099.6799999999998</v>
      </c>
      <c r="AF80" s="66">
        <f t="shared" si="22"/>
        <v>1896.28</v>
      </c>
      <c r="AG80" s="71">
        <f t="shared" si="22"/>
        <v>4208.08</v>
      </c>
      <c r="AH80" s="51">
        <f t="shared" si="17"/>
        <v>2621.2800000000002</v>
      </c>
      <c r="AI80" s="52">
        <f t="shared" si="18"/>
        <v>1896.28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50</v>
      </c>
      <c r="C81" s="91">
        <v>49.96</v>
      </c>
      <c r="D81" s="91">
        <v>49.899000000000001</v>
      </c>
      <c r="E81" s="91">
        <v>50.024000000000001</v>
      </c>
      <c r="F81" s="91">
        <v>50.009</v>
      </c>
      <c r="G81" s="91">
        <v>50.033999999999999</v>
      </c>
      <c r="H81" s="91">
        <v>49.951999999999998</v>
      </c>
      <c r="I81" s="91">
        <v>49.994</v>
      </c>
      <c r="J81" s="91">
        <v>50.082999999999998</v>
      </c>
      <c r="K81" s="91">
        <v>50.036999999999999</v>
      </c>
      <c r="L81" s="91">
        <v>50.085000000000001</v>
      </c>
      <c r="M81" s="91">
        <v>50.026000000000003</v>
      </c>
      <c r="N81" s="91">
        <v>50.06</v>
      </c>
      <c r="O81" s="91">
        <v>49.994999999999997</v>
      </c>
      <c r="P81" s="91">
        <v>49.944000000000003</v>
      </c>
      <c r="Q81" s="91">
        <v>50.036999999999999</v>
      </c>
      <c r="R81" s="91">
        <v>49.976999999999997</v>
      </c>
      <c r="S81" s="91">
        <v>49.908999999999999</v>
      </c>
      <c r="T81" s="91">
        <v>50.003</v>
      </c>
      <c r="U81" s="91">
        <v>50.003</v>
      </c>
      <c r="V81" s="91">
        <v>49.951999999999998</v>
      </c>
      <c r="W81" s="91">
        <v>49.838999999999999</v>
      </c>
      <c r="X81" s="91">
        <v>49.988</v>
      </c>
      <c r="Y81" s="91">
        <v>49.899000000000001</v>
      </c>
      <c r="Z81" s="91">
        <v>50.012999999999998</v>
      </c>
      <c r="AA81" s="91">
        <v>50.021999999999998</v>
      </c>
      <c r="AB81" s="91">
        <v>50.03</v>
      </c>
      <c r="AC81" s="91">
        <v>50.03</v>
      </c>
      <c r="AD81" s="91">
        <v>50.02</v>
      </c>
      <c r="AE81" s="91">
        <v>50.01</v>
      </c>
      <c r="AF81" s="92">
        <v>49.98</v>
      </c>
      <c r="AG81" s="93"/>
      <c r="AH81" s="51">
        <f t="shared" si="17"/>
        <v>50.085000000000001</v>
      </c>
      <c r="AI81" s="52">
        <f t="shared" si="18"/>
        <v>49.838999999999999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126</v>
      </c>
      <c r="C82" s="67">
        <v>126.5</v>
      </c>
      <c r="D82" s="67">
        <v>125.5</v>
      </c>
      <c r="E82" s="67">
        <v>126</v>
      </c>
      <c r="F82" s="67">
        <v>126.5</v>
      </c>
      <c r="G82" s="67">
        <v>126.5</v>
      </c>
      <c r="H82" s="67">
        <v>125.9</v>
      </c>
      <c r="I82" s="67">
        <v>124.6</v>
      </c>
      <c r="J82" s="67">
        <v>123.9</v>
      </c>
      <c r="K82" s="67">
        <v>122.4</v>
      </c>
      <c r="L82" s="67">
        <v>123.1</v>
      </c>
      <c r="M82" s="67">
        <v>122.3</v>
      </c>
      <c r="N82" s="67">
        <v>122.8</v>
      </c>
      <c r="O82" s="67">
        <v>122.5</v>
      </c>
      <c r="P82" s="67">
        <v>123.1</v>
      </c>
      <c r="Q82" s="67">
        <v>122.4</v>
      </c>
      <c r="R82" s="67">
        <v>122.7</v>
      </c>
      <c r="S82" s="67">
        <v>123.2</v>
      </c>
      <c r="T82" s="95">
        <v>125.1</v>
      </c>
      <c r="U82" s="95">
        <v>125.8</v>
      </c>
      <c r="V82" s="95">
        <v>125.6</v>
      </c>
      <c r="W82" s="95">
        <v>124.9</v>
      </c>
      <c r="X82" s="95">
        <v>124.2</v>
      </c>
      <c r="Y82" s="95">
        <v>123</v>
      </c>
      <c r="Z82" s="95">
        <v>126.2</v>
      </c>
      <c r="AA82" s="67">
        <v>126.8</v>
      </c>
      <c r="AB82" s="67">
        <v>127</v>
      </c>
      <c r="AC82" s="67">
        <v>127</v>
      </c>
      <c r="AD82" s="67">
        <v>127</v>
      </c>
      <c r="AE82" s="67">
        <v>126</v>
      </c>
      <c r="AF82" s="96">
        <v>127</v>
      </c>
      <c r="AG82" s="97"/>
      <c r="AH82" s="51">
        <f t="shared" si="17"/>
        <v>127</v>
      </c>
      <c r="AI82" s="52">
        <f t="shared" si="18"/>
        <v>122.3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130</v>
      </c>
      <c r="C83" s="67">
        <v>130</v>
      </c>
      <c r="D83" s="67">
        <v>129.6</v>
      </c>
      <c r="E83" s="67">
        <v>130.1</v>
      </c>
      <c r="F83" s="67">
        <v>130.19999999999999</v>
      </c>
      <c r="G83" s="67">
        <v>130</v>
      </c>
      <c r="H83" s="67">
        <v>128.80000000000001</v>
      </c>
      <c r="I83" s="67">
        <v>127.9</v>
      </c>
      <c r="J83" s="67">
        <v>127.3</v>
      </c>
      <c r="K83" s="67">
        <v>125.6</v>
      </c>
      <c r="L83" s="67">
        <v>125.9</v>
      </c>
      <c r="M83" s="67">
        <v>126</v>
      </c>
      <c r="N83" s="67">
        <v>126.8</v>
      </c>
      <c r="O83" s="67">
        <v>126.3</v>
      </c>
      <c r="P83" s="67">
        <v>126.5</v>
      </c>
      <c r="Q83" s="67">
        <v>125.9</v>
      </c>
      <c r="R83" s="67">
        <v>126.3</v>
      </c>
      <c r="S83" s="67">
        <v>126.6</v>
      </c>
      <c r="T83" s="95">
        <v>128.1</v>
      </c>
      <c r="U83" s="95">
        <v>128.80000000000001</v>
      </c>
      <c r="V83" s="95">
        <v>128.30000000000001</v>
      </c>
      <c r="W83" s="95">
        <v>127.7</v>
      </c>
      <c r="X83" s="95">
        <v>127.3</v>
      </c>
      <c r="Y83" s="95">
        <v>127.1</v>
      </c>
      <c r="Z83" s="95">
        <v>129</v>
      </c>
      <c r="AA83" s="67">
        <v>130.1</v>
      </c>
      <c r="AB83" s="67">
        <v>130</v>
      </c>
      <c r="AC83" s="67">
        <v>130</v>
      </c>
      <c r="AD83" s="67">
        <v>130.4</v>
      </c>
      <c r="AE83" s="67">
        <v>130</v>
      </c>
      <c r="AF83" s="96">
        <v>130</v>
      </c>
      <c r="AG83" s="97"/>
      <c r="AH83" s="51">
        <f t="shared" si="17"/>
        <v>130.4</v>
      </c>
      <c r="AI83" s="52">
        <f t="shared" si="18"/>
        <v>125.6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128</v>
      </c>
      <c r="C84" s="67">
        <v>131</v>
      </c>
      <c r="D84" s="67">
        <v>131.19999999999999</v>
      </c>
      <c r="E84" s="67">
        <v>132.1</v>
      </c>
      <c r="F84" s="67">
        <v>128.4</v>
      </c>
      <c r="G84" s="67">
        <v>130</v>
      </c>
      <c r="H84" s="67">
        <v>131.5</v>
      </c>
      <c r="I84" s="67">
        <v>127.5</v>
      </c>
      <c r="J84" s="67">
        <v>128.6</v>
      </c>
      <c r="K84" s="67">
        <v>127.3</v>
      </c>
      <c r="L84" s="67">
        <v>128.1</v>
      </c>
      <c r="M84" s="67">
        <v>125.9</v>
      </c>
      <c r="N84" s="67">
        <v>126.4</v>
      </c>
      <c r="O84" s="67">
        <v>125.5</v>
      </c>
      <c r="P84" s="67">
        <v>127.7</v>
      </c>
      <c r="Q84" s="67">
        <v>127.1</v>
      </c>
      <c r="R84" s="67">
        <v>130.6</v>
      </c>
      <c r="S84" s="67">
        <v>128.5</v>
      </c>
      <c r="T84" s="67">
        <v>129.4</v>
      </c>
      <c r="U84" s="67">
        <v>127.9</v>
      </c>
      <c r="V84" s="67">
        <v>130.4</v>
      </c>
      <c r="W84" s="95">
        <v>128.5</v>
      </c>
      <c r="X84" s="95">
        <v>127.2</v>
      </c>
      <c r="Y84" s="95">
        <v>130</v>
      </c>
      <c r="Z84" s="95">
        <v>130</v>
      </c>
      <c r="AA84" s="67">
        <v>129</v>
      </c>
      <c r="AB84" s="67">
        <v>128</v>
      </c>
      <c r="AC84" s="67">
        <v>128</v>
      </c>
      <c r="AD84" s="67">
        <v>128</v>
      </c>
      <c r="AE84" s="67">
        <v>128</v>
      </c>
      <c r="AF84" s="96">
        <v>130</v>
      </c>
      <c r="AG84" s="97"/>
      <c r="AH84" s="51">
        <f t="shared" si="17"/>
        <v>132.1</v>
      </c>
      <c r="AI84" s="52">
        <f t="shared" si="18"/>
        <v>125.5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130</v>
      </c>
      <c r="C85" s="67">
        <v>133</v>
      </c>
      <c r="D85" s="67">
        <v>133.6</v>
      </c>
      <c r="E85" s="67">
        <v>134.80000000000001</v>
      </c>
      <c r="F85" s="67">
        <v>131.5</v>
      </c>
      <c r="G85" s="67">
        <v>133.1</v>
      </c>
      <c r="H85" s="67">
        <v>134.1</v>
      </c>
      <c r="I85" s="67">
        <v>130.19999999999999</v>
      </c>
      <c r="J85" s="67">
        <v>130.6</v>
      </c>
      <c r="K85" s="67">
        <v>130.5</v>
      </c>
      <c r="L85" s="67">
        <v>130.30000000000001</v>
      </c>
      <c r="M85" s="67">
        <v>128.1</v>
      </c>
      <c r="N85" s="67">
        <v>128.5</v>
      </c>
      <c r="O85" s="67">
        <v>127.5</v>
      </c>
      <c r="P85" s="67">
        <v>130.19999999999999</v>
      </c>
      <c r="Q85" s="67">
        <v>131.4</v>
      </c>
      <c r="R85" s="67">
        <v>134</v>
      </c>
      <c r="S85" s="67">
        <v>132.6</v>
      </c>
      <c r="T85" s="67">
        <v>132.4</v>
      </c>
      <c r="U85" s="67">
        <v>131.69999999999999</v>
      </c>
      <c r="V85" s="67">
        <v>133.5</v>
      </c>
      <c r="W85" s="95">
        <v>131.69999999999999</v>
      </c>
      <c r="X85" s="95">
        <v>130.1</v>
      </c>
      <c r="Y85" s="95">
        <v>133.30000000000001</v>
      </c>
      <c r="Z85" s="95">
        <v>133.80000000000001</v>
      </c>
      <c r="AA85" s="67">
        <v>131.69999999999999</v>
      </c>
      <c r="AB85" s="67">
        <v>131</v>
      </c>
      <c r="AC85" s="67">
        <v>131</v>
      </c>
      <c r="AD85" s="67">
        <v>132</v>
      </c>
      <c r="AE85" s="67">
        <v>133</v>
      </c>
      <c r="AF85" s="96">
        <v>133</v>
      </c>
      <c r="AG85" s="97"/>
      <c r="AH85" s="51">
        <f t="shared" si="17"/>
        <v>134.80000000000001</v>
      </c>
      <c r="AI85" s="52">
        <f t="shared" si="18"/>
        <v>127.5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136</v>
      </c>
      <c r="C86" s="99">
        <v>135</v>
      </c>
      <c r="D86" s="99">
        <v>131.4</v>
      </c>
      <c r="E86" s="99">
        <v>135.19999999999999</v>
      </c>
      <c r="F86" s="99">
        <v>134.5</v>
      </c>
      <c r="G86" s="99">
        <v>135.69999999999999</v>
      </c>
      <c r="H86" s="99">
        <v>133.69999999999999</v>
      </c>
      <c r="I86" s="99">
        <v>132.30000000000001</v>
      </c>
      <c r="J86" s="99">
        <v>129.9</v>
      </c>
      <c r="K86" s="99">
        <v>131.30000000000001</v>
      </c>
      <c r="L86" s="99">
        <v>130.5</v>
      </c>
      <c r="M86" s="99">
        <v>132.6</v>
      </c>
      <c r="N86" s="99">
        <v>136.19999999999999</v>
      </c>
      <c r="O86" s="99">
        <v>131.5</v>
      </c>
      <c r="P86" s="99">
        <v>134.30000000000001</v>
      </c>
      <c r="Q86" s="99">
        <v>133.4</v>
      </c>
      <c r="R86" s="99">
        <v>133.1</v>
      </c>
      <c r="S86" s="99">
        <v>132.19999999999999</v>
      </c>
      <c r="T86" s="99">
        <v>131.6</v>
      </c>
      <c r="U86" s="99">
        <v>132.80000000000001</v>
      </c>
      <c r="V86" s="99">
        <v>132.19999999999999</v>
      </c>
      <c r="W86" s="95">
        <v>134.30000000000001</v>
      </c>
      <c r="X86" s="95">
        <v>133</v>
      </c>
      <c r="Y86" s="95">
        <v>129.9</v>
      </c>
      <c r="Z86" s="95">
        <v>136.1</v>
      </c>
      <c r="AA86" s="99">
        <v>137</v>
      </c>
      <c r="AB86" s="99">
        <v>135</v>
      </c>
      <c r="AC86" s="99">
        <v>135</v>
      </c>
      <c r="AD86" s="99">
        <v>133.5</v>
      </c>
      <c r="AE86" s="99">
        <v>130</v>
      </c>
      <c r="AF86" s="100">
        <v>130</v>
      </c>
      <c r="AG86" s="101"/>
      <c r="AH86" s="51">
        <f t="shared" si="17"/>
        <v>137</v>
      </c>
      <c r="AI86" s="52">
        <f t="shared" si="18"/>
        <v>129.9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134</v>
      </c>
      <c r="C87" s="67">
        <v>132</v>
      </c>
      <c r="D87" s="67">
        <v>129.1</v>
      </c>
      <c r="E87" s="67">
        <v>134.1</v>
      </c>
      <c r="F87" s="67">
        <v>135.69999999999999</v>
      </c>
      <c r="G87" s="67">
        <v>134.6</v>
      </c>
      <c r="H87" s="67">
        <v>132.80000000000001</v>
      </c>
      <c r="I87" s="67">
        <v>132</v>
      </c>
      <c r="J87" s="67">
        <v>129.1</v>
      </c>
      <c r="K87" s="67">
        <v>131.30000000000001</v>
      </c>
      <c r="L87" s="67">
        <v>127.7</v>
      </c>
      <c r="M87" s="67">
        <v>129.80000000000001</v>
      </c>
      <c r="N87" s="67">
        <v>1353</v>
      </c>
      <c r="O87" s="67">
        <v>129.5</v>
      </c>
      <c r="P87" s="67">
        <v>134</v>
      </c>
      <c r="Q87" s="67">
        <v>133</v>
      </c>
      <c r="R87" s="67">
        <v>132</v>
      </c>
      <c r="S87" s="67">
        <v>130.19999999999999</v>
      </c>
      <c r="T87" s="67">
        <v>132</v>
      </c>
      <c r="U87" s="67"/>
      <c r="V87" s="67">
        <v>132.9</v>
      </c>
      <c r="W87" s="95">
        <v>136</v>
      </c>
      <c r="X87" s="95">
        <v>132.5</v>
      </c>
      <c r="Y87" s="95">
        <v>129.69999999999999</v>
      </c>
      <c r="Z87" s="95">
        <v>134.69999999999999</v>
      </c>
      <c r="AA87" s="67">
        <v>134.6</v>
      </c>
      <c r="AB87" s="67">
        <v>134</v>
      </c>
      <c r="AC87" s="67">
        <v>134</v>
      </c>
      <c r="AD87" s="67">
        <v>133.69999999999999</v>
      </c>
      <c r="AE87" s="67">
        <v>132</v>
      </c>
      <c r="AF87" s="96">
        <v>132</v>
      </c>
      <c r="AG87" s="97"/>
      <c r="AH87" s="51">
        <f t="shared" si="17"/>
        <v>1353</v>
      </c>
      <c r="AI87" s="52">
        <f t="shared" si="18"/>
        <v>127.7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66</v>
      </c>
      <c r="C88" s="102">
        <v>66</v>
      </c>
      <c r="D88" s="102">
        <v>65.8</v>
      </c>
      <c r="E88" s="102">
        <v>66</v>
      </c>
      <c r="F88" s="102">
        <v>66.099999999999994</v>
      </c>
      <c r="G88" s="102">
        <v>66</v>
      </c>
      <c r="H88" s="102">
        <v>65.2</v>
      </c>
      <c r="I88" s="102">
        <v>65</v>
      </c>
      <c r="J88" s="102">
        <v>64.8</v>
      </c>
      <c r="K88" s="102">
        <v>63.8</v>
      </c>
      <c r="L88" s="102">
        <v>63.8</v>
      </c>
      <c r="M88" s="102">
        <v>63.8</v>
      </c>
      <c r="N88" s="102">
        <v>64.400000000000006</v>
      </c>
      <c r="O88" s="102">
        <v>64.2</v>
      </c>
      <c r="P88" s="102">
        <v>64.099999999999994</v>
      </c>
      <c r="Q88" s="102">
        <v>63.8</v>
      </c>
      <c r="R88" s="102">
        <v>64</v>
      </c>
      <c r="S88" s="102">
        <v>64.099999999999994</v>
      </c>
      <c r="T88" s="102">
        <v>64.900000000000006</v>
      </c>
      <c r="U88" s="102">
        <v>65.400000000000006</v>
      </c>
      <c r="V88" s="102">
        <v>65.099999999999994</v>
      </c>
      <c r="W88" s="102">
        <v>64.900000000000006</v>
      </c>
      <c r="X88" s="102">
        <v>64.8</v>
      </c>
      <c r="Y88" s="102">
        <v>64.5</v>
      </c>
      <c r="Z88" s="102">
        <v>66.099999999999994</v>
      </c>
      <c r="AA88" s="102">
        <v>66.400000000000006</v>
      </c>
      <c r="AB88" s="102">
        <v>66.3</v>
      </c>
      <c r="AC88" s="102">
        <v>66.3</v>
      </c>
      <c r="AD88" s="102">
        <v>66.5</v>
      </c>
      <c r="AE88" s="102">
        <v>66.2</v>
      </c>
      <c r="AF88" s="103">
        <v>66.400000000000006</v>
      </c>
      <c r="AG88" s="104"/>
      <c r="AH88" s="51">
        <f t="shared" si="17"/>
        <v>66.5</v>
      </c>
      <c r="AI88" s="52">
        <f t="shared" si="18"/>
        <v>63.8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SUM(B14,B17,B20:B21,B39,B41:B42,B44,B46,B91:B94,B99,B105,B111,B120,B122,B134,B141,B144:B145,B152,B154,B156,B160:B162,B164:B166,B171,B177:B178,B180:B182,B190,B195)</f>
        <v>146.73999999999998</v>
      </c>
      <c r="C90" s="109">
        <f t="shared" ref="C90:AF90" si="23">SUM(C14,C17,C20:C21,C39,C41:C42,C44,C46,C91:C94,C99,C105,C111,C120,C122,C134,C141,C144:C145,C152,C154,C156,C160:C162,C164:C166,C171,C177:C178,C180:C182,C190,C195)</f>
        <v>137.73999999999998</v>
      </c>
      <c r="D90" s="109">
        <f t="shared" si="23"/>
        <v>135.44</v>
      </c>
      <c r="E90" s="109">
        <f t="shared" si="23"/>
        <v>137.23999999999998</v>
      </c>
      <c r="F90" s="109">
        <f t="shared" si="23"/>
        <v>148.74</v>
      </c>
      <c r="G90" s="109">
        <f t="shared" si="23"/>
        <v>164.23999999999998</v>
      </c>
      <c r="H90" s="109">
        <f t="shared" si="23"/>
        <v>195.44</v>
      </c>
      <c r="I90" s="109">
        <f t="shared" si="23"/>
        <v>226.93999999999997</v>
      </c>
      <c r="J90" s="109">
        <f t="shared" si="23"/>
        <v>255.84</v>
      </c>
      <c r="K90" s="109">
        <f t="shared" si="23"/>
        <v>268.34000000000003</v>
      </c>
      <c r="L90" s="109">
        <f t="shared" si="23"/>
        <v>274.54000000000002</v>
      </c>
      <c r="M90" s="109">
        <f t="shared" si="23"/>
        <v>279.44000000000005</v>
      </c>
      <c r="N90" s="109">
        <f t="shared" si="23"/>
        <v>274.54000000000002</v>
      </c>
      <c r="O90" s="109">
        <f t="shared" si="23"/>
        <v>279.24</v>
      </c>
      <c r="P90" s="109">
        <f t="shared" si="23"/>
        <v>268.64</v>
      </c>
      <c r="Q90" s="109">
        <f t="shared" si="23"/>
        <v>268.64</v>
      </c>
      <c r="R90" s="109">
        <f t="shared" si="23"/>
        <v>271.64000000000004</v>
      </c>
      <c r="S90" s="109">
        <f t="shared" si="23"/>
        <v>258.64000000000004</v>
      </c>
      <c r="T90" s="109">
        <f t="shared" si="23"/>
        <v>260.6400000000001</v>
      </c>
      <c r="U90" s="109">
        <f t="shared" si="23"/>
        <v>247.93999999999997</v>
      </c>
      <c r="V90" s="109">
        <f t="shared" si="23"/>
        <v>287.54000000000002</v>
      </c>
      <c r="W90" s="109">
        <f t="shared" si="23"/>
        <v>311.84000000000003</v>
      </c>
      <c r="X90" s="109">
        <f t="shared" si="23"/>
        <v>331.74000000000007</v>
      </c>
      <c r="Y90" s="109">
        <f t="shared" si="23"/>
        <v>321.74</v>
      </c>
      <c r="Z90" s="109">
        <f t="shared" si="23"/>
        <v>295.04000000000002</v>
      </c>
      <c r="AA90" s="109">
        <f t="shared" si="23"/>
        <v>278.44</v>
      </c>
      <c r="AB90" s="109">
        <f t="shared" si="23"/>
        <v>236.43999999999997</v>
      </c>
      <c r="AC90" s="109">
        <f t="shared" si="23"/>
        <v>234.43999999999997</v>
      </c>
      <c r="AD90" s="109">
        <f t="shared" si="23"/>
        <v>203.43999999999997</v>
      </c>
      <c r="AE90" s="109">
        <f t="shared" si="23"/>
        <v>168.43999999999997</v>
      </c>
      <c r="AF90" s="109">
        <f t="shared" si="23"/>
        <v>136.73999999999998</v>
      </c>
      <c r="AG90" s="110"/>
      <c r="AH90" s="51">
        <f>MAX(B90:AF90)</f>
        <v>331.74000000000007</v>
      </c>
      <c r="AI90" s="52">
        <f>MIN(B90:AF90)</f>
        <v>135.44</v>
      </c>
    </row>
    <row r="91" spans="1:88" x14ac:dyDescent="0.25">
      <c r="A91" s="111" t="s">
        <v>58</v>
      </c>
      <c r="B91" s="79">
        <v>22</v>
      </c>
      <c r="C91" s="79">
        <v>24</v>
      </c>
      <c r="D91" s="79">
        <v>25.4</v>
      </c>
      <c r="E91" s="79">
        <v>26</v>
      </c>
      <c r="F91" s="112">
        <v>23.8</v>
      </c>
      <c r="G91" s="112">
        <v>30.6</v>
      </c>
      <c r="H91" s="112">
        <v>38.799999999999997</v>
      </c>
      <c r="I91" s="112">
        <v>36.1</v>
      </c>
      <c r="J91" s="112">
        <v>37.700000000000003</v>
      </c>
      <c r="K91" s="112">
        <v>48.7</v>
      </c>
      <c r="L91" s="49">
        <v>47</v>
      </c>
      <c r="M91" s="112">
        <v>49.7</v>
      </c>
      <c r="N91" s="112">
        <v>61.1</v>
      </c>
      <c r="O91" s="112">
        <v>54</v>
      </c>
      <c r="P91" s="112">
        <v>62.3</v>
      </c>
      <c r="Q91" s="112">
        <v>60.7</v>
      </c>
      <c r="R91" s="112">
        <v>59.4</v>
      </c>
      <c r="S91" s="112">
        <v>65.2</v>
      </c>
      <c r="T91" s="49">
        <v>48.4</v>
      </c>
      <c r="U91" s="49">
        <v>49.8</v>
      </c>
      <c r="V91" s="49">
        <v>32.799999999999997</v>
      </c>
      <c r="W91" s="112">
        <v>52.2</v>
      </c>
      <c r="X91" s="112">
        <v>42.7</v>
      </c>
      <c r="Y91" s="112">
        <v>84.1</v>
      </c>
      <c r="Z91" s="112">
        <v>29.1</v>
      </c>
      <c r="AA91" s="49">
        <v>42.8</v>
      </c>
      <c r="AB91" s="49">
        <v>35</v>
      </c>
      <c r="AC91" s="49">
        <v>34</v>
      </c>
      <c r="AD91" s="49">
        <v>30</v>
      </c>
      <c r="AE91" s="49">
        <v>22</v>
      </c>
      <c r="AF91" s="113">
        <v>1.3</v>
      </c>
      <c r="AG91" s="114">
        <v>75</v>
      </c>
      <c r="AH91" s="51">
        <f t="shared" ref="AH91:AH96" si="24">IF(ABS(MAX(B91:AF91))&gt;ABS(MIN(B91:AF91)),MAX(B91:AF91),MIN(B91:AF91))</f>
        <v>84.1</v>
      </c>
      <c r="AI91" s="115">
        <f t="shared" ref="AI91:AI96" si="25">INDEX($B$9:$AF$9,1,MATCH(AH91,B91:AF91,0))</f>
        <v>0.79166666666666663</v>
      </c>
    </row>
    <row r="92" spans="1:88" x14ac:dyDescent="0.25">
      <c r="A92" s="116" t="s">
        <v>59</v>
      </c>
      <c r="B92" s="80">
        <v>-100</v>
      </c>
      <c r="C92" s="80">
        <v>-110</v>
      </c>
      <c r="D92" s="80">
        <v>-110</v>
      </c>
      <c r="E92" s="80">
        <v>-110</v>
      </c>
      <c r="F92" s="80">
        <v>-100</v>
      </c>
      <c r="G92" s="80">
        <v>-74</v>
      </c>
      <c r="H92" s="80">
        <v>-56</v>
      </c>
      <c r="I92" s="80">
        <v>-30</v>
      </c>
      <c r="J92" s="80">
        <v>-27</v>
      </c>
      <c r="K92" s="80">
        <v>-23</v>
      </c>
      <c r="L92" s="80">
        <v>-21</v>
      </c>
      <c r="M92" s="80">
        <v>-58</v>
      </c>
      <c r="N92" s="80">
        <f>-26-33.5</f>
        <v>-59.5</v>
      </c>
      <c r="O92" s="80">
        <v>-62.3</v>
      </c>
      <c r="P92" s="80">
        <v>-63.3</v>
      </c>
      <c r="Q92" s="80">
        <v>-61.3</v>
      </c>
      <c r="R92" s="80">
        <v>-58.7</v>
      </c>
      <c r="S92" s="80">
        <v>-53.8</v>
      </c>
      <c r="T92" s="80">
        <v>-44.8</v>
      </c>
      <c r="U92" s="80">
        <v>-48</v>
      </c>
      <c r="V92" s="80">
        <v>-18.2</v>
      </c>
      <c r="W92" s="80">
        <v>-20.6</v>
      </c>
      <c r="X92" s="80">
        <v>-28.6</v>
      </c>
      <c r="Y92" s="80">
        <v>-71.400000000000006</v>
      </c>
      <c r="Z92" s="80">
        <v>-36.1</v>
      </c>
      <c r="AA92" s="67">
        <v>-47.4</v>
      </c>
      <c r="AB92" s="67">
        <v>-58</v>
      </c>
      <c r="AC92" s="67">
        <v>-59</v>
      </c>
      <c r="AD92" s="67">
        <v>-75</v>
      </c>
      <c r="AE92" s="67">
        <v>-90</v>
      </c>
      <c r="AF92" s="117">
        <v>-88</v>
      </c>
      <c r="AG92" s="114">
        <v>240</v>
      </c>
      <c r="AH92" s="51">
        <f t="shared" si="24"/>
        <v>-110</v>
      </c>
      <c r="AI92" s="115">
        <f t="shared" si="25"/>
        <v>8.3333333333333301E-2</v>
      </c>
    </row>
    <row r="93" spans="1:88" x14ac:dyDescent="0.25">
      <c r="A93" s="116" t="s">
        <v>60</v>
      </c>
      <c r="B93" s="80">
        <v>-15</v>
      </c>
      <c r="C93" s="80">
        <v>-16</v>
      </c>
      <c r="D93" s="80">
        <v>-16.7</v>
      </c>
      <c r="E93" s="80">
        <v>-15.5</v>
      </c>
      <c r="F93" s="80">
        <v>-11.8</v>
      </c>
      <c r="G93" s="80">
        <v>-9.1999999999999993</v>
      </c>
      <c r="H93" s="80">
        <v>-3.7</v>
      </c>
      <c r="I93" s="80">
        <v>4.5</v>
      </c>
      <c r="J93" s="80">
        <v>6.6</v>
      </c>
      <c r="K93" s="80">
        <v>5.6</v>
      </c>
      <c r="L93" s="80">
        <v>11</v>
      </c>
      <c r="M93" s="80">
        <v>3.7</v>
      </c>
      <c r="N93" s="80">
        <v>6.6</v>
      </c>
      <c r="O93" s="80">
        <v>7.8</v>
      </c>
      <c r="P93" s="80">
        <v>6</v>
      </c>
      <c r="Q93" s="80">
        <v>1.8</v>
      </c>
      <c r="R93" s="80">
        <v>0.3</v>
      </c>
      <c r="S93" s="80">
        <v>0.2</v>
      </c>
      <c r="T93" s="80">
        <v>1.3</v>
      </c>
      <c r="U93" s="80">
        <v>3.5</v>
      </c>
      <c r="V93" s="80">
        <v>10.199999999999999</v>
      </c>
      <c r="W93" s="80">
        <v>13.3</v>
      </c>
      <c r="X93" s="80">
        <v>11.4</v>
      </c>
      <c r="Y93" s="80">
        <v>4</v>
      </c>
      <c r="Z93" s="80">
        <v>7.7</v>
      </c>
      <c r="AA93" s="67">
        <v>6.1</v>
      </c>
      <c r="AB93" s="67">
        <v>2</v>
      </c>
      <c r="AC93" s="67">
        <v>2</v>
      </c>
      <c r="AD93" s="67">
        <v>-5</v>
      </c>
      <c r="AE93" s="67">
        <v>-10</v>
      </c>
      <c r="AF93" s="117">
        <v>-10</v>
      </c>
      <c r="AG93" s="114">
        <v>60</v>
      </c>
      <c r="AH93" s="51">
        <f t="shared" si="24"/>
        <v>-16.7</v>
      </c>
      <c r="AI93" s="115">
        <f t="shared" si="25"/>
        <v>0.125</v>
      </c>
    </row>
    <row r="94" spans="1:88" x14ac:dyDescent="0.25">
      <c r="A94" s="118" t="s">
        <v>213</v>
      </c>
      <c r="B94" s="82">
        <v>0</v>
      </c>
      <c r="C94" s="82">
        <v>0</v>
      </c>
      <c r="D94" s="82">
        <v>0</v>
      </c>
      <c r="E94" s="82">
        <v>0</v>
      </c>
      <c r="F94" s="82">
        <v>0</v>
      </c>
      <c r="G94" s="82">
        <v>0</v>
      </c>
      <c r="H94" s="82">
        <v>0</v>
      </c>
      <c r="I94" s="82">
        <v>0</v>
      </c>
      <c r="J94" s="82">
        <v>0</v>
      </c>
      <c r="K94" s="82">
        <v>0</v>
      </c>
      <c r="L94" s="82">
        <v>0</v>
      </c>
      <c r="M94" s="82">
        <v>46.5</v>
      </c>
      <c r="N94" s="82">
        <v>28.9</v>
      </c>
      <c r="O94" s="82">
        <v>42.3</v>
      </c>
      <c r="P94" s="82">
        <v>26.2</v>
      </c>
      <c r="Q94" s="82">
        <v>30</v>
      </c>
      <c r="R94" s="82">
        <v>33.5</v>
      </c>
      <c r="S94" s="82">
        <v>33.700000000000003</v>
      </c>
      <c r="T94" s="82">
        <v>40.5</v>
      </c>
      <c r="U94" s="82">
        <v>27.4</v>
      </c>
      <c r="V94" s="82">
        <v>48.5</v>
      </c>
      <c r="W94" s="82">
        <v>52.4</v>
      </c>
      <c r="X94" s="82">
        <v>70.8</v>
      </c>
      <c r="Y94" s="82">
        <v>69.599999999999994</v>
      </c>
      <c r="Z94" s="82">
        <v>58.9</v>
      </c>
      <c r="AA94" s="119">
        <v>41.5</v>
      </c>
      <c r="AB94" s="119">
        <v>22</v>
      </c>
      <c r="AC94" s="119">
        <v>22</v>
      </c>
      <c r="AD94" s="119">
        <v>20</v>
      </c>
      <c r="AE94" s="119">
        <v>13</v>
      </c>
      <c r="AF94" s="120">
        <v>0</v>
      </c>
      <c r="AG94" s="121">
        <v>120</v>
      </c>
      <c r="AH94" s="51">
        <f t="shared" si="24"/>
        <v>70.8</v>
      </c>
      <c r="AI94" s="115">
        <f t="shared" si="25"/>
        <v>0.77083333333333337</v>
      </c>
    </row>
    <row r="95" spans="1:88" x14ac:dyDescent="0.25">
      <c r="A95" s="118" t="s">
        <v>61</v>
      </c>
      <c r="B95" s="82">
        <v>31</v>
      </c>
      <c r="C95" s="82">
        <v>13</v>
      </c>
      <c r="D95" s="82">
        <v>17</v>
      </c>
      <c r="E95" s="82">
        <v>17.5</v>
      </c>
      <c r="F95" s="82">
        <v>18.899999999999999</v>
      </c>
      <c r="G95" s="82">
        <v>31.9</v>
      </c>
      <c r="H95" s="82">
        <v>41.4</v>
      </c>
      <c r="I95" s="82">
        <v>57.3</v>
      </c>
      <c r="J95" s="82">
        <v>58</v>
      </c>
      <c r="K95" s="82">
        <v>63.6</v>
      </c>
      <c r="L95" s="82">
        <v>58</v>
      </c>
      <c r="M95" s="82">
        <v>60</v>
      </c>
      <c r="N95" s="82">
        <v>0</v>
      </c>
      <c r="O95" s="82">
        <v>0</v>
      </c>
      <c r="P95" s="82">
        <v>27.6</v>
      </c>
      <c r="Q95" s="82">
        <v>36.5</v>
      </c>
      <c r="R95" s="82">
        <v>34.4</v>
      </c>
      <c r="S95" s="82">
        <v>36.5</v>
      </c>
      <c r="T95" s="82">
        <v>47.5</v>
      </c>
      <c r="U95" s="82">
        <v>26.4</v>
      </c>
      <c r="V95" s="82">
        <v>38.1</v>
      </c>
      <c r="W95" s="82">
        <v>40.1</v>
      </c>
      <c r="X95" s="82">
        <v>49.4</v>
      </c>
      <c r="Y95" s="82">
        <v>55.5</v>
      </c>
      <c r="Z95" s="82">
        <v>43.9</v>
      </c>
      <c r="AA95" s="119">
        <v>31.9</v>
      </c>
      <c r="AB95" s="119">
        <v>26</v>
      </c>
      <c r="AC95" s="119">
        <v>27</v>
      </c>
      <c r="AD95" s="119">
        <v>15</v>
      </c>
      <c r="AE95" s="119">
        <v>6</v>
      </c>
      <c r="AF95" s="120">
        <v>21</v>
      </c>
      <c r="AG95" s="121"/>
      <c r="AH95" s="51">
        <f t="shared" si="24"/>
        <v>63.6</v>
      </c>
      <c r="AI95" s="115">
        <f t="shared" si="25"/>
        <v>0.3125</v>
      </c>
    </row>
    <row r="96" spans="1:88" ht="15.75" thickBot="1" x14ac:dyDescent="0.3">
      <c r="A96" s="118" t="s">
        <v>234</v>
      </c>
      <c r="B96" s="82">
        <v>48</v>
      </c>
      <c r="C96" s="82">
        <v>43</v>
      </c>
      <c r="D96" s="82">
        <v>43.3</v>
      </c>
      <c r="E96" s="82">
        <v>40.299999999999997</v>
      </c>
      <c r="F96" s="82">
        <v>17.7</v>
      </c>
      <c r="G96" s="82">
        <v>7.8</v>
      </c>
      <c r="H96" s="82">
        <v>-1.8</v>
      </c>
      <c r="I96" s="82">
        <v>6.6</v>
      </c>
      <c r="J96" s="82">
        <v>24.9</v>
      </c>
      <c r="K96" s="82">
        <v>-3.1</v>
      </c>
      <c r="L96" s="82">
        <v>-1.6</v>
      </c>
      <c r="M96" s="82">
        <v>-14.3</v>
      </c>
      <c r="N96" s="82">
        <v>-48</v>
      </c>
      <c r="O96" s="82">
        <v>21.4</v>
      </c>
      <c r="P96" s="82">
        <v>5.9</v>
      </c>
      <c r="Q96" s="82">
        <v>10.4</v>
      </c>
      <c r="R96" s="82">
        <v>15</v>
      </c>
      <c r="S96" s="82">
        <v>12.1</v>
      </c>
      <c r="T96" s="82">
        <v>30.5</v>
      </c>
      <c r="U96" s="82">
        <v>28.5</v>
      </c>
      <c r="V96" s="82">
        <v>42.5</v>
      </c>
      <c r="W96" s="82">
        <v>31.5</v>
      </c>
      <c r="X96" s="82">
        <v>39.700000000000003</v>
      </c>
      <c r="Y96" s="82">
        <v>45</v>
      </c>
      <c r="Z96" s="82">
        <v>39.1</v>
      </c>
      <c r="AA96" s="119">
        <v>34</v>
      </c>
      <c r="AB96" s="119">
        <v>25</v>
      </c>
      <c r="AC96" s="119">
        <v>-20</v>
      </c>
      <c r="AD96" s="119">
        <v>5</v>
      </c>
      <c r="AE96" s="119">
        <v>9.4</v>
      </c>
      <c r="AF96" s="120">
        <v>35</v>
      </c>
      <c r="AG96" s="180"/>
      <c r="AH96" s="51">
        <f t="shared" si="24"/>
        <v>-48</v>
      </c>
      <c r="AI96" s="115">
        <f t="shared" si="25"/>
        <v>0.41666666666666702</v>
      </c>
    </row>
    <row r="97" spans="1:37" ht="15.75" thickBot="1" x14ac:dyDescent="0.3">
      <c r="A97" s="122" t="s">
        <v>62</v>
      </c>
      <c r="B97" s="123"/>
      <c r="C97" s="123"/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4"/>
      <c r="AH97" s="125"/>
      <c r="AI97" s="52"/>
      <c r="AK97" s="53"/>
    </row>
    <row r="98" spans="1:37" x14ac:dyDescent="0.25">
      <c r="A98" s="126" t="s">
        <v>101</v>
      </c>
      <c r="B98" s="50">
        <v>9.9</v>
      </c>
      <c r="C98" s="127">
        <f t="shared" ref="C98:R103" si="26">B98</f>
        <v>9.9</v>
      </c>
      <c r="D98" s="127">
        <f t="shared" si="26"/>
        <v>9.9</v>
      </c>
      <c r="E98" s="127">
        <f t="shared" si="26"/>
        <v>9.9</v>
      </c>
      <c r="F98" s="127">
        <f t="shared" si="26"/>
        <v>9.9</v>
      </c>
      <c r="G98" s="127">
        <f t="shared" si="26"/>
        <v>9.9</v>
      </c>
      <c r="H98" s="127">
        <f t="shared" si="26"/>
        <v>9.9</v>
      </c>
      <c r="I98" s="127">
        <f t="shared" si="26"/>
        <v>9.9</v>
      </c>
      <c r="J98" s="127">
        <f t="shared" si="26"/>
        <v>9.9</v>
      </c>
      <c r="K98" s="127">
        <f t="shared" si="26"/>
        <v>9.9</v>
      </c>
      <c r="L98" s="127">
        <f t="shared" si="26"/>
        <v>9.9</v>
      </c>
      <c r="M98" s="127">
        <f t="shared" si="26"/>
        <v>9.9</v>
      </c>
      <c r="N98" s="127">
        <f t="shared" si="26"/>
        <v>9.9</v>
      </c>
      <c r="O98" s="127">
        <f t="shared" si="26"/>
        <v>9.9</v>
      </c>
      <c r="P98" s="127">
        <f t="shared" si="26"/>
        <v>9.9</v>
      </c>
      <c r="Q98" s="127">
        <f t="shared" si="26"/>
        <v>9.9</v>
      </c>
      <c r="R98" s="127">
        <f t="shared" si="26"/>
        <v>9.9</v>
      </c>
      <c r="S98" s="127">
        <f t="shared" ref="S98:AF103" si="27">R98</f>
        <v>9.9</v>
      </c>
      <c r="T98" s="127">
        <f t="shared" si="27"/>
        <v>9.9</v>
      </c>
      <c r="U98" s="127">
        <f t="shared" si="27"/>
        <v>9.9</v>
      </c>
      <c r="V98" s="127">
        <f t="shared" si="27"/>
        <v>9.9</v>
      </c>
      <c r="W98" s="127">
        <f t="shared" si="27"/>
        <v>9.9</v>
      </c>
      <c r="X98" s="127">
        <f t="shared" si="27"/>
        <v>9.9</v>
      </c>
      <c r="Y98" s="127">
        <f t="shared" si="27"/>
        <v>9.9</v>
      </c>
      <c r="Z98" s="127">
        <f t="shared" si="27"/>
        <v>9.9</v>
      </c>
      <c r="AA98" s="127">
        <f t="shared" si="27"/>
        <v>9.9</v>
      </c>
      <c r="AB98" s="127">
        <f t="shared" si="27"/>
        <v>9.9</v>
      </c>
      <c r="AC98" s="127">
        <f t="shared" si="27"/>
        <v>9.9</v>
      </c>
      <c r="AD98" s="127">
        <f t="shared" si="27"/>
        <v>9.9</v>
      </c>
      <c r="AE98" s="127">
        <f t="shared" si="27"/>
        <v>9.9</v>
      </c>
      <c r="AF98" s="127">
        <f t="shared" si="27"/>
        <v>9.9</v>
      </c>
      <c r="AG98" s="169">
        <v>9.94</v>
      </c>
      <c r="AH98" s="51"/>
      <c r="AI98" s="52"/>
      <c r="AK98" s="53"/>
    </row>
    <row r="99" spans="1:37" x14ac:dyDescent="0.25">
      <c r="A99" s="116" t="s">
        <v>102</v>
      </c>
      <c r="B99" s="128">
        <v>9.6</v>
      </c>
      <c r="C99" s="129">
        <f t="shared" si="26"/>
        <v>9.6</v>
      </c>
      <c r="D99" s="129">
        <f t="shared" si="26"/>
        <v>9.6</v>
      </c>
      <c r="E99" s="129">
        <f t="shared" si="26"/>
        <v>9.6</v>
      </c>
      <c r="F99" s="129">
        <f t="shared" si="26"/>
        <v>9.6</v>
      </c>
      <c r="G99" s="129">
        <f t="shared" si="26"/>
        <v>9.6</v>
      </c>
      <c r="H99" s="129">
        <f t="shared" si="26"/>
        <v>9.6</v>
      </c>
      <c r="I99" s="129">
        <f t="shared" si="26"/>
        <v>9.6</v>
      </c>
      <c r="J99" s="129">
        <f t="shared" si="26"/>
        <v>9.6</v>
      </c>
      <c r="K99" s="129">
        <f t="shared" si="26"/>
        <v>9.6</v>
      </c>
      <c r="L99" s="129">
        <f t="shared" si="26"/>
        <v>9.6</v>
      </c>
      <c r="M99" s="129">
        <f t="shared" si="26"/>
        <v>9.6</v>
      </c>
      <c r="N99" s="129">
        <f t="shared" si="26"/>
        <v>9.6</v>
      </c>
      <c r="O99" s="129">
        <f t="shared" si="26"/>
        <v>9.6</v>
      </c>
      <c r="P99" s="129">
        <f t="shared" si="26"/>
        <v>9.6</v>
      </c>
      <c r="Q99" s="129">
        <f t="shared" si="26"/>
        <v>9.6</v>
      </c>
      <c r="R99" s="129">
        <f t="shared" si="26"/>
        <v>9.6</v>
      </c>
      <c r="S99" s="129">
        <f t="shared" si="27"/>
        <v>9.6</v>
      </c>
      <c r="T99" s="129">
        <f t="shared" si="27"/>
        <v>9.6</v>
      </c>
      <c r="U99" s="129">
        <f t="shared" si="27"/>
        <v>9.6</v>
      </c>
      <c r="V99" s="129">
        <f t="shared" si="27"/>
        <v>9.6</v>
      </c>
      <c r="W99" s="129">
        <f t="shared" si="27"/>
        <v>9.6</v>
      </c>
      <c r="X99" s="129">
        <f t="shared" si="27"/>
        <v>9.6</v>
      </c>
      <c r="Y99" s="129">
        <f t="shared" si="27"/>
        <v>9.6</v>
      </c>
      <c r="Z99" s="129">
        <f t="shared" si="27"/>
        <v>9.6</v>
      </c>
      <c r="AA99" s="129">
        <f t="shared" si="27"/>
        <v>9.6</v>
      </c>
      <c r="AB99" s="129">
        <f t="shared" si="27"/>
        <v>9.6</v>
      </c>
      <c r="AC99" s="129">
        <f t="shared" si="27"/>
        <v>9.6</v>
      </c>
      <c r="AD99" s="129">
        <f t="shared" si="27"/>
        <v>9.6</v>
      </c>
      <c r="AE99" s="129">
        <f t="shared" si="27"/>
        <v>9.6</v>
      </c>
      <c r="AF99" s="129">
        <f t="shared" si="27"/>
        <v>9.6</v>
      </c>
      <c r="AG99" s="170">
        <v>9.9</v>
      </c>
      <c r="AH99" s="51"/>
      <c r="AI99" s="52"/>
      <c r="AK99" s="53"/>
    </row>
    <row r="100" spans="1:37" x14ac:dyDescent="0.25">
      <c r="A100" s="118" t="s">
        <v>103</v>
      </c>
      <c r="B100" s="128">
        <v>9.98</v>
      </c>
      <c r="C100" s="129">
        <f t="shared" si="26"/>
        <v>9.98</v>
      </c>
      <c r="D100" s="129">
        <f t="shared" si="26"/>
        <v>9.98</v>
      </c>
      <c r="E100" s="129">
        <f t="shared" si="26"/>
        <v>9.98</v>
      </c>
      <c r="F100" s="129">
        <f t="shared" si="26"/>
        <v>9.98</v>
      </c>
      <c r="G100" s="129">
        <f t="shared" si="26"/>
        <v>9.98</v>
      </c>
      <c r="H100" s="129">
        <f t="shared" si="26"/>
        <v>9.98</v>
      </c>
      <c r="I100" s="129">
        <f t="shared" si="26"/>
        <v>9.98</v>
      </c>
      <c r="J100" s="129">
        <f t="shared" si="26"/>
        <v>9.98</v>
      </c>
      <c r="K100" s="129">
        <f t="shared" si="26"/>
        <v>9.98</v>
      </c>
      <c r="L100" s="129">
        <f t="shared" si="26"/>
        <v>9.98</v>
      </c>
      <c r="M100" s="129">
        <f t="shared" si="26"/>
        <v>9.98</v>
      </c>
      <c r="N100" s="129">
        <f t="shared" si="26"/>
        <v>9.98</v>
      </c>
      <c r="O100" s="129">
        <f t="shared" si="26"/>
        <v>9.98</v>
      </c>
      <c r="P100" s="129">
        <f t="shared" si="26"/>
        <v>9.98</v>
      </c>
      <c r="Q100" s="129">
        <f t="shared" si="26"/>
        <v>9.98</v>
      </c>
      <c r="R100" s="129">
        <f t="shared" si="26"/>
        <v>9.98</v>
      </c>
      <c r="S100" s="129">
        <f t="shared" si="27"/>
        <v>9.98</v>
      </c>
      <c r="T100" s="129">
        <f t="shared" si="27"/>
        <v>9.98</v>
      </c>
      <c r="U100" s="129">
        <f t="shared" si="27"/>
        <v>9.98</v>
      </c>
      <c r="V100" s="129">
        <f t="shared" si="27"/>
        <v>9.98</v>
      </c>
      <c r="W100" s="129">
        <f t="shared" si="27"/>
        <v>9.98</v>
      </c>
      <c r="X100" s="129">
        <f t="shared" si="27"/>
        <v>9.98</v>
      </c>
      <c r="Y100" s="129">
        <f t="shared" si="27"/>
        <v>9.98</v>
      </c>
      <c r="Z100" s="129">
        <f t="shared" si="27"/>
        <v>9.98</v>
      </c>
      <c r="AA100" s="129">
        <f t="shared" si="27"/>
        <v>9.98</v>
      </c>
      <c r="AB100" s="129">
        <f t="shared" si="27"/>
        <v>9.98</v>
      </c>
      <c r="AC100" s="129">
        <f t="shared" si="27"/>
        <v>9.98</v>
      </c>
      <c r="AD100" s="129">
        <f t="shared" si="27"/>
        <v>9.98</v>
      </c>
      <c r="AE100" s="129">
        <f t="shared" si="27"/>
        <v>9.98</v>
      </c>
      <c r="AF100" s="129">
        <f t="shared" si="27"/>
        <v>9.98</v>
      </c>
      <c r="AG100" s="171">
        <v>9.6579999999999995</v>
      </c>
      <c r="AH100" s="51"/>
      <c r="AI100" s="52"/>
      <c r="AK100" s="53"/>
    </row>
    <row r="101" spans="1:37" x14ac:dyDescent="0.25">
      <c r="A101" s="118" t="s">
        <v>104</v>
      </c>
      <c r="B101" s="128">
        <v>9.1</v>
      </c>
      <c r="C101" s="129">
        <f t="shared" si="26"/>
        <v>9.1</v>
      </c>
      <c r="D101" s="129">
        <f t="shared" si="26"/>
        <v>9.1</v>
      </c>
      <c r="E101" s="129">
        <f t="shared" si="26"/>
        <v>9.1</v>
      </c>
      <c r="F101" s="129">
        <f t="shared" si="26"/>
        <v>9.1</v>
      </c>
      <c r="G101" s="129">
        <f t="shared" si="26"/>
        <v>9.1</v>
      </c>
      <c r="H101" s="129">
        <f t="shared" si="26"/>
        <v>9.1</v>
      </c>
      <c r="I101" s="129">
        <f t="shared" si="26"/>
        <v>9.1</v>
      </c>
      <c r="J101" s="129">
        <f t="shared" si="26"/>
        <v>9.1</v>
      </c>
      <c r="K101" s="129">
        <f t="shared" si="26"/>
        <v>9.1</v>
      </c>
      <c r="L101" s="129">
        <f t="shared" si="26"/>
        <v>9.1</v>
      </c>
      <c r="M101" s="129">
        <f t="shared" si="26"/>
        <v>9.1</v>
      </c>
      <c r="N101" s="129">
        <f t="shared" si="26"/>
        <v>9.1</v>
      </c>
      <c r="O101" s="129">
        <f t="shared" si="26"/>
        <v>9.1</v>
      </c>
      <c r="P101" s="129">
        <f t="shared" si="26"/>
        <v>9.1</v>
      </c>
      <c r="Q101" s="129">
        <f t="shared" si="26"/>
        <v>9.1</v>
      </c>
      <c r="R101" s="129">
        <f t="shared" si="26"/>
        <v>9.1</v>
      </c>
      <c r="S101" s="129">
        <f t="shared" si="27"/>
        <v>9.1</v>
      </c>
      <c r="T101" s="129">
        <f t="shared" si="27"/>
        <v>9.1</v>
      </c>
      <c r="U101" s="129">
        <f t="shared" si="27"/>
        <v>9.1</v>
      </c>
      <c r="V101" s="129">
        <f t="shared" si="27"/>
        <v>9.1</v>
      </c>
      <c r="W101" s="129">
        <f t="shared" si="27"/>
        <v>9.1</v>
      </c>
      <c r="X101" s="129">
        <f t="shared" si="27"/>
        <v>9.1</v>
      </c>
      <c r="Y101" s="129">
        <f t="shared" si="27"/>
        <v>9.1</v>
      </c>
      <c r="Z101" s="129">
        <f t="shared" si="27"/>
        <v>9.1</v>
      </c>
      <c r="AA101" s="129">
        <f t="shared" si="27"/>
        <v>9.1</v>
      </c>
      <c r="AB101" s="129">
        <f t="shared" si="27"/>
        <v>9.1</v>
      </c>
      <c r="AC101" s="129">
        <f t="shared" si="27"/>
        <v>9.1</v>
      </c>
      <c r="AD101" s="129">
        <f t="shared" si="27"/>
        <v>9.1</v>
      </c>
      <c r="AE101" s="129">
        <f t="shared" si="27"/>
        <v>9.1</v>
      </c>
      <c r="AF101" s="129">
        <f t="shared" si="27"/>
        <v>9.1</v>
      </c>
      <c r="AG101" s="171">
        <v>9.6</v>
      </c>
      <c r="AH101" s="51"/>
      <c r="AI101" s="52"/>
      <c r="AK101" s="53"/>
    </row>
    <row r="102" spans="1:37" x14ac:dyDescent="0.25">
      <c r="A102" s="118" t="s">
        <v>105</v>
      </c>
      <c r="B102" s="128">
        <v>9.18</v>
      </c>
      <c r="C102" s="129">
        <f t="shared" si="26"/>
        <v>9.18</v>
      </c>
      <c r="D102" s="129">
        <f t="shared" si="26"/>
        <v>9.18</v>
      </c>
      <c r="E102" s="129">
        <f t="shared" si="26"/>
        <v>9.18</v>
      </c>
      <c r="F102" s="129">
        <f t="shared" si="26"/>
        <v>9.18</v>
      </c>
      <c r="G102" s="129">
        <f t="shared" si="26"/>
        <v>9.18</v>
      </c>
      <c r="H102" s="129">
        <f t="shared" si="26"/>
        <v>9.18</v>
      </c>
      <c r="I102" s="129">
        <f t="shared" si="26"/>
        <v>9.18</v>
      </c>
      <c r="J102" s="129">
        <f t="shared" si="26"/>
        <v>9.18</v>
      </c>
      <c r="K102" s="129">
        <f t="shared" si="26"/>
        <v>9.18</v>
      </c>
      <c r="L102" s="129">
        <f t="shared" si="26"/>
        <v>9.18</v>
      </c>
      <c r="M102" s="129">
        <f t="shared" si="26"/>
        <v>9.18</v>
      </c>
      <c r="N102" s="129">
        <f t="shared" si="26"/>
        <v>9.18</v>
      </c>
      <c r="O102" s="129">
        <f t="shared" si="26"/>
        <v>9.18</v>
      </c>
      <c r="P102" s="129">
        <f t="shared" si="26"/>
        <v>9.18</v>
      </c>
      <c r="Q102" s="129">
        <f t="shared" si="26"/>
        <v>9.18</v>
      </c>
      <c r="R102" s="129">
        <f t="shared" si="26"/>
        <v>9.18</v>
      </c>
      <c r="S102" s="129">
        <f t="shared" si="27"/>
        <v>9.18</v>
      </c>
      <c r="T102" s="129">
        <f t="shared" si="27"/>
        <v>9.18</v>
      </c>
      <c r="U102" s="129">
        <f t="shared" si="27"/>
        <v>9.18</v>
      </c>
      <c r="V102" s="129">
        <f t="shared" si="27"/>
        <v>9.18</v>
      </c>
      <c r="W102" s="129">
        <f t="shared" si="27"/>
        <v>9.18</v>
      </c>
      <c r="X102" s="129">
        <f t="shared" si="27"/>
        <v>9.18</v>
      </c>
      <c r="Y102" s="129">
        <f t="shared" si="27"/>
        <v>9.18</v>
      </c>
      <c r="Z102" s="129">
        <f t="shared" si="27"/>
        <v>9.18</v>
      </c>
      <c r="AA102" s="129">
        <f t="shared" si="27"/>
        <v>9.18</v>
      </c>
      <c r="AB102" s="129">
        <f t="shared" si="27"/>
        <v>9.18</v>
      </c>
      <c r="AC102" s="129">
        <f t="shared" si="27"/>
        <v>9.18</v>
      </c>
      <c r="AD102" s="129">
        <f t="shared" si="27"/>
        <v>9.18</v>
      </c>
      <c r="AE102" s="129">
        <f t="shared" si="27"/>
        <v>9.18</v>
      </c>
      <c r="AF102" s="129">
        <f t="shared" si="27"/>
        <v>9.18</v>
      </c>
      <c r="AG102" s="171">
        <v>9.51</v>
      </c>
      <c r="AH102" s="51"/>
      <c r="AI102" s="52"/>
      <c r="AK102" s="53"/>
    </row>
    <row r="103" spans="1:37" x14ac:dyDescent="0.25">
      <c r="A103" s="118" t="s">
        <v>106</v>
      </c>
      <c r="B103" s="128">
        <v>7</v>
      </c>
      <c r="C103" s="129">
        <f t="shared" si="26"/>
        <v>7</v>
      </c>
      <c r="D103" s="129">
        <f t="shared" si="26"/>
        <v>7</v>
      </c>
      <c r="E103" s="129">
        <f t="shared" si="26"/>
        <v>7</v>
      </c>
      <c r="F103" s="129">
        <f t="shared" si="26"/>
        <v>7</v>
      </c>
      <c r="G103" s="129">
        <f t="shared" si="26"/>
        <v>7</v>
      </c>
      <c r="H103" s="129">
        <f t="shared" si="26"/>
        <v>7</v>
      </c>
      <c r="I103" s="129">
        <f t="shared" si="26"/>
        <v>7</v>
      </c>
      <c r="J103" s="129">
        <f t="shared" si="26"/>
        <v>7</v>
      </c>
      <c r="K103" s="129">
        <f t="shared" si="26"/>
        <v>7</v>
      </c>
      <c r="L103" s="129">
        <f t="shared" si="26"/>
        <v>7</v>
      </c>
      <c r="M103" s="129">
        <f t="shared" si="26"/>
        <v>7</v>
      </c>
      <c r="N103" s="129">
        <f t="shared" si="26"/>
        <v>7</v>
      </c>
      <c r="O103" s="129">
        <f t="shared" si="26"/>
        <v>7</v>
      </c>
      <c r="P103" s="129">
        <f t="shared" si="26"/>
        <v>7</v>
      </c>
      <c r="Q103" s="129">
        <f t="shared" si="26"/>
        <v>7</v>
      </c>
      <c r="R103" s="129">
        <f t="shared" si="26"/>
        <v>7</v>
      </c>
      <c r="S103" s="129">
        <f t="shared" si="27"/>
        <v>7</v>
      </c>
      <c r="T103" s="129">
        <f t="shared" si="27"/>
        <v>7</v>
      </c>
      <c r="U103" s="129">
        <f t="shared" si="27"/>
        <v>7</v>
      </c>
      <c r="V103" s="129">
        <f t="shared" si="27"/>
        <v>7</v>
      </c>
      <c r="W103" s="129">
        <f t="shared" si="27"/>
        <v>7</v>
      </c>
      <c r="X103" s="129">
        <f t="shared" si="27"/>
        <v>7</v>
      </c>
      <c r="Y103" s="129">
        <f t="shared" si="27"/>
        <v>7</v>
      </c>
      <c r="Z103" s="129">
        <f t="shared" si="27"/>
        <v>7</v>
      </c>
      <c r="AA103" s="129">
        <f t="shared" si="27"/>
        <v>7</v>
      </c>
      <c r="AB103" s="129">
        <f t="shared" si="27"/>
        <v>7</v>
      </c>
      <c r="AC103" s="129">
        <f t="shared" si="27"/>
        <v>7</v>
      </c>
      <c r="AD103" s="129">
        <f t="shared" si="27"/>
        <v>7</v>
      </c>
      <c r="AE103" s="129">
        <f t="shared" si="27"/>
        <v>7</v>
      </c>
      <c r="AF103" s="129">
        <f t="shared" si="27"/>
        <v>7</v>
      </c>
      <c r="AG103" s="171">
        <v>9.4</v>
      </c>
      <c r="AH103" s="51"/>
      <c r="AI103" s="52"/>
      <c r="AK103" s="53"/>
    </row>
    <row r="104" spans="1:37" x14ac:dyDescent="0.25">
      <c r="A104" s="118" t="s">
        <v>107</v>
      </c>
      <c r="B104" s="128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  <c r="AA104" s="129"/>
      <c r="AB104" s="129"/>
      <c r="AC104" s="129"/>
      <c r="AD104" s="129"/>
      <c r="AE104" s="129"/>
      <c r="AF104" s="129"/>
      <c r="AG104" s="171">
        <v>8.8000000000000007</v>
      </c>
      <c r="AH104" s="51"/>
      <c r="AI104" s="52"/>
      <c r="AK104" s="53"/>
    </row>
    <row r="105" spans="1:37" x14ac:dyDescent="0.25">
      <c r="A105" s="118" t="s">
        <v>108</v>
      </c>
      <c r="B105" s="128">
        <v>2.25</v>
      </c>
      <c r="C105" s="129">
        <f t="shared" ref="C105:R106" si="28">B105</f>
        <v>2.25</v>
      </c>
      <c r="D105" s="129">
        <f t="shared" si="28"/>
        <v>2.25</v>
      </c>
      <c r="E105" s="129">
        <f t="shared" si="28"/>
        <v>2.25</v>
      </c>
      <c r="F105" s="129">
        <f t="shared" si="28"/>
        <v>2.25</v>
      </c>
      <c r="G105" s="129">
        <f t="shared" si="28"/>
        <v>2.25</v>
      </c>
      <c r="H105" s="129">
        <f t="shared" si="28"/>
        <v>2.25</v>
      </c>
      <c r="I105" s="129">
        <f t="shared" si="28"/>
        <v>2.25</v>
      </c>
      <c r="J105" s="129">
        <f t="shared" si="28"/>
        <v>2.25</v>
      </c>
      <c r="K105" s="129">
        <f t="shared" si="28"/>
        <v>2.25</v>
      </c>
      <c r="L105" s="129">
        <f t="shared" si="28"/>
        <v>2.25</v>
      </c>
      <c r="M105" s="129">
        <f t="shared" si="28"/>
        <v>2.25</v>
      </c>
      <c r="N105" s="129">
        <f t="shared" si="28"/>
        <v>2.25</v>
      </c>
      <c r="O105" s="129">
        <f t="shared" si="28"/>
        <v>2.25</v>
      </c>
      <c r="P105" s="129">
        <f t="shared" si="28"/>
        <v>2.25</v>
      </c>
      <c r="Q105" s="129">
        <f t="shared" si="28"/>
        <v>2.25</v>
      </c>
      <c r="R105" s="129">
        <f t="shared" si="28"/>
        <v>2.25</v>
      </c>
      <c r="S105" s="129">
        <f t="shared" ref="S105:AF106" si="29">R105</f>
        <v>2.25</v>
      </c>
      <c r="T105" s="129">
        <f t="shared" si="29"/>
        <v>2.25</v>
      </c>
      <c r="U105" s="129">
        <f t="shared" si="29"/>
        <v>2.25</v>
      </c>
      <c r="V105" s="129">
        <f t="shared" si="29"/>
        <v>2.25</v>
      </c>
      <c r="W105" s="129">
        <f t="shared" si="29"/>
        <v>2.25</v>
      </c>
      <c r="X105" s="129">
        <f t="shared" si="29"/>
        <v>2.25</v>
      </c>
      <c r="Y105" s="129">
        <f t="shared" si="29"/>
        <v>2.25</v>
      </c>
      <c r="Z105" s="129">
        <f t="shared" si="29"/>
        <v>2.25</v>
      </c>
      <c r="AA105" s="129">
        <f t="shared" si="29"/>
        <v>2.25</v>
      </c>
      <c r="AB105" s="129">
        <f t="shared" si="29"/>
        <v>2.25</v>
      </c>
      <c r="AC105" s="129">
        <f t="shared" si="29"/>
        <v>2.25</v>
      </c>
      <c r="AD105" s="129">
        <f t="shared" si="29"/>
        <v>2.25</v>
      </c>
      <c r="AE105" s="129">
        <f t="shared" si="29"/>
        <v>2.25</v>
      </c>
      <c r="AF105" s="129">
        <f t="shared" si="29"/>
        <v>2.25</v>
      </c>
      <c r="AG105" s="171">
        <v>8.5</v>
      </c>
      <c r="AH105" s="51"/>
      <c r="AI105" s="52"/>
      <c r="AK105" s="53"/>
    </row>
    <row r="106" spans="1:37" x14ac:dyDescent="0.25">
      <c r="A106" s="118" t="s">
        <v>109</v>
      </c>
      <c r="B106" s="128">
        <v>1.64</v>
      </c>
      <c r="C106" s="129">
        <f t="shared" si="28"/>
        <v>1.64</v>
      </c>
      <c r="D106" s="129">
        <f t="shared" si="28"/>
        <v>1.64</v>
      </c>
      <c r="E106" s="129">
        <f t="shared" si="28"/>
        <v>1.64</v>
      </c>
      <c r="F106" s="129">
        <f t="shared" si="28"/>
        <v>1.64</v>
      </c>
      <c r="G106" s="129">
        <f t="shared" si="28"/>
        <v>1.64</v>
      </c>
      <c r="H106" s="129">
        <f t="shared" si="28"/>
        <v>1.64</v>
      </c>
      <c r="I106" s="129">
        <f t="shared" si="28"/>
        <v>1.64</v>
      </c>
      <c r="J106" s="129">
        <f t="shared" si="28"/>
        <v>1.64</v>
      </c>
      <c r="K106" s="129">
        <f t="shared" si="28"/>
        <v>1.64</v>
      </c>
      <c r="L106" s="129">
        <f t="shared" si="28"/>
        <v>1.64</v>
      </c>
      <c r="M106" s="129">
        <f t="shared" si="28"/>
        <v>1.64</v>
      </c>
      <c r="N106" s="129">
        <f t="shared" si="28"/>
        <v>1.64</v>
      </c>
      <c r="O106" s="129">
        <f t="shared" si="28"/>
        <v>1.64</v>
      </c>
      <c r="P106" s="129">
        <f t="shared" si="28"/>
        <v>1.64</v>
      </c>
      <c r="Q106" s="129">
        <f t="shared" si="28"/>
        <v>1.64</v>
      </c>
      <c r="R106" s="129">
        <f t="shared" si="28"/>
        <v>1.64</v>
      </c>
      <c r="S106" s="129">
        <f t="shared" si="29"/>
        <v>1.64</v>
      </c>
      <c r="T106" s="129">
        <f t="shared" si="29"/>
        <v>1.64</v>
      </c>
      <c r="U106" s="129">
        <f t="shared" si="29"/>
        <v>1.64</v>
      </c>
      <c r="V106" s="129">
        <f t="shared" si="29"/>
        <v>1.64</v>
      </c>
      <c r="W106" s="129">
        <f t="shared" si="29"/>
        <v>1.64</v>
      </c>
      <c r="X106" s="129">
        <f t="shared" si="29"/>
        <v>1.64</v>
      </c>
      <c r="Y106" s="129">
        <f t="shared" si="29"/>
        <v>1.64</v>
      </c>
      <c r="Z106" s="129">
        <f t="shared" si="29"/>
        <v>1.64</v>
      </c>
      <c r="AA106" s="129">
        <f t="shared" si="29"/>
        <v>1.64</v>
      </c>
      <c r="AB106" s="129">
        <f t="shared" si="29"/>
        <v>1.64</v>
      </c>
      <c r="AC106" s="129">
        <f t="shared" si="29"/>
        <v>1.64</v>
      </c>
      <c r="AD106" s="129">
        <f t="shared" si="29"/>
        <v>1.64</v>
      </c>
      <c r="AE106" s="129">
        <f t="shared" si="29"/>
        <v>1.64</v>
      </c>
      <c r="AF106" s="129">
        <f t="shared" si="29"/>
        <v>1.64</v>
      </c>
      <c r="AG106" s="171">
        <v>8.5</v>
      </c>
      <c r="AH106" s="51"/>
      <c r="AI106" s="52"/>
      <c r="AK106" s="53"/>
    </row>
    <row r="107" spans="1:37" x14ac:dyDescent="0.25">
      <c r="A107" s="118" t="s">
        <v>110</v>
      </c>
      <c r="B107" s="128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71">
        <v>8.4</v>
      </c>
      <c r="AH107" s="51"/>
      <c r="AI107" s="52"/>
      <c r="AK107" s="53"/>
    </row>
    <row r="108" spans="1:37" x14ac:dyDescent="0.25">
      <c r="A108" s="118" t="s">
        <v>111</v>
      </c>
      <c r="B108" s="128">
        <v>1.62</v>
      </c>
      <c r="C108" s="129">
        <f t="shared" ref="C108:R115" si="30">B108</f>
        <v>1.62</v>
      </c>
      <c r="D108" s="129">
        <f t="shared" si="30"/>
        <v>1.62</v>
      </c>
      <c r="E108" s="129">
        <f t="shared" si="30"/>
        <v>1.62</v>
      </c>
      <c r="F108" s="129">
        <f t="shared" si="30"/>
        <v>1.62</v>
      </c>
      <c r="G108" s="129">
        <f t="shared" si="30"/>
        <v>1.62</v>
      </c>
      <c r="H108" s="129">
        <f t="shared" si="30"/>
        <v>1.62</v>
      </c>
      <c r="I108" s="129">
        <f t="shared" si="30"/>
        <v>1.62</v>
      </c>
      <c r="J108" s="129">
        <f t="shared" si="30"/>
        <v>1.62</v>
      </c>
      <c r="K108" s="129">
        <f t="shared" si="30"/>
        <v>1.62</v>
      </c>
      <c r="L108" s="129">
        <f t="shared" si="30"/>
        <v>1.62</v>
      </c>
      <c r="M108" s="129">
        <f t="shared" si="30"/>
        <v>1.62</v>
      </c>
      <c r="N108" s="129">
        <f t="shared" si="30"/>
        <v>1.62</v>
      </c>
      <c r="O108" s="129">
        <f t="shared" si="30"/>
        <v>1.62</v>
      </c>
      <c r="P108" s="129">
        <f t="shared" si="30"/>
        <v>1.62</v>
      </c>
      <c r="Q108" s="129">
        <f t="shared" si="30"/>
        <v>1.62</v>
      </c>
      <c r="R108" s="129">
        <f t="shared" si="30"/>
        <v>1.62</v>
      </c>
      <c r="S108" s="129">
        <f t="shared" ref="S108:AF123" si="31">R108</f>
        <v>1.62</v>
      </c>
      <c r="T108" s="129">
        <f t="shared" si="31"/>
        <v>1.62</v>
      </c>
      <c r="U108" s="129">
        <f t="shared" si="31"/>
        <v>1.62</v>
      </c>
      <c r="V108" s="129">
        <f t="shared" si="31"/>
        <v>1.62</v>
      </c>
      <c r="W108" s="129">
        <f t="shared" si="31"/>
        <v>1.62</v>
      </c>
      <c r="X108" s="129">
        <f t="shared" si="31"/>
        <v>1.62</v>
      </c>
      <c r="Y108" s="129">
        <f t="shared" si="31"/>
        <v>1.62</v>
      </c>
      <c r="Z108" s="129">
        <f t="shared" si="31"/>
        <v>1.62</v>
      </c>
      <c r="AA108" s="129">
        <f t="shared" si="31"/>
        <v>1.62</v>
      </c>
      <c r="AB108" s="129">
        <f t="shared" si="31"/>
        <v>1.62</v>
      </c>
      <c r="AC108" s="129">
        <f t="shared" si="31"/>
        <v>1.62</v>
      </c>
      <c r="AD108" s="129">
        <f t="shared" si="31"/>
        <v>1.62</v>
      </c>
      <c r="AE108" s="129">
        <f t="shared" si="31"/>
        <v>1.62</v>
      </c>
      <c r="AF108" s="129">
        <f t="shared" si="31"/>
        <v>1.62</v>
      </c>
      <c r="AG108" s="171">
        <v>8</v>
      </c>
      <c r="AH108" s="51"/>
      <c r="AI108" s="52"/>
      <c r="AK108" s="53"/>
    </row>
    <row r="109" spans="1:37" x14ac:dyDescent="0.25">
      <c r="A109" s="118" t="s">
        <v>112</v>
      </c>
      <c r="B109" s="128">
        <v>8.36</v>
      </c>
      <c r="C109" s="129">
        <f t="shared" si="30"/>
        <v>8.36</v>
      </c>
      <c r="D109" s="129">
        <f t="shared" si="30"/>
        <v>8.36</v>
      </c>
      <c r="E109" s="129">
        <f t="shared" si="30"/>
        <v>8.36</v>
      </c>
      <c r="F109" s="129">
        <f t="shared" si="30"/>
        <v>8.36</v>
      </c>
      <c r="G109" s="129">
        <f t="shared" si="30"/>
        <v>8.36</v>
      </c>
      <c r="H109" s="129">
        <f t="shared" si="30"/>
        <v>8.36</v>
      </c>
      <c r="I109" s="129">
        <f t="shared" si="30"/>
        <v>8.36</v>
      </c>
      <c r="J109" s="129">
        <f t="shared" si="30"/>
        <v>8.36</v>
      </c>
      <c r="K109" s="129">
        <f t="shared" si="30"/>
        <v>8.36</v>
      </c>
      <c r="L109" s="129">
        <f t="shared" si="30"/>
        <v>8.36</v>
      </c>
      <c r="M109" s="129">
        <f t="shared" si="30"/>
        <v>8.36</v>
      </c>
      <c r="N109" s="129">
        <f t="shared" si="30"/>
        <v>8.36</v>
      </c>
      <c r="O109" s="129">
        <f t="shared" si="30"/>
        <v>8.36</v>
      </c>
      <c r="P109" s="129">
        <f t="shared" si="30"/>
        <v>8.36</v>
      </c>
      <c r="Q109" s="129">
        <f t="shared" si="30"/>
        <v>8.36</v>
      </c>
      <c r="R109" s="129">
        <f t="shared" si="30"/>
        <v>8.36</v>
      </c>
      <c r="S109" s="129">
        <f t="shared" si="31"/>
        <v>8.36</v>
      </c>
      <c r="T109" s="129">
        <f t="shared" si="31"/>
        <v>8.36</v>
      </c>
      <c r="U109" s="129">
        <f t="shared" si="31"/>
        <v>8.36</v>
      </c>
      <c r="V109" s="129">
        <f t="shared" si="31"/>
        <v>8.36</v>
      </c>
      <c r="W109" s="129">
        <f t="shared" si="31"/>
        <v>8.36</v>
      </c>
      <c r="X109" s="129">
        <f t="shared" si="31"/>
        <v>8.36</v>
      </c>
      <c r="Y109" s="129">
        <f t="shared" si="31"/>
        <v>8.36</v>
      </c>
      <c r="Z109" s="129">
        <f t="shared" si="31"/>
        <v>8.36</v>
      </c>
      <c r="AA109" s="129">
        <f t="shared" si="31"/>
        <v>8.36</v>
      </c>
      <c r="AB109" s="129">
        <f t="shared" si="31"/>
        <v>8.36</v>
      </c>
      <c r="AC109" s="129">
        <f t="shared" si="31"/>
        <v>8.36</v>
      </c>
      <c r="AD109" s="129">
        <f t="shared" si="31"/>
        <v>8.36</v>
      </c>
      <c r="AE109" s="129">
        <f t="shared" si="31"/>
        <v>8.36</v>
      </c>
      <c r="AF109" s="129">
        <f t="shared" si="31"/>
        <v>8.36</v>
      </c>
      <c r="AG109" s="171">
        <v>8</v>
      </c>
      <c r="AH109" s="51"/>
      <c r="AI109" s="52"/>
      <c r="AK109" s="53"/>
    </row>
    <row r="110" spans="1:37" x14ac:dyDescent="0.25">
      <c r="A110" s="118" t="s">
        <v>113</v>
      </c>
      <c r="B110" s="128">
        <v>8</v>
      </c>
      <c r="C110" s="129">
        <f t="shared" si="30"/>
        <v>8</v>
      </c>
      <c r="D110" s="129">
        <f t="shared" si="30"/>
        <v>8</v>
      </c>
      <c r="E110" s="129">
        <f t="shared" si="30"/>
        <v>8</v>
      </c>
      <c r="F110" s="129">
        <f t="shared" si="30"/>
        <v>8</v>
      </c>
      <c r="G110" s="129">
        <f t="shared" si="30"/>
        <v>8</v>
      </c>
      <c r="H110" s="129">
        <f t="shared" si="30"/>
        <v>8</v>
      </c>
      <c r="I110" s="129">
        <v>5.4</v>
      </c>
      <c r="J110" s="129">
        <f t="shared" si="30"/>
        <v>5.4</v>
      </c>
      <c r="K110" s="129">
        <f t="shared" si="30"/>
        <v>5.4</v>
      </c>
      <c r="L110" s="129">
        <f t="shared" si="30"/>
        <v>5.4</v>
      </c>
      <c r="M110" s="129">
        <f t="shared" si="30"/>
        <v>5.4</v>
      </c>
      <c r="N110" s="129">
        <f t="shared" si="30"/>
        <v>5.4</v>
      </c>
      <c r="O110" s="129">
        <f t="shared" si="30"/>
        <v>5.4</v>
      </c>
      <c r="P110" s="129">
        <f t="shared" si="30"/>
        <v>5.4</v>
      </c>
      <c r="Q110" s="129">
        <f t="shared" si="30"/>
        <v>5.4</v>
      </c>
      <c r="R110" s="129">
        <f t="shared" si="30"/>
        <v>5.4</v>
      </c>
      <c r="S110" s="129">
        <f t="shared" si="31"/>
        <v>5.4</v>
      </c>
      <c r="T110" s="129">
        <f t="shared" si="31"/>
        <v>5.4</v>
      </c>
      <c r="U110" s="129">
        <f t="shared" si="31"/>
        <v>5.4</v>
      </c>
      <c r="V110" s="129">
        <f t="shared" si="31"/>
        <v>5.4</v>
      </c>
      <c r="W110" s="129">
        <f t="shared" si="31"/>
        <v>5.4</v>
      </c>
      <c r="X110" s="129">
        <f t="shared" si="31"/>
        <v>5.4</v>
      </c>
      <c r="Y110" s="129">
        <f t="shared" si="31"/>
        <v>5.4</v>
      </c>
      <c r="Z110" s="129">
        <f t="shared" si="31"/>
        <v>5.4</v>
      </c>
      <c r="AA110" s="129">
        <f t="shared" si="31"/>
        <v>5.4</v>
      </c>
      <c r="AB110" s="129">
        <f t="shared" si="31"/>
        <v>5.4</v>
      </c>
      <c r="AC110" s="129">
        <f t="shared" si="31"/>
        <v>5.4</v>
      </c>
      <c r="AD110" s="129">
        <f t="shared" si="31"/>
        <v>5.4</v>
      </c>
      <c r="AE110" s="129">
        <f t="shared" si="31"/>
        <v>5.4</v>
      </c>
      <c r="AF110" s="129">
        <f t="shared" si="31"/>
        <v>5.4</v>
      </c>
      <c r="AG110" s="171">
        <v>8</v>
      </c>
      <c r="AH110" s="51"/>
      <c r="AI110" s="52"/>
      <c r="AK110" s="53"/>
    </row>
    <row r="111" spans="1:37" x14ac:dyDescent="0.25">
      <c r="A111" s="118" t="s">
        <v>114</v>
      </c>
      <c r="B111" s="128">
        <v>6.57</v>
      </c>
      <c r="C111" s="129">
        <f t="shared" si="30"/>
        <v>6.57</v>
      </c>
      <c r="D111" s="129">
        <f t="shared" si="30"/>
        <v>6.57</v>
      </c>
      <c r="E111" s="129">
        <f t="shared" si="30"/>
        <v>6.57</v>
      </c>
      <c r="F111" s="129">
        <f t="shared" si="30"/>
        <v>6.57</v>
      </c>
      <c r="G111" s="129">
        <f t="shared" si="30"/>
        <v>6.57</v>
      </c>
      <c r="H111" s="129">
        <f t="shared" si="30"/>
        <v>6.57</v>
      </c>
      <c r="I111" s="129">
        <f t="shared" si="30"/>
        <v>6.57</v>
      </c>
      <c r="J111" s="129">
        <f t="shared" si="30"/>
        <v>6.57</v>
      </c>
      <c r="K111" s="129">
        <f t="shared" si="30"/>
        <v>6.57</v>
      </c>
      <c r="L111" s="129">
        <f t="shared" si="30"/>
        <v>6.57</v>
      </c>
      <c r="M111" s="129">
        <f t="shared" si="30"/>
        <v>6.57</v>
      </c>
      <c r="N111" s="129">
        <f t="shared" si="30"/>
        <v>6.57</v>
      </c>
      <c r="O111" s="129">
        <f t="shared" si="30"/>
        <v>6.57</v>
      </c>
      <c r="P111" s="129">
        <f t="shared" si="30"/>
        <v>6.57</v>
      </c>
      <c r="Q111" s="129">
        <f t="shared" si="30"/>
        <v>6.57</v>
      </c>
      <c r="R111" s="129">
        <f t="shared" si="30"/>
        <v>6.57</v>
      </c>
      <c r="S111" s="129">
        <f t="shared" si="31"/>
        <v>6.57</v>
      </c>
      <c r="T111" s="129">
        <f t="shared" si="31"/>
        <v>6.57</v>
      </c>
      <c r="U111" s="129">
        <f t="shared" si="31"/>
        <v>6.57</v>
      </c>
      <c r="V111" s="129">
        <f t="shared" si="31"/>
        <v>6.57</v>
      </c>
      <c r="W111" s="129">
        <f t="shared" si="31"/>
        <v>6.57</v>
      </c>
      <c r="X111" s="129">
        <f t="shared" si="31"/>
        <v>6.57</v>
      </c>
      <c r="Y111" s="129">
        <f t="shared" si="31"/>
        <v>6.57</v>
      </c>
      <c r="Z111" s="129">
        <f t="shared" si="31"/>
        <v>6.57</v>
      </c>
      <c r="AA111" s="129">
        <f t="shared" si="31"/>
        <v>6.57</v>
      </c>
      <c r="AB111" s="129">
        <f t="shared" si="31"/>
        <v>6.57</v>
      </c>
      <c r="AC111" s="129">
        <f t="shared" si="31"/>
        <v>6.57</v>
      </c>
      <c r="AD111" s="129">
        <f t="shared" si="31"/>
        <v>6.57</v>
      </c>
      <c r="AE111" s="129">
        <f t="shared" si="31"/>
        <v>6.57</v>
      </c>
      <c r="AF111" s="129">
        <f t="shared" si="31"/>
        <v>6.57</v>
      </c>
      <c r="AG111" s="171">
        <v>7.8</v>
      </c>
      <c r="AH111" s="51"/>
      <c r="AI111" s="52"/>
      <c r="AK111" s="53"/>
    </row>
    <row r="112" spans="1:37" x14ac:dyDescent="0.25">
      <c r="A112" s="118" t="s">
        <v>115</v>
      </c>
      <c r="B112" s="128">
        <v>3.43</v>
      </c>
      <c r="C112" s="129">
        <f t="shared" si="30"/>
        <v>3.43</v>
      </c>
      <c r="D112" s="129">
        <f t="shared" si="30"/>
        <v>3.43</v>
      </c>
      <c r="E112" s="129">
        <f t="shared" si="30"/>
        <v>3.43</v>
      </c>
      <c r="F112" s="129">
        <f t="shared" si="30"/>
        <v>3.43</v>
      </c>
      <c r="G112" s="129">
        <f t="shared" si="30"/>
        <v>3.43</v>
      </c>
      <c r="H112" s="129">
        <f t="shared" si="30"/>
        <v>3.43</v>
      </c>
      <c r="I112" s="129">
        <f t="shared" si="30"/>
        <v>3.43</v>
      </c>
      <c r="J112" s="129">
        <f t="shared" si="30"/>
        <v>3.43</v>
      </c>
      <c r="K112" s="129">
        <f t="shared" si="30"/>
        <v>3.43</v>
      </c>
      <c r="L112" s="129">
        <f t="shared" si="30"/>
        <v>3.43</v>
      </c>
      <c r="M112" s="129">
        <f t="shared" si="30"/>
        <v>3.43</v>
      </c>
      <c r="N112" s="129">
        <f t="shared" si="30"/>
        <v>3.43</v>
      </c>
      <c r="O112" s="129">
        <f t="shared" si="30"/>
        <v>3.43</v>
      </c>
      <c r="P112" s="129">
        <f t="shared" si="30"/>
        <v>3.43</v>
      </c>
      <c r="Q112" s="129">
        <f t="shared" si="30"/>
        <v>3.43</v>
      </c>
      <c r="R112" s="129">
        <f t="shared" si="30"/>
        <v>3.43</v>
      </c>
      <c r="S112" s="129">
        <f t="shared" si="31"/>
        <v>3.43</v>
      </c>
      <c r="T112" s="129">
        <f t="shared" si="31"/>
        <v>3.43</v>
      </c>
      <c r="U112" s="129">
        <f t="shared" si="31"/>
        <v>3.43</v>
      </c>
      <c r="V112" s="129">
        <f t="shared" si="31"/>
        <v>3.43</v>
      </c>
      <c r="W112" s="129">
        <f t="shared" si="31"/>
        <v>3.43</v>
      </c>
      <c r="X112" s="129">
        <f t="shared" si="31"/>
        <v>3.43</v>
      </c>
      <c r="Y112" s="129">
        <f t="shared" si="31"/>
        <v>3.43</v>
      </c>
      <c r="Z112" s="129">
        <f t="shared" si="31"/>
        <v>3.43</v>
      </c>
      <c r="AA112" s="129">
        <f t="shared" si="31"/>
        <v>3.43</v>
      </c>
      <c r="AB112" s="129">
        <f t="shared" si="31"/>
        <v>3.43</v>
      </c>
      <c r="AC112" s="129">
        <f t="shared" si="31"/>
        <v>3.43</v>
      </c>
      <c r="AD112" s="129">
        <f t="shared" si="31"/>
        <v>3.43</v>
      </c>
      <c r="AE112" s="129">
        <f t="shared" si="31"/>
        <v>3.43</v>
      </c>
      <c r="AF112" s="129">
        <f t="shared" si="31"/>
        <v>3.43</v>
      </c>
      <c r="AG112" s="171">
        <v>7.6</v>
      </c>
      <c r="AH112" s="51"/>
      <c r="AI112" s="52"/>
      <c r="AK112" s="53"/>
    </row>
    <row r="113" spans="1:37" x14ac:dyDescent="0.25">
      <c r="A113" s="118" t="s">
        <v>116</v>
      </c>
      <c r="B113" s="128">
        <v>2.96</v>
      </c>
      <c r="C113" s="129">
        <f t="shared" si="30"/>
        <v>2.96</v>
      </c>
      <c r="D113" s="129">
        <f t="shared" si="30"/>
        <v>2.96</v>
      </c>
      <c r="E113" s="129">
        <f t="shared" si="30"/>
        <v>2.96</v>
      </c>
      <c r="F113" s="129">
        <f t="shared" si="30"/>
        <v>2.96</v>
      </c>
      <c r="G113" s="129">
        <f t="shared" si="30"/>
        <v>2.96</v>
      </c>
      <c r="H113" s="129">
        <f t="shared" si="30"/>
        <v>2.96</v>
      </c>
      <c r="I113" s="129">
        <f t="shared" si="30"/>
        <v>2.96</v>
      </c>
      <c r="J113" s="129">
        <f t="shared" si="30"/>
        <v>2.96</v>
      </c>
      <c r="K113" s="129">
        <f t="shared" si="30"/>
        <v>2.96</v>
      </c>
      <c r="L113" s="129">
        <f t="shared" si="30"/>
        <v>2.96</v>
      </c>
      <c r="M113" s="129">
        <f t="shared" si="30"/>
        <v>2.96</v>
      </c>
      <c r="N113" s="129">
        <f t="shared" si="30"/>
        <v>2.96</v>
      </c>
      <c r="O113" s="129">
        <f t="shared" si="30"/>
        <v>2.96</v>
      </c>
      <c r="P113" s="129">
        <f t="shared" si="30"/>
        <v>2.96</v>
      </c>
      <c r="Q113" s="129">
        <f t="shared" si="30"/>
        <v>2.96</v>
      </c>
      <c r="R113" s="129">
        <f t="shared" si="30"/>
        <v>2.96</v>
      </c>
      <c r="S113" s="129">
        <f t="shared" si="31"/>
        <v>2.96</v>
      </c>
      <c r="T113" s="129">
        <f t="shared" si="31"/>
        <v>2.96</v>
      </c>
      <c r="U113" s="129">
        <f t="shared" si="31"/>
        <v>2.96</v>
      </c>
      <c r="V113" s="129">
        <f t="shared" si="31"/>
        <v>2.96</v>
      </c>
      <c r="W113" s="129">
        <f t="shared" si="31"/>
        <v>2.96</v>
      </c>
      <c r="X113" s="129">
        <f t="shared" si="31"/>
        <v>2.96</v>
      </c>
      <c r="Y113" s="129">
        <f t="shared" si="31"/>
        <v>2.96</v>
      </c>
      <c r="Z113" s="129">
        <f t="shared" si="31"/>
        <v>2.96</v>
      </c>
      <c r="AA113" s="129">
        <f t="shared" si="31"/>
        <v>2.96</v>
      </c>
      <c r="AB113" s="129">
        <f t="shared" si="31"/>
        <v>2.96</v>
      </c>
      <c r="AC113" s="129">
        <f t="shared" si="31"/>
        <v>2.96</v>
      </c>
      <c r="AD113" s="129">
        <f t="shared" si="31"/>
        <v>2.96</v>
      </c>
      <c r="AE113" s="129">
        <f t="shared" si="31"/>
        <v>2.96</v>
      </c>
      <c r="AF113" s="129">
        <f t="shared" si="31"/>
        <v>2.96</v>
      </c>
      <c r="AG113" s="171">
        <v>7.5</v>
      </c>
      <c r="AH113" s="51"/>
      <c r="AI113" s="52"/>
      <c r="AK113" s="53"/>
    </row>
    <row r="114" spans="1:37" x14ac:dyDescent="0.25">
      <c r="A114" s="118" t="s">
        <v>117</v>
      </c>
      <c r="B114" s="128">
        <v>8</v>
      </c>
      <c r="C114" s="129">
        <f t="shared" si="30"/>
        <v>8</v>
      </c>
      <c r="D114" s="129">
        <f t="shared" si="30"/>
        <v>8</v>
      </c>
      <c r="E114" s="129">
        <f t="shared" si="30"/>
        <v>8</v>
      </c>
      <c r="F114" s="129">
        <f t="shared" si="30"/>
        <v>8</v>
      </c>
      <c r="G114" s="129">
        <f t="shared" si="30"/>
        <v>8</v>
      </c>
      <c r="H114" s="129">
        <f t="shared" si="30"/>
        <v>8</v>
      </c>
      <c r="I114" s="129">
        <f t="shared" si="30"/>
        <v>8</v>
      </c>
      <c r="J114" s="129">
        <f t="shared" si="30"/>
        <v>8</v>
      </c>
      <c r="K114" s="129">
        <f t="shared" si="30"/>
        <v>8</v>
      </c>
      <c r="L114" s="129">
        <f t="shared" si="30"/>
        <v>8</v>
      </c>
      <c r="M114" s="129">
        <f t="shared" si="30"/>
        <v>8</v>
      </c>
      <c r="N114" s="129">
        <f t="shared" si="30"/>
        <v>8</v>
      </c>
      <c r="O114" s="129">
        <f t="shared" si="30"/>
        <v>8</v>
      </c>
      <c r="P114" s="129">
        <f t="shared" si="30"/>
        <v>8</v>
      </c>
      <c r="Q114" s="129">
        <f t="shared" si="30"/>
        <v>8</v>
      </c>
      <c r="R114" s="129">
        <f t="shared" si="30"/>
        <v>8</v>
      </c>
      <c r="S114" s="129">
        <f t="shared" si="31"/>
        <v>8</v>
      </c>
      <c r="T114" s="129">
        <f t="shared" si="31"/>
        <v>8</v>
      </c>
      <c r="U114" s="129">
        <f t="shared" si="31"/>
        <v>8</v>
      </c>
      <c r="V114" s="129">
        <f t="shared" si="31"/>
        <v>8</v>
      </c>
      <c r="W114" s="129">
        <f t="shared" si="31"/>
        <v>8</v>
      </c>
      <c r="X114" s="129">
        <f t="shared" si="31"/>
        <v>8</v>
      </c>
      <c r="Y114" s="129">
        <f t="shared" si="31"/>
        <v>8</v>
      </c>
      <c r="Z114" s="129">
        <f t="shared" si="31"/>
        <v>8</v>
      </c>
      <c r="AA114" s="129">
        <f t="shared" si="31"/>
        <v>8</v>
      </c>
      <c r="AB114" s="129">
        <f t="shared" si="31"/>
        <v>8</v>
      </c>
      <c r="AC114" s="129">
        <f t="shared" si="31"/>
        <v>8</v>
      </c>
      <c r="AD114" s="129">
        <f t="shared" si="31"/>
        <v>8</v>
      </c>
      <c r="AE114" s="129">
        <f t="shared" si="31"/>
        <v>8</v>
      </c>
      <c r="AF114" s="129">
        <f t="shared" si="31"/>
        <v>8</v>
      </c>
      <c r="AG114" s="171">
        <v>7.5</v>
      </c>
      <c r="AH114" s="51"/>
      <c r="AI114" s="52"/>
      <c r="AK114" s="53"/>
    </row>
    <row r="115" spans="1:37" x14ac:dyDescent="0.25">
      <c r="A115" s="118" t="s">
        <v>118</v>
      </c>
      <c r="B115" s="128">
        <v>7</v>
      </c>
      <c r="C115" s="129">
        <f>B115</f>
        <v>7</v>
      </c>
      <c r="D115" s="129">
        <f t="shared" si="30"/>
        <v>7</v>
      </c>
      <c r="E115" s="129">
        <f t="shared" si="30"/>
        <v>7</v>
      </c>
      <c r="F115" s="129">
        <f t="shared" si="30"/>
        <v>7</v>
      </c>
      <c r="G115" s="129">
        <f t="shared" si="30"/>
        <v>7</v>
      </c>
      <c r="H115" s="129">
        <f t="shared" si="30"/>
        <v>7</v>
      </c>
      <c r="I115" s="129">
        <f t="shared" si="30"/>
        <v>7</v>
      </c>
      <c r="J115" s="129">
        <f t="shared" si="30"/>
        <v>7</v>
      </c>
      <c r="K115" s="129">
        <f t="shared" si="30"/>
        <v>7</v>
      </c>
      <c r="L115" s="129">
        <f t="shared" si="30"/>
        <v>7</v>
      </c>
      <c r="M115" s="129">
        <f t="shared" si="30"/>
        <v>7</v>
      </c>
      <c r="N115" s="129">
        <f t="shared" si="30"/>
        <v>7</v>
      </c>
      <c r="O115" s="129">
        <f t="shared" si="30"/>
        <v>7</v>
      </c>
      <c r="P115" s="129">
        <f t="shared" si="30"/>
        <v>7</v>
      </c>
      <c r="Q115" s="129">
        <f t="shared" si="30"/>
        <v>7</v>
      </c>
      <c r="R115" s="129">
        <f t="shared" si="30"/>
        <v>7</v>
      </c>
      <c r="S115" s="129">
        <f t="shared" si="31"/>
        <v>7</v>
      </c>
      <c r="T115" s="129">
        <f t="shared" si="31"/>
        <v>7</v>
      </c>
      <c r="U115" s="129">
        <f t="shared" si="31"/>
        <v>7</v>
      </c>
      <c r="V115" s="129">
        <f t="shared" si="31"/>
        <v>7</v>
      </c>
      <c r="W115" s="129">
        <f t="shared" si="31"/>
        <v>7</v>
      </c>
      <c r="X115" s="129">
        <f t="shared" si="31"/>
        <v>7</v>
      </c>
      <c r="Y115" s="129">
        <f t="shared" si="31"/>
        <v>7</v>
      </c>
      <c r="Z115" s="129">
        <f t="shared" si="31"/>
        <v>7</v>
      </c>
      <c r="AA115" s="129">
        <f t="shared" si="31"/>
        <v>7</v>
      </c>
      <c r="AB115" s="129">
        <f t="shared" si="31"/>
        <v>7</v>
      </c>
      <c r="AC115" s="129">
        <f t="shared" si="31"/>
        <v>7</v>
      </c>
      <c r="AD115" s="129">
        <f t="shared" si="31"/>
        <v>7</v>
      </c>
      <c r="AE115" s="129">
        <f t="shared" si="31"/>
        <v>7</v>
      </c>
      <c r="AF115" s="129">
        <f t="shared" si="31"/>
        <v>7</v>
      </c>
      <c r="AG115" s="171">
        <v>7</v>
      </c>
      <c r="AH115" s="51"/>
      <c r="AI115" s="52"/>
      <c r="AK115" s="53"/>
    </row>
    <row r="116" spans="1:37" x14ac:dyDescent="0.25">
      <c r="A116" s="118" t="s">
        <v>119</v>
      </c>
      <c r="B116" s="128">
        <v>3.47</v>
      </c>
      <c r="C116" s="129">
        <f t="shared" ref="C116:R125" si="32">B116</f>
        <v>3.47</v>
      </c>
      <c r="D116" s="129">
        <f t="shared" si="32"/>
        <v>3.47</v>
      </c>
      <c r="E116" s="129">
        <f t="shared" si="32"/>
        <v>3.47</v>
      </c>
      <c r="F116" s="129">
        <f t="shared" si="32"/>
        <v>3.47</v>
      </c>
      <c r="G116" s="129">
        <f t="shared" si="32"/>
        <v>3.47</v>
      </c>
      <c r="H116" s="129">
        <f t="shared" si="32"/>
        <v>3.47</v>
      </c>
      <c r="I116" s="129">
        <f t="shared" si="32"/>
        <v>3.47</v>
      </c>
      <c r="J116" s="129">
        <f t="shared" si="32"/>
        <v>3.47</v>
      </c>
      <c r="K116" s="129">
        <f t="shared" si="32"/>
        <v>3.47</v>
      </c>
      <c r="L116" s="129">
        <f t="shared" si="32"/>
        <v>3.47</v>
      </c>
      <c r="M116" s="129">
        <f t="shared" si="32"/>
        <v>3.47</v>
      </c>
      <c r="N116" s="129">
        <f t="shared" si="32"/>
        <v>3.47</v>
      </c>
      <c r="O116" s="129">
        <f t="shared" si="32"/>
        <v>3.47</v>
      </c>
      <c r="P116" s="129">
        <f t="shared" si="32"/>
        <v>3.47</v>
      </c>
      <c r="Q116" s="129">
        <f t="shared" si="32"/>
        <v>3.47</v>
      </c>
      <c r="R116" s="129">
        <f t="shared" si="32"/>
        <v>3.47</v>
      </c>
      <c r="S116" s="129">
        <f t="shared" si="31"/>
        <v>3.47</v>
      </c>
      <c r="T116" s="129">
        <f t="shared" si="31"/>
        <v>3.47</v>
      </c>
      <c r="U116" s="129">
        <f t="shared" si="31"/>
        <v>3.47</v>
      </c>
      <c r="V116" s="129">
        <f t="shared" si="31"/>
        <v>3.47</v>
      </c>
      <c r="W116" s="129">
        <f t="shared" si="31"/>
        <v>3.47</v>
      </c>
      <c r="X116" s="129">
        <f t="shared" si="31"/>
        <v>3.47</v>
      </c>
      <c r="Y116" s="129">
        <f t="shared" si="31"/>
        <v>3.47</v>
      </c>
      <c r="Z116" s="129">
        <f t="shared" si="31"/>
        <v>3.47</v>
      </c>
      <c r="AA116" s="129">
        <f t="shared" si="31"/>
        <v>3.47</v>
      </c>
      <c r="AB116" s="129">
        <f t="shared" si="31"/>
        <v>3.47</v>
      </c>
      <c r="AC116" s="129">
        <f t="shared" si="31"/>
        <v>3.47</v>
      </c>
      <c r="AD116" s="129">
        <f t="shared" si="31"/>
        <v>3.47</v>
      </c>
      <c r="AE116" s="129">
        <f t="shared" si="31"/>
        <v>3.47</v>
      </c>
      <c r="AF116" s="129">
        <f t="shared" si="31"/>
        <v>3.47</v>
      </c>
      <c r="AG116" s="171">
        <v>7</v>
      </c>
      <c r="AH116" s="51"/>
      <c r="AI116" s="52"/>
      <c r="AK116" s="53"/>
    </row>
    <row r="117" spans="1:37" x14ac:dyDescent="0.25">
      <c r="A117" s="118" t="s">
        <v>120</v>
      </c>
      <c r="B117" s="128">
        <v>2.1</v>
      </c>
      <c r="C117" s="129">
        <f t="shared" si="32"/>
        <v>2.1</v>
      </c>
      <c r="D117" s="129">
        <f t="shared" si="32"/>
        <v>2.1</v>
      </c>
      <c r="E117" s="129">
        <f t="shared" si="32"/>
        <v>2.1</v>
      </c>
      <c r="F117" s="129">
        <f t="shared" si="32"/>
        <v>2.1</v>
      </c>
      <c r="G117" s="129">
        <f t="shared" si="32"/>
        <v>2.1</v>
      </c>
      <c r="H117" s="129">
        <f t="shared" si="32"/>
        <v>2.1</v>
      </c>
      <c r="I117" s="129">
        <f t="shared" si="32"/>
        <v>2.1</v>
      </c>
      <c r="J117" s="129">
        <f t="shared" si="32"/>
        <v>2.1</v>
      </c>
      <c r="K117" s="129">
        <f t="shared" si="32"/>
        <v>2.1</v>
      </c>
      <c r="L117" s="129">
        <f t="shared" si="32"/>
        <v>2.1</v>
      </c>
      <c r="M117" s="129">
        <f t="shared" si="32"/>
        <v>2.1</v>
      </c>
      <c r="N117" s="129">
        <f t="shared" si="32"/>
        <v>2.1</v>
      </c>
      <c r="O117" s="129">
        <f t="shared" si="32"/>
        <v>2.1</v>
      </c>
      <c r="P117" s="129">
        <f t="shared" si="32"/>
        <v>2.1</v>
      </c>
      <c r="Q117" s="129">
        <f t="shared" si="32"/>
        <v>2.1</v>
      </c>
      <c r="R117" s="129">
        <f t="shared" si="32"/>
        <v>2.1</v>
      </c>
      <c r="S117" s="129">
        <f t="shared" si="31"/>
        <v>2.1</v>
      </c>
      <c r="T117" s="129">
        <f t="shared" si="31"/>
        <v>2.1</v>
      </c>
      <c r="U117" s="129">
        <f t="shared" si="31"/>
        <v>2.1</v>
      </c>
      <c r="V117" s="129">
        <f t="shared" si="31"/>
        <v>2.1</v>
      </c>
      <c r="W117" s="129">
        <f t="shared" si="31"/>
        <v>2.1</v>
      </c>
      <c r="X117" s="129">
        <f t="shared" si="31"/>
        <v>2.1</v>
      </c>
      <c r="Y117" s="129">
        <f t="shared" si="31"/>
        <v>2.1</v>
      </c>
      <c r="Z117" s="129">
        <f t="shared" si="31"/>
        <v>2.1</v>
      </c>
      <c r="AA117" s="129">
        <f t="shared" si="31"/>
        <v>2.1</v>
      </c>
      <c r="AB117" s="129">
        <f t="shared" si="31"/>
        <v>2.1</v>
      </c>
      <c r="AC117" s="129">
        <f t="shared" si="31"/>
        <v>2.1</v>
      </c>
      <c r="AD117" s="129">
        <f t="shared" si="31"/>
        <v>2.1</v>
      </c>
      <c r="AE117" s="129">
        <f t="shared" si="31"/>
        <v>2.1</v>
      </c>
      <c r="AF117" s="129">
        <f t="shared" si="31"/>
        <v>2.1</v>
      </c>
      <c r="AG117" s="171">
        <v>7</v>
      </c>
      <c r="AH117" s="51"/>
      <c r="AI117" s="52"/>
      <c r="AK117" s="53"/>
    </row>
    <row r="118" spans="1:37" x14ac:dyDescent="0.25">
      <c r="A118" s="118" t="s">
        <v>121</v>
      </c>
      <c r="B118" s="128">
        <v>9.3000000000000007</v>
      </c>
      <c r="C118" s="129">
        <f t="shared" si="32"/>
        <v>9.3000000000000007</v>
      </c>
      <c r="D118" s="129">
        <f t="shared" si="32"/>
        <v>9.3000000000000007</v>
      </c>
      <c r="E118" s="129">
        <f t="shared" si="32"/>
        <v>9.3000000000000007</v>
      </c>
      <c r="F118" s="129">
        <f t="shared" si="32"/>
        <v>9.3000000000000007</v>
      </c>
      <c r="G118" s="129">
        <f t="shared" si="32"/>
        <v>9.3000000000000007</v>
      </c>
      <c r="H118" s="129">
        <f t="shared" si="32"/>
        <v>9.3000000000000007</v>
      </c>
      <c r="I118" s="129">
        <f t="shared" si="32"/>
        <v>9.3000000000000007</v>
      </c>
      <c r="J118" s="129">
        <f t="shared" si="32"/>
        <v>9.3000000000000007</v>
      </c>
      <c r="K118" s="129">
        <f t="shared" si="32"/>
        <v>9.3000000000000007</v>
      </c>
      <c r="L118" s="129">
        <f t="shared" si="32"/>
        <v>9.3000000000000007</v>
      </c>
      <c r="M118" s="129">
        <f t="shared" si="32"/>
        <v>9.3000000000000007</v>
      </c>
      <c r="N118" s="129">
        <f t="shared" si="32"/>
        <v>9.3000000000000007</v>
      </c>
      <c r="O118" s="129">
        <f t="shared" si="32"/>
        <v>9.3000000000000007</v>
      </c>
      <c r="P118" s="129">
        <f t="shared" si="32"/>
        <v>9.3000000000000007</v>
      </c>
      <c r="Q118" s="129">
        <f t="shared" si="32"/>
        <v>9.3000000000000007</v>
      </c>
      <c r="R118" s="129">
        <f t="shared" si="32"/>
        <v>9.3000000000000007</v>
      </c>
      <c r="S118" s="129">
        <f t="shared" si="31"/>
        <v>9.3000000000000007</v>
      </c>
      <c r="T118" s="129">
        <f t="shared" si="31"/>
        <v>9.3000000000000007</v>
      </c>
      <c r="U118" s="129">
        <f t="shared" si="31"/>
        <v>9.3000000000000007</v>
      </c>
      <c r="V118" s="129">
        <f t="shared" si="31"/>
        <v>9.3000000000000007</v>
      </c>
      <c r="W118" s="129">
        <f t="shared" si="31"/>
        <v>9.3000000000000007</v>
      </c>
      <c r="X118" s="129">
        <f t="shared" si="31"/>
        <v>9.3000000000000007</v>
      </c>
      <c r="Y118" s="129">
        <f t="shared" si="31"/>
        <v>9.3000000000000007</v>
      </c>
      <c r="Z118" s="129">
        <f t="shared" si="31"/>
        <v>9.3000000000000007</v>
      </c>
      <c r="AA118" s="129">
        <f t="shared" si="31"/>
        <v>9.3000000000000007</v>
      </c>
      <c r="AB118" s="129">
        <f t="shared" si="31"/>
        <v>9.3000000000000007</v>
      </c>
      <c r="AC118" s="129">
        <f t="shared" si="31"/>
        <v>9.3000000000000007</v>
      </c>
      <c r="AD118" s="129">
        <f t="shared" si="31"/>
        <v>9.3000000000000007</v>
      </c>
      <c r="AE118" s="129">
        <f t="shared" si="31"/>
        <v>9.3000000000000007</v>
      </c>
      <c r="AF118" s="129">
        <f t="shared" si="31"/>
        <v>9.3000000000000007</v>
      </c>
      <c r="AG118" s="171">
        <v>7</v>
      </c>
      <c r="AH118" s="51"/>
      <c r="AI118" s="52"/>
      <c r="AK118" s="53"/>
    </row>
    <row r="119" spans="1:37" x14ac:dyDescent="0.25">
      <c r="A119" s="118" t="s">
        <v>122</v>
      </c>
      <c r="B119" s="128">
        <v>0</v>
      </c>
      <c r="C119" s="129">
        <f t="shared" si="32"/>
        <v>0</v>
      </c>
      <c r="D119" s="129">
        <f t="shared" si="32"/>
        <v>0</v>
      </c>
      <c r="E119" s="129">
        <f t="shared" si="32"/>
        <v>0</v>
      </c>
      <c r="F119" s="129">
        <f t="shared" si="32"/>
        <v>0</v>
      </c>
      <c r="G119" s="129">
        <f t="shared" si="32"/>
        <v>0</v>
      </c>
      <c r="H119" s="129">
        <f t="shared" si="32"/>
        <v>0</v>
      </c>
      <c r="I119" s="129">
        <f t="shared" si="32"/>
        <v>0</v>
      </c>
      <c r="J119" s="129">
        <f t="shared" si="32"/>
        <v>0</v>
      </c>
      <c r="K119" s="129">
        <f t="shared" si="32"/>
        <v>0</v>
      </c>
      <c r="L119" s="129">
        <f t="shared" si="32"/>
        <v>0</v>
      </c>
      <c r="M119" s="129">
        <f t="shared" si="32"/>
        <v>0</v>
      </c>
      <c r="N119" s="129">
        <f t="shared" si="32"/>
        <v>0</v>
      </c>
      <c r="O119" s="129">
        <f t="shared" si="32"/>
        <v>0</v>
      </c>
      <c r="P119" s="129">
        <f t="shared" si="32"/>
        <v>0</v>
      </c>
      <c r="Q119" s="129">
        <f t="shared" si="32"/>
        <v>0</v>
      </c>
      <c r="R119" s="129">
        <f t="shared" si="32"/>
        <v>0</v>
      </c>
      <c r="S119" s="129">
        <f t="shared" si="31"/>
        <v>0</v>
      </c>
      <c r="T119" s="129">
        <f t="shared" si="31"/>
        <v>0</v>
      </c>
      <c r="U119" s="129">
        <f t="shared" si="31"/>
        <v>0</v>
      </c>
      <c r="V119" s="129">
        <f t="shared" si="31"/>
        <v>0</v>
      </c>
      <c r="W119" s="129">
        <f t="shared" si="31"/>
        <v>0</v>
      </c>
      <c r="X119" s="129">
        <f t="shared" si="31"/>
        <v>0</v>
      </c>
      <c r="Y119" s="129">
        <f t="shared" si="31"/>
        <v>0</v>
      </c>
      <c r="Z119" s="129">
        <f t="shared" si="31"/>
        <v>0</v>
      </c>
      <c r="AA119" s="129">
        <f t="shared" si="31"/>
        <v>0</v>
      </c>
      <c r="AB119" s="129">
        <f t="shared" si="31"/>
        <v>0</v>
      </c>
      <c r="AC119" s="129">
        <f t="shared" si="31"/>
        <v>0</v>
      </c>
      <c r="AD119" s="129">
        <f t="shared" si="31"/>
        <v>0</v>
      </c>
      <c r="AE119" s="129">
        <f t="shared" si="31"/>
        <v>0</v>
      </c>
      <c r="AF119" s="129">
        <f t="shared" si="31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123</v>
      </c>
      <c r="B120" s="128">
        <v>0</v>
      </c>
      <c r="C120" s="129">
        <f t="shared" si="32"/>
        <v>0</v>
      </c>
      <c r="D120" s="129">
        <f t="shared" si="32"/>
        <v>0</v>
      </c>
      <c r="E120" s="129">
        <f t="shared" si="32"/>
        <v>0</v>
      </c>
      <c r="F120" s="129">
        <f t="shared" si="32"/>
        <v>0</v>
      </c>
      <c r="G120" s="129">
        <f t="shared" si="32"/>
        <v>0</v>
      </c>
      <c r="H120" s="129">
        <f t="shared" si="32"/>
        <v>0</v>
      </c>
      <c r="I120" s="129">
        <f t="shared" si="32"/>
        <v>0</v>
      </c>
      <c r="J120" s="129">
        <f t="shared" si="32"/>
        <v>0</v>
      </c>
      <c r="K120" s="129">
        <f t="shared" si="32"/>
        <v>0</v>
      </c>
      <c r="L120" s="129">
        <f t="shared" si="32"/>
        <v>0</v>
      </c>
      <c r="M120" s="129">
        <f t="shared" si="32"/>
        <v>0</v>
      </c>
      <c r="N120" s="129">
        <f t="shared" si="32"/>
        <v>0</v>
      </c>
      <c r="O120" s="129">
        <f t="shared" si="32"/>
        <v>0</v>
      </c>
      <c r="P120" s="129">
        <f t="shared" si="32"/>
        <v>0</v>
      </c>
      <c r="Q120" s="129">
        <f t="shared" si="32"/>
        <v>0</v>
      </c>
      <c r="R120" s="129">
        <f t="shared" si="32"/>
        <v>0</v>
      </c>
      <c r="S120" s="129">
        <f t="shared" si="31"/>
        <v>0</v>
      </c>
      <c r="T120" s="129">
        <f t="shared" si="31"/>
        <v>0</v>
      </c>
      <c r="U120" s="129">
        <f t="shared" si="31"/>
        <v>0</v>
      </c>
      <c r="V120" s="129">
        <f t="shared" si="31"/>
        <v>0</v>
      </c>
      <c r="W120" s="129">
        <f t="shared" si="31"/>
        <v>0</v>
      </c>
      <c r="X120" s="129">
        <f t="shared" si="31"/>
        <v>0</v>
      </c>
      <c r="Y120" s="129">
        <f t="shared" si="31"/>
        <v>0</v>
      </c>
      <c r="Z120" s="129">
        <f t="shared" si="31"/>
        <v>0</v>
      </c>
      <c r="AA120" s="129">
        <f t="shared" si="31"/>
        <v>0</v>
      </c>
      <c r="AB120" s="129">
        <f t="shared" si="31"/>
        <v>0</v>
      </c>
      <c r="AC120" s="129">
        <f t="shared" si="31"/>
        <v>0</v>
      </c>
      <c r="AD120" s="129">
        <f t="shared" si="31"/>
        <v>0</v>
      </c>
      <c r="AE120" s="129">
        <f t="shared" si="31"/>
        <v>0</v>
      </c>
      <c r="AF120" s="129">
        <f t="shared" si="31"/>
        <v>0</v>
      </c>
      <c r="AG120" s="171">
        <v>6.6</v>
      </c>
      <c r="AH120" s="51"/>
      <c r="AI120" s="52"/>
      <c r="AK120" s="53"/>
    </row>
    <row r="121" spans="1:37" x14ac:dyDescent="0.25">
      <c r="A121" s="118" t="s">
        <v>124</v>
      </c>
      <c r="B121" s="128">
        <v>5</v>
      </c>
      <c r="C121" s="129">
        <f t="shared" si="32"/>
        <v>5</v>
      </c>
      <c r="D121" s="129">
        <f t="shared" si="32"/>
        <v>5</v>
      </c>
      <c r="E121" s="129">
        <f t="shared" si="32"/>
        <v>5</v>
      </c>
      <c r="F121" s="129">
        <f t="shared" si="32"/>
        <v>5</v>
      </c>
      <c r="G121" s="129">
        <f t="shared" si="32"/>
        <v>5</v>
      </c>
      <c r="H121" s="129">
        <f t="shared" si="32"/>
        <v>5</v>
      </c>
      <c r="I121" s="129">
        <f t="shared" si="32"/>
        <v>5</v>
      </c>
      <c r="J121" s="129">
        <f t="shared" si="32"/>
        <v>5</v>
      </c>
      <c r="K121" s="129">
        <f t="shared" si="32"/>
        <v>5</v>
      </c>
      <c r="L121" s="129">
        <f t="shared" si="32"/>
        <v>5</v>
      </c>
      <c r="M121" s="129">
        <f t="shared" si="32"/>
        <v>5</v>
      </c>
      <c r="N121" s="129">
        <f t="shared" si="32"/>
        <v>5</v>
      </c>
      <c r="O121" s="129">
        <f t="shared" si="32"/>
        <v>5</v>
      </c>
      <c r="P121" s="129">
        <f t="shared" si="32"/>
        <v>5</v>
      </c>
      <c r="Q121" s="129">
        <f t="shared" si="32"/>
        <v>5</v>
      </c>
      <c r="R121" s="129">
        <f t="shared" si="32"/>
        <v>5</v>
      </c>
      <c r="S121" s="129">
        <f t="shared" si="31"/>
        <v>5</v>
      </c>
      <c r="T121" s="129">
        <f t="shared" si="31"/>
        <v>5</v>
      </c>
      <c r="U121" s="129">
        <f t="shared" si="31"/>
        <v>5</v>
      </c>
      <c r="V121" s="129">
        <f t="shared" si="31"/>
        <v>5</v>
      </c>
      <c r="W121" s="129">
        <f t="shared" si="31"/>
        <v>5</v>
      </c>
      <c r="X121" s="129">
        <f t="shared" si="31"/>
        <v>5</v>
      </c>
      <c r="Y121" s="129">
        <f t="shared" si="31"/>
        <v>5</v>
      </c>
      <c r="Z121" s="129">
        <f t="shared" si="31"/>
        <v>5</v>
      </c>
      <c r="AA121" s="129">
        <f t="shared" si="31"/>
        <v>5</v>
      </c>
      <c r="AB121" s="129">
        <f t="shared" si="31"/>
        <v>5</v>
      </c>
      <c r="AC121" s="129">
        <f t="shared" si="31"/>
        <v>5</v>
      </c>
      <c r="AD121" s="129">
        <f t="shared" si="31"/>
        <v>5</v>
      </c>
      <c r="AE121" s="129">
        <f t="shared" si="31"/>
        <v>5</v>
      </c>
      <c r="AF121" s="129">
        <f t="shared" si="31"/>
        <v>5</v>
      </c>
      <c r="AG121" s="171">
        <v>6.4</v>
      </c>
      <c r="AH121" s="51"/>
      <c r="AI121" s="52"/>
      <c r="AK121" s="53"/>
    </row>
    <row r="122" spans="1:37" x14ac:dyDescent="0.25">
      <c r="A122" s="118" t="s">
        <v>125</v>
      </c>
      <c r="B122" s="128">
        <v>1</v>
      </c>
      <c r="C122" s="129">
        <f t="shared" si="32"/>
        <v>1</v>
      </c>
      <c r="D122" s="129">
        <f t="shared" si="32"/>
        <v>1</v>
      </c>
      <c r="E122" s="129">
        <f t="shared" si="32"/>
        <v>1</v>
      </c>
      <c r="F122" s="129">
        <f t="shared" si="32"/>
        <v>1</v>
      </c>
      <c r="G122" s="129">
        <f t="shared" si="32"/>
        <v>1</v>
      </c>
      <c r="H122" s="129">
        <f t="shared" si="32"/>
        <v>1</v>
      </c>
      <c r="I122" s="129">
        <f t="shared" si="32"/>
        <v>1</v>
      </c>
      <c r="J122" s="129">
        <f t="shared" si="32"/>
        <v>1</v>
      </c>
      <c r="K122" s="129">
        <f t="shared" si="32"/>
        <v>1</v>
      </c>
      <c r="L122" s="129">
        <f t="shared" si="32"/>
        <v>1</v>
      </c>
      <c r="M122" s="129">
        <f t="shared" si="32"/>
        <v>1</v>
      </c>
      <c r="N122" s="129">
        <f t="shared" si="32"/>
        <v>1</v>
      </c>
      <c r="O122" s="129">
        <f t="shared" si="32"/>
        <v>1</v>
      </c>
      <c r="P122" s="129">
        <f t="shared" si="32"/>
        <v>1</v>
      </c>
      <c r="Q122" s="129">
        <f t="shared" si="32"/>
        <v>1</v>
      </c>
      <c r="R122" s="129">
        <f t="shared" si="32"/>
        <v>1</v>
      </c>
      <c r="S122" s="129">
        <f t="shared" si="31"/>
        <v>1</v>
      </c>
      <c r="T122" s="129">
        <f t="shared" si="31"/>
        <v>1</v>
      </c>
      <c r="U122" s="129">
        <f t="shared" si="31"/>
        <v>1</v>
      </c>
      <c r="V122" s="129">
        <f t="shared" si="31"/>
        <v>1</v>
      </c>
      <c r="W122" s="129">
        <f t="shared" si="31"/>
        <v>1</v>
      </c>
      <c r="X122" s="129">
        <f t="shared" si="31"/>
        <v>1</v>
      </c>
      <c r="Y122" s="129">
        <f t="shared" si="31"/>
        <v>1</v>
      </c>
      <c r="Z122" s="129">
        <f t="shared" si="31"/>
        <v>1</v>
      </c>
      <c r="AA122" s="129">
        <f t="shared" si="31"/>
        <v>1</v>
      </c>
      <c r="AB122" s="129">
        <f t="shared" si="31"/>
        <v>1</v>
      </c>
      <c r="AC122" s="129">
        <f t="shared" si="31"/>
        <v>1</v>
      </c>
      <c r="AD122" s="129">
        <f t="shared" si="31"/>
        <v>1</v>
      </c>
      <c r="AE122" s="129">
        <f t="shared" si="31"/>
        <v>1</v>
      </c>
      <c r="AF122" s="129">
        <f t="shared" si="31"/>
        <v>1</v>
      </c>
      <c r="AG122" s="171">
        <v>6</v>
      </c>
      <c r="AH122" s="51"/>
      <c r="AI122" s="52"/>
      <c r="AK122" s="53"/>
    </row>
    <row r="123" spans="1:37" x14ac:dyDescent="0.25">
      <c r="A123" s="118" t="s">
        <v>126</v>
      </c>
      <c r="B123" s="128">
        <v>1.58</v>
      </c>
      <c r="C123" s="129">
        <f t="shared" si="32"/>
        <v>1.58</v>
      </c>
      <c r="D123" s="129">
        <f t="shared" si="32"/>
        <v>1.58</v>
      </c>
      <c r="E123" s="129">
        <f t="shared" si="32"/>
        <v>1.58</v>
      </c>
      <c r="F123" s="129">
        <f t="shared" si="32"/>
        <v>1.58</v>
      </c>
      <c r="G123" s="129">
        <f t="shared" si="32"/>
        <v>1.58</v>
      </c>
      <c r="H123" s="129">
        <f t="shared" si="32"/>
        <v>1.58</v>
      </c>
      <c r="I123" s="129">
        <f t="shared" si="32"/>
        <v>1.58</v>
      </c>
      <c r="J123" s="129">
        <f t="shared" si="32"/>
        <v>1.58</v>
      </c>
      <c r="K123" s="129">
        <f t="shared" si="32"/>
        <v>1.58</v>
      </c>
      <c r="L123" s="129">
        <f t="shared" si="32"/>
        <v>1.58</v>
      </c>
      <c r="M123" s="129">
        <f t="shared" si="32"/>
        <v>1.58</v>
      </c>
      <c r="N123" s="129">
        <f t="shared" si="32"/>
        <v>1.58</v>
      </c>
      <c r="O123" s="129">
        <f t="shared" si="32"/>
        <v>1.58</v>
      </c>
      <c r="P123" s="129">
        <f t="shared" si="32"/>
        <v>1.58</v>
      </c>
      <c r="Q123" s="129">
        <f t="shared" si="32"/>
        <v>1.58</v>
      </c>
      <c r="R123" s="129">
        <f t="shared" si="32"/>
        <v>1.58</v>
      </c>
      <c r="S123" s="129">
        <f t="shared" si="31"/>
        <v>1.58</v>
      </c>
      <c r="T123" s="129">
        <f t="shared" si="31"/>
        <v>1.58</v>
      </c>
      <c r="U123" s="129">
        <f t="shared" si="31"/>
        <v>1.58</v>
      </c>
      <c r="V123" s="129">
        <f t="shared" si="31"/>
        <v>1.58</v>
      </c>
      <c r="W123" s="129">
        <f t="shared" si="31"/>
        <v>1.58</v>
      </c>
      <c r="X123" s="129">
        <f t="shared" si="31"/>
        <v>1.58</v>
      </c>
      <c r="Y123" s="129">
        <f t="shared" si="31"/>
        <v>1.58</v>
      </c>
      <c r="Z123" s="129">
        <f t="shared" si="31"/>
        <v>1.58</v>
      </c>
      <c r="AA123" s="129">
        <f t="shared" si="31"/>
        <v>1.58</v>
      </c>
      <c r="AB123" s="129">
        <f t="shared" si="31"/>
        <v>1.58</v>
      </c>
      <c r="AC123" s="129">
        <f t="shared" si="31"/>
        <v>1.58</v>
      </c>
      <c r="AD123" s="129">
        <f t="shared" si="31"/>
        <v>1.58</v>
      </c>
      <c r="AE123" s="129">
        <f t="shared" si="31"/>
        <v>1.58</v>
      </c>
      <c r="AF123" s="129">
        <f t="shared" si="31"/>
        <v>1.58</v>
      </c>
      <c r="AG123" s="171">
        <v>5.0999999999999996</v>
      </c>
      <c r="AH123" s="51"/>
      <c r="AI123" s="52"/>
      <c r="AK123" s="53"/>
    </row>
    <row r="124" spans="1:37" x14ac:dyDescent="0.25">
      <c r="A124" s="118" t="s">
        <v>127</v>
      </c>
      <c r="B124" s="128">
        <v>1.46</v>
      </c>
      <c r="C124" s="129">
        <f t="shared" si="32"/>
        <v>1.46</v>
      </c>
      <c r="D124" s="129">
        <f t="shared" si="32"/>
        <v>1.46</v>
      </c>
      <c r="E124" s="129">
        <f t="shared" si="32"/>
        <v>1.46</v>
      </c>
      <c r="F124" s="129">
        <f t="shared" si="32"/>
        <v>1.46</v>
      </c>
      <c r="G124" s="129">
        <f t="shared" si="32"/>
        <v>1.46</v>
      </c>
      <c r="H124" s="129">
        <f t="shared" si="32"/>
        <v>1.46</v>
      </c>
      <c r="I124" s="129">
        <f t="shared" si="32"/>
        <v>1.46</v>
      </c>
      <c r="J124" s="129">
        <f t="shared" si="32"/>
        <v>1.46</v>
      </c>
      <c r="K124" s="129">
        <f t="shared" si="32"/>
        <v>1.46</v>
      </c>
      <c r="L124" s="129">
        <f t="shared" si="32"/>
        <v>1.46</v>
      </c>
      <c r="M124" s="129">
        <f t="shared" si="32"/>
        <v>1.46</v>
      </c>
      <c r="N124" s="129">
        <f t="shared" si="32"/>
        <v>1.46</v>
      </c>
      <c r="O124" s="129">
        <f t="shared" si="32"/>
        <v>1.46</v>
      </c>
      <c r="P124" s="129">
        <f t="shared" si="32"/>
        <v>1.46</v>
      </c>
      <c r="Q124" s="129">
        <f t="shared" si="32"/>
        <v>1.46</v>
      </c>
      <c r="R124" s="129">
        <f t="shared" si="32"/>
        <v>1.46</v>
      </c>
      <c r="S124" s="129">
        <f t="shared" ref="S124:AF125" si="33">R124</f>
        <v>1.46</v>
      </c>
      <c r="T124" s="129">
        <f t="shared" si="33"/>
        <v>1.46</v>
      </c>
      <c r="U124" s="129">
        <f t="shared" si="33"/>
        <v>1.46</v>
      </c>
      <c r="V124" s="129">
        <f t="shared" si="33"/>
        <v>1.46</v>
      </c>
      <c r="W124" s="129">
        <f t="shared" si="33"/>
        <v>1.46</v>
      </c>
      <c r="X124" s="129">
        <f t="shared" si="33"/>
        <v>1.46</v>
      </c>
      <c r="Y124" s="129">
        <f t="shared" si="33"/>
        <v>1.46</v>
      </c>
      <c r="Z124" s="129">
        <f t="shared" si="33"/>
        <v>1.46</v>
      </c>
      <c r="AA124" s="129">
        <f t="shared" si="33"/>
        <v>1.46</v>
      </c>
      <c r="AB124" s="129">
        <f t="shared" si="33"/>
        <v>1.46</v>
      </c>
      <c r="AC124" s="129">
        <f t="shared" si="33"/>
        <v>1.46</v>
      </c>
      <c r="AD124" s="129">
        <f t="shared" si="33"/>
        <v>1.46</v>
      </c>
      <c r="AE124" s="129">
        <f t="shared" si="33"/>
        <v>1.46</v>
      </c>
      <c r="AF124" s="129">
        <f t="shared" si="33"/>
        <v>1.46</v>
      </c>
      <c r="AG124" s="171">
        <v>5</v>
      </c>
      <c r="AH124" s="51"/>
      <c r="AI124" s="52"/>
      <c r="AK124" s="53"/>
    </row>
    <row r="125" spans="1:37" x14ac:dyDescent="0.25">
      <c r="A125" s="116" t="s">
        <v>128</v>
      </c>
      <c r="B125" s="128">
        <v>1.48</v>
      </c>
      <c r="C125" s="129">
        <f t="shared" si="32"/>
        <v>1.48</v>
      </c>
      <c r="D125" s="129">
        <f t="shared" si="32"/>
        <v>1.48</v>
      </c>
      <c r="E125" s="129">
        <f t="shared" si="32"/>
        <v>1.48</v>
      </c>
      <c r="F125" s="129">
        <f t="shared" si="32"/>
        <v>1.48</v>
      </c>
      <c r="G125" s="129">
        <f t="shared" si="32"/>
        <v>1.48</v>
      </c>
      <c r="H125" s="129">
        <f t="shared" si="32"/>
        <v>1.48</v>
      </c>
      <c r="I125" s="129">
        <f t="shared" si="32"/>
        <v>1.48</v>
      </c>
      <c r="J125" s="129">
        <f t="shared" si="32"/>
        <v>1.48</v>
      </c>
      <c r="K125" s="129">
        <f t="shared" si="32"/>
        <v>1.48</v>
      </c>
      <c r="L125" s="129">
        <f t="shared" si="32"/>
        <v>1.48</v>
      </c>
      <c r="M125" s="129">
        <f t="shared" si="32"/>
        <v>1.48</v>
      </c>
      <c r="N125" s="129">
        <f t="shared" si="32"/>
        <v>1.48</v>
      </c>
      <c r="O125" s="129">
        <f t="shared" si="32"/>
        <v>1.48</v>
      </c>
      <c r="P125" s="129">
        <f t="shared" si="32"/>
        <v>1.48</v>
      </c>
      <c r="Q125" s="129">
        <f t="shared" si="32"/>
        <v>1.48</v>
      </c>
      <c r="R125" s="129">
        <f t="shared" si="32"/>
        <v>1.48</v>
      </c>
      <c r="S125" s="129">
        <f t="shared" si="33"/>
        <v>1.48</v>
      </c>
      <c r="T125" s="129">
        <f t="shared" si="33"/>
        <v>1.48</v>
      </c>
      <c r="U125" s="129">
        <f t="shared" si="33"/>
        <v>1.48</v>
      </c>
      <c r="V125" s="129">
        <f t="shared" si="33"/>
        <v>1.48</v>
      </c>
      <c r="W125" s="129">
        <f t="shared" si="33"/>
        <v>1.48</v>
      </c>
      <c r="X125" s="129">
        <f t="shared" si="33"/>
        <v>1.48</v>
      </c>
      <c r="Y125" s="129">
        <f t="shared" si="33"/>
        <v>1.48</v>
      </c>
      <c r="Z125" s="129">
        <f t="shared" si="33"/>
        <v>1.48</v>
      </c>
      <c r="AA125" s="129">
        <f t="shared" si="33"/>
        <v>1.48</v>
      </c>
      <c r="AB125" s="129">
        <f t="shared" si="33"/>
        <v>1.48</v>
      </c>
      <c r="AC125" s="129">
        <f t="shared" si="33"/>
        <v>1.48</v>
      </c>
      <c r="AD125" s="129">
        <f t="shared" si="33"/>
        <v>1.48</v>
      </c>
      <c r="AE125" s="129">
        <f t="shared" si="33"/>
        <v>1.48</v>
      </c>
      <c r="AF125" s="129">
        <f t="shared" si="33"/>
        <v>1.48</v>
      </c>
      <c r="AG125" s="170">
        <v>5</v>
      </c>
      <c r="AH125" s="51"/>
      <c r="AI125" s="52"/>
      <c r="AK125" s="53"/>
    </row>
    <row r="126" spans="1:37" x14ac:dyDescent="0.25">
      <c r="A126" s="118" t="s">
        <v>129</v>
      </c>
      <c r="B126" s="128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71">
        <v>5</v>
      </c>
      <c r="AH126" s="51"/>
      <c r="AI126" s="52"/>
      <c r="AK126" s="53"/>
    </row>
    <row r="127" spans="1:37" x14ac:dyDescent="0.25">
      <c r="A127" s="118" t="s">
        <v>130</v>
      </c>
      <c r="B127" s="128">
        <v>2.2000000000000002</v>
      </c>
      <c r="C127" s="129">
        <f t="shared" ref="C127:R134" si="34">B127</f>
        <v>2.2000000000000002</v>
      </c>
      <c r="D127" s="129">
        <f t="shared" si="34"/>
        <v>2.2000000000000002</v>
      </c>
      <c r="E127" s="129">
        <f t="shared" si="34"/>
        <v>2.2000000000000002</v>
      </c>
      <c r="F127" s="129">
        <f t="shared" si="34"/>
        <v>2.2000000000000002</v>
      </c>
      <c r="G127" s="129">
        <f t="shared" si="34"/>
        <v>2.2000000000000002</v>
      </c>
      <c r="H127" s="129">
        <f t="shared" si="34"/>
        <v>2.2000000000000002</v>
      </c>
      <c r="I127" s="129">
        <f t="shared" si="34"/>
        <v>2.2000000000000002</v>
      </c>
      <c r="J127" s="129">
        <f t="shared" si="34"/>
        <v>2.2000000000000002</v>
      </c>
      <c r="K127" s="129">
        <f t="shared" si="34"/>
        <v>2.2000000000000002</v>
      </c>
      <c r="L127" s="129">
        <f t="shared" si="34"/>
        <v>2.2000000000000002</v>
      </c>
      <c r="M127" s="129">
        <f t="shared" si="34"/>
        <v>2.2000000000000002</v>
      </c>
      <c r="N127" s="129">
        <f t="shared" si="34"/>
        <v>2.2000000000000002</v>
      </c>
      <c r="O127" s="129">
        <f t="shared" si="34"/>
        <v>2.2000000000000002</v>
      </c>
      <c r="P127" s="129">
        <f t="shared" si="34"/>
        <v>2.2000000000000002</v>
      </c>
      <c r="Q127" s="129">
        <f t="shared" si="34"/>
        <v>2.2000000000000002</v>
      </c>
      <c r="R127" s="129">
        <f t="shared" si="34"/>
        <v>2.2000000000000002</v>
      </c>
      <c r="S127" s="129">
        <f t="shared" ref="S127:AF134" si="35">R127</f>
        <v>2.2000000000000002</v>
      </c>
      <c r="T127" s="129">
        <f t="shared" si="35"/>
        <v>2.2000000000000002</v>
      </c>
      <c r="U127" s="129">
        <f t="shared" si="35"/>
        <v>2.2000000000000002</v>
      </c>
      <c r="V127" s="129">
        <f t="shared" si="35"/>
        <v>2.2000000000000002</v>
      </c>
      <c r="W127" s="129">
        <f t="shared" si="35"/>
        <v>2.2000000000000002</v>
      </c>
      <c r="X127" s="129">
        <f t="shared" si="35"/>
        <v>2.2000000000000002</v>
      </c>
      <c r="Y127" s="129">
        <f t="shared" si="35"/>
        <v>2.2000000000000002</v>
      </c>
      <c r="Z127" s="129">
        <f t="shared" si="35"/>
        <v>2.2000000000000002</v>
      </c>
      <c r="AA127" s="129">
        <f t="shared" si="35"/>
        <v>2.2000000000000002</v>
      </c>
      <c r="AB127" s="129">
        <f t="shared" si="35"/>
        <v>2.2000000000000002</v>
      </c>
      <c r="AC127" s="129">
        <f t="shared" si="35"/>
        <v>2.2000000000000002</v>
      </c>
      <c r="AD127" s="129">
        <f t="shared" si="35"/>
        <v>2.2000000000000002</v>
      </c>
      <c r="AE127" s="129">
        <f t="shared" si="35"/>
        <v>2.2000000000000002</v>
      </c>
      <c r="AF127" s="129">
        <f t="shared" si="35"/>
        <v>2.2000000000000002</v>
      </c>
      <c r="AG127" s="171">
        <v>5</v>
      </c>
      <c r="AH127" s="51"/>
      <c r="AI127" s="52"/>
      <c r="AK127" s="53"/>
    </row>
    <row r="128" spans="1:37" x14ac:dyDescent="0.25">
      <c r="A128" s="118" t="s">
        <v>131</v>
      </c>
      <c r="B128" s="128">
        <v>2</v>
      </c>
      <c r="C128" s="129">
        <f t="shared" si="34"/>
        <v>2</v>
      </c>
      <c r="D128" s="129">
        <f t="shared" si="34"/>
        <v>2</v>
      </c>
      <c r="E128" s="129">
        <f t="shared" si="34"/>
        <v>2</v>
      </c>
      <c r="F128" s="129">
        <f t="shared" si="34"/>
        <v>2</v>
      </c>
      <c r="G128" s="129">
        <f t="shared" si="34"/>
        <v>2</v>
      </c>
      <c r="H128" s="129">
        <f t="shared" si="34"/>
        <v>2</v>
      </c>
      <c r="I128" s="129">
        <f t="shared" si="34"/>
        <v>2</v>
      </c>
      <c r="J128" s="129">
        <f t="shared" si="34"/>
        <v>2</v>
      </c>
      <c r="K128" s="129">
        <f t="shared" si="34"/>
        <v>2</v>
      </c>
      <c r="L128" s="129">
        <f t="shared" si="34"/>
        <v>2</v>
      </c>
      <c r="M128" s="129">
        <f t="shared" si="34"/>
        <v>2</v>
      </c>
      <c r="N128" s="129">
        <f t="shared" si="34"/>
        <v>2</v>
      </c>
      <c r="O128" s="129">
        <f t="shared" si="34"/>
        <v>2</v>
      </c>
      <c r="P128" s="129">
        <f t="shared" si="34"/>
        <v>2</v>
      </c>
      <c r="Q128" s="129">
        <f t="shared" si="34"/>
        <v>2</v>
      </c>
      <c r="R128" s="129">
        <f t="shared" si="34"/>
        <v>2</v>
      </c>
      <c r="S128" s="129">
        <f t="shared" si="35"/>
        <v>2</v>
      </c>
      <c r="T128" s="129">
        <f t="shared" si="35"/>
        <v>2</v>
      </c>
      <c r="U128" s="129">
        <f t="shared" si="35"/>
        <v>2</v>
      </c>
      <c r="V128" s="129">
        <f t="shared" si="35"/>
        <v>2</v>
      </c>
      <c r="W128" s="129">
        <f t="shared" si="35"/>
        <v>2</v>
      </c>
      <c r="X128" s="129">
        <f t="shared" si="35"/>
        <v>2</v>
      </c>
      <c r="Y128" s="129">
        <f t="shared" si="35"/>
        <v>2</v>
      </c>
      <c r="Z128" s="129">
        <f t="shared" si="35"/>
        <v>2</v>
      </c>
      <c r="AA128" s="129">
        <f t="shared" si="35"/>
        <v>2</v>
      </c>
      <c r="AB128" s="129">
        <f t="shared" si="35"/>
        <v>2</v>
      </c>
      <c r="AC128" s="129">
        <f t="shared" si="35"/>
        <v>2</v>
      </c>
      <c r="AD128" s="129">
        <f t="shared" si="35"/>
        <v>2</v>
      </c>
      <c r="AE128" s="129">
        <f t="shared" si="35"/>
        <v>2</v>
      </c>
      <c r="AF128" s="129">
        <f t="shared" si="35"/>
        <v>2</v>
      </c>
      <c r="AG128" s="171">
        <v>5</v>
      </c>
      <c r="AH128" s="51"/>
      <c r="AI128" s="52"/>
      <c r="AK128" s="53"/>
    </row>
    <row r="129" spans="1:37" x14ac:dyDescent="0.25">
      <c r="A129" s="118" t="s">
        <v>132</v>
      </c>
      <c r="B129" s="128">
        <v>1.25</v>
      </c>
      <c r="C129" s="129">
        <f t="shared" si="34"/>
        <v>1.25</v>
      </c>
      <c r="D129" s="129">
        <f t="shared" si="34"/>
        <v>1.25</v>
      </c>
      <c r="E129" s="129">
        <f t="shared" si="34"/>
        <v>1.25</v>
      </c>
      <c r="F129" s="129">
        <f t="shared" si="34"/>
        <v>1.25</v>
      </c>
      <c r="G129" s="129">
        <f t="shared" si="34"/>
        <v>1.25</v>
      </c>
      <c r="H129" s="129">
        <f t="shared" si="34"/>
        <v>1.25</v>
      </c>
      <c r="I129" s="129">
        <f t="shared" si="34"/>
        <v>1.25</v>
      </c>
      <c r="J129" s="129">
        <f t="shared" si="34"/>
        <v>1.25</v>
      </c>
      <c r="K129" s="129">
        <f t="shared" si="34"/>
        <v>1.25</v>
      </c>
      <c r="L129" s="129">
        <f t="shared" si="34"/>
        <v>1.25</v>
      </c>
      <c r="M129" s="129">
        <f t="shared" si="34"/>
        <v>1.25</v>
      </c>
      <c r="N129" s="129">
        <f t="shared" si="34"/>
        <v>1.25</v>
      </c>
      <c r="O129" s="129">
        <f t="shared" si="34"/>
        <v>1.25</v>
      </c>
      <c r="P129" s="129">
        <f t="shared" si="34"/>
        <v>1.25</v>
      </c>
      <c r="Q129" s="129">
        <f t="shared" si="34"/>
        <v>1.25</v>
      </c>
      <c r="R129" s="129">
        <f t="shared" si="34"/>
        <v>1.25</v>
      </c>
      <c r="S129" s="129">
        <f t="shared" si="35"/>
        <v>1.25</v>
      </c>
      <c r="T129" s="129">
        <f t="shared" si="35"/>
        <v>1.25</v>
      </c>
      <c r="U129" s="129">
        <f t="shared" si="35"/>
        <v>1.25</v>
      </c>
      <c r="V129" s="129">
        <f t="shared" si="35"/>
        <v>1.25</v>
      </c>
      <c r="W129" s="129">
        <f t="shared" si="35"/>
        <v>1.25</v>
      </c>
      <c r="X129" s="129">
        <f t="shared" si="35"/>
        <v>1.25</v>
      </c>
      <c r="Y129" s="129">
        <f t="shared" si="35"/>
        <v>1.25</v>
      </c>
      <c r="Z129" s="129">
        <f t="shared" si="35"/>
        <v>1.25</v>
      </c>
      <c r="AA129" s="129">
        <f t="shared" si="35"/>
        <v>1.25</v>
      </c>
      <c r="AB129" s="129">
        <f t="shared" si="35"/>
        <v>1.25</v>
      </c>
      <c r="AC129" s="129">
        <f t="shared" si="35"/>
        <v>1.25</v>
      </c>
      <c r="AD129" s="129">
        <f t="shared" si="35"/>
        <v>1.25</v>
      </c>
      <c r="AE129" s="129">
        <f t="shared" si="35"/>
        <v>1.25</v>
      </c>
      <c r="AF129" s="129">
        <f t="shared" si="35"/>
        <v>1.25</v>
      </c>
      <c r="AG129" s="171">
        <v>5</v>
      </c>
      <c r="AH129" s="51"/>
      <c r="AI129" s="52"/>
      <c r="AK129" s="53"/>
    </row>
    <row r="130" spans="1:37" x14ac:dyDescent="0.25">
      <c r="A130" s="118" t="s">
        <v>133</v>
      </c>
      <c r="B130" s="128">
        <v>1.1499999999999999</v>
      </c>
      <c r="C130" s="129">
        <f t="shared" si="34"/>
        <v>1.1499999999999999</v>
      </c>
      <c r="D130" s="129">
        <f t="shared" si="34"/>
        <v>1.1499999999999999</v>
      </c>
      <c r="E130" s="129">
        <f t="shared" si="34"/>
        <v>1.1499999999999999</v>
      </c>
      <c r="F130" s="129">
        <f t="shared" si="34"/>
        <v>1.1499999999999999</v>
      </c>
      <c r="G130" s="129">
        <f t="shared" si="34"/>
        <v>1.1499999999999999</v>
      </c>
      <c r="H130" s="129">
        <f t="shared" si="34"/>
        <v>1.1499999999999999</v>
      </c>
      <c r="I130" s="129">
        <f t="shared" si="34"/>
        <v>1.1499999999999999</v>
      </c>
      <c r="J130" s="129">
        <f t="shared" si="34"/>
        <v>1.1499999999999999</v>
      </c>
      <c r="K130" s="129">
        <f t="shared" si="34"/>
        <v>1.1499999999999999</v>
      </c>
      <c r="L130" s="129">
        <f t="shared" si="34"/>
        <v>1.1499999999999999</v>
      </c>
      <c r="M130" s="129">
        <f t="shared" si="34"/>
        <v>1.1499999999999999</v>
      </c>
      <c r="N130" s="129">
        <f t="shared" si="34"/>
        <v>1.1499999999999999</v>
      </c>
      <c r="O130" s="129">
        <f t="shared" si="34"/>
        <v>1.1499999999999999</v>
      </c>
      <c r="P130" s="129">
        <f t="shared" si="34"/>
        <v>1.1499999999999999</v>
      </c>
      <c r="Q130" s="129">
        <f t="shared" si="34"/>
        <v>1.1499999999999999</v>
      </c>
      <c r="R130" s="129">
        <f t="shared" si="34"/>
        <v>1.1499999999999999</v>
      </c>
      <c r="S130" s="129">
        <f t="shared" si="35"/>
        <v>1.1499999999999999</v>
      </c>
      <c r="T130" s="129">
        <f t="shared" si="35"/>
        <v>1.1499999999999999</v>
      </c>
      <c r="U130" s="129">
        <f t="shared" si="35"/>
        <v>1.1499999999999999</v>
      </c>
      <c r="V130" s="129">
        <f t="shared" si="35"/>
        <v>1.1499999999999999</v>
      </c>
      <c r="W130" s="129">
        <f t="shared" si="35"/>
        <v>1.1499999999999999</v>
      </c>
      <c r="X130" s="129">
        <f t="shared" si="35"/>
        <v>1.1499999999999999</v>
      </c>
      <c r="Y130" s="129">
        <f t="shared" si="35"/>
        <v>1.1499999999999999</v>
      </c>
      <c r="Z130" s="129">
        <f t="shared" si="35"/>
        <v>1.1499999999999999</v>
      </c>
      <c r="AA130" s="129">
        <f t="shared" si="35"/>
        <v>1.1499999999999999</v>
      </c>
      <c r="AB130" s="129">
        <f t="shared" si="35"/>
        <v>1.1499999999999999</v>
      </c>
      <c r="AC130" s="129">
        <f t="shared" si="35"/>
        <v>1.1499999999999999</v>
      </c>
      <c r="AD130" s="129">
        <f t="shared" si="35"/>
        <v>1.1499999999999999</v>
      </c>
      <c r="AE130" s="129">
        <f t="shared" si="35"/>
        <v>1.1499999999999999</v>
      </c>
      <c r="AF130" s="129">
        <f t="shared" si="35"/>
        <v>1.1499999999999999</v>
      </c>
      <c r="AG130" s="171">
        <v>5</v>
      </c>
      <c r="AH130" s="51"/>
      <c r="AI130" s="52"/>
      <c r="AK130" s="53"/>
    </row>
    <row r="131" spans="1:37" x14ac:dyDescent="0.25">
      <c r="A131" s="118" t="s">
        <v>134</v>
      </c>
      <c r="B131" s="128">
        <v>2.133</v>
      </c>
      <c r="C131" s="129">
        <f t="shared" si="34"/>
        <v>2.133</v>
      </c>
      <c r="D131" s="129">
        <f t="shared" si="34"/>
        <v>2.133</v>
      </c>
      <c r="E131" s="129">
        <f t="shared" si="34"/>
        <v>2.133</v>
      </c>
      <c r="F131" s="129">
        <f t="shared" si="34"/>
        <v>2.133</v>
      </c>
      <c r="G131" s="129">
        <f t="shared" si="34"/>
        <v>2.133</v>
      </c>
      <c r="H131" s="129">
        <f t="shared" si="34"/>
        <v>2.133</v>
      </c>
      <c r="I131" s="129">
        <f t="shared" si="34"/>
        <v>2.133</v>
      </c>
      <c r="J131" s="129">
        <f t="shared" si="34"/>
        <v>2.133</v>
      </c>
      <c r="K131" s="129">
        <f t="shared" si="34"/>
        <v>2.133</v>
      </c>
      <c r="L131" s="129">
        <f t="shared" si="34"/>
        <v>2.133</v>
      </c>
      <c r="M131" s="129">
        <f t="shared" si="34"/>
        <v>2.133</v>
      </c>
      <c r="N131" s="129">
        <f t="shared" si="34"/>
        <v>2.133</v>
      </c>
      <c r="O131" s="129">
        <f t="shared" si="34"/>
        <v>2.133</v>
      </c>
      <c r="P131" s="129">
        <f t="shared" si="34"/>
        <v>2.133</v>
      </c>
      <c r="Q131" s="129">
        <f t="shared" si="34"/>
        <v>2.133</v>
      </c>
      <c r="R131" s="129">
        <f t="shared" si="34"/>
        <v>2.133</v>
      </c>
      <c r="S131" s="129">
        <f t="shared" si="35"/>
        <v>2.133</v>
      </c>
      <c r="T131" s="129">
        <f t="shared" si="35"/>
        <v>2.133</v>
      </c>
      <c r="U131" s="129">
        <f t="shared" si="35"/>
        <v>2.133</v>
      </c>
      <c r="V131" s="129">
        <f t="shared" si="35"/>
        <v>2.133</v>
      </c>
      <c r="W131" s="129">
        <f t="shared" si="35"/>
        <v>2.133</v>
      </c>
      <c r="X131" s="129">
        <f t="shared" si="35"/>
        <v>2.133</v>
      </c>
      <c r="Y131" s="129">
        <f t="shared" si="35"/>
        <v>2.133</v>
      </c>
      <c r="Z131" s="129">
        <f t="shared" si="35"/>
        <v>2.133</v>
      </c>
      <c r="AA131" s="129">
        <f t="shared" si="35"/>
        <v>2.133</v>
      </c>
      <c r="AB131" s="129">
        <f t="shared" si="35"/>
        <v>2.133</v>
      </c>
      <c r="AC131" s="129">
        <f t="shared" si="35"/>
        <v>2.133</v>
      </c>
      <c r="AD131" s="129">
        <f t="shared" si="35"/>
        <v>2.133</v>
      </c>
      <c r="AE131" s="129">
        <f t="shared" si="35"/>
        <v>2.133</v>
      </c>
      <c r="AF131" s="129">
        <f t="shared" si="35"/>
        <v>2.133</v>
      </c>
      <c r="AG131" s="171">
        <v>4.9930000000000003</v>
      </c>
      <c r="AH131" s="51"/>
      <c r="AI131" s="52"/>
      <c r="AK131" s="53"/>
    </row>
    <row r="132" spans="1:37" x14ac:dyDescent="0.25">
      <c r="A132" s="118" t="s">
        <v>135</v>
      </c>
      <c r="B132" s="128">
        <v>2.09</v>
      </c>
      <c r="C132" s="129">
        <f t="shared" si="34"/>
        <v>2.09</v>
      </c>
      <c r="D132" s="129">
        <f t="shared" si="34"/>
        <v>2.09</v>
      </c>
      <c r="E132" s="129">
        <f t="shared" si="34"/>
        <v>2.09</v>
      </c>
      <c r="F132" s="129">
        <f t="shared" si="34"/>
        <v>2.09</v>
      </c>
      <c r="G132" s="129">
        <f t="shared" si="34"/>
        <v>2.09</v>
      </c>
      <c r="H132" s="129">
        <f t="shared" si="34"/>
        <v>2.09</v>
      </c>
      <c r="I132" s="129">
        <f t="shared" si="34"/>
        <v>2.09</v>
      </c>
      <c r="J132" s="129">
        <f t="shared" si="34"/>
        <v>2.09</v>
      </c>
      <c r="K132" s="129">
        <f t="shared" si="34"/>
        <v>2.09</v>
      </c>
      <c r="L132" s="129">
        <f t="shared" si="34"/>
        <v>2.09</v>
      </c>
      <c r="M132" s="129">
        <f t="shared" si="34"/>
        <v>2.09</v>
      </c>
      <c r="N132" s="129">
        <f t="shared" si="34"/>
        <v>2.09</v>
      </c>
      <c r="O132" s="129">
        <f t="shared" si="34"/>
        <v>2.09</v>
      </c>
      <c r="P132" s="129">
        <f t="shared" si="34"/>
        <v>2.09</v>
      </c>
      <c r="Q132" s="129">
        <f t="shared" si="34"/>
        <v>2.09</v>
      </c>
      <c r="R132" s="129">
        <f t="shared" si="34"/>
        <v>2.09</v>
      </c>
      <c r="S132" s="129">
        <f t="shared" si="35"/>
        <v>2.09</v>
      </c>
      <c r="T132" s="129">
        <f t="shared" si="35"/>
        <v>2.09</v>
      </c>
      <c r="U132" s="129">
        <f t="shared" si="35"/>
        <v>2.09</v>
      </c>
      <c r="V132" s="129">
        <f t="shared" si="35"/>
        <v>2.09</v>
      </c>
      <c r="W132" s="129">
        <f t="shared" si="35"/>
        <v>2.09</v>
      </c>
      <c r="X132" s="129">
        <f t="shared" si="35"/>
        <v>2.09</v>
      </c>
      <c r="Y132" s="129">
        <f t="shared" si="35"/>
        <v>2.09</v>
      </c>
      <c r="Z132" s="129">
        <f t="shared" si="35"/>
        <v>2.09</v>
      </c>
      <c r="AA132" s="129">
        <f t="shared" si="35"/>
        <v>2.09</v>
      </c>
      <c r="AB132" s="129">
        <f t="shared" si="35"/>
        <v>2.09</v>
      </c>
      <c r="AC132" s="129">
        <f t="shared" si="35"/>
        <v>2.09</v>
      </c>
      <c r="AD132" s="129">
        <f t="shared" si="35"/>
        <v>2.09</v>
      </c>
      <c r="AE132" s="129">
        <f t="shared" si="35"/>
        <v>2.09</v>
      </c>
      <c r="AF132" s="129">
        <f t="shared" si="35"/>
        <v>2.09</v>
      </c>
      <c r="AG132" s="171">
        <v>4.9800000000000004</v>
      </c>
      <c r="AH132" s="51"/>
      <c r="AI132" s="52"/>
      <c r="AK132" s="53"/>
    </row>
    <row r="133" spans="1:37" x14ac:dyDescent="0.25">
      <c r="A133" s="118" t="s">
        <v>136</v>
      </c>
      <c r="B133" s="128">
        <v>1.1399999999999999</v>
      </c>
      <c r="C133" s="129">
        <f t="shared" si="34"/>
        <v>1.1399999999999999</v>
      </c>
      <c r="D133" s="129">
        <f t="shared" si="34"/>
        <v>1.1399999999999999</v>
      </c>
      <c r="E133" s="129">
        <f t="shared" si="34"/>
        <v>1.1399999999999999</v>
      </c>
      <c r="F133" s="129">
        <f t="shared" si="34"/>
        <v>1.1399999999999999</v>
      </c>
      <c r="G133" s="129">
        <f t="shared" si="34"/>
        <v>1.1399999999999999</v>
      </c>
      <c r="H133" s="129">
        <f t="shared" si="34"/>
        <v>1.1399999999999999</v>
      </c>
      <c r="I133" s="129">
        <f t="shared" si="34"/>
        <v>1.1399999999999999</v>
      </c>
      <c r="J133" s="129">
        <f t="shared" si="34"/>
        <v>1.1399999999999999</v>
      </c>
      <c r="K133" s="129">
        <f t="shared" si="34"/>
        <v>1.1399999999999999</v>
      </c>
      <c r="L133" s="129">
        <f t="shared" si="34"/>
        <v>1.1399999999999999</v>
      </c>
      <c r="M133" s="129">
        <f t="shared" si="34"/>
        <v>1.1399999999999999</v>
      </c>
      <c r="N133" s="129">
        <f t="shared" si="34"/>
        <v>1.1399999999999999</v>
      </c>
      <c r="O133" s="129">
        <f t="shared" si="34"/>
        <v>1.1399999999999999</v>
      </c>
      <c r="P133" s="129">
        <f t="shared" si="34"/>
        <v>1.1399999999999999</v>
      </c>
      <c r="Q133" s="129">
        <f t="shared" si="34"/>
        <v>1.1399999999999999</v>
      </c>
      <c r="R133" s="129">
        <f t="shared" si="34"/>
        <v>1.1399999999999999</v>
      </c>
      <c r="S133" s="129">
        <f t="shared" si="35"/>
        <v>1.1399999999999999</v>
      </c>
      <c r="T133" s="129">
        <f t="shared" si="35"/>
        <v>1.1399999999999999</v>
      </c>
      <c r="U133" s="129">
        <f t="shared" si="35"/>
        <v>1.1399999999999999</v>
      </c>
      <c r="V133" s="129">
        <f t="shared" si="35"/>
        <v>1.1399999999999999</v>
      </c>
      <c r="W133" s="129">
        <f t="shared" si="35"/>
        <v>1.1399999999999999</v>
      </c>
      <c r="X133" s="129">
        <f t="shared" si="35"/>
        <v>1.1399999999999999</v>
      </c>
      <c r="Y133" s="129">
        <f t="shared" si="35"/>
        <v>1.1399999999999999</v>
      </c>
      <c r="Z133" s="129">
        <f t="shared" si="35"/>
        <v>1.1399999999999999</v>
      </c>
      <c r="AA133" s="129">
        <f t="shared" si="35"/>
        <v>1.1399999999999999</v>
      </c>
      <c r="AB133" s="129">
        <f t="shared" si="35"/>
        <v>1.1399999999999999</v>
      </c>
      <c r="AC133" s="129">
        <f t="shared" si="35"/>
        <v>1.1399999999999999</v>
      </c>
      <c r="AD133" s="129">
        <f t="shared" si="35"/>
        <v>1.1399999999999999</v>
      </c>
      <c r="AE133" s="129">
        <f t="shared" si="35"/>
        <v>1.1399999999999999</v>
      </c>
      <c r="AF133" s="129">
        <f t="shared" si="35"/>
        <v>1.1399999999999999</v>
      </c>
      <c r="AG133" s="171">
        <v>4.95</v>
      </c>
      <c r="AH133" s="51"/>
      <c r="AI133" s="52"/>
      <c r="AK133" s="53"/>
    </row>
    <row r="134" spans="1:37" x14ac:dyDescent="0.25">
      <c r="A134" s="118" t="s">
        <v>137</v>
      </c>
      <c r="B134" s="128">
        <v>0.82</v>
      </c>
      <c r="C134" s="129">
        <f t="shared" si="34"/>
        <v>0.82</v>
      </c>
      <c r="D134" s="129">
        <f t="shared" si="34"/>
        <v>0.82</v>
      </c>
      <c r="E134" s="129">
        <f t="shared" si="34"/>
        <v>0.82</v>
      </c>
      <c r="F134" s="129">
        <f t="shared" si="34"/>
        <v>0.82</v>
      </c>
      <c r="G134" s="129">
        <f t="shared" si="34"/>
        <v>0.82</v>
      </c>
      <c r="H134" s="129">
        <f t="shared" si="34"/>
        <v>0.82</v>
      </c>
      <c r="I134" s="129">
        <f t="shared" si="34"/>
        <v>0.82</v>
      </c>
      <c r="J134" s="129">
        <f t="shared" si="34"/>
        <v>0.82</v>
      </c>
      <c r="K134" s="129">
        <f t="shared" si="34"/>
        <v>0.82</v>
      </c>
      <c r="L134" s="129">
        <f t="shared" si="34"/>
        <v>0.82</v>
      </c>
      <c r="M134" s="129">
        <f t="shared" si="34"/>
        <v>0.82</v>
      </c>
      <c r="N134" s="129">
        <f t="shared" si="34"/>
        <v>0.82</v>
      </c>
      <c r="O134" s="129">
        <f t="shared" si="34"/>
        <v>0.82</v>
      </c>
      <c r="P134" s="129">
        <f t="shared" si="34"/>
        <v>0.82</v>
      </c>
      <c r="Q134" s="129">
        <f t="shared" si="34"/>
        <v>0.82</v>
      </c>
      <c r="R134" s="129">
        <f t="shared" si="34"/>
        <v>0.82</v>
      </c>
      <c r="S134" s="129">
        <f t="shared" si="35"/>
        <v>0.82</v>
      </c>
      <c r="T134" s="129">
        <f t="shared" si="35"/>
        <v>0.82</v>
      </c>
      <c r="U134" s="129">
        <f t="shared" si="35"/>
        <v>0.82</v>
      </c>
      <c r="V134" s="129">
        <f t="shared" si="35"/>
        <v>0.82</v>
      </c>
      <c r="W134" s="129">
        <f t="shared" si="35"/>
        <v>0.82</v>
      </c>
      <c r="X134" s="129">
        <f t="shared" si="35"/>
        <v>0.82</v>
      </c>
      <c r="Y134" s="129">
        <f t="shared" si="35"/>
        <v>0.82</v>
      </c>
      <c r="Z134" s="129">
        <f t="shared" si="35"/>
        <v>0.82</v>
      </c>
      <c r="AA134" s="129">
        <f t="shared" si="35"/>
        <v>0.82</v>
      </c>
      <c r="AB134" s="129">
        <f t="shared" si="35"/>
        <v>0.82</v>
      </c>
      <c r="AC134" s="129">
        <f t="shared" si="35"/>
        <v>0.82</v>
      </c>
      <c r="AD134" s="129">
        <f t="shared" si="35"/>
        <v>0.82</v>
      </c>
      <c r="AE134" s="129">
        <f t="shared" si="35"/>
        <v>0.82</v>
      </c>
      <c r="AF134" s="129">
        <f t="shared" si="35"/>
        <v>0.82</v>
      </c>
      <c r="AG134" s="171">
        <v>4.95</v>
      </c>
      <c r="AH134" s="51"/>
      <c r="AI134" s="52"/>
      <c r="AK134" s="53"/>
    </row>
    <row r="135" spans="1:37" x14ac:dyDescent="0.25">
      <c r="A135" s="118" t="s">
        <v>138</v>
      </c>
      <c r="B135" s="128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/>
      <c r="AC135" s="129"/>
      <c r="AD135" s="129"/>
      <c r="AE135" s="129"/>
      <c r="AF135" s="129"/>
      <c r="AG135" s="171">
        <v>4.8</v>
      </c>
      <c r="AH135" s="51"/>
      <c r="AI135" s="52"/>
      <c r="AK135" s="53"/>
    </row>
    <row r="136" spans="1:37" x14ac:dyDescent="0.25">
      <c r="A136" s="118" t="s">
        <v>139</v>
      </c>
      <c r="B136" s="128">
        <v>2</v>
      </c>
      <c r="C136" s="129">
        <f t="shared" ref="C136:R142" si="36">B136</f>
        <v>2</v>
      </c>
      <c r="D136" s="129">
        <f t="shared" si="36"/>
        <v>2</v>
      </c>
      <c r="E136" s="129">
        <f t="shared" si="36"/>
        <v>2</v>
      </c>
      <c r="F136" s="129">
        <f t="shared" si="36"/>
        <v>2</v>
      </c>
      <c r="G136" s="129">
        <f t="shared" si="36"/>
        <v>2</v>
      </c>
      <c r="H136" s="129">
        <f t="shared" si="36"/>
        <v>2</v>
      </c>
      <c r="I136" s="129">
        <f t="shared" si="36"/>
        <v>2</v>
      </c>
      <c r="J136" s="129">
        <f t="shared" si="36"/>
        <v>2</v>
      </c>
      <c r="K136" s="129">
        <f t="shared" si="36"/>
        <v>2</v>
      </c>
      <c r="L136" s="129">
        <f t="shared" si="36"/>
        <v>2</v>
      </c>
      <c r="M136" s="129">
        <f t="shared" si="36"/>
        <v>2</v>
      </c>
      <c r="N136" s="129">
        <f t="shared" si="36"/>
        <v>2</v>
      </c>
      <c r="O136" s="129">
        <f t="shared" si="36"/>
        <v>2</v>
      </c>
      <c r="P136" s="129">
        <f t="shared" si="36"/>
        <v>2</v>
      </c>
      <c r="Q136" s="129">
        <f t="shared" si="36"/>
        <v>2</v>
      </c>
      <c r="R136" s="129">
        <f t="shared" si="36"/>
        <v>2</v>
      </c>
      <c r="S136" s="129">
        <f t="shared" ref="S136:AF142" si="37">R136</f>
        <v>2</v>
      </c>
      <c r="T136" s="129">
        <f t="shared" si="37"/>
        <v>2</v>
      </c>
      <c r="U136" s="129">
        <f t="shared" si="37"/>
        <v>2</v>
      </c>
      <c r="V136" s="129">
        <f t="shared" si="37"/>
        <v>2</v>
      </c>
      <c r="W136" s="129">
        <f t="shared" si="37"/>
        <v>2</v>
      </c>
      <c r="X136" s="129">
        <f t="shared" si="37"/>
        <v>2</v>
      </c>
      <c r="Y136" s="129">
        <f t="shared" si="37"/>
        <v>2</v>
      </c>
      <c r="Z136" s="129">
        <f t="shared" si="37"/>
        <v>2</v>
      </c>
      <c r="AA136" s="129">
        <f t="shared" si="37"/>
        <v>2</v>
      </c>
      <c r="AB136" s="129">
        <f t="shared" si="37"/>
        <v>2</v>
      </c>
      <c r="AC136" s="129">
        <f t="shared" si="37"/>
        <v>2</v>
      </c>
      <c r="AD136" s="129">
        <f t="shared" si="37"/>
        <v>2</v>
      </c>
      <c r="AE136" s="129">
        <f t="shared" si="37"/>
        <v>2</v>
      </c>
      <c r="AF136" s="129">
        <f t="shared" si="37"/>
        <v>2</v>
      </c>
      <c r="AG136" s="171">
        <v>4.8</v>
      </c>
      <c r="AH136" s="51"/>
      <c r="AI136" s="52"/>
      <c r="AK136" s="53"/>
    </row>
    <row r="137" spans="1:37" x14ac:dyDescent="0.25">
      <c r="A137" s="118" t="s">
        <v>140</v>
      </c>
      <c r="B137" s="128">
        <v>5.61</v>
      </c>
      <c r="C137" s="129">
        <f t="shared" si="36"/>
        <v>5.61</v>
      </c>
      <c r="D137" s="129">
        <f t="shared" si="36"/>
        <v>5.61</v>
      </c>
      <c r="E137" s="129">
        <f t="shared" si="36"/>
        <v>5.61</v>
      </c>
      <c r="F137" s="129">
        <f t="shared" si="36"/>
        <v>5.61</v>
      </c>
      <c r="G137" s="129">
        <f t="shared" si="36"/>
        <v>5.61</v>
      </c>
      <c r="H137" s="129">
        <f t="shared" si="36"/>
        <v>5.61</v>
      </c>
      <c r="I137" s="129">
        <f t="shared" si="36"/>
        <v>5.61</v>
      </c>
      <c r="J137" s="129">
        <f t="shared" si="36"/>
        <v>5.61</v>
      </c>
      <c r="K137" s="129">
        <f t="shared" si="36"/>
        <v>5.61</v>
      </c>
      <c r="L137" s="129">
        <f t="shared" si="36"/>
        <v>5.61</v>
      </c>
      <c r="M137" s="129">
        <f t="shared" si="36"/>
        <v>5.61</v>
      </c>
      <c r="N137" s="129">
        <f t="shared" si="36"/>
        <v>5.61</v>
      </c>
      <c r="O137" s="129">
        <f t="shared" si="36"/>
        <v>5.61</v>
      </c>
      <c r="P137" s="129">
        <f t="shared" si="36"/>
        <v>5.61</v>
      </c>
      <c r="Q137" s="129">
        <f t="shared" si="36"/>
        <v>5.61</v>
      </c>
      <c r="R137" s="129">
        <f t="shared" si="36"/>
        <v>5.61</v>
      </c>
      <c r="S137" s="129">
        <f t="shared" si="37"/>
        <v>5.61</v>
      </c>
      <c r="T137" s="129">
        <f t="shared" si="37"/>
        <v>5.61</v>
      </c>
      <c r="U137" s="129">
        <f t="shared" si="37"/>
        <v>5.61</v>
      </c>
      <c r="V137" s="129">
        <f t="shared" si="37"/>
        <v>5.61</v>
      </c>
      <c r="W137" s="129">
        <f t="shared" si="37"/>
        <v>5.61</v>
      </c>
      <c r="X137" s="129">
        <f t="shared" si="37"/>
        <v>5.61</v>
      </c>
      <c r="Y137" s="129">
        <f t="shared" si="37"/>
        <v>5.61</v>
      </c>
      <c r="Z137" s="129">
        <f t="shared" si="37"/>
        <v>5.61</v>
      </c>
      <c r="AA137" s="129">
        <f t="shared" si="37"/>
        <v>5.61</v>
      </c>
      <c r="AB137" s="129">
        <f t="shared" si="37"/>
        <v>5.61</v>
      </c>
      <c r="AC137" s="129">
        <f t="shared" si="37"/>
        <v>5.61</v>
      </c>
      <c r="AD137" s="129">
        <f t="shared" si="37"/>
        <v>5.61</v>
      </c>
      <c r="AE137" s="129">
        <f t="shared" si="37"/>
        <v>5.61</v>
      </c>
      <c r="AF137" s="129">
        <f t="shared" si="37"/>
        <v>5.61</v>
      </c>
      <c r="AG137" s="171">
        <v>4.8</v>
      </c>
      <c r="AH137" s="51"/>
      <c r="AI137" s="52"/>
      <c r="AK137" s="53"/>
    </row>
    <row r="138" spans="1:37" x14ac:dyDescent="0.25">
      <c r="A138" s="118" t="s">
        <v>141</v>
      </c>
      <c r="B138" s="128">
        <v>1.25</v>
      </c>
      <c r="C138" s="129">
        <f t="shared" si="36"/>
        <v>1.25</v>
      </c>
      <c r="D138" s="129">
        <f t="shared" si="36"/>
        <v>1.25</v>
      </c>
      <c r="E138" s="129">
        <f t="shared" si="36"/>
        <v>1.25</v>
      </c>
      <c r="F138" s="129">
        <f t="shared" si="36"/>
        <v>1.25</v>
      </c>
      <c r="G138" s="129">
        <f t="shared" si="36"/>
        <v>1.25</v>
      </c>
      <c r="H138" s="129">
        <f t="shared" si="36"/>
        <v>1.25</v>
      </c>
      <c r="I138" s="129">
        <f t="shared" si="36"/>
        <v>1.25</v>
      </c>
      <c r="J138" s="129">
        <f t="shared" si="36"/>
        <v>1.25</v>
      </c>
      <c r="K138" s="129">
        <f t="shared" si="36"/>
        <v>1.25</v>
      </c>
      <c r="L138" s="129">
        <f t="shared" si="36"/>
        <v>1.25</v>
      </c>
      <c r="M138" s="129">
        <f t="shared" si="36"/>
        <v>1.25</v>
      </c>
      <c r="N138" s="129">
        <f t="shared" si="36"/>
        <v>1.25</v>
      </c>
      <c r="O138" s="129">
        <f t="shared" si="36"/>
        <v>1.25</v>
      </c>
      <c r="P138" s="129">
        <f t="shared" si="36"/>
        <v>1.25</v>
      </c>
      <c r="Q138" s="129">
        <f t="shared" si="36"/>
        <v>1.25</v>
      </c>
      <c r="R138" s="129">
        <f t="shared" si="36"/>
        <v>1.25</v>
      </c>
      <c r="S138" s="129">
        <f t="shared" si="37"/>
        <v>1.25</v>
      </c>
      <c r="T138" s="129">
        <f t="shared" si="37"/>
        <v>1.25</v>
      </c>
      <c r="U138" s="129">
        <f t="shared" si="37"/>
        <v>1.25</v>
      </c>
      <c r="V138" s="129">
        <f t="shared" si="37"/>
        <v>1.25</v>
      </c>
      <c r="W138" s="129">
        <f t="shared" si="37"/>
        <v>1.25</v>
      </c>
      <c r="X138" s="129">
        <f t="shared" si="37"/>
        <v>1.25</v>
      </c>
      <c r="Y138" s="129">
        <f t="shared" si="37"/>
        <v>1.25</v>
      </c>
      <c r="Z138" s="129">
        <f t="shared" si="37"/>
        <v>1.25</v>
      </c>
      <c r="AA138" s="129">
        <f t="shared" si="37"/>
        <v>1.25</v>
      </c>
      <c r="AB138" s="129">
        <f t="shared" si="37"/>
        <v>1.25</v>
      </c>
      <c r="AC138" s="129">
        <f t="shared" si="37"/>
        <v>1.25</v>
      </c>
      <c r="AD138" s="129">
        <f t="shared" si="37"/>
        <v>1.25</v>
      </c>
      <c r="AE138" s="129">
        <f t="shared" si="37"/>
        <v>1.25</v>
      </c>
      <c r="AF138" s="129">
        <f t="shared" si="37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142</v>
      </c>
      <c r="B139" s="128">
        <v>1.25</v>
      </c>
      <c r="C139" s="129">
        <f t="shared" si="36"/>
        <v>1.25</v>
      </c>
      <c r="D139" s="129">
        <f t="shared" si="36"/>
        <v>1.25</v>
      </c>
      <c r="E139" s="129">
        <f t="shared" si="36"/>
        <v>1.25</v>
      </c>
      <c r="F139" s="129">
        <f t="shared" si="36"/>
        <v>1.25</v>
      </c>
      <c r="G139" s="129">
        <f t="shared" si="36"/>
        <v>1.25</v>
      </c>
      <c r="H139" s="129">
        <f t="shared" si="36"/>
        <v>1.25</v>
      </c>
      <c r="I139" s="129">
        <f t="shared" si="36"/>
        <v>1.25</v>
      </c>
      <c r="J139" s="129">
        <f t="shared" si="36"/>
        <v>1.25</v>
      </c>
      <c r="K139" s="129">
        <f t="shared" si="36"/>
        <v>1.25</v>
      </c>
      <c r="L139" s="129">
        <f t="shared" si="36"/>
        <v>1.25</v>
      </c>
      <c r="M139" s="129">
        <f t="shared" si="36"/>
        <v>1.25</v>
      </c>
      <c r="N139" s="129">
        <f t="shared" si="36"/>
        <v>1.25</v>
      </c>
      <c r="O139" s="129">
        <f t="shared" si="36"/>
        <v>1.25</v>
      </c>
      <c r="P139" s="129">
        <f t="shared" si="36"/>
        <v>1.25</v>
      </c>
      <c r="Q139" s="129">
        <f t="shared" si="36"/>
        <v>1.25</v>
      </c>
      <c r="R139" s="129">
        <f t="shared" si="36"/>
        <v>1.25</v>
      </c>
      <c r="S139" s="129">
        <f t="shared" si="37"/>
        <v>1.25</v>
      </c>
      <c r="T139" s="129">
        <f t="shared" si="37"/>
        <v>1.25</v>
      </c>
      <c r="U139" s="129">
        <f t="shared" si="37"/>
        <v>1.25</v>
      </c>
      <c r="V139" s="129">
        <f t="shared" si="37"/>
        <v>1.25</v>
      </c>
      <c r="W139" s="129">
        <f t="shared" si="37"/>
        <v>1.25</v>
      </c>
      <c r="X139" s="129">
        <f t="shared" si="37"/>
        <v>1.25</v>
      </c>
      <c r="Y139" s="129">
        <f t="shared" si="37"/>
        <v>1.25</v>
      </c>
      <c r="Z139" s="129">
        <f t="shared" si="37"/>
        <v>1.25</v>
      </c>
      <c r="AA139" s="129">
        <f t="shared" si="37"/>
        <v>1.25</v>
      </c>
      <c r="AB139" s="129">
        <f t="shared" si="37"/>
        <v>1.25</v>
      </c>
      <c r="AC139" s="129">
        <f t="shared" si="37"/>
        <v>1.25</v>
      </c>
      <c r="AD139" s="129">
        <f t="shared" si="37"/>
        <v>1.25</v>
      </c>
      <c r="AE139" s="129">
        <f t="shared" si="37"/>
        <v>1.25</v>
      </c>
      <c r="AF139" s="129">
        <f t="shared" si="37"/>
        <v>1.25</v>
      </c>
      <c r="AG139" s="171">
        <v>4.5</v>
      </c>
      <c r="AH139" s="51"/>
      <c r="AI139" s="52"/>
      <c r="AK139" s="53"/>
    </row>
    <row r="140" spans="1:37" x14ac:dyDescent="0.25">
      <c r="A140" s="118" t="s">
        <v>143</v>
      </c>
      <c r="B140" s="128">
        <v>1.46</v>
      </c>
      <c r="C140" s="129">
        <f t="shared" si="36"/>
        <v>1.46</v>
      </c>
      <c r="D140" s="129">
        <f t="shared" si="36"/>
        <v>1.46</v>
      </c>
      <c r="E140" s="129">
        <f t="shared" si="36"/>
        <v>1.46</v>
      </c>
      <c r="F140" s="129">
        <f t="shared" si="36"/>
        <v>1.46</v>
      </c>
      <c r="G140" s="129">
        <f t="shared" si="36"/>
        <v>1.46</v>
      </c>
      <c r="H140" s="129">
        <f t="shared" si="36"/>
        <v>1.46</v>
      </c>
      <c r="I140" s="129">
        <f t="shared" si="36"/>
        <v>1.46</v>
      </c>
      <c r="J140" s="129">
        <f t="shared" si="36"/>
        <v>1.46</v>
      </c>
      <c r="K140" s="129">
        <f t="shared" si="36"/>
        <v>1.46</v>
      </c>
      <c r="L140" s="129">
        <f t="shared" si="36"/>
        <v>1.46</v>
      </c>
      <c r="M140" s="129">
        <f t="shared" si="36"/>
        <v>1.46</v>
      </c>
      <c r="N140" s="129">
        <f t="shared" si="36"/>
        <v>1.46</v>
      </c>
      <c r="O140" s="129">
        <f t="shared" si="36"/>
        <v>1.46</v>
      </c>
      <c r="P140" s="129">
        <f t="shared" si="36"/>
        <v>1.46</v>
      </c>
      <c r="Q140" s="129">
        <f t="shared" si="36"/>
        <v>1.46</v>
      </c>
      <c r="R140" s="129">
        <f t="shared" si="36"/>
        <v>1.46</v>
      </c>
      <c r="S140" s="129">
        <f t="shared" si="37"/>
        <v>1.46</v>
      </c>
      <c r="T140" s="129">
        <f t="shared" si="37"/>
        <v>1.46</v>
      </c>
      <c r="U140" s="129">
        <f t="shared" si="37"/>
        <v>1.46</v>
      </c>
      <c r="V140" s="129">
        <f t="shared" si="37"/>
        <v>1.46</v>
      </c>
      <c r="W140" s="129">
        <f t="shared" si="37"/>
        <v>1.46</v>
      </c>
      <c r="X140" s="129">
        <f t="shared" si="37"/>
        <v>1.46</v>
      </c>
      <c r="Y140" s="129">
        <f t="shared" si="37"/>
        <v>1.46</v>
      </c>
      <c r="Z140" s="129">
        <f t="shared" si="37"/>
        <v>1.46</v>
      </c>
      <c r="AA140" s="129">
        <f t="shared" si="37"/>
        <v>1.46</v>
      </c>
      <c r="AB140" s="129">
        <f t="shared" si="37"/>
        <v>1.46</v>
      </c>
      <c r="AC140" s="129">
        <f t="shared" si="37"/>
        <v>1.46</v>
      </c>
      <c r="AD140" s="129">
        <f t="shared" si="37"/>
        <v>1.46</v>
      </c>
      <c r="AE140" s="129">
        <f t="shared" si="37"/>
        <v>1.46</v>
      </c>
      <c r="AF140" s="129">
        <f t="shared" si="37"/>
        <v>1.46</v>
      </c>
      <c r="AG140" s="171">
        <v>4.4550000000000001</v>
      </c>
      <c r="AH140" s="51"/>
      <c r="AI140" s="52"/>
      <c r="AK140" s="53"/>
    </row>
    <row r="141" spans="1:37" x14ac:dyDescent="0.25">
      <c r="A141" s="118" t="s">
        <v>144</v>
      </c>
      <c r="B141" s="128">
        <v>3</v>
      </c>
      <c r="C141" s="129">
        <f t="shared" si="36"/>
        <v>3</v>
      </c>
      <c r="D141" s="129">
        <f t="shared" si="36"/>
        <v>3</v>
      </c>
      <c r="E141" s="129">
        <f t="shared" si="36"/>
        <v>3</v>
      </c>
      <c r="F141" s="129">
        <f t="shared" si="36"/>
        <v>3</v>
      </c>
      <c r="G141" s="129">
        <f t="shared" si="36"/>
        <v>3</v>
      </c>
      <c r="H141" s="129">
        <f t="shared" si="36"/>
        <v>3</v>
      </c>
      <c r="I141" s="129">
        <f t="shared" si="36"/>
        <v>3</v>
      </c>
      <c r="J141" s="129">
        <f t="shared" si="36"/>
        <v>3</v>
      </c>
      <c r="K141" s="129">
        <f t="shared" si="36"/>
        <v>3</v>
      </c>
      <c r="L141" s="129">
        <f t="shared" si="36"/>
        <v>3</v>
      </c>
      <c r="M141" s="129">
        <f t="shared" si="36"/>
        <v>3</v>
      </c>
      <c r="N141" s="129">
        <f t="shared" si="36"/>
        <v>3</v>
      </c>
      <c r="O141" s="129">
        <f t="shared" si="36"/>
        <v>3</v>
      </c>
      <c r="P141" s="129">
        <f t="shared" si="36"/>
        <v>3</v>
      </c>
      <c r="Q141" s="129">
        <f t="shared" si="36"/>
        <v>3</v>
      </c>
      <c r="R141" s="129">
        <f t="shared" si="36"/>
        <v>3</v>
      </c>
      <c r="S141" s="129">
        <f t="shared" si="37"/>
        <v>3</v>
      </c>
      <c r="T141" s="129">
        <f t="shared" si="37"/>
        <v>3</v>
      </c>
      <c r="U141" s="129">
        <f t="shared" si="37"/>
        <v>3</v>
      </c>
      <c r="V141" s="129">
        <f t="shared" si="37"/>
        <v>3</v>
      </c>
      <c r="W141" s="129">
        <f t="shared" si="37"/>
        <v>3</v>
      </c>
      <c r="X141" s="129">
        <f t="shared" si="37"/>
        <v>3</v>
      </c>
      <c r="Y141" s="129">
        <f t="shared" si="37"/>
        <v>3</v>
      </c>
      <c r="Z141" s="129">
        <f t="shared" si="37"/>
        <v>3</v>
      </c>
      <c r="AA141" s="129">
        <f t="shared" si="37"/>
        <v>3</v>
      </c>
      <c r="AB141" s="129">
        <f t="shared" si="37"/>
        <v>3</v>
      </c>
      <c r="AC141" s="129">
        <f t="shared" si="37"/>
        <v>3</v>
      </c>
      <c r="AD141" s="129">
        <f t="shared" si="37"/>
        <v>3</v>
      </c>
      <c r="AE141" s="129">
        <f t="shared" si="37"/>
        <v>3</v>
      </c>
      <c r="AF141" s="129">
        <f t="shared" si="37"/>
        <v>3</v>
      </c>
      <c r="AG141" s="171">
        <v>4.41</v>
      </c>
      <c r="AH141" s="51"/>
      <c r="AI141" s="52"/>
      <c r="AK141" s="53"/>
    </row>
    <row r="142" spans="1:37" x14ac:dyDescent="0.25">
      <c r="A142" s="118" t="s">
        <v>145</v>
      </c>
      <c r="B142" s="128">
        <v>3.3</v>
      </c>
      <c r="C142" s="129">
        <f t="shared" si="36"/>
        <v>3.3</v>
      </c>
      <c r="D142" s="129">
        <f t="shared" si="36"/>
        <v>3.3</v>
      </c>
      <c r="E142" s="129">
        <f t="shared" si="36"/>
        <v>3.3</v>
      </c>
      <c r="F142" s="129">
        <f t="shared" si="36"/>
        <v>3.3</v>
      </c>
      <c r="G142" s="129">
        <f t="shared" si="36"/>
        <v>3.3</v>
      </c>
      <c r="H142" s="129">
        <f t="shared" si="36"/>
        <v>3.3</v>
      </c>
      <c r="I142" s="129">
        <f t="shared" si="36"/>
        <v>3.3</v>
      </c>
      <c r="J142" s="129">
        <f t="shared" si="36"/>
        <v>3.3</v>
      </c>
      <c r="K142" s="129">
        <f t="shared" si="36"/>
        <v>3.3</v>
      </c>
      <c r="L142" s="129">
        <f t="shared" si="36"/>
        <v>3.3</v>
      </c>
      <c r="M142" s="129">
        <f t="shared" si="36"/>
        <v>3.3</v>
      </c>
      <c r="N142" s="129">
        <f t="shared" si="36"/>
        <v>3.3</v>
      </c>
      <c r="O142" s="129">
        <f t="shared" si="36"/>
        <v>3.3</v>
      </c>
      <c r="P142" s="129">
        <f t="shared" si="36"/>
        <v>3.3</v>
      </c>
      <c r="Q142" s="129">
        <f t="shared" si="36"/>
        <v>3.3</v>
      </c>
      <c r="R142" s="129">
        <f t="shared" si="36"/>
        <v>3.3</v>
      </c>
      <c r="S142" s="129">
        <f t="shared" si="37"/>
        <v>3.3</v>
      </c>
      <c r="T142" s="129">
        <f t="shared" si="37"/>
        <v>3.3</v>
      </c>
      <c r="U142" s="129">
        <f t="shared" si="37"/>
        <v>3.3</v>
      </c>
      <c r="V142" s="129">
        <f t="shared" si="37"/>
        <v>3.3</v>
      </c>
      <c r="W142" s="129">
        <f t="shared" si="37"/>
        <v>3.3</v>
      </c>
      <c r="X142" s="129">
        <f t="shared" si="37"/>
        <v>3.3</v>
      </c>
      <c r="Y142" s="129">
        <f t="shared" si="37"/>
        <v>3.3</v>
      </c>
      <c r="Z142" s="129">
        <f t="shared" si="37"/>
        <v>3.3</v>
      </c>
      <c r="AA142" s="129">
        <f t="shared" si="37"/>
        <v>3.3</v>
      </c>
      <c r="AB142" s="129">
        <f t="shared" si="37"/>
        <v>3.3</v>
      </c>
      <c r="AC142" s="129">
        <f t="shared" si="37"/>
        <v>3.3</v>
      </c>
      <c r="AD142" s="129">
        <f t="shared" si="37"/>
        <v>3.3</v>
      </c>
      <c r="AE142" s="129">
        <f t="shared" si="37"/>
        <v>3.3</v>
      </c>
      <c r="AF142" s="129">
        <f t="shared" si="37"/>
        <v>3.3</v>
      </c>
      <c r="AG142" s="171">
        <v>4.4000000000000004</v>
      </c>
      <c r="AH142" s="51"/>
      <c r="AI142" s="52"/>
      <c r="AK142" s="53"/>
    </row>
    <row r="143" spans="1:37" x14ac:dyDescent="0.25">
      <c r="A143" s="118" t="s">
        <v>146</v>
      </c>
      <c r="B143" s="128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71">
        <v>4.3600000000000003</v>
      </c>
      <c r="AH143" s="51"/>
      <c r="AI143" s="52"/>
      <c r="AK143" s="53"/>
    </row>
    <row r="144" spans="1:37" x14ac:dyDescent="0.25">
      <c r="A144" s="118" t="s">
        <v>147</v>
      </c>
      <c r="B144" s="128">
        <v>1.76</v>
      </c>
      <c r="C144" s="129">
        <f t="shared" ref="C144:R145" si="38">B144</f>
        <v>1.76</v>
      </c>
      <c r="D144" s="129">
        <f t="shared" si="38"/>
        <v>1.76</v>
      </c>
      <c r="E144" s="129">
        <f t="shared" si="38"/>
        <v>1.76</v>
      </c>
      <c r="F144" s="129">
        <f t="shared" si="38"/>
        <v>1.76</v>
      </c>
      <c r="G144" s="129">
        <f t="shared" si="38"/>
        <v>1.76</v>
      </c>
      <c r="H144" s="129">
        <f t="shared" si="38"/>
        <v>1.76</v>
      </c>
      <c r="I144" s="129">
        <f t="shared" si="38"/>
        <v>1.76</v>
      </c>
      <c r="J144" s="129">
        <f t="shared" si="38"/>
        <v>1.76</v>
      </c>
      <c r="K144" s="129">
        <f t="shared" si="38"/>
        <v>1.76</v>
      </c>
      <c r="L144" s="129">
        <f t="shared" si="38"/>
        <v>1.76</v>
      </c>
      <c r="M144" s="129">
        <f t="shared" si="38"/>
        <v>1.76</v>
      </c>
      <c r="N144" s="129">
        <f t="shared" si="38"/>
        <v>1.76</v>
      </c>
      <c r="O144" s="129">
        <f t="shared" si="38"/>
        <v>1.76</v>
      </c>
      <c r="P144" s="129">
        <f t="shared" si="38"/>
        <v>1.76</v>
      </c>
      <c r="Q144" s="129">
        <f t="shared" si="38"/>
        <v>1.76</v>
      </c>
      <c r="R144" s="129">
        <f t="shared" si="38"/>
        <v>1.76</v>
      </c>
      <c r="S144" s="129">
        <f t="shared" ref="S144:AF145" si="39">R144</f>
        <v>1.76</v>
      </c>
      <c r="T144" s="129">
        <f t="shared" si="39"/>
        <v>1.76</v>
      </c>
      <c r="U144" s="129">
        <f t="shared" si="39"/>
        <v>1.76</v>
      </c>
      <c r="V144" s="129">
        <f t="shared" si="39"/>
        <v>1.76</v>
      </c>
      <c r="W144" s="129">
        <f t="shared" si="39"/>
        <v>1.76</v>
      </c>
      <c r="X144" s="129">
        <f t="shared" si="39"/>
        <v>1.76</v>
      </c>
      <c r="Y144" s="129">
        <f t="shared" si="39"/>
        <v>1.76</v>
      </c>
      <c r="Z144" s="129">
        <f t="shared" si="39"/>
        <v>1.76</v>
      </c>
      <c r="AA144" s="129">
        <f t="shared" si="39"/>
        <v>1.76</v>
      </c>
      <c r="AB144" s="129">
        <f t="shared" si="39"/>
        <v>1.76</v>
      </c>
      <c r="AC144" s="129">
        <f t="shared" si="39"/>
        <v>1.76</v>
      </c>
      <c r="AD144" s="129">
        <f t="shared" si="39"/>
        <v>1.76</v>
      </c>
      <c r="AE144" s="129">
        <f t="shared" si="39"/>
        <v>1.76</v>
      </c>
      <c r="AF144" s="129">
        <f t="shared" si="39"/>
        <v>1.76</v>
      </c>
      <c r="AG144" s="171">
        <v>4.2</v>
      </c>
      <c r="AH144" s="51"/>
      <c r="AI144" s="52"/>
      <c r="AK144" s="53"/>
    </row>
    <row r="145" spans="1:37" x14ac:dyDescent="0.25">
      <c r="A145" s="118" t="s">
        <v>148</v>
      </c>
      <c r="B145" s="128">
        <v>0</v>
      </c>
      <c r="C145" s="129">
        <f t="shared" si="38"/>
        <v>0</v>
      </c>
      <c r="D145" s="129">
        <f t="shared" si="38"/>
        <v>0</v>
      </c>
      <c r="E145" s="129">
        <f t="shared" si="38"/>
        <v>0</v>
      </c>
      <c r="F145" s="129">
        <f t="shared" si="38"/>
        <v>0</v>
      </c>
      <c r="G145" s="129">
        <f t="shared" si="38"/>
        <v>0</v>
      </c>
      <c r="H145" s="129">
        <f t="shared" si="38"/>
        <v>0</v>
      </c>
      <c r="I145" s="129">
        <f t="shared" si="38"/>
        <v>0</v>
      </c>
      <c r="J145" s="129">
        <f t="shared" si="38"/>
        <v>0</v>
      </c>
      <c r="K145" s="129">
        <f t="shared" si="38"/>
        <v>0</v>
      </c>
      <c r="L145" s="129">
        <f t="shared" si="38"/>
        <v>0</v>
      </c>
      <c r="M145" s="129">
        <f t="shared" si="38"/>
        <v>0</v>
      </c>
      <c r="N145" s="129">
        <f t="shared" si="38"/>
        <v>0</v>
      </c>
      <c r="O145" s="129">
        <f t="shared" si="38"/>
        <v>0</v>
      </c>
      <c r="P145" s="129">
        <f t="shared" si="38"/>
        <v>0</v>
      </c>
      <c r="Q145" s="129">
        <f t="shared" si="38"/>
        <v>0</v>
      </c>
      <c r="R145" s="129">
        <f t="shared" si="38"/>
        <v>0</v>
      </c>
      <c r="S145" s="129">
        <f t="shared" si="39"/>
        <v>0</v>
      </c>
      <c r="T145" s="129">
        <f t="shared" si="39"/>
        <v>0</v>
      </c>
      <c r="U145" s="129">
        <f t="shared" si="39"/>
        <v>0</v>
      </c>
      <c r="V145" s="129">
        <f t="shared" si="39"/>
        <v>0</v>
      </c>
      <c r="W145" s="129">
        <f t="shared" si="39"/>
        <v>0</v>
      </c>
      <c r="X145" s="129">
        <f t="shared" si="39"/>
        <v>0</v>
      </c>
      <c r="Y145" s="129">
        <f t="shared" si="39"/>
        <v>0</v>
      </c>
      <c r="Z145" s="129">
        <f t="shared" si="39"/>
        <v>0</v>
      </c>
      <c r="AA145" s="129">
        <f t="shared" si="39"/>
        <v>0</v>
      </c>
      <c r="AB145" s="129">
        <f t="shared" si="39"/>
        <v>0</v>
      </c>
      <c r="AC145" s="129">
        <f t="shared" si="39"/>
        <v>0</v>
      </c>
      <c r="AD145" s="129">
        <f t="shared" si="39"/>
        <v>0</v>
      </c>
      <c r="AE145" s="129">
        <f t="shared" si="39"/>
        <v>0</v>
      </c>
      <c r="AF145" s="129">
        <f t="shared" si="39"/>
        <v>0</v>
      </c>
      <c r="AG145" s="171">
        <v>4</v>
      </c>
      <c r="AH145" s="51"/>
      <c r="AI145" s="52"/>
      <c r="AK145" s="53"/>
    </row>
    <row r="146" spans="1:37" x14ac:dyDescent="0.25">
      <c r="A146" s="118" t="s">
        <v>149</v>
      </c>
      <c r="B146" s="128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71">
        <v>4</v>
      </c>
      <c r="AH146" s="51"/>
      <c r="AI146" s="52"/>
      <c r="AK146" s="53"/>
    </row>
    <row r="147" spans="1:37" x14ac:dyDescent="0.25">
      <c r="A147" s="118" t="s">
        <v>150</v>
      </c>
      <c r="B147" s="128">
        <v>0.1</v>
      </c>
      <c r="C147" s="129">
        <f t="shared" ref="C147:R150" si="40">B147</f>
        <v>0.1</v>
      </c>
      <c r="D147" s="129">
        <f t="shared" si="40"/>
        <v>0.1</v>
      </c>
      <c r="E147" s="129">
        <f t="shared" si="40"/>
        <v>0.1</v>
      </c>
      <c r="F147" s="129">
        <f t="shared" si="40"/>
        <v>0.1</v>
      </c>
      <c r="G147" s="129">
        <f t="shared" si="40"/>
        <v>0.1</v>
      </c>
      <c r="H147" s="129">
        <f t="shared" si="40"/>
        <v>0.1</v>
      </c>
      <c r="I147" s="129">
        <f t="shared" si="40"/>
        <v>0.1</v>
      </c>
      <c r="J147" s="129">
        <f t="shared" si="40"/>
        <v>0.1</v>
      </c>
      <c r="K147" s="129">
        <f t="shared" si="40"/>
        <v>0.1</v>
      </c>
      <c r="L147" s="129">
        <f t="shared" si="40"/>
        <v>0.1</v>
      </c>
      <c r="M147" s="129">
        <f t="shared" si="40"/>
        <v>0.1</v>
      </c>
      <c r="N147" s="129">
        <f t="shared" si="40"/>
        <v>0.1</v>
      </c>
      <c r="O147" s="129">
        <f t="shared" si="40"/>
        <v>0.1</v>
      </c>
      <c r="P147" s="129">
        <f t="shared" si="40"/>
        <v>0.1</v>
      </c>
      <c r="Q147" s="129">
        <f t="shared" si="40"/>
        <v>0.1</v>
      </c>
      <c r="R147" s="129">
        <f t="shared" si="40"/>
        <v>0.1</v>
      </c>
      <c r="S147" s="129">
        <f t="shared" ref="S147:AF150" si="41">R147</f>
        <v>0.1</v>
      </c>
      <c r="T147" s="129">
        <f t="shared" si="41"/>
        <v>0.1</v>
      </c>
      <c r="U147" s="129">
        <f t="shared" si="41"/>
        <v>0.1</v>
      </c>
      <c r="V147" s="129">
        <f t="shared" si="41"/>
        <v>0.1</v>
      </c>
      <c r="W147" s="129">
        <f t="shared" si="41"/>
        <v>0.1</v>
      </c>
      <c r="X147" s="129">
        <f t="shared" si="41"/>
        <v>0.1</v>
      </c>
      <c r="Y147" s="129">
        <f t="shared" si="41"/>
        <v>0.1</v>
      </c>
      <c r="Z147" s="129">
        <f t="shared" si="41"/>
        <v>0.1</v>
      </c>
      <c r="AA147" s="129">
        <f t="shared" si="41"/>
        <v>0.1</v>
      </c>
      <c r="AB147" s="129">
        <f t="shared" si="41"/>
        <v>0.1</v>
      </c>
      <c r="AC147" s="129">
        <f t="shared" si="41"/>
        <v>0.1</v>
      </c>
      <c r="AD147" s="129">
        <f t="shared" si="41"/>
        <v>0.1</v>
      </c>
      <c r="AE147" s="129">
        <f t="shared" si="41"/>
        <v>0.1</v>
      </c>
      <c r="AF147" s="129">
        <f t="shared" si="41"/>
        <v>0.1</v>
      </c>
      <c r="AG147" s="171">
        <v>4</v>
      </c>
      <c r="AH147" s="51"/>
      <c r="AI147" s="52"/>
      <c r="AK147" s="53"/>
    </row>
    <row r="148" spans="1:37" x14ac:dyDescent="0.25">
      <c r="A148" s="118" t="s">
        <v>151</v>
      </c>
      <c r="B148" s="128">
        <v>2.0499999999999998</v>
      </c>
      <c r="C148" s="129">
        <f t="shared" si="40"/>
        <v>2.0499999999999998</v>
      </c>
      <c r="D148" s="129">
        <f t="shared" si="40"/>
        <v>2.0499999999999998</v>
      </c>
      <c r="E148" s="129">
        <f t="shared" si="40"/>
        <v>2.0499999999999998</v>
      </c>
      <c r="F148" s="129">
        <f t="shared" si="40"/>
        <v>2.0499999999999998</v>
      </c>
      <c r="G148" s="129">
        <f t="shared" si="40"/>
        <v>2.0499999999999998</v>
      </c>
      <c r="H148" s="129">
        <f t="shared" si="40"/>
        <v>2.0499999999999998</v>
      </c>
      <c r="I148" s="129">
        <f t="shared" si="40"/>
        <v>2.0499999999999998</v>
      </c>
      <c r="J148" s="129">
        <f t="shared" si="40"/>
        <v>2.0499999999999998</v>
      </c>
      <c r="K148" s="129">
        <f t="shared" si="40"/>
        <v>2.0499999999999998</v>
      </c>
      <c r="L148" s="129">
        <f t="shared" si="40"/>
        <v>2.0499999999999998</v>
      </c>
      <c r="M148" s="129">
        <f t="shared" si="40"/>
        <v>2.0499999999999998</v>
      </c>
      <c r="N148" s="129">
        <f t="shared" si="40"/>
        <v>2.0499999999999998</v>
      </c>
      <c r="O148" s="129">
        <f t="shared" si="40"/>
        <v>2.0499999999999998</v>
      </c>
      <c r="P148" s="129">
        <f t="shared" si="40"/>
        <v>2.0499999999999998</v>
      </c>
      <c r="Q148" s="129">
        <f t="shared" si="40"/>
        <v>2.0499999999999998</v>
      </c>
      <c r="R148" s="129">
        <f t="shared" si="40"/>
        <v>2.0499999999999998</v>
      </c>
      <c r="S148" s="129">
        <f t="shared" si="41"/>
        <v>2.0499999999999998</v>
      </c>
      <c r="T148" s="129">
        <f t="shared" si="41"/>
        <v>2.0499999999999998</v>
      </c>
      <c r="U148" s="129">
        <f t="shared" si="41"/>
        <v>2.0499999999999998</v>
      </c>
      <c r="V148" s="129">
        <f t="shared" si="41"/>
        <v>2.0499999999999998</v>
      </c>
      <c r="W148" s="129">
        <f t="shared" si="41"/>
        <v>2.0499999999999998</v>
      </c>
      <c r="X148" s="129">
        <f t="shared" si="41"/>
        <v>2.0499999999999998</v>
      </c>
      <c r="Y148" s="129">
        <f t="shared" si="41"/>
        <v>2.0499999999999998</v>
      </c>
      <c r="Z148" s="129">
        <f t="shared" si="41"/>
        <v>2.0499999999999998</v>
      </c>
      <c r="AA148" s="129">
        <f t="shared" si="41"/>
        <v>2.0499999999999998</v>
      </c>
      <c r="AB148" s="129">
        <f t="shared" si="41"/>
        <v>2.0499999999999998</v>
      </c>
      <c r="AC148" s="129">
        <f t="shared" si="41"/>
        <v>2.0499999999999998</v>
      </c>
      <c r="AD148" s="129">
        <f t="shared" si="41"/>
        <v>2.0499999999999998</v>
      </c>
      <c r="AE148" s="129">
        <f t="shared" si="41"/>
        <v>2.0499999999999998</v>
      </c>
      <c r="AF148" s="129">
        <f t="shared" si="41"/>
        <v>2.0499999999999998</v>
      </c>
      <c r="AG148" s="171">
        <v>4</v>
      </c>
      <c r="AH148" s="51"/>
      <c r="AI148" s="52"/>
      <c r="AK148" s="53"/>
    </row>
    <row r="149" spans="1:37" x14ac:dyDescent="0.25">
      <c r="A149" s="118" t="s">
        <v>152</v>
      </c>
      <c r="B149" s="128">
        <v>2.7</v>
      </c>
      <c r="C149" s="129">
        <f t="shared" si="40"/>
        <v>2.7</v>
      </c>
      <c r="D149" s="129">
        <f t="shared" si="40"/>
        <v>2.7</v>
      </c>
      <c r="E149" s="129">
        <f t="shared" si="40"/>
        <v>2.7</v>
      </c>
      <c r="F149" s="129">
        <f t="shared" si="40"/>
        <v>2.7</v>
      </c>
      <c r="G149" s="129">
        <f t="shared" si="40"/>
        <v>2.7</v>
      </c>
      <c r="H149" s="129">
        <f t="shared" si="40"/>
        <v>2.7</v>
      </c>
      <c r="I149" s="129">
        <f t="shared" si="40"/>
        <v>2.7</v>
      </c>
      <c r="J149" s="129">
        <f t="shared" si="40"/>
        <v>2.7</v>
      </c>
      <c r="K149" s="129">
        <f t="shared" si="40"/>
        <v>2.7</v>
      </c>
      <c r="L149" s="129">
        <f t="shared" si="40"/>
        <v>2.7</v>
      </c>
      <c r="M149" s="129">
        <f t="shared" si="40"/>
        <v>2.7</v>
      </c>
      <c r="N149" s="129">
        <f t="shared" si="40"/>
        <v>2.7</v>
      </c>
      <c r="O149" s="129">
        <f t="shared" si="40"/>
        <v>2.7</v>
      </c>
      <c r="P149" s="129">
        <f t="shared" si="40"/>
        <v>2.7</v>
      </c>
      <c r="Q149" s="129">
        <f t="shared" si="40"/>
        <v>2.7</v>
      </c>
      <c r="R149" s="129">
        <f t="shared" si="40"/>
        <v>2.7</v>
      </c>
      <c r="S149" s="129">
        <f t="shared" si="41"/>
        <v>2.7</v>
      </c>
      <c r="T149" s="129">
        <f t="shared" si="41"/>
        <v>2.7</v>
      </c>
      <c r="U149" s="129">
        <f t="shared" si="41"/>
        <v>2.7</v>
      </c>
      <c r="V149" s="129">
        <f t="shared" si="41"/>
        <v>2.7</v>
      </c>
      <c r="W149" s="129">
        <f t="shared" si="41"/>
        <v>2.7</v>
      </c>
      <c r="X149" s="129">
        <f t="shared" si="41"/>
        <v>2.7</v>
      </c>
      <c r="Y149" s="129">
        <f t="shared" si="41"/>
        <v>2.7</v>
      </c>
      <c r="Z149" s="129">
        <f t="shared" si="41"/>
        <v>2.7</v>
      </c>
      <c r="AA149" s="129">
        <f t="shared" si="41"/>
        <v>2.7</v>
      </c>
      <c r="AB149" s="129">
        <f t="shared" si="41"/>
        <v>2.7</v>
      </c>
      <c r="AC149" s="129">
        <f t="shared" si="41"/>
        <v>2.7</v>
      </c>
      <c r="AD149" s="129">
        <f t="shared" si="41"/>
        <v>2.7</v>
      </c>
      <c r="AE149" s="129">
        <f t="shared" si="41"/>
        <v>2.7</v>
      </c>
      <c r="AF149" s="129">
        <f t="shared" si="41"/>
        <v>2.7</v>
      </c>
      <c r="AG149" s="171">
        <v>4</v>
      </c>
      <c r="AH149" s="51"/>
      <c r="AI149" s="52"/>
      <c r="AK149" s="53"/>
    </row>
    <row r="150" spans="1:37" x14ac:dyDescent="0.25">
      <c r="A150" s="118" t="s">
        <v>153</v>
      </c>
      <c r="B150" s="128">
        <v>2.15</v>
      </c>
      <c r="C150" s="129">
        <f t="shared" si="40"/>
        <v>2.15</v>
      </c>
      <c r="D150" s="129">
        <f t="shared" si="40"/>
        <v>2.15</v>
      </c>
      <c r="E150" s="129">
        <f t="shared" si="40"/>
        <v>2.15</v>
      </c>
      <c r="F150" s="129">
        <f t="shared" si="40"/>
        <v>2.15</v>
      </c>
      <c r="G150" s="129">
        <f t="shared" si="40"/>
        <v>2.15</v>
      </c>
      <c r="H150" s="129">
        <f t="shared" si="40"/>
        <v>2.15</v>
      </c>
      <c r="I150" s="129">
        <f t="shared" si="40"/>
        <v>2.15</v>
      </c>
      <c r="J150" s="129">
        <f t="shared" si="40"/>
        <v>2.15</v>
      </c>
      <c r="K150" s="129">
        <f t="shared" si="40"/>
        <v>2.15</v>
      </c>
      <c r="L150" s="129">
        <f t="shared" si="40"/>
        <v>2.15</v>
      </c>
      <c r="M150" s="129">
        <f t="shared" si="40"/>
        <v>2.15</v>
      </c>
      <c r="N150" s="129">
        <f t="shared" si="40"/>
        <v>2.15</v>
      </c>
      <c r="O150" s="129">
        <f t="shared" si="40"/>
        <v>2.15</v>
      </c>
      <c r="P150" s="129">
        <f t="shared" si="40"/>
        <v>2.15</v>
      </c>
      <c r="Q150" s="129">
        <f t="shared" si="40"/>
        <v>2.15</v>
      </c>
      <c r="R150" s="129">
        <f t="shared" si="40"/>
        <v>2.15</v>
      </c>
      <c r="S150" s="129">
        <f t="shared" si="41"/>
        <v>2.15</v>
      </c>
      <c r="T150" s="129">
        <f t="shared" si="41"/>
        <v>2.15</v>
      </c>
      <c r="U150" s="129">
        <f t="shared" si="41"/>
        <v>2.15</v>
      </c>
      <c r="V150" s="129">
        <f t="shared" si="41"/>
        <v>2.15</v>
      </c>
      <c r="W150" s="129">
        <f t="shared" si="41"/>
        <v>2.15</v>
      </c>
      <c r="X150" s="129">
        <f t="shared" si="41"/>
        <v>2.15</v>
      </c>
      <c r="Y150" s="129">
        <f t="shared" si="41"/>
        <v>2.15</v>
      </c>
      <c r="Z150" s="129">
        <f t="shared" si="41"/>
        <v>2.15</v>
      </c>
      <c r="AA150" s="129">
        <f t="shared" si="41"/>
        <v>2.15</v>
      </c>
      <c r="AB150" s="129">
        <f t="shared" si="41"/>
        <v>2.15</v>
      </c>
      <c r="AC150" s="129">
        <f t="shared" si="41"/>
        <v>2.15</v>
      </c>
      <c r="AD150" s="129">
        <f t="shared" si="41"/>
        <v>2.15</v>
      </c>
      <c r="AE150" s="129">
        <f t="shared" si="41"/>
        <v>2.15</v>
      </c>
      <c r="AF150" s="129">
        <f t="shared" si="41"/>
        <v>2.15</v>
      </c>
      <c r="AG150" s="171">
        <v>4</v>
      </c>
      <c r="AH150" s="51"/>
      <c r="AI150" s="52"/>
      <c r="AK150" s="53"/>
    </row>
    <row r="151" spans="1:37" x14ac:dyDescent="0.25">
      <c r="A151" s="118" t="s">
        <v>154</v>
      </c>
      <c r="B151" s="128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71">
        <v>4</v>
      </c>
      <c r="AH151" s="51"/>
      <c r="AI151" s="52"/>
      <c r="AK151" s="53"/>
    </row>
    <row r="152" spans="1:37" x14ac:dyDescent="0.25">
      <c r="A152" s="118" t="s">
        <v>155</v>
      </c>
      <c r="B152" s="128">
        <v>0.9</v>
      </c>
      <c r="C152" s="129">
        <f t="shared" ref="C152:R164" si="42">B152</f>
        <v>0.9</v>
      </c>
      <c r="D152" s="129">
        <f t="shared" si="42"/>
        <v>0.9</v>
      </c>
      <c r="E152" s="129">
        <f t="shared" si="42"/>
        <v>0.9</v>
      </c>
      <c r="F152" s="129">
        <f t="shared" si="42"/>
        <v>0.9</v>
      </c>
      <c r="G152" s="129">
        <f t="shared" si="42"/>
        <v>0.9</v>
      </c>
      <c r="H152" s="129">
        <f t="shared" si="42"/>
        <v>0.9</v>
      </c>
      <c r="I152" s="129">
        <f t="shared" si="42"/>
        <v>0.9</v>
      </c>
      <c r="J152" s="129">
        <f t="shared" si="42"/>
        <v>0.9</v>
      </c>
      <c r="K152" s="129">
        <f t="shared" si="42"/>
        <v>0.9</v>
      </c>
      <c r="L152" s="129">
        <f t="shared" si="42"/>
        <v>0.9</v>
      </c>
      <c r="M152" s="129">
        <f t="shared" si="42"/>
        <v>0.9</v>
      </c>
      <c r="N152" s="129">
        <f t="shared" si="42"/>
        <v>0.9</v>
      </c>
      <c r="O152" s="129">
        <f t="shared" si="42"/>
        <v>0.9</v>
      </c>
      <c r="P152" s="129">
        <f t="shared" si="42"/>
        <v>0.9</v>
      </c>
      <c r="Q152" s="129">
        <f t="shared" si="42"/>
        <v>0.9</v>
      </c>
      <c r="R152" s="129">
        <f t="shared" si="42"/>
        <v>0.9</v>
      </c>
      <c r="S152" s="129">
        <f t="shared" ref="R152:AF164" si="43">R152</f>
        <v>0.9</v>
      </c>
      <c r="T152" s="129">
        <f t="shared" si="43"/>
        <v>0.9</v>
      </c>
      <c r="U152" s="129">
        <f t="shared" si="43"/>
        <v>0.9</v>
      </c>
      <c r="V152" s="129">
        <f t="shared" si="43"/>
        <v>0.9</v>
      </c>
      <c r="W152" s="129">
        <f t="shared" si="43"/>
        <v>0.9</v>
      </c>
      <c r="X152" s="129">
        <f t="shared" si="43"/>
        <v>0.9</v>
      </c>
      <c r="Y152" s="129">
        <f t="shared" si="43"/>
        <v>0.9</v>
      </c>
      <c r="Z152" s="129">
        <f t="shared" si="43"/>
        <v>0.9</v>
      </c>
      <c r="AA152" s="129">
        <f t="shared" si="43"/>
        <v>0.9</v>
      </c>
      <c r="AB152" s="129">
        <f t="shared" si="43"/>
        <v>0.9</v>
      </c>
      <c r="AC152" s="129">
        <f t="shared" si="43"/>
        <v>0.9</v>
      </c>
      <c r="AD152" s="129">
        <f t="shared" si="43"/>
        <v>0.9</v>
      </c>
      <c r="AE152" s="129">
        <f t="shared" si="43"/>
        <v>0.9</v>
      </c>
      <c r="AF152" s="129">
        <f t="shared" si="43"/>
        <v>0.9</v>
      </c>
      <c r="AG152" s="171">
        <v>4</v>
      </c>
      <c r="AH152" s="51"/>
      <c r="AI152" s="52"/>
      <c r="AK152" s="53"/>
    </row>
    <row r="153" spans="1:37" x14ac:dyDescent="0.25">
      <c r="A153" s="118" t="s">
        <v>156</v>
      </c>
      <c r="B153" s="128">
        <v>1.08</v>
      </c>
      <c r="C153" s="129">
        <f t="shared" si="42"/>
        <v>1.08</v>
      </c>
      <c r="D153" s="129">
        <f t="shared" si="42"/>
        <v>1.08</v>
      </c>
      <c r="E153" s="129">
        <f t="shared" si="42"/>
        <v>1.08</v>
      </c>
      <c r="F153" s="129">
        <f t="shared" si="42"/>
        <v>1.08</v>
      </c>
      <c r="G153" s="129">
        <f t="shared" si="42"/>
        <v>1.08</v>
      </c>
      <c r="H153" s="129">
        <f t="shared" si="42"/>
        <v>1.08</v>
      </c>
      <c r="I153" s="129">
        <f t="shared" si="42"/>
        <v>1.08</v>
      </c>
      <c r="J153" s="129">
        <f t="shared" si="42"/>
        <v>1.08</v>
      </c>
      <c r="K153" s="129">
        <f t="shared" si="42"/>
        <v>1.08</v>
      </c>
      <c r="L153" s="129">
        <f t="shared" si="42"/>
        <v>1.08</v>
      </c>
      <c r="M153" s="129">
        <f t="shared" si="42"/>
        <v>1.08</v>
      </c>
      <c r="N153" s="129">
        <f t="shared" si="42"/>
        <v>1.08</v>
      </c>
      <c r="O153" s="129">
        <f t="shared" si="42"/>
        <v>1.08</v>
      </c>
      <c r="P153" s="129">
        <f t="shared" si="42"/>
        <v>1.08</v>
      </c>
      <c r="Q153" s="129">
        <f t="shared" si="42"/>
        <v>1.08</v>
      </c>
      <c r="R153" s="129">
        <f t="shared" si="42"/>
        <v>1.08</v>
      </c>
      <c r="S153" s="129">
        <f t="shared" si="43"/>
        <v>1.08</v>
      </c>
      <c r="T153" s="129">
        <f t="shared" si="43"/>
        <v>1.08</v>
      </c>
      <c r="U153" s="129">
        <f t="shared" si="43"/>
        <v>1.08</v>
      </c>
      <c r="V153" s="129">
        <f t="shared" si="43"/>
        <v>1.08</v>
      </c>
      <c r="W153" s="129">
        <f t="shared" si="43"/>
        <v>1.08</v>
      </c>
      <c r="X153" s="129">
        <f t="shared" si="43"/>
        <v>1.08</v>
      </c>
      <c r="Y153" s="129">
        <f t="shared" si="43"/>
        <v>1.08</v>
      </c>
      <c r="Z153" s="129">
        <f t="shared" si="43"/>
        <v>1.08</v>
      </c>
      <c r="AA153" s="129">
        <f t="shared" si="43"/>
        <v>1.08</v>
      </c>
      <c r="AB153" s="129">
        <f t="shared" si="43"/>
        <v>1.08</v>
      </c>
      <c r="AC153" s="129">
        <f t="shared" si="43"/>
        <v>1.08</v>
      </c>
      <c r="AD153" s="129">
        <f t="shared" si="43"/>
        <v>1.08</v>
      </c>
      <c r="AE153" s="129">
        <f t="shared" si="43"/>
        <v>1.08</v>
      </c>
      <c r="AF153" s="129">
        <f t="shared" si="43"/>
        <v>1.08</v>
      </c>
      <c r="AG153" s="171">
        <v>3.75</v>
      </c>
      <c r="AH153" s="51"/>
      <c r="AI153" s="52"/>
      <c r="AK153" s="53"/>
    </row>
    <row r="154" spans="1:37" x14ac:dyDescent="0.25">
      <c r="A154" s="118" t="s">
        <v>157</v>
      </c>
      <c r="B154" s="128">
        <v>2.37</v>
      </c>
      <c r="C154" s="129">
        <f t="shared" si="42"/>
        <v>2.37</v>
      </c>
      <c r="D154" s="129">
        <f t="shared" si="42"/>
        <v>2.37</v>
      </c>
      <c r="E154" s="129">
        <f t="shared" si="42"/>
        <v>2.37</v>
      </c>
      <c r="F154" s="129">
        <f t="shared" si="42"/>
        <v>2.37</v>
      </c>
      <c r="G154" s="129">
        <f t="shared" si="42"/>
        <v>2.37</v>
      </c>
      <c r="H154" s="129">
        <f t="shared" si="42"/>
        <v>2.37</v>
      </c>
      <c r="I154" s="129">
        <f t="shared" si="42"/>
        <v>2.37</v>
      </c>
      <c r="J154" s="129">
        <f t="shared" si="42"/>
        <v>2.37</v>
      </c>
      <c r="K154" s="129">
        <f t="shared" si="42"/>
        <v>2.37</v>
      </c>
      <c r="L154" s="129">
        <f t="shared" si="42"/>
        <v>2.37</v>
      </c>
      <c r="M154" s="129">
        <f t="shared" si="42"/>
        <v>2.37</v>
      </c>
      <c r="N154" s="129">
        <f t="shared" si="42"/>
        <v>2.37</v>
      </c>
      <c r="O154" s="129">
        <f t="shared" si="42"/>
        <v>2.37</v>
      </c>
      <c r="P154" s="129">
        <f t="shared" si="42"/>
        <v>2.37</v>
      </c>
      <c r="Q154" s="129">
        <f t="shared" si="42"/>
        <v>2.37</v>
      </c>
      <c r="R154" s="129">
        <f t="shared" si="42"/>
        <v>2.37</v>
      </c>
      <c r="S154" s="129">
        <f t="shared" si="43"/>
        <v>2.37</v>
      </c>
      <c r="T154" s="129">
        <f t="shared" si="43"/>
        <v>2.37</v>
      </c>
      <c r="U154" s="129">
        <f t="shared" si="43"/>
        <v>2.37</v>
      </c>
      <c r="V154" s="129">
        <f t="shared" si="43"/>
        <v>2.37</v>
      </c>
      <c r="W154" s="129">
        <f t="shared" si="43"/>
        <v>2.37</v>
      </c>
      <c r="X154" s="129">
        <f t="shared" si="43"/>
        <v>2.37</v>
      </c>
      <c r="Y154" s="129">
        <f t="shared" si="43"/>
        <v>2.37</v>
      </c>
      <c r="Z154" s="129">
        <f t="shared" si="43"/>
        <v>2.37</v>
      </c>
      <c r="AA154" s="129">
        <f t="shared" si="43"/>
        <v>2.37</v>
      </c>
      <c r="AB154" s="129">
        <f t="shared" si="43"/>
        <v>2.37</v>
      </c>
      <c r="AC154" s="129">
        <f t="shared" si="43"/>
        <v>2.37</v>
      </c>
      <c r="AD154" s="129">
        <f t="shared" si="43"/>
        <v>2.37</v>
      </c>
      <c r="AE154" s="129">
        <f t="shared" si="43"/>
        <v>2.37</v>
      </c>
      <c r="AF154" s="129">
        <f t="shared" si="43"/>
        <v>2.37</v>
      </c>
      <c r="AG154" s="171">
        <v>3.52</v>
      </c>
      <c r="AH154" s="51"/>
      <c r="AI154" s="52"/>
      <c r="AK154" s="53"/>
    </row>
    <row r="155" spans="1:37" x14ac:dyDescent="0.25">
      <c r="A155" s="118" t="s">
        <v>158</v>
      </c>
      <c r="B155" s="128">
        <v>1.81</v>
      </c>
      <c r="C155" s="129">
        <f t="shared" si="42"/>
        <v>1.81</v>
      </c>
      <c r="D155" s="129">
        <f t="shared" si="42"/>
        <v>1.81</v>
      </c>
      <c r="E155" s="129">
        <f t="shared" si="42"/>
        <v>1.81</v>
      </c>
      <c r="F155" s="129">
        <f t="shared" si="42"/>
        <v>1.81</v>
      </c>
      <c r="G155" s="129">
        <f t="shared" si="42"/>
        <v>1.81</v>
      </c>
      <c r="H155" s="129">
        <f t="shared" si="42"/>
        <v>1.81</v>
      </c>
      <c r="I155" s="129">
        <f t="shared" si="42"/>
        <v>1.81</v>
      </c>
      <c r="J155" s="129">
        <f t="shared" si="42"/>
        <v>1.81</v>
      </c>
      <c r="K155" s="129">
        <f t="shared" si="42"/>
        <v>1.81</v>
      </c>
      <c r="L155" s="129">
        <f t="shared" si="42"/>
        <v>1.81</v>
      </c>
      <c r="M155" s="129">
        <f t="shared" si="42"/>
        <v>1.81</v>
      </c>
      <c r="N155" s="129">
        <f t="shared" si="42"/>
        <v>1.81</v>
      </c>
      <c r="O155" s="129">
        <f t="shared" si="42"/>
        <v>1.81</v>
      </c>
      <c r="P155" s="129">
        <f t="shared" si="42"/>
        <v>1.81</v>
      </c>
      <c r="Q155" s="129">
        <f t="shared" si="42"/>
        <v>1.81</v>
      </c>
      <c r="R155" s="129">
        <f t="shared" si="42"/>
        <v>1.81</v>
      </c>
      <c r="S155" s="129">
        <f t="shared" si="43"/>
        <v>1.81</v>
      </c>
      <c r="T155" s="129">
        <f t="shared" si="43"/>
        <v>1.81</v>
      </c>
      <c r="U155" s="129">
        <f t="shared" si="43"/>
        <v>1.81</v>
      </c>
      <c r="V155" s="129">
        <f t="shared" si="43"/>
        <v>1.81</v>
      </c>
      <c r="W155" s="129">
        <f t="shared" si="43"/>
        <v>1.81</v>
      </c>
      <c r="X155" s="129">
        <f t="shared" si="43"/>
        <v>1.81</v>
      </c>
      <c r="Y155" s="129">
        <f t="shared" si="43"/>
        <v>1.81</v>
      </c>
      <c r="Z155" s="129">
        <f t="shared" si="43"/>
        <v>1.81</v>
      </c>
      <c r="AA155" s="129">
        <f t="shared" si="43"/>
        <v>1.81</v>
      </c>
      <c r="AB155" s="129">
        <f t="shared" si="43"/>
        <v>1.81</v>
      </c>
      <c r="AC155" s="129">
        <f t="shared" si="43"/>
        <v>1.81</v>
      </c>
      <c r="AD155" s="129">
        <f t="shared" si="43"/>
        <v>1.81</v>
      </c>
      <c r="AE155" s="129">
        <f t="shared" si="43"/>
        <v>1.81</v>
      </c>
      <c r="AF155" s="129">
        <f t="shared" si="43"/>
        <v>1.81</v>
      </c>
      <c r="AG155" s="171">
        <v>3.33</v>
      </c>
      <c r="AH155" s="51"/>
      <c r="AI155" s="52"/>
      <c r="AK155" s="53"/>
    </row>
    <row r="156" spans="1:37" x14ac:dyDescent="0.25">
      <c r="A156" s="118" t="s">
        <v>159</v>
      </c>
      <c r="B156" s="128">
        <v>1.0900000000000001</v>
      </c>
      <c r="C156" s="129">
        <f t="shared" si="42"/>
        <v>1.0900000000000001</v>
      </c>
      <c r="D156" s="129">
        <f t="shared" si="42"/>
        <v>1.0900000000000001</v>
      </c>
      <c r="E156" s="129">
        <f t="shared" si="42"/>
        <v>1.0900000000000001</v>
      </c>
      <c r="F156" s="129">
        <f t="shared" si="42"/>
        <v>1.0900000000000001</v>
      </c>
      <c r="G156" s="129">
        <f t="shared" si="42"/>
        <v>1.0900000000000001</v>
      </c>
      <c r="H156" s="129">
        <f t="shared" si="42"/>
        <v>1.0900000000000001</v>
      </c>
      <c r="I156" s="129">
        <f t="shared" si="42"/>
        <v>1.0900000000000001</v>
      </c>
      <c r="J156" s="129">
        <f t="shared" si="42"/>
        <v>1.0900000000000001</v>
      </c>
      <c r="K156" s="129">
        <f t="shared" si="42"/>
        <v>1.0900000000000001</v>
      </c>
      <c r="L156" s="129">
        <f t="shared" si="42"/>
        <v>1.0900000000000001</v>
      </c>
      <c r="M156" s="129">
        <f t="shared" si="42"/>
        <v>1.0900000000000001</v>
      </c>
      <c r="N156" s="129">
        <f t="shared" si="42"/>
        <v>1.0900000000000001</v>
      </c>
      <c r="O156" s="129">
        <f t="shared" si="42"/>
        <v>1.0900000000000001</v>
      </c>
      <c r="P156" s="129">
        <f t="shared" si="42"/>
        <v>1.0900000000000001</v>
      </c>
      <c r="Q156" s="129">
        <f t="shared" si="42"/>
        <v>1.0900000000000001</v>
      </c>
      <c r="R156" s="129">
        <f t="shared" si="42"/>
        <v>1.0900000000000001</v>
      </c>
      <c r="S156" s="129">
        <f t="shared" si="43"/>
        <v>1.0900000000000001</v>
      </c>
      <c r="T156" s="129">
        <f t="shared" si="43"/>
        <v>1.0900000000000001</v>
      </c>
      <c r="U156" s="129">
        <f t="shared" si="43"/>
        <v>1.0900000000000001</v>
      </c>
      <c r="V156" s="129">
        <f t="shared" si="43"/>
        <v>1.0900000000000001</v>
      </c>
      <c r="W156" s="129">
        <f t="shared" si="43"/>
        <v>1.0900000000000001</v>
      </c>
      <c r="X156" s="129">
        <f t="shared" si="43"/>
        <v>1.0900000000000001</v>
      </c>
      <c r="Y156" s="129">
        <f t="shared" si="43"/>
        <v>1.0900000000000001</v>
      </c>
      <c r="Z156" s="129">
        <f t="shared" si="43"/>
        <v>1.0900000000000001</v>
      </c>
      <c r="AA156" s="129">
        <f t="shared" si="43"/>
        <v>1.0900000000000001</v>
      </c>
      <c r="AB156" s="129">
        <f t="shared" si="43"/>
        <v>1.0900000000000001</v>
      </c>
      <c r="AC156" s="129">
        <f t="shared" si="43"/>
        <v>1.0900000000000001</v>
      </c>
      <c r="AD156" s="129">
        <f t="shared" si="43"/>
        <v>1.0900000000000001</v>
      </c>
      <c r="AE156" s="129">
        <f t="shared" si="43"/>
        <v>1.0900000000000001</v>
      </c>
      <c r="AF156" s="129">
        <f t="shared" si="43"/>
        <v>1.0900000000000001</v>
      </c>
      <c r="AG156" s="171">
        <v>3.2</v>
      </c>
      <c r="AH156" s="51"/>
      <c r="AI156" s="52"/>
      <c r="AK156" s="53"/>
    </row>
    <row r="157" spans="1:37" x14ac:dyDescent="0.25">
      <c r="A157" s="118" t="s">
        <v>160</v>
      </c>
      <c r="B157" s="128">
        <v>1.58</v>
      </c>
      <c r="C157" s="129">
        <f t="shared" si="42"/>
        <v>1.58</v>
      </c>
      <c r="D157" s="129">
        <f t="shared" si="42"/>
        <v>1.58</v>
      </c>
      <c r="E157" s="129">
        <f t="shared" si="42"/>
        <v>1.58</v>
      </c>
      <c r="F157" s="129">
        <f t="shared" si="42"/>
        <v>1.58</v>
      </c>
      <c r="G157" s="129">
        <f t="shared" si="42"/>
        <v>1.58</v>
      </c>
      <c r="H157" s="129">
        <f t="shared" si="42"/>
        <v>1.58</v>
      </c>
      <c r="I157" s="129">
        <f t="shared" si="42"/>
        <v>1.58</v>
      </c>
      <c r="J157" s="129">
        <f t="shared" si="42"/>
        <v>1.58</v>
      </c>
      <c r="K157" s="129">
        <f t="shared" si="42"/>
        <v>1.58</v>
      </c>
      <c r="L157" s="129">
        <f t="shared" si="42"/>
        <v>1.58</v>
      </c>
      <c r="M157" s="129">
        <f t="shared" si="42"/>
        <v>1.58</v>
      </c>
      <c r="N157" s="129">
        <f t="shared" si="42"/>
        <v>1.58</v>
      </c>
      <c r="O157" s="129">
        <f t="shared" si="42"/>
        <v>1.58</v>
      </c>
      <c r="P157" s="129">
        <f t="shared" si="42"/>
        <v>1.58</v>
      </c>
      <c r="Q157" s="129">
        <f t="shared" si="42"/>
        <v>1.58</v>
      </c>
      <c r="R157" s="129">
        <f t="shared" si="42"/>
        <v>1.58</v>
      </c>
      <c r="S157" s="129">
        <f t="shared" si="43"/>
        <v>1.58</v>
      </c>
      <c r="T157" s="129">
        <f t="shared" si="43"/>
        <v>1.58</v>
      </c>
      <c r="U157" s="129">
        <f t="shared" si="43"/>
        <v>1.58</v>
      </c>
      <c r="V157" s="129">
        <f t="shared" si="43"/>
        <v>1.58</v>
      </c>
      <c r="W157" s="129">
        <f t="shared" si="43"/>
        <v>1.58</v>
      </c>
      <c r="X157" s="129">
        <f t="shared" si="43"/>
        <v>1.58</v>
      </c>
      <c r="Y157" s="129">
        <f t="shared" si="43"/>
        <v>1.58</v>
      </c>
      <c r="Z157" s="129">
        <f t="shared" si="43"/>
        <v>1.58</v>
      </c>
      <c r="AA157" s="129">
        <f t="shared" si="43"/>
        <v>1.58</v>
      </c>
      <c r="AB157" s="129">
        <f t="shared" si="43"/>
        <v>1.58</v>
      </c>
      <c r="AC157" s="129">
        <f t="shared" si="43"/>
        <v>1.58</v>
      </c>
      <c r="AD157" s="129">
        <f t="shared" si="43"/>
        <v>1.58</v>
      </c>
      <c r="AE157" s="129">
        <f t="shared" si="43"/>
        <v>1.58</v>
      </c>
      <c r="AF157" s="129">
        <f t="shared" si="43"/>
        <v>1.58</v>
      </c>
      <c r="AG157" s="171">
        <v>3</v>
      </c>
      <c r="AH157" s="51"/>
      <c r="AI157" s="52"/>
      <c r="AK157" s="53"/>
    </row>
    <row r="158" spans="1:37" x14ac:dyDescent="0.25">
      <c r="A158" s="118" t="s">
        <v>161</v>
      </c>
      <c r="B158" s="128">
        <v>2</v>
      </c>
      <c r="C158" s="129">
        <f t="shared" si="42"/>
        <v>2</v>
      </c>
      <c r="D158" s="129">
        <f t="shared" si="42"/>
        <v>2</v>
      </c>
      <c r="E158" s="129">
        <f t="shared" si="42"/>
        <v>2</v>
      </c>
      <c r="F158" s="129">
        <f t="shared" si="42"/>
        <v>2</v>
      </c>
      <c r="G158" s="129">
        <f t="shared" si="42"/>
        <v>2</v>
      </c>
      <c r="H158" s="129">
        <f t="shared" si="42"/>
        <v>2</v>
      </c>
      <c r="I158" s="129">
        <f t="shared" si="42"/>
        <v>2</v>
      </c>
      <c r="J158" s="129">
        <f t="shared" si="42"/>
        <v>2</v>
      </c>
      <c r="K158" s="129">
        <f t="shared" si="42"/>
        <v>2</v>
      </c>
      <c r="L158" s="129">
        <f t="shared" si="42"/>
        <v>2</v>
      </c>
      <c r="M158" s="129">
        <f t="shared" si="42"/>
        <v>2</v>
      </c>
      <c r="N158" s="129">
        <f t="shared" si="42"/>
        <v>2</v>
      </c>
      <c r="O158" s="129">
        <f t="shared" si="42"/>
        <v>2</v>
      </c>
      <c r="P158" s="129">
        <f t="shared" si="42"/>
        <v>2</v>
      </c>
      <c r="Q158" s="129">
        <f t="shared" si="42"/>
        <v>2</v>
      </c>
      <c r="R158" s="129">
        <f t="shared" si="42"/>
        <v>2</v>
      </c>
      <c r="S158" s="129">
        <f t="shared" si="43"/>
        <v>2</v>
      </c>
      <c r="T158" s="129">
        <f t="shared" si="43"/>
        <v>2</v>
      </c>
      <c r="U158" s="129">
        <f t="shared" si="43"/>
        <v>2</v>
      </c>
      <c r="V158" s="129">
        <f t="shared" si="43"/>
        <v>2</v>
      </c>
      <c r="W158" s="129">
        <f t="shared" si="43"/>
        <v>2</v>
      </c>
      <c r="X158" s="129">
        <f t="shared" si="43"/>
        <v>2</v>
      </c>
      <c r="Y158" s="129">
        <f t="shared" si="43"/>
        <v>2</v>
      </c>
      <c r="Z158" s="129">
        <f t="shared" si="43"/>
        <v>2</v>
      </c>
      <c r="AA158" s="129">
        <f t="shared" si="43"/>
        <v>2</v>
      </c>
      <c r="AB158" s="129">
        <f t="shared" si="43"/>
        <v>2</v>
      </c>
      <c r="AC158" s="129">
        <f t="shared" si="43"/>
        <v>2</v>
      </c>
      <c r="AD158" s="129">
        <f t="shared" si="43"/>
        <v>2</v>
      </c>
      <c r="AE158" s="129">
        <f t="shared" si="43"/>
        <v>2</v>
      </c>
      <c r="AF158" s="129">
        <f t="shared" si="43"/>
        <v>2</v>
      </c>
      <c r="AG158" s="171">
        <v>3</v>
      </c>
      <c r="AH158" s="51"/>
      <c r="AI158" s="52"/>
      <c r="AK158" s="53"/>
    </row>
    <row r="159" spans="1:37" x14ac:dyDescent="0.25">
      <c r="A159" s="118" t="s">
        <v>162</v>
      </c>
      <c r="B159" s="128">
        <v>0.47</v>
      </c>
      <c r="C159" s="129">
        <f t="shared" si="42"/>
        <v>0.47</v>
      </c>
      <c r="D159" s="129">
        <f t="shared" si="42"/>
        <v>0.47</v>
      </c>
      <c r="E159" s="129">
        <f t="shared" si="42"/>
        <v>0.47</v>
      </c>
      <c r="F159" s="129">
        <f t="shared" si="42"/>
        <v>0.47</v>
      </c>
      <c r="G159" s="129">
        <f t="shared" si="42"/>
        <v>0.47</v>
      </c>
      <c r="H159" s="129">
        <f t="shared" si="42"/>
        <v>0.47</v>
      </c>
      <c r="I159" s="129">
        <f t="shared" si="42"/>
        <v>0.47</v>
      </c>
      <c r="J159" s="129">
        <f t="shared" si="42"/>
        <v>0.47</v>
      </c>
      <c r="K159" s="129">
        <f t="shared" si="42"/>
        <v>0.47</v>
      </c>
      <c r="L159" s="129">
        <f t="shared" si="42"/>
        <v>0.47</v>
      </c>
      <c r="M159" s="129">
        <f t="shared" si="42"/>
        <v>0.47</v>
      </c>
      <c r="N159" s="129">
        <f t="shared" si="42"/>
        <v>0.47</v>
      </c>
      <c r="O159" s="129">
        <f t="shared" si="42"/>
        <v>0.47</v>
      </c>
      <c r="P159" s="129">
        <f t="shared" si="42"/>
        <v>0.47</v>
      </c>
      <c r="Q159" s="129">
        <f t="shared" si="42"/>
        <v>0.47</v>
      </c>
      <c r="R159" s="129">
        <f t="shared" si="42"/>
        <v>0.47</v>
      </c>
      <c r="S159" s="129">
        <f t="shared" si="43"/>
        <v>0.47</v>
      </c>
      <c r="T159" s="129">
        <f t="shared" si="43"/>
        <v>0.47</v>
      </c>
      <c r="U159" s="129">
        <f t="shared" si="43"/>
        <v>0.47</v>
      </c>
      <c r="V159" s="129">
        <f t="shared" si="43"/>
        <v>0.47</v>
      </c>
      <c r="W159" s="129">
        <f t="shared" si="43"/>
        <v>0.47</v>
      </c>
      <c r="X159" s="129">
        <f t="shared" si="43"/>
        <v>0.47</v>
      </c>
      <c r="Y159" s="129">
        <f t="shared" si="43"/>
        <v>0.47</v>
      </c>
      <c r="Z159" s="129">
        <f t="shared" si="43"/>
        <v>0.47</v>
      </c>
      <c r="AA159" s="129">
        <f t="shared" si="43"/>
        <v>0.47</v>
      </c>
      <c r="AB159" s="129">
        <f t="shared" si="43"/>
        <v>0.47</v>
      </c>
      <c r="AC159" s="129">
        <f t="shared" si="43"/>
        <v>0.47</v>
      </c>
      <c r="AD159" s="129">
        <f t="shared" si="43"/>
        <v>0.47</v>
      </c>
      <c r="AE159" s="129">
        <f t="shared" si="43"/>
        <v>0.47</v>
      </c>
      <c r="AF159" s="129">
        <f t="shared" si="43"/>
        <v>0.47</v>
      </c>
      <c r="AG159" s="171">
        <v>3</v>
      </c>
      <c r="AH159" s="51"/>
      <c r="AI159" s="52"/>
      <c r="AK159" s="53"/>
    </row>
    <row r="160" spans="1:37" x14ac:dyDescent="0.25">
      <c r="A160" s="118" t="s">
        <v>163</v>
      </c>
      <c r="B160" s="128">
        <v>0</v>
      </c>
      <c r="C160" s="129">
        <f t="shared" si="42"/>
        <v>0</v>
      </c>
      <c r="D160" s="129">
        <f t="shared" si="42"/>
        <v>0</v>
      </c>
      <c r="E160" s="129">
        <f t="shared" si="42"/>
        <v>0</v>
      </c>
      <c r="F160" s="129">
        <f t="shared" si="42"/>
        <v>0</v>
      </c>
      <c r="G160" s="129">
        <f t="shared" si="42"/>
        <v>0</v>
      </c>
      <c r="H160" s="129">
        <f t="shared" si="42"/>
        <v>0</v>
      </c>
      <c r="I160" s="129">
        <f t="shared" si="42"/>
        <v>0</v>
      </c>
      <c r="J160" s="129">
        <f t="shared" si="42"/>
        <v>0</v>
      </c>
      <c r="K160" s="129">
        <f t="shared" si="42"/>
        <v>0</v>
      </c>
      <c r="L160" s="129">
        <f t="shared" si="42"/>
        <v>0</v>
      </c>
      <c r="M160" s="129">
        <f t="shared" si="42"/>
        <v>0</v>
      </c>
      <c r="N160" s="129">
        <f t="shared" si="42"/>
        <v>0</v>
      </c>
      <c r="O160" s="129">
        <f t="shared" si="42"/>
        <v>0</v>
      </c>
      <c r="P160" s="129">
        <f t="shared" si="42"/>
        <v>0</v>
      </c>
      <c r="Q160" s="129">
        <f t="shared" si="42"/>
        <v>0</v>
      </c>
      <c r="R160" s="129">
        <f t="shared" si="42"/>
        <v>0</v>
      </c>
      <c r="S160" s="129">
        <f t="shared" si="43"/>
        <v>0</v>
      </c>
      <c r="T160" s="129">
        <f t="shared" si="43"/>
        <v>0</v>
      </c>
      <c r="U160" s="129">
        <f t="shared" si="43"/>
        <v>0</v>
      </c>
      <c r="V160" s="129">
        <f t="shared" si="43"/>
        <v>0</v>
      </c>
      <c r="W160" s="129">
        <f t="shared" si="43"/>
        <v>0</v>
      </c>
      <c r="X160" s="129">
        <f t="shared" si="43"/>
        <v>0</v>
      </c>
      <c r="Y160" s="129">
        <f t="shared" si="43"/>
        <v>0</v>
      </c>
      <c r="Z160" s="129">
        <f t="shared" si="43"/>
        <v>0</v>
      </c>
      <c r="AA160" s="129">
        <f t="shared" si="43"/>
        <v>0</v>
      </c>
      <c r="AB160" s="129">
        <f t="shared" si="43"/>
        <v>0</v>
      </c>
      <c r="AC160" s="129">
        <f t="shared" si="43"/>
        <v>0</v>
      </c>
      <c r="AD160" s="129">
        <f t="shared" si="43"/>
        <v>0</v>
      </c>
      <c r="AE160" s="129">
        <f t="shared" si="43"/>
        <v>0</v>
      </c>
      <c r="AF160" s="129">
        <f t="shared" si="43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164</v>
      </c>
      <c r="B161" s="128">
        <v>0</v>
      </c>
      <c r="C161" s="129">
        <f t="shared" si="42"/>
        <v>0</v>
      </c>
      <c r="D161" s="129">
        <f t="shared" si="42"/>
        <v>0</v>
      </c>
      <c r="E161" s="129">
        <f t="shared" si="42"/>
        <v>0</v>
      </c>
      <c r="F161" s="129">
        <f t="shared" si="42"/>
        <v>0</v>
      </c>
      <c r="G161" s="129">
        <f t="shared" si="42"/>
        <v>0</v>
      </c>
      <c r="H161" s="129">
        <f t="shared" si="42"/>
        <v>0</v>
      </c>
      <c r="I161" s="129">
        <f t="shared" si="42"/>
        <v>0</v>
      </c>
      <c r="J161" s="129">
        <f t="shared" si="42"/>
        <v>0</v>
      </c>
      <c r="K161" s="129">
        <f t="shared" si="42"/>
        <v>0</v>
      </c>
      <c r="L161" s="129">
        <f t="shared" si="42"/>
        <v>0</v>
      </c>
      <c r="M161" s="129">
        <f t="shared" si="42"/>
        <v>0</v>
      </c>
      <c r="N161" s="129">
        <f t="shared" si="42"/>
        <v>0</v>
      </c>
      <c r="O161" s="129">
        <f t="shared" si="42"/>
        <v>0</v>
      </c>
      <c r="P161" s="129">
        <f t="shared" si="42"/>
        <v>0</v>
      </c>
      <c r="Q161" s="129">
        <f t="shared" si="42"/>
        <v>0</v>
      </c>
      <c r="R161" s="129">
        <f t="shared" si="43"/>
        <v>0</v>
      </c>
      <c r="S161" s="129">
        <f t="shared" si="43"/>
        <v>0</v>
      </c>
      <c r="T161" s="129">
        <f t="shared" si="43"/>
        <v>0</v>
      </c>
      <c r="U161" s="129">
        <f t="shared" si="43"/>
        <v>0</v>
      </c>
      <c r="V161" s="129">
        <f t="shared" si="43"/>
        <v>0</v>
      </c>
      <c r="W161" s="129">
        <f t="shared" si="43"/>
        <v>0</v>
      </c>
      <c r="X161" s="129">
        <f t="shared" si="43"/>
        <v>0</v>
      </c>
      <c r="Y161" s="129">
        <f t="shared" si="43"/>
        <v>0</v>
      </c>
      <c r="Z161" s="129">
        <f t="shared" si="43"/>
        <v>0</v>
      </c>
      <c r="AA161" s="129">
        <f t="shared" si="43"/>
        <v>0</v>
      </c>
      <c r="AB161" s="129">
        <f t="shared" si="43"/>
        <v>0</v>
      </c>
      <c r="AC161" s="129">
        <f t="shared" si="43"/>
        <v>0</v>
      </c>
      <c r="AD161" s="129">
        <f t="shared" si="43"/>
        <v>0</v>
      </c>
      <c r="AE161" s="129">
        <f t="shared" si="43"/>
        <v>0</v>
      </c>
      <c r="AF161" s="129">
        <f t="shared" si="43"/>
        <v>0</v>
      </c>
      <c r="AG161" s="171">
        <v>3</v>
      </c>
      <c r="AH161" s="51"/>
      <c r="AI161" s="52"/>
      <c r="AK161" s="53"/>
    </row>
    <row r="162" spans="1:37" x14ac:dyDescent="0.25">
      <c r="A162" s="118" t="s">
        <v>165</v>
      </c>
      <c r="B162" s="128">
        <v>0.8</v>
      </c>
      <c r="C162" s="129">
        <f t="shared" si="42"/>
        <v>0.8</v>
      </c>
      <c r="D162" s="129">
        <f t="shared" si="42"/>
        <v>0.8</v>
      </c>
      <c r="E162" s="129">
        <f t="shared" si="42"/>
        <v>0.8</v>
      </c>
      <c r="F162" s="129">
        <f t="shared" si="42"/>
        <v>0.8</v>
      </c>
      <c r="G162" s="129">
        <f t="shared" si="42"/>
        <v>0.8</v>
      </c>
      <c r="H162" s="129">
        <f t="shared" si="42"/>
        <v>0.8</v>
      </c>
      <c r="I162" s="129">
        <f t="shared" si="42"/>
        <v>0.8</v>
      </c>
      <c r="J162" s="129">
        <f t="shared" si="42"/>
        <v>0.8</v>
      </c>
      <c r="K162" s="129">
        <f t="shared" si="42"/>
        <v>0.8</v>
      </c>
      <c r="L162" s="129">
        <f t="shared" si="42"/>
        <v>0.8</v>
      </c>
      <c r="M162" s="129">
        <f t="shared" si="42"/>
        <v>0.8</v>
      </c>
      <c r="N162" s="129">
        <f t="shared" si="42"/>
        <v>0.8</v>
      </c>
      <c r="O162" s="129">
        <f t="shared" si="42"/>
        <v>0.8</v>
      </c>
      <c r="P162" s="129">
        <f t="shared" si="42"/>
        <v>0.8</v>
      </c>
      <c r="Q162" s="129">
        <f t="shared" si="42"/>
        <v>0.8</v>
      </c>
      <c r="R162" s="129">
        <f t="shared" si="43"/>
        <v>0.8</v>
      </c>
      <c r="S162" s="129">
        <f t="shared" si="43"/>
        <v>0.8</v>
      </c>
      <c r="T162" s="129">
        <f t="shared" si="43"/>
        <v>0.8</v>
      </c>
      <c r="U162" s="129">
        <f t="shared" si="43"/>
        <v>0.8</v>
      </c>
      <c r="V162" s="129">
        <f t="shared" si="43"/>
        <v>0.8</v>
      </c>
      <c r="W162" s="129">
        <f t="shared" si="43"/>
        <v>0.8</v>
      </c>
      <c r="X162" s="129">
        <f t="shared" si="43"/>
        <v>0.8</v>
      </c>
      <c r="Y162" s="129">
        <f t="shared" si="43"/>
        <v>0.8</v>
      </c>
      <c r="Z162" s="129">
        <f t="shared" si="43"/>
        <v>0.8</v>
      </c>
      <c r="AA162" s="129">
        <f t="shared" si="43"/>
        <v>0.8</v>
      </c>
      <c r="AB162" s="129">
        <f t="shared" si="43"/>
        <v>0.8</v>
      </c>
      <c r="AC162" s="129">
        <f t="shared" si="43"/>
        <v>0.8</v>
      </c>
      <c r="AD162" s="129">
        <f t="shared" si="43"/>
        <v>0.8</v>
      </c>
      <c r="AE162" s="129">
        <f t="shared" si="43"/>
        <v>0.8</v>
      </c>
      <c r="AF162" s="129">
        <f t="shared" si="43"/>
        <v>0.8</v>
      </c>
      <c r="AG162" s="171">
        <v>3</v>
      </c>
      <c r="AH162" s="51"/>
      <c r="AI162" s="52"/>
      <c r="AK162" s="53"/>
    </row>
    <row r="163" spans="1:37" x14ac:dyDescent="0.25">
      <c r="A163" s="118" t="s">
        <v>166</v>
      </c>
      <c r="B163" s="128">
        <v>1.5</v>
      </c>
      <c r="C163" s="129">
        <f t="shared" si="42"/>
        <v>1.5</v>
      </c>
      <c r="D163" s="129">
        <f t="shared" si="42"/>
        <v>1.5</v>
      </c>
      <c r="E163" s="129">
        <f t="shared" si="42"/>
        <v>1.5</v>
      </c>
      <c r="F163" s="129">
        <f t="shared" si="42"/>
        <v>1.5</v>
      </c>
      <c r="G163" s="129">
        <f t="shared" si="42"/>
        <v>1.5</v>
      </c>
      <c r="H163" s="129">
        <f t="shared" si="42"/>
        <v>1.5</v>
      </c>
      <c r="I163" s="129">
        <f t="shared" si="42"/>
        <v>1.5</v>
      </c>
      <c r="J163" s="129">
        <f t="shared" si="42"/>
        <v>1.5</v>
      </c>
      <c r="K163" s="129">
        <f t="shared" si="42"/>
        <v>1.5</v>
      </c>
      <c r="L163" s="129">
        <f t="shared" si="42"/>
        <v>1.5</v>
      </c>
      <c r="M163" s="129">
        <f t="shared" si="42"/>
        <v>1.5</v>
      </c>
      <c r="N163" s="129">
        <f t="shared" si="42"/>
        <v>1.5</v>
      </c>
      <c r="O163" s="129">
        <f t="shared" si="42"/>
        <v>1.5</v>
      </c>
      <c r="P163" s="129">
        <f t="shared" si="42"/>
        <v>1.5</v>
      </c>
      <c r="Q163" s="129">
        <f t="shared" si="42"/>
        <v>1.5</v>
      </c>
      <c r="R163" s="129">
        <f t="shared" si="43"/>
        <v>1.5</v>
      </c>
      <c r="S163" s="129">
        <f t="shared" si="43"/>
        <v>1.5</v>
      </c>
      <c r="T163" s="129">
        <f t="shared" si="43"/>
        <v>1.5</v>
      </c>
      <c r="U163" s="129">
        <f t="shared" si="43"/>
        <v>1.5</v>
      </c>
      <c r="V163" s="129">
        <f t="shared" si="43"/>
        <v>1.5</v>
      </c>
      <c r="W163" s="129">
        <f t="shared" si="43"/>
        <v>1.5</v>
      </c>
      <c r="X163" s="129">
        <f t="shared" si="43"/>
        <v>1.5</v>
      </c>
      <c r="Y163" s="129">
        <f t="shared" si="43"/>
        <v>1.5</v>
      </c>
      <c r="Z163" s="129">
        <f t="shared" si="43"/>
        <v>1.5</v>
      </c>
      <c r="AA163" s="129">
        <f t="shared" si="43"/>
        <v>1.5</v>
      </c>
      <c r="AB163" s="129">
        <f t="shared" si="43"/>
        <v>1.5</v>
      </c>
      <c r="AC163" s="129">
        <f t="shared" si="43"/>
        <v>1.5</v>
      </c>
      <c r="AD163" s="129">
        <f t="shared" si="43"/>
        <v>1.5</v>
      </c>
      <c r="AE163" s="129">
        <f t="shared" si="43"/>
        <v>1.5</v>
      </c>
      <c r="AF163" s="129">
        <f t="shared" si="43"/>
        <v>1.5</v>
      </c>
      <c r="AG163" s="171">
        <v>3</v>
      </c>
      <c r="AH163" s="51"/>
      <c r="AI163" s="52"/>
      <c r="AK163" s="53"/>
    </row>
    <row r="164" spans="1:37" x14ac:dyDescent="0.25">
      <c r="A164" s="118" t="s">
        <v>167</v>
      </c>
      <c r="B164" s="128">
        <v>1</v>
      </c>
      <c r="C164" s="129">
        <f t="shared" si="42"/>
        <v>1</v>
      </c>
      <c r="D164" s="129">
        <f t="shared" si="42"/>
        <v>1</v>
      </c>
      <c r="E164" s="129">
        <f t="shared" si="42"/>
        <v>1</v>
      </c>
      <c r="F164" s="129">
        <f t="shared" si="42"/>
        <v>1</v>
      </c>
      <c r="G164" s="129">
        <f t="shared" si="42"/>
        <v>1</v>
      </c>
      <c r="H164" s="129">
        <f t="shared" si="42"/>
        <v>1</v>
      </c>
      <c r="I164" s="129">
        <f t="shared" si="42"/>
        <v>1</v>
      </c>
      <c r="J164" s="129">
        <f t="shared" si="42"/>
        <v>1</v>
      </c>
      <c r="K164" s="129">
        <f t="shared" si="42"/>
        <v>1</v>
      </c>
      <c r="L164" s="129">
        <f t="shared" si="42"/>
        <v>1</v>
      </c>
      <c r="M164" s="129">
        <f t="shared" si="42"/>
        <v>1</v>
      </c>
      <c r="N164" s="129">
        <f t="shared" si="42"/>
        <v>1</v>
      </c>
      <c r="O164" s="129">
        <f t="shared" si="42"/>
        <v>1</v>
      </c>
      <c r="P164" s="129">
        <f t="shared" si="42"/>
        <v>1</v>
      </c>
      <c r="Q164" s="129">
        <f t="shared" si="42"/>
        <v>1</v>
      </c>
      <c r="R164" s="129">
        <f t="shared" si="43"/>
        <v>1</v>
      </c>
      <c r="S164" s="129">
        <f t="shared" si="43"/>
        <v>1</v>
      </c>
      <c r="T164" s="129">
        <f t="shared" si="43"/>
        <v>1</v>
      </c>
      <c r="U164" s="129">
        <f t="shared" si="43"/>
        <v>1</v>
      </c>
      <c r="V164" s="129">
        <f t="shared" si="43"/>
        <v>1</v>
      </c>
      <c r="W164" s="129">
        <f t="shared" si="43"/>
        <v>1</v>
      </c>
      <c r="X164" s="129">
        <f t="shared" si="43"/>
        <v>1</v>
      </c>
      <c r="Y164" s="129">
        <f t="shared" si="43"/>
        <v>1</v>
      </c>
      <c r="Z164" s="129">
        <f t="shared" si="43"/>
        <v>1</v>
      </c>
      <c r="AA164" s="129">
        <f t="shared" si="43"/>
        <v>1</v>
      </c>
      <c r="AB164" s="129">
        <f t="shared" si="43"/>
        <v>1</v>
      </c>
      <c r="AC164" s="129">
        <f t="shared" si="43"/>
        <v>1</v>
      </c>
      <c r="AD164" s="129">
        <f t="shared" si="43"/>
        <v>1</v>
      </c>
      <c r="AE164" s="129">
        <f t="shared" si="43"/>
        <v>1</v>
      </c>
      <c r="AF164" s="129">
        <f t="shared" si="43"/>
        <v>1</v>
      </c>
      <c r="AG164" s="171">
        <v>3</v>
      </c>
      <c r="AH164" s="51"/>
      <c r="AI164" s="52"/>
      <c r="AK164" s="53"/>
    </row>
    <row r="165" spans="1:37" x14ac:dyDescent="0.25">
      <c r="A165" s="118" t="s">
        <v>168</v>
      </c>
      <c r="B165" s="128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71">
        <v>2.83</v>
      </c>
      <c r="AH165" s="51"/>
      <c r="AI165" s="52"/>
      <c r="AK165" s="53"/>
    </row>
    <row r="166" spans="1:37" x14ac:dyDescent="0.25">
      <c r="A166" s="118" t="s">
        <v>169</v>
      </c>
      <c r="B166" s="128">
        <v>1</v>
      </c>
      <c r="C166" s="129">
        <f t="shared" ref="C166:R173" si="44">B166</f>
        <v>1</v>
      </c>
      <c r="D166" s="129">
        <f t="shared" si="44"/>
        <v>1</v>
      </c>
      <c r="E166" s="129">
        <f t="shared" si="44"/>
        <v>1</v>
      </c>
      <c r="F166" s="129">
        <f t="shared" si="44"/>
        <v>1</v>
      </c>
      <c r="G166" s="129">
        <f t="shared" si="44"/>
        <v>1</v>
      </c>
      <c r="H166" s="129">
        <f t="shared" si="44"/>
        <v>1</v>
      </c>
      <c r="I166" s="129">
        <f t="shared" si="44"/>
        <v>1</v>
      </c>
      <c r="J166" s="129">
        <f t="shared" si="44"/>
        <v>1</v>
      </c>
      <c r="K166" s="129">
        <f t="shared" si="44"/>
        <v>1</v>
      </c>
      <c r="L166" s="129">
        <f t="shared" si="44"/>
        <v>1</v>
      </c>
      <c r="M166" s="129">
        <f t="shared" si="44"/>
        <v>1</v>
      </c>
      <c r="N166" s="129">
        <f t="shared" si="44"/>
        <v>1</v>
      </c>
      <c r="O166" s="129">
        <f t="shared" si="44"/>
        <v>1</v>
      </c>
      <c r="P166" s="129">
        <f t="shared" si="44"/>
        <v>1</v>
      </c>
      <c r="Q166" s="129">
        <f t="shared" si="44"/>
        <v>1</v>
      </c>
      <c r="R166" s="129">
        <f t="shared" si="44"/>
        <v>1</v>
      </c>
      <c r="S166" s="129">
        <f t="shared" ref="R166:AF173" si="45">R166</f>
        <v>1</v>
      </c>
      <c r="T166" s="129">
        <f t="shared" si="45"/>
        <v>1</v>
      </c>
      <c r="U166" s="129">
        <f t="shared" si="45"/>
        <v>1</v>
      </c>
      <c r="V166" s="129">
        <f t="shared" si="45"/>
        <v>1</v>
      </c>
      <c r="W166" s="129">
        <f t="shared" si="45"/>
        <v>1</v>
      </c>
      <c r="X166" s="129">
        <f t="shared" si="45"/>
        <v>1</v>
      </c>
      <c r="Y166" s="129">
        <f t="shared" si="45"/>
        <v>1</v>
      </c>
      <c r="Z166" s="129">
        <f t="shared" si="45"/>
        <v>1</v>
      </c>
      <c r="AA166" s="129">
        <f t="shared" si="45"/>
        <v>1</v>
      </c>
      <c r="AB166" s="129">
        <f t="shared" si="45"/>
        <v>1</v>
      </c>
      <c r="AC166" s="129">
        <f t="shared" si="45"/>
        <v>1</v>
      </c>
      <c r="AD166" s="129">
        <f t="shared" si="45"/>
        <v>1</v>
      </c>
      <c r="AE166" s="129">
        <f t="shared" si="45"/>
        <v>1</v>
      </c>
      <c r="AF166" s="129">
        <f t="shared" si="45"/>
        <v>1</v>
      </c>
      <c r="AG166" s="171">
        <v>2.5</v>
      </c>
      <c r="AH166" s="51"/>
      <c r="AI166" s="52"/>
      <c r="AK166" s="53"/>
    </row>
    <row r="167" spans="1:37" x14ac:dyDescent="0.25">
      <c r="A167" s="118" t="s">
        <v>170</v>
      </c>
      <c r="B167" s="128">
        <v>0.42</v>
      </c>
      <c r="C167" s="129">
        <f t="shared" si="44"/>
        <v>0.42</v>
      </c>
      <c r="D167" s="129">
        <f t="shared" si="44"/>
        <v>0.42</v>
      </c>
      <c r="E167" s="129">
        <f t="shared" si="44"/>
        <v>0.42</v>
      </c>
      <c r="F167" s="129">
        <f t="shared" si="44"/>
        <v>0.42</v>
      </c>
      <c r="G167" s="129">
        <f t="shared" si="44"/>
        <v>0.42</v>
      </c>
      <c r="H167" s="129">
        <f t="shared" si="44"/>
        <v>0.42</v>
      </c>
      <c r="I167" s="129">
        <f t="shared" si="44"/>
        <v>0.42</v>
      </c>
      <c r="J167" s="129">
        <f t="shared" si="44"/>
        <v>0.42</v>
      </c>
      <c r="K167" s="129">
        <f t="shared" si="44"/>
        <v>0.42</v>
      </c>
      <c r="L167" s="129">
        <f t="shared" si="44"/>
        <v>0.42</v>
      </c>
      <c r="M167" s="129">
        <f t="shared" si="44"/>
        <v>0.42</v>
      </c>
      <c r="N167" s="129">
        <f t="shared" si="44"/>
        <v>0.42</v>
      </c>
      <c r="O167" s="129">
        <f t="shared" si="44"/>
        <v>0.42</v>
      </c>
      <c r="P167" s="129">
        <f t="shared" si="44"/>
        <v>0.42</v>
      </c>
      <c r="Q167" s="129">
        <f t="shared" si="44"/>
        <v>0.42</v>
      </c>
      <c r="R167" s="129">
        <f t="shared" si="45"/>
        <v>0.42</v>
      </c>
      <c r="S167" s="129">
        <f t="shared" si="45"/>
        <v>0.42</v>
      </c>
      <c r="T167" s="129">
        <f t="shared" si="45"/>
        <v>0.42</v>
      </c>
      <c r="U167" s="129">
        <f t="shared" si="45"/>
        <v>0.42</v>
      </c>
      <c r="V167" s="129">
        <f t="shared" si="45"/>
        <v>0.42</v>
      </c>
      <c r="W167" s="129">
        <f t="shared" si="45"/>
        <v>0.42</v>
      </c>
      <c r="X167" s="129">
        <f t="shared" si="45"/>
        <v>0.42</v>
      </c>
      <c r="Y167" s="129">
        <f t="shared" si="45"/>
        <v>0.42</v>
      </c>
      <c r="Z167" s="129">
        <f t="shared" si="45"/>
        <v>0.42</v>
      </c>
      <c r="AA167" s="129">
        <f t="shared" si="45"/>
        <v>0.42</v>
      </c>
      <c r="AB167" s="129">
        <f t="shared" si="45"/>
        <v>0.42</v>
      </c>
      <c r="AC167" s="129">
        <f t="shared" si="45"/>
        <v>0.42</v>
      </c>
      <c r="AD167" s="129">
        <f t="shared" si="45"/>
        <v>0.42</v>
      </c>
      <c r="AE167" s="129">
        <f t="shared" si="45"/>
        <v>0.42</v>
      </c>
      <c r="AF167" s="129">
        <f t="shared" si="45"/>
        <v>0.42</v>
      </c>
      <c r="AG167" s="171">
        <v>2.5</v>
      </c>
      <c r="AH167" s="51"/>
      <c r="AI167" s="52"/>
      <c r="AK167" s="53"/>
    </row>
    <row r="168" spans="1:37" x14ac:dyDescent="0.25">
      <c r="A168" s="118" t="s">
        <v>171</v>
      </c>
      <c r="B168" s="128">
        <v>0.46</v>
      </c>
      <c r="C168" s="129">
        <f t="shared" si="44"/>
        <v>0.46</v>
      </c>
      <c r="D168" s="129">
        <f t="shared" si="44"/>
        <v>0.46</v>
      </c>
      <c r="E168" s="129">
        <f t="shared" si="44"/>
        <v>0.46</v>
      </c>
      <c r="F168" s="129">
        <f t="shared" si="44"/>
        <v>0.46</v>
      </c>
      <c r="G168" s="129">
        <f t="shared" si="44"/>
        <v>0.46</v>
      </c>
      <c r="H168" s="129">
        <f t="shared" si="44"/>
        <v>0.46</v>
      </c>
      <c r="I168" s="129">
        <f t="shared" si="44"/>
        <v>0.46</v>
      </c>
      <c r="J168" s="129">
        <f t="shared" si="44"/>
        <v>0.46</v>
      </c>
      <c r="K168" s="129">
        <f t="shared" si="44"/>
        <v>0.46</v>
      </c>
      <c r="L168" s="129">
        <f t="shared" si="44"/>
        <v>0.46</v>
      </c>
      <c r="M168" s="129">
        <f t="shared" si="44"/>
        <v>0.46</v>
      </c>
      <c r="N168" s="129">
        <f t="shared" si="44"/>
        <v>0.46</v>
      </c>
      <c r="O168" s="129">
        <f t="shared" si="44"/>
        <v>0.46</v>
      </c>
      <c r="P168" s="129">
        <f t="shared" si="44"/>
        <v>0.46</v>
      </c>
      <c r="Q168" s="129">
        <f t="shared" si="44"/>
        <v>0.46</v>
      </c>
      <c r="R168" s="129">
        <f t="shared" si="45"/>
        <v>0.46</v>
      </c>
      <c r="S168" s="129">
        <f t="shared" si="45"/>
        <v>0.46</v>
      </c>
      <c r="T168" s="129">
        <f t="shared" si="45"/>
        <v>0.46</v>
      </c>
      <c r="U168" s="129">
        <f t="shared" si="45"/>
        <v>0.46</v>
      </c>
      <c r="V168" s="129">
        <f t="shared" si="45"/>
        <v>0.46</v>
      </c>
      <c r="W168" s="129">
        <f t="shared" si="45"/>
        <v>0.46</v>
      </c>
      <c r="X168" s="129">
        <f t="shared" si="45"/>
        <v>0.46</v>
      </c>
      <c r="Y168" s="129">
        <f t="shared" si="45"/>
        <v>0.46</v>
      </c>
      <c r="Z168" s="129">
        <f t="shared" si="45"/>
        <v>0.46</v>
      </c>
      <c r="AA168" s="129">
        <f t="shared" si="45"/>
        <v>0.46</v>
      </c>
      <c r="AB168" s="129">
        <f t="shared" si="45"/>
        <v>0.46</v>
      </c>
      <c r="AC168" s="129">
        <f t="shared" si="45"/>
        <v>0.46</v>
      </c>
      <c r="AD168" s="129">
        <f t="shared" si="45"/>
        <v>0.46</v>
      </c>
      <c r="AE168" s="129">
        <f t="shared" si="45"/>
        <v>0.46</v>
      </c>
      <c r="AF168" s="129">
        <f t="shared" si="45"/>
        <v>0.46</v>
      </c>
      <c r="AG168" s="171">
        <v>2.4</v>
      </c>
      <c r="AH168" s="51"/>
      <c r="AI168" s="52"/>
      <c r="AK168" s="53"/>
    </row>
    <row r="169" spans="1:37" x14ac:dyDescent="0.25">
      <c r="A169" s="118" t="s">
        <v>172</v>
      </c>
      <c r="B169" s="128">
        <v>0.85</v>
      </c>
      <c r="C169" s="129">
        <f t="shared" si="44"/>
        <v>0.85</v>
      </c>
      <c r="D169" s="129">
        <f t="shared" si="44"/>
        <v>0.85</v>
      </c>
      <c r="E169" s="129">
        <f t="shared" si="44"/>
        <v>0.85</v>
      </c>
      <c r="F169" s="129">
        <f t="shared" si="44"/>
        <v>0.85</v>
      </c>
      <c r="G169" s="129">
        <f t="shared" si="44"/>
        <v>0.85</v>
      </c>
      <c r="H169" s="129">
        <f t="shared" si="44"/>
        <v>0.85</v>
      </c>
      <c r="I169" s="129">
        <f t="shared" si="44"/>
        <v>0.85</v>
      </c>
      <c r="J169" s="129">
        <f t="shared" si="44"/>
        <v>0.85</v>
      </c>
      <c r="K169" s="129">
        <f t="shared" si="44"/>
        <v>0.85</v>
      </c>
      <c r="L169" s="129">
        <f t="shared" si="44"/>
        <v>0.85</v>
      </c>
      <c r="M169" s="129">
        <f t="shared" si="44"/>
        <v>0.85</v>
      </c>
      <c r="N169" s="129">
        <f t="shared" si="44"/>
        <v>0.85</v>
      </c>
      <c r="O169" s="129">
        <f t="shared" si="44"/>
        <v>0.85</v>
      </c>
      <c r="P169" s="129">
        <f t="shared" si="44"/>
        <v>0.85</v>
      </c>
      <c r="Q169" s="129">
        <f t="shared" si="44"/>
        <v>0.85</v>
      </c>
      <c r="R169" s="129">
        <f t="shared" si="45"/>
        <v>0.85</v>
      </c>
      <c r="S169" s="129">
        <f t="shared" si="45"/>
        <v>0.85</v>
      </c>
      <c r="T169" s="129">
        <f t="shared" si="45"/>
        <v>0.85</v>
      </c>
      <c r="U169" s="129">
        <f t="shared" si="45"/>
        <v>0.85</v>
      </c>
      <c r="V169" s="129">
        <f t="shared" si="45"/>
        <v>0.85</v>
      </c>
      <c r="W169" s="129">
        <f t="shared" si="45"/>
        <v>0.85</v>
      </c>
      <c r="X169" s="129">
        <f t="shared" si="45"/>
        <v>0.85</v>
      </c>
      <c r="Y169" s="129">
        <f t="shared" si="45"/>
        <v>0.85</v>
      </c>
      <c r="Z169" s="129">
        <f t="shared" si="45"/>
        <v>0.85</v>
      </c>
      <c r="AA169" s="129">
        <f t="shared" si="45"/>
        <v>0.85</v>
      </c>
      <c r="AB169" s="129">
        <f t="shared" si="45"/>
        <v>0.85</v>
      </c>
      <c r="AC169" s="129">
        <f t="shared" si="45"/>
        <v>0.85</v>
      </c>
      <c r="AD169" s="129">
        <f t="shared" si="45"/>
        <v>0.85</v>
      </c>
      <c r="AE169" s="129">
        <f t="shared" si="45"/>
        <v>0.85</v>
      </c>
      <c r="AF169" s="129">
        <f t="shared" si="45"/>
        <v>0.85</v>
      </c>
      <c r="AG169" s="171">
        <v>2.4</v>
      </c>
      <c r="AH169" s="51"/>
      <c r="AI169" s="52"/>
      <c r="AK169" s="53"/>
    </row>
    <row r="170" spans="1:37" x14ac:dyDescent="0.25">
      <c r="A170" s="118" t="s">
        <v>173</v>
      </c>
      <c r="B170" s="128">
        <v>0.9</v>
      </c>
      <c r="C170" s="129">
        <f t="shared" si="44"/>
        <v>0.9</v>
      </c>
      <c r="D170" s="129">
        <f t="shared" si="44"/>
        <v>0.9</v>
      </c>
      <c r="E170" s="129">
        <f t="shared" si="44"/>
        <v>0.9</v>
      </c>
      <c r="F170" s="129">
        <f t="shared" si="44"/>
        <v>0.9</v>
      </c>
      <c r="G170" s="129">
        <f t="shared" si="44"/>
        <v>0.9</v>
      </c>
      <c r="H170" s="129">
        <f t="shared" si="44"/>
        <v>0.9</v>
      </c>
      <c r="I170" s="129">
        <f t="shared" si="44"/>
        <v>0.9</v>
      </c>
      <c r="J170" s="129">
        <f t="shared" si="44"/>
        <v>0.9</v>
      </c>
      <c r="K170" s="129">
        <f t="shared" si="44"/>
        <v>0.9</v>
      </c>
      <c r="L170" s="129">
        <f t="shared" si="44"/>
        <v>0.9</v>
      </c>
      <c r="M170" s="129">
        <f t="shared" si="44"/>
        <v>0.9</v>
      </c>
      <c r="N170" s="129">
        <f t="shared" si="44"/>
        <v>0.9</v>
      </c>
      <c r="O170" s="129">
        <f t="shared" si="44"/>
        <v>0.9</v>
      </c>
      <c r="P170" s="129">
        <f t="shared" si="44"/>
        <v>0.9</v>
      </c>
      <c r="Q170" s="129">
        <f t="shared" si="44"/>
        <v>0.9</v>
      </c>
      <c r="R170" s="129">
        <f t="shared" si="45"/>
        <v>0.9</v>
      </c>
      <c r="S170" s="129">
        <f t="shared" si="45"/>
        <v>0.9</v>
      </c>
      <c r="T170" s="129">
        <f t="shared" si="45"/>
        <v>0.9</v>
      </c>
      <c r="U170" s="129">
        <f t="shared" si="45"/>
        <v>0.9</v>
      </c>
      <c r="V170" s="129">
        <f t="shared" si="45"/>
        <v>0.9</v>
      </c>
      <c r="W170" s="129">
        <f t="shared" si="45"/>
        <v>0.9</v>
      </c>
      <c r="X170" s="129">
        <f t="shared" si="45"/>
        <v>0.9</v>
      </c>
      <c r="Y170" s="129">
        <f t="shared" si="45"/>
        <v>0.9</v>
      </c>
      <c r="Z170" s="129">
        <f t="shared" si="45"/>
        <v>0.9</v>
      </c>
      <c r="AA170" s="129">
        <f t="shared" si="45"/>
        <v>0.9</v>
      </c>
      <c r="AB170" s="129">
        <f t="shared" si="45"/>
        <v>0.9</v>
      </c>
      <c r="AC170" s="129">
        <f t="shared" si="45"/>
        <v>0.9</v>
      </c>
      <c r="AD170" s="129">
        <f t="shared" si="45"/>
        <v>0.9</v>
      </c>
      <c r="AE170" s="129">
        <f t="shared" si="45"/>
        <v>0.9</v>
      </c>
      <c r="AF170" s="129">
        <f t="shared" si="45"/>
        <v>0.9</v>
      </c>
      <c r="AG170" s="171">
        <v>2.2000000000000002</v>
      </c>
      <c r="AH170" s="51"/>
      <c r="AI170" s="52"/>
      <c r="AK170" s="53"/>
    </row>
    <row r="171" spans="1:37" x14ac:dyDescent="0.25">
      <c r="A171" s="118" t="s">
        <v>174</v>
      </c>
      <c r="B171" s="128">
        <v>0.44</v>
      </c>
      <c r="C171" s="129">
        <f t="shared" si="44"/>
        <v>0.44</v>
      </c>
      <c r="D171" s="129">
        <f t="shared" si="44"/>
        <v>0.44</v>
      </c>
      <c r="E171" s="129">
        <f t="shared" si="44"/>
        <v>0.44</v>
      </c>
      <c r="F171" s="129">
        <f t="shared" si="44"/>
        <v>0.44</v>
      </c>
      <c r="G171" s="129">
        <f t="shared" si="44"/>
        <v>0.44</v>
      </c>
      <c r="H171" s="129">
        <f t="shared" si="44"/>
        <v>0.44</v>
      </c>
      <c r="I171" s="129">
        <f t="shared" si="44"/>
        <v>0.44</v>
      </c>
      <c r="J171" s="129">
        <f t="shared" si="44"/>
        <v>0.44</v>
      </c>
      <c r="K171" s="129">
        <f t="shared" si="44"/>
        <v>0.44</v>
      </c>
      <c r="L171" s="129">
        <f t="shared" si="44"/>
        <v>0.44</v>
      </c>
      <c r="M171" s="129">
        <f t="shared" si="44"/>
        <v>0.44</v>
      </c>
      <c r="N171" s="129">
        <f t="shared" si="44"/>
        <v>0.44</v>
      </c>
      <c r="O171" s="129">
        <f t="shared" si="44"/>
        <v>0.44</v>
      </c>
      <c r="P171" s="129">
        <f t="shared" si="44"/>
        <v>0.44</v>
      </c>
      <c r="Q171" s="129">
        <f t="shared" si="44"/>
        <v>0.44</v>
      </c>
      <c r="R171" s="129">
        <f t="shared" si="45"/>
        <v>0.44</v>
      </c>
      <c r="S171" s="129">
        <f t="shared" si="45"/>
        <v>0.44</v>
      </c>
      <c r="T171" s="129">
        <f t="shared" si="45"/>
        <v>0.44</v>
      </c>
      <c r="U171" s="129">
        <f t="shared" si="45"/>
        <v>0.44</v>
      </c>
      <c r="V171" s="129">
        <f t="shared" si="45"/>
        <v>0.44</v>
      </c>
      <c r="W171" s="129">
        <f t="shared" si="45"/>
        <v>0.44</v>
      </c>
      <c r="X171" s="129">
        <f t="shared" si="45"/>
        <v>0.44</v>
      </c>
      <c r="Y171" s="129">
        <f t="shared" si="45"/>
        <v>0.44</v>
      </c>
      <c r="Z171" s="129">
        <f t="shared" si="45"/>
        <v>0.44</v>
      </c>
      <c r="AA171" s="129">
        <f t="shared" si="45"/>
        <v>0.44</v>
      </c>
      <c r="AB171" s="129">
        <f t="shared" si="45"/>
        <v>0.44</v>
      </c>
      <c r="AC171" s="129">
        <f t="shared" si="45"/>
        <v>0.44</v>
      </c>
      <c r="AD171" s="129">
        <f t="shared" si="45"/>
        <v>0.44</v>
      </c>
      <c r="AE171" s="129">
        <f t="shared" si="45"/>
        <v>0.44</v>
      </c>
      <c r="AF171" s="129">
        <f t="shared" si="45"/>
        <v>0.44</v>
      </c>
      <c r="AG171" s="171">
        <v>2</v>
      </c>
      <c r="AH171" s="51"/>
      <c r="AI171" s="52"/>
      <c r="AK171" s="53"/>
    </row>
    <row r="172" spans="1:37" x14ac:dyDescent="0.25">
      <c r="A172" s="118" t="s">
        <v>175</v>
      </c>
      <c r="B172" s="128">
        <v>2.1</v>
      </c>
      <c r="C172" s="129">
        <f t="shared" si="44"/>
        <v>2.1</v>
      </c>
      <c r="D172" s="129">
        <f t="shared" si="44"/>
        <v>2.1</v>
      </c>
      <c r="E172" s="129">
        <f t="shared" si="44"/>
        <v>2.1</v>
      </c>
      <c r="F172" s="129">
        <f t="shared" si="44"/>
        <v>2.1</v>
      </c>
      <c r="G172" s="129">
        <f t="shared" si="44"/>
        <v>2.1</v>
      </c>
      <c r="H172" s="129">
        <f t="shared" si="44"/>
        <v>2.1</v>
      </c>
      <c r="I172" s="129">
        <f t="shared" si="44"/>
        <v>2.1</v>
      </c>
      <c r="J172" s="129">
        <f t="shared" si="44"/>
        <v>2.1</v>
      </c>
      <c r="K172" s="129">
        <f t="shared" si="44"/>
        <v>2.1</v>
      </c>
      <c r="L172" s="129">
        <f t="shared" si="44"/>
        <v>2.1</v>
      </c>
      <c r="M172" s="129">
        <f t="shared" si="44"/>
        <v>2.1</v>
      </c>
      <c r="N172" s="129">
        <f t="shared" si="44"/>
        <v>2.1</v>
      </c>
      <c r="O172" s="129">
        <f t="shared" si="44"/>
        <v>2.1</v>
      </c>
      <c r="P172" s="129">
        <f t="shared" si="44"/>
        <v>2.1</v>
      </c>
      <c r="Q172" s="129">
        <f t="shared" si="44"/>
        <v>2.1</v>
      </c>
      <c r="R172" s="129">
        <f t="shared" si="45"/>
        <v>2.1</v>
      </c>
      <c r="S172" s="129">
        <f t="shared" si="45"/>
        <v>2.1</v>
      </c>
      <c r="T172" s="129">
        <f t="shared" si="45"/>
        <v>2.1</v>
      </c>
      <c r="U172" s="129">
        <f t="shared" si="45"/>
        <v>2.1</v>
      </c>
      <c r="V172" s="129">
        <f t="shared" si="45"/>
        <v>2.1</v>
      </c>
      <c r="W172" s="129">
        <f t="shared" si="45"/>
        <v>2.1</v>
      </c>
      <c r="X172" s="129">
        <f t="shared" si="45"/>
        <v>2.1</v>
      </c>
      <c r="Y172" s="129">
        <f t="shared" si="45"/>
        <v>2.1</v>
      </c>
      <c r="Z172" s="129">
        <f t="shared" si="45"/>
        <v>2.1</v>
      </c>
      <c r="AA172" s="129">
        <f t="shared" si="45"/>
        <v>2.1</v>
      </c>
      <c r="AB172" s="129">
        <f t="shared" si="45"/>
        <v>2.1</v>
      </c>
      <c r="AC172" s="129">
        <f t="shared" si="45"/>
        <v>2.1</v>
      </c>
      <c r="AD172" s="129">
        <f t="shared" si="45"/>
        <v>2.1</v>
      </c>
      <c r="AE172" s="129">
        <f t="shared" si="45"/>
        <v>2.1</v>
      </c>
      <c r="AF172" s="129">
        <f t="shared" si="45"/>
        <v>2.1</v>
      </c>
      <c r="AG172" s="171">
        <v>2</v>
      </c>
      <c r="AH172" s="51"/>
      <c r="AI172" s="52"/>
      <c r="AK172" s="53"/>
    </row>
    <row r="173" spans="1:37" x14ac:dyDescent="0.25">
      <c r="A173" s="118" t="s">
        <v>176</v>
      </c>
      <c r="B173" s="128">
        <v>0.9</v>
      </c>
      <c r="C173" s="129">
        <f t="shared" si="44"/>
        <v>0.9</v>
      </c>
      <c r="D173" s="129">
        <f t="shared" si="44"/>
        <v>0.9</v>
      </c>
      <c r="E173" s="129">
        <f t="shared" si="44"/>
        <v>0.9</v>
      </c>
      <c r="F173" s="129">
        <f t="shared" si="44"/>
        <v>0.9</v>
      </c>
      <c r="G173" s="129">
        <f t="shared" si="44"/>
        <v>0.9</v>
      </c>
      <c r="H173" s="129">
        <f t="shared" si="44"/>
        <v>0.9</v>
      </c>
      <c r="I173" s="129">
        <f t="shared" si="44"/>
        <v>0.9</v>
      </c>
      <c r="J173" s="129">
        <f t="shared" si="44"/>
        <v>0.9</v>
      </c>
      <c r="K173" s="129">
        <f t="shared" si="44"/>
        <v>0.9</v>
      </c>
      <c r="L173" s="129">
        <f t="shared" si="44"/>
        <v>0.9</v>
      </c>
      <c r="M173" s="129">
        <f t="shared" si="44"/>
        <v>0.9</v>
      </c>
      <c r="N173" s="129">
        <f t="shared" si="44"/>
        <v>0.9</v>
      </c>
      <c r="O173" s="129">
        <f t="shared" si="44"/>
        <v>0.9</v>
      </c>
      <c r="P173" s="129">
        <f t="shared" si="44"/>
        <v>0.9</v>
      </c>
      <c r="Q173" s="129">
        <f t="shared" si="44"/>
        <v>0.9</v>
      </c>
      <c r="R173" s="129">
        <f t="shared" si="45"/>
        <v>0.9</v>
      </c>
      <c r="S173" s="129">
        <f t="shared" si="45"/>
        <v>0.9</v>
      </c>
      <c r="T173" s="129">
        <f t="shared" si="45"/>
        <v>0.9</v>
      </c>
      <c r="U173" s="129">
        <f t="shared" si="45"/>
        <v>0.9</v>
      </c>
      <c r="V173" s="129">
        <f t="shared" si="45"/>
        <v>0.9</v>
      </c>
      <c r="W173" s="129">
        <f t="shared" si="45"/>
        <v>0.9</v>
      </c>
      <c r="X173" s="129">
        <f t="shared" si="45"/>
        <v>0.9</v>
      </c>
      <c r="Y173" s="129">
        <f t="shared" si="45"/>
        <v>0.9</v>
      </c>
      <c r="Z173" s="129">
        <f t="shared" si="45"/>
        <v>0.9</v>
      </c>
      <c r="AA173" s="129">
        <f t="shared" si="45"/>
        <v>0.9</v>
      </c>
      <c r="AB173" s="129">
        <f t="shared" si="45"/>
        <v>0.9</v>
      </c>
      <c r="AC173" s="129">
        <f t="shared" si="45"/>
        <v>0.9</v>
      </c>
      <c r="AD173" s="129">
        <f t="shared" si="45"/>
        <v>0.9</v>
      </c>
      <c r="AE173" s="129">
        <f t="shared" si="45"/>
        <v>0.9</v>
      </c>
      <c r="AF173" s="129">
        <f t="shared" si="45"/>
        <v>0.9</v>
      </c>
      <c r="AG173" s="171">
        <v>2</v>
      </c>
      <c r="AH173" s="51"/>
      <c r="AI173" s="52"/>
      <c r="AK173" s="53"/>
    </row>
    <row r="174" spans="1:37" x14ac:dyDescent="0.25">
      <c r="A174" s="118" t="s">
        <v>177</v>
      </c>
      <c r="B174" s="128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71">
        <v>1.8</v>
      </c>
      <c r="AH174" s="51"/>
      <c r="AI174" s="52"/>
      <c r="AK174" s="53"/>
    </row>
    <row r="175" spans="1:37" x14ac:dyDescent="0.25">
      <c r="A175" s="118" t="s">
        <v>178</v>
      </c>
      <c r="B175" s="128">
        <v>0.57999999999999996</v>
      </c>
      <c r="C175" s="129">
        <f t="shared" ref="C175:R187" si="46">B175</f>
        <v>0.57999999999999996</v>
      </c>
      <c r="D175" s="129">
        <f t="shared" si="46"/>
        <v>0.57999999999999996</v>
      </c>
      <c r="E175" s="129">
        <f t="shared" si="46"/>
        <v>0.57999999999999996</v>
      </c>
      <c r="F175" s="129">
        <f t="shared" si="46"/>
        <v>0.57999999999999996</v>
      </c>
      <c r="G175" s="129">
        <f t="shared" si="46"/>
        <v>0.57999999999999996</v>
      </c>
      <c r="H175" s="129">
        <f t="shared" si="46"/>
        <v>0.57999999999999996</v>
      </c>
      <c r="I175" s="129">
        <f t="shared" si="46"/>
        <v>0.57999999999999996</v>
      </c>
      <c r="J175" s="129">
        <f t="shared" si="46"/>
        <v>0.57999999999999996</v>
      </c>
      <c r="K175" s="129">
        <f t="shared" si="46"/>
        <v>0.57999999999999996</v>
      </c>
      <c r="L175" s="129">
        <f t="shared" si="46"/>
        <v>0.57999999999999996</v>
      </c>
      <c r="M175" s="129">
        <f t="shared" si="46"/>
        <v>0.57999999999999996</v>
      </c>
      <c r="N175" s="129">
        <f t="shared" si="46"/>
        <v>0.57999999999999996</v>
      </c>
      <c r="O175" s="129">
        <f t="shared" si="46"/>
        <v>0.57999999999999996</v>
      </c>
      <c r="P175" s="129">
        <f t="shared" si="46"/>
        <v>0.57999999999999996</v>
      </c>
      <c r="Q175" s="129">
        <f t="shared" si="46"/>
        <v>0.57999999999999996</v>
      </c>
      <c r="R175" s="129">
        <f t="shared" si="46"/>
        <v>0.57999999999999996</v>
      </c>
      <c r="S175" s="129">
        <f t="shared" ref="R175:AF187" si="47">R175</f>
        <v>0.57999999999999996</v>
      </c>
      <c r="T175" s="129">
        <f t="shared" si="47"/>
        <v>0.57999999999999996</v>
      </c>
      <c r="U175" s="129">
        <f t="shared" si="47"/>
        <v>0.57999999999999996</v>
      </c>
      <c r="V175" s="129">
        <f t="shared" si="47"/>
        <v>0.57999999999999996</v>
      </c>
      <c r="W175" s="129">
        <f t="shared" si="47"/>
        <v>0.57999999999999996</v>
      </c>
      <c r="X175" s="129">
        <f t="shared" si="47"/>
        <v>0.57999999999999996</v>
      </c>
      <c r="Y175" s="129">
        <f t="shared" si="47"/>
        <v>0.57999999999999996</v>
      </c>
      <c r="Z175" s="129">
        <f t="shared" si="47"/>
        <v>0.57999999999999996</v>
      </c>
      <c r="AA175" s="129">
        <f t="shared" si="47"/>
        <v>0.57999999999999996</v>
      </c>
      <c r="AB175" s="129">
        <f t="shared" si="47"/>
        <v>0.57999999999999996</v>
      </c>
      <c r="AC175" s="129">
        <f t="shared" si="47"/>
        <v>0.57999999999999996</v>
      </c>
      <c r="AD175" s="129">
        <f t="shared" si="47"/>
        <v>0.57999999999999996</v>
      </c>
      <c r="AE175" s="129">
        <f t="shared" si="47"/>
        <v>0.57999999999999996</v>
      </c>
      <c r="AF175" s="129">
        <f t="shared" si="47"/>
        <v>0.57999999999999996</v>
      </c>
      <c r="AG175" s="171">
        <v>1.8</v>
      </c>
      <c r="AH175" s="51"/>
      <c r="AI175" s="52"/>
      <c r="AK175" s="53"/>
    </row>
    <row r="176" spans="1:37" x14ac:dyDescent="0.25">
      <c r="A176" s="118" t="s">
        <v>179</v>
      </c>
      <c r="B176" s="128">
        <v>0.8</v>
      </c>
      <c r="C176" s="129">
        <f t="shared" si="46"/>
        <v>0.8</v>
      </c>
      <c r="D176" s="129">
        <f t="shared" si="46"/>
        <v>0.8</v>
      </c>
      <c r="E176" s="129">
        <f t="shared" si="46"/>
        <v>0.8</v>
      </c>
      <c r="F176" s="129">
        <f t="shared" si="46"/>
        <v>0.8</v>
      </c>
      <c r="G176" s="129">
        <f t="shared" si="46"/>
        <v>0.8</v>
      </c>
      <c r="H176" s="129">
        <f t="shared" si="46"/>
        <v>0.8</v>
      </c>
      <c r="I176" s="129">
        <f t="shared" si="46"/>
        <v>0.8</v>
      </c>
      <c r="J176" s="129">
        <f t="shared" si="46"/>
        <v>0.8</v>
      </c>
      <c r="K176" s="129">
        <f t="shared" si="46"/>
        <v>0.8</v>
      </c>
      <c r="L176" s="129">
        <f t="shared" si="46"/>
        <v>0.8</v>
      </c>
      <c r="M176" s="129">
        <f t="shared" si="46"/>
        <v>0.8</v>
      </c>
      <c r="N176" s="129">
        <f t="shared" si="46"/>
        <v>0.8</v>
      </c>
      <c r="O176" s="129">
        <f t="shared" si="46"/>
        <v>0.8</v>
      </c>
      <c r="P176" s="129">
        <f t="shared" si="46"/>
        <v>0.8</v>
      </c>
      <c r="Q176" s="129">
        <f t="shared" si="46"/>
        <v>0.8</v>
      </c>
      <c r="R176" s="129">
        <f t="shared" si="46"/>
        <v>0.8</v>
      </c>
      <c r="S176" s="129">
        <f t="shared" si="47"/>
        <v>0.8</v>
      </c>
      <c r="T176" s="129">
        <f t="shared" si="47"/>
        <v>0.8</v>
      </c>
      <c r="U176" s="129">
        <f t="shared" si="47"/>
        <v>0.8</v>
      </c>
      <c r="V176" s="129">
        <f t="shared" si="47"/>
        <v>0.8</v>
      </c>
      <c r="W176" s="129">
        <f t="shared" si="47"/>
        <v>0.8</v>
      </c>
      <c r="X176" s="129">
        <f t="shared" si="47"/>
        <v>0.8</v>
      </c>
      <c r="Y176" s="129">
        <f t="shared" si="47"/>
        <v>0.8</v>
      </c>
      <c r="Z176" s="129">
        <f t="shared" si="47"/>
        <v>0.8</v>
      </c>
      <c r="AA176" s="129">
        <f t="shared" si="47"/>
        <v>0.8</v>
      </c>
      <c r="AB176" s="129">
        <f t="shared" si="47"/>
        <v>0.8</v>
      </c>
      <c r="AC176" s="129">
        <f t="shared" si="47"/>
        <v>0.8</v>
      </c>
      <c r="AD176" s="129">
        <f t="shared" si="47"/>
        <v>0.8</v>
      </c>
      <c r="AE176" s="129">
        <f t="shared" si="47"/>
        <v>0.8</v>
      </c>
      <c r="AF176" s="129">
        <f t="shared" si="47"/>
        <v>0.8</v>
      </c>
      <c r="AG176" s="171">
        <v>1.65</v>
      </c>
      <c r="AH176" s="51"/>
      <c r="AI176" s="52"/>
      <c r="AK176" s="53"/>
    </row>
    <row r="177" spans="1:37" x14ac:dyDescent="0.25">
      <c r="A177" s="118" t="s">
        <v>211</v>
      </c>
      <c r="B177" s="128">
        <v>0</v>
      </c>
      <c r="C177" s="129">
        <f t="shared" si="46"/>
        <v>0</v>
      </c>
      <c r="D177" s="129">
        <f t="shared" si="46"/>
        <v>0</v>
      </c>
      <c r="E177" s="129">
        <f t="shared" si="46"/>
        <v>0</v>
      </c>
      <c r="F177" s="129">
        <f t="shared" si="46"/>
        <v>0</v>
      </c>
      <c r="G177" s="129">
        <f t="shared" si="46"/>
        <v>0</v>
      </c>
      <c r="H177" s="129">
        <f t="shared" si="46"/>
        <v>0</v>
      </c>
      <c r="I177" s="129">
        <f t="shared" si="46"/>
        <v>0</v>
      </c>
      <c r="J177" s="129">
        <f t="shared" si="46"/>
        <v>0</v>
      </c>
      <c r="K177" s="129">
        <f t="shared" si="46"/>
        <v>0</v>
      </c>
      <c r="L177" s="129">
        <f t="shared" si="46"/>
        <v>0</v>
      </c>
      <c r="M177" s="129">
        <f t="shared" si="46"/>
        <v>0</v>
      </c>
      <c r="N177" s="129">
        <f t="shared" si="46"/>
        <v>0</v>
      </c>
      <c r="O177" s="129">
        <f t="shared" si="46"/>
        <v>0</v>
      </c>
      <c r="P177" s="129">
        <f t="shared" si="46"/>
        <v>0</v>
      </c>
      <c r="Q177" s="129">
        <f t="shared" si="46"/>
        <v>0</v>
      </c>
      <c r="R177" s="129">
        <f t="shared" si="46"/>
        <v>0</v>
      </c>
      <c r="S177" s="129">
        <f t="shared" si="47"/>
        <v>0</v>
      </c>
      <c r="T177" s="129">
        <f t="shared" si="47"/>
        <v>0</v>
      </c>
      <c r="U177" s="129">
        <f t="shared" si="47"/>
        <v>0</v>
      </c>
      <c r="V177" s="129">
        <f t="shared" si="47"/>
        <v>0</v>
      </c>
      <c r="W177" s="129">
        <f t="shared" si="47"/>
        <v>0</v>
      </c>
      <c r="X177" s="129">
        <f t="shared" si="47"/>
        <v>0</v>
      </c>
      <c r="Y177" s="129">
        <f t="shared" si="47"/>
        <v>0</v>
      </c>
      <c r="Z177" s="129">
        <f t="shared" si="47"/>
        <v>0</v>
      </c>
      <c r="AA177" s="129">
        <f t="shared" si="47"/>
        <v>0</v>
      </c>
      <c r="AB177" s="129">
        <f t="shared" si="47"/>
        <v>0</v>
      </c>
      <c r="AC177" s="129">
        <f t="shared" si="47"/>
        <v>0</v>
      </c>
      <c r="AD177" s="129">
        <f t="shared" si="47"/>
        <v>0</v>
      </c>
      <c r="AE177" s="129">
        <f t="shared" si="47"/>
        <v>0</v>
      </c>
      <c r="AF177" s="129">
        <f t="shared" si="47"/>
        <v>0</v>
      </c>
      <c r="AG177" s="171">
        <v>1.5</v>
      </c>
      <c r="AH177" s="51"/>
      <c r="AI177" s="52"/>
      <c r="AK177" s="53"/>
    </row>
    <row r="178" spans="1:37" x14ac:dyDescent="0.25">
      <c r="A178" s="118" t="s">
        <v>180</v>
      </c>
      <c r="B178" s="128">
        <v>0.6</v>
      </c>
      <c r="C178" s="129">
        <f t="shared" si="46"/>
        <v>0.6</v>
      </c>
      <c r="D178" s="129">
        <f t="shared" si="46"/>
        <v>0.6</v>
      </c>
      <c r="E178" s="129">
        <f t="shared" si="46"/>
        <v>0.6</v>
      </c>
      <c r="F178" s="129">
        <f t="shared" si="46"/>
        <v>0.6</v>
      </c>
      <c r="G178" s="129">
        <f t="shared" si="46"/>
        <v>0.6</v>
      </c>
      <c r="H178" s="129">
        <f t="shared" si="46"/>
        <v>0.6</v>
      </c>
      <c r="I178" s="129">
        <f t="shared" si="46"/>
        <v>0.6</v>
      </c>
      <c r="J178" s="129">
        <f t="shared" si="46"/>
        <v>0.6</v>
      </c>
      <c r="K178" s="129">
        <f t="shared" si="46"/>
        <v>0.6</v>
      </c>
      <c r="L178" s="129">
        <f t="shared" si="46"/>
        <v>0.6</v>
      </c>
      <c r="M178" s="129">
        <f t="shared" si="46"/>
        <v>0.6</v>
      </c>
      <c r="N178" s="129">
        <f t="shared" si="46"/>
        <v>0.6</v>
      </c>
      <c r="O178" s="129">
        <f t="shared" si="46"/>
        <v>0.6</v>
      </c>
      <c r="P178" s="129">
        <f t="shared" si="46"/>
        <v>0.6</v>
      </c>
      <c r="Q178" s="129">
        <f t="shared" si="46"/>
        <v>0.6</v>
      </c>
      <c r="R178" s="129">
        <f t="shared" si="46"/>
        <v>0.6</v>
      </c>
      <c r="S178" s="129">
        <f t="shared" si="47"/>
        <v>0.6</v>
      </c>
      <c r="T178" s="129">
        <f t="shared" si="47"/>
        <v>0.6</v>
      </c>
      <c r="U178" s="129">
        <f t="shared" si="47"/>
        <v>0.6</v>
      </c>
      <c r="V178" s="129">
        <f t="shared" si="47"/>
        <v>0.6</v>
      </c>
      <c r="W178" s="129">
        <f t="shared" si="47"/>
        <v>0.6</v>
      </c>
      <c r="X178" s="129">
        <f t="shared" si="47"/>
        <v>0.6</v>
      </c>
      <c r="Y178" s="129">
        <f t="shared" si="47"/>
        <v>0.6</v>
      </c>
      <c r="Z178" s="129">
        <f t="shared" si="47"/>
        <v>0.6</v>
      </c>
      <c r="AA178" s="129">
        <f t="shared" si="47"/>
        <v>0.6</v>
      </c>
      <c r="AB178" s="129">
        <f t="shared" si="47"/>
        <v>0.6</v>
      </c>
      <c r="AC178" s="129">
        <f t="shared" si="47"/>
        <v>0.6</v>
      </c>
      <c r="AD178" s="129">
        <f t="shared" si="47"/>
        <v>0.6</v>
      </c>
      <c r="AE178" s="129">
        <f t="shared" si="47"/>
        <v>0.6</v>
      </c>
      <c r="AF178" s="129">
        <f t="shared" si="47"/>
        <v>0.6</v>
      </c>
      <c r="AG178" s="171">
        <v>0.998</v>
      </c>
      <c r="AH178" s="51"/>
      <c r="AI178" s="52"/>
      <c r="AK178" s="53"/>
    </row>
    <row r="179" spans="1:37" x14ac:dyDescent="0.25">
      <c r="A179" s="118" t="s">
        <v>181</v>
      </c>
      <c r="B179" s="128">
        <v>0.6</v>
      </c>
      <c r="C179" s="129">
        <f t="shared" si="46"/>
        <v>0.6</v>
      </c>
      <c r="D179" s="129">
        <f t="shared" si="46"/>
        <v>0.6</v>
      </c>
      <c r="E179" s="129">
        <f t="shared" si="46"/>
        <v>0.6</v>
      </c>
      <c r="F179" s="129">
        <f t="shared" si="46"/>
        <v>0.6</v>
      </c>
      <c r="G179" s="129">
        <f t="shared" si="46"/>
        <v>0.6</v>
      </c>
      <c r="H179" s="129">
        <f t="shared" si="46"/>
        <v>0.6</v>
      </c>
      <c r="I179" s="129">
        <f t="shared" si="46"/>
        <v>0.6</v>
      </c>
      <c r="J179" s="129">
        <f t="shared" si="46"/>
        <v>0.6</v>
      </c>
      <c r="K179" s="129">
        <f t="shared" si="46"/>
        <v>0.6</v>
      </c>
      <c r="L179" s="129">
        <f t="shared" si="46"/>
        <v>0.6</v>
      </c>
      <c r="M179" s="129">
        <f t="shared" si="46"/>
        <v>0.6</v>
      </c>
      <c r="N179" s="129">
        <f t="shared" si="46"/>
        <v>0.6</v>
      </c>
      <c r="O179" s="129">
        <f t="shared" si="46"/>
        <v>0.6</v>
      </c>
      <c r="P179" s="129">
        <f t="shared" si="46"/>
        <v>0.6</v>
      </c>
      <c r="Q179" s="129">
        <f t="shared" si="46"/>
        <v>0.6</v>
      </c>
      <c r="R179" s="129">
        <f t="shared" si="46"/>
        <v>0.6</v>
      </c>
      <c r="S179" s="129">
        <f t="shared" si="47"/>
        <v>0.6</v>
      </c>
      <c r="T179" s="129">
        <f t="shared" si="47"/>
        <v>0.6</v>
      </c>
      <c r="U179" s="129">
        <f t="shared" si="47"/>
        <v>0.6</v>
      </c>
      <c r="V179" s="129">
        <f t="shared" si="47"/>
        <v>0.6</v>
      </c>
      <c r="W179" s="129">
        <f t="shared" si="47"/>
        <v>0.6</v>
      </c>
      <c r="X179" s="129">
        <f t="shared" si="47"/>
        <v>0.6</v>
      </c>
      <c r="Y179" s="129">
        <f t="shared" si="47"/>
        <v>0.6</v>
      </c>
      <c r="Z179" s="129">
        <f t="shared" si="47"/>
        <v>0.6</v>
      </c>
      <c r="AA179" s="129">
        <f t="shared" si="47"/>
        <v>0.6</v>
      </c>
      <c r="AB179" s="129">
        <f t="shared" si="47"/>
        <v>0.6</v>
      </c>
      <c r="AC179" s="129">
        <f t="shared" si="47"/>
        <v>0.6</v>
      </c>
      <c r="AD179" s="129">
        <f t="shared" si="47"/>
        <v>0.6</v>
      </c>
      <c r="AE179" s="129">
        <f t="shared" si="47"/>
        <v>0.6</v>
      </c>
      <c r="AF179" s="129">
        <f t="shared" si="47"/>
        <v>0.6</v>
      </c>
      <c r="AG179" s="171">
        <v>0.997</v>
      </c>
      <c r="AH179" s="51"/>
      <c r="AI179" s="52"/>
      <c r="AK179" s="53"/>
    </row>
    <row r="180" spans="1:37" x14ac:dyDescent="0.25">
      <c r="A180" s="118" t="s">
        <v>182</v>
      </c>
      <c r="B180" s="128">
        <v>0.35</v>
      </c>
      <c r="C180" s="129">
        <f t="shared" si="46"/>
        <v>0.35</v>
      </c>
      <c r="D180" s="129">
        <f t="shared" si="46"/>
        <v>0.35</v>
      </c>
      <c r="E180" s="129">
        <f t="shared" si="46"/>
        <v>0.35</v>
      </c>
      <c r="F180" s="129">
        <f t="shared" si="46"/>
        <v>0.35</v>
      </c>
      <c r="G180" s="129">
        <f t="shared" si="46"/>
        <v>0.35</v>
      </c>
      <c r="H180" s="129">
        <f t="shared" si="46"/>
        <v>0.35</v>
      </c>
      <c r="I180" s="129">
        <f t="shared" si="46"/>
        <v>0.35</v>
      </c>
      <c r="J180" s="129">
        <f t="shared" si="46"/>
        <v>0.35</v>
      </c>
      <c r="K180" s="129">
        <f t="shared" si="46"/>
        <v>0.35</v>
      </c>
      <c r="L180" s="129">
        <f t="shared" si="46"/>
        <v>0.35</v>
      </c>
      <c r="M180" s="129">
        <f t="shared" si="46"/>
        <v>0.35</v>
      </c>
      <c r="N180" s="129">
        <f t="shared" si="46"/>
        <v>0.35</v>
      </c>
      <c r="O180" s="129">
        <f t="shared" si="46"/>
        <v>0.35</v>
      </c>
      <c r="P180" s="129">
        <f t="shared" si="46"/>
        <v>0.35</v>
      </c>
      <c r="Q180" s="129">
        <f t="shared" si="46"/>
        <v>0.35</v>
      </c>
      <c r="R180" s="129">
        <f t="shared" si="46"/>
        <v>0.35</v>
      </c>
      <c r="S180" s="129">
        <f t="shared" si="47"/>
        <v>0.35</v>
      </c>
      <c r="T180" s="129">
        <f t="shared" si="47"/>
        <v>0.35</v>
      </c>
      <c r="U180" s="129">
        <f t="shared" si="47"/>
        <v>0.35</v>
      </c>
      <c r="V180" s="129">
        <f t="shared" si="47"/>
        <v>0.35</v>
      </c>
      <c r="W180" s="129">
        <f t="shared" si="47"/>
        <v>0.35</v>
      </c>
      <c r="X180" s="129">
        <f t="shared" si="47"/>
        <v>0.35</v>
      </c>
      <c r="Y180" s="129">
        <f t="shared" si="47"/>
        <v>0.35</v>
      </c>
      <c r="Z180" s="129">
        <f t="shared" si="47"/>
        <v>0.35</v>
      </c>
      <c r="AA180" s="129">
        <f t="shared" si="47"/>
        <v>0.35</v>
      </c>
      <c r="AB180" s="129">
        <f t="shared" si="47"/>
        <v>0.35</v>
      </c>
      <c r="AC180" s="129">
        <f t="shared" si="47"/>
        <v>0.35</v>
      </c>
      <c r="AD180" s="129">
        <f t="shared" si="47"/>
        <v>0.35</v>
      </c>
      <c r="AE180" s="129">
        <f t="shared" si="47"/>
        <v>0.35</v>
      </c>
      <c r="AF180" s="129">
        <f t="shared" si="47"/>
        <v>0.35</v>
      </c>
      <c r="AG180" s="171">
        <v>0.997</v>
      </c>
      <c r="AH180" s="51"/>
      <c r="AI180" s="52"/>
      <c r="AK180" s="53"/>
    </row>
    <row r="181" spans="1:37" x14ac:dyDescent="0.25">
      <c r="A181" s="118" t="s">
        <v>183</v>
      </c>
      <c r="B181" s="128">
        <v>0.28999999999999998</v>
      </c>
      <c r="C181" s="129">
        <f t="shared" si="46"/>
        <v>0.28999999999999998</v>
      </c>
      <c r="D181" s="129">
        <f t="shared" si="46"/>
        <v>0.28999999999999998</v>
      </c>
      <c r="E181" s="129">
        <f t="shared" si="46"/>
        <v>0.28999999999999998</v>
      </c>
      <c r="F181" s="129">
        <f t="shared" si="46"/>
        <v>0.28999999999999998</v>
      </c>
      <c r="G181" s="129">
        <f t="shared" si="46"/>
        <v>0.28999999999999998</v>
      </c>
      <c r="H181" s="129">
        <f t="shared" si="46"/>
        <v>0.28999999999999998</v>
      </c>
      <c r="I181" s="129">
        <f t="shared" si="46"/>
        <v>0.28999999999999998</v>
      </c>
      <c r="J181" s="129">
        <f t="shared" si="46"/>
        <v>0.28999999999999998</v>
      </c>
      <c r="K181" s="129">
        <f t="shared" si="46"/>
        <v>0.28999999999999998</v>
      </c>
      <c r="L181" s="129">
        <f t="shared" si="46"/>
        <v>0.28999999999999998</v>
      </c>
      <c r="M181" s="129">
        <f t="shared" si="46"/>
        <v>0.28999999999999998</v>
      </c>
      <c r="N181" s="129">
        <f t="shared" si="46"/>
        <v>0.28999999999999998</v>
      </c>
      <c r="O181" s="129">
        <f t="shared" si="46"/>
        <v>0.28999999999999998</v>
      </c>
      <c r="P181" s="129">
        <f t="shared" si="46"/>
        <v>0.28999999999999998</v>
      </c>
      <c r="Q181" s="129">
        <f t="shared" si="46"/>
        <v>0.28999999999999998</v>
      </c>
      <c r="R181" s="129">
        <f t="shared" si="46"/>
        <v>0.28999999999999998</v>
      </c>
      <c r="S181" s="129">
        <f t="shared" si="47"/>
        <v>0.28999999999999998</v>
      </c>
      <c r="T181" s="129">
        <f t="shared" si="47"/>
        <v>0.28999999999999998</v>
      </c>
      <c r="U181" s="129">
        <f t="shared" si="47"/>
        <v>0.28999999999999998</v>
      </c>
      <c r="V181" s="129">
        <f t="shared" si="47"/>
        <v>0.28999999999999998</v>
      </c>
      <c r="W181" s="129">
        <f t="shared" si="47"/>
        <v>0.28999999999999998</v>
      </c>
      <c r="X181" s="129">
        <f t="shared" si="47"/>
        <v>0.28999999999999998</v>
      </c>
      <c r="Y181" s="129">
        <f t="shared" si="47"/>
        <v>0.28999999999999998</v>
      </c>
      <c r="Z181" s="129">
        <f t="shared" si="47"/>
        <v>0.28999999999999998</v>
      </c>
      <c r="AA181" s="129">
        <f t="shared" si="47"/>
        <v>0.28999999999999998</v>
      </c>
      <c r="AB181" s="129">
        <f t="shared" si="47"/>
        <v>0.28999999999999998</v>
      </c>
      <c r="AC181" s="129">
        <f t="shared" si="47"/>
        <v>0.28999999999999998</v>
      </c>
      <c r="AD181" s="129">
        <f t="shared" si="47"/>
        <v>0.28999999999999998</v>
      </c>
      <c r="AE181" s="129">
        <f t="shared" si="47"/>
        <v>0.28999999999999998</v>
      </c>
      <c r="AF181" s="129">
        <f t="shared" si="47"/>
        <v>0.28999999999999998</v>
      </c>
      <c r="AG181" s="171">
        <v>0.996</v>
      </c>
      <c r="AH181" s="51"/>
      <c r="AI181" s="52"/>
      <c r="AK181" s="53"/>
    </row>
    <row r="182" spans="1:37" x14ac:dyDescent="0.25">
      <c r="A182" s="118" t="s">
        <v>184</v>
      </c>
      <c r="B182" s="128">
        <v>0.06</v>
      </c>
      <c r="C182" s="129">
        <f t="shared" si="46"/>
        <v>0.06</v>
      </c>
      <c r="D182" s="129">
        <f t="shared" si="46"/>
        <v>0.06</v>
      </c>
      <c r="E182" s="129">
        <f t="shared" si="46"/>
        <v>0.06</v>
      </c>
      <c r="F182" s="129">
        <f t="shared" si="46"/>
        <v>0.06</v>
      </c>
      <c r="G182" s="129">
        <f t="shared" si="46"/>
        <v>0.06</v>
      </c>
      <c r="H182" s="129">
        <f t="shared" si="46"/>
        <v>0.06</v>
      </c>
      <c r="I182" s="129">
        <f t="shared" si="46"/>
        <v>0.06</v>
      </c>
      <c r="J182" s="129">
        <f t="shared" si="46"/>
        <v>0.06</v>
      </c>
      <c r="K182" s="129">
        <f t="shared" si="46"/>
        <v>0.06</v>
      </c>
      <c r="L182" s="129">
        <f t="shared" si="46"/>
        <v>0.06</v>
      </c>
      <c r="M182" s="129">
        <f t="shared" si="46"/>
        <v>0.06</v>
      </c>
      <c r="N182" s="129">
        <f t="shared" si="46"/>
        <v>0.06</v>
      </c>
      <c r="O182" s="129">
        <f t="shared" si="46"/>
        <v>0.06</v>
      </c>
      <c r="P182" s="129">
        <f t="shared" si="46"/>
        <v>0.06</v>
      </c>
      <c r="Q182" s="129">
        <f t="shared" si="46"/>
        <v>0.06</v>
      </c>
      <c r="R182" s="129">
        <f t="shared" si="46"/>
        <v>0.06</v>
      </c>
      <c r="S182" s="129">
        <f t="shared" si="47"/>
        <v>0.06</v>
      </c>
      <c r="T182" s="129">
        <f t="shared" si="47"/>
        <v>0.06</v>
      </c>
      <c r="U182" s="129">
        <f t="shared" si="47"/>
        <v>0.06</v>
      </c>
      <c r="V182" s="129">
        <f t="shared" si="47"/>
        <v>0.06</v>
      </c>
      <c r="W182" s="129">
        <f t="shared" si="47"/>
        <v>0.06</v>
      </c>
      <c r="X182" s="129">
        <f t="shared" si="47"/>
        <v>0.06</v>
      </c>
      <c r="Y182" s="129">
        <f t="shared" si="47"/>
        <v>0.06</v>
      </c>
      <c r="Z182" s="129">
        <f t="shared" si="47"/>
        <v>0.06</v>
      </c>
      <c r="AA182" s="129">
        <f t="shared" si="47"/>
        <v>0.06</v>
      </c>
      <c r="AB182" s="129">
        <f t="shared" si="47"/>
        <v>0.06</v>
      </c>
      <c r="AC182" s="129">
        <f t="shared" si="47"/>
        <v>0.06</v>
      </c>
      <c r="AD182" s="129">
        <f t="shared" si="47"/>
        <v>0.06</v>
      </c>
      <c r="AE182" s="129">
        <f t="shared" si="47"/>
        <v>0.06</v>
      </c>
      <c r="AF182" s="129">
        <f t="shared" si="47"/>
        <v>0.06</v>
      </c>
      <c r="AG182" s="171">
        <v>0.996</v>
      </c>
      <c r="AH182" s="51"/>
      <c r="AI182" s="52"/>
      <c r="AK182" s="53"/>
    </row>
    <row r="183" spans="1:37" x14ac:dyDescent="0.25">
      <c r="A183" s="118" t="s">
        <v>185</v>
      </c>
      <c r="B183" s="128">
        <v>0.11</v>
      </c>
      <c r="C183" s="129">
        <f t="shared" si="46"/>
        <v>0.11</v>
      </c>
      <c r="D183" s="129">
        <f t="shared" si="46"/>
        <v>0.11</v>
      </c>
      <c r="E183" s="129">
        <f t="shared" si="46"/>
        <v>0.11</v>
      </c>
      <c r="F183" s="129">
        <f t="shared" si="46"/>
        <v>0.11</v>
      </c>
      <c r="G183" s="129">
        <f t="shared" si="46"/>
        <v>0.11</v>
      </c>
      <c r="H183" s="129">
        <f t="shared" si="46"/>
        <v>0.11</v>
      </c>
      <c r="I183" s="129">
        <f t="shared" si="46"/>
        <v>0.11</v>
      </c>
      <c r="J183" s="129">
        <f t="shared" si="46"/>
        <v>0.11</v>
      </c>
      <c r="K183" s="129">
        <f t="shared" si="46"/>
        <v>0.11</v>
      </c>
      <c r="L183" s="129">
        <f t="shared" si="46"/>
        <v>0.11</v>
      </c>
      <c r="M183" s="129">
        <f t="shared" si="46"/>
        <v>0.11</v>
      </c>
      <c r="N183" s="129">
        <f t="shared" si="46"/>
        <v>0.11</v>
      </c>
      <c r="O183" s="129">
        <f t="shared" si="46"/>
        <v>0.11</v>
      </c>
      <c r="P183" s="129">
        <f t="shared" si="46"/>
        <v>0.11</v>
      </c>
      <c r="Q183" s="129">
        <f t="shared" si="46"/>
        <v>0.11</v>
      </c>
      <c r="R183" s="129">
        <f t="shared" si="46"/>
        <v>0.11</v>
      </c>
      <c r="S183" s="129">
        <f t="shared" si="47"/>
        <v>0.11</v>
      </c>
      <c r="T183" s="129">
        <f t="shared" si="47"/>
        <v>0.11</v>
      </c>
      <c r="U183" s="129">
        <f t="shared" si="47"/>
        <v>0.11</v>
      </c>
      <c r="V183" s="129">
        <f t="shared" si="47"/>
        <v>0.11</v>
      </c>
      <c r="W183" s="129">
        <f t="shared" si="47"/>
        <v>0.11</v>
      </c>
      <c r="X183" s="129">
        <f t="shared" si="47"/>
        <v>0.11</v>
      </c>
      <c r="Y183" s="129">
        <f t="shared" si="47"/>
        <v>0.11</v>
      </c>
      <c r="Z183" s="129">
        <f t="shared" si="47"/>
        <v>0.11</v>
      </c>
      <c r="AA183" s="129">
        <f t="shared" si="47"/>
        <v>0.11</v>
      </c>
      <c r="AB183" s="129">
        <f t="shared" si="47"/>
        <v>0.11</v>
      </c>
      <c r="AC183" s="129">
        <f t="shared" si="47"/>
        <v>0.11</v>
      </c>
      <c r="AD183" s="129">
        <f t="shared" si="47"/>
        <v>0.11</v>
      </c>
      <c r="AE183" s="129">
        <f t="shared" si="47"/>
        <v>0.11</v>
      </c>
      <c r="AF183" s="129">
        <f t="shared" si="47"/>
        <v>0.11</v>
      </c>
      <c r="AG183" s="171">
        <v>0.996</v>
      </c>
      <c r="AH183" s="51"/>
      <c r="AI183" s="52"/>
      <c r="AK183" s="53"/>
    </row>
    <row r="184" spans="1:37" x14ac:dyDescent="0.25">
      <c r="A184" s="118" t="s">
        <v>186</v>
      </c>
      <c r="B184" s="128">
        <v>0.1</v>
      </c>
      <c r="C184" s="129">
        <f t="shared" si="46"/>
        <v>0.1</v>
      </c>
      <c r="D184" s="129">
        <f t="shared" si="46"/>
        <v>0.1</v>
      </c>
      <c r="E184" s="129">
        <f t="shared" si="46"/>
        <v>0.1</v>
      </c>
      <c r="F184" s="129">
        <f t="shared" si="46"/>
        <v>0.1</v>
      </c>
      <c r="G184" s="129">
        <f t="shared" si="46"/>
        <v>0.1</v>
      </c>
      <c r="H184" s="129">
        <f t="shared" si="46"/>
        <v>0.1</v>
      </c>
      <c r="I184" s="129">
        <f t="shared" si="46"/>
        <v>0.1</v>
      </c>
      <c r="J184" s="129">
        <f t="shared" si="46"/>
        <v>0.1</v>
      </c>
      <c r="K184" s="129">
        <f t="shared" si="46"/>
        <v>0.1</v>
      </c>
      <c r="L184" s="129">
        <f t="shared" si="46"/>
        <v>0.1</v>
      </c>
      <c r="M184" s="129">
        <f t="shared" si="46"/>
        <v>0.1</v>
      </c>
      <c r="N184" s="129">
        <f t="shared" si="46"/>
        <v>0.1</v>
      </c>
      <c r="O184" s="129">
        <f t="shared" si="46"/>
        <v>0.1</v>
      </c>
      <c r="P184" s="129">
        <f t="shared" si="46"/>
        <v>0.1</v>
      </c>
      <c r="Q184" s="129">
        <f t="shared" si="46"/>
        <v>0.1</v>
      </c>
      <c r="R184" s="129">
        <f t="shared" si="47"/>
        <v>0.1</v>
      </c>
      <c r="S184" s="129">
        <f t="shared" si="47"/>
        <v>0.1</v>
      </c>
      <c r="T184" s="129">
        <f t="shared" si="47"/>
        <v>0.1</v>
      </c>
      <c r="U184" s="129">
        <f t="shared" si="47"/>
        <v>0.1</v>
      </c>
      <c r="V184" s="129">
        <f t="shared" si="47"/>
        <v>0.1</v>
      </c>
      <c r="W184" s="129">
        <f t="shared" si="47"/>
        <v>0.1</v>
      </c>
      <c r="X184" s="129">
        <f t="shared" si="47"/>
        <v>0.1</v>
      </c>
      <c r="Y184" s="129">
        <f t="shared" si="47"/>
        <v>0.1</v>
      </c>
      <c r="Z184" s="129">
        <f t="shared" si="47"/>
        <v>0.1</v>
      </c>
      <c r="AA184" s="129">
        <f t="shared" si="47"/>
        <v>0.1</v>
      </c>
      <c r="AB184" s="129">
        <f t="shared" si="47"/>
        <v>0.1</v>
      </c>
      <c r="AC184" s="129">
        <f t="shared" si="47"/>
        <v>0.1</v>
      </c>
      <c r="AD184" s="129">
        <f t="shared" si="47"/>
        <v>0.1</v>
      </c>
      <c r="AE184" s="129">
        <f t="shared" si="47"/>
        <v>0.1</v>
      </c>
      <c r="AF184" s="129">
        <f t="shared" si="47"/>
        <v>0.1</v>
      </c>
      <c r="AG184" s="171">
        <v>0.995</v>
      </c>
      <c r="AH184" s="51"/>
      <c r="AI184" s="52"/>
      <c r="AK184" s="53"/>
    </row>
    <row r="185" spans="1:37" x14ac:dyDescent="0.25">
      <c r="A185" s="118" t="s">
        <v>187</v>
      </c>
      <c r="B185" s="128">
        <v>0.09</v>
      </c>
      <c r="C185" s="129">
        <f t="shared" si="46"/>
        <v>0.09</v>
      </c>
      <c r="D185" s="129">
        <f t="shared" si="46"/>
        <v>0.09</v>
      </c>
      <c r="E185" s="129">
        <f t="shared" si="46"/>
        <v>0.09</v>
      </c>
      <c r="F185" s="129">
        <f t="shared" si="46"/>
        <v>0.09</v>
      </c>
      <c r="G185" s="129">
        <f t="shared" si="46"/>
        <v>0.09</v>
      </c>
      <c r="H185" s="129">
        <f t="shared" si="46"/>
        <v>0.09</v>
      </c>
      <c r="I185" s="129">
        <f t="shared" si="46"/>
        <v>0.09</v>
      </c>
      <c r="J185" s="129">
        <f t="shared" si="46"/>
        <v>0.09</v>
      </c>
      <c r="K185" s="129">
        <f t="shared" si="46"/>
        <v>0.09</v>
      </c>
      <c r="L185" s="129">
        <f t="shared" si="46"/>
        <v>0.09</v>
      </c>
      <c r="M185" s="129">
        <f t="shared" si="46"/>
        <v>0.09</v>
      </c>
      <c r="N185" s="129">
        <f t="shared" si="46"/>
        <v>0.09</v>
      </c>
      <c r="O185" s="129">
        <f t="shared" si="46"/>
        <v>0.09</v>
      </c>
      <c r="P185" s="129">
        <f t="shared" si="46"/>
        <v>0.09</v>
      </c>
      <c r="Q185" s="129">
        <f t="shared" si="46"/>
        <v>0.09</v>
      </c>
      <c r="R185" s="129">
        <f t="shared" si="47"/>
        <v>0.09</v>
      </c>
      <c r="S185" s="129">
        <f t="shared" si="47"/>
        <v>0.09</v>
      </c>
      <c r="T185" s="129">
        <f t="shared" si="47"/>
        <v>0.09</v>
      </c>
      <c r="U185" s="129">
        <f t="shared" si="47"/>
        <v>0.09</v>
      </c>
      <c r="V185" s="129">
        <f t="shared" si="47"/>
        <v>0.09</v>
      </c>
      <c r="W185" s="129">
        <f t="shared" si="47"/>
        <v>0.09</v>
      </c>
      <c r="X185" s="129">
        <f t="shared" si="47"/>
        <v>0.09</v>
      </c>
      <c r="Y185" s="129">
        <f t="shared" si="47"/>
        <v>0.09</v>
      </c>
      <c r="Z185" s="129">
        <f t="shared" si="47"/>
        <v>0.09</v>
      </c>
      <c r="AA185" s="129">
        <f t="shared" si="47"/>
        <v>0.09</v>
      </c>
      <c r="AB185" s="129">
        <f t="shared" si="47"/>
        <v>0.09</v>
      </c>
      <c r="AC185" s="129">
        <f t="shared" si="47"/>
        <v>0.09</v>
      </c>
      <c r="AD185" s="129">
        <f t="shared" si="47"/>
        <v>0.09</v>
      </c>
      <c r="AE185" s="129">
        <f t="shared" si="47"/>
        <v>0.09</v>
      </c>
      <c r="AF185" s="129">
        <f t="shared" si="47"/>
        <v>0.09</v>
      </c>
      <c r="AG185" s="171">
        <v>0.99299999999999999</v>
      </c>
      <c r="AH185" s="51"/>
      <c r="AI185" s="52"/>
      <c r="AK185" s="53"/>
    </row>
    <row r="186" spans="1:37" x14ac:dyDescent="0.25">
      <c r="A186" s="118" t="s">
        <v>188</v>
      </c>
      <c r="B186" s="50">
        <v>0.04</v>
      </c>
      <c r="C186" s="129">
        <f t="shared" si="46"/>
        <v>0.04</v>
      </c>
      <c r="D186" s="129">
        <f t="shared" si="46"/>
        <v>0.04</v>
      </c>
      <c r="E186" s="129">
        <f t="shared" si="46"/>
        <v>0.04</v>
      </c>
      <c r="F186" s="129">
        <f t="shared" si="46"/>
        <v>0.04</v>
      </c>
      <c r="G186" s="129">
        <f t="shared" si="46"/>
        <v>0.04</v>
      </c>
      <c r="H186" s="129">
        <f t="shared" si="46"/>
        <v>0.04</v>
      </c>
      <c r="I186" s="129">
        <f t="shared" si="46"/>
        <v>0.04</v>
      </c>
      <c r="J186" s="129">
        <f t="shared" si="46"/>
        <v>0.04</v>
      </c>
      <c r="K186" s="129">
        <f t="shared" si="46"/>
        <v>0.04</v>
      </c>
      <c r="L186" s="129">
        <f t="shared" si="46"/>
        <v>0.04</v>
      </c>
      <c r="M186" s="129">
        <f t="shared" si="46"/>
        <v>0.04</v>
      </c>
      <c r="N186" s="129">
        <f t="shared" si="46"/>
        <v>0.04</v>
      </c>
      <c r="O186" s="129">
        <f t="shared" si="46"/>
        <v>0.04</v>
      </c>
      <c r="P186" s="129">
        <f t="shared" si="46"/>
        <v>0.04</v>
      </c>
      <c r="Q186" s="129">
        <f t="shared" si="46"/>
        <v>0.04</v>
      </c>
      <c r="R186" s="129">
        <f t="shared" si="47"/>
        <v>0.04</v>
      </c>
      <c r="S186" s="129">
        <f t="shared" si="47"/>
        <v>0.04</v>
      </c>
      <c r="T186" s="129">
        <f t="shared" si="47"/>
        <v>0.04</v>
      </c>
      <c r="U186" s="129">
        <f t="shared" si="47"/>
        <v>0.04</v>
      </c>
      <c r="V186" s="129">
        <f t="shared" si="47"/>
        <v>0.04</v>
      </c>
      <c r="W186" s="129">
        <f t="shared" si="47"/>
        <v>0.04</v>
      </c>
      <c r="X186" s="129">
        <f t="shared" si="47"/>
        <v>0.04</v>
      </c>
      <c r="Y186" s="129">
        <f t="shared" si="47"/>
        <v>0.04</v>
      </c>
      <c r="Z186" s="129">
        <f t="shared" si="47"/>
        <v>0.04</v>
      </c>
      <c r="AA186" s="129">
        <f t="shared" si="47"/>
        <v>0.04</v>
      </c>
      <c r="AB186" s="129">
        <f t="shared" si="47"/>
        <v>0.04</v>
      </c>
      <c r="AC186" s="129">
        <f t="shared" si="47"/>
        <v>0.04</v>
      </c>
      <c r="AD186" s="129">
        <f t="shared" si="47"/>
        <v>0.04</v>
      </c>
      <c r="AE186" s="129">
        <f t="shared" si="47"/>
        <v>0.04</v>
      </c>
      <c r="AF186" s="129">
        <f t="shared" si="47"/>
        <v>0.04</v>
      </c>
      <c r="AG186" s="171">
        <v>0.99</v>
      </c>
      <c r="AH186" s="51"/>
      <c r="AI186" s="52"/>
      <c r="AK186" s="53"/>
    </row>
    <row r="187" spans="1:37" x14ac:dyDescent="0.25">
      <c r="A187" s="118" t="s">
        <v>189</v>
      </c>
      <c r="B187" s="50">
        <v>2.3E-2</v>
      </c>
      <c r="C187" s="129">
        <f>B187</f>
        <v>2.3E-2</v>
      </c>
      <c r="D187" s="129">
        <f t="shared" si="46"/>
        <v>2.3E-2</v>
      </c>
      <c r="E187" s="129">
        <f t="shared" si="46"/>
        <v>2.3E-2</v>
      </c>
      <c r="F187" s="129">
        <f t="shared" si="46"/>
        <v>2.3E-2</v>
      </c>
      <c r="G187" s="129">
        <f t="shared" si="46"/>
        <v>2.3E-2</v>
      </c>
      <c r="H187" s="129">
        <f t="shared" si="46"/>
        <v>2.3E-2</v>
      </c>
      <c r="I187" s="129">
        <f t="shared" si="46"/>
        <v>2.3E-2</v>
      </c>
      <c r="J187" s="129">
        <f t="shared" si="46"/>
        <v>2.3E-2</v>
      </c>
      <c r="K187" s="129">
        <f t="shared" si="46"/>
        <v>2.3E-2</v>
      </c>
      <c r="L187" s="129">
        <f t="shared" si="46"/>
        <v>2.3E-2</v>
      </c>
      <c r="M187" s="129">
        <f t="shared" si="46"/>
        <v>2.3E-2</v>
      </c>
      <c r="N187" s="129">
        <f t="shared" si="46"/>
        <v>2.3E-2</v>
      </c>
      <c r="O187" s="129">
        <f t="shared" si="46"/>
        <v>2.3E-2</v>
      </c>
      <c r="P187" s="129">
        <f t="shared" si="46"/>
        <v>2.3E-2</v>
      </c>
      <c r="Q187" s="129">
        <f t="shared" si="46"/>
        <v>2.3E-2</v>
      </c>
      <c r="R187" s="129">
        <f t="shared" si="47"/>
        <v>2.3E-2</v>
      </c>
      <c r="S187" s="129">
        <f t="shared" si="47"/>
        <v>2.3E-2</v>
      </c>
      <c r="T187" s="129">
        <f t="shared" si="47"/>
        <v>2.3E-2</v>
      </c>
      <c r="U187" s="129">
        <f t="shared" si="47"/>
        <v>2.3E-2</v>
      </c>
      <c r="V187" s="129">
        <f t="shared" si="47"/>
        <v>2.3E-2</v>
      </c>
      <c r="W187" s="129">
        <f t="shared" si="47"/>
        <v>2.3E-2</v>
      </c>
      <c r="X187" s="129">
        <f t="shared" si="47"/>
        <v>2.3E-2</v>
      </c>
      <c r="Y187" s="129">
        <f t="shared" si="47"/>
        <v>2.3E-2</v>
      </c>
      <c r="Z187" s="129">
        <f t="shared" si="47"/>
        <v>2.3E-2</v>
      </c>
      <c r="AA187" s="129">
        <f t="shared" si="47"/>
        <v>2.3E-2</v>
      </c>
      <c r="AB187" s="129">
        <f t="shared" si="47"/>
        <v>2.3E-2</v>
      </c>
      <c r="AC187" s="129">
        <f t="shared" si="47"/>
        <v>2.3E-2</v>
      </c>
      <c r="AD187" s="129">
        <f t="shared" si="47"/>
        <v>2.3E-2</v>
      </c>
      <c r="AE187" s="129">
        <f t="shared" si="47"/>
        <v>2.3E-2</v>
      </c>
      <c r="AF187" s="129">
        <f t="shared" si="47"/>
        <v>2.3E-2</v>
      </c>
      <c r="AG187" s="171">
        <v>0.97899999999999998</v>
      </c>
      <c r="AH187" s="51"/>
      <c r="AI187" s="52"/>
      <c r="AK187" s="53"/>
    </row>
    <row r="188" spans="1:37" ht="15.75" thickBot="1" x14ac:dyDescent="0.3">
      <c r="A188" s="130" t="s">
        <v>206</v>
      </c>
      <c r="B188" s="131">
        <f t="shared" ref="B188:AG188" si="48">SUM(B98:B187)</f>
        <v>194.70600000000002</v>
      </c>
      <c r="C188" s="131">
        <f t="shared" si="48"/>
        <v>194.70600000000002</v>
      </c>
      <c r="D188" s="131">
        <f t="shared" si="48"/>
        <v>194.70600000000002</v>
      </c>
      <c r="E188" s="131">
        <f t="shared" si="48"/>
        <v>194.70600000000002</v>
      </c>
      <c r="F188" s="131">
        <f t="shared" si="48"/>
        <v>194.70600000000002</v>
      </c>
      <c r="G188" s="131">
        <f t="shared" si="48"/>
        <v>194.70600000000002</v>
      </c>
      <c r="H188" s="131">
        <f t="shared" si="48"/>
        <v>194.70600000000002</v>
      </c>
      <c r="I188" s="131">
        <f t="shared" si="48"/>
        <v>192.10600000000005</v>
      </c>
      <c r="J188" s="131">
        <f t="shared" si="48"/>
        <v>192.10600000000005</v>
      </c>
      <c r="K188" s="131">
        <f t="shared" si="48"/>
        <v>192.10600000000005</v>
      </c>
      <c r="L188" s="131">
        <f t="shared" si="48"/>
        <v>192.10600000000005</v>
      </c>
      <c r="M188" s="131">
        <f t="shared" si="48"/>
        <v>192.10600000000005</v>
      </c>
      <c r="N188" s="131">
        <f t="shared" si="48"/>
        <v>192.10600000000005</v>
      </c>
      <c r="O188" s="131">
        <f t="shared" si="48"/>
        <v>192.10600000000005</v>
      </c>
      <c r="P188" s="131">
        <f t="shared" si="48"/>
        <v>192.10600000000005</v>
      </c>
      <c r="Q188" s="131">
        <f t="shared" si="48"/>
        <v>192.10600000000005</v>
      </c>
      <c r="R188" s="131">
        <f t="shared" si="48"/>
        <v>192.10600000000005</v>
      </c>
      <c r="S188" s="131">
        <f t="shared" si="48"/>
        <v>192.10600000000005</v>
      </c>
      <c r="T188" s="131">
        <f t="shared" si="48"/>
        <v>192.10600000000005</v>
      </c>
      <c r="U188" s="131">
        <f t="shared" si="48"/>
        <v>192.10600000000005</v>
      </c>
      <c r="V188" s="131">
        <f t="shared" si="48"/>
        <v>192.10600000000005</v>
      </c>
      <c r="W188" s="131">
        <f t="shared" si="48"/>
        <v>192.10600000000005</v>
      </c>
      <c r="X188" s="131">
        <f t="shared" si="48"/>
        <v>192.10600000000005</v>
      </c>
      <c r="Y188" s="131">
        <f t="shared" si="48"/>
        <v>192.10600000000005</v>
      </c>
      <c r="Z188" s="131">
        <f t="shared" si="48"/>
        <v>192.10600000000005</v>
      </c>
      <c r="AA188" s="131">
        <f t="shared" si="48"/>
        <v>192.10600000000005</v>
      </c>
      <c r="AB188" s="131">
        <f t="shared" si="48"/>
        <v>192.10600000000005</v>
      </c>
      <c r="AC188" s="131">
        <f t="shared" si="48"/>
        <v>192.10600000000005</v>
      </c>
      <c r="AD188" s="131">
        <f t="shared" si="48"/>
        <v>192.10600000000005</v>
      </c>
      <c r="AE188" s="131">
        <f t="shared" si="48"/>
        <v>192.10600000000005</v>
      </c>
      <c r="AF188" s="131">
        <f t="shared" si="48"/>
        <v>192.10600000000005</v>
      </c>
      <c r="AG188" s="132">
        <f t="shared" si="48"/>
        <v>412.72299999999984</v>
      </c>
      <c r="AH188" s="51"/>
      <c r="AI188" s="52"/>
      <c r="AK188" s="53"/>
    </row>
    <row r="189" spans="1:37" ht="15.75" thickBot="1" x14ac:dyDescent="0.3">
      <c r="A189" s="29" t="s">
        <v>32</v>
      </c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51"/>
      <c r="AI189" s="52"/>
      <c r="AK189" s="53"/>
    </row>
    <row r="190" spans="1:37" x14ac:dyDescent="0.25">
      <c r="A190" s="111" t="s">
        <v>63</v>
      </c>
      <c r="B190" s="133">
        <v>0.3</v>
      </c>
      <c r="C190" s="133">
        <f t="shared" ref="C190:R195" si="49">B190</f>
        <v>0.3</v>
      </c>
      <c r="D190" s="133">
        <f t="shared" si="49"/>
        <v>0.3</v>
      </c>
      <c r="E190" s="133">
        <f t="shared" si="49"/>
        <v>0.3</v>
      </c>
      <c r="F190" s="133">
        <f t="shared" si="49"/>
        <v>0.3</v>
      </c>
      <c r="G190" s="133">
        <f t="shared" si="49"/>
        <v>0.3</v>
      </c>
      <c r="H190" s="133">
        <f t="shared" si="49"/>
        <v>0.3</v>
      </c>
      <c r="I190" s="133">
        <f t="shared" si="49"/>
        <v>0.3</v>
      </c>
      <c r="J190" s="133">
        <f t="shared" si="49"/>
        <v>0.3</v>
      </c>
      <c r="K190" s="133">
        <f t="shared" si="49"/>
        <v>0.3</v>
      </c>
      <c r="L190" s="133">
        <f t="shared" si="49"/>
        <v>0.3</v>
      </c>
      <c r="M190" s="133">
        <f t="shared" si="49"/>
        <v>0.3</v>
      </c>
      <c r="N190" s="133">
        <f t="shared" si="49"/>
        <v>0.3</v>
      </c>
      <c r="O190" s="133">
        <f t="shared" si="49"/>
        <v>0.3</v>
      </c>
      <c r="P190" s="133">
        <f t="shared" si="49"/>
        <v>0.3</v>
      </c>
      <c r="Q190" s="133">
        <f t="shared" si="49"/>
        <v>0.3</v>
      </c>
      <c r="R190" s="133">
        <f t="shared" si="49"/>
        <v>0.3</v>
      </c>
      <c r="S190" s="133">
        <f t="shared" ref="S190:AF195" si="50">R190</f>
        <v>0.3</v>
      </c>
      <c r="T190" s="133">
        <f t="shared" si="50"/>
        <v>0.3</v>
      </c>
      <c r="U190" s="133">
        <f t="shared" si="50"/>
        <v>0.3</v>
      </c>
      <c r="V190" s="133">
        <f t="shared" si="50"/>
        <v>0.3</v>
      </c>
      <c r="W190" s="133">
        <f t="shared" si="50"/>
        <v>0.3</v>
      </c>
      <c r="X190" s="133">
        <f t="shared" si="50"/>
        <v>0.3</v>
      </c>
      <c r="Y190" s="133">
        <f t="shared" si="50"/>
        <v>0.3</v>
      </c>
      <c r="Z190" s="133">
        <f t="shared" si="50"/>
        <v>0.3</v>
      </c>
      <c r="AA190" s="133">
        <f t="shared" si="50"/>
        <v>0.3</v>
      </c>
      <c r="AB190" s="133">
        <f t="shared" si="50"/>
        <v>0.3</v>
      </c>
      <c r="AC190" s="133">
        <f t="shared" si="50"/>
        <v>0.3</v>
      </c>
      <c r="AD190" s="133">
        <f t="shared" si="50"/>
        <v>0.3</v>
      </c>
      <c r="AE190" s="133">
        <f t="shared" si="50"/>
        <v>0.3</v>
      </c>
      <c r="AF190" s="133">
        <f t="shared" si="50"/>
        <v>0.3</v>
      </c>
      <c r="AG190" s="134">
        <v>2.4</v>
      </c>
      <c r="AH190" s="51"/>
      <c r="AI190" s="52"/>
      <c r="AK190" s="53"/>
    </row>
    <row r="191" spans="1:37" x14ac:dyDescent="0.25">
      <c r="A191" s="116" t="s">
        <v>64</v>
      </c>
      <c r="B191" s="129">
        <v>0.4</v>
      </c>
      <c r="C191" s="129">
        <f t="shared" si="49"/>
        <v>0.4</v>
      </c>
      <c r="D191" s="129">
        <f t="shared" si="49"/>
        <v>0.4</v>
      </c>
      <c r="E191" s="129">
        <f t="shared" si="49"/>
        <v>0.4</v>
      </c>
      <c r="F191" s="129">
        <f t="shared" si="49"/>
        <v>0.4</v>
      </c>
      <c r="G191" s="129">
        <f t="shared" si="49"/>
        <v>0.4</v>
      </c>
      <c r="H191" s="129">
        <f t="shared" si="49"/>
        <v>0.4</v>
      </c>
      <c r="I191" s="129">
        <f t="shared" si="49"/>
        <v>0.4</v>
      </c>
      <c r="J191" s="129">
        <f t="shared" si="49"/>
        <v>0.4</v>
      </c>
      <c r="K191" s="129">
        <f t="shared" si="49"/>
        <v>0.4</v>
      </c>
      <c r="L191" s="129">
        <f t="shared" si="49"/>
        <v>0.4</v>
      </c>
      <c r="M191" s="129">
        <f t="shared" si="49"/>
        <v>0.4</v>
      </c>
      <c r="N191" s="129">
        <f t="shared" si="49"/>
        <v>0.4</v>
      </c>
      <c r="O191" s="129">
        <f t="shared" si="49"/>
        <v>0.4</v>
      </c>
      <c r="P191" s="129">
        <f t="shared" si="49"/>
        <v>0.4</v>
      </c>
      <c r="Q191" s="129">
        <f t="shared" si="49"/>
        <v>0.4</v>
      </c>
      <c r="R191" s="129">
        <f t="shared" si="49"/>
        <v>0.4</v>
      </c>
      <c r="S191" s="129">
        <f t="shared" si="50"/>
        <v>0.4</v>
      </c>
      <c r="T191" s="129">
        <f t="shared" si="50"/>
        <v>0.4</v>
      </c>
      <c r="U191" s="129">
        <f t="shared" si="50"/>
        <v>0.4</v>
      </c>
      <c r="V191" s="129">
        <f>U191</f>
        <v>0.4</v>
      </c>
      <c r="W191" s="129">
        <f>V191</f>
        <v>0.4</v>
      </c>
      <c r="X191" s="129">
        <f t="shared" si="50"/>
        <v>0.4</v>
      </c>
      <c r="Y191" s="129">
        <f t="shared" si="50"/>
        <v>0.4</v>
      </c>
      <c r="Z191" s="129">
        <f t="shared" si="50"/>
        <v>0.4</v>
      </c>
      <c r="AA191" s="129">
        <f t="shared" si="50"/>
        <v>0.4</v>
      </c>
      <c r="AB191" s="129">
        <f t="shared" si="50"/>
        <v>0.4</v>
      </c>
      <c r="AC191" s="129">
        <f t="shared" si="50"/>
        <v>0.4</v>
      </c>
      <c r="AD191" s="129">
        <f t="shared" si="50"/>
        <v>0.4</v>
      </c>
      <c r="AE191" s="129">
        <f t="shared" si="50"/>
        <v>0.4</v>
      </c>
      <c r="AF191" s="129">
        <f t="shared" si="50"/>
        <v>0.4</v>
      </c>
      <c r="AG191" s="135">
        <v>2</v>
      </c>
      <c r="AH191" s="51"/>
      <c r="AI191" s="52"/>
      <c r="AK191" s="53"/>
    </row>
    <row r="192" spans="1:37" x14ac:dyDescent="0.25">
      <c r="A192" s="116" t="s">
        <v>65</v>
      </c>
      <c r="B192" s="129">
        <v>1.5</v>
      </c>
      <c r="C192" s="129">
        <f t="shared" si="49"/>
        <v>1.5</v>
      </c>
      <c r="D192" s="129">
        <f t="shared" si="49"/>
        <v>1.5</v>
      </c>
      <c r="E192" s="129">
        <f t="shared" si="49"/>
        <v>1.5</v>
      </c>
      <c r="F192" s="129">
        <f t="shared" si="49"/>
        <v>1.5</v>
      </c>
      <c r="G192" s="129">
        <f t="shared" si="49"/>
        <v>1.5</v>
      </c>
      <c r="H192" s="129">
        <f t="shared" si="49"/>
        <v>1.5</v>
      </c>
      <c r="I192" s="129">
        <f t="shared" si="49"/>
        <v>1.5</v>
      </c>
      <c r="J192" s="129">
        <f t="shared" si="49"/>
        <v>1.5</v>
      </c>
      <c r="K192" s="129">
        <f t="shared" si="49"/>
        <v>1.5</v>
      </c>
      <c r="L192" s="129">
        <f t="shared" si="49"/>
        <v>1.5</v>
      </c>
      <c r="M192" s="129">
        <f t="shared" si="49"/>
        <v>1.5</v>
      </c>
      <c r="N192" s="129">
        <f t="shared" si="49"/>
        <v>1.5</v>
      </c>
      <c r="O192" s="129">
        <f t="shared" si="49"/>
        <v>1.5</v>
      </c>
      <c r="P192" s="129">
        <f t="shared" si="49"/>
        <v>1.5</v>
      </c>
      <c r="Q192" s="129">
        <f t="shared" si="49"/>
        <v>1.5</v>
      </c>
      <c r="R192" s="129">
        <f t="shared" si="49"/>
        <v>1.5</v>
      </c>
      <c r="S192" s="129">
        <f t="shared" si="50"/>
        <v>1.5</v>
      </c>
      <c r="T192" s="129">
        <f t="shared" si="50"/>
        <v>1.5</v>
      </c>
      <c r="U192" s="129">
        <f t="shared" si="50"/>
        <v>1.5</v>
      </c>
      <c r="V192" s="129">
        <f t="shared" si="50"/>
        <v>1.5</v>
      </c>
      <c r="W192" s="129">
        <f t="shared" si="50"/>
        <v>1.5</v>
      </c>
      <c r="X192" s="129">
        <f t="shared" si="50"/>
        <v>1.5</v>
      </c>
      <c r="Y192" s="129">
        <f t="shared" si="50"/>
        <v>1.5</v>
      </c>
      <c r="Z192" s="129">
        <f t="shared" si="50"/>
        <v>1.5</v>
      </c>
      <c r="AA192" s="129">
        <f t="shared" si="50"/>
        <v>1.5</v>
      </c>
      <c r="AB192" s="129">
        <f t="shared" si="50"/>
        <v>1.5</v>
      </c>
      <c r="AC192" s="129">
        <f t="shared" si="50"/>
        <v>1.5</v>
      </c>
      <c r="AD192" s="129">
        <f t="shared" si="50"/>
        <v>1.5</v>
      </c>
      <c r="AE192" s="129">
        <f t="shared" si="50"/>
        <v>1.5</v>
      </c>
      <c r="AF192" s="129">
        <f t="shared" si="50"/>
        <v>1.5</v>
      </c>
      <c r="AG192" s="135">
        <v>1.5</v>
      </c>
      <c r="AH192" s="51"/>
      <c r="AI192" s="52"/>
      <c r="AK192" s="53"/>
    </row>
    <row r="193" spans="1:37" x14ac:dyDescent="0.25">
      <c r="A193" s="116" t="s">
        <v>66</v>
      </c>
      <c r="B193" s="129">
        <v>0.3</v>
      </c>
      <c r="C193" s="129">
        <f t="shared" si="49"/>
        <v>0.3</v>
      </c>
      <c r="D193" s="129">
        <f t="shared" si="49"/>
        <v>0.3</v>
      </c>
      <c r="E193" s="129">
        <f t="shared" si="49"/>
        <v>0.3</v>
      </c>
      <c r="F193" s="129">
        <f t="shared" si="49"/>
        <v>0.3</v>
      </c>
      <c r="G193" s="129">
        <f t="shared" si="49"/>
        <v>0.3</v>
      </c>
      <c r="H193" s="129">
        <f t="shared" si="49"/>
        <v>0.3</v>
      </c>
      <c r="I193" s="129">
        <f t="shared" si="49"/>
        <v>0.3</v>
      </c>
      <c r="J193" s="129">
        <f t="shared" si="49"/>
        <v>0.3</v>
      </c>
      <c r="K193" s="129">
        <f t="shared" si="49"/>
        <v>0.3</v>
      </c>
      <c r="L193" s="129">
        <f t="shared" si="49"/>
        <v>0.3</v>
      </c>
      <c r="M193" s="129">
        <f t="shared" si="49"/>
        <v>0.3</v>
      </c>
      <c r="N193" s="129">
        <f t="shared" si="49"/>
        <v>0.3</v>
      </c>
      <c r="O193" s="129">
        <f t="shared" si="49"/>
        <v>0.3</v>
      </c>
      <c r="P193" s="129">
        <f t="shared" si="49"/>
        <v>0.3</v>
      </c>
      <c r="Q193" s="129">
        <f t="shared" si="49"/>
        <v>0.3</v>
      </c>
      <c r="R193" s="129">
        <f t="shared" si="49"/>
        <v>0.3</v>
      </c>
      <c r="S193" s="129">
        <f t="shared" si="50"/>
        <v>0.3</v>
      </c>
      <c r="T193" s="129">
        <f t="shared" si="50"/>
        <v>0.3</v>
      </c>
      <c r="U193" s="129">
        <f t="shared" si="50"/>
        <v>0.3</v>
      </c>
      <c r="V193" s="129">
        <f t="shared" si="50"/>
        <v>0.3</v>
      </c>
      <c r="W193" s="129">
        <f t="shared" si="50"/>
        <v>0.3</v>
      </c>
      <c r="X193" s="129">
        <f t="shared" si="50"/>
        <v>0.3</v>
      </c>
      <c r="Y193" s="129">
        <f t="shared" si="50"/>
        <v>0.3</v>
      </c>
      <c r="Z193" s="129">
        <f t="shared" si="50"/>
        <v>0.3</v>
      </c>
      <c r="AA193" s="129">
        <f t="shared" si="50"/>
        <v>0.3</v>
      </c>
      <c r="AB193" s="129">
        <f t="shared" si="50"/>
        <v>0.3</v>
      </c>
      <c r="AC193" s="129">
        <f t="shared" si="50"/>
        <v>0.3</v>
      </c>
      <c r="AD193" s="129">
        <f t="shared" si="50"/>
        <v>0.3</v>
      </c>
      <c r="AE193" s="129">
        <f t="shared" si="50"/>
        <v>0.3</v>
      </c>
      <c r="AF193" s="129">
        <f t="shared" si="50"/>
        <v>0.3</v>
      </c>
      <c r="AG193" s="135">
        <v>1</v>
      </c>
      <c r="AH193" s="51"/>
      <c r="AI193" s="52"/>
      <c r="AK193" s="53"/>
    </row>
    <row r="194" spans="1:37" x14ac:dyDescent="0.25">
      <c r="A194" s="116" t="s">
        <v>67</v>
      </c>
      <c r="B194" s="129">
        <v>0.4</v>
      </c>
      <c r="C194" s="129">
        <f t="shared" si="49"/>
        <v>0.4</v>
      </c>
      <c r="D194" s="129">
        <f t="shared" si="49"/>
        <v>0.4</v>
      </c>
      <c r="E194" s="129">
        <f t="shared" si="49"/>
        <v>0.4</v>
      </c>
      <c r="F194" s="129">
        <f t="shared" si="49"/>
        <v>0.4</v>
      </c>
      <c r="G194" s="129">
        <f t="shared" si="49"/>
        <v>0.4</v>
      </c>
      <c r="H194" s="129">
        <f t="shared" si="49"/>
        <v>0.4</v>
      </c>
      <c r="I194" s="129">
        <f t="shared" si="49"/>
        <v>0.4</v>
      </c>
      <c r="J194" s="129">
        <f t="shared" si="49"/>
        <v>0.4</v>
      </c>
      <c r="K194" s="129">
        <f t="shared" si="49"/>
        <v>0.4</v>
      </c>
      <c r="L194" s="129">
        <f t="shared" si="49"/>
        <v>0.4</v>
      </c>
      <c r="M194" s="129">
        <f t="shared" si="49"/>
        <v>0.4</v>
      </c>
      <c r="N194" s="129">
        <f t="shared" si="49"/>
        <v>0.4</v>
      </c>
      <c r="O194" s="129">
        <f t="shared" si="49"/>
        <v>0.4</v>
      </c>
      <c r="P194" s="129">
        <f t="shared" si="49"/>
        <v>0.4</v>
      </c>
      <c r="Q194" s="129">
        <f t="shared" si="49"/>
        <v>0.4</v>
      </c>
      <c r="R194" s="129">
        <f t="shared" si="49"/>
        <v>0.4</v>
      </c>
      <c r="S194" s="129">
        <f t="shared" si="50"/>
        <v>0.4</v>
      </c>
      <c r="T194" s="129">
        <f t="shared" si="50"/>
        <v>0.4</v>
      </c>
      <c r="U194" s="129">
        <f t="shared" si="50"/>
        <v>0.4</v>
      </c>
      <c r="V194" s="129">
        <f t="shared" si="50"/>
        <v>0.4</v>
      </c>
      <c r="W194" s="129">
        <f t="shared" si="50"/>
        <v>0.4</v>
      </c>
      <c r="X194" s="129">
        <f t="shared" si="50"/>
        <v>0.4</v>
      </c>
      <c r="Y194" s="129">
        <f t="shared" si="50"/>
        <v>0.4</v>
      </c>
      <c r="Z194" s="129">
        <f t="shared" si="50"/>
        <v>0.4</v>
      </c>
      <c r="AA194" s="129">
        <f t="shared" si="50"/>
        <v>0.4</v>
      </c>
      <c r="AB194" s="129">
        <f t="shared" si="50"/>
        <v>0.4</v>
      </c>
      <c r="AC194" s="129">
        <f t="shared" si="50"/>
        <v>0.4</v>
      </c>
      <c r="AD194" s="129">
        <f t="shared" si="50"/>
        <v>0.4</v>
      </c>
      <c r="AE194" s="129">
        <f t="shared" si="50"/>
        <v>0.4</v>
      </c>
      <c r="AF194" s="129">
        <f t="shared" si="50"/>
        <v>0.4</v>
      </c>
      <c r="AG194" s="135">
        <v>1</v>
      </c>
      <c r="AH194" s="51"/>
      <c r="AI194" s="52"/>
      <c r="AK194" s="53"/>
    </row>
    <row r="195" spans="1:37" ht="15.75" thickBot="1" x14ac:dyDescent="0.3">
      <c r="A195" s="118" t="s">
        <v>68</v>
      </c>
      <c r="B195" s="136">
        <v>0.64</v>
      </c>
      <c r="C195" s="136">
        <f t="shared" si="49"/>
        <v>0.64</v>
      </c>
      <c r="D195" s="136">
        <f t="shared" si="49"/>
        <v>0.64</v>
      </c>
      <c r="E195" s="136">
        <f t="shared" si="49"/>
        <v>0.64</v>
      </c>
      <c r="F195" s="136">
        <f t="shared" si="49"/>
        <v>0.64</v>
      </c>
      <c r="G195" s="136">
        <f t="shared" si="49"/>
        <v>0.64</v>
      </c>
      <c r="H195" s="136">
        <f t="shared" si="49"/>
        <v>0.64</v>
      </c>
      <c r="I195" s="136">
        <f t="shared" si="49"/>
        <v>0.64</v>
      </c>
      <c r="J195" s="136">
        <f t="shared" si="49"/>
        <v>0.64</v>
      </c>
      <c r="K195" s="136">
        <f t="shared" si="49"/>
        <v>0.64</v>
      </c>
      <c r="L195" s="136">
        <f t="shared" si="49"/>
        <v>0.64</v>
      </c>
      <c r="M195" s="136">
        <f t="shared" si="49"/>
        <v>0.64</v>
      </c>
      <c r="N195" s="136">
        <f t="shared" si="49"/>
        <v>0.64</v>
      </c>
      <c r="O195" s="136">
        <f t="shared" si="49"/>
        <v>0.64</v>
      </c>
      <c r="P195" s="136">
        <f t="shared" si="49"/>
        <v>0.64</v>
      </c>
      <c r="Q195" s="136">
        <f t="shared" si="49"/>
        <v>0.64</v>
      </c>
      <c r="R195" s="136">
        <f t="shared" si="49"/>
        <v>0.64</v>
      </c>
      <c r="S195" s="136">
        <f t="shared" si="50"/>
        <v>0.64</v>
      </c>
      <c r="T195" s="136">
        <f t="shared" si="50"/>
        <v>0.64</v>
      </c>
      <c r="U195" s="136">
        <f t="shared" si="50"/>
        <v>0.64</v>
      </c>
      <c r="V195" s="136">
        <f t="shared" si="50"/>
        <v>0.64</v>
      </c>
      <c r="W195" s="136">
        <f t="shared" si="50"/>
        <v>0.64</v>
      </c>
      <c r="X195" s="136">
        <f t="shared" si="50"/>
        <v>0.64</v>
      </c>
      <c r="Y195" s="136">
        <f t="shared" si="50"/>
        <v>0.64</v>
      </c>
      <c r="Z195" s="136">
        <f t="shared" si="50"/>
        <v>0.64</v>
      </c>
      <c r="AA195" s="136">
        <f t="shared" si="50"/>
        <v>0.64</v>
      </c>
      <c r="AB195" s="136">
        <f t="shared" si="50"/>
        <v>0.64</v>
      </c>
      <c r="AC195" s="136">
        <f t="shared" si="50"/>
        <v>0.64</v>
      </c>
      <c r="AD195" s="136">
        <f t="shared" si="50"/>
        <v>0.64</v>
      </c>
      <c r="AE195" s="136">
        <f t="shared" si="50"/>
        <v>0.64</v>
      </c>
      <c r="AF195" s="136">
        <f t="shared" si="50"/>
        <v>0.64</v>
      </c>
      <c r="AG195" s="137">
        <v>0.66</v>
      </c>
      <c r="AH195" s="51"/>
      <c r="AI195" s="52"/>
    </row>
    <row r="196" spans="1:37" ht="15.75" thickBot="1" x14ac:dyDescent="0.3">
      <c r="A196" s="138" t="s">
        <v>32</v>
      </c>
      <c r="B196" s="139">
        <f>SUM(B190:B195)</f>
        <v>3.54</v>
      </c>
      <c r="C196" s="139">
        <f t="shared" ref="C196:K196" si="51">SUM(C190:C195)</f>
        <v>3.54</v>
      </c>
      <c r="D196" s="139">
        <f t="shared" si="51"/>
        <v>3.54</v>
      </c>
      <c r="E196" s="139">
        <f t="shared" si="51"/>
        <v>3.54</v>
      </c>
      <c r="F196" s="139">
        <f t="shared" si="51"/>
        <v>3.54</v>
      </c>
      <c r="G196" s="139">
        <f t="shared" si="51"/>
        <v>3.54</v>
      </c>
      <c r="H196" s="139">
        <f t="shared" si="51"/>
        <v>3.54</v>
      </c>
      <c r="I196" s="139">
        <f t="shared" si="51"/>
        <v>3.54</v>
      </c>
      <c r="J196" s="139">
        <f t="shared" si="51"/>
        <v>3.54</v>
      </c>
      <c r="K196" s="139">
        <f t="shared" si="51"/>
        <v>3.54</v>
      </c>
      <c r="L196" s="139">
        <f>SUM(L190:L195)</f>
        <v>3.54</v>
      </c>
      <c r="M196" s="139">
        <f t="shared" ref="M196:R196" si="52">SUM(M190:M195)</f>
        <v>3.54</v>
      </c>
      <c r="N196" s="139">
        <f t="shared" si="52"/>
        <v>3.54</v>
      </c>
      <c r="O196" s="139">
        <f t="shared" si="52"/>
        <v>3.54</v>
      </c>
      <c r="P196" s="139">
        <f t="shared" si="52"/>
        <v>3.54</v>
      </c>
      <c r="Q196" s="139">
        <f t="shared" si="52"/>
        <v>3.54</v>
      </c>
      <c r="R196" s="139">
        <f t="shared" si="52"/>
        <v>3.54</v>
      </c>
      <c r="S196" s="139">
        <f>SUM(S190:S195)</f>
        <v>3.54</v>
      </c>
      <c r="T196" s="139">
        <f t="shared" ref="T196:AG196" si="53">SUM(T190:T195)</f>
        <v>3.54</v>
      </c>
      <c r="U196" s="139">
        <f t="shared" si="53"/>
        <v>3.54</v>
      </c>
      <c r="V196" s="139">
        <f t="shared" si="53"/>
        <v>3.54</v>
      </c>
      <c r="W196" s="139">
        <f t="shared" si="53"/>
        <v>3.54</v>
      </c>
      <c r="X196" s="139">
        <f t="shared" si="53"/>
        <v>3.54</v>
      </c>
      <c r="Y196" s="139">
        <f t="shared" si="53"/>
        <v>3.54</v>
      </c>
      <c r="Z196" s="139">
        <f t="shared" si="53"/>
        <v>3.54</v>
      </c>
      <c r="AA196" s="139">
        <f t="shared" si="53"/>
        <v>3.54</v>
      </c>
      <c r="AB196" s="139">
        <f t="shared" si="53"/>
        <v>3.54</v>
      </c>
      <c r="AC196" s="139">
        <f t="shared" si="53"/>
        <v>3.54</v>
      </c>
      <c r="AD196" s="139">
        <f t="shared" si="53"/>
        <v>3.54</v>
      </c>
      <c r="AE196" s="139">
        <f t="shared" si="53"/>
        <v>3.54</v>
      </c>
      <c r="AF196" s="139">
        <f t="shared" si="53"/>
        <v>3.54</v>
      </c>
      <c r="AG196" s="140">
        <f t="shared" si="53"/>
        <v>8.56</v>
      </c>
      <c r="AH196" s="51"/>
      <c r="AI196" s="52"/>
    </row>
    <row r="197" spans="1:37" ht="15.75" thickBot="1" x14ac:dyDescent="0.3"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105"/>
      <c r="AH197" s="45"/>
    </row>
    <row r="198" spans="1:37" x14ac:dyDescent="0.25">
      <c r="A198" s="90" t="s">
        <v>69</v>
      </c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  <c r="AB198" s="141"/>
      <c r="AC198" s="141"/>
      <c r="AD198" s="141"/>
      <c r="AE198" s="141"/>
      <c r="AF198" s="142"/>
      <c r="AG198" s="45"/>
      <c r="AH198" s="51"/>
      <c r="AI198" s="52"/>
    </row>
    <row r="199" spans="1:37" x14ac:dyDescent="0.25">
      <c r="A199" s="143" t="s">
        <v>70</v>
      </c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  <c r="AC199" s="144"/>
      <c r="AD199" s="144"/>
      <c r="AE199" s="144"/>
      <c r="AF199" s="145"/>
      <c r="AG199" s="146"/>
      <c r="AH199" s="51"/>
      <c r="AI199" s="52"/>
    </row>
    <row r="200" spans="1:37" x14ac:dyDescent="0.25">
      <c r="A200" s="94" t="s">
        <v>71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37" x14ac:dyDescent="0.25">
      <c r="A201" s="94" t="s">
        <v>72</v>
      </c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  <c r="AC201" s="147"/>
      <c r="AD201" s="147"/>
      <c r="AE201" s="147"/>
      <c r="AF201" s="148"/>
      <c r="AG201" s="146"/>
      <c r="AH201" s="51"/>
      <c r="AI201" s="52"/>
    </row>
    <row r="202" spans="1:37" ht="15.75" thickBot="1" x14ac:dyDescent="0.3">
      <c r="A202" s="149" t="s">
        <v>73</v>
      </c>
      <c r="B202" s="150"/>
      <c r="C202" s="150"/>
      <c r="D202" s="150"/>
      <c r="E202" s="150"/>
      <c r="F202" s="150"/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50"/>
      <c r="AA202" s="150"/>
      <c r="AB202" s="150"/>
      <c r="AC202" s="150"/>
      <c r="AD202" s="150"/>
      <c r="AE202" s="150"/>
      <c r="AF202" s="151"/>
      <c r="AG202" s="146"/>
      <c r="AH202" s="51"/>
      <c r="AI202" s="52"/>
    </row>
    <row r="203" spans="1:37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37" x14ac:dyDescent="0.25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37" x14ac:dyDescent="0.25">
      <c r="A205" s="152" t="s">
        <v>74</v>
      </c>
      <c r="B205" s="153">
        <f>MAX(F72:M72)</f>
        <v>1175.5400000000002</v>
      </c>
      <c r="C205" s="154">
        <f>INDEX(F9:M9,1,MATCH(MAX(F72:M72),F72:M72,0))</f>
        <v>0.33333333333333331</v>
      </c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37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MID(CELL("filename",C7),FIND("]",CELL("filename",C7))+1,600)</f>
        <v>31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37" x14ac:dyDescent="0.25">
      <c r="A207" s="213" t="s">
        <v>75</v>
      </c>
      <c r="B207" s="213"/>
      <c r="C207" s="45"/>
      <c r="D207" s="155" t="str">
        <f ca="1">"Pie Chart of Daily Peak Demand(Inclusive of Export) of Nepal ("&amp;A4&amp;" "&amp;B4&amp;")"</f>
        <v>Pie Chart of Daily Peak Demand(Inclusive of Export) of Nepal (Nepali Date: 2078/04/31)</v>
      </c>
      <c r="E207" s="45"/>
      <c r="F207" s="45"/>
      <c r="G207" s="15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155" t="str">
        <f ca="1">"Daily Load Curve(Excluding of Export) of Nepal ("&amp;A4&amp;" "&amp;B4&amp;")"</f>
        <v>Daily Load Curve(Excluding of Export) of Nepal (Nepali Date: 2078/04/31)</v>
      </c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37" ht="12.75" customHeight="1" thickBot="1" x14ac:dyDescent="0.3">
      <c r="A208" s="156" t="s">
        <v>7</v>
      </c>
      <c r="B208" s="157"/>
      <c r="C208" s="45"/>
      <c r="D208" s="158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50" ht="15.75" thickTop="1" x14ac:dyDescent="0.25">
      <c r="A209" s="156" t="s">
        <v>76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159" t="s">
        <v>77</v>
      </c>
      <c r="T209" s="160">
        <v>4.1666666666666664E-2</v>
      </c>
      <c r="U209" s="161">
        <v>8.3333333333333301E-2</v>
      </c>
      <c r="V209" s="161">
        <v>0.125</v>
      </c>
      <c r="W209" s="161">
        <v>0.16666666666666699</v>
      </c>
      <c r="X209" s="161">
        <v>0.20833333333333301</v>
      </c>
      <c r="Y209" s="161">
        <v>0.22916666666666666</v>
      </c>
      <c r="Z209" s="161">
        <v>0.25</v>
      </c>
      <c r="AA209" s="161">
        <v>0.27083333333333331</v>
      </c>
      <c r="AB209" s="161">
        <v>0.29166666666666669</v>
      </c>
      <c r="AC209" s="161">
        <v>0.3125</v>
      </c>
      <c r="AD209" s="162">
        <v>0.33333333333333331</v>
      </c>
      <c r="AE209" s="162">
        <v>0.375</v>
      </c>
      <c r="AF209" s="162">
        <v>0.41666666666666702</v>
      </c>
      <c r="AG209" s="162">
        <v>0.45833333333333298</v>
      </c>
      <c r="AH209" s="162">
        <v>0.5</v>
      </c>
      <c r="AI209" s="162">
        <v>0.54166666666666696</v>
      </c>
      <c r="AJ209" s="162">
        <v>0.58333333333333304</v>
      </c>
      <c r="AK209" s="162">
        <v>0.625</v>
      </c>
      <c r="AL209" s="162">
        <v>0.66666666666666696</v>
      </c>
      <c r="AM209" s="162">
        <v>0.70833333333333304</v>
      </c>
      <c r="AN209" s="162">
        <v>0.72916666666666663</v>
      </c>
      <c r="AO209" s="162">
        <v>0.75</v>
      </c>
      <c r="AP209" s="162">
        <v>0.77083333333333337</v>
      </c>
      <c r="AQ209" s="162">
        <v>0.79166666666666663</v>
      </c>
      <c r="AR209" s="162">
        <v>0.8125</v>
      </c>
      <c r="AS209" s="161">
        <v>0.83333333333333337</v>
      </c>
      <c r="AT209" s="161">
        <v>0.85416666666666663</v>
      </c>
      <c r="AU209" s="161">
        <v>0.875</v>
      </c>
      <c r="AV209" s="161">
        <v>0.91666666666666696</v>
      </c>
      <c r="AW209" s="161">
        <v>0.95833333333333304</v>
      </c>
      <c r="AX209" s="161">
        <v>1</v>
      </c>
    </row>
    <row r="210" spans="1:50" x14ac:dyDescent="0.25">
      <c r="A210" s="156" t="s">
        <v>78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 t="s">
        <v>79</v>
      </c>
      <c r="T210" s="163">
        <f t="shared" ref="T210:AX210" si="54">B72</f>
        <v>1138.04</v>
      </c>
      <c r="U210" s="163">
        <f t="shared" si="54"/>
        <v>1104.04</v>
      </c>
      <c r="V210" s="163">
        <f t="shared" si="54"/>
        <v>1091.7399999999998</v>
      </c>
      <c r="W210" s="163">
        <f t="shared" si="54"/>
        <v>1083.6399999999999</v>
      </c>
      <c r="X210" s="163">
        <f t="shared" si="54"/>
        <v>1082.3399999999999</v>
      </c>
      <c r="Y210" s="163">
        <f t="shared" si="54"/>
        <v>1056.94</v>
      </c>
      <c r="Z210" s="163">
        <f t="shared" si="54"/>
        <v>1033.8399999999999</v>
      </c>
      <c r="AA210" s="163">
        <f t="shared" si="54"/>
        <v>1060.3399999999999</v>
      </c>
      <c r="AB210" s="163">
        <f t="shared" si="54"/>
        <v>1100.8400000000001</v>
      </c>
      <c r="AC210" s="163">
        <f t="shared" si="54"/>
        <v>1165.8400000000001</v>
      </c>
      <c r="AD210" s="163">
        <f t="shared" si="54"/>
        <v>1175.5400000000002</v>
      </c>
      <c r="AE210" s="163">
        <f t="shared" si="54"/>
        <v>1169.5400000000002</v>
      </c>
      <c r="AF210" s="163">
        <f t="shared" si="54"/>
        <v>1173.24</v>
      </c>
      <c r="AG210" s="163">
        <f t="shared" si="54"/>
        <v>1177.1400000000001</v>
      </c>
      <c r="AH210" s="163">
        <f t="shared" si="54"/>
        <v>1164.74</v>
      </c>
      <c r="AI210" s="163">
        <f t="shared" si="54"/>
        <v>1146.8399999999999</v>
      </c>
      <c r="AJ210" s="163">
        <f t="shared" si="54"/>
        <v>1173.19</v>
      </c>
      <c r="AK210" s="163">
        <f t="shared" si="54"/>
        <v>1084.24</v>
      </c>
      <c r="AL210" s="163">
        <f t="shared" si="54"/>
        <v>1086.3400000000001</v>
      </c>
      <c r="AM210" s="163">
        <f t="shared" si="54"/>
        <v>994.04</v>
      </c>
      <c r="AN210" s="163">
        <f t="shared" si="54"/>
        <v>1057.6399999999999</v>
      </c>
      <c r="AO210" s="163">
        <f t="shared" si="54"/>
        <v>1170.44</v>
      </c>
      <c r="AP210" s="163">
        <f t="shared" si="54"/>
        <v>1267.6400000000001</v>
      </c>
      <c r="AQ210" s="163">
        <f t="shared" si="54"/>
        <v>1272.6400000000001</v>
      </c>
      <c r="AR210" s="163">
        <f t="shared" si="54"/>
        <v>1231.0400000000002</v>
      </c>
      <c r="AS210" s="163">
        <f t="shared" si="54"/>
        <v>1144.04</v>
      </c>
      <c r="AT210" s="163">
        <f t="shared" si="54"/>
        <v>1177.74</v>
      </c>
      <c r="AU210" s="163">
        <f t="shared" si="54"/>
        <v>1103.44</v>
      </c>
      <c r="AV210" s="163">
        <f t="shared" si="54"/>
        <v>1014.94</v>
      </c>
      <c r="AW210" s="163">
        <f t="shared" si="54"/>
        <v>969.83999999999992</v>
      </c>
      <c r="AX210" s="163">
        <f t="shared" si="54"/>
        <v>948.14</v>
      </c>
    </row>
    <row r="211" spans="1:50" x14ac:dyDescent="0.25">
      <c r="A211" s="156" t="s">
        <v>80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81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82</v>
      </c>
      <c r="B213" s="157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83</v>
      </c>
      <c r="B214" s="164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A215" s="156" t="s">
        <v>84</v>
      </c>
      <c r="B215" s="157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</row>
    <row r="231" spans="1:34" x14ac:dyDescent="0.25">
      <c r="A231" s="165" t="s">
        <v>69</v>
      </c>
      <c r="B231" s="166">
        <f t="shared" ref="B231:AF231" si="55">B195</f>
        <v>0.64</v>
      </c>
      <c r="C231" s="166">
        <f t="shared" si="55"/>
        <v>0.64</v>
      </c>
      <c r="D231" s="166">
        <f t="shared" si="55"/>
        <v>0.64</v>
      </c>
      <c r="E231" s="166">
        <f t="shared" si="55"/>
        <v>0.64</v>
      </c>
      <c r="F231" s="166">
        <f t="shared" si="55"/>
        <v>0.64</v>
      </c>
      <c r="G231" s="166">
        <f t="shared" si="55"/>
        <v>0.64</v>
      </c>
      <c r="H231" s="166">
        <f t="shared" si="55"/>
        <v>0.64</v>
      </c>
      <c r="I231" s="166">
        <f t="shared" si="55"/>
        <v>0.64</v>
      </c>
      <c r="J231" s="166">
        <f t="shared" si="55"/>
        <v>0.64</v>
      </c>
      <c r="K231" s="166">
        <f t="shared" si="55"/>
        <v>0.64</v>
      </c>
      <c r="L231" s="166">
        <f t="shared" si="55"/>
        <v>0.64</v>
      </c>
      <c r="M231" s="166">
        <f t="shared" si="55"/>
        <v>0.64</v>
      </c>
      <c r="N231" s="166">
        <f t="shared" si="55"/>
        <v>0.64</v>
      </c>
      <c r="O231" s="166">
        <f t="shared" si="55"/>
        <v>0.64</v>
      </c>
      <c r="P231" s="166">
        <f t="shared" si="55"/>
        <v>0.64</v>
      </c>
      <c r="Q231" s="166">
        <f t="shared" si="55"/>
        <v>0.64</v>
      </c>
      <c r="R231" s="166">
        <f t="shared" si="55"/>
        <v>0.64</v>
      </c>
      <c r="S231" s="166">
        <f t="shared" si="55"/>
        <v>0.64</v>
      </c>
      <c r="T231" s="166">
        <f t="shared" si="55"/>
        <v>0.64</v>
      </c>
      <c r="U231" s="166">
        <f t="shared" si="55"/>
        <v>0.64</v>
      </c>
      <c r="V231" s="166">
        <f t="shared" si="55"/>
        <v>0.64</v>
      </c>
      <c r="W231" s="166">
        <f t="shared" si="55"/>
        <v>0.64</v>
      </c>
      <c r="X231" s="166">
        <f t="shared" si="55"/>
        <v>0.64</v>
      </c>
      <c r="Y231" s="166">
        <f t="shared" si="55"/>
        <v>0.64</v>
      </c>
      <c r="Z231" s="166">
        <f t="shared" si="55"/>
        <v>0.64</v>
      </c>
      <c r="AA231" s="166">
        <f t="shared" si="55"/>
        <v>0.64</v>
      </c>
      <c r="AB231" s="166">
        <f t="shared" si="55"/>
        <v>0.64</v>
      </c>
      <c r="AC231" s="166">
        <f t="shared" si="55"/>
        <v>0.64</v>
      </c>
      <c r="AD231" s="166">
        <f t="shared" si="55"/>
        <v>0.64</v>
      </c>
      <c r="AE231" s="166">
        <f t="shared" si="55"/>
        <v>0.64</v>
      </c>
      <c r="AF231" s="166">
        <f t="shared" si="55"/>
        <v>0.64</v>
      </c>
      <c r="AG231" s="45"/>
      <c r="AH231" s="45"/>
    </row>
    <row r="232" spans="1:34" x14ac:dyDescent="0.25">
      <c r="A232" s="114" t="str">
        <f>A199</f>
        <v>KGA</v>
      </c>
      <c r="B232" s="114" t="str">
        <f>IF(B199&lt;100,"",B199-520)</f>
        <v/>
      </c>
      <c r="C232" s="114" t="str">
        <f t="shared" ref="C232:AF232" si="56">IF(C199&lt;100,"",C199-520)</f>
        <v/>
      </c>
      <c r="D232" s="114" t="str">
        <f t="shared" si="56"/>
        <v/>
      </c>
      <c r="E232" s="114" t="str">
        <f t="shared" si="56"/>
        <v/>
      </c>
      <c r="F232" s="114" t="str">
        <f t="shared" si="56"/>
        <v/>
      </c>
      <c r="G232" s="114" t="str">
        <f t="shared" si="56"/>
        <v/>
      </c>
      <c r="H232" s="114" t="str">
        <f t="shared" si="56"/>
        <v/>
      </c>
      <c r="I232" s="114" t="str">
        <f t="shared" si="56"/>
        <v/>
      </c>
      <c r="J232" s="114" t="str">
        <f t="shared" si="56"/>
        <v/>
      </c>
      <c r="K232" s="114" t="str">
        <f t="shared" si="56"/>
        <v/>
      </c>
      <c r="L232" s="114" t="str">
        <f t="shared" si="56"/>
        <v/>
      </c>
      <c r="M232" s="114" t="str">
        <f t="shared" si="56"/>
        <v/>
      </c>
      <c r="N232" s="114" t="str">
        <f t="shared" si="56"/>
        <v/>
      </c>
      <c r="O232" s="114" t="str">
        <f t="shared" si="56"/>
        <v/>
      </c>
      <c r="P232" s="114" t="str">
        <f t="shared" si="56"/>
        <v/>
      </c>
      <c r="Q232" s="114" t="str">
        <f t="shared" si="56"/>
        <v/>
      </c>
      <c r="R232" s="114" t="str">
        <f t="shared" si="56"/>
        <v/>
      </c>
      <c r="S232" s="114" t="str">
        <f t="shared" si="56"/>
        <v/>
      </c>
      <c r="T232" s="114" t="str">
        <f t="shared" si="56"/>
        <v/>
      </c>
      <c r="U232" s="114" t="str">
        <f t="shared" si="56"/>
        <v/>
      </c>
      <c r="V232" s="114" t="str">
        <f t="shared" si="56"/>
        <v/>
      </c>
      <c r="W232" s="114" t="str">
        <f t="shared" si="56"/>
        <v/>
      </c>
      <c r="X232" s="114" t="str">
        <f t="shared" si="56"/>
        <v/>
      </c>
      <c r="Y232" s="114" t="str">
        <f t="shared" si="56"/>
        <v/>
      </c>
      <c r="Z232" s="114" t="str">
        <f t="shared" si="56"/>
        <v/>
      </c>
      <c r="AA232" s="114" t="str">
        <f t="shared" si="56"/>
        <v/>
      </c>
      <c r="AB232" s="114" t="str">
        <f t="shared" si="56"/>
        <v/>
      </c>
      <c r="AC232" s="114" t="str">
        <f t="shared" si="56"/>
        <v/>
      </c>
      <c r="AD232" s="114" t="str">
        <f t="shared" si="56"/>
        <v/>
      </c>
      <c r="AE232" s="114" t="str">
        <f t="shared" si="56"/>
        <v/>
      </c>
      <c r="AF232" s="114" t="str">
        <f t="shared" si="56"/>
        <v/>
      </c>
      <c r="AG232" s="45"/>
      <c r="AH232" s="45"/>
    </row>
    <row r="233" spans="1:34" x14ac:dyDescent="0.25">
      <c r="A233" s="114" t="str">
        <f>A200</f>
        <v>MMRS</v>
      </c>
      <c r="B233" s="114" t="str">
        <f t="shared" ref="B233:AF233" si="57">IF(B200&lt;100,"",B200-620)</f>
        <v/>
      </c>
      <c r="C233" s="114" t="str">
        <f t="shared" si="57"/>
        <v/>
      </c>
      <c r="D233" s="114" t="str">
        <f t="shared" si="57"/>
        <v/>
      </c>
      <c r="E233" s="114" t="str">
        <f t="shared" si="57"/>
        <v/>
      </c>
      <c r="F233" s="114" t="str">
        <f t="shared" si="57"/>
        <v/>
      </c>
      <c r="G233" s="114" t="str">
        <f t="shared" si="57"/>
        <v/>
      </c>
      <c r="H233" s="114" t="str">
        <f t="shared" si="57"/>
        <v/>
      </c>
      <c r="I233" s="114" t="str">
        <f t="shared" si="57"/>
        <v/>
      </c>
      <c r="J233" s="114" t="str">
        <f t="shared" si="57"/>
        <v/>
      </c>
      <c r="K233" s="114" t="str">
        <f t="shared" si="57"/>
        <v/>
      </c>
      <c r="L233" s="114" t="str">
        <f t="shared" si="57"/>
        <v/>
      </c>
      <c r="M233" s="114" t="str">
        <f t="shared" si="57"/>
        <v/>
      </c>
      <c r="N233" s="114" t="str">
        <f t="shared" si="57"/>
        <v/>
      </c>
      <c r="O233" s="114" t="str">
        <f t="shared" si="57"/>
        <v/>
      </c>
      <c r="P233" s="114" t="str">
        <f t="shared" si="57"/>
        <v/>
      </c>
      <c r="Q233" s="114" t="str">
        <f t="shared" si="57"/>
        <v/>
      </c>
      <c r="R233" s="114" t="str">
        <f t="shared" si="57"/>
        <v/>
      </c>
      <c r="S233" s="114" t="str">
        <f t="shared" si="57"/>
        <v/>
      </c>
      <c r="T233" s="114" t="str">
        <f t="shared" si="57"/>
        <v/>
      </c>
      <c r="U233" s="114" t="str">
        <f t="shared" si="57"/>
        <v/>
      </c>
      <c r="V233" s="114" t="str">
        <f t="shared" si="57"/>
        <v/>
      </c>
      <c r="W233" s="114" t="str">
        <f t="shared" si="57"/>
        <v/>
      </c>
      <c r="X233" s="114" t="str">
        <f t="shared" si="57"/>
        <v/>
      </c>
      <c r="Y233" s="114" t="str">
        <f t="shared" si="57"/>
        <v/>
      </c>
      <c r="Z233" s="114" t="str">
        <f t="shared" si="57"/>
        <v/>
      </c>
      <c r="AA233" s="114" t="str">
        <f t="shared" si="57"/>
        <v/>
      </c>
      <c r="AB233" s="114" t="str">
        <f t="shared" si="57"/>
        <v/>
      </c>
      <c r="AC233" s="114" t="str">
        <f t="shared" si="57"/>
        <v/>
      </c>
      <c r="AD233" s="114" t="str">
        <f t="shared" si="57"/>
        <v/>
      </c>
      <c r="AE233" s="114" t="str">
        <f t="shared" si="57"/>
        <v/>
      </c>
      <c r="AF233" s="114" t="str">
        <f t="shared" si="57"/>
        <v/>
      </c>
      <c r="AG233" s="45"/>
      <c r="AH233" s="45"/>
    </row>
    <row r="234" spans="1:34" x14ac:dyDescent="0.25">
      <c r="A234" s="114" t="str">
        <f>A201</f>
        <v>MRS</v>
      </c>
      <c r="B234" s="114" t="str">
        <f t="shared" ref="B234:AF234" si="58">IF(B201&lt;100,"",B201-330)</f>
        <v/>
      </c>
      <c r="C234" s="114" t="str">
        <f t="shared" si="58"/>
        <v/>
      </c>
      <c r="D234" s="114" t="str">
        <f t="shared" si="58"/>
        <v/>
      </c>
      <c r="E234" s="114" t="str">
        <f t="shared" si="58"/>
        <v/>
      </c>
      <c r="F234" s="114" t="str">
        <f t="shared" si="58"/>
        <v/>
      </c>
      <c r="G234" s="114" t="str">
        <f t="shared" si="58"/>
        <v/>
      </c>
      <c r="H234" s="114" t="str">
        <f t="shared" si="58"/>
        <v/>
      </c>
      <c r="I234" s="114" t="str">
        <f t="shared" si="58"/>
        <v/>
      </c>
      <c r="J234" s="114" t="str">
        <f t="shared" si="58"/>
        <v/>
      </c>
      <c r="K234" s="114" t="str">
        <f t="shared" si="58"/>
        <v/>
      </c>
      <c r="L234" s="114" t="str">
        <f t="shared" si="58"/>
        <v/>
      </c>
      <c r="M234" s="114" t="str">
        <f t="shared" si="58"/>
        <v/>
      </c>
      <c r="N234" s="114" t="str">
        <f t="shared" si="58"/>
        <v/>
      </c>
      <c r="O234" s="114" t="str">
        <f t="shared" si="58"/>
        <v/>
      </c>
      <c r="P234" s="114" t="str">
        <f t="shared" si="58"/>
        <v/>
      </c>
      <c r="Q234" s="114" t="str">
        <f t="shared" si="58"/>
        <v/>
      </c>
      <c r="R234" s="114" t="str">
        <f t="shared" si="58"/>
        <v/>
      </c>
      <c r="S234" s="114" t="str">
        <f t="shared" si="58"/>
        <v/>
      </c>
      <c r="T234" s="114" t="str">
        <f t="shared" si="58"/>
        <v/>
      </c>
      <c r="U234" s="114" t="str">
        <f t="shared" si="58"/>
        <v/>
      </c>
      <c r="V234" s="114" t="str">
        <f t="shared" si="58"/>
        <v/>
      </c>
      <c r="W234" s="114" t="str">
        <f t="shared" si="58"/>
        <v/>
      </c>
      <c r="X234" s="114" t="str">
        <f t="shared" si="58"/>
        <v/>
      </c>
      <c r="Y234" s="114" t="str">
        <f t="shared" si="58"/>
        <v/>
      </c>
      <c r="Z234" s="114" t="str">
        <f t="shared" si="58"/>
        <v/>
      </c>
      <c r="AA234" s="114" t="str">
        <f t="shared" si="58"/>
        <v/>
      </c>
      <c r="AB234" s="114" t="str">
        <f t="shared" si="58"/>
        <v/>
      </c>
      <c r="AC234" s="114" t="str">
        <f t="shared" si="58"/>
        <v/>
      </c>
      <c r="AD234" s="114" t="str">
        <f t="shared" si="58"/>
        <v/>
      </c>
      <c r="AE234" s="114" t="str">
        <f t="shared" si="58"/>
        <v/>
      </c>
      <c r="AF234" s="114" t="str">
        <f t="shared" si="58"/>
        <v/>
      </c>
      <c r="AG234" s="45"/>
      <c r="AH234" s="45"/>
    </row>
    <row r="235" spans="1:34" x14ac:dyDescent="0.25">
      <c r="A235" s="114" t="str">
        <f>A202</f>
        <v>KL 1</v>
      </c>
      <c r="B235" s="114" t="str">
        <f>IF(B202&lt;100,"",B202-1500)</f>
        <v/>
      </c>
      <c r="C235" s="114" t="str">
        <f t="shared" ref="C235:AF235" si="59">IF(C202&lt;100,"",C202-1500)</f>
        <v/>
      </c>
      <c r="D235" s="114" t="str">
        <f t="shared" si="59"/>
        <v/>
      </c>
      <c r="E235" s="114" t="str">
        <f t="shared" si="59"/>
        <v/>
      </c>
      <c r="F235" s="114" t="str">
        <f t="shared" si="59"/>
        <v/>
      </c>
      <c r="G235" s="114" t="str">
        <f t="shared" si="59"/>
        <v/>
      </c>
      <c r="H235" s="114" t="str">
        <f t="shared" si="59"/>
        <v/>
      </c>
      <c r="I235" s="114" t="str">
        <f t="shared" si="59"/>
        <v/>
      </c>
      <c r="J235" s="114" t="str">
        <f t="shared" si="59"/>
        <v/>
      </c>
      <c r="K235" s="114" t="str">
        <f t="shared" si="59"/>
        <v/>
      </c>
      <c r="L235" s="114" t="str">
        <f t="shared" si="59"/>
        <v/>
      </c>
      <c r="M235" s="114" t="str">
        <f t="shared" si="59"/>
        <v/>
      </c>
      <c r="N235" s="114" t="str">
        <f t="shared" si="59"/>
        <v/>
      </c>
      <c r="O235" s="114" t="str">
        <f t="shared" si="59"/>
        <v/>
      </c>
      <c r="P235" s="114" t="str">
        <f t="shared" si="59"/>
        <v/>
      </c>
      <c r="Q235" s="114" t="str">
        <f t="shared" si="59"/>
        <v/>
      </c>
      <c r="R235" s="114" t="str">
        <f t="shared" si="59"/>
        <v/>
      </c>
      <c r="S235" s="114" t="str">
        <f t="shared" si="59"/>
        <v/>
      </c>
      <c r="T235" s="114" t="str">
        <f t="shared" si="59"/>
        <v/>
      </c>
      <c r="U235" s="114" t="str">
        <f t="shared" si="59"/>
        <v/>
      </c>
      <c r="V235" s="114" t="str">
        <f t="shared" si="59"/>
        <v/>
      </c>
      <c r="W235" s="114" t="str">
        <f t="shared" si="59"/>
        <v/>
      </c>
      <c r="X235" s="114" t="str">
        <f t="shared" si="59"/>
        <v/>
      </c>
      <c r="Y235" s="114" t="str">
        <f t="shared" si="59"/>
        <v/>
      </c>
      <c r="Z235" s="114" t="str">
        <f t="shared" si="59"/>
        <v/>
      </c>
      <c r="AA235" s="114" t="str">
        <f t="shared" si="59"/>
        <v/>
      </c>
      <c r="AB235" s="114" t="str">
        <f t="shared" si="59"/>
        <v/>
      </c>
      <c r="AC235" s="114" t="str">
        <f t="shared" si="59"/>
        <v/>
      </c>
      <c r="AD235" s="114" t="str">
        <f t="shared" si="59"/>
        <v/>
      </c>
      <c r="AE235" s="114" t="str">
        <f t="shared" si="59"/>
        <v/>
      </c>
      <c r="AF235" s="114" t="str">
        <f t="shared" si="59"/>
        <v/>
      </c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4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</row>
    <row r="242" spans="2:34" x14ac:dyDescent="0.25"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</row>
    <row r="466" spans="36:38" x14ac:dyDescent="0.25">
      <c r="AK466" s="1"/>
    </row>
    <row r="467" spans="36:38" x14ac:dyDescent="0.25">
      <c r="AK467" s="1"/>
      <c r="AL467" s="1"/>
    </row>
    <row r="468" spans="36:38" x14ac:dyDescent="0.25">
      <c r="AJ468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7:B207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3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31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107" priority="327">
      <formula>S$9&gt;=20/24</formula>
    </cfRule>
    <cfRule type="expression" dxfId="1106" priority="328">
      <formula>AND(S$9&gt;=14/24,S$9&lt;20/24)</formula>
    </cfRule>
    <cfRule type="expression" dxfId="1105" priority="329">
      <formula>AND(S$9&gt;=8/24,S$9&lt;14/24)</formula>
    </cfRule>
    <cfRule type="expression" dxfId="1104" priority="330">
      <formula>S$9&lt;8/24</formula>
    </cfRule>
  </conditionalFormatting>
  <conditionalFormatting sqref="B8:AF10 B53:AF53 B79:AF79 C190:AF196 B65:AF69 B54:K56 T209:AX209 B71:AF72 O36:Q36 O37:P39 Q39 N42:Q45 O12:Q13 O15:Q16 O18:Q30 O17:R17 R18:R28 D57:K58 B57:C64 L36:N39 L54:M58 L34:Q34 N57:Q64 Q37:S38 N55:W56 S17:X28 W82:Z88 L11:AD11 T37:AD39 AA81:AF88 Y12:AD13 Y40:AD40 AE11:AE13 AE39:AE40 Y15:AF29 AF12:AF13 L50:AF52 AE54:AF57">
    <cfRule type="expression" dxfId="1103" priority="323">
      <formula>B$9&gt;=20/24</formula>
    </cfRule>
    <cfRule type="expression" dxfId="1102" priority="324">
      <formula>AND(B$9&gt;=14/24,B$9&lt;20/24)</formula>
    </cfRule>
    <cfRule type="expression" dxfId="1101" priority="325">
      <formula>AND(B$9&gt;=8/24,B$9&lt;14/24)</formula>
    </cfRule>
    <cfRule type="expression" dxfId="1100" priority="326">
      <formula>B$9&lt;8/24</formula>
    </cfRule>
  </conditionalFormatting>
  <conditionalFormatting sqref="B188:AF188">
    <cfRule type="expression" dxfId="1099" priority="319">
      <formula>B$9&gt;=20/24</formula>
    </cfRule>
    <cfRule type="expression" dxfId="1098" priority="320">
      <formula>AND(B$9&gt;=14/24,B$9&lt;20/24)</formula>
    </cfRule>
    <cfRule type="expression" dxfId="1097" priority="321">
      <formula>AND(B$9&gt;=8/24,B$9&lt;14/24)</formula>
    </cfRule>
    <cfRule type="expression" dxfId="1096" priority="322">
      <formula>B$9&lt;8/24</formula>
    </cfRule>
  </conditionalFormatting>
  <conditionalFormatting sqref="AL4:AL6">
    <cfRule type="iconSet" priority="318">
      <iconSet iconSet="3TrafficLights2" reverse="1">
        <cfvo type="percent" val="0"/>
        <cfvo type="num" val="1"/>
        <cfvo type="num" val="1"/>
      </iconSet>
    </cfRule>
  </conditionalFormatting>
  <conditionalFormatting sqref="N54:Q54">
    <cfRule type="expression" dxfId="1095" priority="314">
      <formula>N$9&gt;=20/24</formula>
    </cfRule>
    <cfRule type="expression" dxfId="1094" priority="315">
      <formula>AND(N$9&gt;=14/24,N$9&lt;20/24)</formula>
    </cfRule>
    <cfRule type="expression" dxfId="1093" priority="316">
      <formula>AND(N$9&gt;=8/24,N$9&lt;14/24)</formula>
    </cfRule>
    <cfRule type="expression" dxfId="1092" priority="317">
      <formula>N$9&lt;8/24</formula>
    </cfRule>
  </conditionalFormatting>
  <conditionalFormatting sqref="N40:Q40">
    <cfRule type="expression" dxfId="1091" priority="310">
      <formula>N$9&gt;=20/24</formula>
    </cfRule>
    <cfRule type="expression" dxfId="1090" priority="311">
      <formula>AND(N$9&gt;=14/24,N$9&lt;20/24)</formula>
    </cfRule>
    <cfRule type="expression" dxfId="1089" priority="312">
      <formula>AND(N$9&gt;=8/24,N$9&lt;14/24)</formula>
    </cfRule>
    <cfRule type="expression" dxfId="1088" priority="313">
      <formula>N$9&lt;8/24</formula>
    </cfRule>
  </conditionalFormatting>
  <conditionalFormatting sqref="Y30:AF30">
    <cfRule type="expression" dxfId="1087" priority="306">
      <formula>Y$9&gt;=20/24</formula>
    </cfRule>
    <cfRule type="expression" dxfId="1086" priority="307">
      <formula>AND(Y$9&gt;=14/24,Y$9&lt;20/24)</formula>
    </cfRule>
    <cfRule type="expression" dxfId="1085" priority="308">
      <formula>AND(Y$9&gt;=8/24,Y$9&lt;14/24)</formula>
    </cfRule>
    <cfRule type="expression" dxfId="1084" priority="309">
      <formula>Y$9&lt;8/24</formula>
    </cfRule>
  </conditionalFormatting>
  <conditionalFormatting sqref="R36:AD36">
    <cfRule type="expression" dxfId="1083" priority="302">
      <formula>R$9&gt;=20/24</formula>
    </cfRule>
    <cfRule type="expression" dxfId="1082" priority="303">
      <formula>AND(R$9&gt;=14/24,R$9&lt;20/24)</formula>
    </cfRule>
    <cfRule type="expression" dxfId="1081" priority="304">
      <formula>AND(R$9&gt;=8/24,R$9&lt;14/24)</formula>
    </cfRule>
    <cfRule type="expression" dxfId="1080" priority="305">
      <formula>R$9&lt;8/24</formula>
    </cfRule>
  </conditionalFormatting>
  <conditionalFormatting sqref="R54:AD54">
    <cfRule type="expression" dxfId="1079" priority="298">
      <formula>R$9&gt;=20/24</formula>
    </cfRule>
    <cfRule type="expression" dxfId="1078" priority="299">
      <formula>AND(R$9&gt;=14/24,R$9&lt;20/24)</formula>
    </cfRule>
    <cfRule type="expression" dxfId="1077" priority="300">
      <formula>AND(R$9&gt;=8/24,R$9&lt;14/24)</formula>
    </cfRule>
    <cfRule type="expression" dxfId="1076" priority="301">
      <formula>R$9&lt;8/24</formula>
    </cfRule>
  </conditionalFormatting>
  <conditionalFormatting sqref="T81:Z81">
    <cfRule type="expression" dxfId="1075" priority="290">
      <formula>T$9&gt;=20/24</formula>
    </cfRule>
    <cfRule type="expression" dxfId="1074" priority="291">
      <formula>AND(T$9&gt;=14/24,T$9&lt;20/24)</formula>
    </cfRule>
    <cfRule type="expression" dxfId="1073" priority="292">
      <formula>AND(T$9&gt;=8/24,T$9&lt;14/24)</formula>
    </cfRule>
    <cfRule type="expression" dxfId="1072" priority="293">
      <formula>T$9&lt;8/24</formula>
    </cfRule>
  </conditionalFormatting>
  <conditionalFormatting sqref="O32:Q32">
    <cfRule type="expression" dxfId="1071" priority="286">
      <formula>O$9&gt;=20/24</formula>
    </cfRule>
    <cfRule type="expression" dxfId="1070" priority="287">
      <formula>AND(O$9&gt;=14/24,O$9&lt;20/24)</formula>
    </cfRule>
    <cfRule type="expression" dxfId="1069" priority="288">
      <formula>AND(O$9&gt;=8/24,O$9&lt;14/24)</formula>
    </cfRule>
    <cfRule type="expression" dxfId="1068" priority="289">
      <formula>O$9&lt;8/24</formula>
    </cfRule>
  </conditionalFormatting>
  <conditionalFormatting sqref="N46:S46">
    <cfRule type="expression" dxfId="1067" priority="282">
      <formula>N$9&gt;=20/24</formula>
    </cfRule>
    <cfRule type="expression" dxfId="1066" priority="283">
      <formula>AND(N$9&gt;=14/24,N$9&lt;20/24)</formula>
    </cfRule>
    <cfRule type="expression" dxfId="1065" priority="284">
      <formula>AND(N$9&gt;=8/24,N$9&lt;14/24)</formula>
    </cfRule>
    <cfRule type="expression" dxfId="1064" priority="285">
      <formula>N$9&lt;8/24</formula>
    </cfRule>
  </conditionalFormatting>
  <conditionalFormatting sqref="N47:Q47">
    <cfRule type="expression" dxfId="1063" priority="278">
      <formula>N$9&gt;=20/24</formula>
    </cfRule>
    <cfRule type="expression" dxfId="1062" priority="279">
      <formula>AND(N$9&gt;=14/24,N$9&lt;20/24)</formula>
    </cfRule>
    <cfRule type="expression" dxfId="1061" priority="280">
      <formula>AND(N$9&gt;=8/24,N$9&lt;14/24)</formula>
    </cfRule>
    <cfRule type="expression" dxfId="1060" priority="281">
      <formula>N$9&lt;8/24</formula>
    </cfRule>
  </conditionalFormatting>
  <conditionalFormatting sqref="N42:Q45">
    <cfRule type="expression" dxfId="1059" priority="274">
      <formula>N$9&gt;=20/24</formula>
    </cfRule>
    <cfRule type="expression" dxfId="1058" priority="275">
      <formula>AND(N$9&gt;=14/24,N$9&lt;20/24)</formula>
    </cfRule>
    <cfRule type="expression" dxfId="1057" priority="276">
      <formula>AND(N$9&gt;=8/24,N$9&lt;14/24)</formula>
    </cfRule>
    <cfRule type="expression" dxfId="1056" priority="277">
      <formula>N$9&lt;8/24</formula>
    </cfRule>
  </conditionalFormatting>
  <conditionalFormatting sqref="R34:AF34">
    <cfRule type="expression" dxfId="1055" priority="270">
      <formula>R$9&gt;=20/24</formula>
    </cfRule>
    <cfRule type="expression" dxfId="1054" priority="271">
      <formula>AND(R$9&gt;=14/24,R$9&lt;20/24)</formula>
    </cfRule>
    <cfRule type="expression" dxfId="1053" priority="272">
      <formula>AND(R$9&gt;=8/24,R$9&lt;14/24)</formula>
    </cfRule>
    <cfRule type="expression" dxfId="1052" priority="273">
      <formula>R$9&lt;8/24</formula>
    </cfRule>
  </conditionalFormatting>
  <conditionalFormatting sqref="R29:X30 R32:AF32">
    <cfRule type="expression" dxfId="1051" priority="266">
      <formula>R$9&gt;=20/24</formula>
    </cfRule>
    <cfRule type="expression" dxfId="1050" priority="267">
      <formula>AND(R$9&gt;=14/24,R$9&lt;20/24)</formula>
    </cfRule>
    <cfRule type="expression" dxfId="1049" priority="268">
      <formula>AND(R$9&gt;=8/24,R$9&lt;14/24)</formula>
    </cfRule>
    <cfRule type="expression" dxfId="1048" priority="269">
      <formula>R$9&lt;8/24</formula>
    </cfRule>
  </conditionalFormatting>
  <conditionalFormatting sqref="R39:S40 T40:X40 R42:AF45">
    <cfRule type="expression" dxfId="1047" priority="262">
      <formula>R$9&gt;=20/24</formula>
    </cfRule>
    <cfRule type="expression" dxfId="1046" priority="263">
      <formula>AND(R$9&gt;=14/24,R$9&lt;20/24)</formula>
    </cfRule>
    <cfRule type="expression" dxfId="1045" priority="264">
      <formula>AND(R$9&gt;=8/24,R$9&lt;14/24)</formula>
    </cfRule>
    <cfRule type="expression" dxfId="1044" priority="265">
      <formula>R$9&lt;8/24</formula>
    </cfRule>
  </conditionalFormatting>
  <conditionalFormatting sqref="R46:AF46">
    <cfRule type="expression" dxfId="1043" priority="258">
      <formula>R$9&gt;=20/24</formula>
    </cfRule>
    <cfRule type="expression" dxfId="1042" priority="259">
      <formula>AND(R$9&gt;=14/24,R$9&lt;20/24)</formula>
    </cfRule>
    <cfRule type="expression" dxfId="1041" priority="260">
      <formula>AND(R$9&gt;=8/24,R$9&lt;14/24)</formula>
    </cfRule>
    <cfRule type="expression" dxfId="1040" priority="261">
      <formula>R$9&lt;8/24</formula>
    </cfRule>
  </conditionalFormatting>
  <conditionalFormatting sqref="R47:AF47">
    <cfRule type="expression" dxfId="1039" priority="254">
      <formula>R$9&gt;=20/24</formula>
    </cfRule>
    <cfRule type="expression" dxfId="1038" priority="255">
      <formula>AND(R$9&gt;=14/24,R$9&lt;20/24)</formula>
    </cfRule>
    <cfRule type="expression" dxfId="1037" priority="256">
      <formula>AND(R$9&gt;=8/24,R$9&lt;14/24)</formula>
    </cfRule>
    <cfRule type="expression" dxfId="1036" priority="257">
      <formula>R$9&lt;8/24</formula>
    </cfRule>
  </conditionalFormatting>
  <conditionalFormatting sqref="R57:S64 X57:AD64 AE58:AF64">
    <cfRule type="expression" dxfId="1035" priority="250">
      <formula>R$9&gt;=20/24</formula>
    </cfRule>
    <cfRule type="expression" dxfId="1034" priority="251">
      <formula>AND(R$9&gt;=14/24,R$9&lt;20/24)</formula>
    </cfRule>
    <cfRule type="expression" dxfId="1033" priority="252">
      <formula>AND(R$9&gt;=8/24,R$9&lt;14/24)</formula>
    </cfRule>
    <cfRule type="expression" dxfId="1032" priority="253">
      <formula>R$9&lt;8/24</formula>
    </cfRule>
  </conditionalFormatting>
  <conditionalFormatting sqref="AA91:AF94">
    <cfRule type="expression" dxfId="1031" priority="246">
      <formula>AA$9&gt;=20/24</formula>
    </cfRule>
    <cfRule type="expression" dxfId="1030" priority="247">
      <formula>AND(AA$9&gt;=14/24,AA$9&lt;20/24)</formula>
    </cfRule>
    <cfRule type="expression" dxfId="1029" priority="248">
      <formula>AND(AA$9&gt;=8/24,AA$9&lt;14/24)</formula>
    </cfRule>
    <cfRule type="expression" dxfId="1028" priority="249">
      <formula>AA$9&lt;8/24</formula>
    </cfRule>
  </conditionalFormatting>
  <conditionalFormatting sqref="D59:H59 H60:H64 I59:M64">
    <cfRule type="expression" dxfId="1027" priority="242">
      <formula>D$9&gt;=20/24</formula>
    </cfRule>
    <cfRule type="expression" dxfId="1026" priority="243">
      <formula>AND(D$9&gt;=14/24,D$9&lt;20/24)</formula>
    </cfRule>
    <cfRule type="expression" dxfId="1025" priority="244">
      <formula>AND(D$9&gt;=8/24,D$9&lt;14/24)</formula>
    </cfRule>
    <cfRule type="expression" dxfId="1024" priority="245">
      <formula>D$9&lt;8/24</formula>
    </cfRule>
  </conditionalFormatting>
  <conditionalFormatting sqref="T91:Z94">
    <cfRule type="expression" dxfId="1023" priority="238">
      <formula>T$9&gt;=20/24</formula>
    </cfRule>
    <cfRule type="expression" dxfId="1022" priority="239">
      <formula>AND(T$9&gt;=14/24,T$9&lt;20/24)</formula>
    </cfRule>
    <cfRule type="expression" dxfId="1021" priority="240">
      <formula>AND(T$9&gt;=8/24,T$9&lt;14/24)</formula>
    </cfRule>
    <cfRule type="expression" dxfId="1020" priority="241">
      <formula>T$9&lt;8/24</formula>
    </cfRule>
  </conditionalFormatting>
  <conditionalFormatting sqref="AG48 O15:Q16 B11:K13 O12:Q13 B15:K30 B32:K32 B42:K47 B40:K40 B33:N34 O17:X30 B35:AF38 N40:AD40 L11:AF11 B39:AD39 AE39:AF40 Y15:AF30 O32:AF34 Y12:AF13 N42:AF47 B48:AF53">
    <cfRule type="expression" dxfId="1019" priority="237">
      <formula>B11&gt;$AG11</formula>
    </cfRule>
  </conditionalFormatting>
  <conditionalFormatting sqref="A97:A153 A81:A94 A11:A13 A15:A30 A42:A69 A77:A79 A71:A75 A32:A40 A166:A197">
    <cfRule type="expression" dxfId="1018" priority="236">
      <formula>$AH11=0</formula>
    </cfRule>
  </conditionalFormatting>
  <conditionalFormatting sqref="AA95:AF95">
    <cfRule type="expression" dxfId="1017" priority="232">
      <formula>AA$9&gt;=20/24</formula>
    </cfRule>
    <cfRule type="expression" dxfId="1016" priority="233">
      <formula>AND(AA$9&gt;=14/24,AA$9&lt;20/24)</formula>
    </cfRule>
    <cfRule type="expression" dxfId="1015" priority="234">
      <formula>AND(AA$9&gt;=8/24,AA$9&lt;14/24)</formula>
    </cfRule>
    <cfRule type="expression" dxfId="1014" priority="235">
      <formula>AA$9&lt;8/24</formula>
    </cfRule>
  </conditionalFormatting>
  <conditionalFormatting sqref="T95:Z95">
    <cfRule type="expression" dxfId="1013" priority="228">
      <formula>T$9&gt;=20/24</formula>
    </cfRule>
    <cfRule type="expression" dxfId="1012" priority="229">
      <formula>AND(T$9&gt;=14/24,T$9&lt;20/24)</formula>
    </cfRule>
    <cfRule type="expression" dxfId="1011" priority="230">
      <formula>AND(T$9&gt;=8/24,T$9&lt;14/24)</formula>
    </cfRule>
    <cfRule type="expression" dxfId="1010" priority="231">
      <formula>T$9&lt;8/24</formula>
    </cfRule>
  </conditionalFormatting>
  <conditionalFormatting sqref="A95">
    <cfRule type="expression" dxfId="1009" priority="227">
      <formula>$AH95=0</formula>
    </cfRule>
  </conditionalFormatting>
  <conditionalFormatting sqref="D33:AF33">
    <cfRule type="expression" dxfId="1008" priority="223">
      <formula>D$9&gt;=20/24</formula>
    </cfRule>
    <cfRule type="expression" dxfId="1007" priority="224">
      <formula>AND(D$9&gt;=14/24,D$9&lt;20/24)</formula>
    </cfRule>
    <cfRule type="expression" dxfId="1006" priority="225">
      <formula>AND(D$9&gt;=8/24,D$9&lt;14/24)</formula>
    </cfRule>
    <cfRule type="expression" dxfId="1005" priority="226">
      <formula>D$9&lt;8/24</formula>
    </cfRule>
  </conditionalFormatting>
  <conditionalFormatting sqref="R33:AF33">
    <cfRule type="expression" dxfId="1004" priority="219">
      <formula>R$9&gt;=20/24</formula>
    </cfRule>
    <cfRule type="expression" dxfId="1003" priority="220">
      <formula>AND(R$9&gt;=14/24,R$9&lt;20/24)</formula>
    </cfRule>
    <cfRule type="expression" dxfId="1002" priority="221">
      <formula>AND(R$9&gt;=8/24,R$9&lt;14/24)</formula>
    </cfRule>
    <cfRule type="expression" dxfId="1001" priority="222">
      <formula>R$9&lt;8/24</formula>
    </cfRule>
  </conditionalFormatting>
  <conditionalFormatting sqref="B33:C33">
    <cfRule type="expression" dxfId="1000" priority="215">
      <formula>B$9&gt;=20/24</formula>
    </cfRule>
    <cfRule type="expression" dxfId="999" priority="216">
      <formula>AND(B$9&gt;=14/24,B$9&lt;20/24)</formula>
    </cfRule>
    <cfRule type="expression" dxfId="998" priority="217">
      <formula>AND(B$9&gt;=8/24,B$9&lt;14/24)</formula>
    </cfRule>
    <cfRule type="expression" dxfId="997" priority="218">
      <formula>B$9&lt;8/24</formula>
    </cfRule>
  </conditionalFormatting>
  <conditionalFormatting sqref="D60:G64">
    <cfRule type="expression" dxfId="996" priority="211">
      <formula>D$9&gt;=20/24</formula>
    </cfRule>
    <cfRule type="expression" dxfId="995" priority="212">
      <formula>AND(D$9&gt;=14/24,D$9&lt;20/24)</formula>
    </cfRule>
    <cfRule type="expression" dxfId="994" priority="213">
      <formula>AND(D$9&gt;=8/24,D$9&lt;14/24)</formula>
    </cfRule>
    <cfRule type="expression" dxfId="993" priority="214">
      <formula>D$9&lt;8/24</formula>
    </cfRule>
  </conditionalFormatting>
  <conditionalFormatting sqref="AL30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Y31:AF31">
    <cfRule type="expression" dxfId="992" priority="202">
      <formula>Y$9&gt;=20/24</formula>
    </cfRule>
    <cfRule type="expression" dxfId="991" priority="203">
      <formula>AND(Y$9&gt;=14/24,Y$9&lt;20/24)</formula>
    </cfRule>
    <cfRule type="expression" dxfId="990" priority="204">
      <formula>AND(Y$9&gt;=8/24,Y$9&lt;14/24)</formula>
    </cfRule>
    <cfRule type="expression" dxfId="989" priority="205">
      <formula>Y$9&lt;8/24</formula>
    </cfRule>
  </conditionalFormatting>
  <conditionalFormatting sqref="O31:Q31">
    <cfRule type="expression" dxfId="988" priority="198">
      <formula>O$9&gt;=20/24</formula>
    </cfRule>
    <cfRule type="expression" dxfId="987" priority="199">
      <formula>AND(O$9&gt;=14/24,O$9&lt;20/24)</formula>
    </cfRule>
    <cfRule type="expression" dxfId="986" priority="200">
      <formula>AND(O$9&gt;=8/24,O$9&lt;14/24)</formula>
    </cfRule>
    <cfRule type="expression" dxfId="985" priority="201">
      <formula>O$9&lt;8/24</formula>
    </cfRule>
  </conditionalFormatting>
  <conditionalFormatting sqref="R31:X31">
    <cfRule type="expression" dxfId="984" priority="194">
      <formula>R$9&gt;=20/24</formula>
    </cfRule>
    <cfRule type="expression" dxfId="983" priority="195">
      <formula>AND(R$9&gt;=14/24,R$9&lt;20/24)</formula>
    </cfRule>
    <cfRule type="expression" dxfId="982" priority="196">
      <formula>AND(R$9&gt;=8/24,R$9&lt;14/24)</formula>
    </cfRule>
    <cfRule type="expression" dxfId="981" priority="197">
      <formula>R$9&lt;8/24</formula>
    </cfRule>
  </conditionalFormatting>
  <conditionalFormatting sqref="B31:K31 O31:AF31">
    <cfRule type="expression" dxfId="980" priority="193">
      <formula>B31&gt;$AG31</formula>
    </cfRule>
  </conditionalFormatting>
  <conditionalFormatting sqref="A31">
    <cfRule type="expression" dxfId="979" priority="192">
      <formula>$AH31=0</formula>
    </cfRule>
  </conditionalFormatting>
  <conditionalFormatting sqref="B80:AF80">
    <cfRule type="expression" dxfId="978" priority="188">
      <formula>B$9&gt;=20/24</formula>
    </cfRule>
    <cfRule type="expression" dxfId="977" priority="189">
      <formula>AND(B$9&gt;=14/24,B$9&lt;20/24)</formula>
    </cfRule>
    <cfRule type="expression" dxfId="976" priority="190">
      <formula>AND(B$9&gt;=8/24,B$9&lt;14/24)</formula>
    </cfRule>
    <cfRule type="expression" dxfId="975" priority="191">
      <formula>B$9&lt;8/24</formula>
    </cfRule>
  </conditionalFormatting>
  <conditionalFormatting sqref="A80">
    <cfRule type="expression" dxfId="974" priority="187">
      <formula>$AH80=0</formula>
    </cfRule>
  </conditionalFormatting>
  <conditionalFormatting sqref="Y14:AF14">
    <cfRule type="expression" dxfId="973" priority="183">
      <formula>Y$9&gt;=20/24</formula>
    </cfRule>
    <cfRule type="expression" dxfId="972" priority="184">
      <formula>AND(Y$9&gt;=14/24,Y$9&lt;20/24)</formula>
    </cfRule>
    <cfRule type="expression" dxfId="971" priority="185">
      <formula>AND(Y$9&gt;=8/24,Y$9&lt;14/24)</formula>
    </cfRule>
    <cfRule type="expression" dxfId="970" priority="186">
      <formula>Y$9&lt;8/24</formula>
    </cfRule>
  </conditionalFormatting>
  <conditionalFormatting sqref="O14:Q14">
    <cfRule type="expression" dxfId="969" priority="179">
      <formula>O$9&gt;=20/24</formula>
    </cfRule>
    <cfRule type="expression" dxfId="968" priority="180">
      <formula>AND(O$9&gt;=14/24,O$9&lt;20/24)</formula>
    </cfRule>
    <cfRule type="expression" dxfId="967" priority="181">
      <formula>AND(O$9&gt;=8/24,O$9&lt;14/24)</formula>
    </cfRule>
    <cfRule type="expression" dxfId="966" priority="182">
      <formula>O$9&lt;8/24</formula>
    </cfRule>
  </conditionalFormatting>
  <conditionalFormatting sqref="B14:K14 O14:Q14 Y14:AF14">
    <cfRule type="expression" dxfId="965" priority="178">
      <formula>B14&gt;$AG14</formula>
    </cfRule>
  </conditionalFormatting>
  <conditionalFormatting sqref="A14">
    <cfRule type="expression" dxfId="964" priority="177">
      <formula>$AH14=0</formula>
    </cfRule>
  </conditionalFormatting>
  <conditionalFormatting sqref="A160:A165">
    <cfRule type="expression" dxfId="963" priority="176">
      <formula>$AH160=0</formula>
    </cfRule>
  </conditionalFormatting>
  <conditionalFormatting sqref="A154:A159">
    <cfRule type="expression" dxfId="962" priority="175">
      <formula>$AH154=0</formula>
    </cfRule>
  </conditionalFormatting>
  <conditionalFormatting sqref="Y41:AF41">
    <cfRule type="expression" dxfId="961" priority="171">
      <formula>Y$9&gt;=20/24</formula>
    </cfRule>
    <cfRule type="expression" dxfId="960" priority="172">
      <formula>AND(Y$9&gt;=14/24,Y$9&lt;20/24)</formula>
    </cfRule>
    <cfRule type="expression" dxfId="959" priority="173">
      <formula>AND(Y$9&gt;=8/24,Y$9&lt;14/24)</formula>
    </cfRule>
    <cfRule type="expression" dxfId="958" priority="174">
      <formula>Y$9&lt;8/24</formula>
    </cfRule>
  </conditionalFormatting>
  <conditionalFormatting sqref="N41:Q41">
    <cfRule type="expression" dxfId="957" priority="167">
      <formula>N$9&gt;=20/24</formula>
    </cfRule>
    <cfRule type="expression" dxfId="956" priority="168">
      <formula>AND(N$9&gt;=14/24,N$9&lt;20/24)</formula>
    </cfRule>
    <cfRule type="expression" dxfId="955" priority="169">
      <formula>AND(N$9&gt;=8/24,N$9&lt;14/24)</formula>
    </cfRule>
    <cfRule type="expression" dxfId="954" priority="170">
      <formula>N$9&lt;8/24</formula>
    </cfRule>
  </conditionalFormatting>
  <conditionalFormatting sqref="R41:X41">
    <cfRule type="expression" dxfId="953" priority="163">
      <formula>R$9&gt;=20/24</formula>
    </cfRule>
    <cfRule type="expression" dxfId="952" priority="164">
      <formula>AND(R$9&gt;=14/24,R$9&lt;20/24)</formula>
    </cfRule>
    <cfRule type="expression" dxfId="951" priority="165">
      <formula>AND(R$9&gt;=8/24,R$9&lt;14/24)</formula>
    </cfRule>
    <cfRule type="expression" dxfId="950" priority="166">
      <formula>R$9&lt;8/24</formula>
    </cfRule>
  </conditionalFormatting>
  <conditionalFormatting sqref="B41:K41 N41:AF41">
    <cfRule type="expression" dxfId="949" priority="162">
      <formula>B41&gt;$AG41</formula>
    </cfRule>
  </conditionalFormatting>
  <conditionalFormatting sqref="A41">
    <cfRule type="expression" dxfId="948" priority="161">
      <formula>$AH41=0</formula>
    </cfRule>
  </conditionalFormatting>
  <conditionalFormatting sqref="A76">
    <cfRule type="expression" dxfId="947" priority="156">
      <formula>$AH76=0</formula>
    </cfRule>
  </conditionalFormatting>
  <conditionalFormatting sqref="B70:AG70">
    <cfRule type="expression" dxfId="946" priority="152">
      <formula>B$9&gt;=20/24</formula>
    </cfRule>
    <cfRule type="expression" dxfId="945" priority="153">
      <formula>AND(B$9&gt;=14/24,B$9&lt;20/24)</formula>
    </cfRule>
    <cfRule type="expression" dxfId="944" priority="154">
      <formula>AND(B$9&gt;=8/24,B$9&lt;14/24)</formula>
    </cfRule>
    <cfRule type="expression" dxfId="943" priority="155">
      <formula>B$9&lt;8/24</formula>
    </cfRule>
  </conditionalFormatting>
  <conditionalFormatting sqref="A70">
    <cfRule type="expression" dxfId="942" priority="151">
      <formula>$AH70=0</formula>
    </cfRule>
  </conditionalFormatting>
  <conditionalFormatting sqref="AL31:AL32 AL7:AL10 AL18:AL29">
    <cfRule type="iconSet" priority="333">
      <iconSet iconSet="3TrafficLights2" reverse="1">
        <cfvo type="percent" val="0"/>
        <cfvo type="num" val="1"/>
        <cfvo type="num" val="1"/>
      </iconSet>
    </cfRule>
  </conditionalFormatting>
  <conditionalFormatting sqref="T57:W64">
    <cfRule type="expression" dxfId="941" priority="147">
      <formula>T$9&gt;=20/24</formula>
    </cfRule>
    <cfRule type="expression" dxfId="940" priority="148">
      <formula>AND(T$9&gt;=14/24,T$9&lt;20/24)</formula>
    </cfRule>
    <cfRule type="expression" dxfId="939" priority="149">
      <formula>AND(T$9&gt;=8/24,T$9&lt;14/24)</formula>
    </cfRule>
    <cfRule type="expression" dxfId="938" priority="150">
      <formula>T$9&lt;8/24</formula>
    </cfRule>
  </conditionalFormatting>
  <conditionalFormatting sqref="T82:V88">
    <cfRule type="expression" dxfId="937" priority="143">
      <formula>T$9&gt;=20/24</formula>
    </cfRule>
    <cfRule type="expression" dxfId="936" priority="144">
      <formula>AND(T$9&gt;=14/24,T$9&lt;20/24)</formula>
    </cfRule>
    <cfRule type="expression" dxfId="935" priority="145">
      <formula>AND(T$9&gt;=8/24,T$9&lt;14/24)</formula>
    </cfRule>
    <cfRule type="expression" dxfId="934" priority="146">
      <formula>T$9&lt;8/24</formula>
    </cfRule>
  </conditionalFormatting>
  <conditionalFormatting sqref="B81:Q88 R82:S88">
    <cfRule type="expression" dxfId="933" priority="139">
      <formula>B$9&gt;=20/24</formula>
    </cfRule>
    <cfRule type="expression" dxfId="932" priority="140">
      <formula>AND(B$9&gt;=14/24,B$9&lt;20/24)</formula>
    </cfRule>
    <cfRule type="expression" dxfId="931" priority="141">
      <formula>AND(B$9&gt;=8/24,B$9&lt;14/24)</formula>
    </cfRule>
    <cfRule type="expression" dxfId="930" priority="142">
      <formula>B$9&lt;8/24</formula>
    </cfRule>
  </conditionalFormatting>
  <conditionalFormatting sqref="R81:S81">
    <cfRule type="expression" dxfId="929" priority="135">
      <formula>R$9&gt;=20/24</formula>
    </cfRule>
    <cfRule type="expression" dxfId="928" priority="136">
      <formula>AND(R$9&gt;=14/24,R$9&lt;20/24)</formula>
    </cfRule>
    <cfRule type="expression" dxfId="927" priority="137">
      <formula>AND(R$9&gt;=8/24,R$9&lt;14/24)</formula>
    </cfRule>
    <cfRule type="expression" dxfId="926" priority="138">
      <formula>R$9&lt;8/24</formula>
    </cfRule>
  </conditionalFormatting>
  <conditionalFormatting sqref="B92:L94 B91:E91">
    <cfRule type="expression" dxfId="925" priority="131">
      <formula>B$9&gt;=20/24</formula>
    </cfRule>
    <cfRule type="expression" dxfId="924" priority="132">
      <formula>AND(B$9&gt;=14/24,B$9&lt;20/24)</formula>
    </cfRule>
    <cfRule type="expression" dxfId="923" priority="133">
      <formula>AND(B$9&gt;=8/24,B$9&lt;14/24)</formula>
    </cfRule>
    <cfRule type="expression" dxfId="922" priority="134">
      <formula>B$9&lt;8/24</formula>
    </cfRule>
  </conditionalFormatting>
  <conditionalFormatting sqref="M92:Q94 N91:Q91">
    <cfRule type="expression" dxfId="921" priority="127">
      <formula>M$9&gt;=20/24</formula>
    </cfRule>
    <cfRule type="expression" dxfId="920" priority="128">
      <formula>AND(M$9&gt;=14/24,M$9&lt;20/24)</formula>
    </cfRule>
    <cfRule type="expression" dxfId="919" priority="129">
      <formula>AND(M$9&gt;=8/24,M$9&lt;14/24)</formula>
    </cfRule>
    <cfRule type="expression" dxfId="918" priority="130">
      <formula>M$9&lt;8/24</formula>
    </cfRule>
  </conditionalFormatting>
  <conditionalFormatting sqref="R91:S94">
    <cfRule type="expression" dxfId="917" priority="123">
      <formula>R$9&gt;=20/24</formula>
    </cfRule>
    <cfRule type="expression" dxfId="916" priority="124">
      <formula>AND(R$9&gt;=14/24,R$9&lt;20/24)</formula>
    </cfRule>
    <cfRule type="expression" dxfId="915" priority="125">
      <formula>AND(R$9&gt;=8/24,R$9&lt;14/24)</formula>
    </cfRule>
    <cfRule type="expression" dxfId="914" priority="126">
      <formula>R$9&lt;8/24</formula>
    </cfRule>
  </conditionalFormatting>
  <conditionalFormatting sqref="B95:L95">
    <cfRule type="expression" dxfId="913" priority="119">
      <formula>B$9&gt;=20/24</formula>
    </cfRule>
    <cfRule type="expression" dxfId="912" priority="120">
      <formula>AND(B$9&gt;=14/24,B$9&lt;20/24)</formula>
    </cfRule>
    <cfRule type="expression" dxfId="911" priority="121">
      <formula>AND(B$9&gt;=8/24,B$9&lt;14/24)</formula>
    </cfRule>
    <cfRule type="expression" dxfId="910" priority="122">
      <formula>B$9&lt;8/24</formula>
    </cfRule>
  </conditionalFormatting>
  <conditionalFormatting sqref="M95:Q95">
    <cfRule type="expression" dxfId="909" priority="115">
      <formula>M$9&gt;=20/24</formula>
    </cfRule>
    <cfRule type="expression" dxfId="908" priority="116">
      <formula>AND(M$9&gt;=14/24,M$9&lt;20/24)</formula>
    </cfRule>
    <cfRule type="expression" dxfId="907" priority="117">
      <formula>AND(M$9&gt;=8/24,M$9&lt;14/24)</formula>
    </cfRule>
    <cfRule type="expression" dxfId="906" priority="118">
      <formula>M$9&lt;8/24</formula>
    </cfRule>
  </conditionalFormatting>
  <conditionalFormatting sqref="R95:S95">
    <cfRule type="expression" dxfId="905" priority="111">
      <formula>R$9&gt;=20/24</formula>
    </cfRule>
    <cfRule type="expression" dxfId="904" priority="112">
      <formula>AND(R$9&gt;=14/24,R$9&lt;20/24)</formula>
    </cfRule>
    <cfRule type="expression" dxfId="903" priority="113">
      <formula>AND(R$9&gt;=8/24,R$9&lt;14/24)</formula>
    </cfRule>
    <cfRule type="expression" dxfId="902" priority="114">
      <formula>R$9&lt;8/24</formula>
    </cfRule>
  </conditionalFormatting>
  <conditionalFormatting sqref="L91:M91">
    <cfRule type="expression" dxfId="901" priority="107">
      <formula>L$9&gt;=20/24</formula>
    </cfRule>
    <cfRule type="expression" dxfId="900" priority="108">
      <formula>AND(L$9&gt;=14/24,L$9&lt;20/24)</formula>
    </cfRule>
    <cfRule type="expression" dxfId="899" priority="109">
      <formula>AND(L$9&gt;=8/24,L$9&lt;14/24)</formula>
    </cfRule>
    <cfRule type="expression" dxfId="898" priority="110">
      <formula>L$9&lt;8/24</formula>
    </cfRule>
  </conditionalFormatting>
  <conditionalFormatting sqref="F91:K91">
    <cfRule type="expression" dxfId="897" priority="103">
      <formula>F$9&gt;=20/24</formula>
    </cfRule>
    <cfRule type="expression" dxfId="896" priority="104">
      <formula>AND(F$9&gt;=14/24,F$9&lt;20/24)</formula>
    </cfRule>
    <cfRule type="expression" dxfId="895" priority="105">
      <formula>AND(F$9&gt;=8/24,F$9&lt;14/24)</formula>
    </cfRule>
    <cfRule type="expression" dxfId="894" priority="106">
      <formula>F$9&lt;8/24</formula>
    </cfRule>
  </conditionalFormatting>
  <conditionalFormatting sqref="T91:V91">
    <cfRule type="expression" dxfId="893" priority="99">
      <formula>T$9&gt;=20/24</formula>
    </cfRule>
    <cfRule type="expression" dxfId="892" priority="100">
      <formula>AND(T$9&gt;=14/24,T$9&lt;20/24)</formula>
    </cfRule>
    <cfRule type="expression" dxfId="891" priority="101">
      <formula>AND(T$9&gt;=8/24,T$9&lt;14/24)</formula>
    </cfRule>
    <cfRule type="expression" dxfId="890" priority="102">
      <formula>T$9&lt;8/24</formula>
    </cfRule>
  </conditionalFormatting>
  <conditionalFormatting sqref="M91:S91">
    <cfRule type="expression" dxfId="889" priority="95">
      <formula>M$9&gt;=20/24</formula>
    </cfRule>
    <cfRule type="expression" dxfId="888" priority="96">
      <formula>AND(M$9&gt;=14/24,M$9&lt;20/24)</formula>
    </cfRule>
    <cfRule type="expression" dxfId="887" priority="97">
      <formula>AND(M$9&gt;=8/24,M$9&lt;14/24)</formula>
    </cfRule>
    <cfRule type="expression" dxfId="886" priority="98">
      <formula>M$9&lt;8/24</formula>
    </cfRule>
  </conditionalFormatting>
  <conditionalFormatting sqref="AA96:AF96">
    <cfRule type="expression" dxfId="885" priority="91">
      <formula>AA$9&gt;=20/24</formula>
    </cfRule>
    <cfRule type="expression" dxfId="884" priority="92">
      <formula>AND(AA$9&gt;=14/24,AA$9&lt;20/24)</formula>
    </cfRule>
    <cfRule type="expression" dxfId="883" priority="93">
      <formula>AND(AA$9&gt;=8/24,AA$9&lt;14/24)</formula>
    </cfRule>
    <cfRule type="expression" dxfId="882" priority="94">
      <formula>AA$9&lt;8/24</formula>
    </cfRule>
  </conditionalFormatting>
  <conditionalFormatting sqref="T96:Z96">
    <cfRule type="expression" dxfId="881" priority="87">
      <formula>T$9&gt;=20/24</formula>
    </cfRule>
    <cfRule type="expression" dxfId="880" priority="88">
      <formula>AND(T$9&gt;=14/24,T$9&lt;20/24)</formula>
    </cfRule>
    <cfRule type="expression" dxfId="879" priority="89">
      <formula>AND(T$9&gt;=8/24,T$9&lt;14/24)</formula>
    </cfRule>
    <cfRule type="expression" dxfId="878" priority="90">
      <formula>T$9&lt;8/24</formula>
    </cfRule>
  </conditionalFormatting>
  <conditionalFormatting sqref="A96">
    <cfRule type="expression" dxfId="877" priority="86">
      <formula>$AH96=0</formula>
    </cfRule>
  </conditionalFormatting>
  <conditionalFormatting sqref="B96:L96">
    <cfRule type="expression" dxfId="876" priority="82">
      <formula>B$9&gt;=20/24</formula>
    </cfRule>
    <cfRule type="expression" dxfId="875" priority="83">
      <formula>AND(B$9&gt;=14/24,B$9&lt;20/24)</formula>
    </cfRule>
    <cfRule type="expression" dxfId="874" priority="84">
      <formula>AND(B$9&gt;=8/24,B$9&lt;14/24)</formula>
    </cfRule>
    <cfRule type="expression" dxfId="873" priority="85">
      <formula>B$9&lt;8/24</formula>
    </cfRule>
  </conditionalFormatting>
  <conditionalFormatting sqref="M96:Q96">
    <cfRule type="expression" dxfId="872" priority="78">
      <formula>M$9&gt;=20/24</formula>
    </cfRule>
    <cfRule type="expression" dxfId="871" priority="79">
      <formula>AND(M$9&gt;=14/24,M$9&lt;20/24)</formula>
    </cfRule>
    <cfRule type="expression" dxfId="870" priority="80">
      <formula>AND(M$9&gt;=8/24,M$9&lt;14/24)</formula>
    </cfRule>
    <cfRule type="expression" dxfId="869" priority="81">
      <formula>M$9&lt;8/24</formula>
    </cfRule>
  </conditionalFormatting>
  <conditionalFormatting sqref="R96:S96">
    <cfRule type="expression" dxfId="868" priority="74">
      <formula>R$9&gt;=20/24</formula>
    </cfRule>
    <cfRule type="expression" dxfId="867" priority="75">
      <formula>AND(R$9&gt;=14/24,R$9&lt;20/24)</formula>
    </cfRule>
    <cfRule type="expression" dxfId="866" priority="76">
      <formula>AND(R$9&gt;=8/24,R$9&lt;14/24)</formula>
    </cfRule>
    <cfRule type="expression" dxfId="865" priority="77">
      <formula>R$9&lt;8/24</formula>
    </cfRule>
  </conditionalFormatting>
  <conditionalFormatting sqref="R12:X15">
    <cfRule type="expression" dxfId="864" priority="70">
      <formula>R$9&gt;=20/24</formula>
    </cfRule>
    <cfRule type="expression" dxfId="863" priority="71">
      <formula>AND(R$9&gt;=14/24,R$9&lt;20/24)</formula>
    </cfRule>
    <cfRule type="expression" dxfId="862" priority="72">
      <formula>AND(R$9&gt;=8/24,R$9&lt;14/24)</formula>
    </cfRule>
    <cfRule type="expression" dxfId="861" priority="73">
      <formula>R$9&lt;8/24</formula>
    </cfRule>
  </conditionalFormatting>
  <conditionalFormatting sqref="R16:X16">
    <cfRule type="expression" dxfId="860" priority="66">
      <formula>R$9&gt;=20/24</formula>
    </cfRule>
    <cfRule type="expression" dxfId="859" priority="67">
      <formula>AND(R$9&gt;=14/24,R$9&lt;20/24)</formula>
    </cfRule>
    <cfRule type="expression" dxfId="858" priority="68">
      <formula>AND(R$9&gt;=8/24,R$9&lt;14/24)</formula>
    </cfRule>
    <cfRule type="expression" dxfId="857" priority="69">
      <formula>R$9&lt;8/24</formula>
    </cfRule>
  </conditionalFormatting>
  <conditionalFormatting sqref="R12:X12">
    <cfRule type="expression" dxfId="856" priority="62">
      <formula>R$9&gt;=20/24</formula>
    </cfRule>
    <cfRule type="expression" dxfId="855" priority="63">
      <formula>AND(R$9&gt;=14/24,R$9&lt;20/24)</formula>
    </cfRule>
    <cfRule type="expression" dxfId="854" priority="64">
      <formula>AND(R$9&gt;=8/24,R$9&lt;14/24)</formula>
    </cfRule>
    <cfRule type="expression" dxfId="853" priority="65">
      <formula>R$9&lt;8/24</formula>
    </cfRule>
  </conditionalFormatting>
  <conditionalFormatting sqref="AB55:AD56">
    <cfRule type="expression" dxfId="852" priority="58">
      <formula>AB$9&gt;=20/24</formula>
    </cfRule>
    <cfRule type="expression" dxfId="851" priority="59">
      <formula>AND(AB$9&gt;=14/24,AB$9&lt;20/24)</formula>
    </cfRule>
    <cfRule type="expression" dxfId="850" priority="60">
      <formula>AND(AB$9&gt;=8/24,AB$9&lt;14/24)</formula>
    </cfRule>
    <cfRule type="expression" dxfId="849" priority="61">
      <formula>AB$9&lt;8/24</formula>
    </cfRule>
  </conditionalFormatting>
  <conditionalFormatting sqref="B73:AF78">
    <cfRule type="expression" dxfId="848" priority="46">
      <formula>B$9&gt;=20/24</formula>
    </cfRule>
    <cfRule type="expression" dxfId="847" priority="47">
      <formula>AND(B$9&gt;=14/24,B$9&lt;20/24)</formula>
    </cfRule>
    <cfRule type="expression" dxfId="846" priority="48">
      <formula>AND(B$9&gt;=8/24,B$9&lt;14/24)</formula>
    </cfRule>
    <cfRule type="expression" dxfId="845" priority="49">
      <formula>B$9&lt;8/24</formula>
    </cfRule>
  </conditionalFormatting>
  <conditionalFormatting sqref="L12:N13 L15:N30">
    <cfRule type="expression" dxfId="844" priority="42">
      <formula>L$9&gt;=20/24</formula>
    </cfRule>
    <cfRule type="expression" dxfId="843" priority="43">
      <formula>AND(L$9&gt;=14/24,L$9&lt;20/24)</formula>
    </cfRule>
    <cfRule type="expression" dxfId="842" priority="44">
      <formula>AND(L$9&gt;=8/24,L$9&lt;14/24)</formula>
    </cfRule>
    <cfRule type="expression" dxfId="841" priority="45">
      <formula>L$9&lt;8/24</formula>
    </cfRule>
  </conditionalFormatting>
  <conditionalFormatting sqref="L32:N32">
    <cfRule type="expression" dxfId="840" priority="38">
      <formula>L$9&gt;=20/24</formula>
    </cfRule>
    <cfRule type="expression" dxfId="839" priority="39">
      <formula>AND(L$9&gt;=14/24,L$9&lt;20/24)</formula>
    </cfRule>
    <cfRule type="expression" dxfId="838" priority="40">
      <formula>AND(L$9&gt;=8/24,L$9&lt;14/24)</formula>
    </cfRule>
    <cfRule type="expression" dxfId="837" priority="41">
      <formula>L$9&lt;8/24</formula>
    </cfRule>
  </conditionalFormatting>
  <conditionalFormatting sqref="L15:N30 L12:N13 L32:N32">
    <cfRule type="expression" dxfId="836" priority="37">
      <formula>L12&gt;$AG12</formula>
    </cfRule>
  </conditionalFormatting>
  <conditionalFormatting sqref="L31:N31">
    <cfRule type="expression" dxfId="835" priority="33">
      <formula>L$9&gt;=20/24</formula>
    </cfRule>
    <cfRule type="expression" dxfId="834" priority="34">
      <formula>AND(L$9&gt;=14/24,L$9&lt;20/24)</formula>
    </cfRule>
    <cfRule type="expression" dxfId="833" priority="35">
      <formula>AND(L$9&gt;=8/24,L$9&lt;14/24)</formula>
    </cfRule>
    <cfRule type="expression" dxfId="832" priority="36">
      <formula>L$9&lt;8/24</formula>
    </cfRule>
  </conditionalFormatting>
  <conditionalFormatting sqref="L31:N31">
    <cfRule type="expression" dxfId="831" priority="32">
      <formula>L31&gt;$AG31</formula>
    </cfRule>
  </conditionalFormatting>
  <conditionalFormatting sqref="L14:N14">
    <cfRule type="expression" dxfId="830" priority="28">
      <formula>L$9&gt;=20/24</formula>
    </cfRule>
    <cfRule type="expression" dxfId="829" priority="29">
      <formula>AND(L$9&gt;=14/24,L$9&lt;20/24)</formula>
    </cfRule>
    <cfRule type="expression" dxfId="828" priority="30">
      <formula>AND(L$9&gt;=8/24,L$9&lt;14/24)</formula>
    </cfRule>
    <cfRule type="expression" dxfId="827" priority="31">
      <formula>L$9&lt;8/24</formula>
    </cfRule>
  </conditionalFormatting>
  <conditionalFormatting sqref="L14:N14">
    <cfRule type="expression" dxfId="826" priority="27">
      <formula>L14&gt;$AG14</formula>
    </cfRule>
  </conditionalFormatting>
  <conditionalFormatting sqref="L42:M45">
    <cfRule type="expression" dxfId="825" priority="23">
      <formula>L$9&gt;=20/24</formula>
    </cfRule>
    <cfRule type="expression" dxfId="824" priority="24">
      <formula>AND(L$9&gt;=14/24,L$9&lt;20/24)</formula>
    </cfRule>
    <cfRule type="expression" dxfId="823" priority="25">
      <formula>AND(L$9&gt;=8/24,L$9&lt;14/24)</formula>
    </cfRule>
    <cfRule type="expression" dxfId="822" priority="26">
      <formula>L$9&lt;8/24</formula>
    </cfRule>
  </conditionalFormatting>
  <conditionalFormatting sqref="L40:M40">
    <cfRule type="expression" dxfId="821" priority="19">
      <formula>L$9&gt;=20/24</formula>
    </cfRule>
    <cfRule type="expression" dxfId="820" priority="20">
      <formula>AND(L$9&gt;=14/24,L$9&lt;20/24)</formula>
    </cfRule>
    <cfRule type="expression" dxfId="819" priority="21">
      <formula>AND(L$9&gt;=8/24,L$9&lt;14/24)</formula>
    </cfRule>
    <cfRule type="expression" dxfId="818" priority="22">
      <formula>L$9&lt;8/24</formula>
    </cfRule>
  </conditionalFormatting>
  <conditionalFormatting sqref="L46:M46">
    <cfRule type="expression" dxfId="817" priority="15">
      <formula>L$9&gt;=20/24</formula>
    </cfRule>
    <cfRule type="expression" dxfId="816" priority="16">
      <formula>AND(L$9&gt;=14/24,L$9&lt;20/24)</formula>
    </cfRule>
    <cfRule type="expression" dxfId="815" priority="17">
      <formula>AND(L$9&gt;=8/24,L$9&lt;14/24)</formula>
    </cfRule>
    <cfRule type="expression" dxfId="814" priority="18">
      <formula>L$9&lt;8/24</formula>
    </cfRule>
  </conditionalFormatting>
  <conditionalFormatting sqref="L47:M47">
    <cfRule type="expression" dxfId="813" priority="11">
      <formula>L$9&gt;=20/24</formula>
    </cfRule>
    <cfRule type="expression" dxfId="812" priority="12">
      <formula>AND(L$9&gt;=14/24,L$9&lt;20/24)</formula>
    </cfRule>
    <cfRule type="expression" dxfId="811" priority="13">
      <formula>AND(L$9&gt;=8/24,L$9&lt;14/24)</formula>
    </cfRule>
    <cfRule type="expression" dxfId="810" priority="14">
      <formula>L$9&lt;8/24</formula>
    </cfRule>
  </conditionalFormatting>
  <conditionalFormatting sqref="L42:M45">
    <cfRule type="expression" dxfId="809" priority="7">
      <formula>L$9&gt;=20/24</formula>
    </cfRule>
    <cfRule type="expression" dxfId="808" priority="8">
      <formula>AND(L$9&gt;=14/24,L$9&lt;20/24)</formula>
    </cfRule>
    <cfRule type="expression" dxfId="807" priority="9">
      <formula>AND(L$9&gt;=8/24,L$9&lt;14/24)</formula>
    </cfRule>
    <cfRule type="expression" dxfId="806" priority="10">
      <formula>L$9&lt;8/24</formula>
    </cfRule>
  </conditionalFormatting>
  <conditionalFormatting sqref="L42:M47 L40:M40">
    <cfRule type="expression" dxfId="805" priority="6">
      <formula>L40&gt;$AG40</formula>
    </cfRule>
  </conditionalFormatting>
  <conditionalFormatting sqref="L41:M41">
    <cfRule type="expression" dxfId="804" priority="2">
      <formula>L$9&gt;=20/24</formula>
    </cfRule>
    <cfRule type="expression" dxfId="803" priority="3">
      <formula>AND(L$9&gt;=14/24,L$9&lt;20/24)</formula>
    </cfRule>
    <cfRule type="expression" dxfId="802" priority="4">
      <formula>AND(L$9&gt;=8/24,L$9&lt;14/24)</formula>
    </cfRule>
    <cfRule type="expression" dxfId="801" priority="5">
      <formula>L$9&lt;8/24</formula>
    </cfRule>
  </conditionalFormatting>
  <conditionalFormatting sqref="L41:M41">
    <cfRule type="expression" dxfId="800" priority="1">
      <formula>L41&gt;$AG41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8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P21" sqref="P21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 t="s">
        <v>1</v>
      </c>
      <c r="AH1" s="188"/>
      <c r="AI1" s="188"/>
      <c r="AL1" s="2"/>
      <c r="AM1" s="3"/>
    </row>
    <row r="2" spans="1:88" ht="20.25" x14ac:dyDescent="0.25">
      <c r="A2" s="4"/>
      <c r="B2" s="189" t="s">
        <v>2</v>
      </c>
      <c r="C2" s="5"/>
      <c r="D2" s="191" t="s">
        <v>3</v>
      </c>
      <c r="E2" s="5"/>
      <c r="F2" s="191" t="s">
        <v>4</v>
      </c>
      <c r="G2" s="5"/>
      <c r="H2" s="191" t="s">
        <v>5</v>
      </c>
      <c r="I2" s="6"/>
      <c r="J2" s="19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0"/>
      <c r="C3" s="18"/>
      <c r="D3" s="192"/>
      <c r="E3" s="18"/>
      <c r="F3" s="192"/>
      <c r="G3" s="18"/>
      <c r="H3" s="192"/>
      <c r="I3" s="19"/>
      <c r="J3" s="19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3" t="s">
        <v>212</v>
      </c>
      <c r="B4" s="194" t="e">
        <f ca="1">"2078/"&amp;"04/"&amp;INT(MID(CELL("filename",D6),FIND("]",CELL("filename",D6))+1,200))</f>
        <v>#VALUE!</v>
      </c>
      <c r="C4" s="194"/>
      <c r="D4" s="194"/>
      <c r="E4" s="195" t="str">
        <f ca="1">IFERROR([1]!DateBStoAD(B4),"")</f>
        <v/>
      </c>
      <c r="F4" s="196"/>
      <c r="G4" s="196"/>
      <c r="H4" s="196" t="str">
        <f ca="1">TEXT(E4,"dddd")</f>
        <v/>
      </c>
      <c r="I4" s="196"/>
      <c r="J4" s="29"/>
      <c r="K4" t="str">
        <f>"Total Peak Supply(Inclusive of Export) ("&amp;ROUND(B213,0)&amp;" MW)"&amp;"    IPP   = "&amp;ROUND(B208,0)&amp;" MW     NEA RoR = "&amp;ROUND(B209,0)&amp;" MWImport   = "&amp;ROUND(B211,0)&amp;" MW      KL1+KL2+K3 = "&amp;ROUND(B210,0) &amp;" MW    EXPORT = "&amp;ROUND(B212,0)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-35</v>
      </c>
      <c r="C5" s="32">
        <f t="shared" ref="C5:AF5" si="0">C65</f>
        <v>-40</v>
      </c>
      <c r="D5" s="32">
        <f t="shared" si="0"/>
        <v>-54.7</v>
      </c>
      <c r="E5" s="32">
        <f t="shared" si="0"/>
        <v>0</v>
      </c>
      <c r="F5" s="32">
        <f t="shared" si="0"/>
        <v>0</v>
      </c>
      <c r="G5" s="32">
        <f t="shared" si="0"/>
        <v>0</v>
      </c>
      <c r="H5" s="32">
        <f t="shared" si="0"/>
        <v>0</v>
      </c>
      <c r="I5" s="32">
        <f t="shared" si="0"/>
        <v>0</v>
      </c>
      <c r="J5" s="32">
        <f t="shared" si="0"/>
        <v>0</v>
      </c>
      <c r="K5" s="32">
        <f t="shared" si="0"/>
        <v>0</v>
      </c>
      <c r="L5" s="32">
        <f t="shared" si="0"/>
        <v>0</v>
      </c>
      <c r="M5" s="32">
        <f t="shared" si="0"/>
        <v>0</v>
      </c>
      <c r="N5" s="32">
        <f t="shared" si="0"/>
        <v>0</v>
      </c>
      <c r="O5" s="32">
        <f t="shared" si="0"/>
        <v>0</v>
      </c>
      <c r="P5" s="32">
        <f t="shared" si="0"/>
        <v>0</v>
      </c>
      <c r="Q5" s="32">
        <f t="shared" si="0"/>
        <v>0</v>
      </c>
      <c r="R5" s="32">
        <f t="shared" si="0"/>
        <v>0</v>
      </c>
      <c r="S5" s="32">
        <f t="shared" si="0"/>
        <v>0</v>
      </c>
      <c r="T5" s="32">
        <f t="shared" si="0"/>
        <v>0</v>
      </c>
      <c r="U5" s="32">
        <f t="shared" si="0"/>
        <v>0</v>
      </c>
      <c r="V5" s="32">
        <f t="shared" si="0"/>
        <v>0</v>
      </c>
      <c r="W5" s="32">
        <f t="shared" si="0"/>
        <v>0</v>
      </c>
      <c r="X5" s="32">
        <f t="shared" si="0"/>
        <v>0</v>
      </c>
      <c r="Y5" s="32">
        <f t="shared" si="0"/>
        <v>0</v>
      </c>
      <c r="Z5" s="32">
        <f t="shared" si="0"/>
        <v>0</v>
      </c>
      <c r="AA5" s="32">
        <f t="shared" si="0"/>
        <v>0</v>
      </c>
      <c r="AB5" s="32">
        <f t="shared" si="0"/>
        <v>0</v>
      </c>
      <c r="AC5" s="32">
        <f t="shared" si="0"/>
        <v>0</v>
      </c>
      <c r="AD5" s="32">
        <f t="shared" si="0"/>
        <v>0</v>
      </c>
      <c r="AE5" s="32">
        <f t="shared" si="0"/>
        <v>0</v>
      </c>
      <c r="AF5" s="32">
        <f t="shared" si="0"/>
        <v>0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2"/>
      <c r="E6" s="172"/>
      <c r="F6" s="172"/>
      <c r="G6" s="172"/>
      <c r="H6" s="172"/>
      <c r="I6" s="172"/>
      <c r="J6" s="29"/>
      <c r="K6" t="str">
        <f>"Evening Peak "&amp;ROUND(B213,0)&amp;"MW at "&amp;TRUNC(B214*24,0)&amp;":"&amp;ROUND((B214*24-TRUNC(B214*24,0))*60,0)&amp;"hr at "&amp;ROUND(B215,1)&amp;"Hz     "&amp;A205&amp;" "&amp;ROUND(B205,0)&amp;"MW at "&amp;TRUNC(C205*24,0)&amp;":"&amp;ROUND((C205*24-TRUNC(C205*24,0))*6,0)&amp;"0hr"</f>
        <v>Evening Peak 0MW at 0:0hr at 0Hz     Morning Peak 4MW at 4:60hr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B72</f>
        <v>913.14</v>
      </c>
      <c r="C7" s="35">
        <f t="shared" si="1"/>
        <v>898.13999999999987</v>
      </c>
      <c r="D7" s="35">
        <f t="shared" si="1"/>
        <v>883.43999999999994</v>
      </c>
      <c r="E7" s="35">
        <f t="shared" si="1"/>
        <v>3.54</v>
      </c>
      <c r="F7" s="35">
        <f t="shared" si="1"/>
        <v>3.54</v>
      </c>
      <c r="G7" s="35">
        <f t="shared" si="1"/>
        <v>3.54</v>
      </c>
      <c r="H7" s="35">
        <f t="shared" si="1"/>
        <v>3.54</v>
      </c>
      <c r="I7" s="35">
        <f t="shared" si="1"/>
        <v>3.54</v>
      </c>
      <c r="J7" s="35">
        <f t="shared" si="1"/>
        <v>3.54</v>
      </c>
      <c r="K7" s="35">
        <f t="shared" si="1"/>
        <v>3.54</v>
      </c>
      <c r="L7" s="35">
        <f>L72</f>
        <v>3.54</v>
      </c>
      <c r="M7" s="35">
        <f t="shared" si="1"/>
        <v>3.54</v>
      </c>
      <c r="N7" s="35">
        <f t="shared" si="1"/>
        <v>3.54</v>
      </c>
      <c r="O7" s="35">
        <f t="shared" si="1"/>
        <v>3.54</v>
      </c>
      <c r="P7" s="35">
        <f t="shared" si="1"/>
        <v>3.54</v>
      </c>
      <c r="Q7" s="35">
        <f t="shared" si="1"/>
        <v>3.54</v>
      </c>
      <c r="R7" s="35">
        <f t="shared" si="1"/>
        <v>3.54</v>
      </c>
      <c r="S7" s="35">
        <f t="shared" si="1"/>
        <v>3.54</v>
      </c>
      <c r="T7" s="35">
        <f t="shared" si="1"/>
        <v>3.54</v>
      </c>
      <c r="U7" s="35">
        <f t="shared" si="1"/>
        <v>3.54</v>
      </c>
      <c r="V7" s="35">
        <f t="shared" si="1"/>
        <v>3.54</v>
      </c>
      <c r="W7" s="35">
        <f t="shared" si="1"/>
        <v>3.54</v>
      </c>
      <c r="X7" s="35">
        <f t="shared" si="1"/>
        <v>3.54</v>
      </c>
      <c r="Y7" s="35">
        <f t="shared" si="1"/>
        <v>3.54</v>
      </c>
      <c r="Z7" s="35">
        <f t="shared" si="1"/>
        <v>3.54</v>
      </c>
      <c r="AA7" s="35">
        <f t="shared" si="1"/>
        <v>3.54</v>
      </c>
      <c r="AB7" s="35">
        <f t="shared" si="1"/>
        <v>3.54</v>
      </c>
      <c r="AC7" s="35">
        <f t="shared" si="1"/>
        <v>3.54</v>
      </c>
      <c r="AD7" s="35">
        <f t="shared" si="1"/>
        <v>3.54</v>
      </c>
      <c r="AE7" s="35">
        <f t="shared" si="1"/>
        <v>3.54</v>
      </c>
      <c r="AF7" s="35">
        <f t="shared" si="1"/>
        <v>3.54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197" t="s">
        <v>13</v>
      </c>
      <c r="C8" s="198"/>
      <c r="D8" s="198"/>
      <c r="E8" s="198"/>
      <c r="F8" s="198"/>
      <c r="G8" s="198"/>
      <c r="H8" s="198"/>
      <c r="I8" s="198"/>
      <c r="J8" s="198"/>
      <c r="K8" s="199"/>
      <c r="L8" s="200" t="s">
        <v>14</v>
      </c>
      <c r="M8" s="201"/>
      <c r="N8" s="201"/>
      <c r="O8" s="201"/>
      <c r="P8" s="201"/>
      <c r="Q8" s="201"/>
      <c r="R8" s="200" t="s">
        <v>15</v>
      </c>
      <c r="S8" s="201"/>
      <c r="T8" s="201"/>
      <c r="U8" s="201"/>
      <c r="V8" s="201"/>
      <c r="W8" s="201"/>
      <c r="X8" s="201"/>
      <c r="Y8" s="201"/>
      <c r="Z8" s="201"/>
      <c r="AA8" s="204" t="s">
        <v>16</v>
      </c>
      <c r="AB8" s="205"/>
      <c r="AC8" s="205"/>
      <c r="AD8" s="205"/>
      <c r="AE8" s="205"/>
      <c r="AF8" s="206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17</v>
      </c>
      <c r="B9" s="209">
        <v>4.1666666666666664E-2</v>
      </c>
      <c r="C9" s="209">
        <v>8.3333333333333301E-2</v>
      </c>
      <c r="D9" s="209">
        <v>0.125</v>
      </c>
      <c r="E9" s="209">
        <v>0.16666666666666699</v>
      </c>
      <c r="F9" s="209">
        <v>0.20833333333333301</v>
      </c>
      <c r="G9" s="209">
        <v>0.22916666666666666</v>
      </c>
      <c r="H9" s="209">
        <v>0.25</v>
      </c>
      <c r="I9" s="209">
        <v>0.27083333333333331</v>
      </c>
      <c r="J9" s="209">
        <v>0.29166666666666669</v>
      </c>
      <c r="K9" s="209">
        <v>0.3125</v>
      </c>
      <c r="L9" s="202">
        <v>0.33333333333333331</v>
      </c>
      <c r="M9" s="202">
        <v>0.375</v>
      </c>
      <c r="N9" s="202">
        <v>0.41666666666666702</v>
      </c>
      <c r="O9" s="202">
        <v>0.45833333333333298</v>
      </c>
      <c r="P9" s="202">
        <v>0.5</v>
      </c>
      <c r="Q9" s="202">
        <v>0.54166666666666696</v>
      </c>
      <c r="R9" s="202">
        <v>0.58333333333333304</v>
      </c>
      <c r="S9" s="202">
        <v>0.625</v>
      </c>
      <c r="T9" s="202">
        <v>0.66666666666666696</v>
      </c>
      <c r="U9" s="202">
        <v>0.70833333333333304</v>
      </c>
      <c r="V9" s="202">
        <v>0.72916666666666663</v>
      </c>
      <c r="W9" s="202">
        <v>0.75</v>
      </c>
      <c r="X9" s="202">
        <v>0.77083333333333337</v>
      </c>
      <c r="Y9" s="202">
        <v>0.79166666666666663</v>
      </c>
      <c r="Z9" s="202">
        <v>0.8125</v>
      </c>
      <c r="AA9" s="209">
        <v>0.83333333333333337</v>
      </c>
      <c r="AB9" s="209">
        <v>0.85416666666666663</v>
      </c>
      <c r="AC9" s="209">
        <v>0.875</v>
      </c>
      <c r="AD9" s="209">
        <v>0.91666666666666696</v>
      </c>
      <c r="AE9" s="209">
        <v>0.95833333333333304</v>
      </c>
      <c r="AF9" s="209">
        <v>1</v>
      </c>
      <c r="AG9" s="210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12"/>
      <c r="S10" s="212"/>
      <c r="T10" s="212"/>
      <c r="U10" s="212"/>
      <c r="V10" s="212"/>
      <c r="W10" s="212"/>
      <c r="X10" s="212"/>
      <c r="Y10" s="212"/>
      <c r="Z10" s="212"/>
      <c r="AA10" s="203"/>
      <c r="AB10" s="203"/>
      <c r="AC10" s="203"/>
      <c r="AD10" s="203"/>
      <c r="AE10" s="203"/>
      <c r="AF10" s="203"/>
      <c r="AG10" s="211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191</v>
      </c>
      <c r="B11" s="47">
        <v>100</v>
      </c>
      <c r="C11" s="47">
        <v>100</v>
      </c>
      <c r="D11" s="47">
        <v>100</v>
      </c>
      <c r="E11" s="47"/>
      <c r="F11" s="47"/>
      <c r="G11" s="47"/>
      <c r="H11" s="47"/>
      <c r="I11" s="47"/>
      <c r="J11" s="47"/>
      <c r="K11" s="47"/>
      <c r="L11" s="48"/>
      <c r="M11" s="48"/>
      <c r="N11" s="48"/>
      <c r="O11" s="48"/>
      <c r="P11" s="48"/>
      <c r="Q11" s="181"/>
      <c r="R11" s="67"/>
      <c r="S11" s="67"/>
      <c r="T11" s="67"/>
      <c r="U11" s="67"/>
      <c r="V11" s="67"/>
      <c r="W11" s="67"/>
      <c r="X11" s="67"/>
      <c r="Y11" s="182"/>
      <c r="Z11" s="49"/>
      <c r="AA11" s="49"/>
      <c r="AB11" s="49"/>
      <c r="AC11" s="49"/>
      <c r="AD11" s="49"/>
      <c r="AE11" s="47"/>
      <c r="AF11" s="47"/>
      <c r="AG11" s="50">
        <v>456</v>
      </c>
      <c r="AH11" s="51">
        <f>MAX(B11:AF11)</f>
        <v>100</v>
      </c>
      <c r="AI11" s="52">
        <f>MIN(B11:AF11)</f>
        <v>100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192</v>
      </c>
      <c r="B12" s="47">
        <v>60</v>
      </c>
      <c r="C12" s="47">
        <v>60</v>
      </c>
      <c r="D12" s="47">
        <v>60</v>
      </c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79"/>
      <c r="S12" s="79"/>
      <c r="T12" s="79"/>
      <c r="U12" s="79"/>
      <c r="V12" s="79"/>
      <c r="W12" s="79"/>
      <c r="X12" s="79"/>
      <c r="Y12" s="48"/>
      <c r="Z12" s="48"/>
      <c r="AA12" s="48"/>
      <c r="AB12" s="48"/>
      <c r="AC12" s="48"/>
      <c r="AD12" s="48"/>
      <c r="AE12" s="47"/>
      <c r="AF12" s="47"/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193</v>
      </c>
      <c r="B13" s="47">
        <v>0</v>
      </c>
      <c r="C13" s="47">
        <v>0</v>
      </c>
      <c r="D13" s="47">
        <v>0</v>
      </c>
      <c r="E13" s="47"/>
      <c r="F13" s="47"/>
      <c r="G13" s="47"/>
      <c r="H13" s="47"/>
      <c r="I13" s="47"/>
      <c r="J13" s="47"/>
      <c r="K13" s="47"/>
      <c r="L13" s="48"/>
      <c r="M13" s="48"/>
      <c r="N13" s="48"/>
      <c r="O13" s="48"/>
      <c r="P13" s="48"/>
      <c r="Q13" s="48"/>
      <c r="R13" s="80"/>
      <c r="S13" s="80"/>
      <c r="T13" s="80"/>
      <c r="U13" s="80"/>
      <c r="V13" s="80"/>
      <c r="W13" s="80"/>
      <c r="X13" s="80"/>
      <c r="Y13" s="48"/>
      <c r="Z13" s="48"/>
      <c r="AA13" s="48"/>
      <c r="AB13" s="48"/>
      <c r="AC13" s="48"/>
      <c r="AD13" s="48"/>
      <c r="AE13" s="47"/>
      <c r="AF13" s="47"/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194</v>
      </c>
      <c r="B14" s="55">
        <v>45.8</v>
      </c>
      <c r="C14" s="55">
        <v>45.8</v>
      </c>
      <c r="D14" s="55">
        <v>45.8</v>
      </c>
      <c r="E14" s="55"/>
      <c r="F14" s="55"/>
      <c r="G14" s="55"/>
      <c r="H14" s="55"/>
      <c r="I14" s="55"/>
      <c r="J14" s="55"/>
      <c r="K14" s="55"/>
      <c r="L14" s="48"/>
      <c r="M14" s="48"/>
      <c r="N14" s="48"/>
      <c r="O14" s="48"/>
      <c r="P14" s="48"/>
      <c r="Q14" s="48"/>
      <c r="R14" s="80"/>
      <c r="S14" s="80"/>
      <c r="T14" s="80"/>
      <c r="U14" s="80"/>
      <c r="V14" s="80"/>
      <c r="W14" s="80"/>
      <c r="X14" s="80"/>
      <c r="Y14" s="48"/>
      <c r="Z14" s="48"/>
      <c r="AA14" s="48"/>
      <c r="AB14" s="48"/>
      <c r="AC14" s="48"/>
      <c r="AD14" s="48"/>
      <c r="AE14" s="55"/>
      <c r="AF14" s="55"/>
      <c r="AG14" s="56">
        <v>50</v>
      </c>
      <c r="AH14" s="51">
        <f t="shared" si="2"/>
        <v>45.8</v>
      </c>
      <c r="AI14" s="52">
        <f t="shared" si="3"/>
        <v>45.8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195</v>
      </c>
      <c r="B15" s="47">
        <v>26</v>
      </c>
      <c r="C15" s="47">
        <v>26</v>
      </c>
      <c r="D15" s="47">
        <v>26</v>
      </c>
      <c r="E15" s="47"/>
      <c r="F15" s="47"/>
      <c r="G15" s="47"/>
      <c r="H15" s="47"/>
      <c r="I15" s="47"/>
      <c r="J15" s="47"/>
      <c r="K15" s="47"/>
      <c r="L15" s="48"/>
      <c r="M15" s="48"/>
      <c r="N15" s="48"/>
      <c r="O15" s="48"/>
      <c r="P15" s="48"/>
      <c r="Q15" s="48"/>
      <c r="R15" s="82"/>
      <c r="S15" s="82"/>
      <c r="T15" s="82"/>
      <c r="U15" s="82"/>
      <c r="V15" s="82"/>
      <c r="W15" s="82"/>
      <c r="X15" s="82"/>
      <c r="Y15" s="48"/>
      <c r="Z15" s="48"/>
      <c r="AA15" s="48"/>
      <c r="AB15" s="48"/>
      <c r="AC15" s="48"/>
      <c r="AD15" s="48"/>
      <c r="AE15" s="47"/>
      <c r="AF15" s="47"/>
      <c r="AG15" s="168">
        <v>45</v>
      </c>
      <c r="AH15" s="51">
        <f t="shared" si="2"/>
        <v>26</v>
      </c>
      <c r="AI15" s="52">
        <f t="shared" si="3"/>
        <v>26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196</v>
      </c>
      <c r="B16" s="47">
        <v>25</v>
      </c>
      <c r="C16" s="47">
        <v>25</v>
      </c>
      <c r="D16" s="47">
        <v>25</v>
      </c>
      <c r="E16" s="47"/>
      <c r="F16" s="47"/>
      <c r="G16" s="47"/>
      <c r="H16" s="47"/>
      <c r="I16" s="47"/>
      <c r="J16" s="47"/>
      <c r="K16" s="47"/>
      <c r="L16" s="48"/>
      <c r="M16" s="48"/>
      <c r="N16" s="48"/>
      <c r="O16" s="48"/>
      <c r="P16" s="48"/>
      <c r="Q16" s="48"/>
      <c r="R16" s="82"/>
      <c r="S16" s="82"/>
      <c r="T16" s="82"/>
      <c r="U16" s="82"/>
      <c r="V16" s="82"/>
      <c r="W16" s="82"/>
      <c r="X16" s="82"/>
      <c r="Y16" s="48"/>
      <c r="Z16" s="48"/>
      <c r="AA16" s="48"/>
      <c r="AB16" s="48"/>
      <c r="AC16" s="48"/>
      <c r="AD16" s="48"/>
      <c r="AE16" s="47"/>
      <c r="AF16" s="47"/>
      <c r="AG16" s="168">
        <v>42</v>
      </c>
      <c r="AH16" s="51">
        <f t="shared" si="2"/>
        <v>25</v>
      </c>
      <c r="AI16" s="52">
        <f t="shared" si="3"/>
        <v>25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197</v>
      </c>
      <c r="B17" s="47">
        <v>25</v>
      </c>
      <c r="C17" s="47">
        <v>25</v>
      </c>
      <c r="D17" s="47">
        <v>25</v>
      </c>
      <c r="E17" s="47"/>
      <c r="F17" s="47"/>
      <c r="G17" s="47"/>
      <c r="H17" s="47"/>
      <c r="I17" s="47"/>
      <c r="J17" s="47"/>
      <c r="K17" s="47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7"/>
      <c r="AF17" s="47"/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198</v>
      </c>
      <c r="B18" s="47">
        <v>26.4</v>
      </c>
      <c r="C18" s="47">
        <v>26.4</v>
      </c>
      <c r="D18" s="47">
        <v>26.4</v>
      </c>
      <c r="E18" s="47"/>
      <c r="F18" s="47"/>
      <c r="G18" s="47"/>
      <c r="H18" s="47"/>
      <c r="I18" s="47"/>
      <c r="J18" s="47"/>
      <c r="K18" s="47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7"/>
      <c r="AF18" s="47"/>
      <c r="AG18" s="168">
        <v>30</v>
      </c>
      <c r="AH18" s="51">
        <f t="shared" si="2"/>
        <v>26.4</v>
      </c>
      <c r="AI18" s="52">
        <f t="shared" si="3"/>
        <v>26.4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199</v>
      </c>
      <c r="B19" s="47">
        <v>6.2</v>
      </c>
      <c r="C19" s="47">
        <v>6.2</v>
      </c>
      <c r="D19" s="47">
        <v>6.2</v>
      </c>
      <c r="E19" s="47"/>
      <c r="F19" s="47"/>
      <c r="G19" s="47"/>
      <c r="H19" s="47"/>
      <c r="I19" s="47"/>
      <c r="J19" s="47"/>
      <c r="K19" s="47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7"/>
      <c r="AF19" s="47"/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200</v>
      </c>
      <c r="B20" s="47">
        <v>11.2</v>
      </c>
      <c r="C20" s="47">
        <v>11.2</v>
      </c>
      <c r="D20" s="47">
        <v>11.2</v>
      </c>
      <c r="E20" s="47"/>
      <c r="F20" s="47"/>
      <c r="G20" s="47"/>
      <c r="H20" s="47"/>
      <c r="I20" s="47"/>
      <c r="J20" s="47"/>
      <c r="K20" s="47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7"/>
      <c r="AF20" s="47"/>
      <c r="AG20" s="168">
        <v>25</v>
      </c>
      <c r="AH20" s="51">
        <f t="shared" si="2"/>
        <v>11.2</v>
      </c>
      <c r="AI20" s="52">
        <f t="shared" si="3"/>
        <v>11.2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201</v>
      </c>
      <c r="B21" s="47">
        <v>22</v>
      </c>
      <c r="C21" s="47">
        <v>22</v>
      </c>
      <c r="D21" s="47">
        <v>22</v>
      </c>
      <c r="E21" s="47"/>
      <c r="F21" s="47"/>
      <c r="G21" s="47"/>
      <c r="H21" s="47"/>
      <c r="I21" s="47"/>
      <c r="J21" s="47"/>
      <c r="K21" s="47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7"/>
      <c r="AF21" s="47"/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202</v>
      </c>
      <c r="B22" s="47">
        <v>22</v>
      </c>
      <c r="C22" s="47">
        <v>22</v>
      </c>
      <c r="D22" s="47">
        <v>22</v>
      </c>
      <c r="E22" s="47"/>
      <c r="F22" s="47"/>
      <c r="G22" s="47"/>
      <c r="H22" s="47"/>
      <c r="I22" s="47"/>
      <c r="J22" s="47"/>
      <c r="K22" s="47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7"/>
      <c r="AF22" s="47"/>
      <c r="AG22" s="168">
        <v>25</v>
      </c>
      <c r="AH22" s="51">
        <f t="shared" si="2"/>
        <v>22</v>
      </c>
      <c r="AI22" s="52">
        <f t="shared" si="3"/>
        <v>22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203</v>
      </c>
      <c r="B23" s="47">
        <v>22</v>
      </c>
      <c r="C23" s="47">
        <v>22</v>
      </c>
      <c r="D23" s="47">
        <v>22</v>
      </c>
      <c r="E23" s="47"/>
      <c r="F23" s="47"/>
      <c r="G23" s="47"/>
      <c r="H23" s="47"/>
      <c r="I23" s="47"/>
      <c r="J23" s="47"/>
      <c r="K23" s="47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7"/>
      <c r="AF23" s="47"/>
      <c r="AG23" s="168">
        <v>25</v>
      </c>
      <c r="AH23" s="51">
        <f t="shared" si="2"/>
        <v>22</v>
      </c>
      <c r="AI23" s="52">
        <f t="shared" si="3"/>
        <v>22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204</v>
      </c>
      <c r="B24" s="47">
        <v>22</v>
      </c>
      <c r="C24" s="47">
        <v>22</v>
      </c>
      <c r="D24" s="47">
        <v>22</v>
      </c>
      <c r="E24" s="47"/>
      <c r="F24" s="47"/>
      <c r="G24" s="47"/>
      <c r="H24" s="47"/>
      <c r="I24" s="47"/>
      <c r="J24" s="47"/>
      <c r="K24" s="47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7"/>
      <c r="AF24" s="47"/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93</v>
      </c>
      <c r="B25" s="47">
        <v>0</v>
      </c>
      <c r="C25" s="47">
        <v>0</v>
      </c>
      <c r="D25" s="47">
        <v>0</v>
      </c>
      <c r="E25" s="47"/>
      <c r="F25" s="47"/>
      <c r="G25" s="47"/>
      <c r="H25" s="47"/>
      <c r="I25" s="47"/>
      <c r="J25" s="47"/>
      <c r="K25" s="47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7"/>
      <c r="AB25" s="47"/>
      <c r="AC25" s="47"/>
      <c r="AD25" s="47"/>
      <c r="AE25" s="47"/>
      <c r="AF25" s="47"/>
      <c r="AG25" s="168">
        <v>23.5</v>
      </c>
      <c r="AH25" s="51">
        <f t="shared" si="2"/>
        <v>0</v>
      </c>
      <c r="AI25" s="52">
        <f t="shared" si="3"/>
        <v>0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94</v>
      </c>
      <c r="B26" s="47">
        <v>0</v>
      </c>
      <c r="C26" s="47">
        <v>0</v>
      </c>
      <c r="D26" s="47">
        <v>0</v>
      </c>
      <c r="E26" s="47"/>
      <c r="F26" s="47"/>
      <c r="G26" s="47"/>
      <c r="H26" s="47"/>
      <c r="I26" s="47"/>
      <c r="J26" s="47"/>
      <c r="K26" s="47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7"/>
      <c r="AF26" s="47"/>
      <c r="AG26" s="168">
        <v>22.2</v>
      </c>
      <c r="AH26" s="51">
        <f t="shared" si="2"/>
        <v>0</v>
      </c>
      <c r="AI26" s="52">
        <f t="shared" si="3"/>
        <v>0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95</v>
      </c>
      <c r="B27" s="47">
        <v>12.2</v>
      </c>
      <c r="C27" s="47">
        <v>12.2</v>
      </c>
      <c r="D27" s="47">
        <v>12.2</v>
      </c>
      <c r="E27" s="47"/>
      <c r="F27" s="47"/>
      <c r="G27" s="47"/>
      <c r="H27" s="47"/>
      <c r="I27" s="47"/>
      <c r="J27" s="47"/>
      <c r="K27" s="47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7"/>
      <c r="AF27" s="47"/>
      <c r="AG27" s="168">
        <v>22.1</v>
      </c>
      <c r="AH27" s="51">
        <f t="shared" si="2"/>
        <v>12.2</v>
      </c>
      <c r="AI27" s="52">
        <f t="shared" si="3"/>
        <v>12.2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96</v>
      </c>
      <c r="B28" s="47">
        <v>12</v>
      </c>
      <c r="C28" s="47">
        <v>12</v>
      </c>
      <c r="D28" s="47">
        <v>12</v>
      </c>
      <c r="E28" s="47"/>
      <c r="F28" s="47"/>
      <c r="G28" s="47"/>
      <c r="H28" s="47"/>
      <c r="I28" s="47"/>
      <c r="J28" s="47"/>
      <c r="K28" s="47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7"/>
      <c r="AF28" s="47"/>
      <c r="AG28" s="168">
        <v>22.1</v>
      </c>
      <c r="AH28" s="51">
        <f t="shared" si="2"/>
        <v>12</v>
      </c>
      <c r="AI28" s="52">
        <f t="shared" si="3"/>
        <v>12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97</v>
      </c>
      <c r="B29" s="55">
        <v>12</v>
      </c>
      <c r="C29" s="55">
        <v>12</v>
      </c>
      <c r="D29" s="55">
        <v>12</v>
      </c>
      <c r="E29" s="55"/>
      <c r="F29" s="55"/>
      <c r="G29" s="55"/>
      <c r="H29" s="55"/>
      <c r="I29" s="55"/>
      <c r="J29" s="55"/>
      <c r="K29" s="55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55"/>
      <c r="AF29" s="55"/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98</v>
      </c>
      <c r="B30" s="55">
        <v>0</v>
      </c>
      <c r="C30" s="55">
        <v>0</v>
      </c>
      <c r="D30" s="55">
        <v>0</v>
      </c>
      <c r="E30" s="55"/>
      <c r="F30" s="55"/>
      <c r="G30" s="55"/>
      <c r="H30" s="55"/>
      <c r="I30" s="55"/>
      <c r="J30" s="55"/>
      <c r="K30" s="55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55"/>
      <c r="AF30" s="55"/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99</v>
      </c>
      <c r="B31" s="55">
        <v>0</v>
      </c>
      <c r="C31" s="55">
        <v>0</v>
      </c>
      <c r="D31" s="55">
        <v>0</v>
      </c>
      <c r="E31" s="55"/>
      <c r="F31" s="55"/>
      <c r="G31" s="55"/>
      <c r="H31" s="55"/>
      <c r="I31" s="55"/>
      <c r="J31" s="55"/>
      <c r="K31" s="55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55"/>
      <c r="AF31" s="55"/>
      <c r="AG31" s="58">
        <v>20</v>
      </c>
      <c r="AH31" s="51">
        <f t="shared" si="2"/>
        <v>0</v>
      </c>
      <c r="AI31" s="52">
        <f t="shared" si="3"/>
        <v>0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100</v>
      </c>
      <c r="B32" s="55">
        <v>0</v>
      </c>
      <c r="C32" s="55">
        <v>0</v>
      </c>
      <c r="D32" s="55">
        <v>0</v>
      </c>
      <c r="E32" s="55"/>
      <c r="F32" s="55"/>
      <c r="G32" s="55"/>
      <c r="H32" s="55"/>
      <c r="I32" s="55"/>
      <c r="J32" s="55"/>
      <c r="K32" s="55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55"/>
      <c r="AF32" s="55"/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230</v>
      </c>
      <c r="C33" s="55">
        <v>230</v>
      </c>
      <c r="D33" s="55">
        <v>230</v>
      </c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8">
        <v>85</v>
      </c>
      <c r="AH33" s="51">
        <f t="shared" si="2"/>
        <v>230</v>
      </c>
      <c r="AI33" s="52">
        <f t="shared" si="3"/>
        <v>230</v>
      </c>
      <c r="AK33" s="53"/>
    </row>
    <row r="34" spans="1:41" ht="15.75" thickBot="1" x14ac:dyDescent="0.3">
      <c r="A34" s="63" t="s">
        <v>19</v>
      </c>
      <c r="B34" s="55">
        <v>151</v>
      </c>
      <c r="C34" s="55">
        <v>151</v>
      </c>
      <c r="D34" s="55">
        <v>151</v>
      </c>
      <c r="E34" s="55"/>
      <c r="F34" s="55"/>
      <c r="G34" s="55"/>
      <c r="H34" s="55"/>
      <c r="I34" s="55"/>
      <c r="J34" s="55"/>
      <c r="K34" s="55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55"/>
      <c r="AF34" s="55"/>
      <c r="AG34" s="58">
        <v>240</v>
      </c>
      <c r="AH34" s="51">
        <f t="shared" si="2"/>
        <v>151</v>
      </c>
      <c r="AI34" s="52">
        <f t="shared" si="3"/>
        <v>151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679.8</v>
      </c>
      <c r="C35" s="66">
        <f t="shared" si="4"/>
        <v>679.8</v>
      </c>
      <c r="D35" s="66">
        <f t="shared" si="4"/>
        <v>679.8</v>
      </c>
      <c r="E35" s="66">
        <f t="shared" si="4"/>
        <v>0</v>
      </c>
      <c r="F35" s="66">
        <f t="shared" si="4"/>
        <v>0</v>
      </c>
      <c r="G35" s="66">
        <f t="shared" si="4"/>
        <v>0</v>
      </c>
      <c r="H35" s="66">
        <f t="shared" si="4"/>
        <v>0</v>
      </c>
      <c r="I35" s="66">
        <f t="shared" si="4"/>
        <v>0</v>
      </c>
      <c r="J35" s="66">
        <f t="shared" si="4"/>
        <v>0</v>
      </c>
      <c r="K35" s="66">
        <f t="shared" si="4"/>
        <v>0</v>
      </c>
      <c r="L35" s="66">
        <f t="shared" si="4"/>
        <v>0</v>
      </c>
      <c r="M35" s="66">
        <f t="shared" si="4"/>
        <v>0</v>
      </c>
      <c r="N35" s="66">
        <f t="shared" si="4"/>
        <v>0</v>
      </c>
      <c r="O35" s="66">
        <f t="shared" si="4"/>
        <v>0</v>
      </c>
      <c r="P35" s="66">
        <f t="shared" si="4"/>
        <v>0</v>
      </c>
      <c r="Q35" s="66">
        <f t="shared" si="4"/>
        <v>0</v>
      </c>
      <c r="R35" s="66">
        <f t="shared" si="4"/>
        <v>0</v>
      </c>
      <c r="S35" s="66">
        <f t="shared" si="4"/>
        <v>0</v>
      </c>
      <c r="T35" s="66">
        <f t="shared" si="4"/>
        <v>0</v>
      </c>
      <c r="U35" s="66">
        <f t="shared" si="4"/>
        <v>0</v>
      </c>
      <c r="V35" s="66">
        <f t="shared" si="4"/>
        <v>0</v>
      </c>
      <c r="W35" s="66">
        <f t="shared" si="4"/>
        <v>0</v>
      </c>
      <c r="X35" s="66">
        <f t="shared" si="4"/>
        <v>0</v>
      </c>
      <c r="Y35" s="66">
        <f t="shared" si="4"/>
        <v>0</v>
      </c>
      <c r="Z35" s="66">
        <f t="shared" si="4"/>
        <v>0</v>
      </c>
      <c r="AA35" s="66">
        <f t="shared" si="4"/>
        <v>0</v>
      </c>
      <c r="AB35" s="66">
        <f t="shared" si="4"/>
        <v>0</v>
      </c>
      <c r="AC35" s="66">
        <f t="shared" si="4"/>
        <v>0</v>
      </c>
      <c r="AD35" s="66">
        <f t="shared" si="4"/>
        <v>0</v>
      </c>
      <c r="AE35" s="66">
        <f t="shared" si="4"/>
        <v>0</v>
      </c>
      <c r="AF35" s="66">
        <f t="shared" si="4"/>
        <v>0</v>
      </c>
      <c r="AG35" s="58">
        <f>SUM(AG11:AG34)</f>
        <v>1416.83</v>
      </c>
      <c r="AH35" s="51">
        <f t="shared" si="2"/>
        <v>679.8</v>
      </c>
      <c r="AI35" s="52">
        <f t="shared" si="3"/>
        <v>0</v>
      </c>
      <c r="AK35" s="53"/>
    </row>
    <row r="36" spans="1:41" x14ac:dyDescent="0.25">
      <c r="A36" s="54" t="s">
        <v>21</v>
      </c>
      <c r="B36" s="55">
        <v>60</v>
      </c>
      <c r="C36" s="55">
        <v>70</v>
      </c>
      <c r="D36" s="55">
        <v>70</v>
      </c>
      <c r="E36" s="55"/>
      <c r="F36" s="55"/>
      <c r="G36" s="55"/>
      <c r="H36" s="55"/>
      <c r="I36" s="55"/>
      <c r="J36" s="55"/>
      <c r="K36" s="55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7"/>
      <c r="AF36" s="47"/>
      <c r="AG36" s="56">
        <v>144</v>
      </c>
      <c r="AH36" s="51">
        <f t="shared" si="2"/>
        <v>70</v>
      </c>
      <c r="AI36" s="52">
        <f t="shared" si="3"/>
        <v>60</v>
      </c>
      <c r="AK36" s="53"/>
    </row>
    <row r="37" spans="1:41" x14ac:dyDescent="0.25">
      <c r="A37" s="57" t="s">
        <v>22</v>
      </c>
      <c r="B37" s="55">
        <v>35</v>
      </c>
      <c r="C37" s="55">
        <v>35</v>
      </c>
      <c r="D37" s="55">
        <v>35</v>
      </c>
      <c r="E37" s="55"/>
      <c r="F37" s="55"/>
      <c r="G37" s="55"/>
      <c r="H37" s="55"/>
      <c r="I37" s="55"/>
      <c r="J37" s="55"/>
      <c r="K37" s="55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55"/>
      <c r="AF37" s="55"/>
      <c r="AG37" s="58">
        <v>70</v>
      </c>
      <c r="AH37" s="51">
        <f t="shared" si="2"/>
        <v>35</v>
      </c>
      <c r="AI37" s="52">
        <f t="shared" si="3"/>
        <v>35</v>
      </c>
      <c r="AK37" s="53"/>
    </row>
    <row r="38" spans="1:41" x14ac:dyDescent="0.25">
      <c r="A38" s="57" t="s">
        <v>23</v>
      </c>
      <c r="B38" s="55">
        <v>37</v>
      </c>
      <c r="C38" s="55">
        <v>45</v>
      </c>
      <c r="D38" s="55">
        <v>45</v>
      </c>
      <c r="E38" s="55"/>
      <c r="F38" s="55"/>
      <c r="G38" s="55"/>
      <c r="H38" s="55"/>
      <c r="I38" s="55"/>
      <c r="J38" s="55"/>
      <c r="K38" s="55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55"/>
      <c r="AF38" s="55"/>
      <c r="AG38" s="58">
        <v>69</v>
      </c>
      <c r="AH38" s="51">
        <f t="shared" si="2"/>
        <v>45</v>
      </c>
      <c r="AI38" s="52">
        <f t="shared" si="3"/>
        <v>37</v>
      </c>
      <c r="AK38" s="53"/>
    </row>
    <row r="39" spans="1:41" x14ac:dyDescent="0.25">
      <c r="A39" s="57" t="s">
        <v>24</v>
      </c>
      <c r="B39" s="55">
        <v>58</v>
      </c>
      <c r="C39" s="55">
        <v>30</v>
      </c>
      <c r="D39" s="55">
        <v>30</v>
      </c>
      <c r="E39" s="55"/>
      <c r="F39" s="55"/>
      <c r="G39" s="55"/>
      <c r="H39" s="55"/>
      <c r="I39" s="55"/>
      <c r="J39" s="55"/>
      <c r="K39" s="55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55"/>
      <c r="AF39" s="55"/>
      <c r="AG39" s="58">
        <v>60</v>
      </c>
      <c r="AH39" s="51">
        <f t="shared" si="2"/>
        <v>58</v>
      </c>
      <c r="AI39" s="52">
        <f t="shared" si="3"/>
        <v>30</v>
      </c>
      <c r="AK39" s="53"/>
    </row>
    <row r="40" spans="1:41" x14ac:dyDescent="0.25">
      <c r="A40" s="57" t="s">
        <v>25</v>
      </c>
      <c r="B40" s="55">
        <v>15</v>
      </c>
      <c r="C40" s="55">
        <v>15</v>
      </c>
      <c r="D40" s="55">
        <v>15</v>
      </c>
      <c r="E40" s="55"/>
      <c r="F40" s="55"/>
      <c r="G40" s="55"/>
      <c r="H40" s="55"/>
      <c r="I40" s="55"/>
      <c r="J40" s="55"/>
      <c r="K40" s="55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67"/>
      <c r="Z40" s="67"/>
      <c r="AA40" s="67"/>
      <c r="AB40" s="67"/>
      <c r="AC40" s="67"/>
      <c r="AD40" s="67"/>
      <c r="AE40" s="55"/>
      <c r="AF40" s="55"/>
      <c r="AG40" s="58">
        <v>30</v>
      </c>
      <c r="AH40" s="51">
        <f t="shared" si="2"/>
        <v>15</v>
      </c>
      <c r="AI40" s="52">
        <f t="shared" si="3"/>
        <v>15</v>
      </c>
      <c r="AK40" s="53"/>
    </row>
    <row r="41" spans="1:41" x14ac:dyDescent="0.25">
      <c r="A41" s="57" t="s">
        <v>85</v>
      </c>
      <c r="B41" s="55">
        <v>0</v>
      </c>
      <c r="C41" s="55">
        <v>0</v>
      </c>
      <c r="D41" s="55">
        <v>0</v>
      </c>
      <c r="E41" s="55"/>
      <c r="F41" s="55"/>
      <c r="G41" s="55"/>
      <c r="H41" s="55"/>
      <c r="I41" s="55"/>
      <c r="J41" s="55"/>
      <c r="K41" s="55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55"/>
      <c r="AF41" s="55"/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68">
        <v>17</v>
      </c>
      <c r="C42" s="68">
        <v>17</v>
      </c>
      <c r="D42" s="68">
        <v>17</v>
      </c>
      <c r="E42" s="68"/>
      <c r="F42" s="68"/>
      <c r="G42" s="68"/>
      <c r="H42" s="68"/>
      <c r="I42" s="68"/>
      <c r="J42" s="68"/>
      <c r="K42" s="6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55"/>
      <c r="AF42" s="55"/>
      <c r="AG42" s="58">
        <v>24</v>
      </c>
      <c r="AH42" s="51">
        <f t="shared" si="2"/>
        <v>17</v>
      </c>
      <c r="AI42" s="52">
        <f t="shared" si="3"/>
        <v>17</v>
      </c>
      <c r="AK42" s="53"/>
    </row>
    <row r="43" spans="1:41" x14ac:dyDescent="0.25">
      <c r="A43" s="57" t="s">
        <v>27</v>
      </c>
      <c r="B43" s="55">
        <v>3</v>
      </c>
      <c r="C43" s="55">
        <v>3</v>
      </c>
      <c r="D43" s="55">
        <v>3</v>
      </c>
      <c r="E43" s="55"/>
      <c r="F43" s="55"/>
      <c r="G43" s="55"/>
      <c r="H43" s="55"/>
      <c r="I43" s="55"/>
      <c r="J43" s="55"/>
      <c r="K43" s="55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55"/>
      <c r="AF43" s="55"/>
      <c r="AG43" s="58">
        <v>15</v>
      </c>
      <c r="AH43" s="51">
        <f t="shared" si="2"/>
        <v>3</v>
      </c>
      <c r="AI43" s="52">
        <f t="shared" si="3"/>
        <v>3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13</v>
      </c>
      <c r="C44" s="55">
        <v>13</v>
      </c>
      <c r="D44" s="55">
        <v>13</v>
      </c>
      <c r="E44" s="55"/>
      <c r="F44" s="55"/>
      <c r="G44" s="55"/>
      <c r="H44" s="55"/>
      <c r="I44" s="55"/>
      <c r="J44" s="55"/>
      <c r="K44" s="55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55"/>
      <c r="AF44" s="55"/>
      <c r="AG44" s="58">
        <v>14.1</v>
      </c>
      <c r="AH44" s="51">
        <f t="shared" si="2"/>
        <v>13</v>
      </c>
      <c r="AI44" s="52">
        <f t="shared" si="3"/>
        <v>13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68">
        <v>14</v>
      </c>
      <c r="C45" s="68">
        <v>14</v>
      </c>
      <c r="D45" s="68">
        <v>14</v>
      </c>
      <c r="E45" s="68"/>
      <c r="F45" s="68"/>
      <c r="G45" s="68"/>
      <c r="H45" s="68"/>
      <c r="I45" s="68"/>
      <c r="J45" s="68"/>
      <c r="K45" s="6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55"/>
      <c r="AF45" s="55"/>
      <c r="AG45" s="58">
        <v>14</v>
      </c>
      <c r="AH45" s="51">
        <f t="shared" si="2"/>
        <v>14</v>
      </c>
      <c r="AI45" s="52">
        <f t="shared" si="3"/>
        <v>14</v>
      </c>
      <c r="AK45" s="53"/>
    </row>
    <row r="46" spans="1:41" x14ac:dyDescent="0.25">
      <c r="A46" s="57" t="s">
        <v>30</v>
      </c>
      <c r="B46" s="55">
        <v>6.6</v>
      </c>
      <c r="C46" s="55">
        <v>6.6</v>
      </c>
      <c r="D46" s="55">
        <v>6.6</v>
      </c>
      <c r="E46" s="55"/>
      <c r="F46" s="55"/>
      <c r="G46" s="55"/>
      <c r="H46" s="55"/>
      <c r="I46" s="55"/>
      <c r="J46" s="55"/>
      <c r="K46" s="55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55"/>
      <c r="AF46" s="55"/>
      <c r="AG46" s="58">
        <v>10.050000000000001</v>
      </c>
      <c r="AH46" s="51">
        <f t="shared" si="2"/>
        <v>6.6</v>
      </c>
      <c r="AI46" s="52">
        <f t="shared" si="3"/>
        <v>6.6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/>
      <c r="F47" s="55"/>
      <c r="G47" s="55"/>
      <c r="H47" s="55"/>
      <c r="I47" s="55"/>
      <c r="J47" s="55"/>
      <c r="K47" s="55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55"/>
      <c r="AF47" s="55"/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T196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v>3.54</v>
      </c>
      <c r="Z48" s="70">
        <f t="shared" si="5"/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268.34000000000003</v>
      </c>
      <c r="C49" s="66">
        <f t="shared" si="6"/>
        <v>258.33999999999997</v>
      </c>
      <c r="D49" s="66">
        <f t="shared" si="6"/>
        <v>258.33999999999997</v>
      </c>
      <c r="E49" s="66">
        <f t="shared" si="6"/>
        <v>3.54</v>
      </c>
      <c r="F49" s="66">
        <f t="shared" si="6"/>
        <v>3.54</v>
      </c>
      <c r="G49" s="66">
        <f t="shared" si="6"/>
        <v>3.54</v>
      </c>
      <c r="H49" s="66">
        <f t="shared" si="6"/>
        <v>3.54</v>
      </c>
      <c r="I49" s="66">
        <f t="shared" si="6"/>
        <v>3.54</v>
      </c>
      <c r="J49" s="66">
        <f t="shared" si="6"/>
        <v>3.54</v>
      </c>
      <c r="K49" s="66">
        <f t="shared" si="6"/>
        <v>3.54</v>
      </c>
      <c r="L49" s="66">
        <f t="shared" si="6"/>
        <v>3.54</v>
      </c>
      <c r="M49" s="66">
        <f t="shared" si="6"/>
        <v>3.54</v>
      </c>
      <c r="N49" s="66">
        <f t="shared" si="6"/>
        <v>3.54</v>
      </c>
      <c r="O49" s="66">
        <f t="shared" si="6"/>
        <v>3.54</v>
      </c>
      <c r="P49" s="66">
        <f t="shared" si="6"/>
        <v>3.54</v>
      </c>
      <c r="Q49" s="66">
        <f t="shared" si="6"/>
        <v>3.54</v>
      </c>
      <c r="R49" s="66">
        <f t="shared" si="6"/>
        <v>3.54</v>
      </c>
      <c r="S49" s="66">
        <f t="shared" si="6"/>
        <v>3.54</v>
      </c>
      <c r="T49" s="66">
        <f t="shared" si="6"/>
        <v>3.54</v>
      </c>
      <c r="U49" s="66">
        <f t="shared" si="6"/>
        <v>3.54</v>
      </c>
      <c r="V49" s="66">
        <f t="shared" si="6"/>
        <v>3.54</v>
      </c>
      <c r="W49" s="66">
        <f t="shared" si="6"/>
        <v>3.54</v>
      </c>
      <c r="X49" s="66">
        <f t="shared" si="6"/>
        <v>3.54</v>
      </c>
      <c r="Y49" s="66">
        <f t="shared" si="6"/>
        <v>3.54</v>
      </c>
      <c r="Z49" s="66">
        <f t="shared" si="6"/>
        <v>3.54</v>
      </c>
      <c r="AA49" s="66">
        <f t="shared" si="6"/>
        <v>3.54</v>
      </c>
      <c r="AB49" s="66">
        <f t="shared" si="6"/>
        <v>3.54</v>
      </c>
      <c r="AC49" s="66">
        <f t="shared" si="6"/>
        <v>3.54</v>
      </c>
      <c r="AD49" s="66">
        <f t="shared" si="6"/>
        <v>3.54</v>
      </c>
      <c r="AE49" s="66">
        <f t="shared" si="6"/>
        <v>3.54</v>
      </c>
      <c r="AF49" s="66">
        <f t="shared" si="6"/>
        <v>3.54</v>
      </c>
      <c r="AG49" s="71">
        <f>SUM(AG36:AG48)</f>
        <v>489.91</v>
      </c>
      <c r="AH49" s="51">
        <f t="shared" si="2"/>
        <v>268.34000000000003</v>
      </c>
      <c r="AI49" s="52">
        <f t="shared" si="3"/>
        <v>3.54</v>
      </c>
      <c r="AK49" s="53"/>
    </row>
    <row r="50" spans="1:37" x14ac:dyDescent="0.25">
      <c r="A50" s="54" t="s">
        <v>34</v>
      </c>
      <c r="B50" s="55">
        <v>0</v>
      </c>
      <c r="C50" s="55">
        <v>0</v>
      </c>
      <c r="D50" s="55">
        <v>0</v>
      </c>
      <c r="E50" s="55"/>
      <c r="F50" s="55"/>
      <c r="G50" s="55"/>
      <c r="H50" s="55"/>
      <c r="I50" s="55"/>
      <c r="J50" s="55"/>
      <c r="K50" s="55"/>
      <c r="L50" s="72"/>
      <c r="M50" s="72"/>
      <c r="N50" s="72"/>
      <c r="O50" s="72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56">
        <v>60</v>
      </c>
      <c r="AH50" s="51">
        <f t="shared" si="2"/>
        <v>0</v>
      </c>
      <c r="AI50" s="52">
        <f t="shared" si="3"/>
        <v>0</v>
      </c>
      <c r="AK50" s="53"/>
    </row>
    <row r="51" spans="1:37" x14ac:dyDescent="0.25">
      <c r="A51" s="57" t="s">
        <v>35</v>
      </c>
      <c r="B51" s="55">
        <v>0</v>
      </c>
      <c r="C51" s="55">
        <v>0</v>
      </c>
      <c r="D51" s="55">
        <v>0</v>
      </c>
      <c r="E51" s="55"/>
      <c r="F51" s="55"/>
      <c r="G51" s="55"/>
      <c r="H51" s="55"/>
      <c r="I51" s="55"/>
      <c r="J51" s="55"/>
      <c r="K51" s="55"/>
      <c r="L51" s="72"/>
      <c r="M51" s="72"/>
      <c r="N51" s="72"/>
      <c r="O51" s="72"/>
      <c r="P51" s="67"/>
      <c r="Q51" s="67"/>
      <c r="R51" s="48"/>
      <c r="S51" s="48"/>
      <c r="T51" s="48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58">
        <v>32</v>
      </c>
      <c r="AH51" s="51">
        <f t="shared" si="2"/>
        <v>0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>
        <v>0</v>
      </c>
      <c r="C52" s="68">
        <v>0</v>
      </c>
      <c r="D52" s="68">
        <v>0</v>
      </c>
      <c r="E52" s="68"/>
      <c r="F52" s="68"/>
      <c r="G52" s="68"/>
      <c r="H52" s="68"/>
      <c r="I52" s="68"/>
      <c r="J52" s="68"/>
      <c r="K52" s="68"/>
      <c r="L52" s="73"/>
      <c r="M52" s="73"/>
      <c r="N52" s="73"/>
      <c r="O52" s="73"/>
      <c r="P52" s="74"/>
      <c r="Q52" s="74"/>
      <c r="R52" s="48"/>
      <c r="S52" s="48"/>
      <c r="T52" s="48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5">
        <v>14</v>
      </c>
      <c r="AH52" s="51">
        <f t="shared" si="2"/>
        <v>0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0</v>
      </c>
      <c r="N53" s="66">
        <f t="shared" si="7"/>
        <v>0</v>
      </c>
      <c r="O53" s="66">
        <f t="shared" si="7"/>
        <v>0</v>
      </c>
      <c r="P53" s="66">
        <f t="shared" si="7"/>
        <v>0</v>
      </c>
      <c r="Q53" s="66">
        <f t="shared" si="7"/>
        <v>0</v>
      </c>
      <c r="R53" s="66">
        <f t="shared" si="7"/>
        <v>0</v>
      </c>
      <c r="S53" s="66">
        <f t="shared" si="7"/>
        <v>0</v>
      </c>
      <c r="T53" s="66">
        <f t="shared" si="7"/>
        <v>0</v>
      </c>
      <c r="U53" s="66">
        <f t="shared" si="7"/>
        <v>0</v>
      </c>
      <c r="V53" s="66">
        <f t="shared" si="7"/>
        <v>0</v>
      </c>
      <c r="W53" s="66">
        <f t="shared" si="7"/>
        <v>0</v>
      </c>
      <c r="X53" s="66">
        <f t="shared" si="7"/>
        <v>0</v>
      </c>
      <c r="Y53" s="66">
        <f t="shared" si="7"/>
        <v>0</v>
      </c>
      <c r="Z53" s="66">
        <f t="shared" si="7"/>
        <v>0</v>
      </c>
      <c r="AA53" s="66">
        <f t="shared" si="7"/>
        <v>0</v>
      </c>
      <c r="AB53" s="66">
        <f t="shared" si="7"/>
        <v>0</v>
      </c>
      <c r="AC53" s="66">
        <f t="shared" si="7"/>
        <v>0</v>
      </c>
      <c r="AD53" s="66">
        <f t="shared" si="7"/>
        <v>0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0</v>
      </c>
      <c r="AI53" s="52">
        <f t="shared" si="3"/>
        <v>0</v>
      </c>
      <c r="AK53" s="53"/>
    </row>
    <row r="54" spans="1:37" x14ac:dyDescent="0.25">
      <c r="A54" s="54" t="s">
        <v>205</v>
      </c>
      <c r="B54" s="48">
        <v>0</v>
      </c>
      <c r="C54" s="48">
        <v>0</v>
      </c>
      <c r="D54" s="48">
        <v>0</v>
      </c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56"/>
      <c r="AH54" s="51">
        <f t="shared" si="2"/>
        <v>0</v>
      </c>
      <c r="AI54" s="52">
        <f t="shared" si="3"/>
        <v>0</v>
      </c>
      <c r="AK54" s="53"/>
    </row>
    <row r="55" spans="1:37" x14ac:dyDescent="0.25">
      <c r="A55" s="57" t="s">
        <v>45</v>
      </c>
      <c r="B55" s="48">
        <v>0</v>
      </c>
      <c r="C55" s="67">
        <v>0</v>
      </c>
      <c r="D55" s="67">
        <v>0</v>
      </c>
      <c r="E55" s="67"/>
      <c r="F55" s="67"/>
      <c r="G55" s="67"/>
      <c r="H55" s="67"/>
      <c r="I55" s="67"/>
      <c r="J55" s="67"/>
      <c r="K55" s="67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76"/>
      <c r="X55" s="76"/>
      <c r="Y55" s="76"/>
      <c r="Z55" s="76"/>
      <c r="AA55" s="67"/>
      <c r="AB55" s="67"/>
      <c r="AC55" s="67"/>
      <c r="AD55" s="67"/>
      <c r="AE55" s="67"/>
      <c r="AF55" s="67"/>
      <c r="AG55" s="58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38</v>
      </c>
      <c r="B56" s="48">
        <v>-35</v>
      </c>
      <c r="C56" s="67">
        <v>-40</v>
      </c>
      <c r="D56" s="67">
        <v>-54.7</v>
      </c>
      <c r="E56" s="67"/>
      <c r="F56" s="67"/>
      <c r="G56" s="48"/>
      <c r="H56" s="48"/>
      <c r="I56" s="48"/>
      <c r="J56" s="48"/>
      <c r="K56" s="48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77"/>
      <c r="X56" s="77"/>
      <c r="Y56" s="77"/>
      <c r="Z56" s="77"/>
      <c r="AA56" s="67"/>
      <c r="AB56" s="67"/>
      <c r="AC56" s="67"/>
      <c r="AD56" s="67"/>
      <c r="AE56" s="67"/>
      <c r="AF56" s="67"/>
      <c r="AG56" s="78"/>
      <c r="AH56" s="51">
        <f t="shared" si="2"/>
        <v>-35</v>
      </c>
      <c r="AI56" s="52">
        <f t="shared" si="3"/>
        <v>-54.7</v>
      </c>
      <c r="AK56" s="53"/>
    </row>
    <row r="57" spans="1:37" x14ac:dyDescent="0.25">
      <c r="A57" s="57" t="s">
        <v>39</v>
      </c>
      <c r="B57" s="48">
        <v>0</v>
      </c>
      <c r="C57" s="48">
        <v>0</v>
      </c>
      <c r="D57" s="48">
        <v>0</v>
      </c>
      <c r="E57" s="79"/>
      <c r="F57" s="79"/>
      <c r="G57" s="79"/>
      <c r="H57" s="79"/>
      <c r="I57" s="79"/>
      <c r="J57" s="79"/>
      <c r="K57" s="79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79"/>
      <c r="AF57" s="79"/>
      <c r="AG57" s="78"/>
      <c r="AH57" s="51">
        <f t="shared" si="2"/>
        <v>0</v>
      </c>
      <c r="AI57" s="52">
        <f t="shared" si="3"/>
        <v>0</v>
      </c>
      <c r="AK57" s="53"/>
    </row>
    <row r="58" spans="1:37" x14ac:dyDescent="0.25">
      <c r="A58" s="57" t="s">
        <v>40</v>
      </c>
      <c r="B58" s="48">
        <v>0</v>
      </c>
      <c r="C58" s="48">
        <v>0</v>
      </c>
      <c r="D58" s="48">
        <v>0</v>
      </c>
      <c r="E58" s="79"/>
      <c r="F58" s="79"/>
      <c r="G58" s="79"/>
      <c r="H58" s="79"/>
      <c r="I58" s="79"/>
      <c r="J58" s="79"/>
      <c r="K58" s="79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87</v>
      </c>
      <c r="B59" s="48">
        <v>0</v>
      </c>
      <c r="C59" s="48">
        <v>0</v>
      </c>
      <c r="D59" s="48">
        <v>0</v>
      </c>
      <c r="E59" s="67"/>
      <c r="F59" s="67"/>
      <c r="G59" s="67"/>
      <c r="H59" s="67"/>
      <c r="I59" s="67"/>
      <c r="J59" s="67"/>
      <c r="K59" s="67"/>
      <c r="L59" s="67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78"/>
      <c r="AH59" s="51">
        <f t="shared" si="2"/>
        <v>0</v>
      </c>
      <c r="AI59" s="52">
        <f t="shared" si="3"/>
        <v>0</v>
      </c>
      <c r="AK59" s="53"/>
    </row>
    <row r="60" spans="1:37" x14ac:dyDescent="0.25">
      <c r="A60" s="57" t="s">
        <v>88</v>
      </c>
      <c r="B60" s="48">
        <v>0</v>
      </c>
      <c r="C60" s="48">
        <v>0</v>
      </c>
      <c r="D60" s="48">
        <v>0</v>
      </c>
      <c r="E60" s="79"/>
      <c r="F60" s="79"/>
      <c r="G60" s="79"/>
      <c r="H60" s="48"/>
      <c r="I60" s="48"/>
      <c r="J60" s="48"/>
      <c r="K60" s="48"/>
      <c r="L60" s="48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89</v>
      </c>
      <c r="B61" s="48">
        <v>0</v>
      </c>
      <c r="C61" s="48">
        <v>0</v>
      </c>
      <c r="D61" s="48">
        <v>0</v>
      </c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8"/>
      <c r="AH61" s="51">
        <f t="shared" si="2"/>
        <v>0</v>
      </c>
      <c r="AI61" s="52">
        <f t="shared" si="3"/>
        <v>0</v>
      </c>
      <c r="AK61" s="53"/>
    </row>
    <row r="62" spans="1:37" x14ac:dyDescent="0.25">
      <c r="A62" s="57" t="s">
        <v>90</v>
      </c>
      <c r="B62" s="48">
        <v>0</v>
      </c>
      <c r="C62" s="48">
        <v>0</v>
      </c>
      <c r="D62" s="48">
        <v>0</v>
      </c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91</v>
      </c>
      <c r="B63" s="48">
        <v>0</v>
      </c>
      <c r="C63" s="48">
        <v>0</v>
      </c>
      <c r="D63" s="48">
        <v>0</v>
      </c>
      <c r="E63" s="79"/>
      <c r="F63" s="79"/>
      <c r="G63" s="79"/>
      <c r="H63" s="67"/>
      <c r="I63" s="67"/>
      <c r="J63" s="67"/>
      <c r="K63" s="67"/>
      <c r="L63" s="67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92</v>
      </c>
      <c r="B64" s="48">
        <v>0</v>
      </c>
      <c r="C64" s="48">
        <v>0</v>
      </c>
      <c r="D64" s="48">
        <v>0</v>
      </c>
      <c r="E64" s="79"/>
      <c r="F64" s="79"/>
      <c r="G64" s="79"/>
      <c r="H64" s="48"/>
      <c r="I64" s="48"/>
      <c r="J64" s="48"/>
      <c r="K64" s="48"/>
      <c r="L64" s="48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-35</v>
      </c>
      <c r="C65" s="66">
        <f t="shared" ref="C65:AF65" si="8">SUM(C54:C64)</f>
        <v>-40</v>
      </c>
      <c r="D65" s="66">
        <f t="shared" si="8"/>
        <v>-54.7</v>
      </c>
      <c r="E65" s="66">
        <f t="shared" si="8"/>
        <v>0</v>
      </c>
      <c r="F65" s="66">
        <f t="shared" si="8"/>
        <v>0</v>
      </c>
      <c r="G65" s="66">
        <f t="shared" si="8"/>
        <v>0</v>
      </c>
      <c r="H65" s="66">
        <f t="shared" si="8"/>
        <v>0</v>
      </c>
      <c r="I65" s="66">
        <f t="shared" si="8"/>
        <v>0</v>
      </c>
      <c r="J65" s="66">
        <f t="shared" si="8"/>
        <v>0</v>
      </c>
      <c r="K65" s="66">
        <f t="shared" si="8"/>
        <v>0</v>
      </c>
      <c r="L65" s="66">
        <f t="shared" si="8"/>
        <v>0</v>
      </c>
      <c r="M65" s="66">
        <f t="shared" si="8"/>
        <v>0</v>
      </c>
      <c r="N65" s="66">
        <f t="shared" si="8"/>
        <v>0</v>
      </c>
      <c r="O65" s="66">
        <f t="shared" si="8"/>
        <v>0</v>
      </c>
      <c r="P65" s="66">
        <f t="shared" si="8"/>
        <v>0</v>
      </c>
      <c r="Q65" s="66">
        <f t="shared" si="8"/>
        <v>0</v>
      </c>
      <c r="R65" s="66">
        <f t="shared" si="8"/>
        <v>0</v>
      </c>
      <c r="S65" s="66">
        <f t="shared" si="8"/>
        <v>0</v>
      </c>
      <c r="T65" s="66">
        <f t="shared" si="8"/>
        <v>0</v>
      </c>
      <c r="U65" s="66">
        <f t="shared" si="8"/>
        <v>0</v>
      </c>
      <c r="V65" s="66">
        <f t="shared" si="8"/>
        <v>0</v>
      </c>
      <c r="W65" s="66">
        <f t="shared" si="8"/>
        <v>0</v>
      </c>
      <c r="X65" s="66">
        <f t="shared" si="8"/>
        <v>0</v>
      </c>
      <c r="Y65" s="66">
        <f t="shared" si="8"/>
        <v>0</v>
      </c>
      <c r="Z65" s="66">
        <f t="shared" si="8"/>
        <v>0</v>
      </c>
      <c r="AA65" s="66">
        <f t="shared" si="8"/>
        <v>0</v>
      </c>
      <c r="AB65" s="66">
        <f t="shared" si="8"/>
        <v>0</v>
      </c>
      <c r="AC65" s="66">
        <f t="shared" si="8"/>
        <v>0</v>
      </c>
      <c r="AD65" s="66">
        <f t="shared" si="8"/>
        <v>0</v>
      </c>
      <c r="AE65" s="66">
        <f t="shared" si="8"/>
        <v>0</v>
      </c>
      <c r="AF65" s="66">
        <f t="shared" si="8"/>
        <v>0</v>
      </c>
      <c r="AG65" s="71">
        <f>SUM(AG54:AG64)</f>
        <v>0</v>
      </c>
      <c r="AH65" s="51">
        <f t="shared" si="2"/>
        <v>0</v>
      </c>
      <c r="AI65" s="52">
        <f t="shared" si="3"/>
        <v>-54.7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207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209</v>
      </c>
      <c r="B70" s="88">
        <f>B65+B53+B49+B35+B69</f>
        <v>913.14</v>
      </c>
      <c r="C70" s="88">
        <f t="shared" ref="C70:AG70" si="10">C65+C53+C49+C35+C69</f>
        <v>898.13999999999987</v>
      </c>
      <c r="D70" s="88">
        <f t="shared" si="10"/>
        <v>883.43999999999994</v>
      </c>
      <c r="E70" s="88">
        <f t="shared" si="10"/>
        <v>3.54</v>
      </c>
      <c r="F70" s="88">
        <f t="shared" si="10"/>
        <v>3.54</v>
      </c>
      <c r="G70" s="88">
        <f t="shared" si="10"/>
        <v>3.54</v>
      </c>
      <c r="H70" s="88">
        <f t="shared" si="10"/>
        <v>3.54</v>
      </c>
      <c r="I70" s="88">
        <f t="shared" si="10"/>
        <v>3.54</v>
      </c>
      <c r="J70" s="88">
        <f t="shared" si="10"/>
        <v>3.54</v>
      </c>
      <c r="K70" s="88">
        <f t="shared" si="10"/>
        <v>3.54</v>
      </c>
      <c r="L70" s="88">
        <f t="shared" si="10"/>
        <v>3.54</v>
      </c>
      <c r="M70" s="88">
        <f t="shared" si="10"/>
        <v>3.54</v>
      </c>
      <c r="N70" s="88">
        <f t="shared" si="10"/>
        <v>3.54</v>
      </c>
      <c r="O70" s="88">
        <f t="shared" si="10"/>
        <v>3.54</v>
      </c>
      <c r="P70" s="88">
        <f t="shared" si="10"/>
        <v>3.54</v>
      </c>
      <c r="Q70" s="88">
        <f t="shared" si="10"/>
        <v>3.54</v>
      </c>
      <c r="R70" s="88">
        <f t="shared" si="10"/>
        <v>3.54</v>
      </c>
      <c r="S70" s="88">
        <f t="shared" si="10"/>
        <v>3.54</v>
      </c>
      <c r="T70" s="88">
        <f t="shared" si="10"/>
        <v>3.54</v>
      </c>
      <c r="U70" s="88">
        <f t="shared" si="10"/>
        <v>3.54</v>
      </c>
      <c r="V70" s="88">
        <f t="shared" si="10"/>
        <v>3.54</v>
      </c>
      <c r="W70" s="88">
        <f t="shared" si="10"/>
        <v>3.54</v>
      </c>
      <c r="X70" s="88">
        <f t="shared" si="10"/>
        <v>3.54</v>
      </c>
      <c r="Y70" s="88">
        <f t="shared" si="10"/>
        <v>3.54</v>
      </c>
      <c r="Z70" s="88">
        <f t="shared" si="10"/>
        <v>3.54</v>
      </c>
      <c r="AA70" s="88">
        <f t="shared" si="10"/>
        <v>3.54</v>
      </c>
      <c r="AB70" s="88">
        <f t="shared" si="10"/>
        <v>3.54</v>
      </c>
      <c r="AC70" s="88">
        <f t="shared" si="10"/>
        <v>3.54</v>
      </c>
      <c r="AD70" s="88">
        <f t="shared" si="10"/>
        <v>3.54</v>
      </c>
      <c r="AE70" s="88">
        <f t="shared" si="10"/>
        <v>3.54</v>
      </c>
      <c r="AF70" s="88">
        <f t="shared" si="10"/>
        <v>3.54</v>
      </c>
      <c r="AG70" s="88">
        <f t="shared" si="10"/>
        <v>2068.14</v>
      </c>
      <c r="AH70" s="51">
        <f t="shared" si="2"/>
        <v>913.14</v>
      </c>
      <c r="AI70" s="52">
        <f t="shared" si="3"/>
        <v>3.54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208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0</v>
      </c>
      <c r="AI71" s="52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210</v>
      </c>
      <c r="B72" s="88">
        <f>B70+B71</f>
        <v>913.14</v>
      </c>
      <c r="C72" s="88">
        <f t="shared" ref="C72:AF72" si="11">C69+C65+C53+C49+C35+C71</f>
        <v>898.13999999999987</v>
      </c>
      <c r="D72" s="88">
        <f t="shared" si="11"/>
        <v>883.43999999999994</v>
      </c>
      <c r="E72" s="88">
        <f t="shared" si="11"/>
        <v>3.54</v>
      </c>
      <c r="F72" s="88">
        <f t="shared" si="11"/>
        <v>3.54</v>
      </c>
      <c r="G72" s="88">
        <f t="shared" si="11"/>
        <v>3.54</v>
      </c>
      <c r="H72" s="88">
        <f t="shared" si="11"/>
        <v>3.54</v>
      </c>
      <c r="I72" s="88">
        <f t="shared" si="11"/>
        <v>3.54</v>
      </c>
      <c r="J72" s="88">
        <f t="shared" si="11"/>
        <v>3.54</v>
      </c>
      <c r="K72" s="88">
        <f t="shared" si="11"/>
        <v>3.54</v>
      </c>
      <c r="L72" s="88">
        <f t="shared" si="11"/>
        <v>3.54</v>
      </c>
      <c r="M72" s="88">
        <f t="shared" si="11"/>
        <v>3.54</v>
      </c>
      <c r="N72" s="88">
        <f t="shared" si="11"/>
        <v>3.54</v>
      </c>
      <c r="O72" s="88">
        <f t="shared" si="11"/>
        <v>3.54</v>
      </c>
      <c r="P72" s="88">
        <f t="shared" si="11"/>
        <v>3.54</v>
      </c>
      <c r="Q72" s="88">
        <f t="shared" si="11"/>
        <v>3.54</v>
      </c>
      <c r="R72" s="88">
        <f t="shared" si="11"/>
        <v>3.54</v>
      </c>
      <c r="S72" s="88">
        <f t="shared" si="11"/>
        <v>3.54</v>
      </c>
      <c r="T72" s="88">
        <f t="shared" si="11"/>
        <v>3.54</v>
      </c>
      <c r="U72" s="88">
        <f t="shared" si="11"/>
        <v>3.54</v>
      </c>
      <c r="V72" s="88">
        <f t="shared" si="11"/>
        <v>3.54</v>
      </c>
      <c r="W72" s="88">
        <f t="shared" si="11"/>
        <v>3.54</v>
      </c>
      <c r="X72" s="88">
        <f t="shared" si="11"/>
        <v>3.54</v>
      </c>
      <c r="Y72" s="88">
        <f t="shared" si="11"/>
        <v>3.54</v>
      </c>
      <c r="Z72" s="88">
        <f t="shared" si="11"/>
        <v>3.54</v>
      </c>
      <c r="AA72" s="88">
        <f t="shared" si="11"/>
        <v>3.54</v>
      </c>
      <c r="AB72" s="88">
        <f t="shared" si="11"/>
        <v>3.54</v>
      </c>
      <c r="AC72" s="88">
        <f t="shared" si="11"/>
        <v>3.54</v>
      </c>
      <c r="AD72" s="88">
        <f t="shared" si="11"/>
        <v>3.54</v>
      </c>
      <c r="AE72" s="88">
        <f t="shared" si="11"/>
        <v>3.54</v>
      </c>
      <c r="AF72" s="88">
        <f t="shared" si="11"/>
        <v>3.54</v>
      </c>
      <c r="AG72" s="71">
        <f>AG69+AG65+AG53+AG49+AG35+AG71</f>
        <v>2068.14</v>
      </c>
      <c r="AH72" s="51">
        <f t="shared" si="2"/>
        <v>913.14</v>
      </c>
      <c r="AI72" s="52">
        <f t="shared" si="3"/>
        <v>3.54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89"/>
      <c r="AH76" s="51">
        <f t="shared" ref="AH76:AH88" si="12">MAX(B76:AF76)</f>
        <v>0</v>
      </c>
      <c r="AI76" s="52">
        <f t="shared" ref="AI76:AI88" si="1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205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89"/>
      <c r="AH77" s="51">
        <f t="shared" si="12"/>
        <v>0</v>
      </c>
      <c r="AI77" s="52">
        <f t="shared" si="1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190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12"/>
        <v>0</v>
      </c>
      <c r="AI78" s="52">
        <f t="shared" si="1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14">SUM(B73:B78)</f>
        <v>0</v>
      </c>
      <c r="C79" s="66">
        <f t="shared" si="14"/>
        <v>0</v>
      </c>
      <c r="D79" s="66">
        <f t="shared" si="14"/>
        <v>0</v>
      </c>
      <c r="E79" s="66">
        <f t="shared" si="14"/>
        <v>0</v>
      </c>
      <c r="F79" s="66">
        <f t="shared" si="14"/>
        <v>0</v>
      </c>
      <c r="G79" s="66">
        <f t="shared" si="14"/>
        <v>0</v>
      </c>
      <c r="H79" s="66">
        <f t="shared" si="14"/>
        <v>0</v>
      </c>
      <c r="I79" s="66">
        <f t="shared" si="14"/>
        <v>0</v>
      </c>
      <c r="J79" s="66">
        <f t="shared" si="14"/>
        <v>0</v>
      </c>
      <c r="K79" s="66">
        <f t="shared" si="14"/>
        <v>0</v>
      </c>
      <c r="L79" s="66">
        <f t="shared" si="14"/>
        <v>0</v>
      </c>
      <c r="M79" s="66">
        <f t="shared" si="14"/>
        <v>0</v>
      </c>
      <c r="N79" s="66">
        <f t="shared" si="14"/>
        <v>0</v>
      </c>
      <c r="O79" s="66">
        <f t="shared" si="14"/>
        <v>0</v>
      </c>
      <c r="P79" s="66">
        <f t="shared" si="14"/>
        <v>0</v>
      </c>
      <c r="Q79" s="66">
        <f t="shared" si="14"/>
        <v>0</v>
      </c>
      <c r="R79" s="66">
        <f t="shared" si="14"/>
        <v>0</v>
      </c>
      <c r="S79" s="66">
        <f t="shared" si="14"/>
        <v>0</v>
      </c>
      <c r="T79" s="66">
        <f t="shared" si="14"/>
        <v>0</v>
      </c>
      <c r="U79" s="66">
        <f t="shared" si="14"/>
        <v>0</v>
      </c>
      <c r="V79" s="66">
        <f t="shared" si="14"/>
        <v>0</v>
      </c>
      <c r="W79" s="66">
        <f t="shared" si="14"/>
        <v>0</v>
      </c>
      <c r="X79" s="66">
        <f t="shared" si="14"/>
        <v>0</v>
      </c>
      <c r="Y79" s="66">
        <f t="shared" si="14"/>
        <v>0</v>
      </c>
      <c r="Z79" s="66">
        <f t="shared" si="14"/>
        <v>0</v>
      </c>
      <c r="AA79" s="66">
        <f t="shared" si="14"/>
        <v>0</v>
      </c>
      <c r="AB79" s="66">
        <f t="shared" si="14"/>
        <v>0</v>
      </c>
      <c r="AC79" s="66">
        <f t="shared" si="14"/>
        <v>0</v>
      </c>
      <c r="AD79" s="66">
        <f t="shared" si="14"/>
        <v>0</v>
      </c>
      <c r="AE79" s="66">
        <f t="shared" si="14"/>
        <v>0</v>
      </c>
      <c r="AF79" s="66">
        <f t="shared" si="14"/>
        <v>0</v>
      </c>
      <c r="AG79" s="71">
        <f t="shared" si="14"/>
        <v>0</v>
      </c>
      <c r="AH79" s="51">
        <f t="shared" si="12"/>
        <v>0</v>
      </c>
      <c r="AI79" s="52">
        <f t="shared" si="13"/>
        <v>0</v>
      </c>
      <c r="AK79" s="53"/>
    </row>
    <row r="80" spans="1:88" s="1" customFormat="1" ht="15.75" thickBot="1" x14ac:dyDescent="0.3">
      <c r="A80" s="65" t="s">
        <v>86</v>
      </c>
      <c r="B80" s="66">
        <f t="shared" ref="B80:AG80" si="15">SUM(B67:B79)</f>
        <v>1826.28</v>
      </c>
      <c r="C80" s="66">
        <f t="shared" si="15"/>
        <v>1796.2799999999997</v>
      </c>
      <c r="D80" s="66">
        <f t="shared" si="15"/>
        <v>1766.8799999999999</v>
      </c>
      <c r="E80" s="66">
        <f t="shared" si="15"/>
        <v>7.08</v>
      </c>
      <c r="F80" s="66">
        <f t="shared" si="15"/>
        <v>7.08</v>
      </c>
      <c r="G80" s="66">
        <f t="shared" si="15"/>
        <v>7.08</v>
      </c>
      <c r="H80" s="66">
        <f t="shared" si="15"/>
        <v>7.08</v>
      </c>
      <c r="I80" s="66">
        <f t="shared" si="15"/>
        <v>7.08</v>
      </c>
      <c r="J80" s="66">
        <f t="shared" si="15"/>
        <v>7.08</v>
      </c>
      <c r="K80" s="66">
        <f t="shared" si="15"/>
        <v>7.08</v>
      </c>
      <c r="L80" s="66">
        <f t="shared" si="15"/>
        <v>7.08</v>
      </c>
      <c r="M80" s="66">
        <f t="shared" si="15"/>
        <v>7.08</v>
      </c>
      <c r="N80" s="66">
        <f t="shared" si="15"/>
        <v>7.08</v>
      </c>
      <c r="O80" s="66">
        <f t="shared" si="15"/>
        <v>7.08</v>
      </c>
      <c r="P80" s="66">
        <f t="shared" si="15"/>
        <v>7.08</v>
      </c>
      <c r="Q80" s="66">
        <f t="shared" si="15"/>
        <v>7.08</v>
      </c>
      <c r="R80" s="66">
        <f t="shared" si="15"/>
        <v>7.08</v>
      </c>
      <c r="S80" s="66">
        <f t="shared" si="15"/>
        <v>7.08</v>
      </c>
      <c r="T80" s="66">
        <f t="shared" si="15"/>
        <v>7.08</v>
      </c>
      <c r="U80" s="66">
        <f t="shared" si="15"/>
        <v>7.08</v>
      </c>
      <c r="V80" s="66">
        <f t="shared" si="15"/>
        <v>7.08</v>
      </c>
      <c r="W80" s="66">
        <f t="shared" si="15"/>
        <v>7.08</v>
      </c>
      <c r="X80" s="66">
        <f t="shared" si="15"/>
        <v>7.08</v>
      </c>
      <c r="Y80" s="66">
        <f t="shared" si="15"/>
        <v>7.08</v>
      </c>
      <c r="Z80" s="66">
        <f t="shared" si="15"/>
        <v>7.08</v>
      </c>
      <c r="AA80" s="66">
        <f t="shared" si="15"/>
        <v>7.08</v>
      </c>
      <c r="AB80" s="66">
        <f t="shared" si="15"/>
        <v>7.08</v>
      </c>
      <c r="AC80" s="66">
        <f t="shared" si="15"/>
        <v>7.08</v>
      </c>
      <c r="AD80" s="66">
        <f t="shared" si="15"/>
        <v>7.08</v>
      </c>
      <c r="AE80" s="66">
        <f t="shared" si="15"/>
        <v>7.08</v>
      </c>
      <c r="AF80" s="66">
        <f t="shared" si="15"/>
        <v>7.08</v>
      </c>
      <c r="AG80" s="71">
        <f t="shared" si="15"/>
        <v>4208.08</v>
      </c>
      <c r="AH80" s="51">
        <f t="shared" si="12"/>
        <v>1826.28</v>
      </c>
      <c r="AI80" s="52">
        <f t="shared" si="13"/>
        <v>7.08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49.98</v>
      </c>
      <c r="C81" s="91">
        <v>49.9</v>
      </c>
      <c r="D81" s="91">
        <v>50.002000000000002</v>
      </c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2"/>
      <c r="AG81" s="93"/>
      <c r="AH81" s="51">
        <f t="shared" si="12"/>
        <v>50.002000000000002</v>
      </c>
      <c r="AI81" s="52">
        <f t="shared" si="13"/>
        <v>49.9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126</v>
      </c>
      <c r="C82" s="67">
        <v>127</v>
      </c>
      <c r="D82" s="67">
        <v>128.1</v>
      </c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95"/>
      <c r="U82" s="95"/>
      <c r="V82" s="95"/>
      <c r="W82" s="95"/>
      <c r="X82" s="95"/>
      <c r="Y82" s="95"/>
      <c r="Z82" s="95"/>
      <c r="AA82" s="67"/>
      <c r="AB82" s="67"/>
      <c r="AC82" s="67"/>
      <c r="AD82" s="67"/>
      <c r="AE82" s="67"/>
      <c r="AF82" s="96"/>
      <c r="AG82" s="97"/>
      <c r="AH82" s="51">
        <f t="shared" si="12"/>
        <v>128.1</v>
      </c>
      <c r="AI82" s="52">
        <f t="shared" si="13"/>
        <v>126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130</v>
      </c>
      <c r="C83" s="67">
        <v>131</v>
      </c>
      <c r="D83" s="67">
        <v>131.6</v>
      </c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95"/>
      <c r="U83" s="95"/>
      <c r="V83" s="95"/>
      <c r="W83" s="95"/>
      <c r="X83" s="95"/>
      <c r="Y83" s="95"/>
      <c r="Z83" s="95"/>
      <c r="AA83" s="67"/>
      <c r="AB83" s="67"/>
      <c r="AC83" s="67"/>
      <c r="AD83" s="67"/>
      <c r="AE83" s="67"/>
      <c r="AF83" s="96"/>
      <c r="AG83" s="97"/>
      <c r="AH83" s="51">
        <f t="shared" si="12"/>
        <v>131.6</v>
      </c>
      <c r="AI83" s="52">
        <f t="shared" si="13"/>
        <v>130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130</v>
      </c>
      <c r="C84" s="67">
        <v>131</v>
      </c>
      <c r="D84" s="67">
        <v>131.80000000000001</v>
      </c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95"/>
      <c r="X84" s="95"/>
      <c r="Y84" s="95"/>
      <c r="Z84" s="95"/>
      <c r="AA84" s="67"/>
      <c r="AB84" s="67"/>
      <c r="AC84" s="67"/>
      <c r="AD84" s="67"/>
      <c r="AE84" s="67"/>
      <c r="AF84" s="96"/>
      <c r="AG84" s="97"/>
      <c r="AH84" s="51">
        <f t="shared" si="12"/>
        <v>131.80000000000001</v>
      </c>
      <c r="AI84" s="52">
        <f t="shared" si="13"/>
        <v>130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134</v>
      </c>
      <c r="C85" s="67">
        <v>135</v>
      </c>
      <c r="D85" s="67">
        <v>135.69999999999999</v>
      </c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95"/>
      <c r="X85" s="95"/>
      <c r="Y85" s="95"/>
      <c r="Z85" s="95"/>
      <c r="AA85" s="67"/>
      <c r="AB85" s="67"/>
      <c r="AC85" s="67"/>
      <c r="AD85" s="67"/>
      <c r="AE85" s="67"/>
      <c r="AF85" s="96"/>
      <c r="AG85" s="97"/>
      <c r="AH85" s="51">
        <f t="shared" si="12"/>
        <v>135.69999999999999</v>
      </c>
      <c r="AI85" s="52">
        <f t="shared" si="13"/>
        <v>134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132</v>
      </c>
      <c r="C86" s="99">
        <v>134</v>
      </c>
      <c r="D86" s="99">
        <v>134.69999999999999</v>
      </c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5"/>
      <c r="X86" s="95"/>
      <c r="Y86" s="95"/>
      <c r="Z86" s="95"/>
      <c r="AA86" s="99"/>
      <c r="AB86" s="99"/>
      <c r="AC86" s="99"/>
      <c r="AD86" s="99"/>
      <c r="AE86" s="99"/>
      <c r="AF86" s="100"/>
      <c r="AG86" s="101"/>
      <c r="AH86" s="51">
        <f t="shared" si="12"/>
        <v>134.69999999999999</v>
      </c>
      <c r="AI86" s="52">
        <f t="shared" si="13"/>
        <v>132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133</v>
      </c>
      <c r="C87" s="67">
        <v>136</v>
      </c>
      <c r="D87" s="67">
        <v>137.80000000000001</v>
      </c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95"/>
      <c r="X87" s="95"/>
      <c r="Y87" s="95"/>
      <c r="Z87" s="95"/>
      <c r="AA87" s="67"/>
      <c r="AB87" s="67"/>
      <c r="AC87" s="67"/>
      <c r="AD87" s="67"/>
      <c r="AE87" s="67"/>
      <c r="AF87" s="96"/>
      <c r="AG87" s="97"/>
      <c r="AH87" s="51">
        <f t="shared" si="12"/>
        <v>137.80000000000001</v>
      </c>
      <c r="AI87" s="52">
        <f t="shared" si="13"/>
        <v>133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66.400000000000006</v>
      </c>
      <c r="C88" s="102">
        <v>66.5</v>
      </c>
      <c r="D88" s="102">
        <v>67.099999999999994</v>
      </c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3"/>
      <c r="AG88" s="104"/>
      <c r="AH88" s="51">
        <f t="shared" si="12"/>
        <v>67.099999999999994</v>
      </c>
      <c r="AI88" s="52">
        <f t="shared" si="13"/>
        <v>66.400000000000006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SUM(B14,B17,B20:B21,B39,B41:B42,B44,B46,B91:B94,B99,B105,B111,B120,B122,B134,B141,B144:B145,B152,B154,B156,B160:B162,B164:B166,B171,B177:B178,B180:B182,B190,B195)</f>
        <v>135.43999999999997</v>
      </c>
      <c r="C90" s="109">
        <f t="shared" ref="C90:AF90" si="16">SUM(C14,C17,C20:C21,C39,C41:C42,C44,C46,C91:C94,C99,C105,C111,C120,C122,C134,C141,C144:C145,C152,C154,C156,C160:C162,C164:C166,C171,C177:C178,C180:C182,C190,C195)</f>
        <v>127.03999999999998</v>
      </c>
      <c r="D90" s="109">
        <f t="shared" si="16"/>
        <v>136.33999999999997</v>
      </c>
      <c r="E90" s="109">
        <f t="shared" si="16"/>
        <v>34.840000000000003</v>
      </c>
      <c r="F90" s="109">
        <f t="shared" si="16"/>
        <v>34.840000000000003</v>
      </c>
      <c r="G90" s="109">
        <f t="shared" si="16"/>
        <v>34.840000000000003</v>
      </c>
      <c r="H90" s="109">
        <f t="shared" si="16"/>
        <v>34.840000000000003</v>
      </c>
      <c r="I90" s="109">
        <f t="shared" si="16"/>
        <v>34.840000000000003</v>
      </c>
      <c r="J90" s="109">
        <f t="shared" si="16"/>
        <v>34.840000000000003</v>
      </c>
      <c r="K90" s="109">
        <f t="shared" si="16"/>
        <v>34.840000000000003</v>
      </c>
      <c r="L90" s="109">
        <f t="shared" si="16"/>
        <v>34.840000000000003</v>
      </c>
      <c r="M90" s="109">
        <f t="shared" si="16"/>
        <v>34.840000000000003</v>
      </c>
      <c r="N90" s="109">
        <f t="shared" si="16"/>
        <v>34.840000000000003</v>
      </c>
      <c r="O90" s="109">
        <f t="shared" si="16"/>
        <v>34.840000000000003</v>
      </c>
      <c r="P90" s="109">
        <f t="shared" si="16"/>
        <v>34.840000000000003</v>
      </c>
      <c r="Q90" s="109">
        <f t="shared" si="16"/>
        <v>34.840000000000003</v>
      </c>
      <c r="R90" s="109">
        <f t="shared" si="16"/>
        <v>34.840000000000003</v>
      </c>
      <c r="S90" s="109">
        <f t="shared" si="16"/>
        <v>34.840000000000003</v>
      </c>
      <c r="T90" s="109">
        <f t="shared" si="16"/>
        <v>34.840000000000003</v>
      </c>
      <c r="U90" s="109">
        <f t="shared" si="16"/>
        <v>34.840000000000003</v>
      </c>
      <c r="V90" s="109">
        <f t="shared" si="16"/>
        <v>34.840000000000003</v>
      </c>
      <c r="W90" s="109">
        <f t="shared" si="16"/>
        <v>34.840000000000003</v>
      </c>
      <c r="X90" s="109">
        <f t="shared" si="16"/>
        <v>34.840000000000003</v>
      </c>
      <c r="Y90" s="109">
        <f t="shared" si="16"/>
        <v>34.840000000000003</v>
      </c>
      <c r="Z90" s="109">
        <f t="shared" si="16"/>
        <v>34.840000000000003</v>
      </c>
      <c r="AA90" s="109">
        <f t="shared" si="16"/>
        <v>34.840000000000003</v>
      </c>
      <c r="AB90" s="109">
        <f t="shared" si="16"/>
        <v>34.840000000000003</v>
      </c>
      <c r="AC90" s="109">
        <f t="shared" si="16"/>
        <v>34.840000000000003</v>
      </c>
      <c r="AD90" s="109">
        <f t="shared" si="16"/>
        <v>34.840000000000003</v>
      </c>
      <c r="AE90" s="109">
        <f t="shared" si="16"/>
        <v>34.840000000000003</v>
      </c>
      <c r="AF90" s="109">
        <f t="shared" si="16"/>
        <v>34.840000000000003</v>
      </c>
      <c r="AG90" s="110"/>
      <c r="AH90" s="51">
        <f>MAX(B90:AF90)</f>
        <v>136.33999999999997</v>
      </c>
      <c r="AI90" s="52">
        <f>MIN(B90:AF90)</f>
        <v>34.840000000000003</v>
      </c>
    </row>
    <row r="91" spans="1:88" x14ac:dyDescent="0.25">
      <c r="A91" s="111" t="s">
        <v>58</v>
      </c>
      <c r="B91" s="79">
        <v>9</v>
      </c>
      <c r="C91" s="79">
        <v>10.6</v>
      </c>
      <c r="D91" s="79">
        <v>10.199999999999999</v>
      </c>
      <c r="E91" s="79"/>
      <c r="F91" s="112"/>
      <c r="G91" s="112"/>
      <c r="H91" s="112"/>
      <c r="I91" s="112"/>
      <c r="J91" s="112"/>
      <c r="K91" s="112"/>
      <c r="L91" s="49"/>
      <c r="M91" s="112"/>
      <c r="N91" s="112"/>
      <c r="O91" s="112"/>
      <c r="P91" s="112"/>
      <c r="Q91" s="112"/>
      <c r="R91" s="112"/>
      <c r="S91" s="112"/>
      <c r="T91" s="49"/>
      <c r="U91" s="49"/>
      <c r="V91" s="49"/>
      <c r="W91" s="112"/>
      <c r="X91" s="112"/>
      <c r="Y91" s="112"/>
      <c r="Z91" s="112"/>
      <c r="AA91" s="49"/>
      <c r="AB91" s="49"/>
      <c r="AC91" s="49"/>
      <c r="AD91" s="49"/>
      <c r="AE91" s="49"/>
      <c r="AF91" s="113"/>
      <c r="AG91" s="114">
        <v>75</v>
      </c>
      <c r="AH91" s="51">
        <f t="shared" ref="AH91:AH96" si="17">IF(ABS(MAX(B91:AF91))&gt;ABS(MIN(B91:AF91)),MAX(B91:AF91),MIN(B91:AF91))</f>
        <v>10.6</v>
      </c>
      <c r="AI91" s="115">
        <f t="shared" ref="AI91:AI96" si="18">INDEX($B$9:$AF$9,1,MATCH(AH91,B91:AF91,0))</f>
        <v>8.3333333333333301E-2</v>
      </c>
    </row>
    <row r="92" spans="1:88" x14ac:dyDescent="0.25">
      <c r="A92" s="116" t="s">
        <v>59</v>
      </c>
      <c r="B92" s="80">
        <v>-100</v>
      </c>
      <c r="C92" s="80">
        <v>-80</v>
      </c>
      <c r="D92" s="80">
        <v>-81</v>
      </c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67"/>
      <c r="AB92" s="67"/>
      <c r="AC92" s="67"/>
      <c r="AD92" s="67"/>
      <c r="AE92" s="67"/>
      <c r="AF92" s="117"/>
      <c r="AG92" s="114">
        <v>240</v>
      </c>
      <c r="AH92" s="51">
        <f t="shared" si="17"/>
        <v>-100</v>
      </c>
      <c r="AI92" s="115">
        <f t="shared" si="18"/>
        <v>4.1666666666666664E-2</v>
      </c>
    </row>
    <row r="93" spans="1:88" x14ac:dyDescent="0.25">
      <c r="A93" s="116" t="s">
        <v>60</v>
      </c>
      <c r="B93" s="80">
        <v>-13</v>
      </c>
      <c r="C93" s="80">
        <v>-12</v>
      </c>
      <c r="D93" s="80">
        <v>-5.6</v>
      </c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67"/>
      <c r="AB93" s="67"/>
      <c r="AC93" s="67"/>
      <c r="AD93" s="67"/>
      <c r="AE93" s="67"/>
      <c r="AF93" s="117"/>
      <c r="AG93" s="114">
        <v>60</v>
      </c>
      <c r="AH93" s="51">
        <f t="shared" si="17"/>
        <v>-13</v>
      </c>
      <c r="AI93" s="115">
        <f t="shared" si="18"/>
        <v>4.1666666666666664E-2</v>
      </c>
    </row>
    <row r="94" spans="1:88" x14ac:dyDescent="0.25">
      <c r="A94" s="118" t="s">
        <v>213</v>
      </c>
      <c r="B94" s="82">
        <v>6</v>
      </c>
      <c r="C94" s="82">
        <v>3</v>
      </c>
      <c r="D94" s="82">
        <v>7.3</v>
      </c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119"/>
      <c r="AB94" s="119"/>
      <c r="AC94" s="119"/>
      <c r="AD94" s="119"/>
      <c r="AE94" s="119"/>
      <c r="AF94" s="120"/>
      <c r="AG94" s="121">
        <v>120</v>
      </c>
      <c r="AH94" s="51">
        <f t="shared" si="17"/>
        <v>7.3</v>
      </c>
      <c r="AI94" s="115">
        <f t="shared" si="18"/>
        <v>0.125</v>
      </c>
    </row>
    <row r="95" spans="1:88" x14ac:dyDescent="0.25">
      <c r="A95" s="118" t="s">
        <v>61</v>
      </c>
      <c r="B95" s="82">
        <v>17</v>
      </c>
      <c r="C95" s="82">
        <v>23</v>
      </c>
      <c r="D95" s="82">
        <v>12.9</v>
      </c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119"/>
      <c r="AB95" s="119"/>
      <c r="AC95" s="119"/>
      <c r="AD95" s="119"/>
      <c r="AE95" s="119"/>
      <c r="AF95" s="120"/>
      <c r="AG95" s="121"/>
      <c r="AH95" s="51">
        <f t="shared" si="17"/>
        <v>23</v>
      </c>
      <c r="AI95" s="115">
        <f t="shared" si="18"/>
        <v>8.3333333333333301E-2</v>
      </c>
    </row>
    <row r="96" spans="1:88" ht="15.75" thickBot="1" x14ac:dyDescent="0.3">
      <c r="A96" s="118" t="s">
        <v>234</v>
      </c>
      <c r="B96" s="82">
        <v>25</v>
      </c>
      <c r="C96" s="82">
        <v>19</v>
      </c>
      <c r="D96" s="82">
        <v>17.7</v>
      </c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119"/>
      <c r="AB96" s="119"/>
      <c r="AC96" s="119"/>
      <c r="AD96" s="119"/>
      <c r="AE96" s="119"/>
      <c r="AF96" s="120"/>
      <c r="AG96" s="180"/>
      <c r="AH96" s="51">
        <f t="shared" si="17"/>
        <v>25</v>
      </c>
      <c r="AI96" s="115">
        <f t="shared" si="18"/>
        <v>4.1666666666666664E-2</v>
      </c>
    </row>
    <row r="97" spans="1:37" ht="15.75" thickBot="1" x14ac:dyDescent="0.3">
      <c r="A97" s="122" t="s">
        <v>62</v>
      </c>
      <c r="B97" s="123"/>
      <c r="C97" s="123"/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4"/>
      <c r="AH97" s="125"/>
      <c r="AI97" s="52"/>
      <c r="AK97" s="53"/>
    </row>
    <row r="98" spans="1:37" x14ac:dyDescent="0.25">
      <c r="A98" s="126" t="s">
        <v>101</v>
      </c>
      <c r="B98" s="50">
        <v>9.9</v>
      </c>
      <c r="C98" s="127">
        <f t="shared" ref="C98:R103" si="19">B98</f>
        <v>9.9</v>
      </c>
      <c r="D98" s="127">
        <f t="shared" si="19"/>
        <v>9.9</v>
      </c>
      <c r="E98" s="127">
        <f t="shared" si="19"/>
        <v>9.9</v>
      </c>
      <c r="F98" s="127">
        <f t="shared" si="19"/>
        <v>9.9</v>
      </c>
      <c r="G98" s="127">
        <f t="shared" si="19"/>
        <v>9.9</v>
      </c>
      <c r="H98" s="127">
        <f t="shared" si="19"/>
        <v>9.9</v>
      </c>
      <c r="I98" s="127">
        <f t="shared" si="19"/>
        <v>9.9</v>
      </c>
      <c r="J98" s="127">
        <f t="shared" si="19"/>
        <v>9.9</v>
      </c>
      <c r="K98" s="127">
        <f t="shared" si="19"/>
        <v>9.9</v>
      </c>
      <c r="L98" s="127">
        <f t="shared" si="19"/>
        <v>9.9</v>
      </c>
      <c r="M98" s="127">
        <f t="shared" si="19"/>
        <v>9.9</v>
      </c>
      <c r="N98" s="127">
        <f t="shared" si="19"/>
        <v>9.9</v>
      </c>
      <c r="O98" s="127">
        <f t="shared" si="19"/>
        <v>9.9</v>
      </c>
      <c r="P98" s="127">
        <f t="shared" si="19"/>
        <v>9.9</v>
      </c>
      <c r="Q98" s="127">
        <f t="shared" si="19"/>
        <v>9.9</v>
      </c>
      <c r="R98" s="127">
        <f t="shared" si="19"/>
        <v>9.9</v>
      </c>
      <c r="S98" s="127">
        <f t="shared" ref="S98:AF103" si="20">R98</f>
        <v>9.9</v>
      </c>
      <c r="T98" s="127">
        <f t="shared" si="20"/>
        <v>9.9</v>
      </c>
      <c r="U98" s="127">
        <f t="shared" si="20"/>
        <v>9.9</v>
      </c>
      <c r="V98" s="127">
        <f t="shared" si="20"/>
        <v>9.9</v>
      </c>
      <c r="W98" s="127">
        <f t="shared" si="20"/>
        <v>9.9</v>
      </c>
      <c r="X98" s="127">
        <f t="shared" si="20"/>
        <v>9.9</v>
      </c>
      <c r="Y98" s="127">
        <f t="shared" si="20"/>
        <v>9.9</v>
      </c>
      <c r="Z98" s="127">
        <f t="shared" si="20"/>
        <v>9.9</v>
      </c>
      <c r="AA98" s="127">
        <f t="shared" si="20"/>
        <v>9.9</v>
      </c>
      <c r="AB98" s="127">
        <f t="shared" si="20"/>
        <v>9.9</v>
      </c>
      <c r="AC98" s="127">
        <f t="shared" si="20"/>
        <v>9.9</v>
      </c>
      <c r="AD98" s="127">
        <f t="shared" si="20"/>
        <v>9.9</v>
      </c>
      <c r="AE98" s="127">
        <f t="shared" si="20"/>
        <v>9.9</v>
      </c>
      <c r="AF98" s="127">
        <f t="shared" si="20"/>
        <v>9.9</v>
      </c>
      <c r="AG98" s="169">
        <v>9.94</v>
      </c>
      <c r="AH98" s="51"/>
      <c r="AI98" s="52"/>
      <c r="AK98" s="53"/>
    </row>
    <row r="99" spans="1:37" x14ac:dyDescent="0.25">
      <c r="A99" s="116" t="s">
        <v>102</v>
      </c>
      <c r="B99" s="128">
        <v>9.6</v>
      </c>
      <c r="C99" s="129">
        <f t="shared" si="19"/>
        <v>9.6</v>
      </c>
      <c r="D99" s="129">
        <f t="shared" si="19"/>
        <v>9.6</v>
      </c>
      <c r="E99" s="129">
        <f t="shared" si="19"/>
        <v>9.6</v>
      </c>
      <c r="F99" s="129">
        <f t="shared" si="19"/>
        <v>9.6</v>
      </c>
      <c r="G99" s="129">
        <f t="shared" si="19"/>
        <v>9.6</v>
      </c>
      <c r="H99" s="129">
        <f t="shared" si="19"/>
        <v>9.6</v>
      </c>
      <c r="I99" s="129">
        <f t="shared" si="19"/>
        <v>9.6</v>
      </c>
      <c r="J99" s="129">
        <f t="shared" si="19"/>
        <v>9.6</v>
      </c>
      <c r="K99" s="129">
        <f t="shared" si="19"/>
        <v>9.6</v>
      </c>
      <c r="L99" s="129">
        <f t="shared" si="19"/>
        <v>9.6</v>
      </c>
      <c r="M99" s="129">
        <f t="shared" si="19"/>
        <v>9.6</v>
      </c>
      <c r="N99" s="129">
        <f t="shared" si="19"/>
        <v>9.6</v>
      </c>
      <c r="O99" s="129">
        <f t="shared" si="19"/>
        <v>9.6</v>
      </c>
      <c r="P99" s="129">
        <f t="shared" si="19"/>
        <v>9.6</v>
      </c>
      <c r="Q99" s="129">
        <f t="shared" si="19"/>
        <v>9.6</v>
      </c>
      <c r="R99" s="129">
        <f t="shared" si="19"/>
        <v>9.6</v>
      </c>
      <c r="S99" s="129">
        <f t="shared" si="20"/>
        <v>9.6</v>
      </c>
      <c r="T99" s="129">
        <f t="shared" si="20"/>
        <v>9.6</v>
      </c>
      <c r="U99" s="129">
        <f t="shared" si="20"/>
        <v>9.6</v>
      </c>
      <c r="V99" s="129">
        <f t="shared" si="20"/>
        <v>9.6</v>
      </c>
      <c r="W99" s="129">
        <f t="shared" si="20"/>
        <v>9.6</v>
      </c>
      <c r="X99" s="129">
        <f t="shared" si="20"/>
        <v>9.6</v>
      </c>
      <c r="Y99" s="129">
        <f t="shared" si="20"/>
        <v>9.6</v>
      </c>
      <c r="Z99" s="129">
        <f t="shared" si="20"/>
        <v>9.6</v>
      </c>
      <c r="AA99" s="129">
        <f t="shared" si="20"/>
        <v>9.6</v>
      </c>
      <c r="AB99" s="129">
        <f t="shared" si="20"/>
        <v>9.6</v>
      </c>
      <c r="AC99" s="129">
        <f t="shared" si="20"/>
        <v>9.6</v>
      </c>
      <c r="AD99" s="129">
        <f t="shared" si="20"/>
        <v>9.6</v>
      </c>
      <c r="AE99" s="129">
        <f t="shared" si="20"/>
        <v>9.6</v>
      </c>
      <c r="AF99" s="129">
        <f t="shared" si="20"/>
        <v>9.6</v>
      </c>
      <c r="AG99" s="170">
        <v>9.9</v>
      </c>
      <c r="AH99" s="51"/>
      <c r="AI99" s="52"/>
      <c r="AK99" s="53"/>
    </row>
    <row r="100" spans="1:37" x14ac:dyDescent="0.25">
      <c r="A100" s="118" t="s">
        <v>103</v>
      </c>
      <c r="B100" s="128">
        <v>9.98</v>
      </c>
      <c r="C100" s="129">
        <f t="shared" si="19"/>
        <v>9.98</v>
      </c>
      <c r="D100" s="129">
        <f t="shared" si="19"/>
        <v>9.98</v>
      </c>
      <c r="E100" s="129">
        <f t="shared" si="19"/>
        <v>9.98</v>
      </c>
      <c r="F100" s="129">
        <f t="shared" si="19"/>
        <v>9.98</v>
      </c>
      <c r="G100" s="129">
        <f t="shared" si="19"/>
        <v>9.98</v>
      </c>
      <c r="H100" s="129">
        <f t="shared" si="19"/>
        <v>9.98</v>
      </c>
      <c r="I100" s="129">
        <f t="shared" si="19"/>
        <v>9.98</v>
      </c>
      <c r="J100" s="129">
        <f t="shared" si="19"/>
        <v>9.98</v>
      </c>
      <c r="K100" s="129">
        <f t="shared" si="19"/>
        <v>9.98</v>
      </c>
      <c r="L100" s="129">
        <f t="shared" si="19"/>
        <v>9.98</v>
      </c>
      <c r="M100" s="129">
        <f t="shared" si="19"/>
        <v>9.98</v>
      </c>
      <c r="N100" s="129">
        <f t="shared" si="19"/>
        <v>9.98</v>
      </c>
      <c r="O100" s="129">
        <f t="shared" si="19"/>
        <v>9.98</v>
      </c>
      <c r="P100" s="129">
        <f t="shared" si="19"/>
        <v>9.98</v>
      </c>
      <c r="Q100" s="129">
        <f t="shared" si="19"/>
        <v>9.98</v>
      </c>
      <c r="R100" s="129">
        <f t="shared" si="19"/>
        <v>9.98</v>
      </c>
      <c r="S100" s="129">
        <f t="shared" si="20"/>
        <v>9.98</v>
      </c>
      <c r="T100" s="129">
        <f t="shared" si="20"/>
        <v>9.98</v>
      </c>
      <c r="U100" s="129">
        <f t="shared" si="20"/>
        <v>9.98</v>
      </c>
      <c r="V100" s="129">
        <f t="shared" si="20"/>
        <v>9.98</v>
      </c>
      <c r="W100" s="129">
        <f t="shared" si="20"/>
        <v>9.98</v>
      </c>
      <c r="X100" s="129">
        <f t="shared" si="20"/>
        <v>9.98</v>
      </c>
      <c r="Y100" s="129">
        <f t="shared" si="20"/>
        <v>9.98</v>
      </c>
      <c r="Z100" s="129">
        <f t="shared" si="20"/>
        <v>9.98</v>
      </c>
      <c r="AA100" s="129">
        <f t="shared" si="20"/>
        <v>9.98</v>
      </c>
      <c r="AB100" s="129">
        <f t="shared" si="20"/>
        <v>9.98</v>
      </c>
      <c r="AC100" s="129">
        <f t="shared" si="20"/>
        <v>9.98</v>
      </c>
      <c r="AD100" s="129">
        <f t="shared" si="20"/>
        <v>9.98</v>
      </c>
      <c r="AE100" s="129">
        <f t="shared" si="20"/>
        <v>9.98</v>
      </c>
      <c r="AF100" s="129">
        <f t="shared" si="20"/>
        <v>9.98</v>
      </c>
      <c r="AG100" s="171">
        <v>9.6579999999999995</v>
      </c>
      <c r="AH100" s="51"/>
      <c r="AI100" s="52"/>
      <c r="AK100" s="53"/>
    </row>
    <row r="101" spans="1:37" x14ac:dyDescent="0.25">
      <c r="A101" s="118" t="s">
        <v>104</v>
      </c>
      <c r="B101" s="128">
        <v>9.1</v>
      </c>
      <c r="C101" s="129">
        <f t="shared" si="19"/>
        <v>9.1</v>
      </c>
      <c r="D101" s="129">
        <f t="shared" si="19"/>
        <v>9.1</v>
      </c>
      <c r="E101" s="129">
        <f t="shared" si="19"/>
        <v>9.1</v>
      </c>
      <c r="F101" s="129">
        <f t="shared" si="19"/>
        <v>9.1</v>
      </c>
      <c r="G101" s="129">
        <f t="shared" si="19"/>
        <v>9.1</v>
      </c>
      <c r="H101" s="129">
        <f t="shared" si="19"/>
        <v>9.1</v>
      </c>
      <c r="I101" s="129">
        <f t="shared" si="19"/>
        <v>9.1</v>
      </c>
      <c r="J101" s="129">
        <f t="shared" si="19"/>
        <v>9.1</v>
      </c>
      <c r="K101" s="129">
        <f t="shared" si="19"/>
        <v>9.1</v>
      </c>
      <c r="L101" s="129">
        <f t="shared" si="19"/>
        <v>9.1</v>
      </c>
      <c r="M101" s="129">
        <f t="shared" si="19"/>
        <v>9.1</v>
      </c>
      <c r="N101" s="129">
        <f t="shared" si="19"/>
        <v>9.1</v>
      </c>
      <c r="O101" s="129">
        <f t="shared" si="19"/>
        <v>9.1</v>
      </c>
      <c r="P101" s="129">
        <f t="shared" si="19"/>
        <v>9.1</v>
      </c>
      <c r="Q101" s="129">
        <f t="shared" si="19"/>
        <v>9.1</v>
      </c>
      <c r="R101" s="129">
        <f t="shared" si="19"/>
        <v>9.1</v>
      </c>
      <c r="S101" s="129">
        <f t="shared" si="20"/>
        <v>9.1</v>
      </c>
      <c r="T101" s="129">
        <f t="shared" si="20"/>
        <v>9.1</v>
      </c>
      <c r="U101" s="129">
        <f t="shared" si="20"/>
        <v>9.1</v>
      </c>
      <c r="V101" s="129">
        <f t="shared" si="20"/>
        <v>9.1</v>
      </c>
      <c r="W101" s="129">
        <f t="shared" si="20"/>
        <v>9.1</v>
      </c>
      <c r="X101" s="129">
        <f t="shared" si="20"/>
        <v>9.1</v>
      </c>
      <c r="Y101" s="129">
        <f t="shared" si="20"/>
        <v>9.1</v>
      </c>
      <c r="Z101" s="129">
        <f t="shared" si="20"/>
        <v>9.1</v>
      </c>
      <c r="AA101" s="129">
        <f t="shared" si="20"/>
        <v>9.1</v>
      </c>
      <c r="AB101" s="129">
        <f t="shared" si="20"/>
        <v>9.1</v>
      </c>
      <c r="AC101" s="129">
        <f t="shared" si="20"/>
        <v>9.1</v>
      </c>
      <c r="AD101" s="129">
        <f t="shared" si="20"/>
        <v>9.1</v>
      </c>
      <c r="AE101" s="129">
        <f t="shared" si="20"/>
        <v>9.1</v>
      </c>
      <c r="AF101" s="129">
        <f t="shared" si="20"/>
        <v>9.1</v>
      </c>
      <c r="AG101" s="171">
        <v>9.6</v>
      </c>
      <c r="AH101" s="51"/>
      <c r="AI101" s="52"/>
      <c r="AK101" s="53"/>
    </row>
    <row r="102" spans="1:37" x14ac:dyDescent="0.25">
      <c r="A102" s="118" t="s">
        <v>105</v>
      </c>
      <c r="B102" s="128">
        <v>9.18</v>
      </c>
      <c r="C102" s="129">
        <f t="shared" si="19"/>
        <v>9.18</v>
      </c>
      <c r="D102" s="129">
        <f t="shared" si="19"/>
        <v>9.18</v>
      </c>
      <c r="E102" s="129">
        <f t="shared" si="19"/>
        <v>9.18</v>
      </c>
      <c r="F102" s="129">
        <f t="shared" si="19"/>
        <v>9.18</v>
      </c>
      <c r="G102" s="129">
        <f t="shared" si="19"/>
        <v>9.18</v>
      </c>
      <c r="H102" s="129">
        <f t="shared" si="19"/>
        <v>9.18</v>
      </c>
      <c r="I102" s="129">
        <f t="shared" si="19"/>
        <v>9.18</v>
      </c>
      <c r="J102" s="129">
        <f t="shared" si="19"/>
        <v>9.18</v>
      </c>
      <c r="K102" s="129">
        <f t="shared" si="19"/>
        <v>9.18</v>
      </c>
      <c r="L102" s="129">
        <f t="shared" si="19"/>
        <v>9.18</v>
      </c>
      <c r="M102" s="129">
        <f t="shared" si="19"/>
        <v>9.18</v>
      </c>
      <c r="N102" s="129">
        <f t="shared" si="19"/>
        <v>9.18</v>
      </c>
      <c r="O102" s="129">
        <f t="shared" si="19"/>
        <v>9.18</v>
      </c>
      <c r="P102" s="129">
        <f t="shared" si="19"/>
        <v>9.18</v>
      </c>
      <c r="Q102" s="129">
        <f t="shared" si="19"/>
        <v>9.18</v>
      </c>
      <c r="R102" s="129">
        <f t="shared" si="19"/>
        <v>9.18</v>
      </c>
      <c r="S102" s="129">
        <f t="shared" si="20"/>
        <v>9.18</v>
      </c>
      <c r="T102" s="129">
        <f t="shared" si="20"/>
        <v>9.18</v>
      </c>
      <c r="U102" s="129">
        <f t="shared" si="20"/>
        <v>9.18</v>
      </c>
      <c r="V102" s="129">
        <f t="shared" si="20"/>
        <v>9.18</v>
      </c>
      <c r="W102" s="129">
        <f t="shared" si="20"/>
        <v>9.18</v>
      </c>
      <c r="X102" s="129">
        <f t="shared" si="20"/>
        <v>9.18</v>
      </c>
      <c r="Y102" s="129">
        <f t="shared" si="20"/>
        <v>9.18</v>
      </c>
      <c r="Z102" s="129">
        <f t="shared" si="20"/>
        <v>9.18</v>
      </c>
      <c r="AA102" s="129">
        <f t="shared" si="20"/>
        <v>9.18</v>
      </c>
      <c r="AB102" s="129">
        <f t="shared" si="20"/>
        <v>9.18</v>
      </c>
      <c r="AC102" s="129">
        <f t="shared" si="20"/>
        <v>9.18</v>
      </c>
      <c r="AD102" s="129">
        <f t="shared" si="20"/>
        <v>9.18</v>
      </c>
      <c r="AE102" s="129">
        <f t="shared" si="20"/>
        <v>9.18</v>
      </c>
      <c r="AF102" s="129">
        <f t="shared" si="20"/>
        <v>9.18</v>
      </c>
      <c r="AG102" s="171">
        <v>9.51</v>
      </c>
      <c r="AH102" s="51"/>
      <c r="AI102" s="52"/>
      <c r="AK102" s="53"/>
    </row>
    <row r="103" spans="1:37" x14ac:dyDescent="0.25">
      <c r="A103" s="118" t="s">
        <v>106</v>
      </c>
      <c r="B103" s="128">
        <v>7</v>
      </c>
      <c r="C103" s="129">
        <f t="shared" si="19"/>
        <v>7</v>
      </c>
      <c r="D103" s="129">
        <f t="shared" si="19"/>
        <v>7</v>
      </c>
      <c r="E103" s="129">
        <f t="shared" si="19"/>
        <v>7</v>
      </c>
      <c r="F103" s="129">
        <f t="shared" si="19"/>
        <v>7</v>
      </c>
      <c r="G103" s="129">
        <f t="shared" si="19"/>
        <v>7</v>
      </c>
      <c r="H103" s="129">
        <f t="shared" si="19"/>
        <v>7</v>
      </c>
      <c r="I103" s="129">
        <f t="shared" si="19"/>
        <v>7</v>
      </c>
      <c r="J103" s="129">
        <f t="shared" si="19"/>
        <v>7</v>
      </c>
      <c r="K103" s="129">
        <f t="shared" si="19"/>
        <v>7</v>
      </c>
      <c r="L103" s="129">
        <f t="shared" si="19"/>
        <v>7</v>
      </c>
      <c r="M103" s="129">
        <f t="shared" si="19"/>
        <v>7</v>
      </c>
      <c r="N103" s="129">
        <f t="shared" si="19"/>
        <v>7</v>
      </c>
      <c r="O103" s="129">
        <f t="shared" si="19"/>
        <v>7</v>
      </c>
      <c r="P103" s="129">
        <f t="shared" si="19"/>
        <v>7</v>
      </c>
      <c r="Q103" s="129">
        <f t="shared" si="19"/>
        <v>7</v>
      </c>
      <c r="R103" s="129">
        <f t="shared" si="19"/>
        <v>7</v>
      </c>
      <c r="S103" s="129">
        <f t="shared" si="20"/>
        <v>7</v>
      </c>
      <c r="T103" s="129">
        <f t="shared" si="20"/>
        <v>7</v>
      </c>
      <c r="U103" s="129">
        <f t="shared" si="20"/>
        <v>7</v>
      </c>
      <c r="V103" s="129">
        <f t="shared" si="20"/>
        <v>7</v>
      </c>
      <c r="W103" s="129">
        <f t="shared" si="20"/>
        <v>7</v>
      </c>
      <c r="X103" s="129">
        <f t="shared" si="20"/>
        <v>7</v>
      </c>
      <c r="Y103" s="129">
        <f t="shared" si="20"/>
        <v>7</v>
      </c>
      <c r="Z103" s="129">
        <f t="shared" si="20"/>
        <v>7</v>
      </c>
      <c r="AA103" s="129">
        <f t="shared" si="20"/>
        <v>7</v>
      </c>
      <c r="AB103" s="129">
        <f t="shared" si="20"/>
        <v>7</v>
      </c>
      <c r="AC103" s="129">
        <f t="shared" si="20"/>
        <v>7</v>
      </c>
      <c r="AD103" s="129">
        <f t="shared" si="20"/>
        <v>7</v>
      </c>
      <c r="AE103" s="129">
        <f t="shared" si="20"/>
        <v>7</v>
      </c>
      <c r="AF103" s="129">
        <f t="shared" si="20"/>
        <v>7</v>
      </c>
      <c r="AG103" s="171">
        <v>9.4</v>
      </c>
      <c r="AH103" s="51"/>
      <c r="AI103" s="52"/>
      <c r="AK103" s="53"/>
    </row>
    <row r="104" spans="1:37" x14ac:dyDescent="0.25">
      <c r="A104" s="118" t="s">
        <v>107</v>
      </c>
      <c r="B104" s="128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  <c r="AA104" s="129"/>
      <c r="AB104" s="129"/>
      <c r="AC104" s="129"/>
      <c r="AD104" s="129"/>
      <c r="AE104" s="129"/>
      <c r="AF104" s="129"/>
      <c r="AG104" s="171">
        <v>8.8000000000000007</v>
      </c>
      <c r="AH104" s="51"/>
      <c r="AI104" s="52"/>
      <c r="AK104" s="53"/>
    </row>
    <row r="105" spans="1:37" x14ac:dyDescent="0.25">
      <c r="A105" s="118" t="s">
        <v>108</v>
      </c>
      <c r="B105" s="128">
        <v>2.25</v>
      </c>
      <c r="C105" s="129">
        <f t="shared" ref="C105:R106" si="21">B105</f>
        <v>2.25</v>
      </c>
      <c r="D105" s="129">
        <f t="shared" si="21"/>
        <v>2.25</v>
      </c>
      <c r="E105" s="129">
        <f t="shared" si="21"/>
        <v>2.25</v>
      </c>
      <c r="F105" s="129">
        <f t="shared" si="21"/>
        <v>2.25</v>
      </c>
      <c r="G105" s="129">
        <f t="shared" si="21"/>
        <v>2.25</v>
      </c>
      <c r="H105" s="129">
        <f t="shared" si="21"/>
        <v>2.25</v>
      </c>
      <c r="I105" s="129">
        <f t="shared" si="21"/>
        <v>2.25</v>
      </c>
      <c r="J105" s="129">
        <f t="shared" si="21"/>
        <v>2.25</v>
      </c>
      <c r="K105" s="129">
        <f t="shared" si="21"/>
        <v>2.25</v>
      </c>
      <c r="L105" s="129">
        <f t="shared" si="21"/>
        <v>2.25</v>
      </c>
      <c r="M105" s="129">
        <f t="shared" si="21"/>
        <v>2.25</v>
      </c>
      <c r="N105" s="129">
        <f t="shared" si="21"/>
        <v>2.25</v>
      </c>
      <c r="O105" s="129">
        <f t="shared" si="21"/>
        <v>2.25</v>
      </c>
      <c r="P105" s="129">
        <f t="shared" si="21"/>
        <v>2.25</v>
      </c>
      <c r="Q105" s="129">
        <f t="shared" si="21"/>
        <v>2.25</v>
      </c>
      <c r="R105" s="129">
        <f t="shared" si="21"/>
        <v>2.25</v>
      </c>
      <c r="S105" s="129">
        <f t="shared" ref="S105:AF106" si="22">R105</f>
        <v>2.25</v>
      </c>
      <c r="T105" s="129">
        <f t="shared" si="22"/>
        <v>2.25</v>
      </c>
      <c r="U105" s="129">
        <f t="shared" si="22"/>
        <v>2.25</v>
      </c>
      <c r="V105" s="129">
        <f t="shared" si="22"/>
        <v>2.25</v>
      </c>
      <c r="W105" s="129">
        <f t="shared" si="22"/>
        <v>2.25</v>
      </c>
      <c r="X105" s="129">
        <f t="shared" si="22"/>
        <v>2.25</v>
      </c>
      <c r="Y105" s="129">
        <f t="shared" si="22"/>
        <v>2.25</v>
      </c>
      <c r="Z105" s="129">
        <f t="shared" si="22"/>
        <v>2.25</v>
      </c>
      <c r="AA105" s="129">
        <f t="shared" si="22"/>
        <v>2.25</v>
      </c>
      <c r="AB105" s="129">
        <f t="shared" si="22"/>
        <v>2.25</v>
      </c>
      <c r="AC105" s="129">
        <f t="shared" si="22"/>
        <v>2.25</v>
      </c>
      <c r="AD105" s="129">
        <f t="shared" si="22"/>
        <v>2.25</v>
      </c>
      <c r="AE105" s="129">
        <f t="shared" si="22"/>
        <v>2.25</v>
      </c>
      <c r="AF105" s="129">
        <f t="shared" si="22"/>
        <v>2.25</v>
      </c>
      <c r="AG105" s="171">
        <v>8.5</v>
      </c>
      <c r="AH105" s="51"/>
      <c r="AI105" s="52"/>
      <c r="AK105" s="53"/>
    </row>
    <row r="106" spans="1:37" x14ac:dyDescent="0.25">
      <c r="A106" s="118" t="s">
        <v>109</v>
      </c>
      <c r="B106" s="128">
        <v>1.64</v>
      </c>
      <c r="C106" s="129">
        <f t="shared" si="21"/>
        <v>1.64</v>
      </c>
      <c r="D106" s="129">
        <f t="shared" si="21"/>
        <v>1.64</v>
      </c>
      <c r="E106" s="129">
        <f t="shared" si="21"/>
        <v>1.64</v>
      </c>
      <c r="F106" s="129">
        <f t="shared" si="21"/>
        <v>1.64</v>
      </c>
      <c r="G106" s="129">
        <f t="shared" si="21"/>
        <v>1.64</v>
      </c>
      <c r="H106" s="129">
        <f t="shared" si="21"/>
        <v>1.64</v>
      </c>
      <c r="I106" s="129">
        <f t="shared" si="21"/>
        <v>1.64</v>
      </c>
      <c r="J106" s="129">
        <f t="shared" si="21"/>
        <v>1.64</v>
      </c>
      <c r="K106" s="129">
        <f t="shared" si="21"/>
        <v>1.64</v>
      </c>
      <c r="L106" s="129">
        <f t="shared" si="21"/>
        <v>1.64</v>
      </c>
      <c r="M106" s="129">
        <f t="shared" si="21"/>
        <v>1.64</v>
      </c>
      <c r="N106" s="129">
        <f t="shared" si="21"/>
        <v>1.64</v>
      </c>
      <c r="O106" s="129">
        <f t="shared" si="21"/>
        <v>1.64</v>
      </c>
      <c r="P106" s="129">
        <f t="shared" si="21"/>
        <v>1.64</v>
      </c>
      <c r="Q106" s="129">
        <f t="shared" si="21"/>
        <v>1.64</v>
      </c>
      <c r="R106" s="129">
        <f t="shared" si="21"/>
        <v>1.64</v>
      </c>
      <c r="S106" s="129">
        <f t="shared" si="22"/>
        <v>1.64</v>
      </c>
      <c r="T106" s="129">
        <f t="shared" si="22"/>
        <v>1.64</v>
      </c>
      <c r="U106" s="129">
        <f t="shared" si="22"/>
        <v>1.64</v>
      </c>
      <c r="V106" s="129">
        <f t="shared" si="22"/>
        <v>1.64</v>
      </c>
      <c r="W106" s="129">
        <f t="shared" si="22"/>
        <v>1.64</v>
      </c>
      <c r="X106" s="129">
        <f t="shared" si="22"/>
        <v>1.64</v>
      </c>
      <c r="Y106" s="129">
        <f t="shared" si="22"/>
        <v>1.64</v>
      </c>
      <c r="Z106" s="129">
        <f t="shared" si="22"/>
        <v>1.64</v>
      </c>
      <c r="AA106" s="129">
        <f t="shared" si="22"/>
        <v>1.64</v>
      </c>
      <c r="AB106" s="129">
        <f t="shared" si="22"/>
        <v>1.64</v>
      </c>
      <c r="AC106" s="129">
        <f t="shared" si="22"/>
        <v>1.64</v>
      </c>
      <c r="AD106" s="129">
        <f t="shared" si="22"/>
        <v>1.64</v>
      </c>
      <c r="AE106" s="129">
        <f t="shared" si="22"/>
        <v>1.64</v>
      </c>
      <c r="AF106" s="129">
        <f t="shared" si="22"/>
        <v>1.64</v>
      </c>
      <c r="AG106" s="171">
        <v>8.5</v>
      </c>
      <c r="AH106" s="51"/>
      <c r="AI106" s="52"/>
      <c r="AK106" s="53"/>
    </row>
    <row r="107" spans="1:37" x14ac:dyDescent="0.25">
      <c r="A107" s="118" t="s">
        <v>110</v>
      </c>
      <c r="B107" s="128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71">
        <v>8.4</v>
      </c>
      <c r="AH107" s="51"/>
      <c r="AI107" s="52"/>
      <c r="AK107" s="53"/>
    </row>
    <row r="108" spans="1:37" x14ac:dyDescent="0.25">
      <c r="A108" s="118" t="s">
        <v>111</v>
      </c>
      <c r="B108" s="128">
        <v>1.62</v>
      </c>
      <c r="C108" s="129">
        <f t="shared" ref="C108:R115" si="23">B108</f>
        <v>1.62</v>
      </c>
      <c r="D108" s="129">
        <f t="shared" si="23"/>
        <v>1.62</v>
      </c>
      <c r="E108" s="129">
        <f t="shared" si="23"/>
        <v>1.62</v>
      </c>
      <c r="F108" s="129">
        <f t="shared" si="23"/>
        <v>1.62</v>
      </c>
      <c r="G108" s="129">
        <f t="shared" si="23"/>
        <v>1.62</v>
      </c>
      <c r="H108" s="129">
        <f t="shared" si="23"/>
        <v>1.62</v>
      </c>
      <c r="I108" s="129">
        <f t="shared" si="23"/>
        <v>1.62</v>
      </c>
      <c r="J108" s="129">
        <f t="shared" si="23"/>
        <v>1.62</v>
      </c>
      <c r="K108" s="129">
        <f t="shared" si="23"/>
        <v>1.62</v>
      </c>
      <c r="L108" s="129">
        <f t="shared" si="23"/>
        <v>1.62</v>
      </c>
      <c r="M108" s="129">
        <f t="shared" si="23"/>
        <v>1.62</v>
      </c>
      <c r="N108" s="129">
        <f t="shared" si="23"/>
        <v>1.62</v>
      </c>
      <c r="O108" s="129">
        <f t="shared" si="23"/>
        <v>1.62</v>
      </c>
      <c r="P108" s="129">
        <f t="shared" si="23"/>
        <v>1.62</v>
      </c>
      <c r="Q108" s="129">
        <f t="shared" si="23"/>
        <v>1.62</v>
      </c>
      <c r="R108" s="129">
        <f t="shared" si="23"/>
        <v>1.62</v>
      </c>
      <c r="S108" s="129">
        <f t="shared" ref="S108:AF123" si="24">R108</f>
        <v>1.62</v>
      </c>
      <c r="T108" s="129">
        <f t="shared" si="24"/>
        <v>1.62</v>
      </c>
      <c r="U108" s="129">
        <f t="shared" si="24"/>
        <v>1.62</v>
      </c>
      <c r="V108" s="129">
        <f t="shared" si="24"/>
        <v>1.62</v>
      </c>
      <c r="W108" s="129">
        <f t="shared" si="24"/>
        <v>1.62</v>
      </c>
      <c r="X108" s="129">
        <f t="shared" si="24"/>
        <v>1.62</v>
      </c>
      <c r="Y108" s="129">
        <f t="shared" si="24"/>
        <v>1.62</v>
      </c>
      <c r="Z108" s="129">
        <f t="shared" si="24"/>
        <v>1.62</v>
      </c>
      <c r="AA108" s="129">
        <f t="shared" si="24"/>
        <v>1.62</v>
      </c>
      <c r="AB108" s="129">
        <f t="shared" si="24"/>
        <v>1.62</v>
      </c>
      <c r="AC108" s="129">
        <f t="shared" si="24"/>
        <v>1.62</v>
      </c>
      <c r="AD108" s="129">
        <f t="shared" si="24"/>
        <v>1.62</v>
      </c>
      <c r="AE108" s="129">
        <f t="shared" si="24"/>
        <v>1.62</v>
      </c>
      <c r="AF108" s="129">
        <f t="shared" si="24"/>
        <v>1.62</v>
      </c>
      <c r="AG108" s="171">
        <v>8</v>
      </c>
      <c r="AH108" s="51"/>
      <c r="AI108" s="52"/>
      <c r="AK108" s="53"/>
    </row>
    <row r="109" spans="1:37" x14ac:dyDescent="0.25">
      <c r="A109" s="118" t="s">
        <v>112</v>
      </c>
      <c r="B109" s="128">
        <v>8.36</v>
      </c>
      <c r="C109" s="129">
        <f t="shared" si="23"/>
        <v>8.36</v>
      </c>
      <c r="D109" s="129">
        <f t="shared" si="23"/>
        <v>8.36</v>
      </c>
      <c r="E109" s="129">
        <f t="shared" si="23"/>
        <v>8.36</v>
      </c>
      <c r="F109" s="129">
        <f t="shared" si="23"/>
        <v>8.36</v>
      </c>
      <c r="G109" s="129">
        <f t="shared" si="23"/>
        <v>8.36</v>
      </c>
      <c r="H109" s="129">
        <f t="shared" si="23"/>
        <v>8.36</v>
      </c>
      <c r="I109" s="129">
        <f t="shared" si="23"/>
        <v>8.36</v>
      </c>
      <c r="J109" s="129">
        <f t="shared" si="23"/>
        <v>8.36</v>
      </c>
      <c r="K109" s="129">
        <f t="shared" si="23"/>
        <v>8.36</v>
      </c>
      <c r="L109" s="129">
        <f t="shared" si="23"/>
        <v>8.36</v>
      </c>
      <c r="M109" s="129">
        <f t="shared" si="23"/>
        <v>8.36</v>
      </c>
      <c r="N109" s="129">
        <f t="shared" si="23"/>
        <v>8.36</v>
      </c>
      <c r="O109" s="129">
        <f t="shared" si="23"/>
        <v>8.36</v>
      </c>
      <c r="P109" s="129">
        <f t="shared" si="23"/>
        <v>8.36</v>
      </c>
      <c r="Q109" s="129">
        <f t="shared" si="23"/>
        <v>8.36</v>
      </c>
      <c r="R109" s="129">
        <f t="shared" si="23"/>
        <v>8.36</v>
      </c>
      <c r="S109" s="129">
        <f t="shared" si="24"/>
        <v>8.36</v>
      </c>
      <c r="T109" s="129">
        <f t="shared" si="24"/>
        <v>8.36</v>
      </c>
      <c r="U109" s="129">
        <f t="shared" si="24"/>
        <v>8.36</v>
      </c>
      <c r="V109" s="129">
        <f t="shared" si="24"/>
        <v>8.36</v>
      </c>
      <c r="W109" s="129">
        <f t="shared" si="24"/>
        <v>8.36</v>
      </c>
      <c r="X109" s="129">
        <f t="shared" si="24"/>
        <v>8.36</v>
      </c>
      <c r="Y109" s="129">
        <f t="shared" si="24"/>
        <v>8.36</v>
      </c>
      <c r="Z109" s="129">
        <f t="shared" si="24"/>
        <v>8.36</v>
      </c>
      <c r="AA109" s="129">
        <f t="shared" si="24"/>
        <v>8.36</v>
      </c>
      <c r="AB109" s="129">
        <f t="shared" si="24"/>
        <v>8.36</v>
      </c>
      <c r="AC109" s="129">
        <f t="shared" si="24"/>
        <v>8.36</v>
      </c>
      <c r="AD109" s="129">
        <f t="shared" si="24"/>
        <v>8.36</v>
      </c>
      <c r="AE109" s="129">
        <f t="shared" si="24"/>
        <v>8.36</v>
      </c>
      <c r="AF109" s="129">
        <f t="shared" si="24"/>
        <v>8.36</v>
      </c>
      <c r="AG109" s="171">
        <v>8</v>
      </c>
      <c r="AH109" s="51"/>
      <c r="AI109" s="52"/>
      <c r="AK109" s="53"/>
    </row>
    <row r="110" spans="1:37" x14ac:dyDescent="0.25">
      <c r="A110" s="118" t="s">
        <v>113</v>
      </c>
      <c r="B110" s="128">
        <v>8</v>
      </c>
      <c r="C110" s="129">
        <f t="shared" si="23"/>
        <v>8</v>
      </c>
      <c r="D110" s="129">
        <f t="shared" si="23"/>
        <v>8</v>
      </c>
      <c r="E110" s="129">
        <f t="shared" si="23"/>
        <v>8</v>
      </c>
      <c r="F110" s="129">
        <f t="shared" si="23"/>
        <v>8</v>
      </c>
      <c r="G110" s="129">
        <f t="shared" si="23"/>
        <v>8</v>
      </c>
      <c r="H110" s="129">
        <f t="shared" si="23"/>
        <v>8</v>
      </c>
      <c r="I110" s="129">
        <v>5.4</v>
      </c>
      <c r="J110" s="129">
        <f t="shared" si="23"/>
        <v>5.4</v>
      </c>
      <c r="K110" s="129">
        <f t="shared" si="23"/>
        <v>5.4</v>
      </c>
      <c r="L110" s="129">
        <f t="shared" si="23"/>
        <v>5.4</v>
      </c>
      <c r="M110" s="129">
        <f t="shared" si="23"/>
        <v>5.4</v>
      </c>
      <c r="N110" s="129">
        <f t="shared" si="23"/>
        <v>5.4</v>
      </c>
      <c r="O110" s="129">
        <f t="shared" si="23"/>
        <v>5.4</v>
      </c>
      <c r="P110" s="129">
        <f t="shared" si="23"/>
        <v>5.4</v>
      </c>
      <c r="Q110" s="129">
        <f t="shared" si="23"/>
        <v>5.4</v>
      </c>
      <c r="R110" s="129">
        <f t="shared" si="23"/>
        <v>5.4</v>
      </c>
      <c r="S110" s="129">
        <f t="shared" si="24"/>
        <v>5.4</v>
      </c>
      <c r="T110" s="129">
        <f t="shared" si="24"/>
        <v>5.4</v>
      </c>
      <c r="U110" s="129">
        <f t="shared" si="24"/>
        <v>5.4</v>
      </c>
      <c r="V110" s="129">
        <f t="shared" si="24"/>
        <v>5.4</v>
      </c>
      <c r="W110" s="129">
        <f t="shared" si="24"/>
        <v>5.4</v>
      </c>
      <c r="X110" s="129">
        <f t="shared" si="24"/>
        <v>5.4</v>
      </c>
      <c r="Y110" s="129">
        <f t="shared" si="24"/>
        <v>5.4</v>
      </c>
      <c r="Z110" s="129">
        <f t="shared" si="24"/>
        <v>5.4</v>
      </c>
      <c r="AA110" s="129">
        <f t="shared" si="24"/>
        <v>5.4</v>
      </c>
      <c r="AB110" s="129">
        <f t="shared" si="24"/>
        <v>5.4</v>
      </c>
      <c r="AC110" s="129">
        <f t="shared" si="24"/>
        <v>5.4</v>
      </c>
      <c r="AD110" s="129">
        <f t="shared" si="24"/>
        <v>5.4</v>
      </c>
      <c r="AE110" s="129">
        <f t="shared" si="24"/>
        <v>5.4</v>
      </c>
      <c r="AF110" s="129">
        <f t="shared" si="24"/>
        <v>5.4</v>
      </c>
      <c r="AG110" s="171">
        <v>8</v>
      </c>
      <c r="AH110" s="51"/>
      <c r="AI110" s="52"/>
      <c r="AK110" s="53"/>
    </row>
    <row r="111" spans="1:37" x14ac:dyDescent="0.25">
      <c r="A111" s="118" t="s">
        <v>114</v>
      </c>
      <c r="B111" s="128">
        <v>6.57</v>
      </c>
      <c r="C111" s="129">
        <f t="shared" si="23"/>
        <v>6.57</v>
      </c>
      <c r="D111" s="129">
        <f t="shared" si="23"/>
        <v>6.57</v>
      </c>
      <c r="E111" s="129">
        <f t="shared" si="23"/>
        <v>6.57</v>
      </c>
      <c r="F111" s="129">
        <f t="shared" si="23"/>
        <v>6.57</v>
      </c>
      <c r="G111" s="129">
        <f t="shared" si="23"/>
        <v>6.57</v>
      </c>
      <c r="H111" s="129">
        <f t="shared" si="23"/>
        <v>6.57</v>
      </c>
      <c r="I111" s="129">
        <f t="shared" si="23"/>
        <v>6.57</v>
      </c>
      <c r="J111" s="129">
        <f t="shared" si="23"/>
        <v>6.57</v>
      </c>
      <c r="K111" s="129">
        <f t="shared" si="23"/>
        <v>6.57</v>
      </c>
      <c r="L111" s="129">
        <f t="shared" si="23"/>
        <v>6.57</v>
      </c>
      <c r="M111" s="129">
        <f t="shared" si="23"/>
        <v>6.57</v>
      </c>
      <c r="N111" s="129">
        <f t="shared" si="23"/>
        <v>6.57</v>
      </c>
      <c r="O111" s="129">
        <f t="shared" si="23"/>
        <v>6.57</v>
      </c>
      <c r="P111" s="129">
        <f t="shared" si="23"/>
        <v>6.57</v>
      </c>
      <c r="Q111" s="129">
        <f t="shared" si="23"/>
        <v>6.57</v>
      </c>
      <c r="R111" s="129">
        <f t="shared" si="23"/>
        <v>6.57</v>
      </c>
      <c r="S111" s="129">
        <f t="shared" si="24"/>
        <v>6.57</v>
      </c>
      <c r="T111" s="129">
        <f t="shared" si="24"/>
        <v>6.57</v>
      </c>
      <c r="U111" s="129">
        <f t="shared" si="24"/>
        <v>6.57</v>
      </c>
      <c r="V111" s="129">
        <f t="shared" si="24"/>
        <v>6.57</v>
      </c>
      <c r="W111" s="129">
        <f t="shared" si="24"/>
        <v>6.57</v>
      </c>
      <c r="X111" s="129">
        <f t="shared" si="24"/>
        <v>6.57</v>
      </c>
      <c r="Y111" s="129">
        <f t="shared" si="24"/>
        <v>6.57</v>
      </c>
      <c r="Z111" s="129">
        <f t="shared" si="24"/>
        <v>6.57</v>
      </c>
      <c r="AA111" s="129">
        <f t="shared" si="24"/>
        <v>6.57</v>
      </c>
      <c r="AB111" s="129">
        <f t="shared" si="24"/>
        <v>6.57</v>
      </c>
      <c r="AC111" s="129">
        <f t="shared" si="24"/>
        <v>6.57</v>
      </c>
      <c r="AD111" s="129">
        <f t="shared" si="24"/>
        <v>6.57</v>
      </c>
      <c r="AE111" s="129">
        <f t="shared" si="24"/>
        <v>6.57</v>
      </c>
      <c r="AF111" s="129">
        <f t="shared" si="24"/>
        <v>6.57</v>
      </c>
      <c r="AG111" s="171">
        <v>7.8</v>
      </c>
      <c r="AH111" s="51"/>
      <c r="AI111" s="52"/>
      <c r="AK111" s="53"/>
    </row>
    <row r="112" spans="1:37" x14ac:dyDescent="0.25">
      <c r="A112" s="118" t="s">
        <v>115</v>
      </c>
      <c r="B112" s="128">
        <v>3.43</v>
      </c>
      <c r="C112" s="129">
        <f t="shared" si="23"/>
        <v>3.43</v>
      </c>
      <c r="D112" s="129">
        <f t="shared" si="23"/>
        <v>3.43</v>
      </c>
      <c r="E112" s="129">
        <f t="shared" si="23"/>
        <v>3.43</v>
      </c>
      <c r="F112" s="129">
        <f t="shared" si="23"/>
        <v>3.43</v>
      </c>
      <c r="G112" s="129">
        <f t="shared" si="23"/>
        <v>3.43</v>
      </c>
      <c r="H112" s="129">
        <f t="shared" si="23"/>
        <v>3.43</v>
      </c>
      <c r="I112" s="129">
        <f t="shared" si="23"/>
        <v>3.43</v>
      </c>
      <c r="J112" s="129">
        <f t="shared" si="23"/>
        <v>3.43</v>
      </c>
      <c r="K112" s="129">
        <f t="shared" si="23"/>
        <v>3.43</v>
      </c>
      <c r="L112" s="129">
        <f t="shared" si="23"/>
        <v>3.43</v>
      </c>
      <c r="M112" s="129">
        <f t="shared" si="23"/>
        <v>3.43</v>
      </c>
      <c r="N112" s="129">
        <f t="shared" si="23"/>
        <v>3.43</v>
      </c>
      <c r="O112" s="129">
        <f t="shared" si="23"/>
        <v>3.43</v>
      </c>
      <c r="P112" s="129">
        <f t="shared" si="23"/>
        <v>3.43</v>
      </c>
      <c r="Q112" s="129">
        <f t="shared" si="23"/>
        <v>3.43</v>
      </c>
      <c r="R112" s="129">
        <f t="shared" si="23"/>
        <v>3.43</v>
      </c>
      <c r="S112" s="129">
        <f t="shared" si="24"/>
        <v>3.43</v>
      </c>
      <c r="T112" s="129">
        <f t="shared" si="24"/>
        <v>3.43</v>
      </c>
      <c r="U112" s="129">
        <f t="shared" si="24"/>
        <v>3.43</v>
      </c>
      <c r="V112" s="129">
        <f t="shared" si="24"/>
        <v>3.43</v>
      </c>
      <c r="W112" s="129">
        <f t="shared" si="24"/>
        <v>3.43</v>
      </c>
      <c r="X112" s="129">
        <f t="shared" si="24"/>
        <v>3.43</v>
      </c>
      <c r="Y112" s="129">
        <f t="shared" si="24"/>
        <v>3.43</v>
      </c>
      <c r="Z112" s="129">
        <f t="shared" si="24"/>
        <v>3.43</v>
      </c>
      <c r="AA112" s="129">
        <f t="shared" si="24"/>
        <v>3.43</v>
      </c>
      <c r="AB112" s="129">
        <f t="shared" si="24"/>
        <v>3.43</v>
      </c>
      <c r="AC112" s="129">
        <f t="shared" si="24"/>
        <v>3.43</v>
      </c>
      <c r="AD112" s="129">
        <f t="shared" si="24"/>
        <v>3.43</v>
      </c>
      <c r="AE112" s="129">
        <f t="shared" si="24"/>
        <v>3.43</v>
      </c>
      <c r="AF112" s="129">
        <f t="shared" si="24"/>
        <v>3.43</v>
      </c>
      <c r="AG112" s="171">
        <v>7.6</v>
      </c>
      <c r="AH112" s="51"/>
      <c r="AI112" s="52"/>
      <c r="AK112" s="53"/>
    </row>
    <row r="113" spans="1:37" x14ac:dyDescent="0.25">
      <c r="A113" s="118" t="s">
        <v>116</v>
      </c>
      <c r="B113" s="128">
        <v>2.96</v>
      </c>
      <c r="C113" s="129">
        <f t="shared" si="23"/>
        <v>2.96</v>
      </c>
      <c r="D113" s="129">
        <f t="shared" si="23"/>
        <v>2.96</v>
      </c>
      <c r="E113" s="129">
        <f t="shared" si="23"/>
        <v>2.96</v>
      </c>
      <c r="F113" s="129">
        <f t="shared" si="23"/>
        <v>2.96</v>
      </c>
      <c r="G113" s="129">
        <f t="shared" si="23"/>
        <v>2.96</v>
      </c>
      <c r="H113" s="129">
        <f t="shared" si="23"/>
        <v>2.96</v>
      </c>
      <c r="I113" s="129">
        <f t="shared" si="23"/>
        <v>2.96</v>
      </c>
      <c r="J113" s="129">
        <f t="shared" si="23"/>
        <v>2.96</v>
      </c>
      <c r="K113" s="129">
        <f t="shared" si="23"/>
        <v>2.96</v>
      </c>
      <c r="L113" s="129">
        <f t="shared" si="23"/>
        <v>2.96</v>
      </c>
      <c r="M113" s="129">
        <f t="shared" si="23"/>
        <v>2.96</v>
      </c>
      <c r="N113" s="129">
        <f t="shared" si="23"/>
        <v>2.96</v>
      </c>
      <c r="O113" s="129">
        <f t="shared" si="23"/>
        <v>2.96</v>
      </c>
      <c r="P113" s="129">
        <f t="shared" si="23"/>
        <v>2.96</v>
      </c>
      <c r="Q113" s="129">
        <f t="shared" si="23"/>
        <v>2.96</v>
      </c>
      <c r="R113" s="129">
        <f t="shared" si="23"/>
        <v>2.96</v>
      </c>
      <c r="S113" s="129">
        <f t="shared" si="24"/>
        <v>2.96</v>
      </c>
      <c r="T113" s="129">
        <f t="shared" si="24"/>
        <v>2.96</v>
      </c>
      <c r="U113" s="129">
        <f t="shared" si="24"/>
        <v>2.96</v>
      </c>
      <c r="V113" s="129">
        <f t="shared" si="24"/>
        <v>2.96</v>
      </c>
      <c r="W113" s="129">
        <f t="shared" si="24"/>
        <v>2.96</v>
      </c>
      <c r="X113" s="129">
        <f t="shared" si="24"/>
        <v>2.96</v>
      </c>
      <c r="Y113" s="129">
        <f t="shared" si="24"/>
        <v>2.96</v>
      </c>
      <c r="Z113" s="129">
        <f t="shared" si="24"/>
        <v>2.96</v>
      </c>
      <c r="AA113" s="129">
        <f t="shared" si="24"/>
        <v>2.96</v>
      </c>
      <c r="AB113" s="129">
        <f t="shared" si="24"/>
        <v>2.96</v>
      </c>
      <c r="AC113" s="129">
        <f t="shared" si="24"/>
        <v>2.96</v>
      </c>
      <c r="AD113" s="129">
        <f t="shared" si="24"/>
        <v>2.96</v>
      </c>
      <c r="AE113" s="129">
        <f t="shared" si="24"/>
        <v>2.96</v>
      </c>
      <c r="AF113" s="129">
        <f t="shared" si="24"/>
        <v>2.96</v>
      </c>
      <c r="AG113" s="171">
        <v>7.5</v>
      </c>
      <c r="AH113" s="51"/>
      <c r="AI113" s="52"/>
      <c r="AK113" s="53"/>
    </row>
    <row r="114" spans="1:37" x14ac:dyDescent="0.25">
      <c r="A114" s="118" t="s">
        <v>117</v>
      </c>
      <c r="B114" s="128">
        <v>8</v>
      </c>
      <c r="C114" s="129">
        <f t="shared" si="23"/>
        <v>8</v>
      </c>
      <c r="D114" s="129">
        <f t="shared" si="23"/>
        <v>8</v>
      </c>
      <c r="E114" s="129">
        <f t="shared" si="23"/>
        <v>8</v>
      </c>
      <c r="F114" s="129">
        <f t="shared" si="23"/>
        <v>8</v>
      </c>
      <c r="G114" s="129">
        <f t="shared" si="23"/>
        <v>8</v>
      </c>
      <c r="H114" s="129">
        <f t="shared" si="23"/>
        <v>8</v>
      </c>
      <c r="I114" s="129">
        <f t="shared" si="23"/>
        <v>8</v>
      </c>
      <c r="J114" s="129">
        <f t="shared" si="23"/>
        <v>8</v>
      </c>
      <c r="K114" s="129">
        <f t="shared" si="23"/>
        <v>8</v>
      </c>
      <c r="L114" s="129">
        <f t="shared" si="23"/>
        <v>8</v>
      </c>
      <c r="M114" s="129">
        <f t="shared" si="23"/>
        <v>8</v>
      </c>
      <c r="N114" s="129">
        <f t="shared" si="23"/>
        <v>8</v>
      </c>
      <c r="O114" s="129">
        <f t="shared" si="23"/>
        <v>8</v>
      </c>
      <c r="P114" s="129">
        <f t="shared" si="23"/>
        <v>8</v>
      </c>
      <c r="Q114" s="129">
        <f t="shared" si="23"/>
        <v>8</v>
      </c>
      <c r="R114" s="129">
        <f t="shared" si="23"/>
        <v>8</v>
      </c>
      <c r="S114" s="129">
        <f t="shared" si="24"/>
        <v>8</v>
      </c>
      <c r="T114" s="129">
        <f t="shared" si="24"/>
        <v>8</v>
      </c>
      <c r="U114" s="129">
        <f t="shared" si="24"/>
        <v>8</v>
      </c>
      <c r="V114" s="129">
        <f t="shared" si="24"/>
        <v>8</v>
      </c>
      <c r="W114" s="129">
        <f t="shared" si="24"/>
        <v>8</v>
      </c>
      <c r="X114" s="129">
        <f t="shared" si="24"/>
        <v>8</v>
      </c>
      <c r="Y114" s="129">
        <f t="shared" si="24"/>
        <v>8</v>
      </c>
      <c r="Z114" s="129">
        <f t="shared" si="24"/>
        <v>8</v>
      </c>
      <c r="AA114" s="129">
        <f t="shared" si="24"/>
        <v>8</v>
      </c>
      <c r="AB114" s="129">
        <f t="shared" si="24"/>
        <v>8</v>
      </c>
      <c r="AC114" s="129">
        <f t="shared" si="24"/>
        <v>8</v>
      </c>
      <c r="AD114" s="129">
        <f t="shared" si="24"/>
        <v>8</v>
      </c>
      <c r="AE114" s="129">
        <f t="shared" si="24"/>
        <v>8</v>
      </c>
      <c r="AF114" s="129">
        <f t="shared" si="24"/>
        <v>8</v>
      </c>
      <c r="AG114" s="171">
        <v>7.5</v>
      </c>
      <c r="AH114" s="51"/>
      <c r="AI114" s="52"/>
      <c r="AK114" s="53"/>
    </row>
    <row r="115" spans="1:37" x14ac:dyDescent="0.25">
      <c r="A115" s="118" t="s">
        <v>118</v>
      </c>
      <c r="B115" s="128">
        <v>7</v>
      </c>
      <c r="C115" s="129">
        <f>B115</f>
        <v>7</v>
      </c>
      <c r="D115" s="129">
        <f t="shared" si="23"/>
        <v>7</v>
      </c>
      <c r="E115" s="129">
        <f t="shared" si="23"/>
        <v>7</v>
      </c>
      <c r="F115" s="129">
        <f t="shared" si="23"/>
        <v>7</v>
      </c>
      <c r="G115" s="129">
        <f t="shared" si="23"/>
        <v>7</v>
      </c>
      <c r="H115" s="129">
        <f t="shared" si="23"/>
        <v>7</v>
      </c>
      <c r="I115" s="129">
        <f t="shared" si="23"/>
        <v>7</v>
      </c>
      <c r="J115" s="129">
        <f t="shared" si="23"/>
        <v>7</v>
      </c>
      <c r="K115" s="129">
        <f t="shared" si="23"/>
        <v>7</v>
      </c>
      <c r="L115" s="129">
        <f t="shared" si="23"/>
        <v>7</v>
      </c>
      <c r="M115" s="129">
        <f t="shared" si="23"/>
        <v>7</v>
      </c>
      <c r="N115" s="129">
        <f t="shared" si="23"/>
        <v>7</v>
      </c>
      <c r="O115" s="129">
        <f t="shared" si="23"/>
        <v>7</v>
      </c>
      <c r="P115" s="129">
        <f t="shared" si="23"/>
        <v>7</v>
      </c>
      <c r="Q115" s="129">
        <f t="shared" si="23"/>
        <v>7</v>
      </c>
      <c r="R115" s="129">
        <f t="shared" si="23"/>
        <v>7</v>
      </c>
      <c r="S115" s="129">
        <f t="shared" si="24"/>
        <v>7</v>
      </c>
      <c r="T115" s="129">
        <f t="shared" si="24"/>
        <v>7</v>
      </c>
      <c r="U115" s="129">
        <f t="shared" si="24"/>
        <v>7</v>
      </c>
      <c r="V115" s="129">
        <f t="shared" si="24"/>
        <v>7</v>
      </c>
      <c r="W115" s="129">
        <f t="shared" si="24"/>
        <v>7</v>
      </c>
      <c r="X115" s="129">
        <f t="shared" si="24"/>
        <v>7</v>
      </c>
      <c r="Y115" s="129">
        <f t="shared" si="24"/>
        <v>7</v>
      </c>
      <c r="Z115" s="129">
        <f t="shared" si="24"/>
        <v>7</v>
      </c>
      <c r="AA115" s="129">
        <f t="shared" si="24"/>
        <v>7</v>
      </c>
      <c r="AB115" s="129">
        <f t="shared" si="24"/>
        <v>7</v>
      </c>
      <c r="AC115" s="129">
        <f t="shared" si="24"/>
        <v>7</v>
      </c>
      <c r="AD115" s="129">
        <f t="shared" si="24"/>
        <v>7</v>
      </c>
      <c r="AE115" s="129">
        <f t="shared" si="24"/>
        <v>7</v>
      </c>
      <c r="AF115" s="129">
        <f t="shared" si="24"/>
        <v>7</v>
      </c>
      <c r="AG115" s="171">
        <v>7</v>
      </c>
      <c r="AH115" s="51"/>
      <c r="AI115" s="52"/>
      <c r="AK115" s="53"/>
    </row>
    <row r="116" spans="1:37" x14ac:dyDescent="0.25">
      <c r="A116" s="118" t="s">
        <v>119</v>
      </c>
      <c r="B116" s="128">
        <v>3.47</v>
      </c>
      <c r="C116" s="129">
        <f t="shared" ref="C116:R125" si="25">B116</f>
        <v>3.47</v>
      </c>
      <c r="D116" s="129">
        <f t="shared" si="25"/>
        <v>3.47</v>
      </c>
      <c r="E116" s="129">
        <f t="shared" si="25"/>
        <v>3.47</v>
      </c>
      <c r="F116" s="129">
        <f t="shared" si="25"/>
        <v>3.47</v>
      </c>
      <c r="G116" s="129">
        <f t="shared" si="25"/>
        <v>3.47</v>
      </c>
      <c r="H116" s="129">
        <f t="shared" si="25"/>
        <v>3.47</v>
      </c>
      <c r="I116" s="129">
        <f t="shared" si="25"/>
        <v>3.47</v>
      </c>
      <c r="J116" s="129">
        <f t="shared" si="25"/>
        <v>3.47</v>
      </c>
      <c r="K116" s="129">
        <f t="shared" si="25"/>
        <v>3.47</v>
      </c>
      <c r="L116" s="129">
        <f t="shared" si="25"/>
        <v>3.47</v>
      </c>
      <c r="M116" s="129">
        <f t="shared" si="25"/>
        <v>3.47</v>
      </c>
      <c r="N116" s="129">
        <f t="shared" si="25"/>
        <v>3.47</v>
      </c>
      <c r="O116" s="129">
        <f t="shared" si="25"/>
        <v>3.47</v>
      </c>
      <c r="P116" s="129">
        <f t="shared" si="25"/>
        <v>3.47</v>
      </c>
      <c r="Q116" s="129">
        <f t="shared" si="25"/>
        <v>3.47</v>
      </c>
      <c r="R116" s="129">
        <f t="shared" si="25"/>
        <v>3.47</v>
      </c>
      <c r="S116" s="129">
        <f t="shared" si="24"/>
        <v>3.47</v>
      </c>
      <c r="T116" s="129">
        <f t="shared" si="24"/>
        <v>3.47</v>
      </c>
      <c r="U116" s="129">
        <f t="shared" si="24"/>
        <v>3.47</v>
      </c>
      <c r="V116" s="129">
        <f t="shared" si="24"/>
        <v>3.47</v>
      </c>
      <c r="W116" s="129">
        <f t="shared" si="24"/>
        <v>3.47</v>
      </c>
      <c r="X116" s="129">
        <f t="shared" si="24"/>
        <v>3.47</v>
      </c>
      <c r="Y116" s="129">
        <f t="shared" si="24"/>
        <v>3.47</v>
      </c>
      <c r="Z116" s="129">
        <f t="shared" si="24"/>
        <v>3.47</v>
      </c>
      <c r="AA116" s="129">
        <f t="shared" si="24"/>
        <v>3.47</v>
      </c>
      <c r="AB116" s="129">
        <f t="shared" si="24"/>
        <v>3.47</v>
      </c>
      <c r="AC116" s="129">
        <f t="shared" si="24"/>
        <v>3.47</v>
      </c>
      <c r="AD116" s="129">
        <f t="shared" si="24"/>
        <v>3.47</v>
      </c>
      <c r="AE116" s="129">
        <f t="shared" si="24"/>
        <v>3.47</v>
      </c>
      <c r="AF116" s="129">
        <f t="shared" si="24"/>
        <v>3.47</v>
      </c>
      <c r="AG116" s="171">
        <v>7</v>
      </c>
      <c r="AH116" s="51"/>
      <c r="AI116" s="52"/>
      <c r="AK116" s="53"/>
    </row>
    <row r="117" spans="1:37" x14ac:dyDescent="0.25">
      <c r="A117" s="118" t="s">
        <v>120</v>
      </c>
      <c r="B117" s="128">
        <v>2.1</v>
      </c>
      <c r="C117" s="129">
        <f t="shared" si="25"/>
        <v>2.1</v>
      </c>
      <c r="D117" s="129">
        <f t="shared" si="25"/>
        <v>2.1</v>
      </c>
      <c r="E117" s="129">
        <f t="shared" si="25"/>
        <v>2.1</v>
      </c>
      <c r="F117" s="129">
        <f t="shared" si="25"/>
        <v>2.1</v>
      </c>
      <c r="G117" s="129">
        <f t="shared" si="25"/>
        <v>2.1</v>
      </c>
      <c r="H117" s="129">
        <f t="shared" si="25"/>
        <v>2.1</v>
      </c>
      <c r="I117" s="129">
        <f t="shared" si="25"/>
        <v>2.1</v>
      </c>
      <c r="J117" s="129">
        <f t="shared" si="25"/>
        <v>2.1</v>
      </c>
      <c r="K117" s="129">
        <f t="shared" si="25"/>
        <v>2.1</v>
      </c>
      <c r="L117" s="129">
        <f t="shared" si="25"/>
        <v>2.1</v>
      </c>
      <c r="M117" s="129">
        <f t="shared" si="25"/>
        <v>2.1</v>
      </c>
      <c r="N117" s="129">
        <f t="shared" si="25"/>
        <v>2.1</v>
      </c>
      <c r="O117" s="129">
        <f t="shared" si="25"/>
        <v>2.1</v>
      </c>
      <c r="P117" s="129">
        <f t="shared" si="25"/>
        <v>2.1</v>
      </c>
      <c r="Q117" s="129">
        <f t="shared" si="25"/>
        <v>2.1</v>
      </c>
      <c r="R117" s="129">
        <f t="shared" si="25"/>
        <v>2.1</v>
      </c>
      <c r="S117" s="129">
        <f t="shared" si="24"/>
        <v>2.1</v>
      </c>
      <c r="T117" s="129">
        <f t="shared" si="24"/>
        <v>2.1</v>
      </c>
      <c r="U117" s="129">
        <f t="shared" si="24"/>
        <v>2.1</v>
      </c>
      <c r="V117" s="129">
        <f t="shared" si="24"/>
        <v>2.1</v>
      </c>
      <c r="W117" s="129">
        <f t="shared" si="24"/>
        <v>2.1</v>
      </c>
      <c r="X117" s="129">
        <f t="shared" si="24"/>
        <v>2.1</v>
      </c>
      <c r="Y117" s="129">
        <f t="shared" si="24"/>
        <v>2.1</v>
      </c>
      <c r="Z117" s="129">
        <f t="shared" si="24"/>
        <v>2.1</v>
      </c>
      <c r="AA117" s="129">
        <f t="shared" si="24"/>
        <v>2.1</v>
      </c>
      <c r="AB117" s="129">
        <f t="shared" si="24"/>
        <v>2.1</v>
      </c>
      <c r="AC117" s="129">
        <f t="shared" si="24"/>
        <v>2.1</v>
      </c>
      <c r="AD117" s="129">
        <f t="shared" si="24"/>
        <v>2.1</v>
      </c>
      <c r="AE117" s="129">
        <f t="shared" si="24"/>
        <v>2.1</v>
      </c>
      <c r="AF117" s="129">
        <f t="shared" si="24"/>
        <v>2.1</v>
      </c>
      <c r="AG117" s="171">
        <v>7</v>
      </c>
      <c r="AH117" s="51"/>
      <c r="AI117" s="52"/>
      <c r="AK117" s="53"/>
    </row>
    <row r="118" spans="1:37" x14ac:dyDescent="0.25">
      <c r="A118" s="118" t="s">
        <v>121</v>
      </c>
      <c r="B118" s="128">
        <v>9.3000000000000007</v>
      </c>
      <c r="C118" s="129">
        <f t="shared" si="25"/>
        <v>9.3000000000000007</v>
      </c>
      <c r="D118" s="129">
        <f t="shared" si="25"/>
        <v>9.3000000000000007</v>
      </c>
      <c r="E118" s="129">
        <f t="shared" si="25"/>
        <v>9.3000000000000007</v>
      </c>
      <c r="F118" s="129">
        <f t="shared" si="25"/>
        <v>9.3000000000000007</v>
      </c>
      <c r="G118" s="129">
        <f t="shared" si="25"/>
        <v>9.3000000000000007</v>
      </c>
      <c r="H118" s="129">
        <f t="shared" si="25"/>
        <v>9.3000000000000007</v>
      </c>
      <c r="I118" s="129">
        <f t="shared" si="25"/>
        <v>9.3000000000000007</v>
      </c>
      <c r="J118" s="129">
        <f t="shared" si="25"/>
        <v>9.3000000000000007</v>
      </c>
      <c r="K118" s="129">
        <f t="shared" si="25"/>
        <v>9.3000000000000007</v>
      </c>
      <c r="L118" s="129">
        <f t="shared" si="25"/>
        <v>9.3000000000000007</v>
      </c>
      <c r="M118" s="129">
        <f t="shared" si="25"/>
        <v>9.3000000000000007</v>
      </c>
      <c r="N118" s="129">
        <f t="shared" si="25"/>
        <v>9.3000000000000007</v>
      </c>
      <c r="O118" s="129">
        <f t="shared" si="25"/>
        <v>9.3000000000000007</v>
      </c>
      <c r="P118" s="129">
        <f t="shared" si="25"/>
        <v>9.3000000000000007</v>
      </c>
      <c r="Q118" s="129">
        <f t="shared" si="25"/>
        <v>9.3000000000000007</v>
      </c>
      <c r="R118" s="129">
        <f t="shared" si="25"/>
        <v>9.3000000000000007</v>
      </c>
      <c r="S118" s="129">
        <f t="shared" si="24"/>
        <v>9.3000000000000007</v>
      </c>
      <c r="T118" s="129">
        <f t="shared" si="24"/>
        <v>9.3000000000000007</v>
      </c>
      <c r="U118" s="129">
        <f t="shared" si="24"/>
        <v>9.3000000000000007</v>
      </c>
      <c r="V118" s="129">
        <f t="shared" si="24"/>
        <v>9.3000000000000007</v>
      </c>
      <c r="W118" s="129">
        <f t="shared" si="24"/>
        <v>9.3000000000000007</v>
      </c>
      <c r="X118" s="129">
        <f t="shared" si="24"/>
        <v>9.3000000000000007</v>
      </c>
      <c r="Y118" s="129">
        <f t="shared" si="24"/>
        <v>9.3000000000000007</v>
      </c>
      <c r="Z118" s="129">
        <f t="shared" si="24"/>
        <v>9.3000000000000007</v>
      </c>
      <c r="AA118" s="129">
        <f t="shared" si="24"/>
        <v>9.3000000000000007</v>
      </c>
      <c r="AB118" s="129">
        <f t="shared" si="24"/>
        <v>9.3000000000000007</v>
      </c>
      <c r="AC118" s="129">
        <f t="shared" si="24"/>
        <v>9.3000000000000007</v>
      </c>
      <c r="AD118" s="129">
        <f t="shared" si="24"/>
        <v>9.3000000000000007</v>
      </c>
      <c r="AE118" s="129">
        <f t="shared" si="24"/>
        <v>9.3000000000000007</v>
      </c>
      <c r="AF118" s="129">
        <f t="shared" si="24"/>
        <v>9.3000000000000007</v>
      </c>
      <c r="AG118" s="171">
        <v>7</v>
      </c>
      <c r="AH118" s="51"/>
      <c r="AI118" s="52"/>
      <c r="AK118" s="53"/>
    </row>
    <row r="119" spans="1:37" x14ac:dyDescent="0.25">
      <c r="A119" s="118" t="s">
        <v>122</v>
      </c>
      <c r="B119" s="128">
        <v>0</v>
      </c>
      <c r="C119" s="129">
        <f t="shared" si="25"/>
        <v>0</v>
      </c>
      <c r="D119" s="129">
        <f t="shared" si="25"/>
        <v>0</v>
      </c>
      <c r="E119" s="129">
        <f t="shared" si="25"/>
        <v>0</v>
      </c>
      <c r="F119" s="129">
        <f t="shared" si="25"/>
        <v>0</v>
      </c>
      <c r="G119" s="129">
        <f t="shared" si="25"/>
        <v>0</v>
      </c>
      <c r="H119" s="129">
        <f t="shared" si="25"/>
        <v>0</v>
      </c>
      <c r="I119" s="129">
        <f t="shared" si="25"/>
        <v>0</v>
      </c>
      <c r="J119" s="129">
        <f t="shared" si="25"/>
        <v>0</v>
      </c>
      <c r="K119" s="129">
        <f t="shared" si="25"/>
        <v>0</v>
      </c>
      <c r="L119" s="129">
        <f t="shared" si="25"/>
        <v>0</v>
      </c>
      <c r="M119" s="129">
        <f t="shared" si="25"/>
        <v>0</v>
      </c>
      <c r="N119" s="129">
        <f t="shared" si="25"/>
        <v>0</v>
      </c>
      <c r="O119" s="129">
        <f t="shared" si="25"/>
        <v>0</v>
      </c>
      <c r="P119" s="129">
        <f t="shared" si="25"/>
        <v>0</v>
      </c>
      <c r="Q119" s="129">
        <f t="shared" si="25"/>
        <v>0</v>
      </c>
      <c r="R119" s="129">
        <f t="shared" si="25"/>
        <v>0</v>
      </c>
      <c r="S119" s="129">
        <f t="shared" si="24"/>
        <v>0</v>
      </c>
      <c r="T119" s="129">
        <f t="shared" si="24"/>
        <v>0</v>
      </c>
      <c r="U119" s="129">
        <f t="shared" si="24"/>
        <v>0</v>
      </c>
      <c r="V119" s="129">
        <f t="shared" si="24"/>
        <v>0</v>
      </c>
      <c r="W119" s="129">
        <f t="shared" si="24"/>
        <v>0</v>
      </c>
      <c r="X119" s="129">
        <f t="shared" si="24"/>
        <v>0</v>
      </c>
      <c r="Y119" s="129">
        <f t="shared" si="24"/>
        <v>0</v>
      </c>
      <c r="Z119" s="129">
        <f t="shared" si="24"/>
        <v>0</v>
      </c>
      <c r="AA119" s="129">
        <f t="shared" si="24"/>
        <v>0</v>
      </c>
      <c r="AB119" s="129">
        <f t="shared" si="24"/>
        <v>0</v>
      </c>
      <c r="AC119" s="129">
        <f t="shared" si="24"/>
        <v>0</v>
      </c>
      <c r="AD119" s="129">
        <f t="shared" si="24"/>
        <v>0</v>
      </c>
      <c r="AE119" s="129">
        <f t="shared" si="24"/>
        <v>0</v>
      </c>
      <c r="AF119" s="129">
        <f t="shared" si="24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123</v>
      </c>
      <c r="B120" s="128">
        <v>0</v>
      </c>
      <c r="C120" s="129">
        <f t="shared" si="25"/>
        <v>0</v>
      </c>
      <c r="D120" s="129">
        <f t="shared" si="25"/>
        <v>0</v>
      </c>
      <c r="E120" s="129">
        <f t="shared" si="25"/>
        <v>0</v>
      </c>
      <c r="F120" s="129">
        <f t="shared" si="25"/>
        <v>0</v>
      </c>
      <c r="G120" s="129">
        <f t="shared" si="25"/>
        <v>0</v>
      </c>
      <c r="H120" s="129">
        <f t="shared" si="25"/>
        <v>0</v>
      </c>
      <c r="I120" s="129">
        <f t="shared" si="25"/>
        <v>0</v>
      </c>
      <c r="J120" s="129">
        <f t="shared" si="25"/>
        <v>0</v>
      </c>
      <c r="K120" s="129">
        <f t="shared" si="25"/>
        <v>0</v>
      </c>
      <c r="L120" s="129">
        <f t="shared" si="25"/>
        <v>0</v>
      </c>
      <c r="M120" s="129">
        <f t="shared" si="25"/>
        <v>0</v>
      </c>
      <c r="N120" s="129">
        <f t="shared" si="25"/>
        <v>0</v>
      </c>
      <c r="O120" s="129">
        <f t="shared" si="25"/>
        <v>0</v>
      </c>
      <c r="P120" s="129">
        <f t="shared" si="25"/>
        <v>0</v>
      </c>
      <c r="Q120" s="129">
        <f t="shared" si="25"/>
        <v>0</v>
      </c>
      <c r="R120" s="129">
        <f t="shared" si="25"/>
        <v>0</v>
      </c>
      <c r="S120" s="129">
        <f t="shared" si="24"/>
        <v>0</v>
      </c>
      <c r="T120" s="129">
        <f t="shared" si="24"/>
        <v>0</v>
      </c>
      <c r="U120" s="129">
        <f t="shared" si="24"/>
        <v>0</v>
      </c>
      <c r="V120" s="129">
        <f t="shared" si="24"/>
        <v>0</v>
      </c>
      <c r="W120" s="129">
        <f t="shared" si="24"/>
        <v>0</v>
      </c>
      <c r="X120" s="129">
        <f t="shared" si="24"/>
        <v>0</v>
      </c>
      <c r="Y120" s="129">
        <f t="shared" si="24"/>
        <v>0</v>
      </c>
      <c r="Z120" s="129">
        <f t="shared" si="24"/>
        <v>0</v>
      </c>
      <c r="AA120" s="129">
        <f t="shared" si="24"/>
        <v>0</v>
      </c>
      <c r="AB120" s="129">
        <f t="shared" si="24"/>
        <v>0</v>
      </c>
      <c r="AC120" s="129">
        <f t="shared" si="24"/>
        <v>0</v>
      </c>
      <c r="AD120" s="129">
        <f t="shared" si="24"/>
        <v>0</v>
      </c>
      <c r="AE120" s="129">
        <f t="shared" si="24"/>
        <v>0</v>
      </c>
      <c r="AF120" s="129">
        <f t="shared" si="24"/>
        <v>0</v>
      </c>
      <c r="AG120" s="171">
        <v>6.6</v>
      </c>
      <c r="AH120" s="51"/>
      <c r="AI120" s="52"/>
      <c r="AK120" s="53"/>
    </row>
    <row r="121" spans="1:37" x14ac:dyDescent="0.25">
      <c r="A121" s="118" t="s">
        <v>124</v>
      </c>
      <c r="B121" s="128">
        <v>5</v>
      </c>
      <c r="C121" s="129">
        <f t="shared" si="25"/>
        <v>5</v>
      </c>
      <c r="D121" s="129">
        <f t="shared" si="25"/>
        <v>5</v>
      </c>
      <c r="E121" s="129">
        <f t="shared" si="25"/>
        <v>5</v>
      </c>
      <c r="F121" s="129">
        <f t="shared" si="25"/>
        <v>5</v>
      </c>
      <c r="G121" s="129">
        <f t="shared" si="25"/>
        <v>5</v>
      </c>
      <c r="H121" s="129">
        <f t="shared" si="25"/>
        <v>5</v>
      </c>
      <c r="I121" s="129">
        <f t="shared" si="25"/>
        <v>5</v>
      </c>
      <c r="J121" s="129">
        <f t="shared" si="25"/>
        <v>5</v>
      </c>
      <c r="K121" s="129">
        <f t="shared" si="25"/>
        <v>5</v>
      </c>
      <c r="L121" s="129">
        <f t="shared" si="25"/>
        <v>5</v>
      </c>
      <c r="M121" s="129">
        <f t="shared" si="25"/>
        <v>5</v>
      </c>
      <c r="N121" s="129">
        <f t="shared" si="25"/>
        <v>5</v>
      </c>
      <c r="O121" s="129">
        <f t="shared" si="25"/>
        <v>5</v>
      </c>
      <c r="P121" s="129">
        <f t="shared" si="25"/>
        <v>5</v>
      </c>
      <c r="Q121" s="129">
        <f t="shared" si="25"/>
        <v>5</v>
      </c>
      <c r="R121" s="129">
        <f t="shared" si="25"/>
        <v>5</v>
      </c>
      <c r="S121" s="129">
        <f t="shared" si="24"/>
        <v>5</v>
      </c>
      <c r="T121" s="129">
        <f t="shared" si="24"/>
        <v>5</v>
      </c>
      <c r="U121" s="129">
        <f t="shared" si="24"/>
        <v>5</v>
      </c>
      <c r="V121" s="129">
        <f t="shared" si="24"/>
        <v>5</v>
      </c>
      <c r="W121" s="129">
        <f t="shared" si="24"/>
        <v>5</v>
      </c>
      <c r="X121" s="129">
        <f t="shared" si="24"/>
        <v>5</v>
      </c>
      <c r="Y121" s="129">
        <f t="shared" si="24"/>
        <v>5</v>
      </c>
      <c r="Z121" s="129">
        <f t="shared" si="24"/>
        <v>5</v>
      </c>
      <c r="AA121" s="129">
        <f t="shared" si="24"/>
        <v>5</v>
      </c>
      <c r="AB121" s="129">
        <f t="shared" si="24"/>
        <v>5</v>
      </c>
      <c r="AC121" s="129">
        <f t="shared" si="24"/>
        <v>5</v>
      </c>
      <c r="AD121" s="129">
        <f t="shared" si="24"/>
        <v>5</v>
      </c>
      <c r="AE121" s="129">
        <f t="shared" si="24"/>
        <v>5</v>
      </c>
      <c r="AF121" s="129">
        <f t="shared" si="24"/>
        <v>5</v>
      </c>
      <c r="AG121" s="171">
        <v>6.4</v>
      </c>
      <c r="AH121" s="51"/>
      <c r="AI121" s="52"/>
      <c r="AK121" s="53"/>
    </row>
    <row r="122" spans="1:37" x14ac:dyDescent="0.25">
      <c r="A122" s="118" t="s">
        <v>125</v>
      </c>
      <c r="B122" s="128">
        <v>1</v>
      </c>
      <c r="C122" s="129">
        <f t="shared" si="25"/>
        <v>1</v>
      </c>
      <c r="D122" s="129">
        <f t="shared" si="25"/>
        <v>1</v>
      </c>
      <c r="E122" s="129">
        <f t="shared" si="25"/>
        <v>1</v>
      </c>
      <c r="F122" s="129">
        <f t="shared" si="25"/>
        <v>1</v>
      </c>
      <c r="G122" s="129">
        <f t="shared" si="25"/>
        <v>1</v>
      </c>
      <c r="H122" s="129">
        <f t="shared" si="25"/>
        <v>1</v>
      </c>
      <c r="I122" s="129">
        <f t="shared" si="25"/>
        <v>1</v>
      </c>
      <c r="J122" s="129">
        <f t="shared" si="25"/>
        <v>1</v>
      </c>
      <c r="K122" s="129">
        <f t="shared" si="25"/>
        <v>1</v>
      </c>
      <c r="L122" s="129">
        <f t="shared" si="25"/>
        <v>1</v>
      </c>
      <c r="M122" s="129">
        <f t="shared" si="25"/>
        <v>1</v>
      </c>
      <c r="N122" s="129">
        <f t="shared" si="25"/>
        <v>1</v>
      </c>
      <c r="O122" s="129">
        <f t="shared" si="25"/>
        <v>1</v>
      </c>
      <c r="P122" s="129">
        <f t="shared" si="25"/>
        <v>1</v>
      </c>
      <c r="Q122" s="129">
        <f t="shared" si="25"/>
        <v>1</v>
      </c>
      <c r="R122" s="129">
        <f t="shared" si="25"/>
        <v>1</v>
      </c>
      <c r="S122" s="129">
        <f t="shared" si="24"/>
        <v>1</v>
      </c>
      <c r="T122" s="129">
        <f t="shared" si="24"/>
        <v>1</v>
      </c>
      <c r="U122" s="129">
        <f t="shared" si="24"/>
        <v>1</v>
      </c>
      <c r="V122" s="129">
        <f t="shared" si="24"/>
        <v>1</v>
      </c>
      <c r="W122" s="129">
        <f t="shared" si="24"/>
        <v>1</v>
      </c>
      <c r="X122" s="129">
        <f t="shared" si="24"/>
        <v>1</v>
      </c>
      <c r="Y122" s="129">
        <f t="shared" si="24"/>
        <v>1</v>
      </c>
      <c r="Z122" s="129">
        <f t="shared" si="24"/>
        <v>1</v>
      </c>
      <c r="AA122" s="129">
        <f t="shared" si="24"/>
        <v>1</v>
      </c>
      <c r="AB122" s="129">
        <f t="shared" si="24"/>
        <v>1</v>
      </c>
      <c r="AC122" s="129">
        <f t="shared" si="24"/>
        <v>1</v>
      </c>
      <c r="AD122" s="129">
        <f t="shared" si="24"/>
        <v>1</v>
      </c>
      <c r="AE122" s="129">
        <f t="shared" si="24"/>
        <v>1</v>
      </c>
      <c r="AF122" s="129">
        <f t="shared" si="24"/>
        <v>1</v>
      </c>
      <c r="AG122" s="171">
        <v>6</v>
      </c>
      <c r="AH122" s="51"/>
      <c r="AI122" s="52"/>
      <c r="AK122" s="53"/>
    </row>
    <row r="123" spans="1:37" x14ac:dyDescent="0.25">
      <c r="A123" s="118" t="s">
        <v>126</v>
      </c>
      <c r="B123" s="128">
        <v>1.58</v>
      </c>
      <c r="C123" s="129">
        <f t="shared" si="25"/>
        <v>1.58</v>
      </c>
      <c r="D123" s="129">
        <f t="shared" si="25"/>
        <v>1.58</v>
      </c>
      <c r="E123" s="129">
        <f t="shared" si="25"/>
        <v>1.58</v>
      </c>
      <c r="F123" s="129">
        <f t="shared" si="25"/>
        <v>1.58</v>
      </c>
      <c r="G123" s="129">
        <f t="shared" si="25"/>
        <v>1.58</v>
      </c>
      <c r="H123" s="129">
        <f t="shared" si="25"/>
        <v>1.58</v>
      </c>
      <c r="I123" s="129">
        <f t="shared" si="25"/>
        <v>1.58</v>
      </c>
      <c r="J123" s="129">
        <f t="shared" si="25"/>
        <v>1.58</v>
      </c>
      <c r="K123" s="129">
        <f t="shared" si="25"/>
        <v>1.58</v>
      </c>
      <c r="L123" s="129">
        <f t="shared" si="25"/>
        <v>1.58</v>
      </c>
      <c r="M123" s="129">
        <f t="shared" si="25"/>
        <v>1.58</v>
      </c>
      <c r="N123" s="129">
        <f t="shared" si="25"/>
        <v>1.58</v>
      </c>
      <c r="O123" s="129">
        <f t="shared" si="25"/>
        <v>1.58</v>
      </c>
      <c r="P123" s="129">
        <f t="shared" si="25"/>
        <v>1.58</v>
      </c>
      <c r="Q123" s="129">
        <f t="shared" si="25"/>
        <v>1.58</v>
      </c>
      <c r="R123" s="129">
        <f t="shared" si="25"/>
        <v>1.58</v>
      </c>
      <c r="S123" s="129">
        <f t="shared" si="24"/>
        <v>1.58</v>
      </c>
      <c r="T123" s="129">
        <f t="shared" si="24"/>
        <v>1.58</v>
      </c>
      <c r="U123" s="129">
        <f t="shared" si="24"/>
        <v>1.58</v>
      </c>
      <c r="V123" s="129">
        <f t="shared" si="24"/>
        <v>1.58</v>
      </c>
      <c r="W123" s="129">
        <f t="shared" si="24"/>
        <v>1.58</v>
      </c>
      <c r="X123" s="129">
        <f t="shared" si="24"/>
        <v>1.58</v>
      </c>
      <c r="Y123" s="129">
        <f t="shared" si="24"/>
        <v>1.58</v>
      </c>
      <c r="Z123" s="129">
        <f t="shared" si="24"/>
        <v>1.58</v>
      </c>
      <c r="AA123" s="129">
        <f t="shared" si="24"/>
        <v>1.58</v>
      </c>
      <c r="AB123" s="129">
        <f t="shared" si="24"/>
        <v>1.58</v>
      </c>
      <c r="AC123" s="129">
        <f t="shared" si="24"/>
        <v>1.58</v>
      </c>
      <c r="AD123" s="129">
        <f t="shared" si="24"/>
        <v>1.58</v>
      </c>
      <c r="AE123" s="129">
        <f t="shared" si="24"/>
        <v>1.58</v>
      </c>
      <c r="AF123" s="129">
        <f t="shared" si="24"/>
        <v>1.58</v>
      </c>
      <c r="AG123" s="171">
        <v>5.0999999999999996</v>
      </c>
      <c r="AH123" s="51"/>
      <c r="AI123" s="52"/>
      <c r="AK123" s="53"/>
    </row>
    <row r="124" spans="1:37" x14ac:dyDescent="0.25">
      <c r="A124" s="118" t="s">
        <v>127</v>
      </c>
      <c r="B124" s="128">
        <v>1.46</v>
      </c>
      <c r="C124" s="129">
        <f t="shared" si="25"/>
        <v>1.46</v>
      </c>
      <c r="D124" s="129">
        <f t="shared" si="25"/>
        <v>1.46</v>
      </c>
      <c r="E124" s="129">
        <f t="shared" si="25"/>
        <v>1.46</v>
      </c>
      <c r="F124" s="129">
        <f t="shared" si="25"/>
        <v>1.46</v>
      </c>
      <c r="G124" s="129">
        <f t="shared" si="25"/>
        <v>1.46</v>
      </c>
      <c r="H124" s="129">
        <f t="shared" si="25"/>
        <v>1.46</v>
      </c>
      <c r="I124" s="129">
        <f t="shared" si="25"/>
        <v>1.46</v>
      </c>
      <c r="J124" s="129">
        <f t="shared" si="25"/>
        <v>1.46</v>
      </c>
      <c r="K124" s="129">
        <f t="shared" si="25"/>
        <v>1.46</v>
      </c>
      <c r="L124" s="129">
        <f t="shared" si="25"/>
        <v>1.46</v>
      </c>
      <c r="M124" s="129">
        <f t="shared" si="25"/>
        <v>1.46</v>
      </c>
      <c r="N124" s="129">
        <f t="shared" si="25"/>
        <v>1.46</v>
      </c>
      <c r="O124" s="129">
        <f t="shared" si="25"/>
        <v>1.46</v>
      </c>
      <c r="P124" s="129">
        <f t="shared" si="25"/>
        <v>1.46</v>
      </c>
      <c r="Q124" s="129">
        <f t="shared" si="25"/>
        <v>1.46</v>
      </c>
      <c r="R124" s="129">
        <f t="shared" si="25"/>
        <v>1.46</v>
      </c>
      <c r="S124" s="129">
        <f t="shared" ref="S124:AF125" si="26">R124</f>
        <v>1.46</v>
      </c>
      <c r="T124" s="129">
        <f t="shared" si="26"/>
        <v>1.46</v>
      </c>
      <c r="U124" s="129">
        <f t="shared" si="26"/>
        <v>1.46</v>
      </c>
      <c r="V124" s="129">
        <f t="shared" si="26"/>
        <v>1.46</v>
      </c>
      <c r="W124" s="129">
        <f t="shared" si="26"/>
        <v>1.46</v>
      </c>
      <c r="X124" s="129">
        <f t="shared" si="26"/>
        <v>1.46</v>
      </c>
      <c r="Y124" s="129">
        <f t="shared" si="26"/>
        <v>1.46</v>
      </c>
      <c r="Z124" s="129">
        <f t="shared" si="26"/>
        <v>1.46</v>
      </c>
      <c r="AA124" s="129">
        <f t="shared" si="26"/>
        <v>1.46</v>
      </c>
      <c r="AB124" s="129">
        <f t="shared" si="26"/>
        <v>1.46</v>
      </c>
      <c r="AC124" s="129">
        <f t="shared" si="26"/>
        <v>1.46</v>
      </c>
      <c r="AD124" s="129">
        <f t="shared" si="26"/>
        <v>1.46</v>
      </c>
      <c r="AE124" s="129">
        <f t="shared" si="26"/>
        <v>1.46</v>
      </c>
      <c r="AF124" s="129">
        <f t="shared" si="26"/>
        <v>1.46</v>
      </c>
      <c r="AG124" s="171">
        <v>5</v>
      </c>
      <c r="AH124" s="51"/>
      <c r="AI124" s="52"/>
      <c r="AK124" s="53"/>
    </row>
    <row r="125" spans="1:37" x14ac:dyDescent="0.25">
      <c r="A125" s="116" t="s">
        <v>128</v>
      </c>
      <c r="B125" s="128">
        <v>1.48</v>
      </c>
      <c r="C125" s="129">
        <f t="shared" si="25"/>
        <v>1.48</v>
      </c>
      <c r="D125" s="129">
        <f t="shared" si="25"/>
        <v>1.48</v>
      </c>
      <c r="E125" s="129">
        <f t="shared" si="25"/>
        <v>1.48</v>
      </c>
      <c r="F125" s="129">
        <f t="shared" si="25"/>
        <v>1.48</v>
      </c>
      <c r="G125" s="129">
        <f t="shared" si="25"/>
        <v>1.48</v>
      </c>
      <c r="H125" s="129">
        <f t="shared" si="25"/>
        <v>1.48</v>
      </c>
      <c r="I125" s="129">
        <f t="shared" si="25"/>
        <v>1.48</v>
      </c>
      <c r="J125" s="129">
        <f t="shared" si="25"/>
        <v>1.48</v>
      </c>
      <c r="K125" s="129">
        <f t="shared" si="25"/>
        <v>1.48</v>
      </c>
      <c r="L125" s="129">
        <f t="shared" si="25"/>
        <v>1.48</v>
      </c>
      <c r="M125" s="129">
        <f t="shared" si="25"/>
        <v>1.48</v>
      </c>
      <c r="N125" s="129">
        <f t="shared" si="25"/>
        <v>1.48</v>
      </c>
      <c r="O125" s="129">
        <f t="shared" si="25"/>
        <v>1.48</v>
      </c>
      <c r="P125" s="129">
        <f t="shared" si="25"/>
        <v>1.48</v>
      </c>
      <c r="Q125" s="129">
        <f t="shared" si="25"/>
        <v>1.48</v>
      </c>
      <c r="R125" s="129">
        <f t="shared" si="25"/>
        <v>1.48</v>
      </c>
      <c r="S125" s="129">
        <f t="shared" si="26"/>
        <v>1.48</v>
      </c>
      <c r="T125" s="129">
        <f t="shared" si="26"/>
        <v>1.48</v>
      </c>
      <c r="U125" s="129">
        <f t="shared" si="26"/>
        <v>1.48</v>
      </c>
      <c r="V125" s="129">
        <f t="shared" si="26"/>
        <v>1.48</v>
      </c>
      <c r="W125" s="129">
        <f t="shared" si="26"/>
        <v>1.48</v>
      </c>
      <c r="X125" s="129">
        <f t="shared" si="26"/>
        <v>1.48</v>
      </c>
      <c r="Y125" s="129">
        <f t="shared" si="26"/>
        <v>1.48</v>
      </c>
      <c r="Z125" s="129">
        <f t="shared" si="26"/>
        <v>1.48</v>
      </c>
      <c r="AA125" s="129">
        <f t="shared" si="26"/>
        <v>1.48</v>
      </c>
      <c r="AB125" s="129">
        <f t="shared" si="26"/>
        <v>1.48</v>
      </c>
      <c r="AC125" s="129">
        <f t="shared" si="26"/>
        <v>1.48</v>
      </c>
      <c r="AD125" s="129">
        <f t="shared" si="26"/>
        <v>1.48</v>
      </c>
      <c r="AE125" s="129">
        <f t="shared" si="26"/>
        <v>1.48</v>
      </c>
      <c r="AF125" s="129">
        <f t="shared" si="26"/>
        <v>1.48</v>
      </c>
      <c r="AG125" s="170">
        <v>5</v>
      </c>
      <c r="AH125" s="51"/>
      <c r="AI125" s="52"/>
      <c r="AK125" s="53"/>
    </row>
    <row r="126" spans="1:37" x14ac:dyDescent="0.25">
      <c r="A126" s="118" t="s">
        <v>129</v>
      </c>
      <c r="B126" s="128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71">
        <v>5</v>
      </c>
      <c r="AH126" s="51"/>
      <c r="AI126" s="52"/>
      <c r="AK126" s="53"/>
    </row>
    <row r="127" spans="1:37" x14ac:dyDescent="0.25">
      <c r="A127" s="118" t="s">
        <v>130</v>
      </c>
      <c r="B127" s="128">
        <v>2.2000000000000002</v>
      </c>
      <c r="C127" s="129">
        <f t="shared" ref="C127:R134" si="27">B127</f>
        <v>2.2000000000000002</v>
      </c>
      <c r="D127" s="129">
        <f t="shared" si="27"/>
        <v>2.2000000000000002</v>
      </c>
      <c r="E127" s="129">
        <f t="shared" si="27"/>
        <v>2.2000000000000002</v>
      </c>
      <c r="F127" s="129">
        <f t="shared" si="27"/>
        <v>2.2000000000000002</v>
      </c>
      <c r="G127" s="129">
        <f t="shared" si="27"/>
        <v>2.2000000000000002</v>
      </c>
      <c r="H127" s="129">
        <f t="shared" si="27"/>
        <v>2.2000000000000002</v>
      </c>
      <c r="I127" s="129">
        <f t="shared" si="27"/>
        <v>2.2000000000000002</v>
      </c>
      <c r="J127" s="129">
        <f t="shared" si="27"/>
        <v>2.2000000000000002</v>
      </c>
      <c r="K127" s="129">
        <f t="shared" si="27"/>
        <v>2.2000000000000002</v>
      </c>
      <c r="L127" s="129">
        <f t="shared" si="27"/>
        <v>2.2000000000000002</v>
      </c>
      <c r="M127" s="129">
        <f t="shared" si="27"/>
        <v>2.2000000000000002</v>
      </c>
      <c r="N127" s="129">
        <f t="shared" si="27"/>
        <v>2.2000000000000002</v>
      </c>
      <c r="O127" s="129">
        <f t="shared" si="27"/>
        <v>2.2000000000000002</v>
      </c>
      <c r="P127" s="129">
        <f t="shared" si="27"/>
        <v>2.2000000000000002</v>
      </c>
      <c r="Q127" s="129">
        <f t="shared" si="27"/>
        <v>2.2000000000000002</v>
      </c>
      <c r="R127" s="129">
        <f t="shared" si="27"/>
        <v>2.2000000000000002</v>
      </c>
      <c r="S127" s="129">
        <f t="shared" ref="S127:AF134" si="28">R127</f>
        <v>2.2000000000000002</v>
      </c>
      <c r="T127" s="129">
        <f t="shared" si="28"/>
        <v>2.2000000000000002</v>
      </c>
      <c r="U127" s="129">
        <f t="shared" si="28"/>
        <v>2.2000000000000002</v>
      </c>
      <c r="V127" s="129">
        <f t="shared" si="28"/>
        <v>2.2000000000000002</v>
      </c>
      <c r="W127" s="129">
        <f t="shared" si="28"/>
        <v>2.2000000000000002</v>
      </c>
      <c r="X127" s="129">
        <f t="shared" si="28"/>
        <v>2.2000000000000002</v>
      </c>
      <c r="Y127" s="129">
        <f t="shared" si="28"/>
        <v>2.2000000000000002</v>
      </c>
      <c r="Z127" s="129">
        <f t="shared" si="28"/>
        <v>2.2000000000000002</v>
      </c>
      <c r="AA127" s="129">
        <f t="shared" si="28"/>
        <v>2.2000000000000002</v>
      </c>
      <c r="AB127" s="129">
        <f t="shared" si="28"/>
        <v>2.2000000000000002</v>
      </c>
      <c r="AC127" s="129">
        <f t="shared" si="28"/>
        <v>2.2000000000000002</v>
      </c>
      <c r="AD127" s="129">
        <f t="shared" si="28"/>
        <v>2.2000000000000002</v>
      </c>
      <c r="AE127" s="129">
        <f t="shared" si="28"/>
        <v>2.2000000000000002</v>
      </c>
      <c r="AF127" s="129">
        <f t="shared" si="28"/>
        <v>2.2000000000000002</v>
      </c>
      <c r="AG127" s="171">
        <v>5</v>
      </c>
      <c r="AH127" s="51"/>
      <c r="AI127" s="52"/>
      <c r="AK127" s="53"/>
    </row>
    <row r="128" spans="1:37" x14ac:dyDescent="0.25">
      <c r="A128" s="118" t="s">
        <v>131</v>
      </c>
      <c r="B128" s="128">
        <v>2</v>
      </c>
      <c r="C128" s="129">
        <f t="shared" si="27"/>
        <v>2</v>
      </c>
      <c r="D128" s="129">
        <f t="shared" si="27"/>
        <v>2</v>
      </c>
      <c r="E128" s="129">
        <f t="shared" si="27"/>
        <v>2</v>
      </c>
      <c r="F128" s="129">
        <f t="shared" si="27"/>
        <v>2</v>
      </c>
      <c r="G128" s="129">
        <f t="shared" si="27"/>
        <v>2</v>
      </c>
      <c r="H128" s="129">
        <f t="shared" si="27"/>
        <v>2</v>
      </c>
      <c r="I128" s="129">
        <f t="shared" si="27"/>
        <v>2</v>
      </c>
      <c r="J128" s="129">
        <f t="shared" si="27"/>
        <v>2</v>
      </c>
      <c r="K128" s="129">
        <f t="shared" si="27"/>
        <v>2</v>
      </c>
      <c r="L128" s="129">
        <f t="shared" si="27"/>
        <v>2</v>
      </c>
      <c r="M128" s="129">
        <f t="shared" si="27"/>
        <v>2</v>
      </c>
      <c r="N128" s="129">
        <f t="shared" si="27"/>
        <v>2</v>
      </c>
      <c r="O128" s="129">
        <f t="shared" si="27"/>
        <v>2</v>
      </c>
      <c r="P128" s="129">
        <f t="shared" si="27"/>
        <v>2</v>
      </c>
      <c r="Q128" s="129">
        <f t="shared" si="27"/>
        <v>2</v>
      </c>
      <c r="R128" s="129">
        <f t="shared" si="27"/>
        <v>2</v>
      </c>
      <c r="S128" s="129">
        <f t="shared" si="28"/>
        <v>2</v>
      </c>
      <c r="T128" s="129">
        <f t="shared" si="28"/>
        <v>2</v>
      </c>
      <c r="U128" s="129">
        <f t="shared" si="28"/>
        <v>2</v>
      </c>
      <c r="V128" s="129">
        <f t="shared" si="28"/>
        <v>2</v>
      </c>
      <c r="W128" s="129">
        <f t="shared" si="28"/>
        <v>2</v>
      </c>
      <c r="X128" s="129">
        <f t="shared" si="28"/>
        <v>2</v>
      </c>
      <c r="Y128" s="129">
        <f t="shared" si="28"/>
        <v>2</v>
      </c>
      <c r="Z128" s="129">
        <f t="shared" si="28"/>
        <v>2</v>
      </c>
      <c r="AA128" s="129">
        <f t="shared" si="28"/>
        <v>2</v>
      </c>
      <c r="AB128" s="129">
        <f t="shared" si="28"/>
        <v>2</v>
      </c>
      <c r="AC128" s="129">
        <f t="shared" si="28"/>
        <v>2</v>
      </c>
      <c r="AD128" s="129">
        <f t="shared" si="28"/>
        <v>2</v>
      </c>
      <c r="AE128" s="129">
        <f t="shared" si="28"/>
        <v>2</v>
      </c>
      <c r="AF128" s="129">
        <f t="shared" si="28"/>
        <v>2</v>
      </c>
      <c r="AG128" s="171">
        <v>5</v>
      </c>
      <c r="AH128" s="51"/>
      <c r="AI128" s="52"/>
      <c r="AK128" s="53"/>
    </row>
    <row r="129" spans="1:37" x14ac:dyDescent="0.25">
      <c r="A129" s="118" t="s">
        <v>132</v>
      </c>
      <c r="B129" s="128">
        <v>1.25</v>
      </c>
      <c r="C129" s="129">
        <f t="shared" si="27"/>
        <v>1.25</v>
      </c>
      <c r="D129" s="129">
        <f t="shared" si="27"/>
        <v>1.25</v>
      </c>
      <c r="E129" s="129">
        <f t="shared" si="27"/>
        <v>1.25</v>
      </c>
      <c r="F129" s="129">
        <f t="shared" si="27"/>
        <v>1.25</v>
      </c>
      <c r="G129" s="129">
        <f t="shared" si="27"/>
        <v>1.25</v>
      </c>
      <c r="H129" s="129">
        <f t="shared" si="27"/>
        <v>1.25</v>
      </c>
      <c r="I129" s="129">
        <f t="shared" si="27"/>
        <v>1.25</v>
      </c>
      <c r="J129" s="129">
        <f t="shared" si="27"/>
        <v>1.25</v>
      </c>
      <c r="K129" s="129">
        <f t="shared" si="27"/>
        <v>1.25</v>
      </c>
      <c r="L129" s="129">
        <f t="shared" si="27"/>
        <v>1.25</v>
      </c>
      <c r="M129" s="129">
        <f t="shared" si="27"/>
        <v>1.25</v>
      </c>
      <c r="N129" s="129">
        <f t="shared" si="27"/>
        <v>1.25</v>
      </c>
      <c r="O129" s="129">
        <f t="shared" si="27"/>
        <v>1.25</v>
      </c>
      <c r="P129" s="129">
        <f t="shared" si="27"/>
        <v>1.25</v>
      </c>
      <c r="Q129" s="129">
        <f t="shared" si="27"/>
        <v>1.25</v>
      </c>
      <c r="R129" s="129">
        <f t="shared" si="27"/>
        <v>1.25</v>
      </c>
      <c r="S129" s="129">
        <f t="shared" si="28"/>
        <v>1.25</v>
      </c>
      <c r="T129" s="129">
        <f t="shared" si="28"/>
        <v>1.25</v>
      </c>
      <c r="U129" s="129">
        <f t="shared" si="28"/>
        <v>1.25</v>
      </c>
      <c r="V129" s="129">
        <f t="shared" si="28"/>
        <v>1.25</v>
      </c>
      <c r="W129" s="129">
        <f t="shared" si="28"/>
        <v>1.25</v>
      </c>
      <c r="X129" s="129">
        <f t="shared" si="28"/>
        <v>1.25</v>
      </c>
      <c r="Y129" s="129">
        <f t="shared" si="28"/>
        <v>1.25</v>
      </c>
      <c r="Z129" s="129">
        <f t="shared" si="28"/>
        <v>1.25</v>
      </c>
      <c r="AA129" s="129">
        <f t="shared" si="28"/>
        <v>1.25</v>
      </c>
      <c r="AB129" s="129">
        <f t="shared" si="28"/>
        <v>1.25</v>
      </c>
      <c r="AC129" s="129">
        <f t="shared" si="28"/>
        <v>1.25</v>
      </c>
      <c r="AD129" s="129">
        <f t="shared" si="28"/>
        <v>1.25</v>
      </c>
      <c r="AE129" s="129">
        <f t="shared" si="28"/>
        <v>1.25</v>
      </c>
      <c r="AF129" s="129">
        <f t="shared" si="28"/>
        <v>1.25</v>
      </c>
      <c r="AG129" s="171">
        <v>5</v>
      </c>
      <c r="AH129" s="51"/>
      <c r="AI129" s="52"/>
      <c r="AK129" s="53"/>
    </row>
    <row r="130" spans="1:37" x14ac:dyDescent="0.25">
      <c r="A130" s="118" t="s">
        <v>133</v>
      </c>
      <c r="B130" s="128">
        <v>1.1499999999999999</v>
      </c>
      <c r="C130" s="129">
        <f t="shared" si="27"/>
        <v>1.1499999999999999</v>
      </c>
      <c r="D130" s="129">
        <f t="shared" si="27"/>
        <v>1.1499999999999999</v>
      </c>
      <c r="E130" s="129">
        <f t="shared" si="27"/>
        <v>1.1499999999999999</v>
      </c>
      <c r="F130" s="129">
        <f t="shared" si="27"/>
        <v>1.1499999999999999</v>
      </c>
      <c r="G130" s="129">
        <f t="shared" si="27"/>
        <v>1.1499999999999999</v>
      </c>
      <c r="H130" s="129">
        <f t="shared" si="27"/>
        <v>1.1499999999999999</v>
      </c>
      <c r="I130" s="129">
        <f t="shared" si="27"/>
        <v>1.1499999999999999</v>
      </c>
      <c r="J130" s="129">
        <f t="shared" si="27"/>
        <v>1.1499999999999999</v>
      </c>
      <c r="K130" s="129">
        <f t="shared" si="27"/>
        <v>1.1499999999999999</v>
      </c>
      <c r="L130" s="129">
        <f t="shared" si="27"/>
        <v>1.1499999999999999</v>
      </c>
      <c r="M130" s="129">
        <f t="shared" si="27"/>
        <v>1.1499999999999999</v>
      </c>
      <c r="N130" s="129">
        <f t="shared" si="27"/>
        <v>1.1499999999999999</v>
      </c>
      <c r="O130" s="129">
        <f t="shared" si="27"/>
        <v>1.1499999999999999</v>
      </c>
      <c r="P130" s="129">
        <f t="shared" si="27"/>
        <v>1.1499999999999999</v>
      </c>
      <c r="Q130" s="129">
        <f t="shared" si="27"/>
        <v>1.1499999999999999</v>
      </c>
      <c r="R130" s="129">
        <f t="shared" si="27"/>
        <v>1.1499999999999999</v>
      </c>
      <c r="S130" s="129">
        <f t="shared" si="28"/>
        <v>1.1499999999999999</v>
      </c>
      <c r="T130" s="129">
        <f t="shared" si="28"/>
        <v>1.1499999999999999</v>
      </c>
      <c r="U130" s="129">
        <f t="shared" si="28"/>
        <v>1.1499999999999999</v>
      </c>
      <c r="V130" s="129">
        <f t="shared" si="28"/>
        <v>1.1499999999999999</v>
      </c>
      <c r="W130" s="129">
        <f t="shared" si="28"/>
        <v>1.1499999999999999</v>
      </c>
      <c r="X130" s="129">
        <f t="shared" si="28"/>
        <v>1.1499999999999999</v>
      </c>
      <c r="Y130" s="129">
        <f t="shared" si="28"/>
        <v>1.1499999999999999</v>
      </c>
      <c r="Z130" s="129">
        <f t="shared" si="28"/>
        <v>1.1499999999999999</v>
      </c>
      <c r="AA130" s="129">
        <f t="shared" si="28"/>
        <v>1.1499999999999999</v>
      </c>
      <c r="AB130" s="129">
        <f t="shared" si="28"/>
        <v>1.1499999999999999</v>
      </c>
      <c r="AC130" s="129">
        <f t="shared" si="28"/>
        <v>1.1499999999999999</v>
      </c>
      <c r="AD130" s="129">
        <f t="shared" si="28"/>
        <v>1.1499999999999999</v>
      </c>
      <c r="AE130" s="129">
        <f t="shared" si="28"/>
        <v>1.1499999999999999</v>
      </c>
      <c r="AF130" s="129">
        <f t="shared" si="28"/>
        <v>1.1499999999999999</v>
      </c>
      <c r="AG130" s="171">
        <v>5</v>
      </c>
      <c r="AH130" s="51"/>
      <c r="AI130" s="52"/>
      <c r="AK130" s="53"/>
    </row>
    <row r="131" spans="1:37" x14ac:dyDescent="0.25">
      <c r="A131" s="118" t="s">
        <v>134</v>
      </c>
      <c r="B131" s="128">
        <v>2.133</v>
      </c>
      <c r="C131" s="129">
        <f t="shared" si="27"/>
        <v>2.133</v>
      </c>
      <c r="D131" s="129">
        <f t="shared" si="27"/>
        <v>2.133</v>
      </c>
      <c r="E131" s="129">
        <f t="shared" si="27"/>
        <v>2.133</v>
      </c>
      <c r="F131" s="129">
        <f t="shared" si="27"/>
        <v>2.133</v>
      </c>
      <c r="G131" s="129">
        <f t="shared" si="27"/>
        <v>2.133</v>
      </c>
      <c r="H131" s="129">
        <f t="shared" si="27"/>
        <v>2.133</v>
      </c>
      <c r="I131" s="129">
        <f t="shared" si="27"/>
        <v>2.133</v>
      </c>
      <c r="J131" s="129">
        <f t="shared" si="27"/>
        <v>2.133</v>
      </c>
      <c r="K131" s="129">
        <f t="shared" si="27"/>
        <v>2.133</v>
      </c>
      <c r="L131" s="129">
        <f t="shared" si="27"/>
        <v>2.133</v>
      </c>
      <c r="M131" s="129">
        <f t="shared" si="27"/>
        <v>2.133</v>
      </c>
      <c r="N131" s="129">
        <f t="shared" si="27"/>
        <v>2.133</v>
      </c>
      <c r="O131" s="129">
        <f t="shared" si="27"/>
        <v>2.133</v>
      </c>
      <c r="P131" s="129">
        <f t="shared" si="27"/>
        <v>2.133</v>
      </c>
      <c r="Q131" s="129">
        <f t="shared" si="27"/>
        <v>2.133</v>
      </c>
      <c r="R131" s="129">
        <f t="shared" si="27"/>
        <v>2.133</v>
      </c>
      <c r="S131" s="129">
        <f t="shared" si="28"/>
        <v>2.133</v>
      </c>
      <c r="T131" s="129">
        <f t="shared" si="28"/>
        <v>2.133</v>
      </c>
      <c r="U131" s="129">
        <f t="shared" si="28"/>
        <v>2.133</v>
      </c>
      <c r="V131" s="129">
        <f t="shared" si="28"/>
        <v>2.133</v>
      </c>
      <c r="W131" s="129">
        <f t="shared" si="28"/>
        <v>2.133</v>
      </c>
      <c r="X131" s="129">
        <f t="shared" si="28"/>
        <v>2.133</v>
      </c>
      <c r="Y131" s="129">
        <f t="shared" si="28"/>
        <v>2.133</v>
      </c>
      <c r="Z131" s="129">
        <f t="shared" si="28"/>
        <v>2.133</v>
      </c>
      <c r="AA131" s="129">
        <f t="shared" si="28"/>
        <v>2.133</v>
      </c>
      <c r="AB131" s="129">
        <f t="shared" si="28"/>
        <v>2.133</v>
      </c>
      <c r="AC131" s="129">
        <f t="shared" si="28"/>
        <v>2.133</v>
      </c>
      <c r="AD131" s="129">
        <f t="shared" si="28"/>
        <v>2.133</v>
      </c>
      <c r="AE131" s="129">
        <f t="shared" si="28"/>
        <v>2.133</v>
      </c>
      <c r="AF131" s="129">
        <f t="shared" si="28"/>
        <v>2.133</v>
      </c>
      <c r="AG131" s="171">
        <v>4.9930000000000003</v>
      </c>
      <c r="AH131" s="51"/>
      <c r="AI131" s="52"/>
      <c r="AK131" s="53"/>
    </row>
    <row r="132" spans="1:37" x14ac:dyDescent="0.25">
      <c r="A132" s="118" t="s">
        <v>135</v>
      </c>
      <c r="B132" s="128">
        <v>2.09</v>
      </c>
      <c r="C132" s="129">
        <f t="shared" si="27"/>
        <v>2.09</v>
      </c>
      <c r="D132" s="129">
        <f t="shared" si="27"/>
        <v>2.09</v>
      </c>
      <c r="E132" s="129">
        <f t="shared" si="27"/>
        <v>2.09</v>
      </c>
      <c r="F132" s="129">
        <f t="shared" si="27"/>
        <v>2.09</v>
      </c>
      <c r="G132" s="129">
        <f t="shared" si="27"/>
        <v>2.09</v>
      </c>
      <c r="H132" s="129">
        <f t="shared" si="27"/>
        <v>2.09</v>
      </c>
      <c r="I132" s="129">
        <f t="shared" si="27"/>
        <v>2.09</v>
      </c>
      <c r="J132" s="129">
        <f t="shared" si="27"/>
        <v>2.09</v>
      </c>
      <c r="K132" s="129">
        <f t="shared" si="27"/>
        <v>2.09</v>
      </c>
      <c r="L132" s="129">
        <f t="shared" si="27"/>
        <v>2.09</v>
      </c>
      <c r="M132" s="129">
        <f t="shared" si="27"/>
        <v>2.09</v>
      </c>
      <c r="N132" s="129">
        <f t="shared" si="27"/>
        <v>2.09</v>
      </c>
      <c r="O132" s="129">
        <f t="shared" si="27"/>
        <v>2.09</v>
      </c>
      <c r="P132" s="129">
        <f t="shared" si="27"/>
        <v>2.09</v>
      </c>
      <c r="Q132" s="129">
        <f t="shared" si="27"/>
        <v>2.09</v>
      </c>
      <c r="R132" s="129">
        <f t="shared" si="27"/>
        <v>2.09</v>
      </c>
      <c r="S132" s="129">
        <f t="shared" si="28"/>
        <v>2.09</v>
      </c>
      <c r="T132" s="129">
        <f t="shared" si="28"/>
        <v>2.09</v>
      </c>
      <c r="U132" s="129">
        <f t="shared" si="28"/>
        <v>2.09</v>
      </c>
      <c r="V132" s="129">
        <f t="shared" si="28"/>
        <v>2.09</v>
      </c>
      <c r="W132" s="129">
        <f t="shared" si="28"/>
        <v>2.09</v>
      </c>
      <c r="X132" s="129">
        <f t="shared" si="28"/>
        <v>2.09</v>
      </c>
      <c r="Y132" s="129">
        <f t="shared" si="28"/>
        <v>2.09</v>
      </c>
      <c r="Z132" s="129">
        <f t="shared" si="28"/>
        <v>2.09</v>
      </c>
      <c r="AA132" s="129">
        <f t="shared" si="28"/>
        <v>2.09</v>
      </c>
      <c r="AB132" s="129">
        <f t="shared" si="28"/>
        <v>2.09</v>
      </c>
      <c r="AC132" s="129">
        <f t="shared" si="28"/>
        <v>2.09</v>
      </c>
      <c r="AD132" s="129">
        <f t="shared" si="28"/>
        <v>2.09</v>
      </c>
      <c r="AE132" s="129">
        <f t="shared" si="28"/>
        <v>2.09</v>
      </c>
      <c r="AF132" s="129">
        <f t="shared" si="28"/>
        <v>2.09</v>
      </c>
      <c r="AG132" s="171">
        <v>4.9800000000000004</v>
      </c>
      <c r="AH132" s="51"/>
      <c r="AI132" s="52"/>
      <c r="AK132" s="53"/>
    </row>
    <row r="133" spans="1:37" x14ac:dyDescent="0.25">
      <c r="A133" s="118" t="s">
        <v>136</v>
      </c>
      <c r="B133" s="128">
        <v>1.1399999999999999</v>
      </c>
      <c r="C133" s="129">
        <f t="shared" si="27"/>
        <v>1.1399999999999999</v>
      </c>
      <c r="D133" s="129">
        <f t="shared" si="27"/>
        <v>1.1399999999999999</v>
      </c>
      <c r="E133" s="129">
        <f t="shared" si="27"/>
        <v>1.1399999999999999</v>
      </c>
      <c r="F133" s="129">
        <f t="shared" si="27"/>
        <v>1.1399999999999999</v>
      </c>
      <c r="G133" s="129">
        <f t="shared" si="27"/>
        <v>1.1399999999999999</v>
      </c>
      <c r="H133" s="129">
        <f t="shared" si="27"/>
        <v>1.1399999999999999</v>
      </c>
      <c r="I133" s="129">
        <f t="shared" si="27"/>
        <v>1.1399999999999999</v>
      </c>
      <c r="J133" s="129">
        <f t="shared" si="27"/>
        <v>1.1399999999999999</v>
      </c>
      <c r="K133" s="129">
        <f t="shared" si="27"/>
        <v>1.1399999999999999</v>
      </c>
      <c r="L133" s="129">
        <f t="shared" si="27"/>
        <v>1.1399999999999999</v>
      </c>
      <c r="M133" s="129">
        <f t="shared" si="27"/>
        <v>1.1399999999999999</v>
      </c>
      <c r="N133" s="129">
        <f t="shared" si="27"/>
        <v>1.1399999999999999</v>
      </c>
      <c r="O133" s="129">
        <f t="shared" si="27"/>
        <v>1.1399999999999999</v>
      </c>
      <c r="P133" s="129">
        <f t="shared" si="27"/>
        <v>1.1399999999999999</v>
      </c>
      <c r="Q133" s="129">
        <f t="shared" si="27"/>
        <v>1.1399999999999999</v>
      </c>
      <c r="R133" s="129">
        <f t="shared" si="27"/>
        <v>1.1399999999999999</v>
      </c>
      <c r="S133" s="129">
        <f t="shared" si="28"/>
        <v>1.1399999999999999</v>
      </c>
      <c r="T133" s="129">
        <f t="shared" si="28"/>
        <v>1.1399999999999999</v>
      </c>
      <c r="U133" s="129">
        <f t="shared" si="28"/>
        <v>1.1399999999999999</v>
      </c>
      <c r="V133" s="129">
        <f t="shared" si="28"/>
        <v>1.1399999999999999</v>
      </c>
      <c r="W133" s="129">
        <f t="shared" si="28"/>
        <v>1.1399999999999999</v>
      </c>
      <c r="X133" s="129">
        <f t="shared" si="28"/>
        <v>1.1399999999999999</v>
      </c>
      <c r="Y133" s="129">
        <f t="shared" si="28"/>
        <v>1.1399999999999999</v>
      </c>
      <c r="Z133" s="129">
        <f t="shared" si="28"/>
        <v>1.1399999999999999</v>
      </c>
      <c r="AA133" s="129">
        <f t="shared" si="28"/>
        <v>1.1399999999999999</v>
      </c>
      <c r="AB133" s="129">
        <f t="shared" si="28"/>
        <v>1.1399999999999999</v>
      </c>
      <c r="AC133" s="129">
        <f t="shared" si="28"/>
        <v>1.1399999999999999</v>
      </c>
      <c r="AD133" s="129">
        <f t="shared" si="28"/>
        <v>1.1399999999999999</v>
      </c>
      <c r="AE133" s="129">
        <f t="shared" si="28"/>
        <v>1.1399999999999999</v>
      </c>
      <c r="AF133" s="129">
        <f t="shared" si="28"/>
        <v>1.1399999999999999</v>
      </c>
      <c r="AG133" s="171">
        <v>4.95</v>
      </c>
      <c r="AH133" s="51"/>
      <c r="AI133" s="52"/>
      <c r="AK133" s="53"/>
    </row>
    <row r="134" spans="1:37" x14ac:dyDescent="0.25">
      <c r="A134" s="118" t="s">
        <v>137</v>
      </c>
      <c r="B134" s="128">
        <v>0.82</v>
      </c>
      <c r="C134" s="129">
        <f t="shared" si="27"/>
        <v>0.82</v>
      </c>
      <c r="D134" s="129">
        <f t="shared" si="27"/>
        <v>0.82</v>
      </c>
      <c r="E134" s="129">
        <f t="shared" si="27"/>
        <v>0.82</v>
      </c>
      <c r="F134" s="129">
        <f t="shared" si="27"/>
        <v>0.82</v>
      </c>
      <c r="G134" s="129">
        <f t="shared" si="27"/>
        <v>0.82</v>
      </c>
      <c r="H134" s="129">
        <f t="shared" si="27"/>
        <v>0.82</v>
      </c>
      <c r="I134" s="129">
        <f t="shared" si="27"/>
        <v>0.82</v>
      </c>
      <c r="J134" s="129">
        <f t="shared" si="27"/>
        <v>0.82</v>
      </c>
      <c r="K134" s="129">
        <f t="shared" si="27"/>
        <v>0.82</v>
      </c>
      <c r="L134" s="129">
        <f t="shared" si="27"/>
        <v>0.82</v>
      </c>
      <c r="M134" s="129">
        <f t="shared" si="27"/>
        <v>0.82</v>
      </c>
      <c r="N134" s="129">
        <f t="shared" si="27"/>
        <v>0.82</v>
      </c>
      <c r="O134" s="129">
        <f t="shared" si="27"/>
        <v>0.82</v>
      </c>
      <c r="P134" s="129">
        <f t="shared" si="27"/>
        <v>0.82</v>
      </c>
      <c r="Q134" s="129">
        <f t="shared" si="27"/>
        <v>0.82</v>
      </c>
      <c r="R134" s="129">
        <f t="shared" si="27"/>
        <v>0.82</v>
      </c>
      <c r="S134" s="129">
        <f t="shared" si="28"/>
        <v>0.82</v>
      </c>
      <c r="T134" s="129">
        <f t="shared" si="28"/>
        <v>0.82</v>
      </c>
      <c r="U134" s="129">
        <f t="shared" si="28"/>
        <v>0.82</v>
      </c>
      <c r="V134" s="129">
        <f t="shared" si="28"/>
        <v>0.82</v>
      </c>
      <c r="W134" s="129">
        <f t="shared" si="28"/>
        <v>0.82</v>
      </c>
      <c r="X134" s="129">
        <f t="shared" si="28"/>
        <v>0.82</v>
      </c>
      <c r="Y134" s="129">
        <f t="shared" si="28"/>
        <v>0.82</v>
      </c>
      <c r="Z134" s="129">
        <f t="shared" si="28"/>
        <v>0.82</v>
      </c>
      <c r="AA134" s="129">
        <f t="shared" si="28"/>
        <v>0.82</v>
      </c>
      <c r="AB134" s="129">
        <f t="shared" si="28"/>
        <v>0.82</v>
      </c>
      <c r="AC134" s="129">
        <f t="shared" si="28"/>
        <v>0.82</v>
      </c>
      <c r="AD134" s="129">
        <f t="shared" si="28"/>
        <v>0.82</v>
      </c>
      <c r="AE134" s="129">
        <f t="shared" si="28"/>
        <v>0.82</v>
      </c>
      <c r="AF134" s="129">
        <f t="shared" si="28"/>
        <v>0.82</v>
      </c>
      <c r="AG134" s="171">
        <v>4.95</v>
      </c>
      <c r="AH134" s="51"/>
      <c r="AI134" s="52"/>
      <c r="AK134" s="53"/>
    </row>
    <row r="135" spans="1:37" x14ac:dyDescent="0.25">
      <c r="A135" s="118" t="s">
        <v>138</v>
      </c>
      <c r="B135" s="128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/>
      <c r="AC135" s="129"/>
      <c r="AD135" s="129"/>
      <c r="AE135" s="129"/>
      <c r="AF135" s="129"/>
      <c r="AG135" s="171">
        <v>4.8</v>
      </c>
      <c r="AH135" s="51"/>
      <c r="AI135" s="52"/>
      <c r="AK135" s="53"/>
    </row>
    <row r="136" spans="1:37" x14ac:dyDescent="0.25">
      <c r="A136" s="118" t="s">
        <v>139</v>
      </c>
      <c r="B136" s="128">
        <v>2</v>
      </c>
      <c r="C136" s="129">
        <f t="shared" ref="C136:R142" si="29">B136</f>
        <v>2</v>
      </c>
      <c r="D136" s="129">
        <f t="shared" si="29"/>
        <v>2</v>
      </c>
      <c r="E136" s="129">
        <f t="shared" si="29"/>
        <v>2</v>
      </c>
      <c r="F136" s="129">
        <f t="shared" si="29"/>
        <v>2</v>
      </c>
      <c r="G136" s="129">
        <f t="shared" si="29"/>
        <v>2</v>
      </c>
      <c r="H136" s="129">
        <f t="shared" si="29"/>
        <v>2</v>
      </c>
      <c r="I136" s="129">
        <f t="shared" si="29"/>
        <v>2</v>
      </c>
      <c r="J136" s="129">
        <f t="shared" si="29"/>
        <v>2</v>
      </c>
      <c r="K136" s="129">
        <f t="shared" si="29"/>
        <v>2</v>
      </c>
      <c r="L136" s="129">
        <f t="shared" si="29"/>
        <v>2</v>
      </c>
      <c r="M136" s="129">
        <f t="shared" si="29"/>
        <v>2</v>
      </c>
      <c r="N136" s="129">
        <f t="shared" si="29"/>
        <v>2</v>
      </c>
      <c r="O136" s="129">
        <f t="shared" si="29"/>
        <v>2</v>
      </c>
      <c r="P136" s="129">
        <f t="shared" si="29"/>
        <v>2</v>
      </c>
      <c r="Q136" s="129">
        <f t="shared" si="29"/>
        <v>2</v>
      </c>
      <c r="R136" s="129">
        <f t="shared" si="29"/>
        <v>2</v>
      </c>
      <c r="S136" s="129">
        <f t="shared" ref="S136:AF142" si="30">R136</f>
        <v>2</v>
      </c>
      <c r="T136" s="129">
        <f t="shared" si="30"/>
        <v>2</v>
      </c>
      <c r="U136" s="129">
        <f t="shared" si="30"/>
        <v>2</v>
      </c>
      <c r="V136" s="129">
        <f t="shared" si="30"/>
        <v>2</v>
      </c>
      <c r="W136" s="129">
        <f t="shared" si="30"/>
        <v>2</v>
      </c>
      <c r="X136" s="129">
        <f t="shared" si="30"/>
        <v>2</v>
      </c>
      <c r="Y136" s="129">
        <f t="shared" si="30"/>
        <v>2</v>
      </c>
      <c r="Z136" s="129">
        <f t="shared" si="30"/>
        <v>2</v>
      </c>
      <c r="AA136" s="129">
        <f t="shared" si="30"/>
        <v>2</v>
      </c>
      <c r="AB136" s="129">
        <f t="shared" si="30"/>
        <v>2</v>
      </c>
      <c r="AC136" s="129">
        <f t="shared" si="30"/>
        <v>2</v>
      </c>
      <c r="AD136" s="129">
        <f t="shared" si="30"/>
        <v>2</v>
      </c>
      <c r="AE136" s="129">
        <f t="shared" si="30"/>
        <v>2</v>
      </c>
      <c r="AF136" s="129">
        <f t="shared" si="30"/>
        <v>2</v>
      </c>
      <c r="AG136" s="171">
        <v>4.8</v>
      </c>
      <c r="AH136" s="51"/>
      <c r="AI136" s="52"/>
      <c r="AK136" s="53"/>
    </row>
    <row r="137" spans="1:37" x14ac:dyDescent="0.25">
      <c r="A137" s="118" t="s">
        <v>140</v>
      </c>
      <c r="B137" s="128">
        <v>5.61</v>
      </c>
      <c r="C137" s="129">
        <f t="shared" si="29"/>
        <v>5.61</v>
      </c>
      <c r="D137" s="129">
        <f t="shared" si="29"/>
        <v>5.61</v>
      </c>
      <c r="E137" s="129">
        <f t="shared" si="29"/>
        <v>5.61</v>
      </c>
      <c r="F137" s="129">
        <f t="shared" si="29"/>
        <v>5.61</v>
      </c>
      <c r="G137" s="129">
        <f t="shared" si="29"/>
        <v>5.61</v>
      </c>
      <c r="H137" s="129">
        <f t="shared" si="29"/>
        <v>5.61</v>
      </c>
      <c r="I137" s="129">
        <f t="shared" si="29"/>
        <v>5.61</v>
      </c>
      <c r="J137" s="129">
        <f t="shared" si="29"/>
        <v>5.61</v>
      </c>
      <c r="K137" s="129">
        <f t="shared" si="29"/>
        <v>5.61</v>
      </c>
      <c r="L137" s="129">
        <f t="shared" si="29"/>
        <v>5.61</v>
      </c>
      <c r="M137" s="129">
        <f t="shared" si="29"/>
        <v>5.61</v>
      </c>
      <c r="N137" s="129">
        <f t="shared" si="29"/>
        <v>5.61</v>
      </c>
      <c r="O137" s="129">
        <f t="shared" si="29"/>
        <v>5.61</v>
      </c>
      <c r="P137" s="129">
        <f t="shared" si="29"/>
        <v>5.61</v>
      </c>
      <c r="Q137" s="129">
        <f t="shared" si="29"/>
        <v>5.61</v>
      </c>
      <c r="R137" s="129">
        <f t="shared" si="29"/>
        <v>5.61</v>
      </c>
      <c r="S137" s="129">
        <f t="shared" si="30"/>
        <v>5.61</v>
      </c>
      <c r="T137" s="129">
        <f t="shared" si="30"/>
        <v>5.61</v>
      </c>
      <c r="U137" s="129">
        <f t="shared" si="30"/>
        <v>5.61</v>
      </c>
      <c r="V137" s="129">
        <f t="shared" si="30"/>
        <v>5.61</v>
      </c>
      <c r="W137" s="129">
        <f t="shared" si="30"/>
        <v>5.61</v>
      </c>
      <c r="X137" s="129">
        <f t="shared" si="30"/>
        <v>5.61</v>
      </c>
      <c r="Y137" s="129">
        <f t="shared" si="30"/>
        <v>5.61</v>
      </c>
      <c r="Z137" s="129">
        <f t="shared" si="30"/>
        <v>5.61</v>
      </c>
      <c r="AA137" s="129">
        <f t="shared" si="30"/>
        <v>5.61</v>
      </c>
      <c r="AB137" s="129">
        <f t="shared" si="30"/>
        <v>5.61</v>
      </c>
      <c r="AC137" s="129">
        <f t="shared" si="30"/>
        <v>5.61</v>
      </c>
      <c r="AD137" s="129">
        <f t="shared" si="30"/>
        <v>5.61</v>
      </c>
      <c r="AE137" s="129">
        <f t="shared" si="30"/>
        <v>5.61</v>
      </c>
      <c r="AF137" s="129">
        <f t="shared" si="30"/>
        <v>5.61</v>
      </c>
      <c r="AG137" s="171">
        <v>4.8</v>
      </c>
      <c r="AH137" s="51"/>
      <c r="AI137" s="52"/>
      <c r="AK137" s="53"/>
    </row>
    <row r="138" spans="1:37" x14ac:dyDescent="0.25">
      <c r="A138" s="118" t="s">
        <v>141</v>
      </c>
      <c r="B138" s="128">
        <v>1.25</v>
      </c>
      <c r="C138" s="129">
        <f t="shared" si="29"/>
        <v>1.25</v>
      </c>
      <c r="D138" s="129">
        <f t="shared" si="29"/>
        <v>1.25</v>
      </c>
      <c r="E138" s="129">
        <f t="shared" si="29"/>
        <v>1.25</v>
      </c>
      <c r="F138" s="129">
        <f t="shared" si="29"/>
        <v>1.25</v>
      </c>
      <c r="G138" s="129">
        <f t="shared" si="29"/>
        <v>1.25</v>
      </c>
      <c r="H138" s="129">
        <f t="shared" si="29"/>
        <v>1.25</v>
      </c>
      <c r="I138" s="129">
        <f t="shared" si="29"/>
        <v>1.25</v>
      </c>
      <c r="J138" s="129">
        <f t="shared" si="29"/>
        <v>1.25</v>
      </c>
      <c r="K138" s="129">
        <f t="shared" si="29"/>
        <v>1.25</v>
      </c>
      <c r="L138" s="129">
        <f t="shared" si="29"/>
        <v>1.25</v>
      </c>
      <c r="M138" s="129">
        <f t="shared" si="29"/>
        <v>1.25</v>
      </c>
      <c r="N138" s="129">
        <f t="shared" si="29"/>
        <v>1.25</v>
      </c>
      <c r="O138" s="129">
        <f t="shared" si="29"/>
        <v>1.25</v>
      </c>
      <c r="P138" s="129">
        <f t="shared" si="29"/>
        <v>1.25</v>
      </c>
      <c r="Q138" s="129">
        <f t="shared" si="29"/>
        <v>1.25</v>
      </c>
      <c r="R138" s="129">
        <f t="shared" si="29"/>
        <v>1.25</v>
      </c>
      <c r="S138" s="129">
        <f t="shared" si="30"/>
        <v>1.25</v>
      </c>
      <c r="T138" s="129">
        <f t="shared" si="30"/>
        <v>1.25</v>
      </c>
      <c r="U138" s="129">
        <f t="shared" si="30"/>
        <v>1.25</v>
      </c>
      <c r="V138" s="129">
        <f t="shared" si="30"/>
        <v>1.25</v>
      </c>
      <c r="W138" s="129">
        <f t="shared" si="30"/>
        <v>1.25</v>
      </c>
      <c r="X138" s="129">
        <f t="shared" si="30"/>
        <v>1.25</v>
      </c>
      <c r="Y138" s="129">
        <f t="shared" si="30"/>
        <v>1.25</v>
      </c>
      <c r="Z138" s="129">
        <f t="shared" si="30"/>
        <v>1.25</v>
      </c>
      <c r="AA138" s="129">
        <f t="shared" si="30"/>
        <v>1.25</v>
      </c>
      <c r="AB138" s="129">
        <f t="shared" si="30"/>
        <v>1.25</v>
      </c>
      <c r="AC138" s="129">
        <f t="shared" si="30"/>
        <v>1.25</v>
      </c>
      <c r="AD138" s="129">
        <f t="shared" si="30"/>
        <v>1.25</v>
      </c>
      <c r="AE138" s="129">
        <f t="shared" si="30"/>
        <v>1.25</v>
      </c>
      <c r="AF138" s="129">
        <f t="shared" si="30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142</v>
      </c>
      <c r="B139" s="128">
        <v>1.25</v>
      </c>
      <c r="C139" s="129">
        <f t="shared" si="29"/>
        <v>1.25</v>
      </c>
      <c r="D139" s="129">
        <f t="shared" si="29"/>
        <v>1.25</v>
      </c>
      <c r="E139" s="129">
        <f t="shared" si="29"/>
        <v>1.25</v>
      </c>
      <c r="F139" s="129">
        <f t="shared" si="29"/>
        <v>1.25</v>
      </c>
      <c r="G139" s="129">
        <f t="shared" si="29"/>
        <v>1.25</v>
      </c>
      <c r="H139" s="129">
        <f t="shared" si="29"/>
        <v>1.25</v>
      </c>
      <c r="I139" s="129">
        <f t="shared" si="29"/>
        <v>1.25</v>
      </c>
      <c r="J139" s="129">
        <f t="shared" si="29"/>
        <v>1.25</v>
      </c>
      <c r="K139" s="129">
        <f t="shared" si="29"/>
        <v>1.25</v>
      </c>
      <c r="L139" s="129">
        <f t="shared" si="29"/>
        <v>1.25</v>
      </c>
      <c r="M139" s="129">
        <f t="shared" si="29"/>
        <v>1.25</v>
      </c>
      <c r="N139" s="129">
        <f t="shared" si="29"/>
        <v>1.25</v>
      </c>
      <c r="O139" s="129">
        <f t="shared" si="29"/>
        <v>1.25</v>
      </c>
      <c r="P139" s="129">
        <f t="shared" si="29"/>
        <v>1.25</v>
      </c>
      <c r="Q139" s="129">
        <f t="shared" si="29"/>
        <v>1.25</v>
      </c>
      <c r="R139" s="129">
        <f t="shared" si="29"/>
        <v>1.25</v>
      </c>
      <c r="S139" s="129">
        <f t="shared" si="30"/>
        <v>1.25</v>
      </c>
      <c r="T139" s="129">
        <f t="shared" si="30"/>
        <v>1.25</v>
      </c>
      <c r="U139" s="129">
        <f t="shared" si="30"/>
        <v>1.25</v>
      </c>
      <c r="V139" s="129">
        <f t="shared" si="30"/>
        <v>1.25</v>
      </c>
      <c r="W139" s="129">
        <f t="shared" si="30"/>
        <v>1.25</v>
      </c>
      <c r="X139" s="129">
        <f t="shared" si="30"/>
        <v>1.25</v>
      </c>
      <c r="Y139" s="129">
        <f t="shared" si="30"/>
        <v>1.25</v>
      </c>
      <c r="Z139" s="129">
        <f t="shared" si="30"/>
        <v>1.25</v>
      </c>
      <c r="AA139" s="129">
        <f t="shared" si="30"/>
        <v>1.25</v>
      </c>
      <c r="AB139" s="129">
        <f t="shared" si="30"/>
        <v>1.25</v>
      </c>
      <c r="AC139" s="129">
        <f t="shared" si="30"/>
        <v>1.25</v>
      </c>
      <c r="AD139" s="129">
        <f t="shared" si="30"/>
        <v>1.25</v>
      </c>
      <c r="AE139" s="129">
        <f t="shared" si="30"/>
        <v>1.25</v>
      </c>
      <c r="AF139" s="129">
        <f t="shared" si="30"/>
        <v>1.25</v>
      </c>
      <c r="AG139" s="171">
        <v>4.5</v>
      </c>
      <c r="AH139" s="51"/>
      <c r="AI139" s="52"/>
      <c r="AK139" s="53"/>
    </row>
    <row r="140" spans="1:37" x14ac:dyDescent="0.25">
      <c r="A140" s="118" t="s">
        <v>143</v>
      </c>
      <c r="B140" s="128">
        <v>1.46</v>
      </c>
      <c r="C140" s="129">
        <f t="shared" si="29"/>
        <v>1.46</v>
      </c>
      <c r="D140" s="129">
        <f t="shared" si="29"/>
        <v>1.46</v>
      </c>
      <c r="E140" s="129">
        <f t="shared" si="29"/>
        <v>1.46</v>
      </c>
      <c r="F140" s="129">
        <f t="shared" si="29"/>
        <v>1.46</v>
      </c>
      <c r="G140" s="129">
        <f t="shared" si="29"/>
        <v>1.46</v>
      </c>
      <c r="H140" s="129">
        <f t="shared" si="29"/>
        <v>1.46</v>
      </c>
      <c r="I140" s="129">
        <f t="shared" si="29"/>
        <v>1.46</v>
      </c>
      <c r="J140" s="129">
        <f t="shared" si="29"/>
        <v>1.46</v>
      </c>
      <c r="K140" s="129">
        <f t="shared" si="29"/>
        <v>1.46</v>
      </c>
      <c r="L140" s="129">
        <f t="shared" si="29"/>
        <v>1.46</v>
      </c>
      <c r="M140" s="129">
        <f t="shared" si="29"/>
        <v>1.46</v>
      </c>
      <c r="N140" s="129">
        <f t="shared" si="29"/>
        <v>1.46</v>
      </c>
      <c r="O140" s="129">
        <f t="shared" si="29"/>
        <v>1.46</v>
      </c>
      <c r="P140" s="129">
        <f t="shared" si="29"/>
        <v>1.46</v>
      </c>
      <c r="Q140" s="129">
        <f t="shared" si="29"/>
        <v>1.46</v>
      </c>
      <c r="R140" s="129">
        <f t="shared" si="29"/>
        <v>1.46</v>
      </c>
      <c r="S140" s="129">
        <f t="shared" si="30"/>
        <v>1.46</v>
      </c>
      <c r="T140" s="129">
        <f t="shared" si="30"/>
        <v>1.46</v>
      </c>
      <c r="U140" s="129">
        <f t="shared" si="30"/>
        <v>1.46</v>
      </c>
      <c r="V140" s="129">
        <f t="shared" si="30"/>
        <v>1.46</v>
      </c>
      <c r="W140" s="129">
        <f t="shared" si="30"/>
        <v>1.46</v>
      </c>
      <c r="X140" s="129">
        <f t="shared" si="30"/>
        <v>1.46</v>
      </c>
      <c r="Y140" s="129">
        <f t="shared" si="30"/>
        <v>1.46</v>
      </c>
      <c r="Z140" s="129">
        <f t="shared" si="30"/>
        <v>1.46</v>
      </c>
      <c r="AA140" s="129">
        <f t="shared" si="30"/>
        <v>1.46</v>
      </c>
      <c r="AB140" s="129">
        <f t="shared" si="30"/>
        <v>1.46</v>
      </c>
      <c r="AC140" s="129">
        <f t="shared" si="30"/>
        <v>1.46</v>
      </c>
      <c r="AD140" s="129">
        <f t="shared" si="30"/>
        <v>1.46</v>
      </c>
      <c r="AE140" s="129">
        <f t="shared" si="30"/>
        <v>1.46</v>
      </c>
      <c r="AF140" s="129">
        <f t="shared" si="30"/>
        <v>1.46</v>
      </c>
      <c r="AG140" s="171">
        <v>4.4550000000000001</v>
      </c>
      <c r="AH140" s="51"/>
      <c r="AI140" s="52"/>
      <c r="AK140" s="53"/>
    </row>
    <row r="141" spans="1:37" x14ac:dyDescent="0.25">
      <c r="A141" s="118" t="s">
        <v>144</v>
      </c>
      <c r="B141" s="128">
        <v>3</v>
      </c>
      <c r="C141" s="129">
        <f t="shared" si="29"/>
        <v>3</v>
      </c>
      <c r="D141" s="129">
        <f t="shared" si="29"/>
        <v>3</v>
      </c>
      <c r="E141" s="129">
        <f t="shared" si="29"/>
        <v>3</v>
      </c>
      <c r="F141" s="129">
        <f t="shared" si="29"/>
        <v>3</v>
      </c>
      <c r="G141" s="129">
        <f t="shared" si="29"/>
        <v>3</v>
      </c>
      <c r="H141" s="129">
        <f t="shared" si="29"/>
        <v>3</v>
      </c>
      <c r="I141" s="129">
        <f t="shared" si="29"/>
        <v>3</v>
      </c>
      <c r="J141" s="129">
        <f t="shared" si="29"/>
        <v>3</v>
      </c>
      <c r="K141" s="129">
        <f t="shared" si="29"/>
        <v>3</v>
      </c>
      <c r="L141" s="129">
        <f t="shared" si="29"/>
        <v>3</v>
      </c>
      <c r="M141" s="129">
        <f t="shared" si="29"/>
        <v>3</v>
      </c>
      <c r="N141" s="129">
        <f t="shared" si="29"/>
        <v>3</v>
      </c>
      <c r="O141" s="129">
        <f t="shared" si="29"/>
        <v>3</v>
      </c>
      <c r="P141" s="129">
        <f t="shared" si="29"/>
        <v>3</v>
      </c>
      <c r="Q141" s="129">
        <f t="shared" si="29"/>
        <v>3</v>
      </c>
      <c r="R141" s="129">
        <f t="shared" si="29"/>
        <v>3</v>
      </c>
      <c r="S141" s="129">
        <f t="shared" si="30"/>
        <v>3</v>
      </c>
      <c r="T141" s="129">
        <f t="shared" si="30"/>
        <v>3</v>
      </c>
      <c r="U141" s="129">
        <f t="shared" si="30"/>
        <v>3</v>
      </c>
      <c r="V141" s="129">
        <f t="shared" si="30"/>
        <v>3</v>
      </c>
      <c r="W141" s="129">
        <f t="shared" si="30"/>
        <v>3</v>
      </c>
      <c r="X141" s="129">
        <f t="shared" si="30"/>
        <v>3</v>
      </c>
      <c r="Y141" s="129">
        <f t="shared" si="30"/>
        <v>3</v>
      </c>
      <c r="Z141" s="129">
        <f t="shared" si="30"/>
        <v>3</v>
      </c>
      <c r="AA141" s="129">
        <f t="shared" si="30"/>
        <v>3</v>
      </c>
      <c r="AB141" s="129">
        <f t="shared" si="30"/>
        <v>3</v>
      </c>
      <c r="AC141" s="129">
        <f t="shared" si="30"/>
        <v>3</v>
      </c>
      <c r="AD141" s="129">
        <f t="shared" si="30"/>
        <v>3</v>
      </c>
      <c r="AE141" s="129">
        <f t="shared" si="30"/>
        <v>3</v>
      </c>
      <c r="AF141" s="129">
        <f t="shared" si="30"/>
        <v>3</v>
      </c>
      <c r="AG141" s="171">
        <v>4.41</v>
      </c>
      <c r="AH141" s="51"/>
      <c r="AI141" s="52"/>
      <c r="AK141" s="53"/>
    </row>
    <row r="142" spans="1:37" x14ac:dyDescent="0.25">
      <c r="A142" s="118" t="s">
        <v>145</v>
      </c>
      <c r="B142" s="128">
        <v>3.3</v>
      </c>
      <c r="C142" s="129">
        <f t="shared" si="29"/>
        <v>3.3</v>
      </c>
      <c r="D142" s="129">
        <f t="shared" si="29"/>
        <v>3.3</v>
      </c>
      <c r="E142" s="129">
        <f t="shared" si="29"/>
        <v>3.3</v>
      </c>
      <c r="F142" s="129">
        <f t="shared" si="29"/>
        <v>3.3</v>
      </c>
      <c r="G142" s="129">
        <f t="shared" si="29"/>
        <v>3.3</v>
      </c>
      <c r="H142" s="129">
        <f t="shared" si="29"/>
        <v>3.3</v>
      </c>
      <c r="I142" s="129">
        <f t="shared" si="29"/>
        <v>3.3</v>
      </c>
      <c r="J142" s="129">
        <f t="shared" si="29"/>
        <v>3.3</v>
      </c>
      <c r="K142" s="129">
        <f t="shared" si="29"/>
        <v>3.3</v>
      </c>
      <c r="L142" s="129">
        <f t="shared" si="29"/>
        <v>3.3</v>
      </c>
      <c r="M142" s="129">
        <f t="shared" si="29"/>
        <v>3.3</v>
      </c>
      <c r="N142" s="129">
        <f t="shared" si="29"/>
        <v>3.3</v>
      </c>
      <c r="O142" s="129">
        <f t="shared" si="29"/>
        <v>3.3</v>
      </c>
      <c r="P142" s="129">
        <f t="shared" si="29"/>
        <v>3.3</v>
      </c>
      <c r="Q142" s="129">
        <f t="shared" si="29"/>
        <v>3.3</v>
      </c>
      <c r="R142" s="129">
        <f t="shared" si="29"/>
        <v>3.3</v>
      </c>
      <c r="S142" s="129">
        <f t="shared" si="30"/>
        <v>3.3</v>
      </c>
      <c r="T142" s="129">
        <f t="shared" si="30"/>
        <v>3.3</v>
      </c>
      <c r="U142" s="129">
        <f t="shared" si="30"/>
        <v>3.3</v>
      </c>
      <c r="V142" s="129">
        <f t="shared" si="30"/>
        <v>3.3</v>
      </c>
      <c r="W142" s="129">
        <f t="shared" si="30"/>
        <v>3.3</v>
      </c>
      <c r="X142" s="129">
        <f t="shared" si="30"/>
        <v>3.3</v>
      </c>
      <c r="Y142" s="129">
        <f t="shared" si="30"/>
        <v>3.3</v>
      </c>
      <c r="Z142" s="129">
        <f t="shared" si="30"/>
        <v>3.3</v>
      </c>
      <c r="AA142" s="129">
        <f t="shared" si="30"/>
        <v>3.3</v>
      </c>
      <c r="AB142" s="129">
        <f t="shared" si="30"/>
        <v>3.3</v>
      </c>
      <c r="AC142" s="129">
        <f t="shared" si="30"/>
        <v>3.3</v>
      </c>
      <c r="AD142" s="129">
        <f t="shared" si="30"/>
        <v>3.3</v>
      </c>
      <c r="AE142" s="129">
        <f t="shared" si="30"/>
        <v>3.3</v>
      </c>
      <c r="AF142" s="129">
        <f t="shared" si="30"/>
        <v>3.3</v>
      </c>
      <c r="AG142" s="171">
        <v>4.4000000000000004</v>
      </c>
      <c r="AH142" s="51"/>
      <c r="AI142" s="52"/>
      <c r="AK142" s="53"/>
    </row>
    <row r="143" spans="1:37" x14ac:dyDescent="0.25">
      <c r="A143" s="118" t="s">
        <v>146</v>
      </c>
      <c r="B143" s="128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71">
        <v>4.3600000000000003</v>
      </c>
      <c r="AH143" s="51"/>
      <c r="AI143" s="52"/>
      <c r="AK143" s="53"/>
    </row>
    <row r="144" spans="1:37" x14ac:dyDescent="0.25">
      <c r="A144" s="118" t="s">
        <v>147</v>
      </c>
      <c r="B144" s="128">
        <v>1.76</v>
      </c>
      <c r="C144" s="129">
        <f t="shared" ref="C144:R145" si="31">B144</f>
        <v>1.76</v>
      </c>
      <c r="D144" s="129">
        <f t="shared" si="31"/>
        <v>1.76</v>
      </c>
      <c r="E144" s="129">
        <f t="shared" si="31"/>
        <v>1.76</v>
      </c>
      <c r="F144" s="129">
        <f t="shared" si="31"/>
        <v>1.76</v>
      </c>
      <c r="G144" s="129">
        <f t="shared" si="31"/>
        <v>1.76</v>
      </c>
      <c r="H144" s="129">
        <f t="shared" si="31"/>
        <v>1.76</v>
      </c>
      <c r="I144" s="129">
        <f t="shared" si="31"/>
        <v>1.76</v>
      </c>
      <c r="J144" s="129">
        <f t="shared" si="31"/>
        <v>1.76</v>
      </c>
      <c r="K144" s="129">
        <f t="shared" si="31"/>
        <v>1.76</v>
      </c>
      <c r="L144" s="129">
        <f t="shared" si="31"/>
        <v>1.76</v>
      </c>
      <c r="M144" s="129">
        <f t="shared" si="31"/>
        <v>1.76</v>
      </c>
      <c r="N144" s="129">
        <f t="shared" si="31"/>
        <v>1.76</v>
      </c>
      <c r="O144" s="129">
        <f t="shared" si="31"/>
        <v>1.76</v>
      </c>
      <c r="P144" s="129">
        <f t="shared" si="31"/>
        <v>1.76</v>
      </c>
      <c r="Q144" s="129">
        <f t="shared" si="31"/>
        <v>1.76</v>
      </c>
      <c r="R144" s="129">
        <f t="shared" si="31"/>
        <v>1.76</v>
      </c>
      <c r="S144" s="129">
        <f t="shared" ref="S144:AF145" si="32">R144</f>
        <v>1.76</v>
      </c>
      <c r="T144" s="129">
        <f t="shared" si="32"/>
        <v>1.76</v>
      </c>
      <c r="U144" s="129">
        <f t="shared" si="32"/>
        <v>1.76</v>
      </c>
      <c r="V144" s="129">
        <f t="shared" si="32"/>
        <v>1.76</v>
      </c>
      <c r="W144" s="129">
        <f t="shared" si="32"/>
        <v>1.76</v>
      </c>
      <c r="X144" s="129">
        <f t="shared" si="32"/>
        <v>1.76</v>
      </c>
      <c r="Y144" s="129">
        <f t="shared" si="32"/>
        <v>1.76</v>
      </c>
      <c r="Z144" s="129">
        <f t="shared" si="32"/>
        <v>1.76</v>
      </c>
      <c r="AA144" s="129">
        <f t="shared" si="32"/>
        <v>1.76</v>
      </c>
      <c r="AB144" s="129">
        <f t="shared" si="32"/>
        <v>1.76</v>
      </c>
      <c r="AC144" s="129">
        <f t="shared" si="32"/>
        <v>1.76</v>
      </c>
      <c r="AD144" s="129">
        <f t="shared" si="32"/>
        <v>1.76</v>
      </c>
      <c r="AE144" s="129">
        <f t="shared" si="32"/>
        <v>1.76</v>
      </c>
      <c r="AF144" s="129">
        <f t="shared" si="32"/>
        <v>1.76</v>
      </c>
      <c r="AG144" s="171">
        <v>4.2</v>
      </c>
      <c r="AH144" s="51"/>
      <c r="AI144" s="52"/>
      <c r="AK144" s="53"/>
    </row>
    <row r="145" spans="1:37" x14ac:dyDescent="0.25">
      <c r="A145" s="118" t="s">
        <v>148</v>
      </c>
      <c r="B145" s="128">
        <v>0</v>
      </c>
      <c r="C145" s="129">
        <f t="shared" si="31"/>
        <v>0</v>
      </c>
      <c r="D145" s="129">
        <f t="shared" si="31"/>
        <v>0</v>
      </c>
      <c r="E145" s="129">
        <f t="shared" si="31"/>
        <v>0</v>
      </c>
      <c r="F145" s="129">
        <f t="shared" si="31"/>
        <v>0</v>
      </c>
      <c r="G145" s="129">
        <f t="shared" si="31"/>
        <v>0</v>
      </c>
      <c r="H145" s="129">
        <f t="shared" si="31"/>
        <v>0</v>
      </c>
      <c r="I145" s="129">
        <f t="shared" si="31"/>
        <v>0</v>
      </c>
      <c r="J145" s="129">
        <f t="shared" si="31"/>
        <v>0</v>
      </c>
      <c r="K145" s="129">
        <f t="shared" si="31"/>
        <v>0</v>
      </c>
      <c r="L145" s="129">
        <f t="shared" si="31"/>
        <v>0</v>
      </c>
      <c r="M145" s="129">
        <f t="shared" si="31"/>
        <v>0</v>
      </c>
      <c r="N145" s="129">
        <f t="shared" si="31"/>
        <v>0</v>
      </c>
      <c r="O145" s="129">
        <f t="shared" si="31"/>
        <v>0</v>
      </c>
      <c r="P145" s="129">
        <f t="shared" si="31"/>
        <v>0</v>
      </c>
      <c r="Q145" s="129">
        <f t="shared" si="31"/>
        <v>0</v>
      </c>
      <c r="R145" s="129">
        <f t="shared" si="31"/>
        <v>0</v>
      </c>
      <c r="S145" s="129">
        <f t="shared" si="32"/>
        <v>0</v>
      </c>
      <c r="T145" s="129">
        <f t="shared" si="32"/>
        <v>0</v>
      </c>
      <c r="U145" s="129">
        <f t="shared" si="32"/>
        <v>0</v>
      </c>
      <c r="V145" s="129">
        <f t="shared" si="32"/>
        <v>0</v>
      </c>
      <c r="W145" s="129">
        <f t="shared" si="32"/>
        <v>0</v>
      </c>
      <c r="X145" s="129">
        <f t="shared" si="32"/>
        <v>0</v>
      </c>
      <c r="Y145" s="129">
        <f t="shared" si="32"/>
        <v>0</v>
      </c>
      <c r="Z145" s="129">
        <f t="shared" si="32"/>
        <v>0</v>
      </c>
      <c r="AA145" s="129">
        <f t="shared" si="32"/>
        <v>0</v>
      </c>
      <c r="AB145" s="129">
        <f t="shared" si="32"/>
        <v>0</v>
      </c>
      <c r="AC145" s="129">
        <f t="shared" si="32"/>
        <v>0</v>
      </c>
      <c r="AD145" s="129">
        <f t="shared" si="32"/>
        <v>0</v>
      </c>
      <c r="AE145" s="129">
        <f t="shared" si="32"/>
        <v>0</v>
      </c>
      <c r="AF145" s="129">
        <f t="shared" si="32"/>
        <v>0</v>
      </c>
      <c r="AG145" s="171">
        <v>4</v>
      </c>
      <c r="AH145" s="51"/>
      <c r="AI145" s="52"/>
      <c r="AK145" s="53"/>
    </row>
    <row r="146" spans="1:37" x14ac:dyDescent="0.25">
      <c r="A146" s="118" t="s">
        <v>149</v>
      </c>
      <c r="B146" s="128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71">
        <v>4</v>
      </c>
      <c r="AH146" s="51"/>
      <c r="AI146" s="52"/>
      <c r="AK146" s="53"/>
    </row>
    <row r="147" spans="1:37" x14ac:dyDescent="0.25">
      <c r="A147" s="118" t="s">
        <v>150</v>
      </c>
      <c r="B147" s="128">
        <v>0.1</v>
      </c>
      <c r="C147" s="129">
        <f t="shared" ref="C147:R150" si="33">B147</f>
        <v>0.1</v>
      </c>
      <c r="D147" s="129">
        <f t="shared" si="33"/>
        <v>0.1</v>
      </c>
      <c r="E147" s="129">
        <f t="shared" si="33"/>
        <v>0.1</v>
      </c>
      <c r="F147" s="129">
        <f t="shared" si="33"/>
        <v>0.1</v>
      </c>
      <c r="G147" s="129">
        <f t="shared" si="33"/>
        <v>0.1</v>
      </c>
      <c r="H147" s="129">
        <f t="shared" si="33"/>
        <v>0.1</v>
      </c>
      <c r="I147" s="129">
        <f t="shared" si="33"/>
        <v>0.1</v>
      </c>
      <c r="J147" s="129">
        <f t="shared" si="33"/>
        <v>0.1</v>
      </c>
      <c r="K147" s="129">
        <f t="shared" si="33"/>
        <v>0.1</v>
      </c>
      <c r="L147" s="129">
        <f t="shared" si="33"/>
        <v>0.1</v>
      </c>
      <c r="M147" s="129">
        <f t="shared" si="33"/>
        <v>0.1</v>
      </c>
      <c r="N147" s="129">
        <f t="shared" si="33"/>
        <v>0.1</v>
      </c>
      <c r="O147" s="129">
        <f t="shared" si="33"/>
        <v>0.1</v>
      </c>
      <c r="P147" s="129">
        <f t="shared" si="33"/>
        <v>0.1</v>
      </c>
      <c r="Q147" s="129">
        <f t="shared" si="33"/>
        <v>0.1</v>
      </c>
      <c r="R147" s="129">
        <f t="shared" si="33"/>
        <v>0.1</v>
      </c>
      <c r="S147" s="129">
        <f t="shared" ref="S147:AF150" si="34">R147</f>
        <v>0.1</v>
      </c>
      <c r="T147" s="129">
        <f t="shared" si="34"/>
        <v>0.1</v>
      </c>
      <c r="U147" s="129">
        <f t="shared" si="34"/>
        <v>0.1</v>
      </c>
      <c r="V147" s="129">
        <f t="shared" si="34"/>
        <v>0.1</v>
      </c>
      <c r="W147" s="129">
        <f t="shared" si="34"/>
        <v>0.1</v>
      </c>
      <c r="X147" s="129">
        <f t="shared" si="34"/>
        <v>0.1</v>
      </c>
      <c r="Y147" s="129">
        <f t="shared" si="34"/>
        <v>0.1</v>
      </c>
      <c r="Z147" s="129">
        <f t="shared" si="34"/>
        <v>0.1</v>
      </c>
      <c r="AA147" s="129">
        <f t="shared" si="34"/>
        <v>0.1</v>
      </c>
      <c r="AB147" s="129">
        <f t="shared" si="34"/>
        <v>0.1</v>
      </c>
      <c r="AC147" s="129">
        <f t="shared" si="34"/>
        <v>0.1</v>
      </c>
      <c r="AD147" s="129">
        <f t="shared" si="34"/>
        <v>0.1</v>
      </c>
      <c r="AE147" s="129">
        <f t="shared" si="34"/>
        <v>0.1</v>
      </c>
      <c r="AF147" s="129">
        <f t="shared" si="34"/>
        <v>0.1</v>
      </c>
      <c r="AG147" s="171">
        <v>4</v>
      </c>
      <c r="AH147" s="51"/>
      <c r="AI147" s="52"/>
      <c r="AK147" s="53"/>
    </row>
    <row r="148" spans="1:37" x14ac:dyDescent="0.25">
      <c r="A148" s="118" t="s">
        <v>151</v>
      </c>
      <c r="B148" s="128">
        <v>2.0499999999999998</v>
      </c>
      <c r="C148" s="129">
        <f t="shared" si="33"/>
        <v>2.0499999999999998</v>
      </c>
      <c r="D148" s="129">
        <f t="shared" si="33"/>
        <v>2.0499999999999998</v>
      </c>
      <c r="E148" s="129">
        <f t="shared" si="33"/>
        <v>2.0499999999999998</v>
      </c>
      <c r="F148" s="129">
        <f t="shared" si="33"/>
        <v>2.0499999999999998</v>
      </c>
      <c r="G148" s="129">
        <f t="shared" si="33"/>
        <v>2.0499999999999998</v>
      </c>
      <c r="H148" s="129">
        <f t="shared" si="33"/>
        <v>2.0499999999999998</v>
      </c>
      <c r="I148" s="129">
        <f t="shared" si="33"/>
        <v>2.0499999999999998</v>
      </c>
      <c r="J148" s="129">
        <f t="shared" si="33"/>
        <v>2.0499999999999998</v>
      </c>
      <c r="K148" s="129">
        <f t="shared" si="33"/>
        <v>2.0499999999999998</v>
      </c>
      <c r="L148" s="129">
        <f t="shared" si="33"/>
        <v>2.0499999999999998</v>
      </c>
      <c r="M148" s="129">
        <f t="shared" si="33"/>
        <v>2.0499999999999998</v>
      </c>
      <c r="N148" s="129">
        <f t="shared" si="33"/>
        <v>2.0499999999999998</v>
      </c>
      <c r="O148" s="129">
        <f t="shared" si="33"/>
        <v>2.0499999999999998</v>
      </c>
      <c r="P148" s="129">
        <f t="shared" si="33"/>
        <v>2.0499999999999998</v>
      </c>
      <c r="Q148" s="129">
        <f t="shared" si="33"/>
        <v>2.0499999999999998</v>
      </c>
      <c r="R148" s="129">
        <f t="shared" si="33"/>
        <v>2.0499999999999998</v>
      </c>
      <c r="S148" s="129">
        <f t="shared" si="34"/>
        <v>2.0499999999999998</v>
      </c>
      <c r="T148" s="129">
        <f t="shared" si="34"/>
        <v>2.0499999999999998</v>
      </c>
      <c r="U148" s="129">
        <f t="shared" si="34"/>
        <v>2.0499999999999998</v>
      </c>
      <c r="V148" s="129">
        <f t="shared" si="34"/>
        <v>2.0499999999999998</v>
      </c>
      <c r="W148" s="129">
        <f t="shared" si="34"/>
        <v>2.0499999999999998</v>
      </c>
      <c r="X148" s="129">
        <f t="shared" si="34"/>
        <v>2.0499999999999998</v>
      </c>
      <c r="Y148" s="129">
        <f t="shared" si="34"/>
        <v>2.0499999999999998</v>
      </c>
      <c r="Z148" s="129">
        <f t="shared" si="34"/>
        <v>2.0499999999999998</v>
      </c>
      <c r="AA148" s="129">
        <f t="shared" si="34"/>
        <v>2.0499999999999998</v>
      </c>
      <c r="AB148" s="129">
        <f t="shared" si="34"/>
        <v>2.0499999999999998</v>
      </c>
      <c r="AC148" s="129">
        <f t="shared" si="34"/>
        <v>2.0499999999999998</v>
      </c>
      <c r="AD148" s="129">
        <f t="shared" si="34"/>
        <v>2.0499999999999998</v>
      </c>
      <c r="AE148" s="129">
        <f t="shared" si="34"/>
        <v>2.0499999999999998</v>
      </c>
      <c r="AF148" s="129">
        <f t="shared" si="34"/>
        <v>2.0499999999999998</v>
      </c>
      <c r="AG148" s="171">
        <v>4</v>
      </c>
      <c r="AH148" s="51"/>
      <c r="AI148" s="52"/>
      <c r="AK148" s="53"/>
    </row>
    <row r="149" spans="1:37" x14ac:dyDescent="0.25">
      <c r="A149" s="118" t="s">
        <v>152</v>
      </c>
      <c r="B149" s="128">
        <v>2.7</v>
      </c>
      <c r="C149" s="129">
        <f t="shared" si="33"/>
        <v>2.7</v>
      </c>
      <c r="D149" s="129">
        <f t="shared" si="33"/>
        <v>2.7</v>
      </c>
      <c r="E149" s="129">
        <f t="shared" si="33"/>
        <v>2.7</v>
      </c>
      <c r="F149" s="129">
        <f t="shared" si="33"/>
        <v>2.7</v>
      </c>
      <c r="G149" s="129">
        <f t="shared" si="33"/>
        <v>2.7</v>
      </c>
      <c r="H149" s="129">
        <f t="shared" si="33"/>
        <v>2.7</v>
      </c>
      <c r="I149" s="129">
        <f t="shared" si="33"/>
        <v>2.7</v>
      </c>
      <c r="J149" s="129">
        <f t="shared" si="33"/>
        <v>2.7</v>
      </c>
      <c r="K149" s="129">
        <f t="shared" si="33"/>
        <v>2.7</v>
      </c>
      <c r="L149" s="129">
        <f t="shared" si="33"/>
        <v>2.7</v>
      </c>
      <c r="M149" s="129">
        <f t="shared" si="33"/>
        <v>2.7</v>
      </c>
      <c r="N149" s="129">
        <f t="shared" si="33"/>
        <v>2.7</v>
      </c>
      <c r="O149" s="129">
        <f t="shared" si="33"/>
        <v>2.7</v>
      </c>
      <c r="P149" s="129">
        <f t="shared" si="33"/>
        <v>2.7</v>
      </c>
      <c r="Q149" s="129">
        <f t="shared" si="33"/>
        <v>2.7</v>
      </c>
      <c r="R149" s="129">
        <f t="shared" si="33"/>
        <v>2.7</v>
      </c>
      <c r="S149" s="129">
        <f t="shared" si="34"/>
        <v>2.7</v>
      </c>
      <c r="T149" s="129">
        <f t="shared" si="34"/>
        <v>2.7</v>
      </c>
      <c r="U149" s="129">
        <f t="shared" si="34"/>
        <v>2.7</v>
      </c>
      <c r="V149" s="129">
        <f t="shared" si="34"/>
        <v>2.7</v>
      </c>
      <c r="W149" s="129">
        <f t="shared" si="34"/>
        <v>2.7</v>
      </c>
      <c r="X149" s="129">
        <f t="shared" si="34"/>
        <v>2.7</v>
      </c>
      <c r="Y149" s="129">
        <f t="shared" si="34"/>
        <v>2.7</v>
      </c>
      <c r="Z149" s="129">
        <f t="shared" si="34"/>
        <v>2.7</v>
      </c>
      <c r="AA149" s="129">
        <f t="shared" si="34"/>
        <v>2.7</v>
      </c>
      <c r="AB149" s="129">
        <f t="shared" si="34"/>
        <v>2.7</v>
      </c>
      <c r="AC149" s="129">
        <f t="shared" si="34"/>
        <v>2.7</v>
      </c>
      <c r="AD149" s="129">
        <f t="shared" si="34"/>
        <v>2.7</v>
      </c>
      <c r="AE149" s="129">
        <f t="shared" si="34"/>
        <v>2.7</v>
      </c>
      <c r="AF149" s="129">
        <f t="shared" si="34"/>
        <v>2.7</v>
      </c>
      <c r="AG149" s="171">
        <v>4</v>
      </c>
      <c r="AH149" s="51"/>
      <c r="AI149" s="52"/>
      <c r="AK149" s="53"/>
    </row>
    <row r="150" spans="1:37" x14ac:dyDescent="0.25">
      <c r="A150" s="118" t="s">
        <v>153</v>
      </c>
      <c r="B150" s="128">
        <v>2.15</v>
      </c>
      <c r="C150" s="129">
        <f t="shared" si="33"/>
        <v>2.15</v>
      </c>
      <c r="D150" s="129">
        <f t="shared" si="33"/>
        <v>2.15</v>
      </c>
      <c r="E150" s="129">
        <f t="shared" si="33"/>
        <v>2.15</v>
      </c>
      <c r="F150" s="129">
        <f t="shared" si="33"/>
        <v>2.15</v>
      </c>
      <c r="G150" s="129">
        <f t="shared" si="33"/>
        <v>2.15</v>
      </c>
      <c r="H150" s="129">
        <f t="shared" si="33"/>
        <v>2.15</v>
      </c>
      <c r="I150" s="129">
        <f t="shared" si="33"/>
        <v>2.15</v>
      </c>
      <c r="J150" s="129">
        <f t="shared" si="33"/>
        <v>2.15</v>
      </c>
      <c r="K150" s="129">
        <f t="shared" si="33"/>
        <v>2.15</v>
      </c>
      <c r="L150" s="129">
        <f t="shared" si="33"/>
        <v>2.15</v>
      </c>
      <c r="M150" s="129">
        <f t="shared" si="33"/>
        <v>2.15</v>
      </c>
      <c r="N150" s="129">
        <f t="shared" si="33"/>
        <v>2.15</v>
      </c>
      <c r="O150" s="129">
        <f t="shared" si="33"/>
        <v>2.15</v>
      </c>
      <c r="P150" s="129">
        <f t="shared" si="33"/>
        <v>2.15</v>
      </c>
      <c r="Q150" s="129">
        <f t="shared" si="33"/>
        <v>2.15</v>
      </c>
      <c r="R150" s="129">
        <f t="shared" si="33"/>
        <v>2.15</v>
      </c>
      <c r="S150" s="129">
        <f t="shared" si="34"/>
        <v>2.15</v>
      </c>
      <c r="T150" s="129">
        <f t="shared" si="34"/>
        <v>2.15</v>
      </c>
      <c r="U150" s="129">
        <f t="shared" si="34"/>
        <v>2.15</v>
      </c>
      <c r="V150" s="129">
        <f t="shared" si="34"/>
        <v>2.15</v>
      </c>
      <c r="W150" s="129">
        <f t="shared" si="34"/>
        <v>2.15</v>
      </c>
      <c r="X150" s="129">
        <f t="shared" si="34"/>
        <v>2.15</v>
      </c>
      <c r="Y150" s="129">
        <f t="shared" si="34"/>
        <v>2.15</v>
      </c>
      <c r="Z150" s="129">
        <f t="shared" si="34"/>
        <v>2.15</v>
      </c>
      <c r="AA150" s="129">
        <f t="shared" si="34"/>
        <v>2.15</v>
      </c>
      <c r="AB150" s="129">
        <f t="shared" si="34"/>
        <v>2.15</v>
      </c>
      <c r="AC150" s="129">
        <f t="shared" si="34"/>
        <v>2.15</v>
      </c>
      <c r="AD150" s="129">
        <f t="shared" si="34"/>
        <v>2.15</v>
      </c>
      <c r="AE150" s="129">
        <f t="shared" si="34"/>
        <v>2.15</v>
      </c>
      <c r="AF150" s="129">
        <f t="shared" si="34"/>
        <v>2.15</v>
      </c>
      <c r="AG150" s="171">
        <v>4</v>
      </c>
      <c r="AH150" s="51"/>
      <c r="AI150" s="52"/>
      <c r="AK150" s="53"/>
    </row>
    <row r="151" spans="1:37" x14ac:dyDescent="0.25">
      <c r="A151" s="118" t="s">
        <v>154</v>
      </c>
      <c r="B151" s="128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71">
        <v>4</v>
      </c>
      <c r="AH151" s="51"/>
      <c r="AI151" s="52"/>
      <c r="AK151" s="53"/>
    </row>
    <row r="152" spans="1:37" x14ac:dyDescent="0.25">
      <c r="A152" s="118" t="s">
        <v>155</v>
      </c>
      <c r="B152" s="128">
        <v>0.9</v>
      </c>
      <c r="C152" s="129">
        <f t="shared" ref="C152:R164" si="35">B152</f>
        <v>0.9</v>
      </c>
      <c r="D152" s="129">
        <f t="shared" si="35"/>
        <v>0.9</v>
      </c>
      <c r="E152" s="129">
        <f t="shared" si="35"/>
        <v>0.9</v>
      </c>
      <c r="F152" s="129">
        <f t="shared" si="35"/>
        <v>0.9</v>
      </c>
      <c r="G152" s="129">
        <f t="shared" si="35"/>
        <v>0.9</v>
      </c>
      <c r="H152" s="129">
        <f t="shared" si="35"/>
        <v>0.9</v>
      </c>
      <c r="I152" s="129">
        <f t="shared" si="35"/>
        <v>0.9</v>
      </c>
      <c r="J152" s="129">
        <f t="shared" si="35"/>
        <v>0.9</v>
      </c>
      <c r="K152" s="129">
        <f t="shared" si="35"/>
        <v>0.9</v>
      </c>
      <c r="L152" s="129">
        <f t="shared" si="35"/>
        <v>0.9</v>
      </c>
      <c r="M152" s="129">
        <f t="shared" si="35"/>
        <v>0.9</v>
      </c>
      <c r="N152" s="129">
        <f t="shared" si="35"/>
        <v>0.9</v>
      </c>
      <c r="O152" s="129">
        <f t="shared" si="35"/>
        <v>0.9</v>
      </c>
      <c r="P152" s="129">
        <f t="shared" si="35"/>
        <v>0.9</v>
      </c>
      <c r="Q152" s="129">
        <f t="shared" si="35"/>
        <v>0.9</v>
      </c>
      <c r="R152" s="129">
        <f t="shared" si="35"/>
        <v>0.9</v>
      </c>
      <c r="S152" s="129">
        <f t="shared" ref="R152:AF164" si="36">R152</f>
        <v>0.9</v>
      </c>
      <c r="T152" s="129">
        <f t="shared" si="36"/>
        <v>0.9</v>
      </c>
      <c r="U152" s="129">
        <f t="shared" si="36"/>
        <v>0.9</v>
      </c>
      <c r="V152" s="129">
        <f t="shared" si="36"/>
        <v>0.9</v>
      </c>
      <c r="W152" s="129">
        <f t="shared" si="36"/>
        <v>0.9</v>
      </c>
      <c r="X152" s="129">
        <f t="shared" si="36"/>
        <v>0.9</v>
      </c>
      <c r="Y152" s="129">
        <f t="shared" si="36"/>
        <v>0.9</v>
      </c>
      <c r="Z152" s="129">
        <f t="shared" si="36"/>
        <v>0.9</v>
      </c>
      <c r="AA152" s="129">
        <f t="shared" si="36"/>
        <v>0.9</v>
      </c>
      <c r="AB152" s="129">
        <f t="shared" si="36"/>
        <v>0.9</v>
      </c>
      <c r="AC152" s="129">
        <f t="shared" si="36"/>
        <v>0.9</v>
      </c>
      <c r="AD152" s="129">
        <f t="shared" si="36"/>
        <v>0.9</v>
      </c>
      <c r="AE152" s="129">
        <f t="shared" si="36"/>
        <v>0.9</v>
      </c>
      <c r="AF152" s="129">
        <f t="shared" si="36"/>
        <v>0.9</v>
      </c>
      <c r="AG152" s="171">
        <v>4</v>
      </c>
      <c r="AH152" s="51"/>
      <c r="AI152" s="52"/>
      <c r="AK152" s="53"/>
    </row>
    <row r="153" spans="1:37" x14ac:dyDescent="0.25">
      <c r="A153" s="118" t="s">
        <v>156</v>
      </c>
      <c r="B153" s="128">
        <v>1.08</v>
      </c>
      <c r="C153" s="129">
        <f t="shared" si="35"/>
        <v>1.08</v>
      </c>
      <c r="D153" s="129">
        <f t="shared" si="35"/>
        <v>1.08</v>
      </c>
      <c r="E153" s="129">
        <f t="shared" si="35"/>
        <v>1.08</v>
      </c>
      <c r="F153" s="129">
        <f t="shared" si="35"/>
        <v>1.08</v>
      </c>
      <c r="G153" s="129">
        <f t="shared" si="35"/>
        <v>1.08</v>
      </c>
      <c r="H153" s="129">
        <f t="shared" si="35"/>
        <v>1.08</v>
      </c>
      <c r="I153" s="129">
        <f t="shared" si="35"/>
        <v>1.08</v>
      </c>
      <c r="J153" s="129">
        <f t="shared" si="35"/>
        <v>1.08</v>
      </c>
      <c r="K153" s="129">
        <f t="shared" si="35"/>
        <v>1.08</v>
      </c>
      <c r="L153" s="129">
        <f t="shared" si="35"/>
        <v>1.08</v>
      </c>
      <c r="M153" s="129">
        <f t="shared" si="35"/>
        <v>1.08</v>
      </c>
      <c r="N153" s="129">
        <f t="shared" si="35"/>
        <v>1.08</v>
      </c>
      <c r="O153" s="129">
        <f t="shared" si="35"/>
        <v>1.08</v>
      </c>
      <c r="P153" s="129">
        <f t="shared" si="35"/>
        <v>1.08</v>
      </c>
      <c r="Q153" s="129">
        <f t="shared" si="35"/>
        <v>1.08</v>
      </c>
      <c r="R153" s="129">
        <f t="shared" si="35"/>
        <v>1.08</v>
      </c>
      <c r="S153" s="129">
        <f t="shared" si="36"/>
        <v>1.08</v>
      </c>
      <c r="T153" s="129">
        <f t="shared" si="36"/>
        <v>1.08</v>
      </c>
      <c r="U153" s="129">
        <f t="shared" si="36"/>
        <v>1.08</v>
      </c>
      <c r="V153" s="129">
        <f t="shared" si="36"/>
        <v>1.08</v>
      </c>
      <c r="W153" s="129">
        <f t="shared" si="36"/>
        <v>1.08</v>
      </c>
      <c r="X153" s="129">
        <f t="shared" si="36"/>
        <v>1.08</v>
      </c>
      <c r="Y153" s="129">
        <f t="shared" si="36"/>
        <v>1.08</v>
      </c>
      <c r="Z153" s="129">
        <f t="shared" si="36"/>
        <v>1.08</v>
      </c>
      <c r="AA153" s="129">
        <f t="shared" si="36"/>
        <v>1.08</v>
      </c>
      <c r="AB153" s="129">
        <f t="shared" si="36"/>
        <v>1.08</v>
      </c>
      <c r="AC153" s="129">
        <f t="shared" si="36"/>
        <v>1.08</v>
      </c>
      <c r="AD153" s="129">
        <f t="shared" si="36"/>
        <v>1.08</v>
      </c>
      <c r="AE153" s="129">
        <f t="shared" si="36"/>
        <v>1.08</v>
      </c>
      <c r="AF153" s="129">
        <f t="shared" si="36"/>
        <v>1.08</v>
      </c>
      <c r="AG153" s="171">
        <v>3.75</v>
      </c>
      <c r="AH153" s="51"/>
      <c r="AI153" s="52"/>
      <c r="AK153" s="53"/>
    </row>
    <row r="154" spans="1:37" x14ac:dyDescent="0.25">
      <c r="A154" s="118" t="s">
        <v>157</v>
      </c>
      <c r="B154" s="128">
        <v>2.37</v>
      </c>
      <c r="C154" s="129">
        <f t="shared" si="35"/>
        <v>2.37</v>
      </c>
      <c r="D154" s="129">
        <f t="shared" si="35"/>
        <v>2.37</v>
      </c>
      <c r="E154" s="129">
        <f t="shared" si="35"/>
        <v>2.37</v>
      </c>
      <c r="F154" s="129">
        <f t="shared" si="35"/>
        <v>2.37</v>
      </c>
      <c r="G154" s="129">
        <f t="shared" si="35"/>
        <v>2.37</v>
      </c>
      <c r="H154" s="129">
        <f t="shared" si="35"/>
        <v>2.37</v>
      </c>
      <c r="I154" s="129">
        <f t="shared" si="35"/>
        <v>2.37</v>
      </c>
      <c r="J154" s="129">
        <f t="shared" si="35"/>
        <v>2.37</v>
      </c>
      <c r="K154" s="129">
        <f t="shared" si="35"/>
        <v>2.37</v>
      </c>
      <c r="L154" s="129">
        <f t="shared" si="35"/>
        <v>2.37</v>
      </c>
      <c r="M154" s="129">
        <f t="shared" si="35"/>
        <v>2.37</v>
      </c>
      <c r="N154" s="129">
        <f t="shared" si="35"/>
        <v>2.37</v>
      </c>
      <c r="O154" s="129">
        <f t="shared" si="35"/>
        <v>2.37</v>
      </c>
      <c r="P154" s="129">
        <f t="shared" si="35"/>
        <v>2.37</v>
      </c>
      <c r="Q154" s="129">
        <f t="shared" si="35"/>
        <v>2.37</v>
      </c>
      <c r="R154" s="129">
        <f t="shared" si="35"/>
        <v>2.37</v>
      </c>
      <c r="S154" s="129">
        <f t="shared" si="36"/>
        <v>2.37</v>
      </c>
      <c r="T154" s="129">
        <f t="shared" si="36"/>
        <v>2.37</v>
      </c>
      <c r="U154" s="129">
        <f t="shared" si="36"/>
        <v>2.37</v>
      </c>
      <c r="V154" s="129">
        <f t="shared" si="36"/>
        <v>2.37</v>
      </c>
      <c r="W154" s="129">
        <f t="shared" si="36"/>
        <v>2.37</v>
      </c>
      <c r="X154" s="129">
        <f t="shared" si="36"/>
        <v>2.37</v>
      </c>
      <c r="Y154" s="129">
        <f t="shared" si="36"/>
        <v>2.37</v>
      </c>
      <c r="Z154" s="129">
        <f t="shared" si="36"/>
        <v>2.37</v>
      </c>
      <c r="AA154" s="129">
        <f t="shared" si="36"/>
        <v>2.37</v>
      </c>
      <c r="AB154" s="129">
        <f t="shared" si="36"/>
        <v>2.37</v>
      </c>
      <c r="AC154" s="129">
        <f t="shared" si="36"/>
        <v>2.37</v>
      </c>
      <c r="AD154" s="129">
        <f t="shared" si="36"/>
        <v>2.37</v>
      </c>
      <c r="AE154" s="129">
        <f t="shared" si="36"/>
        <v>2.37</v>
      </c>
      <c r="AF154" s="129">
        <f t="shared" si="36"/>
        <v>2.37</v>
      </c>
      <c r="AG154" s="171">
        <v>3.52</v>
      </c>
      <c r="AH154" s="51"/>
      <c r="AI154" s="52"/>
      <c r="AK154" s="53"/>
    </row>
    <row r="155" spans="1:37" x14ac:dyDescent="0.25">
      <c r="A155" s="118" t="s">
        <v>158</v>
      </c>
      <c r="B155" s="128">
        <v>1.81</v>
      </c>
      <c r="C155" s="129">
        <f t="shared" si="35"/>
        <v>1.81</v>
      </c>
      <c r="D155" s="129">
        <f t="shared" si="35"/>
        <v>1.81</v>
      </c>
      <c r="E155" s="129">
        <f t="shared" si="35"/>
        <v>1.81</v>
      </c>
      <c r="F155" s="129">
        <f t="shared" si="35"/>
        <v>1.81</v>
      </c>
      <c r="G155" s="129">
        <f t="shared" si="35"/>
        <v>1.81</v>
      </c>
      <c r="H155" s="129">
        <f t="shared" si="35"/>
        <v>1.81</v>
      </c>
      <c r="I155" s="129">
        <f t="shared" si="35"/>
        <v>1.81</v>
      </c>
      <c r="J155" s="129">
        <f t="shared" si="35"/>
        <v>1.81</v>
      </c>
      <c r="K155" s="129">
        <f t="shared" si="35"/>
        <v>1.81</v>
      </c>
      <c r="L155" s="129">
        <f t="shared" si="35"/>
        <v>1.81</v>
      </c>
      <c r="M155" s="129">
        <f t="shared" si="35"/>
        <v>1.81</v>
      </c>
      <c r="N155" s="129">
        <f t="shared" si="35"/>
        <v>1.81</v>
      </c>
      <c r="O155" s="129">
        <f t="shared" si="35"/>
        <v>1.81</v>
      </c>
      <c r="P155" s="129">
        <f t="shared" si="35"/>
        <v>1.81</v>
      </c>
      <c r="Q155" s="129">
        <f t="shared" si="35"/>
        <v>1.81</v>
      </c>
      <c r="R155" s="129">
        <f t="shared" si="35"/>
        <v>1.81</v>
      </c>
      <c r="S155" s="129">
        <f t="shared" si="36"/>
        <v>1.81</v>
      </c>
      <c r="T155" s="129">
        <f t="shared" si="36"/>
        <v>1.81</v>
      </c>
      <c r="U155" s="129">
        <f t="shared" si="36"/>
        <v>1.81</v>
      </c>
      <c r="V155" s="129">
        <f t="shared" si="36"/>
        <v>1.81</v>
      </c>
      <c r="W155" s="129">
        <f t="shared" si="36"/>
        <v>1.81</v>
      </c>
      <c r="X155" s="129">
        <f t="shared" si="36"/>
        <v>1.81</v>
      </c>
      <c r="Y155" s="129">
        <f t="shared" si="36"/>
        <v>1.81</v>
      </c>
      <c r="Z155" s="129">
        <f t="shared" si="36"/>
        <v>1.81</v>
      </c>
      <c r="AA155" s="129">
        <f t="shared" si="36"/>
        <v>1.81</v>
      </c>
      <c r="AB155" s="129">
        <f t="shared" si="36"/>
        <v>1.81</v>
      </c>
      <c r="AC155" s="129">
        <f t="shared" si="36"/>
        <v>1.81</v>
      </c>
      <c r="AD155" s="129">
        <f t="shared" si="36"/>
        <v>1.81</v>
      </c>
      <c r="AE155" s="129">
        <f t="shared" si="36"/>
        <v>1.81</v>
      </c>
      <c r="AF155" s="129">
        <f t="shared" si="36"/>
        <v>1.81</v>
      </c>
      <c r="AG155" s="171">
        <v>3.33</v>
      </c>
      <c r="AH155" s="51"/>
      <c r="AI155" s="52"/>
      <c r="AK155" s="53"/>
    </row>
    <row r="156" spans="1:37" x14ac:dyDescent="0.25">
      <c r="A156" s="118" t="s">
        <v>159</v>
      </c>
      <c r="B156" s="128">
        <v>1.0900000000000001</v>
      </c>
      <c r="C156" s="129">
        <f t="shared" si="35"/>
        <v>1.0900000000000001</v>
      </c>
      <c r="D156" s="129">
        <f t="shared" si="35"/>
        <v>1.0900000000000001</v>
      </c>
      <c r="E156" s="129">
        <f t="shared" si="35"/>
        <v>1.0900000000000001</v>
      </c>
      <c r="F156" s="129">
        <f t="shared" si="35"/>
        <v>1.0900000000000001</v>
      </c>
      <c r="G156" s="129">
        <f t="shared" si="35"/>
        <v>1.0900000000000001</v>
      </c>
      <c r="H156" s="129">
        <f t="shared" si="35"/>
        <v>1.0900000000000001</v>
      </c>
      <c r="I156" s="129">
        <f t="shared" si="35"/>
        <v>1.0900000000000001</v>
      </c>
      <c r="J156" s="129">
        <f t="shared" si="35"/>
        <v>1.0900000000000001</v>
      </c>
      <c r="K156" s="129">
        <f t="shared" si="35"/>
        <v>1.0900000000000001</v>
      </c>
      <c r="L156" s="129">
        <f t="shared" si="35"/>
        <v>1.0900000000000001</v>
      </c>
      <c r="M156" s="129">
        <f t="shared" si="35"/>
        <v>1.0900000000000001</v>
      </c>
      <c r="N156" s="129">
        <f t="shared" si="35"/>
        <v>1.0900000000000001</v>
      </c>
      <c r="O156" s="129">
        <f t="shared" si="35"/>
        <v>1.0900000000000001</v>
      </c>
      <c r="P156" s="129">
        <f t="shared" si="35"/>
        <v>1.0900000000000001</v>
      </c>
      <c r="Q156" s="129">
        <f t="shared" si="35"/>
        <v>1.0900000000000001</v>
      </c>
      <c r="R156" s="129">
        <f t="shared" si="35"/>
        <v>1.0900000000000001</v>
      </c>
      <c r="S156" s="129">
        <f t="shared" si="36"/>
        <v>1.0900000000000001</v>
      </c>
      <c r="T156" s="129">
        <f t="shared" si="36"/>
        <v>1.0900000000000001</v>
      </c>
      <c r="U156" s="129">
        <f t="shared" si="36"/>
        <v>1.0900000000000001</v>
      </c>
      <c r="V156" s="129">
        <f t="shared" si="36"/>
        <v>1.0900000000000001</v>
      </c>
      <c r="W156" s="129">
        <f t="shared" si="36"/>
        <v>1.0900000000000001</v>
      </c>
      <c r="X156" s="129">
        <f t="shared" si="36"/>
        <v>1.0900000000000001</v>
      </c>
      <c r="Y156" s="129">
        <f t="shared" si="36"/>
        <v>1.0900000000000001</v>
      </c>
      <c r="Z156" s="129">
        <f t="shared" si="36"/>
        <v>1.0900000000000001</v>
      </c>
      <c r="AA156" s="129">
        <f t="shared" si="36"/>
        <v>1.0900000000000001</v>
      </c>
      <c r="AB156" s="129">
        <f t="shared" si="36"/>
        <v>1.0900000000000001</v>
      </c>
      <c r="AC156" s="129">
        <f t="shared" si="36"/>
        <v>1.0900000000000001</v>
      </c>
      <c r="AD156" s="129">
        <f t="shared" si="36"/>
        <v>1.0900000000000001</v>
      </c>
      <c r="AE156" s="129">
        <f t="shared" si="36"/>
        <v>1.0900000000000001</v>
      </c>
      <c r="AF156" s="129">
        <f t="shared" si="36"/>
        <v>1.0900000000000001</v>
      </c>
      <c r="AG156" s="171">
        <v>3.2</v>
      </c>
      <c r="AH156" s="51"/>
      <c r="AI156" s="52"/>
      <c r="AK156" s="53"/>
    </row>
    <row r="157" spans="1:37" x14ac:dyDescent="0.25">
      <c r="A157" s="118" t="s">
        <v>160</v>
      </c>
      <c r="B157" s="128">
        <v>1.58</v>
      </c>
      <c r="C157" s="129">
        <f t="shared" si="35"/>
        <v>1.58</v>
      </c>
      <c r="D157" s="129">
        <f t="shared" si="35"/>
        <v>1.58</v>
      </c>
      <c r="E157" s="129">
        <f t="shared" si="35"/>
        <v>1.58</v>
      </c>
      <c r="F157" s="129">
        <f t="shared" si="35"/>
        <v>1.58</v>
      </c>
      <c r="G157" s="129">
        <f t="shared" si="35"/>
        <v>1.58</v>
      </c>
      <c r="H157" s="129">
        <f t="shared" si="35"/>
        <v>1.58</v>
      </c>
      <c r="I157" s="129">
        <f t="shared" si="35"/>
        <v>1.58</v>
      </c>
      <c r="J157" s="129">
        <f t="shared" si="35"/>
        <v>1.58</v>
      </c>
      <c r="K157" s="129">
        <f t="shared" si="35"/>
        <v>1.58</v>
      </c>
      <c r="L157" s="129">
        <f t="shared" si="35"/>
        <v>1.58</v>
      </c>
      <c r="M157" s="129">
        <f t="shared" si="35"/>
        <v>1.58</v>
      </c>
      <c r="N157" s="129">
        <f t="shared" si="35"/>
        <v>1.58</v>
      </c>
      <c r="O157" s="129">
        <f t="shared" si="35"/>
        <v>1.58</v>
      </c>
      <c r="P157" s="129">
        <f t="shared" si="35"/>
        <v>1.58</v>
      </c>
      <c r="Q157" s="129">
        <f t="shared" si="35"/>
        <v>1.58</v>
      </c>
      <c r="R157" s="129">
        <f t="shared" si="35"/>
        <v>1.58</v>
      </c>
      <c r="S157" s="129">
        <f t="shared" si="36"/>
        <v>1.58</v>
      </c>
      <c r="T157" s="129">
        <f t="shared" si="36"/>
        <v>1.58</v>
      </c>
      <c r="U157" s="129">
        <f t="shared" si="36"/>
        <v>1.58</v>
      </c>
      <c r="V157" s="129">
        <f t="shared" si="36"/>
        <v>1.58</v>
      </c>
      <c r="W157" s="129">
        <f t="shared" si="36"/>
        <v>1.58</v>
      </c>
      <c r="X157" s="129">
        <f t="shared" si="36"/>
        <v>1.58</v>
      </c>
      <c r="Y157" s="129">
        <f t="shared" si="36"/>
        <v>1.58</v>
      </c>
      <c r="Z157" s="129">
        <f t="shared" si="36"/>
        <v>1.58</v>
      </c>
      <c r="AA157" s="129">
        <f t="shared" si="36"/>
        <v>1.58</v>
      </c>
      <c r="AB157" s="129">
        <f t="shared" si="36"/>
        <v>1.58</v>
      </c>
      <c r="AC157" s="129">
        <f t="shared" si="36"/>
        <v>1.58</v>
      </c>
      <c r="AD157" s="129">
        <f t="shared" si="36"/>
        <v>1.58</v>
      </c>
      <c r="AE157" s="129">
        <f t="shared" si="36"/>
        <v>1.58</v>
      </c>
      <c r="AF157" s="129">
        <f t="shared" si="36"/>
        <v>1.58</v>
      </c>
      <c r="AG157" s="171">
        <v>3</v>
      </c>
      <c r="AH157" s="51"/>
      <c r="AI157" s="52"/>
      <c r="AK157" s="53"/>
    </row>
    <row r="158" spans="1:37" x14ac:dyDescent="0.25">
      <c r="A158" s="118" t="s">
        <v>161</v>
      </c>
      <c r="B158" s="128">
        <v>2</v>
      </c>
      <c r="C158" s="129">
        <f t="shared" si="35"/>
        <v>2</v>
      </c>
      <c r="D158" s="129">
        <f t="shared" si="35"/>
        <v>2</v>
      </c>
      <c r="E158" s="129">
        <f t="shared" si="35"/>
        <v>2</v>
      </c>
      <c r="F158" s="129">
        <f t="shared" si="35"/>
        <v>2</v>
      </c>
      <c r="G158" s="129">
        <f t="shared" si="35"/>
        <v>2</v>
      </c>
      <c r="H158" s="129">
        <f t="shared" si="35"/>
        <v>2</v>
      </c>
      <c r="I158" s="129">
        <f t="shared" si="35"/>
        <v>2</v>
      </c>
      <c r="J158" s="129">
        <f t="shared" si="35"/>
        <v>2</v>
      </c>
      <c r="K158" s="129">
        <f t="shared" si="35"/>
        <v>2</v>
      </c>
      <c r="L158" s="129">
        <f t="shared" si="35"/>
        <v>2</v>
      </c>
      <c r="M158" s="129">
        <f t="shared" si="35"/>
        <v>2</v>
      </c>
      <c r="N158" s="129">
        <f t="shared" si="35"/>
        <v>2</v>
      </c>
      <c r="O158" s="129">
        <f t="shared" si="35"/>
        <v>2</v>
      </c>
      <c r="P158" s="129">
        <f t="shared" si="35"/>
        <v>2</v>
      </c>
      <c r="Q158" s="129">
        <f t="shared" si="35"/>
        <v>2</v>
      </c>
      <c r="R158" s="129">
        <f t="shared" si="35"/>
        <v>2</v>
      </c>
      <c r="S158" s="129">
        <f t="shared" si="36"/>
        <v>2</v>
      </c>
      <c r="T158" s="129">
        <f t="shared" si="36"/>
        <v>2</v>
      </c>
      <c r="U158" s="129">
        <f t="shared" si="36"/>
        <v>2</v>
      </c>
      <c r="V158" s="129">
        <f t="shared" si="36"/>
        <v>2</v>
      </c>
      <c r="W158" s="129">
        <f t="shared" si="36"/>
        <v>2</v>
      </c>
      <c r="X158" s="129">
        <f t="shared" si="36"/>
        <v>2</v>
      </c>
      <c r="Y158" s="129">
        <f t="shared" si="36"/>
        <v>2</v>
      </c>
      <c r="Z158" s="129">
        <f t="shared" si="36"/>
        <v>2</v>
      </c>
      <c r="AA158" s="129">
        <f t="shared" si="36"/>
        <v>2</v>
      </c>
      <c r="AB158" s="129">
        <f t="shared" si="36"/>
        <v>2</v>
      </c>
      <c r="AC158" s="129">
        <f t="shared" si="36"/>
        <v>2</v>
      </c>
      <c r="AD158" s="129">
        <f t="shared" si="36"/>
        <v>2</v>
      </c>
      <c r="AE158" s="129">
        <f t="shared" si="36"/>
        <v>2</v>
      </c>
      <c r="AF158" s="129">
        <f t="shared" si="36"/>
        <v>2</v>
      </c>
      <c r="AG158" s="171">
        <v>3</v>
      </c>
      <c r="AH158" s="51"/>
      <c r="AI158" s="52"/>
      <c r="AK158" s="53"/>
    </row>
    <row r="159" spans="1:37" x14ac:dyDescent="0.25">
      <c r="A159" s="118" t="s">
        <v>162</v>
      </c>
      <c r="B159" s="128">
        <v>0.47</v>
      </c>
      <c r="C159" s="129">
        <f t="shared" si="35"/>
        <v>0.47</v>
      </c>
      <c r="D159" s="129">
        <f t="shared" si="35"/>
        <v>0.47</v>
      </c>
      <c r="E159" s="129">
        <f t="shared" si="35"/>
        <v>0.47</v>
      </c>
      <c r="F159" s="129">
        <f t="shared" si="35"/>
        <v>0.47</v>
      </c>
      <c r="G159" s="129">
        <f t="shared" si="35"/>
        <v>0.47</v>
      </c>
      <c r="H159" s="129">
        <f t="shared" si="35"/>
        <v>0.47</v>
      </c>
      <c r="I159" s="129">
        <f t="shared" si="35"/>
        <v>0.47</v>
      </c>
      <c r="J159" s="129">
        <f t="shared" si="35"/>
        <v>0.47</v>
      </c>
      <c r="K159" s="129">
        <f t="shared" si="35"/>
        <v>0.47</v>
      </c>
      <c r="L159" s="129">
        <f t="shared" si="35"/>
        <v>0.47</v>
      </c>
      <c r="M159" s="129">
        <f t="shared" si="35"/>
        <v>0.47</v>
      </c>
      <c r="N159" s="129">
        <f t="shared" si="35"/>
        <v>0.47</v>
      </c>
      <c r="O159" s="129">
        <f t="shared" si="35"/>
        <v>0.47</v>
      </c>
      <c r="P159" s="129">
        <f t="shared" si="35"/>
        <v>0.47</v>
      </c>
      <c r="Q159" s="129">
        <f t="shared" si="35"/>
        <v>0.47</v>
      </c>
      <c r="R159" s="129">
        <f t="shared" si="35"/>
        <v>0.47</v>
      </c>
      <c r="S159" s="129">
        <f t="shared" si="36"/>
        <v>0.47</v>
      </c>
      <c r="T159" s="129">
        <f t="shared" si="36"/>
        <v>0.47</v>
      </c>
      <c r="U159" s="129">
        <f t="shared" si="36"/>
        <v>0.47</v>
      </c>
      <c r="V159" s="129">
        <f t="shared" si="36"/>
        <v>0.47</v>
      </c>
      <c r="W159" s="129">
        <f t="shared" si="36"/>
        <v>0.47</v>
      </c>
      <c r="X159" s="129">
        <f t="shared" si="36"/>
        <v>0.47</v>
      </c>
      <c r="Y159" s="129">
        <f t="shared" si="36"/>
        <v>0.47</v>
      </c>
      <c r="Z159" s="129">
        <f t="shared" si="36"/>
        <v>0.47</v>
      </c>
      <c r="AA159" s="129">
        <f t="shared" si="36"/>
        <v>0.47</v>
      </c>
      <c r="AB159" s="129">
        <f t="shared" si="36"/>
        <v>0.47</v>
      </c>
      <c r="AC159" s="129">
        <f t="shared" si="36"/>
        <v>0.47</v>
      </c>
      <c r="AD159" s="129">
        <f t="shared" si="36"/>
        <v>0.47</v>
      </c>
      <c r="AE159" s="129">
        <f t="shared" si="36"/>
        <v>0.47</v>
      </c>
      <c r="AF159" s="129">
        <f t="shared" si="36"/>
        <v>0.47</v>
      </c>
      <c r="AG159" s="171">
        <v>3</v>
      </c>
      <c r="AH159" s="51"/>
      <c r="AI159" s="52"/>
      <c r="AK159" s="53"/>
    </row>
    <row r="160" spans="1:37" x14ac:dyDescent="0.25">
      <c r="A160" s="118" t="s">
        <v>163</v>
      </c>
      <c r="B160" s="128">
        <v>0</v>
      </c>
      <c r="C160" s="129">
        <f t="shared" si="35"/>
        <v>0</v>
      </c>
      <c r="D160" s="129">
        <f t="shared" si="35"/>
        <v>0</v>
      </c>
      <c r="E160" s="129">
        <f t="shared" si="35"/>
        <v>0</v>
      </c>
      <c r="F160" s="129">
        <f t="shared" si="35"/>
        <v>0</v>
      </c>
      <c r="G160" s="129">
        <f t="shared" si="35"/>
        <v>0</v>
      </c>
      <c r="H160" s="129">
        <f t="shared" si="35"/>
        <v>0</v>
      </c>
      <c r="I160" s="129">
        <f t="shared" si="35"/>
        <v>0</v>
      </c>
      <c r="J160" s="129">
        <f t="shared" si="35"/>
        <v>0</v>
      </c>
      <c r="K160" s="129">
        <f t="shared" si="35"/>
        <v>0</v>
      </c>
      <c r="L160" s="129">
        <f t="shared" si="35"/>
        <v>0</v>
      </c>
      <c r="M160" s="129">
        <f t="shared" si="35"/>
        <v>0</v>
      </c>
      <c r="N160" s="129">
        <f t="shared" si="35"/>
        <v>0</v>
      </c>
      <c r="O160" s="129">
        <f t="shared" si="35"/>
        <v>0</v>
      </c>
      <c r="P160" s="129">
        <f t="shared" si="35"/>
        <v>0</v>
      </c>
      <c r="Q160" s="129">
        <f t="shared" si="35"/>
        <v>0</v>
      </c>
      <c r="R160" s="129">
        <f t="shared" si="35"/>
        <v>0</v>
      </c>
      <c r="S160" s="129">
        <f t="shared" si="36"/>
        <v>0</v>
      </c>
      <c r="T160" s="129">
        <f t="shared" si="36"/>
        <v>0</v>
      </c>
      <c r="U160" s="129">
        <f t="shared" si="36"/>
        <v>0</v>
      </c>
      <c r="V160" s="129">
        <f t="shared" si="36"/>
        <v>0</v>
      </c>
      <c r="W160" s="129">
        <f t="shared" si="36"/>
        <v>0</v>
      </c>
      <c r="X160" s="129">
        <f t="shared" si="36"/>
        <v>0</v>
      </c>
      <c r="Y160" s="129">
        <f t="shared" si="36"/>
        <v>0</v>
      </c>
      <c r="Z160" s="129">
        <f t="shared" si="36"/>
        <v>0</v>
      </c>
      <c r="AA160" s="129">
        <f t="shared" si="36"/>
        <v>0</v>
      </c>
      <c r="AB160" s="129">
        <f t="shared" si="36"/>
        <v>0</v>
      </c>
      <c r="AC160" s="129">
        <f t="shared" si="36"/>
        <v>0</v>
      </c>
      <c r="AD160" s="129">
        <f t="shared" si="36"/>
        <v>0</v>
      </c>
      <c r="AE160" s="129">
        <f t="shared" si="36"/>
        <v>0</v>
      </c>
      <c r="AF160" s="129">
        <f t="shared" si="36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164</v>
      </c>
      <c r="B161" s="128">
        <v>0</v>
      </c>
      <c r="C161" s="129">
        <f t="shared" si="35"/>
        <v>0</v>
      </c>
      <c r="D161" s="129">
        <f t="shared" si="35"/>
        <v>0</v>
      </c>
      <c r="E161" s="129">
        <f t="shared" si="35"/>
        <v>0</v>
      </c>
      <c r="F161" s="129">
        <f t="shared" si="35"/>
        <v>0</v>
      </c>
      <c r="G161" s="129">
        <f t="shared" si="35"/>
        <v>0</v>
      </c>
      <c r="H161" s="129">
        <f t="shared" si="35"/>
        <v>0</v>
      </c>
      <c r="I161" s="129">
        <f t="shared" si="35"/>
        <v>0</v>
      </c>
      <c r="J161" s="129">
        <f t="shared" si="35"/>
        <v>0</v>
      </c>
      <c r="K161" s="129">
        <f t="shared" si="35"/>
        <v>0</v>
      </c>
      <c r="L161" s="129">
        <f t="shared" si="35"/>
        <v>0</v>
      </c>
      <c r="M161" s="129">
        <f t="shared" si="35"/>
        <v>0</v>
      </c>
      <c r="N161" s="129">
        <f t="shared" si="35"/>
        <v>0</v>
      </c>
      <c r="O161" s="129">
        <f t="shared" si="35"/>
        <v>0</v>
      </c>
      <c r="P161" s="129">
        <f t="shared" si="35"/>
        <v>0</v>
      </c>
      <c r="Q161" s="129">
        <f t="shared" si="35"/>
        <v>0</v>
      </c>
      <c r="R161" s="129">
        <f t="shared" si="36"/>
        <v>0</v>
      </c>
      <c r="S161" s="129">
        <f t="shared" si="36"/>
        <v>0</v>
      </c>
      <c r="T161" s="129">
        <f t="shared" si="36"/>
        <v>0</v>
      </c>
      <c r="U161" s="129">
        <f t="shared" si="36"/>
        <v>0</v>
      </c>
      <c r="V161" s="129">
        <f t="shared" si="36"/>
        <v>0</v>
      </c>
      <c r="W161" s="129">
        <f t="shared" si="36"/>
        <v>0</v>
      </c>
      <c r="X161" s="129">
        <f t="shared" si="36"/>
        <v>0</v>
      </c>
      <c r="Y161" s="129">
        <f t="shared" si="36"/>
        <v>0</v>
      </c>
      <c r="Z161" s="129">
        <f t="shared" si="36"/>
        <v>0</v>
      </c>
      <c r="AA161" s="129">
        <f t="shared" si="36"/>
        <v>0</v>
      </c>
      <c r="AB161" s="129">
        <f t="shared" si="36"/>
        <v>0</v>
      </c>
      <c r="AC161" s="129">
        <f t="shared" si="36"/>
        <v>0</v>
      </c>
      <c r="AD161" s="129">
        <f t="shared" si="36"/>
        <v>0</v>
      </c>
      <c r="AE161" s="129">
        <f t="shared" si="36"/>
        <v>0</v>
      </c>
      <c r="AF161" s="129">
        <f t="shared" si="36"/>
        <v>0</v>
      </c>
      <c r="AG161" s="171">
        <v>3</v>
      </c>
      <c r="AH161" s="51"/>
      <c r="AI161" s="52"/>
      <c r="AK161" s="53"/>
    </row>
    <row r="162" spans="1:37" x14ac:dyDescent="0.25">
      <c r="A162" s="118" t="s">
        <v>165</v>
      </c>
      <c r="B162" s="128">
        <v>0.8</v>
      </c>
      <c r="C162" s="129">
        <f t="shared" si="35"/>
        <v>0.8</v>
      </c>
      <c r="D162" s="129">
        <f t="shared" si="35"/>
        <v>0.8</v>
      </c>
      <c r="E162" s="129">
        <f t="shared" si="35"/>
        <v>0.8</v>
      </c>
      <c r="F162" s="129">
        <f t="shared" si="35"/>
        <v>0.8</v>
      </c>
      <c r="G162" s="129">
        <f t="shared" si="35"/>
        <v>0.8</v>
      </c>
      <c r="H162" s="129">
        <f t="shared" si="35"/>
        <v>0.8</v>
      </c>
      <c r="I162" s="129">
        <f t="shared" si="35"/>
        <v>0.8</v>
      </c>
      <c r="J162" s="129">
        <f t="shared" si="35"/>
        <v>0.8</v>
      </c>
      <c r="K162" s="129">
        <f t="shared" si="35"/>
        <v>0.8</v>
      </c>
      <c r="L162" s="129">
        <f t="shared" si="35"/>
        <v>0.8</v>
      </c>
      <c r="M162" s="129">
        <f t="shared" si="35"/>
        <v>0.8</v>
      </c>
      <c r="N162" s="129">
        <f t="shared" si="35"/>
        <v>0.8</v>
      </c>
      <c r="O162" s="129">
        <f t="shared" si="35"/>
        <v>0.8</v>
      </c>
      <c r="P162" s="129">
        <f t="shared" si="35"/>
        <v>0.8</v>
      </c>
      <c r="Q162" s="129">
        <f t="shared" si="35"/>
        <v>0.8</v>
      </c>
      <c r="R162" s="129">
        <f t="shared" si="36"/>
        <v>0.8</v>
      </c>
      <c r="S162" s="129">
        <f t="shared" si="36"/>
        <v>0.8</v>
      </c>
      <c r="T162" s="129">
        <f t="shared" si="36"/>
        <v>0.8</v>
      </c>
      <c r="U162" s="129">
        <f t="shared" si="36"/>
        <v>0.8</v>
      </c>
      <c r="V162" s="129">
        <f t="shared" si="36"/>
        <v>0.8</v>
      </c>
      <c r="W162" s="129">
        <f t="shared" si="36"/>
        <v>0.8</v>
      </c>
      <c r="X162" s="129">
        <f t="shared" si="36"/>
        <v>0.8</v>
      </c>
      <c r="Y162" s="129">
        <f t="shared" si="36"/>
        <v>0.8</v>
      </c>
      <c r="Z162" s="129">
        <f t="shared" si="36"/>
        <v>0.8</v>
      </c>
      <c r="AA162" s="129">
        <f t="shared" si="36"/>
        <v>0.8</v>
      </c>
      <c r="AB162" s="129">
        <f t="shared" si="36"/>
        <v>0.8</v>
      </c>
      <c r="AC162" s="129">
        <f t="shared" si="36"/>
        <v>0.8</v>
      </c>
      <c r="AD162" s="129">
        <f t="shared" si="36"/>
        <v>0.8</v>
      </c>
      <c r="AE162" s="129">
        <f t="shared" si="36"/>
        <v>0.8</v>
      </c>
      <c r="AF162" s="129">
        <f t="shared" si="36"/>
        <v>0.8</v>
      </c>
      <c r="AG162" s="171">
        <v>3</v>
      </c>
      <c r="AH162" s="51"/>
      <c r="AI162" s="52"/>
      <c r="AK162" s="53"/>
    </row>
    <row r="163" spans="1:37" x14ac:dyDescent="0.25">
      <c r="A163" s="118" t="s">
        <v>166</v>
      </c>
      <c r="B163" s="128">
        <v>1.5</v>
      </c>
      <c r="C163" s="129">
        <f t="shared" si="35"/>
        <v>1.5</v>
      </c>
      <c r="D163" s="129">
        <f t="shared" si="35"/>
        <v>1.5</v>
      </c>
      <c r="E163" s="129">
        <f t="shared" si="35"/>
        <v>1.5</v>
      </c>
      <c r="F163" s="129">
        <f t="shared" si="35"/>
        <v>1.5</v>
      </c>
      <c r="G163" s="129">
        <f t="shared" si="35"/>
        <v>1.5</v>
      </c>
      <c r="H163" s="129">
        <f t="shared" si="35"/>
        <v>1.5</v>
      </c>
      <c r="I163" s="129">
        <f t="shared" si="35"/>
        <v>1.5</v>
      </c>
      <c r="J163" s="129">
        <f t="shared" si="35"/>
        <v>1.5</v>
      </c>
      <c r="K163" s="129">
        <f t="shared" si="35"/>
        <v>1.5</v>
      </c>
      <c r="L163" s="129">
        <f t="shared" si="35"/>
        <v>1.5</v>
      </c>
      <c r="M163" s="129">
        <f t="shared" si="35"/>
        <v>1.5</v>
      </c>
      <c r="N163" s="129">
        <f t="shared" si="35"/>
        <v>1.5</v>
      </c>
      <c r="O163" s="129">
        <f t="shared" si="35"/>
        <v>1.5</v>
      </c>
      <c r="P163" s="129">
        <f t="shared" si="35"/>
        <v>1.5</v>
      </c>
      <c r="Q163" s="129">
        <f t="shared" si="35"/>
        <v>1.5</v>
      </c>
      <c r="R163" s="129">
        <f t="shared" si="36"/>
        <v>1.5</v>
      </c>
      <c r="S163" s="129">
        <f t="shared" si="36"/>
        <v>1.5</v>
      </c>
      <c r="T163" s="129">
        <f t="shared" si="36"/>
        <v>1.5</v>
      </c>
      <c r="U163" s="129">
        <f t="shared" si="36"/>
        <v>1.5</v>
      </c>
      <c r="V163" s="129">
        <f t="shared" si="36"/>
        <v>1.5</v>
      </c>
      <c r="W163" s="129">
        <f t="shared" si="36"/>
        <v>1.5</v>
      </c>
      <c r="X163" s="129">
        <f t="shared" si="36"/>
        <v>1.5</v>
      </c>
      <c r="Y163" s="129">
        <f t="shared" si="36"/>
        <v>1.5</v>
      </c>
      <c r="Z163" s="129">
        <f t="shared" si="36"/>
        <v>1.5</v>
      </c>
      <c r="AA163" s="129">
        <f t="shared" si="36"/>
        <v>1.5</v>
      </c>
      <c r="AB163" s="129">
        <f t="shared" si="36"/>
        <v>1.5</v>
      </c>
      <c r="AC163" s="129">
        <f t="shared" si="36"/>
        <v>1.5</v>
      </c>
      <c r="AD163" s="129">
        <f t="shared" si="36"/>
        <v>1.5</v>
      </c>
      <c r="AE163" s="129">
        <f t="shared" si="36"/>
        <v>1.5</v>
      </c>
      <c r="AF163" s="129">
        <f t="shared" si="36"/>
        <v>1.5</v>
      </c>
      <c r="AG163" s="171">
        <v>3</v>
      </c>
      <c r="AH163" s="51"/>
      <c r="AI163" s="52"/>
      <c r="AK163" s="53"/>
    </row>
    <row r="164" spans="1:37" x14ac:dyDescent="0.25">
      <c r="A164" s="118" t="s">
        <v>167</v>
      </c>
      <c r="B164" s="128">
        <v>1</v>
      </c>
      <c r="C164" s="129">
        <f t="shared" si="35"/>
        <v>1</v>
      </c>
      <c r="D164" s="129">
        <f t="shared" si="35"/>
        <v>1</v>
      </c>
      <c r="E164" s="129">
        <f t="shared" si="35"/>
        <v>1</v>
      </c>
      <c r="F164" s="129">
        <f t="shared" si="35"/>
        <v>1</v>
      </c>
      <c r="G164" s="129">
        <f t="shared" si="35"/>
        <v>1</v>
      </c>
      <c r="H164" s="129">
        <f t="shared" si="35"/>
        <v>1</v>
      </c>
      <c r="I164" s="129">
        <f t="shared" si="35"/>
        <v>1</v>
      </c>
      <c r="J164" s="129">
        <f t="shared" si="35"/>
        <v>1</v>
      </c>
      <c r="K164" s="129">
        <f t="shared" si="35"/>
        <v>1</v>
      </c>
      <c r="L164" s="129">
        <f t="shared" si="35"/>
        <v>1</v>
      </c>
      <c r="M164" s="129">
        <f t="shared" si="35"/>
        <v>1</v>
      </c>
      <c r="N164" s="129">
        <f t="shared" si="35"/>
        <v>1</v>
      </c>
      <c r="O164" s="129">
        <f t="shared" si="35"/>
        <v>1</v>
      </c>
      <c r="P164" s="129">
        <f t="shared" si="35"/>
        <v>1</v>
      </c>
      <c r="Q164" s="129">
        <f t="shared" si="35"/>
        <v>1</v>
      </c>
      <c r="R164" s="129">
        <f t="shared" si="36"/>
        <v>1</v>
      </c>
      <c r="S164" s="129">
        <f t="shared" si="36"/>
        <v>1</v>
      </c>
      <c r="T164" s="129">
        <f t="shared" si="36"/>
        <v>1</v>
      </c>
      <c r="U164" s="129">
        <f t="shared" si="36"/>
        <v>1</v>
      </c>
      <c r="V164" s="129">
        <f t="shared" si="36"/>
        <v>1</v>
      </c>
      <c r="W164" s="129">
        <f t="shared" si="36"/>
        <v>1</v>
      </c>
      <c r="X164" s="129">
        <f t="shared" si="36"/>
        <v>1</v>
      </c>
      <c r="Y164" s="129">
        <f t="shared" si="36"/>
        <v>1</v>
      </c>
      <c r="Z164" s="129">
        <f t="shared" si="36"/>
        <v>1</v>
      </c>
      <c r="AA164" s="129">
        <f t="shared" si="36"/>
        <v>1</v>
      </c>
      <c r="AB164" s="129">
        <f t="shared" si="36"/>
        <v>1</v>
      </c>
      <c r="AC164" s="129">
        <f t="shared" si="36"/>
        <v>1</v>
      </c>
      <c r="AD164" s="129">
        <f t="shared" si="36"/>
        <v>1</v>
      </c>
      <c r="AE164" s="129">
        <f t="shared" si="36"/>
        <v>1</v>
      </c>
      <c r="AF164" s="129">
        <f t="shared" si="36"/>
        <v>1</v>
      </c>
      <c r="AG164" s="171">
        <v>3</v>
      </c>
      <c r="AH164" s="51"/>
      <c r="AI164" s="52"/>
      <c r="AK164" s="53"/>
    </row>
    <row r="165" spans="1:37" x14ac:dyDescent="0.25">
      <c r="A165" s="118" t="s">
        <v>168</v>
      </c>
      <c r="B165" s="128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71">
        <v>2.83</v>
      </c>
      <c r="AH165" s="51"/>
      <c r="AI165" s="52"/>
      <c r="AK165" s="53"/>
    </row>
    <row r="166" spans="1:37" x14ac:dyDescent="0.25">
      <c r="A166" s="118" t="s">
        <v>169</v>
      </c>
      <c r="B166" s="128">
        <v>1</v>
      </c>
      <c r="C166" s="129">
        <f t="shared" ref="C166:R173" si="37">B166</f>
        <v>1</v>
      </c>
      <c r="D166" s="129">
        <f t="shared" si="37"/>
        <v>1</v>
      </c>
      <c r="E166" s="129">
        <f t="shared" si="37"/>
        <v>1</v>
      </c>
      <c r="F166" s="129">
        <f t="shared" si="37"/>
        <v>1</v>
      </c>
      <c r="G166" s="129">
        <f t="shared" si="37"/>
        <v>1</v>
      </c>
      <c r="H166" s="129">
        <f t="shared" si="37"/>
        <v>1</v>
      </c>
      <c r="I166" s="129">
        <f t="shared" si="37"/>
        <v>1</v>
      </c>
      <c r="J166" s="129">
        <f t="shared" si="37"/>
        <v>1</v>
      </c>
      <c r="K166" s="129">
        <f t="shared" si="37"/>
        <v>1</v>
      </c>
      <c r="L166" s="129">
        <f t="shared" si="37"/>
        <v>1</v>
      </c>
      <c r="M166" s="129">
        <f t="shared" si="37"/>
        <v>1</v>
      </c>
      <c r="N166" s="129">
        <f t="shared" si="37"/>
        <v>1</v>
      </c>
      <c r="O166" s="129">
        <f t="shared" si="37"/>
        <v>1</v>
      </c>
      <c r="P166" s="129">
        <f t="shared" si="37"/>
        <v>1</v>
      </c>
      <c r="Q166" s="129">
        <f t="shared" si="37"/>
        <v>1</v>
      </c>
      <c r="R166" s="129">
        <f t="shared" si="37"/>
        <v>1</v>
      </c>
      <c r="S166" s="129">
        <f t="shared" ref="R166:AF173" si="38">R166</f>
        <v>1</v>
      </c>
      <c r="T166" s="129">
        <f t="shared" si="38"/>
        <v>1</v>
      </c>
      <c r="U166" s="129">
        <f t="shared" si="38"/>
        <v>1</v>
      </c>
      <c r="V166" s="129">
        <f t="shared" si="38"/>
        <v>1</v>
      </c>
      <c r="W166" s="129">
        <f t="shared" si="38"/>
        <v>1</v>
      </c>
      <c r="X166" s="129">
        <f t="shared" si="38"/>
        <v>1</v>
      </c>
      <c r="Y166" s="129">
        <f t="shared" si="38"/>
        <v>1</v>
      </c>
      <c r="Z166" s="129">
        <f t="shared" si="38"/>
        <v>1</v>
      </c>
      <c r="AA166" s="129">
        <f t="shared" si="38"/>
        <v>1</v>
      </c>
      <c r="AB166" s="129">
        <f t="shared" si="38"/>
        <v>1</v>
      </c>
      <c r="AC166" s="129">
        <f t="shared" si="38"/>
        <v>1</v>
      </c>
      <c r="AD166" s="129">
        <f t="shared" si="38"/>
        <v>1</v>
      </c>
      <c r="AE166" s="129">
        <f t="shared" si="38"/>
        <v>1</v>
      </c>
      <c r="AF166" s="129">
        <f t="shared" si="38"/>
        <v>1</v>
      </c>
      <c r="AG166" s="171">
        <v>2.5</v>
      </c>
      <c r="AH166" s="51"/>
      <c r="AI166" s="52"/>
      <c r="AK166" s="53"/>
    </row>
    <row r="167" spans="1:37" x14ac:dyDescent="0.25">
      <c r="A167" s="118" t="s">
        <v>170</v>
      </c>
      <c r="B167" s="128">
        <v>0.42</v>
      </c>
      <c r="C167" s="129">
        <f t="shared" si="37"/>
        <v>0.42</v>
      </c>
      <c r="D167" s="129">
        <f t="shared" si="37"/>
        <v>0.42</v>
      </c>
      <c r="E167" s="129">
        <f t="shared" si="37"/>
        <v>0.42</v>
      </c>
      <c r="F167" s="129">
        <f t="shared" si="37"/>
        <v>0.42</v>
      </c>
      <c r="G167" s="129">
        <f t="shared" si="37"/>
        <v>0.42</v>
      </c>
      <c r="H167" s="129">
        <f t="shared" si="37"/>
        <v>0.42</v>
      </c>
      <c r="I167" s="129">
        <f t="shared" si="37"/>
        <v>0.42</v>
      </c>
      <c r="J167" s="129">
        <f t="shared" si="37"/>
        <v>0.42</v>
      </c>
      <c r="K167" s="129">
        <f t="shared" si="37"/>
        <v>0.42</v>
      </c>
      <c r="L167" s="129">
        <f t="shared" si="37"/>
        <v>0.42</v>
      </c>
      <c r="M167" s="129">
        <f t="shared" si="37"/>
        <v>0.42</v>
      </c>
      <c r="N167" s="129">
        <f t="shared" si="37"/>
        <v>0.42</v>
      </c>
      <c r="O167" s="129">
        <f t="shared" si="37"/>
        <v>0.42</v>
      </c>
      <c r="P167" s="129">
        <f t="shared" si="37"/>
        <v>0.42</v>
      </c>
      <c r="Q167" s="129">
        <f t="shared" si="37"/>
        <v>0.42</v>
      </c>
      <c r="R167" s="129">
        <f t="shared" si="38"/>
        <v>0.42</v>
      </c>
      <c r="S167" s="129">
        <f t="shared" si="38"/>
        <v>0.42</v>
      </c>
      <c r="T167" s="129">
        <f t="shared" si="38"/>
        <v>0.42</v>
      </c>
      <c r="U167" s="129">
        <f t="shared" si="38"/>
        <v>0.42</v>
      </c>
      <c r="V167" s="129">
        <f t="shared" si="38"/>
        <v>0.42</v>
      </c>
      <c r="W167" s="129">
        <f t="shared" si="38"/>
        <v>0.42</v>
      </c>
      <c r="X167" s="129">
        <f t="shared" si="38"/>
        <v>0.42</v>
      </c>
      <c r="Y167" s="129">
        <f t="shared" si="38"/>
        <v>0.42</v>
      </c>
      <c r="Z167" s="129">
        <f t="shared" si="38"/>
        <v>0.42</v>
      </c>
      <c r="AA167" s="129">
        <f t="shared" si="38"/>
        <v>0.42</v>
      </c>
      <c r="AB167" s="129">
        <f t="shared" si="38"/>
        <v>0.42</v>
      </c>
      <c r="AC167" s="129">
        <f t="shared" si="38"/>
        <v>0.42</v>
      </c>
      <c r="AD167" s="129">
        <f t="shared" si="38"/>
        <v>0.42</v>
      </c>
      <c r="AE167" s="129">
        <f t="shared" si="38"/>
        <v>0.42</v>
      </c>
      <c r="AF167" s="129">
        <f t="shared" si="38"/>
        <v>0.42</v>
      </c>
      <c r="AG167" s="171">
        <v>2.5</v>
      </c>
      <c r="AH167" s="51"/>
      <c r="AI167" s="52"/>
      <c r="AK167" s="53"/>
    </row>
    <row r="168" spans="1:37" x14ac:dyDescent="0.25">
      <c r="A168" s="118" t="s">
        <v>171</v>
      </c>
      <c r="B168" s="128">
        <v>0.46</v>
      </c>
      <c r="C168" s="129">
        <f t="shared" si="37"/>
        <v>0.46</v>
      </c>
      <c r="D168" s="129">
        <f t="shared" si="37"/>
        <v>0.46</v>
      </c>
      <c r="E168" s="129">
        <f t="shared" si="37"/>
        <v>0.46</v>
      </c>
      <c r="F168" s="129">
        <f t="shared" si="37"/>
        <v>0.46</v>
      </c>
      <c r="G168" s="129">
        <f t="shared" si="37"/>
        <v>0.46</v>
      </c>
      <c r="H168" s="129">
        <f t="shared" si="37"/>
        <v>0.46</v>
      </c>
      <c r="I168" s="129">
        <f t="shared" si="37"/>
        <v>0.46</v>
      </c>
      <c r="J168" s="129">
        <f t="shared" si="37"/>
        <v>0.46</v>
      </c>
      <c r="K168" s="129">
        <f t="shared" si="37"/>
        <v>0.46</v>
      </c>
      <c r="L168" s="129">
        <f t="shared" si="37"/>
        <v>0.46</v>
      </c>
      <c r="M168" s="129">
        <f t="shared" si="37"/>
        <v>0.46</v>
      </c>
      <c r="N168" s="129">
        <f t="shared" si="37"/>
        <v>0.46</v>
      </c>
      <c r="O168" s="129">
        <f t="shared" si="37"/>
        <v>0.46</v>
      </c>
      <c r="P168" s="129">
        <f t="shared" si="37"/>
        <v>0.46</v>
      </c>
      <c r="Q168" s="129">
        <f t="shared" si="37"/>
        <v>0.46</v>
      </c>
      <c r="R168" s="129">
        <f t="shared" si="38"/>
        <v>0.46</v>
      </c>
      <c r="S168" s="129">
        <f t="shared" si="38"/>
        <v>0.46</v>
      </c>
      <c r="T168" s="129">
        <f t="shared" si="38"/>
        <v>0.46</v>
      </c>
      <c r="U168" s="129">
        <f t="shared" si="38"/>
        <v>0.46</v>
      </c>
      <c r="V168" s="129">
        <f t="shared" si="38"/>
        <v>0.46</v>
      </c>
      <c r="W168" s="129">
        <f t="shared" si="38"/>
        <v>0.46</v>
      </c>
      <c r="X168" s="129">
        <f t="shared" si="38"/>
        <v>0.46</v>
      </c>
      <c r="Y168" s="129">
        <f t="shared" si="38"/>
        <v>0.46</v>
      </c>
      <c r="Z168" s="129">
        <f t="shared" si="38"/>
        <v>0.46</v>
      </c>
      <c r="AA168" s="129">
        <f t="shared" si="38"/>
        <v>0.46</v>
      </c>
      <c r="AB168" s="129">
        <f t="shared" si="38"/>
        <v>0.46</v>
      </c>
      <c r="AC168" s="129">
        <f t="shared" si="38"/>
        <v>0.46</v>
      </c>
      <c r="AD168" s="129">
        <f t="shared" si="38"/>
        <v>0.46</v>
      </c>
      <c r="AE168" s="129">
        <f t="shared" si="38"/>
        <v>0.46</v>
      </c>
      <c r="AF168" s="129">
        <f t="shared" si="38"/>
        <v>0.46</v>
      </c>
      <c r="AG168" s="171">
        <v>2.4</v>
      </c>
      <c r="AH168" s="51"/>
      <c r="AI168" s="52"/>
      <c r="AK168" s="53"/>
    </row>
    <row r="169" spans="1:37" x14ac:dyDescent="0.25">
      <c r="A169" s="118" t="s">
        <v>172</v>
      </c>
      <c r="B169" s="128">
        <v>0.85</v>
      </c>
      <c r="C169" s="129">
        <f t="shared" si="37"/>
        <v>0.85</v>
      </c>
      <c r="D169" s="129">
        <f t="shared" si="37"/>
        <v>0.85</v>
      </c>
      <c r="E169" s="129">
        <f t="shared" si="37"/>
        <v>0.85</v>
      </c>
      <c r="F169" s="129">
        <f t="shared" si="37"/>
        <v>0.85</v>
      </c>
      <c r="G169" s="129">
        <f t="shared" si="37"/>
        <v>0.85</v>
      </c>
      <c r="H169" s="129">
        <f t="shared" si="37"/>
        <v>0.85</v>
      </c>
      <c r="I169" s="129">
        <f t="shared" si="37"/>
        <v>0.85</v>
      </c>
      <c r="J169" s="129">
        <f t="shared" si="37"/>
        <v>0.85</v>
      </c>
      <c r="K169" s="129">
        <f t="shared" si="37"/>
        <v>0.85</v>
      </c>
      <c r="L169" s="129">
        <f t="shared" si="37"/>
        <v>0.85</v>
      </c>
      <c r="M169" s="129">
        <f t="shared" si="37"/>
        <v>0.85</v>
      </c>
      <c r="N169" s="129">
        <f t="shared" si="37"/>
        <v>0.85</v>
      </c>
      <c r="O169" s="129">
        <f t="shared" si="37"/>
        <v>0.85</v>
      </c>
      <c r="P169" s="129">
        <f t="shared" si="37"/>
        <v>0.85</v>
      </c>
      <c r="Q169" s="129">
        <f t="shared" si="37"/>
        <v>0.85</v>
      </c>
      <c r="R169" s="129">
        <f t="shared" si="38"/>
        <v>0.85</v>
      </c>
      <c r="S169" s="129">
        <f t="shared" si="38"/>
        <v>0.85</v>
      </c>
      <c r="T169" s="129">
        <f t="shared" si="38"/>
        <v>0.85</v>
      </c>
      <c r="U169" s="129">
        <f t="shared" si="38"/>
        <v>0.85</v>
      </c>
      <c r="V169" s="129">
        <f t="shared" si="38"/>
        <v>0.85</v>
      </c>
      <c r="W169" s="129">
        <f t="shared" si="38"/>
        <v>0.85</v>
      </c>
      <c r="X169" s="129">
        <f t="shared" si="38"/>
        <v>0.85</v>
      </c>
      <c r="Y169" s="129">
        <f t="shared" si="38"/>
        <v>0.85</v>
      </c>
      <c r="Z169" s="129">
        <f t="shared" si="38"/>
        <v>0.85</v>
      </c>
      <c r="AA169" s="129">
        <f t="shared" si="38"/>
        <v>0.85</v>
      </c>
      <c r="AB169" s="129">
        <f t="shared" si="38"/>
        <v>0.85</v>
      </c>
      <c r="AC169" s="129">
        <f t="shared" si="38"/>
        <v>0.85</v>
      </c>
      <c r="AD169" s="129">
        <f t="shared" si="38"/>
        <v>0.85</v>
      </c>
      <c r="AE169" s="129">
        <f t="shared" si="38"/>
        <v>0.85</v>
      </c>
      <c r="AF169" s="129">
        <f t="shared" si="38"/>
        <v>0.85</v>
      </c>
      <c r="AG169" s="171">
        <v>2.4</v>
      </c>
      <c r="AH169" s="51"/>
      <c r="AI169" s="52"/>
      <c r="AK169" s="53"/>
    </row>
    <row r="170" spans="1:37" x14ac:dyDescent="0.25">
      <c r="A170" s="118" t="s">
        <v>173</v>
      </c>
      <c r="B170" s="128">
        <v>0.9</v>
      </c>
      <c r="C170" s="129">
        <f t="shared" si="37"/>
        <v>0.9</v>
      </c>
      <c r="D170" s="129">
        <f t="shared" si="37"/>
        <v>0.9</v>
      </c>
      <c r="E170" s="129">
        <f t="shared" si="37"/>
        <v>0.9</v>
      </c>
      <c r="F170" s="129">
        <f t="shared" si="37"/>
        <v>0.9</v>
      </c>
      <c r="G170" s="129">
        <f t="shared" si="37"/>
        <v>0.9</v>
      </c>
      <c r="H170" s="129">
        <f t="shared" si="37"/>
        <v>0.9</v>
      </c>
      <c r="I170" s="129">
        <f t="shared" si="37"/>
        <v>0.9</v>
      </c>
      <c r="J170" s="129">
        <f t="shared" si="37"/>
        <v>0.9</v>
      </c>
      <c r="K170" s="129">
        <f t="shared" si="37"/>
        <v>0.9</v>
      </c>
      <c r="L170" s="129">
        <f t="shared" si="37"/>
        <v>0.9</v>
      </c>
      <c r="M170" s="129">
        <f t="shared" si="37"/>
        <v>0.9</v>
      </c>
      <c r="N170" s="129">
        <f t="shared" si="37"/>
        <v>0.9</v>
      </c>
      <c r="O170" s="129">
        <f t="shared" si="37"/>
        <v>0.9</v>
      </c>
      <c r="P170" s="129">
        <f t="shared" si="37"/>
        <v>0.9</v>
      </c>
      <c r="Q170" s="129">
        <f t="shared" si="37"/>
        <v>0.9</v>
      </c>
      <c r="R170" s="129">
        <f t="shared" si="38"/>
        <v>0.9</v>
      </c>
      <c r="S170" s="129">
        <f t="shared" si="38"/>
        <v>0.9</v>
      </c>
      <c r="T170" s="129">
        <f t="shared" si="38"/>
        <v>0.9</v>
      </c>
      <c r="U170" s="129">
        <f t="shared" si="38"/>
        <v>0.9</v>
      </c>
      <c r="V170" s="129">
        <f t="shared" si="38"/>
        <v>0.9</v>
      </c>
      <c r="W170" s="129">
        <f t="shared" si="38"/>
        <v>0.9</v>
      </c>
      <c r="X170" s="129">
        <f t="shared" si="38"/>
        <v>0.9</v>
      </c>
      <c r="Y170" s="129">
        <f t="shared" si="38"/>
        <v>0.9</v>
      </c>
      <c r="Z170" s="129">
        <f t="shared" si="38"/>
        <v>0.9</v>
      </c>
      <c r="AA170" s="129">
        <f t="shared" si="38"/>
        <v>0.9</v>
      </c>
      <c r="AB170" s="129">
        <f t="shared" si="38"/>
        <v>0.9</v>
      </c>
      <c r="AC170" s="129">
        <f t="shared" si="38"/>
        <v>0.9</v>
      </c>
      <c r="AD170" s="129">
        <f t="shared" si="38"/>
        <v>0.9</v>
      </c>
      <c r="AE170" s="129">
        <f t="shared" si="38"/>
        <v>0.9</v>
      </c>
      <c r="AF170" s="129">
        <f t="shared" si="38"/>
        <v>0.9</v>
      </c>
      <c r="AG170" s="171">
        <v>2.2000000000000002</v>
      </c>
      <c r="AH170" s="51"/>
      <c r="AI170" s="52"/>
      <c r="AK170" s="53"/>
    </row>
    <row r="171" spans="1:37" x14ac:dyDescent="0.25">
      <c r="A171" s="118" t="s">
        <v>174</v>
      </c>
      <c r="B171" s="128">
        <v>0.44</v>
      </c>
      <c r="C171" s="129">
        <f t="shared" si="37"/>
        <v>0.44</v>
      </c>
      <c r="D171" s="129">
        <f t="shared" si="37"/>
        <v>0.44</v>
      </c>
      <c r="E171" s="129">
        <f t="shared" si="37"/>
        <v>0.44</v>
      </c>
      <c r="F171" s="129">
        <f t="shared" si="37"/>
        <v>0.44</v>
      </c>
      <c r="G171" s="129">
        <f t="shared" si="37"/>
        <v>0.44</v>
      </c>
      <c r="H171" s="129">
        <f t="shared" si="37"/>
        <v>0.44</v>
      </c>
      <c r="I171" s="129">
        <f t="shared" si="37"/>
        <v>0.44</v>
      </c>
      <c r="J171" s="129">
        <f t="shared" si="37"/>
        <v>0.44</v>
      </c>
      <c r="K171" s="129">
        <f t="shared" si="37"/>
        <v>0.44</v>
      </c>
      <c r="L171" s="129">
        <f t="shared" si="37"/>
        <v>0.44</v>
      </c>
      <c r="M171" s="129">
        <f t="shared" si="37"/>
        <v>0.44</v>
      </c>
      <c r="N171" s="129">
        <f t="shared" si="37"/>
        <v>0.44</v>
      </c>
      <c r="O171" s="129">
        <f t="shared" si="37"/>
        <v>0.44</v>
      </c>
      <c r="P171" s="129">
        <f t="shared" si="37"/>
        <v>0.44</v>
      </c>
      <c r="Q171" s="129">
        <f t="shared" si="37"/>
        <v>0.44</v>
      </c>
      <c r="R171" s="129">
        <f t="shared" si="38"/>
        <v>0.44</v>
      </c>
      <c r="S171" s="129">
        <f t="shared" si="38"/>
        <v>0.44</v>
      </c>
      <c r="T171" s="129">
        <f t="shared" si="38"/>
        <v>0.44</v>
      </c>
      <c r="U171" s="129">
        <f t="shared" si="38"/>
        <v>0.44</v>
      </c>
      <c r="V171" s="129">
        <f t="shared" si="38"/>
        <v>0.44</v>
      </c>
      <c r="W171" s="129">
        <f t="shared" si="38"/>
        <v>0.44</v>
      </c>
      <c r="X171" s="129">
        <f t="shared" si="38"/>
        <v>0.44</v>
      </c>
      <c r="Y171" s="129">
        <f t="shared" si="38"/>
        <v>0.44</v>
      </c>
      <c r="Z171" s="129">
        <f t="shared" si="38"/>
        <v>0.44</v>
      </c>
      <c r="AA171" s="129">
        <f t="shared" si="38"/>
        <v>0.44</v>
      </c>
      <c r="AB171" s="129">
        <f t="shared" si="38"/>
        <v>0.44</v>
      </c>
      <c r="AC171" s="129">
        <f t="shared" si="38"/>
        <v>0.44</v>
      </c>
      <c r="AD171" s="129">
        <f t="shared" si="38"/>
        <v>0.44</v>
      </c>
      <c r="AE171" s="129">
        <f t="shared" si="38"/>
        <v>0.44</v>
      </c>
      <c r="AF171" s="129">
        <f t="shared" si="38"/>
        <v>0.44</v>
      </c>
      <c r="AG171" s="171">
        <v>2</v>
      </c>
      <c r="AH171" s="51"/>
      <c r="AI171" s="52"/>
      <c r="AK171" s="53"/>
    </row>
    <row r="172" spans="1:37" x14ac:dyDescent="0.25">
      <c r="A172" s="118" t="s">
        <v>175</v>
      </c>
      <c r="B172" s="128">
        <v>2.1</v>
      </c>
      <c r="C172" s="129">
        <f t="shared" si="37"/>
        <v>2.1</v>
      </c>
      <c r="D172" s="129">
        <f t="shared" si="37"/>
        <v>2.1</v>
      </c>
      <c r="E172" s="129">
        <f t="shared" si="37"/>
        <v>2.1</v>
      </c>
      <c r="F172" s="129">
        <f t="shared" si="37"/>
        <v>2.1</v>
      </c>
      <c r="G172" s="129">
        <f t="shared" si="37"/>
        <v>2.1</v>
      </c>
      <c r="H172" s="129">
        <f t="shared" si="37"/>
        <v>2.1</v>
      </c>
      <c r="I172" s="129">
        <f t="shared" si="37"/>
        <v>2.1</v>
      </c>
      <c r="J172" s="129">
        <f t="shared" si="37"/>
        <v>2.1</v>
      </c>
      <c r="K172" s="129">
        <f t="shared" si="37"/>
        <v>2.1</v>
      </c>
      <c r="L172" s="129">
        <f t="shared" si="37"/>
        <v>2.1</v>
      </c>
      <c r="M172" s="129">
        <f t="shared" si="37"/>
        <v>2.1</v>
      </c>
      <c r="N172" s="129">
        <f t="shared" si="37"/>
        <v>2.1</v>
      </c>
      <c r="O172" s="129">
        <f t="shared" si="37"/>
        <v>2.1</v>
      </c>
      <c r="P172" s="129">
        <f t="shared" si="37"/>
        <v>2.1</v>
      </c>
      <c r="Q172" s="129">
        <f t="shared" si="37"/>
        <v>2.1</v>
      </c>
      <c r="R172" s="129">
        <f t="shared" si="38"/>
        <v>2.1</v>
      </c>
      <c r="S172" s="129">
        <f t="shared" si="38"/>
        <v>2.1</v>
      </c>
      <c r="T172" s="129">
        <f t="shared" si="38"/>
        <v>2.1</v>
      </c>
      <c r="U172" s="129">
        <f t="shared" si="38"/>
        <v>2.1</v>
      </c>
      <c r="V172" s="129">
        <f t="shared" si="38"/>
        <v>2.1</v>
      </c>
      <c r="W172" s="129">
        <f t="shared" si="38"/>
        <v>2.1</v>
      </c>
      <c r="X172" s="129">
        <f t="shared" si="38"/>
        <v>2.1</v>
      </c>
      <c r="Y172" s="129">
        <f t="shared" si="38"/>
        <v>2.1</v>
      </c>
      <c r="Z172" s="129">
        <f t="shared" si="38"/>
        <v>2.1</v>
      </c>
      <c r="AA172" s="129">
        <f t="shared" si="38"/>
        <v>2.1</v>
      </c>
      <c r="AB172" s="129">
        <f t="shared" si="38"/>
        <v>2.1</v>
      </c>
      <c r="AC172" s="129">
        <f t="shared" si="38"/>
        <v>2.1</v>
      </c>
      <c r="AD172" s="129">
        <f t="shared" si="38"/>
        <v>2.1</v>
      </c>
      <c r="AE172" s="129">
        <f t="shared" si="38"/>
        <v>2.1</v>
      </c>
      <c r="AF172" s="129">
        <f t="shared" si="38"/>
        <v>2.1</v>
      </c>
      <c r="AG172" s="171">
        <v>2</v>
      </c>
      <c r="AH172" s="51"/>
      <c r="AI172" s="52"/>
      <c r="AK172" s="53"/>
    </row>
    <row r="173" spans="1:37" x14ac:dyDescent="0.25">
      <c r="A173" s="118" t="s">
        <v>176</v>
      </c>
      <c r="B173" s="128">
        <v>0.9</v>
      </c>
      <c r="C173" s="129">
        <f t="shared" si="37"/>
        <v>0.9</v>
      </c>
      <c r="D173" s="129">
        <f t="shared" si="37"/>
        <v>0.9</v>
      </c>
      <c r="E173" s="129">
        <f t="shared" si="37"/>
        <v>0.9</v>
      </c>
      <c r="F173" s="129">
        <f t="shared" si="37"/>
        <v>0.9</v>
      </c>
      <c r="G173" s="129">
        <f t="shared" si="37"/>
        <v>0.9</v>
      </c>
      <c r="H173" s="129">
        <f t="shared" si="37"/>
        <v>0.9</v>
      </c>
      <c r="I173" s="129">
        <f t="shared" si="37"/>
        <v>0.9</v>
      </c>
      <c r="J173" s="129">
        <f t="shared" si="37"/>
        <v>0.9</v>
      </c>
      <c r="K173" s="129">
        <f t="shared" si="37"/>
        <v>0.9</v>
      </c>
      <c r="L173" s="129">
        <f t="shared" si="37"/>
        <v>0.9</v>
      </c>
      <c r="M173" s="129">
        <f t="shared" si="37"/>
        <v>0.9</v>
      </c>
      <c r="N173" s="129">
        <f t="shared" si="37"/>
        <v>0.9</v>
      </c>
      <c r="O173" s="129">
        <f t="shared" si="37"/>
        <v>0.9</v>
      </c>
      <c r="P173" s="129">
        <f t="shared" si="37"/>
        <v>0.9</v>
      </c>
      <c r="Q173" s="129">
        <f t="shared" si="37"/>
        <v>0.9</v>
      </c>
      <c r="R173" s="129">
        <f t="shared" si="38"/>
        <v>0.9</v>
      </c>
      <c r="S173" s="129">
        <f t="shared" si="38"/>
        <v>0.9</v>
      </c>
      <c r="T173" s="129">
        <f t="shared" si="38"/>
        <v>0.9</v>
      </c>
      <c r="U173" s="129">
        <f t="shared" si="38"/>
        <v>0.9</v>
      </c>
      <c r="V173" s="129">
        <f t="shared" si="38"/>
        <v>0.9</v>
      </c>
      <c r="W173" s="129">
        <f t="shared" si="38"/>
        <v>0.9</v>
      </c>
      <c r="X173" s="129">
        <f t="shared" si="38"/>
        <v>0.9</v>
      </c>
      <c r="Y173" s="129">
        <f t="shared" si="38"/>
        <v>0.9</v>
      </c>
      <c r="Z173" s="129">
        <f t="shared" si="38"/>
        <v>0.9</v>
      </c>
      <c r="AA173" s="129">
        <f t="shared" si="38"/>
        <v>0.9</v>
      </c>
      <c r="AB173" s="129">
        <f t="shared" si="38"/>
        <v>0.9</v>
      </c>
      <c r="AC173" s="129">
        <f t="shared" si="38"/>
        <v>0.9</v>
      </c>
      <c r="AD173" s="129">
        <f t="shared" si="38"/>
        <v>0.9</v>
      </c>
      <c r="AE173" s="129">
        <f t="shared" si="38"/>
        <v>0.9</v>
      </c>
      <c r="AF173" s="129">
        <f t="shared" si="38"/>
        <v>0.9</v>
      </c>
      <c r="AG173" s="171">
        <v>2</v>
      </c>
      <c r="AH173" s="51"/>
      <c r="AI173" s="52"/>
      <c r="AK173" s="53"/>
    </row>
    <row r="174" spans="1:37" x14ac:dyDescent="0.25">
      <c r="A174" s="118" t="s">
        <v>177</v>
      </c>
      <c r="B174" s="128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71">
        <v>1.8</v>
      </c>
      <c r="AH174" s="51"/>
      <c r="AI174" s="52"/>
      <c r="AK174" s="53"/>
    </row>
    <row r="175" spans="1:37" x14ac:dyDescent="0.25">
      <c r="A175" s="118" t="s">
        <v>178</v>
      </c>
      <c r="B175" s="128">
        <v>0.57999999999999996</v>
      </c>
      <c r="C175" s="129">
        <f t="shared" ref="C175:R187" si="39">B175</f>
        <v>0.57999999999999996</v>
      </c>
      <c r="D175" s="129">
        <f t="shared" si="39"/>
        <v>0.57999999999999996</v>
      </c>
      <c r="E175" s="129">
        <f t="shared" si="39"/>
        <v>0.57999999999999996</v>
      </c>
      <c r="F175" s="129">
        <f t="shared" si="39"/>
        <v>0.57999999999999996</v>
      </c>
      <c r="G175" s="129">
        <f t="shared" si="39"/>
        <v>0.57999999999999996</v>
      </c>
      <c r="H175" s="129">
        <f t="shared" si="39"/>
        <v>0.57999999999999996</v>
      </c>
      <c r="I175" s="129">
        <f t="shared" si="39"/>
        <v>0.57999999999999996</v>
      </c>
      <c r="J175" s="129">
        <f t="shared" si="39"/>
        <v>0.57999999999999996</v>
      </c>
      <c r="K175" s="129">
        <f t="shared" si="39"/>
        <v>0.57999999999999996</v>
      </c>
      <c r="L175" s="129">
        <f t="shared" si="39"/>
        <v>0.57999999999999996</v>
      </c>
      <c r="M175" s="129">
        <f t="shared" si="39"/>
        <v>0.57999999999999996</v>
      </c>
      <c r="N175" s="129">
        <f t="shared" si="39"/>
        <v>0.57999999999999996</v>
      </c>
      <c r="O175" s="129">
        <f t="shared" si="39"/>
        <v>0.57999999999999996</v>
      </c>
      <c r="P175" s="129">
        <f t="shared" si="39"/>
        <v>0.57999999999999996</v>
      </c>
      <c r="Q175" s="129">
        <f t="shared" si="39"/>
        <v>0.57999999999999996</v>
      </c>
      <c r="R175" s="129">
        <f t="shared" si="39"/>
        <v>0.57999999999999996</v>
      </c>
      <c r="S175" s="129">
        <f t="shared" ref="R175:AF187" si="40">R175</f>
        <v>0.57999999999999996</v>
      </c>
      <c r="T175" s="129">
        <f t="shared" si="40"/>
        <v>0.57999999999999996</v>
      </c>
      <c r="U175" s="129">
        <f t="shared" si="40"/>
        <v>0.57999999999999996</v>
      </c>
      <c r="V175" s="129">
        <f t="shared" si="40"/>
        <v>0.57999999999999996</v>
      </c>
      <c r="W175" s="129">
        <f t="shared" si="40"/>
        <v>0.57999999999999996</v>
      </c>
      <c r="X175" s="129">
        <f t="shared" si="40"/>
        <v>0.57999999999999996</v>
      </c>
      <c r="Y175" s="129">
        <f t="shared" si="40"/>
        <v>0.57999999999999996</v>
      </c>
      <c r="Z175" s="129">
        <f t="shared" si="40"/>
        <v>0.57999999999999996</v>
      </c>
      <c r="AA175" s="129">
        <f t="shared" si="40"/>
        <v>0.57999999999999996</v>
      </c>
      <c r="AB175" s="129">
        <f t="shared" si="40"/>
        <v>0.57999999999999996</v>
      </c>
      <c r="AC175" s="129">
        <f t="shared" si="40"/>
        <v>0.57999999999999996</v>
      </c>
      <c r="AD175" s="129">
        <f t="shared" si="40"/>
        <v>0.57999999999999996</v>
      </c>
      <c r="AE175" s="129">
        <f t="shared" si="40"/>
        <v>0.57999999999999996</v>
      </c>
      <c r="AF175" s="129">
        <f t="shared" si="40"/>
        <v>0.57999999999999996</v>
      </c>
      <c r="AG175" s="171">
        <v>1.8</v>
      </c>
      <c r="AH175" s="51"/>
      <c r="AI175" s="52"/>
      <c r="AK175" s="53"/>
    </row>
    <row r="176" spans="1:37" x14ac:dyDescent="0.25">
      <c r="A176" s="118" t="s">
        <v>179</v>
      </c>
      <c r="B176" s="128">
        <v>0.8</v>
      </c>
      <c r="C176" s="129">
        <f t="shared" si="39"/>
        <v>0.8</v>
      </c>
      <c r="D176" s="129">
        <f t="shared" si="39"/>
        <v>0.8</v>
      </c>
      <c r="E176" s="129">
        <f t="shared" si="39"/>
        <v>0.8</v>
      </c>
      <c r="F176" s="129">
        <f t="shared" si="39"/>
        <v>0.8</v>
      </c>
      <c r="G176" s="129">
        <f t="shared" si="39"/>
        <v>0.8</v>
      </c>
      <c r="H176" s="129">
        <f t="shared" si="39"/>
        <v>0.8</v>
      </c>
      <c r="I176" s="129">
        <f t="shared" si="39"/>
        <v>0.8</v>
      </c>
      <c r="J176" s="129">
        <f t="shared" si="39"/>
        <v>0.8</v>
      </c>
      <c r="K176" s="129">
        <f t="shared" si="39"/>
        <v>0.8</v>
      </c>
      <c r="L176" s="129">
        <f t="shared" si="39"/>
        <v>0.8</v>
      </c>
      <c r="M176" s="129">
        <f t="shared" si="39"/>
        <v>0.8</v>
      </c>
      <c r="N176" s="129">
        <f t="shared" si="39"/>
        <v>0.8</v>
      </c>
      <c r="O176" s="129">
        <f t="shared" si="39"/>
        <v>0.8</v>
      </c>
      <c r="P176" s="129">
        <f t="shared" si="39"/>
        <v>0.8</v>
      </c>
      <c r="Q176" s="129">
        <f t="shared" si="39"/>
        <v>0.8</v>
      </c>
      <c r="R176" s="129">
        <f t="shared" si="39"/>
        <v>0.8</v>
      </c>
      <c r="S176" s="129">
        <f t="shared" si="40"/>
        <v>0.8</v>
      </c>
      <c r="T176" s="129">
        <f t="shared" si="40"/>
        <v>0.8</v>
      </c>
      <c r="U176" s="129">
        <f t="shared" si="40"/>
        <v>0.8</v>
      </c>
      <c r="V176" s="129">
        <f t="shared" si="40"/>
        <v>0.8</v>
      </c>
      <c r="W176" s="129">
        <f t="shared" si="40"/>
        <v>0.8</v>
      </c>
      <c r="X176" s="129">
        <f t="shared" si="40"/>
        <v>0.8</v>
      </c>
      <c r="Y176" s="129">
        <f t="shared" si="40"/>
        <v>0.8</v>
      </c>
      <c r="Z176" s="129">
        <f t="shared" si="40"/>
        <v>0.8</v>
      </c>
      <c r="AA176" s="129">
        <f t="shared" si="40"/>
        <v>0.8</v>
      </c>
      <c r="AB176" s="129">
        <f t="shared" si="40"/>
        <v>0.8</v>
      </c>
      <c r="AC176" s="129">
        <f t="shared" si="40"/>
        <v>0.8</v>
      </c>
      <c r="AD176" s="129">
        <f t="shared" si="40"/>
        <v>0.8</v>
      </c>
      <c r="AE176" s="129">
        <f t="shared" si="40"/>
        <v>0.8</v>
      </c>
      <c r="AF176" s="129">
        <f t="shared" si="40"/>
        <v>0.8</v>
      </c>
      <c r="AG176" s="171">
        <v>1.65</v>
      </c>
      <c r="AH176" s="51"/>
      <c r="AI176" s="52"/>
      <c r="AK176" s="53"/>
    </row>
    <row r="177" spans="1:37" x14ac:dyDescent="0.25">
      <c r="A177" s="118" t="s">
        <v>211</v>
      </c>
      <c r="B177" s="128">
        <v>0</v>
      </c>
      <c r="C177" s="129">
        <f t="shared" si="39"/>
        <v>0</v>
      </c>
      <c r="D177" s="129">
        <f t="shared" si="39"/>
        <v>0</v>
      </c>
      <c r="E177" s="129">
        <f t="shared" si="39"/>
        <v>0</v>
      </c>
      <c r="F177" s="129">
        <f t="shared" si="39"/>
        <v>0</v>
      </c>
      <c r="G177" s="129">
        <f t="shared" si="39"/>
        <v>0</v>
      </c>
      <c r="H177" s="129">
        <f t="shared" si="39"/>
        <v>0</v>
      </c>
      <c r="I177" s="129">
        <f t="shared" si="39"/>
        <v>0</v>
      </c>
      <c r="J177" s="129">
        <f t="shared" si="39"/>
        <v>0</v>
      </c>
      <c r="K177" s="129">
        <f t="shared" si="39"/>
        <v>0</v>
      </c>
      <c r="L177" s="129">
        <f t="shared" si="39"/>
        <v>0</v>
      </c>
      <c r="M177" s="129">
        <f t="shared" si="39"/>
        <v>0</v>
      </c>
      <c r="N177" s="129">
        <f t="shared" si="39"/>
        <v>0</v>
      </c>
      <c r="O177" s="129">
        <f t="shared" si="39"/>
        <v>0</v>
      </c>
      <c r="P177" s="129">
        <f t="shared" si="39"/>
        <v>0</v>
      </c>
      <c r="Q177" s="129">
        <f t="shared" si="39"/>
        <v>0</v>
      </c>
      <c r="R177" s="129">
        <f t="shared" si="39"/>
        <v>0</v>
      </c>
      <c r="S177" s="129">
        <f t="shared" si="40"/>
        <v>0</v>
      </c>
      <c r="T177" s="129">
        <f t="shared" si="40"/>
        <v>0</v>
      </c>
      <c r="U177" s="129">
        <f t="shared" si="40"/>
        <v>0</v>
      </c>
      <c r="V177" s="129">
        <f t="shared" si="40"/>
        <v>0</v>
      </c>
      <c r="W177" s="129">
        <f t="shared" si="40"/>
        <v>0</v>
      </c>
      <c r="X177" s="129">
        <f t="shared" si="40"/>
        <v>0</v>
      </c>
      <c r="Y177" s="129">
        <f t="shared" si="40"/>
        <v>0</v>
      </c>
      <c r="Z177" s="129">
        <f t="shared" si="40"/>
        <v>0</v>
      </c>
      <c r="AA177" s="129">
        <f t="shared" si="40"/>
        <v>0</v>
      </c>
      <c r="AB177" s="129">
        <f t="shared" si="40"/>
        <v>0</v>
      </c>
      <c r="AC177" s="129">
        <f t="shared" si="40"/>
        <v>0</v>
      </c>
      <c r="AD177" s="129">
        <f t="shared" si="40"/>
        <v>0</v>
      </c>
      <c r="AE177" s="129">
        <f t="shared" si="40"/>
        <v>0</v>
      </c>
      <c r="AF177" s="129">
        <f t="shared" si="40"/>
        <v>0</v>
      </c>
      <c r="AG177" s="171">
        <v>1.5</v>
      </c>
      <c r="AH177" s="51"/>
      <c r="AI177" s="52"/>
      <c r="AK177" s="53"/>
    </row>
    <row r="178" spans="1:37" x14ac:dyDescent="0.25">
      <c r="A178" s="118" t="s">
        <v>180</v>
      </c>
      <c r="B178" s="128">
        <v>0.6</v>
      </c>
      <c r="C178" s="129">
        <f t="shared" si="39"/>
        <v>0.6</v>
      </c>
      <c r="D178" s="129">
        <f t="shared" si="39"/>
        <v>0.6</v>
      </c>
      <c r="E178" s="129">
        <f t="shared" si="39"/>
        <v>0.6</v>
      </c>
      <c r="F178" s="129">
        <f t="shared" si="39"/>
        <v>0.6</v>
      </c>
      <c r="G178" s="129">
        <f t="shared" si="39"/>
        <v>0.6</v>
      </c>
      <c r="H178" s="129">
        <f t="shared" si="39"/>
        <v>0.6</v>
      </c>
      <c r="I178" s="129">
        <f t="shared" si="39"/>
        <v>0.6</v>
      </c>
      <c r="J178" s="129">
        <f t="shared" si="39"/>
        <v>0.6</v>
      </c>
      <c r="K178" s="129">
        <f t="shared" si="39"/>
        <v>0.6</v>
      </c>
      <c r="L178" s="129">
        <f t="shared" si="39"/>
        <v>0.6</v>
      </c>
      <c r="M178" s="129">
        <f t="shared" si="39"/>
        <v>0.6</v>
      </c>
      <c r="N178" s="129">
        <f t="shared" si="39"/>
        <v>0.6</v>
      </c>
      <c r="O178" s="129">
        <f t="shared" si="39"/>
        <v>0.6</v>
      </c>
      <c r="P178" s="129">
        <f t="shared" si="39"/>
        <v>0.6</v>
      </c>
      <c r="Q178" s="129">
        <f t="shared" si="39"/>
        <v>0.6</v>
      </c>
      <c r="R178" s="129">
        <f t="shared" si="39"/>
        <v>0.6</v>
      </c>
      <c r="S178" s="129">
        <f t="shared" si="40"/>
        <v>0.6</v>
      </c>
      <c r="T178" s="129">
        <f t="shared" si="40"/>
        <v>0.6</v>
      </c>
      <c r="U178" s="129">
        <f t="shared" si="40"/>
        <v>0.6</v>
      </c>
      <c r="V178" s="129">
        <f t="shared" si="40"/>
        <v>0.6</v>
      </c>
      <c r="W178" s="129">
        <f t="shared" si="40"/>
        <v>0.6</v>
      </c>
      <c r="X178" s="129">
        <f t="shared" si="40"/>
        <v>0.6</v>
      </c>
      <c r="Y178" s="129">
        <f t="shared" si="40"/>
        <v>0.6</v>
      </c>
      <c r="Z178" s="129">
        <f t="shared" si="40"/>
        <v>0.6</v>
      </c>
      <c r="AA178" s="129">
        <f t="shared" si="40"/>
        <v>0.6</v>
      </c>
      <c r="AB178" s="129">
        <f t="shared" si="40"/>
        <v>0.6</v>
      </c>
      <c r="AC178" s="129">
        <f t="shared" si="40"/>
        <v>0.6</v>
      </c>
      <c r="AD178" s="129">
        <f t="shared" si="40"/>
        <v>0.6</v>
      </c>
      <c r="AE178" s="129">
        <f t="shared" si="40"/>
        <v>0.6</v>
      </c>
      <c r="AF178" s="129">
        <f t="shared" si="40"/>
        <v>0.6</v>
      </c>
      <c r="AG178" s="171">
        <v>0.998</v>
      </c>
      <c r="AH178" s="51"/>
      <c r="AI178" s="52"/>
      <c r="AK178" s="53"/>
    </row>
    <row r="179" spans="1:37" x14ac:dyDescent="0.25">
      <c r="A179" s="118" t="s">
        <v>181</v>
      </c>
      <c r="B179" s="128">
        <v>0.6</v>
      </c>
      <c r="C179" s="129">
        <f t="shared" si="39"/>
        <v>0.6</v>
      </c>
      <c r="D179" s="129">
        <f t="shared" si="39"/>
        <v>0.6</v>
      </c>
      <c r="E179" s="129">
        <f t="shared" si="39"/>
        <v>0.6</v>
      </c>
      <c r="F179" s="129">
        <f t="shared" si="39"/>
        <v>0.6</v>
      </c>
      <c r="G179" s="129">
        <f t="shared" si="39"/>
        <v>0.6</v>
      </c>
      <c r="H179" s="129">
        <f t="shared" si="39"/>
        <v>0.6</v>
      </c>
      <c r="I179" s="129">
        <f t="shared" si="39"/>
        <v>0.6</v>
      </c>
      <c r="J179" s="129">
        <f t="shared" si="39"/>
        <v>0.6</v>
      </c>
      <c r="K179" s="129">
        <f t="shared" si="39"/>
        <v>0.6</v>
      </c>
      <c r="L179" s="129">
        <f t="shared" si="39"/>
        <v>0.6</v>
      </c>
      <c r="M179" s="129">
        <f t="shared" si="39"/>
        <v>0.6</v>
      </c>
      <c r="N179" s="129">
        <f t="shared" si="39"/>
        <v>0.6</v>
      </c>
      <c r="O179" s="129">
        <f t="shared" si="39"/>
        <v>0.6</v>
      </c>
      <c r="P179" s="129">
        <f t="shared" si="39"/>
        <v>0.6</v>
      </c>
      <c r="Q179" s="129">
        <f t="shared" si="39"/>
        <v>0.6</v>
      </c>
      <c r="R179" s="129">
        <f t="shared" si="39"/>
        <v>0.6</v>
      </c>
      <c r="S179" s="129">
        <f t="shared" si="40"/>
        <v>0.6</v>
      </c>
      <c r="T179" s="129">
        <f t="shared" si="40"/>
        <v>0.6</v>
      </c>
      <c r="U179" s="129">
        <f t="shared" si="40"/>
        <v>0.6</v>
      </c>
      <c r="V179" s="129">
        <f t="shared" si="40"/>
        <v>0.6</v>
      </c>
      <c r="W179" s="129">
        <f t="shared" si="40"/>
        <v>0.6</v>
      </c>
      <c r="X179" s="129">
        <f t="shared" si="40"/>
        <v>0.6</v>
      </c>
      <c r="Y179" s="129">
        <f t="shared" si="40"/>
        <v>0.6</v>
      </c>
      <c r="Z179" s="129">
        <f t="shared" si="40"/>
        <v>0.6</v>
      </c>
      <c r="AA179" s="129">
        <f t="shared" si="40"/>
        <v>0.6</v>
      </c>
      <c r="AB179" s="129">
        <f t="shared" si="40"/>
        <v>0.6</v>
      </c>
      <c r="AC179" s="129">
        <f t="shared" si="40"/>
        <v>0.6</v>
      </c>
      <c r="AD179" s="129">
        <f t="shared" si="40"/>
        <v>0.6</v>
      </c>
      <c r="AE179" s="129">
        <f t="shared" si="40"/>
        <v>0.6</v>
      </c>
      <c r="AF179" s="129">
        <f t="shared" si="40"/>
        <v>0.6</v>
      </c>
      <c r="AG179" s="171">
        <v>0.997</v>
      </c>
      <c r="AH179" s="51"/>
      <c r="AI179" s="52"/>
      <c r="AK179" s="53"/>
    </row>
    <row r="180" spans="1:37" x14ac:dyDescent="0.25">
      <c r="A180" s="118" t="s">
        <v>182</v>
      </c>
      <c r="B180" s="128">
        <v>0.35</v>
      </c>
      <c r="C180" s="129">
        <f t="shared" si="39"/>
        <v>0.35</v>
      </c>
      <c r="D180" s="129">
        <f t="shared" si="39"/>
        <v>0.35</v>
      </c>
      <c r="E180" s="129">
        <f t="shared" si="39"/>
        <v>0.35</v>
      </c>
      <c r="F180" s="129">
        <f t="shared" si="39"/>
        <v>0.35</v>
      </c>
      <c r="G180" s="129">
        <f t="shared" si="39"/>
        <v>0.35</v>
      </c>
      <c r="H180" s="129">
        <f t="shared" si="39"/>
        <v>0.35</v>
      </c>
      <c r="I180" s="129">
        <f t="shared" si="39"/>
        <v>0.35</v>
      </c>
      <c r="J180" s="129">
        <f t="shared" si="39"/>
        <v>0.35</v>
      </c>
      <c r="K180" s="129">
        <f t="shared" si="39"/>
        <v>0.35</v>
      </c>
      <c r="L180" s="129">
        <f t="shared" si="39"/>
        <v>0.35</v>
      </c>
      <c r="M180" s="129">
        <f t="shared" si="39"/>
        <v>0.35</v>
      </c>
      <c r="N180" s="129">
        <f t="shared" si="39"/>
        <v>0.35</v>
      </c>
      <c r="O180" s="129">
        <f t="shared" si="39"/>
        <v>0.35</v>
      </c>
      <c r="P180" s="129">
        <f t="shared" si="39"/>
        <v>0.35</v>
      </c>
      <c r="Q180" s="129">
        <f t="shared" si="39"/>
        <v>0.35</v>
      </c>
      <c r="R180" s="129">
        <f t="shared" si="39"/>
        <v>0.35</v>
      </c>
      <c r="S180" s="129">
        <f t="shared" si="40"/>
        <v>0.35</v>
      </c>
      <c r="T180" s="129">
        <f t="shared" si="40"/>
        <v>0.35</v>
      </c>
      <c r="U180" s="129">
        <f t="shared" si="40"/>
        <v>0.35</v>
      </c>
      <c r="V180" s="129">
        <f t="shared" si="40"/>
        <v>0.35</v>
      </c>
      <c r="W180" s="129">
        <f t="shared" si="40"/>
        <v>0.35</v>
      </c>
      <c r="X180" s="129">
        <f t="shared" si="40"/>
        <v>0.35</v>
      </c>
      <c r="Y180" s="129">
        <f t="shared" si="40"/>
        <v>0.35</v>
      </c>
      <c r="Z180" s="129">
        <f t="shared" si="40"/>
        <v>0.35</v>
      </c>
      <c r="AA180" s="129">
        <f t="shared" si="40"/>
        <v>0.35</v>
      </c>
      <c r="AB180" s="129">
        <f t="shared" si="40"/>
        <v>0.35</v>
      </c>
      <c r="AC180" s="129">
        <f t="shared" si="40"/>
        <v>0.35</v>
      </c>
      <c r="AD180" s="129">
        <f t="shared" si="40"/>
        <v>0.35</v>
      </c>
      <c r="AE180" s="129">
        <f t="shared" si="40"/>
        <v>0.35</v>
      </c>
      <c r="AF180" s="129">
        <f t="shared" si="40"/>
        <v>0.35</v>
      </c>
      <c r="AG180" s="171">
        <v>0.997</v>
      </c>
      <c r="AH180" s="51"/>
      <c r="AI180" s="52"/>
      <c r="AK180" s="53"/>
    </row>
    <row r="181" spans="1:37" x14ac:dyDescent="0.25">
      <c r="A181" s="118" t="s">
        <v>183</v>
      </c>
      <c r="B181" s="128">
        <v>0.28999999999999998</v>
      </c>
      <c r="C181" s="129">
        <f t="shared" si="39"/>
        <v>0.28999999999999998</v>
      </c>
      <c r="D181" s="129">
        <f t="shared" si="39"/>
        <v>0.28999999999999998</v>
      </c>
      <c r="E181" s="129">
        <f t="shared" si="39"/>
        <v>0.28999999999999998</v>
      </c>
      <c r="F181" s="129">
        <f t="shared" si="39"/>
        <v>0.28999999999999998</v>
      </c>
      <c r="G181" s="129">
        <f t="shared" si="39"/>
        <v>0.28999999999999998</v>
      </c>
      <c r="H181" s="129">
        <f t="shared" si="39"/>
        <v>0.28999999999999998</v>
      </c>
      <c r="I181" s="129">
        <f t="shared" si="39"/>
        <v>0.28999999999999998</v>
      </c>
      <c r="J181" s="129">
        <f t="shared" si="39"/>
        <v>0.28999999999999998</v>
      </c>
      <c r="K181" s="129">
        <f t="shared" si="39"/>
        <v>0.28999999999999998</v>
      </c>
      <c r="L181" s="129">
        <f t="shared" si="39"/>
        <v>0.28999999999999998</v>
      </c>
      <c r="M181" s="129">
        <f t="shared" si="39"/>
        <v>0.28999999999999998</v>
      </c>
      <c r="N181" s="129">
        <f t="shared" si="39"/>
        <v>0.28999999999999998</v>
      </c>
      <c r="O181" s="129">
        <f t="shared" si="39"/>
        <v>0.28999999999999998</v>
      </c>
      <c r="P181" s="129">
        <f t="shared" si="39"/>
        <v>0.28999999999999998</v>
      </c>
      <c r="Q181" s="129">
        <f t="shared" si="39"/>
        <v>0.28999999999999998</v>
      </c>
      <c r="R181" s="129">
        <f t="shared" si="39"/>
        <v>0.28999999999999998</v>
      </c>
      <c r="S181" s="129">
        <f t="shared" si="40"/>
        <v>0.28999999999999998</v>
      </c>
      <c r="T181" s="129">
        <f t="shared" si="40"/>
        <v>0.28999999999999998</v>
      </c>
      <c r="U181" s="129">
        <f t="shared" si="40"/>
        <v>0.28999999999999998</v>
      </c>
      <c r="V181" s="129">
        <f t="shared" si="40"/>
        <v>0.28999999999999998</v>
      </c>
      <c r="W181" s="129">
        <f t="shared" si="40"/>
        <v>0.28999999999999998</v>
      </c>
      <c r="X181" s="129">
        <f t="shared" si="40"/>
        <v>0.28999999999999998</v>
      </c>
      <c r="Y181" s="129">
        <f t="shared" si="40"/>
        <v>0.28999999999999998</v>
      </c>
      <c r="Z181" s="129">
        <f t="shared" si="40"/>
        <v>0.28999999999999998</v>
      </c>
      <c r="AA181" s="129">
        <f t="shared" si="40"/>
        <v>0.28999999999999998</v>
      </c>
      <c r="AB181" s="129">
        <f t="shared" si="40"/>
        <v>0.28999999999999998</v>
      </c>
      <c r="AC181" s="129">
        <f t="shared" si="40"/>
        <v>0.28999999999999998</v>
      </c>
      <c r="AD181" s="129">
        <f t="shared" si="40"/>
        <v>0.28999999999999998</v>
      </c>
      <c r="AE181" s="129">
        <f t="shared" si="40"/>
        <v>0.28999999999999998</v>
      </c>
      <c r="AF181" s="129">
        <f t="shared" si="40"/>
        <v>0.28999999999999998</v>
      </c>
      <c r="AG181" s="171">
        <v>0.996</v>
      </c>
      <c r="AH181" s="51"/>
      <c r="AI181" s="52"/>
      <c r="AK181" s="53"/>
    </row>
    <row r="182" spans="1:37" x14ac:dyDescent="0.25">
      <c r="A182" s="118" t="s">
        <v>184</v>
      </c>
      <c r="B182" s="128">
        <v>0.06</v>
      </c>
      <c r="C182" s="129">
        <f t="shared" si="39"/>
        <v>0.06</v>
      </c>
      <c r="D182" s="129">
        <f t="shared" si="39"/>
        <v>0.06</v>
      </c>
      <c r="E182" s="129">
        <f t="shared" si="39"/>
        <v>0.06</v>
      </c>
      <c r="F182" s="129">
        <f t="shared" si="39"/>
        <v>0.06</v>
      </c>
      <c r="G182" s="129">
        <f t="shared" si="39"/>
        <v>0.06</v>
      </c>
      <c r="H182" s="129">
        <f t="shared" si="39"/>
        <v>0.06</v>
      </c>
      <c r="I182" s="129">
        <f t="shared" si="39"/>
        <v>0.06</v>
      </c>
      <c r="J182" s="129">
        <f t="shared" si="39"/>
        <v>0.06</v>
      </c>
      <c r="K182" s="129">
        <f t="shared" si="39"/>
        <v>0.06</v>
      </c>
      <c r="L182" s="129">
        <f t="shared" si="39"/>
        <v>0.06</v>
      </c>
      <c r="M182" s="129">
        <f t="shared" si="39"/>
        <v>0.06</v>
      </c>
      <c r="N182" s="129">
        <f t="shared" si="39"/>
        <v>0.06</v>
      </c>
      <c r="O182" s="129">
        <f t="shared" si="39"/>
        <v>0.06</v>
      </c>
      <c r="P182" s="129">
        <f t="shared" si="39"/>
        <v>0.06</v>
      </c>
      <c r="Q182" s="129">
        <f t="shared" si="39"/>
        <v>0.06</v>
      </c>
      <c r="R182" s="129">
        <f t="shared" si="39"/>
        <v>0.06</v>
      </c>
      <c r="S182" s="129">
        <f t="shared" si="40"/>
        <v>0.06</v>
      </c>
      <c r="T182" s="129">
        <f t="shared" si="40"/>
        <v>0.06</v>
      </c>
      <c r="U182" s="129">
        <f t="shared" si="40"/>
        <v>0.06</v>
      </c>
      <c r="V182" s="129">
        <f t="shared" si="40"/>
        <v>0.06</v>
      </c>
      <c r="W182" s="129">
        <f t="shared" si="40"/>
        <v>0.06</v>
      </c>
      <c r="X182" s="129">
        <f t="shared" si="40"/>
        <v>0.06</v>
      </c>
      <c r="Y182" s="129">
        <f t="shared" si="40"/>
        <v>0.06</v>
      </c>
      <c r="Z182" s="129">
        <f t="shared" si="40"/>
        <v>0.06</v>
      </c>
      <c r="AA182" s="129">
        <f t="shared" si="40"/>
        <v>0.06</v>
      </c>
      <c r="AB182" s="129">
        <f t="shared" si="40"/>
        <v>0.06</v>
      </c>
      <c r="AC182" s="129">
        <f t="shared" si="40"/>
        <v>0.06</v>
      </c>
      <c r="AD182" s="129">
        <f t="shared" si="40"/>
        <v>0.06</v>
      </c>
      <c r="AE182" s="129">
        <f t="shared" si="40"/>
        <v>0.06</v>
      </c>
      <c r="AF182" s="129">
        <f t="shared" si="40"/>
        <v>0.06</v>
      </c>
      <c r="AG182" s="171">
        <v>0.996</v>
      </c>
      <c r="AH182" s="51"/>
      <c r="AI182" s="52"/>
      <c r="AK182" s="53"/>
    </row>
    <row r="183" spans="1:37" x14ac:dyDescent="0.25">
      <c r="A183" s="118" t="s">
        <v>185</v>
      </c>
      <c r="B183" s="128">
        <v>0.11</v>
      </c>
      <c r="C183" s="129">
        <f t="shared" si="39"/>
        <v>0.11</v>
      </c>
      <c r="D183" s="129">
        <f t="shared" si="39"/>
        <v>0.11</v>
      </c>
      <c r="E183" s="129">
        <f t="shared" si="39"/>
        <v>0.11</v>
      </c>
      <c r="F183" s="129">
        <f t="shared" si="39"/>
        <v>0.11</v>
      </c>
      <c r="G183" s="129">
        <f t="shared" si="39"/>
        <v>0.11</v>
      </c>
      <c r="H183" s="129">
        <f t="shared" si="39"/>
        <v>0.11</v>
      </c>
      <c r="I183" s="129">
        <f t="shared" si="39"/>
        <v>0.11</v>
      </c>
      <c r="J183" s="129">
        <f t="shared" si="39"/>
        <v>0.11</v>
      </c>
      <c r="K183" s="129">
        <f t="shared" si="39"/>
        <v>0.11</v>
      </c>
      <c r="L183" s="129">
        <f t="shared" si="39"/>
        <v>0.11</v>
      </c>
      <c r="M183" s="129">
        <f t="shared" si="39"/>
        <v>0.11</v>
      </c>
      <c r="N183" s="129">
        <f t="shared" si="39"/>
        <v>0.11</v>
      </c>
      <c r="O183" s="129">
        <f t="shared" si="39"/>
        <v>0.11</v>
      </c>
      <c r="P183" s="129">
        <f t="shared" si="39"/>
        <v>0.11</v>
      </c>
      <c r="Q183" s="129">
        <f t="shared" si="39"/>
        <v>0.11</v>
      </c>
      <c r="R183" s="129">
        <f t="shared" si="39"/>
        <v>0.11</v>
      </c>
      <c r="S183" s="129">
        <f t="shared" si="40"/>
        <v>0.11</v>
      </c>
      <c r="T183" s="129">
        <f t="shared" si="40"/>
        <v>0.11</v>
      </c>
      <c r="U183" s="129">
        <f t="shared" si="40"/>
        <v>0.11</v>
      </c>
      <c r="V183" s="129">
        <f t="shared" si="40"/>
        <v>0.11</v>
      </c>
      <c r="W183" s="129">
        <f t="shared" si="40"/>
        <v>0.11</v>
      </c>
      <c r="X183" s="129">
        <f t="shared" si="40"/>
        <v>0.11</v>
      </c>
      <c r="Y183" s="129">
        <f t="shared" si="40"/>
        <v>0.11</v>
      </c>
      <c r="Z183" s="129">
        <f t="shared" si="40"/>
        <v>0.11</v>
      </c>
      <c r="AA183" s="129">
        <f t="shared" si="40"/>
        <v>0.11</v>
      </c>
      <c r="AB183" s="129">
        <f t="shared" si="40"/>
        <v>0.11</v>
      </c>
      <c r="AC183" s="129">
        <f t="shared" si="40"/>
        <v>0.11</v>
      </c>
      <c r="AD183" s="129">
        <f t="shared" si="40"/>
        <v>0.11</v>
      </c>
      <c r="AE183" s="129">
        <f t="shared" si="40"/>
        <v>0.11</v>
      </c>
      <c r="AF183" s="129">
        <f t="shared" si="40"/>
        <v>0.11</v>
      </c>
      <c r="AG183" s="171">
        <v>0.996</v>
      </c>
      <c r="AH183" s="51"/>
      <c r="AI183" s="52"/>
      <c r="AK183" s="53"/>
    </row>
    <row r="184" spans="1:37" x14ac:dyDescent="0.25">
      <c r="A184" s="118" t="s">
        <v>186</v>
      </c>
      <c r="B184" s="128">
        <v>0.1</v>
      </c>
      <c r="C184" s="129">
        <f t="shared" si="39"/>
        <v>0.1</v>
      </c>
      <c r="D184" s="129">
        <f t="shared" si="39"/>
        <v>0.1</v>
      </c>
      <c r="E184" s="129">
        <f t="shared" si="39"/>
        <v>0.1</v>
      </c>
      <c r="F184" s="129">
        <f t="shared" si="39"/>
        <v>0.1</v>
      </c>
      <c r="G184" s="129">
        <f t="shared" si="39"/>
        <v>0.1</v>
      </c>
      <c r="H184" s="129">
        <f t="shared" si="39"/>
        <v>0.1</v>
      </c>
      <c r="I184" s="129">
        <f t="shared" si="39"/>
        <v>0.1</v>
      </c>
      <c r="J184" s="129">
        <f t="shared" si="39"/>
        <v>0.1</v>
      </c>
      <c r="K184" s="129">
        <f t="shared" si="39"/>
        <v>0.1</v>
      </c>
      <c r="L184" s="129">
        <f t="shared" si="39"/>
        <v>0.1</v>
      </c>
      <c r="M184" s="129">
        <f t="shared" si="39"/>
        <v>0.1</v>
      </c>
      <c r="N184" s="129">
        <f t="shared" si="39"/>
        <v>0.1</v>
      </c>
      <c r="O184" s="129">
        <f t="shared" si="39"/>
        <v>0.1</v>
      </c>
      <c r="P184" s="129">
        <f t="shared" si="39"/>
        <v>0.1</v>
      </c>
      <c r="Q184" s="129">
        <f t="shared" si="39"/>
        <v>0.1</v>
      </c>
      <c r="R184" s="129">
        <f t="shared" si="40"/>
        <v>0.1</v>
      </c>
      <c r="S184" s="129">
        <f t="shared" si="40"/>
        <v>0.1</v>
      </c>
      <c r="T184" s="129">
        <f t="shared" si="40"/>
        <v>0.1</v>
      </c>
      <c r="U184" s="129">
        <f t="shared" si="40"/>
        <v>0.1</v>
      </c>
      <c r="V184" s="129">
        <f t="shared" si="40"/>
        <v>0.1</v>
      </c>
      <c r="W184" s="129">
        <f t="shared" si="40"/>
        <v>0.1</v>
      </c>
      <c r="X184" s="129">
        <f t="shared" si="40"/>
        <v>0.1</v>
      </c>
      <c r="Y184" s="129">
        <f t="shared" si="40"/>
        <v>0.1</v>
      </c>
      <c r="Z184" s="129">
        <f t="shared" si="40"/>
        <v>0.1</v>
      </c>
      <c r="AA184" s="129">
        <f t="shared" si="40"/>
        <v>0.1</v>
      </c>
      <c r="AB184" s="129">
        <f t="shared" si="40"/>
        <v>0.1</v>
      </c>
      <c r="AC184" s="129">
        <f t="shared" si="40"/>
        <v>0.1</v>
      </c>
      <c r="AD184" s="129">
        <f t="shared" si="40"/>
        <v>0.1</v>
      </c>
      <c r="AE184" s="129">
        <f t="shared" si="40"/>
        <v>0.1</v>
      </c>
      <c r="AF184" s="129">
        <f t="shared" si="40"/>
        <v>0.1</v>
      </c>
      <c r="AG184" s="171">
        <v>0.995</v>
      </c>
      <c r="AH184" s="51"/>
      <c r="AI184" s="52"/>
      <c r="AK184" s="53"/>
    </row>
    <row r="185" spans="1:37" x14ac:dyDescent="0.25">
      <c r="A185" s="118" t="s">
        <v>187</v>
      </c>
      <c r="B185" s="128">
        <v>0.09</v>
      </c>
      <c r="C185" s="129">
        <f t="shared" si="39"/>
        <v>0.09</v>
      </c>
      <c r="D185" s="129">
        <f t="shared" si="39"/>
        <v>0.09</v>
      </c>
      <c r="E185" s="129">
        <f t="shared" si="39"/>
        <v>0.09</v>
      </c>
      <c r="F185" s="129">
        <f t="shared" si="39"/>
        <v>0.09</v>
      </c>
      <c r="G185" s="129">
        <f t="shared" si="39"/>
        <v>0.09</v>
      </c>
      <c r="H185" s="129">
        <f t="shared" si="39"/>
        <v>0.09</v>
      </c>
      <c r="I185" s="129">
        <f t="shared" si="39"/>
        <v>0.09</v>
      </c>
      <c r="J185" s="129">
        <f t="shared" si="39"/>
        <v>0.09</v>
      </c>
      <c r="K185" s="129">
        <f t="shared" si="39"/>
        <v>0.09</v>
      </c>
      <c r="L185" s="129">
        <f t="shared" si="39"/>
        <v>0.09</v>
      </c>
      <c r="M185" s="129">
        <f t="shared" si="39"/>
        <v>0.09</v>
      </c>
      <c r="N185" s="129">
        <f t="shared" si="39"/>
        <v>0.09</v>
      </c>
      <c r="O185" s="129">
        <f t="shared" si="39"/>
        <v>0.09</v>
      </c>
      <c r="P185" s="129">
        <f t="shared" si="39"/>
        <v>0.09</v>
      </c>
      <c r="Q185" s="129">
        <f t="shared" si="39"/>
        <v>0.09</v>
      </c>
      <c r="R185" s="129">
        <f t="shared" si="40"/>
        <v>0.09</v>
      </c>
      <c r="S185" s="129">
        <f t="shared" si="40"/>
        <v>0.09</v>
      </c>
      <c r="T185" s="129">
        <f t="shared" si="40"/>
        <v>0.09</v>
      </c>
      <c r="U185" s="129">
        <f t="shared" si="40"/>
        <v>0.09</v>
      </c>
      <c r="V185" s="129">
        <f t="shared" si="40"/>
        <v>0.09</v>
      </c>
      <c r="W185" s="129">
        <f t="shared" si="40"/>
        <v>0.09</v>
      </c>
      <c r="X185" s="129">
        <f t="shared" si="40"/>
        <v>0.09</v>
      </c>
      <c r="Y185" s="129">
        <f t="shared" si="40"/>
        <v>0.09</v>
      </c>
      <c r="Z185" s="129">
        <f t="shared" si="40"/>
        <v>0.09</v>
      </c>
      <c r="AA185" s="129">
        <f t="shared" si="40"/>
        <v>0.09</v>
      </c>
      <c r="AB185" s="129">
        <f t="shared" si="40"/>
        <v>0.09</v>
      </c>
      <c r="AC185" s="129">
        <f t="shared" si="40"/>
        <v>0.09</v>
      </c>
      <c r="AD185" s="129">
        <f t="shared" si="40"/>
        <v>0.09</v>
      </c>
      <c r="AE185" s="129">
        <f t="shared" si="40"/>
        <v>0.09</v>
      </c>
      <c r="AF185" s="129">
        <f t="shared" si="40"/>
        <v>0.09</v>
      </c>
      <c r="AG185" s="171">
        <v>0.99299999999999999</v>
      </c>
      <c r="AH185" s="51"/>
      <c r="AI185" s="52"/>
      <c r="AK185" s="53"/>
    </row>
    <row r="186" spans="1:37" x14ac:dyDescent="0.25">
      <c r="A186" s="118" t="s">
        <v>188</v>
      </c>
      <c r="B186" s="50">
        <v>0.04</v>
      </c>
      <c r="C186" s="129">
        <f t="shared" si="39"/>
        <v>0.04</v>
      </c>
      <c r="D186" s="129">
        <f t="shared" si="39"/>
        <v>0.04</v>
      </c>
      <c r="E186" s="129">
        <f t="shared" si="39"/>
        <v>0.04</v>
      </c>
      <c r="F186" s="129">
        <f t="shared" si="39"/>
        <v>0.04</v>
      </c>
      <c r="G186" s="129">
        <f t="shared" si="39"/>
        <v>0.04</v>
      </c>
      <c r="H186" s="129">
        <f t="shared" si="39"/>
        <v>0.04</v>
      </c>
      <c r="I186" s="129">
        <f t="shared" si="39"/>
        <v>0.04</v>
      </c>
      <c r="J186" s="129">
        <f t="shared" si="39"/>
        <v>0.04</v>
      </c>
      <c r="K186" s="129">
        <f t="shared" si="39"/>
        <v>0.04</v>
      </c>
      <c r="L186" s="129">
        <f t="shared" si="39"/>
        <v>0.04</v>
      </c>
      <c r="M186" s="129">
        <f t="shared" si="39"/>
        <v>0.04</v>
      </c>
      <c r="N186" s="129">
        <f t="shared" si="39"/>
        <v>0.04</v>
      </c>
      <c r="O186" s="129">
        <f t="shared" si="39"/>
        <v>0.04</v>
      </c>
      <c r="P186" s="129">
        <f t="shared" si="39"/>
        <v>0.04</v>
      </c>
      <c r="Q186" s="129">
        <f t="shared" si="39"/>
        <v>0.04</v>
      </c>
      <c r="R186" s="129">
        <f t="shared" si="40"/>
        <v>0.04</v>
      </c>
      <c r="S186" s="129">
        <f t="shared" si="40"/>
        <v>0.04</v>
      </c>
      <c r="T186" s="129">
        <f t="shared" si="40"/>
        <v>0.04</v>
      </c>
      <c r="U186" s="129">
        <f t="shared" si="40"/>
        <v>0.04</v>
      </c>
      <c r="V186" s="129">
        <f t="shared" si="40"/>
        <v>0.04</v>
      </c>
      <c r="W186" s="129">
        <f t="shared" si="40"/>
        <v>0.04</v>
      </c>
      <c r="X186" s="129">
        <f t="shared" si="40"/>
        <v>0.04</v>
      </c>
      <c r="Y186" s="129">
        <f t="shared" si="40"/>
        <v>0.04</v>
      </c>
      <c r="Z186" s="129">
        <f t="shared" si="40"/>
        <v>0.04</v>
      </c>
      <c r="AA186" s="129">
        <f t="shared" si="40"/>
        <v>0.04</v>
      </c>
      <c r="AB186" s="129">
        <f t="shared" si="40"/>
        <v>0.04</v>
      </c>
      <c r="AC186" s="129">
        <f t="shared" si="40"/>
        <v>0.04</v>
      </c>
      <c r="AD186" s="129">
        <f t="shared" si="40"/>
        <v>0.04</v>
      </c>
      <c r="AE186" s="129">
        <f t="shared" si="40"/>
        <v>0.04</v>
      </c>
      <c r="AF186" s="129">
        <f t="shared" si="40"/>
        <v>0.04</v>
      </c>
      <c r="AG186" s="171">
        <v>0.99</v>
      </c>
      <c r="AH186" s="51"/>
      <c r="AI186" s="52"/>
      <c r="AK186" s="53"/>
    </row>
    <row r="187" spans="1:37" x14ac:dyDescent="0.25">
      <c r="A187" s="118" t="s">
        <v>189</v>
      </c>
      <c r="B187" s="50">
        <v>2.3E-2</v>
      </c>
      <c r="C187" s="129">
        <f>B187</f>
        <v>2.3E-2</v>
      </c>
      <c r="D187" s="129">
        <f t="shared" si="39"/>
        <v>2.3E-2</v>
      </c>
      <c r="E187" s="129">
        <f t="shared" si="39"/>
        <v>2.3E-2</v>
      </c>
      <c r="F187" s="129">
        <f t="shared" si="39"/>
        <v>2.3E-2</v>
      </c>
      <c r="G187" s="129">
        <f t="shared" si="39"/>
        <v>2.3E-2</v>
      </c>
      <c r="H187" s="129">
        <f t="shared" si="39"/>
        <v>2.3E-2</v>
      </c>
      <c r="I187" s="129">
        <f t="shared" si="39"/>
        <v>2.3E-2</v>
      </c>
      <c r="J187" s="129">
        <f t="shared" si="39"/>
        <v>2.3E-2</v>
      </c>
      <c r="K187" s="129">
        <f t="shared" si="39"/>
        <v>2.3E-2</v>
      </c>
      <c r="L187" s="129">
        <f t="shared" si="39"/>
        <v>2.3E-2</v>
      </c>
      <c r="M187" s="129">
        <f t="shared" si="39"/>
        <v>2.3E-2</v>
      </c>
      <c r="N187" s="129">
        <f t="shared" si="39"/>
        <v>2.3E-2</v>
      </c>
      <c r="O187" s="129">
        <f t="shared" si="39"/>
        <v>2.3E-2</v>
      </c>
      <c r="P187" s="129">
        <f t="shared" si="39"/>
        <v>2.3E-2</v>
      </c>
      <c r="Q187" s="129">
        <f t="shared" si="39"/>
        <v>2.3E-2</v>
      </c>
      <c r="R187" s="129">
        <f t="shared" si="40"/>
        <v>2.3E-2</v>
      </c>
      <c r="S187" s="129">
        <f t="shared" si="40"/>
        <v>2.3E-2</v>
      </c>
      <c r="T187" s="129">
        <f t="shared" si="40"/>
        <v>2.3E-2</v>
      </c>
      <c r="U187" s="129">
        <f t="shared" si="40"/>
        <v>2.3E-2</v>
      </c>
      <c r="V187" s="129">
        <f t="shared" si="40"/>
        <v>2.3E-2</v>
      </c>
      <c r="W187" s="129">
        <f t="shared" si="40"/>
        <v>2.3E-2</v>
      </c>
      <c r="X187" s="129">
        <f t="shared" si="40"/>
        <v>2.3E-2</v>
      </c>
      <c r="Y187" s="129">
        <f t="shared" si="40"/>
        <v>2.3E-2</v>
      </c>
      <c r="Z187" s="129">
        <f t="shared" si="40"/>
        <v>2.3E-2</v>
      </c>
      <c r="AA187" s="129">
        <f t="shared" si="40"/>
        <v>2.3E-2</v>
      </c>
      <c r="AB187" s="129">
        <f t="shared" si="40"/>
        <v>2.3E-2</v>
      </c>
      <c r="AC187" s="129">
        <f t="shared" si="40"/>
        <v>2.3E-2</v>
      </c>
      <c r="AD187" s="129">
        <f t="shared" si="40"/>
        <v>2.3E-2</v>
      </c>
      <c r="AE187" s="129">
        <f t="shared" si="40"/>
        <v>2.3E-2</v>
      </c>
      <c r="AF187" s="129">
        <f t="shared" si="40"/>
        <v>2.3E-2</v>
      </c>
      <c r="AG187" s="171">
        <v>0.97899999999999998</v>
      </c>
      <c r="AH187" s="51"/>
      <c r="AI187" s="52"/>
      <c r="AK187" s="53"/>
    </row>
    <row r="188" spans="1:37" ht="15.75" thickBot="1" x14ac:dyDescent="0.3">
      <c r="A188" s="130" t="s">
        <v>206</v>
      </c>
      <c r="B188" s="131">
        <f t="shared" ref="B188:AG188" si="41">SUM(B98:B187)</f>
        <v>194.70600000000002</v>
      </c>
      <c r="C188" s="131">
        <f t="shared" si="41"/>
        <v>194.70600000000002</v>
      </c>
      <c r="D188" s="131">
        <f t="shared" si="41"/>
        <v>194.70600000000002</v>
      </c>
      <c r="E188" s="131">
        <f t="shared" si="41"/>
        <v>194.70600000000002</v>
      </c>
      <c r="F188" s="131">
        <f t="shared" si="41"/>
        <v>194.70600000000002</v>
      </c>
      <c r="G188" s="131">
        <f t="shared" si="41"/>
        <v>194.70600000000002</v>
      </c>
      <c r="H188" s="131">
        <f t="shared" si="41"/>
        <v>194.70600000000002</v>
      </c>
      <c r="I188" s="131">
        <f t="shared" si="41"/>
        <v>192.10600000000005</v>
      </c>
      <c r="J188" s="131">
        <f t="shared" si="41"/>
        <v>192.10600000000005</v>
      </c>
      <c r="K188" s="131">
        <f t="shared" si="41"/>
        <v>192.10600000000005</v>
      </c>
      <c r="L188" s="131">
        <f t="shared" si="41"/>
        <v>192.10600000000005</v>
      </c>
      <c r="M188" s="131">
        <f t="shared" si="41"/>
        <v>192.10600000000005</v>
      </c>
      <c r="N188" s="131">
        <f t="shared" si="41"/>
        <v>192.10600000000005</v>
      </c>
      <c r="O188" s="131">
        <f t="shared" si="41"/>
        <v>192.10600000000005</v>
      </c>
      <c r="P188" s="131">
        <f t="shared" si="41"/>
        <v>192.10600000000005</v>
      </c>
      <c r="Q188" s="131">
        <f t="shared" si="41"/>
        <v>192.10600000000005</v>
      </c>
      <c r="R188" s="131">
        <f t="shared" si="41"/>
        <v>192.10600000000005</v>
      </c>
      <c r="S188" s="131">
        <f t="shared" si="41"/>
        <v>192.10600000000005</v>
      </c>
      <c r="T188" s="131">
        <f t="shared" si="41"/>
        <v>192.10600000000005</v>
      </c>
      <c r="U188" s="131">
        <f t="shared" si="41"/>
        <v>192.10600000000005</v>
      </c>
      <c r="V188" s="131">
        <f t="shared" si="41"/>
        <v>192.10600000000005</v>
      </c>
      <c r="W188" s="131">
        <f t="shared" si="41"/>
        <v>192.10600000000005</v>
      </c>
      <c r="X188" s="131">
        <f t="shared" si="41"/>
        <v>192.10600000000005</v>
      </c>
      <c r="Y188" s="131">
        <f t="shared" si="41"/>
        <v>192.10600000000005</v>
      </c>
      <c r="Z188" s="131">
        <f t="shared" si="41"/>
        <v>192.10600000000005</v>
      </c>
      <c r="AA188" s="131">
        <f t="shared" si="41"/>
        <v>192.10600000000005</v>
      </c>
      <c r="AB188" s="131">
        <f t="shared" si="41"/>
        <v>192.10600000000005</v>
      </c>
      <c r="AC188" s="131">
        <f t="shared" si="41"/>
        <v>192.10600000000005</v>
      </c>
      <c r="AD188" s="131">
        <f t="shared" si="41"/>
        <v>192.10600000000005</v>
      </c>
      <c r="AE188" s="131">
        <f t="shared" si="41"/>
        <v>192.10600000000005</v>
      </c>
      <c r="AF188" s="131">
        <f t="shared" si="41"/>
        <v>192.10600000000005</v>
      </c>
      <c r="AG188" s="132">
        <f t="shared" si="41"/>
        <v>412.72299999999984</v>
      </c>
      <c r="AH188" s="51"/>
      <c r="AI188" s="52"/>
      <c r="AK188" s="53"/>
    </row>
    <row r="189" spans="1:37" ht="15.75" thickBot="1" x14ac:dyDescent="0.3">
      <c r="A189" s="29" t="s">
        <v>32</v>
      </c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51"/>
      <c r="AI189" s="52"/>
      <c r="AK189" s="53"/>
    </row>
    <row r="190" spans="1:37" x14ac:dyDescent="0.25">
      <c r="A190" s="111" t="s">
        <v>63</v>
      </c>
      <c r="B190" s="133">
        <v>0.3</v>
      </c>
      <c r="C190" s="133">
        <f t="shared" ref="C190:R195" si="42">B190</f>
        <v>0.3</v>
      </c>
      <c r="D190" s="133">
        <f t="shared" si="42"/>
        <v>0.3</v>
      </c>
      <c r="E190" s="133">
        <f t="shared" si="42"/>
        <v>0.3</v>
      </c>
      <c r="F190" s="133">
        <f t="shared" si="42"/>
        <v>0.3</v>
      </c>
      <c r="G190" s="133">
        <f t="shared" si="42"/>
        <v>0.3</v>
      </c>
      <c r="H190" s="133">
        <f t="shared" si="42"/>
        <v>0.3</v>
      </c>
      <c r="I190" s="133">
        <f t="shared" si="42"/>
        <v>0.3</v>
      </c>
      <c r="J190" s="133">
        <f t="shared" si="42"/>
        <v>0.3</v>
      </c>
      <c r="K190" s="133">
        <f t="shared" si="42"/>
        <v>0.3</v>
      </c>
      <c r="L190" s="133">
        <f t="shared" si="42"/>
        <v>0.3</v>
      </c>
      <c r="M190" s="133">
        <f t="shared" si="42"/>
        <v>0.3</v>
      </c>
      <c r="N190" s="133">
        <f t="shared" si="42"/>
        <v>0.3</v>
      </c>
      <c r="O190" s="133">
        <f t="shared" si="42"/>
        <v>0.3</v>
      </c>
      <c r="P190" s="133">
        <f t="shared" si="42"/>
        <v>0.3</v>
      </c>
      <c r="Q190" s="133">
        <f t="shared" si="42"/>
        <v>0.3</v>
      </c>
      <c r="R190" s="133">
        <f t="shared" si="42"/>
        <v>0.3</v>
      </c>
      <c r="S190" s="133">
        <f t="shared" ref="S190:AF195" si="43">R190</f>
        <v>0.3</v>
      </c>
      <c r="T190" s="133">
        <f t="shared" si="43"/>
        <v>0.3</v>
      </c>
      <c r="U190" s="133">
        <f t="shared" si="43"/>
        <v>0.3</v>
      </c>
      <c r="V190" s="133">
        <f t="shared" si="43"/>
        <v>0.3</v>
      </c>
      <c r="W190" s="133">
        <f t="shared" si="43"/>
        <v>0.3</v>
      </c>
      <c r="X190" s="133">
        <f t="shared" si="43"/>
        <v>0.3</v>
      </c>
      <c r="Y190" s="133">
        <f t="shared" si="43"/>
        <v>0.3</v>
      </c>
      <c r="Z190" s="133">
        <f t="shared" si="43"/>
        <v>0.3</v>
      </c>
      <c r="AA190" s="133">
        <f t="shared" si="43"/>
        <v>0.3</v>
      </c>
      <c r="AB190" s="133">
        <f t="shared" si="43"/>
        <v>0.3</v>
      </c>
      <c r="AC190" s="133">
        <f t="shared" si="43"/>
        <v>0.3</v>
      </c>
      <c r="AD190" s="133">
        <f t="shared" si="43"/>
        <v>0.3</v>
      </c>
      <c r="AE190" s="133">
        <f t="shared" si="43"/>
        <v>0.3</v>
      </c>
      <c r="AF190" s="133">
        <f t="shared" si="43"/>
        <v>0.3</v>
      </c>
      <c r="AG190" s="134">
        <v>2.4</v>
      </c>
      <c r="AH190" s="51"/>
      <c r="AI190" s="52"/>
      <c r="AK190" s="53"/>
    </row>
    <row r="191" spans="1:37" x14ac:dyDescent="0.25">
      <c r="A191" s="116" t="s">
        <v>64</v>
      </c>
      <c r="B191" s="129">
        <v>0.4</v>
      </c>
      <c r="C191" s="129">
        <f t="shared" si="42"/>
        <v>0.4</v>
      </c>
      <c r="D191" s="129">
        <f t="shared" si="42"/>
        <v>0.4</v>
      </c>
      <c r="E191" s="129">
        <f t="shared" si="42"/>
        <v>0.4</v>
      </c>
      <c r="F191" s="129">
        <f t="shared" si="42"/>
        <v>0.4</v>
      </c>
      <c r="G191" s="129">
        <f t="shared" si="42"/>
        <v>0.4</v>
      </c>
      <c r="H191" s="129">
        <f t="shared" si="42"/>
        <v>0.4</v>
      </c>
      <c r="I191" s="129">
        <f t="shared" si="42"/>
        <v>0.4</v>
      </c>
      <c r="J191" s="129">
        <f t="shared" si="42"/>
        <v>0.4</v>
      </c>
      <c r="K191" s="129">
        <f t="shared" si="42"/>
        <v>0.4</v>
      </c>
      <c r="L191" s="129">
        <f t="shared" si="42"/>
        <v>0.4</v>
      </c>
      <c r="M191" s="129">
        <f t="shared" si="42"/>
        <v>0.4</v>
      </c>
      <c r="N191" s="129">
        <f t="shared" si="42"/>
        <v>0.4</v>
      </c>
      <c r="O191" s="129">
        <f t="shared" si="42"/>
        <v>0.4</v>
      </c>
      <c r="P191" s="129">
        <f t="shared" si="42"/>
        <v>0.4</v>
      </c>
      <c r="Q191" s="129">
        <f t="shared" si="42"/>
        <v>0.4</v>
      </c>
      <c r="R191" s="129">
        <f t="shared" si="42"/>
        <v>0.4</v>
      </c>
      <c r="S191" s="129">
        <f t="shared" si="43"/>
        <v>0.4</v>
      </c>
      <c r="T191" s="129">
        <f t="shared" si="43"/>
        <v>0.4</v>
      </c>
      <c r="U191" s="129">
        <f t="shared" si="43"/>
        <v>0.4</v>
      </c>
      <c r="V191" s="129">
        <f>U191</f>
        <v>0.4</v>
      </c>
      <c r="W191" s="129">
        <f>V191</f>
        <v>0.4</v>
      </c>
      <c r="X191" s="129">
        <f t="shared" si="43"/>
        <v>0.4</v>
      </c>
      <c r="Y191" s="129">
        <f t="shared" si="43"/>
        <v>0.4</v>
      </c>
      <c r="Z191" s="129">
        <f t="shared" si="43"/>
        <v>0.4</v>
      </c>
      <c r="AA191" s="129">
        <f t="shared" si="43"/>
        <v>0.4</v>
      </c>
      <c r="AB191" s="129">
        <f t="shared" si="43"/>
        <v>0.4</v>
      </c>
      <c r="AC191" s="129">
        <f t="shared" si="43"/>
        <v>0.4</v>
      </c>
      <c r="AD191" s="129">
        <f t="shared" si="43"/>
        <v>0.4</v>
      </c>
      <c r="AE191" s="129">
        <f t="shared" si="43"/>
        <v>0.4</v>
      </c>
      <c r="AF191" s="129">
        <f t="shared" si="43"/>
        <v>0.4</v>
      </c>
      <c r="AG191" s="135">
        <v>2</v>
      </c>
      <c r="AH191" s="51"/>
      <c r="AI191" s="52"/>
      <c r="AK191" s="53"/>
    </row>
    <row r="192" spans="1:37" x14ac:dyDescent="0.25">
      <c r="A192" s="116" t="s">
        <v>65</v>
      </c>
      <c r="B192" s="129">
        <v>1.5</v>
      </c>
      <c r="C192" s="129">
        <f t="shared" si="42"/>
        <v>1.5</v>
      </c>
      <c r="D192" s="129">
        <f t="shared" si="42"/>
        <v>1.5</v>
      </c>
      <c r="E192" s="129">
        <f t="shared" si="42"/>
        <v>1.5</v>
      </c>
      <c r="F192" s="129">
        <f t="shared" si="42"/>
        <v>1.5</v>
      </c>
      <c r="G192" s="129">
        <f t="shared" si="42"/>
        <v>1.5</v>
      </c>
      <c r="H192" s="129">
        <f t="shared" si="42"/>
        <v>1.5</v>
      </c>
      <c r="I192" s="129">
        <f t="shared" si="42"/>
        <v>1.5</v>
      </c>
      <c r="J192" s="129">
        <f t="shared" si="42"/>
        <v>1.5</v>
      </c>
      <c r="K192" s="129">
        <f t="shared" si="42"/>
        <v>1.5</v>
      </c>
      <c r="L192" s="129">
        <f t="shared" si="42"/>
        <v>1.5</v>
      </c>
      <c r="M192" s="129">
        <f t="shared" si="42"/>
        <v>1.5</v>
      </c>
      <c r="N192" s="129">
        <f t="shared" si="42"/>
        <v>1.5</v>
      </c>
      <c r="O192" s="129">
        <f t="shared" si="42"/>
        <v>1.5</v>
      </c>
      <c r="P192" s="129">
        <f t="shared" si="42"/>
        <v>1.5</v>
      </c>
      <c r="Q192" s="129">
        <f t="shared" si="42"/>
        <v>1.5</v>
      </c>
      <c r="R192" s="129">
        <f t="shared" si="42"/>
        <v>1.5</v>
      </c>
      <c r="S192" s="129">
        <f t="shared" si="43"/>
        <v>1.5</v>
      </c>
      <c r="T192" s="129">
        <f t="shared" si="43"/>
        <v>1.5</v>
      </c>
      <c r="U192" s="129">
        <f t="shared" si="43"/>
        <v>1.5</v>
      </c>
      <c r="V192" s="129">
        <f t="shared" si="43"/>
        <v>1.5</v>
      </c>
      <c r="W192" s="129">
        <f t="shared" si="43"/>
        <v>1.5</v>
      </c>
      <c r="X192" s="129">
        <f t="shared" si="43"/>
        <v>1.5</v>
      </c>
      <c r="Y192" s="129">
        <f t="shared" si="43"/>
        <v>1.5</v>
      </c>
      <c r="Z192" s="129">
        <f t="shared" si="43"/>
        <v>1.5</v>
      </c>
      <c r="AA192" s="129">
        <f t="shared" si="43"/>
        <v>1.5</v>
      </c>
      <c r="AB192" s="129">
        <f t="shared" si="43"/>
        <v>1.5</v>
      </c>
      <c r="AC192" s="129">
        <f t="shared" si="43"/>
        <v>1.5</v>
      </c>
      <c r="AD192" s="129">
        <f t="shared" si="43"/>
        <v>1.5</v>
      </c>
      <c r="AE192" s="129">
        <f t="shared" si="43"/>
        <v>1.5</v>
      </c>
      <c r="AF192" s="129">
        <f t="shared" si="43"/>
        <v>1.5</v>
      </c>
      <c r="AG192" s="135">
        <v>1.5</v>
      </c>
      <c r="AH192" s="51"/>
      <c r="AI192" s="52"/>
      <c r="AK192" s="53"/>
    </row>
    <row r="193" spans="1:37" x14ac:dyDescent="0.25">
      <c r="A193" s="116" t="s">
        <v>66</v>
      </c>
      <c r="B193" s="129">
        <v>0.3</v>
      </c>
      <c r="C193" s="129">
        <f t="shared" si="42"/>
        <v>0.3</v>
      </c>
      <c r="D193" s="129">
        <f t="shared" si="42"/>
        <v>0.3</v>
      </c>
      <c r="E193" s="129">
        <f t="shared" si="42"/>
        <v>0.3</v>
      </c>
      <c r="F193" s="129">
        <f t="shared" si="42"/>
        <v>0.3</v>
      </c>
      <c r="G193" s="129">
        <f t="shared" si="42"/>
        <v>0.3</v>
      </c>
      <c r="H193" s="129">
        <f t="shared" si="42"/>
        <v>0.3</v>
      </c>
      <c r="I193" s="129">
        <f t="shared" si="42"/>
        <v>0.3</v>
      </c>
      <c r="J193" s="129">
        <f t="shared" si="42"/>
        <v>0.3</v>
      </c>
      <c r="K193" s="129">
        <f t="shared" si="42"/>
        <v>0.3</v>
      </c>
      <c r="L193" s="129">
        <f t="shared" si="42"/>
        <v>0.3</v>
      </c>
      <c r="M193" s="129">
        <f t="shared" si="42"/>
        <v>0.3</v>
      </c>
      <c r="N193" s="129">
        <f t="shared" si="42"/>
        <v>0.3</v>
      </c>
      <c r="O193" s="129">
        <f t="shared" si="42"/>
        <v>0.3</v>
      </c>
      <c r="P193" s="129">
        <f t="shared" si="42"/>
        <v>0.3</v>
      </c>
      <c r="Q193" s="129">
        <f t="shared" si="42"/>
        <v>0.3</v>
      </c>
      <c r="R193" s="129">
        <f t="shared" si="42"/>
        <v>0.3</v>
      </c>
      <c r="S193" s="129">
        <f t="shared" si="43"/>
        <v>0.3</v>
      </c>
      <c r="T193" s="129">
        <f t="shared" si="43"/>
        <v>0.3</v>
      </c>
      <c r="U193" s="129">
        <f t="shared" si="43"/>
        <v>0.3</v>
      </c>
      <c r="V193" s="129">
        <f t="shared" si="43"/>
        <v>0.3</v>
      </c>
      <c r="W193" s="129">
        <f t="shared" si="43"/>
        <v>0.3</v>
      </c>
      <c r="X193" s="129">
        <f t="shared" si="43"/>
        <v>0.3</v>
      </c>
      <c r="Y193" s="129">
        <f t="shared" si="43"/>
        <v>0.3</v>
      </c>
      <c r="Z193" s="129">
        <f t="shared" si="43"/>
        <v>0.3</v>
      </c>
      <c r="AA193" s="129">
        <f t="shared" si="43"/>
        <v>0.3</v>
      </c>
      <c r="AB193" s="129">
        <f t="shared" si="43"/>
        <v>0.3</v>
      </c>
      <c r="AC193" s="129">
        <f t="shared" si="43"/>
        <v>0.3</v>
      </c>
      <c r="AD193" s="129">
        <f t="shared" si="43"/>
        <v>0.3</v>
      </c>
      <c r="AE193" s="129">
        <f t="shared" si="43"/>
        <v>0.3</v>
      </c>
      <c r="AF193" s="129">
        <f t="shared" si="43"/>
        <v>0.3</v>
      </c>
      <c r="AG193" s="135">
        <v>1</v>
      </c>
      <c r="AH193" s="51"/>
      <c r="AI193" s="52"/>
      <c r="AK193" s="53"/>
    </row>
    <row r="194" spans="1:37" x14ac:dyDescent="0.25">
      <c r="A194" s="116" t="s">
        <v>67</v>
      </c>
      <c r="B194" s="129">
        <v>0.4</v>
      </c>
      <c r="C194" s="129">
        <f t="shared" si="42"/>
        <v>0.4</v>
      </c>
      <c r="D194" s="129">
        <f t="shared" si="42"/>
        <v>0.4</v>
      </c>
      <c r="E194" s="129">
        <f t="shared" si="42"/>
        <v>0.4</v>
      </c>
      <c r="F194" s="129">
        <f t="shared" si="42"/>
        <v>0.4</v>
      </c>
      <c r="G194" s="129">
        <f t="shared" si="42"/>
        <v>0.4</v>
      </c>
      <c r="H194" s="129">
        <f t="shared" si="42"/>
        <v>0.4</v>
      </c>
      <c r="I194" s="129">
        <f t="shared" si="42"/>
        <v>0.4</v>
      </c>
      <c r="J194" s="129">
        <f t="shared" si="42"/>
        <v>0.4</v>
      </c>
      <c r="K194" s="129">
        <f t="shared" si="42"/>
        <v>0.4</v>
      </c>
      <c r="L194" s="129">
        <f t="shared" si="42"/>
        <v>0.4</v>
      </c>
      <c r="M194" s="129">
        <f t="shared" si="42"/>
        <v>0.4</v>
      </c>
      <c r="N194" s="129">
        <f t="shared" si="42"/>
        <v>0.4</v>
      </c>
      <c r="O194" s="129">
        <f t="shared" si="42"/>
        <v>0.4</v>
      </c>
      <c r="P194" s="129">
        <f t="shared" si="42"/>
        <v>0.4</v>
      </c>
      <c r="Q194" s="129">
        <f t="shared" si="42"/>
        <v>0.4</v>
      </c>
      <c r="R194" s="129">
        <f t="shared" si="42"/>
        <v>0.4</v>
      </c>
      <c r="S194" s="129">
        <f t="shared" si="43"/>
        <v>0.4</v>
      </c>
      <c r="T194" s="129">
        <f t="shared" si="43"/>
        <v>0.4</v>
      </c>
      <c r="U194" s="129">
        <f t="shared" si="43"/>
        <v>0.4</v>
      </c>
      <c r="V194" s="129">
        <f t="shared" si="43"/>
        <v>0.4</v>
      </c>
      <c r="W194" s="129">
        <f t="shared" si="43"/>
        <v>0.4</v>
      </c>
      <c r="X194" s="129">
        <f t="shared" si="43"/>
        <v>0.4</v>
      </c>
      <c r="Y194" s="129">
        <f t="shared" si="43"/>
        <v>0.4</v>
      </c>
      <c r="Z194" s="129">
        <f t="shared" si="43"/>
        <v>0.4</v>
      </c>
      <c r="AA194" s="129">
        <f t="shared" si="43"/>
        <v>0.4</v>
      </c>
      <c r="AB194" s="129">
        <f t="shared" si="43"/>
        <v>0.4</v>
      </c>
      <c r="AC194" s="129">
        <f t="shared" si="43"/>
        <v>0.4</v>
      </c>
      <c r="AD194" s="129">
        <f t="shared" si="43"/>
        <v>0.4</v>
      </c>
      <c r="AE194" s="129">
        <f t="shared" si="43"/>
        <v>0.4</v>
      </c>
      <c r="AF194" s="129">
        <f t="shared" si="43"/>
        <v>0.4</v>
      </c>
      <c r="AG194" s="135">
        <v>1</v>
      </c>
      <c r="AH194" s="51"/>
      <c r="AI194" s="52"/>
      <c r="AK194" s="53"/>
    </row>
    <row r="195" spans="1:37" ht="15.75" thickBot="1" x14ac:dyDescent="0.3">
      <c r="A195" s="118" t="s">
        <v>68</v>
      </c>
      <c r="B195" s="136">
        <v>0.64</v>
      </c>
      <c r="C195" s="136">
        <f t="shared" si="42"/>
        <v>0.64</v>
      </c>
      <c r="D195" s="136">
        <f t="shared" si="42"/>
        <v>0.64</v>
      </c>
      <c r="E195" s="136">
        <f t="shared" si="42"/>
        <v>0.64</v>
      </c>
      <c r="F195" s="136">
        <f t="shared" si="42"/>
        <v>0.64</v>
      </c>
      <c r="G195" s="136">
        <f t="shared" si="42"/>
        <v>0.64</v>
      </c>
      <c r="H195" s="136">
        <f t="shared" si="42"/>
        <v>0.64</v>
      </c>
      <c r="I195" s="136">
        <f t="shared" si="42"/>
        <v>0.64</v>
      </c>
      <c r="J195" s="136">
        <f t="shared" si="42"/>
        <v>0.64</v>
      </c>
      <c r="K195" s="136">
        <f t="shared" si="42"/>
        <v>0.64</v>
      </c>
      <c r="L195" s="136">
        <f t="shared" si="42"/>
        <v>0.64</v>
      </c>
      <c r="M195" s="136">
        <f t="shared" si="42"/>
        <v>0.64</v>
      </c>
      <c r="N195" s="136">
        <f t="shared" si="42"/>
        <v>0.64</v>
      </c>
      <c r="O195" s="136">
        <f t="shared" si="42"/>
        <v>0.64</v>
      </c>
      <c r="P195" s="136">
        <f t="shared" si="42"/>
        <v>0.64</v>
      </c>
      <c r="Q195" s="136">
        <f t="shared" si="42"/>
        <v>0.64</v>
      </c>
      <c r="R195" s="136">
        <f t="shared" si="42"/>
        <v>0.64</v>
      </c>
      <c r="S195" s="136">
        <f t="shared" si="43"/>
        <v>0.64</v>
      </c>
      <c r="T195" s="136">
        <f t="shared" si="43"/>
        <v>0.64</v>
      </c>
      <c r="U195" s="136">
        <f t="shared" si="43"/>
        <v>0.64</v>
      </c>
      <c r="V195" s="136">
        <f t="shared" si="43"/>
        <v>0.64</v>
      </c>
      <c r="W195" s="136">
        <f t="shared" si="43"/>
        <v>0.64</v>
      </c>
      <c r="X195" s="136">
        <f t="shared" si="43"/>
        <v>0.64</v>
      </c>
      <c r="Y195" s="136">
        <f t="shared" si="43"/>
        <v>0.64</v>
      </c>
      <c r="Z195" s="136">
        <f t="shared" si="43"/>
        <v>0.64</v>
      </c>
      <c r="AA195" s="136">
        <f t="shared" si="43"/>
        <v>0.64</v>
      </c>
      <c r="AB195" s="136">
        <f t="shared" si="43"/>
        <v>0.64</v>
      </c>
      <c r="AC195" s="136">
        <f t="shared" si="43"/>
        <v>0.64</v>
      </c>
      <c r="AD195" s="136">
        <f t="shared" si="43"/>
        <v>0.64</v>
      </c>
      <c r="AE195" s="136">
        <f t="shared" si="43"/>
        <v>0.64</v>
      </c>
      <c r="AF195" s="136">
        <f t="shared" si="43"/>
        <v>0.64</v>
      </c>
      <c r="AG195" s="137">
        <v>0.66</v>
      </c>
      <c r="AH195" s="51"/>
      <c r="AI195" s="52"/>
    </row>
    <row r="196" spans="1:37" ht="15.75" thickBot="1" x14ac:dyDescent="0.3">
      <c r="A196" s="138" t="s">
        <v>32</v>
      </c>
      <c r="B196" s="139">
        <f>SUM(B190:B195)</f>
        <v>3.54</v>
      </c>
      <c r="C196" s="139">
        <f t="shared" ref="C196:K196" si="44">SUM(C190:C195)</f>
        <v>3.54</v>
      </c>
      <c r="D196" s="139">
        <f t="shared" si="44"/>
        <v>3.54</v>
      </c>
      <c r="E196" s="139">
        <f t="shared" si="44"/>
        <v>3.54</v>
      </c>
      <c r="F196" s="139">
        <f t="shared" si="44"/>
        <v>3.54</v>
      </c>
      <c r="G196" s="139">
        <f t="shared" si="44"/>
        <v>3.54</v>
      </c>
      <c r="H196" s="139">
        <f t="shared" si="44"/>
        <v>3.54</v>
      </c>
      <c r="I196" s="139">
        <f t="shared" si="44"/>
        <v>3.54</v>
      </c>
      <c r="J196" s="139">
        <f t="shared" si="44"/>
        <v>3.54</v>
      </c>
      <c r="K196" s="139">
        <f t="shared" si="44"/>
        <v>3.54</v>
      </c>
      <c r="L196" s="139">
        <f>SUM(L190:L195)</f>
        <v>3.54</v>
      </c>
      <c r="M196" s="139">
        <f t="shared" ref="M196:R196" si="45">SUM(M190:M195)</f>
        <v>3.54</v>
      </c>
      <c r="N196" s="139">
        <f t="shared" si="45"/>
        <v>3.54</v>
      </c>
      <c r="O196" s="139">
        <f t="shared" si="45"/>
        <v>3.54</v>
      </c>
      <c r="P196" s="139">
        <f t="shared" si="45"/>
        <v>3.54</v>
      </c>
      <c r="Q196" s="139">
        <f t="shared" si="45"/>
        <v>3.54</v>
      </c>
      <c r="R196" s="139">
        <f t="shared" si="45"/>
        <v>3.54</v>
      </c>
      <c r="S196" s="139">
        <f>SUM(S190:S195)</f>
        <v>3.54</v>
      </c>
      <c r="T196" s="139">
        <f t="shared" ref="T196:AG196" si="46">SUM(T190:T195)</f>
        <v>3.54</v>
      </c>
      <c r="U196" s="139">
        <f t="shared" si="46"/>
        <v>3.54</v>
      </c>
      <c r="V196" s="139">
        <f t="shared" si="46"/>
        <v>3.54</v>
      </c>
      <c r="W196" s="139">
        <f t="shared" si="46"/>
        <v>3.54</v>
      </c>
      <c r="X196" s="139">
        <f t="shared" si="46"/>
        <v>3.54</v>
      </c>
      <c r="Y196" s="139">
        <f t="shared" si="46"/>
        <v>3.54</v>
      </c>
      <c r="Z196" s="139">
        <f t="shared" si="46"/>
        <v>3.54</v>
      </c>
      <c r="AA196" s="139">
        <f t="shared" si="46"/>
        <v>3.54</v>
      </c>
      <c r="AB196" s="139">
        <f t="shared" si="46"/>
        <v>3.54</v>
      </c>
      <c r="AC196" s="139">
        <f t="shared" si="46"/>
        <v>3.54</v>
      </c>
      <c r="AD196" s="139">
        <f t="shared" si="46"/>
        <v>3.54</v>
      </c>
      <c r="AE196" s="139">
        <f t="shared" si="46"/>
        <v>3.54</v>
      </c>
      <c r="AF196" s="139">
        <f t="shared" si="46"/>
        <v>3.54</v>
      </c>
      <c r="AG196" s="140">
        <f t="shared" si="46"/>
        <v>8.56</v>
      </c>
      <c r="AH196" s="51"/>
      <c r="AI196" s="52"/>
    </row>
    <row r="197" spans="1:37" ht="15.75" thickBot="1" x14ac:dyDescent="0.3"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105"/>
      <c r="AH197" s="45"/>
    </row>
    <row r="198" spans="1:37" x14ac:dyDescent="0.25">
      <c r="A198" s="90" t="s">
        <v>69</v>
      </c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  <c r="AB198" s="141"/>
      <c r="AC198" s="141"/>
      <c r="AD198" s="141"/>
      <c r="AE198" s="141"/>
      <c r="AF198" s="142"/>
      <c r="AG198" s="45"/>
      <c r="AH198" s="51"/>
      <c r="AI198" s="52"/>
    </row>
    <row r="199" spans="1:37" x14ac:dyDescent="0.25">
      <c r="A199" s="143" t="s">
        <v>70</v>
      </c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  <c r="AC199" s="144"/>
      <c r="AD199" s="144"/>
      <c r="AE199" s="144"/>
      <c r="AF199" s="145"/>
      <c r="AG199" s="146"/>
      <c r="AH199" s="51"/>
      <c r="AI199" s="52"/>
    </row>
    <row r="200" spans="1:37" x14ac:dyDescent="0.25">
      <c r="A200" s="94" t="s">
        <v>71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37" x14ac:dyDescent="0.25">
      <c r="A201" s="94" t="s">
        <v>72</v>
      </c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  <c r="AC201" s="147"/>
      <c r="AD201" s="147"/>
      <c r="AE201" s="147"/>
      <c r="AF201" s="148"/>
      <c r="AG201" s="146"/>
      <c r="AH201" s="51"/>
      <c r="AI201" s="52"/>
    </row>
    <row r="202" spans="1:37" ht="15.75" thickBot="1" x14ac:dyDescent="0.3">
      <c r="A202" s="149" t="s">
        <v>73</v>
      </c>
      <c r="B202" s="150"/>
      <c r="C202" s="150"/>
      <c r="D202" s="150"/>
      <c r="E202" s="150"/>
      <c r="F202" s="150"/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50"/>
      <c r="AA202" s="150"/>
      <c r="AB202" s="150"/>
      <c r="AC202" s="150"/>
      <c r="AD202" s="150"/>
      <c r="AE202" s="150"/>
      <c r="AF202" s="151"/>
      <c r="AG202" s="146"/>
      <c r="AH202" s="51"/>
      <c r="AI202" s="52"/>
    </row>
    <row r="203" spans="1:37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37" x14ac:dyDescent="0.25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37" x14ac:dyDescent="0.25">
      <c r="A205" s="152" t="s">
        <v>74</v>
      </c>
      <c r="B205" s="153">
        <f>MAX(F72:M72)</f>
        <v>3.54</v>
      </c>
      <c r="C205" s="154">
        <f>INDEX(F9:M9,1,MATCH(MAX(F72:M72),F72:M72,0))</f>
        <v>0.20833333333333301</v>
      </c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37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MID(CELL("filename",C7),FIND("]",CELL("filename",C7))+1,600)</f>
        <v>Asoj1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37" x14ac:dyDescent="0.25">
      <c r="A207" s="213" t="s">
        <v>75</v>
      </c>
      <c r="B207" s="213"/>
      <c r="C207" s="45"/>
      <c r="D207" s="155" t="e">
        <f ca="1">"Pie Chart of Daily Peak Demand(Inclusive of Export) of Nepal ("&amp;A4&amp;" "&amp;B4&amp;")"</f>
        <v>#VALUE!</v>
      </c>
      <c r="E207" s="45"/>
      <c r="F207" s="45"/>
      <c r="G207" s="15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155" t="e">
        <f ca="1">"Daily Load Curve(Excluding of Export) of Nepal ("&amp;A4&amp;" "&amp;B4&amp;")"</f>
        <v>#VALUE!</v>
      </c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37" ht="12.75" customHeight="1" thickBot="1" x14ac:dyDescent="0.3">
      <c r="A208" s="156" t="s">
        <v>7</v>
      </c>
      <c r="B208" s="157"/>
      <c r="C208" s="45"/>
      <c r="D208" s="158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50" ht="15.75" thickTop="1" x14ac:dyDescent="0.25">
      <c r="A209" s="156" t="s">
        <v>76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159" t="s">
        <v>77</v>
      </c>
      <c r="T209" s="160">
        <v>4.1666666666666664E-2</v>
      </c>
      <c r="U209" s="161">
        <v>8.3333333333333301E-2</v>
      </c>
      <c r="V209" s="161">
        <v>0.125</v>
      </c>
      <c r="W209" s="161">
        <v>0.16666666666666699</v>
      </c>
      <c r="X209" s="161">
        <v>0.20833333333333301</v>
      </c>
      <c r="Y209" s="161">
        <v>0.22916666666666666</v>
      </c>
      <c r="Z209" s="161">
        <v>0.25</v>
      </c>
      <c r="AA209" s="161">
        <v>0.27083333333333331</v>
      </c>
      <c r="AB209" s="161">
        <v>0.29166666666666669</v>
      </c>
      <c r="AC209" s="161">
        <v>0.3125</v>
      </c>
      <c r="AD209" s="162">
        <v>0.33333333333333331</v>
      </c>
      <c r="AE209" s="162">
        <v>0.375</v>
      </c>
      <c r="AF209" s="162">
        <v>0.41666666666666702</v>
      </c>
      <c r="AG209" s="162">
        <v>0.45833333333333298</v>
      </c>
      <c r="AH209" s="162">
        <v>0.5</v>
      </c>
      <c r="AI209" s="162">
        <v>0.54166666666666696</v>
      </c>
      <c r="AJ209" s="162">
        <v>0.58333333333333304</v>
      </c>
      <c r="AK209" s="162">
        <v>0.625</v>
      </c>
      <c r="AL209" s="162">
        <v>0.66666666666666696</v>
      </c>
      <c r="AM209" s="162">
        <v>0.70833333333333304</v>
      </c>
      <c r="AN209" s="162">
        <v>0.72916666666666663</v>
      </c>
      <c r="AO209" s="162">
        <v>0.75</v>
      </c>
      <c r="AP209" s="162">
        <v>0.77083333333333337</v>
      </c>
      <c r="AQ209" s="162">
        <v>0.79166666666666663</v>
      </c>
      <c r="AR209" s="162">
        <v>0.8125</v>
      </c>
      <c r="AS209" s="161">
        <v>0.83333333333333337</v>
      </c>
      <c r="AT209" s="161">
        <v>0.85416666666666663</v>
      </c>
      <c r="AU209" s="161">
        <v>0.875</v>
      </c>
      <c r="AV209" s="161">
        <v>0.91666666666666696</v>
      </c>
      <c r="AW209" s="161">
        <v>0.95833333333333304</v>
      </c>
      <c r="AX209" s="161">
        <v>1</v>
      </c>
    </row>
    <row r="210" spans="1:50" x14ac:dyDescent="0.25">
      <c r="A210" s="156" t="s">
        <v>78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 t="s">
        <v>79</v>
      </c>
      <c r="T210" s="163">
        <f t="shared" ref="T210:AX210" si="47">B72</f>
        <v>913.14</v>
      </c>
      <c r="U210" s="163">
        <f t="shared" si="47"/>
        <v>898.13999999999987</v>
      </c>
      <c r="V210" s="163">
        <f t="shared" si="47"/>
        <v>883.43999999999994</v>
      </c>
      <c r="W210" s="163">
        <f t="shared" si="47"/>
        <v>3.54</v>
      </c>
      <c r="X210" s="163">
        <f t="shared" si="47"/>
        <v>3.54</v>
      </c>
      <c r="Y210" s="163">
        <f t="shared" si="47"/>
        <v>3.54</v>
      </c>
      <c r="Z210" s="163">
        <f t="shared" si="47"/>
        <v>3.54</v>
      </c>
      <c r="AA210" s="163">
        <f t="shared" si="47"/>
        <v>3.54</v>
      </c>
      <c r="AB210" s="163">
        <f t="shared" si="47"/>
        <v>3.54</v>
      </c>
      <c r="AC210" s="163">
        <f t="shared" si="47"/>
        <v>3.54</v>
      </c>
      <c r="AD210" s="163">
        <f t="shared" si="47"/>
        <v>3.54</v>
      </c>
      <c r="AE210" s="163">
        <f t="shared" si="47"/>
        <v>3.54</v>
      </c>
      <c r="AF210" s="163">
        <f t="shared" si="47"/>
        <v>3.54</v>
      </c>
      <c r="AG210" s="163">
        <f t="shared" si="47"/>
        <v>3.54</v>
      </c>
      <c r="AH210" s="163">
        <f t="shared" si="47"/>
        <v>3.54</v>
      </c>
      <c r="AI210" s="163">
        <f t="shared" si="47"/>
        <v>3.54</v>
      </c>
      <c r="AJ210" s="163">
        <f t="shared" si="47"/>
        <v>3.54</v>
      </c>
      <c r="AK210" s="163">
        <f t="shared" si="47"/>
        <v>3.54</v>
      </c>
      <c r="AL210" s="163">
        <f t="shared" si="47"/>
        <v>3.54</v>
      </c>
      <c r="AM210" s="163">
        <f t="shared" si="47"/>
        <v>3.54</v>
      </c>
      <c r="AN210" s="163">
        <f t="shared" si="47"/>
        <v>3.54</v>
      </c>
      <c r="AO210" s="163">
        <f t="shared" si="47"/>
        <v>3.54</v>
      </c>
      <c r="AP210" s="163">
        <f t="shared" si="47"/>
        <v>3.54</v>
      </c>
      <c r="AQ210" s="163">
        <f t="shared" si="47"/>
        <v>3.54</v>
      </c>
      <c r="AR210" s="163">
        <f t="shared" si="47"/>
        <v>3.54</v>
      </c>
      <c r="AS210" s="163">
        <f t="shared" si="47"/>
        <v>3.54</v>
      </c>
      <c r="AT210" s="163">
        <f t="shared" si="47"/>
        <v>3.54</v>
      </c>
      <c r="AU210" s="163">
        <f t="shared" si="47"/>
        <v>3.54</v>
      </c>
      <c r="AV210" s="163">
        <f t="shared" si="47"/>
        <v>3.54</v>
      </c>
      <c r="AW210" s="163">
        <f t="shared" si="47"/>
        <v>3.54</v>
      </c>
      <c r="AX210" s="163">
        <f t="shared" si="47"/>
        <v>3.54</v>
      </c>
    </row>
    <row r="211" spans="1:50" x14ac:dyDescent="0.25">
      <c r="A211" s="156" t="s">
        <v>80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81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82</v>
      </c>
      <c r="B213" s="157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83</v>
      </c>
      <c r="B214" s="164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A215" s="156" t="s">
        <v>84</v>
      </c>
      <c r="B215" s="157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</row>
    <row r="231" spans="1:34" x14ac:dyDescent="0.25">
      <c r="A231" s="165" t="s">
        <v>69</v>
      </c>
      <c r="B231" s="166">
        <f t="shared" ref="B231:AF231" si="48">B195</f>
        <v>0.64</v>
      </c>
      <c r="C231" s="166">
        <f t="shared" si="48"/>
        <v>0.64</v>
      </c>
      <c r="D231" s="166">
        <f t="shared" si="48"/>
        <v>0.64</v>
      </c>
      <c r="E231" s="166">
        <f t="shared" si="48"/>
        <v>0.64</v>
      </c>
      <c r="F231" s="166">
        <f t="shared" si="48"/>
        <v>0.64</v>
      </c>
      <c r="G231" s="166">
        <f t="shared" si="48"/>
        <v>0.64</v>
      </c>
      <c r="H231" s="166">
        <f t="shared" si="48"/>
        <v>0.64</v>
      </c>
      <c r="I231" s="166">
        <f t="shared" si="48"/>
        <v>0.64</v>
      </c>
      <c r="J231" s="166">
        <f t="shared" si="48"/>
        <v>0.64</v>
      </c>
      <c r="K231" s="166">
        <f t="shared" si="48"/>
        <v>0.64</v>
      </c>
      <c r="L231" s="166">
        <f t="shared" si="48"/>
        <v>0.64</v>
      </c>
      <c r="M231" s="166">
        <f t="shared" si="48"/>
        <v>0.64</v>
      </c>
      <c r="N231" s="166">
        <f t="shared" si="48"/>
        <v>0.64</v>
      </c>
      <c r="O231" s="166">
        <f t="shared" si="48"/>
        <v>0.64</v>
      </c>
      <c r="P231" s="166">
        <f t="shared" si="48"/>
        <v>0.64</v>
      </c>
      <c r="Q231" s="166">
        <f t="shared" si="48"/>
        <v>0.64</v>
      </c>
      <c r="R231" s="166">
        <f t="shared" si="48"/>
        <v>0.64</v>
      </c>
      <c r="S231" s="166">
        <f t="shared" si="48"/>
        <v>0.64</v>
      </c>
      <c r="T231" s="166">
        <f t="shared" si="48"/>
        <v>0.64</v>
      </c>
      <c r="U231" s="166">
        <f t="shared" si="48"/>
        <v>0.64</v>
      </c>
      <c r="V231" s="166">
        <f t="shared" si="48"/>
        <v>0.64</v>
      </c>
      <c r="W231" s="166">
        <f t="shared" si="48"/>
        <v>0.64</v>
      </c>
      <c r="X231" s="166">
        <f t="shared" si="48"/>
        <v>0.64</v>
      </c>
      <c r="Y231" s="166">
        <f t="shared" si="48"/>
        <v>0.64</v>
      </c>
      <c r="Z231" s="166">
        <f t="shared" si="48"/>
        <v>0.64</v>
      </c>
      <c r="AA231" s="166">
        <f t="shared" si="48"/>
        <v>0.64</v>
      </c>
      <c r="AB231" s="166">
        <f t="shared" si="48"/>
        <v>0.64</v>
      </c>
      <c r="AC231" s="166">
        <f t="shared" si="48"/>
        <v>0.64</v>
      </c>
      <c r="AD231" s="166">
        <f t="shared" si="48"/>
        <v>0.64</v>
      </c>
      <c r="AE231" s="166">
        <f t="shared" si="48"/>
        <v>0.64</v>
      </c>
      <c r="AF231" s="166">
        <f t="shared" si="48"/>
        <v>0.64</v>
      </c>
      <c r="AG231" s="45"/>
      <c r="AH231" s="45"/>
    </row>
    <row r="232" spans="1:34" x14ac:dyDescent="0.25">
      <c r="A232" s="114" t="str">
        <f>A199</f>
        <v>KGA</v>
      </c>
      <c r="B232" s="114" t="str">
        <f>IF(B199&lt;100,"",B199-520)</f>
        <v/>
      </c>
      <c r="C232" s="114" t="str">
        <f t="shared" ref="C232:AF232" si="49">IF(C199&lt;100,"",C199-520)</f>
        <v/>
      </c>
      <c r="D232" s="114" t="str">
        <f t="shared" si="49"/>
        <v/>
      </c>
      <c r="E232" s="114" t="str">
        <f t="shared" si="49"/>
        <v/>
      </c>
      <c r="F232" s="114" t="str">
        <f t="shared" si="49"/>
        <v/>
      </c>
      <c r="G232" s="114" t="str">
        <f t="shared" si="49"/>
        <v/>
      </c>
      <c r="H232" s="114" t="str">
        <f t="shared" si="49"/>
        <v/>
      </c>
      <c r="I232" s="114" t="str">
        <f t="shared" si="49"/>
        <v/>
      </c>
      <c r="J232" s="114" t="str">
        <f t="shared" si="49"/>
        <v/>
      </c>
      <c r="K232" s="114" t="str">
        <f t="shared" si="49"/>
        <v/>
      </c>
      <c r="L232" s="114" t="str">
        <f t="shared" si="49"/>
        <v/>
      </c>
      <c r="M232" s="114" t="str">
        <f t="shared" si="49"/>
        <v/>
      </c>
      <c r="N232" s="114" t="str">
        <f t="shared" si="49"/>
        <v/>
      </c>
      <c r="O232" s="114" t="str">
        <f t="shared" si="49"/>
        <v/>
      </c>
      <c r="P232" s="114" t="str">
        <f t="shared" si="49"/>
        <v/>
      </c>
      <c r="Q232" s="114" t="str">
        <f t="shared" si="49"/>
        <v/>
      </c>
      <c r="R232" s="114" t="str">
        <f t="shared" si="49"/>
        <v/>
      </c>
      <c r="S232" s="114" t="str">
        <f t="shared" si="49"/>
        <v/>
      </c>
      <c r="T232" s="114" t="str">
        <f t="shared" si="49"/>
        <v/>
      </c>
      <c r="U232" s="114" t="str">
        <f t="shared" si="49"/>
        <v/>
      </c>
      <c r="V232" s="114" t="str">
        <f t="shared" si="49"/>
        <v/>
      </c>
      <c r="W232" s="114" t="str">
        <f t="shared" si="49"/>
        <v/>
      </c>
      <c r="X232" s="114" t="str">
        <f t="shared" si="49"/>
        <v/>
      </c>
      <c r="Y232" s="114" t="str">
        <f t="shared" si="49"/>
        <v/>
      </c>
      <c r="Z232" s="114" t="str">
        <f t="shared" si="49"/>
        <v/>
      </c>
      <c r="AA232" s="114" t="str">
        <f t="shared" si="49"/>
        <v/>
      </c>
      <c r="AB232" s="114" t="str">
        <f t="shared" si="49"/>
        <v/>
      </c>
      <c r="AC232" s="114" t="str">
        <f t="shared" si="49"/>
        <v/>
      </c>
      <c r="AD232" s="114" t="str">
        <f t="shared" si="49"/>
        <v/>
      </c>
      <c r="AE232" s="114" t="str">
        <f t="shared" si="49"/>
        <v/>
      </c>
      <c r="AF232" s="114" t="str">
        <f t="shared" si="49"/>
        <v/>
      </c>
      <c r="AG232" s="45"/>
      <c r="AH232" s="45"/>
    </row>
    <row r="233" spans="1:34" x14ac:dyDescent="0.25">
      <c r="A233" s="114" t="str">
        <f>A200</f>
        <v>MMRS</v>
      </c>
      <c r="B233" s="114" t="str">
        <f t="shared" ref="B233:AF233" si="50">IF(B200&lt;100,"",B200-620)</f>
        <v/>
      </c>
      <c r="C233" s="114" t="str">
        <f t="shared" si="50"/>
        <v/>
      </c>
      <c r="D233" s="114" t="str">
        <f t="shared" si="50"/>
        <v/>
      </c>
      <c r="E233" s="114" t="str">
        <f t="shared" si="50"/>
        <v/>
      </c>
      <c r="F233" s="114" t="str">
        <f t="shared" si="50"/>
        <v/>
      </c>
      <c r="G233" s="114" t="str">
        <f t="shared" si="50"/>
        <v/>
      </c>
      <c r="H233" s="114" t="str">
        <f t="shared" si="50"/>
        <v/>
      </c>
      <c r="I233" s="114" t="str">
        <f t="shared" si="50"/>
        <v/>
      </c>
      <c r="J233" s="114" t="str">
        <f t="shared" si="50"/>
        <v/>
      </c>
      <c r="K233" s="114" t="str">
        <f t="shared" si="50"/>
        <v/>
      </c>
      <c r="L233" s="114" t="str">
        <f t="shared" si="50"/>
        <v/>
      </c>
      <c r="M233" s="114" t="str">
        <f t="shared" si="50"/>
        <v/>
      </c>
      <c r="N233" s="114" t="str">
        <f t="shared" si="50"/>
        <v/>
      </c>
      <c r="O233" s="114" t="str">
        <f t="shared" si="50"/>
        <v/>
      </c>
      <c r="P233" s="114" t="str">
        <f t="shared" si="50"/>
        <v/>
      </c>
      <c r="Q233" s="114" t="str">
        <f t="shared" si="50"/>
        <v/>
      </c>
      <c r="R233" s="114" t="str">
        <f t="shared" si="50"/>
        <v/>
      </c>
      <c r="S233" s="114" t="str">
        <f t="shared" si="50"/>
        <v/>
      </c>
      <c r="T233" s="114" t="str">
        <f t="shared" si="50"/>
        <v/>
      </c>
      <c r="U233" s="114" t="str">
        <f t="shared" si="50"/>
        <v/>
      </c>
      <c r="V233" s="114" t="str">
        <f t="shared" si="50"/>
        <v/>
      </c>
      <c r="W233" s="114" t="str">
        <f t="shared" si="50"/>
        <v/>
      </c>
      <c r="X233" s="114" t="str">
        <f t="shared" si="50"/>
        <v/>
      </c>
      <c r="Y233" s="114" t="str">
        <f t="shared" si="50"/>
        <v/>
      </c>
      <c r="Z233" s="114" t="str">
        <f t="shared" si="50"/>
        <v/>
      </c>
      <c r="AA233" s="114" t="str">
        <f t="shared" si="50"/>
        <v/>
      </c>
      <c r="AB233" s="114" t="str">
        <f t="shared" si="50"/>
        <v/>
      </c>
      <c r="AC233" s="114" t="str">
        <f t="shared" si="50"/>
        <v/>
      </c>
      <c r="AD233" s="114" t="str">
        <f t="shared" si="50"/>
        <v/>
      </c>
      <c r="AE233" s="114" t="str">
        <f t="shared" si="50"/>
        <v/>
      </c>
      <c r="AF233" s="114" t="str">
        <f t="shared" si="50"/>
        <v/>
      </c>
      <c r="AG233" s="45"/>
      <c r="AH233" s="45"/>
    </row>
    <row r="234" spans="1:34" x14ac:dyDescent="0.25">
      <c r="A234" s="114" t="str">
        <f>A201</f>
        <v>MRS</v>
      </c>
      <c r="B234" s="114" t="str">
        <f t="shared" ref="B234:AF234" si="51">IF(B201&lt;100,"",B201-330)</f>
        <v/>
      </c>
      <c r="C234" s="114" t="str">
        <f t="shared" si="51"/>
        <v/>
      </c>
      <c r="D234" s="114" t="str">
        <f t="shared" si="51"/>
        <v/>
      </c>
      <c r="E234" s="114" t="str">
        <f t="shared" si="51"/>
        <v/>
      </c>
      <c r="F234" s="114" t="str">
        <f t="shared" si="51"/>
        <v/>
      </c>
      <c r="G234" s="114" t="str">
        <f t="shared" si="51"/>
        <v/>
      </c>
      <c r="H234" s="114" t="str">
        <f t="shared" si="51"/>
        <v/>
      </c>
      <c r="I234" s="114" t="str">
        <f t="shared" si="51"/>
        <v/>
      </c>
      <c r="J234" s="114" t="str">
        <f t="shared" si="51"/>
        <v/>
      </c>
      <c r="K234" s="114" t="str">
        <f t="shared" si="51"/>
        <v/>
      </c>
      <c r="L234" s="114" t="str">
        <f t="shared" si="51"/>
        <v/>
      </c>
      <c r="M234" s="114" t="str">
        <f t="shared" si="51"/>
        <v/>
      </c>
      <c r="N234" s="114" t="str">
        <f t="shared" si="51"/>
        <v/>
      </c>
      <c r="O234" s="114" t="str">
        <f t="shared" si="51"/>
        <v/>
      </c>
      <c r="P234" s="114" t="str">
        <f t="shared" si="51"/>
        <v/>
      </c>
      <c r="Q234" s="114" t="str">
        <f t="shared" si="51"/>
        <v/>
      </c>
      <c r="R234" s="114" t="str">
        <f t="shared" si="51"/>
        <v/>
      </c>
      <c r="S234" s="114" t="str">
        <f t="shared" si="51"/>
        <v/>
      </c>
      <c r="T234" s="114" t="str">
        <f t="shared" si="51"/>
        <v/>
      </c>
      <c r="U234" s="114" t="str">
        <f t="shared" si="51"/>
        <v/>
      </c>
      <c r="V234" s="114" t="str">
        <f t="shared" si="51"/>
        <v/>
      </c>
      <c r="W234" s="114" t="str">
        <f t="shared" si="51"/>
        <v/>
      </c>
      <c r="X234" s="114" t="str">
        <f t="shared" si="51"/>
        <v/>
      </c>
      <c r="Y234" s="114" t="str">
        <f t="shared" si="51"/>
        <v/>
      </c>
      <c r="Z234" s="114" t="str">
        <f t="shared" si="51"/>
        <v/>
      </c>
      <c r="AA234" s="114" t="str">
        <f t="shared" si="51"/>
        <v/>
      </c>
      <c r="AB234" s="114" t="str">
        <f t="shared" si="51"/>
        <v/>
      </c>
      <c r="AC234" s="114" t="str">
        <f t="shared" si="51"/>
        <v/>
      </c>
      <c r="AD234" s="114" t="str">
        <f t="shared" si="51"/>
        <v/>
      </c>
      <c r="AE234" s="114" t="str">
        <f t="shared" si="51"/>
        <v/>
      </c>
      <c r="AF234" s="114" t="str">
        <f t="shared" si="51"/>
        <v/>
      </c>
      <c r="AG234" s="45"/>
      <c r="AH234" s="45"/>
    </row>
    <row r="235" spans="1:34" x14ac:dyDescent="0.25">
      <c r="A235" s="114" t="str">
        <f>A202</f>
        <v>KL 1</v>
      </c>
      <c r="B235" s="114" t="str">
        <f>IF(B202&lt;100,"",B202-1500)</f>
        <v/>
      </c>
      <c r="C235" s="114" t="str">
        <f t="shared" ref="C235:AF235" si="52">IF(C202&lt;100,"",C202-1500)</f>
        <v/>
      </c>
      <c r="D235" s="114" t="str">
        <f t="shared" si="52"/>
        <v/>
      </c>
      <c r="E235" s="114" t="str">
        <f t="shared" si="52"/>
        <v/>
      </c>
      <c r="F235" s="114" t="str">
        <f t="shared" si="52"/>
        <v/>
      </c>
      <c r="G235" s="114" t="str">
        <f t="shared" si="52"/>
        <v/>
      </c>
      <c r="H235" s="114" t="str">
        <f t="shared" si="52"/>
        <v/>
      </c>
      <c r="I235" s="114" t="str">
        <f t="shared" si="52"/>
        <v/>
      </c>
      <c r="J235" s="114" t="str">
        <f t="shared" si="52"/>
        <v/>
      </c>
      <c r="K235" s="114" t="str">
        <f t="shared" si="52"/>
        <v/>
      </c>
      <c r="L235" s="114" t="str">
        <f t="shared" si="52"/>
        <v/>
      </c>
      <c r="M235" s="114" t="str">
        <f t="shared" si="52"/>
        <v/>
      </c>
      <c r="N235" s="114" t="str">
        <f t="shared" si="52"/>
        <v/>
      </c>
      <c r="O235" s="114" t="str">
        <f t="shared" si="52"/>
        <v/>
      </c>
      <c r="P235" s="114" t="str">
        <f t="shared" si="52"/>
        <v/>
      </c>
      <c r="Q235" s="114" t="str">
        <f t="shared" si="52"/>
        <v/>
      </c>
      <c r="R235" s="114" t="str">
        <f t="shared" si="52"/>
        <v/>
      </c>
      <c r="S235" s="114" t="str">
        <f t="shared" si="52"/>
        <v/>
      </c>
      <c r="T235" s="114" t="str">
        <f t="shared" si="52"/>
        <v/>
      </c>
      <c r="U235" s="114" t="str">
        <f t="shared" si="52"/>
        <v/>
      </c>
      <c r="V235" s="114" t="str">
        <f t="shared" si="52"/>
        <v/>
      </c>
      <c r="W235" s="114" t="str">
        <f t="shared" si="52"/>
        <v/>
      </c>
      <c r="X235" s="114" t="str">
        <f t="shared" si="52"/>
        <v/>
      </c>
      <c r="Y235" s="114" t="str">
        <f t="shared" si="52"/>
        <v/>
      </c>
      <c r="Z235" s="114" t="str">
        <f t="shared" si="52"/>
        <v/>
      </c>
      <c r="AA235" s="114" t="str">
        <f t="shared" si="52"/>
        <v/>
      </c>
      <c r="AB235" s="114" t="str">
        <f t="shared" si="52"/>
        <v/>
      </c>
      <c r="AC235" s="114" t="str">
        <f t="shared" si="52"/>
        <v/>
      </c>
      <c r="AD235" s="114" t="str">
        <f t="shared" si="52"/>
        <v/>
      </c>
      <c r="AE235" s="114" t="str">
        <f t="shared" si="52"/>
        <v/>
      </c>
      <c r="AF235" s="114" t="str">
        <f t="shared" si="52"/>
        <v/>
      </c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4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</row>
    <row r="242" spans="2:34" x14ac:dyDescent="0.25"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</row>
    <row r="466" spans="36:38" x14ac:dyDescent="0.25">
      <c r="AK466" s="1"/>
    </row>
    <row r="467" spans="36:38" x14ac:dyDescent="0.25">
      <c r="AK467" s="1"/>
      <c r="AL467" s="1"/>
    </row>
    <row r="468" spans="36:38" x14ac:dyDescent="0.25">
      <c r="AJ468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7:B207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7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4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799" priority="270">
      <formula>S$9&gt;=20/24</formula>
    </cfRule>
    <cfRule type="expression" dxfId="798" priority="271">
      <formula>AND(S$9&gt;=14/24,S$9&lt;20/24)</formula>
    </cfRule>
    <cfRule type="expression" dxfId="797" priority="272">
      <formula>AND(S$9&gt;=8/24,S$9&lt;14/24)</formula>
    </cfRule>
    <cfRule type="expression" dxfId="796" priority="273">
      <formula>S$9&lt;8/24</formula>
    </cfRule>
  </conditionalFormatting>
  <conditionalFormatting sqref="B8:AF10 AA78:AF78 B78:Q78 B53:AF53 B79:AF79 C190:AF196 L34:Q34 AE54:AF57 B65:AF69 M59:M64 T209:AX209 B71:AF75 B77:AF77 E57:N57 O36:Q36 L36:N39 E58:M58 N58:N64 O37:P39 Q39 M42:Q45 O57:Q64 L12:Q13 L15:Q16 Q37:S38 L18:Q30 L11:Y11 Y12:Y13 L17:X17 R18:X28 T37:X39 W82:Z88 Y25:Z25 Z11:AD13 Y15:AD24 Y26:AD29 Y37:AD40 AA81:AF88 L50:AF52 E55:V56 E54:K54 B54:D64">
    <cfRule type="expression" dxfId="795" priority="266">
      <formula>B$9&gt;=20/24</formula>
    </cfRule>
    <cfRule type="expression" dxfId="794" priority="267">
      <formula>AND(B$9&gt;=14/24,B$9&lt;20/24)</formula>
    </cfRule>
    <cfRule type="expression" dxfId="793" priority="268">
      <formula>AND(B$9&gt;=8/24,B$9&lt;14/24)</formula>
    </cfRule>
    <cfRule type="expression" dxfId="792" priority="269">
      <formula>B$9&lt;8/24</formula>
    </cfRule>
  </conditionalFormatting>
  <conditionalFormatting sqref="B188:AF188">
    <cfRule type="expression" dxfId="791" priority="262">
      <formula>B$9&gt;=20/24</formula>
    </cfRule>
    <cfRule type="expression" dxfId="790" priority="263">
      <formula>AND(B$9&gt;=14/24,B$9&lt;20/24)</formula>
    </cfRule>
    <cfRule type="expression" dxfId="789" priority="264">
      <formula>AND(B$9&gt;=8/24,B$9&lt;14/24)</formula>
    </cfRule>
    <cfRule type="expression" dxfId="788" priority="265">
      <formula>B$9&lt;8/24</formula>
    </cfRule>
  </conditionalFormatting>
  <conditionalFormatting sqref="AL4:AL6">
    <cfRule type="iconSet" priority="261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787" priority="257">
      <formula>L$9&gt;=20/24</formula>
    </cfRule>
    <cfRule type="expression" dxfId="786" priority="258">
      <formula>AND(L$9&gt;=14/24,L$9&lt;20/24)</formula>
    </cfRule>
    <cfRule type="expression" dxfId="785" priority="259">
      <formula>AND(L$9&gt;=8/24,L$9&lt;14/24)</formula>
    </cfRule>
    <cfRule type="expression" dxfId="784" priority="260">
      <formula>L$9&lt;8/24</formula>
    </cfRule>
  </conditionalFormatting>
  <conditionalFormatting sqref="L40:Q40">
    <cfRule type="expression" dxfId="783" priority="253">
      <formula>L$9&gt;=20/24</formula>
    </cfRule>
    <cfRule type="expression" dxfId="782" priority="254">
      <formula>AND(L$9&gt;=14/24,L$9&lt;20/24)</formula>
    </cfRule>
    <cfRule type="expression" dxfId="781" priority="255">
      <formula>AND(L$9&gt;=8/24,L$9&lt;14/24)</formula>
    </cfRule>
    <cfRule type="expression" dxfId="780" priority="256">
      <formula>L$9&lt;8/24</formula>
    </cfRule>
  </conditionalFormatting>
  <conditionalFormatting sqref="Y30:AD30">
    <cfRule type="expression" dxfId="779" priority="249">
      <formula>Y$9&gt;=20/24</formula>
    </cfRule>
    <cfRule type="expression" dxfId="778" priority="250">
      <formula>AND(Y$9&gt;=14/24,Y$9&lt;20/24)</formula>
    </cfRule>
    <cfRule type="expression" dxfId="777" priority="251">
      <formula>AND(Y$9&gt;=8/24,Y$9&lt;14/24)</formula>
    </cfRule>
    <cfRule type="expression" dxfId="776" priority="252">
      <formula>Y$9&lt;8/24</formula>
    </cfRule>
  </conditionalFormatting>
  <conditionalFormatting sqref="R36:AD36">
    <cfRule type="expression" dxfId="775" priority="245">
      <formula>R$9&gt;=20/24</formula>
    </cfRule>
    <cfRule type="expression" dxfId="774" priority="246">
      <formula>AND(R$9&gt;=14/24,R$9&lt;20/24)</formula>
    </cfRule>
    <cfRule type="expression" dxfId="773" priority="247">
      <formula>AND(R$9&gt;=8/24,R$9&lt;14/24)</formula>
    </cfRule>
    <cfRule type="expression" dxfId="772" priority="248">
      <formula>R$9&lt;8/24</formula>
    </cfRule>
  </conditionalFormatting>
  <conditionalFormatting sqref="R54:AD54">
    <cfRule type="expression" dxfId="771" priority="241">
      <formula>R$9&gt;=20/24</formula>
    </cfRule>
    <cfRule type="expression" dxfId="770" priority="242">
      <formula>AND(R$9&gt;=14/24,R$9&lt;20/24)</formula>
    </cfRule>
    <cfRule type="expression" dxfId="769" priority="243">
      <formula>AND(R$9&gt;=8/24,R$9&lt;14/24)</formula>
    </cfRule>
    <cfRule type="expression" dxfId="768" priority="244">
      <formula>R$9&lt;8/24</formula>
    </cfRule>
  </conditionalFormatting>
  <conditionalFormatting sqref="R78:Z78">
    <cfRule type="expression" dxfId="767" priority="237">
      <formula>R$9&gt;=20/24</formula>
    </cfRule>
    <cfRule type="expression" dxfId="766" priority="238">
      <formula>AND(R$9&gt;=14/24,R$9&lt;20/24)</formula>
    </cfRule>
    <cfRule type="expression" dxfId="765" priority="239">
      <formula>AND(R$9&gt;=8/24,R$9&lt;14/24)</formula>
    </cfRule>
    <cfRule type="expression" dxfId="764" priority="240">
      <formula>R$9&lt;8/24</formula>
    </cfRule>
  </conditionalFormatting>
  <conditionalFormatting sqref="T81:Z81">
    <cfRule type="expression" dxfId="763" priority="233">
      <formula>T$9&gt;=20/24</formula>
    </cfRule>
    <cfRule type="expression" dxfId="762" priority="234">
      <formula>AND(T$9&gt;=14/24,T$9&lt;20/24)</formula>
    </cfRule>
    <cfRule type="expression" dxfId="761" priority="235">
      <formula>AND(T$9&gt;=8/24,T$9&lt;14/24)</formula>
    </cfRule>
    <cfRule type="expression" dxfId="760" priority="236">
      <formula>T$9&lt;8/24</formula>
    </cfRule>
  </conditionalFormatting>
  <conditionalFormatting sqref="L32:Q32">
    <cfRule type="expression" dxfId="759" priority="229">
      <formula>L$9&gt;=20/24</formula>
    </cfRule>
    <cfRule type="expression" dxfId="758" priority="230">
      <formula>AND(L$9&gt;=14/24,L$9&lt;20/24)</formula>
    </cfRule>
    <cfRule type="expression" dxfId="757" priority="231">
      <formula>AND(L$9&gt;=8/24,L$9&lt;14/24)</formula>
    </cfRule>
    <cfRule type="expression" dxfId="756" priority="232">
      <formula>L$9&lt;8/24</formula>
    </cfRule>
  </conditionalFormatting>
  <conditionalFormatting sqref="L46:S46">
    <cfRule type="expression" dxfId="755" priority="225">
      <formula>L$9&gt;=20/24</formula>
    </cfRule>
    <cfRule type="expression" dxfId="754" priority="226">
      <formula>AND(L$9&gt;=14/24,L$9&lt;20/24)</formula>
    </cfRule>
    <cfRule type="expression" dxfId="753" priority="227">
      <formula>AND(L$9&gt;=8/24,L$9&lt;14/24)</formula>
    </cfRule>
    <cfRule type="expression" dxfId="752" priority="228">
      <formula>L$9&lt;8/24</formula>
    </cfRule>
  </conditionalFormatting>
  <conditionalFormatting sqref="L47:Q47">
    <cfRule type="expression" dxfId="751" priority="221">
      <formula>L$9&gt;=20/24</formula>
    </cfRule>
    <cfRule type="expression" dxfId="750" priority="222">
      <formula>AND(L$9&gt;=14/24,L$9&lt;20/24)</formula>
    </cfRule>
    <cfRule type="expression" dxfId="749" priority="223">
      <formula>AND(L$9&gt;=8/24,L$9&lt;14/24)</formula>
    </cfRule>
    <cfRule type="expression" dxfId="748" priority="224">
      <formula>L$9&lt;8/24</formula>
    </cfRule>
  </conditionalFormatting>
  <conditionalFormatting sqref="L42:Q45">
    <cfRule type="expression" dxfId="747" priority="217">
      <formula>L$9&gt;=20/24</formula>
    </cfRule>
    <cfRule type="expression" dxfId="746" priority="218">
      <formula>AND(L$9&gt;=14/24,L$9&lt;20/24)</formula>
    </cfRule>
    <cfRule type="expression" dxfId="745" priority="219">
      <formula>AND(L$9&gt;=8/24,L$9&lt;14/24)</formula>
    </cfRule>
    <cfRule type="expression" dxfId="744" priority="220">
      <formula>L$9&lt;8/24</formula>
    </cfRule>
  </conditionalFormatting>
  <conditionalFormatting sqref="R34:AD34">
    <cfRule type="expression" dxfId="743" priority="213">
      <formula>R$9&gt;=20/24</formula>
    </cfRule>
    <cfRule type="expression" dxfId="742" priority="214">
      <formula>AND(R$9&gt;=14/24,R$9&lt;20/24)</formula>
    </cfRule>
    <cfRule type="expression" dxfId="741" priority="215">
      <formula>AND(R$9&gt;=8/24,R$9&lt;14/24)</formula>
    </cfRule>
    <cfRule type="expression" dxfId="740" priority="216">
      <formula>R$9&lt;8/24</formula>
    </cfRule>
  </conditionalFormatting>
  <conditionalFormatting sqref="R29:X30 R32:AD32">
    <cfRule type="expression" dxfId="739" priority="209">
      <formula>R$9&gt;=20/24</formula>
    </cfRule>
    <cfRule type="expression" dxfId="738" priority="210">
      <formula>AND(R$9&gt;=14/24,R$9&lt;20/24)</formula>
    </cfRule>
    <cfRule type="expression" dxfId="737" priority="211">
      <formula>AND(R$9&gt;=8/24,R$9&lt;14/24)</formula>
    </cfRule>
    <cfRule type="expression" dxfId="736" priority="212">
      <formula>R$9&lt;8/24</formula>
    </cfRule>
  </conditionalFormatting>
  <conditionalFormatting sqref="R39:S40 T40:X40 R42:AD45">
    <cfRule type="expression" dxfId="735" priority="205">
      <formula>R$9&gt;=20/24</formula>
    </cfRule>
    <cfRule type="expression" dxfId="734" priority="206">
      <formula>AND(R$9&gt;=14/24,R$9&lt;20/24)</formula>
    </cfRule>
    <cfRule type="expression" dxfId="733" priority="207">
      <formula>AND(R$9&gt;=8/24,R$9&lt;14/24)</formula>
    </cfRule>
    <cfRule type="expression" dxfId="732" priority="208">
      <formula>R$9&lt;8/24</formula>
    </cfRule>
  </conditionalFormatting>
  <conditionalFormatting sqref="R46:AD46">
    <cfRule type="expression" dxfId="731" priority="201">
      <formula>R$9&gt;=20/24</formula>
    </cfRule>
    <cfRule type="expression" dxfId="730" priority="202">
      <formula>AND(R$9&gt;=14/24,R$9&lt;20/24)</formula>
    </cfRule>
    <cfRule type="expression" dxfId="729" priority="203">
      <formula>AND(R$9&gt;=8/24,R$9&lt;14/24)</formula>
    </cfRule>
    <cfRule type="expression" dxfId="728" priority="204">
      <formula>R$9&lt;8/24</formula>
    </cfRule>
  </conditionalFormatting>
  <conditionalFormatting sqref="R47:AD47">
    <cfRule type="expression" dxfId="727" priority="197">
      <formula>R$9&gt;=20/24</formula>
    </cfRule>
    <cfRule type="expression" dxfId="726" priority="198">
      <formula>AND(R$9&gt;=14/24,R$9&lt;20/24)</formula>
    </cfRule>
    <cfRule type="expression" dxfId="725" priority="199">
      <formula>AND(R$9&gt;=8/24,R$9&lt;14/24)</formula>
    </cfRule>
    <cfRule type="expression" dxfId="724" priority="200">
      <formula>R$9&lt;8/24</formula>
    </cfRule>
  </conditionalFormatting>
  <conditionalFormatting sqref="AE58:AF64 R57:S64 W57:AD64">
    <cfRule type="expression" dxfId="723" priority="193">
      <formula>R$9&gt;=20/24</formula>
    </cfRule>
    <cfRule type="expression" dxfId="722" priority="194">
      <formula>AND(R$9&gt;=14/24,R$9&lt;20/24)</formula>
    </cfRule>
    <cfRule type="expression" dxfId="721" priority="195">
      <formula>AND(R$9&gt;=8/24,R$9&lt;14/24)</formula>
    </cfRule>
    <cfRule type="expression" dxfId="720" priority="196">
      <formula>R$9&lt;8/24</formula>
    </cfRule>
  </conditionalFormatting>
  <conditionalFormatting sqref="AA91:AF94">
    <cfRule type="expression" dxfId="719" priority="189">
      <formula>AA$9&gt;=20/24</formula>
    </cfRule>
    <cfRule type="expression" dxfId="718" priority="190">
      <formula>AND(AA$9&gt;=14/24,AA$9&lt;20/24)</formula>
    </cfRule>
    <cfRule type="expression" dxfId="717" priority="191">
      <formula>AND(AA$9&gt;=8/24,AA$9&lt;14/24)</formula>
    </cfRule>
    <cfRule type="expression" dxfId="716" priority="192">
      <formula>AA$9&lt;8/24</formula>
    </cfRule>
  </conditionalFormatting>
  <conditionalFormatting sqref="E59:H59 H60:H64 I59:K64">
    <cfRule type="expression" dxfId="715" priority="185">
      <formula>E$9&gt;=20/24</formula>
    </cfRule>
    <cfRule type="expression" dxfId="714" priority="186">
      <formula>AND(E$9&gt;=14/24,E$9&lt;20/24)</formula>
    </cfRule>
    <cfRule type="expression" dxfId="713" priority="187">
      <formula>AND(E$9&gt;=8/24,E$9&lt;14/24)</formula>
    </cfRule>
    <cfRule type="expression" dxfId="712" priority="188">
      <formula>E$9&lt;8/24</formula>
    </cfRule>
  </conditionalFormatting>
  <conditionalFormatting sqref="T91:Z94">
    <cfRule type="expression" dxfId="711" priority="181">
      <formula>T$9&gt;=20/24</formula>
    </cfRule>
    <cfRule type="expression" dxfId="710" priority="182">
      <formula>AND(T$9&gt;=14/24,T$9&lt;20/24)</formula>
    </cfRule>
    <cfRule type="expression" dxfId="709" priority="183">
      <formula>AND(T$9&gt;=8/24,T$9&lt;14/24)</formula>
    </cfRule>
    <cfRule type="expression" dxfId="708" priority="184">
      <formula>T$9&lt;8/24</formula>
    </cfRule>
  </conditionalFormatting>
  <conditionalFormatting sqref="AG48 Y15:Y16 Z15:AF30 Y12:AF13 D11:AF11 E17:Y30 E15:Q16 B11:C13 B15:D30 D12:Q13 B32:AF40 B42:AF53">
    <cfRule type="expression" dxfId="707" priority="180">
      <formula>B11&gt;$AG11</formula>
    </cfRule>
  </conditionalFormatting>
  <conditionalFormatting sqref="A97:A153 A81:A94 A11:A13 A15:A30 A42:A69 A77:A79 A71:A75 A32:A40 A166:A197">
    <cfRule type="expression" dxfId="706" priority="179">
      <formula>$AH11=0</formula>
    </cfRule>
  </conditionalFormatting>
  <conditionalFormatting sqref="AA95:AF95">
    <cfRule type="expression" dxfId="705" priority="175">
      <formula>AA$9&gt;=20/24</formula>
    </cfRule>
    <cfRule type="expression" dxfId="704" priority="176">
      <formula>AND(AA$9&gt;=14/24,AA$9&lt;20/24)</formula>
    </cfRule>
    <cfRule type="expression" dxfId="703" priority="177">
      <formula>AND(AA$9&gt;=8/24,AA$9&lt;14/24)</formula>
    </cfRule>
    <cfRule type="expression" dxfId="702" priority="178">
      <formula>AA$9&lt;8/24</formula>
    </cfRule>
  </conditionalFormatting>
  <conditionalFormatting sqref="T95:Z95">
    <cfRule type="expression" dxfId="701" priority="171">
      <formula>T$9&gt;=20/24</formula>
    </cfRule>
    <cfRule type="expression" dxfId="700" priority="172">
      <formula>AND(T$9&gt;=14/24,T$9&lt;20/24)</formula>
    </cfRule>
    <cfRule type="expression" dxfId="699" priority="173">
      <formula>AND(T$9&gt;=8/24,T$9&lt;14/24)</formula>
    </cfRule>
    <cfRule type="expression" dxfId="698" priority="174">
      <formula>T$9&lt;8/24</formula>
    </cfRule>
  </conditionalFormatting>
  <conditionalFormatting sqref="A95">
    <cfRule type="expression" dxfId="697" priority="170">
      <formula>$AH95=0</formula>
    </cfRule>
  </conditionalFormatting>
  <conditionalFormatting sqref="E33:AF33">
    <cfRule type="expression" dxfId="696" priority="166">
      <formula>E$9&gt;=20/24</formula>
    </cfRule>
    <cfRule type="expression" dxfId="695" priority="167">
      <formula>AND(E$9&gt;=14/24,E$9&lt;20/24)</formula>
    </cfRule>
    <cfRule type="expression" dxfId="694" priority="168">
      <formula>AND(E$9&gt;=8/24,E$9&lt;14/24)</formula>
    </cfRule>
    <cfRule type="expression" dxfId="693" priority="169">
      <formula>E$9&lt;8/24</formula>
    </cfRule>
  </conditionalFormatting>
  <conditionalFormatting sqref="R33:AF33">
    <cfRule type="expression" dxfId="692" priority="162">
      <formula>R$9&gt;=20/24</formula>
    </cfRule>
    <cfRule type="expression" dxfId="691" priority="163">
      <formula>AND(R$9&gt;=14/24,R$9&lt;20/24)</formula>
    </cfRule>
    <cfRule type="expression" dxfId="690" priority="164">
      <formula>AND(R$9&gt;=8/24,R$9&lt;14/24)</formula>
    </cfRule>
    <cfRule type="expression" dxfId="689" priority="165">
      <formula>R$9&lt;8/24</formula>
    </cfRule>
  </conditionalFormatting>
  <conditionalFormatting sqref="B33:D33">
    <cfRule type="expression" dxfId="688" priority="158">
      <formula>B$9&gt;=20/24</formula>
    </cfRule>
    <cfRule type="expression" dxfId="687" priority="159">
      <formula>AND(B$9&gt;=14/24,B$9&lt;20/24)</formula>
    </cfRule>
    <cfRule type="expression" dxfId="686" priority="160">
      <formula>AND(B$9&gt;=8/24,B$9&lt;14/24)</formula>
    </cfRule>
    <cfRule type="expression" dxfId="685" priority="161">
      <formula>B$9&lt;8/24</formula>
    </cfRule>
  </conditionalFormatting>
  <conditionalFormatting sqref="E60:G64">
    <cfRule type="expression" dxfId="684" priority="154">
      <formula>E$9&gt;=20/24</formula>
    </cfRule>
    <cfRule type="expression" dxfId="683" priority="155">
      <formula>AND(E$9&gt;=14/24,E$9&lt;20/24)</formula>
    </cfRule>
    <cfRule type="expression" dxfId="682" priority="156">
      <formula>AND(E$9&gt;=8/24,E$9&lt;14/24)</formula>
    </cfRule>
    <cfRule type="expression" dxfId="681" priority="157">
      <formula>E$9&lt;8/24</formula>
    </cfRule>
  </conditionalFormatting>
  <conditionalFormatting sqref="L59:L64">
    <cfRule type="expression" dxfId="680" priority="150">
      <formula>L$9&gt;=20/24</formula>
    </cfRule>
    <cfRule type="expression" dxfId="679" priority="151">
      <formula>AND(L$9&gt;=14/24,L$9&lt;20/24)</formula>
    </cfRule>
    <cfRule type="expression" dxfId="678" priority="152">
      <formula>AND(L$9&gt;=8/24,L$9&lt;14/24)</formula>
    </cfRule>
    <cfRule type="expression" dxfId="677" priority="153">
      <formula>L$9&lt;8/24</formula>
    </cfRule>
  </conditionalFormatting>
  <conditionalFormatting sqref="AL30">
    <cfRule type="iconSet" priority="149">
      <iconSet iconSet="3TrafficLights2" reverse="1">
        <cfvo type="percent" val="0"/>
        <cfvo type="num" val="1"/>
        <cfvo type="num" val="1"/>
      </iconSet>
    </cfRule>
  </conditionalFormatting>
  <conditionalFormatting sqref="Y31:AD31">
    <cfRule type="expression" dxfId="676" priority="145">
      <formula>Y$9&gt;=20/24</formula>
    </cfRule>
    <cfRule type="expression" dxfId="675" priority="146">
      <formula>AND(Y$9&gt;=14/24,Y$9&lt;20/24)</formula>
    </cfRule>
    <cfRule type="expression" dxfId="674" priority="147">
      <formula>AND(Y$9&gt;=8/24,Y$9&lt;14/24)</formula>
    </cfRule>
    <cfRule type="expression" dxfId="673" priority="148">
      <formula>Y$9&lt;8/24</formula>
    </cfRule>
  </conditionalFormatting>
  <conditionalFormatting sqref="L31:Q31">
    <cfRule type="expression" dxfId="672" priority="141">
      <formula>L$9&gt;=20/24</formula>
    </cfRule>
    <cfRule type="expression" dxfId="671" priority="142">
      <formula>AND(L$9&gt;=14/24,L$9&lt;20/24)</formula>
    </cfRule>
    <cfRule type="expression" dxfId="670" priority="143">
      <formula>AND(L$9&gt;=8/24,L$9&lt;14/24)</formula>
    </cfRule>
    <cfRule type="expression" dxfId="669" priority="144">
      <formula>L$9&lt;8/24</formula>
    </cfRule>
  </conditionalFormatting>
  <conditionalFormatting sqref="R31:X31">
    <cfRule type="expression" dxfId="668" priority="137">
      <formula>R$9&gt;=20/24</formula>
    </cfRule>
    <cfRule type="expression" dxfId="667" priority="138">
      <formula>AND(R$9&gt;=14/24,R$9&lt;20/24)</formula>
    </cfRule>
    <cfRule type="expression" dxfId="666" priority="139">
      <formula>AND(R$9&gt;=8/24,R$9&lt;14/24)</formula>
    </cfRule>
    <cfRule type="expression" dxfId="665" priority="140">
      <formula>R$9&lt;8/24</formula>
    </cfRule>
  </conditionalFormatting>
  <conditionalFormatting sqref="B31:AF31">
    <cfRule type="expression" dxfId="664" priority="136">
      <formula>B31&gt;$AG31</formula>
    </cfRule>
  </conditionalFormatting>
  <conditionalFormatting sqref="A31">
    <cfRule type="expression" dxfId="663" priority="135">
      <formula>$AH31=0</formula>
    </cfRule>
  </conditionalFormatting>
  <conditionalFormatting sqref="B80:AF80">
    <cfRule type="expression" dxfId="662" priority="131">
      <formula>B$9&gt;=20/24</formula>
    </cfRule>
    <cfRule type="expression" dxfId="661" priority="132">
      <formula>AND(B$9&gt;=14/24,B$9&lt;20/24)</formula>
    </cfRule>
    <cfRule type="expression" dxfId="660" priority="133">
      <formula>AND(B$9&gt;=8/24,B$9&lt;14/24)</formula>
    </cfRule>
    <cfRule type="expression" dxfId="659" priority="134">
      <formula>B$9&lt;8/24</formula>
    </cfRule>
  </conditionalFormatting>
  <conditionalFormatting sqref="A80">
    <cfRule type="expression" dxfId="658" priority="130">
      <formula>$AH80=0</formula>
    </cfRule>
  </conditionalFormatting>
  <conditionalFormatting sqref="Y14:AD14">
    <cfRule type="expression" dxfId="657" priority="126">
      <formula>Y$9&gt;=20/24</formula>
    </cfRule>
    <cfRule type="expression" dxfId="656" priority="127">
      <formula>AND(Y$9&gt;=14/24,Y$9&lt;20/24)</formula>
    </cfRule>
    <cfRule type="expression" dxfId="655" priority="128">
      <formula>AND(Y$9&gt;=8/24,Y$9&lt;14/24)</formula>
    </cfRule>
    <cfRule type="expression" dxfId="654" priority="129">
      <formula>Y$9&lt;8/24</formula>
    </cfRule>
  </conditionalFormatting>
  <conditionalFormatting sqref="L14:Q14">
    <cfRule type="expression" dxfId="653" priority="122">
      <formula>L$9&gt;=20/24</formula>
    </cfRule>
    <cfRule type="expression" dxfId="652" priority="123">
      <formula>AND(L$9&gt;=14/24,L$9&lt;20/24)</formula>
    </cfRule>
    <cfRule type="expression" dxfId="651" priority="124">
      <formula>AND(L$9&gt;=8/24,L$9&lt;14/24)</formula>
    </cfRule>
    <cfRule type="expression" dxfId="650" priority="125">
      <formula>L$9&lt;8/24</formula>
    </cfRule>
  </conditionalFormatting>
  <conditionalFormatting sqref="Y14:AF14 B14:Q14">
    <cfRule type="expression" dxfId="649" priority="121">
      <formula>B14&gt;$AG14</formula>
    </cfRule>
  </conditionalFormatting>
  <conditionalFormatting sqref="A14">
    <cfRule type="expression" dxfId="648" priority="120">
      <formula>$AH14=0</formula>
    </cfRule>
  </conditionalFormatting>
  <conditionalFormatting sqref="A160:A165">
    <cfRule type="expression" dxfId="647" priority="119">
      <formula>$AH160=0</formula>
    </cfRule>
  </conditionalFormatting>
  <conditionalFormatting sqref="A154:A159">
    <cfRule type="expression" dxfId="646" priority="118">
      <formula>$AH154=0</formula>
    </cfRule>
  </conditionalFormatting>
  <conditionalFormatting sqref="Y41:AD41">
    <cfRule type="expression" dxfId="645" priority="114">
      <formula>Y$9&gt;=20/24</formula>
    </cfRule>
    <cfRule type="expression" dxfId="644" priority="115">
      <formula>AND(Y$9&gt;=14/24,Y$9&lt;20/24)</formula>
    </cfRule>
    <cfRule type="expression" dxfId="643" priority="116">
      <formula>AND(Y$9&gt;=8/24,Y$9&lt;14/24)</formula>
    </cfRule>
    <cfRule type="expression" dxfId="642" priority="117">
      <formula>Y$9&lt;8/24</formula>
    </cfRule>
  </conditionalFormatting>
  <conditionalFormatting sqref="L41:Q41">
    <cfRule type="expression" dxfId="641" priority="110">
      <formula>L$9&gt;=20/24</formula>
    </cfRule>
    <cfRule type="expression" dxfId="640" priority="111">
      <formula>AND(L$9&gt;=14/24,L$9&lt;20/24)</formula>
    </cfRule>
    <cfRule type="expression" dxfId="639" priority="112">
      <formula>AND(L$9&gt;=8/24,L$9&lt;14/24)</formula>
    </cfRule>
    <cfRule type="expression" dxfId="638" priority="113">
      <formula>L$9&lt;8/24</formula>
    </cfRule>
  </conditionalFormatting>
  <conditionalFormatting sqref="R41:X41">
    <cfRule type="expression" dxfId="637" priority="106">
      <formula>R$9&gt;=20/24</formula>
    </cfRule>
    <cfRule type="expression" dxfId="636" priority="107">
      <formula>AND(R$9&gt;=14/24,R$9&lt;20/24)</formula>
    </cfRule>
    <cfRule type="expression" dxfId="635" priority="108">
      <formula>AND(R$9&gt;=8/24,R$9&lt;14/24)</formula>
    </cfRule>
    <cfRule type="expression" dxfId="634" priority="109">
      <formula>R$9&lt;8/24</formula>
    </cfRule>
  </conditionalFormatting>
  <conditionalFormatting sqref="B41:AF41">
    <cfRule type="expression" dxfId="633" priority="105">
      <formula>B41&gt;$AG41</formula>
    </cfRule>
  </conditionalFormatting>
  <conditionalFormatting sqref="A41">
    <cfRule type="expression" dxfId="632" priority="104">
      <formula>$AH41=0</formula>
    </cfRule>
  </conditionalFormatting>
  <conditionalFormatting sqref="B76:AF76">
    <cfRule type="expression" dxfId="631" priority="100">
      <formula>B$9&gt;=20/24</formula>
    </cfRule>
    <cfRule type="expression" dxfId="630" priority="101">
      <formula>AND(B$9&gt;=14/24,B$9&lt;20/24)</formula>
    </cfRule>
    <cfRule type="expression" dxfId="629" priority="102">
      <formula>AND(B$9&gt;=8/24,B$9&lt;14/24)</formula>
    </cfRule>
    <cfRule type="expression" dxfId="628" priority="103">
      <formula>B$9&lt;8/24</formula>
    </cfRule>
  </conditionalFormatting>
  <conditionalFormatting sqref="A76">
    <cfRule type="expression" dxfId="627" priority="99">
      <formula>$AH76=0</formula>
    </cfRule>
  </conditionalFormatting>
  <conditionalFormatting sqref="B70:AG70">
    <cfRule type="expression" dxfId="626" priority="95">
      <formula>B$9&gt;=20/24</formula>
    </cfRule>
    <cfRule type="expression" dxfId="625" priority="96">
      <formula>AND(B$9&gt;=14/24,B$9&lt;20/24)</formula>
    </cfRule>
    <cfRule type="expression" dxfId="624" priority="97">
      <formula>AND(B$9&gt;=8/24,B$9&lt;14/24)</formula>
    </cfRule>
    <cfRule type="expression" dxfId="623" priority="98">
      <formula>B$9&lt;8/24</formula>
    </cfRule>
  </conditionalFormatting>
  <conditionalFormatting sqref="A70">
    <cfRule type="expression" dxfId="622" priority="94">
      <formula>$AH70=0</formula>
    </cfRule>
  </conditionalFormatting>
  <conditionalFormatting sqref="AL31:AL32 AL7:AL29">
    <cfRule type="iconSet" priority="276">
      <iconSet iconSet="3TrafficLights2" reverse="1">
        <cfvo type="percent" val="0"/>
        <cfvo type="num" val="1"/>
        <cfvo type="num" val="1"/>
      </iconSet>
    </cfRule>
  </conditionalFormatting>
  <conditionalFormatting sqref="T57:V64">
    <cfRule type="expression" dxfId="621" priority="90">
      <formula>T$9&gt;=20/24</formula>
    </cfRule>
    <cfRule type="expression" dxfId="620" priority="91">
      <formula>AND(T$9&gt;=14/24,T$9&lt;20/24)</formula>
    </cfRule>
    <cfRule type="expression" dxfId="619" priority="92">
      <formula>AND(T$9&gt;=8/24,T$9&lt;14/24)</formula>
    </cfRule>
    <cfRule type="expression" dxfId="618" priority="93">
      <formula>T$9&lt;8/24</formula>
    </cfRule>
  </conditionalFormatting>
  <conditionalFormatting sqref="T82:V88">
    <cfRule type="expression" dxfId="617" priority="86">
      <formula>T$9&gt;=20/24</formula>
    </cfRule>
    <cfRule type="expression" dxfId="616" priority="87">
      <formula>AND(T$9&gt;=14/24,T$9&lt;20/24)</formula>
    </cfRule>
    <cfRule type="expression" dxfId="615" priority="88">
      <formula>AND(T$9&gt;=8/24,T$9&lt;14/24)</formula>
    </cfRule>
    <cfRule type="expression" dxfId="614" priority="89">
      <formula>T$9&lt;8/24</formula>
    </cfRule>
  </conditionalFormatting>
  <conditionalFormatting sqref="B81:Q88 R82:S88">
    <cfRule type="expression" dxfId="613" priority="82">
      <formula>B$9&gt;=20/24</formula>
    </cfRule>
    <cfRule type="expression" dxfId="612" priority="83">
      <formula>AND(B$9&gt;=14/24,B$9&lt;20/24)</formula>
    </cfRule>
    <cfRule type="expression" dxfId="611" priority="84">
      <formula>AND(B$9&gt;=8/24,B$9&lt;14/24)</formula>
    </cfRule>
    <cfRule type="expression" dxfId="610" priority="85">
      <formula>B$9&lt;8/24</formula>
    </cfRule>
  </conditionalFormatting>
  <conditionalFormatting sqref="R81:S81">
    <cfRule type="expression" dxfId="609" priority="78">
      <formula>R$9&gt;=20/24</formula>
    </cfRule>
    <cfRule type="expression" dxfId="608" priority="79">
      <formula>AND(R$9&gt;=14/24,R$9&lt;20/24)</formula>
    </cfRule>
    <cfRule type="expression" dxfId="607" priority="80">
      <formula>AND(R$9&gt;=8/24,R$9&lt;14/24)</formula>
    </cfRule>
    <cfRule type="expression" dxfId="606" priority="81">
      <formula>R$9&lt;8/24</formula>
    </cfRule>
  </conditionalFormatting>
  <conditionalFormatting sqref="B92:L94 B91:E91">
    <cfRule type="expression" dxfId="605" priority="74">
      <formula>B$9&gt;=20/24</formula>
    </cfRule>
    <cfRule type="expression" dxfId="604" priority="75">
      <formula>AND(B$9&gt;=14/24,B$9&lt;20/24)</formula>
    </cfRule>
    <cfRule type="expression" dxfId="603" priority="76">
      <formula>AND(B$9&gt;=8/24,B$9&lt;14/24)</formula>
    </cfRule>
    <cfRule type="expression" dxfId="602" priority="77">
      <formula>B$9&lt;8/24</formula>
    </cfRule>
  </conditionalFormatting>
  <conditionalFormatting sqref="M92:Q94 N91:Q91">
    <cfRule type="expression" dxfId="601" priority="70">
      <formula>M$9&gt;=20/24</formula>
    </cfRule>
    <cfRule type="expression" dxfId="600" priority="71">
      <formula>AND(M$9&gt;=14/24,M$9&lt;20/24)</formula>
    </cfRule>
    <cfRule type="expression" dxfId="599" priority="72">
      <formula>AND(M$9&gt;=8/24,M$9&lt;14/24)</formula>
    </cfRule>
    <cfRule type="expression" dxfId="598" priority="73">
      <formula>M$9&lt;8/24</formula>
    </cfRule>
  </conditionalFormatting>
  <conditionalFormatting sqref="R91:S94">
    <cfRule type="expression" dxfId="597" priority="66">
      <formula>R$9&gt;=20/24</formula>
    </cfRule>
    <cfRule type="expression" dxfId="596" priority="67">
      <formula>AND(R$9&gt;=14/24,R$9&lt;20/24)</formula>
    </cfRule>
    <cfRule type="expression" dxfId="595" priority="68">
      <formula>AND(R$9&gt;=8/24,R$9&lt;14/24)</formula>
    </cfRule>
    <cfRule type="expression" dxfId="594" priority="69">
      <formula>R$9&lt;8/24</formula>
    </cfRule>
  </conditionalFormatting>
  <conditionalFormatting sqref="B95:L95">
    <cfRule type="expression" dxfId="593" priority="62">
      <formula>B$9&gt;=20/24</formula>
    </cfRule>
    <cfRule type="expression" dxfId="592" priority="63">
      <formula>AND(B$9&gt;=14/24,B$9&lt;20/24)</formula>
    </cfRule>
    <cfRule type="expression" dxfId="591" priority="64">
      <formula>AND(B$9&gt;=8/24,B$9&lt;14/24)</formula>
    </cfRule>
    <cfRule type="expression" dxfId="590" priority="65">
      <formula>B$9&lt;8/24</formula>
    </cfRule>
  </conditionalFormatting>
  <conditionalFormatting sqref="M95:Q95">
    <cfRule type="expression" dxfId="589" priority="58">
      <formula>M$9&gt;=20/24</formula>
    </cfRule>
    <cfRule type="expression" dxfId="588" priority="59">
      <formula>AND(M$9&gt;=14/24,M$9&lt;20/24)</formula>
    </cfRule>
    <cfRule type="expression" dxfId="587" priority="60">
      <formula>AND(M$9&gt;=8/24,M$9&lt;14/24)</formula>
    </cfRule>
    <cfRule type="expression" dxfId="586" priority="61">
      <formula>M$9&lt;8/24</formula>
    </cfRule>
  </conditionalFormatting>
  <conditionalFormatting sqref="R95:S95">
    <cfRule type="expression" dxfId="585" priority="54">
      <formula>R$9&gt;=20/24</formula>
    </cfRule>
    <cfRule type="expression" dxfId="584" priority="55">
      <formula>AND(R$9&gt;=14/24,R$9&lt;20/24)</formula>
    </cfRule>
    <cfRule type="expression" dxfId="583" priority="56">
      <formula>AND(R$9&gt;=8/24,R$9&lt;14/24)</formula>
    </cfRule>
    <cfRule type="expression" dxfId="582" priority="57">
      <formula>R$9&lt;8/24</formula>
    </cfRule>
  </conditionalFormatting>
  <conditionalFormatting sqref="L91:M91">
    <cfRule type="expression" dxfId="581" priority="50">
      <formula>L$9&gt;=20/24</formula>
    </cfRule>
    <cfRule type="expression" dxfId="580" priority="51">
      <formula>AND(L$9&gt;=14/24,L$9&lt;20/24)</formula>
    </cfRule>
    <cfRule type="expression" dxfId="579" priority="52">
      <formula>AND(L$9&gt;=8/24,L$9&lt;14/24)</formula>
    </cfRule>
    <cfRule type="expression" dxfId="578" priority="53">
      <formula>L$9&lt;8/24</formula>
    </cfRule>
  </conditionalFormatting>
  <conditionalFormatting sqref="F91:K91">
    <cfRule type="expression" dxfId="577" priority="46">
      <formula>F$9&gt;=20/24</formula>
    </cfRule>
    <cfRule type="expression" dxfId="576" priority="47">
      <formula>AND(F$9&gt;=14/24,F$9&lt;20/24)</formula>
    </cfRule>
    <cfRule type="expression" dxfId="575" priority="48">
      <formula>AND(F$9&gt;=8/24,F$9&lt;14/24)</formula>
    </cfRule>
    <cfRule type="expression" dxfId="574" priority="49">
      <formula>F$9&lt;8/24</formula>
    </cfRule>
  </conditionalFormatting>
  <conditionalFormatting sqref="T91:V91">
    <cfRule type="expression" dxfId="573" priority="42">
      <formula>T$9&gt;=20/24</formula>
    </cfRule>
    <cfRule type="expression" dxfId="572" priority="43">
      <formula>AND(T$9&gt;=14/24,T$9&lt;20/24)</formula>
    </cfRule>
    <cfRule type="expression" dxfId="571" priority="44">
      <formula>AND(T$9&gt;=8/24,T$9&lt;14/24)</formula>
    </cfRule>
    <cfRule type="expression" dxfId="570" priority="45">
      <formula>T$9&lt;8/24</formula>
    </cfRule>
  </conditionalFormatting>
  <conditionalFormatting sqref="M91:S91">
    <cfRule type="expression" dxfId="569" priority="38">
      <formula>M$9&gt;=20/24</formula>
    </cfRule>
    <cfRule type="expression" dxfId="568" priority="39">
      <formula>AND(M$9&gt;=14/24,M$9&lt;20/24)</formula>
    </cfRule>
    <cfRule type="expression" dxfId="567" priority="40">
      <formula>AND(M$9&gt;=8/24,M$9&lt;14/24)</formula>
    </cfRule>
    <cfRule type="expression" dxfId="566" priority="41">
      <formula>M$9&lt;8/24</formula>
    </cfRule>
  </conditionalFormatting>
  <conditionalFormatting sqref="AA96:AF96">
    <cfRule type="expression" dxfId="565" priority="34">
      <formula>AA$9&gt;=20/24</formula>
    </cfRule>
    <cfRule type="expression" dxfId="564" priority="35">
      <formula>AND(AA$9&gt;=14/24,AA$9&lt;20/24)</formula>
    </cfRule>
    <cfRule type="expression" dxfId="563" priority="36">
      <formula>AND(AA$9&gt;=8/24,AA$9&lt;14/24)</formula>
    </cfRule>
    <cfRule type="expression" dxfId="562" priority="37">
      <formula>AA$9&lt;8/24</formula>
    </cfRule>
  </conditionalFormatting>
  <conditionalFormatting sqref="T96:Z96">
    <cfRule type="expression" dxfId="561" priority="30">
      <formula>T$9&gt;=20/24</formula>
    </cfRule>
    <cfRule type="expression" dxfId="560" priority="31">
      <formula>AND(T$9&gt;=14/24,T$9&lt;20/24)</formula>
    </cfRule>
    <cfRule type="expression" dxfId="559" priority="32">
      <formula>AND(T$9&gt;=8/24,T$9&lt;14/24)</formula>
    </cfRule>
    <cfRule type="expression" dxfId="558" priority="33">
      <formula>T$9&lt;8/24</formula>
    </cfRule>
  </conditionalFormatting>
  <conditionalFormatting sqref="A96">
    <cfRule type="expression" dxfId="557" priority="29">
      <formula>$AH96=0</formula>
    </cfRule>
  </conditionalFormatting>
  <conditionalFormatting sqref="B96:L96">
    <cfRule type="expression" dxfId="556" priority="25">
      <formula>B$9&gt;=20/24</formula>
    </cfRule>
    <cfRule type="expression" dxfId="555" priority="26">
      <formula>AND(B$9&gt;=14/24,B$9&lt;20/24)</formula>
    </cfRule>
    <cfRule type="expression" dxfId="554" priority="27">
      <formula>AND(B$9&gt;=8/24,B$9&lt;14/24)</formula>
    </cfRule>
    <cfRule type="expression" dxfId="553" priority="28">
      <formula>B$9&lt;8/24</formula>
    </cfRule>
  </conditionalFormatting>
  <conditionalFormatting sqref="M96:Q96">
    <cfRule type="expression" dxfId="552" priority="21">
      <formula>M$9&gt;=20/24</formula>
    </cfRule>
    <cfRule type="expression" dxfId="551" priority="22">
      <formula>AND(M$9&gt;=14/24,M$9&lt;20/24)</formula>
    </cfRule>
    <cfRule type="expression" dxfId="550" priority="23">
      <formula>AND(M$9&gt;=8/24,M$9&lt;14/24)</formula>
    </cfRule>
    <cfRule type="expression" dxfId="549" priority="24">
      <formula>M$9&lt;8/24</formula>
    </cfRule>
  </conditionalFormatting>
  <conditionalFormatting sqref="R96:S96">
    <cfRule type="expression" dxfId="548" priority="17">
      <formula>R$9&gt;=20/24</formula>
    </cfRule>
    <cfRule type="expression" dxfId="547" priority="18">
      <formula>AND(R$9&gt;=14/24,R$9&lt;20/24)</formula>
    </cfRule>
    <cfRule type="expression" dxfId="546" priority="19">
      <formula>AND(R$9&gt;=8/24,R$9&lt;14/24)</formula>
    </cfRule>
    <cfRule type="expression" dxfId="545" priority="20">
      <formula>R$9&lt;8/24</formula>
    </cfRule>
  </conditionalFormatting>
  <conditionalFormatting sqref="R12:X15">
    <cfRule type="expression" dxfId="544" priority="13">
      <formula>R$9&gt;=20/24</formula>
    </cfRule>
    <cfRule type="expression" dxfId="543" priority="14">
      <formula>AND(R$9&gt;=14/24,R$9&lt;20/24)</formula>
    </cfRule>
    <cfRule type="expression" dxfId="542" priority="15">
      <formula>AND(R$9&gt;=8/24,R$9&lt;14/24)</formula>
    </cfRule>
    <cfRule type="expression" dxfId="541" priority="16">
      <formula>R$9&lt;8/24</formula>
    </cfRule>
  </conditionalFormatting>
  <conditionalFormatting sqref="R16:X16">
    <cfRule type="expression" dxfId="540" priority="9">
      <formula>R$9&gt;=20/24</formula>
    </cfRule>
    <cfRule type="expression" dxfId="539" priority="10">
      <formula>AND(R$9&gt;=14/24,R$9&lt;20/24)</formula>
    </cfRule>
    <cfRule type="expression" dxfId="538" priority="11">
      <formula>AND(R$9&gt;=8/24,R$9&lt;14/24)</formula>
    </cfRule>
    <cfRule type="expression" dxfId="537" priority="12">
      <formula>R$9&lt;8/24</formula>
    </cfRule>
  </conditionalFormatting>
  <conditionalFormatting sqref="R12:X12">
    <cfRule type="expression" dxfId="536" priority="5">
      <formula>R$9&gt;=20/24</formula>
    </cfRule>
    <cfRule type="expression" dxfId="535" priority="6">
      <formula>AND(R$9&gt;=14/24,R$9&lt;20/24)</formula>
    </cfRule>
    <cfRule type="expression" dxfId="534" priority="7">
      <formula>AND(R$9&gt;=8/24,R$9&lt;14/24)</formula>
    </cfRule>
    <cfRule type="expression" dxfId="533" priority="8">
      <formula>R$9&lt;8/24</formula>
    </cfRule>
  </conditionalFormatting>
  <conditionalFormatting sqref="AA55:AD56">
    <cfRule type="expression" dxfId="532" priority="1">
      <formula>AA$9&gt;=20/24</formula>
    </cfRule>
    <cfRule type="expression" dxfId="531" priority="2">
      <formula>AND(AA$9&gt;=14/24,AA$9&lt;20/24)</formula>
    </cfRule>
    <cfRule type="expression" dxfId="530" priority="3">
      <formula>AND(AA$9&gt;=8/24,AA$9&lt;14/24)</formula>
    </cfRule>
    <cfRule type="expression" dxfId="529" priority="4">
      <formula>AA$9&lt;8/24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8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T19" sqref="T1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 t="s">
        <v>1</v>
      </c>
      <c r="AH1" s="188"/>
      <c r="AI1" s="188"/>
      <c r="AL1" s="2"/>
      <c r="AM1" s="3"/>
    </row>
    <row r="2" spans="1:88" ht="20.25" x14ac:dyDescent="0.25">
      <c r="A2" s="4"/>
      <c r="B2" s="189" t="s">
        <v>2</v>
      </c>
      <c r="C2" s="5"/>
      <c r="D2" s="191" t="s">
        <v>3</v>
      </c>
      <c r="E2" s="5"/>
      <c r="F2" s="191" t="s">
        <v>4</v>
      </c>
      <c r="G2" s="5"/>
      <c r="H2" s="191" t="s">
        <v>5</v>
      </c>
      <c r="I2" s="6"/>
      <c r="J2" s="19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0"/>
      <c r="C3" s="18"/>
      <c r="D3" s="192"/>
      <c r="E3" s="18"/>
      <c r="F3" s="192"/>
      <c r="G3" s="18"/>
      <c r="H3" s="192"/>
      <c r="I3" s="19"/>
      <c r="J3" s="19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3" t="s">
        <v>212</v>
      </c>
      <c r="B4" s="194" t="e">
        <f ca="1">"2078/"&amp;"04/"&amp;INT(MID(CELL("filename",D6),FIND("]",CELL("filename",D6))+1,200))</f>
        <v>#VALUE!</v>
      </c>
      <c r="C4" s="194"/>
      <c r="D4" s="194"/>
      <c r="E4" s="195" t="str">
        <f ca="1">IFERROR([1]!DateBStoAD(B4),"")</f>
        <v/>
      </c>
      <c r="F4" s="196"/>
      <c r="G4" s="196"/>
      <c r="H4" s="196" t="str">
        <f ca="1">TEXT(E4,"dddd")</f>
        <v/>
      </c>
      <c r="I4" s="196"/>
      <c r="J4" s="29"/>
      <c r="K4" t="str">
        <f>"Total Peak Supply(Inclusive of Export) ("&amp;ROUND(B213,0)&amp;" MW)"&amp;"    IPP   = "&amp;ROUND(B208,0)&amp;" MW     NEA RoR = "&amp;ROUND(B209,0)&amp;" MWImport   = "&amp;ROUND(B211,0)&amp;" MW      KL1+KL2+K3 = "&amp;ROUND(B210,0) &amp;" MW    EXPORT = "&amp;ROUND(B212,0)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0</v>
      </c>
      <c r="C5" s="32">
        <f t="shared" ref="C5:AF5" si="0">C65</f>
        <v>0</v>
      </c>
      <c r="D5" s="32">
        <f t="shared" si="0"/>
        <v>0</v>
      </c>
      <c r="E5" s="32">
        <f t="shared" si="0"/>
        <v>0</v>
      </c>
      <c r="F5" s="32">
        <f t="shared" si="0"/>
        <v>0</v>
      </c>
      <c r="G5" s="32">
        <f t="shared" si="0"/>
        <v>0</v>
      </c>
      <c r="H5" s="32">
        <f t="shared" si="0"/>
        <v>0</v>
      </c>
      <c r="I5" s="32">
        <f t="shared" si="0"/>
        <v>0</v>
      </c>
      <c r="J5" s="32">
        <f t="shared" si="0"/>
        <v>0</v>
      </c>
      <c r="K5" s="32">
        <f t="shared" si="0"/>
        <v>0</v>
      </c>
      <c r="L5" s="32">
        <f t="shared" si="0"/>
        <v>0</v>
      </c>
      <c r="M5" s="32">
        <f t="shared" si="0"/>
        <v>0</v>
      </c>
      <c r="N5" s="32">
        <f t="shared" si="0"/>
        <v>0</v>
      </c>
      <c r="O5" s="32">
        <f t="shared" si="0"/>
        <v>0</v>
      </c>
      <c r="P5" s="32">
        <f t="shared" si="0"/>
        <v>0</v>
      </c>
      <c r="Q5" s="32">
        <f t="shared" si="0"/>
        <v>0</v>
      </c>
      <c r="R5" s="32">
        <f t="shared" si="0"/>
        <v>0</v>
      </c>
      <c r="S5" s="32">
        <f t="shared" si="0"/>
        <v>0</v>
      </c>
      <c r="T5" s="32">
        <f t="shared" si="0"/>
        <v>0</v>
      </c>
      <c r="U5" s="32">
        <f t="shared" si="0"/>
        <v>0</v>
      </c>
      <c r="V5" s="32">
        <f t="shared" si="0"/>
        <v>0</v>
      </c>
      <c r="W5" s="32">
        <f t="shared" si="0"/>
        <v>0</v>
      </c>
      <c r="X5" s="32">
        <f t="shared" si="0"/>
        <v>0</v>
      </c>
      <c r="Y5" s="32">
        <f t="shared" si="0"/>
        <v>0</v>
      </c>
      <c r="Z5" s="32">
        <f t="shared" si="0"/>
        <v>0</v>
      </c>
      <c r="AA5" s="32">
        <f t="shared" si="0"/>
        <v>0</v>
      </c>
      <c r="AB5" s="32">
        <f t="shared" si="0"/>
        <v>0</v>
      </c>
      <c r="AC5" s="32">
        <f t="shared" si="0"/>
        <v>0</v>
      </c>
      <c r="AD5" s="32">
        <f t="shared" si="0"/>
        <v>0</v>
      </c>
      <c r="AE5" s="32">
        <f t="shared" si="0"/>
        <v>0</v>
      </c>
      <c r="AF5" s="32">
        <f t="shared" si="0"/>
        <v>0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2"/>
      <c r="E6" s="172"/>
      <c r="F6" s="172"/>
      <c r="G6" s="172"/>
      <c r="H6" s="172"/>
      <c r="I6" s="172"/>
      <c r="J6" s="29"/>
      <c r="K6" t="str">
        <f>"Evening Peak "&amp;ROUND(B213,0)&amp;"MW at "&amp;TRUNC(B214*24,0)&amp;":"&amp;ROUND((B214*24-TRUNC(B214*24,0))*60,0)&amp;"hr at "&amp;ROUND(B215,1)&amp;"Hz     "&amp;A205&amp;" "&amp;ROUND(B205,0)&amp;"MW at "&amp;TRUNC(C205*24,0)&amp;":"&amp;ROUND((C205*24-TRUNC(C205*24,0))*6,0)&amp;"0hr"</f>
        <v>Evening Peak 0MW at 0:0hr at 0Hz     Morning Peak 4MW at 4:60hr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B72</f>
        <v>3.54</v>
      </c>
      <c r="C7" s="35">
        <f t="shared" si="1"/>
        <v>3.54</v>
      </c>
      <c r="D7" s="35">
        <f t="shared" si="1"/>
        <v>3.54</v>
      </c>
      <c r="E7" s="35">
        <f t="shared" si="1"/>
        <v>3.54</v>
      </c>
      <c r="F7" s="35">
        <f t="shared" si="1"/>
        <v>3.54</v>
      </c>
      <c r="G7" s="35">
        <f t="shared" si="1"/>
        <v>3.54</v>
      </c>
      <c r="H7" s="35">
        <f t="shared" si="1"/>
        <v>3.54</v>
      </c>
      <c r="I7" s="35">
        <f t="shared" si="1"/>
        <v>3.54</v>
      </c>
      <c r="J7" s="35">
        <f t="shared" si="1"/>
        <v>3.54</v>
      </c>
      <c r="K7" s="35">
        <f t="shared" si="1"/>
        <v>3.54</v>
      </c>
      <c r="L7" s="35">
        <f>L72</f>
        <v>3.54</v>
      </c>
      <c r="M7" s="35">
        <f t="shared" si="1"/>
        <v>3.54</v>
      </c>
      <c r="N7" s="35">
        <f t="shared" si="1"/>
        <v>3.54</v>
      </c>
      <c r="O7" s="35">
        <f t="shared" si="1"/>
        <v>3.54</v>
      </c>
      <c r="P7" s="35">
        <f t="shared" si="1"/>
        <v>3.54</v>
      </c>
      <c r="Q7" s="35">
        <f t="shared" si="1"/>
        <v>3.54</v>
      </c>
      <c r="R7" s="35">
        <f t="shared" si="1"/>
        <v>3.54</v>
      </c>
      <c r="S7" s="35">
        <f t="shared" si="1"/>
        <v>3.54</v>
      </c>
      <c r="T7" s="35">
        <f t="shared" si="1"/>
        <v>3.54</v>
      </c>
      <c r="U7" s="35">
        <f t="shared" si="1"/>
        <v>3.54</v>
      </c>
      <c r="V7" s="35">
        <f t="shared" si="1"/>
        <v>3.54</v>
      </c>
      <c r="W7" s="35">
        <f t="shared" si="1"/>
        <v>3.54</v>
      </c>
      <c r="X7" s="35">
        <f t="shared" si="1"/>
        <v>3.54</v>
      </c>
      <c r="Y7" s="35">
        <f t="shared" si="1"/>
        <v>3.54</v>
      </c>
      <c r="Z7" s="35">
        <f t="shared" si="1"/>
        <v>3.54</v>
      </c>
      <c r="AA7" s="35">
        <f t="shared" si="1"/>
        <v>3.54</v>
      </c>
      <c r="AB7" s="35">
        <f t="shared" si="1"/>
        <v>3.54</v>
      </c>
      <c r="AC7" s="35">
        <f t="shared" si="1"/>
        <v>3.54</v>
      </c>
      <c r="AD7" s="35">
        <f t="shared" si="1"/>
        <v>3.54</v>
      </c>
      <c r="AE7" s="35">
        <f t="shared" si="1"/>
        <v>3.54</v>
      </c>
      <c r="AF7" s="35">
        <f t="shared" si="1"/>
        <v>3.54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197" t="s">
        <v>13</v>
      </c>
      <c r="C8" s="198"/>
      <c r="D8" s="198"/>
      <c r="E8" s="198"/>
      <c r="F8" s="198"/>
      <c r="G8" s="198"/>
      <c r="H8" s="198"/>
      <c r="I8" s="198"/>
      <c r="J8" s="198"/>
      <c r="K8" s="199"/>
      <c r="L8" s="200" t="s">
        <v>14</v>
      </c>
      <c r="M8" s="201"/>
      <c r="N8" s="201"/>
      <c r="O8" s="201"/>
      <c r="P8" s="201"/>
      <c r="Q8" s="201"/>
      <c r="R8" s="200" t="s">
        <v>15</v>
      </c>
      <c r="S8" s="201"/>
      <c r="T8" s="201"/>
      <c r="U8" s="201"/>
      <c r="V8" s="201"/>
      <c r="W8" s="201"/>
      <c r="X8" s="201"/>
      <c r="Y8" s="201"/>
      <c r="Z8" s="201"/>
      <c r="AA8" s="204" t="s">
        <v>16</v>
      </c>
      <c r="AB8" s="205"/>
      <c r="AC8" s="205"/>
      <c r="AD8" s="205"/>
      <c r="AE8" s="205"/>
      <c r="AF8" s="206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17</v>
      </c>
      <c r="B9" s="209">
        <v>4.1666666666666664E-2</v>
      </c>
      <c r="C9" s="209">
        <v>8.3333333333333301E-2</v>
      </c>
      <c r="D9" s="209">
        <v>0.125</v>
      </c>
      <c r="E9" s="209">
        <v>0.16666666666666699</v>
      </c>
      <c r="F9" s="209">
        <v>0.20833333333333301</v>
      </c>
      <c r="G9" s="209">
        <v>0.22916666666666666</v>
      </c>
      <c r="H9" s="209">
        <v>0.25</v>
      </c>
      <c r="I9" s="209">
        <v>0.27083333333333331</v>
      </c>
      <c r="J9" s="209">
        <v>0.29166666666666669</v>
      </c>
      <c r="K9" s="209">
        <v>0.3125</v>
      </c>
      <c r="L9" s="202">
        <v>0.33333333333333331</v>
      </c>
      <c r="M9" s="202">
        <v>0.375</v>
      </c>
      <c r="N9" s="202">
        <v>0.41666666666666702</v>
      </c>
      <c r="O9" s="202">
        <v>0.45833333333333298</v>
      </c>
      <c r="P9" s="202">
        <v>0.5</v>
      </c>
      <c r="Q9" s="202">
        <v>0.54166666666666696</v>
      </c>
      <c r="R9" s="202">
        <v>0.58333333333333304</v>
      </c>
      <c r="S9" s="202">
        <v>0.625</v>
      </c>
      <c r="T9" s="202">
        <v>0.66666666666666696</v>
      </c>
      <c r="U9" s="202">
        <v>0.70833333333333304</v>
      </c>
      <c r="V9" s="202">
        <v>0.72916666666666663</v>
      </c>
      <c r="W9" s="202">
        <v>0.75</v>
      </c>
      <c r="X9" s="202">
        <v>0.77083333333333337</v>
      </c>
      <c r="Y9" s="202">
        <v>0.79166666666666663</v>
      </c>
      <c r="Z9" s="202">
        <v>0.8125</v>
      </c>
      <c r="AA9" s="209">
        <v>0.83333333333333337</v>
      </c>
      <c r="AB9" s="209">
        <v>0.85416666666666663</v>
      </c>
      <c r="AC9" s="209">
        <v>0.875</v>
      </c>
      <c r="AD9" s="209">
        <v>0.91666666666666696</v>
      </c>
      <c r="AE9" s="209">
        <v>0.95833333333333304</v>
      </c>
      <c r="AF9" s="209">
        <v>1</v>
      </c>
      <c r="AG9" s="210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12"/>
      <c r="S10" s="212"/>
      <c r="T10" s="212"/>
      <c r="U10" s="212"/>
      <c r="V10" s="212"/>
      <c r="W10" s="212"/>
      <c r="X10" s="212"/>
      <c r="Y10" s="212"/>
      <c r="Z10" s="212"/>
      <c r="AA10" s="203"/>
      <c r="AB10" s="203"/>
      <c r="AC10" s="203"/>
      <c r="AD10" s="203"/>
      <c r="AE10" s="203"/>
      <c r="AF10" s="203"/>
      <c r="AG10" s="211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191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8"/>
      <c r="M11" s="48"/>
      <c r="N11" s="48"/>
      <c r="O11" s="48"/>
      <c r="P11" s="48"/>
      <c r="Q11" s="181"/>
      <c r="R11" s="67"/>
      <c r="S11" s="67"/>
      <c r="T11" s="67"/>
      <c r="U11" s="67"/>
      <c r="V11" s="67"/>
      <c r="W11" s="67"/>
      <c r="X11" s="67"/>
      <c r="Y11" s="182"/>
      <c r="Z11" s="49"/>
      <c r="AA11" s="49"/>
      <c r="AB11" s="49"/>
      <c r="AC11" s="49"/>
      <c r="AD11" s="49"/>
      <c r="AE11" s="47"/>
      <c r="AF11" s="47"/>
      <c r="AG11" s="50">
        <v>456</v>
      </c>
      <c r="AH11" s="51">
        <f>MAX(B11:AF11)</f>
        <v>0</v>
      </c>
      <c r="AI11" s="52">
        <f>MIN(B11:AF11)</f>
        <v>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192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79"/>
      <c r="S12" s="79"/>
      <c r="T12" s="79"/>
      <c r="U12" s="79"/>
      <c r="V12" s="79"/>
      <c r="W12" s="79"/>
      <c r="X12" s="79"/>
      <c r="Y12" s="48"/>
      <c r="Z12" s="48"/>
      <c r="AA12" s="48"/>
      <c r="AB12" s="48"/>
      <c r="AC12" s="48"/>
      <c r="AD12" s="48"/>
      <c r="AE12" s="47"/>
      <c r="AF12" s="47"/>
      <c r="AG12" s="168">
        <v>60</v>
      </c>
      <c r="AH12" s="51">
        <f t="shared" ref="AH12:AH75" si="2">MAX(B12:AF12)</f>
        <v>0</v>
      </c>
      <c r="AI12" s="52">
        <f t="shared" ref="AI12:AI75" si="3">MIN(B12:AF12)</f>
        <v>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193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8"/>
      <c r="M13" s="48"/>
      <c r="N13" s="48"/>
      <c r="O13" s="48"/>
      <c r="P13" s="48"/>
      <c r="Q13" s="48"/>
      <c r="R13" s="80"/>
      <c r="S13" s="80"/>
      <c r="T13" s="80"/>
      <c r="U13" s="80"/>
      <c r="V13" s="80"/>
      <c r="W13" s="80"/>
      <c r="X13" s="80"/>
      <c r="Y13" s="48"/>
      <c r="Z13" s="48"/>
      <c r="AA13" s="48"/>
      <c r="AB13" s="48"/>
      <c r="AC13" s="48"/>
      <c r="AD13" s="48"/>
      <c r="AE13" s="47"/>
      <c r="AF13" s="47"/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194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48"/>
      <c r="M14" s="48"/>
      <c r="N14" s="48"/>
      <c r="O14" s="48"/>
      <c r="P14" s="48"/>
      <c r="Q14" s="48"/>
      <c r="R14" s="80"/>
      <c r="S14" s="80"/>
      <c r="T14" s="80"/>
      <c r="U14" s="80"/>
      <c r="V14" s="80"/>
      <c r="W14" s="80"/>
      <c r="X14" s="80"/>
      <c r="Y14" s="48"/>
      <c r="Z14" s="48"/>
      <c r="AA14" s="48"/>
      <c r="AB14" s="48"/>
      <c r="AC14" s="48"/>
      <c r="AD14" s="48"/>
      <c r="AE14" s="55"/>
      <c r="AF14" s="55"/>
      <c r="AG14" s="56">
        <v>50</v>
      </c>
      <c r="AH14" s="51">
        <f t="shared" si="2"/>
        <v>0</v>
      </c>
      <c r="AI14" s="52">
        <f t="shared" si="3"/>
        <v>0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195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8"/>
      <c r="M15" s="48"/>
      <c r="N15" s="48"/>
      <c r="O15" s="48"/>
      <c r="P15" s="48"/>
      <c r="Q15" s="48"/>
      <c r="R15" s="82"/>
      <c r="S15" s="82"/>
      <c r="T15" s="82"/>
      <c r="U15" s="82"/>
      <c r="V15" s="82"/>
      <c r="W15" s="82"/>
      <c r="X15" s="82"/>
      <c r="Y15" s="48"/>
      <c r="Z15" s="48"/>
      <c r="AA15" s="48"/>
      <c r="AB15" s="48"/>
      <c r="AC15" s="48"/>
      <c r="AD15" s="48"/>
      <c r="AE15" s="47"/>
      <c r="AF15" s="47"/>
      <c r="AG15" s="168">
        <v>45</v>
      </c>
      <c r="AH15" s="51">
        <f t="shared" si="2"/>
        <v>0</v>
      </c>
      <c r="AI15" s="52">
        <f t="shared" si="3"/>
        <v>0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196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8"/>
      <c r="M16" s="48"/>
      <c r="N16" s="48"/>
      <c r="O16" s="48"/>
      <c r="P16" s="48"/>
      <c r="Q16" s="48"/>
      <c r="R16" s="82"/>
      <c r="S16" s="82"/>
      <c r="T16" s="82"/>
      <c r="U16" s="82"/>
      <c r="V16" s="82"/>
      <c r="W16" s="82"/>
      <c r="X16" s="82"/>
      <c r="Y16" s="48"/>
      <c r="Z16" s="48"/>
      <c r="AA16" s="48"/>
      <c r="AB16" s="48"/>
      <c r="AC16" s="48"/>
      <c r="AD16" s="48"/>
      <c r="AE16" s="47"/>
      <c r="AF16" s="47"/>
      <c r="AG16" s="168">
        <v>42</v>
      </c>
      <c r="AH16" s="51">
        <f t="shared" si="2"/>
        <v>0</v>
      </c>
      <c r="AI16" s="52">
        <f t="shared" si="3"/>
        <v>0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197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7"/>
      <c r="AF17" s="47"/>
      <c r="AG17" s="168">
        <v>36</v>
      </c>
      <c r="AH17" s="51">
        <f t="shared" si="2"/>
        <v>0</v>
      </c>
      <c r="AI17" s="52">
        <f t="shared" si="3"/>
        <v>0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198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7"/>
      <c r="AF18" s="47"/>
      <c r="AG18" s="168">
        <v>30</v>
      </c>
      <c r="AH18" s="51">
        <f t="shared" si="2"/>
        <v>0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199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7"/>
      <c r="AF19" s="47"/>
      <c r="AG19" s="168">
        <v>27</v>
      </c>
      <c r="AH19" s="51">
        <f t="shared" si="2"/>
        <v>0</v>
      </c>
      <c r="AI19" s="52">
        <f t="shared" si="3"/>
        <v>0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200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7"/>
      <c r="AF20" s="47"/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201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7"/>
      <c r="AF21" s="47"/>
      <c r="AG21" s="168">
        <v>25</v>
      </c>
      <c r="AH21" s="51">
        <f t="shared" si="2"/>
        <v>0</v>
      </c>
      <c r="AI21" s="52">
        <f t="shared" si="3"/>
        <v>0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202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7"/>
      <c r="AF22" s="47"/>
      <c r="AG22" s="168">
        <v>25</v>
      </c>
      <c r="AH22" s="51">
        <f t="shared" si="2"/>
        <v>0</v>
      </c>
      <c r="AI22" s="52">
        <f t="shared" si="3"/>
        <v>0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203</v>
      </c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7"/>
      <c r="AF23" s="47"/>
      <c r="AG23" s="168">
        <v>25</v>
      </c>
      <c r="AH23" s="51">
        <f t="shared" si="2"/>
        <v>0</v>
      </c>
      <c r="AI23" s="52">
        <f t="shared" si="3"/>
        <v>0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204</v>
      </c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7"/>
      <c r="AF24" s="47"/>
      <c r="AG24" s="168">
        <v>24.2</v>
      </c>
      <c r="AH24" s="51">
        <f t="shared" si="2"/>
        <v>0</v>
      </c>
      <c r="AI24" s="52">
        <f t="shared" si="3"/>
        <v>0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93</v>
      </c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7"/>
      <c r="AB25" s="47"/>
      <c r="AC25" s="47"/>
      <c r="AD25" s="47"/>
      <c r="AE25" s="47"/>
      <c r="AF25" s="47"/>
      <c r="AG25" s="168">
        <v>23.5</v>
      </c>
      <c r="AH25" s="51">
        <f t="shared" si="2"/>
        <v>0</v>
      </c>
      <c r="AI25" s="52">
        <f t="shared" si="3"/>
        <v>0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94</v>
      </c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7"/>
      <c r="AF26" s="47"/>
      <c r="AG26" s="168">
        <v>22.2</v>
      </c>
      <c r="AH26" s="51">
        <f t="shared" si="2"/>
        <v>0</v>
      </c>
      <c r="AI26" s="52">
        <f t="shared" si="3"/>
        <v>0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95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7"/>
      <c r="AF27" s="47"/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96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7"/>
      <c r="AF28" s="47"/>
      <c r="AG28" s="168">
        <v>22.1</v>
      </c>
      <c r="AH28" s="51">
        <f t="shared" si="2"/>
        <v>0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97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55"/>
      <c r="AF29" s="55"/>
      <c r="AG29" s="56">
        <v>22</v>
      </c>
      <c r="AH29" s="51">
        <f t="shared" si="2"/>
        <v>0</v>
      </c>
      <c r="AI29" s="52">
        <f t="shared" si="3"/>
        <v>0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98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55"/>
      <c r="AF30" s="55"/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99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55"/>
      <c r="AF31" s="55"/>
      <c r="AG31" s="58">
        <v>20</v>
      </c>
      <c r="AH31" s="51">
        <f t="shared" si="2"/>
        <v>0</v>
      </c>
      <c r="AI31" s="52">
        <f t="shared" si="3"/>
        <v>0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100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55"/>
      <c r="AF32" s="55"/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8">
        <v>85</v>
      </c>
      <c r="AH33" s="51">
        <f t="shared" si="2"/>
        <v>0</v>
      </c>
      <c r="AI33" s="52">
        <f t="shared" si="3"/>
        <v>0</v>
      </c>
      <c r="AK33" s="53"/>
    </row>
    <row r="34" spans="1:41" ht="15.75" thickBot="1" x14ac:dyDescent="0.3">
      <c r="A34" s="63" t="s">
        <v>19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55"/>
      <c r="AF34" s="55"/>
      <c r="AG34" s="58">
        <v>240</v>
      </c>
      <c r="AH34" s="51">
        <f t="shared" si="2"/>
        <v>0</v>
      </c>
      <c r="AI34" s="52">
        <f t="shared" si="3"/>
        <v>0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0</v>
      </c>
      <c r="C35" s="66">
        <f t="shared" si="4"/>
        <v>0</v>
      </c>
      <c r="D35" s="66">
        <f t="shared" si="4"/>
        <v>0</v>
      </c>
      <c r="E35" s="66">
        <f t="shared" si="4"/>
        <v>0</v>
      </c>
      <c r="F35" s="66">
        <f t="shared" si="4"/>
        <v>0</v>
      </c>
      <c r="G35" s="66">
        <f t="shared" si="4"/>
        <v>0</v>
      </c>
      <c r="H35" s="66">
        <f t="shared" si="4"/>
        <v>0</v>
      </c>
      <c r="I35" s="66">
        <f t="shared" si="4"/>
        <v>0</v>
      </c>
      <c r="J35" s="66">
        <f t="shared" si="4"/>
        <v>0</v>
      </c>
      <c r="K35" s="66">
        <f t="shared" si="4"/>
        <v>0</v>
      </c>
      <c r="L35" s="66">
        <f t="shared" si="4"/>
        <v>0</v>
      </c>
      <c r="M35" s="66">
        <f t="shared" si="4"/>
        <v>0</v>
      </c>
      <c r="N35" s="66">
        <f t="shared" si="4"/>
        <v>0</v>
      </c>
      <c r="O35" s="66">
        <f t="shared" si="4"/>
        <v>0</v>
      </c>
      <c r="P35" s="66">
        <f t="shared" si="4"/>
        <v>0</v>
      </c>
      <c r="Q35" s="66">
        <f t="shared" si="4"/>
        <v>0</v>
      </c>
      <c r="R35" s="66">
        <f t="shared" si="4"/>
        <v>0</v>
      </c>
      <c r="S35" s="66">
        <f t="shared" si="4"/>
        <v>0</v>
      </c>
      <c r="T35" s="66">
        <f t="shared" si="4"/>
        <v>0</v>
      </c>
      <c r="U35" s="66">
        <f t="shared" si="4"/>
        <v>0</v>
      </c>
      <c r="V35" s="66">
        <f t="shared" si="4"/>
        <v>0</v>
      </c>
      <c r="W35" s="66">
        <f t="shared" si="4"/>
        <v>0</v>
      </c>
      <c r="X35" s="66">
        <f t="shared" si="4"/>
        <v>0</v>
      </c>
      <c r="Y35" s="66">
        <f t="shared" si="4"/>
        <v>0</v>
      </c>
      <c r="Z35" s="66">
        <f t="shared" si="4"/>
        <v>0</v>
      </c>
      <c r="AA35" s="66">
        <f t="shared" si="4"/>
        <v>0</v>
      </c>
      <c r="AB35" s="66">
        <f t="shared" si="4"/>
        <v>0</v>
      </c>
      <c r="AC35" s="66">
        <f t="shared" si="4"/>
        <v>0</v>
      </c>
      <c r="AD35" s="66">
        <f t="shared" si="4"/>
        <v>0</v>
      </c>
      <c r="AE35" s="66">
        <f t="shared" si="4"/>
        <v>0</v>
      </c>
      <c r="AF35" s="66">
        <f t="shared" si="4"/>
        <v>0</v>
      </c>
      <c r="AG35" s="58">
        <f>SUM(AG11:AG34)</f>
        <v>1416.83</v>
      </c>
      <c r="AH35" s="51">
        <f t="shared" si="2"/>
        <v>0</v>
      </c>
      <c r="AI35" s="52">
        <f t="shared" si="3"/>
        <v>0</v>
      </c>
      <c r="AK35" s="53"/>
    </row>
    <row r="36" spans="1:41" x14ac:dyDescent="0.25">
      <c r="A36" s="54" t="s">
        <v>21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7"/>
      <c r="AF36" s="47"/>
      <c r="AG36" s="56">
        <v>144</v>
      </c>
      <c r="AH36" s="51">
        <f t="shared" si="2"/>
        <v>0</v>
      </c>
      <c r="AI36" s="52">
        <f t="shared" si="3"/>
        <v>0</v>
      </c>
      <c r="AK36" s="53"/>
    </row>
    <row r="37" spans="1:41" x14ac:dyDescent="0.25">
      <c r="A37" s="57" t="s">
        <v>22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55"/>
      <c r="AF37" s="55"/>
      <c r="AG37" s="58">
        <v>70</v>
      </c>
      <c r="AH37" s="51">
        <f t="shared" si="2"/>
        <v>0</v>
      </c>
      <c r="AI37" s="52">
        <f t="shared" si="3"/>
        <v>0</v>
      </c>
      <c r="AK37" s="53"/>
    </row>
    <row r="38" spans="1:41" x14ac:dyDescent="0.25">
      <c r="A38" s="57" t="s">
        <v>23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55"/>
      <c r="AF38" s="55"/>
      <c r="AG38" s="58">
        <v>69</v>
      </c>
      <c r="AH38" s="51">
        <f t="shared" si="2"/>
        <v>0</v>
      </c>
      <c r="AI38" s="52">
        <f t="shared" si="3"/>
        <v>0</v>
      </c>
      <c r="AK38" s="53"/>
    </row>
    <row r="39" spans="1:41" x14ac:dyDescent="0.25">
      <c r="A39" s="57" t="s">
        <v>24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55"/>
      <c r="AF39" s="55"/>
      <c r="AG39" s="58">
        <v>60</v>
      </c>
      <c r="AH39" s="51">
        <f t="shared" si="2"/>
        <v>0</v>
      </c>
      <c r="AI39" s="52">
        <f t="shared" si="3"/>
        <v>0</v>
      </c>
      <c r="AK39" s="53"/>
    </row>
    <row r="40" spans="1:41" x14ac:dyDescent="0.25">
      <c r="A40" s="57" t="s">
        <v>25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67"/>
      <c r="Z40" s="67"/>
      <c r="AA40" s="67"/>
      <c r="AB40" s="67"/>
      <c r="AC40" s="67"/>
      <c r="AD40" s="67"/>
      <c r="AE40" s="55"/>
      <c r="AF40" s="55"/>
      <c r="AG40" s="58">
        <v>30</v>
      </c>
      <c r="AH40" s="51">
        <f t="shared" si="2"/>
        <v>0</v>
      </c>
      <c r="AI40" s="52">
        <f t="shared" si="3"/>
        <v>0</v>
      </c>
      <c r="AK40" s="53"/>
    </row>
    <row r="41" spans="1:41" x14ac:dyDescent="0.25">
      <c r="A41" s="57" t="s">
        <v>85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55"/>
      <c r="AF41" s="55"/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55"/>
      <c r="AF42" s="55"/>
      <c r="AG42" s="58">
        <v>24</v>
      </c>
      <c r="AH42" s="51">
        <f t="shared" si="2"/>
        <v>0</v>
      </c>
      <c r="AI42" s="52">
        <f t="shared" si="3"/>
        <v>0</v>
      </c>
      <c r="AK42" s="53"/>
    </row>
    <row r="43" spans="1:41" x14ac:dyDescent="0.25">
      <c r="A43" s="57" t="s">
        <v>27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55"/>
      <c r="AF43" s="55"/>
      <c r="AG43" s="58">
        <v>15</v>
      </c>
      <c r="AH43" s="51">
        <f t="shared" si="2"/>
        <v>0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55"/>
      <c r="AF44" s="55"/>
      <c r="AG44" s="58">
        <v>14.1</v>
      </c>
      <c r="AH44" s="51">
        <f t="shared" si="2"/>
        <v>0</v>
      </c>
      <c r="AI44" s="52">
        <f t="shared" si="3"/>
        <v>0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55"/>
      <c r="AF45" s="55"/>
      <c r="AG45" s="58">
        <v>14</v>
      </c>
      <c r="AH45" s="51">
        <f t="shared" si="2"/>
        <v>0</v>
      </c>
      <c r="AI45" s="52">
        <f t="shared" si="3"/>
        <v>0</v>
      </c>
      <c r="AK45" s="53"/>
    </row>
    <row r="46" spans="1:41" x14ac:dyDescent="0.25">
      <c r="A46" s="57" t="s">
        <v>30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55"/>
      <c r="AF46" s="55"/>
      <c r="AG46" s="58">
        <v>10.050000000000001</v>
      </c>
      <c r="AH46" s="51">
        <f t="shared" si="2"/>
        <v>0</v>
      </c>
      <c r="AI46" s="52">
        <f t="shared" si="3"/>
        <v>0</v>
      </c>
      <c r="AK46" s="53"/>
    </row>
    <row r="47" spans="1:41" x14ac:dyDescent="0.25">
      <c r="A47" s="57" t="s">
        <v>31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55"/>
      <c r="AF47" s="55"/>
      <c r="AG47" s="58">
        <v>6.2</v>
      </c>
      <c r="AH47" s="51">
        <f t="shared" si="2"/>
        <v>0</v>
      </c>
      <c r="AI47" s="52">
        <f t="shared" si="3"/>
        <v>0</v>
      </c>
      <c r="AK47" s="53"/>
    </row>
    <row r="48" spans="1:41" ht="15.75" thickBot="1" x14ac:dyDescent="0.3">
      <c r="A48" s="62" t="s">
        <v>32</v>
      </c>
      <c r="B48" s="70"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T196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v>3.54</v>
      </c>
      <c r="Z48" s="70">
        <f t="shared" si="5"/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3.54</v>
      </c>
      <c r="C49" s="66">
        <f t="shared" si="6"/>
        <v>3.54</v>
      </c>
      <c r="D49" s="66">
        <f t="shared" si="6"/>
        <v>3.54</v>
      </c>
      <c r="E49" s="66">
        <f t="shared" si="6"/>
        <v>3.54</v>
      </c>
      <c r="F49" s="66">
        <f t="shared" si="6"/>
        <v>3.54</v>
      </c>
      <c r="G49" s="66">
        <f t="shared" si="6"/>
        <v>3.54</v>
      </c>
      <c r="H49" s="66">
        <f t="shared" si="6"/>
        <v>3.54</v>
      </c>
      <c r="I49" s="66">
        <f t="shared" si="6"/>
        <v>3.54</v>
      </c>
      <c r="J49" s="66">
        <f t="shared" si="6"/>
        <v>3.54</v>
      </c>
      <c r="K49" s="66">
        <f t="shared" si="6"/>
        <v>3.54</v>
      </c>
      <c r="L49" s="66">
        <f t="shared" si="6"/>
        <v>3.54</v>
      </c>
      <c r="M49" s="66">
        <f t="shared" si="6"/>
        <v>3.54</v>
      </c>
      <c r="N49" s="66">
        <f t="shared" si="6"/>
        <v>3.54</v>
      </c>
      <c r="O49" s="66">
        <f t="shared" si="6"/>
        <v>3.54</v>
      </c>
      <c r="P49" s="66">
        <f t="shared" si="6"/>
        <v>3.54</v>
      </c>
      <c r="Q49" s="66">
        <f t="shared" si="6"/>
        <v>3.54</v>
      </c>
      <c r="R49" s="66">
        <f t="shared" si="6"/>
        <v>3.54</v>
      </c>
      <c r="S49" s="66">
        <f t="shared" si="6"/>
        <v>3.54</v>
      </c>
      <c r="T49" s="66">
        <f t="shared" si="6"/>
        <v>3.54</v>
      </c>
      <c r="U49" s="66">
        <f t="shared" si="6"/>
        <v>3.54</v>
      </c>
      <c r="V49" s="66">
        <f t="shared" si="6"/>
        <v>3.54</v>
      </c>
      <c r="W49" s="66">
        <f t="shared" si="6"/>
        <v>3.54</v>
      </c>
      <c r="X49" s="66">
        <f t="shared" si="6"/>
        <v>3.54</v>
      </c>
      <c r="Y49" s="66">
        <f t="shared" si="6"/>
        <v>3.54</v>
      </c>
      <c r="Z49" s="66">
        <f t="shared" si="6"/>
        <v>3.54</v>
      </c>
      <c r="AA49" s="66">
        <f t="shared" si="6"/>
        <v>3.54</v>
      </c>
      <c r="AB49" s="66">
        <f t="shared" si="6"/>
        <v>3.54</v>
      </c>
      <c r="AC49" s="66">
        <f t="shared" si="6"/>
        <v>3.54</v>
      </c>
      <c r="AD49" s="66">
        <f t="shared" si="6"/>
        <v>3.54</v>
      </c>
      <c r="AE49" s="66">
        <f t="shared" si="6"/>
        <v>3.54</v>
      </c>
      <c r="AF49" s="66">
        <f t="shared" si="6"/>
        <v>3.54</v>
      </c>
      <c r="AG49" s="71">
        <f>SUM(AG36:AG48)</f>
        <v>489.91</v>
      </c>
      <c r="AH49" s="51">
        <f t="shared" si="2"/>
        <v>3.54</v>
      </c>
      <c r="AI49" s="52">
        <f t="shared" si="3"/>
        <v>3.54</v>
      </c>
      <c r="AK49" s="53"/>
    </row>
    <row r="50" spans="1:37" x14ac:dyDescent="0.25">
      <c r="A50" s="54" t="s">
        <v>34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72"/>
      <c r="M50" s="72"/>
      <c r="N50" s="72"/>
      <c r="O50" s="72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56">
        <v>60</v>
      </c>
      <c r="AH50" s="51">
        <f t="shared" si="2"/>
        <v>0</v>
      </c>
      <c r="AI50" s="52">
        <f t="shared" si="3"/>
        <v>0</v>
      </c>
      <c r="AK50" s="53"/>
    </row>
    <row r="51" spans="1:37" x14ac:dyDescent="0.25">
      <c r="A51" s="57" t="s">
        <v>35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72"/>
      <c r="M51" s="72"/>
      <c r="N51" s="72"/>
      <c r="O51" s="72"/>
      <c r="P51" s="67"/>
      <c r="Q51" s="67"/>
      <c r="R51" s="48"/>
      <c r="S51" s="48"/>
      <c r="T51" s="48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58">
        <v>32</v>
      </c>
      <c r="AH51" s="51">
        <f t="shared" si="2"/>
        <v>0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73"/>
      <c r="M52" s="73"/>
      <c r="N52" s="73"/>
      <c r="O52" s="73"/>
      <c r="P52" s="74"/>
      <c r="Q52" s="74"/>
      <c r="R52" s="48"/>
      <c r="S52" s="48"/>
      <c r="T52" s="48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5">
        <v>14</v>
      </c>
      <c r="AH52" s="51">
        <f t="shared" si="2"/>
        <v>0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0</v>
      </c>
      <c r="N53" s="66">
        <f t="shared" si="7"/>
        <v>0</v>
      </c>
      <c r="O53" s="66">
        <f t="shared" si="7"/>
        <v>0</v>
      </c>
      <c r="P53" s="66">
        <f t="shared" si="7"/>
        <v>0</v>
      </c>
      <c r="Q53" s="66">
        <f t="shared" si="7"/>
        <v>0</v>
      </c>
      <c r="R53" s="66">
        <f t="shared" si="7"/>
        <v>0</v>
      </c>
      <c r="S53" s="66">
        <f t="shared" si="7"/>
        <v>0</v>
      </c>
      <c r="T53" s="66">
        <f t="shared" si="7"/>
        <v>0</v>
      </c>
      <c r="U53" s="66">
        <f t="shared" si="7"/>
        <v>0</v>
      </c>
      <c r="V53" s="66">
        <f t="shared" si="7"/>
        <v>0</v>
      </c>
      <c r="W53" s="66">
        <f t="shared" si="7"/>
        <v>0</v>
      </c>
      <c r="X53" s="66">
        <f t="shared" si="7"/>
        <v>0</v>
      </c>
      <c r="Y53" s="66">
        <f t="shared" si="7"/>
        <v>0</v>
      </c>
      <c r="Z53" s="66">
        <f t="shared" si="7"/>
        <v>0</v>
      </c>
      <c r="AA53" s="66">
        <f t="shared" si="7"/>
        <v>0</v>
      </c>
      <c r="AB53" s="66">
        <f t="shared" si="7"/>
        <v>0</v>
      </c>
      <c r="AC53" s="66">
        <f t="shared" si="7"/>
        <v>0</v>
      </c>
      <c r="AD53" s="66">
        <f t="shared" si="7"/>
        <v>0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0</v>
      </c>
      <c r="AI53" s="52">
        <f t="shared" si="3"/>
        <v>0</v>
      </c>
      <c r="AK53" s="53"/>
    </row>
    <row r="54" spans="1:37" x14ac:dyDescent="0.25">
      <c r="A54" s="54" t="s">
        <v>205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56"/>
      <c r="AH54" s="51">
        <f t="shared" si="2"/>
        <v>0</v>
      </c>
      <c r="AI54" s="52">
        <f t="shared" si="3"/>
        <v>0</v>
      </c>
      <c r="AK54" s="53"/>
    </row>
    <row r="55" spans="1:37" x14ac:dyDescent="0.25">
      <c r="A55" s="57" t="s">
        <v>45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76"/>
      <c r="X55" s="76"/>
      <c r="Y55" s="76"/>
      <c r="Z55" s="76"/>
      <c r="AA55" s="67"/>
      <c r="AB55" s="67"/>
      <c r="AC55" s="67"/>
      <c r="AD55" s="67"/>
      <c r="AE55" s="67"/>
      <c r="AF55" s="67"/>
      <c r="AG55" s="58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38</v>
      </c>
      <c r="B56" s="67"/>
      <c r="C56" s="67"/>
      <c r="D56" s="67"/>
      <c r="E56" s="67"/>
      <c r="F56" s="67"/>
      <c r="G56" s="48"/>
      <c r="H56" s="48"/>
      <c r="I56" s="48"/>
      <c r="J56" s="48"/>
      <c r="K56" s="48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77"/>
      <c r="X56" s="77"/>
      <c r="Y56" s="77"/>
      <c r="Z56" s="77"/>
      <c r="AA56" s="67"/>
      <c r="AB56" s="67"/>
      <c r="AC56" s="67"/>
      <c r="AD56" s="67"/>
      <c r="AE56" s="67"/>
      <c r="AF56" s="67"/>
      <c r="AG56" s="78"/>
      <c r="AH56" s="51">
        <f t="shared" si="2"/>
        <v>0</v>
      </c>
      <c r="AI56" s="52">
        <f t="shared" si="3"/>
        <v>0</v>
      </c>
      <c r="AK56" s="53"/>
    </row>
    <row r="57" spans="1:37" x14ac:dyDescent="0.25">
      <c r="A57" s="57" t="s">
        <v>39</v>
      </c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79"/>
      <c r="AF57" s="79"/>
      <c r="AG57" s="78"/>
      <c r="AH57" s="51">
        <f t="shared" si="2"/>
        <v>0</v>
      </c>
      <c r="AI57" s="52">
        <f t="shared" si="3"/>
        <v>0</v>
      </c>
      <c r="AK57" s="53"/>
    </row>
    <row r="58" spans="1:37" x14ac:dyDescent="0.25">
      <c r="A58" s="57" t="s">
        <v>40</v>
      </c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87</v>
      </c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78"/>
      <c r="AH59" s="51">
        <f t="shared" si="2"/>
        <v>0</v>
      </c>
      <c r="AI59" s="52">
        <f t="shared" si="3"/>
        <v>0</v>
      </c>
      <c r="AK59" s="53"/>
    </row>
    <row r="60" spans="1:37" x14ac:dyDescent="0.25">
      <c r="A60" s="57" t="s">
        <v>88</v>
      </c>
      <c r="B60" s="79"/>
      <c r="C60" s="79"/>
      <c r="D60" s="79"/>
      <c r="E60" s="79"/>
      <c r="F60" s="79"/>
      <c r="G60" s="79"/>
      <c r="H60" s="48"/>
      <c r="I60" s="48"/>
      <c r="J60" s="48"/>
      <c r="K60" s="48"/>
      <c r="L60" s="48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89</v>
      </c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8"/>
      <c r="AH61" s="51">
        <f t="shared" si="2"/>
        <v>0</v>
      </c>
      <c r="AI61" s="52">
        <f t="shared" si="3"/>
        <v>0</v>
      </c>
      <c r="AK61" s="53"/>
    </row>
    <row r="62" spans="1:37" x14ac:dyDescent="0.25">
      <c r="A62" s="57" t="s">
        <v>90</v>
      </c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91</v>
      </c>
      <c r="B63" s="79"/>
      <c r="C63" s="79"/>
      <c r="D63" s="79"/>
      <c r="E63" s="79"/>
      <c r="F63" s="79"/>
      <c r="G63" s="79"/>
      <c r="H63" s="67"/>
      <c r="I63" s="67"/>
      <c r="J63" s="67"/>
      <c r="K63" s="67"/>
      <c r="L63" s="67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92</v>
      </c>
      <c r="B64" s="79"/>
      <c r="C64" s="79"/>
      <c r="D64" s="79"/>
      <c r="E64" s="79"/>
      <c r="F64" s="79"/>
      <c r="G64" s="79"/>
      <c r="H64" s="48"/>
      <c r="I64" s="48"/>
      <c r="J64" s="48"/>
      <c r="K64" s="48"/>
      <c r="L64" s="48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0</v>
      </c>
      <c r="C65" s="66">
        <f t="shared" ref="C65:AF65" si="8">SUM(C54:C64)</f>
        <v>0</v>
      </c>
      <c r="D65" s="66">
        <f t="shared" si="8"/>
        <v>0</v>
      </c>
      <c r="E65" s="66">
        <f t="shared" si="8"/>
        <v>0</v>
      </c>
      <c r="F65" s="66">
        <f t="shared" si="8"/>
        <v>0</v>
      </c>
      <c r="G65" s="66">
        <f t="shared" si="8"/>
        <v>0</v>
      </c>
      <c r="H65" s="66">
        <f t="shared" si="8"/>
        <v>0</v>
      </c>
      <c r="I65" s="66">
        <f t="shared" si="8"/>
        <v>0</v>
      </c>
      <c r="J65" s="66">
        <f t="shared" si="8"/>
        <v>0</v>
      </c>
      <c r="K65" s="66">
        <f t="shared" si="8"/>
        <v>0</v>
      </c>
      <c r="L65" s="66">
        <f t="shared" si="8"/>
        <v>0</v>
      </c>
      <c r="M65" s="66">
        <f t="shared" si="8"/>
        <v>0</v>
      </c>
      <c r="N65" s="66">
        <f t="shared" si="8"/>
        <v>0</v>
      </c>
      <c r="O65" s="66">
        <f t="shared" si="8"/>
        <v>0</v>
      </c>
      <c r="P65" s="66">
        <f t="shared" si="8"/>
        <v>0</v>
      </c>
      <c r="Q65" s="66">
        <f t="shared" si="8"/>
        <v>0</v>
      </c>
      <c r="R65" s="66">
        <f t="shared" si="8"/>
        <v>0</v>
      </c>
      <c r="S65" s="66">
        <f t="shared" si="8"/>
        <v>0</v>
      </c>
      <c r="T65" s="66">
        <f t="shared" si="8"/>
        <v>0</v>
      </c>
      <c r="U65" s="66">
        <f t="shared" si="8"/>
        <v>0</v>
      </c>
      <c r="V65" s="66">
        <f t="shared" si="8"/>
        <v>0</v>
      </c>
      <c r="W65" s="66">
        <f t="shared" si="8"/>
        <v>0</v>
      </c>
      <c r="X65" s="66">
        <f t="shared" si="8"/>
        <v>0</v>
      </c>
      <c r="Y65" s="66">
        <f t="shared" si="8"/>
        <v>0</v>
      </c>
      <c r="Z65" s="66">
        <f t="shared" si="8"/>
        <v>0</v>
      </c>
      <c r="AA65" s="66">
        <f t="shared" si="8"/>
        <v>0</v>
      </c>
      <c r="AB65" s="66">
        <f t="shared" si="8"/>
        <v>0</v>
      </c>
      <c r="AC65" s="66">
        <f t="shared" si="8"/>
        <v>0</v>
      </c>
      <c r="AD65" s="66">
        <f t="shared" si="8"/>
        <v>0</v>
      </c>
      <c r="AE65" s="66">
        <f t="shared" si="8"/>
        <v>0</v>
      </c>
      <c r="AF65" s="66">
        <f t="shared" si="8"/>
        <v>0</v>
      </c>
      <c r="AG65" s="71">
        <f>SUM(AG54:AG64)</f>
        <v>0</v>
      </c>
      <c r="AH65" s="51">
        <f t="shared" si="2"/>
        <v>0</v>
      </c>
      <c r="AI65" s="52">
        <f t="shared" si="3"/>
        <v>0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207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209</v>
      </c>
      <c r="B70" s="88">
        <f>B65+B53+B49+B35+B69</f>
        <v>3.54</v>
      </c>
      <c r="C70" s="88">
        <f t="shared" ref="C70:AG70" si="10">C65+C53+C49+C35+C69</f>
        <v>3.54</v>
      </c>
      <c r="D70" s="88">
        <f t="shared" si="10"/>
        <v>3.54</v>
      </c>
      <c r="E70" s="88">
        <f t="shared" si="10"/>
        <v>3.54</v>
      </c>
      <c r="F70" s="88">
        <f t="shared" si="10"/>
        <v>3.54</v>
      </c>
      <c r="G70" s="88">
        <f t="shared" si="10"/>
        <v>3.54</v>
      </c>
      <c r="H70" s="88">
        <f t="shared" si="10"/>
        <v>3.54</v>
      </c>
      <c r="I70" s="88">
        <f t="shared" si="10"/>
        <v>3.54</v>
      </c>
      <c r="J70" s="88">
        <f t="shared" si="10"/>
        <v>3.54</v>
      </c>
      <c r="K70" s="88">
        <f t="shared" si="10"/>
        <v>3.54</v>
      </c>
      <c r="L70" s="88">
        <f t="shared" si="10"/>
        <v>3.54</v>
      </c>
      <c r="M70" s="88">
        <f t="shared" si="10"/>
        <v>3.54</v>
      </c>
      <c r="N70" s="88">
        <f t="shared" si="10"/>
        <v>3.54</v>
      </c>
      <c r="O70" s="88">
        <f t="shared" si="10"/>
        <v>3.54</v>
      </c>
      <c r="P70" s="88">
        <f t="shared" si="10"/>
        <v>3.54</v>
      </c>
      <c r="Q70" s="88">
        <f t="shared" si="10"/>
        <v>3.54</v>
      </c>
      <c r="R70" s="88">
        <f t="shared" si="10"/>
        <v>3.54</v>
      </c>
      <c r="S70" s="88">
        <f t="shared" si="10"/>
        <v>3.54</v>
      </c>
      <c r="T70" s="88">
        <f t="shared" si="10"/>
        <v>3.54</v>
      </c>
      <c r="U70" s="88">
        <f t="shared" si="10"/>
        <v>3.54</v>
      </c>
      <c r="V70" s="88">
        <f t="shared" si="10"/>
        <v>3.54</v>
      </c>
      <c r="W70" s="88">
        <f t="shared" si="10"/>
        <v>3.54</v>
      </c>
      <c r="X70" s="88">
        <f t="shared" si="10"/>
        <v>3.54</v>
      </c>
      <c r="Y70" s="88">
        <f t="shared" si="10"/>
        <v>3.54</v>
      </c>
      <c r="Z70" s="88">
        <f t="shared" si="10"/>
        <v>3.54</v>
      </c>
      <c r="AA70" s="88">
        <f t="shared" si="10"/>
        <v>3.54</v>
      </c>
      <c r="AB70" s="88">
        <f t="shared" si="10"/>
        <v>3.54</v>
      </c>
      <c r="AC70" s="88">
        <f t="shared" si="10"/>
        <v>3.54</v>
      </c>
      <c r="AD70" s="88">
        <f t="shared" si="10"/>
        <v>3.54</v>
      </c>
      <c r="AE70" s="88">
        <f t="shared" si="10"/>
        <v>3.54</v>
      </c>
      <c r="AF70" s="88">
        <f t="shared" si="10"/>
        <v>3.54</v>
      </c>
      <c r="AG70" s="88">
        <f t="shared" si="10"/>
        <v>2068.14</v>
      </c>
      <c r="AH70" s="51">
        <f t="shared" si="2"/>
        <v>3.54</v>
      </c>
      <c r="AI70" s="52">
        <f t="shared" si="3"/>
        <v>3.54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208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0</v>
      </c>
      <c r="AI71" s="52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210</v>
      </c>
      <c r="B72" s="88">
        <f>B70+B71</f>
        <v>3.54</v>
      </c>
      <c r="C72" s="88">
        <f t="shared" ref="C72:AF72" si="11">C69+C65+C53+C49+C35+C71</f>
        <v>3.54</v>
      </c>
      <c r="D72" s="88">
        <f t="shared" si="11"/>
        <v>3.54</v>
      </c>
      <c r="E72" s="88">
        <f t="shared" si="11"/>
        <v>3.54</v>
      </c>
      <c r="F72" s="88">
        <f t="shared" si="11"/>
        <v>3.54</v>
      </c>
      <c r="G72" s="88">
        <f t="shared" si="11"/>
        <v>3.54</v>
      </c>
      <c r="H72" s="88">
        <f t="shared" si="11"/>
        <v>3.54</v>
      </c>
      <c r="I72" s="88">
        <f t="shared" si="11"/>
        <v>3.54</v>
      </c>
      <c r="J72" s="88">
        <f t="shared" si="11"/>
        <v>3.54</v>
      </c>
      <c r="K72" s="88">
        <f t="shared" si="11"/>
        <v>3.54</v>
      </c>
      <c r="L72" s="88">
        <f t="shared" si="11"/>
        <v>3.54</v>
      </c>
      <c r="M72" s="88">
        <f t="shared" si="11"/>
        <v>3.54</v>
      </c>
      <c r="N72" s="88">
        <f t="shared" si="11"/>
        <v>3.54</v>
      </c>
      <c r="O72" s="88">
        <f t="shared" si="11"/>
        <v>3.54</v>
      </c>
      <c r="P72" s="88">
        <f t="shared" si="11"/>
        <v>3.54</v>
      </c>
      <c r="Q72" s="88">
        <f t="shared" si="11"/>
        <v>3.54</v>
      </c>
      <c r="R72" s="88">
        <f t="shared" si="11"/>
        <v>3.54</v>
      </c>
      <c r="S72" s="88">
        <f t="shared" si="11"/>
        <v>3.54</v>
      </c>
      <c r="T72" s="88">
        <f t="shared" si="11"/>
        <v>3.54</v>
      </c>
      <c r="U72" s="88">
        <f t="shared" si="11"/>
        <v>3.54</v>
      </c>
      <c r="V72" s="88">
        <f t="shared" si="11"/>
        <v>3.54</v>
      </c>
      <c r="W72" s="88">
        <f t="shared" si="11"/>
        <v>3.54</v>
      </c>
      <c r="X72" s="88">
        <f t="shared" si="11"/>
        <v>3.54</v>
      </c>
      <c r="Y72" s="88">
        <f t="shared" si="11"/>
        <v>3.54</v>
      </c>
      <c r="Z72" s="88">
        <f t="shared" si="11"/>
        <v>3.54</v>
      </c>
      <c r="AA72" s="88">
        <f t="shared" si="11"/>
        <v>3.54</v>
      </c>
      <c r="AB72" s="88">
        <f t="shared" si="11"/>
        <v>3.54</v>
      </c>
      <c r="AC72" s="88">
        <f t="shared" si="11"/>
        <v>3.54</v>
      </c>
      <c r="AD72" s="88">
        <f t="shared" si="11"/>
        <v>3.54</v>
      </c>
      <c r="AE72" s="88">
        <f t="shared" si="11"/>
        <v>3.54</v>
      </c>
      <c r="AF72" s="88">
        <f t="shared" si="11"/>
        <v>3.54</v>
      </c>
      <c r="AG72" s="71">
        <f>AG69+AG65+AG53+AG49+AG35+AG71</f>
        <v>2068.14</v>
      </c>
      <c r="AH72" s="51">
        <f t="shared" si="2"/>
        <v>3.54</v>
      </c>
      <c r="AI72" s="52">
        <f t="shared" si="3"/>
        <v>3.54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89"/>
      <c r="AH76" s="51">
        <f t="shared" ref="AH76:AH88" si="12">MAX(B76:AF76)</f>
        <v>0</v>
      </c>
      <c r="AI76" s="52">
        <f t="shared" ref="AI76:AI88" si="1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205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89"/>
      <c r="AH77" s="51">
        <f t="shared" si="12"/>
        <v>0</v>
      </c>
      <c r="AI77" s="52">
        <f t="shared" si="1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190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12"/>
        <v>0</v>
      </c>
      <c r="AI78" s="52">
        <f t="shared" si="1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14">SUM(B73:B78)</f>
        <v>0</v>
      </c>
      <c r="C79" s="66">
        <f t="shared" si="14"/>
        <v>0</v>
      </c>
      <c r="D79" s="66">
        <f t="shared" si="14"/>
        <v>0</v>
      </c>
      <c r="E79" s="66">
        <f t="shared" si="14"/>
        <v>0</v>
      </c>
      <c r="F79" s="66">
        <f t="shared" si="14"/>
        <v>0</v>
      </c>
      <c r="G79" s="66">
        <f t="shared" si="14"/>
        <v>0</v>
      </c>
      <c r="H79" s="66">
        <f t="shared" si="14"/>
        <v>0</v>
      </c>
      <c r="I79" s="66">
        <f t="shared" si="14"/>
        <v>0</v>
      </c>
      <c r="J79" s="66">
        <f t="shared" si="14"/>
        <v>0</v>
      </c>
      <c r="K79" s="66">
        <f t="shared" si="14"/>
        <v>0</v>
      </c>
      <c r="L79" s="66">
        <f t="shared" si="14"/>
        <v>0</v>
      </c>
      <c r="M79" s="66">
        <f t="shared" si="14"/>
        <v>0</v>
      </c>
      <c r="N79" s="66">
        <f t="shared" si="14"/>
        <v>0</v>
      </c>
      <c r="O79" s="66">
        <f t="shared" si="14"/>
        <v>0</v>
      </c>
      <c r="P79" s="66">
        <f t="shared" si="14"/>
        <v>0</v>
      </c>
      <c r="Q79" s="66">
        <f t="shared" si="14"/>
        <v>0</v>
      </c>
      <c r="R79" s="66">
        <f t="shared" si="14"/>
        <v>0</v>
      </c>
      <c r="S79" s="66">
        <f t="shared" si="14"/>
        <v>0</v>
      </c>
      <c r="T79" s="66">
        <f t="shared" si="14"/>
        <v>0</v>
      </c>
      <c r="U79" s="66">
        <f t="shared" si="14"/>
        <v>0</v>
      </c>
      <c r="V79" s="66">
        <f t="shared" si="14"/>
        <v>0</v>
      </c>
      <c r="W79" s="66">
        <f t="shared" si="14"/>
        <v>0</v>
      </c>
      <c r="X79" s="66">
        <f t="shared" si="14"/>
        <v>0</v>
      </c>
      <c r="Y79" s="66">
        <f t="shared" si="14"/>
        <v>0</v>
      </c>
      <c r="Z79" s="66">
        <f t="shared" si="14"/>
        <v>0</v>
      </c>
      <c r="AA79" s="66">
        <f t="shared" si="14"/>
        <v>0</v>
      </c>
      <c r="AB79" s="66">
        <f t="shared" si="14"/>
        <v>0</v>
      </c>
      <c r="AC79" s="66">
        <f t="shared" si="14"/>
        <v>0</v>
      </c>
      <c r="AD79" s="66">
        <f t="shared" si="14"/>
        <v>0</v>
      </c>
      <c r="AE79" s="66">
        <f t="shared" si="14"/>
        <v>0</v>
      </c>
      <c r="AF79" s="66">
        <f t="shared" si="14"/>
        <v>0</v>
      </c>
      <c r="AG79" s="71">
        <f t="shared" si="14"/>
        <v>0</v>
      </c>
      <c r="AH79" s="51">
        <f t="shared" si="12"/>
        <v>0</v>
      </c>
      <c r="AI79" s="52">
        <f t="shared" si="13"/>
        <v>0</v>
      </c>
      <c r="AK79" s="53"/>
    </row>
    <row r="80" spans="1:88" s="1" customFormat="1" ht="15.75" thickBot="1" x14ac:dyDescent="0.3">
      <c r="A80" s="65" t="s">
        <v>86</v>
      </c>
      <c r="B80" s="66">
        <f t="shared" ref="B80:AG80" si="15">SUM(B67:B79)</f>
        <v>7.08</v>
      </c>
      <c r="C80" s="66">
        <f t="shared" si="15"/>
        <v>7.08</v>
      </c>
      <c r="D80" s="66">
        <f t="shared" si="15"/>
        <v>7.08</v>
      </c>
      <c r="E80" s="66">
        <f t="shared" si="15"/>
        <v>7.08</v>
      </c>
      <c r="F80" s="66">
        <f t="shared" si="15"/>
        <v>7.08</v>
      </c>
      <c r="G80" s="66">
        <f t="shared" si="15"/>
        <v>7.08</v>
      </c>
      <c r="H80" s="66">
        <f t="shared" si="15"/>
        <v>7.08</v>
      </c>
      <c r="I80" s="66">
        <f t="shared" si="15"/>
        <v>7.08</v>
      </c>
      <c r="J80" s="66">
        <f t="shared" si="15"/>
        <v>7.08</v>
      </c>
      <c r="K80" s="66">
        <f t="shared" si="15"/>
        <v>7.08</v>
      </c>
      <c r="L80" s="66">
        <f t="shared" si="15"/>
        <v>7.08</v>
      </c>
      <c r="M80" s="66">
        <f t="shared" si="15"/>
        <v>7.08</v>
      </c>
      <c r="N80" s="66">
        <f t="shared" si="15"/>
        <v>7.08</v>
      </c>
      <c r="O80" s="66">
        <f t="shared" si="15"/>
        <v>7.08</v>
      </c>
      <c r="P80" s="66">
        <f t="shared" si="15"/>
        <v>7.08</v>
      </c>
      <c r="Q80" s="66">
        <f t="shared" si="15"/>
        <v>7.08</v>
      </c>
      <c r="R80" s="66">
        <f t="shared" si="15"/>
        <v>7.08</v>
      </c>
      <c r="S80" s="66">
        <f t="shared" si="15"/>
        <v>7.08</v>
      </c>
      <c r="T80" s="66">
        <f t="shared" si="15"/>
        <v>7.08</v>
      </c>
      <c r="U80" s="66">
        <f t="shared" si="15"/>
        <v>7.08</v>
      </c>
      <c r="V80" s="66">
        <f t="shared" si="15"/>
        <v>7.08</v>
      </c>
      <c r="W80" s="66">
        <f t="shared" si="15"/>
        <v>7.08</v>
      </c>
      <c r="X80" s="66">
        <f t="shared" si="15"/>
        <v>7.08</v>
      </c>
      <c r="Y80" s="66">
        <f t="shared" si="15"/>
        <v>7.08</v>
      </c>
      <c r="Z80" s="66">
        <f t="shared" si="15"/>
        <v>7.08</v>
      </c>
      <c r="AA80" s="66">
        <f t="shared" si="15"/>
        <v>7.08</v>
      </c>
      <c r="AB80" s="66">
        <f t="shared" si="15"/>
        <v>7.08</v>
      </c>
      <c r="AC80" s="66">
        <f t="shared" si="15"/>
        <v>7.08</v>
      </c>
      <c r="AD80" s="66">
        <f t="shared" si="15"/>
        <v>7.08</v>
      </c>
      <c r="AE80" s="66">
        <f t="shared" si="15"/>
        <v>7.08</v>
      </c>
      <c r="AF80" s="66">
        <f t="shared" si="15"/>
        <v>7.08</v>
      </c>
      <c r="AG80" s="71">
        <f t="shared" si="15"/>
        <v>4208.08</v>
      </c>
      <c r="AH80" s="51">
        <f t="shared" si="12"/>
        <v>7.08</v>
      </c>
      <c r="AI80" s="52">
        <f t="shared" si="13"/>
        <v>7.08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2"/>
      <c r="AG81" s="93"/>
      <c r="AH81" s="51">
        <f t="shared" si="12"/>
        <v>0</v>
      </c>
      <c r="AI81" s="52">
        <f t="shared" si="1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95"/>
      <c r="U82" s="95"/>
      <c r="V82" s="95"/>
      <c r="W82" s="95"/>
      <c r="X82" s="95"/>
      <c r="Y82" s="95"/>
      <c r="Z82" s="95"/>
      <c r="AA82" s="67"/>
      <c r="AB82" s="67"/>
      <c r="AC82" s="67"/>
      <c r="AD82" s="67"/>
      <c r="AE82" s="67"/>
      <c r="AF82" s="96"/>
      <c r="AG82" s="97"/>
      <c r="AH82" s="51">
        <f t="shared" si="12"/>
        <v>0</v>
      </c>
      <c r="AI82" s="52">
        <f t="shared" si="13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95"/>
      <c r="U83" s="95"/>
      <c r="V83" s="95"/>
      <c r="W83" s="95"/>
      <c r="X83" s="95"/>
      <c r="Y83" s="95"/>
      <c r="Z83" s="95"/>
      <c r="AA83" s="67"/>
      <c r="AB83" s="67"/>
      <c r="AC83" s="67"/>
      <c r="AD83" s="67"/>
      <c r="AE83" s="67"/>
      <c r="AF83" s="96"/>
      <c r="AG83" s="97"/>
      <c r="AH83" s="51">
        <f t="shared" si="12"/>
        <v>0</v>
      </c>
      <c r="AI83" s="52">
        <f t="shared" si="13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95"/>
      <c r="X84" s="95"/>
      <c r="Y84" s="95"/>
      <c r="Z84" s="95"/>
      <c r="AA84" s="67"/>
      <c r="AB84" s="67"/>
      <c r="AC84" s="67"/>
      <c r="AD84" s="67"/>
      <c r="AE84" s="67"/>
      <c r="AF84" s="96"/>
      <c r="AG84" s="97"/>
      <c r="AH84" s="51">
        <f t="shared" si="12"/>
        <v>0</v>
      </c>
      <c r="AI84" s="52">
        <f t="shared" si="13"/>
        <v>0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95"/>
      <c r="X85" s="95"/>
      <c r="Y85" s="95"/>
      <c r="Z85" s="95"/>
      <c r="AA85" s="67"/>
      <c r="AB85" s="67"/>
      <c r="AC85" s="67"/>
      <c r="AD85" s="67"/>
      <c r="AE85" s="67"/>
      <c r="AF85" s="96"/>
      <c r="AG85" s="97"/>
      <c r="AH85" s="51">
        <f t="shared" si="12"/>
        <v>0</v>
      </c>
      <c r="AI85" s="52">
        <f t="shared" si="13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5"/>
      <c r="X86" s="95"/>
      <c r="Y86" s="95"/>
      <c r="Z86" s="95"/>
      <c r="AA86" s="99"/>
      <c r="AB86" s="99"/>
      <c r="AC86" s="99"/>
      <c r="AD86" s="99"/>
      <c r="AE86" s="99"/>
      <c r="AF86" s="100"/>
      <c r="AG86" s="101"/>
      <c r="AH86" s="51">
        <f t="shared" si="12"/>
        <v>0</v>
      </c>
      <c r="AI86" s="52">
        <f t="shared" si="13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95"/>
      <c r="X87" s="95"/>
      <c r="Y87" s="95"/>
      <c r="Z87" s="95"/>
      <c r="AA87" s="67"/>
      <c r="AB87" s="67"/>
      <c r="AC87" s="67"/>
      <c r="AD87" s="67"/>
      <c r="AE87" s="67"/>
      <c r="AF87" s="96"/>
      <c r="AG87" s="97"/>
      <c r="AH87" s="51">
        <f t="shared" si="12"/>
        <v>0</v>
      </c>
      <c r="AI87" s="52">
        <f t="shared" si="13"/>
        <v>0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3"/>
      <c r="AG88" s="104"/>
      <c r="AH88" s="51">
        <f t="shared" si="12"/>
        <v>0</v>
      </c>
      <c r="AI88" s="52">
        <f t="shared" si="13"/>
        <v>0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SUM(B14,B17,B20:B21,B39,B41:B42,B44,B46,B91:B94,B99,B105,B111,B120,B122,B134,B141,B144:B145,B152,B154,B156,B160:B162,B164:B166,B171,B177:B178,B180:B182,B190,B195)</f>
        <v>34.840000000000003</v>
      </c>
      <c r="C90" s="109">
        <f t="shared" ref="C90:AF90" si="16">SUM(C14,C17,C20:C21,C39,C41:C42,C44,C46,C91:C94,C99,C105,C111,C120,C122,C134,C141,C144:C145,C152,C154,C156,C160:C162,C164:C166,C171,C177:C178,C180:C182,C190,C195)</f>
        <v>34.840000000000003</v>
      </c>
      <c r="D90" s="109">
        <f t="shared" si="16"/>
        <v>34.840000000000003</v>
      </c>
      <c r="E90" s="109">
        <f t="shared" si="16"/>
        <v>34.840000000000003</v>
      </c>
      <c r="F90" s="109">
        <f t="shared" si="16"/>
        <v>34.840000000000003</v>
      </c>
      <c r="G90" s="109">
        <f t="shared" si="16"/>
        <v>34.840000000000003</v>
      </c>
      <c r="H90" s="109">
        <f t="shared" si="16"/>
        <v>34.840000000000003</v>
      </c>
      <c r="I90" s="109">
        <f t="shared" si="16"/>
        <v>34.840000000000003</v>
      </c>
      <c r="J90" s="109">
        <f t="shared" si="16"/>
        <v>34.840000000000003</v>
      </c>
      <c r="K90" s="109">
        <f t="shared" si="16"/>
        <v>34.840000000000003</v>
      </c>
      <c r="L90" s="109">
        <f t="shared" si="16"/>
        <v>34.840000000000003</v>
      </c>
      <c r="M90" s="109">
        <f t="shared" si="16"/>
        <v>34.840000000000003</v>
      </c>
      <c r="N90" s="109">
        <f t="shared" si="16"/>
        <v>34.840000000000003</v>
      </c>
      <c r="O90" s="109">
        <f t="shared" si="16"/>
        <v>34.840000000000003</v>
      </c>
      <c r="P90" s="109">
        <f t="shared" si="16"/>
        <v>34.840000000000003</v>
      </c>
      <c r="Q90" s="109">
        <f t="shared" si="16"/>
        <v>34.840000000000003</v>
      </c>
      <c r="R90" s="109">
        <f t="shared" si="16"/>
        <v>34.840000000000003</v>
      </c>
      <c r="S90" s="109">
        <f t="shared" si="16"/>
        <v>34.840000000000003</v>
      </c>
      <c r="T90" s="109">
        <f t="shared" si="16"/>
        <v>34.840000000000003</v>
      </c>
      <c r="U90" s="109">
        <f t="shared" si="16"/>
        <v>34.840000000000003</v>
      </c>
      <c r="V90" s="109">
        <f t="shared" si="16"/>
        <v>34.840000000000003</v>
      </c>
      <c r="W90" s="109">
        <f t="shared" si="16"/>
        <v>34.840000000000003</v>
      </c>
      <c r="X90" s="109">
        <f t="shared" si="16"/>
        <v>34.840000000000003</v>
      </c>
      <c r="Y90" s="109">
        <f t="shared" si="16"/>
        <v>34.840000000000003</v>
      </c>
      <c r="Z90" s="109">
        <f t="shared" si="16"/>
        <v>34.840000000000003</v>
      </c>
      <c r="AA90" s="109">
        <f t="shared" si="16"/>
        <v>34.840000000000003</v>
      </c>
      <c r="AB90" s="109">
        <f t="shared" si="16"/>
        <v>34.840000000000003</v>
      </c>
      <c r="AC90" s="109">
        <f t="shared" si="16"/>
        <v>34.840000000000003</v>
      </c>
      <c r="AD90" s="109">
        <f t="shared" si="16"/>
        <v>34.840000000000003</v>
      </c>
      <c r="AE90" s="109">
        <f t="shared" si="16"/>
        <v>34.840000000000003</v>
      </c>
      <c r="AF90" s="109">
        <f t="shared" si="16"/>
        <v>34.840000000000003</v>
      </c>
      <c r="AG90" s="110"/>
      <c r="AH90" s="51">
        <f>MAX(B90:AF90)</f>
        <v>34.840000000000003</v>
      </c>
      <c r="AI90" s="52">
        <f>MIN(B90:AF90)</f>
        <v>34.840000000000003</v>
      </c>
    </row>
    <row r="91" spans="1:88" x14ac:dyDescent="0.25">
      <c r="A91" s="111" t="s">
        <v>58</v>
      </c>
      <c r="B91" s="79"/>
      <c r="C91" s="79"/>
      <c r="D91" s="79"/>
      <c r="E91" s="79"/>
      <c r="F91" s="112"/>
      <c r="G91" s="112"/>
      <c r="H91" s="112"/>
      <c r="I91" s="112"/>
      <c r="J91" s="112"/>
      <c r="K91" s="112"/>
      <c r="L91" s="49"/>
      <c r="M91" s="112"/>
      <c r="N91" s="112"/>
      <c r="O91" s="112"/>
      <c r="P91" s="112"/>
      <c r="Q91" s="112"/>
      <c r="R91" s="112"/>
      <c r="S91" s="112"/>
      <c r="T91" s="49"/>
      <c r="U91" s="49"/>
      <c r="V91" s="49"/>
      <c r="W91" s="112"/>
      <c r="X91" s="112"/>
      <c r="Y91" s="112"/>
      <c r="Z91" s="112"/>
      <c r="AA91" s="49"/>
      <c r="AB91" s="49"/>
      <c r="AC91" s="49"/>
      <c r="AD91" s="49"/>
      <c r="AE91" s="49"/>
      <c r="AF91" s="113"/>
      <c r="AG91" s="114">
        <v>75</v>
      </c>
      <c r="AH91" s="51">
        <f>IF(ABS(MAX(B91:AF91))&gt;ABS(MIN(B91:AF91)),MAX(B91:AF91),MIN(B91:AF91))</f>
        <v>0</v>
      </c>
      <c r="AI91" s="115" t="e">
        <f>INDEX($B$9:$AF$9,1,MATCH(AH91,B91:AF91,0))</f>
        <v>#N/A</v>
      </c>
    </row>
    <row r="92" spans="1:88" x14ac:dyDescent="0.25">
      <c r="A92" s="116" t="s">
        <v>59</v>
      </c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67"/>
      <c r="AB92" s="67"/>
      <c r="AC92" s="67"/>
      <c r="AD92" s="67"/>
      <c r="AE92" s="67"/>
      <c r="AF92" s="117"/>
      <c r="AG92" s="114">
        <v>240</v>
      </c>
      <c r="AH92" s="51">
        <f>IF(ABS(MAX(B92:AF92))&gt;ABS(MIN(B92:AF92)),MAX(B92:AF92),MIN(B92:AF92))</f>
        <v>0</v>
      </c>
      <c r="AI92" s="115" t="e">
        <f>INDEX($B$9:$AF$9,1,MATCH(AH92,B92:AF92,0))</f>
        <v>#N/A</v>
      </c>
    </row>
    <row r="93" spans="1:88" x14ac:dyDescent="0.25">
      <c r="A93" s="116" t="s">
        <v>60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67"/>
      <c r="AB93" s="67"/>
      <c r="AC93" s="67"/>
      <c r="AD93" s="67"/>
      <c r="AE93" s="67"/>
      <c r="AF93" s="117"/>
      <c r="AG93" s="114">
        <v>60</v>
      </c>
      <c r="AH93" s="51">
        <f>IF(ABS(MAX(B93:AF93))&gt;ABS(MIN(B93:AF93)),MAX(B93:AF93),MIN(B93:AF93))</f>
        <v>0</v>
      </c>
      <c r="AI93" s="115" t="e">
        <f>INDEX($B$9:$AF$9,1,MATCH(AH93,B93:AF93,0))</f>
        <v>#N/A</v>
      </c>
    </row>
    <row r="94" spans="1:88" x14ac:dyDescent="0.25">
      <c r="A94" s="118" t="s">
        <v>213</v>
      </c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119"/>
      <c r="AB94" s="119"/>
      <c r="AC94" s="119"/>
      <c r="AD94" s="119"/>
      <c r="AE94" s="119"/>
      <c r="AF94" s="120"/>
      <c r="AG94" s="121">
        <v>120</v>
      </c>
      <c r="AH94" s="51">
        <f>IF(ABS(MAX(B94:AF94))&gt;ABS(MIN(B94:AF94)),MAX(B94:AF94),MIN(B94:AF94))</f>
        <v>0</v>
      </c>
      <c r="AI94" s="115" t="e">
        <f>INDEX($B$9:$AF$9,1,MATCH(AH94,B94:AF94,0))</f>
        <v>#N/A</v>
      </c>
    </row>
    <row r="95" spans="1:88" x14ac:dyDescent="0.25">
      <c r="A95" s="118" t="s">
        <v>61</v>
      </c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119"/>
      <c r="AB95" s="119"/>
      <c r="AC95" s="119"/>
      <c r="AD95" s="119"/>
      <c r="AE95" s="119"/>
      <c r="AF95" s="120"/>
      <c r="AG95" s="121"/>
      <c r="AH95" s="51">
        <f>IF(ABS(MAX(B95:AF95))&gt;ABS(MIN(B95:AF95)),MAX(B95:AF95),MIN(B95:AF95))</f>
        <v>0</v>
      </c>
      <c r="AI95" s="115" t="e">
        <f>INDEX($B$9:$AF$9,1,MATCH(AH95,B95:AF95,0))</f>
        <v>#N/A</v>
      </c>
    </row>
    <row r="96" spans="1:88" ht="15.75" thickBot="1" x14ac:dyDescent="0.3">
      <c r="A96" s="118" t="s">
        <v>234</v>
      </c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119"/>
      <c r="AB96" s="119"/>
      <c r="AC96" s="119"/>
      <c r="AD96" s="119"/>
      <c r="AE96" s="119"/>
      <c r="AF96" s="120"/>
      <c r="AG96" s="180"/>
      <c r="AH96" s="51"/>
      <c r="AI96" s="115"/>
    </row>
    <row r="97" spans="1:37" ht="15.75" thickBot="1" x14ac:dyDescent="0.3">
      <c r="A97" s="122" t="s">
        <v>62</v>
      </c>
      <c r="B97" s="123"/>
      <c r="C97" s="123"/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4"/>
      <c r="AH97" s="125"/>
      <c r="AI97" s="52"/>
      <c r="AK97" s="53"/>
    </row>
    <row r="98" spans="1:37" x14ac:dyDescent="0.25">
      <c r="A98" s="126" t="s">
        <v>101</v>
      </c>
      <c r="B98" s="50">
        <v>9.9</v>
      </c>
      <c r="C98" s="127">
        <f t="shared" ref="C98:R103" si="17">B98</f>
        <v>9.9</v>
      </c>
      <c r="D98" s="127">
        <f t="shared" si="17"/>
        <v>9.9</v>
      </c>
      <c r="E98" s="127">
        <f t="shared" si="17"/>
        <v>9.9</v>
      </c>
      <c r="F98" s="127">
        <f t="shared" si="17"/>
        <v>9.9</v>
      </c>
      <c r="G98" s="127">
        <f t="shared" si="17"/>
        <v>9.9</v>
      </c>
      <c r="H98" s="127">
        <f t="shared" si="17"/>
        <v>9.9</v>
      </c>
      <c r="I98" s="127">
        <f t="shared" si="17"/>
        <v>9.9</v>
      </c>
      <c r="J98" s="127">
        <f t="shared" si="17"/>
        <v>9.9</v>
      </c>
      <c r="K98" s="127">
        <f t="shared" si="17"/>
        <v>9.9</v>
      </c>
      <c r="L98" s="127">
        <f t="shared" si="17"/>
        <v>9.9</v>
      </c>
      <c r="M98" s="127">
        <f t="shared" si="17"/>
        <v>9.9</v>
      </c>
      <c r="N98" s="127">
        <f t="shared" si="17"/>
        <v>9.9</v>
      </c>
      <c r="O98" s="127">
        <f t="shared" si="17"/>
        <v>9.9</v>
      </c>
      <c r="P98" s="127">
        <f t="shared" si="17"/>
        <v>9.9</v>
      </c>
      <c r="Q98" s="127">
        <f t="shared" si="17"/>
        <v>9.9</v>
      </c>
      <c r="R98" s="127">
        <f t="shared" si="17"/>
        <v>9.9</v>
      </c>
      <c r="S98" s="127">
        <f t="shared" ref="S98:AF103" si="18">R98</f>
        <v>9.9</v>
      </c>
      <c r="T98" s="127">
        <f t="shared" si="18"/>
        <v>9.9</v>
      </c>
      <c r="U98" s="127">
        <f t="shared" si="18"/>
        <v>9.9</v>
      </c>
      <c r="V98" s="127">
        <f t="shared" si="18"/>
        <v>9.9</v>
      </c>
      <c r="W98" s="127">
        <f t="shared" si="18"/>
        <v>9.9</v>
      </c>
      <c r="X98" s="127">
        <f t="shared" si="18"/>
        <v>9.9</v>
      </c>
      <c r="Y98" s="127">
        <f t="shared" si="18"/>
        <v>9.9</v>
      </c>
      <c r="Z98" s="127">
        <f t="shared" si="18"/>
        <v>9.9</v>
      </c>
      <c r="AA98" s="127">
        <f t="shared" si="18"/>
        <v>9.9</v>
      </c>
      <c r="AB98" s="127">
        <f t="shared" si="18"/>
        <v>9.9</v>
      </c>
      <c r="AC98" s="127">
        <f t="shared" si="18"/>
        <v>9.9</v>
      </c>
      <c r="AD98" s="127">
        <f t="shared" si="18"/>
        <v>9.9</v>
      </c>
      <c r="AE98" s="127">
        <f t="shared" si="18"/>
        <v>9.9</v>
      </c>
      <c r="AF98" s="127">
        <f t="shared" si="18"/>
        <v>9.9</v>
      </c>
      <c r="AG98" s="169">
        <v>9.94</v>
      </c>
      <c r="AH98" s="51"/>
      <c r="AI98" s="52"/>
      <c r="AK98" s="53"/>
    </row>
    <row r="99" spans="1:37" x14ac:dyDescent="0.25">
      <c r="A99" s="116" t="s">
        <v>102</v>
      </c>
      <c r="B99" s="128">
        <v>9.6</v>
      </c>
      <c r="C99" s="129">
        <f t="shared" si="17"/>
        <v>9.6</v>
      </c>
      <c r="D99" s="129">
        <f t="shared" si="17"/>
        <v>9.6</v>
      </c>
      <c r="E99" s="129">
        <f t="shared" si="17"/>
        <v>9.6</v>
      </c>
      <c r="F99" s="129">
        <f t="shared" si="17"/>
        <v>9.6</v>
      </c>
      <c r="G99" s="129">
        <f t="shared" si="17"/>
        <v>9.6</v>
      </c>
      <c r="H99" s="129">
        <f t="shared" si="17"/>
        <v>9.6</v>
      </c>
      <c r="I99" s="129">
        <f t="shared" si="17"/>
        <v>9.6</v>
      </c>
      <c r="J99" s="129">
        <f t="shared" si="17"/>
        <v>9.6</v>
      </c>
      <c r="K99" s="129">
        <f t="shared" si="17"/>
        <v>9.6</v>
      </c>
      <c r="L99" s="129">
        <f t="shared" si="17"/>
        <v>9.6</v>
      </c>
      <c r="M99" s="129">
        <f t="shared" si="17"/>
        <v>9.6</v>
      </c>
      <c r="N99" s="129">
        <f t="shared" si="17"/>
        <v>9.6</v>
      </c>
      <c r="O99" s="129">
        <f t="shared" si="17"/>
        <v>9.6</v>
      </c>
      <c r="P99" s="129">
        <f t="shared" si="17"/>
        <v>9.6</v>
      </c>
      <c r="Q99" s="129">
        <f t="shared" si="17"/>
        <v>9.6</v>
      </c>
      <c r="R99" s="129">
        <f t="shared" si="17"/>
        <v>9.6</v>
      </c>
      <c r="S99" s="129">
        <f t="shared" si="18"/>
        <v>9.6</v>
      </c>
      <c r="T99" s="129">
        <f t="shared" si="18"/>
        <v>9.6</v>
      </c>
      <c r="U99" s="129">
        <f t="shared" si="18"/>
        <v>9.6</v>
      </c>
      <c r="V99" s="129">
        <f t="shared" si="18"/>
        <v>9.6</v>
      </c>
      <c r="W99" s="129">
        <f t="shared" si="18"/>
        <v>9.6</v>
      </c>
      <c r="X99" s="129">
        <f t="shared" si="18"/>
        <v>9.6</v>
      </c>
      <c r="Y99" s="129">
        <f t="shared" si="18"/>
        <v>9.6</v>
      </c>
      <c r="Z99" s="129">
        <f t="shared" si="18"/>
        <v>9.6</v>
      </c>
      <c r="AA99" s="129">
        <f t="shared" si="18"/>
        <v>9.6</v>
      </c>
      <c r="AB99" s="129">
        <f t="shared" si="18"/>
        <v>9.6</v>
      </c>
      <c r="AC99" s="129">
        <f t="shared" si="18"/>
        <v>9.6</v>
      </c>
      <c r="AD99" s="129">
        <f t="shared" si="18"/>
        <v>9.6</v>
      </c>
      <c r="AE99" s="129">
        <f t="shared" si="18"/>
        <v>9.6</v>
      </c>
      <c r="AF99" s="129">
        <f t="shared" si="18"/>
        <v>9.6</v>
      </c>
      <c r="AG99" s="170">
        <v>9.9</v>
      </c>
      <c r="AH99" s="51"/>
      <c r="AI99" s="52"/>
      <c r="AK99" s="53"/>
    </row>
    <row r="100" spans="1:37" x14ac:dyDescent="0.25">
      <c r="A100" s="118" t="s">
        <v>103</v>
      </c>
      <c r="B100" s="128">
        <v>9.98</v>
      </c>
      <c r="C100" s="129">
        <f t="shared" si="17"/>
        <v>9.98</v>
      </c>
      <c r="D100" s="129">
        <f t="shared" si="17"/>
        <v>9.98</v>
      </c>
      <c r="E100" s="129">
        <f t="shared" si="17"/>
        <v>9.98</v>
      </c>
      <c r="F100" s="129">
        <f t="shared" si="17"/>
        <v>9.98</v>
      </c>
      <c r="G100" s="129">
        <f t="shared" si="17"/>
        <v>9.98</v>
      </c>
      <c r="H100" s="129">
        <f t="shared" si="17"/>
        <v>9.98</v>
      </c>
      <c r="I100" s="129">
        <f t="shared" si="17"/>
        <v>9.98</v>
      </c>
      <c r="J100" s="129">
        <f t="shared" si="17"/>
        <v>9.98</v>
      </c>
      <c r="K100" s="129">
        <f t="shared" si="17"/>
        <v>9.98</v>
      </c>
      <c r="L100" s="129">
        <f t="shared" si="17"/>
        <v>9.98</v>
      </c>
      <c r="M100" s="129">
        <f t="shared" si="17"/>
        <v>9.98</v>
      </c>
      <c r="N100" s="129">
        <f t="shared" si="17"/>
        <v>9.98</v>
      </c>
      <c r="O100" s="129">
        <f t="shared" si="17"/>
        <v>9.98</v>
      </c>
      <c r="P100" s="129">
        <f t="shared" si="17"/>
        <v>9.98</v>
      </c>
      <c r="Q100" s="129">
        <f t="shared" si="17"/>
        <v>9.98</v>
      </c>
      <c r="R100" s="129">
        <f t="shared" si="17"/>
        <v>9.98</v>
      </c>
      <c r="S100" s="129">
        <f t="shared" si="18"/>
        <v>9.98</v>
      </c>
      <c r="T100" s="129">
        <f t="shared" si="18"/>
        <v>9.98</v>
      </c>
      <c r="U100" s="129">
        <f t="shared" si="18"/>
        <v>9.98</v>
      </c>
      <c r="V100" s="129">
        <f t="shared" si="18"/>
        <v>9.98</v>
      </c>
      <c r="W100" s="129">
        <f t="shared" si="18"/>
        <v>9.98</v>
      </c>
      <c r="X100" s="129">
        <f t="shared" si="18"/>
        <v>9.98</v>
      </c>
      <c r="Y100" s="129">
        <f t="shared" si="18"/>
        <v>9.98</v>
      </c>
      <c r="Z100" s="129">
        <f t="shared" si="18"/>
        <v>9.98</v>
      </c>
      <c r="AA100" s="129">
        <f t="shared" si="18"/>
        <v>9.98</v>
      </c>
      <c r="AB100" s="129">
        <f t="shared" si="18"/>
        <v>9.98</v>
      </c>
      <c r="AC100" s="129">
        <f t="shared" si="18"/>
        <v>9.98</v>
      </c>
      <c r="AD100" s="129">
        <f t="shared" si="18"/>
        <v>9.98</v>
      </c>
      <c r="AE100" s="129">
        <f t="shared" si="18"/>
        <v>9.98</v>
      </c>
      <c r="AF100" s="129">
        <f t="shared" si="18"/>
        <v>9.98</v>
      </c>
      <c r="AG100" s="171">
        <v>9.6579999999999995</v>
      </c>
      <c r="AH100" s="51"/>
      <c r="AI100" s="52"/>
      <c r="AK100" s="53"/>
    </row>
    <row r="101" spans="1:37" x14ac:dyDescent="0.25">
      <c r="A101" s="118" t="s">
        <v>104</v>
      </c>
      <c r="B101" s="128">
        <v>9.1</v>
      </c>
      <c r="C101" s="129">
        <f t="shared" si="17"/>
        <v>9.1</v>
      </c>
      <c r="D101" s="129">
        <f t="shared" si="17"/>
        <v>9.1</v>
      </c>
      <c r="E101" s="129">
        <f t="shared" si="17"/>
        <v>9.1</v>
      </c>
      <c r="F101" s="129">
        <f t="shared" si="17"/>
        <v>9.1</v>
      </c>
      <c r="G101" s="129">
        <f t="shared" si="17"/>
        <v>9.1</v>
      </c>
      <c r="H101" s="129">
        <f t="shared" si="17"/>
        <v>9.1</v>
      </c>
      <c r="I101" s="129">
        <f t="shared" si="17"/>
        <v>9.1</v>
      </c>
      <c r="J101" s="129">
        <f t="shared" si="17"/>
        <v>9.1</v>
      </c>
      <c r="K101" s="129">
        <f t="shared" si="17"/>
        <v>9.1</v>
      </c>
      <c r="L101" s="129">
        <f t="shared" si="17"/>
        <v>9.1</v>
      </c>
      <c r="M101" s="129">
        <f t="shared" si="17"/>
        <v>9.1</v>
      </c>
      <c r="N101" s="129">
        <f t="shared" si="17"/>
        <v>9.1</v>
      </c>
      <c r="O101" s="129">
        <f t="shared" si="17"/>
        <v>9.1</v>
      </c>
      <c r="P101" s="129">
        <f t="shared" si="17"/>
        <v>9.1</v>
      </c>
      <c r="Q101" s="129">
        <f t="shared" si="17"/>
        <v>9.1</v>
      </c>
      <c r="R101" s="129">
        <f t="shared" si="17"/>
        <v>9.1</v>
      </c>
      <c r="S101" s="129">
        <f t="shared" si="18"/>
        <v>9.1</v>
      </c>
      <c r="T101" s="129">
        <f t="shared" si="18"/>
        <v>9.1</v>
      </c>
      <c r="U101" s="129">
        <f t="shared" si="18"/>
        <v>9.1</v>
      </c>
      <c r="V101" s="129">
        <f t="shared" si="18"/>
        <v>9.1</v>
      </c>
      <c r="W101" s="129">
        <f t="shared" si="18"/>
        <v>9.1</v>
      </c>
      <c r="X101" s="129">
        <f t="shared" si="18"/>
        <v>9.1</v>
      </c>
      <c r="Y101" s="129">
        <f t="shared" si="18"/>
        <v>9.1</v>
      </c>
      <c r="Z101" s="129">
        <f t="shared" si="18"/>
        <v>9.1</v>
      </c>
      <c r="AA101" s="129">
        <f t="shared" si="18"/>
        <v>9.1</v>
      </c>
      <c r="AB101" s="129">
        <f t="shared" si="18"/>
        <v>9.1</v>
      </c>
      <c r="AC101" s="129">
        <f t="shared" si="18"/>
        <v>9.1</v>
      </c>
      <c r="AD101" s="129">
        <f t="shared" si="18"/>
        <v>9.1</v>
      </c>
      <c r="AE101" s="129">
        <f t="shared" si="18"/>
        <v>9.1</v>
      </c>
      <c r="AF101" s="129">
        <f t="shared" si="18"/>
        <v>9.1</v>
      </c>
      <c r="AG101" s="171">
        <v>9.6</v>
      </c>
      <c r="AH101" s="51"/>
      <c r="AI101" s="52"/>
      <c r="AK101" s="53"/>
    </row>
    <row r="102" spans="1:37" x14ac:dyDescent="0.25">
      <c r="A102" s="118" t="s">
        <v>105</v>
      </c>
      <c r="B102" s="128">
        <v>9.18</v>
      </c>
      <c r="C102" s="129">
        <f t="shared" si="17"/>
        <v>9.18</v>
      </c>
      <c r="D102" s="129">
        <f t="shared" si="17"/>
        <v>9.18</v>
      </c>
      <c r="E102" s="129">
        <f t="shared" si="17"/>
        <v>9.18</v>
      </c>
      <c r="F102" s="129">
        <f t="shared" si="17"/>
        <v>9.18</v>
      </c>
      <c r="G102" s="129">
        <f t="shared" si="17"/>
        <v>9.18</v>
      </c>
      <c r="H102" s="129">
        <f t="shared" si="17"/>
        <v>9.18</v>
      </c>
      <c r="I102" s="129">
        <f t="shared" si="17"/>
        <v>9.18</v>
      </c>
      <c r="J102" s="129">
        <f t="shared" si="17"/>
        <v>9.18</v>
      </c>
      <c r="K102" s="129">
        <f t="shared" si="17"/>
        <v>9.18</v>
      </c>
      <c r="L102" s="129">
        <f t="shared" si="17"/>
        <v>9.18</v>
      </c>
      <c r="M102" s="129">
        <f t="shared" si="17"/>
        <v>9.18</v>
      </c>
      <c r="N102" s="129">
        <f t="shared" si="17"/>
        <v>9.18</v>
      </c>
      <c r="O102" s="129">
        <f t="shared" si="17"/>
        <v>9.18</v>
      </c>
      <c r="P102" s="129">
        <f t="shared" si="17"/>
        <v>9.18</v>
      </c>
      <c r="Q102" s="129">
        <f t="shared" si="17"/>
        <v>9.18</v>
      </c>
      <c r="R102" s="129">
        <f t="shared" si="17"/>
        <v>9.18</v>
      </c>
      <c r="S102" s="129">
        <f t="shared" si="18"/>
        <v>9.18</v>
      </c>
      <c r="T102" s="129">
        <f t="shared" si="18"/>
        <v>9.18</v>
      </c>
      <c r="U102" s="129">
        <f t="shared" si="18"/>
        <v>9.18</v>
      </c>
      <c r="V102" s="129">
        <f t="shared" si="18"/>
        <v>9.18</v>
      </c>
      <c r="W102" s="129">
        <f t="shared" si="18"/>
        <v>9.18</v>
      </c>
      <c r="X102" s="129">
        <f t="shared" si="18"/>
        <v>9.18</v>
      </c>
      <c r="Y102" s="129">
        <f t="shared" si="18"/>
        <v>9.18</v>
      </c>
      <c r="Z102" s="129">
        <f t="shared" si="18"/>
        <v>9.18</v>
      </c>
      <c r="AA102" s="129">
        <f t="shared" si="18"/>
        <v>9.18</v>
      </c>
      <c r="AB102" s="129">
        <f t="shared" si="18"/>
        <v>9.18</v>
      </c>
      <c r="AC102" s="129">
        <f t="shared" si="18"/>
        <v>9.18</v>
      </c>
      <c r="AD102" s="129">
        <f t="shared" si="18"/>
        <v>9.18</v>
      </c>
      <c r="AE102" s="129">
        <f t="shared" si="18"/>
        <v>9.18</v>
      </c>
      <c r="AF102" s="129">
        <f t="shared" si="18"/>
        <v>9.18</v>
      </c>
      <c r="AG102" s="171">
        <v>9.51</v>
      </c>
      <c r="AH102" s="51"/>
      <c r="AI102" s="52"/>
      <c r="AK102" s="53"/>
    </row>
    <row r="103" spans="1:37" x14ac:dyDescent="0.25">
      <c r="A103" s="118" t="s">
        <v>106</v>
      </c>
      <c r="B103" s="128">
        <v>7</v>
      </c>
      <c r="C103" s="129">
        <f t="shared" si="17"/>
        <v>7</v>
      </c>
      <c r="D103" s="129">
        <f t="shared" si="17"/>
        <v>7</v>
      </c>
      <c r="E103" s="129">
        <f t="shared" si="17"/>
        <v>7</v>
      </c>
      <c r="F103" s="129">
        <f t="shared" si="17"/>
        <v>7</v>
      </c>
      <c r="G103" s="129">
        <f t="shared" si="17"/>
        <v>7</v>
      </c>
      <c r="H103" s="129">
        <f t="shared" si="17"/>
        <v>7</v>
      </c>
      <c r="I103" s="129">
        <f t="shared" si="17"/>
        <v>7</v>
      </c>
      <c r="J103" s="129">
        <f t="shared" si="17"/>
        <v>7</v>
      </c>
      <c r="K103" s="129">
        <f t="shared" si="17"/>
        <v>7</v>
      </c>
      <c r="L103" s="129">
        <f t="shared" si="17"/>
        <v>7</v>
      </c>
      <c r="M103" s="129">
        <f t="shared" si="17"/>
        <v>7</v>
      </c>
      <c r="N103" s="129">
        <f t="shared" si="17"/>
        <v>7</v>
      </c>
      <c r="O103" s="129">
        <f t="shared" si="17"/>
        <v>7</v>
      </c>
      <c r="P103" s="129">
        <f t="shared" si="17"/>
        <v>7</v>
      </c>
      <c r="Q103" s="129">
        <f t="shared" si="17"/>
        <v>7</v>
      </c>
      <c r="R103" s="129">
        <f t="shared" si="17"/>
        <v>7</v>
      </c>
      <c r="S103" s="129">
        <f t="shared" si="18"/>
        <v>7</v>
      </c>
      <c r="T103" s="129">
        <f t="shared" si="18"/>
        <v>7</v>
      </c>
      <c r="U103" s="129">
        <f t="shared" si="18"/>
        <v>7</v>
      </c>
      <c r="V103" s="129">
        <f t="shared" si="18"/>
        <v>7</v>
      </c>
      <c r="W103" s="129">
        <f t="shared" si="18"/>
        <v>7</v>
      </c>
      <c r="X103" s="129">
        <f t="shared" si="18"/>
        <v>7</v>
      </c>
      <c r="Y103" s="129">
        <f t="shared" si="18"/>
        <v>7</v>
      </c>
      <c r="Z103" s="129">
        <f t="shared" si="18"/>
        <v>7</v>
      </c>
      <c r="AA103" s="129">
        <f t="shared" si="18"/>
        <v>7</v>
      </c>
      <c r="AB103" s="129">
        <f t="shared" si="18"/>
        <v>7</v>
      </c>
      <c r="AC103" s="129">
        <f t="shared" si="18"/>
        <v>7</v>
      </c>
      <c r="AD103" s="129">
        <f t="shared" si="18"/>
        <v>7</v>
      </c>
      <c r="AE103" s="129">
        <f t="shared" si="18"/>
        <v>7</v>
      </c>
      <c r="AF103" s="129">
        <f t="shared" si="18"/>
        <v>7</v>
      </c>
      <c r="AG103" s="171">
        <v>9.4</v>
      </c>
      <c r="AH103" s="51"/>
      <c r="AI103" s="52"/>
      <c r="AK103" s="53"/>
    </row>
    <row r="104" spans="1:37" x14ac:dyDescent="0.25">
      <c r="A104" s="118" t="s">
        <v>107</v>
      </c>
      <c r="B104" s="128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  <c r="AA104" s="129"/>
      <c r="AB104" s="129"/>
      <c r="AC104" s="129"/>
      <c r="AD104" s="129"/>
      <c r="AE104" s="129"/>
      <c r="AF104" s="129"/>
      <c r="AG104" s="171">
        <v>8.8000000000000007</v>
      </c>
      <c r="AH104" s="51"/>
      <c r="AI104" s="52"/>
      <c r="AK104" s="53"/>
    </row>
    <row r="105" spans="1:37" x14ac:dyDescent="0.25">
      <c r="A105" s="118" t="s">
        <v>108</v>
      </c>
      <c r="B105" s="128">
        <v>2.25</v>
      </c>
      <c r="C105" s="129">
        <f t="shared" ref="C105:R106" si="19">B105</f>
        <v>2.25</v>
      </c>
      <c r="D105" s="129">
        <f t="shared" si="19"/>
        <v>2.25</v>
      </c>
      <c r="E105" s="129">
        <f t="shared" si="19"/>
        <v>2.25</v>
      </c>
      <c r="F105" s="129">
        <f t="shared" si="19"/>
        <v>2.25</v>
      </c>
      <c r="G105" s="129">
        <f t="shared" si="19"/>
        <v>2.25</v>
      </c>
      <c r="H105" s="129">
        <f t="shared" si="19"/>
        <v>2.25</v>
      </c>
      <c r="I105" s="129">
        <f t="shared" si="19"/>
        <v>2.25</v>
      </c>
      <c r="J105" s="129">
        <f t="shared" si="19"/>
        <v>2.25</v>
      </c>
      <c r="K105" s="129">
        <f t="shared" si="19"/>
        <v>2.25</v>
      </c>
      <c r="L105" s="129">
        <f t="shared" si="19"/>
        <v>2.25</v>
      </c>
      <c r="M105" s="129">
        <f t="shared" si="19"/>
        <v>2.25</v>
      </c>
      <c r="N105" s="129">
        <f t="shared" si="19"/>
        <v>2.25</v>
      </c>
      <c r="O105" s="129">
        <f t="shared" si="19"/>
        <v>2.25</v>
      </c>
      <c r="P105" s="129">
        <f t="shared" si="19"/>
        <v>2.25</v>
      </c>
      <c r="Q105" s="129">
        <f t="shared" si="19"/>
        <v>2.25</v>
      </c>
      <c r="R105" s="129">
        <f t="shared" si="19"/>
        <v>2.25</v>
      </c>
      <c r="S105" s="129">
        <f t="shared" ref="S105:AF106" si="20">R105</f>
        <v>2.25</v>
      </c>
      <c r="T105" s="129">
        <f t="shared" si="20"/>
        <v>2.25</v>
      </c>
      <c r="U105" s="129">
        <f t="shared" si="20"/>
        <v>2.25</v>
      </c>
      <c r="V105" s="129">
        <f t="shared" si="20"/>
        <v>2.25</v>
      </c>
      <c r="W105" s="129">
        <f t="shared" si="20"/>
        <v>2.25</v>
      </c>
      <c r="X105" s="129">
        <f t="shared" si="20"/>
        <v>2.25</v>
      </c>
      <c r="Y105" s="129">
        <f t="shared" si="20"/>
        <v>2.25</v>
      </c>
      <c r="Z105" s="129">
        <f t="shared" si="20"/>
        <v>2.25</v>
      </c>
      <c r="AA105" s="129">
        <f t="shared" si="20"/>
        <v>2.25</v>
      </c>
      <c r="AB105" s="129">
        <f t="shared" si="20"/>
        <v>2.25</v>
      </c>
      <c r="AC105" s="129">
        <f t="shared" si="20"/>
        <v>2.25</v>
      </c>
      <c r="AD105" s="129">
        <f t="shared" si="20"/>
        <v>2.25</v>
      </c>
      <c r="AE105" s="129">
        <f t="shared" si="20"/>
        <v>2.25</v>
      </c>
      <c r="AF105" s="129">
        <f t="shared" si="20"/>
        <v>2.25</v>
      </c>
      <c r="AG105" s="171">
        <v>8.5</v>
      </c>
      <c r="AH105" s="51"/>
      <c r="AI105" s="52"/>
      <c r="AK105" s="53"/>
    </row>
    <row r="106" spans="1:37" x14ac:dyDescent="0.25">
      <c r="A106" s="118" t="s">
        <v>109</v>
      </c>
      <c r="B106" s="128">
        <v>1.64</v>
      </c>
      <c r="C106" s="129">
        <f t="shared" si="19"/>
        <v>1.64</v>
      </c>
      <c r="D106" s="129">
        <f t="shared" si="19"/>
        <v>1.64</v>
      </c>
      <c r="E106" s="129">
        <f t="shared" si="19"/>
        <v>1.64</v>
      </c>
      <c r="F106" s="129">
        <f t="shared" si="19"/>
        <v>1.64</v>
      </c>
      <c r="G106" s="129">
        <f t="shared" si="19"/>
        <v>1.64</v>
      </c>
      <c r="H106" s="129">
        <f t="shared" si="19"/>
        <v>1.64</v>
      </c>
      <c r="I106" s="129">
        <f t="shared" si="19"/>
        <v>1.64</v>
      </c>
      <c r="J106" s="129">
        <f t="shared" si="19"/>
        <v>1.64</v>
      </c>
      <c r="K106" s="129">
        <f t="shared" si="19"/>
        <v>1.64</v>
      </c>
      <c r="L106" s="129">
        <f t="shared" si="19"/>
        <v>1.64</v>
      </c>
      <c r="M106" s="129">
        <f t="shared" si="19"/>
        <v>1.64</v>
      </c>
      <c r="N106" s="129">
        <f t="shared" si="19"/>
        <v>1.64</v>
      </c>
      <c r="O106" s="129">
        <f t="shared" si="19"/>
        <v>1.64</v>
      </c>
      <c r="P106" s="129">
        <f t="shared" si="19"/>
        <v>1.64</v>
      </c>
      <c r="Q106" s="129">
        <f t="shared" si="19"/>
        <v>1.64</v>
      </c>
      <c r="R106" s="129">
        <f t="shared" si="19"/>
        <v>1.64</v>
      </c>
      <c r="S106" s="129">
        <f t="shared" si="20"/>
        <v>1.64</v>
      </c>
      <c r="T106" s="129">
        <f t="shared" si="20"/>
        <v>1.64</v>
      </c>
      <c r="U106" s="129">
        <f t="shared" si="20"/>
        <v>1.64</v>
      </c>
      <c r="V106" s="129">
        <f t="shared" si="20"/>
        <v>1.64</v>
      </c>
      <c r="W106" s="129">
        <f t="shared" si="20"/>
        <v>1.64</v>
      </c>
      <c r="X106" s="129">
        <f t="shared" si="20"/>
        <v>1.64</v>
      </c>
      <c r="Y106" s="129">
        <f t="shared" si="20"/>
        <v>1.64</v>
      </c>
      <c r="Z106" s="129">
        <f t="shared" si="20"/>
        <v>1.64</v>
      </c>
      <c r="AA106" s="129">
        <f t="shared" si="20"/>
        <v>1.64</v>
      </c>
      <c r="AB106" s="129">
        <f t="shared" si="20"/>
        <v>1.64</v>
      </c>
      <c r="AC106" s="129">
        <f t="shared" si="20"/>
        <v>1.64</v>
      </c>
      <c r="AD106" s="129">
        <f t="shared" si="20"/>
        <v>1.64</v>
      </c>
      <c r="AE106" s="129">
        <f t="shared" si="20"/>
        <v>1.64</v>
      </c>
      <c r="AF106" s="129">
        <f t="shared" si="20"/>
        <v>1.64</v>
      </c>
      <c r="AG106" s="171">
        <v>8.5</v>
      </c>
      <c r="AH106" s="51"/>
      <c r="AI106" s="52"/>
      <c r="AK106" s="53"/>
    </row>
    <row r="107" spans="1:37" x14ac:dyDescent="0.25">
      <c r="A107" s="118" t="s">
        <v>110</v>
      </c>
      <c r="B107" s="128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71">
        <v>8.4</v>
      </c>
      <c r="AH107" s="51"/>
      <c r="AI107" s="52"/>
      <c r="AK107" s="53"/>
    </row>
    <row r="108" spans="1:37" x14ac:dyDescent="0.25">
      <c r="A108" s="118" t="s">
        <v>111</v>
      </c>
      <c r="B108" s="128">
        <v>1.62</v>
      </c>
      <c r="C108" s="129">
        <f t="shared" ref="C108:R115" si="21">B108</f>
        <v>1.62</v>
      </c>
      <c r="D108" s="129">
        <f t="shared" si="21"/>
        <v>1.62</v>
      </c>
      <c r="E108" s="129">
        <f t="shared" si="21"/>
        <v>1.62</v>
      </c>
      <c r="F108" s="129">
        <f t="shared" si="21"/>
        <v>1.62</v>
      </c>
      <c r="G108" s="129">
        <f t="shared" si="21"/>
        <v>1.62</v>
      </c>
      <c r="H108" s="129">
        <f t="shared" si="21"/>
        <v>1.62</v>
      </c>
      <c r="I108" s="129">
        <f t="shared" si="21"/>
        <v>1.62</v>
      </c>
      <c r="J108" s="129">
        <f t="shared" si="21"/>
        <v>1.62</v>
      </c>
      <c r="K108" s="129">
        <f t="shared" si="21"/>
        <v>1.62</v>
      </c>
      <c r="L108" s="129">
        <f t="shared" si="21"/>
        <v>1.62</v>
      </c>
      <c r="M108" s="129">
        <f t="shared" si="21"/>
        <v>1.62</v>
      </c>
      <c r="N108" s="129">
        <f t="shared" si="21"/>
        <v>1.62</v>
      </c>
      <c r="O108" s="129">
        <f t="shared" si="21"/>
        <v>1.62</v>
      </c>
      <c r="P108" s="129">
        <f t="shared" si="21"/>
        <v>1.62</v>
      </c>
      <c r="Q108" s="129">
        <f t="shared" si="21"/>
        <v>1.62</v>
      </c>
      <c r="R108" s="129">
        <f t="shared" si="21"/>
        <v>1.62</v>
      </c>
      <c r="S108" s="129">
        <f t="shared" ref="S108:AF123" si="22">R108</f>
        <v>1.62</v>
      </c>
      <c r="T108" s="129">
        <f t="shared" si="22"/>
        <v>1.62</v>
      </c>
      <c r="U108" s="129">
        <f t="shared" si="22"/>
        <v>1.62</v>
      </c>
      <c r="V108" s="129">
        <f t="shared" si="22"/>
        <v>1.62</v>
      </c>
      <c r="W108" s="129">
        <f t="shared" si="22"/>
        <v>1.62</v>
      </c>
      <c r="X108" s="129">
        <f t="shared" si="22"/>
        <v>1.62</v>
      </c>
      <c r="Y108" s="129">
        <f t="shared" si="22"/>
        <v>1.62</v>
      </c>
      <c r="Z108" s="129">
        <f t="shared" si="22"/>
        <v>1.62</v>
      </c>
      <c r="AA108" s="129">
        <f t="shared" si="22"/>
        <v>1.62</v>
      </c>
      <c r="AB108" s="129">
        <f t="shared" si="22"/>
        <v>1.62</v>
      </c>
      <c r="AC108" s="129">
        <f t="shared" si="22"/>
        <v>1.62</v>
      </c>
      <c r="AD108" s="129">
        <f t="shared" si="22"/>
        <v>1.62</v>
      </c>
      <c r="AE108" s="129">
        <f t="shared" si="22"/>
        <v>1.62</v>
      </c>
      <c r="AF108" s="129">
        <f t="shared" si="22"/>
        <v>1.62</v>
      </c>
      <c r="AG108" s="171">
        <v>8</v>
      </c>
      <c r="AH108" s="51"/>
      <c r="AI108" s="52"/>
      <c r="AK108" s="53"/>
    </row>
    <row r="109" spans="1:37" x14ac:dyDescent="0.25">
      <c r="A109" s="118" t="s">
        <v>112</v>
      </c>
      <c r="B109" s="128">
        <v>8.36</v>
      </c>
      <c r="C109" s="129">
        <f t="shared" si="21"/>
        <v>8.36</v>
      </c>
      <c r="D109" s="129">
        <f t="shared" si="21"/>
        <v>8.36</v>
      </c>
      <c r="E109" s="129">
        <f t="shared" si="21"/>
        <v>8.36</v>
      </c>
      <c r="F109" s="129">
        <f t="shared" si="21"/>
        <v>8.36</v>
      </c>
      <c r="G109" s="129">
        <f t="shared" si="21"/>
        <v>8.36</v>
      </c>
      <c r="H109" s="129">
        <f t="shared" si="21"/>
        <v>8.36</v>
      </c>
      <c r="I109" s="129">
        <f t="shared" si="21"/>
        <v>8.36</v>
      </c>
      <c r="J109" s="129">
        <f t="shared" si="21"/>
        <v>8.36</v>
      </c>
      <c r="K109" s="129">
        <f t="shared" si="21"/>
        <v>8.36</v>
      </c>
      <c r="L109" s="129">
        <f t="shared" si="21"/>
        <v>8.36</v>
      </c>
      <c r="M109" s="129">
        <f t="shared" si="21"/>
        <v>8.36</v>
      </c>
      <c r="N109" s="129">
        <f t="shared" si="21"/>
        <v>8.36</v>
      </c>
      <c r="O109" s="129">
        <f t="shared" si="21"/>
        <v>8.36</v>
      </c>
      <c r="P109" s="129">
        <f t="shared" si="21"/>
        <v>8.36</v>
      </c>
      <c r="Q109" s="129">
        <f t="shared" si="21"/>
        <v>8.36</v>
      </c>
      <c r="R109" s="129">
        <f t="shared" si="21"/>
        <v>8.36</v>
      </c>
      <c r="S109" s="129">
        <f t="shared" si="22"/>
        <v>8.36</v>
      </c>
      <c r="T109" s="129">
        <f t="shared" si="22"/>
        <v>8.36</v>
      </c>
      <c r="U109" s="129">
        <f t="shared" si="22"/>
        <v>8.36</v>
      </c>
      <c r="V109" s="129">
        <f t="shared" si="22"/>
        <v>8.36</v>
      </c>
      <c r="W109" s="129">
        <f t="shared" si="22"/>
        <v>8.36</v>
      </c>
      <c r="X109" s="129">
        <f t="shared" si="22"/>
        <v>8.36</v>
      </c>
      <c r="Y109" s="129">
        <f t="shared" si="22"/>
        <v>8.36</v>
      </c>
      <c r="Z109" s="129">
        <f t="shared" si="22"/>
        <v>8.36</v>
      </c>
      <c r="AA109" s="129">
        <f t="shared" si="22"/>
        <v>8.36</v>
      </c>
      <c r="AB109" s="129">
        <f t="shared" si="22"/>
        <v>8.36</v>
      </c>
      <c r="AC109" s="129">
        <f t="shared" si="22"/>
        <v>8.36</v>
      </c>
      <c r="AD109" s="129">
        <f t="shared" si="22"/>
        <v>8.36</v>
      </c>
      <c r="AE109" s="129">
        <f t="shared" si="22"/>
        <v>8.36</v>
      </c>
      <c r="AF109" s="129">
        <f t="shared" si="22"/>
        <v>8.36</v>
      </c>
      <c r="AG109" s="171">
        <v>8</v>
      </c>
      <c r="AH109" s="51"/>
      <c r="AI109" s="52"/>
      <c r="AK109" s="53"/>
    </row>
    <row r="110" spans="1:37" x14ac:dyDescent="0.25">
      <c r="A110" s="118" t="s">
        <v>113</v>
      </c>
      <c r="B110" s="128">
        <v>8</v>
      </c>
      <c r="C110" s="129">
        <f t="shared" si="21"/>
        <v>8</v>
      </c>
      <c r="D110" s="129">
        <f t="shared" si="21"/>
        <v>8</v>
      </c>
      <c r="E110" s="129">
        <f t="shared" si="21"/>
        <v>8</v>
      </c>
      <c r="F110" s="129">
        <f t="shared" si="21"/>
        <v>8</v>
      </c>
      <c r="G110" s="129">
        <f t="shared" si="21"/>
        <v>8</v>
      </c>
      <c r="H110" s="129">
        <f t="shared" si="21"/>
        <v>8</v>
      </c>
      <c r="I110" s="129">
        <v>5.4</v>
      </c>
      <c r="J110" s="129">
        <f t="shared" si="21"/>
        <v>5.4</v>
      </c>
      <c r="K110" s="129">
        <f t="shared" si="21"/>
        <v>5.4</v>
      </c>
      <c r="L110" s="129">
        <f t="shared" si="21"/>
        <v>5.4</v>
      </c>
      <c r="M110" s="129">
        <f t="shared" si="21"/>
        <v>5.4</v>
      </c>
      <c r="N110" s="129">
        <f t="shared" si="21"/>
        <v>5.4</v>
      </c>
      <c r="O110" s="129">
        <f t="shared" si="21"/>
        <v>5.4</v>
      </c>
      <c r="P110" s="129">
        <f t="shared" si="21"/>
        <v>5.4</v>
      </c>
      <c r="Q110" s="129">
        <f t="shared" si="21"/>
        <v>5.4</v>
      </c>
      <c r="R110" s="129">
        <f t="shared" si="21"/>
        <v>5.4</v>
      </c>
      <c r="S110" s="129">
        <f t="shared" si="22"/>
        <v>5.4</v>
      </c>
      <c r="T110" s="129">
        <f t="shared" si="22"/>
        <v>5.4</v>
      </c>
      <c r="U110" s="129">
        <f t="shared" si="22"/>
        <v>5.4</v>
      </c>
      <c r="V110" s="129">
        <f t="shared" si="22"/>
        <v>5.4</v>
      </c>
      <c r="W110" s="129">
        <f t="shared" si="22"/>
        <v>5.4</v>
      </c>
      <c r="X110" s="129">
        <f t="shared" si="22"/>
        <v>5.4</v>
      </c>
      <c r="Y110" s="129">
        <f t="shared" si="22"/>
        <v>5.4</v>
      </c>
      <c r="Z110" s="129">
        <f t="shared" si="22"/>
        <v>5.4</v>
      </c>
      <c r="AA110" s="129">
        <f t="shared" si="22"/>
        <v>5.4</v>
      </c>
      <c r="AB110" s="129">
        <f t="shared" si="22"/>
        <v>5.4</v>
      </c>
      <c r="AC110" s="129">
        <f t="shared" si="22"/>
        <v>5.4</v>
      </c>
      <c r="AD110" s="129">
        <f t="shared" si="22"/>
        <v>5.4</v>
      </c>
      <c r="AE110" s="129">
        <f t="shared" si="22"/>
        <v>5.4</v>
      </c>
      <c r="AF110" s="129">
        <f t="shared" si="22"/>
        <v>5.4</v>
      </c>
      <c r="AG110" s="171">
        <v>8</v>
      </c>
      <c r="AH110" s="51"/>
      <c r="AI110" s="52"/>
      <c r="AK110" s="53"/>
    </row>
    <row r="111" spans="1:37" x14ac:dyDescent="0.25">
      <c r="A111" s="118" t="s">
        <v>114</v>
      </c>
      <c r="B111" s="128">
        <v>6.57</v>
      </c>
      <c r="C111" s="129">
        <f t="shared" si="21"/>
        <v>6.57</v>
      </c>
      <c r="D111" s="129">
        <f t="shared" si="21"/>
        <v>6.57</v>
      </c>
      <c r="E111" s="129">
        <f t="shared" si="21"/>
        <v>6.57</v>
      </c>
      <c r="F111" s="129">
        <f t="shared" si="21"/>
        <v>6.57</v>
      </c>
      <c r="G111" s="129">
        <f t="shared" si="21"/>
        <v>6.57</v>
      </c>
      <c r="H111" s="129">
        <f t="shared" si="21"/>
        <v>6.57</v>
      </c>
      <c r="I111" s="129">
        <f t="shared" si="21"/>
        <v>6.57</v>
      </c>
      <c r="J111" s="129">
        <f t="shared" si="21"/>
        <v>6.57</v>
      </c>
      <c r="K111" s="129">
        <f t="shared" si="21"/>
        <v>6.57</v>
      </c>
      <c r="L111" s="129">
        <f t="shared" si="21"/>
        <v>6.57</v>
      </c>
      <c r="M111" s="129">
        <f t="shared" si="21"/>
        <v>6.57</v>
      </c>
      <c r="N111" s="129">
        <f t="shared" si="21"/>
        <v>6.57</v>
      </c>
      <c r="O111" s="129">
        <f t="shared" si="21"/>
        <v>6.57</v>
      </c>
      <c r="P111" s="129">
        <f t="shared" si="21"/>
        <v>6.57</v>
      </c>
      <c r="Q111" s="129">
        <f t="shared" si="21"/>
        <v>6.57</v>
      </c>
      <c r="R111" s="129">
        <f t="shared" si="21"/>
        <v>6.57</v>
      </c>
      <c r="S111" s="129">
        <f t="shared" si="22"/>
        <v>6.57</v>
      </c>
      <c r="T111" s="129">
        <f t="shared" si="22"/>
        <v>6.57</v>
      </c>
      <c r="U111" s="129">
        <f t="shared" si="22"/>
        <v>6.57</v>
      </c>
      <c r="V111" s="129">
        <f t="shared" si="22"/>
        <v>6.57</v>
      </c>
      <c r="W111" s="129">
        <f t="shared" si="22"/>
        <v>6.57</v>
      </c>
      <c r="X111" s="129">
        <f t="shared" si="22"/>
        <v>6.57</v>
      </c>
      <c r="Y111" s="129">
        <f t="shared" si="22"/>
        <v>6.57</v>
      </c>
      <c r="Z111" s="129">
        <f t="shared" si="22"/>
        <v>6.57</v>
      </c>
      <c r="AA111" s="129">
        <f t="shared" si="22"/>
        <v>6.57</v>
      </c>
      <c r="AB111" s="129">
        <f t="shared" si="22"/>
        <v>6.57</v>
      </c>
      <c r="AC111" s="129">
        <f t="shared" si="22"/>
        <v>6.57</v>
      </c>
      <c r="AD111" s="129">
        <f t="shared" si="22"/>
        <v>6.57</v>
      </c>
      <c r="AE111" s="129">
        <f t="shared" si="22"/>
        <v>6.57</v>
      </c>
      <c r="AF111" s="129">
        <f t="shared" si="22"/>
        <v>6.57</v>
      </c>
      <c r="AG111" s="171">
        <v>7.8</v>
      </c>
      <c r="AH111" s="51"/>
      <c r="AI111" s="52"/>
      <c r="AK111" s="53"/>
    </row>
    <row r="112" spans="1:37" x14ac:dyDescent="0.25">
      <c r="A112" s="118" t="s">
        <v>115</v>
      </c>
      <c r="B112" s="128">
        <v>3.43</v>
      </c>
      <c r="C112" s="129">
        <f t="shared" si="21"/>
        <v>3.43</v>
      </c>
      <c r="D112" s="129">
        <f t="shared" si="21"/>
        <v>3.43</v>
      </c>
      <c r="E112" s="129">
        <f t="shared" si="21"/>
        <v>3.43</v>
      </c>
      <c r="F112" s="129">
        <f t="shared" si="21"/>
        <v>3.43</v>
      </c>
      <c r="G112" s="129">
        <f t="shared" si="21"/>
        <v>3.43</v>
      </c>
      <c r="H112" s="129">
        <f t="shared" si="21"/>
        <v>3.43</v>
      </c>
      <c r="I112" s="129">
        <f t="shared" si="21"/>
        <v>3.43</v>
      </c>
      <c r="J112" s="129">
        <f t="shared" si="21"/>
        <v>3.43</v>
      </c>
      <c r="K112" s="129">
        <f t="shared" si="21"/>
        <v>3.43</v>
      </c>
      <c r="L112" s="129">
        <f t="shared" si="21"/>
        <v>3.43</v>
      </c>
      <c r="M112" s="129">
        <f t="shared" si="21"/>
        <v>3.43</v>
      </c>
      <c r="N112" s="129">
        <f t="shared" si="21"/>
        <v>3.43</v>
      </c>
      <c r="O112" s="129">
        <f t="shared" si="21"/>
        <v>3.43</v>
      </c>
      <c r="P112" s="129">
        <f t="shared" si="21"/>
        <v>3.43</v>
      </c>
      <c r="Q112" s="129">
        <f t="shared" si="21"/>
        <v>3.43</v>
      </c>
      <c r="R112" s="129">
        <f t="shared" si="21"/>
        <v>3.43</v>
      </c>
      <c r="S112" s="129">
        <f t="shared" si="22"/>
        <v>3.43</v>
      </c>
      <c r="T112" s="129">
        <f t="shared" si="22"/>
        <v>3.43</v>
      </c>
      <c r="U112" s="129">
        <f t="shared" si="22"/>
        <v>3.43</v>
      </c>
      <c r="V112" s="129">
        <f t="shared" si="22"/>
        <v>3.43</v>
      </c>
      <c r="W112" s="129">
        <f t="shared" si="22"/>
        <v>3.43</v>
      </c>
      <c r="X112" s="129">
        <f t="shared" si="22"/>
        <v>3.43</v>
      </c>
      <c r="Y112" s="129">
        <f t="shared" si="22"/>
        <v>3.43</v>
      </c>
      <c r="Z112" s="129">
        <f t="shared" si="22"/>
        <v>3.43</v>
      </c>
      <c r="AA112" s="129">
        <f t="shared" si="22"/>
        <v>3.43</v>
      </c>
      <c r="AB112" s="129">
        <f t="shared" si="22"/>
        <v>3.43</v>
      </c>
      <c r="AC112" s="129">
        <f t="shared" si="22"/>
        <v>3.43</v>
      </c>
      <c r="AD112" s="129">
        <f t="shared" si="22"/>
        <v>3.43</v>
      </c>
      <c r="AE112" s="129">
        <f t="shared" si="22"/>
        <v>3.43</v>
      </c>
      <c r="AF112" s="129">
        <f t="shared" si="22"/>
        <v>3.43</v>
      </c>
      <c r="AG112" s="171">
        <v>7.6</v>
      </c>
      <c r="AH112" s="51"/>
      <c r="AI112" s="52"/>
      <c r="AK112" s="53"/>
    </row>
    <row r="113" spans="1:37" x14ac:dyDescent="0.25">
      <c r="A113" s="118" t="s">
        <v>116</v>
      </c>
      <c r="B113" s="128">
        <v>2.96</v>
      </c>
      <c r="C113" s="129">
        <f t="shared" si="21"/>
        <v>2.96</v>
      </c>
      <c r="D113" s="129">
        <f t="shared" si="21"/>
        <v>2.96</v>
      </c>
      <c r="E113" s="129">
        <f t="shared" si="21"/>
        <v>2.96</v>
      </c>
      <c r="F113" s="129">
        <f t="shared" si="21"/>
        <v>2.96</v>
      </c>
      <c r="G113" s="129">
        <f t="shared" si="21"/>
        <v>2.96</v>
      </c>
      <c r="H113" s="129">
        <f t="shared" si="21"/>
        <v>2.96</v>
      </c>
      <c r="I113" s="129">
        <f t="shared" si="21"/>
        <v>2.96</v>
      </c>
      <c r="J113" s="129">
        <f t="shared" si="21"/>
        <v>2.96</v>
      </c>
      <c r="K113" s="129">
        <f t="shared" si="21"/>
        <v>2.96</v>
      </c>
      <c r="L113" s="129">
        <f t="shared" si="21"/>
        <v>2.96</v>
      </c>
      <c r="M113" s="129">
        <f t="shared" si="21"/>
        <v>2.96</v>
      </c>
      <c r="N113" s="129">
        <f t="shared" si="21"/>
        <v>2.96</v>
      </c>
      <c r="O113" s="129">
        <f t="shared" si="21"/>
        <v>2.96</v>
      </c>
      <c r="P113" s="129">
        <f t="shared" si="21"/>
        <v>2.96</v>
      </c>
      <c r="Q113" s="129">
        <f t="shared" si="21"/>
        <v>2.96</v>
      </c>
      <c r="R113" s="129">
        <f t="shared" si="21"/>
        <v>2.96</v>
      </c>
      <c r="S113" s="129">
        <f t="shared" si="22"/>
        <v>2.96</v>
      </c>
      <c r="T113" s="129">
        <f t="shared" si="22"/>
        <v>2.96</v>
      </c>
      <c r="U113" s="129">
        <f t="shared" si="22"/>
        <v>2.96</v>
      </c>
      <c r="V113" s="129">
        <f t="shared" si="22"/>
        <v>2.96</v>
      </c>
      <c r="W113" s="129">
        <f t="shared" si="22"/>
        <v>2.96</v>
      </c>
      <c r="X113" s="129">
        <f t="shared" si="22"/>
        <v>2.96</v>
      </c>
      <c r="Y113" s="129">
        <f t="shared" si="22"/>
        <v>2.96</v>
      </c>
      <c r="Z113" s="129">
        <f t="shared" si="22"/>
        <v>2.96</v>
      </c>
      <c r="AA113" s="129">
        <f t="shared" si="22"/>
        <v>2.96</v>
      </c>
      <c r="AB113" s="129">
        <f t="shared" si="22"/>
        <v>2.96</v>
      </c>
      <c r="AC113" s="129">
        <f t="shared" si="22"/>
        <v>2.96</v>
      </c>
      <c r="AD113" s="129">
        <f t="shared" si="22"/>
        <v>2.96</v>
      </c>
      <c r="AE113" s="129">
        <f t="shared" si="22"/>
        <v>2.96</v>
      </c>
      <c r="AF113" s="129">
        <f t="shared" si="22"/>
        <v>2.96</v>
      </c>
      <c r="AG113" s="171">
        <v>7.5</v>
      </c>
      <c r="AH113" s="51"/>
      <c r="AI113" s="52"/>
      <c r="AK113" s="53"/>
    </row>
    <row r="114" spans="1:37" x14ac:dyDescent="0.25">
      <c r="A114" s="118" t="s">
        <v>117</v>
      </c>
      <c r="B114" s="128">
        <v>8</v>
      </c>
      <c r="C114" s="129">
        <f t="shared" si="21"/>
        <v>8</v>
      </c>
      <c r="D114" s="129">
        <f t="shared" si="21"/>
        <v>8</v>
      </c>
      <c r="E114" s="129">
        <f t="shared" si="21"/>
        <v>8</v>
      </c>
      <c r="F114" s="129">
        <f t="shared" si="21"/>
        <v>8</v>
      </c>
      <c r="G114" s="129">
        <f t="shared" si="21"/>
        <v>8</v>
      </c>
      <c r="H114" s="129">
        <f t="shared" si="21"/>
        <v>8</v>
      </c>
      <c r="I114" s="129">
        <f t="shared" si="21"/>
        <v>8</v>
      </c>
      <c r="J114" s="129">
        <f t="shared" si="21"/>
        <v>8</v>
      </c>
      <c r="K114" s="129">
        <f t="shared" si="21"/>
        <v>8</v>
      </c>
      <c r="L114" s="129">
        <f t="shared" si="21"/>
        <v>8</v>
      </c>
      <c r="M114" s="129">
        <f t="shared" si="21"/>
        <v>8</v>
      </c>
      <c r="N114" s="129">
        <f t="shared" si="21"/>
        <v>8</v>
      </c>
      <c r="O114" s="129">
        <f t="shared" si="21"/>
        <v>8</v>
      </c>
      <c r="P114" s="129">
        <f t="shared" si="21"/>
        <v>8</v>
      </c>
      <c r="Q114" s="129">
        <f t="shared" si="21"/>
        <v>8</v>
      </c>
      <c r="R114" s="129">
        <f t="shared" si="21"/>
        <v>8</v>
      </c>
      <c r="S114" s="129">
        <f t="shared" si="22"/>
        <v>8</v>
      </c>
      <c r="T114" s="129">
        <f t="shared" si="22"/>
        <v>8</v>
      </c>
      <c r="U114" s="129">
        <f t="shared" si="22"/>
        <v>8</v>
      </c>
      <c r="V114" s="129">
        <f t="shared" si="22"/>
        <v>8</v>
      </c>
      <c r="W114" s="129">
        <f t="shared" si="22"/>
        <v>8</v>
      </c>
      <c r="X114" s="129">
        <f t="shared" si="22"/>
        <v>8</v>
      </c>
      <c r="Y114" s="129">
        <f t="shared" si="22"/>
        <v>8</v>
      </c>
      <c r="Z114" s="129">
        <f t="shared" si="22"/>
        <v>8</v>
      </c>
      <c r="AA114" s="129">
        <f t="shared" si="22"/>
        <v>8</v>
      </c>
      <c r="AB114" s="129">
        <f t="shared" si="22"/>
        <v>8</v>
      </c>
      <c r="AC114" s="129">
        <f t="shared" si="22"/>
        <v>8</v>
      </c>
      <c r="AD114" s="129">
        <f t="shared" si="22"/>
        <v>8</v>
      </c>
      <c r="AE114" s="129">
        <f t="shared" si="22"/>
        <v>8</v>
      </c>
      <c r="AF114" s="129">
        <f t="shared" si="22"/>
        <v>8</v>
      </c>
      <c r="AG114" s="171">
        <v>7.5</v>
      </c>
      <c r="AH114" s="51"/>
      <c r="AI114" s="52"/>
      <c r="AK114" s="53"/>
    </row>
    <row r="115" spans="1:37" x14ac:dyDescent="0.25">
      <c r="A115" s="118" t="s">
        <v>118</v>
      </c>
      <c r="B115" s="128">
        <v>7</v>
      </c>
      <c r="C115" s="129">
        <f>B115</f>
        <v>7</v>
      </c>
      <c r="D115" s="129">
        <f t="shared" si="21"/>
        <v>7</v>
      </c>
      <c r="E115" s="129">
        <f t="shared" si="21"/>
        <v>7</v>
      </c>
      <c r="F115" s="129">
        <f t="shared" si="21"/>
        <v>7</v>
      </c>
      <c r="G115" s="129">
        <f t="shared" si="21"/>
        <v>7</v>
      </c>
      <c r="H115" s="129">
        <f t="shared" si="21"/>
        <v>7</v>
      </c>
      <c r="I115" s="129">
        <f t="shared" si="21"/>
        <v>7</v>
      </c>
      <c r="J115" s="129">
        <f t="shared" si="21"/>
        <v>7</v>
      </c>
      <c r="K115" s="129">
        <f t="shared" si="21"/>
        <v>7</v>
      </c>
      <c r="L115" s="129">
        <f t="shared" si="21"/>
        <v>7</v>
      </c>
      <c r="M115" s="129">
        <f t="shared" si="21"/>
        <v>7</v>
      </c>
      <c r="N115" s="129">
        <f t="shared" si="21"/>
        <v>7</v>
      </c>
      <c r="O115" s="129">
        <f t="shared" si="21"/>
        <v>7</v>
      </c>
      <c r="P115" s="129">
        <f t="shared" si="21"/>
        <v>7</v>
      </c>
      <c r="Q115" s="129">
        <f t="shared" si="21"/>
        <v>7</v>
      </c>
      <c r="R115" s="129">
        <f t="shared" si="21"/>
        <v>7</v>
      </c>
      <c r="S115" s="129">
        <f t="shared" si="22"/>
        <v>7</v>
      </c>
      <c r="T115" s="129">
        <f t="shared" si="22"/>
        <v>7</v>
      </c>
      <c r="U115" s="129">
        <f t="shared" si="22"/>
        <v>7</v>
      </c>
      <c r="V115" s="129">
        <f t="shared" si="22"/>
        <v>7</v>
      </c>
      <c r="W115" s="129">
        <f t="shared" si="22"/>
        <v>7</v>
      </c>
      <c r="X115" s="129">
        <f t="shared" si="22"/>
        <v>7</v>
      </c>
      <c r="Y115" s="129">
        <f t="shared" si="22"/>
        <v>7</v>
      </c>
      <c r="Z115" s="129">
        <f t="shared" si="22"/>
        <v>7</v>
      </c>
      <c r="AA115" s="129">
        <f t="shared" si="22"/>
        <v>7</v>
      </c>
      <c r="AB115" s="129">
        <f t="shared" si="22"/>
        <v>7</v>
      </c>
      <c r="AC115" s="129">
        <f t="shared" si="22"/>
        <v>7</v>
      </c>
      <c r="AD115" s="129">
        <f t="shared" si="22"/>
        <v>7</v>
      </c>
      <c r="AE115" s="129">
        <f t="shared" si="22"/>
        <v>7</v>
      </c>
      <c r="AF115" s="129">
        <f t="shared" si="22"/>
        <v>7</v>
      </c>
      <c r="AG115" s="171">
        <v>7</v>
      </c>
      <c r="AH115" s="51"/>
      <c r="AI115" s="52"/>
      <c r="AK115" s="53"/>
    </row>
    <row r="116" spans="1:37" x14ac:dyDescent="0.25">
      <c r="A116" s="118" t="s">
        <v>119</v>
      </c>
      <c r="B116" s="128">
        <v>3.47</v>
      </c>
      <c r="C116" s="129">
        <f t="shared" ref="C116:R125" si="23">B116</f>
        <v>3.47</v>
      </c>
      <c r="D116" s="129">
        <f t="shared" si="23"/>
        <v>3.47</v>
      </c>
      <c r="E116" s="129">
        <f t="shared" si="23"/>
        <v>3.47</v>
      </c>
      <c r="F116" s="129">
        <f t="shared" si="23"/>
        <v>3.47</v>
      </c>
      <c r="G116" s="129">
        <f t="shared" si="23"/>
        <v>3.47</v>
      </c>
      <c r="H116" s="129">
        <f t="shared" si="23"/>
        <v>3.47</v>
      </c>
      <c r="I116" s="129">
        <f t="shared" si="23"/>
        <v>3.47</v>
      </c>
      <c r="J116" s="129">
        <f t="shared" si="23"/>
        <v>3.47</v>
      </c>
      <c r="K116" s="129">
        <f t="shared" si="23"/>
        <v>3.47</v>
      </c>
      <c r="L116" s="129">
        <f t="shared" si="23"/>
        <v>3.47</v>
      </c>
      <c r="M116" s="129">
        <f t="shared" si="23"/>
        <v>3.47</v>
      </c>
      <c r="N116" s="129">
        <f t="shared" si="23"/>
        <v>3.47</v>
      </c>
      <c r="O116" s="129">
        <f t="shared" si="23"/>
        <v>3.47</v>
      </c>
      <c r="P116" s="129">
        <f t="shared" si="23"/>
        <v>3.47</v>
      </c>
      <c r="Q116" s="129">
        <f t="shared" si="23"/>
        <v>3.47</v>
      </c>
      <c r="R116" s="129">
        <f t="shared" si="23"/>
        <v>3.47</v>
      </c>
      <c r="S116" s="129">
        <f t="shared" si="22"/>
        <v>3.47</v>
      </c>
      <c r="T116" s="129">
        <f t="shared" si="22"/>
        <v>3.47</v>
      </c>
      <c r="U116" s="129">
        <f t="shared" si="22"/>
        <v>3.47</v>
      </c>
      <c r="V116" s="129">
        <f t="shared" si="22"/>
        <v>3.47</v>
      </c>
      <c r="W116" s="129">
        <f t="shared" si="22"/>
        <v>3.47</v>
      </c>
      <c r="X116" s="129">
        <f t="shared" si="22"/>
        <v>3.47</v>
      </c>
      <c r="Y116" s="129">
        <f t="shared" si="22"/>
        <v>3.47</v>
      </c>
      <c r="Z116" s="129">
        <f t="shared" si="22"/>
        <v>3.47</v>
      </c>
      <c r="AA116" s="129">
        <f t="shared" si="22"/>
        <v>3.47</v>
      </c>
      <c r="AB116" s="129">
        <f t="shared" si="22"/>
        <v>3.47</v>
      </c>
      <c r="AC116" s="129">
        <f t="shared" si="22"/>
        <v>3.47</v>
      </c>
      <c r="AD116" s="129">
        <f t="shared" si="22"/>
        <v>3.47</v>
      </c>
      <c r="AE116" s="129">
        <f t="shared" si="22"/>
        <v>3.47</v>
      </c>
      <c r="AF116" s="129">
        <f t="shared" si="22"/>
        <v>3.47</v>
      </c>
      <c r="AG116" s="171">
        <v>7</v>
      </c>
      <c r="AH116" s="51"/>
      <c r="AI116" s="52"/>
      <c r="AK116" s="53"/>
    </row>
    <row r="117" spans="1:37" x14ac:dyDescent="0.25">
      <c r="A117" s="118" t="s">
        <v>120</v>
      </c>
      <c r="B117" s="128">
        <v>2.1</v>
      </c>
      <c r="C117" s="129">
        <f t="shared" si="23"/>
        <v>2.1</v>
      </c>
      <c r="D117" s="129">
        <f t="shared" si="23"/>
        <v>2.1</v>
      </c>
      <c r="E117" s="129">
        <f t="shared" si="23"/>
        <v>2.1</v>
      </c>
      <c r="F117" s="129">
        <f t="shared" si="23"/>
        <v>2.1</v>
      </c>
      <c r="G117" s="129">
        <f t="shared" si="23"/>
        <v>2.1</v>
      </c>
      <c r="H117" s="129">
        <f t="shared" si="23"/>
        <v>2.1</v>
      </c>
      <c r="I117" s="129">
        <f t="shared" si="23"/>
        <v>2.1</v>
      </c>
      <c r="J117" s="129">
        <f t="shared" si="23"/>
        <v>2.1</v>
      </c>
      <c r="K117" s="129">
        <f t="shared" si="23"/>
        <v>2.1</v>
      </c>
      <c r="L117" s="129">
        <f t="shared" si="23"/>
        <v>2.1</v>
      </c>
      <c r="M117" s="129">
        <f t="shared" si="23"/>
        <v>2.1</v>
      </c>
      <c r="N117" s="129">
        <f t="shared" si="23"/>
        <v>2.1</v>
      </c>
      <c r="O117" s="129">
        <f t="shared" si="23"/>
        <v>2.1</v>
      </c>
      <c r="P117" s="129">
        <f t="shared" si="23"/>
        <v>2.1</v>
      </c>
      <c r="Q117" s="129">
        <f t="shared" si="23"/>
        <v>2.1</v>
      </c>
      <c r="R117" s="129">
        <f t="shared" si="23"/>
        <v>2.1</v>
      </c>
      <c r="S117" s="129">
        <f t="shared" si="22"/>
        <v>2.1</v>
      </c>
      <c r="T117" s="129">
        <f t="shared" si="22"/>
        <v>2.1</v>
      </c>
      <c r="U117" s="129">
        <f t="shared" si="22"/>
        <v>2.1</v>
      </c>
      <c r="V117" s="129">
        <f t="shared" si="22"/>
        <v>2.1</v>
      </c>
      <c r="W117" s="129">
        <f t="shared" si="22"/>
        <v>2.1</v>
      </c>
      <c r="X117" s="129">
        <f t="shared" si="22"/>
        <v>2.1</v>
      </c>
      <c r="Y117" s="129">
        <f t="shared" si="22"/>
        <v>2.1</v>
      </c>
      <c r="Z117" s="129">
        <f t="shared" si="22"/>
        <v>2.1</v>
      </c>
      <c r="AA117" s="129">
        <f t="shared" si="22"/>
        <v>2.1</v>
      </c>
      <c r="AB117" s="129">
        <f t="shared" si="22"/>
        <v>2.1</v>
      </c>
      <c r="AC117" s="129">
        <f t="shared" si="22"/>
        <v>2.1</v>
      </c>
      <c r="AD117" s="129">
        <f t="shared" si="22"/>
        <v>2.1</v>
      </c>
      <c r="AE117" s="129">
        <f t="shared" si="22"/>
        <v>2.1</v>
      </c>
      <c r="AF117" s="129">
        <f t="shared" si="22"/>
        <v>2.1</v>
      </c>
      <c r="AG117" s="171">
        <v>7</v>
      </c>
      <c r="AH117" s="51"/>
      <c r="AI117" s="52"/>
      <c r="AK117" s="53"/>
    </row>
    <row r="118" spans="1:37" x14ac:dyDescent="0.25">
      <c r="A118" s="118" t="s">
        <v>121</v>
      </c>
      <c r="B118" s="128">
        <v>9.3000000000000007</v>
      </c>
      <c r="C118" s="129">
        <f t="shared" si="23"/>
        <v>9.3000000000000007</v>
      </c>
      <c r="D118" s="129">
        <f t="shared" si="23"/>
        <v>9.3000000000000007</v>
      </c>
      <c r="E118" s="129">
        <f t="shared" si="23"/>
        <v>9.3000000000000007</v>
      </c>
      <c r="F118" s="129">
        <f t="shared" si="23"/>
        <v>9.3000000000000007</v>
      </c>
      <c r="G118" s="129">
        <f t="shared" si="23"/>
        <v>9.3000000000000007</v>
      </c>
      <c r="H118" s="129">
        <f t="shared" si="23"/>
        <v>9.3000000000000007</v>
      </c>
      <c r="I118" s="129">
        <f t="shared" si="23"/>
        <v>9.3000000000000007</v>
      </c>
      <c r="J118" s="129">
        <f t="shared" si="23"/>
        <v>9.3000000000000007</v>
      </c>
      <c r="K118" s="129">
        <f t="shared" si="23"/>
        <v>9.3000000000000007</v>
      </c>
      <c r="L118" s="129">
        <f t="shared" si="23"/>
        <v>9.3000000000000007</v>
      </c>
      <c r="M118" s="129">
        <f t="shared" si="23"/>
        <v>9.3000000000000007</v>
      </c>
      <c r="N118" s="129">
        <f t="shared" si="23"/>
        <v>9.3000000000000007</v>
      </c>
      <c r="O118" s="129">
        <f t="shared" si="23"/>
        <v>9.3000000000000007</v>
      </c>
      <c r="P118" s="129">
        <f t="shared" si="23"/>
        <v>9.3000000000000007</v>
      </c>
      <c r="Q118" s="129">
        <f t="shared" si="23"/>
        <v>9.3000000000000007</v>
      </c>
      <c r="R118" s="129">
        <f t="shared" si="23"/>
        <v>9.3000000000000007</v>
      </c>
      <c r="S118" s="129">
        <f t="shared" si="22"/>
        <v>9.3000000000000007</v>
      </c>
      <c r="T118" s="129">
        <f t="shared" si="22"/>
        <v>9.3000000000000007</v>
      </c>
      <c r="U118" s="129">
        <f t="shared" si="22"/>
        <v>9.3000000000000007</v>
      </c>
      <c r="V118" s="129">
        <f t="shared" si="22"/>
        <v>9.3000000000000007</v>
      </c>
      <c r="W118" s="129">
        <f t="shared" si="22"/>
        <v>9.3000000000000007</v>
      </c>
      <c r="X118" s="129">
        <f t="shared" si="22"/>
        <v>9.3000000000000007</v>
      </c>
      <c r="Y118" s="129">
        <f t="shared" si="22"/>
        <v>9.3000000000000007</v>
      </c>
      <c r="Z118" s="129">
        <f t="shared" si="22"/>
        <v>9.3000000000000007</v>
      </c>
      <c r="AA118" s="129">
        <f t="shared" si="22"/>
        <v>9.3000000000000007</v>
      </c>
      <c r="AB118" s="129">
        <f t="shared" si="22"/>
        <v>9.3000000000000007</v>
      </c>
      <c r="AC118" s="129">
        <f t="shared" si="22"/>
        <v>9.3000000000000007</v>
      </c>
      <c r="AD118" s="129">
        <f t="shared" si="22"/>
        <v>9.3000000000000007</v>
      </c>
      <c r="AE118" s="129">
        <f t="shared" si="22"/>
        <v>9.3000000000000007</v>
      </c>
      <c r="AF118" s="129">
        <f t="shared" si="22"/>
        <v>9.3000000000000007</v>
      </c>
      <c r="AG118" s="171">
        <v>7</v>
      </c>
      <c r="AH118" s="51"/>
      <c r="AI118" s="52"/>
      <c r="AK118" s="53"/>
    </row>
    <row r="119" spans="1:37" x14ac:dyDescent="0.25">
      <c r="A119" s="118" t="s">
        <v>122</v>
      </c>
      <c r="B119" s="128">
        <v>0</v>
      </c>
      <c r="C119" s="129">
        <f t="shared" si="23"/>
        <v>0</v>
      </c>
      <c r="D119" s="129">
        <f t="shared" si="23"/>
        <v>0</v>
      </c>
      <c r="E119" s="129">
        <f t="shared" si="23"/>
        <v>0</v>
      </c>
      <c r="F119" s="129">
        <f t="shared" si="23"/>
        <v>0</v>
      </c>
      <c r="G119" s="129">
        <f t="shared" si="23"/>
        <v>0</v>
      </c>
      <c r="H119" s="129">
        <f t="shared" si="23"/>
        <v>0</v>
      </c>
      <c r="I119" s="129">
        <f t="shared" si="23"/>
        <v>0</v>
      </c>
      <c r="J119" s="129">
        <f t="shared" si="23"/>
        <v>0</v>
      </c>
      <c r="K119" s="129">
        <f t="shared" si="23"/>
        <v>0</v>
      </c>
      <c r="L119" s="129">
        <f t="shared" si="23"/>
        <v>0</v>
      </c>
      <c r="M119" s="129">
        <f t="shared" si="23"/>
        <v>0</v>
      </c>
      <c r="N119" s="129">
        <f t="shared" si="23"/>
        <v>0</v>
      </c>
      <c r="O119" s="129">
        <f t="shared" si="23"/>
        <v>0</v>
      </c>
      <c r="P119" s="129">
        <f t="shared" si="23"/>
        <v>0</v>
      </c>
      <c r="Q119" s="129">
        <f t="shared" si="23"/>
        <v>0</v>
      </c>
      <c r="R119" s="129">
        <f t="shared" si="23"/>
        <v>0</v>
      </c>
      <c r="S119" s="129">
        <f t="shared" si="22"/>
        <v>0</v>
      </c>
      <c r="T119" s="129">
        <f t="shared" si="22"/>
        <v>0</v>
      </c>
      <c r="U119" s="129">
        <f t="shared" si="22"/>
        <v>0</v>
      </c>
      <c r="V119" s="129">
        <f t="shared" si="22"/>
        <v>0</v>
      </c>
      <c r="W119" s="129">
        <f t="shared" si="22"/>
        <v>0</v>
      </c>
      <c r="X119" s="129">
        <f t="shared" si="22"/>
        <v>0</v>
      </c>
      <c r="Y119" s="129">
        <f t="shared" si="22"/>
        <v>0</v>
      </c>
      <c r="Z119" s="129">
        <f t="shared" si="22"/>
        <v>0</v>
      </c>
      <c r="AA119" s="129">
        <f t="shared" si="22"/>
        <v>0</v>
      </c>
      <c r="AB119" s="129">
        <f t="shared" si="22"/>
        <v>0</v>
      </c>
      <c r="AC119" s="129">
        <f t="shared" si="22"/>
        <v>0</v>
      </c>
      <c r="AD119" s="129">
        <f t="shared" si="22"/>
        <v>0</v>
      </c>
      <c r="AE119" s="129">
        <f t="shared" si="22"/>
        <v>0</v>
      </c>
      <c r="AF119" s="129">
        <f t="shared" si="22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123</v>
      </c>
      <c r="B120" s="128">
        <v>0</v>
      </c>
      <c r="C120" s="129">
        <f t="shared" si="23"/>
        <v>0</v>
      </c>
      <c r="D120" s="129">
        <f t="shared" si="23"/>
        <v>0</v>
      </c>
      <c r="E120" s="129">
        <f t="shared" si="23"/>
        <v>0</v>
      </c>
      <c r="F120" s="129">
        <f t="shared" si="23"/>
        <v>0</v>
      </c>
      <c r="G120" s="129">
        <f t="shared" si="23"/>
        <v>0</v>
      </c>
      <c r="H120" s="129">
        <f t="shared" si="23"/>
        <v>0</v>
      </c>
      <c r="I120" s="129">
        <f t="shared" si="23"/>
        <v>0</v>
      </c>
      <c r="J120" s="129">
        <f t="shared" si="23"/>
        <v>0</v>
      </c>
      <c r="K120" s="129">
        <f t="shared" si="23"/>
        <v>0</v>
      </c>
      <c r="L120" s="129">
        <f t="shared" si="23"/>
        <v>0</v>
      </c>
      <c r="M120" s="129">
        <f t="shared" si="23"/>
        <v>0</v>
      </c>
      <c r="N120" s="129">
        <f t="shared" si="23"/>
        <v>0</v>
      </c>
      <c r="O120" s="129">
        <f t="shared" si="23"/>
        <v>0</v>
      </c>
      <c r="P120" s="129">
        <f t="shared" si="23"/>
        <v>0</v>
      </c>
      <c r="Q120" s="129">
        <f t="shared" si="23"/>
        <v>0</v>
      </c>
      <c r="R120" s="129">
        <f t="shared" si="23"/>
        <v>0</v>
      </c>
      <c r="S120" s="129">
        <f t="shared" si="22"/>
        <v>0</v>
      </c>
      <c r="T120" s="129">
        <f t="shared" si="22"/>
        <v>0</v>
      </c>
      <c r="U120" s="129">
        <f t="shared" si="22"/>
        <v>0</v>
      </c>
      <c r="V120" s="129">
        <f t="shared" si="22"/>
        <v>0</v>
      </c>
      <c r="W120" s="129">
        <f t="shared" si="22"/>
        <v>0</v>
      </c>
      <c r="X120" s="129">
        <f t="shared" si="22"/>
        <v>0</v>
      </c>
      <c r="Y120" s="129">
        <f t="shared" si="22"/>
        <v>0</v>
      </c>
      <c r="Z120" s="129">
        <f t="shared" si="22"/>
        <v>0</v>
      </c>
      <c r="AA120" s="129">
        <f t="shared" si="22"/>
        <v>0</v>
      </c>
      <c r="AB120" s="129">
        <f t="shared" si="22"/>
        <v>0</v>
      </c>
      <c r="AC120" s="129">
        <f t="shared" si="22"/>
        <v>0</v>
      </c>
      <c r="AD120" s="129">
        <f t="shared" si="22"/>
        <v>0</v>
      </c>
      <c r="AE120" s="129">
        <f t="shared" si="22"/>
        <v>0</v>
      </c>
      <c r="AF120" s="129">
        <f t="shared" si="22"/>
        <v>0</v>
      </c>
      <c r="AG120" s="171">
        <v>6.6</v>
      </c>
      <c r="AH120" s="51"/>
      <c r="AI120" s="52"/>
      <c r="AK120" s="53"/>
    </row>
    <row r="121" spans="1:37" x14ac:dyDescent="0.25">
      <c r="A121" s="118" t="s">
        <v>124</v>
      </c>
      <c r="B121" s="128">
        <v>5</v>
      </c>
      <c r="C121" s="129">
        <f t="shared" si="23"/>
        <v>5</v>
      </c>
      <c r="D121" s="129">
        <f t="shared" si="23"/>
        <v>5</v>
      </c>
      <c r="E121" s="129">
        <f t="shared" si="23"/>
        <v>5</v>
      </c>
      <c r="F121" s="129">
        <f t="shared" si="23"/>
        <v>5</v>
      </c>
      <c r="G121" s="129">
        <f t="shared" si="23"/>
        <v>5</v>
      </c>
      <c r="H121" s="129">
        <f t="shared" si="23"/>
        <v>5</v>
      </c>
      <c r="I121" s="129">
        <f t="shared" si="23"/>
        <v>5</v>
      </c>
      <c r="J121" s="129">
        <f t="shared" si="23"/>
        <v>5</v>
      </c>
      <c r="K121" s="129">
        <f t="shared" si="23"/>
        <v>5</v>
      </c>
      <c r="L121" s="129">
        <f t="shared" si="23"/>
        <v>5</v>
      </c>
      <c r="M121" s="129">
        <f t="shared" si="23"/>
        <v>5</v>
      </c>
      <c r="N121" s="129">
        <f t="shared" si="23"/>
        <v>5</v>
      </c>
      <c r="O121" s="129">
        <f t="shared" si="23"/>
        <v>5</v>
      </c>
      <c r="P121" s="129">
        <f t="shared" si="23"/>
        <v>5</v>
      </c>
      <c r="Q121" s="129">
        <f t="shared" si="23"/>
        <v>5</v>
      </c>
      <c r="R121" s="129">
        <f t="shared" si="23"/>
        <v>5</v>
      </c>
      <c r="S121" s="129">
        <f t="shared" si="22"/>
        <v>5</v>
      </c>
      <c r="T121" s="129">
        <f t="shared" si="22"/>
        <v>5</v>
      </c>
      <c r="U121" s="129">
        <f t="shared" si="22"/>
        <v>5</v>
      </c>
      <c r="V121" s="129">
        <f t="shared" si="22"/>
        <v>5</v>
      </c>
      <c r="W121" s="129">
        <f t="shared" si="22"/>
        <v>5</v>
      </c>
      <c r="X121" s="129">
        <f t="shared" si="22"/>
        <v>5</v>
      </c>
      <c r="Y121" s="129">
        <f t="shared" si="22"/>
        <v>5</v>
      </c>
      <c r="Z121" s="129">
        <f t="shared" si="22"/>
        <v>5</v>
      </c>
      <c r="AA121" s="129">
        <f t="shared" si="22"/>
        <v>5</v>
      </c>
      <c r="AB121" s="129">
        <f t="shared" si="22"/>
        <v>5</v>
      </c>
      <c r="AC121" s="129">
        <f t="shared" si="22"/>
        <v>5</v>
      </c>
      <c r="AD121" s="129">
        <f t="shared" si="22"/>
        <v>5</v>
      </c>
      <c r="AE121" s="129">
        <f t="shared" si="22"/>
        <v>5</v>
      </c>
      <c r="AF121" s="129">
        <f t="shared" si="22"/>
        <v>5</v>
      </c>
      <c r="AG121" s="171">
        <v>6.4</v>
      </c>
      <c r="AH121" s="51"/>
      <c r="AI121" s="52"/>
      <c r="AK121" s="53"/>
    </row>
    <row r="122" spans="1:37" x14ac:dyDescent="0.25">
      <c r="A122" s="118" t="s">
        <v>125</v>
      </c>
      <c r="B122" s="128">
        <v>1</v>
      </c>
      <c r="C122" s="129">
        <f t="shared" si="23"/>
        <v>1</v>
      </c>
      <c r="D122" s="129">
        <f t="shared" si="23"/>
        <v>1</v>
      </c>
      <c r="E122" s="129">
        <f t="shared" si="23"/>
        <v>1</v>
      </c>
      <c r="F122" s="129">
        <f t="shared" si="23"/>
        <v>1</v>
      </c>
      <c r="G122" s="129">
        <f t="shared" si="23"/>
        <v>1</v>
      </c>
      <c r="H122" s="129">
        <f t="shared" si="23"/>
        <v>1</v>
      </c>
      <c r="I122" s="129">
        <f t="shared" si="23"/>
        <v>1</v>
      </c>
      <c r="J122" s="129">
        <f t="shared" si="23"/>
        <v>1</v>
      </c>
      <c r="K122" s="129">
        <f t="shared" si="23"/>
        <v>1</v>
      </c>
      <c r="L122" s="129">
        <f t="shared" si="23"/>
        <v>1</v>
      </c>
      <c r="M122" s="129">
        <f t="shared" si="23"/>
        <v>1</v>
      </c>
      <c r="N122" s="129">
        <f t="shared" si="23"/>
        <v>1</v>
      </c>
      <c r="O122" s="129">
        <f t="shared" si="23"/>
        <v>1</v>
      </c>
      <c r="P122" s="129">
        <f t="shared" si="23"/>
        <v>1</v>
      </c>
      <c r="Q122" s="129">
        <f t="shared" si="23"/>
        <v>1</v>
      </c>
      <c r="R122" s="129">
        <f t="shared" si="23"/>
        <v>1</v>
      </c>
      <c r="S122" s="129">
        <f t="shared" si="22"/>
        <v>1</v>
      </c>
      <c r="T122" s="129">
        <f t="shared" si="22"/>
        <v>1</v>
      </c>
      <c r="U122" s="129">
        <f t="shared" si="22"/>
        <v>1</v>
      </c>
      <c r="V122" s="129">
        <f t="shared" si="22"/>
        <v>1</v>
      </c>
      <c r="W122" s="129">
        <f t="shared" si="22"/>
        <v>1</v>
      </c>
      <c r="X122" s="129">
        <f t="shared" si="22"/>
        <v>1</v>
      </c>
      <c r="Y122" s="129">
        <f t="shared" si="22"/>
        <v>1</v>
      </c>
      <c r="Z122" s="129">
        <f t="shared" si="22"/>
        <v>1</v>
      </c>
      <c r="AA122" s="129">
        <f t="shared" si="22"/>
        <v>1</v>
      </c>
      <c r="AB122" s="129">
        <f t="shared" si="22"/>
        <v>1</v>
      </c>
      <c r="AC122" s="129">
        <f t="shared" si="22"/>
        <v>1</v>
      </c>
      <c r="AD122" s="129">
        <f t="shared" si="22"/>
        <v>1</v>
      </c>
      <c r="AE122" s="129">
        <f t="shared" si="22"/>
        <v>1</v>
      </c>
      <c r="AF122" s="129">
        <f t="shared" si="22"/>
        <v>1</v>
      </c>
      <c r="AG122" s="171">
        <v>6</v>
      </c>
      <c r="AH122" s="51"/>
      <c r="AI122" s="52"/>
      <c r="AK122" s="53"/>
    </row>
    <row r="123" spans="1:37" x14ac:dyDescent="0.25">
      <c r="A123" s="118" t="s">
        <v>126</v>
      </c>
      <c r="B123" s="128">
        <v>1.58</v>
      </c>
      <c r="C123" s="129">
        <f t="shared" si="23"/>
        <v>1.58</v>
      </c>
      <c r="D123" s="129">
        <f t="shared" si="23"/>
        <v>1.58</v>
      </c>
      <c r="E123" s="129">
        <f t="shared" si="23"/>
        <v>1.58</v>
      </c>
      <c r="F123" s="129">
        <f t="shared" si="23"/>
        <v>1.58</v>
      </c>
      <c r="G123" s="129">
        <f t="shared" si="23"/>
        <v>1.58</v>
      </c>
      <c r="H123" s="129">
        <f t="shared" si="23"/>
        <v>1.58</v>
      </c>
      <c r="I123" s="129">
        <f t="shared" si="23"/>
        <v>1.58</v>
      </c>
      <c r="J123" s="129">
        <f t="shared" si="23"/>
        <v>1.58</v>
      </c>
      <c r="K123" s="129">
        <f t="shared" si="23"/>
        <v>1.58</v>
      </c>
      <c r="L123" s="129">
        <f t="shared" si="23"/>
        <v>1.58</v>
      </c>
      <c r="M123" s="129">
        <f t="shared" si="23"/>
        <v>1.58</v>
      </c>
      <c r="N123" s="129">
        <f t="shared" si="23"/>
        <v>1.58</v>
      </c>
      <c r="O123" s="129">
        <f t="shared" si="23"/>
        <v>1.58</v>
      </c>
      <c r="P123" s="129">
        <f t="shared" si="23"/>
        <v>1.58</v>
      </c>
      <c r="Q123" s="129">
        <f t="shared" si="23"/>
        <v>1.58</v>
      </c>
      <c r="R123" s="129">
        <f t="shared" si="23"/>
        <v>1.58</v>
      </c>
      <c r="S123" s="129">
        <f t="shared" si="22"/>
        <v>1.58</v>
      </c>
      <c r="T123" s="129">
        <f t="shared" si="22"/>
        <v>1.58</v>
      </c>
      <c r="U123" s="129">
        <f t="shared" si="22"/>
        <v>1.58</v>
      </c>
      <c r="V123" s="129">
        <f t="shared" si="22"/>
        <v>1.58</v>
      </c>
      <c r="W123" s="129">
        <f t="shared" si="22"/>
        <v>1.58</v>
      </c>
      <c r="X123" s="129">
        <f t="shared" si="22"/>
        <v>1.58</v>
      </c>
      <c r="Y123" s="129">
        <f t="shared" si="22"/>
        <v>1.58</v>
      </c>
      <c r="Z123" s="129">
        <f t="shared" si="22"/>
        <v>1.58</v>
      </c>
      <c r="AA123" s="129">
        <f t="shared" si="22"/>
        <v>1.58</v>
      </c>
      <c r="AB123" s="129">
        <f t="shared" si="22"/>
        <v>1.58</v>
      </c>
      <c r="AC123" s="129">
        <f t="shared" si="22"/>
        <v>1.58</v>
      </c>
      <c r="AD123" s="129">
        <f t="shared" si="22"/>
        <v>1.58</v>
      </c>
      <c r="AE123" s="129">
        <f t="shared" si="22"/>
        <v>1.58</v>
      </c>
      <c r="AF123" s="129">
        <f t="shared" si="22"/>
        <v>1.58</v>
      </c>
      <c r="AG123" s="171">
        <v>5.0999999999999996</v>
      </c>
      <c r="AH123" s="51"/>
      <c r="AI123" s="52"/>
      <c r="AK123" s="53"/>
    </row>
    <row r="124" spans="1:37" x14ac:dyDescent="0.25">
      <c r="A124" s="118" t="s">
        <v>127</v>
      </c>
      <c r="B124" s="128">
        <v>1.46</v>
      </c>
      <c r="C124" s="129">
        <f t="shared" si="23"/>
        <v>1.46</v>
      </c>
      <c r="D124" s="129">
        <f t="shared" si="23"/>
        <v>1.46</v>
      </c>
      <c r="E124" s="129">
        <f t="shared" si="23"/>
        <v>1.46</v>
      </c>
      <c r="F124" s="129">
        <f t="shared" si="23"/>
        <v>1.46</v>
      </c>
      <c r="G124" s="129">
        <f t="shared" si="23"/>
        <v>1.46</v>
      </c>
      <c r="H124" s="129">
        <f t="shared" si="23"/>
        <v>1.46</v>
      </c>
      <c r="I124" s="129">
        <f t="shared" si="23"/>
        <v>1.46</v>
      </c>
      <c r="J124" s="129">
        <f t="shared" si="23"/>
        <v>1.46</v>
      </c>
      <c r="K124" s="129">
        <f t="shared" si="23"/>
        <v>1.46</v>
      </c>
      <c r="L124" s="129">
        <f t="shared" si="23"/>
        <v>1.46</v>
      </c>
      <c r="M124" s="129">
        <f t="shared" si="23"/>
        <v>1.46</v>
      </c>
      <c r="N124" s="129">
        <f t="shared" si="23"/>
        <v>1.46</v>
      </c>
      <c r="O124" s="129">
        <f t="shared" si="23"/>
        <v>1.46</v>
      </c>
      <c r="P124" s="129">
        <f t="shared" si="23"/>
        <v>1.46</v>
      </c>
      <c r="Q124" s="129">
        <f t="shared" si="23"/>
        <v>1.46</v>
      </c>
      <c r="R124" s="129">
        <f t="shared" si="23"/>
        <v>1.46</v>
      </c>
      <c r="S124" s="129">
        <f t="shared" ref="S124:AF125" si="24">R124</f>
        <v>1.46</v>
      </c>
      <c r="T124" s="129">
        <f t="shared" si="24"/>
        <v>1.46</v>
      </c>
      <c r="U124" s="129">
        <f t="shared" si="24"/>
        <v>1.46</v>
      </c>
      <c r="V124" s="129">
        <f t="shared" si="24"/>
        <v>1.46</v>
      </c>
      <c r="W124" s="129">
        <f t="shared" si="24"/>
        <v>1.46</v>
      </c>
      <c r="X124" s="129">
        <f t="shared" si="24"/>
        <v>1.46</v>
      </c>
      <c r="Y124" s="129">
        <f t="shared" si="24"/>
        <v>1.46</v>
      </c>
      <c r="Z124" s="129">
        <f t="shared" si="24"/>
        <v>1.46</v>
      </c>
      <c r="AA124" s="129">
        <f t="shared" si="24"/>
        <v>1.46</v>
      </c>
      <c r="AB124" s="129">
        <f t="shared" si="24"/>
        <v>1.46</v>
      </c>
      <c r="AC124" s="129">
        <f t="shared" si="24"/>
        <v>1.46</v>
      </c>
      <c r="AD124" s="129">
        <f t="shared" si="24"/>
        <v>1.46</v>
      </c>
      <c r="AE124" s="129">
        <f t="shared" si="24"/>
        <v>1.46</v>
      </c>
      <c r="AF124" s="129">
        <f t="shared" si="24"/>
        <v>1.46</v>
      </c>
      <c r="AG124" s="171">
        <v>5</v>
      </c>
      <c r="AH124" s="51"/>
      <c r="AI124" s="52"/>
      <c r="AK124" s="53"/>
    </row>
    <row r="125" spans="1:37" x14ac:dyDescent="0.25">
      <c r="A125" s="116" t="s">
        <v>128</v>
      </c>
      <c r="B125" s="128">
        <v>1.48</v>
      </c>
      <c r="C125" s="129">
        <f t="shared" si="23"/>
        <v>1.48</v>
      </c>
      <c r="D125" s="129">
        <f t="shared" si="23"/>
        <v>1.48</v>
      </c>
      <c r="E125" s="129">
        <f t="shared" si="23"/>
        <v>1.48</v>
      </c>
      <c r="F125" s="129">
        <f t="shared" si="23"/>
        <v>1.48</v>
      </c>
      <c r="G125" s="129">
        <f t="shared" si="23"/>
        <v>1.48</v>
      </c>
      <c r="H125" s="129">
        <f t="shared" si="23"/>
        <v>1.48</v>
      </c>
      <c r="I125" s="129">
        <f t="shared" si="23"/>
        <v>1.48</v>
      </c>
      <c r="J125" s="129">
        <f t="shared" si="23"/>
        <v>1.48</v>
      </c>
      <c r="K125" s="129">
        <f t="shared" si="23"/>
        <v>1.48</v>
      </c>
      <c r="L125" s="129">
        <f t="shared" si="23"/>
        <v>1.48</v>
      </c>
      <c r="M125" s="129">
        <f t="shared" si="23"/>
        <v>1.48</v>
      </c>
      <c r="N125" s="129">
        <f t="shared" si="23"/>
        <v>1.48</v>
      </c>
      <c r="O125" s="129">
        <f t="shared" si="23"/>
        <v>1.48</v>
      </c>
      <c r="P125" s="129">
        <f t="shared" si="23"/>
        <v>1.48</v>
      </c>
      <c r="Q125" s="129">
        <f t="shared" si="23"/>
        <v>1.48</v>
      </c>
      <c r="R125" s="129">
        <f t="shared" si="23"/>
        <v>1.48</v>
      </c>
      <c r="S125" s="129">
        <f t="shared" si="24"/>
        <v>1.48</v>
      </c>
      <c r="T125" s="129">
        <f t="shared" si="24"/>
        <v>1.48</v>
      </c>
      <c r="U125" s="129">
        <f t="shared" si="24"/>
        <v>1.48</v>
      </c>
      <c r="V125" s="129">
        <f t="shared" si="24"/>
        <v>1.48</v>
      </c>
      <c r="W125" s="129">
        <f t="shared" si="24"/>
        <v>1.48</v>
      </c>
      <c r="X125" s="129">
        <f t="shared" si="24"/>
        <v>1.48</v>
      </c>
      <c r="Y125" s="129">
        <f t="shared" si="24"/>
        <v>1.48</v>
      </c>
      <c r="Z125" s="129">
        <f t="shared" si="24"/>
        <v>1.48</v>
      </c>
      <c r="AA125" s="129">
        <f t="shared" si="24"/>
        <v>1.48</v>
      </c>
      <c r="AB125" s="129">
        <f t="shared" si="24"/>
        <v>1.48</v>
      </c>
      <c r="AC125" s="129">
        <f t="shared" si="24"/>
        <v>1.48</v>
      </c>
      <c r="AD125" s="129">
        <f t="shared" si="24"/>
        <v>1.48</v>
      </c>
      <c r="AE125" s="129">
        <f t="shared" si="24"/>
        <v>1.48</v>
      </c>
      <c r="AF125" s="129">
        <f t="shared" si="24"/>
        <v>1.48</v>
      </c>
      <c r="AG125" s="170">
        <v>5</v>
      </c>
      <c r="AH125" s="51"/>
      <c r="AI125" s="52"/>
      <c r="AK125" s="53"/>
    </row>
    <row r="126" spans="1:37" x14ac:dyDescent="0.25">
      <c r="A126" s="118" t="s">
        <v>129</v>
      </c>
      <c r="B126" s="128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71">
        <v>5</v>
      </c>
      <c r="AH126" s="51"/>
      <c r="AI126" s="52"/>
      <c r="AK126" s="53"/>
    </row>
    <row r="127" spans="1:37" x14ac:dyDescent="0.25">
      <c r="A127" s="118" t="s">
        <v>130</v>
      </c>
      <c r="B127" s="128">
        <v>2.2000000000000002</v>
      </c>
      <c r="C127" s="129">
        <f t="shared" ref="C127:R134" si="25">B127</f>
        <v>2.2000000000000002</v>
      </c>
      <c r="D127" s="129">
        <f t="shared" si="25"/>
        <v>2.2000000000000002</v>
      </c>
      <c r="E127" s="129">
        <f t="shared" si="25"/>
        <v>2.2000000000000002</v>
      </c>
      <c r="F127" s="129">
        <f t="shared" si="25"/>
        <v>2.2000000000000002</v>
      </c>
      <c r="G127" s="129">
        <f t="shared" si="25"/>
        <v>2.2000000000000002</v>
      </c>
      <c r="H127" s="129">
        <f t="shared" si="25"/>
        <v>2.2000000000000002</v>
      </c>
      <c r="I127" s="129">
        <f t="shared" si="25"/>
        <v>2.2000000000000002</v>
      </c>
      <c r="J127" s="129">
        <f t="shared" si="25"/>
        <v>2.2000000000000002</v>
      </c>
      <c r="K127" s="129">
        <f t="shared" si="25"/>
        <v>2.2000000000000002</v>
      </c>
      <c r="L127" s="129">
        <f t="shared" si="25"/>
        <v>2.2000000000000002</v>
      </c>
      <c r="M127" s="129">
        <f t="shared" si="25"/>
        <v>2.2000000000000002</v>
      </c>
      <c r="N127" s="129">
        <f t="shared" si="25"/>
        <v>2.2000000000000002</v>
      </c>
      <c r="O127" s="129">
        <f t="shared" si="25"/>
        <v>2.2000000000000002</v>
      </c>
      <c r="P127" s="129">
        <f t="shared" si="25"/>
        <v>2.2000000000000002</v>
      </c>
      <c r="Q127" s="129">
        <f t="shared" si="25"/>
        <v>2.2000000000000002</v>
      </c>
      <c r="R127" s="129">
        <f t="shared" si="25"/>
        <v>2.2000000000000002</v>
      </c>
      <c r="S127" s="129">
        <f t="shared" ref="S127:AF134" si="26">R127</f>
        <v>2.2000000000000002</v>
      </c>
      <c r="T127" s="129">
        <f t="shared" si="26"/>
        <v>2.2000000000000002</v>
      </c>
      <c r="U127" s="129">
        <f t="shared" si="26"/>
        <v>2.2000000000000002</v>
      </c>
      <c r="V127" s="129">
        <f t="shared" si="26"/>
        <v>2.2000000000000002</v>
      </c>
      <c r="W127" s="129">
        <f t="shared" si="26"/>
        <v>2.2000000000000002</v>
      </c>
      <c r="X127" s="129">
        <f t="shared" si="26"/>
        <v>2.2000000000000002</v>
      </c>
      <c r="Y127" s="129">
        <f t="shared" si="26"/>
        <v>2.2000000000000002</v>
      </c>
      <c r="Z127" s="129">
        <f t="shared" si="26"/>
        <v>2.2000000000000002</v>
      </c>
      <c r="AA127" s="129">
        <f t="shared" si="26"/>
        <v>2.2000000000000002</v>
      </c>
      <c r="AB127" s="129">
        <f t="shared" si="26"/>
        <v>2.2000000000000002</v>
      </c>
      <c r="AC127" s="129">
        <f t="shared" si="26"/>
        <v>2.2000000000000002</v>
      </c>
      <c r="AD127" s="129">
        <f t="shared" si="26"/>
        <v>2.2000000000000002</v>
      </c>
      <c r="AE127" s="129">
        <f t="shared" si="26"/>
        <v>2.2000000000000002</v>
      </c>
      <c r="AF127" s="129">
        <f t="shared" si="26"/>
        <v>2.2000000000000002</v>
      </c>
      <c r="AG127" s="171">
        <v>5</v>
      </c>
      <c r="AH127" s="51"/>
      <c r="AI127" s="52"/>
      <c r="AK127" s="53"/>
    </row>
    <row r="128" spans="1:37" x14ac:dyDescent="0.25">
      <c r="A128" s="118" t="s">
        <v>131</v>
      </c>
      <c r="B128" s="128">
        <v>2</v>
      </c>
      <c r="C128" s="129">
        <f t="shared" si="25"/>
        <v>2</v>
      </c>
      <c r="D128" s="129">
        <f t="shared" si="25"/>
        <v>2</v>
      </c>
      <c r="E128" s="129">
        <f t="shared" si="25"/>
        <v>2</v>
      </c>
      <c r="F128" s="129">
        <f t="shared" si="25"/>
        <v>2</v>
      </c>
      <c r="G128" s="129">
        <f t="shared" si="25"/>
        <v>2</v>
      </c>
      <c r="H128" s="129">
        <f t="shared" si="25"/>
        <v>2</v>
      </c>
      <c r="I128" s="129">
        <f t="shared" si="25"/>
        <v>2</v>
      </c>
      <c r="J128" s="129">
        <f t="shared" si="25"/>
        <v>2</v>
      </c>
      <c r="K128" s="129">
        <f t="shared" si="25"/>
        <v>2</v>
      </c>
      <c r="L128" s="129">
        <f t="shared" si="25"/>
        <v>2</v>
      </c>
      <c r="M128" s="129">
        <f t="shared" si="25"/>
        <v>2</v>
      </c>
      <c r="N128" s="129">
        <f t="shared" si="25"/>
        <v>2</v>
      </c>
      <c r="O128" s="129">
        <f t="shared" si="25"/>
        <v>2</v>
      </c>
      <c r="P128" s="129">
        <f t="shared" si="25"/>
        <v>2</v>
      </c>
      <c r="Q128" s="129">
        <f t="shared" si="25"/>
        <v>2</v>
      </c>
      <c r="R128" s="129">
        <f t="shared" si="25"/>
        <v>2</v>
      </c>
      <c r="S128" s="129">
        <f t="shared" si="26"/>
        <v>2</v>
      </c>
      <c r="T128" s="129">
        <f t="shared" si="26"/>
        <v>2</v>
      </c>
      <c r="U128" s="129">
        <f t="shared" si="26"/>
        <v>2</v>
      </c>
      <c r="V128" s="129">
        <f t="shared" si="26"/>
        <v>2</v>
      </c>
      <c r="W128" s="129">
        <f t="shared" si="26"/>
        <v>2</v>
      </c>
      <c r="X128" s="129">
        <f t="shared" si="26"/>
        <v>2</v>
      </c>
      <c r="Y128" s="129">
        <f t="shared" si="26"/>
        <v>2</v>
      </c>
      <c r="Z128" s="129">
        <f t="shared" si="26"/>
        <v>2</v>
      </c>
      <c r="AA128" s="129">
        <f t="shared" si="26"/>
        <v>2</v>
      </c>
      <c r="AB128" s="129">
        <f t="shared" si="26"/>
        <v>2</v>
      </c>
      <c r="AC128" s="129">
        <f t="shared" si="26"/>
        <v>2</v>
      </c>
      <c r="AD128" s="129">
        <f t="shared" si="26"/>
        <v>2</v>
      </c>
      <c r="AE128" s="129">
        <f t="shared" si="26"/>
        <v>2</v>
      </c>
      <c r="AF128" s="129">
        <f t="shared" si="26"/>
        <v>2</v>
      </c>
      <c r="AG128" s="171">
        <v>5</v>
      </c>
      <c r="AH128" s="51"/>
      <c r="AI128" s="52"/>
      <c r="AK128" s="53"/>
    </row>
    <row r="129" spans="1:37" x14ac:dyDescent="0.25">
      <c r="A129" s="118" t="s">
        <v>132</v>
      </c>
      <c r="B129" s="128">
        <v>1.25</v>
      </c>
      <c r="C129" s="129">
        <f t="shared" si="25"/>
        <v>1.25</v>
      </c>
      <c r="D129" s="129">
        <f t="shared" si="25"/>
        <v>1.25</v>
      </c>
      <c r="E129" s="129">
        <f t="shared" si="25"/>
        <v>1.25</v>
      </c>
      <c r="F129" s="129">
        <f t="shared" si="25"/>
        <v>1.25</v>
      </c>
      <c r="G129" s="129">
        <f t="shared" si="25"/>
        <v>1.25</v>
      </c>
      <c r="H129" s="129">
        <f t="shared" si="25"/>
        <v>1.25</v>
      </c>
      <c r="I129" s="129">
        <f t="shared" si="25"/>
        <v>1.25</v>
      </c>
      <c r="J129" s="129">
        <f t="shared" si="25"/>
        <v>1.25</v>
      </c>
      <c r="K129" s="129">
        <f t="shared" si="25"/>
        <v>1.25</v>
      </c>
      <c r="L129" s="129">
        <f t="shared" si="25"/>
        <v>1.25</v>
      </c>
      <c r="M129" s="129">
        <f t="shared" si="25"/>
        <v>1.25</v>
      </c>
      <c r="N129" s="129">
        <f t="shared" si="25"/>
        <v>1.25</v>
      </c>
      <c r="O129" s="129">
        <f t="shared" si="25"/>
        <v>1.25</v>
      </c>
      <c r="P129" s="129">
        <f t="shared" si="25"/>
        <v>1.25</v>
      </c>
      <c r="Q129" s="129">
        <f t="shared" si="25"/>
        <v>1.25</v>
      </c>
      <c r="R129" s="129">
        <f t="shared" si="25"/>
        <v>1.25</v>
      </c>
      <c r="S129" s="129">
        <f t="shared" si="26"/>
        <v>1.25</v>
      </c>
      <c r="T129" s="129">
        <f t="shared" si="26"/>
        <v>1.25</v>
      </c>
      <c r="U129" s="129">
        <f t="shared" si="26"/>
        <v>1.25</v>
      </c>
      <c r="V129" s="129">
        <f t="shared" si="26"/>
        <v>1.25</v>
      </c>
      <c r="W129" s="129">
        <f t="shared" si="26"/>
        <v>1.25</v>
      </c>
      <c r="X129" s="129">
        <f t="shared" si="26"/>
        <v>1.25</v>
      </c>
      <c r="Y129" s="129">
        <f t="shared" si="26"/>
        <v>1.25</v>
      </c>
      <c r="Z129" s="129">
        <f t="shared" si="26"/>
        <v>1.25</v>
      </c>
      <c r="AA129" s="129">
        <f t="shared" si="26"/>
        <v>1.25</v>
      </c>
      <c r="AB129" s="129">
        <f t="shared" si="26"/>
        <v>1.25</v>
      </c>
      <c r="AC129" s="129">
        <f t="shared" si="26"/>
        <v>1.25</v>
      </c>
      <c r="AD129" s="129">
        <f t="shared" si="26"/>
        <v>1.25</v>
      </c>
      <c r="AE129" s="129">
        <f t="shared" si="26"/>
        <v>1.25</v>
      </c>
      <c r="AF129" s="129">
        <f t="shared" si="26"/>
        <v>1.25</v>
      </c>
      <c r="AG129" s="171">
        <v>5</v>
      </c>
      <c r="AH129" s="51"/>
      <c r="AI129" s="52"/>
      <c r="AK129" s="53"/>
    </row>
    <row r="130" spans="1:37" x14ac:dyDescent="0.25">
      <c r="A130" s="118" t="s">
        <v>133</v>
      </c>
      <c r="B130" s="128">
        <v>1.1499999999999999</v>
      </c>
      <c r="C130" s="129">
        <f t="shared" si="25"/>
        <v>1.1499999999999999</v>
      </c>
      <c r="D130" s="129">
        <f t="shared" si="25"/>
        <v>1.1499999999999999</v>
      </c>
      <c r="E130" s="129">
        <f t="shared" si="25"/>
        <v>1.1499999999999999</v>
      </c>
      <c r="F130" s="129">
        <f t="shared" si="25"/>
        <v>1.1499999999999999</v>
      </c>
      <c r="G130" s="129">
        <f t="shared" si="25"/>
        <v>1.1499999999999999</v>
      </c>
      <c r="H130" s="129">
        <f t="shared" si="25"/>
        <v>1.1499999999999999</v>
      </c>
      <c r="I130" s="129">
        <f t="shared" si="25"/>
        <v>1.1499999999999999</v>
      </c>
      <c r="J130" s="129">
        <f t="shared" si="25"/>
        <v>1.1499999999999999</v>
      </c>
      <c r="K130" s="129">
        <f t="shared" si="25"/>
        <v>1.1499999999999999</v>
      </c>
      <c r="L130" s="129">
        <f t="shared" si="25"/>
        <v>1.1499999999999999</v>
      </c>
      <c r="M130" s="129">
        <f t="shared" si="25"/>
        <v>1.1499999999999999</v>
      </c>
      <c r="N130" s="129">
        <f t="shared" si="25"/>
        <v>1.1499999999999999</v>
      </c>
      <c r="O130" s="129">
        <f t="shared" si="25"/>
        <v>1.1499999999999999</v>
      </c>
      <c r="P130" s="129">
        <f t="shared" si="25"/>
        <v>1.1499999999999999</v>
      </c>
      <c r="Q130" s="129">
        <f t="shared" si="25"/>
        <v>1.1499999999999999</v>
      </c>
      <c r="R130" s="129">
        <f t="shared" si="25"/>
        <v>1.1499999999999999</v>
      </c>
      <c r="S130" s="129">
        <f t="shared" si="26"/>
        <v>1.1499999999999999</v>
      </c>
      <c r="T130" s="129">
        <f t="shared" si="26"/>
        <v>1.1499999999999999</v>
      </c>
      <c r="U130" s="129">
        <f t="shared" si="26"/>
        <v>1.1499999999999999</v>
      </c>
      <c r="V130" s="129">
        <f t="shared" si="26"/>
        <v>1.1499999999999999</v>
      </c>
      <c r="W130" s="129">
        <f t="shared" si="26"/>
        <v>1.1499999999999999</v>
      </c>
      <c r="X130" s="129">
        <f t="shared" si="26"/>
        <v>1.1499999999999999</v>
      </c>
      <c r="Y130" s="129">
        <f t="shared" si="26"/>
        <v>1.1499999999999999</v>
      </c>
      <c r="Z130" s="129">
        <f t="shared" si="26"/>
        <v>1.1499999999999999</v>
      </c>
      <c r="AA130" s="129">
        <f t="shared" si="26"/>
        <v>1.1499999999999999</v>
      </c>
      <c r="AB130" s="129">
        <f t="shared" si="26"/>
        <v>1.1499999999999999</v>
      </c>
      <c r="AC130" s="129">
        <f t="shared" si="26"/>
        <v>1.1499999999999999</v>
      </c>
      <c r="AD130" s="129">
        <f t="shared" si="26"/>
        <v>1.1499999999999999</v>
      </c>
      <c r="AE130" s="129">
        <f t="shared" si="26"/>
        <v>1.1499999999999999</v>
      </c>
      <c r="AF130" s="129">
        <f t="shared" si="26"/>
        <v>1.1499999999999999</v>
      </c>
      <c r="AG130" s="171">
        <v>5</v>
      </c>
      <c r="AH130" s="51"/>
      <c r="AI130" s="52"/>
      <c r="AK130" s="53"/>
    </row>
    <row r="131" spans="1:37" x14ac:dyDescent="0.25">
      <c r="A131" s="118" t="s">
        <v>134</v>
      </c>
      <c r="B131" s="128">
        <v>2.133</v>
      </c>
      <c r="C131" s="129">
        <f t="shared" si="25"/>
        <v>2.133</v>
      </c>
      <c r="D131" s="129">
        <f t="shared" si="25"/>
        <v>2.133</v>
      </c>
      <c r="E131" s="129">
        <f t="shared" si="25"/>
        <v>2.133</v>
      </c>
      <c r="F131" s="129">
        <f t="shared" si="25"/>
        <v>2.133</v>
      </c>
      <c r="G131" s="129">
        <f t="shared" si="25"/>
        <v>2.133</v>
      </c>
      <c r="H131" s="129">
        <f t="shared" si="25"/>
        <v>2.133</v>
      </c>
      <c r="I131" s="129">
        <f t="shared" si="25"/>
        <v>2.133</v>
      </c>
      <c r="J131" s="129">
        <f t="shared" si="25"/>
        <v>2.133</v>
      </c>
      <c r="K131" s="129">
        <f t="shared" si="25"/>
        <v>2.133</v>
      </c>
      <c r="L131" s="129">
        <f t="shared" si="25"/>
        <v>2.133</v>
      </c>
      <c r="M131" s="129">
        <f t="shared" si="25"/>
        <v>2.133</v>
      </c>
      <c r="N131" s="129">
        <f t="shared" si="25"/>
        <v>2.133</v>
      </c>
      <c r="O131" s="129">
        <f t="shared" si="25"/>
        <v>2.133</v>
      </c>
      <c r="P131" s="129">
        <f t="shared" si="25"/>
        <v>2.133</v>
      </c>
      <c r="Q131" s="129">
        <f t="shared" si="25"/>
        <v>2.133</v>
      </c>
      <c r="R131" s="129">
        <f t="shared" si="25"/>
        <v>2.133</v>
      </c>
      <c r="S131" s="129">
        <f t="shared" si="26"/>
        <v>2.133</v>
      </c>
      <c r="T131" s="129">
        <f t="shared" si="26"/>
        <v>2.133</v>
      </c>
      <c r="U131" s="129">
        <f t="shared" si="26"/>
        <v>2.133</v>
      </c>
      <c r="V131" s="129">
        <f t="shared" si="26"/>
        <v>2.133</v>
      </c>
      <c r="W131" s="129">
        <f t="shared" si="26"/>
        <v>2.133</v>
      </c>
      <c r="X131" s="129">
        <f t="shared" si="26"/>
        <v>2.133</v>
      </c>
      <c r="Y131" s="129">
        <f t="shared" si="26"/>
        <v>2.133</v>
      </c>
      <c r="Z131" s="129">
        <f t="shared" si="26"/>
        <v>2.133</v>
      </c>
      <c r="AA131" s="129">
        <f t="shared" si="26"/>
        <v>2.133</v>
      </c>
      <c r="AB131" s="129">
        <f t="shared" si="26"/>
        <v>2.133</v>
      </c>
      <c r="AC131" s="129">
        <f t="shared" si="26"/>
        <v>2.133</v>
      </c>
      <c r="AD131" s="129">
        <f t="shared" si="26"/>
        <v>2.133</v>
      </c>
      <c r="AE131" s="129">
        <f t="shared" si="26"/>
        <v>2.133</v>
      </c>
      <c r="AF131" s="129">
        <f t="shared" si="26"/>
        <v>2.133</v>
      </c>
      <c r="AG131" s="171">
        <v>4.9930000000000003</v>
      </c>
      <c r="AH131" s="51"/>
      <c r="AI131" s="52"/>
      <c r="AK131" s="53"/>
    </row>
    <row r="132" spans="1:37" x14ac:dyDescent="0.25">
      <c r="A132" s="118" t="s">
        <v>135</v>
      </c>
      <c r="B132" s="128">
        <v>2.09</v>
      </c>
      <c r="C132" s="129">
        <f t="shared" si="25"/>
        <v>2.09</v>
      </c>
      <c r="D132" s="129">
        <f t="shared" si="25"/>
        <v>2.09</v>
      </c>
      <c r="E132" s="129">
        <f t="shared" si="25"/>
        <v>2.09</v>
      </c>
      <c r="F132" s="129">
        <f t="shared" si="25"/>
        <v>2.09</v>
      </c>
      <c r="G132" s="129">
        <f t="shared" si="25"/>
        <v>2.09</v>
      </c>
      <c r="H132" s="129">
        <f t="shared" si="25"/>
        <v>2.09</v>
      </c>
      <c r="I132" s="129">
        <f t="shared" si="25"/>
        <v>2.09</v>
      </c>
      <c r="J132" s="129">
        <f t="shared" si="25"/>
        <v>2.09</v>
      </c>
      <c r="K132" s="129">
        <f t="shared" si="25"/>
        <v>2.09</v>
      </c>
      <c r="L132" s="129">
        <f t="shared" si="25"/>
        <v>2.09</v>
      </c>
      <c r="M132" s="129">
        <f t="shared" si="25"/>
        <v>2.09</v>
      </c>
      <c r="N132" s="129">
        <f t="shared" si="25"/>
        <v>2.09</v>
      </c>
      <c r="O132" s="129">
        <f t="shared" si="25"/>
        <v>2.09</v>
      </c>
      <c r="P132" s="129">
        <f t="shared" si="25"/>
        <v>2.09</v>
      </c>
      <c r="Q132" s="129">
        <f t="shared" si="25"/>
        <v>2.09</v>
      </c>
      <c r="R132" s="129">
        <f t="shared" si="25"/>
        <v>2.09</v>
      </c>
      <c r="S132" s="129">
        <f t="shared" si="26"/>
        <v>2.09</v>
      </c>
      <c r="T132" s="129">
        <f t="shared" si="26"/>
        <v>2.09</v>
      </c>
      <c r="U132" s="129">
        <f t="shared" si="26"/>
        <v>2.09</v>
      </c>
      <c r="V132" s="129">
        <f t="shared" si="26"/>
        <v>2.09</v>
      </c>
      <c r="W132" s="129">
        <f t="shared" si="26"/>
        <v>2.09</v>
      </c>
      <c r="X132" s="129">
        <f t="shared" si="26"/>
        <v>2.09</v>
      </c>
      <c r="Y132" s="129">
        <f t="shared" si="26"/>
        <v>2.09</v>
      </c>
      <c r="Z132" s="129">
        <f t="shared" si="26"/>
        <v>2.09</v>
      </c>
      <c r="AA132" s="129">
        <f t="shared" si="26"/>
        <v>2.09</v>
      </c>
      <c r="AB132" s="129">
        <f t="shared" si="26"/>
        <v>2.09</v>
      </c>
      <c r="AC132" s="129">
        <f t="shared" si="26"/>
        <v>2.09</v>
      </c>
      <c r="AD132" s="129">
        <f t="shared" si="26"/>
        <v>2.09</v>
      </c>
      <c r="AE132" s="129">
        <f t="shared" si="26"/>
        <v>2.09</v>
      </c>
      <c r="AF132" s="129">
        <f t="shared" si="26"/>
        <v>2.09</v>
      </c>
      <c r="AG132" s="171">
        <v>4.9800000000000004</v>
      </c>
      <c r="AH132" s="51"/>
      <c r="AI132" s="52"/>
      <c r="AK132" s="53"/>
    </row>
    <row r="133" spans="1:37" x14ac:dyDescent="0.25">
      <c r="A133" s="118" t="s">
        <v>136</v>
      </c>
      <c r="B133" s="128">
        <v>1.1399999999999999</v>
      </c>
      <c r="C133" s="129">
        <f t="shared" si="25"/>
        <v>1.1399999999999999</v>
      </c>
      <c r="D133" s="129">
        <f t="shared" si="25"/>
        <v>1.1399999999999999</v>
      </c>
      <c r="E133" s="129">
        <f t="shared" si="25"/>
        <v>1.1399999999999999</v>
      </c>
      <c r="F133" s="129">
        <f t="shared" si="25"/>
        <v>1.1399999999999999</v>
      </c>
      <c r="G133" s="129">
        <f t="shared" si="25"/>
        <v>1.1399999999999999</v>
      </c>
      <c r="H133" s="129">
        <f t="shared" si="25"/>
        <v>1.1399999999999999</v>
      </c>
      <c r="I133" s="129">
        <f t="shared" si="25"/>
        <v>1.1399999999999999</v>
      </c>
      <c r="J133" s="129">
        <f t="shared" si="25"/>
        <v>1.1399999999999999</v>
      </c>
      <c r="K133" s="129">
        <f t="shared" si="25"/>
        <v>1.1399999999999999</v>
      </c>
      <c r="L133" s="129">
        <f t="shared" si="25"/>
        <v>1.1399999999999999</v>
      </c>
      <c r="M133" s="129">
        <f t="shared" si="25"/>
        <v>1.1399999999999999</v>
      </c>
      <c r="N133" s="129">
        <f t="shared" si="25"/>
        <v>1.1399999999999999</v>
      </c>
      <c r="O133" s="129">
        <f t="shared" si="25"/>
        <v>1.1399999999999999</v>
      </c>
      <c r="P133" s="129">
        <f t="shared" si="25"/>
        <v>1.1399999999999999</v>
      </c>
      <c r="Q133" s="129">
        <f t="shared" si="25"/>
        <v>1.1399999999999999</v>
      </c>
      <c r="R133" s="129">
        <f t="shared" si="25"/>
        <v>1.1399999999999999</v>
      </c>
      <c r="S133" s="129">
        <f t="shared" si="26"/>
        <v>1.1399999999999999</v>
      </c>
      <c r="T133" s="129">
        <f t="shared" si="26"/>
        <v>1.1399999999999999</v>
      </c>
      <c r="U133" s="129">
        <f t="shared" si="26"/>
        <v>1.1399999999999999</v>
      </c>
      <c r="V133" s="129">
        <f t="shared" si="26"/>
        <v>1.1399999999999999</v>
      </c>
      <c r="W133" s="129">
        <f t="shared" si="26"/>
        <v>1.1399999999999999</v>
      </c>
      <c r="X133" s="129">
        <f t="shared" si="26"/>
        <v>1.1399999999999999</v>
      </c>
      <c r="Y133" s="129">
        <f t="shared" si="26"/>
        <v>1.1399999999999999</v>
      </c>
      <c r="Z133" s="129">
        <f t="shared" si="26"/>
        <v>1.1399999999999999</v>
      </c>
      <c r="AA133" s="129">
        <f t="shared" si="26"/>
        <v>1.1399999999999999</v>
      </c>
      <c r="AB133" s="129">
        <f t="shared" si="26"/>
        <v>1.1399999999999999</v>
      </c>
      <c r="AC133" s="129">
        <f t="shared" si="26"/>
        <v>1.1399999999999999</v>
      </c>
      <c r="AD133" s="129">
        <f t="shared" si="26"/>
        <v>1.1399999999999999</v>
      </c>
      <c r="AE133" s="129">
        <f t="shared" si="26"/>
        <v>1.1399999999999999</v>
      </c>
      <c r="AF133" s="129">
        <f t="shared" si="26"/>
        <v>1.1399999999999999</v>
      </c>
      <c r="AG133" s="171">
        <v>4.95</v>
      </c>
      <c r="AH133" s="51"/>
      <c r="AI133" s="52"/>
      <c r="AK133" s="53"/>
    </row>
    <row r="134" spans="1:37" x14ac:dyDescent="0.25">
      <c r="A134" s="118" t="s">
        <v>137</v>
      </c>
      <c r="B134" s="128">
        <v>0.82</v>
      </c>
      <c r="C134" s="129">
        <f t="shared" si="25"/>
        <v>0.82</v>
      </c>
      <c r="D134" s="129">
        <f t="shared" si="25"/>
        <v>0.82</v>
      </c>
      <c r="E134" s="129">
        <f t="shared" si="25"/>
        <v>0.82</v>
      </c>
      <c r="F134" s="129">
        <f t="shared" si="25"/>
        <v>0.82</v>
      </c>
      <c r="G134" s="129">
        <f t="shared" si="25"/>
        <v>0.82</v>
      </c>
      <c r="H134" s="129">
        <f t="shared" si="25"/>
        <v>0.82</v>
      </c>
      <c r="I134" s="129">
        <f t="shared" si="25"/>
        <v>0.82</v>
      </c>
      <c r="J134" s="129">
        <f t="shared" si="25"/>
        <v>0.82</v>
      </c>
      <c r="K134" s="129">
        <f t="shared" si="25"/>
        <v>0.82</v>
      </c>
      <c r="L134" s="129">
        <f t="shared" si="25"/>
        <v>0.82</v>
      </c>
      <c r="M134" s="129">
        <f t="shared" si="25"/>
        <v>0.82</v>
      </c>
      <c r="N134" s="129">
        <f t="shared" si="25"/>
        <v>0.82</v>
      </c>
      <c r="O134" s="129">
        <f t="shared" si="25"/>
        <v>0.82</v>
      </c>
      <c r="P134" s="129">
        <f t="shared" si="25"/>
        <v>0.82</v>
      </c>
      <c r="Q134" s="129">
        <f t="shared" si="25"/>
        <v>0.82</v>
      </c>
      <c r="R134" s="129">
        <f t="shared" si="25"/>
        <v>0.82</v>
      </c>
      <c r="S134" s="129">
        <f t="shared" si="26"/>
        <v>0.82</v>
      </c>
      <c r="T134" s="129">
        <f t="shared" si="26"/>
        <v>0.82</v>
      </c>
      <c r="U134" s="129">
        <f t="shared" si="26"/>
        <v>0.82</v>
      </c>
      <c r="V134" s="129">
        <f t="shared" si="26"/>
        <v>0.82</v>
      </c>
      <c r="W134" s="129">
        <f t="shared" si="26"/>
        <v>0.82</v>
      </c>
      <c r="X134" s="129">
        <f t="shared" si="26"/>
        <v>0.82</v>
      </c>
      <c r="Y134" s="129">
        <f t="shared" si="26"/>
        <v>0.82</v>
      </c>
      <c r="Z134" s="129">
        <f t="shared" si="26"/>
        <v>0.82</v>
      </c>
      <c r="AA134" s="129">
        <f t="shared" si="26"/>
        <v>0.82</v>
      </c>
      <c r="AB134" s="129">
        <f t="shared" si="26"/>
        <v>0.82</v>
      </c>
      <c r="AC134" s="129">
        <f t="shared" si="26"/>
        <v>0.82</v>
      </c>
      <c r="AD134" s="129">
        <f t="shared" si="26"/>
        <v>0.82</v>
      </c>
      <c r="AE134" s="129">
        <f t="shared" si="26"/>
        <v>0.82</v>
      </c>
      <c r="AF134" s="129">
        <f t="shared" si="26"/>
        <v>0.82</v>
      </c>
      <c r="AG134" s="171">
        <v>4.95</v>
      </c>
      <c r="AH134" s="51"/>
      <c r="AI134" s="52"/>
      <c r="AK134" s="53"/>
    </row>
    <row r="135" spans="1:37" x14ac:dyDescent="0.25">
      <c r="A135" s="118" t="s">
        <v>138</v>
      </c>
      <c r="B135" s="128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/>
      <c r="AC135" s="129"/>
      <c r="AD135" s="129"/>
      <c r="AE135" s="129"/>
      <c r="AF135" s="129"/>
      <c r="AG135" s="171">
        <v>4.8</v>
      </c>
      <c r="AH135" s="51"/>
      <c r="AI135" s="52"/>
      <c r="AK135" s="53"/>
    </row>
    <row r="136" spans="1:37" x14ac:dyDescent="0.25">
      <c r="A136" s="118" t="s">
        <v>139</v>
      </c>
      <c r="B136" s="128">
        <v>2</v>
      </c>
      <c r="C136" s="129">
        <f t="shared" ref="C136:R142" si="27">B136</f>
        <v>2</v>
      </c>
      <c r="D136" s="129">
        <f t="shared" si="27"/>
        <v>2</v>
      </c>
      <c r="E136" s="129">
        <f t="shared" si="27"/>
        <v>2</v>
      </c>
      <c r="F136" s="129">
        <f t="shared" si="27"/>
        <v>2</v>
      </c>
      <c r="G136" s="129">
        <f t="shared" si="27"/>
        <v>2</v>
      </c>
      <c r="H136" s="129">
        <f t="shared" si="27"/>
        <v>2</v>
      </c>
      <c r="I136" s="129">
        <f t="shared" si="27"/>
        <v>2</v>
      </c>
      <c r="J136" s="129">
        <f t="shared" si="27"/>
        <v>2</v>
      </c>
      <c r="K136" s="129">
        <f t="shared" si="27"/>
        <v>2</v>
      </c>
      <c r="L136" s="129">
        <f t="shared" si="27"/>
        <v>2</v>
      </c>
      <c r="M136" s="129">
        <f t="shared" si="27"/>
        <v>2</v>
      </c>
      <c r="N136" s="129">
        <f t="shared" si="27"/>
        <v>2</v>
      </c>
      <c r="O136" s="129">
        <f t="shared" si="27"/>
        <v>2</v>
      </c>
      <c r="P136" s="129">
        <f t="shared" si="27"/>
        <v>2</v>
      </c>
      <c r="Q136" s="129">
        <f t="shared" si="27"/>
        <v>2</v>
      </c>
      <c r="R136" s="129">
        <f t="shared" si="27"/>
        <v>2</v>
      </c>
      <c r="S136" s="129">
        <f t="shared" ref="S136:AF142" si="28">R136</f>
        <v>2</v>
      </c>
      <c r="T136" s="129">
        <f t="shared" si="28"/>
        <v>2</v>
      </c>
      <c r="U136" s="129">
        <f t="shared" si="28"/>
        <v>2</v>
      </c>
      <c r="V136" s="129">
        <f t="shared" si="28"/>
        <v>2</v>
      </c>
      <c r="W136" s="129">
        <f t="shared" si="28"/>
        <v>2</v>
      </c>
      <c r="X136" s="129">
        <f t="shared" si="28"/>
        <v>2</v>
      </c>
      <c r="Y136" s="129">
        <f t="shared" si="28"/>
        <v>2</v>
      </c>
      <c r="Z136" s="129">
        <f t="shared" si="28"/>
        <v>2</v>
      </c>
      <c r="AA136" s="129">
        <f t="shared" si="28"/>
        <v>2</v>
      </c>
      <c r="AB136" s="129">
        <f t="shared" si="28"/>
        <v>2</v>
      </c>
      <c r="AC136" s="129">
        <f t="shared" si="28"/>
        <v>2</v>
      </c>
      <c r="AD136" s="129">
        <f t="shared" si="28"/>
        <v>2</v>
      </c>
      <c r="AE136" s="129">
        <f t="shared" si="28"/>
        <v>2</v>
      </c>
      <c r="AF136" s="129">
        <f t="shared" si="28"/>
        <v>2</v>
      </c>
      <c r="AG136" s="171">
        <v>4.8</v>
      </c>
      <c r="AH136" s="51"/>
      <c r="AI136" s="52"/>
      <c r="AK136" s="53"/>
    </row>
    <row r="137" spans="1:37" x14ac:dyDescent="0.25">
      <c r="A137" s="118" t="s">
        <v>140</v>
      </c>
      <c r="B137" s="128">
        <v>5.61</v>
      </c>
      <c r="C137" s="129">
        <f t="shared" si="27"/>
        <v>5.61</v>
      </c>
      <c r="D137" s="129">
        <f t="shared" si="27"/>
        <v>5.61</v>
      </c>
      <c r="E137" s="129">
        <f t="shared" si="27"/>
        <v>5.61</v>
      </c>
      <c r="F137" s="129">
        <f t="shared" si="27"/>
        <v>5.61</v>
      </c>
      <c r="G137" s="129">
        <f t="shared" si="27"/>
        <v>5.61</v>
      </c>
      <c r="H137" s="129">
        <f t="shared" si="27"/>
        <v>5.61</v>
      </c>
      <c r="I137" s="129">
        <f t="shared" si="27"/>
        <v>5.61</v>
      </c>
      <c r="J137" s="129">
        <f t="shared" si="27"/>
        <v>5.61</v>
      </c>
      <c r="K137" s="129">
        <f t="shared" si="27"/>
        <v>5.61</v>
      </c>
      <c r="L137" s="129">
        <f t="shared" si="27"/>
        <v>5.61</v>
      </c>
      <c r="M137" s="129">
        <f t="shared" si="27"/>
        <v>5.61</v>
      </c>
      <c r="N137" s="129">
        <f t="shared" si="27"/>
        <v>5.61</v>
      </c>
      <c r="O137" s="129">
        <f t="shared" si="27"/>
        <v>5.61</v>
      </c>
      <c r="P137" s="129">
        <f t="shared" si="27"/>
        <v>5.61</v>
      </c>
      <c r="Q137" s="129">
        <f t="shared" si="27"/>
        <v>5.61</v>
      </c>
      <c r="R137" s="129">
        <f t="shared" si="27"/>
        <v>5.61</v>
      </c>
      <c r="S137" s="129">
        <f t="shared" si="28"/>
        <v>5.61</v>
      </c>
      <c r="T137" s="129">
        <f t="shared" si="28"/>
        <v>5.61</v>
      </c>
      <c r="U137" s="129">
        <f t="shared" si="28"/>
        <v>5.61</v>
      </c>
      <c r="V137" s="129">
        <f t="shared" si="28"/>
        <v>5.61</v>
      </c>
      <c r="W137" s="129">
        <f t="shared" si="28"/>
        <v>5.61</v>
      </c>
      <c r="X137" s="129">
        <f t="shared" si="28"/>
        <v>5.61</v>
      </c>
      <c r="Y137" s="129">
        <f t="shared" si="28"/>
        <v>5.61</v>
      </c>
      <c r="Z137" s="129">
        <f t="shared" si="28"/>
        <v>5.61</v>
      </c>
      <c r="AA137" s="129">
        <f t="shared" si="28"/>
        <v>5.61</v>
      </c>
      <c r="AB137" s="129">
        <f t="shared" si="28"/>
        <v>5.61</v>
      </c>
      <c r="AC137" s="129">
        <f t="shared" si="28"/>
        <v>5.61</v>
      </c>
      <c r="AD137" s="129">
        <f t="shared" si="28"/>
        <v>5.61</v>
      </c>
      <c r="AE137" s="129">
        <f t="shared" si="28"/>
        <v>5.61</v>
      </c>
      <c r="AF137" s="129">
        <f t="shared" si="28"/>
        <v>5.61</v>
      </c>
      <c r="AG137" s="171">
        <v>4.8</v>
      </c>
      <c r="AH137" s="51"/>
      <c r="AI137" s="52"/>
      <c r="AK137" s="53"/>
    </row>
    <row r="138" spans="1:37" x14ac:dyDescent="0.25">
      <c r="A138" s="118" t="s">
        <v>141</v>
      </c>
      <c r="B138" s="128">
        <v>1.25</v>
      </c>
      <c r="C138" s="129">
        <f t="shared" si="27"/>
        <v>1.25</v>
      </c>
      <c r="D138" s="129">
        <f t="shared" si="27"/>
        <v>1.25</v>
      </c>
      <c r="E138" s="129">
        <f t="shared" si="27"/>
        <v>1.25</v>
      </c>
      <c r="F138" s="129">
        <f t="shared" si="27"/>
        <v>1.25</v>
      </c>
      <c r="G138" s="129">
        <f t="shared" si="27"/>
        <v>1.25</v>
      </c>
      <c r="H138" s="129">
        <f t="shared" si="27"/>
        <v>1.25</v>
      </c>
      <c r="I138" s="129">
        <f t="shared" si="27"/>
        <v>1.25</v>
      </c>
      <c r="J138" s="129">
        <f t="shared" si="27"/>
        <v>1.25</v>
      </c>
      <c r="K138" s="129">
        <f t="shared" si="27"/>
        <v>1.25</v>
      </c>
      <c r="L138" s="129">
        <f t="shared" si="27"/>
        <v>1.25</v>
      </c>
      <c r="M138" s="129">
        <f t="shared" si="27"/>
        <v>1.25</v>
      </c>
      <c r="N138" s="129">
        <f t="shared" si="27"/>
        <v>1.25</v>
      </c>
      <c r="O138" s="129">
        <f t="shared" si="27"/>
        <v>1.25</v>
      </c>
      <c r="P138" s="129">
        <f t="shared" si="27"/>
        <v>1.25</v>
      </c>
      <c r="Q138" s="129">
        <f t="shared" si="27"/>
        <v>1.25</v>
      </c>
      <c r="R138" s="129">
        <f t="shared" si="27"/>
        <v>1.25</v>
      </c>
      <c r="S138" s="129">
        <f t="shared" si="28"/>
        <v>1.25</v>
      </c>
      <c r="T138" s="129">
        <f t="shared" si="28"/>
        <v>1.25</v>
      </c>
      <c r="U138" s="129">
        <f t="shared" si="28"/>
        <v>1.25</v>
      </c>
      <c r="V138" s="129">
        <f t="shared" si="28"/>
        <v>1.25</v>
      </c>
      <c r="W138" s="129">
        <f t="shared" si="28"/>
        <v>1.25</v>
      </c>
      <c r="X138" s="129">
        <f t="shared" si="28"/>
        <v>1.25</v>
      </c>
      <c r="Y138" s="129">
        <f t="shared" si="28"/>
        <v>1.25</v>
      </c>
      <c r="Z138" s="129">
        <f t="shared" si="28"/>
        <v>1.25</v>
      </c>
      <c r="AA138" s="129">
        <f t="shared" si="28"/>
        <v>1.25</v>
      </c>
      <c r="AB138" s="129">
        <f t="shared" si="28"/>
        <v>1.25</v>
      </c>
      <c r="AC138" s="129">
        <f t="shared" si="28"/>
        <v>1.25</v>
      </c>
      <c r="AD138" s="129">
        <f t="shared" si="28"/>
        <v>1.25</v>
      </c>
      <c r="AE138" s="129">
        <f t="shared" si="28"/>
        <v>1.25</v>
      </c>
      <c r="AF138" s="129">
        <f t="shared" si="28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142</v>
      </c>
      <c r="B139" s="128">
        <v>1.25</v>
      </c>
      <c r="C139" s="129">
        <f t="shared" si="27"/>
        <v>1.25</v>
      </c>
      <c r="D139" s="129">
        <f t="shared" si="27"/>
        <v>1.25</v>
      </c>
      <c r="E139" s="129">
        <f t="shared" si="27"/>
        <v>1.25</v>
      </c>
      <c r="F139" s="129">
        <f t="shared" si="27"/>
        <v>1.25</v>
      </c>
      <c r="G139" s="129">
        <f t="shared" si="27"/>
        <v>1.25</v>
      </c>
      <c r="H139" s="129">
        <f t="shared" si="27"/>
        <v>1.25</v>
      </c>
      <c r="I139" s="129">
        <f t="shared" si="27"/>
        <v>1.25</v>
      </c>
      <c r="J139" s="129">
        <f t="shared" si="27"/>
        <v>1.25</v>
      </c>
      <c r="K139" s="129">
        <f t="shared" si="27"/>
        <v>1.25</v>
      </c>
      <c r="L139" s="129">
        <f t="shared" si="27"/>
        <v>1.25</v>
      </c>
      <c r="M139" s="129">
        <f t="shared" si="27"/>
        <v>1.25</v>
      </c>
      <c r="N139" s="129">
        <f t="shared" si="27"/>
        <v>1.25</v>
      </c>
      <c r="O139" s="129">
        <f t="shared" si="27"/>
        <v>1.25</v>
      </c>
      <c r="P139" s="129">
        <f t="shared" si="27"/>
        <v>1.25</v>
      </c>
      <c r="Q139" s="129">
        <f t="shared" si="27"/>
        <v>1.25</v>
      </c>
      <c r="R139" s="129">
        <f t="shared" si="27"/>
        <v>1.25</v>
      </c>
      <c r="S139" s="129">
        <f t="shared" si="28"/>
        <v>1.25</v>
      </c>
      <c r="T139" s="129">
        <f t="shared" si="28"/>
        <v>1.25</v>
      </c>
      <c r="U139" s="129">
        <f t="shared" si="28"/>
        <v>1.25</v>
      </c>
      <c r="V139" s="129">
        <f t="shared" si="28"/>
        <v>1.25</v>
      </c>
      <c r="W139" s="129">
        <f t="shared" si="28"/>
        <v>1.25</v>
      </c>
      <c r="X139" s="129">
        <f t="shared" si="28"/>
        <v>1.25</v>
      </c>
      <c r="Y139" s="129">
        <f t="shared" si="28"/>
        <v>1.25</v>
      </c>
      <c r="Z139" s="129">
        <f t="shared" si="28"/>
        <v>1.25</v>
      </c>
      <c r="AA139" s="129">
        <f t="shared" si="28"/>
        <v>1.25</v>
      </c>
      <c r="AB139" s="129">
        <f t="shared" si="28"/>
        <v>1.25</v>
      </c>
      <c r="AC139" s="129">
        <f t="shared" si="28"/>
        <v>1.25</v>
      </c>
      <c r="AD139" s="129">
        <f t="shared" si="28"/>
        <v>1.25</v>
      </c>
      <c r="AE139" s="129">
        <f t="shared" si="28"/>
        <v>1.25</v>
      </c>
      <c r="AF139" s="129">
        <f t="shared" si="28"/>
        <v>1.25</v>
      </c>
      <c r="AG139" s="171">
        <v>4.5</v>
      </c>
      <c r="AH139" s="51"/>
      <c r="AI139" s="52"/>
      <c r="AK139" s="53"/>
    </row>
    <row r="140" spans="1:37" x14ac:dyDescent="0.25">
      <c r="A140" s="118" t="s">
        <v>143</v>
      </c>
      <c r="B140" s="128">
        <v>1.46</v>
      </c>
      <c r="C140" s="129">
        <f t="shared" si="27"/>
        <v>1.46</v>
      </c>
      <c r="D140" s="129">
        <f t="shared" si="27"/>
        <v>1.46</v>
      </c>
      <c r="E140" s="129">
        <f t="shared" si="27"/>
        <v>1.46</v>
      </c>
      <c r="F140" s="129">
        <f t="shared" si="27"/>
        <v>1.46</v>
      </c>
      <c r="G140" s="129">
        <f t="shared" si="27"/>
        <v>1.46</v>
      </c>
      <c r="H140" s="129">
        <f t="shared" si="27"/>
        <v>1.46</v>
      </c>
      <c r="I140" s="129">
        <f t="shared" si="27"/>
        <v>1.46</v>
      </c>
      <c r="J140" s="129">
        <f t="shared" si="27"/>
        <v>1.46</v>
      </c>
      <c r="K140" s="129">
        <f t="shared" si="27"/>
        <v>1.46</v>
      </c>
      <c r="L140" s="129">
        <f t="shared" si="27"/>
        <v>1.46</v>
      </c>
      <c r="M140" s="129">
        <f t="shared" si="27"/>
        <v>1.46</v>
      </c>
      <c r="N140" s="129">
        <f t="shared" si="27"/>
        <v>1.46</v>
      </c>
      <c r="O140" s="129">
        <f t="shared" si="27"/>
        <v>1.46</v>
      </c>
      <c r="P140" s="129">
        <f t="shared" si="27"/>
        <v>1.46</v>
      </c>
      <c r="Q140" s="129">
        <f t="shared" si="27"/>
        <v>1.46</v>
      </c>
      <c r="R140" s="129">
        <f t="shared" si="27"/>
        <v>1.46</v>
      </c>
      <c r="S140" s="129">
        <f t="shared" si="28"/>
        <v>1.46</v>
      </c>
      <c r="T140" s="129">
        <f t="shared" si="28"/>
        <v>1.46</v>
      </c>
      <c r="U140" s="129">
        <f t="shared" si="28"/>
        <v>1.46</v>
      </c>
      <c r="V140" s="129">
        <f t="shared" si="28"/>
        <v>1.46</v>
      </c>
      <c r="W140" s="129">
        <f t="shared" si="28"/>
        <v>1.46</v>
      </c>
      <c r="X140" s="129">
        <f t="shared" si="28"/>
        <v>1.46</v>
      </c>
      <c r="Y140" s="129">
        <f t="shared" si="28"/>
        <v>1.46</v>
      </c>
      <c r="Z140" s="129">
        <f t="shared" si="28"/>
        <v>1.46</v>
      </c>
      <c r="AA140" s="129">
        <f t="shared" si="28"/>
        <v>1.46</v>
      </c>
      <c r="AB140" s="129">
        <f t="shared" si="28"/>
        <v>1.46</v>
      </c>
      <c r="AC140" s="129">
        <f t="shared" si="28"/>
        <v>1.46</v>
      </c>
      <c r="AD140" s="129">
        <f t="shared" si="28"/>
        <v>1.46</v>
      </c>
      <c r="AE140" s="129">
        <f t="shared" si="28"/>
        <v>1.46</v>
      </c>
      <c r="AF140" s="129">
        <f t="shared" si="28"/>
        <v>1.46</v>
      </c>
      <c r="AG140" s="171">
        <v>4.4550000000000001</v>
      </c>
      <c r="AH140" s="51"/>
      <c r="AI140" s="52"/>
      <c r="AK140" s="53"/>
    </row>
    <row r="141" spans="1:37" x14ac:dyDescent="0.25">
      <c r="A141" s="118" t="s">
        <v>144</v>
      </c>
      <c r="B141" s="128">
        <v>3</v>
      </c>
      <c r="C141" s="129">
        <f t="shared" si="27"/>
        <v>3</v>
      </c>
      <c r="D141" s="129">
        <f t="shared" si="27"/>
        <v>3</v>
      </c>
      <c r="E141" s="129">
        <f t="shared" si="27"/>
        <v>3</v>
      </c>
      <c r="F141" s="129">
        <f t="shared" si="27"/>
        <v>3</v>
      </c>
      <c r="G141" s="129">
        <f t="shared" si="27"/>
        <v>3</v>
      </c>
      <c r="H141" s="129">
        <f t="shared" si="27"/>
        <v>3</v>
      </c>
      <c r="I141" s="129">
        <f t="shared" si="27"/>
        <v>3</v>
      </c>
      <c r="J141" s="129">
        <f t="shared" si="27"/>
        <v>3</v>
      </c>
      <c r="K141" s="129">
        <f t="shared" si="27"/>
        <v>3</v>
      </c>
      <c r="L141" s="129">
        <f t="shared" si="27"/>
        <v>3</v>
      </c>
      <c r="M141" s="129">
        <f t="shared" si="27"/>
        <v>3</v>
      </c>
      <c r="N141" s="129">
        <f t="shared" si="27"/>
        <v>3</v>
      </c>
      <c r="O141" s="129">
        <f t="shared" si="27"/>
        <v>3</v>
      </c>
      <c r="P141" s="129">
        <f t="shared" si="27"/>
        <v>3</v>
      </c>
      <c r="Q141" s="129">
        <f t="shared" si="27"/>
        <v>3</v>
      </c>
      <c r="R141" s="129">
        <f t="shared" si="27"/>
        <v>3</v>
      </c>
      <c r="S141" s="129">
        <f t="shared" si="28"/>
        <v>3</v>
      </c>
      <c r="T141" s="129">
        <f t="shared" si="28"/>
        <v>3</v>
      </c>
      <c r="U141" s="129">
        <f t="shared" si="28"/>
        <v>3</v>
      </c>
      <c r="V141" s="129">
        <f t="shared" si="28"/>
        <v>3</v>
      </c>
      <c r="W141" s="129">
        <f t="shared" si="28"/>
        <v>3</v>
      </c>
      <c r="X141" s="129">
        <f t="shared" si="28"/>
        <v>3</v>
      </c>
      <c r="Y141" s="129">
        <f t="shared" si="28"/>
        <v>3</v>
      </c>
      <c r="Z141" s="129">
        <f t="shared" si="28"/>
        <v>3</v>
      </c>
      <c r="AA141" s="129">
        <f t="shared" si="28"/>
        <v>3</v>
      </c>
      <c r="AB141" s="129">
        <f t="shared" si="28"/>
        <v>3</v>
      </c>
      <c r="AC141" s="129">
        <f t="shared" si="28"/>
        <v>3</v>
      </c>
      <c r="AD141" s="129">
        <f t="shared" si="28"/>
        <v>3</v>
      </c>
      <c r="AE141" s="129">
        <f t="shared" si="28"/>
        <v>3</v>
      </c>
      <c r="AF141" s="129">
        <f t="shared" si="28"/>
        <v>3</v>
      </c>
      <c r="AG141" s="171">
        <v>4.41</v>
      </c>
      <c r="AH141" s="51"/>
      <c r="AI141" s="52"/>
      <c r="AK141" s="53"/>
    </row>
    <row r="142" spans="1:37" x14ac:dyDescent="0.25">
      <c r="A142" s="118" t="s">
        <v>145</v>
      </c>
      <c r="B142" s="128">
        <v>3.3</v>
      </c>
      <c r="C142" s="129">
        <f t="shared" si="27"/>
        <v>3.3</v>
      </c>
      <c r="D142" s="129">
        <f t="shared" si="27"/>
        <v>3.3</v>
      </c>
      <c r="E142" s="129">
        <f t="shared" si="27"/>
        <v>3.3</v>
      </c>
      <c r="F142" s="129">
        <f t="shared" si="27"/>
        <v>3.3</v>
      </c>
      <c r="G142" s="129">
        <f t="shared" si="27"/>
        <v>3.3</v>
      </c>
      <c r="H142" s="129">
        <f t="shared" si="27"/>
        <v>3.3</v>
      </c>
      <c r="I142" s="129">
        <f t="shared" si="27"/>
        <v>3.3</v>
      </c>
      <c r="J142" s="129">
        <f t="shared" si="27"/>
        <v>3.3</v>
      </c>
      <c r="K142" s="129">
        <f t="shared" si="27"/>
        <v>3.3</v>
      </c>
      <c r="L142" s="129">
        <f t="shared" si="27"/>
        <v>3.3</v>
      </c>
      <c r="M142" s="129">
        <f t="shared" si="27"/>
        <v>3.3</v>
      </c>
      <c r="N142" s="129">
        <f t="shared" si="27"/>
        <v>3.3</v>
      </c>
      <c r="O142" s="129">
        <f t="shared" si="27"/>
        <v>3.3</v>
      </c>
      <c r="P142" s="129">
        <f t="shared" si="27"/>
        <v>3.3</v>
      </c>
      <c r="Q142" s="129">
        <f t="shared" si="27"/>
        <v>3.3</v>
      </c>
      <c r="R142" s="129">
        <f t="shared" si="27"/>
        <v>3.3</v>
      </c>
      <c r="S142" s="129">
        <f t="shared" si="28"/>
        <v>3.3</v>
      </c>
      <c r="T142" s="129">
        <f t="shared" si="28"/>
        <v>3.3</v>
      </c>
      <c r="U142" s="129">
        <f t="shared" si="28"/>
        <v>3.3</v>
      </c>
      <c r="V142" s="129">
        <f t="shared" si="28"/>
        <v>3.3</v>
      </c>
      <c r="W142" s="129">
        <f t="shared" si="28"/>
        <v>3.3</v>
      </c>
      <c r="X142" s="129">
        <f t="shared" si="28"/>
        <v>3.3</v>
      </c>
      <c r="Y142" s="129">
        <f t="shared" si="28"/>
        <v>3.3</v>
      </c>
      <c r="Z142" s="129">
        <f t="shared" si="28"/>
        <v>3.3</v>
      </c>
      <c r="AA142" s="129">
        <f t="shared" si="28"/>
        <v>3.3</v>
      </c>
      <c r="AB142" s="129">
        <f t="shared" si="28"/>
        <v>3.3</v>
      </c>
      <c r="AC142" s="129">
        <f t="shared" si="28"/>
        <v>3.3</v>
      </c>
      <c r="AD142" s="129">
        <f t="shared" si="28"/>
        <v>3.3</v>
      </c>
      <c r="AE142" s="129">
        <f t="shared" si="28"/>
        <v>3.3</v>
      </c>
      <c r="AF142" s="129">
        <f t="shared" si="28"/>
        <v>3.3</v>
      </c>
      <c r="AG142" s="171">
        <v>4.4000000000000004</v>
      </c>
      <c r="AH142" s="51"/>
      <c r="AI142" s="52"/>
      <c r="AK142" s="53"/>
    </row>
    <row r="143" spans="1:37" x14ac:dyDescent="0.25">
      <c r="A143" s="118" t="s">
        <v>146</v>
      </c>
      <c r="B143" s="128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71">
        <v>4.3600000000000003</v>
      </c>
      <c r="AH143" s="51"/>
      <c r="AI143" s="52"/>
      <c r="AK143" s="53"/>
    </row>
    <row r="144" spans="1:37" x14ac:dyDescent="0.25">
      <c r="A144" s="118" t="s">
        <v>147</v>
      </c>
      <c r="B144" s="128">
        <v>1.76</v>
      </c>
      <c r="C144" s="129">
        <f t="shared" ref="C144:R145" si="29">B144</f>
        <v>1.76</v>
      </c>
      <c r="D144" s="129">
        <f t="shared" si="29"/>
        <v>1.76</v>
      </c>
      <c r="E144" s="129">
        <f t="shared" si="29"/>
        <v>1.76</v>
      </c>
      <c r="F144" s="129">
        <f t="shared" si="29"/>
        <v>1.76</v>
      </c>
      <c r="G144" s="129">
        <f t="shared" si="29"/>
        <v>1.76</v>
      </c>
      <c r="H144" s="129">
        <f t="shared" si="29"/>
        <v>1.76</v>
      </c>
      <c r="I144" s="129">
        <f t="shared" si="29"/>
        <v>1.76</v>
      </c>
      <c r="J144" s="129">
        <f t="shared" si="29"/>
        <v>1.76</v>
      </c>
      <c r="K144" s="129">
        <f t="shared" si="29"/>
        <v>1.76</v>
      </c>
      <c r="L144" s="129">
        <f t="shared" si="29"/>
        <v>1.76</v>
      </c>
      <c r="M144" s="129">
        <f t="shared" si="29"/>
        <v>1.76</v>
      </c>
      <c r="N144" s="129">
        <f t="shared" si="29"/>
        <v>1.76</v>
      </c>
      <c r="O144" s="129">
        <f t="shared" si="29"/>
        <v>1.76</v>
      </c>
      <c r="P144" s="129">
        <f t="shared" si="29"/>
        <v>1.76</v>
      </c>
      <c r="Q144" s="129">
        <f t="shared" si="29"/>
        <v>1.76</v>
      </c>
      <c r="R144" s="129">
        <f t="shared" si="29"/>
        <v>1.76</v>
      </c>
      <c r="S144" s="129">
        <f t="shared" ref="S144:AF145" si="30">R144</f>
        <v>1.76</v>
      </c>
      <c r="T144" s="129">
        <f t="shared" si="30"/>
        <v>1.76</v>
      </c>
      <c r="U144" s="129">
        <f t="shared" si="30"/>
        <v>1.76</v>
      </c>
      <c r="V144" s="129">
        <f t="shared" si="30"/>
        <v>1.76</v>
      </c>
      <c r="W144" s="129">
        <f t="shared" si="30"/>
        <v>1.76</v>
      </c>
      <c r="X144" s="129">
        <f t="shared" si="30"/>
        <v>1.76</v>
      </c>
      <c r="Y144" s="129">
        <f t="shared" si="30"/>
        <v>1.76</v>
      </c>
      <c r="Z144" s="129">
        <f t="shared" si="30"/>
        <v>1.76</v>
      </c>
      <c r="AA144" s="129">
        <f t="shared" si="30"/>
        <v>1.76</v>
      </c>
      <c r="AB144" s="129">
        <f t="shared" si="30"/>
        <v>1.76</v>
      </c>
      <c r="AC144" s="129">
        <f t="shared" si="30"/>
        <v>1.76</v>
      </c>
      <c r="AD144" s="129">
        <f t="shared" si="30"/>
        <v>1.76</v>
      </c>
      <c r="AE144" s="129">
        <f t="shared" si="30"/>
        <v>1.76</v>
      </c>
      <c r="AF144" s="129">
        <f t="shared" si="30"/>
        <v>1.76</v>
      </c>
      <c r="AG144" s="171">
        <v>4.2</v>
      </c>
      <c r="AH144" s="51"/>
      <c r="AI144" s="52"/>
      <c r="AK144" s="53"/>
    </row>
    <row r="145" spans="1:37" x14ac:dyDescent="0.25">
      <c r="A145" s="118" t="s">
        <v>148</v>
      </c>
      <c r="B145" s="128">
        <v>0</v>
      </c>
      <c r="C145" s="129">
        <f t="shared" si="29"/>
        <v>0</v>
      </c>
      <c r="D145" s="129">
        <f t="shared" si="29"/>
        <v>0</v>
      </c>
      <c r="E145" s="129">
        <f t="shared" si="29"/>
        <v>0</v>
      </c>
      <c r="F145" s="129">
        <f t="shared" si="29"/>
        <v>0</v>
      </c>
      <c r="G145" s="129">
        <f t="shared" si="29"/>
        <v>0</v>
      </c>
      <c r="H145" s="129">
        <f t="shared" si="29"/>
        <v>0</v>
      </c>
      <c r="I145" s="129">
        <f t="shared" si="29"/>
        <v>0</v>
      </c>
      <c r="J145" s="129">
        <f t="shared" si="29"/>
        <v>0</v>
      </c>
      <c r="K145" s="129">
        <f t="shared" si="29"/>
        <v>0</v>
      </c>
      <c r="L145" s="129">
        <f t="shared" si="29"/>
        <v>0</v>
      </c>
      <c r="M145" s="129">
        <f t="shared" si="29"/>
        <v>0</v>
      </c>
      <c r="N145" s="129">
        <f t="shared" si="29"/>
        <v>0</v>
      </c>
      <c r="O145" s="129">
        <f t="shared" si="29"/>
        <v>0</v>
      </c>
      <c r="P145" s="129">
        <f t="shared" si="29"/>
        <v>0</v>
      </c>
      <c r="Q145" s="129">
        <f t="shared" si="29"/>
        <v>0</v>
      </c>
      <c r="R145" s="129">
        <f t="shared" si="29"/>
        <v>0</v>
      </c>
      <c r="S145" s="129">
        <f t="shared" si="30"/>
        <v>0</v>
      </c>
      <c r="T145" s="129">
        <f t="shared" si="30"/>
        <v>0</v>
      </c>
      <c r="U145" s="129">
        <f t="shared" si="30"/>
        <v>0</v>
      </c>
      <c r="V145" s="129">
        <f t="shared" si="30"/>
        <v>0</v>
      </c>
      <c r="W145" s="129">
        <f t="shared" si="30"/>
        <v>0</v>
      </c>
      <c r="X145" s="129">
        <f t="shared" si="30"/>
        <v>0</v>
      </c>
      <c r="Y145" s="129">
        <f t="shared" si="30"/>
        <v>0</v>
      </c>
      <c r="Z145" s="129">
        <f t="shared" si="30"/>
        <v>0</v>
      </c>
      <c r="AA145" s="129">
        <f t="shared" si="30"/>
        <v>0</v>
      </c>
      <c r="AB145" s="129">
        <f t="shared" si="30"/>
        <v>0</v>
      </c>
      <c r="AC145" s="129">
        <f t="shared" si="30"/>
        <v>0</v>
      </c>
      <c r="AD145" s="129">
        <f t="shared" si="30"/>
        <v>0</v>
      </c>
      <c r="AE145" s="129">
        <f t="shared" si="30"/>
        <v>0</v>
      </c>
      <c r="AF145" s="129">
        <f t="shared" si="30"/>
        <v>0</v>
      </c>
      <c r="AG145" s="171">
        <v>4</v>
      </c>
      <c r="AH145" s="51"/>
      <c r="AI145" s="52"/>
      <c r="AK145" s="53"/>
    </row>
    <row r="146" spans="1:37" x14ac:dyDescent="0.25">
      <c r="A146" s="118" t="s">
        <v>149</v>
      </c>
      <c r="B146" s="128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71">
        <v>4</v>
      </c>
      <c r="AH146" s="51"/>
      <c r="AI146" s="52"/>
      <c r="AK146" s="53"/>
    </row>
    <row r="147" spans="1:37" x14ac:dyDescent="0.25">
      <c r="A147" s="118" t="s">
        <v>150</v>
      </c>
      <c r="B147" s="128">
        <v>0.1</v>
      </c>
      <c r="C147" s="129">
        <f t="shared" ref="C147:R150" si="31">B147</f>
        <v>0.1</v>
      </c>
      <c r="D147" s="129">
        <f t="shared" si="31"/>
        <v>0.1</v>
      </c>
      <c r="E147" s="129">
        <f t="shared" si="31"/>
        <v>0.1</v>
      </c>
      <c r="F147" s="129">
        <f t="shared" si="31"/>
        <v>0.1</v>
      </c>
      <c r="G147" s="129">
        <f t="shared" si="31"/>
        <v>0.1</v>
      </c>
      <c r="H147" s="129">
        <f t="shared" si="31"/>
        <v>0.1</v>
      </c>
      <c r="I147" s="129">
        <f t="shared" si="31"/>
        <v>0.1</v>
      </c>
      <c r="J147" s="129">
        <f t="shared" si="31"/>
        <v>0.1</v>
      </c>
      <c r="K147" s="129">
        <f t="shared" si="31"/>
        <v>0.1</v>
      </c>
      <c r="L147" s="129">
        <f t="shared" si="31"/>
        <v>0.1</v>
      </c>
      <c r="M147" s="129">
        <f t="shared" si="31"/>
        <v>0.1</v>
      </c>
      <c r="N147" s="129">
        <f t="shared" si="31"/>
        <v>0.1</v>
      </c>
      <c r="O147" s="129">
        <f t="shared" si="31"/>
        <v>0.1</v>
      </c>
      <c r="P147" s="129">
        <f t="shared" si="31"/>
        <v>0.1</v>
      </c>
      <c r="Q147" s="129">
        <f t="shared" si="31"/>
        <v>0.1</v>
      </c>
      <c r="R147" s="129">
        <f t="shared" si="31"/>
        <v>0.1</v>
      </c>
      <c r="S147" s="129">
        <f t="shared" ref="S147:AF150" si="32">R147</f>
        <v>0.1</v>
      </c>
      <c r="T147" s="129">
        <f t="shared" si="32"/>
        <v>0.1</v>
      </c>
      <c r="U147" s="129">
        <f t="shared" si="32"/>
        <v>0.1</v>
      </c>
      <c r="V147" s="129">
        <f t="shared" si="32"/>
        <v>0.1</v>
      </c>
      <c r="W147" s="129">
        <f t="shared" si="32"/>
        <v>0.1</v>
      </c>
      <c r="X147" s="129">
        <f t="shared" si="32"/>
        <v>0.1</v>
      </c>
      <c r="Y147" s="129">
        <f t="shared" si="32"/>
        <v>0.1</v>
      </c>
      <c r="Z147" s="129">
        <f t="shared" si="32"/>
        <v>0.1</v>
      </c>
      <c r="AA147" s="129">
        <f t="shared" si="32"/>
        <v>0.1</v>
      </c>
      <c r="AB147" s="129">
        <f t="shared" si="32"/>
        <v>0.1</v>
      </c>
      <c r="AC147" s="129">
        <f t="shared" si="32"/>
        <v>0.1</v>
      </c>
      <c r="AD147" s="129">
        <f t="shared" si="32"/>
        <v>0.1</v>
      </c>
      <c r="AE147" s="129">
        <f t="shared" si="32"/>
        <v>0.1</v>
      </c>
      <c r="AF147" s="129">
        <f t="shared" si="32"/>
        <v>0.1</v>
      </c>
      <c r="AG147" s="171">
        <v>4</v>
      </c>
      <c r="AH147" s="51"/>
      <c r="AI147" s="52"/>
      <c r="AK147" s="53"/>
    </row>
    <row r="148" spans="1:37" x14ac:dyDescent="0.25">
      <c r="A148" s="118" t="s">
        <v>151</v>
      </c>
      <c r="B148" s="128">
        <v>2.0499999999999998</v>
      </c>
      <c r="C148" s="129">
        <f t="shared" si="31"/>
        <v>2.0499999999999998</v>
      </c>
      <c r="D148" s="129">
        <f t="shared" si="31"/>
        <v>2.0499999999999998</v>
      </c>
      <c r="E148" s="129">
        <f t="shared" si="31"/>
        <v>2.0499999999999998</v>
      </c>
      <c r="F148" s="129">
        <f t="shared" si="31"/>
        <v>2.0499999999999998</v>
      </c>
      <c r="G148" s="129">
        <f t="shared" si="31"/>
        <v>2.0499999999999998</v>
      </c>
      <c r="H148" s="129">
        <f t="shared" si="31"/>
        <v>2.0499999999999998</v>
      </c>
      <c r="I148" s="129">
        <f t="shared" si="31"/>
        <v>2.0499999999999998</v>
      </c>
      <c r="J148" s="129">
        <f t="shared" si="31"/>
        <v>2.0499999999999998</v>
      </c>
      <c r="K148" s="129">
        <f t="shared" si="31"/>
        <v>2.0499999999999998</v>
      </c>
      <c r="L148" s="129">
        <f t="shared" si="31"/>
        <v>2.0499999999999998</v>
      </c>
      <c r="M148" s="129">
        <f t="shared" si="31"/>
        <v>2.0499999999999998</v>
      </c>
      <c r="N148" s="129">
        <f t="shared" si="31"/>
        <v>2.0499999999999998</v>
      </c>
      <c r="O148" s="129">
        <f t="shared" si="31"/>
        <v>2.0499999999999998</v>
      </c>
      <c r="P148" s="129">
        <f t="shared" si="31"/>
        <v>2.0499999999999998</v>
      </c>
      <c r="Q148" s="129">
        <f t="shared" si="31"/>
        <v>2.0499999999999998</v>
      </c>
      <c r="R148" s="129">
        <f t="shared" si="31"/>
        <v>2.0499999999999998</v>
      </c>
      <c r="S148" s="129">
        <f t="shared" si="32"/>
        <v>2.0499999999999998</v>
      </c>
      <c r="T148" s="129">
        <f t="shared" si="32"/>
        <v>2.0499999999999998</v>
      </c>
      <c r="U148" s="129">
        <f t="shared" si="32"/>
        <v>2.0499999999999998</v>
      </c>
      <c r="V148" s="129">
        <f t="shared" si="32"/>
        <v>2.0499999999999998</v>
      </c>
      <c r="W148" s="129">
        <f t="shared" si="32"/>
        <v>2.0499999999999998</v>
      </c>
      <c r="X148" s="129">
        <f t="shared" si="32"/>
        <v>2.0499999999999998</v>
      </c>
      <c r="Y148" s="129">
        <f t="shared" si="32"/>
        <v>2.0499999999999998</v>
      </c>
      <c r="Z148" s="129">
        <f t="shared" si="32"/>
        <v>2.0499999999999998</v>
      </c>
      <c r="AA148" s="129">
        <f t="shared" si="32"/>
        <v>2.0499999999999998</v>
      </c>
      <c r="AB148" s="129">
        <f t="shared" si="32"/>
        <v>2.0499999999999998</v>
      </c>
      <c r="AC148" s="129">
        <f t="shared" si="32"/>
        <v>2.0499999999999998</v>
      </c>
      <c r="AD148" s="129">
        <f t="shared" si="32"/>
        <v>2.0499999999999998</v>
      </c>
      <c r="AE148" s="129">
        <f t="shared" si="32"/>
        <v>2.0499999999999998</v>
      </c>
      <c r="AF148" s="129">
        <f t="shared" si="32"/>
        <v>2.0499999999999998</v>
      </c>
      <c r="AG148" s="171">
        <v>4</v>
      </c>
      <c r="AH148" s="51"/>
      <c r="AI148" s="52"/>
      <c r="AK148" s="53"/>
    </row>
    <row r="149" spans="1:37" x14ac:dyDescent="0.25">
      <c r="A149" s="118" t="s">
        <v>152</v>
      </c>
      <c r="B149" s="128">
        <v>2.7</v>
      </c>
      <c r="C149" s="129">
        <f t="shared" si="31"/>
        <v>2.7</v>
      </c>
      <c r="D149" s="129">
        <f t="shared" si="31"/>
        <v>2.7</v>
      </c>
      <c r="E149" s="129">
        <f t="shared" si="31"/>
        <v>2.7</v>
      </c>
      <c r="F149" s="129">
        <f t="shared" si="31"/>
        <v>2.7</v>
      </c>
      <c r="G149" s="129">
        <f t="shared" si="31"/>
        <v>2.7</v>
      </c>
      <c r="H149" s="129">
        <f t="shared" si="31"/>
        <v>2.7</v>
      </c>
      <c r="I149" s="129">
        <f t="shared" si="31"/>
        <v>2.7</v>
      </c>
      <c r="J149" s="129">
        <f t="shared" si="31"/>
        <v>2.7</v>
      </c>
      <c r="K149" s="129">
        <f t="shared" si="31"/>
        <v>2.7</v>
      </c>
      <c r="L149" s="129">
        <f t="shared" si="31"/>
        <v>2.7</v>
      </c>
      <c r="M149" s="129">
        <f t="shared" si="31"/>
        <v>2.7</v>
      </c>
      <c r="N149" s="129">
        <f t="shared" si="31"/>
        <v>2.7</v>
      </c>
      <c r="O149" s="129">
        <f t="shared" si="31"/>
        <v>2.7</v>
      </c>
      <c r="P149" s="129">
        <f t="shared" si="31"/>
        <v>2.7</v>
      </c>
      <c r="Q149" s="129">
        <f t="shared" si="31"/>
        <v>2.7</v>
      </c>
      <c r="R149" s="129">
        <f t="shared" si="31"/>
        <v>2.7</v>
      </c>
      <c r="S149" s="129">
        <f t="shared" si="32"/>
        <v>2.7</v>
      </c>
      <c r="T149" s="129">
        <f t="shared" si="32"/>
        <v>2.7</v>
      </c>
      <c r="U149" s="129">
        <f t="shared" si="32"/>
        <v>2.7</v>
      </c>
      <c r="V149" s="129">
        <f t="shared" si="32"/>
        <v>2.7</v>
      </c>
      <c r="W149" s="129">
        <f t="shared" si="32"/>
        <v>2.7</v>
      </c>
      <c r="X149" s="129">
        <f t="shared" si="32"/>
        <v>2.7</v>
      </c>
      <c r="Y149" s="129">
        <f t="shared" si="32"/>
        <v>2.7</v>
      </c>
      <c r="Z149" s="129">
        <f t="shared" si="32"/>
        <v>2.7</v>
      </c>
      <c r="AA149" s="129">
        <f t="shared" si="32"/>
        <v>2.7</v>
      </c>
      <c r="AB149" s="129">
        <f t="shared" si="32"/>
        <v>2.7</v>
      </c>
      <c r="AC149" s="129">
        <f t="shared" si="32"/>
        <v>2.7</v>
      </c>
      <c r="AD149" s="129">
        <f t="shared" si="32"/>
        <v>2.7</v>
      </c>
      <c r="AE149" s="129">
        <f t="shared" si="32"/>
        <v>2.7</v>
      </c>
      <c r="AF149" s="129">
        <f t="shared" si="32"/>
        <v>2.7</v>
      </c>
      <c r="AG149" s="171">
        <v>4</v>
      </c>
      <c r="AH149" s="51"/>
      <c r="AI149" s="52"/>
      <c r="AK149" s="53"/>
    </row>
    <row r="150" spans="1:37" x14ac:dyDescent="0.25">
      <c r="A150" s="118" t="s">
        <v>153</v>
      </c>
      <c r="B150" s="128">
        <v>2.15</v>
      </c>
      <c r="C150" s="129">
        <f t="shared" si="31"/>
        <v>2.15</v>
      </c>
      <c r="D150" s="129">
        <f t="shared" si="31"/>
        <v>2.15</v>
      </c>
      <c r="E150" s="129">
        <f t="shared" si="31"/>
        <v>2.15</v>
      </c>
      <c r="F150" s="129">
        <f t="shared" si="31"/>
        <v>2.15</v>
      </c>
      <c r="G150" s="129">
        <f t="shared" si="31"/>
        <v>2.15</v>
      </c>
      <c r="H150" s="129">
        <f t="shared" si="31"/>
        <v>2.15</v>
      </c>
      <c r="I150" s="129">
        <f t="shared" si="31"/>
        <v>2.15</v>
      </c>
      <c r="J150" s="129">
        <f t="shared" si="31"/>
        <v>2.15</v>
      </c>
      <c r="K150" s="129">
        <f t="shared" si="31"/>
        <v>2.15</v>
      </c>
      <c r="L150" s="129">
        <f t="shared" si="31"/>
        <v>2.15</v>
      </c>
      <c r="M150" s="129">
        <f t="shared" si="31"/>
        <v>2.15</v>
      </c>
      <c r="N150" s="129">
        <f t="shared" si="31"/>
        <v>2.15</v>
      </c>
      <c r="O150" s="129">
        <f t="shared" si="31"/>
        <v>2.15</v>
      </c>
      <c r="P150" s="129">
        <f t="shared" si="31"/>
        <v>2.15</v>
      </c>
      <c r="Q150" s="129">
        <f t="shared" si="31"/>
        <v>2.15</v>
      </c>
      <c r="R150" s="129">
        <f t="shared" si="31"/>
        <v>2.15</v>
      </c>
      <c r="S150" s="129">
        <f t="shared" si="32"/>
        <v>2.15</v>
      </c>
      <c r="T150" s="129">
        <f t="shared" si="32"/>
        <v>2.15</v>
      </c>
      <c r="U150" s="129">
        <f t="shared" si="32"/>
        <v>2.15</v>
      </c>
      <c r="V150" s="129">
        <f t="shared" si="32"/>
        <v>2.15</v>
      </c>
      <c r="W150" s="129">
        <f t="shared" si="32"/>
        <v>2.15</v>
      </c>
      <c r="X150" s="129">
        <f t="shared" si="32"/>
        <v>2.15</v>
      </c>
      <c r="Y150" s="129">
        <f t="shared" si="32"/>
        <v>2.15</v>
      </c>
      <c r="Z150" s="129">
        <f t="shared" si="32"/>
        <v>2.15</v>
      </c>
      <c r="AA150" s="129">
        <f t="shared" si="32"/>
        <v>2.15</v>
      </c>
      <c r="AB150" s="129">
        <f t="shared" si="32"/>
        <v>2.15</v>
      </c>
      <c r="AC150" s="129">
        <f t="shared" si="32"/>
        <v>2.15</v>
      </c>
      <c r="AD150" s="129">
        <f t="shared" si="32"/>
        <v>2.15</v>
      </c>
      <c r="AE150" s="129">
        <f t="shared" si="32"/>
        <v>2.15</v>
      </c>
      <c r="AF150" s="129">
        <f t="shared" si="32"/>
        <v>2.15</v>
      </c>
      <c r="AG150" s="171">
        <v>4</v>
      </c>
      <c r="AH150" s="51"/>
      <c r="AI150" s="52"/>
      <c r="AK150" s="53"/>
    </row>
    <row r="151" spans="1:37" x14ac:dyDescent="0.25">
      <c r="A151" s="118" t="s">
        <v>154</v>
      </c>
      <c r="B151" s="128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71">
        <v>4</v>
      </c>
      <c r="AH151" s="51"/>
      <c r="AI151" s="52"/>
      <c r="AK151" s="53"/>
    </row>
    <row r="152" spans="1:37" x14ac:dyDescent="0.25">
      <c r="A152" s="118" t="s">
        <v>155</v>
      </c>
      <c r="B152" s="128">
        <v>0.9</v>
      </c>
      <c r="C152" s="129">
        <f t="shared" ref="C152:R164" si="33">B152</f>
        <v>0.9</v>
      </c>
      <c r="D152" s="129">
        <f t="shared" si="33"/>
        <v>0.9</v>
      </c>
      <c r="E152" s="129">
        <f t="shared" si="33"/>
        <v>0.9</v>
      </c>
      <c r="F152" s="129">
        <f t="shared" si="33"/>
        <v>0.9</v>
      </c>
      <c r="G152" s="129">
        <f t="shared" si="33"/>
        <v>0.9</v>
      </c>
      <c r="H152" s="129">
        <f t="shared" si="33"/>
        <v>0.9</v>
      </c>
      <c r="I152" s="129">
        <f t="shared" si="33"/>
        <v>0.9</v>
      </c>
      <c r="J152" s="129">
        <f t="shared" si="33"/>
        <v>0.9</v>
      </c>
      <c r="K152" s="129">
        <f t="shared" si="33"/>
        <v>0.9</v>
      </c>
      <c r="L152" s="129">
        <f t="shared" si="33"/>
        <v>0.9</v>
      </c>
      <c r="M152" s="129">
        <f t="shared" si="33"/>
        <v>0.9</v>
      </c>
      <c r="N152" s="129">
        <f t="shared" si="33"/>
        <v>0.9</v>
      </c>
      <c r="O152" s="129">
        <f t="shared" si="33"/>
        <v>0.9</v>
      </c>
      <c r="P152" s="129">
        <f t="shared" si="33"/>
        <v>0.9</v>
      </c>
      <c r="Q152" s="129">
        <f t="shared" si="33"/>
        <v>0.9</v>
      </c>
      <c r="R152" s="129">
        <f t="shared" si="33"/>
        <v>0.9</v>
      </c>
      <c r="S152" s="129">
        <f t="shared" ref="R152:AF164" si="34">R152</f>
        <v>0.9</v>
      </c>
      <c r="T152" s="129">
        <f t="shared" si="34"/>
        <v>0.9</v>
      </c>
      <c r="U152" s="129">
        <f t="shared" si="34"/>
        <v>0.9</v>
      </c>
      <c r="V152" s="129">
        <f t="shared" si="34"/>
        <v>0.9</v>
      </c>
      <c r="W152" s="129">
        <f t="shared" si="34"/>
        <v>0.9</v>
      </c>
      <c r="X152" s="129">
        <f t="shared" si="34"/>
        <v>0.9</v>
      </c>
      <c r="Y152" s="129">
        <f t="shared" si="34"/>
        <v>0.9</v>
      </c>
      <c r="Z152" s="129">
        <f t="shared" si="34"/>
        <v>0.9</v>
      </c>
      <c r="AA152" s="129">
        <f t="shared" si="34"/>
        <v>0.9</v>
      </c>
      <c r="AB152" s="129">
        <f t="shared" si="34"/>
        <v>0.9</v>
      </c>
      <c r="AC152" s="129">
        <f t="shared" si="34"/>
        <v>0.9</v>
      </c>
      <c r="AD152" s="129">
        <f t="shared" si="34"/>
        <v>0.9</v>
      </c>
      <c r="AE152" s="129">
        <f t="shared" si="34"/>
        <v>0.9</v>
      </c>
      <c r="AF152" s="129">
        <f t="shared" si="34"/>
        <v>0.9</v>
      </c>
      <c r="AG152" s="171">
        <v>4</v>
      </c>
      <c r="AH152" s="51"/>
      <c r="AI152" s="52"/>
      <c r="AK152" s="53"/>
    </row>
    <row r="153" spans="1:37" x14ac:dyDescent="0.25">
      <c r="A153" s="118" t="s">
        <v>156</v>
      </c>
      <c r="B153" s="128">
        <v>1.08</v>
      </c>
      <c r="C153" s="129">
        <f t="shared" si="33"/>
        <v>1.08</v>
      </c>
      <c r="D153" s="129">
        <f t="shared" si="33"/>
        <v>1.08</v>
      </c>
      <c r="E153" s="129">
        <f t="shared" si="33"/>
        <v>1.08</v>
      </c>
      <c r="F153" s="129">
        <f t="shared" si="33"/>
        <v>1.08</v>
      </c>
      <c r="G153" s="129">
        <f t="shared" si="33"/>
        <v>1.08</v>
      </c>
      <c r="H153" s="129">
        <f t="shared" si="33"/>
        <v>1.08</v>
      </c>
      <c r="I153" s="129">
        <f t="shared" si="33"/>
        <v>1.08</v>
      </c>
      <c r="J153" s="129">
        <f t="shared" si="33"/>
        <v>1.08</v>
      </c>
      <c r="K153" s="129">
        <f t="shared" si="33"/>
        <v>1.08</v>
      </c>
      <c r="L153" s="129">
        <f t="shared" si="33"/>
        <v>1.08</v>
      </c>
      <c r="M153" s="129">
        <f t="shared" si="33"/>
        <v>1.08</v>
      </c>
      <c r="N153" s="129">
        <f t="shared" si="33"/>
        <v>1.08</v>
      </c>
      <c r="O153" s="129">
        <f t="shared" si="33"/>
        <v>1.08</v>
      </c>
      <c r="P153" s="129">
        <f t="shared" si="33"/>
        <v>1.08</v>
      </c>
      <c r="Q153" s="129">
        <f t="shared" si="33"/>
        <v>1.08</v>
      </c>
      <c r="R153" s="129">
        <f t="shared" si="33"/>
        <v>1.08</v>
      </c>
      <c r="S153" s="129">
        <f t="shared" si="34"/>
        <v>1.08</v>
      </c>
      <c r="T153" s="129">
        <f t="shared" si="34"/>
        <v>1.08</v>
      </c>
      <c r="U153" s="129">
        <f t="shared" si="34"/>
        <v>1.08</v>
      </c>
      <c r="V153" s="129">
        <f t="shared" si="34"/>
        <v>1.08</v>
      </c>
      <c r="W153" s="129">
        <f t="shared" si="34"/>
        <v>1.08</v>
      </c>
      <c r="X153" s="129">
        <f t="shared" si="34"/>
        <v>1.08</v>
      </c>
      <c r="Y153" s="129">
        <f t="shared" si="34"/>
        <v>1.08</v>
      </c>
      <c r="Z153" s="129">
        <f t="shared" si="34"/>
        <v>1.08</v>
      </c>
      <c r="AA153" s="129">
        <f t="shared" si="34"/>
        <v>1.08</v>
      </c>
      <c r="AB153" s="129">
        <f t="shared" si="34"/>
        <v>1.08</v>
      </c>
      <c r="AC153" s="129">
        <f t="shared" si="34"/>
        <v>1.08</v>
      </c>
      <c r="AD153" s="129">
        <f t="shared" si="34"/>
        <v>1.08</v>
      </c>
      <c r="AE153" s="129">
        <f t="shared" si="34"/>
        <v>1.08</v>
      </c>
      <c r="AF153" s="129">
        <f t="shared" si="34"/>
        <v>1.08</v>
      </c>
      <c r="AG153" s="171">
        <v>3.75</v>
      </c>
      <c r="AH153" s="51"/>
      <c r="AI153" s="52"/>
      <c r="AK153" s="53"/>
    </row>
    <row r="154" spans="1:37" x14ac:dyDescent="0.25">
      <c r="A154" s="118" t="s">
        <v>157</v>
      </c>
      <c r="B154" s="128">
        <v>2.37</v>
      </c>
      <c r="C154" s="129">
        <f t="shared" si="33"/>
        <v>2.37</v>
      </c>
      <c r="D154" s="129">
        <f t="shared" si="33"/>
        <v>2.37</v>
      </c>
      <c r="E154" s="129">
        <f t="shared" si="33"/>
        <v>2.37</v>
      </c>
      <c r="F154" s="129">
        <f t="shared" si="33"/>
        <v>2.37</v>
      </c>
      <c r="G154" s="129">
        <f t="shared" si="33"/>
        <v>2.37</v>
      </c>
      <c r="H154" s="129">
        <f t="shared" si="33"/>
        <v>2.37</v>
      </c>
      <c r="I154" s="129">
        <f t="shared" si="33"/>
        <v>2.37</v>
      </c>
      <c r="J154" s="129">
        <f t="shared" si="33"/>
        <v>2.37</v>
      </c>
      <c r="K154" s="129">
        <f t="shared" si="33"/>
        <v>2.37</v>
      </c>
      <c r="L154" s="129">
        <f t="shared" si="33"/>
        <v>2.37</v>
      </c>
      <c r="M154" s="129">
        <f t="shared" si="33"/>
        <v>2.37</v>
      </c>
      <c r="N154" s="129">
        <f t="shared" si="33"/>
        <v>2.37</v>
      </c>
      <c r="O154" s="129">
        <f t="shared" si="33"/>
        <v>2.37</v>
      </c>
      <c r="P154" s="129">
        <f t="shared" si="33"/>
        <v>2.37</v>
      </c>
      <c r="Q154" s="129">
        <f t="shared" si="33"/>
        <v>2.37</v>
      </c>
      <c r="R154" s="129">
        <f t="shared" si="33"/>
        <v>2.37</v>
      </c>
      <c r="S154" s="129">
        <f t="shared" si="34"/>
        <v>2.37</v>
      </c>
      <c r="T154" s="129">
        <f t="shared" si="34"/>
        <v>2.37</v>
      </c>
      <c r="U154" s="129">
        <f t="shared" si="34"/>
        <v>2.37</v>
      </c>
      <c r="V154" s="129">
        <f t="shared" si="34"/>
        <v>2.37</v>
      </c>
      <c r="W154" s="129">
        <f t="shared" si="34"/>
        <v>2.37</v>
      </c>
      <c r="X154" s="129">
        <f t="shared" si="34"/>
        <v>2.37</v>
      </c>
      <c r="Y154" s="129">
        <f t="shared" si="34"/>
        <v>2.37</v>
      </c>
      <c r="Z154" s="129">
        <f t="shared" si="34"/>
        <v>2.37</v>
      </c>
      <c r="AA154" s="129">
        <f t="shared" si="34"/>
        <v>2.37</v>
      </c>
      <c r="AB154" s="129">
        <f t="shared" si="34"/>
        <v>2.37</v>
      </c>
      <c r="AC154" s="129">
        <f t="shared" si="34"/>
        <v>2.37</v>
      </c>
      <c r="AD154" s="129">
        <f t="shared" si="34"/>
        <v>2.37</v>
      </c>
      <c r="AE154" s="129">
        <f t="shared" si="34"/>
        <v>2.37</v>
      </c>
      <c r="AF154" s="129">
        <f t="shared" si="34"/>
        <v>2.37</v>
      </c>
      <c r="AG154" s="171">
        <v>3.52</v>
      </c>
      <c r="AH154" s="51"/>
      <c r="AI154" s="52"/>
      <c r="AK154" s="53"/>
    </row>
    <row r="155" spans="1:37" x14ac:dyDescent="0.25">
      <c r="A155" s="118" t="s">
        <v>158</v>
      </c>
      <c r="B155" s="128">
        <v>1.81</v>
      </c>
      <c r="C155" s="129">
        <f t="shared" si="33"/>
        <v>1.81</v>
      </c>
      <c r="D155" s="129">
        <f t="shared" si="33"/>
        <v>1.81</v>
      </c>
      <c r="E155" s="129">
        <f t="shared" si="33"/>
        <v>1.81</v>
      </c>
      <c r="F155" s="129">
        <f t="shared" si="33"/>
        <v>1.81</v>
      </c>
      <c r="G155" s="129">
        <f t="shared" si="33"/>
        <v>1.81</v>
      </c>
      <c r="H155" s="129">
        <f t="shared" si="33"/>
        <v>1.81</v>
      </c>
      <c r="I155" s="129">
        <f t="shared" si="33"/>
        <v>1.81</v>
      </c>
      <c r="J155" s="129">
        <f t="shared" si="33"/>
        <v>1.81</v>
      </c>
      <c r="K155" s="129">
        <f t="shared" si="33"/>
        <v>1.81</v>
      </c>
      <c r="L155" s="129">
        <f t="shared" si="33"/>
        <v>1.81</v>
      </c>
      <c r="M155" s="129">
        <f t="shared" si="33"/>
        <v>1.81</v>
      </c>
      <c r="N155" s="129">
        <f t="shared" si="33"/>
        <v>1.81</v>
      </c>
      <c r="O155" s="129">
        <f t="shared" si="33"/>
        <v>1.81</v>
      </c>
      <c r="P155" s="129">
        <f t="shared" si="33"/>
        <v>1.81</v>
      </c>
      <c r="Q155" s="129">
        <f t="shared" si="33"/>
        <v>1.81</v>
      </c>
      <c r="R155" s="129">
        <f t="shared" si="33"/>
        <v>1.81</v>
      </c>
      <c r="S155" s="129">
        <f t="shared" si="34"/>
        <v>1.81</v>
      </c>
      <c r="T155" s="129">
        <f t="shared" si="34"/>
        <v>1.81</v>
      </c>
      <c r="U155" s="129">
        <f t="shared" si="34"/>
        <v>1.81</v>
      </c>
      <c r="V155" s="129">
        <f t="shared" si="34"/>
        <v>1.81</v>
      </c>
      <c r="W155" s="129">
        <f t="shared" si="34"/>
        <v>1.81</v>
      </c>
      <c r="X155" s="129">
        <f t="shared" si="34"/>
        <v>1.81</v>
      </c>
      <c r="Y155" s="129">
        <f t="shared" si="34"/>
        <v>1.81</v>
      </c>
      <c r="Z155" s="129">
        <f t="shared" si="34"/>
        <v>1.81</v>
      </c>
      <c r="AA155" s="129">
        <f t="shared" si="34"/>
        <v>1.81</v>
      </c>
      <c r="AB155" s="129">
        <f t="shared" si="34"/>
        <v>1.81</v>
      </c>
      <c r="AC155" s="129">
        <f t="shared" si="34"/>
        <v>1.81</v>
      </c>
      <c r="AD155" s="129">
        <f t="shared" si="34"/>
        <v>1.81</v>
      </c>
      <c r="AE155" s="129">
        <f t="shared" si="34"/>
        <v>1.81</v>
      </c>
      <c r="AF155" s="129">
        <f t="shared" si="34"/>
        <v>1.81</v>
      </c>
      <c r="AG155" s="171">
        <v>3.33</v>
      </c>
      <c r="AH155" s="51"/>
      <c r="AI155" s="52"/>
      <c r="AK155" s="53"/>
    </row>
    <row r="156" spans="1:37" x14ac:dyDescent="0.25">
      <c r="A156" s="118" t="s">
        <v>159</v>
      </c>
      <c r="B156" s="128">
        <v>1.0900000000000001</v>
      </c>
      <c r="C156" s="129">
        <f t="shared" si="33"/>
        <v>1.0900000000000001</v>
      </c>
      <c r="D156" s="129">
        <f t="shared" si="33"/>
        <v>1.0900000000000001</v>
      </c>
      <c r="E156" s="129">
        <f t="shared" si="33"/>
        <v>1.0900000000000001</v>
      </c>
      <c r="F156" s="129">
        <f t="shared" si="33"/>
        <v>1.0900000000000001</v>
      </c>
      <c r="G156" s="129">
        <f t="shared" si="33"/>
        <v>1.0900000000000001</v>
      </c>
      <c r="H156" s="129">
        <f t="shared" si="33"/>
        <v>1.0900000000000001</v>
      </c>
      <c r="I156" s="129">
        <f t="shared" si="33"/>
        <v>1.0900000000000001</v>
      </c>
      <c r="J156" s="129">
        <f t="shared" si="33"/>
        <v>1.0900000000000001</v>
      </c>
      <c r="K156" s="129">
        <f t="shared" si="33"/>
        <v>1.0900000000000001</v>
      </c>
      <c r="L156" s="129">
        <f t="shared" si="33"/>
        <v>1.0900000000000001</v>
      </c>
      <c r="M156" s="129">
        <f t="shared" si="33"/>
        <v>1.0900000000000001</v>
      </c>
      <c r="N156" s="129">
        <f t="shared" si="33"/>
        <v>1.0900000000000001</v>
      </c>
      <c r="O156" s="129">
        <f t="shared" si="33"/>
        <v>1.0900000000000001</v>
      </c>
      <c r="P156" s="129">
        <f t="shared" si="33"/>
        <v>1.0900000000000001</v>
      </c>
      <c r="Q156" s="129">
        <f t="shared" si="33"/>
        <v>1.0900000000000001</v>
      </c>
      <c r="R156" s="129">
        <f t="shared" si="33"/>
        <v>1.0900000000000001</v>
      </c>
      <c r="S156" s="129">
        <f t="shared" si="34"/>
        <v>1.0900000000000001</v>
      </c>
      <c r="T156" s="129">
        <f t="shared" si="34"/>
        <v>1.0900000000000001</v>
      </c>
      <c r="U156" s="129">
        <f t="shared" si="34"/>
        <v>1.0900000000000001</v>
      </c>
      <c r="V156" s="129">
        <f t="shared" si="34"/>
        <v>1.0900000000000001</v>
      </c>
      <c r="W156" s="129">
        <f t="shared" si="34"/>
        <v>1.0900000000000001</v>
      </c>
      <c r="X156" s="129">
        <f t="shared" si="34"/>
        <v>1.0900000000000001</v>
      </c>
      <c r="Y156" s="129">
        <f t="shared" si="34"/>
        <v>1.0900000000000001</v>
      </c>
      <c r="Z156" s="129">
        <f t="shared" si="34"/>
        <v>1.0900000000000001</v>
      </c>
      <c r="AA156" s="129">
        <f t="shared" si="34"/>
        <v>1.0900000000000001</v>
      </c>
      <c r="AB156" s="129">
        <f t="shared" si="34"/>
        <v>1.0900000000000001</v>
      </c>
      <c r="AC156" s="129">
        <f t="shared" si="34"/>
        <v>1.0900000000000001</v>
      </c>
      <c r="AD156" s="129">
        <f t="shared" si="34"/>
        <v>1.0900000000000001</v>
      </c>
      <c r="AE156" s="129">
        <f t="shared" si="34"/>
        <v>1.0900000000000001</v>
      </c>
      <c r="AF156" s="129">
        <f t="shared" si="34"/>
        <v>1.0900000000000001</v>
      </c>
      <c r="AG156" s="171">
        <v>3.2</v>
      </c>
      <c r="AH156" s="51"/>
      <c r="AI156" s="52"/>
      <c r="AK156" s="53"/>
    </row>
    <row r="157" spans="1:37" x14ac:dyDescent="0.25">
      <c r="A157" s="118" t="s">
        <v>160</v>
      </c>
      <c r="B157" s="128">
        <v>1.58</v>
      </c>
      <c r="C157" s="129">
        <f t="shared" si="33"/>
        <v>1.58</v>
      </c>
      <c r="D157" s="129">
        <f t="shared" si="33"/>
        <v>1.58</v>
      </c>
      <c r="E157" s="129">
        <f t="shared" si="33"/>
        <v>1.58</v>
      </c>
      <c r="F157" s="129">
        <f t="shared" si="33"/>
        <v>1.58</v>
      </c>
      <c r="G157" s="129">
        <f t="shared" si="33"/>
        <v>1.58</v>
      </c>
      <c r="H157" s="129">
        <f t="shared" si="33"/>
        <v>1.58</v>
      </c>
      <c r="I157" s="129">
        <f t="shared" si="33"/>
        <v>1.58</v>
      </c>
      <c r="J157" s="129">
        <f t="shared" si="33"/>
        <v>1.58</v>
      </c>
      <c r="K157" s="129">
        <f t="shared" si="33"/>
        <v>1.58</v>
      </c>
      <c r="L157" s="129">
        <f t="shared" si="33"/>
        <v>1.58</v>
      </c>
      <c r="M157" s="129">
        <f t="shared" si="33"/>
        <v>1.58</v>
      </c>
      <c r="N157" s="129">
        <f t="shared" si="33"/>
        <v>1.58</v>
      </c>
      <c r="O157" s="129">
        <f t="shared" si="33"/>
        <v>1.58</v>
      </c>
      <c r="P157" s="129">
        <f t="shared" si="33"/>
        <v>1.58</v>
      </c>
      <c r="Q157" s="129">
        <f t="shared" si="33"/>
        <v>1.58</v>
      </c>
      <c r="R157" s="129">
        <f t="shared" si="33"/>
        <v>1.58</v>
      </c>
      <c r="S157" s="129">
        <f t="shared" si="34"/>
        <v>1.58</v>
      </c>
      <c r="T157" s="129">
        <f t="shared" si="34"/>
        <v>1.58</v>
      </c>
      <c r="U157" s="129">
        <f t="shared" si="34"/>
        <v>1.58</v>
      </c>
      <c r="V157" s="129">
        <f t="shared" si="34"/>
        <v>1.58</v>
      </c>
      <c r="W157" s="129">
        <f t="shared" si="34"/>
        <v>1.58</v>
      </c>
      <c r="X157" s="129">
        <f t="shared" si="34"/>
        <v>1.58</v>
      </c>
      <c r="Y157" s="129">
        <f t="shared" si="34"/>
        <v>1.58</v>
      </c>
      <c r="Z157" s="129">
        <f t="shared" si="34"/>
        <v>1.58</v>
      </c>
      <c r="AA157" s="129">
        <f t="shared" si="34"/>
        <v>1.58</v>
      </c>
      <c r="AB157" s="129">
        <f t="shared" si="34"/>
        <v>1.58</v>
      </c>
      <c r="AC157" s="129">
        <f t="shared" si="34"/>
        <v>1.58</v>
      </c>
      <c r="AD157" s="129">
        <f t="shared" si="34"/>
        <v>1.58</v>
      </c>
      <c r="AE157" s="129">
        <f t="shared" si="34"/>
        <v>1.58</v>
      </c>
      <c r="AF157" s="129">
        <f t="shared" si="34"/>
        <v>1.58</v>
      </c>
      <c r="AG157" s="171">
        <v>3</v>
      </c>
      <c r="AH157" s="51"/>
      <c r="AI157" s="52"/>
      <c r="AK157" s="53"/>
    </row>
    <row r="158" spans="1:37" x14ac:dyDescent="0.25">
      <c r="A158" s="118" t="s">
        <v>161</v>
      </c>
      <c r="B158" s="128">
        <v>2</v>
      </c>
      <c r="C158" s="129">
        <f t="shared" si="33"/>
        <v>2</v>
      </c>
      <c r="D158" s="129">
        <f t="shared" si="33"/>
        <v>2</v>
      </c>
      <c r="E158" s="129">
        <f t="shared" si="33"/>
        <v>2</v>
      </c>
      <c r="F158" s="129">
        <f t="shared" si="33"/>
        <v>2</v>
      </c>
      <c r="G158" s="129">
        <f t="shared" si="33"/>
        <v>2</v>
      </c>
      <c r="H158" s="129">
        <f t="shared" si="33"/>
        <v>2</v>
      </c>
      <c r="I158" s="129">
        <f t="shared" si="33"/>
        <v>2</v>
      </c>
      <c r="J158" s="129">
        <f t="shared" si="33"/>
        <v>2</v>
      </c>
      <c r="K158" s="129">
        <f t="shared" si="33"/>
        <v>2</v>
      </c>
      <c r="L158" s="129">
        <f t="shared" si="33"/>
        <v>2</v>
      </c>
      <c r="M158" s="129">
        <f t="shared" si="33"/>
        <v>2</v>
      </c>
      <c r="N158" s="129">
        <f t="shared" si="33"/>
        <v>2</v>
      </c>
      <c r="O158" s="129">
        <f t="shared" si="33"/>
        <v>2</v>
      </c>
      <c r="P158" s="129">
        <f t="shared" si="33"/>
        <v>2</v>
      </c>
      <c r="Q158" s="129">
        <f t="shared" si="33"/>
        <v>2</v>
      </c>
      <c r="R158" s="129">
        <f t="shared" si="33"/>
        <v>2</v>
      </c>
      <c r="S158" s="129">
        <f t="shared" si="34"/>
        <v>2</v>
      </c>
      <c r="T158" s="129">
        <f t="shared" si="34"/>
        <v>2</v>
      </c>
      <c r="U158" s="129">
        <f t="shared" si="34"/>
        <v>2</v>
      </c>
      <c r="V158" s="129">
        <f t="shared" si="34"/>
        <v>2</v>
      </c>
      <c r="W158" s="129">
        <f t="shared" si="34"/>
        <v>2</v>
      </c>
      <c r="X158" s="129">
        <f t="shared" si="34"/>
        <v>2</v>
      </c>
      <c r="Y158" s="129">
        <f t="shared" si="34"/>
        <v>2</v>
      </c>
      <c r="Z158" s="129">
        <f t="shared" si="34"/>
        <v>2</v>
      </c>
      <c r="AA158" s="129">
        <f t="shared" si="34"/>
        <v>2</v>
      </c>
      <c r="AB158" s="129">
        <f t="shared" si="34"/>
        <v>2</v>
      </c>
      <c r="AC158" s="129">
        <f t="shared" si="34"/>
        <v>2</v>
      </c>
      <c r="AD158" s="129">
        <f t="shared" si="34"/>
        <v>2</v>
      </c>
      <c r="AE158" s="129">
        <f t="shared" si="34"/>
        <v>2</v>
      </c>
      <c r="AF158" s="129">
        <f t="shared" si="34"/>
        <v>2</v>
      </c>
      <c r="AG158" s="171">
        <v>3</v>
      </c>
      <c r="AH158" s="51"/>
      <c r="AI158" s="52"/>
      <c r="AK158" s="53"/>
    </row>
    <row r="159" spans="1:37" x14ac:dyDescent="0.25">
      <c r="A159" s="118" t="s">
        <v>162</v>
      </c>
      <c r="B159" s="128">
        <v>0.47</v>
      </c>
      <c r="C159" s="129">
        <f t="shared" si="33"/>
        <v>0.47</v>
      </c>
      <c r="D159" s="129">
        <f t="shared" si="33"/>
        <v>0.47</v>
      </c>
      <c r="E159" s="129">
        <f t="shared" si="33"/>
        <v>0.47</v>
      </c>
      <c r="F159" s="129">
        <f t="shared" si="33"/>
        <v>0.47</v>
      </c>
      <c r="G159" s="129">
        <f t="shared" si="33"/>
        <v>0.47</v>
      </c>
      <c r="H159" s="129">
        <f t="shared" si="33"/>
        <v>0.47</v>
      </c>
      <c r="I159" s="129">
        <f t="shared" si="33"/>
        <v>0.47</v>
      </c>
      <c r="J159" s="129">
        <f t="shared" si="33"/>
        <v>0.47</v>
      </c>
      <c r="K159" s="129">
        <f t="shared" si="33"/>
        <v>0.47</v>
      </c>
      <c r="L159" s="129">
        <f t="shared" si="33"/>
        <v>0.47</v>
      </c>
      <c r="M159" s="129">
        <f t="shared" si="33"/>
        <v>0.47</v>
      </c>
      <c r="N159" s="129">
        <f t="shared" si="33"/>
        <v>0.47</v>
      </c>
      <c r="O159" s="129">
        <f t="shared" si="33"/>
        <v>0.47</v>
      </c>
      <c r="P159" s="129">
        <f t="shared" si="33"/>
        <v>0.47</v>
      </c>
      <c r="Q159" s="129">
        <f t="shared" si="33"/>
        <v>0.47</v>
      </c>
      <c r="R159" s="129">
        <f t="shared" si="33"/>
        <v>0.47</v>
      </c>
      <c r="S159" s="129">
        <f t="shared" si="34"/>
        <v>0.47</v>
      </c>
      <c r="T159" s="129">
        <f t="shared" si="34"/>
        <v>0.47</v>
      </c>
      <c r="U159" s="129">
        <f t="shared" si="34"/>
        <v>0.47</v>
      </c>
      <c r="V159" s="129">
        <f t="shared" si="34"/>
        <v>0.47</v>
      </c>
      <c r="W159" s="129">
        <f t="shared" si="34"/>
        <v>0.47</v>
      </c>
      <c r="X159" s="129">
        <f t="shared" si="34"/>
        <v>0.47</v>
      </c>
      <c r="Y159" s="129">
        <f t="shared" si="34"/>
        <v>0.47</v>
      </c>
      <c r="Z159" s="129">
        <f t="shared" si="34"/>
        <v>0.47</v>
      </c>
      <c r="AA159" s="129">
        <f t="shared" si="34"/>
        <v>0.47</v>
      </c>
      <c r="AB159" s="129">
        <f t="shared" si="34"/>
        <v>0.47</v>
      </c>
      <c r="AC159" s="129">
        <f t="shared" si="34"/>
        <v>0.47</v>
      </c>
      <c r="AD159" s="129">
        <f t="shared" si="34"/>
        <v>0.47</v>
      </c>
      <c r="AE159" s="129">
        <f t="shared" si="34"/>
        <v>0.47</v>
      </c>
      <c r="AF159" s="129">
        <f t="shared" si="34"/>
        <v>0.47</v>
      </c>
      <c r="AG159" s="171">
        <v>3</v>
      </c>
      <c r="AH159" s="51"/>
      <c r="AI159" s="52"/>
      <c r="AK159" s="53"/>
    </row>
    <row r="160" spans="1:37" x14ac:dyDescent="0.25">
      <c r="A160" s="118" t="s">
        <v>163</v>
      </c>
      <c r="B160" s="128">
        <v>0</v>
      </c>
      <c r="C160" s="129">
        <f t="shared" si="33"/>
        <v>0</v>
      </c>
      <c r="D160" s="129">
        <f t="shared" si="33"/>
        <v>0</v>
      </c>
      <c r="E160" s="129">
        <f t="shared" si="33"/>
        <v>0</v>
      </c>
      <c r="F160" s="129">
        <f t="shared" si="33"/>
        <v>0</v>
      </c>
      <c r="G160" s="129">
        <f t="shared" si="33"/>
        <v>0</v>
      </c>
      <c r="H160" s="129">
        <f t="shared" si="33"/>
        <v>0</v>
      </c>
      <c r="I160" s="129">
        <f t="shared" si="33"/>
        <v>0</v>
      </c>
      <c r="J160" s="129">
        <f t="shared" si="33"/>
        <v>0</v>
      </c>
      <c r="K160" s="129">
        <f t="shared" si="33"/>
        <v>0</v>
      </c>
      <c r="L160" s="129">
        <f t="shared" si="33"/>
        <v>0</v>
      </c>
      <c r="M160" s="129">
        <f t="shared" si="33"/>
        <v>0</v>
      </c>
      <c r="N160" s="129">
        <f t="shared" si="33"/>
        <v>0</v>
      </c>
      <c r="O160" s="129">
        <f t="shared" si="33"/>
        <v>0</v>
      </c>
      <c r="P160" s="129">
        <f t="shared" si="33"/>
        <v>0</v>
      </c>
      <c r="Q160" s="129">
        <f t="shared" si="33"/>
        <v>0</v>
      </c>
      <c r="R160" s="129">
        <f t="shared" si="33"/>
        <v>0</v>
      </c>
      <c r="S160" s="129">
        <f t="shared" si="34"/>
        <v>0</v>
      </c>
      <c r="T160" s="129">
        <f t="shared" si="34"/>
        <v>0</v>
      </c>
      <c r="U160" s="129">
        <f t="shared" si="34"/>
        <v>0</v>
      </c>
      <c r="V160" s="129">
        <f t="shared" si="34"/>
        <v>0</v>
      </c>
      <c r="W160" s="129">
        <f t="shared" si="34"/>
        <v>0</v>
      </c>
      <c r="X160" s="129">
        <f t="shared" si="34"/>
        <v>0</v>
      </c>
      <c r="Y160" s="129">
        <f t="shared" si="34"/>
        <v>0</v>
      </c>
      <c r="Z160" s="129">
        <f t="shared" si="34"/>
        <v>0</v>
      </c>
      <c r="AA160" s="129">
        <f t="shared" si="34"/>
        <v>0</v>
      </c>
      <c r="AB160" s="129">
        <f t="shared" si="34"/>
        <v>0</v>
      </c>
      <c r="AC160" s="129">
        <f t="shared" si="34"/>
        <v>0</v>
      </c>
      <c r="AD160" s="129">
        <f t="shared" si="34"/>
        <v>0</v>
      </c>
      <c r="AE160" s="129">
        <f t="shared" si="34"/>
        <v>0</v>
      </c>
      <c r="AF160" s="129">
        <f t="shared" si="34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164</v>
      </c>
      <c r="B161" s="128">
        <v>0</v>
      </c>
      <c r="C161" s="129">
        <f t="shared" si="33"/>
        <v>0</v>
      </c>
      <c r="D161" s="129">
        <f t="shared" si="33"/>
        <v>0</v>
      </c>
      <c r="E161" s="129">
        <f t="shared" si="33"/>
        <v>0</v>
      </c>
      <c r="F161" s="129">
        <f t="shared" si="33"/>
        <v>0</v>
      </c>
      <c r="G161" s="129">
        <f t="shared" si="33"/>
        <v>0</v>
      </c>
      <c r="H161" s="129">
        <f t="shared" si="33"/>
        <v>0</v>
      </c>
      <c r="I161" s="129">
        <f t="shared" si="33"/>
        <v>0</v>
      </c>
      <c r="J161" s="129">
        <f t="shared" si="33"/>
        <v>0</v>
      </c>
      <c r="K161" s="129">
        <f t="shared" si="33"/>
        <v>0</v>
      </c>
      <c r="L161" s="129">
        <f t="shared" si="33"/>
        <v>0</v>
      </c>
      <c r="M161" s="129">
        <f t="shared" si="33"/>
        <v>0</v>
      </c>
      <c r="N161" s="129">
        <f t="shared" si="33"/>
        <v>0</v>
      </c>
      <c r="O161" s="129">
        <f t="shared" si="33"/>
        <v>0</v>
      </c>
      <c r="P161" s="129">
        <f t="shared" si="33"/>
        <v>0</v>
      </c>
      <c r="Q161" s="129">
        <f t="shared" si="33"/>
        <v>0</v>
      </c>
      <c r="R161" s="129">
        <f t="shared" si="34"/>
        <v>0</v>
      </c>
      <c r="S161" s="129">
        <f t="shared" si="34"/>
        <v>0</v>
      </c>
      <c r="T161" s="129">
        <f t="shared" si="34"/>
        <v>0</v>
      </c>
      <c r="U161" s="129">
        <f t="shared" si="34"/>
        <v>0</v>
      </c>
      <c r="V161" s="129">
        <f t="shared" si="34"/>
        <v>0</v>
      </c>
      <c r="W161" s="129">
        <f t="shared" si="34"/>
        <v>0</v>
      </c>
      <c r="X161" s="129">
        <f t="shared" si="34"/>
        <v>0</v>
      </c>
      <c r="Y161" s="129">
        <f t="shared" si="34"/>
        <v>0</v>
      </c>
      <c r="Z161" s="129">
        <f t="shared" si="34"/>
        <v>0</v>
      </c>
      <c r="AA161" s="129">
        <f t="shared" si="34"/>
        <v>0</v>
      </c>
      <c r="AB161" s="129">
        <f t="shared" si="34"/>
        <v>0</v>
      </c>
      <c r="AC161" s="129">
        <f t="shared" si="34"/>
        <v>0</v>
      </c>
      <c r="AD161" s="129">
        <f t="shared" si="34"/>
        <v>0</v>
      </c>
      <c r="AE161" s="129">
        <f t="shared" si="34"/>
        <v>0</v>
      </c>
      <c r="AF161" s="129">
        <f t="shared" si="34"/>
        <v>0</v>
      </c>
      <c r="AG161" s="171">
        <v>3</v>
      </c>
      <c r="AH161" s="51"/>
      <c r="AI161" s="52"/>
      <c r="AK161" s="53"/>
    </row>
    <row r="162" spans="1:37" x14ac:dyDescent="0.25">
      <c r="A162" s="118" t="s">
        <v>165</v>
      </c>
      <c r="B162" s="128">
        <v>0.8</v>
      </c>
      <c r="C162" s="129">
        <f t="shared" si="33"/>
        <v>0.8</v>
      </c>
      <c r="D162" s="129">
        <f t="shared" si="33"/>
        <v>0.8</v>
      </c>
      <c r="E162" s="129">
        <f t="shared" si="33"/>
        <v>0.8</v>
      </c>
      <c r="F162" s="129">
        <f t="shared" si="33"/>
        <v>0.8</v>
      </c>
      <c r="G162" s="129">
        <f t="shared" si="33"/>
        <v>0.8</v>
      </c>
      <c r="H162" s="129">
        <f t="shared" si="33"/>
        <v>0.8</v>
      </c>
      <c r="I162" s="129">
        <f t="shared" si="33"/>
        <v>0.8</v>
      </c>
      <c r="J162" s="129">
        <f t="shared" si="33"/>
        <v>0.8</v>
      </c>
      <c r="K162" s="129">
        <f t="shared" si="33"/>
        <v>0.8</v>
      </c>
      <c r="L162" s="129">
        <f t="shared" si="33"/>
        <v>0.8</v>
      </c>
      <c r="M162" s="129">
        <f t="shared" si="33"/>
        <v>0.8</v>
      </c>
      <c r="N162" s="129">
        <f t="shared" si="33"/>
        <v>0.8</v>
      </c>
      <c r="O162" s="129">
        <f t="shared" si="33"/>
        <v>0.8</v>
      </c>
      <c r="P162" s="129">
        <f t="shared" si="33"/>
        <v>0.8</v>
      </c>
      <c r="Q162" s="129">
        <f t="shared" si="33"/>
        <v>0.8</v>
      </c>
      <c r="R162" s="129">
        <f t="shared" si="34"/>
        <v>0.8</v>
      </c>
      <c r="S162" s="129">
        <f t="shared" si="34"/>
        <v>0.8</v>
      </c>
      <c r="T162" s="129">
        <f t="shared" si="34"/>
        <v>0.8</v>
      </c>
      <c r="U162" s="129">
        <f t="shared" si="34"/>
        <v>0.8</v>
      </c>
      <c r="V162" s="129">
        <f t="shared" si="34"/>
        <v>0.8</v>
      </c>
      <c r="W162" s="129">
        <f t="shared" si="34"/>
        <v>0.8</v>
      </c>
      <c r="X162" s="129">
        <f t="shared" si="34"/>
        <v>0.8</v>
      </c>
      <c r="Y162" s="129">
        <f t="shared" si="34"/>
        <v>0.8</v>
      </c>
      <c r="Z162" s="129">
        <f t="shared" si="34"/>
        <v>0.8</v>
      </c>
      <c r="AA162" s="129">
        <f t="shared" si="34"/>
        <v>0.8</v>
      </c>
      <c r="AB162" s="129">
        <f t="shared" si="34"/>
        <v>0.8</v>
      </c>
      <c r="AC162" s="129">
        <f t="shared" si="34"/>
        <v>0.8</v>
      </c>
      <c r="AD162" s="129">
        <f t="shared" si="34"/>
        <v>0.8</v>
      </c>
      <c r="AE162" s="129">
        <f t="shared" si="34"/>
        <v>0.8</v>
      </c>
      <c r="AF162" s="129">
        <f t="shared" si="34"/>
        <v>0.8</v>
      </c>
      <c r="AG162" s="171">
        <v>3</v>
      </c>
      <c r="AH162" s="51"/>
      <c r="AI162" s="52"/>
      <c r="AK162" s="53"/>
    </row>
    <row r="163" spans="1:37" x14ac:dyDescent="0.25">
      <c r="A163" s="118" t="s">
        <v>166</v>
      </c>
      <c r="B163" s="128">
        <v>1.5</v>
      </c>
      <c r="C163" s="129">
        <f t="shared" si="33"/>
        <v>1.5</v>
      </c>
      <c r="D163" s="129">
        <f t="shared" si="33"/>
        <v>1.5</v>
      </c>
      <c r="E163" s="129">
        <f t="shared" si="33"/>
        <v>1.5</v>
      </c>
      <c r="F163" s="129">
        <f t="shared" si="33"/>
        <v>1.5</v>
      </c>
      <c r="G163" s="129">
        <f t="shared" si="33"/>
        <v>1.5</v>
      </c>
      <c r="H163" s="129">
        <f t="shared" si="33"/>
        <v>1.5</v>
      </c>
      <c r="I163" s="129">
        <f t="shared" si="33"/>
        <v>1.5</v>
      </c>
      <c r="J163" s="129">
        <f t="shared" si="33"/>
        <v>1.5</v>
      </c>
      <c r="K163" s="129">
        <f t="shared" si="33"/>
        <v>1.5</v>
      </c>
      <c r="L163" s="129">
        <f t="shared" si="33"/>
        <v>1.5</v>
      </c>
      <c r="M163" s="129">
        <f t="shared" si="33"/>
        <v>1.5</v>
      </c>
      <c r="N163" s="129">
        <f t="shared" si="33"/>
        <v>1.5</v>
      </c>
      <c r="O163" s="129">
        <f t="shared" si="33"/>
        <v>1.5</v>
      </c>
      <c r="P163" s="129">
        <f t="shared" si="33"/>
        <v>1.5</v>
      </c>
      <c r="Q163" s="129">
        <f t="shared" si="33"/>
        <v>1.5</v>
      </c>
      <c r="R163" s="129">
        <f t="shared" si="34"/>
        <v>1.5</v>
      </c>
      <c r="S163" s="129">
        <f t="shared" si="34"/>
        <v>1.5</v>
      </c>
      <c r="T163" s="129">
        <f t="shared" si="34"/>
        <v>1.5</v>
      </c>
      <c r="U163" s="129">
        <f t="shared" si="34"/>
        <v>1.5</v>
      </c>
      <c r="V163" s="129">
        <f t="shared" si="34"/>
        <v>1.5</v>
      </c>
      <c r="W163" s="129">
        <f t="shared" si="34"/>
        <v>1.5</v>
      </c>
      <c r="X163" s="129">
        <f t="shared" si="34"/>
        <v>1.5</v>
      </c>
      <c r="Y163" s="129">
        <f t="shared" si="34"/>
        <v>1.5</v>
      </c>
      <c r="Z163" s="129">
        <f t="shared" si="34"/>
        <v>1.5</v>
      </c>
      <c r="AA163" s="129">
        <f t="shared" si="34"/>
        <v>1.5</v>
      </c>
      <c r="AB163" s="129">
        <f t="shared" si="34"/>
        <v>1.5</v>
      </c>
      <c r="AC163" s="129">
        <f t="shared" si="34"/>
        <v>1.5</v>
      </c>
      <c r="AD163" s="129">
        <f t="shared" si="34"/>
        <v>1.5</v>
      </c>
      <c r="AE163" s="129">
        <f t="shared" si="34"/>
        <v>1.5</v>
      </c>
      <c r="AF163" s="129">
        <f t="shared" si="34"/>
        <v>1.5</v>
      </c>
      <c r="AG163" s="171">
        <v>3</v>
      </c>
      <c r="AH163" s="51"/>
      <c r="AI163" s="52"/>
      <c r="AK163" s="53"/>
    </row>
    <row r="164" spans="1:37" x14ac:dyDescent="0.25">
      <c r="A164" s="118" t="s">
        <v>167</v>
      </c>
      <c r="B164" s="128">
        <v>1</v>
      </c>
      <c r="C164" s="129">
        <f t="shared" si="33"/>
        <v>1</v>
      </c>
      <c r="D164" s="129">
        <f t="shared" si="33"/>
        <v>1</v>
      </c>
      <c r="E164" s="129">
        <f t="shared" si="33"/>
        <v>1</v>
      </c>
      <c r="F164" s="129">
        <f t="shared" si="33"/>
        <v>1</v>
      </c>
      <c r="G164" s="129">
        <f t="shared" si="33"/>
        <v>1</v>
      </c>
      <c r="H164" s="129">
        <f t="shared" si="33"/>
        <v>1</v>
      </c>
      <c r="I164" s="129">
        <f t="shared" si="33"/>
        <v>1</v>
      </c>
      <c r="J164" s="129">
        <f t="shared" si="33"/>
        <v>1</v>
      </c>
      <c r="K164" s="129">
        <f t="shared" si="33"/>
        <v>1</v>
      </c>
      <c r="L164" s="129">
        <f t="shared" si="33"/>
        <v>1</v>
      </c>
      <c r="M164" s="129">
        <f t="shared" si="33"/>
        <v>1</v>
      </c>
      <c r="N164" s="129">
        <f t="shared" si="33"/>
        <v>1</v>
      </c>
      <c r="O164" s="129">
        <f t="shared" si="33"/>
        <v>1</v>
      </c>
      <c r="P164" s="129">
        <f t="shared" si="33"/>
        <v>1</v>
      </c>
      <c r="Q164" s="129">
        <f t="shared" si="33"/>
        <v>1</v>
      </c>
      <c r="R164" s="129">
        <f t="shared" si="34"/>
        <v>1</v>
      </c>
      <c r="S164" s="129">
        <f t="shared" si="34"/>
        <v>1</v>
      </c>
      <c r="T164" s="129">
        <f t="shared" si="34"/>
        <v>1</v>
      </c>
      <c r="U164" s="129">
        <f t="shared" si="34"/>
        <v>1</v>
      </c>
      <c r="V164" s="129">
        <f t="shared" si="34"/>
        <v>1</v>
      </c>
      <c r="W164" s="129">
        <f t="shared" si="34"/>
        <v>1</v>
      </c>
      <c r="X164" s="129">
        <f t="shared" si="34"/>
        <v>1</v>
      </c>
      <c r="Y164" s="129">
        <f t="shared" si="34"/>
        <v>1</v>
      </c>
      <c r="Z164" s="129">
        <f t="shared" si="34"/>
        <v>1</v>
      </c>
      <c r="AA164" s="129">
        <f t="shared" si="34"/>
        <v>1</v>
      </c>
      <c r="AB164" s="129">
        <f t="shared" si="34"/>
        <v>1</v>
      </c>
      <c r="AC164" s="129">
        <f t="shared" si="34"/>
        <v>1</v>
      </c>
      <c r="AD164" s="129">
        <f t="shared" si="34"/>
        <v>1</v>
      </c>
      <c r="AE164" s="129">
        <f t="shared" si="34"/>
        <v>1</v>
      </c>
      <c r="AF164" s="129">
        <f t="shared" si="34"/>
        <v>1</v>
      </c>
      <c r="AG164" s="171">
        <v>3</v>
      </c>
      <c r="AH164" s="51"/>
      <c r="AI164" s="52"/>
      <c r="AK164" s="53"/>
    </row>
    <row r="165" spans="1:37" x14ac:dyDescent="0.25">
      <c r="A165" s="118" t="s">
        <v>168</v>
      </c>
      <c r="B165" s="128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71">
        <v>2.83</v>
      </c>
      <c r="AH165" s="51"/>
      <c r="AI165" s="52"/>
      <c r="AK165" s="53"/>
    </row>
    <row r="166" spans="1:37" x14ac:dyDescent="0.25">
      <c r="A166" s="118" t="s">
        <v>169</v>
      </c>
      <c r="B166" s="128">
        <v>1</v>
      </c>
      <c r="C166" s="129">
        <f t="shared" ref="C166:R173" si="35">B166</f>
        <v>1</v>
      </c>
      <c r="D166" s="129">
        <f t="shared" si="35"/>
        <v>1</v>
      </c>
      <c r="E166" s="129">
        <f t="shared" si="35"/>
        <v>1</v>
      </c>
      <c r="F166" s="129">
        <f t="shared" si="35"/>
        <v>1</v>
      </c>
      <c r="G166" s="129">
        <f t="shared" si="35"/>
        <v>1</v>
      </c>
      <c r="H166" s="129">
        <f t="shared" si="35"/>
        <v>1</v>
      </c>
      <c r="I166" s="129">
        <f t="shared" si="35"/>
        <v>1</v>
      </c>
      <c r="J166" s="129">
        <f t="shared" si="35"/>
        <v>1</v>
      </c>
      <c r="K166" s="129">
        <f t="shared" si="35"/>
        <v>1</v>
      </c>
      <c r="L166" s="129">
        <f t="shared" si="35"/>
        <v>1</v>
      </c>
      <c r="M166" s="129">
        <f t="shared" si="35"/>
        <v>1</v>
      </c>
      <c r="N166" s="129">
        <f t="shared" si="35"/>
        <v>1</v>
      </c>
      <c r="O166" s="129">
        <f t="shared" si="35"/>
        <v>1</v>
      </c>
      <c r="P166" s="129">
        <f t="shared" si="35"/>
        <v>1</v>
      </c>
      <c r="Q166" s="129">
        <f t="shared" si="35"/>
        <v>1</v>
      </c>
      <c r="R166" s="129">
        <f t="shared" si="35"/>
        <v>1</v>
      </c>
      <c r="S166" s="129">
        <f t="shared" ref="R166:AF173" si="36">R166</f>
        <v>1</v>
      </c>
      <c r="T166" s="129">
        <f t="shared" si="36"/>
        <v>1</v>
      </c>
      <c r="U166" s="129">
        <f t="shared" si="36"/>
        <v>1</v>
      </c>
      <c r="V166" s="129">
        <f t="shared" si="36"/>
        <v>1</v>
      </c>
      <c r="W166" s="129">
        <f t="shared" si="36"/>
        <v>1</v>
      </c>
      <c r="X166" s="129">
        <f t="shared" si="36"/>
        <v>1</v>
      </c>
      <c r="Y166" s="129">
        <f t="shared" si="36"/>
        <v>1</v>
      </c>
      <c r="Z166" s="129">
        <f t="shared" si="36"/>
        <v>1</v>
      </c>
      <c r="AA166" s="129">
        <f t="shared" si="36"/>
        <v>1</v>
      </c>
      <c r="AB166" s="129">
        <f t="shared" si="36"/>
        <v>1</v>
      </c>
      <c r="AC166" s="129">
        <f t="shared" si="36"/>
        <v>1</v>
      </c>
      <c r="AD166" s="129">
        <f t="shared" si="36"/>
        <v>1</v>
      </c>
      <c r="AE166" s="129">
        <f t="shared" si="36"/>
        <v>1</v>
      </c>
      <c r="AF166" s="129">
        <f t="shared" si="36"/>
        <v>1</v>
      </c>
      <c r="AG166" s="171">
        <v>2.5</v>
      </c>
      <c r="AH166" s="51"/>
      <c r="AI166" s="52"/>
      <c r="AK166" s="53"/>
    </row>
    <row r="167" spans="1:37" x14ac:dyDescent="0.25">
      <c r="A167" s="118" t="s">
        <v>170</v>
      </c>
      <c r="B167" s="128">
        <v>0.42</v>
      </c>
      <c r="C167" s="129">
        <f t="shared" si="35"/>
        <v>0.42</v>
      </c>
      <c r="D167" s="129">
        <f t="shared" si="35"/>
        <v>0.42</v>
      </c>
      <c r="E167" s="129">
        <f t="shared" si="35"/>
        <v>0.42</v>
      </c>
      <c r="F167" s="129">
        <f t="shared" si="35"/>
        <v>0.42</v>
      </c>
      <c r="G167" s="129">
        <f t="shared" si="35"/>
        <v>0.42</v>
      </c>
      <c r="H167" s="129">
        <f t="shared" si="35"/>
        <v>0.42</v>
      </c>
      <c r="I167" s="129">
        <f t="shared" si="35"/>
        <v>0.42</v>
      </c>
      <c r="J167" s="129">
        <f t="shared" si="35"/>
        <v>0.42</v>
      </c>
      <c r="K167" s="129">
        <f t="shared" si="35"/>
        <v>0.42</v>
      </c>
      <c r="L167" s="129">
        <f t="shared" si="35"/>
        <v>0.42</v>
      </c>
      <c r="M167" s="129">
        <f t="shared" si="35"/>
        <v>0.42</v>
      </c>
      <c r="N167" s="129">
        <f t="shared" si="35"/>
        <v>0.42</v>
      </c>
      <c r="O167" s="129">
        <f t="shared" si="35"/>
        <v>0.42</v>
      </c>
      <c r="P167" s="129">
        <f t="shared" si="35"/>
        <v>0.42</v>
      </c>
      <c r="Q167" s="129">
        <f t="shared" si="35"/>
        <v>0.42</v>
      </c>
      <c r="R167" s="129">
        <f t="shared" si="36"/>
        <v>0.42</v>
      </c>
      <c r="S167" s="129">
        <f t="shared" si="36"/>
        <v>0.42</v>
      </c>
      <c r="T167" s="129">
        <f t="shared" si="36"/>
        <v>0.42</v>
      </c>
      <c r="U167" s="129">
        <f t="shared" si="36"/>
        <v>0.42</v>
      </c>
      <c r="V167" s="129">
        <f t="shared" si="36"/>
        <v>0.42</v>
      </c>
      <c r="W167" s="129">
        <f t="shared" si="36"/>
        <v>0.42</v>
      </c>
      <c r="X167" s="129">
        <f t="shared" si="36"/>
        <v>0.42</v>
      </c>
      <c r="Y167" s="129">
        <f t="shared" si="36"/>
        <v>0.42</v>
      </c>
      <c r="Z167" s="129">
        <f t="shared" si="36"/>
        <v>0.42</v>
      </c>
      <c r="AA167" s="129">
        <f t="shared" si="36"/>
        <v>0.42</v>
      </c>
      <c r="AB167" s="129">
        <f t="shared" si="36"/>
        <v>0.42</v>
      </c>
      <c r="AC167" s="129">
        <f t="shared" si="36"/>
        <v>0.42</v>
      </c>
      <c r="AD167" s="129">
        <f t="shared" si="36"/>
        <v>0.42</v>
      </c>
      <c r="AE167" s="129">
        <f t="shared" si="36"/>
        <v>0.42</v>
      </c>
      <c r="AF167" s="129">
        <f t="shared" si="36"/>
        <v>0.42</v>
      </c>
      <c r="AG167" s="171">
        <v>2.5</v>
      </c>
      <c r="AH167" s="51"/>
      <c r="AI167" s="52"/>
      <c r="AK167" s="53"/>
    </row>
    <row r="168" spans="1:37" x14ac:dyDescent="0.25">
      <c r="A168" s="118" t="s">
        <v>171</v>
      </c>
      <c r="B168" s="128">
        <v>0.46</v>
      </c>
      <c r="C168" s="129">
        <f t="shared" si="35"/>
        <v>0.46</v>
      </c>
      <c r="D168" s="129">
        <f t="shared" si="35"/>
        <v>0.46</v>
      </c>
      <c r="E168" s="129">
        <f t="shared" si="35"/>
        <v>0.46</v>
      </c>
      <c r="F168" s="129">
        <f t="shared" si="35"/>
        <v>0.46</v>
      </c>
      <c r="G168" s="129">
        <f t="shared" si="35"/>
        <v>0.46</v>
      </c>
      <c r="H168" s="129">
        <f t="shared" si="35"/>
        <v>0.46</v>
      </c>
      <c r="I168" s="129">
        <f t="shared" si="35"/>
        <v>0.46</v>
      </c>
      <c r="J168" s="129">
        <f t="shared" si="35"/>
        <v>0.46</v>
      </c>
      <c r="K168" s="129">
        <f t="shared" si="35"/>
        <v>0.46</v>
      </c>
      <c r="L168" s="129">
        <f t="shared" si="35"/>
        <v>0.46</v>
      </c>
      <c r="M168" s="129">
        <f t="shared" si="35"/>
        <v>0.46</v>
      </c>
      <c r="N168" s="129">
        <f t="shared" si="35"/>
        <v>0.46</v>
      </c>
      <c r="O168" s="129">
        <f t="shared" si="35"/>
        <v>0.46</v>
      </c>
      <c r="P168" s="129">
        <f t="shared" si="35"/>
        <v>0.46</v>
      </c>
      <c r="Q168" s="129">
        <f t="shared" si="35"/>
        <v>0.46</v>
      </c>
      <c r="R168" s="129">
        <f t="shared" si="36"/>
        <v>0.46</v>
      </c>
      <c r="S168" s="129">
        <f t="shared" si="36"/>
        <v>0.46</v>
      </c>
      <c r="T168" s="129">
        <f t="shared" si="36"/>
        <v>0.46</v>
      </c>
      <c r="U168" s="129">
        <f t="shared" si="36"/>
        <v>0.46</v>
      </c>
      <c r="V168" s="129">
        <f t="shared" si="36"/>
        <v>0.46</v>
      </c>
      <c r="W168" s="129">
        <f t="shared" si="36"/>
        <v>0.46</v>
      </c>
      <c r="X168" s="129">
        <f t="shared" si="36"/>
        <v>0.46</v>
      </c>
      <c r="Y168" s="129">
        <f t="shared" si="36"/>
        <v>0.46</v>
      </c>
      <c r="Z168" s="129">
        <f t="shared" si="36"/>
        <v>0.46</v>
      </c>
      <c r="AA168" s="129">
        <f t="shared" si="36"/>
        <v>0.46</v>
      </c>
      <c r="AB168" s="129">
        <f t="shared" si="36"/>
        <v>0.46</v>
      </c>
      <c r="AC168" s="129">
        <f t="shared" si="36"/>
        <v>0.46</v>
      </c>
      <c r="AD168" s="129">
        <f t="shared" si="36"/>
        <v>0.46</v>
      </c>
      <c r="AE168" s="129">
        <f t="shared" si="36"/>
        <v>0.46</v>
      </c>
      <c r="AF168" s="129">
        <f t="shared" si="36"/>
        <v>0.46</v>
      </c>
      <c r="AG168" s="171">
        <v>2.4</v>
      </c>
      <c r="AH168" s="51"/>
      <c r="AI168" s="52"/>
      <c r="AK168" s="53"/>
    </row>
    <row r="169" spans="1:37" x14ac:dyDescent="0.25">
      <c r="A169" s="118" t="s">
        <v>172</v>
      </c>
      <c r="B169" s="128">
        <v>0.85</v>
      </c>
      <c r="C169" s="129">
        <f t="shared" si="35"/>
        <v>0.85</v>
      </c>
      <c r="D169" s="129">
        <f t="shared" si="35"/>
        <v>0.85</v>
      </c>
      <c r="E169" s="129">
        <f t="shared" si="35"/>
        <v>0.85</v>
      </c>
      <c r="F169" s="129">
        <f t="shared" si="35"/>
        <v>0.85</v>
      </c>
      <c r="G169" s="129">
        <f t="shared" si="35"/>
        <v>0.85</v>
      </c>
      <c r="H169" s="129">
        <f t="shared" si="35"/>
        <v>0.85</v>
      </c>
      <c r="I169" s="129">
        <f t="shared" si="35"/>
        <v>0.85</v>
      </c>
      <c r="J169" s="129">
        <f t="shared" si="35"/>
        <v>0.85</v>
      </c>
      <c r="K169" s="129">
        <f t="shared" si="35"/>
        <v>0.85</v>
      </c>
      <c r="L169" s="129">
        <f t="shared" si="35"/>
        <v>0.85</v>
      </c>
      <c r="M169" s="129">
        <f t="shared" si="35"/>
        <v>0.85</v>
      </c>
      <c r="N169" s="129">
        <f t="shared" si="35"/>
        <v>0.85</v>
      </c>
      <c r="O169" s="129">
        <f t="shared" si="35"/>
        <v>0.85</v>
      </c>
      <c r="P169" s="129">
        <f t="shared" si="35"/>
        <v>0.85</v>
      </c>
      <c r="Q169" s="129">
        <f t="shared" si="35"/>
        <v>0.85</v>
      </c>
      <c r="R169" s="129">
        <f t="shared" si="36"/>
        <v>0.85</v>
      </c>
      <c r="S169" s="129">
        <f t="shared" si="36"/>
        <v>0.85</v>
      </c>
      <c r="T169" s="129">
        <f t="shared" si="36"/>
        <v>0.85</v>
      </c>
      <c r="U169" s="129">
        <f t="shared" si="36"/>
        <v>0.85</v>
      </c>
      <c r="V169" s="129">
        <f t="shared" si="36"/>
        <v>0.85</v>
      </c>
      <c r="W169" s="129">
        <f t="shared" si="36"/>
        <v>0.85</v>
      </c>
      <c r="X169" s="129">
        <f t="shared" si="36"/>
        <v>0.85</v>
      </c>
      <c r="Y169" s="129">
        <f t="shared" si="36"/>
        <v>0.85</v>
      </c>
      <c r="Z169" s="129">
        <f t="shared" si="36"/>
        <v>0.85</v>
      </c>
      <c r="AA169" s="129">
        <f t="shared" si="36"/>
        <v>0.85</v>
      </c>
      <c r="AB169" s="129">
        <f t="shared" si="36"/>
        <v>0.85</v>
      </c>
      <c r="AC169" s="129">
        <f t="shared" si="36"/>
        <v>0.85</v>
      </c>
      <c r="AD169" s="129">
        <f t="shared" si="36"/>
        <v>0.85</v>
      </c>
      <c r="AE169" s="129">
        <f t="shared" si="36"/>
        <v>0.85</v>
      </c>
      <c r="AF169" s="129">
        <f t="shared" si="36"/>
        <v>0.85</v>
      </c>
      <c r="AG169" s="171">
        <v>2.4</v>
      </c>
      <c r="AH169" s="51"/>
      <c r="AI169" s="52"/>
      <c r="AK169" s="53"/>
    </row>
    <row r="170" spans="1:37" x14ac:dyDescent="0.25">
      <c r="A170" s="118" t="s">
        <v>173</v>
      </c>
      <c r="B170" s="128">
        <v>0.9</v>
      </c>
      <c r="C170" s="129">
        <f t="shared" si="35"/>
        <v>0.9</v>
      </c>
      <c r="D170" s="129">
        <f t="shared" si="35"/>
        <v>0.9</v>
      </c>
      <c r="E170" s="129">
        <f t="shared" si="35"/>
        <v>0.9</v>
      </c>
      <c r="F170" s="129">
        <f t="shared" si="35"/>
        <v>0.9</v>
      </c>
      <c r="G170" s="129">
        <f t="shared" si="35"/>
        <v>0.9</v>
      </c>
      <c r="H170" s="129">
        <f t="shared" si="35"/>
        <v>0.9</v>
      </c>
      <c r="I170" s="129">
        <f t="shared" si="35"/>
        <v>0.9</v>
      </c>
      <c r="J170" s="129">
        <f t="shared" si="35"/>
        <v>0.9</v>
      </c>
      <c r="K170" s="129">
        <f t="shared" si="35"/>
        <v>0.9</v>
      </c>
      <c r="L170" s="129">
        <f t="shared" si="35"/>
        <v>0.9</v>
      </c>
      <c r="M170" s="129">
        <f t="shared" si="35"/>
        <v>0.9</v>
      </c>
      <c r="N170" s="129">
        <f t="shared" si="35"/>
        <v>0.9</v>
      </c>
      <c r="O170" s="129">
        <f t="shared" si="35"/>
        <v>0.9</v>
      </c>
      <c r="P170" s="129">
        <f t="shared" si="35"/>
        <v>0.9</v>
      </c>
      <c r="Q170" s="129">
        <f t="shared" si="35"/>
        <v>0.9</v>
      </c>
      <c r="R170" s="129">
        <f t="shared" si="36"/>
        <v>0.9</v>
      </c>
      <c r="S170" s="129">
        <f t="shared" si="36"/>
        <v>0.9</v>
      </c>
      <c r="T170" s="129">
        <f t="shared" si="36"/>
        <v>0.9</v>
      </c>
      <c r="U170" s="129">
        <f t="shared" si="36"/>
        <v>0.9</v>
      </c>
      <c r="V170" s="129">
        <f t="shared" si="36"/>
        <v>0.9</v>
      </c>
      <c r="W170" s="129">
        <f t="shared" si="36"/>
        <v>0.9</v>
      </c>
      <c r="X170" s="129">
        <f t="shared" si="36"/>
        <v>0.9</v>
      </c>
      <c r="Y170" s="129">
        <f t="shared" si="36"/>
        <v>0.9</v>
      </c>
      <c r="Z170" s="129">
        <f t="shared" si="36"/>
        <v>0.9</v>
      </c>
      <c r="AA170" s="129">
        <f t="shared" si="36"/>
        <v>0.9</v>
      </c>
      <c r="AB170" s="129">
        <f t="shared" si="36"/>
        <v>0.9</v>
      </c>
      <c r="AC170" s="129">
        <f t="shared" si="36"/>
        <v>0.9</v>
      </c>
      <c r="AD170" s="129">
        <f t="shared" si="36"/>
        <v>0.9</v>
      </c>
      <c r="AE170" s="129">
        <f t="shared" si="36"/>
        <v>0.9</v>
      </c>
      <c r="AF170" s="129">
        <f t="shared" si="36"/>
        <v>0.9</v>
      </c>
      <c r="AG170" s="171">
        <v>2.2000000000000002</v>
      </c>
      <c r="AH170" s="51"/>
      <c r="AI170" s="52"/>
      <c r="AK170" s="53"/>
    </row>
    <row r="171" spans="1:37" x14ac:dyDescent="0.25">
      <c r="A171" s="118" t="s">
        <v>174</v>
      </c>
      <c r="B171" s="128">
        <v>0.44</v>
      </c>
      <c r="C171" s="129">
        <f t="shared" si="35"/>
        <v>0.44</v>
      </c>
      <c r="D171" s="129">
        <f t="shared" si="35"/>
        <v>0.44</v>
      </c>
      <c r="E171" s="129">
        <f t="shared" si="35"/>
        <v>0.44</v>
      </c>
      <c r="F171" s="129">
        <f t="shared" si="35"/>
        <v>0.44</v>
      </c>
      <c r="G171" s="129">
        <f t="shared" si="35"/>
        <v>0.44</v>
      </c>
      <c r="H171" s="129">
        <f t="shared" si="35"/>
        <v>0.44</v>
      </c>
      <c r="I171" s="129">
        <f t="shared" si="35"/>
        <v>0.44</v>
      </c>
      <c r="J171" s="129">
        <f t="shared" si="35"/>
        <v>0.44</v>
      </c>
      <c r="K171" s="129">
        <f t="shared" si="35"/>
        <v>0.44</v>
      </c>
      <c r="L171" s="129">
        <f t="shared" si="35"/>
        <v>0.44</v>
      </c>
      <c r="M171" s="129">
        <f t="shared" si="35"/>
        <v>0.44</v>
      </c>
      <c r="N171" s="129">
        <f t="shared" si="35"/>
        <v>0.44</v>
      </c>
      <c r="O171" s="129">
        <f t="shared" si="35"/>
        <v>0.44</v>
      </c>
      <c r="P171" s="129">
        <f t="shared" si="35"/>
        <v>0.44</v>
      </c>
      <c r="Q171" s="129">
        <f t="shared" si="35"/>
        <v>0.44</v>
      </c>
      <c r="R171" s="129">
        <f t="shared" si="36"/>
        <v>0.44</v>
      </c>
      <c r="S171" s="129">
        <f t="shared" si="36"/>
        <v>0.44</v>
      </c>
      <c r="T171" s="129">
        <f t="shared" si="36"/>
        <v>0.44</v>
      </c>
      <c r="U171" s="129">
        <f t="shared" si="36"/>
        <v>0.44</v>
      </c>
      <c r="V171" s="129">
        <f t="shared" si="36"/>
        <v>0.44</v>
      </c>
      <c r="W171" s="129">
        <f t="shared" si="36"/>
        <v>0.44</v>
      </c>
      <c r="X171" s="129">
        <f t="shared" si="36"/>
        <v>0.44</v>
      </c>
      <c r="Y171" s="129">
        <f t="shared" si="36"/>
        <v>0.44</v>
      </c>
      <c r="Z171" s="129">
        <f t="shared" si="36"/>
        <v>0.44</v>
      </c>
      <c r="AA171" s="129">
        <f t="shared" si="36"/>
        <v>0.44</v>
      </c>
      <c r="AB171" s="129">
        <f t="shared" si="36"/>
        <v>0.44</v>
      </c>
      <c r="AC171" s="129">
        <f t="shared" si="36"/>
        <v>0.44</v>
      </c>
      <c r="AD171" s="129">
        <f t="shared" si="36"/>
        <v>0.44</v>
      </c>
      <c r="AE171" s="129">
        <f t="shared" si="36"/>
        <v>0.44</v>
      </c>
      <c r="AF171" s="129">
        <f t="shared" si="36"/>
        <v>0.44</v>
      </c>
      <c r="AG171" s="171">
        <v>2</v>
      </c>
      <c r="AH171" s="51"/>
      <c r="AI171" s="52"/>
      <c r="AK171" s="53"/>
    </row>
    <row r="172" spans="1:37" x14ac:dyDescent="0.25">
      <c r="A172" s="118" t="s">
        <v>175</v>
      </c>
      <c r="B172" s="128">
        <v>2.1</v>
      </c>
      <c r="C172" s="129">
        <f t="shared" si="35"/>
        <v>2.1</v>
      </c>
      <c r="D172" s="129">
        <f t="shared" si="35"/>
        <v>2.1</v>
      </c>
      <c r="E172" s="129">
        <f t="shared" si="35"/>
        <v>2.1</v>
      </c>
      <c r="F172" s="129">
        <f t="shared" si="35"/>
        <v>2.1</v>
      </c>
      <c r="G172" s="129">
        <f t="shared" si="35"/>
        <v>2.1</v>
      </c>
      <c r="H172" s="129">
        <f t="shared" si="35"/>
        <v>2.1</v>
      </c>
      <c r="I172" s="129">
        <f t="shared" si="35"/>
        <v>2.1</v>
      </c>
      <c r="J172" s="129">
        <f t="shared" si="35"/>
        <v>2.1</v>
      </c>
      <c r="K172" s="129">
        <f t="shared" si="35"/>
        <v>2.1</v>
      </c>
      <c r="L172" s="129">
        <f t="shared" si="35"/>
        <v>2.1</v>
      </c>
      <c r="M172" s="129">
        <f t="shared" si="35"/>
        <v>2.1</v>
      </c>
      <c r="N172" s="129">
        <f t="shared" si="35"/>
        <v>2.1</v>
      </c>
      <c r="O172" s="129">
        <f t="shared" si="35"/>
        <v>2.1</v>
      </c>
      <c r="P172" s="129">
        <f t="shared" si="35"/>
        <v>2.1</v>
      </c>
      <c r="Q172" s="129">
        <f t="shared" si="35"/>
        <v>2.1</v>
      </c>
      <c r="R172" s="129">
        <f t="shared" si="36"/>
        <v>2.1</v>
      </c>
      <c r="S172" s="129">
        <f t="shared" si="36"/>
        <v>2.1</v>
      </c>
      <c r="T172" s="129">
        <f t="shared" si="36"/>
        <v>2.1</v>
      </c>
      <c r="U172" s="129">
        <f t="shared" si="36"/>
        <v>2.1</v>
      </c>
      <c r="V172" s="129">
        <f t="shared" si="36"/>
        <v>2.1</v>
      </c>
      <c r="W172" s="129">
        <f t="shared" si="36"/>
        <v>2.1</v>
      </c>
      <c r="X172" s="129">
        <f t="shared" si="36"/>
        <v>2.1</v>
      </c>
      <c r="Y172" s="129">
        <f t="shared" si="36"/>
        <v>2.1</v>
      </c>
      <c r="Z172" s="129">
        <f t="shared" si="36"/>
        <v>2.1</v>
      </c>
      <c r="AA172" s="129">
        <f t="shared" si="36"/>
        <v>2.1</v>
      </c>
      <c r="AB172" s="129">
        <f t="shared" si="36"/>
        <v>2.1</v>
      </c>
      <c r="AC172" s="129">
        <f t="shared" si="36"/>
        <v>2.1</v>
      </c>
      <c r="AD172" s="129">
        <f t="shared" si="36"/>
        <v>2.1</v>
      </c>
      <c r="AE172" s="129">
        <f t="shared" si="36"/>
        <v>2.1</v>
      </c>
      <c r="AF172" s="129">
        <f t="shared" si="36"/>
        <v>2.1</v>
      </c>
      <c r="AG172" s="171">
        <v>2</v>
      </c>
      <c r="AH172" s="51"/>
      <c r="AI172" s="52"/>
      <c r="AK172" s="53"/>
    </row>
    <row r="173" spans="1:37" x14ac:dyDescent="0.25">
      <c r="A173" s="118" t="s">
        <v>176</v>
      </c>
      <c r="B173" s="128">
        <v>0.9</v>
      </c>
      <c r="C173" s="129">
        <f t="shared" si="35"/>
        <v>0.9</v>
      </c>
      <c r="D173" s="129">
        <f t="shared" si="35"/>
        <v>0.9</v>
      </c>
      <c r="E173" s="129">
        <f t="shared" si="35"/>
        <v>0.9</v>
      </c>
      <c r="F173" s="129">
        <f t="shared" si="35"/>
        <v>0.9</v>
      </c>
      <c r="G173" s="129">
        <f t="shared" si="35"/>
        <v>0.9</v>
      </c>
      <c r="H173" s="129">
        <f t="shared" si="35"/>
        <v>0.9</v>
      </c>
      <c r="I173" s="129">
        <f t="shared" si="35"/>
        <v>0.9</v>
      </c>
      <c r="J173" s="129">
        <f t="shared" si="35"/>
        <v>0.9</v>
      </c>
      <c r="K173" s="129">
        <f t="shared" si="35"/>
        <v>0.9</v>
      </c>
      <c r="L173" s="129">
        <f t="shared" si="35"/>
        <v>0.9</v>
      </c>
      <c r="M173" s="129">
        <f t="shared" si="35"/>
        <v>0.9</v>
      </c>
      <c r="N173" s="129">
        <f t="shared" si="35"/>
        <v>0.9</v>
      </c>
      <c r="O173" s="129">
        <f t="shared" si="35"/>
        <v>0.9</v>
      </c>
      <c r="P173" s="129">
        <f t="shared" si="35"/>
        <v>0.9</v>
      </c>
      <c r="Q173" s="129">
        <f t="shared" si="35"/>
        <v>0.9</v>
      </c>
      <c r="R173" s="129">
        <f t="shared" si="36"/>
        <v>0.9</v>
      </c>
      <c r="S173" s="129">
        <f t="shared" si="36"/>
        <v>0.9</v>
      </c>
      <c r="T173" s="129">
        <f t="shared" si="36"/>
        <v>0.9</v>
      </c>
      <c r="U173" s="129">
        <f t="shared" si="36"/>
        <v>0.9</v>
      </c>
      <c r="V173" s="129">
        <f t="shared" si="36"/>
        <v>0.9</v>
      </c>
      <c r="W173" s="129">
        <f t="shared" si="36"/>
        <v>0.9</v>
      </c>
      <c r="X173" s="129">
        <f t="shared" si="36"/>
        <v>0.9</v>
      </c>
      <c r="Y173" s="129">
        <f t="shared" si="36"/>
        <v>0.9</v>
      </c>
      <c r="Z173" s="129">
        <f t="shared" si="36"/>
        <v>0.9</v>
      </c>
      <c r="AA173" s="129">
        <f t="shared" si="36"/>
        <v>0.9</v>
      </c>
      <c r="AB173" s="129">
        <f t="shared" si="36"/>
        <v>0.9</v>
      </c>
      <c r="AC173" s="129">
        <f t="shared" si="36"/>
        <v>0.9</v>
      </c>
      <c r="AD173" s="129">
        <f t="shared" si="36"/>
        <v>0.9</v>
      </c>
      <c r="AE173" s="129">
        <f t="shared" si="36"/>
        <v>0.9</v>
      </c>
      <c r="AF173" s="129">
        <f t="shared" si="36"/>
        <v>0.9</v>
      </c>
      <c r="AG173" s="171">
        <v>2</v>
      </c>
      <c r="AH173" s="51"/>
      <c r="AI173" s="52"/>
      <c r="AK173" s="53"/>
    </row>
    <row r="174" spans="1:37" x14ac:dyDescent="0.25">
      <c r="A174" s="118" t="s">
        <v>177</v>
      </c>
      <c r="B174" s="128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71">
        <v>1.8</v>
      </c>
      <c r="AH174" s="51"/>
      <c r="AI174" s="52"/>
      <c r="AK174" s="53"/>
    </row>
    <row r="175" spans="1:37" x14ac:dyDescent="0.25">
      <c r="A175" s="118" t="s">
        <v>178</v>
      </c>
      <c r="B175" s="128">
        <v>0.57999999999999996</v>
      </c>
      <c r="C175" s="129">
        <f t="shared" ref="C175:R187" si="37">B175</f>
        <v>0.57999999999999996</v>
      </c>
      <c r="D175" s="129">
        <f t="shared" si="37"/>
        <v>0.57999999999999996</v>
      </c>
      <c r="E175" s="129">
        <f t="shared" si="37"/>
        <v>0.57999999999999996</v>
      </c>
      <c r="F175" s="129">
        <f t="shared" si="37"/>
        <v>0.57999999999999996</v>
      </c>
      <c r="G175" s="129">
        <f t="shared" si="37"/>
        <v>0.57999999999999996</v>
      </c>
      <c r="H175" s="129">
        <f t="shared" si="37"/>
        <v>0.57999999999999996</v>
      </c>
      <c r="I175" s="129">
        <f t="shared" si="37"/>
        <v>0.57999999999999996</v>
      </c>
      <c r="J175" s="129">
        <f t="shared" si="37"/>
        <v>0.57999999999999996</v>
      </c>
      <c r="K175" s="129">
        <f t="shared" si="37"/>
        <v>0.57999999999999996</v>
      </c>
      <c r="L175" s="129">
        <f t="shared" si="37"/>
        <v>0.57999999999999996</v>
      </c>
      <c r="M175" s="129">
        <f t="shared" si="37"/>
        <v>0.57999999999999996</v>
      </c>
      <c r="N175" s="129">
        <f t="shared" si="37"/>
        <v>0.57999999999999996</v>
      </c>
      <c r="O175" s="129">
        <f t="shared" si="37"/>
        <v>0.57999999999999996</v>
      </c>
      <c r="P175" s="129">
        <f t="shared" si="37"/>
        <v>0.57999999999999996</v>
      </c>
      <c r="Q175" s="129">
        <f t="shared" si="37"/>
        <v>0.57999999999999996</v>
      </c>
      <c r="R175" s="129">
        <f t="shared" si="37"/>
        <v>0.57999999999999996</v>
      </c>
      <c r="S175" s="129">
        <f t="shared" ref="R175:AF187" si="38">R175</f>
        <v>0.57999999999999996</v>
      </c>
      <c r="T175" s="129">
        <f t="shared" si="38"/>
        <v>0.57999999999999996</v>
      </c>
      <c r="U175" s="129">
        <f t="shared" si="38"/>
        <v>0.57999999999999996</v>
      </c>
      <c r="V175" s="129">
        <f t="shared" si="38"/>
        <v>0.57999999999999996</v>
      </c>
      <c r="W175" s="129">
        <f t="shared" si="38"/>
        <v>0.57999999999999996</v>
      </c>
      <c r="X175" s="129">
        <f t="shared" si="38"/>
        <v>0.57999999999999996</v>
      </c>
      <c r="Y175" s="129">
        <f t="shared" si="38"/>
        <v>0.57999999999999996</v>
      </c>
      <c r="Z175" s="129">
        <f t="shared" si="38"/>
        <v>0.57999999999999996</v>
      </c>
      <c r="AA175" s="129">
        <f t="shared" si="38"/>
        <v>0.57999999999999996</v>
      </c>
      <c r="AB175" s="129">
        <f t="shared" si="38"/>
        <v>0.57999999999999996</v>
      </c>
      <c r="AC175" s="129">
        <f t="shared" si="38"/>
        <v>0.57999999999999996</v>
      </c>
      <c r="AD175" s="129">
        <f t="shared" si="38"/>
        <v>0.57999999999999996</v>
      </c>
      <c r="AE175" s="129">
        <f t="shared" si="38"/>
        <v>0.57999999999999996</v>
      </c>
      <c r="AF175" s="129">
        <f t="shared" si="38"/>
        <v>0.57999999999999996</v>
      </c>
      <c r="AG175" s="171">
        <v>1.8</v>
      </c>
      <c r="AH175" s="51"/>
      <c r="AI175" s="52"/>
      <c r="AK175" s="53"/>
    </row>
    <row r="176" spans="1:37" x14ac:dyDescent="0.25">
      <c r="A176" s="118" t="s">
        <v>179</v>
      </c>
      <c r="B176" s="128">
        <v>0.8</v>
      </c>
      <c r="C176" s="129">
        <f t="shared" si="37"/>
        <v>0.8</v>
      </c>
      <c r="D176" s="129">
        <f t="shared" si="37"/>
        <v>0.8</v>
      </c>
      <c r="E176" s="129">
        <f t="shared" si="37"/>
        <v>0.8</v>
      </c>
      <c r="F176" s="129">
        <f t="shared" si="37"/>
        <v>0.8</v>
      </c>
      <c r="G176" s="129">
        <f t="shared" si="37"/>
        <v>0.8</v>
      </c>
      <c r="H176" s="129">
        <f t="shared" si="37"/>
        <v>0.8</v>
      </c>
      <c r="I176" s="129">
        <f t="shared" si="37"/>
        <v>0.8</v>
      </c>
      <c r="J176" s="129">
        <f t="shared" si="37"/>
        <v>0.8</v>
      </c>
      <c r="K176" s="129">
        <f t="shared" si="37"/>
        <v>0.8</v>
      </c>
      <c r="L176" s="129">
        <f t="shared" si="37"/>
        <v>0.8</v>
      </c>
      <c r="M176" s="129">
        <f t="shared" si="37"/>
        <v>0.8</v>
      </c>
      <c r="N176" s="129">
        <f t="shared" si="37"/>
        <v>0.8</v>
      </c>
      <c r="O176" s="129">
        <f t="shared" si="37"/>
        <v>0.8</v>
      </c>
      <c r="P176" s="129">
        <f t="shared" si="37"/>
        <v>0.8</v>
      </c>
      <c r="Q176" s="129">
        <f t="shared" si="37"/>
        <v>0.8</v>
      </c>
      <c r="R176" s="129">
        <f t="shared" si="37"/>
        <v>0.8</v>
      </c>
      <c r="S176" s="129">
        <f t="shared" si="38"/>
        <v>0.8</v>
      </c>
      <c r="T176" s="129">
        <f t="shared" si="38"/>
        <v>0.8</v>
      </c>
      <c r="U176" s="129">
        <f t="shared" si="38"/>
        <v>0.8</v>
      </c>
      <c r="V176" s="129">
        <f t="shared" si="38"/>
        <v>0.8</v>
      </c>
      <c r="W176" s="129">
        <f t="shared" si="38"/>
        <v>0.8</v>
      </c>
      <c r="X176" s="129">
        <f t="shared" si="38"/>
        <v>0.8</v>
      </c>
      <c r="Y176" s="129">
        <f t="shared" si="38"/>
        <v>0.8</v>
      </c>
      <c r="Z176" s="129">
        <f t="shared" si="38"/>
        <v>0.8</v>
      </c>
      <c r="AA176" s="129">
        <f t="shared" si="38"/>
        <v>0.8</v>
      </c>
      <c r="AB176" s="129">
        <f t="shared" si="38"/>
        <v>0.8</v>
      </c>
      <c r="AC176" s="129">
        <f t="shared" si="38"/>
        <v>0.8</v>
      </c>
      <c r="AD176" s="129">
        <f t="shared" si="38"/>
        <v>0.8</v>
      </c>
      <c r="AE176" s="129">
        <f t="shared" si="38"/>
        <v>0.8</v>
      </c>
      <c r="AF176" s="129">
        <f t="shared" si="38"/>
        <v>0.8</v>
      </c>
      <c r="AG176" s="171">
        <v>1.65</v>
      </c>
      <c r="AH176" s="51"/>
      <c r="AI176" s="52"/>
      <c r="AK176" s="53"/>
    </row>
    <row r="177" spans="1:37" x14ac:dyDescent="0.25">
      <c r="A177" s="118" t="s">
        <v>211</v>
      </c>
      <c r="B177" s="128">
        <v>0</v>
      </c>
      <c r="C177" s="129">
        <f t="shared" si="37"/>
        <v>0</v>
      </c>
      <c r="D177" s="129">
        <f t="shared" si="37"/>
        <v>0</v>
      </c>
      <c r="E177" s="129">
        <f t="shared" si="37"/>
        <v>0</v>
      </c>
      <c r="F177" s="129">
        <f t="shared" si="37"/>
        <v>0</v>
      </c>
      <c r="G177" s="129">
        <f t="shared" si="37"/>
        <v>0</v>
      </c>
      <c r="H177" s="129">
        <f t="shared" si="37"/>
        <v>0</v>
      </c>
      <c r="I177" s="129">
        <f t="shared" si="37"/>
        <v>0</v>
      </c>
      <c r="J177" s="129">
        <f t="shared" si="37"/>
        <v>0</v>
      </c>
      <c r="K177" s="129">
        <f t="shared" si="37"/>
        <v>0</v>
      </c>
      <c r="L177" s="129">
        <f t="shared" si="37"/>
        <v>0</v>
      </c>
      <c r="M177" s="129">
        <f t="shared" si="37"/>
        <v>0</v>
      </c>
      <c r="N177" s="129">
        <f t="shared" si="37"/>
        <v>0</v>
      </c>
      <c r="O177" s="129">
        <f t="shared" si="37"/>
        <v>0</v>
      </c>
      <c r="P177" s="129">
        <f t="shared" si="37"/>
        <v>0</v>
      </c>
      <c r="Q177" s="129">
        <f t="shared" si="37"/>
        <v>0</v>
      </c>
      <c r="R177" s="129">
        <f t="shared" si="37"/>
        <v>0</v>
      </c>
      <c r="S177" s="129">
        <f t="shared" si="38"/>
        <v>0</v>
      </c>
      <c r="T177" s="129">
        <f t="shared" si="38"/>
        <v>0</v>
      </c>
      <c r="U177" s="129">
        <f t="shared" si="38"/>
        <v>0</v>
      </c>
      <c r="V177" s="129">
        <f t="shared" si="38"/>
        <v>0</v>
      </c>
      <c r="W177" s="129">
        <f t="shared" si="38"/>
        <v>0</v>
      </c>
      <c r="X177" s="129">
        <f t="shared" si="38"/>
        <v>0</v>
      </c>
      <c r="Y177" s="129">
        <f t="shared" si="38"/>
        <v>0</v>
      </c>
      <c r="Z177" s="129">
        <f t="shared" si="38"/>
        <v>0</v>
      </c>
      <c r="AA177" s="129">
        <f t="shared" si="38"/>
        <v>0</v>
      </c>
      <c r="AB177" s="129">
        <f t="shared" si="38"/>
        <v>0</v>
      </c>
      <c r="AC177" s="129">
        <f t="shared" si="38"/>
        <v>0</v>
      </c>
      <c r="AD177" s="129">
        <f t="shared" si="38"/>
        <v>0</v>
      </c>
      <c r="AE177" s="129">
        <f t="shared" si="38"/>
        <v>0</v>
      </c>
      <c r="AF177" s="129">
        <f t="shared" si="38"/>
        <v>0</v>
      </c>
      <c r="AG177" s="171">
        <v>1.5</v>
      </c>
      <c r="AH177" s="51"/>
      <c r="AI177" s="52"/>
      <c r="AK177" s="53"/>
    </row>
    <row r="178" spans="1:37" x14ac:dyDescent="0.25">
      <c r="A178" s="118" t="s">
        <v>180</v>
      </c>
      <c r="B178" s="128">
        <v>0.6</v>
      </c>
      <c r="C178" s="129">
        <f t="shared" si="37"/>
        <v>0.6</v>
      </c>
      <c r="D178" s="129">
        <f t="shared" si="37"/>
        <v>0.6</v>
      </c>
      <c r="E178" s="129">
        <f t="shared" si="37"/>
        <v>0.6</v>
      </c>
      <c r="F178" s="129">
        <f t="shared" si="37"/>
        <v>0.6</v>
      </c>
      <c r="G178" s="129">
        <f t="shared" si="37"/>
        <v>0.6</v>
      </c>
      <c r="H178" s="129">
        <f t="shared" si="37"/>
        <v>0.6</v>
      </c>
      <c r="I178" s="129">
        <f t="shared" si="37"/>
        <v>0.6</v>
      </c>
      <c r="J178" s="129">
        <f t="shared" si="37"/>
        <v>0.6</v>
      </c>
      <c r="K178" s="129">
        <f t="shared" si="37"/>
        <v>0.6</v>
      </c>
      <c r="L178" s="129">
        <f t="shared" si="37"/>
        <v>0.6</v>
      </c>
      <c r="M178" s="129">
        <f t="shared" si="37"/>
        <v>0.6</v>
      </c>
      <c r="N178" s="129">
        <f t="shared" si="37"/>
        <v>0.6</v>
      </c>
      <c r="O178" s="129">
        <f t="shared" si="37"/>
        <v>0.6</v>
      </c>
      <c r="P178" s="129">
        <f t="shared" si="37"/>
        <v>0.6</v>
      </c>
      <c r="Q178" s="129">
        <f t="shared" si="37"/>
        <v>0.6</v>
      </c>
      <c r="R178" s="129">
        <f t="shared" si="37"/>
        <v>0.6</v>
      </c>
      <c r="S178" s="129">
        <f t="shared" si="38"/>
        <v>0.6</v>
      </c>
      <c r="T178" s="129">
        <f t="shared" si="38"/>
        <v>0.6</v>
      </c>
      <c r="U178" s="129">
        <f t="shared" si="38"/>
        <v>0.6</v>
      </c>
      <c r="V178" s="129">
        <f t="shared" si="38"/>
        <v>0.6</v>
      </c>
      <c r="W178" s="129">
        <f t="shared" si="38"/>
        <v>0.6</v>
      </c>
      <c r="X178" s="129">
        <f t="shared" si="38"/>
        <v>0.6</v>
      </c>
      <c r="Y178" s="129">
        <f t="shared" si="38"/>
        <v>0.6</v>
      </c>
      <c r="Z178" s="129">
        <f t="shared" si="38"/>
        <v>0.6</v>
      </c>
      <c r="AA178" s="129">
        <f t="shared" si="38"/>
        <v>0.6</v>
      </c>
      <c r="AB178" s="129">
        <f t="shared" si="38"/>
        <v>0.6</v>
      </c>
      <c r="AC178" s="129">
        <f t="shared" si="38"/>
        <v>0.6</v>
      </c>
      <c r="AD178" s="129">
        <f t="shared" si="38"/>
        <v>0.6</v>
      </c>
      <c r="AE178" s="129">
        <f t="shared" si="38"/>
        <v>0.6</v>
      </c>
      <c r="AF178" s="129">
        <f t="shared" si="38"/>
        <v>0.6</v>
      </c>
      <c r="AG178" s="171">
        <v>0.998</v>
      </c>
      <c r="AH178" s="51"/>
      <c r="AI178" s="52"/>
      <c r="AK178" s="53"/>
    </row>
    <row r="179" spans="1:37" x14ac:dyDescent="0.25">
      <c r="A179" s="118" t="s">
        <v>181</v>
      </c>
      <c r="B179" s="128">
        <v>0.6</v>
      </c>
      <c r="C179" s="129">
        <f t="shared" si="37"/>
        <v>0.6</v>
      </c>
      <c r="D179" s="129">
        <f t="shared" si="37"/>
        <v>0.6</v>
      </c>
      <c r="E179" s="129">
        <f t="shared" si="37"/>
        <v>0.6</v>
      </c>
      <c r="F179" s="129">
        <f t="shared" si="37"/>
        <v>0.6</v>
      </c>
      <c r="G179" s="129">
        <f t="shared" si="37"/>
        <v>0.6</v>
      </c>
      <c r="H179" s="129">
        <f t="shared" si="37"/>
        <v>0.6</v>
      </c>
      <c r="I179" s="129">
        <f t="shared" si="37"/>
        <v>0.6</v>
      </c>
      <c r="J179" s="129">
        <f t="shared" si="37"/>
        <v>0.6</v>
      </c>
      <c r="K179" s="129">
        <f t="shared" si="37"/>
        <v>0.6</v>
      </c>
      <c r="L179" s="129">
        <f t="shared" si="37"/>
        <v>0.6</v>
      </c>
      <c r="M179" s="129">
        <f t="shared" si="37"/>
        <v>0.6</v>
      </c>
      <c r="N179" s="129">
        <f t="shared" si="37"/>
        <v>0.6</v>
      </c>
      <c r="O179" s="129">
        <f t="shared" si="37"/>
        <v>0.6</v>
      </c>
      <c r="P179" s="129">
        <f t="shared" si="37"/>
        <v>0.6</v>
      </c>
      <c r="Q179" s="129">
        <f t="shared" si="37"/>
        <v>0.6</v>
      </c>
      <c r="R179" s="129">
        <f t="shared" si="37"/>
        <v>0.6</v>
      </c>
      <c r="S179" s="129">
        <f t="shared" si="38"/>
        <v>0.6</v>
      </c>
      <c r="T179" s="129">
        <f t="shared" si="38"/>
        <v>0.6</v>
      </c>
      <c r="U179" s="129">
        <f t="shared" si="38"/>
        <v>0.6</v>
      </c>
      <c r="V179" s="129">
        <f t="shared" si="38"/>
        <v>0.6</v>
      </c>
      <c r="W179" s="129">
        <f t="shared" si="38"/>
        <v>0.6</v>
      </c>
      <c r="X179" s="129">
        <f t="shared" si="38"/>
        <v>0.6</v>
      </c>
      <c r="Y179" s="129">
        <f t="shared" si="38"/>
        <v>0.6</v>
      </c>
      <c r="Z179" s="129">
        <f t="shared" si="38"/>
        <v>0.6</v>
      </c>
      <c r="AA179" s="129">
        <f t="shared" si="38"/>
        <v>0.6</v>
      </c>
      <c r="AB179" s="129">
        <f t="shared" si="38"/>
        <v>0.6</v>
      </c>
      <c r="AC179" s="129">
        <f t="shared" si="38"/>
        <v>0.6</v>
      </c>
      <c r="AD179" s="129">
        <f t="shared" si="38"/>
        <v>0.6</v>
      </c>
      <c r="AE179" s="129">
        <f t="shared" si="38"/>
        <v>0.6</v>
      </c>
      <c r="AF179" s="129">
        <f t="shared" si="38"/>
        <v>0.6</v>
      </c>
      <c r="AG179" s="171">
        <v>0.997</v>
      </c>
      <c r="AH179" s="51"/>
      <c r="AI179" s="52"/>
      <c r="AK179" s="53"/>
    </row>
    <row r="180" spans="1:37" x14ac:dyDescent="0.25">
      <c r="A180" s="118" t="s">
        <v>182</v>
      </c>
      <c r="B180" s="128">
        <v>0.35</v>
      </c>
      <c r="C180" s="129">
        <f t="shared" si="37"/>
        <v>0.35</v>
      </c>
      <c r="D180" s="129">
        <f t="shared" si="37"/>
        <v>0.35</v>
      </c>
      <c r="E180" s="129">
        <f t="shared" si="37"/>
        <v>0.35</v>
      </c>
      <c r="F180" s="129">
        <f t="shared" si="37"/>
        <v>0.35</v>
      </c>
      <c r="G180" s="129">
        <f t="shared" si="37"/>
        <v>0.35</v>
      </c>
      <c r="H180" s="129">
        <f t="shared" si="37"/>
        <v>0.35</v>
      </c>
      <c r="I180" s="129">
        <f t="shared" si="37"/>
        <v>0.35</v>
      </c>
      <c r="J180" s="129">
        <f t="shared" si="37"/>
        <v>0.35</v>
      </c>
      <c r="K180" s="129">
        <f t="shared" si="37"/>
        <v>0.35</v>
      </c>
      <c r="L180" s="129">
        <f t="shared" si="37"/>
        <v>0.35</v>
      </c>
      <c r="M180" s="129">
        <f t="shared" si="37"/>
        <v>0.35</v>
      </c>
      <c r="N180" s="129">
        <f t="shared" si="37"/>
        <v>0.35</v>
      </c>
      <c r="O180" s="129">
        <f t="shared" si="37"/>
        <v>0.35</v>
      </c>
      <c r="P180" s="129">
        <f t="shared" si="37"/>
        <v>0.35</v>
      </c>
      <c r="Q180" s="129">
        <f t="shared" si="37"/>
        <v>0.35</v>
      </c>
      <c r="R180" s="129">
        <f t="shared" si="37"/>
        <v>0.35</v>
      </c>
      <c r="S180" s="129">
        <f t="shared" si="38"/>
        <v>0.35</v>
      </c>
      <c r="T180" s="129">
        <f t="shared" si="38"/>
        <v>0.35</v>
      </c>
      <c r="U180" s="129">
        <f t="shared" si="38"/>
        <v>0.35</v>
      </c>
      <c r="V180" s="129">
        <f t="shared" si="38"/>
        <v>0.35</v>
      </c>
      <c r="W180" s="129">
        <f t="shared" si="38"/>
        <v>0.35</v>
      </c>
      <c r="X180" s="129">
        <f t="shared" si="38"/>
        <v>0.35</v>
      </c>
      <c r="Y180" s="129">
        <f t="shared" si="38"/>
        <v>0.35</v>
      </c>
      <c r="Z180" s="129">
        <f t="shared" si="38"/>
        <v>0.35</v>
      </c>
      <c r="AA180" s="129">
        <f t="shared" si="38"/>
        <v>0.35</v>
      </c>
      <c r="AB180" s="129">
        <f t="shared" si="38"/>
        <v>0.35</v>
      </c>
      <c r="AC180" s="129">
        <f t="shared" si="38"/>
        <v>0.35</v>
      </c>
      <c r="AD180" s="129">
        <f t="shared" si="38"/>
        <v>0.35</v>
      </c>
      <c r="AE180" s="129">
        <f t="shared" si="38"/>
        <v>0.35</v>
      </c>
      <c r="AF180" s="129">
        <f t="shared" si="38"/>
        <v>0.35</v>
      </c>
      <c r="AG180" s="171">
        <v>0.997</v>
      </c>
      <c r="AH180" s="51"/>
      <c r="AI180" s="52"/>
      <c r="AK180" s="53"/>
    </row>
    <row r="181" spans="1:37" x14ac:dyDescent="0.25">
      <c r="A181" s="118" t="s">
        <v>183</v>
      </c>
      <c r="B181" s="128">
        <v>0.28999999999999998</v>
      </c>
      <c r="C181" s="129">
        <f t="shared" si="37"/>
        <v>0.28999999999999998</v>
      </c>
      <c r="D181" s="129">
        <f t="shared" si="37"/>
        <v>0.28999999999999998</v>
      </c>
      <c r="E181" s="129">
        <f t="shared" si="37"/>
        <v>0.28999999999999998</v>
      </c>
      <c r="F181" s="129">
        <f t="shared" si="37"/>
        <v>0.28999999999999998</v>
      </c>
      <c r="G181" s="129">
        <f t="shared" si="37"/>
        <v>0.28999999999999998</v>
      </c>
      <c r="H181" s="129">
        <f t="shared" si="37"/>
        <v>0.28999999999999998</v>
      </c>
      <c r="I181" s="129">
        <f t="shared" si="37"/>
        <v>0.28999999999999998</v>
      </c>
      <c r="J181" s="129">
        <f t="shared" si="37"/>
        <v>0.28999999999999998</v>
      </c>
      <c r="K181" s="129">
        <f t="shared" si="37"/>
        <v>0.28999999999999998</v>
      </c>
      <c r="L181" s="129">
        <f t="shared" si="37"/>
        <v>0.28999999999999998</v>
      </c>
      <c r="M181" s="129">
        <f t="shared" si="37"/>
        <v>0.28999999999999998</v>
      </c>
      <c r="N181" s="129">
        <f t="shared" si="37"/>
        <v>0.28999999999999998</v>
      </c>
      <c r="O181" s="129">
        <f t="shared" si="37"/>
        <v>0.28999999999999998</v>
      </c>
      <c r="P181" s="129">
        <f t="shared" si="37"/>
        <v>0.28999999999999998</v>
      </c>
      <c r="Q181" s="129">
        <f t="shared" si="37"/>
        <v>0.28999999999999998</v>
      </c>
      <c r="R181" s="129">
        <f t="shared" si="37"/>
        <v>0.28999999999999998</v>
      </c>
      <c r="S181" s="129">
        <f t="shared" si="38"/>
        <v>0.28999999999999998</v>
      </c>
      <c r="T181" s="129">
        <f t="shared" si="38"/>
        <v>0.28999999999999998</v>
      </c>
      <c r="U181" s="129">
        <f t="shared" si="38"/>
        <v>0.28999999999999998</v>
      </c>
      <c r="V181" s="129">
        <f t="shared" si="38"/>
        <v>0.28999999999999998</v>
      </c>
      <c r="W181" s="129">
        <f t="shared" si="38"/>
        <v>0.28999999999999998</v>
      </c>
      <c r="X181" s="129">
        <f t="shared" si="38"/>
        <v>0.28999999999999998</v>
      </c>
      <c r="Y181" s="129">
        <f t="shared" si="38"/>
        <v>0.28999999999999998</v>
      </c>
      <c r="Z181" s="129">
        <f t="shared" si="38"/>
        <v>0.28999999999999998</v>
      </c>
      <c r="AA181" s="129">
        <f t="shared" si="38"/>
        <v>0.28999999999999998</v>
      </c>
      <c r="AB181" s="129">
        <f t="shared" si="38"/>
        <v>0.28999999999999998</v>
      </c>
      <c r="AC181" s="129">
        <f t="shared" si="38"/>
        <v>0.28999999999999998</v>
      </c>
      <c r="AD181" s="129">
        <f t="shared" si="38"/>
        <v>0.28999999999999998</v>
      </c>
      <c r="AE181" s="129">
        <f t="shared" si="38"/>
        <v>0.28999999999999998</v>
      </c>
      <c r="AF181" s="129">
        <f t="shared" si="38"/>
        <v>0.28999999999999998</v>
      </c>
      <c r="AG181" s="171">
        <v>0.996</v>
      </c>
      <c r="AH181" s="51"/>
      <c r="AI181" s="52"/>
      <c r="AK181" s="53"/>
    </row>
    <row r="182" spans="1:37" x14ac:dyDescent="0.25">
      <c r="A182" s="118" t="s">
        <v>184</v>
      </c>
      <c r="B182" s="128">
        <v>0.06</v>
      </c>
      <c r="C182" s="129">
        <f t="shared" si="37"/>
        <v>0.06</v>
      </c>
      <c r="D182" s="129">
        <f t="shared" si="37"/>
        <v>0.06</v>
      </c>
      <c r="E182" s="129">
        <f t="shared" si="37"/>
        <v>0.06</v>
      </c>
      <c r="F182" s="129">
        <f t="shared" si="37"/>
        <v>0.06</v>
      </c>
      <c r="G182" s="129">
        <f t="shared" si="37"/>
        <v>0.06</v>
      </c>
      <c r="H182" s="129">
        <f t="shared" si="37"/>
        <v>0.06</v>
      </c>
      <c r="I182" s="129">
        <f t="shared" si="37"/>
        <v>0.06</v>
      </c>
      <c r="J182" s="129">
        <f t="shared" si="37"/>
        <v>0.06</v>
      </c>
      <c r="K182" s="129">
        <f t="shared" si="37"/>
        <v>0.06</v>
      </c>
      <c r="L182" s="129">
        <f t="shared" si="37"/>
        <v>0.06</v>
      </c>
      <c r="M182" s="129">
        <f t="shared" si="37"/>
        <v>0.06</v>
      </c>
      <c r="N182" s="129">
        <f t="shared" si="37"/>
        <v>0.06</v>
      </c>
      <c r="O182" s="129">
        <f t="shared" si="37"/>
        <v>0.06</v>
      </c>
      <c r="P182" s="129">
        <f t="shared" si="37"/>
        <v>0.06</v>
      </c>
      <c r="Q182" s="129">
        <f t="shared" si="37"/>
        <v>0.06</v>
      </c>
      <c r="R182" s="129">
        <f t="shared" si="37"/>
        <v>0.06</v>
      </c>
      <c r="S182" s="129">
        <f t="shared" si="38"/>
        <v>0.06</v>
      </c>
      <c r="T182" s="129">
        <f t="shared" si="38"/>
        <v>0.06</v>
      </c>
      <c r="U182" s="129">
        <f t="shared" si="38"/>
        <v>0.06</v>
      </c>
      <c r="V182" s="129">
        <f t="shared" si="38"/>
        <v>0.06</v>
      </c>
      <c r="W182" s="129">
        <f t="shared" si="38"/>
        <v>0.06</v>
      </c>
      <c r="X182" s="129">
        <f t="shared" si="38"/>
        <v>0.06</v>
      </c>
      <c r="Y182" s="129">
        <f t="shared" si="38"/>
        <v>0.06</v>
      </c>
      <c r="Z182" s="129">
        <f t="shared" si="38"/>
        <v>0.06</v>
      </c>
      <c r="AA182" s="129">
        <f t="shared" si="38"/>
        <v>0.06</v>
      </c>
      <c r="AB182" s="129">
        <f t="shared" si="38"/>
        <v>0.06</v>
      </c>
      <c r="AC182" s="129">
        <f t="shared" si="38"/>
        <v>0.06</v>
      </c>
      <c r="AD182" s="129">
        <f t="shared" si="38"/>
        <v>0.06</v>
      </c>
      <c r="AE182" s="129">
        <f t="shared" si="38"/>
        <v>0.06</v>
      </c>
      <c r="AF182" s="129">
        <f t="shared" si="38"/>
        <v>0.06</v>
      </c>
      <c r="AG182" s="171">
        <v>0.996</v>
      </c>
      <c r="AH182" s="51"/>
      <c r="AI182" s="52"/>
      <c r="AK182" s="53"/>
    </row>
    <row r="183" spans="1:37" x14ac:dyDescent="0.25">
      <c r="A183" s="118" t="s">
        <v>185</v>
      </c>
      <c r="B183" s="128">
        <v>0.11</v>
      </c>
      <c r="C183" s="129">
        <f t="shared" si="37"/>
        <v>0.11</v>
      </c>
      <c r="D183" s="129">
        <f t="shared" si="37"/>
        <v>0.11</v>
      </c>
      <c r="E183" s="129">
        <f t="shared" si="37"/>
        <v>0.11</v>
      </c>
      <c r="F183" s="129">
        <f t="shared" si="37"/>
        <v>0.11</v>
      </c>
      <c r="G183" s="129">
        <f t="shared" si="37"/>
        <v>0.11</v>
      </c>
      <c r="H183" s="129">
        <f t="shared" si="37"/>
        <v>0.11</v>
      </c>
      <c r="I183" s="129">
        <f t="shared" si="37"/>
        <v>0.11</v>
      </c>
      <c r="J183" s="129">
        <f t="shared" si="37"/>
        <v>0.11</v>
      </c>
      <c r="K183" s="129">
        <f t="shared" si="37"/>
        <v>0.11</v>
      </c>
      <c r="L183" s="129">
        <f t="shared" si="37"/>
        <v>0.11</v>
      </c>
      <c r="M183" s="129">
        <f t="shared" si="37"/>
        <v>0.11</v>
      </c>
      <c r="N183" s="129">
        <f t="shared" si="37"/>
        <v>0.11</v>
      </c>
      <c r="O183" s="129">
        <f t="shared" si="37"/>
        <v>0.11</v>
      </c>
      <c r="P183" s="129">
        <f t="shared" si="37"/>
        <v>0.11</v>
      </c>
      <c r="Q183" s="129">
        <f t="shared" si="37"/>
        <v>0.11</v>
      </c>
      <c r="R183" s="129">
        <f t="shared" si="37"/>
        <v>0.11</v>
      </c>
      <c r="S183" s="129">
        <f t="shared" si="38"/>
        <v>0.11</v>
      </c>
      <c r="T183" s="129">
        <f t="shared" si="38"/>
        <v>0.11</v>
      </c>
      <c r="U183" s="129">
        <f t="shared" si="38"/>
        <v>0.11</v>
      </c>
      <c r="V183" s="129">
        <f t="shared" si="38"/>
        <v>0.11</v>
      </c>
      <c r="W183" s="129">
        <f t="shared" si="38"/>
        <v>0.11</v>
      </c>
      <c r="X183" s="129">
        <f t="shared" si="38"/>
        <v>0.11</v>
      </c>
      <c r="Y183" s="129">
        <f t="shared" si="38"/>
        <v>0.11</v>
      </c>
      <c r="Z183" s="129">
        <f t="shared" si="38"/>
        <v>0.11</v>
      </c>
      <c r="AA183" s="129">
        <f t="shared" si="38"/>
        <v>0.11</v>
      </c>
      <c r="AB183" s="129">
        <f t="shared" si="38"/>
        <v>0.11</v>
      </c>
      <c r="AC183" s="129">
        <f t="shared" si="38"/>
        <v>0.11</v>
      </c>
      <c r="AD183" s="129">
        <f t="shared" si="38"/>
        <v>0.11</v>
      </c>
      <c r="AE183" s="129">
        <f t="shared" si="38"/>
        <v>0.11</v>
      </c>
      <c r="AF183" s="129">
        <f t="shared" si="38"/>
        <v>0.11</v>
      </c>
      <c r="AG183" s="171">
        <v>0.996</v>
      </c>
      <c r="AH183" s="51"/>
      <c r="AI183" s="52"/>
      <c r="AK183" s="53"/>
    </row>
    <row r="184" spans="1:37" x14ac:dyDescent="0.25">
      <c r="A184" s="118" t="s">
        <v>186</v>
      </c>
      <c r="B184" s="128">
        <v>0.1</v>
      </c>
      <c r="C184" s="129">
        <f t="shared" si="37"/>
        <v>0.1</v>
      </c>
      <c r="D184" s="129">
        <f t="shared" si="37"/>
        <v>0.1</v>
      </c>
      <c r="E184" s="129">
        <f t="shared" si="37"/>
        <v>0.1</v>
      </c>
      <c r="F184" s="129">
        <f t="shared" si="37"/>
        <v>0.1</v>
      </c>
      <c r="G184" s="129">
        <f t="shared" si="37"/>
        <v>0.1</v>
      </c>
      <c r="H184" s="129">
        <f t="shared" si="37"/>
        <v>0.1</v>
      </c>
      <c r="I184" s="129">
        <f t="shared" si="37"/>
        <v>0.1</v>
      </c>
      <c r="J184" s="129">
        <f t="shared" si="37"/>
        <v>0.1</v>
      </c>
      <c r="K184" s="129">
        <f t="shared" si="37"/>
        <v>0.1</v>
      </c>
      <c r="L184" s="129">
        <f t="shared" si="37"/>
        <v>0.1</v>
      </c>
      <c r="M184" s="129">
        <f t="shared" si="37"/>
        <v>0.1</v>
      </c>
      <c r="N184" s="129">
        <f t="shared" si="37"/>
        <v>0.1</v>
      </c>
      <c r="O184" s="129">
        <f t="shared" si="37"/>
        <v>0.1</v>
      </c>
      <c r="P184" s="129">
        <f t="shared" si="37"/>
        <v>0.1</v>
      </c>
      <c r="Q184" s="129">
        <f t="shared" si="37"/>
        <v>0.1</v>
      </c>
      <c r="R184" s="129">
        <f t="shared" si="38"/>
        <v>0.1</v>
      </c>
      <c r="S184" s="129">
        <f t="shared" si="38"/>
        <v>0.1</v>
      </c>
      <c r="T184" s="129">
        <f t="shared" si="38"/>
        <v>0.1</v>
      </c>
      <c r="U184" s="129">
        <f t="shared" si="38"/>
        <v>0.1</v>
      </c>
      <c r="V184" s="129">
        <f t="shared" si="38"/>
        <v>0.1</v>
      </c>
      <c r="W184" s="129">
        <f t="shared" si="38"/>
        <v>0.1</v>
      </c>
      <c r="X184" s="129">
        <f t="shared" si="38"/>
        <v>0.1</v>
      </c>
      <c r="Y184" s="129">
        <f t="shared" si="38"/>
        <v>0.1</v>
      </c>
      <c r="Z184" s="129">
        <f t="shared" si="38"/>
        <v>0.1</v>
      </c>
      <c r="AA184" s="129">
        <f t="shared" si="38"/>
        <v>0.1</v>
      </c>
      <c r="AB184" s="129">
        <f t="shared" si="38"/>
        <v>0.1</v>
      </c>
      <c r="AC184" s="129">
        <f t="shared" si="38"/>
        <v>0.1</v>
      </c>
      <c r="AD184" s="129">
        <f t="shared" si="38"/>
        <v>0.1</v>
      </c>
      <c r="AE184" s="129">
        <f t="shared" si="38"/>
        <v>0.1</v>
      </c>
      <c r="AF184" s="129">
        <f t="shared" si="38"/>
        <v>0.1</v>
      </c>
      <c r="AG184" s="171">
        <v>0.995</v>
      </c>
      <c r="AH184" s="51"/>
      <c r="AI184" s="52"/>
      <c r="AK184" s="53"/>
    </row>
    <row r="185" spans="1:37" x14ac:dyDescent="0.25">
      <c r="A185" s="118" t="s">
        <v>187</v>
      </c>
      <c r="B185" s="128">
        <v>0.09</v>
      </c>
      <c r="C185" s="129">
        <f t="shared" si="37"/>
        <v>0.09</v>
      </c>
      <c r="D185" s="129">
        <f t="shared" si="37"/>
        <v>0.09</v>
      </c>
      <c r="E185" s="129">
        <f t="shared" si="37"/>
        <v>0.09</v>
      </c>
      <c r="F185" s="129">
        <f t="shared" si="37"/>
        <v>0.09</v>
      </c>
      <c r="G185" s="129">
        <f t="shared" si="37"/>
        <v>0.09</v>
      </c>
      <c r="H185" s="129">
        <f t="shared" si="37"/>
        <v>0.09</v>
      </c>
      <c r="I185" s="129">
        <f t="shared" si="37"/>
        <v>0.09</v>
      </c>
      <c r="J185" s="129">
        <f t="shared" si="37"/>
        <v>0.09</v>
      </c>
      <c r="K185" s="129">
        <f t="shared" si="37"/>
        <v>0.09</v>
      </c>
      <c r="L185" s="129">
        <f t="shared" si="37"/>
        <v>0.09</v>
      </c>
      <c r="M185" s="129">
        <f t="shared" si="37"/>
        <v>0.09</v>
      </c>
      <c r="N185" s="129">
        <f t="shared" si="37"/>
        <v>0.09</v>
      </c>
      <c r="O185" s="129">
        <f t="shared" si="37"/>
        <v>0.09</v>
      </c>
      <c r="P185" s="129">
        <f t="shared" si="37"/>
        <v>0.09</v>
      </c>
      <c r="Q185" s="129">
        <f t="shared" si="37"/>
        <v>0.09</v>
      </c>
      <c r="R185" s="129">
        <f t="shared" si="38"/>
        <v>0.09</v>
      </c>
      <c r="S185" s="129">
        <f t="shared" si="38"/>
        <v>0.09</v>
      </c>
      <c r="T185" s="129">
        <f t="shared" si="38"/>
        <v>0.09</v>
      </c>
      <c r="U185" s="129">
        <f t="shared" si="38"/>
        <v>0.09</v>
      </c>
      <c r="V185" s="129">
        <f t="shared" si="38"/>
        <v>0.09</v>
      </c>
      <c r="W185" s="129">
        <f t="shared" si="38"/>
        <v>0.09</v>
      </c>
      <c r="X185" s="129">
        <f t="shared" si="38"/>
        <v>0.09</v>
      </c>
      <c r="Y185" s="129">
        <f t="shared" si="38"/>
        <v>0.09</v>
      </c>
      <c r="Z185" s="129">
        <f t="shared" si="38"/>
        <v>0.09</v>
      </c>
      <c r="AA185" s="129">
        <f t="shared" si="38"/>
        <v>0.09</v>
      </c>
      <c r="AB185" s="129">
        <f t="shared" si="38"/>
        <v>0.09</v>
      </c>
      <c r="AC185" s="129">
        <f t="shared" si="38"/>
        <v>0.09</v>
      </c>
      <c r="AD185" s="129">
        <f t="shared" si="38"/>
        <v>0.09</v>
      </c>
      <c r="AE185" s="129">
        <f t="shared" si="38"/>
        <v>0.09</v>
      </c>
      <c r="AF185" s="129">
        <f t="shared" si="38"/>
        <v>0.09</v>
      </c>
      <c r="AG185" s="171">
        <v>0.99299999999999999</v>
      </c>
      <c r="AH185" s="51"/>
      <c r="AI185" s="52"/>
      <c r="AK185" s="53"/>
    </row>
    <row r="186" spans="1:37" x14ac:dyDescent="0.25">
      <c r="A186" s="118" t="s">
        <v>188</v>
      </c>
      <c r="B186" s="50">
        <v>0.04</v>
      </c>
      <c r="C186" s="129">
        <f t="shared" si="37"/>
        <v>0.04</v>
      </c>
      <c r="D186" s="129">
        <f t="shared" si="37"/>
        <v>0.04</v>
      </c>
      <c r="E186" s="129">
        <f t="shared" si="37"/>
        <v>0.04</v>
      </c>
      <c r="F186" s="129">
        <f t="shared" si="37"/>
        <v>0.04</v>
      </c>
      <c r="G186" s="129">
        <f t="shared" si="37"/>
        <v>0.04</v>
      </c>
      <c r="H186" s="129">
        <f t="shared" si="37"/>
        <v>0.04</v>
      </c>
      <c r="I186" s="129">
        <f t="shared" si="37"/>
        <v>0.04</v>
      </c>
      <c r="J186" s="129">
        <f t="shared" si="37"/>
        <v>0.04</v>
      </c>
      <c r="K186" s="129">
        <f t="shared" si="37"/>
        <v>0.04</v>
      </c>
      <c r="L186" s="129">
        <f t="shared" si="37"/>
        <v>0.04</v>
      </c>
      <c r="M186" s="129">
        <f t="shared" si="37"/>
        <v>0.04</v>
      </c>
      <c r="N186" s="129">
        <f t="shared" si="37"/>
        <v>0.04</v>
      </c>
      <c r="O186" s="129">
        <f t="shared" si="37"/>
        <v>0.04</v>
      </c>
      <c r="P186" s="129">
        <f t="shared" si="37"/>
        <v>0.04</v>
      </c>
      <c r="Q186" s="129">
        <f t="shared" si="37"/>
        <v>0.04</v>
      </c>
      <c r="R186" s="129">
        <f t="shared" si="38"/>
        <v>0.04</v>
      </c>
      <c r="S186" s="129">
        <f t="shared" si="38"/>
        <v>0.04</v>
      </c>
      <c r="T186" s="129">
        <f t="shared" si="38"/>
        <v>0.04</v>
      </c>
      <c r="U186" s="129">
        <f t="shared" si="38"/>
        <v>0.04</v>
      </c>
      <c r="V186" s="129">
        <f t="shared" si="38"/>
        <v>0.04</v>
      </c>
      <c r="W186" s="129">
        <f t="shared" si="38"/>
        <v>0.04</v>
      </c>
      <c r="X186" s="129">
        <f t="shared" si="38"/>
        <v>0.04</v>
      </c>
      <c r="Y186" s="129">
        <f t="shared" si="38"/>
        <v>0.04</v>
      </c>
      <c r="Z186" s="129">
        <f t="shared" si="38"/>
        <v>0.04</v>
      </c>
      <c r="AA186" s="129">
        <f t="shared" si="38"/>
        <v>0.04</v>
      </c>
      <c r="AB186" s="129">
        <f t="shared" si="38"/>
        <v>0.04</v>
      </c>
      <c r="AC186" s="129">
        <f t="shared" si="38"/>
        <v>0.04</v>
      </c>
      <c r="AD186" s="129">
        <f t="shared" si="38"/>
        <v>0.04</v>
      </c>
      <c r="AE186" s="129">
        <f t="shared" si="38"/>
        <v>0.04</v>
      </c>
      <c r="AF186" s="129">
        <f t="shared" si="38"/>
        <v>0.04</v>
      </c>
      <c r="AG186" s="171">
        <v>0.99</v>
      </c>
      <c r="AH186" s="51"/>
      <c r="AI186" s="52"/>
      <c r="AK186" s="53"/>
    </row>
    <row r="187" spans="1:37" x14ac:dyDescent="0.25">
      <c r="A187" s="118" t="s">
        <v>189</v>
      </c>
      <c r="B187" s="50">
        <v>2.3E-2</v>
      </c>
      <c r="C187" s="129">
        <f>B187</f>
        <v>2.3E-2</v>
      </c>
      <c r="D187" s="129">
        <f t="shared" si="37"/>
        <v>2.3E-2</v>
      </c>
      <c r="E187" s="129">
        <f t="shared" si="37"/>
        <v>2.3E-2</v>
      </c>
      <c r="F187" s="129">
        <f t="shared" si="37"/>
        <v>2.3E-2</v>
      </c>
      <c r="G187" s="129">
        <f t="shared" si="37"/>
        <v>2.3E-2</v>
      </c>
      <c r="H187" s="129">
        <f t="shared" si="37"/>
        <v>2.3E-2</v>
      </c>
      <c r="I187" s="129">
        <f t="shared" si="37"/>
        <v>2.3E-2</v>
      </c>
      <c r="J187" s="129">
        <f t="shared" si="37"/>
        <v>2.3E-2</v>
      </c>
      <c r="K187" s="129">
        <f t="shared" si="37"/>
        <v>2.3E-2</v>
      </c>
      <c r="L187" s="129">
        <f t="shared" si="37"/>
        <v>2.3E-2</v>
      </c>
      <c r="M187" s="129">
        <f t="shared" si="37"/>
        <v>2.3E-2</v>
      </c>
      <c r="N187" s="129">
        <f t="shared" si="37"/>
        <v>2.3E-2</v>
      </c>
      <c r="O187" s="129">
        <f t="shared" si="37"/>
        <v>2.3E-2</v>
      </c>
      <c r="P187" s="129">
        <f t="shared" si="37"/>
        <v>2.3E-2</v>
      </c>
      <c r="Q187" s="129">
        <f t="shared" si="37"/>
        <v>2.3E-2</v>
      </c>
      <c r="R187" s="129">
        <f t="shared" si="38"/>
        <v>2.3E-2</v>
      </c>
      <c r="S187" s="129">
        <f t="shared" si="38"/>
        <v>2.3E-2</v>
      </c>
      <c r="T187" s="129">
        <f t="shared" si="38"/>
        <v>2.3E-2</v>
      </c>
      <c r="U187" s="129">
        <f t="shared" si="38"/>
        <v>2.3E-2</v>
      </c>
      <c r="V187" s="129">
        <f t="shared" si="38"/>
        <v>2.3E-2</v>
      </c>
      <c r="W187" s="129">
        <f t="shared" si="38"/>
        <v>2.3E-2</v>
      </c>
      <c r="X187" s="129">
        <f t="shared" si="38"/>
        <v>2.3E-2</v>
      </c>
      <c r="Y187" s="129">
        <f t="shared" si="38"/>
        <v>2.3E-2</v>
      </c>
      <c r="Z187" s="129">
        <f t="shared" si="38"/>
        <v>2.3E-2</v>
      </c>
      <c r="AA187" s="129">
        <f t="shared" si="38"/>
        <v>2.3E-2</v>
      </c>
      <c r="AB187" s="129">
        <f t="shared" si="38"/>
        <v>2.3E-2</v>
      </c>
      <c r="AC187" s="129">
        <f t="shared" si="38"/>
        <v>2.3E-2</v>
      </c>
      <c r="AD187" s="129">
        <f t="shared" si="38"/>
        <v>2.3E-2</v>
      </c>
      <c r="AE187" s="129">
        <f t="shared" si="38"/>
        <v>2.3E-2</v>
      </c>
      <c r="AF187" s="129">
        <f t="shared" si="38"/>
        <v>2.3E-2</v>
      </c>
      <c r="AG187" s="171">
        <v>0.97899999999999998</v>
      </c>
      <c r="AH187" s="51"/>
      <c r="AI187" s="52"/>
      <c r="AK187" s="53"/>
    </row>
    <row r="188" spans="1:37" ht="15.75" thickBot="1" x14ac:dyDescent="0.3">
      <c r="A188" s="130" t="s">
        <v>206</v>
      </c>
      <c r="B188" s="131">
        <f t="shared" ref="B188:AG188" si="39">SUM(B98:B187)</f>
        <v>194.70600000000002</v>
      </c>
      <c r="C188" s="131">
        <f t="shared" si="39"/>
        <v>194.70600000000002</v>
      </c>
      <c r="D188" s="131">
        <f t="shared" si="39"/>
        <v>194.70600000000002</v>
      </c>
      <c r="E188" s="131">
        <f t="shared" si="39"/>
        <v>194.70600000000002</v>
      </c>
      <c r="F188" s="131">
        <f t="shared" si="39"/>
        <v>194.70600000000002</v>
      </c>
      <c r="G188" s="131">
        <f t="shared" si="39"/>
        <v>194.70600000000002</v>
      </c>
      <c r="H188" s="131">
        <f t="shared" si="39"/>
        <v>194.70600000000002</v>
      </c>
      <c r="I188" s="131">
        <f t="shared" si="39"/>
        <v>192.10600000000005</v>
      </c>
      <c r="J188" s="131">
        <f t="shared" si="39"/>
        <v>192.10600000000005</v>
      </c>
      <c r="K188" s="131">
        <f t="shared" si="39"/>
        <v>192.10600000000005</v>
      </c>
      <c r="L188" s="131">
        <f t="shared" si="39"/>
        <v>192.10600000000005</v>
      </c>
      <c r="M188" s="131">
        <f t="shared" si="39"/>
        <v>192.10600000000005</v>
      </c>
      <c r="N188" s="131">
        <f t="shared" si="39"/>
        <v>192.10600000000005</v>
      </c>
      <c r="O188" s="131">
        <f t="shared" si="39"/>
        <v>192.10600000000005</v>
      </c>
      <c r="P188" s="131">
        <f t="shared" si="39"/>
        <v>192.10600000000005</v>
      </c>
      <c r="Q188" s="131">
        <f t="shared" si="39"/>
        <v>192.10600000000005</v>
      </c>
      <c r="R188" s="131">
        <f t="shared" si="39"/>
        <v>192.10600000000005</v>
      </c>
      <c r="S188" s="131">
        <f t="shared" si="39"/>
        <v>192.10600000000005</v>
      </c>
      <c r="T188" s="131">
        <f t="shared" si="39"/>
        <v>192.10600000000005</v>
      </c>
      <c r="U188" s="131">
        <f t="shared" si="39"/>
        <v>192.10600000000005</v>
      </c>
      <c r="V188" s="131">
        <f t="shared" si="39"/>
        <v>192.10600000000005</v>
      </c>
      <c r="W188" s="131">
        <f t="shared" si="39"/>
        <v>192.10600000000005</v>
      </c>
      <c r="X188" s="131">
        <f t="shared" si="39"/>
        <v>192.10600000000005</v>
      </c>
      <c r="Y188" s="131">
        <f t="shared" si="39"/>
        <v>192.10600000000005</v>
      </c>
      <c r="Z188" s="131">
        <f t="shared" si="39"/>
        <v>192.10600000000005</v>
      </c>
      <c r="AA188" s="131">
        <f t="shared" si="39"/>
        <v>192.10600000000005</v>
      </c>
      <c r="AB188" s="131">
        <f t="shared" si="39"/>
        <v>192.10600000000005</v>
      </c>
      <c r="AC188" s="131">
        <f t="shared" si="39"/>
        <v>192.10600000000005</v>
      </c>
      <c r="AD188" s="131">
        <f t="shared" si="39"/>
        <v>192.10600000000005</v>
      </c>
      <c r="AE188" s="131">
        <f t="shared" si="39"/>
        <v>192.10600000000005</v>
      </c>
      <c r="AF188" s="131">
        <f t="shared" si="39"/>
        <v>192.10600000000005</v>
      </c>
      <c r="AG188" s="132">
        <f t="shared" si="39"/>
        <v>412.72299999999984</v>
      </c>
      <c r="AH188" s="51"/>
      <c r="AI188" s="52"/>
      <c r="AK188" s="53"/>
    </row>
    <row r="189" spans="1:37" ht="15.75" thickBot="1" x14ac:dyDescent="0.3">
      <c r="A189" s="29" t="s">
        <v>32</v>
      </c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51"/>
      <c r="AI189" s="52"/>
      <c r="AK189" s="53"/>
    </row>
    <row r="190" spans="1:37" x14ac:dyDescent="0.25">
      <c r="A190" s="111" t="s">
        <v>63</v>
      </c>
      <c r="B190" s="133">
        <v>0.3</v>
      </c>
      <c r="C190" s="133">
        <f t="shared" ref="C190:R195" si="40">B190</f>
        <v>0.3</v>
      </c>
      <c r="D190" s="133">
        <f t="shared" si="40"/>
        <v>0.3</v>
      </c>
      <c r="E190" s="133">
        <f t="shared" si="40"/>
        <v>0.3</v>
      </c>
      <c r="F190" s="133">
        <f t="shared" si="40"/>
        <v>0.3</v>
      </c>
      <c r="G190" s="133">
        <f t="shared" si="40"/>
        <v>0.3</v>
      </c>
      <c r="H190" s="133">
        <f t="shared" si="40"/>
        <v>0.3</v>
      </c>
      <c r="I190" s="133">
        <f t="shared" si="40"/>
        <v>0.3</v>
      </c>
      <c r="J190" s="133">
        <f t="shared" si="40"/>
        <v>0.3</v>
      </c>
      <c r="K190" s="133">
        <f t="shared" si="40"/>
        <v>0.3</v>
      </c>
      <c r="L190" s="133">
        <f t="shared" si="40"/>
        <v>0.3</v>
      </c>
      <c r="M190" s="133">
        <f t="shared" si="40"/>
        <v>0.3</v>
      </c>
      <c r="N190" s="133">
        <f t="shared" si="40"/>
        <v>0.3</v>
      </c>
      <c r="O190" s="133">
        <f t="shared" si="40"/>
        <v>0.3</v>
      </c>
      <c r="P190" s="133">
        <f t="shared" si="40"/>
        <v>0.3</v>
      </c>
      <c r="Q190" s="133">
        <f t="shared" si="40"/>
        <v>0.3</v>
      </c>
      <c r="R190" s="133">
        <f t="shared" si="40"/>
        <v>0.3</v>
      </c>
      <c r="S190" s="133">
        <f t="shared" ref="S190:AF195" si="41">R190</f>
        <v>0.3</v>
      </c>
      <c r="T190" s="133">
        <f t="shared" si="41"/>
        <v>0.3</v>
      </c>
      <c r="U190" s="133">
        <f t="shared" si="41"/>
        <v>0.3</v>
      </c>
      <c r="V190" s="133">
        <f t="shared" si="41"/>
        <v>0.3</v>
      </c>
      <c r="W190" s="133">
        <f t="shared" si="41"/>
        <v>0.3</v>
      </c>
      <c r="X190" s="133">
        <f t="shared" si="41"/>
        <v>0.3</v>
      </c>
      <c r="Y190" s="133">
        <f t="shared" si="41"/>
        <v>0.3</v>
      </c>
      <c r="Z190" s="133">
        <f t="shared" si="41"/>
        <v>0.3</v>
      </c>
      <c r="AA190" s="133">
        <f t="shared" si="41"/>
        <v>0.3</v>
      </c>
      <c r="AB190" s="133">
        <f t="shared" si="41"/>
        <v>0.3</v>
      </c>
      <c r="AC190" s="133">
        <f t="shared" si="41"/>
        <v>0.3</v>
      </c>
      <c r="AD190" s="133">
        <f t="shared" si="41"/>
        <v>0.3</v>
      </c>
      <c r="AE190" s="133">
        <f t="shared" si="41"/>
        <v>0.3</v>
      </c>
      <c r="AF190" s="133">
        <f t="shared" si="41"/>
        <v>0.3</v>
      </c>
      <c r="AG190" s="134">
        <v>2.4</v>
      </c>
      <c r="AH190" s="51"/>
      <c r="AI190" s="52"/>
      <c r="AK190" s="53"/>
    </row>
    <row r="191" spans="1:37" x14ac:dyDescent="0.25">
      <c r="A191" s="116" t="s">
        <v>64</v>
      </c>
      <c r="B191" s="129">
        <v>0.4</v>
      </c>
      <c r="C191" s="129">
        <f t="shared" si="40"/>
        <v>0.4</v>
      </c>
      <c r="D191" s="129">
        <f t="shared" si="40"/>
        <v>0.4</v>
      </c>
      <c r="E191" s="129">
        <f t="shared" si="40"/>
        <v>0.4</v>
      </c>
      <c r="F191" s="129">
        <f t="shared" si="40"/>
        <v>0.4</v>
      </c>
      <c r="G191" s="129">
        <f t="shared" si="40"/>
        <v>0.4</v>
      </c>
      <c r="H191" s="129">
        <f t="shared" si="40"/>
        <v>0.4</v>
      </c>
      <c r="I191" s="129">
        <f t="shared" si="40"/>
        <v>0.4</v>
      </c>
      <c r="J191" s="129">
        <f t="shared" si="40"/>
        <v>0.4</v>
      </c>
      <c r="K191" s="129">
        <f t="shared" si="40"/>
        <v>0.4</v>
      </c>
      <c r="L191" s="129">
        <f t="shared" si="40"/>
        <v>0.4</v>
      </c>
      <c r="M191" s="129">
        <f t="shared" si="40"/>
        <v>0.4</v>
      </c>
      <c r="N191" s="129">
        <f t="shared" si="40"/>
        <v>0.4</v>
      </c>
      <c r="O191" s="129">
        <f t="shared" si="40"/>
        <v>0.4</v>
      </c>
      <c r="P191" s="129">
        <f t="shared" si="40"/>
        <v>0.4</v>
      </c>
      <c r="Q191" s="129">
        <f t="shared" si="40"/>
        <v>0.4</v>
      </c>
      <c r="R191" s="129">
        <f t="shared" si="40"/>
        <v>0.4</v>
      </c>
      <c r="S191" s="129">
        <f t="shared" si="41"/>
        <v>0.4</v>
      </c>
      <c r="T191" s="129">
        <f t="shared" si="41"/>
        <v>0.4</v>
      </c>
      <c r="U191" s="129">
        <f t="shared" si="41"/>
        <v>0.4</v>
      </c>
      <c r="V191" s="129">
        <f>U191</f>
        <v>0.4</v>
      </c>
      <c r="W191" s="129">
        <f>V191</f>
        <v>0.4</v>
      </c>
      <c r="X191" s="129">
        <f t="shared" si="41"/>
        <v>0.4</v>
      </c>
      <c r="Y191" s="129">
        <f t="shared" si="41"/>
        <v>0.4</v>
      </c>
      <c r="Z191" s="129">
        <f t="shared" si="41"/>
        <v>0.4</v>
      </c>
      <c r="AA191" s="129">
        <f t="shared" si="41"/>
        <v>0.4</v>
      </c>
      <c r="AB191" s="129">
        <f t="shared" si="41"/>
        <v>0.4</v>
      </c>
      <c r="AC191" s="129">
        <f t="shared" si="41"/>
        <v>0.4</v>
      </c>
      <c r="AD191" s="129">
        <f t="shared" si="41"/>
        <v>0.4</v>
      </c>
      <c r="AE191" s="129">
        <f t="shared" si="41"/>
        <v>0.4</v>
      </c>
      <c r="AF191" s="129">
        <f t="shared" si="41"/>
        <v>0.4</v>
      </c>
      <c r="AG191" s="135">
        <v>2</v>
      </c>
      <c r="AH191" s="51"/>
      <c r="AI191" s="52"/>
      <c r="AK191" s="53"/>
    </row>
    <row r="192" spans="1:37" x14ac:dyDescent="0.25">
      <c r="A192" s="116" t="s">
        <v>65</v>
      </c>
      <c r="B192" s="129">
        <v>1.5</v>
      </c>
      <c r="C192" s="129">
        <f t="shared" si="40"/>
        <v>1.5</v>
      </c>
      <c r="D192" s="129">
        <f t="shared" si="40"/>
        <v>1.5</v>
      </c>
      <c r="E192" s="129">
        <f t="shared" si="40"/>
        <v>1.5</v>
      </c>
      <c r="F192" s="129">
        <f t="shared" si="40"/>
        <v>1.5</v>
      </c>
      <c r="G192" s="129">
        <f t="shared" si="40"/>
        <v>1.5</v>
      </c>
      <c r="H192" s="129">
        <f t="shared" si="40"/>
        <v>1.5</v>
      </c>
      <c r="I192" s="129">
        <f t="shared" si="40"/>
        <v>1.5</v>
      </c>
      <c r="J192" s="129">
        <f t="shared" si="40"/>
        <v>1.5</v>
      </c>
      <c r="K192" s="129">
        <f t="shared" si="40"/>
        <v>1.5</v>
      </c>
      <c r="L192" s="129">
        <f t="shared" si="40"/>
        <v>1.5</v>
      </c>
      <c r="M192" s="129">
        <f t="shared" si="40"/>
        <v>1.5</v>
      </c>
      <c r="N192" s="129">
        <f t="shared" si="40"/>
        <v>1.5</v>
      </c>
      <c r="O192" s="129">
        <f t="shared" si="40"/>
        <v>1.5</v>
      </c>
      <c r="P192" s="129">
        <f t="shared" si="40"/>
        <v>1.5</v>
      </c>
      <c r="Q192" s="129">
        <f t="shared" si="40"/>
        <v>1.5</v>
      </c>
      <c r="R192" s="129">
        <f t="shared" si="40"/>
        <v>1.5</v>
      </c>
      <c r="S192" s="129">
        <f t="shared" si="41"/>
        <v>1.5</v>
      </c>
      <c r="T192" s="129">
        <f t="shared" si="41"/>
        <v>1.5</v>
      </c>
      <c r="U192" s="129">
        <f t="shared" si="41"/>
        <v>1.5</v>
      </c>
      <c r="V192" s="129">
        <f t="shared" si="41"/>
        <v>1.5</v>
      </c>
      <c r="W192" s="129">
        <f t="shared" si="41"/>
        <v>1.5</v>
      </c>
      <c r="X192" s="129">
        <f t="shared" si="41"/>
        <v>1.5</v>
      </c>
      <c r="Y192" s="129">
        <f t="shared" si="41"/>
        <v>1.5</v>
      </c>
      <c r="Z192" s="129">
        <f t="shared" si="41"/>
        <v>1.5</v>
      </c>
      <c r="AA192" s="129">
        <f t="shared" si="41"/>
        <v>1.5</v>
      </c>
      <c r="AB192" s="129">
        <f t="shared" si="41"/>
        <v>1.5</v>
      </c>
      <c r="AC192" s="129">
        <f t="shared" si="41"/>
        <v>1.5</v>
      </c>
      <c r="AD192" s="129">
        <f t="shared" si="41"/>
        <v>1.5</v>
      </c>
      <c r="AE192" s="129">
        <f t="shared" si="41"/>
        <v>1.5</v>
      </c>
      <c r="AF192" s="129">
        <f t="shared" si="41"/>
        <v>1.5</v>
      </c>
      <c r="AG192" s="135">
        <v>1.5</v>
      </c>
      <c r="AH192" s="51"/>
      <c r="AI192" s="52"/>
      <c r="AK192" s="53"/>
    </row>
    <row r="193" spans="1:37" x14ac:dyDescent="0.25">
      <c r="A193" s="116" t="s">
        <v>66</v>
      </c>
      <c r="B193" s="129">
        <v>0.3</v>
      </c>
      <c r="C193" s="129">
        <f t="shared" si="40"/>
        <v>0.3</v>
      </c>
      <c r="D193" s="129">
        <f t="shared" si="40"/>
        <v>0.3</v>
      </c>
      <c r="E193" s="129">
        <f t="shared" si="40"/>
        <v>0.3</v>
      </c>
      <c r="F193" s="129">
        <f t="shared" si="40"/>
        <v>0.3</v>
      </c>
      <c r="G193" s="129">
        <f t="shared" si="40"/>
        <v>0.3</v>
      </c>
      <c r="H193" s="129">
        <f t="shared" si="40"/>
        <v>0.3</v>
      </c>
      <c r="I193" s="129">
        <f t="shared" si="40"/>
        <v>0.3</v>
      </c>
      <c r="J193" s="129">
        <f t="shared" si="40"/>
        <v>0.3</v>
      </c>
      <c r="K193" s="129">
        <f t="shared" si="40"/>
        <v>0.3</v>
      </c>
      <c r="L193" s="129">
        <f t="shared" si="40"/>
        <v>0.3</v>
      </c>
      <c r="M193" s="129">
        <f t="shared" si="40"/>
        <v>0.3</v>
      </c>
      <c r="N193" s="129">
        <f t="shared" si="40"/>
        <v>0.3</v>
      </c>
      <c r="O193" s="129">
        <f t="shared" si="40"/>
        <v>0.3</v>
      </c>
      <c r="P193" s="129">
        <f t="shared" si="40"/>
        <v>0.3</v>
      </c>
      <c r="Q193" s="129">
        <f t="shared" si="40"/>
        <v>0.3</v>
      </c>
      <c r="R193" s="129">
        <f t="shared" si="40"/>
        <v>0.3</v>
      </c>
      <c r="S193" s="129">
        <f t="shared" si="41"/>
        <v>0.3</v>
      </c>
      <c r="T193" s="129">
        <f t="shared" si="41"/>
        <v>0.3</v>
      </c>
      <c r="U193" s="129">
        <f t="shared" si="41"/>
        <v>0.3</v>
      </c>
      <c r="V193" s="129">
        <f t="shared" si="41"/>
        <v>0.3</v>
      </c>
      <c r="W193" s="129">
        <f t="shared" si="41"/>
        <v>0.3</v>
      </c>
      <c r="X193" s="129">
        <f t="shared" si="41"/>
        <v>0.3</v>
      </c>
      <c r="Y193" s="129">
        <f t="shared" si="41"/>
        <v>0.3</v>
      </c>
      <c r="Z193" s="129">
        <f t="shared" si="41"/>
        <v>0.3</v>
      </c>
      <c r="AA193" s="129">
        <f t="shared" si="41"/>
        <v>0.3</v>
      </c>
      <c r="AB193" s="129">
        <f t="shared" si="41"/>
        <v>0.3</v>
      </c>
      <c r="AC193" s="129">
        <f t="shared" si="41"/>
        <v>0.3</v>
      </c>
      <c r="AD193" s="129">
        <f t="shared" si="41"/>
        <v>0.3</v>
      </c>
      <c r="AE193" s="129">
        <f t="shared" si="41"/>
        <v>0.3</v>
      </c>
      <c r="AF193" s="129">
        <f t="shared" si="41"/>
        <v>0.3</v>
      </c>
      <c r="AG193" s="135">
        <v>1</v>
      </c>
      <c r="AH193" s="51"/>
      <c r="AI193" s="52"/>
      <c r="AK193" s="53"/>
    </row>
    <row r="194" spans="1:37" x14ac:dyDescent="0.25">
      <c r="A194" s="116" t="s">
        <v>67</v>
      </c>
      <c r="B194" s="129">
        <v>0.4</v>
      </c>
      <c r="C194" s="129">
        <f t="shared" si="40"/>
        <v>0.4</v>
      </c>
      <c r="D194" s="129">
        <f t="shared" si="40"/>
        <v>0.4</v>
      </c>
      <c r="E194" s="129">
        <f t="shared" si="40"/>
        <v>0.4</v>
      </c>
      <c r="F194" s="129">
        <f t="shared" si="40"/>
        <v>0.4</v>
      </c>
      <c r="G194" s="129">
        <f t="shared" si="40"/>
        <v>0.4</v>
      </c>
      <c r="H194" s="129">
        <f t="shared" si="40"/>
        <v>0.4</v>
      </c>
      <c r="I194" s="129">
        <f t="shared" si="40"/>
        <v>0.4</v>
      </c>
      <c r="J194" s="129">
        <f t="shared" si="40"/>
        <v>0.4</v>
      </c>
      <c r="K194" s="129">
        <f t="shared" si="40"/>
        <v>0.4</v>
      </c>
      <c r="L194" s="129">
        <f t="shared" si="40"/>
        <v>0.4</v>
      </c>
      <c r="M194" s="129">
        <f t="shared" si="40"/>
        <v>0.4</v>
      </c>
      <c r="N194" s="129">
        <f t="shared" si="40"/>
        <v>0.4</v>
      </c>
      <c r="O194" s="129">
        <f t="shared" si="40"/>
        <v>0.4</v>
      </c>
      <c r="P194" s="129">
        <f t="shared" si="40"/>
        <v>0.4</v>
      </c>
      <c r="Q194" s="129">
        <f t="shared" si="40"/>
        <v>0.4</v>
      </c>
      <c r="R194" s="129">
        <f t="shared" si="40"/>
        <v>0.4</v>
      </c>
      <c r="S194" s="129">
        <f t="shared" si="41"/>
        <v>0.4</v>
      </c>
      <c r="T194" s="129">
        <f t="shared" si="41"/>
        <v>0.4</v>
      </c>
      <c r="U194" s="129">
        <f t="shared" si="41"/>
        <v>0.4</v>
      </c>
      <c r="V194" s="129">
        <f t="shared" si="41"/>
        <v>0.4</v>
      </c>
      <c r="W194" s="129">
        <f t="shared" si="41"/>
        <v>0.4</v>
      </c>
      <c r="X194" s="129">
        <f t="shared" si="41"/>
        <v>0.4</v>
      </c>
      <c r="Y194" s="129">
        <f t="shared" si="41"/>
        <v>0.4</v>
      </c>
      <c r="Z194" s="129">
        <f t="shared" si="41"/>
        <v>0.4</v>
      </c>
      <c r="AA194" s="129">
        <f t="shared" si="41"/>
        <v>0.4</v>
      </c>
      <c r="AB194" s="129">
        <f t="shared" si="41"/>
        <v>0.4</v>
      </c>
      <c r="AC194" s="129">
        <f t="shared" si="41"/>
        <v>0.4</v>
      </c>
      <c r="AD194" s="129">
        <f t="shared" si="41"/>
        <v>0.4</v>
      </c>
      <c r="AE194" s="129">
        <f t="shared" si="41"/>
        <v>0.4</v>
      </c>
      <c r="AF194" s="129">
        <f t="shared" si="41"/>
        <v>0.4</v>
      </c>
      <c r="AG194" s="135">
        <v>1</v>
      </c>
      <c r="AH194" s="51"/>
      <c r="AI194" s="52"/>
      <c r="AK194" s="53"/>
    </row>
    <row r="195" spans="1:37" ht="15.75" thickBot="1" x14ac:dyDescent="0.3">
      <c r="A195" s="118" t="s">
        <v>68</v>
      </c>
      <c r="B195" s="136">
        <v>0.64</v>
      </c>
      <c r="C195" s="136">
        <f t="shared" si="40"/>
        <v>0.64</v>
      </c>
      <c r="D195" s="136">
        <f t="shared" si="40"/>
        <v>0.64</v>
      </c>
      <c r="E195" s="136">
        <f t="shared" si="40"/>
        <v>0.64</v>
      </c>
      <c r="F195" s="136">
        <f t="shared" si="40"/>
        <v>0.64</v>
      </c>
      <c r="G195" s="136">
        <f t="shared" si="40"/>
        <v>0.64</v>
      </c>
      <c r="H195" s="136">
        <f t="shared" si="40"/>
        <v>0.64</v>
      </c>
      <c r="I195" s="136">
        <f t="shared" si="40"/>
        <v>0.64</v>
      </c>
      <c r="J195" s="136">
        <f t="shared" si="40"/>
        <v>0.64</v>
      </c>
      <c r="K195" s="136">
        <f t="shared" si="40"/>
        <v>0.64</v>
      </c>
      <c r="L195" s="136">
        <f t="shared" si="40"/>
        <v>0.64</v>
      </c>
      <c r="M195" s="136">
        <f t="shared" si="40"/>
        <v>0.64</v>
      </c>
      <c r="N195" s="136">
        <f t="shared" si="40"/>
        <v>0.64</v>
      </c>
      <c r="O195" s="136">
        <f t="shared" si="40"/>
        <v>0.64</v>
      </c>
      <c r="P195" s="136">
        <f t="shared" si="40"/>
        <v>0.64</v>
      </c>
      <c r="Q195" s="136">
        <f t="shared" si="40"/>
        <v>0.64</v>
      </c>
      <c r="R195" s="136">
        <f t="shared" si="40"/>
        <v>0.64</v>
      </c>
      <c r="S195" s="136">
        <f t="shared" si="41"/>
        <v>0.64</v>
      </c>
      <c r="T195" s="136">
        <f t="shared" si="41"/>
        <v>0.64</v>
      </c>
      <c r="U195" s="136">
        <f t="shared" si="41"/>
        <v>0.64</v>
      </c>
      <c r="V195" s="136">
        <f t="shared" si="41"/>
        <v>0.64</v>
      </c>
      <c r="W195" s="136">
        <f t="shared" si="41"/>
        <v>0.64</v>
      </c>
      <c r="X195" s="136">
        <f t="shared" si="41"/>
        <v>0.64</v>
      </c>
      <c r="Y195" s="136">
        <f t="shared" si="41"/>
        <v>0.64</v>
      </c>
      <c r="Z195" s="136">
        <f t="shared" si="41"/>
        <v>0.64</v>
      </c>
      <c r="AA195" s="136">
        <f t="shared" si="41"/>
        <v>0.64</v>
      </c>
      <c r="AB195" s="136">
        <f t="shared" si="41"/>
        <v>0.64</v>
      </c>
      <c r="AC195" s="136">
        <f t="shared" si="41"/>
        <v>0.64</v>
      </c>
      <c r="AD195" s="136">
        <f t="shared" si="41"/>
        <v>0.64</v>
      </c>
      <c r="AE195" s="136">
        <f t="shared" si="41"/>
        <v>0.64</v>
      </c>
      <c r="AF195" s="136">
        <f t="shared" si="41"/>
        <v>0.64</v>
      </c>
      <c r="AG195" s="137">
        <v>0.66</v>
      </c>
      <c r="AH195" s="51"/>
      <c r="AI195" s="52"/>
    </row>
    <row r="196" spans="1:37" ht="15.75" thickBot="1" x14ac:dyDescent="0.3">
      <c r="A196" s="138" t="s">
        <v>32</v>
      </c>
      <c r="B196" s="139">
        <f>SUM(B190:B195)</f>
        <v>3.54</v>
      </c>
      <c r="C196" s="139">
        <f t="shared" ref="C196:K196" si="42">SUM(C190:C195)</f>
        <v>3.54</v>
      </c>
      <c r="D196" s="139">
        <f t="shared" si="42"/>
        <v>3.54</v>
      </c>
      <c r="E196" s="139">
        <f t="shared" si="42"/>
        <v>3.54</v>
      </c>
      <c r="F196" s="139">
        <f t="shared" si="42"/>
        <v>3.54</v>
      </c>
      <c r="G196" s="139">
        <f t="shared" si="42"/>
        <v>3.54</v>
      </c>
      <c r="H196" s="139">
        <f t="shared" si="42"/>
        <v>3.54</v>
      </c>
      <c r="I196" s="139">
        <f t="shared" si="42"/>
        <v>3.54</v>
      </c>
      <c r="J196" s="139">
        <f t="shared" si="42"/>
        <v>3.54</v>
      </c>
      <c r="K196" s="139">
        <f t="shared" si="42"/>
        <v>3.54</v>
      </c>
      <c r="L196" s="139">
        <f>SUM(L190:L195)</f>
        <v>3.54</v>
      </c>
      <c r="M196" s="139">
        <f t="shared" ref="M196:R196" si="43">SUM(M190:M195)</f>
        <v>3.54</v>
      </c>
      <c r="N196" s="139">
        <f t="shared" si="43"/>
        <v>3.54</v>
      </c>
      <c r="O196" s="139">
        <f t="shared" si="43"/>
        <v>3.54</v>
      </c>
      <c r="P196" s="139">
        <f t="shared" si="43"/>
        <v>3.54</v>
      </c>
      <c r="Q196" s="139">
        <f t="shared" si="43"/>
        <v>3.54</v>
      </c>
      <c r="R196" s="139">
        <f t="shared" si="43"/>
        <v>3.54</v>
      </c>
      <c r="S196" s="139">
        <f>SUM(S190:S195)</f>
        <v>3.54</v>
      </c>
      <c r="T196" s="139">
        <f t="shared" ref="T196:AG196" si="44">SUM(T190:T195)</f>
        <v>3.54</v>
      </c>
      <c r="U196" s="139">
        <f t="shared" si="44"/>
        <v>3.54</v>
      </c>
      <c r="V196" s="139">
        <f t="shared" si="44"/>
        <v>3.54</v>
      </c>
      <c r="W196" s="139">
        <f t="shared" si="44"/>
        <v>3.54</v>
      </c>
      <c r="X196" s="139">
        <f t="shared" si="44"/>
        <v>3.54</v>
      </c>
      <c r="Y196" s="139">
        <f t="shared" si="44"/>
        <v>3.54</v>
      </c>
      <c r="Z196" s="139">
        <f t="shared" si="44"/>
        <v>3.54</v>
      </c>
      <c r="AA196" s="139">
        <f t="shared" si="44"/>
        <v>3.54</v>
      </c>
      <c r="AB196" s="139">
        <f t="shared" si="44"/>
        <v>3.54</v>
      </c>
      <c r="AC196" s="139">
        <f t="shared" si="44"/>
        <v>3.54</v>
      </c>
      <c r="AD196" s="139">
        <f t="shared" si="44"/>
        <v>3.54</v>
      </c>
      <c r="AE196" s="139">
        <f t="shared" si="44"/>
        <v>3.54</v>
      </c>
      <c r="AF196" s="139">
        <f t="shared" si="44"/>
        <v>3.54</v>
      </c>
      <c r="AG196" s="140">
        <f t="shared" si="44"/>
        <v>8.56</v>
      </c>
      <c r="AH196" s="51"/>
      <c r="AI196" s="52"/>
    </row>
    <row r="197" spans="1:37" ht="15.75" thickBot="1" x14ac:dyDescent="0.3"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105"/>
      <c r="AH197" s="45"/>
    </row>
    <row r="198" spans="1:37" x14ac:dyDescent="0.25">
      <c r="A198" s="90" t="s">
        <v>69</v>
      </c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  <c r="AB198" s="141"/>
      <c r="AC198" s="141"/>
      <c r="AD198" s="141"/>
      <c r="AE198" s="141"/>
      <c r="AF198" s="142"/>
      <c r="AG198" s="45"/>
      <c r="AH198" s="51"/>
      <c r="AI198" s="52"/>
    </row>
    <row r="199" spans="1:37" x14ac:dyDescent="0.25">
      <c r="A199" s="143" t="s">
        <v>70</v>
      </c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  <c r="AC199" s="144"/>
      <c r="AD199" s="144"/>
      <c r="AE199" s="144"/>
      <c r="AF199" s="145"/>
      <c r="AG199" s="146"/>
      <c r="AH199" s="51"/>
      <c r="AI199" s="52"/>
    </row>
    <row r="200" spans="1:37" x14ac:dyDescent="0.25">
      <c r="A200" s="94" t="s">
        <v>71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37" x14ac:dyDescent="0.25">
      <c r="A201" s="94" t="s">
        <v>72</v>
      </c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  <c r="AC201" s="147"/>
      <c r="AD201" s="147"/>
      <c r="AE201" s="147"/>
      <c r="AF201" s="148"/>
      <c r="AG201" s="146"/>
      <c r="AH201" s="51"/>
      <c r="AI201" s="52"/>
    </row>
    <row r="202" spans="1:37" ht="15.75" thickBot="1" x14ac:dyDescent="0.3">
      <c r="A202" s="149" t="s">
        <v>73</v>
      </c>
      <c r="B202" s="150"/>
      <c r="C202" s="150"/>
      <c r="D202" s="150"/>
      <c r="E202" s="150"/>
      <c r="F202" s="150"/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50"/>
      <c r="AA202" s="150"/>
      <c r="AB202" s="150"/>
      <c r="AC202" s="150"/>
      <c r="AD202" s="150"/>
      <c r="AE202" s="150"/>
      <c r="AF202" s="151"/>
      <c r="AG202" s="146"/>
      <c r="AH202" s="51"/>
      <c r="AI202" s="52"/>
    </row>
    <row r="203" spans="1:37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37" x14ac:dyDescent="0.25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37" x14ac:dyDescent="0.25">
      <c r="A205" s="152" t="s">
        <v>74</v>
      </c>
      <c r="B205" s="153">
        <f>MAX(F72:M72)</f>
        <v>3.54</v>
      </c>
      <c r="C205" s="154">
        <f>INDEX(F9:M9,1,MATCH(MAX(F72:M72),F72:M72,0))</f>
        <v>0.20833333333333301</v>
      </c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37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MID(CELL("filename",C7),FIND("]",CELL("filename",C7))+1,600)</f>
        <v>new_sample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37" x14ac:dyDescent="0.25">
      <c r="A207" s="213" t="s">
        <v>75</v>
      </c>
      <c r="B207" s="213"/>
      <c r="C207" s="45"/>
      <c r="D207" s="155" t="e">
        <f ca="1">"Pie Chart of Daily Peak Demand(Inclusive of Export) of Nepal ("&amp;A4&amp;" "&amp;B4&amp;")"</f>
        <v>#VALUE!</v>
      </c>
      <c r="E207" s="45"/>
      <c r="F207" s="45"/>
      <c r="G207" s="15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155" t="e">
        <f ca="1">"Daily Load Curve(Excluding of Export) of Nepal ("&amp;A4&amp;" "&amp;B4&amp;")"</f>
        <v>#VALUE!</v>
      </c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37" ht="12.75" customHeight="1" thickBot="1" x14ac:dyDescent="0.3">
      <c r="A208" s="156" t="s">
        <v>7</v>
      </c>
      <c r="B208" s="157"/>
      <c r="C208" s="45"/>
      <c r="D208" s="158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50" ht="15.75" thickTop="1" x14ac:dyDescent="0.25">
      <c r="A209" s="156" t="s">
        <v>76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159" t="s">
        <v>77</v>
      </c>
      <c r="T209" s="160">
        <v>4.1666666666666664E-2</v>
      </c>
      <c r="U209" s="161">
        <v>8.3333333333333301E-2</v>
      </c>
      <c r="V209" s="161">
        <v>0.125</v>
      </c>
      <c r="W209" s="161">
        <v>0.16666666666666699</v>
      </c>
      <c r="X209" s="161">
        <v>0.20833333333333301</v>
      </c>
      <c r="Y209" s="161">
        <v>0.22916666666666666</v>
      </c>
      <c r="Z209" s="161">
        <v>0.25</v>
      </c>
      <c r="AA209" s="161">
        <v>0.27083333333333331</v>
      </c>
      <c r="AB209" s="161">
        <v>0.29166666666666669</v>
      </c>
      <c r="AC209" s="161">
        <v>0.3125</v>
      </c>
      <c r="AD209" s="162">
        <v>0.33333333333333331</v>
      </c>
      <c r="AE209" s="162">
        <v>0.375</v>
      </c>
      <c r="AF209" s="162">
        <v>0.41666666666666702</v>
      </c>
      <c r="AG209" s="162">
        <v>0.45833333333333298</v>
      </c>
      <c r="AH209" s="162">
        <v>0.5</v>
      </c>
      <c r="AI209" s="162">
        <v>0.54166666666666696</v>
      </c>
      <c r="AJ209" s="162">
        <v>0.58333333333333304</v>
      </c>
      <c r="AK209" s="162">
        <v>0.625</v>
      </c>
      <c r="AL209" s="162">
        <v>0.66666666666666696</v>
      </c>
      <c r="AM209" s="162">
        <v>0.70833333333333304</v>
      </c>
      <c r="AN209" s="162">
        <v>0.72916666666666663</v>
      </c>
      <c r="AO209" s="162">
        <v>0.75</v>
      </c>
      <c r="AP209" s="162">
        <v>0.77083333333333337</v>
      </c>
      <c r="AQ209" s="162">
        <v>0.79166666666666663</v>
      </c>
      <c r="AR209" s="162">
        <v>0.8125</v>
      </c>
      <c r="AS209" s="161">
        <v>0.83333333333333337</v>
      </c>
      <c r="AT209" s="161">
        <v>0.85416666666666663</v>
      </c>
      <c r="AU209" s="161">
        <v>0.875</v>
      </c>
      <c r="AV209" s="161">
        <v>0.91666666666666696</v>
      </c>
      <c r="AW209" s="161">
        <v>0.95833333333333304</v>
      </c>
      <c r="AX209" s="161">
        <v>1</v>
      </c>
    </row>
    <row r="210" spans="1:50" x14ac:dyDescent="0.25">
      <c r="A210" s="156" t="s">
        <v>78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 t="s">
        <v>79</v>
      </c>
      <c r="T210" s="163">
        <f t="shared" ref="T210:AX210" si="45">B72</f>
        <v>3.54</v>
      </c>
      <c r="U210" s="163">
        <f t="shared" si="45"/>
        <v>3.54</v>
      </c>
      <c r="V210" s="163">
        <f t="shared" si="45"/>
        <v>3.54</v>
      </c>
      <c r="W210" s="163">
        <f t="shared" si="45"/>
        <v>3.54</v>
      </c>
      <c r="X210" s="163">
        <f t="shared" si="45"/>
        <v>3.54</v>
      </c>
      <c r="Y210" s="163">
        <f t="shared" si="45"/>
        <v>3.54</v>
      </c>
      <c r="Z210" s="163">
        <f t="shared" si="45"/>
        <v>3.54</v>
      </c>
      <c r="AA210" s="163">
        <f t="shared" si="45"/>
        <v>3.54</v>
      </c>
      <c r="AB210" s="163">
        <f t="shared" si="45"/>
        <v>3.54</v>
      </c>
      <c r="AC210" s="163">
        <f t="shared" si="45"/>
        <v>3.54</v>
      </c>
      <c r="AD210" s="163">
        <f t="shared" si="45"/>
        <v>3.54</v>
      </c>
      <c r="AE210" s="163">
        <f t="shared" si="45"/>
        <v>3.54</v>
      </c>
      <c r="AF210" s="163">
        <f t="shared" si="45"/>
        <v>3.54</v>
      </c>
      <c r="AG210" s="163">
        <f t="shared" si="45"/>
        <v>3.54</v>
      </c>
      <c r="AH210" s="163">
        <f t="shared" si="45"/>
        <v>3.54</v>
      </c>
      <c r="AI210" s="163">
        <f t="shared" si="45"/>
        <v>3.54</v>
      </c>
      <c r="AJ210" s="163">
        <f t="shared" si="45"/>
        <v>3.54</v>
      </c>
      <c r="AK210" s="163">
        <f t="shared" si="45"/>
        <v>3.54</v>
      </c>
      <c r="AL210" s="163">
        <f t="shared" si="45"/>
        <v>3.54</v>
      </c>
      <c r="AM210" s="163">
        <f t="shared" si="45"/>
        <v>3.54</v>
      </c>
      <c r="AN210" s="163">
        <f t="shared" si="45"/>
        <v>3.54</v>
      </c>
      <c r="AO210" s="163">
        <f t="shared" si="45"/>
        <v>3.54</v>
      </c>
      <c r="AP210" s="163">
        <f t="shared" si="45"/>
        <v>3.54</v>
      </c>
      <c r="AQ210" s="163">
        <f t="shared" si="45"/>
        <v>3.54</v>
      </c>
      <c r="AR210" s="163">
        <f t="shared" si="45"/>
        <v>3.54</v>
      </c>
      <c r="AS210" s="163">
        <f t="shared" si="45"/>
        <v>3.54</v>
      </c>
      <c r="AT210" s="163">
        <f t="shared" si="45"/>
        <v>3.54</v>
      </c>
      <c r="AU210" s="163">
        <f t="shared" si="45"/>
        <v>3.54</v>
      </c>
      <c r="AV210" s="163">
        <f t="shared" si="45"/>
        <v>3.54</v>
      </c>
      <c r="AW210" s="163">
        <f t="shared" si="45"/>
        <v>3.54</v>
      </c>
      <c r="AX210" s="163">
        <f t="shared" si="45"/>
        <v>3.54</v>
      </c>
    </row>
    <row r="211" spans="1:50" x14ac:dyDescent="0.25">
      <c r="A211" s="156" t="s">
        <v>80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81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82</v>
      </c>
      <c r="B213" s="157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83</v>
      </c>
      <c r="B214" s="164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A215" s="156" t="s">
        <v>84</v>
      </c>
      <c r="B215" s="157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</row>
    <row r="231" spans="1:34" x14ac:dyDescent="0.25">
      <c r="A231" s="165" t="s">
        <v>69</v>
      </c>
      <c r="B231" s="166">
        <f t="shared" ref="B231:AF231" si="46">B195</f>
        <v>0.64</v>
      </c>
      <c r="C231" s="166">
        <f t="shared" si="46"/>
        <v>0.64</v>
      </c>
      <c r="D231" s="166">
        <f t="shared" si="46"/>
        <v>0.64</v>
      </c>
      <c r="E231" s="166">
        <f t="shared" si="46"/>
        <v>0.64</v>
      </c>
      <c r="F231" s="166">
        <f t="shared" si="46"/>
        <v>0.64</v>
      </c>
      <c r="G231" s="166">
        <f t="shared" si="46"/>
        <v>0.64</v>
      </c>
      <c r="H231" s="166">
        <f t="shared" si="46"/>
        <v>0.64</v>
      </c>
      <c r="I231" s="166">
        <f t="shared" si="46"/>
        <v>0.64</v>
      </c>
      <c r="J231" s="166">
        <f t="shared" si="46"/>
        <v>0.64</v>
      </c>
      <c r="K231" s="166">
        <f t="shared" si="46"/>
        <v>0.64</v>
      </c>
      <c r="L231" s="166">
        <f t="shared" si="46"/>
        <v>0.64</v>
      </c>
      <c r="M231" s="166">
        <f t="shared" si="46"/>
        <v>0.64</v>
      </c>
      <c r="N231" s="166">
        <f t="shared" si="46"/>
        <v>0.64</v>
      </c>
      <c r="O231" s="166">
        <f t="shared" si="46"/>
        <v>0.64</v>
      </c>
      <c r="P231" s="166">
        <f t="shared" si="46"/>
        <v>0.64</v>
      </c>
      <c r="Q231" s="166">
        <f t="shared" si="46"/>
        <v>0.64</v>
      </c>
      <c r="R231" s="166">
        <f t="shared" si="46"/>
        <v>0.64</v>
      </c>
      <c r="S231" s="166">
        <f t="shared" si="46"/>
        <v>0.64</v>
      </c>
      <c r="T231" s="166">
        <f t="shared" si="46"/>
        <v>0.64</v>
      </c>
      <c r="U231" s="166">
        <f t="shared" si="46"/>
        <v>0.64</v>
      </c>
      <c r="V231" s="166">
        <f t="shared" si="46"/>
        <v>0.64</v>
      </c>
      <c r="W231" s="166">
        <f t="shared" si="46"/>
        <v>0.64</v>
      </c>
      <c r="X231" s="166">
        <f t="shared" si="46"/>
        <v>0.64</v>
      </c>
      <c r="Y231" s="166">
        <f t="shared" si="46"/>
        <v>0.64</v>
      </c>
      <c r="Z231" s="166">
        <f t="shared" si="46"/>
        <v>0.64</v>
      </c>
      <c r="AA231" s="166">
        <f t="shared" si="46"/>
        <v>0.64</v>
      </c>
      <c r="AB231" s="166">
        <f t="shared" si="46"/>
        <v>0.64</v>
      </c>
      <c r="AC231" s="166">
        <f t="shared" si="46"/>
        <v>0.64</v>
      </c>
      <c r="AD231" s="166">
        <f t="shared" si="46"/>
        <v>0.64</v>
      </c>
      <c r="AE231" s="166">
        <f t="shared" si="46"/>
        <v>0.64</v>
      </c>
      <c r="AF231" s="166">
        <f t="shared" si="46"/>
        <v>0.64</v>
      </c>
      <c r="AG231" s="45"/>
      <c r="AH231" s="45"/>
    </row>
    <row r="232" spans="1:34" x14ac:dyDescent="0.25">
      <c r="A232" s="114" t="str">
        <f>A199</f>
        <v>KGA</v>
      </c>
      <c r="B232" s="114" t="str">
        <f>IF(B199&lt;100,"",B199-520)</f>
        <v/>
      </c>
      <c r="C232" s="114" t="str">
        <f t="shared" ref="C232:AF232" si="47">IF(C199&lt;100,"",C199-520)</f>
        <v/>
      </c>
      <c r="D232" s="114" t="str">
        <f t="shared" si="47"/>
        <v/>
      </c>
      <c r="E232" s="114" t="str">
        <f t="shared" si="47"/>
        <v/>
      </c>
      <c r="F232" s="114" t="str">
        <f t="shared" si="47"/>
        <v/>
      </c>
      <c r="G232" s="114" t="str">
        <f t="shared" si="47"/>
        <v/>
      </c>
      <c r="H232" s="114" t="str">
        <f t="shared" si="47"/>
        <v/>
      </c>
      <c r="I232" s="114" t="str">
        <f t="shared" si="47"/>
        <v/>
      </c>
      <c r="J232" s="114" t="str">
        <f t="shared" si="47"/>
        <v/>
      </c>
      <c r="K232" s="114" t="str">
        <f t="shared" si="47"/>
        <v/>
      </c>
      <c r="L232" s="114" t="str">
        <f t="shared" si="47"/>
        <v/>
      </c>
      <c r="M232" s="114" t="str">
        <f t="shared" si="47"/>
        <v/>
      </c>
      <c r="N232" s="114" t="str">
        <f t="shared" si="47"/>
        <v/>
      </c>
      <c r="O232" s="114" t="str">
        <f t="shared" si="47"/>
        <v/>
      </c>
      <c r="P232" s="114" t="str">
        <f t="shared" si="47"/>
        <v/>
      </c>
      <c r="Q232" s="114" t="str">
        <f t="shared" si="47"/>
        <v/>
      </c>
      <c r="R232" s="114" t="str">
        <f t="shared" si="47"/>
        <v/>
      </c>
      <c r="S232" s="114" t="str">
        <f t="shared" si="47"/>
        <v/>
      </c>
      <c r="T232" s="114" t="str">
        <f t="shared" si="47"/>
        <v/>
      </c>
      <c r="U232" s="114" t="str">
        <f t="shared" si="47"/>
        <v/>
      </c>
      <c r="V232" s="114" t="str">
        <f t="shared" si="47"/>
        <v/>
      </c>
      <c r="W232" s="114" t="str">
        <f t="shared" si="47"/>
        <v/>
      </c>
      <c r="X232" s="114" t="str">
        <f t="shared" si="47"/>
        <v/>
      </c>
      <c r="Y232" s="114" t="str">
        <f t="shared" si="47"/>
        <v/>
      </c>
      <c r="Z232" s="114" t="str">
        <f t="shared" si="47"/>
        <v/>
      </c>
      <c r="AA232" s="114" t="str">
        <f t="shared" si="47"/>
        <v/>
      </c>
      <c r="AB232" s="114" t="str">
        <f t="shared" si="47"/>
        <v/>
      </c>
      <c r="AC232" s="114" t="str">
        <f t="shared" si="47"/>
        <v/>
      </c>
      <c r="AD232" s="114" t="str">
        <f t="shared" si="47"/>
        <v/>
      </c>
      <c r="AE232" s="114" t="str">
        <f t="shared" si="47"/>
        <v/>
      </c>
      <c r="AF232" s="114" t="str">
        <f t="shared" si="47"/>
        <v/>
      </c>
      <c r="AG232" s="45"/>
      <c r="AH232" s="45"/>
    </row>
    <row r="233" spans="1:34" x14ac:dyDescent="0.25">
      <c r="A233" s="114" t="str">
        <f>A200</f>
        <v>MMRS</v>
      </c>
      <c r="B233" s="114" t="str">
        <f t="shared" ref="B233:AF233" si="48">IF(B200&lt;100,"",B200-620)</f>
        <v/>
      </c>
      <c r="C233" s="114" t="str">
        <f t="shared" si="48"/>
        <v/>
      </c>
      <c r="D233" s="114" t="str">
        <f t="shared" si="48"/>
        <v/>
      </c>
      <c r="E233" s="114" t="str">
        <f t="shared" si="48"/>
        <v/>
      </c>
      <c r="F233" s="114" t="str">
        <f t="shared" si="48"/>
        <v/>
      </c>
      <c r="G233" s="114" t="str">
        <f t="shared" si="48"/>
        <v/>
      </c>
      <c r="H233" s="114" t="str">
        <f t="shared" si="48"/>
        <v/>
      </c>
      <c r="I233" s="114" t="str">
        <f t="shared" si="48"/>
        <v/>
      </c>
      <c r="J233" s="114" t="str">
        <f t="shared" si="48"/>
        <v/>
      </c>
      <c r="K233" s="114" t="str">
        <f t="shared" si="48"/>
        <v/>
      </c>
      <c r="L233" s="114" t="str">
        <f t="shared" si="48"/>
        <v/>
      </c>
      <c r="M233" s="114" t="str">
        <f t="shared" si="48"/>
        <v/>
      </c>
      <c r="N233" s="114" t="str">
        <f t="shared" si="48"/>
        <v/>
      </c>
      <c r="O233" s="114" t="str">
        <f t="shared" si="48"/>
        <v/>
      </c>
      <c r="P233" s="114" t="str">
        <f t="shared" si="48"/>
        <v/>
      </c>
      <c r="Q233" s="114" t="str">
        <f t="shared" si="48"/>
        <v/>
      </c>
      <c r="R233" s="114" t="str">
        <f t="shared" si="48"/>
        <v/>
      </c>
      <c r="S233" s="114" t="str">
        <f t="shared" si="48"/>
        <v/>
      </c>
      <c r="T233" s="114" t="str">
        <f t="shared" si="48"/>
        <v/>
      </c>
      <c r="U233" s="114" t="str">
        <f t="shared" si="48"/>
        <v/>
      </c>
      <c r="V233" s="114" t="str">
        <f t="shared" si="48"/>
        <v/>
      </c>
      <c r="W233" s="114" t="str">
        <f t="shared" si="48"/>
        <v/>
      </c>
      <c r="X233" s="114" t="str">
        <f t="shared" si="48"/>
        <v/>
      </c>
      <c r="Y233" s="114" t="str">
        <f t="shared" si="48"/>
        <v/>
      </c>
      <c r="Z233" s="114" t="str">
        <f t="shared" si="48"/>
        <v/>
      </c>
      <c r="AA233" s="114" t="str">
        <f t="shared" si="48"/>
        <v/>
      </c>
      <c r="AB233" s="114" t="str">
        <f t="shared" si="48"/>
        <v/>
      </c>
      <c r="AC233" s="114" t="str">
        <f t="shared" si="48"/>
        <v/>
      </c>
      <c r="AD233" s="114" t="str">
        <f t="shared" si="48"/>
        <v/>
      </c>
      <c r="AE233" s="114" t="str">
        <f t="shared" si="48"/>
        <v/>
      </c>
      <c r="AF233" s="114" t="str">
        <f t="shared" si="48"/>
        <v/>
      </c>
      <c r="AG233" s="45"/>
      <c r="AH233" s="45"/>
    </row>
    <row r="234" spans="1:34" x14ac:dyDescent="0.25">
      <c r="A234" s="114" t="str">
        <f>A201</f>
        <v>MRS</v>
      </c>
      <c r="B234" s="114" t="str">
        <f t="shared" ref="B234:AF234" si="49">IF(B201&lt;100,"",B201-330)</f>
        <v/>
      </c>
      <c r="C234" s="114" t="str">
        <f t="shared" si="49"/>
        <v/>
      </c>
      <c r="D234" s="114" t="str">
        <f t="shared" si="49"/>
        <v/>
      </c>
      <c r="E234" s="114" t="str">
        <f t="shared" si="49"/>
        <v/>
      </c>
      <c r="F234" s="114" t="str">
        <f t="shared" si="49"/>
        <v/>
      </c>
      <c r="G234" s="114" t="str">
        <f t="shared" si="49"/>
        <v/>
      </c>
      <c r="H234" s="114" t="str">
        <f t="shared" si="49"/>
        <v/>
      </c>
      <c r="I234" s="114" t="str">
        <f t="shared" si="49"/>
        <v/>
      </c>
      <c r="J234" s="114" t="str">
        <f t="shared" si="49"/>
        <v/>
      </c>
      <c r="K234" s="114" t="str">
        <f t="shared" si="49"/>
        <v/>
      </c>
      <c r="L234" s="114" t="str">
        <f t="shared" si="49"/>
        <v/>
      </c>
      <c r="M234" s="114" t="str">
        <f t="shared" si="49"/>
        <v/>
      </c>
      <c r="N234" s="114" t="str">
        <f t="shared" si="49"/>
        <v/>
      </c>
      <c r="O234" s="114" t="str">
        <f t="shared" si="49"/>
        <v/>
      </c>
      <c r="P234" s="114" t="str">
        <f t="shared" si="49"/>
        <v/>
      </c>
      <c r="Q234" s="114" t="str">
        <f t="shared" si="49"/>
        <v/>
      </c>
      <c r="R234" s="114" t="str">
        <f t="shared" si="49"/>
        <v/>
      </c>
      <c r="S234" s="114" t="str">
        <f t="shared" si="49"/>
        <v/>
      </c>
      <c r="T234" s="114" t="str">
        <f t="shared" si="49"/>
        <v/>
      </c>
      <c r="U234" s="114" t="str">
        <f t="shared" si="49"/>
        <v/>
      </c>
      <c r="V234" s="114" t="str">
        <f t="shared" si="49"/>
        <v/>
      </c>
      <c r="W234" s="114" t="str">
        <f t="shared" si="49"/>
        <v/>
      </c>
      <c r="X234" s="114" t="str">
        <f t="shared" si="49"/>
        <v/>
      </c>
      <c r="Y234" s="114" t="str">
        <f t="shared" si="49"/>
        <v/>
      </c>
      <c r="Z234" s="114" t="str">
        <f t="shared" si="49"/>
        <v/>
      </c>
      <c r="AA234" s="114" t="str">
        <f t="shared" si="49"/>
        <v/>
      </c>
      <c r="AB234" s="114" t="str">
        <f t="shared" si="49"/>
        <v/>
      </c>
      <c r="AC234" s="114" t="str">
        <f t="shared" si="49"/>
        <v/>
      </c>
      <c r="AD234" s="114" t="str">
        <f t="shared" si="49"/>
        <v/>
      </c>
      <c r="AE234" s="114" t="str">
        <f t="shared" si="49"/>
        <v/>
      </c>
      <c r="AF234" s="114" t="str">
        <f t="shared" si="49"/>
        <v/>
      </c>
      <c r="AG234" s="45"/>
      <c r="AH234" s="45"/>
    </row>
    <row r="235" spans="1:34" x14ac:dyDescent="0.25">
      <c r="A235" s="114" t="str">
        <f>A202</f>
        <v>KL 1</v>
      </c>
      <c r="B235" s="114" t="str">
        <f>IF(B202&lt;100,"",B202-1500)</f>
        <v/>
      </c>
      <c r="C235" s="114" t="str">
        <f t="shared" ref="C235:AF235" si="50">IF(C202&lt;100,"",C202-1500)</f>
        <v/>
      </c>
      <c r="D235" s="114" t="str">
        <f t="shared" si="50"/>
        <v/>
      </c>
      <c r="E235" s="114" t="str">
        <f t="shared" si="50"/>
        <v/>
      </c>
      <c r="F235" s="114" t="str">
        <f t="shared" si="50"/>
        <v/>
      </c>
      <c r="G235" s="114" t="str">
        <f t="shared" si="50"/>
        <v/>
      </c>
      <c r="H235" s="114" t="str">
        <f t="shared" si="50"/>
        <v/>
      </c>
      <c r="I235" s="114" t="str">
        <f t="shared" si="50"/>
        <v/>
      </c>
      <c r="J235" s="114" t="str">
        <f t="shared" si="50"/>
        <v/>
      </c>
      <c r="K235" s="114" t="str">
        <f t="shared" si="50"/>
        <v/>
      </c>
      <c r="L235" s="114" t="str">
        <f t="shared" si="50"/>
        <v/>
      </c>
      <c r="M235" s="114" t="str">
        <f t="shared" si="50"/>
        <v/>
      </c>
      <c r="N235" s="114" t="str">
        <f t="shared" si="50"/>
        <v/>
      </c>
      <c r="O235" s="114" t="str">
        <f t="shared" si="50"/>
        <v/>
      </c>
      <c r="P235" s="114" t="str">
        <f t="shared" si="50"/>
        <v/>
      </c>
      <c r="Q235" s="114" t="str">
        <f t="shared" si="50"/>
        <v/>
      </c>
      <c r="R235" s="114" t="str">
        <f t="shared" si="50"/>
        <v/>
      </c>
      <c r="S235" s="114" t="str">
        <f t="shared" si="50"/>
        <v/>
      </c>
      <c r="T235" s="114" t="str">
        <f t="shared" si="50"/>
        <v/>
      </c>
      <c r="U235" s="114" t="str">
        <f t="shared" si="50"/>
        <v/>
      </c>
      <c r="V235" s="114" t="str">
        <f t="shared" si="50"/>
        <v/>
      </c>
      <c r="W235" s="114" t="str">
        <f t="shared" si="50"/>
        <v/>
      </c>
      <c r="X235" s="114" t="str">
        <f t="shared" si="50"/>
        <v/>
      </c>
      <c r="Y235" s="114" t="str">
        <f t="shared" si="50"/>
        <v/>
      </c>
      <c r="Z235" s="114" t="str">
        <f t="shared" si="50"/>
        <v/>
      </c>
      <c r="AA235" s="114" t="str">
        <f t="shared" si="50"/>
        <v/>
      </c>
      <c r="AB235" s="114" t="str">
        <f t="shared" si="50"/>
        <v/>
      </c>
      <c r="AC235" s="114" t="str">
        <f t="shared" si="50"/>
        <v/>
      </c>
      <c r="AD235" s="114" t="str">
        <f t="shared" si="50"/>
        <v/>
      </c>
      <c r="AE235" s="114" t="str">
        <f t="shared" si="50"/>
        <v/>
      </c>
      <c r="AF235" s="114" t="str">
        <f t="shared" si="50"/>
        <v/>
      </c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4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</row>
    <row r="242" spans="2:34" x14ac:dyDescent="0.25"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</row>
    <row r="466" spans="36:38" x14ac:dyDescent="0.25">
      <c r="AK466" s="1"/>
    </row>
    <row r="467" spans="36:38" x14ac:dyDescent="0.25">
      <c r="AK467" s="1"/>
      <c r="AL467" s="1"/>
    </row>
    <row r="468" spans="36:38" x14ac:dyDescent="0.25">
      <c r="AJ468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7:B207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7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4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528" priority="270">
      <formula>S$9&gt;=20/24</formula>
    </cfRule>
    <cfRule type="expression" dxfId="527" priority="271">
      <formula>AND(S$9&gt;=14/24,S$9&lt;20/24)</formula>
    </cfRule>
    <cfRule type="expression" dxfId="526" priority="272">
      <formula>AND(S$9&gt;=8/24,S$9&lt;14/24)</formula>
    </cfRule>
    <cfRule type="expression" dxfId="525" priority="273">
      <formula>S$9&lt;8/24</formula>
    </cfRule>
  </conditionalFormatting>
  <conditionalFormatting sqref="B8:AF10 AA78:AF78 B78:Q78 B53:AF53 B79:AF79 C190:AF196 L34:Q34 AE54:AF57 B65:AF69 B54:K56 M59:M64 T209:AX209 B71:AF75 B77:AF77 B60:C64 B57:N57 O36:Q36 L36:N39 B58:M58 N58:N64 O37:P39 Q39 M42:Q45 O57:Q64 L12:Q13 L15:Q16 Q37:S38 L18:Q30 L11:Y11 L55:V56 Y12:Y13 L17:X17 R18:X28 T37:X39 W82:Z88 Y25:Z25 Z11:AD13 Y15:AD24 Y26:AD29 Y37:AD40 AA81:AF88 L50:AF52">
    <cfRule type="expression" dxfId="524" priority="266">
      <formula>B$9&gt;=20/24</formula>
    </cfRule>
    <cfRule type="expression" dxfId="523" priority="267">
      <formula>AND(B$9&gt;=14/24,B$9&lt;20/24)</formula>
    </cfRule>
    <cfRule type="expression" dxfId="522" priority="268">
      <formula>AND(B$9&gt;=8/24,B$9&lt;14/24)</formula>
    </cfRule>
    <cfRule type="expression" dxfId="521" priority="269">
      <formula>B$9&lt;8/24</formula>
    </cfRule>
  </conditionalFormatting>
  <conditionalFormatting sqref="B188:AF188">
    <cfRule type="expression" dxfId="520" priority="262">
      <formula>B$9&gt;=20/24</formula>
    </cfRule>
    <cfRule type="expression" dxfId="519" priority="263">
      <formula>AND(B$9&gt;=14/24,B$9&lt;20/24)</formula>
    </cfRule>
    <cfRule type="expression" dxfId="518" priority="264">
      <formula>AND(B$9&gt;=8/24,B$9&lt;14/24)</formula>
    </cfRule>
    <cfRule type="expression" dxfId="517" priority="265">
      <formula>B$9&lt;8/24</formula>
    </cfRule>
  </conditionalFormatting>
  <conditionalFormatting sqref="AL4:AL6">
    <cfRule type="iconSet" priority="261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516" priority="257">
      <formula>L$9&gt;=20/24</formula>
    </cfRule>
    <cfRule type="expression" dxfId="515" priority="258">
      <formula>AND(L$9&gt;=14/24,L$9&lt;20/24)</formula>
    </cfRule>
    <cfRule type="expression" dxfId="514" priority="259">
      <formula>AND(L$9&gt;=8/24,L$9&lt;14/24)</formula>
    </cfRule>
    <cfRule type="expression" dxfId="513" priority="260">
      <formula>L$9&lt;8/24</formula>
    </cfRule>
  </conditionalFormatting>
  <conditionalFormatting sqref="L40:Q40">
    <cfRule type="expression" dxfId="512" priority="253">
      <formula>L$9&gt;=20/24</formula>
    </cfRule>
    <cfRule type="expression" dxfId="511" priority="254">
      <formula>AND(L$9&gt;=14/24,L$9&lt;20/24)</formula>
    </cfRule>
    <cfRule type="expression" dxfId="510" priority="255">
      <formula>AND(L$9&gt;=8/24,L$9&lt;14/24)</formula>
    </cfRule>
    <cfRule type="expression" dxfId="509" priority="256">
      <formula>L$9&lt;8/24</formula>
    </cfRule>
  </conditionalFormatting>
  <conditionalFormatting sqref="Y30:AD30">
    <cfRule type="expression" dxfId="508" priority="249">
      <formula>Y$9&gt;=20/24</formula>
    </cfRule>
    <cfRule type="expression" dxfId="507" priority="250">
      <formula>AND(Y$9&gt;=14/24,Y$9&lt;20/24)</formula>
    </cfRule>
    <cfRule type="expression" dxfId="506" priority="251">
      <formula>AND(Y$9&gt;=8/24,Y$9&lt;14/24)</formula>
    </cfRule>
    <cfRule type="expression" dxfId="505" priority="252">
      <formula>Y$9&lt;8/24</formula>
    </cfRule>
  </conditionalFormatting>
  <conditionalFormatting sqref="R36:AD36">
    <cfRule type="expression" dxfId="504" priority="245">
      <formula>R$9&gt;=20/24</formula>
    </cfRule>
    <cfRule type="expression" dxfId="503" priority="246">
      <formula>AND(R$9&gt;=14/24,R$9&lt;20/24)</formula>
    </cfRule>
    <cfRule type="expression" dxfId="502" priority="247">
      <formula>AND(R$9&gt;=8/24,R$9&lt;14/24)</formula>
    </cfRule>
    <cfRule type="expression" dxfId="501" priority="248">
      <formula>R$9&lt;8/24</formula>
    </cfRule>
  </conditionalFormatting>
  <conditionalFormatting sqref="R54:AD54">
    <cfRule type="expression" dxfId="500" priority="241">
      <formula>R$9&gt;=20/24</formula>
    </cfRule>
    <cfRule type="expression" dxfId="499" priority="242">
      <formula>AND(R$9&gt;=14/24,R$9&lt;20/24)</formula>
    </cfRule>
    <cfRule type="expression" dxfId="498" priority="243">
      <formula>AND(R$9&gt;=8/24,R$9&lt;14/24)</formula>
    </cfRule>
    <cfRule type="expression" dxfId="497" priority="244">
      <formula>R$9&lt;8/24</formula>
    </cfRule>
  </conditionalFormatting>
  <conditionalFormatting sqref="R78:Z78">
    <cfRule type="expression" dxfId="496" priority="237">
      <formula>R$9&gt;=20/24</formula>
    </cfRule>
    <cfRule type="expression" dxfId="495" priority="238">
      <formula>AND(R$9&gt;=14/24,R$9&lt;20/24)</formula>
    </cfRule>
    <cfRule type="expression" dxfId="494" priority="239">
      <formula>AND(R$9&gt;=8/24,R$9&lt;14/24)</formula>
    </cfRule>
    <cfRule type="expression" dxfId="493" priority="240">
      <formula>R$9&lt;8/24</formula>
    </cfRule>
  </conditionalFormatting>
  <conditionalFormatting sqref="T81:Z81">
    <cfRule type="expression" dxfId="492" priority="233">
      <formula>T$9&gt;=20/24</formula>
    </cfRule>
    <cfRule type="expression" dxfId="491" priority="234">
      <formula>AND(T$9&gt;=14/24,T$9&lt;20/24)</formula>
    </cfRule>
    <cfRule type="expression" dxfId="490" priority="235">
      <formula>AND(T$9&gt;=8/24,T$9&lt;14/24)</formula>
    </cfRule>
    <cfRule type="expression" dxfId="489" priority="236">
      <formula>T$9&lt;8/24</formula>
    </cfRule>
  </conditionalFormatting>
  <conditionalFormatting sqref="L32:Q32">
    <cfRule type="expression" dxfId="488" priority="229">
      <formula>L$9&gt;=20/24</formula>
    </cfRule>
    <cfRule type="expression" dxfId="487" priority="230">
      <formula>AND(L$9&gt;=14/24,L$9&lt;20/24)</formula>
    </cfRule>
    <cfRule type="expression" dxfId="486" priority="231">
      <formula>AND(L$9&gt;=8/24,L$9&lt;14/24)</formula>
    </cfRule>
    <cfRule type="expression" dxfId="485" priority="232">
      <formula>L$9&lt;8/24</formula>
    </cfRule>
  </conditionalFormatting>
  <conditionalFormatting sqref="L46:S46">
    <cfRule type="expression" dxfId="484" priority="225">
      <formula>L$9&gt;=20/24</formula>
    </cfRule>
    <cfRule type="expression" dxfId="483" priority="226">
      <formula>AND(L$9&gt;=14/24,L$9&lt;20/24)</formula>
    </cfRule>
    <cfRule type="expression" dxfId="482" priority="227">
      <formula>AND(L$9&gt;=8/24,L$9&lt;14/24)</formula>
    </cfRule>
    <cfRule type="expression" dxfId="481" priority="228">
      <formula>L$9&lt;8/24</formula>
    </cfRule>
  </conditionalFormatting>
  <conditionalFormatting sqref="L47:Q47">
    <cfRule type="expression" dxfId="480" priority="221">
      <formula>L$9&gt;=20/24</formula>
    </cfRule>
    <cfRule type="expression" dxfId="479" priority="222">
      <formula>AND(L$9&gt;=14/24,L$9&lt;20/24)</formula>
    </cfRule>
    <cfRule type="expression" dxfId="478" priority="223">
      <formula>AND(L$9&gt;=8/24,L$9&lt;14/24)</formula>
    </cfRule>
    <cfRule type="expression" dxfId="477" priority="224">
      <formula>L$9&lt;8/24</formula>
    </cfRule>
  </conditionalFormatting>
  <conditionalFormatting sqref="L42:Q45">
    <cfRule type="expression" dxfId="476" priority="217">
      <formula>L$9&gt;=20/24</formula>
    </cfRule>
    <cfRule type="expression" dxfId="475" priority="218">
      <formula>AND(L$9&gt;=14/24,L$9&lt;20/24)</formula>
    </cfRule>
    <cfRule type="expression" dxfId="474" priority="219">
      <formula>AND(L$9&gt;=8/24,L$9&lt;14/24)</formula>
    </cfRule>
    <cfRule type="expression" dxfId="473" priority="220">
      <formula>L$9&lt;8/24</formula>
    </cfRule>
  </conditionalFormatting>
  <conditionalFormatting sqref="R34:AD34">
    <cfRule type="expression" dxfId="472" priority="213">
      <formula>R$9&gt;=20/24</formula>
    </cfRule>
    <cfRule type="expression" dxfId="471" priority="214">
      <formula>AND(R$9&gt;=14/24,R$9&lt;20/24)</formula>
    </cfRule>
    <cfRule type="expression" dxfId="470" priority="215">
      <formula>AND(R$9&gt;=8/24,R$9&lt;14/24)</formula>
    </cfRule>
    <cfRule type="expression" dxfId="469" priority="216">
      <formula>R$9&lt;8/24</formula>
    </cfRule>
  </conditionalFormatting>
  <conditionalFormatting sqref="R29:X30 R32:AD32">
    <cfRule type="expression" dxfId="468" priority="209">
      <formula>R$9&gt;=20/24</formula>
    </cfRule>
    <cfRule type="expression" dxfId="467" priority="210">
      <formula>AND(R$9&gt;=14/24,R$9&lt;20/24)</formula>
    </cfRule>
    <cfRule type="expression" dxfId="466" priority="211">
      <formula>AND(R$9&gt;=8/24,R$9&lt;14/24)</formula>
    </cfRule>
    <cfRule type="expression" dxfId="465" priority="212">
      <formula>R$9&lt;8/24</formula>
    </cfRule>
  </conditionalFormatting>
  <conditionalFormatting sqref="R39:S40 T40:X40 R42:AD45">
    <cfRule type="expression" dxfId="464" priority="205">
      <formula>R$9&gt;=20/24</formula>
    </cfRule>
    <cfRule type="expression" dxfId="463" priority="206">
      <formula>AND(R$9&gt;=14/24,R$9&lt;20/24)</formula>
    </cfRule>
    <cfRule type="expression" dxfId="462" priority="207">
      <formula>AND(R$9&gt;=8/24,R$9&lt;14/24)</formula>
    </cfRule>
    <cfRule type="expression" dxfId="461" priority="208">
      <formula>R$9&lt;8/24</formula>
    </cfRule>
  </conditionalFormatting>
  <conditionalFormatting sqref="R46:AD46">
    <cfRule type="expression" dxfId="460" priority="201">
      <formula>R$9&gt;=20/24</formula>
    </cfRule>
    <cfRule type="expression" dxfId="459" priority="202">
      <formula>AND(R$9&gt;=14/24,R$9&lt;20/24)</formula>
    </cfRule>
    <cfRule type="expression" dxfId="458" priority="203">
      <formula>AND(R$9&gt;=8/24,R$9&lt;14/24)</formula>
    </cfRule>
    <cfRule type="expression" dxfId="457" priority="204">
      <formula>R$9&lt;8/24</formula>
    </cfRule>
  </conditionalFormatting>
  <conditionalFormatting sqref="R47:AD47">
    <cfRule type="expression" dxfId="456" priority="197">
      <formula>R$9&gt;=20/24</formula>
    </cfRule>
    <cfRule type="expression" dxfId="455" priority="198">
      <formula>AND(R$9&gt;=14/24,R$9&lt;20/24)</formula>
    </cfRule>
    <cfRule type="expression" dxfId="454" priority="199">
      <formula>AND(R$9&gt;=8/24,R$9&lt;14/24)</formula>
    </cfRule>
    <cfRule type="expression" dxfId="453" priority="200">
      <formula>R$9&lt;8/24</formula>
    </cfRule>
  </conditionalFormatting>
  <conditionalFormatting sqref="AE58:AF64 R57:S64 W57:AD64">
    <cfRule type="expression" dxfId="452" priority="193">
      <formula>R$9&gt;=20/24</formula>
    </cfRule>
    <cfRule type="expression" dxfId="451" priority="194">
      <formula>AND(R$9&gt;=14/24,R$9&lt;20/24)</formula>
    </cfRule>
    <cfRule type="expression" dxfId="450" priority="195">
      <formula>AND(R$9&gt;=8/24,R$9&lt;14/24)</formula>
    </cfRule>
    <cfRule type="expression" dxfId="449" priority="196">
      <formula>R$9&lt;8/24</formula>
    </cfRule>
  </conditionalFormatting>
  <conditionalFormatting sqref="AA91:AF94">
    <cfRule type="expression" dxfId="448" priority="189">
      <formula>AA$9&gt;=20/24</formula>
    </cfRule>
    <cfRule type="expression" dxfId="447" priority="190">
      <formula>AND(AA$9&gt;=14/24,AA$9&lt;20/24)</formula>
    </cfRule>
    <cfRule type="expression" dxfId="446" priority="191">
      <formula>AND(AA$9&gt;=8/24,AA$9&lt;14/24)</formula>
    </cfRule>
    <cfRule type="expression" dxfId="445" priority="192">
      <formula>AA$9&lt;8/24</formula>
    </cfRule>
  </conditionalFormatting>
  <conditionalFormatting sqref="B59:H59 H60:H64 I59:K64">
    <cfRule type="expression" dxfId="444" priority="185">
      <formula>B$9&gt;=20/24</formula>
    </cfRule>
    <cfRule type="expression" dxfId="443" priority="186">
      <formula>AND(B$9&gt;=14/24,B$9&lt;20/24)</formula>
    </cfRule>
    <cfRule type="expression" dxfId="442" priority="187">
      <formula>AND(B$9&gt;=8/24,B$9&lt;14/24)</formula>
    </cfRule>
    <cfRule type="expression" dxfId="441" priority="188">
      <formula>B$9&lt;8/24</formula>
    </cfRule>
  </conditionalFormatting>
  <conditionalFormatting sqref="T91:Z94">
    <cfRule type="expression" dxfId="440" priority="181">
      <formula>T$9&gt;=20/24</formula>
    </cfRule>
    <cfRule type="expression" dxfId="439" priority="182">
      <formula>AND(T$9&gt;=14/24,T$9&lt;20/24)</formula>
    </cfRule>
    <cfRule type="expression" dxfId="438" priority="183">
      <formula>AND(T$9&gt;=8/24,T$9&lt;14/24)</formula>
    </cfRule>
    <cfRule type="expression" dxfId="437" priority="184">
      <formula>T$9&lt;8/24</formula>
    </cfRule>
  </conditionalFormatting>
  <conditionalFormatting sqref="AG48 B12:Q13 B15:Q16 Y15:Y16 B17:Y30 B11:AF11 Z15:AF30 B32:AF40 Y12:AF13 B42:AF53">
    <cfRule type="expression" dxfId="436" priority="180">
      <formula>B11&gt;$AG11</formula>
    </cfRule>
  </conditionalFormatting>
  <conditionalFormatting sqref="A97:A153 A81:A94 A11:A13 A15:A30 A42:A69 A77:A79 A71:A75 A32:A40 A166:A197">
    <cfRule type="expression" dxfId="435" priority="179">
      <formula>$AH11=0</formula>
    </cfRule>
  </conditionalFormatting>
  <conditionalFormatting sqref="AA95:AF95">
    <cfRule type="expression" dxfId="434" priority="175">
      <formula>AA$9&gt;=20/24</formula>
    </cfRule>
    <cfRule type="expression" dxfId="433" priority="176">
      <formula>AND(AA$9&gt;=14/24,AA$9&lt;20/24)</formula>
    </cfRule>
    <cfRule type="expression" dxfId="432" priority="177">
      <formula>AND(AA$9&gt;=8/24,AA$9&lt;14/24)</formula>
    </cfRule>
    <cfRule type="expression" dxfId="431" priority="178">
      <formula>AA$9&lt;8/24</formula>
    </cfRule>
  </conditionalFormatting>
  <conditionalFormatting sqref="T95:Z95">
    <cfRule type="expression" dxfId="430" priority="171">
      <formula>T$9&gt;=20/24</formula>
    </cfRule>
    <cfRule type="expression" dxfId="429" priority="172">
      <formula>AND(T$9&gt;=14/24,T$9&lt;20/24)</formula>
    </cfRule>
    <cfRule type="expression" dxfId="428" priority="173">
      <formula>AND(T$9&gt;=8/24,T$9&lt;14/24)</formula>
    </cfRule>
    <cfRule type="expression" dxfId="427" priority="174">
      <formula>T$9&lt;8/24</formula>
    </cfRule>
  </conditionalFormatting>
  <conditionalFormatting sqref="A95">
    <cfRule type="expression" dxfId="426" priority="170">
      <formula>$AH95=0</formula>
    </cfRule>
  </conditionalFormatting>
  <conditionalFormatting sqref="C33:AF33">
    <cfRule type="expression" dxfId="425" priority="166">
      <formula>C$9&gt;=20/24</formula>
    </cfRule>
    <cfRule type="expression" dxfId="424" priority="167">
      <formula>AND(C$9&gt;=14/24,C$9&lt;20/24)</formula>
    </cfRule>
    <cfRule type="expression" dxfId="423" priority="168">
      <formula>AND(C$9&gt;=8/24,C$9&lt;14/24)</formula>
    </cfRule>
    <cfRule type="expression" dxfId="422" priority="169">
      <formula>C$9&lt;8/24</formula>
    </cfRule>
  </conditionalFormatting>
  <conditionalFormatting sqref="R33:AF33">
    <cfRule type="expression" dxfId="421" priority="162">
      <formula>R$9&gt;=20/24</formula>
    </cfRule>
    <cfRule type="expression" dxfId="420" priority="163">
      <formula>AND(R$9&gt;=14/24,R$9&lt;20/24)</formula>
    </cfRule>
    <cfRule type="expression" dxfId="419" priority="164">
      <formula>AND(R$9&gt;=8/24,R$9&lt;14/24)</formula>
    </cfRule>
    <cfRule type="expression" dxfId="418" priority="165">
      <formula>R$9&lt;8/24</formula>
    </cfRule>
  </conditionalFormatting>
  <conditionalFormatting sqref="B33">
    <cfRule type="expression" dxfId="417" priority="158">
      <formula>B$9&gt;=20/24</formula>
    </cfRule>
    <cfRule type="expression" dxfId="416" priority="159">
      <formula>AND(B$9&gt;=14/24,B$9&lt;20/24)</formula>
    </cfRule>
    <cfRule type="expression" dxfId="415" priority="160">
      <formula>AND(B$9&gt;=8/24,B$9&lt;14/24)</formula>
    </cfRule>
    <cfRule type="expression" dxfId="414" priority="161">
      <formula>B$9&lt;8/24</formula>
    </cfRule>
  </conditionalFormatting>
  <conditionalFormatting sqref="D60:G64">
    <cfRule type="expression" dxfId="413" priority="154">
      <formula>D$9&gt;=20/24</formula>
    </cfRule>
    <cfRule type="expression" dxfId="412" priority="155">
      <formula>AND(D$9&gt;=14/24,D$9&lt;20/24)</formula>
    </cfRule>
    <cfRule type="expression" dxfId="411" priority="156">
      <formula>AND(D$9&gt;=8/24,D$9&lt;14/24)</formula>
    </cfRule>
    <cfRule type="expression" dxfId="410" priority="157">
      <formula>D$9&lt;8/24</formula>
    </cfRule>
  </conditionalFormatting>
  <conditionalFormatting sqref="L59:L64">
    <cfRule type="expression" dxfId="409" priority="150">
      <formula>L$9&gt;=20/24</formula>
    </cfRule>
    <cfRule type="expression" dxfId="408" priority="151">
      <formula>AND(L$9&gt;=14/24,L$9&lt;20/24)</formula>
    </cfRule>
    <cfRule type="expression" dxfId="407" priority="152">
      <formula>AND(L$9&gt;=8/24,L$9&lt;14/24)</formula>
    </cfRule>
    <cfRule type="expression" dxfId="406" priority="153">
      <formula>L$9&lt;8/24</formula>
    </cfRule>
  </conditionalFormatting>
  <conditionalFormatting sqref="AL30">
    <cfRule type="iconSet" priority="149">
      <iconSet iconSet="3TrafficLights2" reverse="1">
        <cfvo type="percent" val="0"/>
        <cfvo type="num" val="1"/>
        <cfvo type="num" val="1"/>
      </iconSet>
    </cfRule>
  </conditionalFormatting>
  <conditionalFormatting sqref="Y31:AD31">
    <cfRule type="expression" dxfId="405" priority="145">
      <formula>Y$9&gt;=20/24</formula>
    </cfRule>
    <cfRule type="expression" dxfId="404" priority="146">
      <formula>AND(Y$9&gt;=14/24,Y$9&lt;20/24)</formula>
    </cfRule>
    <cfRule type="expression" dxfId="403" priority="147">
      <formula>AND(Y$9&gt;=8/24,Y$9&lt;14/24)</formula>
    </cfRule>
    <cfRule type="expression" dxfId="402" priority="148">
      <formula>Y$9&lt;8/24</formula>
    </cfRule>
  </conditionalFormatting>
  <conditionalFormatting sqref="L31:Q31">
    <cfRule type="expression" dxfId="401" priority="141">
      <formula>L$9&gt;=20/24</formula>
    </cfRule>
    <cfRule type="expression" dxfId="400" priority="142">
      <formula>AND(L$9&gt;=14/24,L$9&lt;20/24)</formula>
    </cfRule>
    <cfRule type="expression" dxfId="399" priority="143">
      <formula>AND(L$9&gt;=8/24,L$9&lt;14/24)</formula>
    </cfRule>
    <cfRule type="expression" dxfId="398" priority="144">
      <formula>L$9&lt;8/24</formula>
    </cfRule>
  </conditionalFormatting>
  <conditionalFormatting sqref="R31:X31">
    <cfRule type="expression" dxfId="397" priority="137">
      <formula>R$9&gt;=20/24</formula>
    </cfRule>
    <cfRule type="expression" dxfId="396" priority="138">
      <formula>AND(R$9&gt;=14/24,R$9&lt;20/24)</formula>
    </cfRule>
    <cfRule type="expression" dxfId="395" priority="139">
      <formula>AND(R$9&gt;=8/24,R$9&lt;14/24)</formula>
    </cfRule>
    <cfRule type="expression" dxfId="394" priority="140">
      <formula>R$9&lt;8/24</formula>
    </cfRule>
  </conditionalFormatting>
  <conditionalFormatting sqref="B31:AF31">
    <cfRule type="expression" dxfId="393" priority="136">
      <formula>B31&gt;$AG31</formula>
    </cfRule>
  </conditionalFormatting>
  <conditionalFormatting sqref="A31">
    <cfRule type="expression" dxfId="392" priority="135">
      <formula>$AH31=0</formula>
    </cfRule>
  </conditionalFormatting>
  <conditionalFormatting sqref="B80:AF80">
    <cfRule type="expression" dxfId="391" priority="131">
      <formula>B$9&gt;=20/24</formula>
    </cfRule>
    <cfRule type="expression" dxfId="390" priority="132">
      <formula>AND(B$9&gt;=14/24,B$9&lt;20/24)</formula>
    </cfRule>
    <cfRule type="expression" dxfId="389" priority="133">
      <formula>AND(B$9&gt;=8/24,B$9&lt;14/24)</formula>
    </cfRule>
    <cfRule type="expression" dxfId="388" priority="134">
      <formula>B$9&lt;8/24</formula>
    </cfRule>
  </conditionalFormatting>
  <conditionalFormatting sqref="A80">
    <cfRule type="expression" dxfId="387" priority="130">
      <formula>$AH80=0</formula>
    </cfRule>
  </conditionalFormatting>
  <conditionalFormatting sqref="Y14:AD14">
    <cfRule type="expression" dxfId="386" priority="126">
      <formula>Y$9&gt;=20/24</formula>
    </cfRule>
    <cfRule type="expression" dxfId="385" priority="127">
      <formula>AND(Y$9&gt;=14/24,Y$9&lt;20/24)</formula>
    </cfRule>
    <cfRule type="expression" dxfId="384" priority="128">
      <formula>AND(Y$9&gt;=8/24,Y$9&lt;14/24)</formula>
    </cfRule>
    <cfRule type="expression" dxfId="383" priority="129">
      <formula>Y$9&lt;8/24</formula>
    </cfRule>
  </conditionalFormatting>
  <conditionalFormatting sqref="L14:Q14">
    <cfRule type="expression" dxfId="382" priority="122">
      <formula>L$9&gt;=20/24</formula>
    </cfRule>
    <cfRule type="expression" dxfId="381" priority="123">
      <formula>AND(L$9&gt;=14/24,L$9&lt;20/24)</formula>
    </cfRule>
    <cfRule type="expression" dxfId="380" priority="124">
      <formula>AND(L$9&gt;=8/24,L$9&lt;14/24)</formula>
    </cfRule>
    <cfRule type="expression" dxfId="379" priority="125">
      <formula>L$9&lt;8/24</formula>
    </cfRule>
  </conditionalFormatting>
  <conditionalFormatting sqref="B14:Q14 Y14:AF14">
    <cfRule type="expression" dxfId="378" priority="121">
      <formula>B14&gt;$AG14</formula>
    </cfRule>
  </conditionalFormatting>
  <conditionalFormatting sqref="A14">
    <cfRule type="expression" dxfId="377" priority="120">
      <formula>$AH14=0</formula>
    </cfRule>
  </conditionalFormatting>
  <conditionalFormatting sqref="A160:A165">
    <cfRule type="expression" dxfId="376" priority="119">
      <formula>$AH160=0</formula>
    </cfRule>
  </conditionalFormatting>
  <conditionalFormatting sqref="A154:A159">
    <cfRule type="expression" dxfId="375" priority="118">
      <formula>$AH154=0</formula>
    </cfRule>
  </conditionalFormatting>
  <conditionalFormatting sqref="Y41:AD41">
    <cfRule type="expression" dxfId="374" priority="114">
      <formula>Y$9&gt;=20/24</formula>
    </cfRule>
    <cfRule type="expression" dxfId="373" priority="115">
      <formula>AND(Y$9&gt;=14/24,Y$9&lt;20/24)</formula>
    </cfRule>
    <cfRule type="expression" dxfId="372" priority="116">
      <formula>AND(Y$9&gt;=8/24,Y$9&lt;14/24)</formula>
    </cfRule>
    <cfRule type="expression" dxfId="371" priority="117">
      <formula>Y$9&lt;8/24</formula>
    </cfRule>
  </conditionalFormatting>
  <conditionalFormatting sqref="L41:Q41">
    <cfRule type="expression" dxfId="370" priority="110">
      <formula>L$9&gt;=20/24</formula>
    </cfRule>
    <cfRule type="expression" dxfId="369" priority="111">
      <formula>AND(L$9&gt;=14/24,L$9&lt;20/24)</formula>
    </cfRule>
    <cfRule type="expression" dxfId="368" priority="112">
      <formula>AND(L$9&gt;=8/24,L$9&lt;14/24)</formula>
    </cfRule>
    <cfRule type="expression" dxfId="367" priority="113">
      <formula>L$9&lt;8/24</formula>
    </cfRule>
  </conditionalFormatting>
  <conditionalFormatting sqref="R41:X41">
    <cfRule type="expression" dxfId="366" priority="106">
      <formula>R$9&gt;=20/24</formula>
    </cfRule>
    <cfRule type="expression" dxfId="365" priority="107">
      <formula>AND(R$9&gt;=14/24,R$9&lt;20/24)</formula>
    </cfRule>
    <cfRule type="expression" dxfId="364" priority="108">
      <formula>AND(R$9&gt;=8/24,R$9&lt;14/24)</formula>
    </cfRule>
    <cfRule type="expression" dxfId="363" priority="109">
      <formula>R$9&lt;8/24</formula>
    </cfRule>
  </conditionalFormatting>
  <conditionalFormatting sqref="B41:AF41">
    <cfRule type="expression" dxfId="362" priority="105">
      <formula>B41&gt;$AG41</formula>
    </cfRule>
  </conditionalFormatting>
  <conditionalFormatting sqref="A41">
    <cfRule type="expression" dxfId="361" priority="104">
      <formula>$AH41=0</formula>
    </cfRule>
  </conditionalFormatting>
  <conditionalFormatting sqref="B76:AF76">
    <cfRule type="expression" dxfId="360" priority="100">
      <formula>B$9&gt;=20/24</formula>
    </cfRule>
    <cfRule type="expression" dxfId="359" priority="101">
      <formula>AND(B$9&gt;=14/24,B$9&lt;20/24)</formula>
    </cfRule>
    <cfRule type="expression" dxfId="358" priority="102">
      <formula>AND(B$9&gt;=8/24,B$9&lt;14/24)</formula>
    </cfRule>
    <cfRule type="expression" dxfId="357" priority="103">
      <formula>B$9&lt;8/24</formula>
    </cfRule>
  </conditionalFormatting>
  <conditionalFormatting sqref="A76">
    <cfRule type="expression" dxfId="356" priority="99">
      <formula>$AH76=0</formula>
    </cfRule>
  </conditionalFormatting>
  <conditionalFormatting sqref="B70:AG70">
    <cfRule type="expression" dxfId="355" priority="95">
      <formula>B$9&gt;=20/24</formula>
    </cfRule>
    <cfRule type="expression" dxfId="354" priority="96">
      <formula>AND(B$9&gt;=14/24,B$9&lt;20/24)</formula>
    </cfRule>
    <cfRule type="expression" dxfId="353" priority="97">
      <formula>AND(B$9&gt;=8/24,B$9&lt;14/24)</formula>
    </cfRule>
    <cfRule type="expression" dxfId="352" priority="98">
      <formula>B$9&lt;8/24</formula>
    </cfRule>
  </conditionalFormatting>
  <conditionalFormatting sqref="A70">
    <cfRule type="expression" dxfId="351" priority="94">
      <formula>$AH70=0</formula>
    </cfRule>
  </conditionalFormatting>
  <conditionalFormatting sqref="AL31:AL32 AL7:AL29">
    <cfRule type="iconSet" priority="276">
      <iconSet iconSet="3TrafficLights2" reverse="1">
        <cfvo type="percent" val="0"/>
        <cfvo type="num" val="1"/>
        <cfvo type="num" val="1"/>
      </iconSet>
    </cfRule>
  </conditionalFormatting>
  <conditionalFormatting sqref="T57:V64">
    <cfRule type="expression" dxfId="350" priority="90">
      <formula>T$9&gt;=20/24</formula>
    </cfRule>
    <cfRule type="expression" dxfId="349" priority="91">
      <formula>AND(T$9&gt;=14/24,T$9&lt;20/24)</formula>
    </cfRule>
    <cfRule type="expression" dxfId="348" priority="92">
      <formula>AND(T$9&gt;=8/24,T$9&lt;14/24)</formula>
    </cfRule>
    <cfRule type="expression" dxfId="347" priority="93">
      <formula>T$9&lt;8/24</formula>
    </cfRule>
  </conditionalFormatting>
  <conditionalFormatting sqref="T82:V88">
    <cfRule type="expression" dxfId="346" priority="86">
      <formula>T$9&gt;=20/24</formula>
    </cfRule>
    <cfRule type="expression" dxfId="345" priority="87">
      <formula>AND(T$9&gt;=14/24,T$9&lt;20/24)</formula>
    </cfRule>
    <cfRule type="expression" dxfId="344" priority="88">
      <formula>AND(T$9&gt;=8/24,T$9&lt;14/24)</formula>
    </cfRule>
    <cfRule type="expression" dxfId="343" priority="89">
      <formula>T$9&lt;8/24</formula>
    </cfRule>
  </conditionalFormatting>
  <conditionalFormatting sqref="B81:Q88 R82:S88">
    <cfRule type="expression" dxfId="342" priority="82">
      <formula>B$9&gt;=20/24</formula>
    </cfRule>
    <cfRule type="expression" dxfId="341" priority="83">
      <formula>AND(B$9&gt;=14/24,B$9&lt;20/24)</formula>
    </cfRule>
    <cfRule type="expression" dxfId="340" priority="84">
      <formula>AND(B$9&gt;=8/24,B$9&lt;14/24)</formula>
    </cfRule>
    <cfRule type="expression" dxfId="339" priority="85">
      <formula>B$9&lt;8/24</formula>
    </cfRule>
  </conditionalFormatting>
  <conditionalFormatting sqref="R81:S81">
    <cfRule type="expression" dxfId="338" priority="78">
      <formula>R$9&gt;=20/24</formula>
    </cfRule>
    <cfRule type="expression" dxfId="337" priority="79">
      <formula>AND(R$9&gt;=14/24,R$9&lt;20/24)</formula>
    </cfRule>
    <cfRule type="expression" dxfId="336" priority="80">
      <formula>AND(R$9&gt;=8/24,R$9&lt;14/24)</formula>
    </cfRule>
    <cfRule type="expression" dxfId="335" priority="81">
      <formula>R$9&lt;8/24</formula>
    </cfRule>
  </conditionalFormatting>
  <conditionalFormatting sqref="B92:L94 B91:E91">
    <cfRule type="expression" dxfId="334" priority="74">
      <formula>B$9&gt;=20/24</formula>
    </cfRule>
    <cfRule type="expression" dxfId="333" priority="75">
      <formula>AND(B$9&gt;=14/24,B$9&lt;20/24)</formula>
    </cfRule>
    <cfRule type="expression" dxfId="332" priority="76">
      <formula>AND(B$9&gt;=8/24,B$9&lt;14/24)</formula>
    </cfRule>
    <cfRule type="expression" dxfId="331" priority="77">
      <formula>B$9&lt;8/24</formula>
    </cfRule>
  </conditionalFormatting>
  <conditionalFormatting sqref="M92:Q94 N91:Q91">
    <cfRule type="expression" dxfId="330" priority="70">
      <formula>M$9&gt;=20/24</formula>
    </cfRule>
    <cfRule type="expression" dxfId="329" priority="71">
      <formula>AND(M$9&gt;=14/24,M$9&lt;20/24)</formula>
    </cfRule>
    <cfRule type="expression" dxfId="328" priority="72">
      <formula>AND(M$9&gt;=8/24,M$9&lt;14/24)</formula>
    </cfRule>
    <cfRule type="expression" dxfId="327" priority="73">
      <formula>M$9&lt;8/24</formula>
    </cfRule>
  </conditionalFormatting>
  <conditionalFormatting sqref="R91:S94">
    <cfRule type="expression" dxfId="326" priority="66">
      <formula>R$9&gt;=20/24</formula>
    </cfRule>
    <cfRule type="expression" dxfId="325" priority="67">
      <formula>AND(R$9&gt;=14/24,R$9&lt;20/24)</formula>
    </cfRule>
    <cfRule type="expression" dxfId="324" priority="68">
      <formula>AND(R$9&gt;=8/24,R$9&lt;14/24)</formula>
    </cfRule>
    <cfRule type="expression" dxfId="323" priority="69">
      <formula>R$9&lt;8/24</formula>
    </cfRule>
  </conditionalFormatting>
  <conditionalFormatting sqref="B95:L95">
    <cfRule type="expression" dxfId="322" priority="62">
      <formula>B$9&gt;=20/24</formula>
    </cfRule>
    <cfRule type="expression" dxfId="321" priority="63">
      <formula>AND(B$9&gt;=14/24,B$9&lt;20/24)</formula>
    </cfRule>
    <cfRule type="expression" dxfId="320" priority="64">
      <formula>AND(B$9&gt;=8/24,B$9&lt;14/24)</formula>
    </cfRule>
    <cfRule type="expression" dxfId="319" priority="65">
      <formula>B$9&lt;8/24</formula>
    </cfRule>
  </conditionalFormatting>
  <conditionalFormatting sqref="M95:Q95">
    <cfRule type="expression" dxfId="318" priority="58">
      <formula>M$9&gt;=20/24</formula>
    </cfRule>
    <cfRule type="expression" dxfId="317" priority="59">
      <formula>AND(M$9&gt;=14/24,M$9&lt;20/24)</formula>
    </cfRule>
    <cfRule type="expression" dxfId="316" priority="60">
      <formula>AND(M$9&gt;=8/24,M$9&lt;14/24)</formula>
    </cfRule>
    <cfRule type="expression" dxfId="315" priority="61">
      <formula>M$9&lt;8/24</formula>
    </cfRule>
  </conditionalFormatting>
  <conditionalFormatting sqref="R95:S95">
    <cfRule type="expression" dxfId="314" priority="54">
      <formula>R$9&gt;=20/24</formula>
    </cfRule>
    <cfRule type="expression" dxfId="313" priority="55">
      <formula>AND(R$9&gt;=14/24,R$9&lt;20/24)</formula>
    </cfRule>
    <cfRule type="expression" dxfId="312" priority="56">
      <formula>AND(R$9&gt;=8/24,R$9&lt;14/24)</formula>
    </cfRule>
    <cfRule type="expression" dxfId="311" priority="57">
      <formula>R$9&lt;8/24</formula>
    </cfRule>
  </conditionalFormatting>
  <conditionalFormatting sqref="L91:M91">
    <cfRule type="expression" dxfId="310" priority="50">
      <formula>L$9&gt;=20/24</formula>
    </cfRule>
    <cfRule type="expression" dxfId="309" priority="51">
      <formula>AND(L$9&gt;=14/24,L$9&lt;20/24)</formula>
    </cfRule>
    <cfRule type="expression" dxfId="308" priority="52">
      <formula>AND(L$9&gt;=8/24,L$9&lt;14/24)</formula>
    </cfRule>
    <cfRule type="expression" dxfId="307" priority="53">
      <formula>L$9&lt;8/24</formula>
    </cfRule>
  </conditionalFormatting>
  <conditionalFormatting sqref="F91:K91">
    <cfRule type="expression" dxfId="306" priority="46">
      <formula>F$9&gt;=20/24</formula>
    </cfRule>
    <cfRule type="expression" dxfId="305" priority="47">
      <formula>AND(F$9&gt;=14/24,F$9&lt;20/24)</formula>
    </cfRule>
    <cfRule type="expression" dxfId="304" priority="48">
      <formula>AND(F$9&gt;=8/24,F$9&lt;14/24)</formula>
    </cfRule>
    <cfRule type="expression" dxfId="303" priority="49">
      <formula>F$9&lt;8/24</formula>
    </cfRule>
  </conditionalFormatting>
  <conditionalFormatting sqref="T91:V91">
    <cfRule type="expression" dxfId="302" priority="42">
      <formula>T$9&gt;=20/24</formula>
    </cfRule>
    <cfRule type="expression" dxfId="301" priority="43">
      <formula>AND(T$9&gt;=14/24,T$9&lt;20/24)</formula>
    </cfRule>
    <cfRule type="expression" dxfId="300" priority="44">
      <formula>AND(T$9&gt;=8/24,T$9&lt;14/24)</formula>
    </cfRule>
    <cfRule type="expression" dxfId="299" priority="45">
      <formula>T$9&lt;8/24</formula>
    </cfRule>
  </conditionalFormatting>
  <conditionalFormatting sqref="M91:S91">
    <cfRule type="expression" dxfId="298" priority="38">
      <formula>M$9&gt;=20/24</formula>
    </cfRule>
    <cfRule type="expression" dxfId="297" priority="39">
      <formula>AND(M$9&gt;=14/24,M$9&lt;20/24)</formula>
    </cfRule>
    <cfRule type="expression" dxfId="296" priority="40">
      <formula>AND(M$9&gt;=8/24,M$9&lt;14/24)</formula>
    </cfRule>
    <cfRule type="expression" dxfId="295" priority="41">
      <formula>M$9&lt;8/24</formula>
    </cfRule>
  </conditionalFormatting>
  <conditionalFormatting sqref="AA96:AF96">
    <cfRule type="expression" dxfId="294" priority="34">
      <formula>AA$9&gt;=20/24</formula>
    </cfRule>
    <cfRule type="expression" dxfId="293" priority="35">
      <formula>AND(AA$9&gt;=14/24,AA$9&lt;20/24)</formula>
    </cfRule>
    <cfRule type="expression" dxfId="292" priority="36">
      <formula>AND(AA$9&gt;=8/24,AA$9&lt;14/24)</formula>
    </cfRule>
    <cfRule type="expression" dxfId="291" priority="37">
      <formula>AA$9&lt;8/24</formula>
    </cfRule>
  </conditionalFormatting>
  <conditionalFormatting sqref="T96:Z96">
    <cfRule type="expression" dxfId="290" priority="30">
      <formula>T$9&gt;=20/24</formula>
    </cfRule>
    <cfRule type="expression" dxfId="289" priority="31">
      <formula>AND(T$9&gt;=14/24,T$9&lt;20/24)</formula>
    </cfRule>
    <cfRule type="expression" dxfId="288" priority="32">
      <formula>AND(T$9&gt;=8/24,T$9&lt;14/24)</formula>
    </cfRule>
    <cfRule type="expression" dxfId="287" priority="33">
      <formula>T$9&lt;8/24</formula>
    </cfRule>
  </conditionalFormatting>
  <conditionalFormatting sqref="A96">
    <cfRule type="expression" dxfId="286" priority="29">
      <formula>$AH96=0</formula>
    </cfRule>
  </conditionalFormatting>
  <conditionalFormatting sqref="B96:L96">
    <cfRule type="expression" dxfId="285" priority="25">
      <formula>B$9&gt;=20/24</formula>
    </cfRule>
    <cfRule type="expression" dxfId="284" priority="26">
      <formula>AND(B$9&gt;=14/24,B$9&lt;20/24)</formula>
    </cfRule>
    <cfRule type="expression" dxfId="283" priority="27">
      <formula>AND(B$9&gt;=8/24,B$9&lt;14/24)</formula>
    </cfRule>
    <cfRule type="expression" dxfId="282" priority="28">
      <formula>B$9&lt;8/24</formula>
    </cfRule>
  </conditionalFormatting>
  <conditionalFormatting sqref="M96:Q96">
    <cfRule type="expression" dxfId="281" priority="21">
      <formula>M$9&gt;=20/24</formula>
    </cfRule>
    <cfRule type="expression" dxfId="280" priority="22">
      <formula>AND(M$9&gt;=14/24,M$9&lt;20/24)</formula>
    </cfRule>
    <cfRule type="expression" dxfId="279" priority="23">
      <formula>AND(M$9&gt;=8/24,M$9&lt;14/24)</formula>
    </cfRule>
    <cfRule type="expression" dxfId="278" priority="24">
      <formula>M$9&lt;8/24</formula>
    </cfRule>
  </conditionalFormatting>
  <conditionalFormatting sqref="R96:S96">
    <cfRule type="expression" dxfId="277" priority="17">
      <formula>R$9&gt;=20/24</formula>
    </cfRule>
    <cfRule type="expression" dxfId="276" priority="18">
      <formula>AND(R$9&gt;=14/24,R$9&lt;20/24)</formula>
    </cfRule>
    <cfRule type="expression" dxfId="275" priority="19">
      <formula>AND(R$9&gt;=8/24,R$9&lt;14/24)</formula>
    </cfRule>
    <cfRule type="expression" dxfId="274" priority="20">
      <formula>R$9&lt;8/24</formula>
    </cfRule>
  </conditionalFormatting>
  <conditionalFormatting sqref="R12:X15">
    <cfRule type="expression" dxfId="273" priority="13">
      <formula>R$9&gt;=20/24</formula>
    </cfRule>
    <cfRule type="expression" dxfId="272" priority="14">
      <formula>AND(R$9&gt;=14/24,R$9&lt;20/24)</formula>
    </cfRule>
    <cfRule type="expression" dxfId="271" priority="15">
      <formula>AND(R$9&gt;=8/24,R$9&lt;14/24)</formula>
    </cfRule>
    <cfRule type="expression" dxfId="270" priority="16">
      <formula>R$9&lt;8/24</formula>
    </cfRule>
  </conditionalFormatting>
  <conditionalFormatting sqref="R16:X16">
    <cfRule type="expression" dxfId="269" priority="9">
      <formula>R$9&gt;=20/24</formula>
    </cfRule>
    <cfRule type="expression" dxfId="268" priority="10">
      <formula>AND(R$9&gt;=14/24,R$9&lt;20/24)</formula>
    </cfRule>
    <cfRule type="expression" dxfId="267" priority="11">
      <formula>AND(R$9&gt;=8/24,R$9&lt;14/24)</formula>
    </cfRule>
    <cfRule type="expression" dxfId="266" priority="12">
      <formula>R$9&lt;8/24</formula>
    </cfRule>
  </conditionalFormatting>
  <conditionalFormatting sqref="R12:X12">
    <cfRule type="expression" dxfId="265" priority="5">
      <formula>R$9&gt;=20/24</formula>
    </cfRule>
    <cfRule type="expression" dxfId="264" priority="6">
      <formula>AND(R$9&gt;=14/24,R$9&lt;20/24)</formula>
    </cfRule>
    <cfRule type="expression" dxfId="263" priority="7">
      <formula>AND(R$9&gt;=8/24,R$9&lt;14/24)</formula>
    </cfRule>
    <cfRule type="expression" dxfId="262" priority="8">
      <formula>R$9&lt;8/24</formula>
    </cfRule>
  </conditionalFormatting>
  <conditionalFormatting sqref="AA55:AD56">
    <cfRule type="expression" dxfId="261" priority="1">
      <formula>AA$9&gt;=20/24</formula>
    </cfRule>
    <cfRule type="expression" dxfId="260" priority="2">
      <formula>AND(AA$9&gt;=14/24,AA$9&lt;20/24)</formula>
    </cfRule>
    <cfRule type="expression" dxfId="259" priority="3">
      <formula>AND(AA$9&gt;=8/24,AA$9&lt;14/24)</formula>
    </cfRule>
    <cfRule type="expression" dxfId="258" priority="4">
      <formula>AA$9&lt;8/24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56" activePane="bottomRight" state="frozen"/>
      <selection activeCell="AF88" sqref="AF88"/>
      <selection pane="topRight" activeCell="AF88" sqref="AF88"/>
      <selection pane="bottomLeft" activeCell="AF88" sqref="AF88"/>
      <selection pane="bottomRight" activeCell="B73" sqref="B73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8.7109375" style="1"/>
    <col min="38" max="41" width="9.140625" customWidth="1"/>
  </cols>
  <sheetData>
    <row r="1" spans="1:88" ht="36" customHeight="1" thickBot="1" x14ac:dyDescent="0.3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 t="s">
        <v>1</v>
      </c>
      <c r="AH1" s="188"/>
      <c r="AI1" s="188"/>
      <c r="AL1" s="2"/>
      <c r="AM1" s="3"/>
    </row>
    <row r="2" spans="1:88" ht="20.25" x14ac:dyDescent="0.25">
      <c r="A2" s="4"/>
      <c r="B2" s="189" t="s">
        <v>2</v>
      </c>
      <c r="C2" s="5"/>
      <c r="D2" s="191" t="s">
        <v>3</v>
      </c>
      <c r="E2" s="5"/>
      <c r="F2" s="191" t="s">
        <v>4</v>
      </c>
      <c r="G2" s="5"/>
      <c r="H2" s="191" t="s">
        <v>5</v>
      </c>
      <c r="I2" s="6"/>
      <c r="J2" s="19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90"/>
      <c r="C3" s="18"/>
      <c r="D3" s="192"/>
      <c r="E3" s="18"/>
      <c r="F3" s="192"/>
      <c r="G3" s="18"/>
      <c r="H3" s="192"/>
      <c r="I3" s="19"/>
      <c r="J3" s="19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3" t="s">
        <v>212</v>
      </c>
      <c r="B4" s="194" t="e">
        <f ca="1">"2078/"&amp;"04/"&amp;INT(MID(CELL("filename",D6),FIND("]",CELL("filename",D6))+1,200))</f>
        <v>#VALUE!</v>
      </c>
      <c r="C4" s="194"/>
      <c r="D4" s="194"/>
      <c r="E4" s="195" t="str">
        <f ca="1">IFERROR([1]!DateBStoAD(B4),"")</f>
        <v/>
      </c>
      <c r="F4" s="196"/>
      <c r="G4" s="196"/>
      <c r="H4" s="196" t="str">
        <f ca="1">TEXT(E4,"dddd")</f>
        <v/>
      </c>
      <c r="I4" s="196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0</v>
      </c>
      <c r="C5" s="32">
        <f t="shared" ref="C5:AF5" si="0">C65</f>
        <v>0</v>
      </c>
      <c r="D5" s="32">
        <f t="shared" si="0"/>
        <v>0</v>
      </c>
      <c r="E5" s="32">
        <f t="shared" si="0"/>
        <v>0</v>
      </c>
      <c r="F5" s="32">
        <f t="shared" si="0"/>
        <v>0</v>
      </c>
      <c r="G5" s="32">
        <f t="shared" si="0"/>
        <v>0</v>
      </c>
      <c r="H5" s="32">
        <f t="shared" si="0"/>
        <v>0</v>
      </c>
      <c r="I5" s="32">
        <f t="shared" si="0"/>
        <v>0</v>
      </c>
      <c r="J5" s="32">
        <f t="shared" si="0"/>
        <v>0</v>
      </c>
      <c r="K5" s="32">
        <f t="shared" si="0"/>
        <v>0</v>
      </c>
      <c r="L5" s="32">
        <f t="shared" si="0"/>
        <v>0</v>
      </c>
      <c r="M5" s="32">
        <f t="shared" si="0"/>
        <v>0</v>
      </c>
      <c r="N5" s="32">
        <f t="shared" si="0"/>
        <v>0</v>
      </c>
      <c r="O5" s="32">
        <f t="shared" si="0"/>
        <v>0</v>
      </c>
      <c r="P5" s="32">
        <f t="shared" si="0"/>
        <v>0</v>
      </c>
      <c r="Q5" s="32">
        <f t="shared" si="0"/>
        <v>0</v>
      </c>
      <c r="R5" s="32">
        <f t="shared" si="0"/>
        <v>0</v>
      </c>
      <c r="S5" s="32">
        <f t="shared" si="0"/>
        <v>0</v>
      </c>
      <c r="T5" s="32">
        <f t="shared" si="0"/>
        <v>0</v>
      </c>
      <c r="U5" s="32">
        <f t="shared" si="0"/>
        <v>0</v>
      </c>
      <c r="V5" s="32">
        <f t="shared" si="0"/>
        <v>0</v>
      </c>
      <c r="W5" s="32">
        <f t="shared" si="0"/>
        <v>0</v>
      </c>
      <c r="X5" s="32">
        <f t="shared" si="0"/>
        <v>0</v>
      </c>
      <c r="Y5" s="32">
        <f t="shared" si="0"/>
        <v>0</v>
      </c>
      <c r="Z5" s="32">
        <f t="shared" si="0"/>
        <v>0</v>
      </c>
      <c r="AA5" s="32">
        <f t="shared" si="0"/>
        <v>0</v>
      </c>
      <c r="AB5" s="32">
        <f t="shared" si="0"/>
        <v>0</v>
      </c>
      <c r="AC5" s="32">
        <f t="shared" si="0"/>
        <v>0</v>
      </c>
      <c r="AD5" s="32">
        <f t="shared" si="0"/>
        <v>0</v>
      </c>
      <c r="AE5" s="32">
        <f t="shared" si="0"/>
        <v>0</v>
      </c>
      <c r="AF5" s="32">
        <f t="shared" si="0"/>
        <v>0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67"/>
      <c r="E6" s="167"/>
      <c r="F6" s="167"/>
      <c r="G6" s="167"/>
      <c r="H6" s="167"/>
      <c r="I6" s="167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224MW at 4:60hr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Load=224</v>
      </c>
      <c r="B7" s="35">
        <f t="shared" ref="B7:AF7" si="1">B72</f>
        <v>223.54</v>
      </c>
      <c r="C7" s="35">
        <f t="shared" si="1"/>
        <v>223.54</v>
      </c>
      <c r="D7" s="35">
        <f t="shared" si="1"/>
        <v>223.54</v>
      </c>
      <c r="E7" s="35">
        <f t="shared" si="1"/>
        <v>223.54</v>
      </c>
      <c r="F7" s="35">
        <f t="shared" si="1"/>
        <v>223.54</v>
      </c>
      <c r="G7" s="35">
        <f t="shared" si="1"/>
        <v>223.54</v>
      </c>
      <c r="H7" s="35">
        <f t="shared" si="1"/>
        <v>223.54</v>
      </c>
      <c r="I7" s="35">
        <f t="shared" si="1"/>
        <v>223.54</v>
      </c>
      <c r="J7" s="35">
        <f t="shared" si="1"/>
        <v>223.54</v>
      </c>
      <c r="K7" s="35">
        <f t="shared" si="1"/>
        <v>223.54</v>
      </c>
      <c r="L7" s="35">
        <f>L72</f>
        <v>223.54</v>
      </c>
      <c r="M7" s="35">
        <f t="shared" si="1"/>
        <v>223.54</v>
      </c>
      <c r="N7" s="35">
        <f t="shared" si="1"/>
        <v>223.54</v>
      </c>
      <c r="O7" s="35">
        <f t="shared" si="1"/>
        <v>223.54</v>
      </c>
      <c r="P7" s="35">
        <f t="shared" si="1"/>
        <v>223.54</v>
      </c>
      <c r="Q7" s="35">
        <f t="shared" si="1"/>
        <v>223.54</v>
      </c>
      <c r="R7" s="35">
        <f t="shared" si="1"/>
        <v>223.54</v>
      </c>
      <c r="S7" s="35">
        <f t="shared" si="1"/>
        <v>223.54</v>
      </c>
      <c r="T7" s="35">
        <f t="shared" si="1"/>
        <v>223.54</v>
      </c>
      <c r="U7" s="35">
        <f t="shared" si="1"/>
        <v>223.54</v>
      </c>
      <c r="V7" s="35">
        <f t="shared" si="1"/>
        <v>223.54</v>
      </c>
      <c r="W7" s="35">
        <f t="shared" si="1"/>
        <v>223.54</v>
      </c>
      <c r="X7" s="35">
        <f t="shared" si="1"/>
        <v>223.54</v>
      </c>
      <c r="Y7" s="35">
        <f t="shared" si="1"/>
        <v>223.54</v>
      </c>
      <c r="Z7" s="35">
        <f t="shared" si="1"/>
        <v>223.54</v>
      </c>
      <c r="AA7" s="35">
        <f t="shared" si="1"/>
        <v>223.54</v>
      </c>
      <c r="AB7" s="35">
        <f t="shared" si="1"/>
        <v>223.54</v>
      </c>
      <c r="AC7" s="35">
        <f t="shared" si="1"/>
        <v>223.54</v>
      </c>
      <c r="AD7" s="35">
        <f t="shared" si="1"/>
        <v>223.54</v>
      </c>
      <c r="AE7" s="35">
        <f t="shared" si="1"/>
        <v>223.54</v>
      </c>
      <c r="AF7" s="35">
        <f t="shared" si="1"/>
        <v>223.54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197" t="s">
        <v>13</v>
      </c>
      <c r="C8" s="198"/>
      <c r="D8" s="198"/>
      <c r="E8" s="198"/>
      <c r="F8" s="198"/>
      <c r="G8" s="198"/>
      <c r="H8" s="198"/>
      <c r="I8" s="198"/>
      <c r="J8" s="198"/>
      <c r="K8" s="199"/>
      <c r="L8" s="200" t="s">
        <v>14</v>
      </c>
      <c r="M8" s="201"/>
      <c r="N8" s="201"/>
      <c r="O8" s="201"/>
      <c r="P8" s="201"/>
      <c r="Q8" s="201"/>
      <c r="R8" s="200" t="s">
        <v>15</v>
      </c>
      <c r="S8" s="201"/>
      <c r="T8" s="201"/>
      <c r="U8" s="201"/>
      <c r="V8" s="201"/>
      <c r="W8" s="201"/>
      <c r="X8" s="201"/>
      <c r="Y8" s="201"/>
      <c r="Z8" s="201"/>
      <c r="AA8" s="204" t="s">
        <v>16</v>
      </c>
      <c r="AB8" s="205"/>
      <c r="AC8" s="205"/>
      <c r="AD8" s="205"/>
      <c r="AE8" s="205"/>
      <c r="AF8" s="206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07" t="s">
        <v>17</v>
      </c>
      <c r="B9" s="209">
        <v>4.1666666666666664E-2</v>
      </c>
      <c r="C9" s="209">
        <v>8.3333333333333301E-2</v>
      </c>
      <c r="D9" s="209">
        <v>0.125</v>
      </c>
      <c r="E9" s="209">
        <v>0.16666666666666699</v>
      </c>
      <c r="F9" s="209">
        <v>0.20833333333333301</v>
      </c>
      <c r="G9" s="209">
        <v>0.22916666666666666</v>
      </c>
      <c r="H9" s="209">
        <v>0.25</v>
      </c>
      <c r="I9" s="209">
        <v>0.27083333333333331</v>
      </c>
      <c r="J9" s="209">
        <v>0.29166666666666669</v>
      </c>
      <c r="K9" s="209">
        <v>0.3125</v>
      </c>
      <c r="L9" s="202">
        <v>0.33333333333333331</v>
      </c>
      <c r="M9" s="202">
        <v>0.375</v>
      </c>
      <c r="N9" s="202">
        <v>0.41666666666666702</v>
      </c>
      <c r="O9" s="202">
        <v>0.45833333333333298</v>
      </c>
      <c r="P9" s="202">
        <v>0.5</v>
      </c>
      <c r="Q9" s="202">
        <v>0.54166666666666696</v>
      </c>
      <c r="R9" s="202">
        <v>0.58333333333333304</v>
      </c>
      <c r="S9" s="202">
        <v>0.625</v>
      </c>
      <c r="T9" s="202">
        <v>0.66666666666666696</v>
      </c>
      <c r="U9" s="202">
        <v>0.70833333333333304</v>
      </c>
      <c r="V9" s="202">
        <v>0.72916666666666663</v>
      </c>
      <c r="W9" s="202">
        <v>0.75</v>
      </c>
      <c r="X9" s="202">
        <v>0.77083333333333337</v>
      </c>
      <c r="Y9" s="202">
        <v>0.79166666666666663</v>
      </c>
      <c r="Z9" s="202">
        <v>0.8125</v>
      </c>
      <c r="AA9" s="209">
        <v>0.83333333333333337</v>
      </c>
      <c r="AB9" s="209">
        <v>0.85416666666666663</v>
      </c>
      <c r="AC9" s="209">
        <v>0.875</v>
      </c>
      <c r="AD9" s="209">
        <v>0.91666666666666696</v>
      </c>
      <c r="AE9" s="209">
        <v>0.95833333333333304</v>
      </c>
      <c r="AF9" s="209">
        <v>1</v>
      </c>
      <c r="AG9" s="210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8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12"/>
      <c r="S10" s="212"/>
      <c r="T10" s="212"/>
      <c r="U10" s="212"/>
      <c r="V10" s="212"/>
      <c r="W10" s="212"/>
      <c r="X10" s="212"/>
      <c r="Y10" s="212"/>
      <c r="Z10" s="212"/>
      <c r="AA10" s="203"/>
      <c r="AB10" s="203"/>
      <c r="AC10" s="203"/>
      <c r="AD10" s="203"/>
      <c r="AE10" s="203"/>
      <c r="AF10" s="203"/>
      <c r="AG10" s="211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191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8"/>
      <c r="M11" s="48"/>
      <c r="N11" s="48"/>
      <c r="O11" s="48"/>
      <c r="P11" s="48"/>
      <c r="Q11" s="48"/>
      <c r="R11" s="49"/>
      <c r="S11" s="49"/>
      <c r="T11" s="49"/>
      <c r="U11" s="49"/>
      <c r="V11" s="49"/>
      <c r="W11" s="49"/>
      <c r="X11" s="49"/>
      <c r="Y11" s="49"/>
      <c r="Z11" s="49"/>
      <c r="AA11" s="47"/>
      <c r="AB11" s="47"/>
      <c r="AC11" s="47"/>
      <c r="AD11" s="47"/>
      <c r="AE11" s="47"/>
      <c r="AF11" s="47"/>
      <c r="AG11" s="50">
        <v>456</v>
      </c>
      <c r="AH11" s="51">
        <f>MAX(B11:AF11)</f>
        <v>0</v>
      </c>
      <c r="AI11" s="52">
        <f>MIN(B11:AF11)</f>
        <v>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192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7"/>
      <c r="AB12" s="47"/>
      <c r="AC12" s="47"/>
      <c r="AD12" s="47"/>
      <c r="AE12" s="47"/>
      <c r="AF12" s="47"/>
      <c r="AG12" s="168">
        <v>60</v>
      </c>
      <c r="AH12" s="51">
        <f t="shared" ref="AH12:AH75" si="2">MAX(B12:AF12)</f>
        <v>0</v>
      </c>
      <c r="AI12" s="52">
        <f t="shared" ref="AI12:AI75" si="3">MIN(B12:AF12)</f>
        <v>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193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7"/>
      <c r="AB13" s="47"/>
      <c r="AC13" s="47"/>
      <c r="AD13" s="47"/>
      <c r="AE13" s="47"/>
      <c r="AF13" s="47"/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194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55"/>
      <c r="AB14" s="55"/>
      <c r="AC14" s="55"/>
      <c r="AD14" s="55"/>
      <c r="AE14" s="55"/>
      <c r="AF14" s="55"/>
      <c r="AG14" s="56">
        <v>50</v>
      </c>
      <c r="AH14" s="51">
        <f t="shared" si="2"/>
        <v>0</v>
      </c>
      <c r="AI14" s="52">
        <f t="shared" si="3"/>
        <v>0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195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7"/>
      <c r="AB15" s="47"/>
      <c r="AC15" s="47"/>
      <c r="AD15" s="47"/>
      <c r="AE15" s="47"/>
      <c r="AF15" s="47"/>
      <c r="AG15" s="168">
        <v>45</v>
      </c>
      <c r="AH15" s="51">
        <f t="shared" si="2"/>
        <v>0</v>
      </c>
      <c r="AI15" s="52">
        <f t="shared" si="3"/>
        <v>0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196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7"/>
      <c r="AB16" s="47"/>
      <c r="AC16" s="47"/>
      <c r="AD16" s="47"/>
      <c r="AE16" s="47"/>
      <c r="AF16" s="47"/>
      <c r="AG16" s="168">
        <v>42</v>
      </c>
      <c r="AH16" s="51">
        <f t="shared" si="2"/>
        <v>0</v>
      </c>
      <c r="AI16" s="52">
        <f t="shared" si="3"/>
        <v>0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197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7"/>
      <c r="AB17" s="47"/>
      <c r="AC17" s="47"/>
      <c r="AD17" s="47"/>
      <c r="AE17" s="47"/>
      <c r="AF17" s="47"/>
      <c r="AG17" s="168">
        <v>36</v>
      </c>
      <c r="AH17" s="51">
        <f t="shared" si="2"/>
        <v>0</v>
      </c>
      <c r="AI17" s="52">
        <f t="shared" si="3"/>
        <v>0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198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7"/>
      <c r="AB18" s="47"/>
      <c r="AC18" s="47"/>
      <c r="AD18" s="47"/>
      <c r="AE18" s="47"/>
      <c r="AF18" s="47"/>
      <c r="AG18" s="168">
        <v>30</v>
      </c>
      <c r="AH18" s="51">
        <f t="shared" si="2"/>
        <v>0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199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7"/>
      <c r="AB19" s="47"/>
      <c r="AC19" s="47"/>
      <c r="AD19" s="47"/>
      <c r="AE19" s="47"/>
      <c r="AF19" s="47"/>
      <c r="AG19" s="168">
        <v>27</v>
      </c>
      <c r="AH19" s="51">
        <f t="shared" si="2"/>
        <v>0</v>
      </c>
      <c r="AI19" s="52">
        <f t="shared" si="3"/>
        <v>0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200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7"/>
      <c r="AB20" s="47"/>
      <c r="AC20" s="47"/>
      <c r="AD20" s="47"/>
      <c r="AE20" s="47"/>
      <c r="AF20" s="47"/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201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7"/>
      <c r="AB21" s="47"/>
      <c r="AC21" s="47"/>
      <c r="AD21" s="47"/>
      <c r="AE21" s="47"/>
      <c r="AF21" s="47"/>
      <c r="AG21" s="168">
        <v>25</v>
      </c>
      <c r="AH21" s="51">
        <f t="shared" si="2"/>
        <v>0</v>
      </c>
      <c r="AI21" s="52">
        <f t="shared" si="3"/>
        <v>0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202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7"/>
      <c r="AB22" s="47"/>
      <c r="AC22" s="47"/>
      <c r="AD22" s="47"/>
      <c r="AE22" s="47"/>
      <c r="AF22" s="47"/>
      <c r="AG22" s="168">
        <v>25</v>
      </c>
      <c r="AH22" s="51">
        <f t="shared" si="2"/>
        <v>0</v>
      </c>
      <c r="AI22" s="52">
        <f t="shared" si="3"/>
        <v>0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203</v>
      </c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7"/>
      <c r="AB23" s="47"/>
      <c r="AC23" s="47"/>
      <c r="AD23" s="47"/>
      <c r="AE23" s="47"/>
      <c r="AF23" s="47"/>
      <c r="AG23" s="168">
        <v>25</v>
      </c>
      <c r="AH23" s="51">
        <f t="shared" si="2"/>
        <v>0</v>
      </c>
      <c r="AI23" s="52">
        <f t="shared" si="3"/>
        <v>0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204</v>
      </c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7"/>
      <c r="AB24" s="47"/>
      <c r="AC24" s="47"/>
      <c r="AD24" s="47"/>
      <c r="AE24" s="47"/>
      <c r="AF24" s="47"/>
      <c r="AG24" s="168">
        <v>24.2</v>
      </c>
      <c r="AH24" s="51">
        <f t="shared" si="2"/>
        <v>0</v>
      </c>
      <c r="AI24" s="52">
        <f t="shared" si="3"/>
        <v>0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93</v>
      </c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7"/>
      <c r="AB25" s="47"/>
      <c r="AC25" s="47"/>
      <c r="AD25" s="47"/>
      <c r="AE25" s="47"/>
      <c r="AF25" s="47"/>
      <c r="AG25" s="168">
        <v>23.5</v>
      </c>
      <c r="AH25" s="51">
        <f t="shared" si="2"/>
        <v>0</v>
      </c>
      <c r="AI25" s="52">
        <f t="shared" si="3"/>
        <v>0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94</v>
      </c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7"/>
      <c r="AB26" s="47"/>
      <c r="AC26" s="47"/>
      <c r="AD26" s="47"/>
      <c r="AE26" s="47"/>
      <c r="AF26" s="47"/>
      <c r="AG26" s="168">
        <v>22.2</v>
      </c>
      <c r="AH26" s="51">
        <f t="shared" si="2"/>
        <v>0</v>
      </c>
      <c r="AI26" s="52">
        <f t="shared" si="3"/>
        <v>0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95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7"/>
      <c r="AB27" s="47"/>
      <c r="AC27" s="47"/>
      <c r="AD27" s="47"/>
      <c r="AE27" s="47"/>
      <c r="AF27" s="47"/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96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7"/>
      <c r="AB28" s="47"/>
      <c r="AC28" s="47"/>
      <c r="AD28" s="47"/>
      <c r="AE28" s="47"/>
      <c r="AF28" s="47"/>
      <c r="AG28" s="168">
        <v>22.1</v>
      </c>
      <c r="AH28" s="51">
        <f t="shared" si="2"/>
        <v>0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97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55"/>
      <c r="AB29" s="55"/>
      <c r="AC29" s="55"/>
      <c r="AD29" s="55"/>
      <c r="AE29" s="55"/>
      <c r="AF29" s="55"/>
      <c r="AG29" s="56">
        <v>22</v>
      </c>
      <c r="AH29" s="51">
        <f t="shared" si="2"/>
        <v>0</v>
      </c>
      <c r="AI29" s="52">
        <f t="shared" si="3"/>
        <v>0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98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55"/>
      <c r="AB30" s="55"/>
      <c r="AC30" s="55"/>
      <c r="AD30" s="55"/>
      <c r="AE30" s="55"/>
      <c r="AF30" s="55"/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99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55"/>
      <c r="AB31" s="55"/>
      <c r="AC31" s="55"/>
      <c r="AD31" s="55"/>
      <c r="AE31" s="55"/>
      <c r="AF31" s="55"/>
      <c r="AG31" s="58">
        <v>20</v>
      </c>
      <c r="AH31" s="51">
        <f t="shared" si="2"/>
        <v>0</v>
      </c>
      <c r="AI31" s="52">
        <f t="shared" si="3"/>
        <v>0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100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55"/>
      <c r="AB32" s="55"/>
      <c r="AC32" s="55"/>
      <c r="AD32" s="55"/>
      <c r="AE32" s="55"/>
      <c r="AF32" s="55"/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220</v>
      </c>
      <c r="AK33" s="53"/>
    </row>
    <row r="34" spans="1:41" ht="15.75" thickBot="1" x14ac:dyDescent="0.3">
      <c r="A34" s="63" t="s">
        <v>19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55"/>
      <c r="AF34" s="55"/>
      <c r="AG34" s="58">
        <v>240</v>
      </c>
      <c r="AH34" s="51">
        <f t="shared" si="2"/>
        <v>0</v>
      </c>
      <c r="AI34" s="52">
        <f t="shared" si="3"/>
        <v>0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220</v>
      </c>
      <c r="C35" s="66">
        <f t="shared" si="4"/>
        <v>220</v>
      </c>
      <c r="D35" s="66">
        <f t="shared" si="4"/>
        <v>220</v>
      </c>
      <c r="E35" s="66">
        <f t="shared" si="4"/>
        <v>220</v>
      </c>
      <c r="F35" s="66">
        <f t="shared" si="4"/>
        <v>220</v>
      </c>
      <c r="G35" s="66">
        <f t="shared" si="4"/>
        <v>220</v>
      </c>
      <c r="H35" s="66">
        <f t="shared" si="4"/>
        <v>220</v>
      </c>
      <c r="I35" s="66">
        <f t="shared" si="4"/>
        <v>220</v>
      </c>
      <c r="J35" s="66">
        <f t="shared" si="4"/>
        <v>220</v>
      </c>
      <c r="K35" s="66">
        <f t="shared" si="4"/>
        <v>220</v>
      </c>
      <c r="L35" s="66">
        <f t="shared" si="4"/>
        <v>220</v>
      </c>
      <c r="M35" s="66">
        <f t="shared" si="4"/>
        <v>220</v>
      </c>
      <c r="N35" s="66">
        <f t="shared" si="4"/>
        <v>220</v>
      </c>
      <c r="O35" s="66">
        <f t="shared" si="4"/>
        <v>220</v>
      </c>
      <c r="P35" s="66">
        <f t="shared" si="4"/>
        <v>220</v>
      </c>
      <c r="Q35" s="66">
        <f t="shared" si="4"/>
        <v>220</v>
      </c>
      <c r="R35" s="66">
        <f t="shared" si="4"/>
        <v>220</v>
      </c>
      <c r="S35" s="66">
        <f t="shared" si="4"/>
        <v>220</v>
      </c>
      <c r="T35" s="66">
        <f t="shared" si="4"/>
        <v>220</v>
      </c>
      <c r="U35" s="66">
        <f t="shared" si="4"/>
        <v>220</v>
      </c>
      <c r="V35" s="66">
        <f t="shared" si="4"/>
        <v>220</v>
      </c>
      <c r="W35" s="66">
        <f t="shared" si="4"/>
        <v>220</v>
      </c>
      <c r="X35" s="66">
        <f t="shared" si="4"/>
        <v>220</v>
      </c>
      <c r="Y35" s="66">
        <f t="shared" si="4"/>
        <v>220</v>
      </c>
      <c r="Z35" s="66">
        <f t="shared" si="4"/>
        <v>220</v>
      </c>
      <c r="AA35" s="66">
        <f t="shared" si="4"/>
        <v>220</v>
      </c>
      <c r="AB35" s="66">
        <f t="shared" si="4"/>
        <v>220</v>
      </c>
      <c r="AC35" s="66">
        <f t="shared" si="4"/>
        <v>220</v>
      </c>
      <c r="AD35" s="66">
        <f t="shared" si="4"/>
        <v>220</v>
      </c>
      <c r="AE35" s="66">
        <f t="shared" si="4"/>
        <v>220</v>
      </c>
      <c r="AF35" s="66">
        <f t="shared" si="4"/>
        <v>220</v>
      </c>
      <c r="AG35" s="58">
        <f>SUM(AG11:AG34)</f>
        <v>1416.83</v>
      </c>
      <c r="AH35" s="51">
        <f t="shared" si="2"/>
        <v>220</v>
      </c>
      <c r="AI35" s="52">
        <f t="shared" si="3"/>
        <v>220</v>
      </c>
      <c r="AK35" s="53"/>
    </row>
    <row r="36" spans="1:41" x14ac:dyDescent="0.25">
      <c r="A36" s="54" t="s">
        <v>21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7"/>
      <c r="AB36" s="47"/>
      <c r="AC36" s="47"/>
      <c r="AD36" s="47"/>
      <c r="AE36" s="47"/>
      <c r="AF36" s="47"/>
      <c r="AG36" s="56">
        <v>144</v>
      </c>
      <c r="AH36" s="51">
        <f t="shared" si="2"/>
        <v>0</v>
      </c>
      <c r="AI36" s="52">
        <f t="shared" si="3"/>
        <v>0</v>
      </c>
      <c r="AK36" s="53"/>
    </row>
    <row r="37" spans="1:41" x14ac:dyDescent="0.25">
      <c r="A37" s="57" t="s">
        <v>22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55"/>
      <c r="AB37" s="55"/>
      <c r="AC37" s="55"/>
      <c r="AD37" s="55"/>
      <c r="AE37" s="55"/>
      <c r="AF37" s="55"/>
      <c r="AG37" s="58">
        <v>70</v>
      </c>
      <c r="AH37" s="51">
        <f t="shared" si="2"/>
        <v>0</v>
      </c>
      <c r="AI37" s="52">
        <f t="shared" si="3"/>
        <v>0</v>
      </c>
      <c r="AK37" s="53"/>
    </row>
    <row r="38" spans="1:41" x14ac:dyDescent="0.25">
      <c r="A38" s="57" t="s">
        <v>23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55"/>
      <c r="AB38" s="55"/>
      <c r="AC38" s="55"/>
      <c r="AD38" s="55"/>
      <c r="AE38" s="55"/>
      <c r="AF38" s="55"/>
      <c r="AG38" s="58">
        <v>69</v>
      </c>
      <c r="AH38" s="51">
        <f t="shared" si="2"/>
        <v>0</v>
      </c>
      <c r="AI38" s="52">
        <f t="shared" si="3"/>
        <v>0</v>
      </c>
      <c r="AK38" s="53"/>
    </row>
    <row r="39" spans="1:41" x14ac:dyDescent="0.25">
      <c r="A39" s="57" t="s">
        <v>24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55"/>
      <c r="AB39" s="55"/>
      <c r="AC39" s="55"/>
      <c r="AD39" s="55"/>
      <c r="AE39" s="55"/>
      <c r="AF39" s="55"/>
      <c r="AG39" s="58">
        <v>60</v>
      </c>
      <c r="AH39" s="51">
        <f t="shared" si="2"/>
        <v>0</v>
      </c>
      <c r="AI39" s="52">
        <f t="shared" si="3"/>
        <v>0</v>
      </c>
      <c r="AK39" s="53"/>
    </row>
    <row r="40" spans="1:41" x14ac:dyDescent="0.25">
      <c r="A40" s="57" t="s">
        <v>25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67"/>
      <c r="Z40" s="67"/>
      <c r="AA40" s="55"/>
      <c r="AB40" s="55"/>
      <c r="AC40" s="55"/>
      <c r="AD40" s="55"/>
      <c r="AE40" s="55"/>
      <c r="AF40" s="55"/>
      <c r="AG40" s="58">
        <v>30</v>
      </c>
      <c r="AH40" s="51">
        <f t="shared" si="2"/>
        <v>0</v>
      </c>
      <c r="AI40" s="52">
        <f t="shared" si="3"/>
        <v>0</v>
      </c>
      <c r="AK40" s="53"/>
    </row>
    <row r="41" spans="1:41" x14ac:dyDescent="0.25">
      <c r="A41" s="57" t="s">
        <v>85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55"/>
      <c r="AB41" s="55"/>
      <c r="AC41" s="55"/>
      <c r="AD41" s="55"/>
      <c r="AE41" s="55"/>
      <c r="AF41" s="55"/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55"/>
      <c r="AB42" s="55"/>
      <c r="AC42" s="55"/>
      <c r="AD42" s="55"/>
      <c r="AE42" s="55"/>
      <c r="AF42" s="55"/>
      <c r="AG42" s="58">
        <v>24</v>
      </c>
      <c r="AH42" s="51">
        <f t="shared" si="2"/>
        <v>0</v>
      </c>
      <c r="AI42" s="52">
        <f t="shared" si="3"/>
        <v>0</v>
      </c>
      <c r="AK42" s="53"/>
    </row>
    <row r="43" spans="1:41" x14ac:dyDescent="0.25">
      <c r="A43" s="57" t="s">
        <v>27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55"/>
      <c r="AB43" s="55"/>
      <c r="AC43" s="55"/>
      <c r="AD43" s="55"/>
      <c r="AE43" s="55"/>
      <c r="AF43" s="55"/>
      <c r="AG43" s="58">
        <v>15</v>
      </c>
      <c r="AH43" s="51">
        <f t="shared" si="2"/>
        <v>0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55"/>
      <c r="AB44" s="55"/>
      <c r="AC44" s="55"/>
      <c r="AD44" s="55"/>
      <c r="AE44" s="55"/>
      <c r="AF44" s="55"/>
      <c r="AG44" s="58">
        <v>14.1</v>
      </c>
      <c r="AH44" s="51">
        <f t="shared" si="2"/>
        <v>0</v>
      </c>
      <c r="AI44" s="52">
        <f t="shared" si="3"/>
        <v>0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55"/>
      <c r="AB45" s="55"/>
      <c r="AC45" s="55"/>
      <c r="AD45" s="55"/>
      <c r="AE45" s="55"/>
      <c r="AF45" s="55"/>
      <c r="AG45" s="58">
        <v>14</v>
      </c>
      <c r="AH45" s="51">
        <f t="shared" si="2"/>
        <v>0</v>
      </c>
      <c r="AI45" s="52">
        <f t="shared" si="3"/>
        <v>0</v>
      </c>
      <c r="AK45" s="53"/>
    </row>
    <row r="46" spans="1:41" x14ac:dyDescent="0.25">
      <c r="A46" s="57" t="s">
        <v>30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55"/>
      <c r="AB46" s="55"/>
      <c r="AC46" s="55"/>
      <c r="AD46" s="55"/>
      <c r="AE46" s="55"/>
      <c r="AF46" s="55"/>
      <c r="AG46" s="58">
        <v>10.050000000000001</v>
      </c>
      <c r="AH46" s="51">
        <f t="shared" si="2"/>
        <v>0</v>
      </c>
      <c r="AI46" s="52">
        <f t="shared" si="3"/>
        <v>0</v>
      </c>
      <c r="AK46" s="53"/>
    </row>
    <row r="47" spans="1:41" x14ac:dyDescent="0.25">
      <c r="A47" s="57" t="s">
        <v>31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55"/>
      <c r="AB47" s="55"/>
      <c r="AC47" s="55"/>
      <c r="AD47" s="55"/>
      <c r="AE47" s="55"/>
      <c r="AF47" s="55"/>
      <c r="AG47" s="58">
        <v>6.2</v>
      </c>
      <c r="AH47" s="51">
        <f t="shared" si="2"/>
        <v>0</v>
      </c>
      <c r="AI47" s="52">
        <f t="shared" si="3"/>
        <v>0</v>
      </c>
      <c r="AK47" s="53"/>
    </row>
    <row r="48" spans="1:41" ht="15.75" thickBot="1" x14ac:dyDescent="0.3">
      <c r="A48" s="62" t="s">
        <v>32</v>
      </c>
      <c r="B48" s="70"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f t="shared" si="5"/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3.54</v>
      </c>
      <c r="C49" s="66">
        <f t="shared" si="6"/>
        <v>3.54</v>
      </c>
      <c r="D49" s="66">
        <f t="shared" si="6"/>
        <v>3.54</v>
      </c>
      <c r="E49" s="66">
        <f t="shared" si="6"/>
        <v>3.54</v>
      </c>
      <c r="F49" s="66">
        <f t="shared" si="6"/>
        <v>3.54</v>
      </c>
      <c r="G49" s="66">
        <f t="shared" si="6"/>
        <v>3.54</v>
      </c>
      <c r="H49" s="66">
        <f t="shared" si="6"/>
        <v>3.54</v>
      </c>
      <c r="I49" s="66">
        <f t="shared" si="6"/>
        <v>3.54</v>
      </c>
      <c r="J49" s="66">
        <f t="shared" si="6"/>
        <v>3.54</v>
      </c>
      <c r="K49" s="66">
        <f t="shared" si="6"/>
        <v>3.54</v>
      </c>
      <c r="L49" s="66">
        <f t="shared" si="6"/>
        <v>3.54</v>
      </c>
      <c r="M49" s="66">
        <f t="shared" si="6"/>
        <v>3.54</v>
      </c>
      <c r="N49" s="66">
        <f t="shared" si="6"/>
        <v>3.54</v>
      </c>
      <c r="O49" s="66">
        <f t="shared" si="6"/>
        <v>3.54</v>
      </c>
      <c r="P49" s="66">
        <f t="shared" si="6"/>
        <v>3.54</v>
      </c>
      <c r="Q49" s="66">
        <f t="shared" si="6"/>
        <v>3.54</v>
      </c>
      <c r="R49" s="66">
        <f t="shared" si="6"/>
        <v>3.54</v>
      </c>
      <c r="S49" s="66">
        <f t="shared" si="6"/>
        <v>3.54</v>
      </c>
      <c r="T49" s="66">
        <f t="shared" si="6"/>
        <v>3.54</v>
      </c>
      <c r="U49" s="66">
        <f t="shared" si="6"/>
        <v>3.54</v>
      </c>
      <c r="V49" s="66">
        <f t="shared" si="6"/>
        <v>3.54</v>
      </c>
      <c r="W49" s="66">
        <f t="shared" si="6"/>
        <v>3.54</v>
      </c>
      <c r="X49" s="66">
        <f t="shared" si="6"/>
        <v>3.54</v>
      </c>
      <c r="Y49" s="66">
        <f t="shared" si="6"/>
        <v>3.54</v>
      </c>
      <c r="Z49" s="66">
        <f t="shared" si="6"/>
        <v>3.54</v>
      </c>
      <c r="AA49" s="66">
        <f t="shared" si="6"/>
        <v>3.54</v>
      </c>
      <c r="AB49" s="66">
        <f t="shared" si="6"/>
        <v>3.54</v>
      </c>
      <c r="AC49" s="66">
        <f t="shared" si="6"/>
        <v>3.54</v>
      </c>
      <c r="AD49" s="66">
        <f t="shared" si="6"/>
        <v>3.54</v>
      </c>
      <c r="AE49" s="66">
        <f t="shared" si="6"/>
        <v>3.54</v>
      </c>
      <c r="AF49" s="66">
        <f t="shared" si="6"/>
        <v>3.54</v>
      </c>
      <c r="AG49" s="71">
        <f>SUM(AG36:AG48)</f>
        <v>489.91</v>
      </c>
      <c r="AH49" s="51">
        <f t="shared" si="2"/>
        <v>3.54</v>
      </c>
      <c r="AI49" s="52">
        <f t="shared" si="3"/>
        <v>3.54</v>
      </c>
      <c r="AK49" s="53"/>
    </row>
    <row r="50" spans="1:37" x14ac:dyDescent="0.25">
      <c r="A50" s="54" t="s">
        <v>34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72"/>
      <c r="M50" s="72"/>
      <c r="N50" s="72"/>
      <c r="O50" s="72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56">
        <v>60</v>
      </c>
      <c r="AH50" s="51">
        <f t="shared" si="2"/>
        <v>0</v>
      </c>
      <c r="AI50" s="52">
        <f t="shared" si="3"/>
        <v>0</v>
      </c>
      <c r="AK50" s="53"/>
    </row>
    <row r="51" spans="1:37" x14ac:dyDescent="0.25">
      <c r="A51" s="57" t="s">
        <v>35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72"/>
      <c r="M51" s="72"/>
      <c r="N51" s="72"/>
      <c r="O51" s="72"/>
      <c r="P51" s="67"/>
      <c r="Q51" s="67"/>
      <c r="R51" s="48"/>
      <c r="S51" s="48"/>
      <c r="T51" s="48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58">
        <v>32</v>
      </c>
      <c r="AH51" s="51">
        <f t="shared" si="2"/>
        <v>0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73"/>
      <c r="M52" s="73"/>
      <c r="N52" s="73"/>
      <c r="O52" s="73"/>
      <c r="P52" s="74"/>
      <c r="Q52" s="74"/>
      <c r="R52" s="48"/>
      <c r="S52" s="48"/>
      <c r="T52" s="48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5">
        <v>14</v>
      </c>
      <c r="AH52" s="51">
        <f t="shared" si="2"/>
        <v>0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0</v>
      </c>
      <c r="N53" s="66">
        <f t="shared" si="7"/>
        <v>0</v>
      </c>
      <c r="O53" s="66">
        <f t="shared" si="7"/>
        <v>0</v>
      </c>
      <c r="P53" s="66">
        <f t="shared" si="7"/>
        <v>0</v>
      </c>
      <c r="Q53" s="66">
        <f t="shared" si="7"/>
        <v>0</v>
      </c>
      <c r="R53" s="66">
        <f t="shared" si="7"/>
        <v>0</v>
      </c>
      <c r="S53" s="66">
        <f t="shared" si="7"/>
        <v>0</v>
      </c>
      <c r="T53" s="66">
        <f t="shared" si="7"/>
        <v>0</v>
      </c>
      <c r="U53" s="66">
        <f t="shared" si="7"/>
        <v>0</v>
      </c>
      <c r="V53" s="66">
        <f t="shared" si="7"/>
        <v>0</v>
      </c>
      <c r="W53" s="66">
        <f t="shared" si="7"/>
        <v>0</v>
      </c>
      <c r="X53" s="66">
        <f t="shared" si="7"/>
        <v>0</v>
      </c>
      <c r="Y53" s="66">
        <f t="shared" si="7"/>
        <v>0</v>
      </c>
      <c r="Z53" s="66">
        <f t="shared" si="7"/>
        <v>0</v>
      </c>
      <c r="AA53" s="66">
        <f t="shared" si="7"/>
        <v>0</v>
      </c>
      <c r="AB53" s="66">
        <f t="shared" si="7"/>
        <v>0</v>
      </c>
      <c r="AC53" s="66">
        <f t="shared" si="7"/>
        <v>0</v>
      </c>
      <c r="AD53" s="66">
        <f t="shared" si="7"/>
        <v>0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0</v>
      </c>
      <c r="AI53" s="52">
        <f t="shared" si="3"/>
        <v>0</v>
      </c>
      <c r="AK53" s="53"/>
    </row>
    <row r="54" spans="1:37" x14ac:dyDescent="0.25">
      <c r="A54" s="54" t="s">
        <v>205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56"/>
      <c r="AH54" s="51">
        <f t="shared" si="2"/>
        <v>0</v>
      </c>
      <c r="AI54" s="52">
        <f t="shared" si="3"/>
        <v>0</v>
      </c>
      <c r="AK54" s="53"/>
    </row>
    <row r="55" spans="1:37" x14ac:dyDescent="0.25">
      <c r="A55" s="57" t="s">
        <v>45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48"/>
      <c r="M55" s="48"/>
      <c r="N55" s="48"/>
      <c r="O55" s="48"/>
      <c r="P55" s="48"/>
      <c r="Q55" s="48"/>
      <c r="R55" s="48"/>
      <c r="S55" s="48"/>
      <c r="T55" s="48"/>
      <c r="U55" s="76"/>
      <c r="V55" s="76"/>
      <c r="W55" s="76"/>
      <c r="X55" s="76"/>
      <c r="Y55" s="76"/>
      <c r="Z55" s="76"/>
      <c r="AA55" s="67"/>
      <c r="AB55" s="67"/>
      <c r="AC55" s="67"/>
      <c r="AD55" s="67"/>
      <c r="AE55" s="67"/>
      <c r="AF55" s="67"/>
      <c r="AG55" s="58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38</v>
      </c>
      <c r="B56" s="67"/>
      <c r="C56" s="67"/>
      <c r="D56" s="67"/>
      <c r="E56" s="67"/>
      <c r="F56" s="67"/>
      <c r="G56" s="48"/>
      <c r="H56" s="48"/>
      <c r="I56" s="48"/>
      <c r="J56" s="48"/>
      <c r="K56" s="48"/>
      <c r="L56" s="67"/>
      <c r="M56" s="67"/>
      <c r="N56" s="67"/>
      <c r="O56" s="67"/>
      <c r="P56" s="67"/>
      <c r="Q56" s="67"/>
      <c r="R56" s="67"/>
      <c r="S56" s="67"/>
      <c r="T56" s="67"/>
      <c r="U56" s="77"/>
      <c r="V56" s="77"/>
      <c r="W56" s="77"/>
      <c r="X56" s="77"/>
      <c r="Y56" s="77"/>
      <c r="Z56" s="77"/>
      <c r="AA56" s="67"/>
      <c r="AB56" s="67"/>
      <c r="AC56" s="67"/>
      <c r="AD56" s="67"/>
      <c r="AE56" s="67"/>
      <c r="AF56" s="67"/>
      <c r="AG56" s="78"/>
      <c r="AH56" s="51">
        <f t="shared" si="2"/>
        <v>0</v>
      </c>
      <c r="AI56" s="52">
        <f t="shared" si="3"/>
        <v>0</v>
      </c>
      <c r="AK56" s="53"/>
    </row>
    <row r="57" spans="1:37" x14ac:dyDescent="0.25">
      <c r="A57" s="57" t="s">
        <v>39</v>
      </c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79"/>
      <c r="AB57" s="79"/>
      <c r="AC57" s="79"/>
      <c r="AD57" s="79"/>
      <c r="AE57" s="79"/>
      <c r="AF57" s="79"/>
      <c r="AG57" s="78"/>
      <c r="AH57" s="51">
        <f t="shared" si="2"/>
        <v>0</v>
      </c>
      <c r="AI57" s="52">
        <f t="shared" si="3"/>
        <v>0</v>
      </c>
      <c r="AK57" s="53"/>
    </row>
    <row r="58" spans="1:37" x14ac:dyDescent="0.25">
      <c r="A58" s="57" t="s">
        <v>40</v>
      </c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87</v>
      </c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78"/>
      <c r="AH59" s="51">
        <f t="shared" si="2"/>
        <v>0</v>
      </c>
      <c r="AI59" s="52">
        <f t="shared" si="3"/>
        <v>0</v>
      </c>
      <c r="AK59" s="53"/>
    </row>
    <row r="60" spans="1:37" x14ac:dyDescent="0.25">
      <c r="A60" s="57" t="s">
        <v>88</v>
      </c>
      <c r="B60" s="79"/>
      <c r="C60" s="79"/>
      <c r="D60" s="79"/>
      <c r="E60" s="79"/>
      <c r="F60" s="79"/>
      <c r="G60" s="79"/>
      <c r="H60" s="48"/>
      <c r="I60" s="48"/>
      <c r="J60" s="48"/>
      <c r="K60" s="48"/>
      <c r="L60" s="48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89</v>
      </c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8"/>
      <c r="AH61" s="51">
        <f t="shared" si="2"/>
        <v>0</v>
      </c>
      <c r="AI61" s="52">
        <f t="shared" si="3"/>
        <v>0</v>
      </c>
      <c r="AK61" s="53"/>
    </row>
    <row r="62" spans="1:37" x14ac:dyDescent="0.25">
      <c r="A62" s="57" t="s">
        <v>90</v>
      </c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91</v>
      </c>
      <c r="B63" s="79"/>
      <c r="C63" s="79"/>
      <c r="D63" s="79"/>
      <c r="E63" s="79"/>
      <c r="F63" s="79"/>
      <c r="G63" s="79"/>
      <c r="H63" s="67"/>
      <c r="I63" s="67"/>
      <c r="J63" s="67"/>
      <c r="K63" s="67"/>
      <c r="L63" s="67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92</v>
      </c>
      <c r="B64" s="79"/>
      <c r="C64" s="79"/>
      <c r="D64" s="79"/>
      <c r="E64" s="79"/>
      <c r="F64" s="79"/>
      <c r="G64" s="79"/>
      <c r="H64" s="48"/>
      <c r="I64" s="48"/>
      <c r="J64" s="48"/>
      <c r="K64" s="48"/>
      <c r="L64" s="48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0</v>
      </c>
      <c r="C65" s="66">
        <f t="shared" ref="C65:AF65" si="8">SUM(C54:C64)</f>
        <v>0</v>
      </c>
      <c r="D65" s="66">
        <f t="shared" si="8"/>
        <v>0</v>
      </c>
      <c r="E65" s="66">
        <f t="shared" si="8"/>
        <v>0</v>
      </c>
      <c r="F65" s="66">
        <f t="shared" si="8"/>
        <v>0</v>
      </c>
      <c r="G65" s="66">
        <f t="shared" si="8"/>
        <v>0</v>
      </c>
      <c r="H65" s="66">
        <f t="shared" si="8"/>
        <v>0</v>
      </c>
      <c r="I65" s="66">
        <f t="shared" si="8"/>
        <v>0</v>
      </c>
      <c r="J65" s="66">
        <f t="shared" si="8"/>
        <v>0</v>
      </c>
      <c r="K65" s="66">
        <f t="shared" si="8"/>
        <v>0</v>
      </c>
      <c r="L65" s="66">
        <f t="shared" si="8"/>
        <v>0</v>
      </c>
      <c r="M65" s="66">
        <f t="shared" si="8"/>
        <v>0</v>
      </c>
      <c r="N65" s="66">
        <f t="shared" si="8"/>
        <v>0</v>
      </c>
      <c r="O65" s="66">
        <f t="shared" si="8"/>
        <v>0</v>
      </c>
      <c r="P65" s="66">
        <f t="shared" si="8"/>
        <v>0</v>
      </c>
      <c r="Q65" s="66">
        <f t="shared" si="8"/>
        <v>0</v>
      </c>
      <c r="R65" s="66">
        <f t="shared" si="8"/>
        <v>0</v>
      </c>
      <c r="S65" s="66">
        <f t="shared" si="8"/>
        <v>0</v>
      </c>
      <c r="T65" s="66">
        <f t="shared" si="8"/>
        <v>0</v>
      </c>
      <c r="U65" s="66">
        <f t="shared" si="8"/>
        <v>0</v>
      </c>
      <c r="V65" s="66">
        <f t="shared" si="8"/>
        <v>0</v>
      </c>
      <c r="W65" s="66">
        <f t="shared" si="8"/>
        <v>0</v>
      </c>
      <c r="X65" s="66">
        <f t="shared" si="8"/>
        <v>0</v>
      </c>
      <c r="Y65" s="66">
        <f t="shared" si="8"/>
        <v>0</v>
      </c>
      <c r="Z65" s="66">
        <f t="shared" si="8"/>
        <v>0</v>
      </c>
      <c r="AA65" s="66">
        <f t="shared" si="8"/>
        <v>0</v>
      </c>
      <c r="AB65" s="66">
        <f t="shared" si="8"/>
        <v>0</v>
      </c>
      <c r="AC65" s="66">
        <f t="shared" si="8"/>
        <v>0</v>
      </c>
      <c r="AD65" s="66">
        <f t="shared" si="8"/>
        <v>0</v>
      </c>
      <c r="AE65" s="66">
        <f t="shared" si="8"/>
        <v>0</v>
      </c>
      <c r="AF65" s="66">
        <f t="shared" si="8"/>
        <v>0</v>
      </c>
      <c r="AG65" s="71">
        <f>SUM(AG54:AG64)</f>
        <v>0</v>
      </c>
      <c r="AH65" s="51">
        <f t="shared" si="2"/>
        <v>0</v>
      </c>
      <c r="AI65" s="52">
        <f t="shared" si="3"/>
        <v>0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207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209</v>
      </c>
      <c r="B70" s="88">
        <f>B65+B53+B49+B35+B69</f>
        <v>223.54</v>
      </c>
      <c r="C70" s="88">
        <f t="shared" ref="C70:AG70" si="10">C65+C53+C49+C35+C69</f>
        <v>223.54</v>
      </c>
      <c r="D70" s="88">
        <f t="shared" si="10"/>
        <v>223.54</v>
      </c>
      <c r="E70" s="88">
        <f t="shared" si="10"/>
        <v>223.54</v>
      </c>
      <c r="F70" s="88">
        <f t="shared" si="10"/>
        <v>223.54</v>
      </c>
      <c r="G70" s="88">
        <f t="shared" si="10"/>
        <v>223.54</v>
      </c>
      <c r="H70" s="88">
        <f t="shared" si="10"/>
        <v>223.54</v>
      </c>
      <c r="I70" s="88">
        <f t="shared" si="10"/>
        <v>223.54</v>
      </c>
      <c r="J70" s="88">
        <f t="shared" si="10"/>
        <v>223.54</v>
      </c>
      <c r="K70" s="88">
        <f t="shared" si="10"/>
        <v>223.54</v>
      </c>
      <c r="L70" s="88">
        <f t="shared" si="10"/>
        <v>223.54</v>
      </c>
      <c r="M70" s="88">
        <f t="shared" si="10"/>
        <v>223.54</v>
      </c>
      <c r="N70" s="88">
        <f t="shared" si="10"/>
        <v>223.54</v>
      </c>
      <c r="O70" s="88">
        <f t="shared" si="10"/>
        <v>223.54</v>
      </c>
      <c r="P70" s="88">
        <f t="shared" si="10"/>
        <v>223.54</v>
      </c>
      <c r="Q70" s="88">
        <f t="shared" si="10"/>
        <v>223.54</v>
      </c>
      <c r="R70" s="88">
        <f t="shared" si="10"/>
        <v>223.54</v>
      </c>
      <c r="S70" s="88">
        <f t="shared" si="10"/>
        <v>223.54</v>
      </c>
      <c r="T70" s="88">
        <f t="shared" si="10"/>
        <v>223.54</v>
      </c>
      <c r="U70" s="88">
        <f t="shared" si="10"/>
        <v>223.54</v>
      </c>
      <c r="V70" s="88">
        <f t="shared" si="10"/>
        <v>223.54</v>
      </c>
      <c r="W70" s="88">
        <f t="shared" si="10"/>
        <v>223.54</v>
      </c>
      <c r="X70" s="88">
        <f t="shared" si="10"/>
        <v>223.54</v>
      </c>
      <c r="Y70" s="88">
        <f t="shared" si="10"/>
        <v>223.54</v>
      </c>
      <c r="Z70" s="88">
        <f t="shared" si="10"/>
        <v>223.54</v>
      </c>
      <c r="AA70" s="88">
        <f t="shared" si="10"/>
        <v>223.54</v>
      </c>
      <c r="AB70" s="88">
        <f t="shared" si="10"/>
        <v>223.54</v>
      </c>
      <c r="AC70" s="88">
        <f t="shared" si="10"/>
        <v>223.54</v>
      </c>
      <c r="AD70" s="88">
        <f t="shared" si="10"/>
        <v>223.54</v>
      </c>
      <c r="AE70" s="88">
        <f t="shared" si="10"/>
        <v>223.54</v>
      </c>
      <c r="AF70" s="88">
        <f t="shared" si="10"/>
        <v>223.54</v>
      </c>
      <c r="AG70" s="88">
        <f t="shared" si="10"/>
        <v>2068.14</v>
      </c>
      <c r="AH70" s="51">
        <f t="shared" si="2"/>
        <v>223.54</v>
      </c>
      <c r="AI70" s="52">
        <f t="shared" si="3"/>
        <v>223.54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208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0</v>
      </c>
      <c r="AI71" s="52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210</v>
      </c>
      <c r="B72" s="88">
        <f>B70+B71</f>
        <v>223.54</v>
      </c>
      <c r="C72" s="88">
        <f t="shared" ref="C72:AF72" si="11">C69+C65+C53+C49+C35+C71</f>
        <v>223.54</v>
      </c>
      <c r="D72" s="88">
        <f t="shared" si="11"/>
        <v>223.54</v>
      </c>
      <c r="E72" s="88">
        <f t="shared" si="11"/>
        <v>223.54</v>
      </c>
      <c r="F72" s="88">
        <f t="shared" si="11"/>
        <v>223.54</v>
      </c>
      <c r="G72" s="88">
        <f t="shared" si="11"/>
        <v>223.54</v>
      </c>
      <c r="H72" s="88">
        <f t="shared" si="11"/>
        <v>223.54</v>
      </c>
      <c r="I72" s="88">
        <f t="shared" si="11"/>
        <v>223.54</v>
      </c>
      <c r="J72" s="88">
        <f t="shared" si="11"/>
        <v>223.54</v>
      </c>
      <c r="K72" s="88">
        <f t="shared" si="11"/>
        <v>223.54</v>
      </c>
      <c r="L72" s="88">
        <f t="shared" si="11"/>
        <v>223.54</v>
      </c>
      <c r="M72" s="88">
        <f t="shared" si="11"/>
        <v>223.54</v>
      </c>
      <c r="N72" s="88">
        <f t="shared" si="11"/>
        <v>223.54</v>
      </c>
      <c r="O72" s="88">
        <f t="shared" si="11"/>
        <v>223.54</v>
      </c>
      <c r="P72" s="88">
        <f t="shared" si="11"/>
        <v>223.54</v>
      </c>
      <c r="Q72" s="88">
        <f t="shared" si="11"/>
        <v>223.54</v>
      </c>
      <c r="R72" s="88">
        <f t="shared" si="11"/>
        <v>223.54</v>
      </c>
      <c r="S72" s="88">
        <f t="shared" si="11"/>
        <v>223.54</v>
      </c>
      <c r="T72" s="88">
        <f t="shared" si="11"/>
        <v>223.54</v>
      </c>
      <c r="U72" s="88">
        <f t="shared" si="11"/>
        <v>223.54</v>
      </c>
      <c r="V72" s="88">
        <f t="shared" si="11"/>
        <v>223.54</v>
      </c>
      <c r="W72" s="88">
        <f t="shared" si="11"/>
        <v>223.54</v>
      </c>
      <c r="X72" s="88">
        <f t="shared" si="11"/>
        <v>223.54</v>
      </c>
      <c r="Y72" s="88">
        <f t="shared" si="11"/>
        <v>223.54</v>
      </c>
      <c r="Z72" s="88">
        <f t="shared" si="11"/>
        <v>223.54</v>
      </c>
      <c r="AA72" s="88">
        <f t="shared" si="11"/>
        <v>223.54</v>
      </c>
      <c r="AB72" s="88">
        <f t="shared" si="11"/>
        <v>223.54</v>
      </c>
      <c r="AC72" s="88">
        <f t="shared" si="11"/>
        <v>223.54</v>
      </c>
      <c r="AD72" s="88">
        <f t="shared" si="11"/>
        <v>223.54</v>
      </c>
      <c r="AE72" s="88">
        <f t="shared" si="11"/>
        <v>223.54</v>
      </c>
      <c r="AF72" s="88">
        <f t="shared" si="11"/>
        <v>223.54</v>
      </c>
      <c r="AG72" s="71">
        <f>AG69+AG65+AG53+AG49+AG35+AG71</f>
        <v>2068.14</v>
      </c>
      <c r="AH72" s="51">
        <f t="shared" si="2"/>
        <v>223.54</v>
      </c>
      <c r="AI72" s="52">
        <f t="shared" si="3"/>
        <v>223.54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Q73" si="12">IF(B57&lt;0,B57*-1,0)</f>
        <v>0</v>
      </c>
      <c r="C73" s="79">
        <f t="shared" si="12"/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Q74" si="14">IF(B55&lt;0,B55*-1,0)</f>
        <v>0</v>
      </c>
      <c r="C74" s="79">
        <f t="shared" si="14"/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 t="shared" ref="B75:Q75" si="16">IF(B58&lt;0,B58*-1,0)</f>
        <v>0</v>
      </c>
      <c r="C75" s="79">
        <f t="shared" si="16"/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>IF(B56&lt;0,B56*-1,0)</f>
        <v>0</v>
      </c>
      <c r="C76" s="79">
        <f t="shared" ref="C76:I76" si="18">IF(C56&lt;0,C56*-1,0)</f>
        <v>0</v>
      </c>
      <c r="D76" s="79">
        <f t="shared" si="18"/>
        <v>0</v>
      </c>
      <c r="E76" s="79">
        <f t="shared" si="18"/>
        <v>0</v>
      </c>
      <c r="F76" s="79">
        <f t="shared" si="18"/>
        <v>0</v>
      </c>
      <c r="G76" s="79">
        <f t="shared" si="18"/>
        <v>0</v>
      </c>
      <c r="H76" s="79">
        <f t="shared" si="18"/>
        <v>0</v>
      </c>
      <c r="I76" s="79">
        <f t="shared" si="18"/>
        <v>0</v>
      </c>
      <c r="J76" s="79">
        <f t="shared" ref="J76:AF76" si="19">IF(J56&lt;0,J56*-1,0)</f>
        <v>0</v>
      </c>
      <c r="K76" s="79">
        <f t="shared" si="19"/>
        <v>0</v>
      </c>
      <c r="L76" s="79">
        <f t="shared" si="19"/>
        <v>0</v>
      </c>
      <c r="M76" s="79">
        <f t="shared" si="19"/>
        <v>0</v>
      </c>
      <c r="N76" s="79">
        <f t="shared" si="19"/>
        <v>0</v>
      </c>
      <c r="O76" s="79">
        <f t="shared" si="19"/>
        <v>0</v>
      </c>
      <c r="P76" s="79">
        <f t="shared" si="19"/>
        <v>0</v>
      </c>
      <c r="Q76" s="79">
        <f t="shared" si="19"/>
        <v>0</v>
      </c>
      <c r="R76" s="79">
        <f t="shared" si="19"/>
        <v>0</v>
      </c>
      <c r="S76" s="79">
        <f t="shared" si="19"/>
        <v>0</v>
      </c>
      <c r="T76" s="79">
        <f t="shared" si="19"/>
        <v>0</v>
      </c>
      <c r="U76" s="79">
        <f t="shared" si="19"/>
        <v>0</v>
      </c>
      <c r="V76" s="79">
        <f t="shared" si="19"/>
        <v>0</v>
      </c>
      <c r="W76" s="79">
        <f t="shared" si="19"/>
        <v>0</v>
      </c>
      <c r="X76" s="79">
        <f t="shared" si="19"/>
        <v>0</v>
      </c>
      <c r="Y76" s="79">
        <f t="shared" si="19"/>
        <v>0</v>
      </c>
      <c r="Z76" s="79">
        <f t="shared" si="19"/>
        <v>0</v>
      </c>
      <c r="AA76" s="79">
        <f t="shared" si="19"/>
        <v>0</v>
      </c>
      <c r="AB76" s="79">
        <f t="shared" si="19"/>
        <v>0</v>
      </c>
      <c r="AC76" s="79">
        <f t="shared" si="19"/>
        <v>0</v>
      </c>
      <c r="AD76" s="79">
        <f t="shared" si="19"/>
        <v>0</v>
      </c>
      <c r="AE76" s="79">
        <f t="shared" si="19"/>
        <v>0</v>
      </c>
      <c r="AF76" s="79">
        <f t="shared" si="19"/>
        <v>0</v>
      </c>
      <c r="AG76" s="89"/>
      <c r="AH76" s="51">
        <f t="shared" ref="AH76:AH88" si="20">MAX(B76:AF76)</f>
        <v>0</v>
      </c>
      <c r="AI76" s="52">
        <f t="shared" ref="AI76:AI88" si="21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205</v>
      </c>
      <c r="B77" s="79">
        <f>IF(B54&lt;0,B54*-1,0)</f>
        <v>0</v>
      </c>
      <c r="C77" s="79">
        <f t="shared" ref="C77:H77" si="22">IF(C54&lt;0,C54*-1,0)</f>
        <v>0</v>
      </c>
      <c r="D77" s="79">
        <f t="shared" si="22"/>
        <v>0</v>
      </c>
      <c r="E77" s="79">
        <f t="shared" si="22"/>
        <v>0</v>
      </c>
      <c r="F77" s="79">
        <f t="shared" si="22"/>
        <v>0</v>
      </c>
      <c r="G77" s="79">
        <f t="shared" si="22"/>
        <v>0</v>
      </c>
      <c r="H77" s="79">
        <f t="shared" si="22"/>
        <v>0</v>
      </c>
      <c r="I77" s="79">
        <f t="shared" ref="I77:AF77" si="23">IF(I54&lt;0,I54*-1,0)</f>
        <v>0</v>
      </c>
      <c r="J77" s="79">
        <f t="shared" si="23"/>
        <v>0</v>
      </c>
      <c r="K77" s="79">
        <f t="shared" si="23"/>
        <v>0</v>
      </c>
      <c r="L77" s="79">
        <f t="shared" si="23"/>
        <v>0</v>
      </c>
      <c r="M77" s="79">
        <f t="shared" si="23"/>
        <v>0</v>
      </c>
      <c r="N77" s="79">
        <f t="shared" si="23"/>
        <v>0</v>
      </c>
      <c r="O77" s="79">
        <f t="shared" si="23"/>
        <v>0</v>
      </c>
      <c r="P77" s="79">
        <f t="shared" si="23"/>
        <v>0</v>
      </c>
      <c r="Q77" s="79">
        <f t="shared" si="23"/>
        <v>0</v>
      </c>
      <c r="R77" s="79">
        <f t="shared" si="23"/>
        <v>0</v>
      </c>
      <c r="S77" s="79">
        <f t="shared" si="23"/>
        <v>0</v>
      </c>
      <c r="T77" s="79">
        <f t="shared" si="23"/>
        <v>0</v>
      </c>
      <c r="U77" s="79">
        <f t="shared" si="23"/>
        <v>0</v>
      </c>
      <c r="V77" s="79">
        <f t="shared" si="23"/>
        <v>0</v>
      </c>
      <c r="W77" s="79">
        <f t="shared" si="23"/>
        <v>0</v>
      </c>
      <c r="X77" s="79">
        <f t="shared" si="23"/>
        <v>0</v>
      </c>
      <c r="Y77" s="79">
        <f t="shared" si="23"/>
        <v>0</v>
      </c>
      <c r="Z77" s="79">
        <f t="shared" si="23"/>
        <v>0</v>
      </c>
      <c r="AA77" s="79">
        <f t="shared" si="23"/>
        <v>0</v>
      </c>
      <c r="AB77" s="79">
        <f t="shared" si="23"/>
        <v>0</v>
      </c>
      <c r="AC77" s="79">
        <f t="shared" si="23"/>
        <v>0</v>
      </c>
      <c r="AD77" s="79">
        <f t="shared" si="23"/>
        <v>0</v>
      </c>
      <c r="AE77" s="79">
        <f t="shared" si="23"/>
        <v>0</v>
      </c>
      <c r="AF77" s="79">
        <f t="shared" si="23"/>
        <v>0</v>
      </c>
      <c r="AG77" s="89"/>
      <c r="AH77" s="51">
        <f t="shared" si="20"/>
        <v>0</v>
      </c>
      <c r="AI77" s="52">
        <f t="shared" si="21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190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20"/>
        <v>0</v>
      </c>
      <c r="AI78" s="52">
        <f t="shared" si="21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4">SUM(B73:B78)</f>
        <v>0</v>
      </c>
      <c r="C79" s="66">
        <f t="shared" si="24"/>
        <v>0</v>
      </c>
      <c r="D79" s="66">
        <f t="shared" si="24"/>
        <v>0</v>
      </c>
      <c r="E79" s="66">
        <f t="shared" si="24"/>
        <v>0</v>
      </c>
      <c r="F79" s="66">
        <f t="shared" si="24"/>
        <v>0</v>
      </c>
      <c r="G79" s="66">
        <f t="shared" si="24"/>
        <v>0</v>
      </c>
      <c r="H79" s="66">
        <f t="shared" si="24"/>
        <v>0</v>
      </c>
      <c r="I79" s="66">
        <f t="shared" si="24"/>
        <v>0</v>
      </c>
      <c r="J79" s="66">
        <f t="shared" si="24"/>
        <v>0</v>
      </c>
      <c r="K79" s="66">
        <f t="shared" si="24"/>
        <v>0</v>
      </c>
      <c r="L79" s="66">
        <f t="shared" si="24"/>
        <v>0</v>
      </c>
      <c r="M79" s="66">
        <f t="shared" si="24"/>
        <v>0</v>
      </c>
      <c r="N79" s="66">
        <f t="shared" si="24"/>
        <v>0</v>
      </c>
      <c r="O79" s="66">
        <f t="shared" si="24"/>
        <v>0</v>
      </c>
      <c r="P79" s="66">
        <f t="shared" si="24"/>
        <v>0</v>
      </c>
      <c r="Q79" s="66">
        <f t="shared" si="24"/>
        <v>0</v>
      </c>
      <c r="R79" s="66">
        <f t="shared" si="24"/>
        <v>0</v>
      </c>
      <c r="S79" s="66">
        <f t="shared" si="24"/>
        <v>0</v>
      </c>
      <c r="T79" s="66">
        <f t="shared" si="24"/>
        <v>0</v>
      </c>
      <c r="U79" s="66">
        <f t="shared" si="24"/>
        <v>0</v>
      </c>
      <c r="V79" s="66">
        <f t="shared" si="24"/>
        <v>0</v>
      </c>
      <c r="W79" s="66">
        <f t="shared" si="24"/>
        <v>0</v>
      </c>
      <c r="X79" s="66">
        <f t="shared" si="24"/>
        <v>0</v>
      </c>
      <c r="Y79" s="66">
        <f t="shared" si="24"/>
        <v>0</v>
      </c>
      <c r="Z79" s="66">
        <f t="shared" si="24"/>
        <v>0</v>
      </c>
      <c r="AA79" s="66">
        <f t="shared" si="24"/>
        <v>0</v>
      </c>
      <c r="AB79" s="66">
        <f t="shared" si="24"/>
        <v>0</v>
      </c>
      <c r="AC79" s="66">
        <f t="shared" si="24"/>
        <v>0</v>
      </c>
      <c r="AD79" s="66">
        <f t="shared" si="24"/>
        <v>0</v>
      </c>
      <c r="AE79" s="66">
        <f t="shared" si="24"/>
        <v>0</v>
      </c>
      <c r="AF79" s="66">
        <f t="shared" si="24"/>
        <v>0</v>
      </c>
      <c r="AG79" s="71">
        <f t="shared" si="24"/>
        <v>0</v>
      </c>
      <c r="AH79" s="51">
        <f t="shared" si="20"/>
        <v>0</v>
      </c>
      <c r="AI79" s="52">
        <f t="shared" si="21"/>
        <v>0</v>
      </c>
      <c r="AK79" s="53"/>
    </row>
    <row r="80" spans="1:88" s="1" customFormat="1" ht="15.75" thickBot="1" x14ac:dyDescent="0.3">
      <c r="A80" s="65" t="s">
        <v>86</v>
      </c>
      <c r="B80" s="66">
        <f t="shared" ref="B80:AG80" si="25">SUM(B67:B79)</f>
        <v>447.08</v>
      </c>
      <c r="C80" s="66">
        <f t="shared" si="25"/>
        <v>447.08</v>
      </c>
      <c r="D80" s="66">
        <f t="shared" si="25"/>
        <v>447.08</v>
      </c>
      <c r="E80" s="66">
        <f t="shared" si="25"/>
        <v>447.08</v>
      </c>
      <c r="F80" s="66">
        <f t="shared" si="25"/>
        <v>447.08</v>
      </c>
      <c r="G80" s="66">
        <f t="shared" si="25"/>
        <v>447.08</v>
      </c>
      <c r="H80" s="66">
        <f t="shared" si="25"/>
        <v>447.08</v>
      </c>
      <c r="I80" s="66">
        <f t="shared" si="25"/>
        <v>447.08</v>
      </c>
      <c r="J80" s="66">
        <f t="shared" si="25"/>
        <v>447.08</v>
      </c>
      <c r="K80" s="66">
        <f t="shared" si="25"/>
        <v>447.08</v>
      </c>
      <c r="L80" s="66">
        <f t="shared" si="25"/>
        <v>447.08</v>
      </c>
      <c r="M80" s="66">
        <f t="shared" si="25"/>
        <v>447.08</v>
      </c>
      <c r="N80" s="66">
        <f t="shared" si="25"/>
        <v>447.08</v>
      </c>
      <c r="O80" s="66">
        <f t="shared" si="25"/>
        <v>447.08</v>
      </c>
      <c r="P80" s="66">
        <f t="shared" si="25"/>
        <v>447.08</v>
      </c>
      <c r="Q80" s="66">
        <f t="shared" si="25"/>
        <v>447.08</v>
      </c>
      <c r="R80" s="66">
        <f t="shared" si="25"/>
        <v>447.08</v>
      </c>
      <c r="S80" s="66">
        <f t="shared" si="25"/>
        <v>447.08</v>
      </c>
      <c r="T80" s="66">
        <f t="shared" si="25"/>
        <v>447.08</v>
      </c>
      <c r="U80" s="66">
        <f t="shared" si="25"/>
        <v>447.08</v>
      </c>
      <c r="V80" s="66">
        <f t="shared" si="25"/>
        <v>447.08</v>
      </c>
      <c r="W80" s="66">
        <f t="shared" si="25"/>
        <v>447.08</v>
      </c>
      <c r="X80" s="66">
        <f t="shared" si="25"/>
        <v>447.08</v>
      </c>
      <c r="Y80" s="66">
        <f t="shared" si="25"/>
        <v>447.08</v>
      </c>
      <c r="Z80" s="66">
        <f t="shared" si="25"/>
        <v>447.08</v>
      </c>
      <c r="AA80" s="66">
        <f t="shared" si="25"/>
        <v>447.08</v>
      </c>
      <c r="AB80" s="66">
        <f t="shared" si="25"/>
        <v>447.08</v>
      </c>
      <c r="AC80" s="66">
        <f t="shared" si="25"/>
        <v>447.08</v>
      </c>
      <c r="AD80" s="66">
        <f t="shared" si="25"/>
        <v>447.08</v>
      </c>
      <c r="AE80" s="66">
        <f t="shared" si="25"/>
        <v>447.08</v>
      </c>
      <c r="AF80" s="66">
        <f t="shared" si="25"/>
        <v>447.08</v>
      </c>
      <c r="AG80" s="71">
        <f t="shared" si="25"/>
        <v>4208.08</v>
      </c>
      <c r="AH80" s="51">
        <f t="shared" si="20"/>
        <v>447.08</v>
      </c>
      <c r="AI80" s="52">
        <f t="shared" si="21"/>
        <v>447.08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2"/>
      <c r="AG81" s="93"/>
      <c r="AH81" s="51">
        <f t="shared" si="20"/>
        <v>0</v>
      </c>
      <c r="AI81" s="52">
        <f t="shared" si="21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95"/>
      <c r="T82" s="95"/>
      <c r="U82" s="95"/>
      <c r="V82" s="95"/>
      <c r="W82" s="95"/>
      <c r="X82" s="95"/>
      <c r="Y82" s="95"/>
      <c r="Z82" s="95"/>
      <c r="AA82" s="67"/>
      <c r="AB82" s="67"/>
      <c r="AC82" s="67"/>
      <c r="AD82" s="67"/>
      <c r="AE82" s="67"/>
      <c r="AF82" s="96"/>
      <c r="AG82" s="97"/>
      <c r="AH82" s="51">
        <f t="shared" si="20"/>
        <v>0</v>
      </c>
      <c r="AI82" s="52">
        <f t="shared" si="21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95"/>
      <c r="T83" s="95"/>
      <c r="U83" s="95"/>
      <c r="V83" s="95"/>
      <c r="W83" s="95"/>
      <c r="X83" s="95"/>
      <c r="Y83" s="95"/>
      <c r="Z83" s="95"/>
      <c r="AA83" s="67"/>
      <c r="AB83" s="67"/>
      <c r="AC83" s="67"/>
      <c r="AD83" s="67"/>
      <c r="AE83" s="67"/>
      <c r="AF83" s="96"/>
      <c r="AG83" s="97"/>
      <c r="AH83" s="51">
        <f t="shared" si="20"/>
        <v>0</v>
      </c>
      <c r="AI83" s="52">
        <f t="shared" si="21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95"/>
      <c r="X84" s="95"/>
      <c r="Y84" s="95"/>
      <c r="Z84" s="95"/>
      <c r="AA84" s="67"/>
      <c r="AB84" s="67"/>
      <c r="AC84" s="67"/>
      <c r="AD84" s="67"/>
      <c r="AE84" s="67"/>
      <c r="AF84" s="96"/>
      <c r="AG84" s="97"/>
      <c r="AH84" s="51">
        <f t="shared" si="20"/>
        <v>0</v>
      </c>
      <c r="AI84" s="52">
        <f t="shared" si="21"/>
        <v>0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95"/>
      <c r="X85" s="95"/>
      <c r="Y85" s="95"/>
      <c r="Z85" s="95"/>
      <c r="AA85" s="67"/>
      <c r="AB85" s="67"/>
      <c r="AC85" s="67"/>
      <c r="AD85" s="67"/>
      <c r="AE85" s="67"/>
      <c r="AF85" s="96"/>
      <c r="AG85" s="97"/>
      <c r="AH85" s="51">
        <f t="shared" si="20"/>
        <v>0</v>
      </c>
      <c r="AI85" s="52">
        <f t="shared" si="21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5"/>
      <c r="X86" s="95"/>
      <c r="Y86" s="95"/>
      <c r="Z86" s="95"/>
      <c r="AA86" s="99"/>
      <c r="AB86" s="99"/>
      <c r="AC86" s="99"/>
      <c r="AD86" s="99"/>
      <c r="AE86" s="99"/>
      <c r="AF86" s="100"/>
      <c r="AG86" s="101"/>
      <c r="AH86" s="51">
        <f t="shared" si="20"/>
        <v>0</v>
      </c>
      <c r="AI86" s="52">
        <f t="shared" si="21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95"/>
      <c r="X87" s="95"/>
      <c r="Y87" s="95"/>
      <c r="Z87" s="95"/>
      <c r="AA87" s="67"/>
      <c r="AB87" s="67"/>
      <c r="AC87" s="67"/>
      <c r="AD87" s="67"/>
      <c r="AE87" s="67"/>
      <c r="AF87" s="96"/>
      <c r="AG87" s="97"/>
      <c r="AH87" s="51">
        <f t="shared" si="20"/>
        <v>0</v>
      </c>
      <c r="AI87" s="52">
        <f t="shared" si="21"/>
        <v>0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3"/>
      <c r="AG88" s="104"/>
      <c r="AH88" s="51">
        <f t="shared" si="20"/>
        <v>0</v>
      </c>
      <c r="AI88" s="52">
        <f t="shared" si="21"/>
        <v>0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SUM(B14,B17,B20:B21,B39,B41:B42,B44,B46,B91:B94,B98,B104,B110,B119,B121,B133,B140,B143:B144,B151,B153,B155,B159:B161,B163:B165,B170,B176:B177,B179:B181,B189,B194)</f>
        <v>34.840000000000003</v>
      </c>
      <c r="C90" s="109">
        <f t="shared" ref="C90:AF90" si="26">SUM(C14,C17,C20:C21,C39,C41:C42,C44,C46,C91:C94,C98,C104,C110,C119,C121,C133,C140,C143:C144,C151,C153,C155,C159:C161,C163:C165,C170,C176:C177,C179:C181,C189,C194)</f>
        <v>34.840000000000003</v>
      </c>
      <c r="D90" s="109">
        <f t="shared" si="26"/>
        <v>34.840000000000003</v>
      </c>
      <c r="E90" s="109">
        <f t="shared" si="26"/>
        <v>34.840000000000003</v>
      </c>
      <c r="F90" s="109">
        <f t="shared" si="26"/>
        <v>34.840000000000003</v>
      </c>
      <c r="G90" s="109">
        <f t="shared" si="26"/>
        <v>34.840000000000003</v>
      </c>
      <c r="H90" s="109">
        <f t="shared" si="26"/>
        <v>34.840000000000003</v>
      </c>
      <c r="I90" s="109">
        <f t="shared" si="26"/>
        <v>34.840000000000003</v>
      </c>
      <c r="J90" s="109">
        <f t="shared" si="26"/>
        <v>34.840000000000003</v>
      </c>
      <c r="K90" s="109">
        <f t="shared" si="26"/>
        <v>34.840000000000003</v>
      </c>
      <c r="L90" s="109">
        <f t="shared" si="26"/>
        <v>34.840000000000003</v>
      </c>
      <c r="M90" s="109">
        <f t="shared" si="26"/>
        <v>34.840000000000003</v>
      </c>
      <c r="N90" s="109">
        <f t="shared" si="26"/>
        <v>34.840000000000003</v>
      </c>
      <c r="O90" s="109">
        <f t="shared" si="26"/>
        <v>34.840000000000003</v>
      </c>
      <c r="P90" s="109">
        <f t="shared" si="26"/>
        <v>34.840000000000003</v>
      </c>
      <c r="Q90" s="109">
        <f t="shared" si="26"/>
        <v>34.840000000000003</v>
      </c>
      <c r="R90" s="109">
        <f t="shared" si="26"/>
        <v>34.840000000000003</v>
      </c>
      <c r="S90" s="109">
        <f t="shared" si="26"/>
        <v>34.840000000000003</v>
      </c>
      <c r="T90" s="109">
        <f t="shared" si="26"/>
        <v>34.840000000000003</v>
      </c>
      <c r="U90" s="109">
        <f t="shared" si="26"/>
        <v>34.840000000000003</v>
      </c>
      <c r="V90" s="109">
        <f t="shared" si="26"/>
        <v>34.840000000000003</v>
      </c>
      <c r="W90" s="109">
        <f t="shared" si="26"/>
        <v>34.840000000000003</v>
      </c>
      <c r="X90" s="109">
        <f t="shared" si="26"/>
        <v>34.840000000000003</v>
      </c>
      <c r="Y90" s="109">
        <f t="shared" si="26"/>
        <v>34.840000000000003</v>
      </c>
      <c r="Z90" s="109">
        <f t="shared" si="26"/>
        <v>34.840000000000003</v>
      </c>
      <c r="AA90" s="109">
        <f t="shared" si="26"/>
        <v>34.840000000000003</v>
      </c>
      <c r="AB90" s="109">
        <f t="shared" si="26"/>
        <v>34.840000000000003</v>
      </c>
      <c r="AC90" s="109">
        <f t="shared" si="26"/>
        <v>34.840000000000003</v>
      </c>
      <c r="AD90" s="109">
        <f t="shared" si="26"/>
        <v>34.840000000000003</v>
      </c>
      <c r="AE90" s="109">
        <f t="shared" si="26"/>
        <v>34.840000000000003</v>
      </c>
      <c r="AF90" s="109">
        <f t="shared" si="26"/>
        <v>34.840000000000003</v>
      </c>
      <c r="AG90" s="110"/>
      <c r="AH90" s="51">
        <f>MAX(B90:AF90)</f>
        <v>34.840000000000003</v>
      </c>
      <c r="AI90" s="52">
        <f>MIN(B90:AF90)</f>
        <v>34.840000000000003</v>
      </c>
    </row>
    <row r="91" spans="1:88" x14ac:dyDescent="0.25">
      <c r="A91" s="111" t="s">
        <v>58</v>
      </c>
      <c r="B91" s="79"/>
      <c r="C91" s="79"/>
      <c r="D91" s="79"/>
      <c r="E91" s="79"/>
      <c r="F91" s="112"/>
      <c r="G91" s="112"/>
      <c r="H91" s="112"/>
      <c r="I91" s="112"/>
      <c r="J91" s="112"/>
      <c r="K91" s="112"/>
      <c r="L91" s="49"/>
      <c r="M91" s="112"/>
      <c r="N91" s="112"/>
      <c r="O91" s="112"/>
      <c r="P91" s="112"/>
      <c r="Q91" s="112"/>
      <c r="R91" s="112"/>
      <c r="S91" s="49"/>
      <c r="T91" s="49"/>
      <c r="U91" s="112"/>
      <c r="V91" s="112"/>
      <c r="W91" s="112"/>
      <c r="X91" s="112"/>
      <c r="Y91" s="112"/>
      <c r="Z91" s="112"/>
      <c r="AA91" s="49"/>
      <c r="AB91" s="49"/>
      <c r="AC91" s="49"/>
      <c r="AD91" s="49"/>
      <c r="AE91" s="49"/>
      <c r="AF91" s="113"/>
      <c r="AG91" s="114">
        <v>75</v>
      </c>
      <c r="AH91" s="51">
        <f>IF(ABS(MAX(B91:AF91))&gt;ABS(MIN(B91:AF91)),MAX(B91:AF91),MIN(B91:AF91))</f>
        <v>0</v>
      </c>
      <c r="AI91" s="115" t="e">
        <f>INDEX($B$9:$AF$9,1,MATCH(AH91,B91:AF91,0))</f>
        <v>#N/A</v>
      </c>
    </row>
    <row r="92" spans="1:88" x14ac:dyDescent="0.25">
      <c r="A92" s="116" t="s">
        <v>59</v>
      </c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67"/>
      <c r="AB92" s="67"/>
      <c r="AC92" s="67"/>
      <c r="AD92" s="67"/>
      <c r="AE92" s="67"/>
      <c r="AF92" s="117"/>
      <c r="AG92" s="114">
        <v>240</v>
      </c>
      <c r="AH92" s="51">
        <f>IF(ABS(MAX(B92:AF92))&gt;ABS(MIN(B92:AF92)),MAX(B92:AF92),MIN(B92:AF92))</f>
        <v>0</v>
      </c>
      <c r="AI92" s="115" t="e">
        <f>INDEX($B$9:$AF$9,1,MATCH(AH92,B92:AF92,0))</f>
        <v>#N/A</v>
      </c>
    </row>
    <row r="93" spans="1:88" x14ac:dyDescent="0.25">
      <c r="A93" s="116" t="s">
        <v>60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67"/>
      <c r="AB93" s="67"/>
      <c r="AC93" s="67"/>
      <c r="AD93" s="67"/>
      <c r="AE93" s="67"/>
      <c r="AF93" s="117"/>
      <c r="AG93" s="114">
        <v>60</v>
      </c>
      <c r="AH93" s="51">
        <f>IF(ABS(MAX(B93:AF93))&gt;ABS(MIN(B93:AF93)),MAX(B93:AF93),MIN(B93:AF93))</f>
        <v>0</v>
      </c>
      <c r="AI93" s="115" t="e">
        <f>INDEX($B$9:$AF$9,1,MATCH(AH93,B93:AF93,0))</f>
        <v>#N/A</v>
      </c>
    </row>
    <row r="94" spans="1:88" x14ac:dyDescent="0.25">
      <c r="A94" s="118" t="s">
        <v>213</v>
      </c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119"/>
      <c r="AB94" s="119"/>
      <c r="AC94" s="119"/>
      <c r="AD94" s="119"/>
      <c r="AE94" s="119"/>
      <c r="AF94" s="120"/>
      <c r="AG94" s="121">
        <v>120</v>
      </c>
      <c r="AH94" s="51">
        <f>IF(ABS(MAX(B94:AF94))&gt;ABS(MIN(B94:AF94)),MAX(B94:AF94),MIN(B94:AF94))</f>
        <v>0</v>
      </c>
      <c r="AI94" s="115" t="e">
        <f>INDEX($B$9:$AF$9,1,MATCH(AH94,B94:AF94,0))</f>
        <v>#N/A</v>
      </c>
    </row>
    <row r="95" spans="1:88" ht="15.75" thickBot="1" x14ac:dyDescent="0.3">
      <c r="A95" s="118" t="s">
        <v>61</v>
      </c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119"/>
      <c r="AB95" s="119"/>
      <c r="AC95" s="119"/>
      <c r="AD95" s="119"/>
      <c r="AE95" s="119"/>
      <c r="AF95" s="120"/>
      <c r="AG95" s="121"/>
      <c r="AH95" s="51">
        <f>IF(ABS(MAX(B95:AF95))&gt;ABS(MIN(B95:AF95)),MAX(B95:AF95),MIN(B95:AF95))</f>
        <v>0</v>
      </c>
      <c r="AI95" s="115" t="e">
        <f>INDEX($B$9:$AF$9,1,MATCH(AH95,B95:AF95,0))</f>
        <v>#N/A</v>
      </c>
    </row>
    <row r="96" spans="1:88" ht="15.75" thickBot="1" x14ac:dyDescent="0.3">
      <c r="A96" s="122" t="s">
        <v>62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101</v>
      </c>
      <c r="B97" s="50">
        <v>9.9</v>
      </c>
      <c r="C97" s="127">
        <f t="shared" ref="C97:R102" si="27">B97</f>
        <v>9.9</v>
      </c>
      <c r="D97" s="127">
        <f t="shared" si="27"/>
        <v>9.9</v>
      </c>
      <c r="E97" s="127">
        <f t="shared" si="27"/>
        <v>9.9</v>
      </c>
      <c r="F97" s="127">
        <f t="shared" si="27"/>
        <v>9.9</v>
      </c>
      <c r="G97" s="127">
        <f t="shared" si="27"/>
        <v>9.9</v>
      </c>
      <c r="H97" s="127">
        <f t="shared" si="27"/>
        <v>9.9</v>
      </c>
      <c r="I97" s="127">
        <f t="shared" si="27"/>
        <v>9.9</v>
      </c>
      <c r="J97" s="127">
        <f t="shared" si="27"/>
        <v>9.9</v>
      </c>
      <c r="K97" s="127">
        <f t="shared" si="27"/>
        <v>9.9</v>
      </c>
      <c r="L97" s="127">
        <f t="shared" si="27"/>
        <v>9.9</v>
      </c>
      <c r="M97" s="127">
        <f t="shared" si="27"/>
        <v>9.9</v>
      </c>
      <c r="N97" s="127">
        <f t="shared" si="27"/>
        <v>9.9</v>
      </c>
      <c r="O97" s="127">
        <f t="shared" si="27"/>
        <v>9.9</v>
      </c>
      <c r="P97" s="127">
        <f t="shared" si="27"/>
        <v>9.9</v>
      </c>
      <c r="Q97" s="127">
        <f t="shared" si="27"/>
        <v>9.9</v>
      </c>
      <c r="R97" s="127">
        <f t="shared" si="27"/>
        <v>9.9</v>
      </c>
      <c r="S97" s="127">
        <f t="shared" ref="S97:AF102" si="28">R97</f>
        <v>9.9</v>
      </c>
      <c r="T97" s="127">
        <f t="shared" si="28"/>
        <v>9.9</v>
      </c>
      <c r="U97" s="127">
        <f t="shared" si="28"/>
        <v>9.9</v>
      </c>
      <c r="V97" s="127">
        <f t="shared" si="28"/>
        <v>9.9</v>
      </c>
      <c r="W97" s="127">
        <f t="shared" si="28"/>
        <v>9.9</v>
      </c>
      <c r="X97" s="127">
        <f t="shared" si="28"/>
        <v>9.9</v>
      </c>
      <c r="Y97" s="127">
        <f t="shared" si="28"/>
        <v>9.9</v>
      </c>
      <c r="Z97" s="127">
        <f t="shared" si="28"/>
        <v>9.9</v>
      </c>
      <c r="AA97" s="127">
        <f t="shared" si="28"/>
        <v>9.9</v>
      </c>
      <c r="AB97" s="127">
        <f t="shared" si="28"/>
        <v>9.9</v>
      </c>
      <c r="AC97" s="127">
        <f t="shared" si="28"/>
        <v>9.9</v>
      </c>
      <c r="AD97" s="127">
        <f t="shared" si="28"/>
        <v>9.9</v>
      </c>
      <c r="AE97" s="127">
        <f t="shared" si="28"/>
        <v>9.9</v>
      </c>
      <c r="AF97" s="127">
        <f t="shared" si="28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102</v>
      </c>
      <c r="B98" s="128">
        <v>9.6</v>
      </c>
      <c r="C98" s="129">
        <f t="shared" si="27"/>
        <v>9.6</v>
      </c>
      <c r="D98" s="129">
        <f t="shared" si="27"/>
        <v>9.6</v>
      </c>
      <c r="E98" s="129">
        <f t="shared" si="27"/>
        <v>9.6</v>
      </c>
      <c r="F98" s="129">
        <f t="shared" si="27"/>
        <v>9.6</v>
      </c>
      <c r="G98" s="129">
        <f t="shared" si="27"/>
        <v>9.6</v>
      </c>
      <c r="H98" s="129">
        <f t="shared" si="27"/>
        <v>9.6</v>
      </c>
      <c r="I98" s="129">
        <f t="shared" si="27"/>
        <v>9.6</v>
      </c>
      <c r="J98" s="129">
        <f t="shared" si="27"/>
        <v>9.6</v>
      </c>
      <c r="K98" s="129">
        <f t="shared" si="27"/>
        <v>9.6</v>
      </c>
      <c r="L98" s="129">
        <f t="shared" si="27"/>
        <v>9.6</v>
      </c>
      <c r="M98" s="129">
        <f t="shared" si="27"/>
        <v>9.6</v>
      </c>
      <c r="N98" s="129">
        <f t="shared" si="27"/>
        <v>9.6</v>
      </c>
      <c r="O98" s="129">
        <f t="shared" si="27"/>
        <v>9.6</v>
      </c>
      <c r="P98" s="129">
        <f t="shared" si="27"/>
        <v>9.6</v>
      </c>
      <c r="Q98" s="129">
        <f t="shared" si="27"/>
        <v>9.6</v>
      </c>
      <c r="R98" s="129">
        <f t="shared" si="27"/>
        <v>9.6</v>
      </c>
      <c r="S98" s="129">
        <f t="shared" si="28"/>
        <v>9.6</v>
      </c>
      <c r="T98" s="129">
        <f t="shared" si="28"/>
        <v>9.6</v>
      </c>
      <c r="U98" s="129">
        <f t="shared" si="28"/>
        <v>9.6</v>
      </c>
      <c r="V98" s="129">
        <f t="shared" si="28"/>
        <v>9.6</v>
      </c>
      <c r="W98" s="129">
        <f t="shared" si="28"/>
        <v>9.6</v>
      </c>
      <c r="X98" s="129">
        <f t="shared" si="28"/>
        <v>9.6</v>
      </c>
      <c r="Y98" s="129">
        <f t="shared" si="28"/>
        <v>9.6</v>
      </c>
      <c r="Z98" s="129">
        <f t="shared" si="28"/>
        <v>9.6</v>
      </c>
      <c r="AA98" s="129">
        <f t="shared" si="28"/>
        <v>9.6</v>
      </c>
      <c r="AB98" s="129">
        <f t="shared" si="28"/>
        <v>9.6</v>
      </c>
      <c r="AC98" s="129">
        <f t="shared" si="28"/>
        <v>9.6</v>
      </c>
      <c r="AD98" s="129">
        <f t="shared" si="28"/>
        <v>9.6</v>
      </c>
      <c r="AE98" s="129">
        <f t="shared" si="28"/>
        <v>9.6</v>
      </c>
      <c r="AF98" s="129">
        <f t="shared" si="28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103</v>
      </c>
      <c r="B99" s="128">
        <v>9.98</v>
      </c>
      <c r="C99" s="129">
        <f t="shared" si="27"/>
        <v>9.98</v>
      </c>
      <c r="D99" s="129">
        <f t="shared" si="27"/>
        <v>9.98</v>
      </c>
      <c r="E99" s="129">
        <f t="shared" si="27"/>
        <v>9.98</v>
      </c>
      <c r="F99" s="129">
        <f t="shared" si="27"/>
        <v>9.98</v>
      </c>
      <c r="G99" s="129">
        <f t="shared" si="27"/>
        <v>9.98</v>
      </c>
      <c r="H99" s="129">
        <f t="shared" si="27"/>
        <v>9.98</v>
      </c>
      <c r="I99" s="129">
        <f t="shared" si="27"/>
        <v>9.98</v>
      </c>
      <c r="J99" s="129">
        <f t="shared" si="27"/>
        <v>9.98</v>
      </c>
      <c r="K99" s="129">
        <f t="shared" si="27"/>
        <v>9.98</v>
      </c>
      <c r="L99" s="129">
        <f t="shared" si="27"/>
        <v>9.98</v>
      </c>
      <c r="M99" s="129">
        <f t="shared" si="27"/>
        <v>9.98</v>
      </c>
      <c r="N99" s="129">
        <f t="shared" si="27"/>
        <v>9.98</v>
      </c>
      <c r="O99" s="129">
        <f t="shared" si="27"/>
        <v>9.98</v>
      </c>
      <c r="P99" s="129">
        <f t="shared" si="27"/>
        <v>9.98</v>
      </c>
      <c r="Q99" s="129">
        <f t="shared" si="27"/>
        <v>9.98</v>
      </c>
      <c r="R99" s="129">
        <f t="shared" si="27"/>
        <v>9.98</v>
      </c>
      <c r="S99" s="129">
        <f t="shared" si="28"/>
        <v>9.98</v>
      </c>
      <c r="T99" s="129">
        <f t="shared" si="28"/>
        <v>9.98</v>
      </c>
      <c r="U99" s="129">
        <f t="shared" si="28"/>
        <v>9.98</v>
      </c>
      <c r="V99" s="129">
        <f t="shared" si="28"/>
        <v>9.98</v>
      </c>
      <c r="W99" s="129">
        <f t="shared" si="28"/>
        <v>9.98</v>
      </c>
      <c r="X99" s="129">
        <f t="shared" si="28"/>
        <v>9.98</v>
      </c>
      <c r="Y99" s="129">
        <f t="shared" si="28"/>
        <v>9.98</v>
      </c>
      <c r="Z99" s="129">
        <f t="shared" si="28"/>
        <v>9.98</v>
      </c>
      <c r="AA99" s="129">
        <f t="shared" si="28"/>
        <v>9.98</v>
      </c>
      <c r="AB99" s="129">
        <f t="shared" si="28"/>
        <v>9.98</v>
      </c>
      <c r="AC99" s="129">
        <f t="shared" si="28"/>
        <v>9.98</v>
      </c>
      <c r="AD99" s="129">
        <f t="shared" si="28"/>
        <v>9.98</v>
      </c>
      <c r="AE99" s="129">
        <f t="shared" si="28"/>
        <v>9.98</v>
      </c>
      <c r="AF99" s="129">
        <f t="shared" si="28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104</v>
      </c>
      <c r="B100" s="128">
        <v>9.1</v>
      </c>
      <c r="C100" s="129">
        <f t="shared" si="27"/>
        <v>9.1</v>
      </c>
      <c r="D100" s="129">
        <f t="shared" si="27"/>
        <v>9.1</v>
      </c>
      <c r="E100" s="129">
        <f t="shared" si="27"/>
        <v>9.1</v>
      </c>
      <c r="F100" s="129">
        <f t="shared" si="27"/>
        <v>9.1</v>
      </c>
      <c r="G100" s="129">
        <f t="shared" si="27"/>
        <v>9.1</v>
      </c>
      <c r="H100" s="129">
        <f t="shared" si="27"/>
        <v>9.1</v>
      </c>
      <c r="I100" s="129">
        <f t="shared" si="27"/>
        <v>9.1</v>
      </c>
      <c r="J100" s="129">
        <f t="shared" si="27"/>
        <v>9.1</v>
      </c>
      <c r="K100" s="129">
        <f t="shared" si="27"/>
        <v>9.1</v>
      </c>
      <c r="L100" s="129">
        <f t="shared" si="27"/>
        <v>9.1</v>
      </c>
      <c r="M100" s="129">
        <f t="shared" si="27"/>
        <v>9.1</v>
      </c>
      <c r="N100" s="129">
        <f t="shared" si="27"/>
        <v>9.1</v>
      </c>
      <c r="O100" s="129">
        <f t="shared" si="27"/>
        <v>9.1</v>
      </c>
      <c r="P100" s="129">
        <f t="shared" si="27"/>
        <v>9.1</v>
      </c>
      <c r="Q100" s="129">
        <f t="shared" si="27"/>
        <v>9.1</v>
      </c>
      <c r="R100" s="129">
        <f t="shared" si="27"/>
        <v>9.1</v>
      </c>
      <c r="S100" s="129">
        <f t="shared" si="28"/>
        <v>9.1</v>
      </c>
      <c r="T100" s="129">
        <f t="shared" si="28"/>
        <v>9.1</v>
      </c>
      <c r="U100" s="129">
        <f t="shared" si="28"/>
        <v>9.1</v>
      </c>
      <c r="V100" s="129">
        <f t="shared" si="28"/>
        <v>9.1</v>
      </c>
      <c r="W100" s="129">
        <f t="shared" si="28"/>
        <v>9.1</v>
      </c>
      <c r="X100" s="129">
        <f t="shared" si="28"/>
        <v>9.1</v>
      </c>
      <c r="Y100" s="129">
        <f t="shared" si="28"/>
        <v>9.1</v>
      </c>
      <c r="Z100" s="129">
        <f t="shared" si="28"/>
        <v>9.1</v>
      </c>
      <c r="AA100" s="129">
        <f t="shared" si="28"/>
        <v>9.1</v>
      </c>
      <c r="AB100" s="129">
        <f t="shared" si="28"/>
        <v>9.1</v>
      </c>
      <c r="AC100" s="129">
        <f t="shared" si="28"/>
        <v>9.1</v>
      </c>
      <c r="AD100" s="129">
        <f t="shared" si="28"/>
        <v>9.1</v>
      </c>
      <c r="AE100" s="129">
        <f t="shared" si="28"/>
        <v>9.1</v>
      </c>
      <c r="AF100" s="129">
        <f t="shared" si="28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105</v>
      </c>
      <c r="B101" s="128">
        <v>9.18</v>
      </c>
      <c r="C101" s="129">
        <f t="shared" si="27"/>
        <v>9.18</v>
      </c>
      <c r="D101" s="129">
        <f t="shared" si="27"/>
        <v>9.18</v>
      </c>
      <c r="E101" s="129">
        <f t="shared" si="27"/>
        <v>9.18</v>
      </c>
      <c r="F101" s="129">
        <f t="shared" si="27"/>
        <v>9.18</v>
      </c>
      <c r="G101" s="129">
        <f t="shared" si="27"/>
        <v>9.18</v>
      </c>
      <c r="H101" s="129">
        <f t="shared" si="27"/>
        <v>9.18</v>
      </c>
      <c r="I101" s="129">
        <f t="shared" si="27"/>
        <v>9.18</v>
      </c>
      <c r="J101" s="129">
        <f t="shared" si="27"/>
        <v>9.18</v>
      </c>
      <c r="K101" s="129">
        <f t="shared" si="27"/>
        <v>9.18</v>
      </c>
      <c r="L101" s="129">
        <f t="shared" si="27"/>
        <v>9.18</v>
      </c>
      <c r="M101" s="129">
        <f t="shared" si="27"/>
        <v>9.18</v>
      </c>
      <c r="N101" s="129">
        <f t="shared" si="27"/>
        <v>9.18</v>
      </c>
      <c r="O101" s="129">
        <f t="shared" si="27"/>
        <v>9.18</v>
      </c>
      <c r="P101" s="129">
        <f t="shared" si="27"/>
        <v>9.18</v>
      </c>
      <c r="Q101" s="129">
        <f t="shared" si="27"/>
        <v>9.18</v>
      </c>
      <c r="R101" s="129">
        <f t="shared" si="27"/>
        <v>9.18</v>
      </c>
      <c r="S101" s="129">
        <f t="shared" si="28"/>
        <v>9.18</v>
      </c>
      <c r="T101" s="129">
        <f t="shared" si="28"/>
        <v>9.18</v>
      </c>
      <c r="U101" s="129">
        <f t="shared" si="28"/>
        <v>9.18</v>
      </c>
      <c r="V101" s="129">
        <f t="shared" si="28"/>
        <v>9.18</v>
      </c>
      <c r="W101" s="129">
        <f t="shared" si="28"/>
        <v>9.18</v>
      </c>
      <c r="X101" s="129">
        <f t="shared" si="28"/>
        <v>9.18</v>
      </c>
      <c r="Y101" s="129">
        <f t="shared" si="28"/>
        <v>9.18</v>
      </c>
      <c r="Z101" s="129">
        <f t="shared" si="28"/>
        <v>9.18</v>
      </c>
      <c r="AA101" s="129">
        <f t="shared" si="28"/>
        <v>9.18</v>
      </c>
      <c r="AB101" s="129">
        <f t="shared" si="28"/>
        <v>9.18</v>
      </c>
      <c r="AC101" s="129">
        <f t="shared" si="28"/>
        <v>9.18</v>
      </c>
      <c r="AD101" s="129">
        <f t="shared" si="28"/>
        <v>9.18</v>
      </c>
      <c r="AE101" s="129">
        <f t="shared" si="28"/>
        <v>9.18</v>
      </c>
      <c r="AF101" s="129">
        <f t="shared" si="28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106</v>
      </c>
      <c r="B102" s="128">
        <v>7</v>
      </c>
      <c r="C102" s="129">
        <f t="shared" si="27"/>
        <v>7</v>
      </c>
      <c r="D102" s="129">
        <f t="shared" si="27"/>
        <v>7</v>
      </c>
      <c r="E102" s="129">
        <f t="shared" si="27"/>
        <v>7</v>
      </c>
      <c r="F102" s="129">
        <f t="shared" si="27"/>
        <v>7</v>
      </c>
      <c r="G102" s="129">
        <f t="shared" si="27"/>
        <v>7</v>
      </c>
      <c r="H102" s="129">
        <f t="shared" si="27"/>
        <v>7</v>
      </c>
      <c r="I102" s="129">
        <f t="shared" si="27"/>
        <v>7</v>
      </c>
      <c r="J102" s="129">
        <f t="shared" si="27"/>
        <v>7</v>
      </c>
      <c r="K102" s="129">
        <f t="shared" si="27"/>
        <v>7</v>
      </c>
      <c r="L102" s="129">
        <f t="shared" si="27"/>
        <v>7</v>
      </c>
      <c r="M102" s="129">
        <f t="shared" si="27"/>
        <v>7</v>
      </c>
      <c r="N102" s="129">
        <f t="shared" si="27"/>
        <v>7</v>
      </c>
      <c r="O102" s="129">
        <f t="shared" si="27"/>
        <v>7</v>
      </c>
      <c r="P102" s="129">
        <f t="shared" si="27"/>
        <v>7</v>
      </c>
      <c r="Q102" s="129">
        <f t="shared" si="27"/>
        <v>7</v>
      </c>
      <c r="R102" s="129">
        <f t="shared" si="27"/>
        <v>7</v>
      </c>
      <c r="S102" s="129">
        <f t="shared" si="28"/>
        <v>7</v>
      </c>
      <c r="T102" s="129">
        <f t="shared" si="28"/>
        <v>7</v>
      </c>
      <c r="U102" s="129">
        <f t="shared" si="28"/>
        <v>7</v>
      </c>
      <c r="V102" s="129">
        <f t="shared" si="28"/>
        <v>7</v>
      </c>
      <c r="W102" s="129">
        <f t="shared" si="28"/>
        <v>7</v>
      </c>
      <c r="X102" s="129">
        <f t="shared" si="28"/>
        <v>7</v>
      </c>
      <c r="Y102" s="129">
        <f t="shared" si="28"/>
        <v>7</v>
      </c>
      <c r="Z102" s="129">
        <f t="shared" si="28"/>
        <v>7</v>
      </c>
      <c r="AA102" s="129">
        <f t="shared" si="28"/>
        <v>7</v>
      </c>
      <c r="AB102" s="129">
        <f t="shared" si="28"/>
        <v>7</v>
      </c>
      <c r="AC102" s="129">
        <f t="shared" si="28"/>
        <v>7</v>
      </c>
      <c r="AD102" s="129">
        <f t="shared" si="28"/>
        <v>7</v>
      </c>
      <c r="AE102" s="129">
        <f t="shared" si="28"/>
        <v>7</v>
      </c>
      <c r="AF102" s="129">
        <f t="shared" si="28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107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108</v>
      </c>
      <c r="B104" s="128">
        <v>2.25</v>
      </c>
      <c r="C104" s="129">
        <f t="shared" ref="C104:R105" si="29">B104</f>
        <v>2.25</v>
      </c>
      <c r="D104" s="129">
        <f t="shared" si="29"/>
        <v>2.25</v>
      </c>
      <c r="E104" s="129">
        <f t="shared" si="29"/>
        <v>2.25</v>
      </c>
      <c r="F104" s="129">
        <f t="shared" si="29"/>
        <v>2.25</v>
      </c>
      <c r="G104" s="129">
        <f t="shared" si="29"/>
        <v>2.25</v>
      </c>
      <c r="H104" s="129">
        <f t="shared" si="29"/>
        <v>2.25</v>
      </c>
      <c r="I104" s="129">
        <f t="shared" si="29"/>
        <v>2.25</v>
      </c>
      <c r="J104" s="129">
        <f t="shared" si="29"/>
        <v>2.25</v>
      </c>
      <c r="K104" s="129">
        <f t="shared" si="29"/>
        <v>2.25</v>
      </c>
      <c r="L104" s="129">
        <f t="shared" si="29"/>
        <v>2.25</v>
      </c>
      <c r="M104" s="129">
        <f t="shared" si="29"/>
        <v>2.25</v>
      </c>
      <c r="N104" s="129">
        <f t="shared" si="29"/>
        <v>2.25</v>
      </c>
      <c r="O104" s="129">
        <f t="shared" si="29"/>
        <v>2.25</v>
      </c>
      <c r="P104" s="129">
        <f t="shared" si="29"/>
        <v>2.25</v>
      </c>
      <c r="Q104" s="129">
        <f t="shared" si="29"/>
        <v>2.25</v>
      </c>
      <c r="R104" s="129">
        <f t="shared" si="29"/>
        <v>2.25</v>
      </c>
      <c r="S104" s="129">
        <f t="shared" ref="S104:AF105" si="30">R104</f>
        <v>2.25</v>
      </c>
      <c r="T104" s="129">
        <f t="shared" si="30"/>
        <v>2.25</v>
      </c>
      <c r="U104" s="129">
        <f t="shared" si="30"/>
        <v>2.25</v>
      </c>
      <c r="V104" s="129">
        <f t="shared" si="30"/>
        <v>2.25</v>
      </c>
      <c r="W104" s="129">
        <f t="shared" si="30"/>
        <v>2.25</v>
      </c>
      <c r="X104" s="129">
        <f t="shared" si="30"/>
        <v>2.25</v>
      </c>
      <c r="Y104" s="129">
        <f t="shared" si="30"/>
        <v>2.25</v>
      </c>
      <c r="Z104" s="129">
        <f t="shared" si="30"/>
        <v>2.25</v>
      </c>
      <c r="AA104" s="129">
        <f t="shared" si="30"/>
        <v>2.25</v>
      </c>
      <c r="AB104" s="129">
        <f t="shared" si="30"/>
        <v>2.25</v>
      </c>
      <c r="AC104" s="129">
        <f t="shared" si="30"/>
        <v>2.25</v>
      </c>
      <c r="AD104" s="129">
        <f t="shared" si="30"/>
        <v>2.25</v>
      </c>
      <c r="AE104" s="129">
        <f t="shared" si="30"/>
        <v>2.25</v>
      </c>
      <c r="AF104" s="129">
        <f t="shared" si="30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109</v>
      </c>
      <c r="B105" s="128">
        <v>1.64</v>
      </c>
      <c r="C105" s="129">
        <f t="shared" si="29"/>
        <v>1.64</v>
      </c>
      <c r="D105" s="129">
        <f t="shared" si="29"/>
        <v>1.64</v>
      </c>
      <c r="E105" s="129">
        <f t="shared" si="29"/>
        <v>1.64</v>
      </c>
      <c r="F105" s="129">
        <f t="shared" si="29"/>
        <v>1.64</v>
      </c>
      <c r="G105" s="129">
        <f t="shared" si="29"/>
        <v>1.64</v>
      </c>
      <c r="H105" s="129">
        <f t="shared" si="29"/>
        <v>1.64</v>
      </c>
      <c r="I105" s="129">
        <f t="shared" si="29"/>
        <v>1.64</v>
      </c>
      <c r="J105" s="129">
        <f t="shared" si="29"/>
        <v>1.64</v>
      </c>
      <c r="K105" s="129">
        <f t="shared" si="29"/>
        <v>1.64</v>
      </c>
      <c r="L105" s="129">
        <f t="shared" si="29"/>
        <v>1.64</v>
      </c>
      <c r="M105" s="129">
        <f t="shared" si="29"/>
        <v>1.64</v>
      </c>
      <c r="N105" s="129">
        <f t="shared" si="29"/>
        <v>1.64</v>
      </c>
      <c r="O105" s="129">
        <f t="shared" si="29"/>
        <v>1.64</v>
      </c>
      <c r="P105" s="129">
        <f t="shared" si="29"/>
        <v>1.64</v>
      </c>
      <c r="Q105" s="129">
        <f t="shared" si="29"/>
        <v>1.64</v>
      </c>
      <c r="R105" s="129">
        <f t="shared" si="29"/>
        <v>1.64</v>
      </c>
      <c r="S105" s="129">
        <f t="shared" si="30"/>
        <v>1.64</v>
      </c>
      <c r="T105" s="129">
        <f t="shared" si="30"/>
        <v>1.64</v>
      </c>
      <c r="U105" s="129">
        <f t="shared" si="30"/>
        <v>1.64</v>
      </c>
      <c r="V105" s="129">
        <f t="shared" si="30"/>
        <v>1.64</v>
      </c>
      <c r="W105" s="129">
        <f t="shared" si="30"/>
        <v>1.64</v>
      </c>
      <c r="X105" s="129">
        <f t="shared" si="30"/>
        <v>1.64</v>
      </c>
      <c r="Y105" s="129">
        <f t="shared" si="30"/>
        <v>1.64</v>
      </c>
      <c r="Z105" s="129">
        <f t="shared" si="30"/>
        <v>1.64</v>
      </c>
      <c r="AA105" s="129">
        <f t="shared" si="30"/>
        <v>1.64</v>
      </c>
      <c r="AB105" s="129">
        <f t="shared" si="30"/>
        <v>1.64</v>
      </c>
      <c r="AC105" s="129">
        <f t="shared" si="30"/>
        <v>1.64</v>
      </c>
      <c r="AD105" s="129">
        <f t="shared" si="30"/>
        <v>1.64</v>
      </c>
      <c r="AE105" s="129">
        <f t="shared" si="30"/>
        <v>1.64</v>
      </c>
      <c r="AF105" s="129">
        <f t="shared" si="30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110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111</v>
      </c>
      <c r="B107" s="128">
        <v>1.62</v>
      </c>
      <c r="C107" s="129">
        <f t="shared" ref="C107:AF116" si="31">B107</f>
        <v>1.62</v>
      </c>
      <c r="D107" s="129">
        <f t="shared" si="31"/>
        <v>1.62</v>
      </c>
      <c r="E107" s="129">
        <f t="shared" si="31"/>
        <v>1.62</v>
      </c>
      <c r="F107" s="129">
        <f t="shared" si="31"/>
        <v>1.62</v>
      </c>
      <c r="G107" s="129">
        <f t="shared" si="31"/>
        <v>1.62</v>
      </c>
      <c r="H107" s="129">
        <f t="shared" si="31"/>
        <v>1.62</v>
      </c>
      <c r="I107" s="129">
        <f t="shared" si="31"/>
        <v>1.62</v>
      </c>
      <c r="J107" s="129">
        <f t="shared" si="31"/>
        <v>1.62</v>
      </c>
      <c r="K107" s="129">
        <f t="shared" si="31"/>
        <v>1.62</v>
      </c>
      <c r="L107" s="129">
        <f t="shared" si="31"/>
        <v>1.62</v>
      </c>
      <c r="M107" s="129">
        <f t="shared" si="31"/>
        <v>1.62</v>
      </c>
      <c r="N107" s="129">
        <f t="shared" si="31"/>
        <v>1.62</v>
      </c>
      <c r="O107" s="129">
        <f t="shared" si="31"/>
        <v>1.62</v>
      </c>
      <c r="P107" s="129">
        <f t="shared" si="31"/>
        <v>1.62</v>
      </c>
      <c r="Q107" s="129">
        <f t="shared" si="31"/>
        <v>1.62</v>
      </c>
      <c r="R107" s="129">
        <f t="shared" si="31"/>
        <v>1.62</v>
      </c>
      <c r="S107" s="129">
        <f t="shared" si="31"/>
        <v>1.62</v>
      </c>
      <c r="T107" s="129">
        <f t="shared" si="31"/>
        <v>1.62</v>
      </c>
      <c r="U107" s="129">
        <f t="shared" si="31"/>
        <v>1.62</v>
      </c>
      <c r="V107" s="129">
        <f t="shared" si="31"/>
        <v>1.62</v>
      </c>
      <c r="W107" s="129">
        <f t="shared" si="31"/>
        <v>1.62</v>
      </c>
      <c r="X107" s="129">
        <f t="shared" si="31"/>
        <v>1.62</v>
      </c>
      <c r="Y107" s="129">
        <f t="shared" si="31"/>
        <v>1.62</v>
      </c>
      <c r="Z107" s="129">
        <f t="shared" si="31"/>
        <v>1.62</v>
      </c>
      <c r="AA107" s="129">
        <f t="shared" si="31"/>
        <v>1.62</v>
      </c>
      <c r="AB107" s="129">
        <f t="shared" si="31"/>
        <v>1.62</v>
      </c>
      <c r="AC107" s="129">
        <f t="shared" si="31"/>
        <v>1.62</v>
      </c>
      <c r="AD107" s="129">
        <f t="shared" si="31"/>
        <v>1.62</v>
      </c>
      <c r="AE107" s="129">
        <f t="shared" si="31"/>
        <v>1.62</v>
      </c>
      <c r="AF107" s="129">
        <f t="shared" si="31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112</v>
      </c>
      <c r="B108" s="128">
        <v>8.36</v>
      </c>
      <c r="C108" s="129">
        <f t="shared" si="31"/>
        <v>8.36</v>
      </c>
      <c r="D108" s="129">
        <f t="shared" si="31"/>
        <v>8.36</v>
      </c>
      <c r="E108" s="129">
        <f t="shared" si="31"/>
        <v>8.36</v>
      </c>
      <c r="F108" s="129">
        <f t="shared" si="31"/>
        <v>8.36</v>
      </c>
      <c r="G108" s="129">
        <f t="shared" si="31"/>
        <v>8.36</v>
      </c>
      <c r="H108" s="129">
        <f t="shared" si="31"/>
        <v>8.36</v>
      </c>
      <c r="I108" s="129">
        <f t="shared" si="31"/>
        <v>8.36</v>
      </c>
      <c r="J108" s="129">
        <f t="shared" si="31"/>
        <v>8.36</v>
      </c>
      <c r="K108" s="129">
        <f t="shared" si="31"/>
        <v>8.36</v>
      </c>
      <c r="L108" s="129">
        <f t="shared" si="31"/>
        <v>8.36</v>
      </c>
      <c r="M108" s="129">
        <f t="shared" si="31"/>
        <v>8.36</v>
      </c>
      <c r="N108" s="129">
        <f t="shared" si="31"/>
        <v>8.36</v>
      </c>
      <c r="O108" s="129">
        <f t="shared" si="31"/>
        <v>8.36</v>
      </c>
      <c r="P108" s="129">
        <f t="shared" si="31"/>
        <v>8.36</v>
      </c>
      <c r="Q108" s="129">
        <f t="shared" si="31"/>
        <v>8.36</v>
      </c>
      <c r="R108" s="129">
        <f t="shared" si="31"/>
        <v>8.36</v>
      </c>
      <c r="S108" s="129">
        <f t="shared" si="31"/>
        <v>8.36</v>
      </c>
      <c r="T108" s="129">
        <f t="shared" si="31"/>
        <v>8.36</v>
      </c>
      <c r="U108" s="129">
        <f t="shared" si="31"/>
        <v>8.36</v>
      </c>
      <c r="V108" s="129">
        <f t="shared" si="31"/>
        <v>8.36</v>
      </c>
      <c r="W108" s="129">
        <f t="shared" si="31"/>
        <v>8.36</v>
      </c>
      <c r="X108" s="129">
        <f t="shared" si="31"/>
        <v>8.36</v>
      </c>
      <c r="Y108" s="129">
        <f t="shared" si="31"/>
        <v>8.36</v>
      </c>
      <c r="Z108" s="129">
        <f t="shared" si="31"/>
        <v>8.36</v>
      </c>
      <c r="AA108" s="129">
        <f t="shared" si="31"/>
        <v>8.36</v>
      </c>
      <c r="AB108" s="129">
        <f t="shared" si="31"/>
        <v>8.36</v>
      </c>
      <c r="AC108" s="129">
        <f t="shared" si="31"/>
        <v>8.36</v>
      </c>
      <c r="AD108" s="129">
        <f t="shared" si="31"/>
        <v>8.36</v>
      </c>
      <c r="AE108" s="129">
        <f t="shared" si="31"/>
        <v>8.36</v>
      </c>
      <c r="AF108" s="129">
        <f t="shared" si="31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113</v>
      </c>
      <c r="B109" s="128">
        <v>8</v>
      </c>
      <c r="C109" s="129">
        <f t="shared" si="31"/>
        <v>8</v>
      </c>
      <c r="D109" s="129">
        <f t="shared" si="31"/>
        <v>8</v>
      </c>
      <c r="E109" s="129">
        <f t="shared" si="31"/>
        <v>8</v>
      </c>
      <c r="F109" s="129">
        <f t="shared" si="31"/>
        <v>8</v>
      </c>
      <c r="G109" s="129">
        <f t="shared" si="31"/>
        <v>8</v>
      </c>
      <c r="H109" s="129">
        <f t="shared" si="31"/>
        <v>8</v>
      </c>
      <c r="I109" s="129">
        <v>5.4</v>
      </c>
      <c r="J109" s="129">
        <f t="shared" si="31"/>
        <v>5.4</v>
      </c>
      <c r="K109" s="129">
        <f t="shared" si="31"/>
        <v>5.4</v>
      </c>
      <c r="L109" s="129">
        <f t="shared" si="31"/>
        <v>5.4</v>
      </c>
      <c r="M109" s="129">
        <f t="shared" si="31"/>
        <v>5.4</v>
      </c>
      <c r="N109" s="129">
        <f t="shared" si="31"/>
        <v>5.4</v>
      </c>
      <c r="O109" s="129">
        <f t="shared" si="31"/>
        <v>5.4</v>
      </c>
      <c r="P109" s="129">
        <f t="shared" si="31"/>
        <v>5.4</v>
      </c>
      <c r="Q109" s="129">
        <f t="shared" si="31"/>
        <v>5.4</v>
      </c>
      <c r="R109" s="129">
        <f t="shared" si="31"/>
        <v>5.4</v>
      </c>
      <c r="S109" s="129">
        <f t="shared" si="31"/>
        <v>5.4</v>
      </c>
      <c r="T109" s="129">
        <f t="shared" si="31"/>
        <v>5.4</v>
      </c>
      <c r="U109" s="129">
        <f t="shared" si="31"/>
        <v>5.4</v>
      </c>
      <c r="V109" s="129">
        <f t="shared" si="31"/>
        <v>5.4</v>
      </c>
      <c r="W109" s="129">
        <f t="shared" si="31"/>
        <v>5.4</v>
      </c>
      <c r="X109" s="129">
        <f t="shared" si="31"/>
        <v>5.4</v>
      </c>
      <c r="Y109" s="129">
        <f t="shared" si="31"/>
        <v>5.4</v>
      </c>
      <c r="Z109" s="129">
        <f t="shared" si="31"/>
        <v>5.4</v>
      </c>
      <c r="AA109" s="129">
        <f t="shared" si="31"/>
        <v>5.4</v>
      </c>
      <c r="AB109" s="129">
        <f t="shared" si="31"/>
        <v>5.4</v>
      </c>
      <c r="AC109" s="129">
        <f t="shared" si="31"/>
        <v>5.4</v>
      </c>
      <c r="AD109" s="129">
        <f t="shared" si="31"/>
        <v>5.4</v>
      </c>
      <c r="AE109" s="129">
        <f t="shared" si="31"/>
        <v>5.4</v>
      </c>
      <c r="AF109" s="129">
        <f t="shared" si="31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114</v>
      </c>
      <c r="B110" s="128">
        <v>6.57</v>
      </c>
      <c r="C110" s="129">
        <f t="shared" si="31"/>
        <v>6.57</v>
      </c>
      <c r="D110" s="129">
        <f t="shared" si="31"/>
        <v>6.57</v>
      </c>
      <c r="E110" s="129">
        <f t="shared" si="31"/>
        <v>6.57</v>
      </c>
      <c r="F110" s="129">
        <f t="shared" si="31"/>
        <v>6.57</v>
      </c>
      <c r="G110" s="129">
        <f t="shared" si="31"/>
        <v>6.57</v>
      </c>
      <c r="H110" s="129">
        <f t="shared" si="31"/>
        <v>6.57</v>
      </c>
      <c r="I110" s="129">
        <f t="shared" si="31"/>
        <v>6.57</v>
      </c>
      <c r="J110" s="129">
        <f t="shared" si="31"/>
        <v>6.57</v>
      </c>
      <c r="K110" s="129">
        <f t="shared" si="31"/>
        <v>6.57</v>
      </c>
      <c r="L110" s="129">
        <f t="shared" si="31"/>
        <v>6.57</v>
      </c>
      <c r="M110" s="129">
        <f t="shared" si="31"/>
        <v>6.57</v>
      </c>
      <c r="N110" s="129">
        <f t="shared" si="31"/>
        <v>6.57</v>
      </c>
      <c r="O110" s="129">
        <f t="shared" si="31"/>
        <v>6.57</v>
      </c>
      <c r="P110" s="129">
        <f t="shared" si="31"/>
        <v>6.57</v>
      </c>
      <c r="Q110" s="129">
        <f t="shared" si="31"/>
        <v>6.57</v>
      </c>
      <c r="R110" s="129">
        <f t="shared" si="31"/>
        <v>6.57</v>
      </c>
      <c r="S110" s="129">
        <f t="shared" si="31"/>
        <v>6.57</v>
      </c>
      <c r="T110" s="129">
        <f t="shared" si="31"/>
        <v>6.57</v>
      </c>
      <c r="U110" s="129">
        <f t="shared" si="31"/>
        <v>6.57</v>
      </c>
      <c r="V110" s="129">
        <f t="shared" si="31"/>
        <v>6.57</v>
      </c>
      <c r="W110" s="129">
        <f t="shared" si="31"/>
        <v>6.57</v>
      </c>
      <c r="X110" s="129">
        <f t="shared" si="31"/>
        <v>6.57</v>
      </c>
      <c r="Y110" s="129">
        <f t="shared" si="31"/>
        <v>6.57</v>
      </c>
      <c r="Z110" s="129">
        <f t="shared" si="31"/>
        <v>6.57</v>
      </c>
      <c r="AA110" s="129">
        <f t="shared" si="31"/>
        <v>6.57</v>
      </c>
      <c r="AB110" s="129">
        <f t="shared" si="31"/>
        <v>6.57</v>
      </c>
      <c r="AC110" s="129">
        <f t="shared" si="31"/>
        <v>6.57</v>
      </c>
      <c r="AD110" s="129">
        <f t="shared" si="31"/>
        <v>6.57</v>
      </c>
      <c r="AE110" s="129">
        <f t="shared" si="31"/>
        <v>6.57</v>
      </c>
      <c r="AF110" s="129">
        <f t="shared" si="31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115</v>
      </c>
      <c r="B111" s="128">
        <v>3.43</v>
      </c>
      <c r="C111" s="129">
        <f t="shared" si="31"/>
        <v>3.43</v>
      </c>
      <c r="D111" s="129">
        <f t="shared" si="31"/>
        <v>3.43</v>
      </c>
      <c r="E111" s="129">
        <f t="shared" si="31"/>
        <v>3.43</v>
      </c>
      <c r="F111" s="129">
        <f t="shared" si="31"/>
        <v>3.43</v>
      </c>
      <c r="G111" s="129">
        <f t="shared" si="31"/>
        <v>3.43</v>
      </c>
      <c r="H111" s="129">
        <f t="shared" si="31"/>
        <v>3.43</v>
      </c>
      <c r="I111" s="129">
        <f t="shared" si="31"/>
        <v>3.43</v>
      </c>
      <c r="J111" s="129">
        <f t="shared" si="31"/>
        <v>3.43</v>
      </c>
      <c r="K111" s="129">
        <f t="shared" si="31"/>
        <v>3.43</v>
      </c>
      <c r="L111" s="129">
        <f t="shared" si="31"/>
        <v>3.43</v>
      </c>
      <c r="M111" s="129">
        <f t="shared" si="31"/>
        <v>3.43</v>
      </c>
      <c r="N111" s="129">
        <f t="shared" si="31"/>
        <v>3.43</v>
      </c>
      <c r="O111" s="129">
        <f t="shared" si="31"/>
        <v>3.43</v>
      </c>
      <c r="P111" s="129">
        <f t="shared" si="31"/>
        <v>3.43</v>
      </c>
      <c r="Q111" s="129">
        <f t="shared" si="31"/>
        <v>3.43</v>
      </c>
      <c r="R111" s="129">
        <f t="shared" si="31"/>
        <v>3.43</v>
      </c>
      <c r="S111" s="129">
        <f t="shared" si="31"/>
        <v>3.43</v>
      </c>
      <c r="T111" s="129">
        <f t="shared" si="31"/>
        <v>3.43</v>
      </c>
      <c r="U111" s="129">
        <f t="shared" si="31"/>
        <v>3.43</v>
      </c>
      <c r="V111" s="129">
        <f t="shared" si="31"/>
        <v>3.43</v>
      </c>
      <c r="W111" s="129">
        <f t="shared" si="31"/>
        <v>3.43</v>
      </c>
      <c r="X111" s="129">
        <f t="shared" si="31"/>
        <v>3.43</v>
      </c>
      <c r="Y111" s="129">
        <f t="shared" si="31"/>
        <v>3.43</v>
      </c>
      <c r="Z111" s="129">
        <f t="shared" si="31"/>
        <v>3.43</v>
      </c>
      <c r="AA111" s="129">
        <f t="shared" si="31"/>
        <v>3.43</v>
      </c>
      <c r="AB111" s="129">
        <f t="shared" si="31"/>
        <v>3.43</v>
      </c>
      <c r="AC111" s="129">
        <f t="shared" si="31"/>
        <v>3.43</v>
      </c>
      <c r="AD111" s="129">
        <f t="shared" si="31"/>
        <v>3.43</v>
      </c>
      <c r="AE111" s="129">
        <f t="shared" si="31"/>
        <v>3.43</v>
      </c>
      <c r="AF111" s="129">
        <f t="shared" si="31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116</v>
      </c>
      <c r="B112" s="128">
        <v>2.96</v>
      </c>
      <c r="C112" s="129">
        <f t="shared" si="31"/>
        <v>2.96</v>
      </c>
      <c r="D112" s="129">
        <f t="shared" si="31"/>
        <v>2.96</v>
      </c>
      <c r="E112" s="129">
        <f t="shared" si="31"/>
        <v>2.96</v>
      </c>
      <c r="F112" s="129">
        <f t="shared" si="31"/>
        <v>2.96</v>
      </c>
      <c r="G112" s="129">
        <f t="shared" si="31"/>
        <v>2.96</v>
      </c>
      <c r="H112" s="129">
        <f t="shared" si="31"/>
        <v>2.96</v>
      </c>
      <c r="I112" s="129">
        <f t="shared" si="31"/>
        <v>2.96</v>
      </c>
      <c r="J112" s="129">
        <f t="shared" si="31"/>
        <v>2.96</v>
      </c>
      <c r="K112" s="129">
        <f t="shared" si="31"/>
        <v>2.96</v>
      </c>
      <c r="L112" s="129">
        <f t="shared" si="31"/>
        <v>2.96</v>
      </c>
      <c r="M112" s="129">
        <f t="shared" si="31"/>
        <v>2.96</v>
      </c>
      <c r="N112" s="129">
        <f t="shared" si="31"/>
        <v>2.96</v>
      </c>
      <c r="O112" s="129">
        <f t="shared" si="31"/>
        <v>2.96</v>
      </c>
      <c r="P112" s="129">
        <f t="shared" si="31"/>
        <v>2.96</v>
      </c>
      <c r="Q112" s="129">
        <f t="shared" si="31"/>
        <v>2.96</v>
      </c>
      <c r="R112" s="129">
        <f t="shared" si="31"/>
        <v>2.96</v>
      </c>
      <c r="S112" s="129">
        <f t="shared" si="31"/>
        <v>2.96</v>
      </c>
      <c r="T112" s="129">
        <f t="shared" si="31"/>
        <v>2.96</v>
      </c>
      <c r="U112" s="129">
        <f t="shared" si="31"/>
        <v>2.96</v>
      </c>
      <c r="V112" s="129">
        <f t="shared" si="31"/>
        <v>2.96</v>
      </c>
      <c r="W112" s="129">
        <f t="shared" si="31"/>
        <v>2.96</v>
      </c>
      <c r="X112" s="129">
        <f t="shared" si="31"/>
        <v>2.96</v>
      </c>
      <c r="Y112" s="129">
        <f t="shared" si="31"/>
        <v>2.96</v>
      </c>
      <c r="Z112" s="129">
        <f t="shared" si="31"/>
        <v>2.96</v>
      </c>
      <c r="AA112" s="129">
        <f t="shared" si="31"/>
        <v>2.96</v>
      </c>
      <c r="AB112" s="129">
        <f t="shared" si="31"/>
        <v>2.96</v>
      </c>
      <c r="AC112" s="129">
        <f t="shared" si="31"/>
        <v>2.96</v>
      </c>
      <c r="AD112" s="129">
        <f t="shared" si="31"/>
        <v>2.96</v>
      </c>
      <c r="AE112" s="129">
        <f t="shared" si="31"/>
        <v>2.96</v>
      </c>
      <c r="AF112" s="129">
        <f t="shared" si="31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117</v>
      </c>
      <c r="B113" s="128">
        <v>8</v>
      </c>
      <c r="C113" s="129">
        <f t="shared" si="31"/>
        <v>8</v>
      </c>
      <c r="D113" s="129">
        <f t="shared" si="31"/>
        <v>8</v>
      </c>
      <c r="E113" s="129">
        <f t="shared" si="31"/>
        <v>8</v>
      </c>
      <c r="F113" s="129">
        <f t="shared" si="31"/>
        <v>8</v>
      </c>
      <c r="G113" s="129">
        <f t="shared" si="31"/>
        <v>8</v>
      </c>
      <c r="H113" s="129">
        <f t="shared" si="31"/>
        <v>8</v>
      </c>
      <c r="I113" s="129">
        <f t="shared" si="31"/>
        <v>8</v>
      </c>
      <c r="J113" s="129">
        <f t="shared" si="31"/>
        <v>8</v>
      </c>
      <c r="K113" s="129">
        <f t="shared" si="31"/>
        <v>8</v>
      </c>
      <c r="L113" s="129">
        <f t="shared" si="31"/>
        <v>8</v>
      </c>
      <c r="M113" s="129">
        <f t="shared" si="31"/>
        <v>8</v>
      </c>
      <c r="N113" s="129">
        <f t="shared" si="31"/>
        <v>8</v>
      </c>
      <c r="O113" s="129">
        <f t="shared" si="31"/>
        <v>8</v>
      </c>
      <c r="P113" s="129">
        <f t="shared" si="31"/>
        <v>8</v>
      </c>
      <c r="Q113" s="129">
        <f t="shared" si="31"/>
        <v>8</v>
      </c>
      <c r="R113" s="129">
        <f t="shared" si="31"/>
        <v>8</v>
      </c>
      <c r="S113" s="129">
        <f t="shared" si="31"/>
        <v>8</v>
      </c>
      <c r="T113" s="129">
        <f t="shared" si="31"/>
        <v>8</v>
      </c>
      <c r="U113" s="129">
        <f t="shared" si="31"/>
        <v>8</v>
      </c>
      <c r="V113" s="129">
        <f t="shared" si="31"/>
        <v>8</v>
      </c>
      <c r="W113" s="129">
        <f t="shared" si="31"/>
        <v>8</v>
      </c>
      <c r="X113" s="129">
        <f t="shared" si="31"/>
        <v>8</v>
      </c>
      <c r="Y113" s="129">
        <f t="shared" si="31"/>
        <v>8</v>
      </c>
      <c r="Z113" s="129">
        <f t="shared" si="31"/>
        <v>8</v>
      </c>
      <c r="AA113" s="129">
        <f t="shared" si="31"/>
        <v>8</v>
      </c>
      <c r="AB113" s="129">
        <f t="shared" si="31"/>
        <v>8</v>
      </c>
      <c r="AC113" s="129">
        <f t="shared" si="31"/>
        <v>8</v>
      </c>
      <c r="AD113" s="129">
        <f t="shared" si="31"/>
        <v>8</v>
      </c>
      <c r="AE113" s="129">
        <f t="shared" si="31"/>
        <v>8</v>
      </c>
      <c r="AF113" s="129">
        <f t="shared" si="31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118</v>
      </c>
      <c r="B114" s="128">
        <v>7</v>
      </c>
      <c r="C114" s="129">
        <f>B114</f>
        <v>7</v>
      </c>
      <c r="D114" s="129">
        <f t="shared" si="31"/>
        <v>7</v>
      </c>
      <c r="E114" s="129">
        <f t="shared" si="31"/>
        <v>7</v>
      </c>
      <c r="F114" s="129">
        <f t="shared" si="31"/>
        <v>7</v>
      </c>
      <c r="G114" s="129">
        <f t="shared" si="31"/>
        <v>7</v>
      </c>
      <c r="H114" s="129">
        <f t="shared" si="31"/>
        <v>7</v>
      </c>
      <c r="I114" s="129">
        <f t="shared" si="31"/>
        <v>7</v>
      </c>
      <c r="J114" s="129">
        <f t="shared" si="31"/>
        <v>7</v>
      </c>
      <c r="K114" s="129">
        <f t="shared" si="31"/>
        <v>7</v>
      </c>
      <c r="L114" s="129">
        <f t="shared" si="31"/>
        <v>7</v>
      </c>
      <c r="M114" s="129">
        <f t="shared" si="31"/>
        <v>7</v>
      </c>
      <c r="N114" s="129">
        <f t="shared" si="31"/>
        <v>7</v>
      </c>
      <c r="O114" s="129">
        <f t="shared" si="31"/>
        <v>7</v>
      </c>
      <c r="P114" s="129">
        <f t="shared" si="31"/>
        <v>7</v>
      </c>
      <c r="Q114" s="129">
        <f t="shared" si="31"/>
        <v>7</v>
      </c>
      <c r="R114" s="129">
        <f t="shared" si="31"/>
        <v>7</v>
      </c>
      <c r="S114" s="129">
        <f t="shared" si="31"/>
        <v>7</v>
      </c>
      <c r="T114" s="129">
        <f t="shared" si="31"/>
        <v>7</v>
      </c>
      <c r="U114" s="129">
        <f t="shared" si="31"/>
        <v>7</v>
      </c>
      <c r="V114" s="129">
        <f t="shared" si="31"/>
        <v>7</v>
      </c>
      <c r="W114" s="129">
        <f t="shared" si="31"/>
        <v>7</v>
      </c>
      <c r="X114" s="129">
        <f t="shared" si="31"/>
        <v>7</v>
      </c>
      <c r="Y114" s="129">
        <f t="shared" si="31"/>
        <v>7</v>
      </c>
      <c r="Z114" s="129">
        <f t="shared" si="31"/>
        <v>7</v>
      </c>
      <c r="AA114" s="129">
        <f t="shared" si="31"/>
        <v>7</v>
      </c>
      <c r="AB114" s="129">
        <f t="shared" si="31"/>
        <v>7</v>
      </c>
      <c r="AC114" s="129">
        <f t="shared" si="31"/>
        <v>7</v>
      </c>
      <c r="AD114" s="129">
        <f t="shared" si="31"/>
        <v>7</v>
      </c>
      <c r="AE114" s="129">
        <f t="shared" si="31"/>
        <v>7</v>
      </c>
      <c r="AF114" s="129">
        <f t="shared" si="31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119</v>
      </c>
      <c r="B115" s="128">
        <v>3.47</v>
      </c>
      <c r="C115" s="129">
        <f t="shared" ref="C115:R124" si="32">B115</f>
        <v>3.47</v>
      </c>
      <c r="D115" s="129">
        <f t="shared" si="32"/>
        <v>3.47</v>
      </c>
      <c r="E115" s="129">
        <f t="shared" si="32"/>
        <v>3.47</v>
      </c>
      <c r="F115" s="129">
        <f t="shared" si="32"/>
        <v>3.47</v>
      </c>
      <c r="G115" s="129">
        <f t="shared" si="32"/>
        <v>3.47</v>
      </c>
      <c r="H115" s="129">
        <f t="shared" si="32"/>
        <v>3.47</v>
      </c>
      <c r="I115" s="129">
        <f t="shared" si="32"/>
        <v>3.47</v>
      </c>
      <c r="J115" s="129">
        <f t="shared" si="32"/>
        <v>3.47</v>
      </c>
      <c r="K115" s="129">
        <f t="shared" si="32"/>
        <v>3.47</v>
      </c>
      <c r="L115" s="129">
        <f t="shared" si="32"/>
        <v>3.47</v>
      </c>
      <c r="M115" s="129">
        <f t="shared" si="32"/>
        <v>3.47</v>
      </c>
      <c r="N115" s="129">
        <f t="shared" si="32"/>
        <v>3.47</v>
      </c>
      <c r="O115" s="129">
        <f t="shared" si="32"/>
        <v>3.47</v>
      </c>
      <c r="P115" s="129">
        <f t="shared" si="32"/>
        <v>3.47</v>
      </c>
      <c r="Q115" s="129">
        <f t="shared" si="32"/>
        <v>3.47</v>
      </c>
      <c r="R115" s="129">
        <f t="shared" si="32"/>
        <v>3.47</v>
      </c>
      <c r="S115" s="129">
        <f t="shared" si="31"/>
        <v>3.47</v>
      </c>
      <c r="T115" s="129">
        <f t="shared" si="31"/>
        <v>3.47</v>
      </c>
      <c r="U115" s="129">
        <f t="shared" si="31"/>
        <v>3.47</v>
      </c>
      <c r="V115" s="129">
        <f t="shared" si="31"/>
        <v>3.47</v>
      </c>
      <c r="W115" s="129">
        <f t="shared" si="31"/>
        <v>3.47</v>
      </c>
      <c r="X115" s="129">
        <f t="shared" si="31"/>
        <v>3.47</v>
      </c>
      <c r="Y115" s="129">
        <f t="shared" si="31"/>
        <v>3.47</v>
      </c>
      <c r="Z115" s="129">
        <f t="shared" si="31"/>
        <v>3.47</v>
      </c>
      <c r="AA115" s="129">
        <f t="shared" si="31"/>
        <v>3.47</v>
      </c>
      <c r="AB115" s="129">
        <f t="shared" si="31"/>
        <v>3.47</v>
      </c>
      <c r="AC115" s="129">
        <f t="shared" si="31"/>
        <v>3.47</v>
      </c>
      <c r="AD115" s="129">
        <f t="shared" si="31"/>
        <v>3.47</v>
      </c>
      <c r="AE115" s="129">
        <f t="shared" si="31"/>
        <v>3.47</v>
      </c>
      <c r="AF115" s="129">
        <f t="shared" si="31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120</v>
      </c>
      <c r="B116" s="128">
        <v>2.1</v>
      </c>
      <c r="C116" s="129">
        <f t="shared" si="32"/>
        <v>2.1</v>
      </c>
      <c r="D116" s="129">
        <f t="shared" si="32"/>
        <v>2.1</v>
      </c>
      <c r="E116" s="129">
        <f t="shared" si="32"/>
        <v>2.1</v>
      </c>
      <c r="F116" s="129">
        <f t="shared" si="32"/>
        <v>2.1</v>
      </c>
      <c r="G116" s="129">
        <f t="shared" si="32"/>
        <v>2.1</v>
      </c>
      <c r="H116" s="129">
        <f t="shared" si="32"/>
        <v>2.1</v>
      </c>
      <c r="I116" s="129">
        <f t="shared" si="32"/>
        <v>2.1</v>
      </c>
      <c r="J116" s="129">
        <f t="shared" si="32"/>
        <v>2.1</v>
      </c>
      <c r="K116" s="129">
        <f t="shared" si="32"/>
        <v>2.1</v>
      </c>
      <c r="L116" s="129">
        <f t="shared" si="32"/>
        <v>2.1</v>
      </c>
      <c r="M116" s="129">
        <f t="shared" si="32"/>
        <v>2.1</v>
      </c>
      <c r="N116" s="129">
        <f t="shared" si="32"/>
        <v>2.1</v>
      </c>
      <c r="O116" s="129">
        <f t="shared" si="32"/>
        <v>2.1</v>
      </c>
      <c r="P116" s="129">
        <f t="shared" si="32"/>
        <v>2.1</v>
      </c>
      <c r="Q116" s="129">
        <f t="shared" si="32"/>
        <v>2.1</v>
      </c>
      <c r="R116" s="129">
        <f t="shared" si="32"/>
        <v>2.1</v>
      </c>
      <c r="S116" s="129">
        <f t="shared" si="31"/>
        <v>2.1</v>
      </c>
      <c r="T116" s="129">
        <f t="shared" si="31"/>
        <v>2.1</v>
      </c>
      <c r="U116" s="129">
        <f t="shared" si="31"/>
        <v>2.1</v>
      </c>
      <c r="V116" s="129">
        <f t="shared" ref="S116:AF124" si="33">U116</f>
        <v>2.1</v>
      </c>
      <c r="W116" s="129">
        <f t="shared" si="33"/>
        <v>2.1</v>
      </c>
      <c r="X116" s="129">
        <f t="shared" si="33"/>
        <v>2.1</v>
      </c>
      <c r="Y116" s="129">
        <f t="shared" si="33"/>
        <v>2.1</v>
      </c>
      <c r="Z116" s="129">
        <f t="shared" si="33"/>
        <v>2.1</v>
      </c>
      <c r="AA116" s="129">
        <f t="shared" si="33"/>
        <v>2.1</v>
      </c>
      <c r="AB116" s="129">
        <f t="shared" si="33"/>
        <v>2.1</v>
      </c>
      <c r="AC116" s="129">
        <f t="shared" si="33"/>
        <v>2.1</v>
      </c>
      <c r="AD116" s="129">
        <f t="shared" si="33"/>
        <v>2.1</v>
      </c>
      <c r="AE116" s="129">
        <f t="shared" si="33"/>
        <v>2.1</v>
      </c>
      <c r="AF116" s="129">
        <f t="shared" si="33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121</v>
      </c>
      <c r="B117" s="128">
        <v>9.3000000000000007</v>
      </c>
      <c r="C117" s="129">
        <f t="shared" si="32"/>
        <v>9.3000000000000007</v>
      </c>
      <c r="D117" s="129">
        <f t="shared" si="32"/>
        <v>9.3000000000000007</v>
      </c>
      <c r="E117" s="129">
        <f t="shared" si="32"/>
        <v>9.3000000000000007</v>
      </c>
      <c r="F117" s="129">
        <f t="shared" si="32"/>
        <v>9.3000000000000007</v>
      </c>
      <c r="G117" s="129">
        <f t="shared" si="32"/>
        <v>9.3000000000000007</v>
      </c>
      <c r="H117" s="129">
        <f t="shared" si="32"/>
        <v>9.3000000000000007</v>
      </c>
      <c r="I117" s="129">
        <f t="shared" si="32"/>
        <v>9.3000000000000007</v>
      </c>
      <c r="J117" s="129">
        <f t="shared" si="32"/>
        <v>9.3000000000000007</v>
      </c>
      <c r="K117" s="129">
        <f t="shared" si="32"/>
        <v>9.3000000000000007</v>
      </c>
      <c r="L117" s="129">
        <f t="shared" si="32"/>
        <v>9.3000000000000007</v>
      </c>
      <c r="M117" s="129">
        <f t="shared" si="32"/>
        <v>9.3000000000000007</v>
      </c>
      <c r="N117" s="129">
        <f t="shared" si="32"/>
        <v>9.3000000000000007</v>
      </c>
      <c r="O117" s="129">
        <f t="shared" si="32"/>
        <v>9.3000000000000007</v>
      </c>
      <c r="P117" s="129">
        <f t="shared" si="32"/>
        <v>9.3000000000000007</v>
      </c>
      <c r="Q117" s="129">
        <f t="shared" si="32"/>
        <v>9.3000000000000007</v>
      </c>
      <c r="R117" s="129">
        <f t="shared" si="32"/>
        <v>9.3000000000000007</v>
      </c>
      <c r="S117" s="129">
        <f t="shared" si="33"/>
        <v>9.3000000000000007</v>
      </c>
      <c r="T117" s="129">
        <f t="shared" si="33"/>
        <v>9.3000000000000007</v>
      </c>
      <c r="U117" s="129">
        <f t="shared" si="33"/>
        <v>9.3000000000000007</v>
      </c>
      <c r="V117" s="129">
        <f t="shared" si="33"/>
        <v>9.3000000000000007</v>
      </c>
      <c r="W117" s="129">
        <f t="shared" si="33"/>
        <v>9.3000000000000007</v>
      </c>
      <c r="X117" s="129">
        <f t="shared" si="33"/>
        <v>9.3000000000000007</v>
      </c>
      <c r="Y117" s="129">
        <f t="shared" si="33"/>
        <v>9.3000000000000007</v>
      </c>
      <c r="Z117" s="129">
        <f t="shared" si="33"/>
        <v>9.3000000000000007</v>
      </c>
      <c r="AA117" s="129">
        <f t="shared" si="33"/>
        <v>9.3000000000000007</v>
      </c>
      <c r="AB117" s="129">
        <f t="shared" si="33"/>
        <v>9.3000000000000007</v>
      </c>
      <c r="AC117" s="129">
        <f t="shared" si="33"/>
        <v>9.3000000000000007</v>
      </c>
      <c r="AD117" s="129">
        <f t="shared" si="33"/>
        <v>9.3000000000000007</v>
      </c>
      <c r="AE117" s="129">
        <f t="shared" si="33"/>
        <v>9.3000000000000007</v>
      </c>
      <c r="AF117" s="129">
        <f t="shared" si="33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122</v>
      </c>
      <c r="B118" s="128">
        <v>0</v>
      </c>
      <c r="C118" s="129">
        <f t="shared" si="32"/>
        <v>0</v>
      </c>
      <c r="D118" s="129">
        <f t="shared" si="32"/>
        <v>0</v>
      </c>
      <c r="E118" s="129">
        <f t="shared" si="32"/>
        <v>0</v>
      </c>
      <c r="F118" s="129">
        <f t="shared" si="32"/>
        <v>0</v>
      </c>
      <c r="G118" s="129">
        <f t="shared" si="32"/>
        <v>0</v>
      </c>
      <c r="H118" s="129">
        <f t="shared" si="32"/>
        <v>0</v>
      </c>
      <c r="I118" s="129">
        <f t="shared" si="32"/>
        <v>0</v>
      </c>
      <c r="J118" s="129">
        <f t="shared" si="32"/>
        <v>0</v>
      </c>
      <c r="K118" s="129">
        <f t="shared" si="32"/>
        <v>0</v>
      </c>
      <c r="L118" s="129">
        <f t="shared" si="32"/>
        <v>0</v>
      </c>
      <c r="M118" s="129">
        <f t="shared" si="32"/>
        <v>0</v>
      </c>
      <c r="N118" s="129">
        <f t="shared" si="32"/>
        <v>0</v>
      </c>
      <c r="O118" s="129">
        <f t="shared" si="32"/>
        <v>0</v>
      </c>
      <c r="P118" s="129">
        <f t="shared" si="32"/>
        <v>0</v>
      </c>
      <c r="Q118" s="129">
        <f t="shared" si="32"/>
        <v>0</v>
      </c>
      <c r="R118" s="129">
        <f t="shared" si="32"/>
        <v>0</v>
      </c>
      <c r="S118" s="129">
        <f t="shared" si="33"/>
        <v>0</v>
      </c>
      <c r="T118" s="129">
        <f t="shared" si="33"/>
        <v>0</v>
      </c>
      <c r="U118" s="129">
        <f t="shared" si="33"/>
        <v>0</v>
      </c>
      <c r="V118" s="129">
        <f t="shared" si="33"/>
        <v>0</v>
      </c>
      <c r="W118" s="129">
        <f t="shared" si="33"/>
        <v>0</v>
      </c>
      <c r="X118" s="129">
        <f t="shared" si="33"/>
        <v>0</v>
      </c>
      <c r="Y118" s="129">
        <f t="shared" si="33"/>
        <v>0</v>
      </c>
      <c r="Z118" s="129">
        <f t="shared" si="33"/>
        <v>0</v>
      </c>
      <c r="AA118" s="129">
        <f t="shared" si="33"/>
        <v>0</v>
      </c>
      <c r="AB118" s="129">
        <f t="shared" si="33"/>
        <v>0</v>
      </c>
      <c r="AC118" s="129">
        <f t="shared" si="33"/>
        <v>0</v>
      </c>
      <c r="AD118" s="129">
        <f t="shared" si="33"/>
        <v>0</v>
      </c>
      <c r="AE118" s="129">
        <f t="shared" si="33"/>
        <v>0</v>
      </c>
      <c r="AF118" s="129">
        <f t="shared" si="33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123</v>
      </c>
      <c r="B119" s="128">
        <v>0</v>
      </c>
      <c r="C119" s="129">
        <f t="shared" si="32"/>
        <v>0</v>
      </c>
      <c r="D119" s="129">
        <f t="shared" si="32"/>
        <v>0</v>
      </c>
      <c r="E119" s="129">
        <f t="shared" si="32"/>
        <v>0</v>
      </c>
      <c r="F119" s="129">
        <f t="shared" si="32"/>
        <v>0</v>
      </c>
      <c r="G119" s="129">
        <f t="shared" si="32"/>
        <v>0</v>
      </c>
      <c r="H119" s="129">
        <f t="shared" si="32"/>
        <v>0</v>
      </c>
      <c r="I119" s="129">
        <f t="shared" si="32"/>
        <v>0</v>
      </c>
      <c r="J119" s="129">
        <f t="shared" si="32"/>
        <v>0</v>
      </c>
      <c r="K119" s="129">
        <f t="shared" si="32"/>
        <v>0</v>
      </c>
      <c r="L119" s="129">
        <f t="shared" si="32"/>
        <v>0</v>
      </c>
      <c r="M119" s="129">
        <f t="shared" si="32"/>
        <v>0</v>
      </c>
      <c r="N119" s="129">
        <f t="shared" si="32"/>
        <v>0</v>
      </c>
      <c r="O119" s="129">
        <f t="shared" si="32"/>
        <v>0</v>
      </c>
      <c r="P119" s="129">
        <f t="shared" si="32"/>
        <v>0</v>
      </c>
      <c r="Q119" s="129">
        <f t="shared" si="32"/>
        <v>0</v>
      </c>
      <c r="R119" s="129">
        <f t="shared" si="32"/>
        <v>0</v>
      </c>
      <c r="S119" s="129">
        <f t="shared" si="33"/>
        <v>0</v>
      </c>
      <c r="T119" s="129">
        <f t="shared" si="33"/>
        <v>0</v>
      </c>
      <c r="U119" s="129">
        <f t="shared" si="33"/>
        <v>0</v>
      </c>
      <c r="V119" s="129">
        <f t="shared" si="33"/>
        <v>0</v>
      </c>
      <c r="W119" s="129">
        <f t="shared" si="33"/>
        <v>0</v>
      </c>
      <c r="X119" s="129">
        <f t="shared" si="33"/>
        <v>0</v>
      </c>
      <c r="Y119" s="129">
        <f t="shared" si="33"/>
        <v>0</v>
      </c>
      <c r="Z119" s="129">
        <f t="shared" si="33"/>
        <v>0</v>
      </c>
      <c r="AA119" s="129">
        <f t="shared" si="33"/>
        <v>0</v>
      </c>
      <c r="AB119" s="129">
        <f t="shared" si="33"/>
        <v>0</v>
      </c>
      <c r="AC119" s="129">
        <f t="shared" si="33"/>
        <v>0</v>
      </c>
      <c r="AD119" s="129">
        <f t="shared" si="33"/>
        <v>0</v>
      </c>
      <c r="AE119" s="129">
        <f t="shared" si="33"/>
        <v>0</v>
      </c>
      <c r="AF119" s="129">
        <f t="shared" si="33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124</v>
      </c>
      <c r="B120" s="128">
        <v>5</v>
      </c>
      <c r="C120" s="129">
        <f t="shared" si="32"/>
        <v>5</v>
      </c>
      <c r="D120" s="129">
        <f t="shared" si="32"/>
        <v>5</v>
      </c>
      <c r="E120" s="129">
        <f t="shared" si="32"/>
        <v>5</v>
      </c>
      <c r="F120" s="129">
        <f t="shared" si="32"/>
        <v>5</v>
      </c>
      <c r="G120" s="129">
        <f t="shared" si="32"/>
        <v>5</v>
      </c>
      <c r="H120" s="129">
        <f t="shared" si="32"/>
        <v>5</v>
      </c>
      <c r="I120" s="129">
        <f t="shared" si="32"/>
        <v>5</v>
      </c>
      <c r="J120" s="129">
        <f t="shared" si="32"/>
        <v>5</v>
      </c>
      <c r="K120" s="129">
        <f t="shared" si="32"/>
        <v>5</v>
      </c>
      <c r="L120" s="129">
        <f t="shared" si="32"/>
        <v>5</v>
      </c>
      <c r="M120" s="129">
        <f t="shared" si="32"/>
        <v>5</v>
      </c>
      <c r="N120" s="129">
        <f t="shared" si="32"/>
        <v>5</v>
      </c>
      <c r="O120" s="129">
        <f t="shared" si="32"/>
        <v>5</v>
      </c>
      <c r="P120" s="129">
        <f t="shared" si="32"/>
        <v>5</v>
      </c>
      <c r="Q120" s="129">
        <f t="shared" si="32"/>
        <v>5</v>
      </c>
      <c r="R120" s="129">
        <f t="shared" si="32"/>
        <v>5</v>
      </c>
      <c r="S120" s="129">
        <f t="shared" si="33"/>
        <v>5</v>
      </c>
      <c r="T120" s="129">
        <f t="shared" si="33"/>
        <v>5</v>
      </c>
      <c r="U120" s="129">
        <f t="shared" si="33"/>
        <v>5</v>
      </c>
      <c r="V120" s="129">
        <f t="shared" si="33"/>
        <v>5</v>
      </c>
      <c r="W120" s="129">
        <f t="shared" si="33"/>
        <v>5</v>
      </c>
      <c r="X120" s="129">
        <f t="shared" si="33"/>
        <v>5</v>
      </c>
      <c r="Y120" s="129">
        <f t="shared" si="33"/>
        <v>5</v>
      </c>
      <c r="Z120" s="129">
        <f t="shared" si="33"/>
        <v>5</v>
      </c>
      <c r="AA120" s="129">
        <f t="shared" si="33"/>
        <v>5</v>
      </c>
      <c r="AB120" s="129">
        <f t="shared" si="33"/>
        <v>5</v>
      </c>
      <c r="AC120" s="129">
        <f t="shared" si="33"/>
        <v>5</v>
      </c>
      <c r="AD120" s="129">
        <f t="shared" si="33"/>
        <v>5</v>
      </c>
      <c r="AE120" s="129">
        <f t="shared" si="33"/>
        <v>5</v>
      </c>
      <c r="AF120" s="129">
        <f t="shared" si="33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125</v>
      </c>
      <c r="B121" s="128">
        <v>1</v>
      </c>
      <c r="C121" s="129">
        <f t="shared" si="32"/>
        <v>1</v>
      </c>
      <c r="D121" s="129">
        <f t="shared" si="32"/>
        <v>1</v>
      </c>
      <c r="E121" s="129">
        <f t="shared" si="32"/>
        <v>1</v>
      </c>
      <c r="F121" s="129">
        <f t="shared" si="32"/>
        <v>1</v>
      </c>
      <c r="G121" s="129">
        <f t="shared" si="32"/>
        <v>1</v>
      </c>
      <c r="H121" s="129">
        <f t="shared" si="32"/>
        <v>1</v>
      </c>
      <c r="I121" s="129">
        <f t="shared" si="32"/>
        <v>1</v>
      </c>
      <c r="J121" s="129">
        <f t="shared" si="32"/>
        <v>1</v>
      </c>
      <c r="K121" s="129">
        <f t="shared" si="32"/>
        <v>1</v>
      </c>
      <c r="L121" s="129">
        <f t="shared" si="32"/>
        <v>1</v>
      </c>
      <c r="M121" s="129">
        <f t="shared" si="32"/>
        <v>1</v>
      </c>
      <c r="N121" s="129">
        <f t="shared" si="32"/>
        <v>1</v>
      </c>
      <c r="O121" s="129">
        <f t="shared" si="32"/>
        <v>1</v>
      </c>
      <c r="P121" s="129">
        <f t="shared" si="32"/>
        <v>1</v>
      </c>
      <c r="Q121" s="129">
        <f t="shared" si="32"/>
        <v>1</v>
      </c>
      <c r="R121" s="129">
        <f t="shared" si="32"/>
        <v>1</v>
      </c>
      <c r="S121" s="129">
        <f t="shared" si="33"/>
        <v>1</v>
      </c>
      <c r="T121" s="129">
        <f t="shared" si="33"/>
        <v>1</v>
      </c>
      <c r="U121" s="129">
        <f t="shared" si="33"/>
        <v>1</v>
      </c>
      <c r="V121" s="129">
        <f t="shared" si="33"/>
        <v>1</v>
      </c>
      <c r="W121" s="129">
        <f t="shared" si="33"/>
        <v>1</v>
      </c>
      <c r="X121" s="129">
        <f t="shared" si="33"/>
        <v>1</v>
      </c>
      <c r="Y121" s="129">
        <f t="shared" si="33"/>
        <v>1</v>
      </c>
      <c r="Z121" s="129">
        <f t="shared" si="33"/>
        <v>1</v>
      </c>
      <c r="AA121" s="129">
        <f t="shared" si="33"/>
        <v>1</v>
      </c>
      <c r="AB121" s="129">
        <f t="shared" si="33"/>
        <v>1</v>
      </c>
      <c r="AC121" s="129">
        <f t="shared" si="33"/>
        <v>1</v>
      </c>
      <c r="AD121" s="129">
        <f t="shared" si="33"/>
        <v>1</v>
      </c>
      <c r="AE121" s="129">
        <f t="shared" si="33"/>
        <v>1</v>
      </c>
      <c r="AF121" s="129">
        <f t="shared" si="33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126</v>
      </c>
      <c r="B122" s="128">
        <v>1.58</v>
      </c>
      <c r="C122" s="129">
        <f t="shared" si="32"/>
        <v>1.58</v>
      </c>
      <c r="D122" s="129">
        <f t="shared" si="32"/>
        <v>1.58</v>
      </c>
      <c r="E122" s="129">
        <f t="shared" si="32"/>
        <v>1.58</v>
      </c>
      <c r="F122" s="129">
        <f t="shared" si="32"/>
        <v>1.58</v>
      </c>
      <c r="G122" s="129">
        <f t="shared" si="32"/>
        <v>1.58</v>
      </c>
      <c r="H122" s="129">
        <f t="shared" si="32"/>
        <v>1.58</v>
      </c>
      <c r="I122" s="129">
        <f t="shared" si="32"/>
        <v>1.58</v>
      </c>
      <c r="J122" s="129">
        <f t="shared" si="32"/>
        <v>1.58</v>
      </c>
      <c r="K122" s="129">
        <f t="shared" si="32"/>
        <v>1.58</v>
      </c>
      <c r="L122" s="129">
        <f t="shared" si="32"/>
        <v>1.58</v>
      </c>
      <c r="M122" s="129">
        <f t="shared" si="32"/>
        <v>1.58</v>
      </c>
      <c r="N122" s="129">
        <f t="shared" si="32"/>
        <v>1.58</v>
      </c>
      <c r="O122" s="129">
        <f t="shared" si="32"/>
        <v>1.58</v>
      </c>
      <c r="P122" s="129">
        <f t="shared" si="32"/>
        <v>1.58</v>
      </c>
      <c r="Q122" s="129">
        <f t="shared" si="32"/>
        <v>1.58</v>
      </c>
      <c r="R122" s="129">
        <f t="shared" si="32"/>
        <v>1.58</v>
      </c>
      <c r="S122" s="129">
        <f t="shared" si="33"/>
        <v>1.58</v>
      </c>
      <c r="T122" s="129">
        <f t="shared" si="33"/>
        <v>1.58</v>
      </c>
      <c r="U122" s="129">
        <f t="shared" si="33"/>
        <v>1.58</v>
      </c>
      <c r="V122" s="129">
        <f t="shared" si="33"/>
        <v>1.58</v>
      </c>
      <c r="W122" s="129">
        <f t="shared" si="33"/>
        <v>1.58</v>
      </c>
      <c r="X122" s="129">
        <f t="shared" si="33"/>
        <v>1.58</v>
      </c>
      <c r="Y122" s="129">
        <f t="shared" si="33"/>
        <v>1.58</v>
      </c>
      <c r="Z122" s="129">
        <f t="shared" si="33"/>
        <v>1.58</v>
      </c>
      <c r="AA122" s="129">
        <f t="shared" si="33"/>
        <v>1.58</v>
      </c>
      <c r="AB122" s="129">
        <f t="shared" si="33"/>
        <v>1.58</v>
      </c>
      <c r="AC122" s="129">
        <f t="shared" si="33"/>
        <v>1.58</v>
      </c>
      <c r="AD122" s="129">
        <f t="shared" si="33"/>
        <v>1.58</v>
      </c>
      <c r="AE122" s="129">
        <f t="shared" si="33"/>
        <v>1.58</v>
      </c>
      <c r="AF122" s="129">
        <f t="shared" si="33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127</v>
      </c>
      <c r="B123" s="128">
        <v>1.46</v>
      </c>
      <c r="C123" s="129">
        <f t="shared" si="32"/>
        <v>1.46</v>
      </c>
      <c r="D123" s="129">
        <f t="shared" si="32"/>
        <v>1.46</v>
      </c>
      <c r="E123" s="129">
        <f t="shared" si="32"/>
        <v>1.46</v>
      </c>
      <c r="F123" s="129">
        <f t="shared" si="32"/>
        <v>1.46</v>
      </c>
      <c r="G123" s="129">
        <f t="shared" si="32"/>
        <v>1.46</v>
      </c>
      <c r="H123" s="129">
        <f t="shared" si="32"/>
        <v>1.46</v>
      </c>
      <c r="I123" s="129">
        <f t="shared" si="32"/>
        <v>1.46</v>
      </c>
      <c r="J123" s="129">
        <f t="shared" si="32"/>
        <v>1.46</v>
      </c>
      <c r="K123" s="129">
        <f t="shared" si="32"/>
        <v>1.46</v>
      </c>
      <c r="L123" s="129">
        <f t="shared" si="32"/>
        <v>1.46</v>
      </c>
      <c r="M123" s="129">
        <f t="shared" si="32"/>
        <v>1.46</v>
      </c>
      <c r="N123" s="129">
        <f t="shared" si="32"/>
        <v>1.46</v>
      </c>
      <c r="O123" s="129">
        <f t="shared" si="32"/>
        <v>1.46</v>
      </c>
      <c r="P123" s="129">
        <f t="shared" si="32"/>
        <v>1.46</v>
      </c>
      <c r="Q123" s="129">
        <f t="shared" si="32"/>
        <v>1.46</v>
      </c>
      <c r="R123" s="129">
        <f t="shared" si="32"/>
        <v>1.46</v>
      </c>
      <c r="S123" s="129">
        <f t="shared" si="33"/>
        <v>1.46</v>
      </c>
      <c r="T123" s="129">
        <f t="shared" si="33"/>
        <v>1.46</v>
      </c>
      <c r="U123" s="129">
        <f t="shared" si="33"/>
        <v>1.46</v>
      </c>
      <c r="V123" s="129">
        <f t="shared" si="33"/>
        <v>1.46</v>
      </c>
      <c r="W123" s="129">
        <f t="shared" si="33"/>
        <v>1.46</v>
      </c>
      <c r="X123" s="129">
        <f t="shared" si="33"/>
        <v>1.46</v>
      </c>
      <c r="Y123" s="129">
        <f t="shared" si="33"/>
        <v>1.46</v>
      </c>
      <c r="Z123" s="129">
        <f t="shared" si="33"/>
        <v>1.46</v>
      </c>
      <c r="AA123" s="129">
        <f t="shared" si="33"/>
        <v>1.46</v>
      </c>
      <c r="AB123" s="129">
        <f t="shared" si="33"/>
        <v>1.46</v>
      </c>
      <c r="AC123" s="129">
        <f t="shared" si="33"/>
        <v>1.46</v>
      </c>
      <c r="AD123" s="129">
        <f t="shared" si="33"/>
        <v>1.46</v>
      </c>
      <c r="AE123" s="129">
        <f t="shared" si="33"/>
        <v>1.46</v>
      </c>
      <c r="AF123" s="129">
        <f t="shared" si="33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128</v>
      </c>
      <c r="B124" s="128">
        <v>1.48</v>
      </c>
      <c r="C124" s="129">
        <f t="shared" si="32"/>
        <v>1.48</v>
      </c>
      <c r="D124" s="129">
        <f t="shared" si="32"/>
        <v>1.48</v>
      </c>
      <c r="E124" s="129">
        <f t="shared" si="32"/>
        <v>1.48</v>
      </c>
      <c r="F124" s="129">
        <f t="shared" si="32"/>
        <v>1.48</v>
      </c>
      <c r="G124" s="129">
        <f t="shared" si="32"/>
        <v>1.48</v>
      </c>
      <c r="H124" s="129">
        <f t="shared" si="32"/>
        <v>1.48</v>
      </c>
      <c r="I124" s="129">
        <f t="shared" si="32"/>
        <v>1.48</v>
      </c>
      <c r="J124" s="129">
        <f t="shared" si="32"/>
        <v>1.48</v>
      </c>
      <c r="K124" s="129">
        <f t="shared" si="32"/>
        <v>1.48</v>
      </c>
      <c r="L124" s="129">
        <f t="shared" si="32"/>
        <v>1.48</v>
      </c>
      <c r="M124" s="129">
        <f t="shared" si="32"/>
        <v>1.48</v>
      </c>
      <c r="N124" s="129">
        <f t="shared" si="32"/>
        <v>1.48</v>
      </c>
      <c r="O124" s="129">
        <f t="shared" si="32"/>
        <v>1.48</v>
      </c>
      <c r="P124" s="129">
        <f t="shared" si="32"/>
        <v>1.48</v>
      </c>
      <c r="Q124" s="129">
        <f t="shared" si="32"/>
        <v>1.48</v>
      </c>
      <c r="R124" s="129">
        <f t="shared" si="32"/>
        <v>1.48</v>
      </c>
      <c r="S124" s="129">
        <f t="shared" si="33"/>
        <v>1.48</v>
      </c>
      <c r="T124" s="129">
        <f t="shared" si="33"/>
        <v>1.48</v>
      </c>
      <c r="U124" s="129">
        <f t="shared" si="33"/>
        <v>1.48</v>
      </c>
      <c r="V124" s="129">
        <f t="shared" si="33"/>
        <v>1.48</v>
      </c>
      <c r="W124" s="129">
        <f t="shared" si="33"/>
        <v>1.48</v>
      </c>
      <c r="X124" s="129">
        <f t="shared" si="33"/>
        <v>1.48</v>
      </c>
      <c r="Y124" s="129">
        <f t="shared" si="33"/>
        <v>1.48</v>
      </c>
      <c r="Z124" s="129">
        <f t="shared" si="33"/>
        <v>1.48</v>
      </c>
      <c r="AA124" s="129">
        <f t="shared" si="33"/>
        <v>1.48</v>
      </c>
      <c r="AB124" s="129">
        <f t="shared" si="33"/>
        <v>1.48</v>
      </c>
      <c r="AC124" s="129">
        <f t="shared" si="33"/>
        <v>1.48</v>
      </c>
      <c r="AD124" s="129">
        <f t="shared" si="33"/>
        <v>1.48</v>
      </c>
      <c r="AE124" s="129">
        <f t="shared" si="33"/>
        <v>1.48</v>
      </c>
      <c r="AF124" s="129">
        <f t="shared" si="33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129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130</v>
      </c>
      <c r="B126" s="128">
        <v>2.2000000000000002</v>
      </c>
      <c r="C126" s="129">
        <f t="shared" ref="C126:AF133" si="34">B126</f>
        <v>2.2000000000000002</v>
      </c>
      <c r="D126" s="129">
        <f t="shared" si="34"/>
        <v>2.2000000000000002</v>
      </c>
      <c r="E126" s="129">
        <f t="shared" si="34"/>
        <v>2.2000000000000002</v>
      </c>
      <c r="F126" s="129">
        <f t="shared" si="34"/>
        <v>2.2000000000000002</v>
      </c>
      <c r="G126" s="129">
        <f t="shared" si="34"/>
        <v>2.2000000000000002</v>
      </c>
      <c r="H126" s="129">
        <f t="shared" si="34"/>
        <v>2.2000000000000002</v>
      </c>
      <c r="I126" s="129">
        <f t="shared" si="34"/>
        <v>2.2000000000000002</v>
      </c>
      <c r="J126" s="129">
        <f t="shared" si="34"/>
        <v>2.2000000000000002</v>
      </c>
      <c r="K126" s="129">
        <f t="shared" si="34"/>
        <v>2.2000000000000002</v>
      </c>
      <c r="L126" s="129">
        <f t="shared" si="34"/>
        <v>2.2000000000000002</v>
      </c>
      <c r="M126" s="129">
        <f t="shared" si="34"/>
        <v>2.2000000000000002</v>
      </c>
      <c r="N126" s="129">
        <f t="shared" si="34"/>
        <v>2.2000000000000002</v>
      </c>
      <c r="O126" s="129">
        <f t="shared" si="34"/>
        <v>2.2000000000000002</v>
      </c>
      <c r="P126" s="129">
        <f t="shared" si="34"/>
        <v>2.2000000000000002</v>
      </c>
      <c r="Q126" s="129">
        <f t="shared" si="34"/>
        <v>2.2000000000000002</v>
      </c>
      <c r="R126" s="129">
        <f t="shared" si="34"/>
        <v>2.2000000000000002</v>
      </c>
      <c r="S126" s="129">
        <f t="shared" si="34"/>
        <v>2.2000000000000002</v>
      </c>
      <c r="T126" s="129">
        <f t="shared" si="34"/>
        <v>2.2000000000000002</v>
      </c>
      <c r="U126" s="129">
        <f t="shared" si="34"/>
        <v>2.2000000000000002</v>
      </c>
      <c r="V126" s="129">
        <f t="shared" si="34"/>
        <v>2.2000000000000002</v>
      </c>
      <c r="W126" s="129">
        <f t="shared" si="34"/>
        <v>2.2000000000000002</v>
      </c>
      <c r="X126" s="129">
        <f t="shared" si="34"/>
        <v>2.2000000000000002</v>
      </c>
      <c r="Y126" s="129">
        <f t="shared" si="34"/>
        <v>2.2000000000000002</v>
      </c>
      <c r="Z126" s="129">
        <f t="shared" si="34"/>
        <v>2.2000000000000002</v>
      </c>
      <c r="AA126" s="129">
        <f t="shared" si="34"/>
        <v>2.2000000000000002</v>
      </c>
      <c r="AB126" s="129">
        <f t="shared" si="34"/>
        <v>2.2000000000000002</v>
      </c>
      <c r="AC126" s="129">
        <f t="shared" si="34"/>
        <v>2.2000000000000002</v>
      </c>
      <c r="AD126" s="129">
        <f t="shared" si="34"/>
        <v>2.2000000000000002</v>
      </c>
      <c r="AE126" s="129">
        <f t="shared" si="34"/>
        <v>2.2000000000000002</v>
      </c>
      <c r="AF126" s="129">
        <f t="shared" si="34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131</v>
      </c>
      <c r="B127" s="128">
        <v>2</v>
      </c>
      <c r="C127" s="129">
        <f t="shared" si="34"/>
        <v>2</v>
      </c>
      <c r="D127" s="129">
        <f t="shared" si="34"/>
        <v>2</v>
      </c>
      <c r="E127" s="129">
        <f t="shared" si="34"/>
        <v>2</v>
      </c>
      <c r="F127" s="129">
        <f t="shared" si="34"/>
        <v>2</v>
      </c>
      <c r="G127" s="129">
        <f t="shared" si="34"/>
        <v>2</v>
      </c>
      <c r="H127" s="129">
        <f t="shared" si="34"/>
        <v>2</v>
      </c>
      <c r="I127" s="129">
        <f t="shared" si="34"/>
        <v>2</v>
      </c>
      <c r="J127" s="129">
        <f t="shared" si="34"/>
        <v>2</v>
      </c>
      <c r="K127" s="129">
        <f t="shared" si="34"/>
        <v>2</v>
      </c>
      <c r="L127" s="129">
        <f t="shared" si="34"/>
        <v>2</v>
      </c>
      <c r="M127" s="129">
        <f t="shared" si="34"/>
        <v>2</v>
      </c>
      <c r="N127" s="129">
        <f t="shared" si="34"/>
        <v>2</v>
      </c>
      <c r="O127" s="129">
        <f t="shared" si="34"/>
        <v>2</v>
      </c>
      <c r="P127" s="129">
        <f t="shared" si="34"/>
        <v>2</v>
      </c>
      <c r="Q127" s="129">
        <f t="shared" si="34"/>
        <v>2</v>
      </c>
      <c r="R127" s="129">
        <f t="shared" si="34"/>
        <v>2</v>
      </c>
      <c r="S127" s="129">
        <f t="shared" si="34"/>
        <v>2</v>
      </c>
      <c r="T127" s="129">
        <f t="shared" si="34"/>
        <v>2</v>
      </c>
      <c r="U127" s="129">
        <f t="shared" si="34"/>
        <v>2</v>
      </c>
      <c r="V127" s="129">
        <f t="shared" si="34"/>
        <v>2</v>
      </c>
      <c r="W127" s="129">
        <f t="shared" si="34"/>
        <v>2</v>
      </c>
      <c r="X127" s="129">
        <f t="shared" si="34"/>
        <v>2</v>
      </c>
      <c r="Y127" s="129">
        <f t="shared" si="34"/>
        <v>2</v>
      </c>
      <c r="Z127" s="129">
        <f t="shared" si="34"/>
        <v>2</v>
      </c>
      <c r="AA127" s="129">
        <f t="shared" si="34"/>
        <v>2</v>
      </c>
      <c r="AB127" s="129">
        <f t="shared" si="34"/>
        <v>2</v>
      </c>
      <c r="AC127" s="129">
        <f t="shared" si="34"/>
        <v>2</v>
      </c>
      <c r="AD127" s="129">
        <f t="shared" si="34"/>
        <v>2</v>
      </c>
      <c r="AE127" s="129">
        <f t="shared" si="34"/>
        <v>2</v>
      </c>
      <c r="AF127" s="129">
        <f t="shared" si="34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132</v>
      </c>
      <c r="B128" s="128">
        <v>1.25</v>
      </c>
      <c r="C128" s="129">
        <f t="shared" si="34"/>
        <v>1.25</v>
      </c>
      <c r="D128" s="129">
        <f t="shared" si="34"/>
        <v>1.25</v>
      </c>
      <c r="E128" s="129">
        <f t="shared" si="34"/>
        <v>1.25</v>
      </c>
      <c r="F128" s="129">
        <f t="shared" si="34"/>
        <v>1.25</v>
      </c>
      <c r="G128" s="129">
        <f t="shared" si="34"/>
        <v>1.25</v>
      </c>
      <c r="H128" s="129">
        <f t="shared" si="34"/>
        <v>1.25</v>
      </c>
      <c r="I128" s="129">
        <f t="shared" si="34"/>
        <v>1.25</v>
      </c>
      <c r="J128" s="129">
        <f t="shared" si="34"/>
        <v>1.25</v>
      </c>
      <c r="K128" s="129">
        <f t="shared" si="34"/>
        <v>1.25</v>
      </c>
      <c r="L128" s="129">
        <f t="shared" si="34"/>
        <v>1.25</v>
      </c>
      <c r="M128" s="129">
        <f t="shared" si="34"/>
        <v>1.25</v>
      </c>
      <c r="N128" s="129">
        <f t="shared" si="34"/>
        <v>1.25</v>
      </c>
      <c r="O128" s="129">
        <f t="shared" si="34"/>
        <v>1.25</v>
      </c>
      <c r="P128" s="129">
        <f t="shared" si="34"/>
        <v>1.25</v>
      </c>
      <c r="Q128" s="129">
        <f t="shared" si="34"/>
        <v>1.25</v>
      </c>
      <c r="R128" s="129">
        <f t="shared" si="34"/>
        <v>1.25</v>
      </c>
      <c r="S128" s="129">
        <f t="shared" si="34"/>
        <v>1.25</v>
      </c>
      <c r="T128" s="129">
        <f t="shared" si="34"/>
        <v>1.25</v>
      </c>
      <c r="U128" s="129">
        <f t="shared" si="34"/>
        <v>1.25</v>
      </c>
      <c r="V128" s="129">
        <f t="shared" si="34"/>
        <v>1.25</v>
      </c>
      <c r="W128" s="129">
        <f t="shared" si="34"/>
        <v>1.25</v>
      </c>
      <c r="X128" s="129">
        <f t="shared" si="34"/>
        <v>1.25</v>
      </c>
      <c r="Y128" s="129">
        <f t="shared" si="34"/>
        <v>1.25</v>
      </c>
      <c r="Z128" s="129">
        <f t="shared" si="34"/>
        <v>1.25</v>
      </c>
      <c r="AA128" s="129">
        <f t="shared" si="34"/>
        <v>1.25</v>
      </c>
      <c r="AB128" s="129">
        <f t="shared" si="34"/>
        <v>1.25</v>
      </c>
      <c r="AC128" s="129">
        <f t="shared" si="34"/>
        <v>1.25</v>
      </c>
      <c r="AD128" s="129">
        <f t="shared" si="34"/>
        <v>1.25</v>
      </c>
      <c r="AE128" s="129">
        <f t="shared" si="34"/>
        <v>1.25</v>
      </c>
      <c r="AF128" s="129">
        <f t="shared" si="34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133</v>
      </c>
      <c r="B129" s="128">
        <v>1.1499999999999999</v>
      </c>
      <c r="C129" s="129">
        <f t="shared" si="34"/>
        <v>1.1499999999999999</v>
      </c>
      <c r="D129" s="129">
        <f t="shared" si="34"/>
        <v>1.1499999999999999</v>
      </c>
      <c r="E129" s="129">
        <f t="shared" si="34"/>
        <v>1.1499999999999999</v>
      </c>
      <c r="F129" s="129">
        <f t="shared" si="34"/>
        <v>1.1499999999999999</v>
      </c>
      <c r="G129" s="129">
        <f t="shared" si="34"/>
        <v>1.1499999999999999</v>
      </c>
      <c r="H129" s="129">
        <f t="shared" si="34"/>
        <v>1.1499999999999999</v>
      </c>
      <c r="I129" s="129">
        <f t="shared" si="34"/>
        <v>1.1499999999999999</v>
      </c>
      <c r="J129" s="129">
        <f t="shared" si="34"/>
        <v>1.1499999999999999</v>
      </c>
      <c r="K129" s="129">
        <f t="shared" si="34"/>
        <v>1.1499999999999999</v>
      </c>
      <c r="L129" s="129">
        <f t="shared" si="34"/>
        <v>1.1499999999999999</v>
      </c>
      <c r="M129" s="129">
        <f t="shared" si="34"/>
        <v>1.1499999999999999</v>
      </c>
      <c r="N129" s="129">
        <f t="shared" si="34"/>
        <v>1.1499999999999999</v>
      </c>
      <c r="O129" s="129">
        <f t="shared" si="34"/>
        <v>1.1499999999999999</v>
      </c>
      <c r="P129" s="129">
        <f t="shared" si="34"/>
        <v>1.1499999999999999</v>
      </c>
      <c r="Q129" s="129">
        <f t="shared" si="34"/>
        <v>1.1499999999999999</v>
      </c>
      <c r="R129" s="129">
        <f t="shared" si="34"/>
        <v>1.1499999999999999</v>
      </c>
      <c r="S129" s="129">
        <f t="shared" si="34"/>
        <v>1.1499999999999999</v>
      </c>
      <c r="T129" s="129">
        <f t="shared" si="34"/>
        <v>1.1499999999999999</v>
      </c>
      <c r="U129" s="129">
        <f t="shared" si="34"/>
        <v>1.1499999999999999</v>
      </c>
      <c r="V129" s="129">
        <f t="shared" si="34"/>
        <v>1.1499999999999999</v>
      </c>
      <c r="W129" s="129">
        <f t="shared" si="34"/>
        <v>1.1499999999999999</v>
      </c>
      <c r="X129" s="129">
        <f t="shared" si="34"/>
        <v>1.1499999999999999</v>
      </c>
      <c r="Y129" s="129">
        <f t="shared" si="34"/>
        <v>1.1499999999999999</v>
      </c>
      <c r="Z129" s="129">
        <f t="shared" si="34"/>
        <v>1.1499999999999999</v>
      </c>
      <c r="AA129" s="129">
        <f t="shared" si="34"/>
        <v>1.1499999999999999</v>
      </c>
      <c r="AB129" s="129">
        <f t="shared" si="34"/>
        <v>1.1499999999999999</v>
      </c>
      <c r="AC129" s="129">
        <f t="shared" si="34"/>
        <v>1.1499999999999999</v>
      </c>
      <c r="AD129" s="129">
        <f t="shared" si="34"/>
        <v>1.1499999999999999</v>
      </c>
      <c r="AE129" s="129">
        <f t="shared" si="34"/>
        <v>1.1499999999999999</v>
      </c>
      <c r="AF129" s="129">
        <f t="shared" si="34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134</v>
      </c>
      <c r="B130" s="128">
        <v>2.133</v>
      </c>
      <c r="C130" s="129">
        <f t="shared" si="34"/>
        <v>2.133</v>
      </c>
      <c r="D130" s="129">
        <f t="shared" si="34"/>
        <v>2.133</v>
      </c>
      <c r="E130" s="129">
        <f t="shared" si="34"/>
        <v>2.133</v>
      </c>
      <c r="F130" s="129">
        <f t="shared" si="34"/>
        <v>2.133</v>
      </c>
      <c r="G130" s="129">
        <f t="shared" si="34"/>
        <v>2.133</v>
      </c>
      <c r="H130" s="129">
        <f t="shared" si="34"/>
        <v>2.133</v>
      </c>
      <c r="I130" s="129">
        <f t="shared" si="34"/>
        <v>2.133</v>
      </c>
      <c r="J130" s="129">
        <f t="shared" si="34"/>
        <v>2.133</v>
      </c>
      <c r="K130" s="129">
        <f t="shared" si="34"/>
        <v>2.133</v>
      </c>
      <c r="L130" s="129">
        <f t="shared" si="34"/>
        <v>2.133</v>
      </c>
      <c r="M130" s="129">
        <f t="shared" si="34"/>
        <v>2.133</v>
      </c>
      <c r="N130" s="129">
        <f t="shared" si="34"/>
        <v>2.133</v>
      </c>
      <c r="O130" s="129">
        <f t="shared" si="34"/>
        <v>2.133</v>
      </c>
      <c r="P130" s="129">
        <f t="shared" si="34"/>
        <v>2.133</v>
      </c>
      <c r="Q130" s="129">
        <f t="shared" si="34"/>
        <v>2.133</v>
      </c>
      <c r="R130" s="129">
        <f t="shared" si="34"/>
        <v>2.133</v>
      </c>
      <c r="S130" s="129">
        <f t="shared" si="34"/>
        <v>2.133</v>
      </c>
      <c r="T130" s="129">
        <f t="shared" si="34"/>
        <v>2.133</v>
      </c>
      <c r="U130" s="129">
        <f t="shared" si="34"/>
        <v>2.133</v>
      </c>
      <c r="V130" s="129">
        <f t="shared" si="34"/>
        <v>2.133</v>
      </c>
      <c r="W130" s="129">
        <f t="shared" si="34"/>
        <v>2.133</v>
      </c>
      <c r="X130" s="129">
        <f t="shared" si="34"/>
        <v>2.133</v>
      </c>
      <c r="Y130" s="129">
        <f t="shared" si="34"/>
        <v>2.133</v>
      </c>
      <c r="Z130" s="129">
        <f t="shared" si="34"/>
        <v>2.133</v>
      </c>
      <c r="AA130" s="129">
        <f t="shared" si="34"/>
        <v>2.133</v>
      </c>
      <c r="AB130" s="129">
        <f t="shared" si="34"/>
        <v>2.133</v>
      </c>
      <c r="AC130" s="129">
        <f t="shared" si="34"/>
        <v>2.133</v>
      </c>
      <c r="AD130" s="129">
        <f t="shared" si="34"/>
        <v>2.133</v>
      </c>
      <c r="AE130" s="129">
        <f t="shared" si="34"/>
        <v>2.133</v>
      </c>
      <c r="AF130" s="129">
        <f t="shared" si="34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135</v>
      </c>
      <c r="B131" s="128">
        <v>2.09</v>
      </c>
      <c r="C131" s="129">
        <f t="shared" si="34"/>
        <v>2.09</v>
      </c>
      <c r="D131" s="129">
        <f t="shared" si="34"/>
        <v>2.09</v>
      </c>
      <c r="E131" s="129">
        <f t="shared" si="34"/>
        <v>2.09</v>
      </c>
      <c r="F131" s="129">
        <f t="shared" si="34"/>
        <v>2.09</v>
      </c>
      <c r="G131" s="129">
        <f t="shared" si="34"/>
        <v>2.09</v>
      </c>
      <c r="H131" s="129">
        <f t="shared" si="34"/>
        <v>2.09</v>
      </c>
      <c r="I131" s="129">
        <f t="shared" si="34"/>
        <v>2.09</v>
      </c>
      <c r="J131" s="129">
        <f t="shared" si="34"/>
        <v>2.09</v>
      </c>
      <c r="K131" s="129">
        <f t="shared" si="34"/>
        <v>2.09</v>
      </c>
      <c r="L131" s="129">
        <f t="shared" si="34"/>
        <v>2.09</v>
      </c>
      <c r="M131" s="129">
        <f t="shared" si="34"/>
        <v>2.09</v>
      </c>
      <c r="N131" s="129">
        <f t="shared" si="34"/>
        <v>2.09</v>
      </c>
      <c r="O131" s="129">
        <f t="shared" si="34"/>
        <v>2.09</v>
      </c>
      <c r="P131" s="129">
        <f t="shared" si="34"/>
        <v>2.09</v>
      </c>
      <c r="Q131" s="129">
        <f t="shared" si="34"/>
        <v>2.09</v>
      </c>
      <c r="R131" s="129">
        <f t="shared" si="34"/>
        <v>2.09</v>
      </c>
      <c r="S131" s="129">
        <f t="shared" si="34"/>
        <v>2.09</v>
      </c>
      <c r="T131" s="129">
        <f t="shared" si="34"/>
        <v>2.09</v>
      </c>
      <c r="U131" s="129">
        <f t="shared" si="34"/>
        <v>2.09</v>
      </c>
      <c r="V131" s="129">
        <f t="shared" si="34"/>
        <v>2.09</v>
      </c>
      <c r="W131" s="129">
        <f t="shared" si="34"/>
        <v>2.09</v>
      </c>
      <c r="X131" s="129">
        <f t="shared" si="34"/>
        <v>2.09</v>
      </c>
      <c r="Y131" s="129">
        <f t="shared" si="34"/>
        <v>2.09</v>
      </c>
      <c r="Z131" s="129">
        <f t="shared" si="34"/>
        <v>2.09</v>
      </c>
      <c r="AA131" s="129">
        <f t="shared" si="34"/>
        <v>2.09</v>
      </c>
      <c r="AB131" s="129">
        <f t="shared" si="34"/>
        <v>2.09</v>
      </c>
      <c r="AC131" s="129">
        <f t="shared" si="34"/>
        <v>2.09</v>
      </c>
      <c r="AD131" s="129">
        <f t="shared" si="34"/>
        <v>2.09</v>
      </c>
      <c r="AE131" s="129">
        <f t="shared" si="34"/>
        <v>2.09</v>
      </c>
      <c r="AF131" s="129">
        <f t="shared" si="34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136</v>
      </c>
      <c r="B132" s="128">
        <v>1.1399999999999999</v>
      </c>
      <c r="C132" s="129">
        <f t="shared" si="34"/>
        <v>1.1399999999999999</v>
      </c>
      <c r="D132" s="129">
        <f t="shared" si="34"/>
        <v>1.1399999999999999</v>
      </c>
      <c r="E132" s="129">
        <f t="shared" si="34"/>
        <v>1.1399999999999999</v>
      </c>
      <c r="F132" s="129">
        <f t="shared" si="34"/>
        <v>1.1399999999999999</v>
      </c>
      <c r="G132" s="129">
        <f t="shared" si="34"/>
        <v>1.1399999999999999</v>
      </c>
      <c r="H132" s="129">
        <f t="shared" si="34"/>
        <v>1.1399999999999999</v>
      </c>
      <c r="I132" s="129">
        <f t="shared" si="34"/>
        <v>1.1399999999999999</v>
      </c>
      <c r="J132" s="129">
        <f t="shared" si="34"/>
        <v>1.1399999999999999</v>
      </c>
      <c r="K132" s="129">
        <f t="shared" si="34"/>
        <v>1.1399999999999999</v>
      </c>
      <c r="L132" s="129">
        <f t="shared" si="34"/>
        <v>1.1399999999999999</v>
      </c>
      <c r="M132" s="129">
        <f t="shared" si="34"/>
        <v>1.1399999999999999</v>
      </c>
      <c r="N132" s="129">
        <f t="shared" si="34"/>
        <v>1.1399999999999999</v>
      </c>
      <c r="O132" s="129">
        <f t="shared" si="34"/>
        <v>1.1399999999999999</v>
      </c>
      <c r="P132" s="129">
        <f t="shared" si="34"/>
        <v>1.1399999999999999</v>
      </c>
      <c r="Q132" s="129">
        <f t="shared" si="34"/>
        <v>1.1399999999999999</v>
      </c>
      <c r="R132" s="129">
        <f t="shared" si="34"/>
        <v>1.1399999999999999</v>
      </c>
      <c r="S132" s="129">
        <f t="shared" si="34"/>
        <v>1.1399999999999999</v>
      </c>
      <c r="T132" s="129">
        <f t="shared" si="34"/>
        <v>1.1399999999999999</v>
      </c>
      <c r="U132" s="129">
        <f t="shared" si="34"/>
        <v>1.1399999999999999</v>
      </c>
      <c r="V132" s="129">
        <f t="shared" si="34"/>
        <v>1.1399999999999999</v>
      </c>
      <c r="W132" s="129">
        <f t="shared" si="34"/>
        <v>1.1399999999999999</v>
      </c>
      <c r="X132" s="129">
        <f t="shared" si="34"/>
        <v>1.1399999999999999</v>
      </c>
      <c r="Y132" s="129">
        <f t="shared" si="34"/>
        <v>1.1399999999999999</v>
      </c>
      <c r="Z132" s="129">
        <f t="shared" si="34"/>
        <v>1.1399999999999999</v>
      </c>
      <c r="AA132" s="129">
        <f t="shared" si="34"/>
        <v>1.1399999999999999</v>
      </c>
      <c r="AB132" s="129">
        <f t="shared" si="34"/>
        <v>1.1399999999999999</v>
      </c>
      <c r="AC132" s="129">
        <f t="shared" si="34"/>
        <v>1.1399999999999999</v>
      </c>
      <c r="AD132" s="129">
        <f t="shared" si="34"/>
        <v>1.1399999999999999</v>
      </c>
      <c r="AE132" s="129">
        <f t="shared" si="34"/>
        <v>1.1399999999999999</v>
      </c>
      <c r="AF132" s="129">
        <f t="shared" si="34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137</v>
      </c>
      <c r="B133" s="128">
        <v>0.82</v>
      </c>
      <c r="C133" s="129">
        <f t="shared" si="34"/>
        <v>0.82</v>
      </c>
      <c r="D133" s="129">
        <f t="shared" si="34"/>
        <v>0.82</v>
      </c>
      <c r="E133" s="129">
        <f t="shared" si="34"/>
        <v>0.82</v>
      </c>
      <c r="F133" s="129">
        <f t="shared" si="34"/>
        <v>0.82</v>
      </c>
      <c r="G133" s="129">
        <f t="shared" si="34"/>
        <v>0.82</v>
      </c>
      <c r="H133" s="129">
        <f t="shared" si="34"/>
        <v>0.82</v>
      </c>
      <c r="I133" s="129">
        <f t="shared" si="34"/>
        <v>0.82</v>
      </c>
      <c r="J133" s="129">
        <f t="shared" si="34"/>
        <v>0.82</v>
      </c>
      <c r="K133" s="129">
        <f t="shared" si="34"/>
        <v>0.82</v>
      </c>
      <c r="L133" s="129">
        <f t="shared" si="34"/>
        <v>0.82</v>
      </c>
      <c r="M133" s="129">
        <f t="shared" si="34"/>
        <v>0.82</v>
      </c>
      <c r="N133" s="129">
        <f t="shared" si="34"/>
        <v>0.82</v>
      </c>
      <c r="O133" s="129">
        <f t="shared" si="34"/>
        <v>0.82</v>
      </c>
      <c r="P133" s="129">
        <f t="shared" si="34"/>
        <v>0.82</v>
      </c>
      <c r="Q133" s="129">
        <f t="shared" si="34"/>
        <v>0.82</v>
      </c>
      <c r="R133" s="129">
        <f t="shared" si="34"/>
        <v>0.82</v>
      </c>
      <c r="S133" s="129">
        <f t="shared" si="34"/>
        <v>0.82</v>
      </c>
      <c r="T133" s="129">
        <f t="shared" si="34"/>
        <v>0.82</v>
      </c>
      <c r="U133" s="129">
        <f t="shared" si="34"/>
        <v>0.82</v>
      </c>
      <c r="V133" s="129">
        <f t="shared" si="34"/>
        <v>0.82</v>
      </c>
      <c r="W133" s="129">
        <f t="shared" si="34"/>
        <v>0.82</v>
      </c>
      <c r="X133" s="129">
        <f t="shared" si="34"/>
        <v>0.82</v>
      </c>
      <c r="Y133" s="129">
        <f t="shared" si="34"/>
        <v>0.82</v>
      </c>
      <c r="Z133" s="129">
        <f t="shared" si="34"/>
        <v>0.82</v>
      </c>
      <c r="AA133" s="129">
        <f t="shared" si="34"/>
        <v>0.82</v>
      </c>
      <c r="AB133" s="129">
        <f t="shared" si="34"/>
        <v>0.82</v>
      </c>
      <c r="AC133" s="129">
        <f t="shared" si="34"/>
        <v>0.82</v>
      </c>
      <c r="AD133" s="129">
        <f t="shared" si="34"/>
        <v>0.82</v>
      </c>
      <c r="AE133" s="129">
        <f t="shared" si="34"/>
        <v>0.82</v>
      </c>
      <c r="AF133" s="129">
        <f t="shared" si="34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138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139</v>
      </c>
      <c r="B135" s="128">
        <v>2</v>
      </c>
      <c r="C135" s="129">
        <f t="shared" ref="C135:AF141" si="35">B135</f>
        <v>2</v>
      </c>
      <c r="D135" s="129">
        <f t="shared" si="35"/>
        <v>2</v>
      </c>
      <c r="E135" s="129">
        <f t="shared" si="35"/>
        <v>2</v>
      </c>
      <c r="F135" s="129">
        <f t="shared" si="35"/>
        <v>2</v>
      </c>
      <c r="G135" s="129">
        <f t="shared" si="35"/>
        <v>2</v>
      </c>
      <c r="H135" s="129">
        <f t="shared" si="35"/>
        <v>2</v>
      </c>
      <c r="I135" s="129">
        <f t="shared" si="35"/>
        <v>2</v>
      </c>
      <c r="J135" s="129">
        <f t="shared" si="35"/>
        <v>2</v>
      </c>
      <c r="K135" s="129">
        <f t="shared" si="35"/>
        <v>2</v>
      </c>
      <c r="L135" s="129">
        <f t="shared" si="35"/>
        <v>2</v>
      </c>
      <c r="M135" s="129">
        <f t="shared" si="35"/>
        <v>2</v>
      </c>
      <c r="N135" s="129">
        <f t="shared" si="35"/>
        <v>2</v>
      </c>
      <c r="O135" s="129">
        <f t="shared" si="35"/>
        <v>2</v>
      </c>
      <c r="P135" s="129">
        <f t="shared" si="35"/>
        <v>2</v>
      </c>
      <c r="Q135" s="129">
        <f t="shared" si="35"/>
        <v>2</v>
      </c>
      <c r="R135" s="129">
        <f t="shared" si="35"/>
        <v>2</v>
      </c>
      <c r="S135" s="129">
        <f t="shared" si="35"/>
        <v>2</v>
      </c>
      <c r="T135" s="129">
        <f t="shared" si="35"/>
        <v>2</v>
      </c>
      <c r="U135" s="129">
        <f t="shared" si="35"/>
        <v>2</v>
      </c>
      <c r="V135" s="129">
        <f t="shared" si="35"/>
        <v>2</v>
      </c>
      <c r="W135" s="129">
        <f t="shared" si="35"/>
        <v>2</v>
      </c>
      <c r="X135" s="129">
        <f t="shared" si="35"/>
        <v>2</v>
      </c>
      <c r="Y135" s="129">
        <f t="shared" si="35"/>
        <v>2</v>
      </c>
      <c r="Z135" s="129">
        <f t="shared" si="35"/>
        <v>2</v>
      </c>
      <c r="AA135" s="129">
        <f t="shared" si="35"/>
        <v>2</v>
      </c>
      <c r="AB135" s="129">
        <f t="shared" si="35"/>
        <v>2</v>
      </c>
      <c r="AC135" s="129">
        <f t="shared" si="35"/>
        <v>2</v>
      </c>
      <c r="AD135" s="129">
        <f t="shared" si="35"/>
        <v>2</v>
      </c>
      <c r="AE135" s="129">
        <f t="shared" si="35"/>
        <v>2</v>
      </c>
      <c r="AF135" s="129">
        <f t="shared" si="35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140</v>
      </c>
      <c r="B136" s="128">
        <v>5.61</v>
      </c>
      <c r="C136" s="129">
        <f t="shared" si="35"/>
        <v>5.61</v>
      </c>
      <c r="D136" s="129">
        <f t="shared" si="35"/>
        <v>5.61</v>
      </c>
      <c r="E136" s="129">
        <f t="shared" si="35"/>
        <v>5.61</v>
      </c>
      <c r="F136" s="129">
        <f t="shared" si="35"/>
        <v>5.61</v>
      </c>
      <c r="G136" s="129">
        <f t="shared" si="35"/>
        <v>5.61</v>
      </c>
      <c r="H136" s="129">
        <f t="shared" si="35"/>
        <v>5.61</v>
      </c>
      <c r="I136" s="129">
        <f t="shared" si="35"/>
        <v>5.61</v>
      </c>
      <c r="J136" s="129">
        <f t="shared" si="35"/>
        <v>5.61</v>
      </c>
      <c r="K136" s="129">
        <f t="shared" si="35"/>
        <v>5.61</v>
      </c>
      <c r="L136" s="129">
        <f t="shared" si="35"/>
        <v>5.61</v>
      </c>
      <c r="M136" s="129">
        <f t="shared" si="35"/>
        <v>5.61</v>
      </c>
      <c r="N136" s="129">
        <f t="shared" si="35"/>
        <v>5.61</v>
      </c>
      <c r="O136" s="129">
        <f t="shared" si="35"/>
        <v>5.61</v>
      </c>
      <c r="P136" s="129">
        <f t="shared" si="35"/>
        <v>5.61</v>
      </c>
      <c r="Q136" s="129">
        <f t="shared" si="35"/>
        <v>5.61</v>
      </c>
      <c r="R136" s="129">
        <f t="shared" si="35"/>
        <v>5.61</v>
      </c>
      <c r="S136" s="129">
        <f t="shared" si="35"/>
        <v>5.61</v>
      </c>
      <c r="T136" s="129">
        <f t="shared" si="35"/>
        <v>5.61</v>
      </c>
      <c r="U136" s="129">
        <f t="shared" si="35"/>
        <v>5.61</v>
      </c>
      <c r="V136" s="129">
        <f t="shared" si="35"/>
        <v>5.61</v>
      </c>
      <c r="W136" s="129">
        <f t="shared" si="35"/>
        <v>5.61</v>
      </c>
      <c r="X136" s="129">
        <f t="shared" si="35"/>
        <v>5.61</v>
      </c>
      <c r="Y136" s="129">
        <f t="shared" si="35"/>
        <v>5.61</v>
      </c>
      <c r="Z136" s="129">
        <f t="shared" si="35"/>
        <v>5.61</v>
      </c>
      <c r="AA136" s="129">
        <f t="shared" si="35"/>
        <v>5.61</v>
      </c>
      <c r="AB136" s="129">
        <f t="shared" si="35"/>
        <v>5.61</v>
      </c>
      <c r="AC136" s="129">
        <f t="shared" si="35"/>
        <v>5.61</v>
      </c>
      <c r="AD136" s="129">
        <f t="shared" si="35"/>
        <v>5.61</v>
      </c>
      <c r="AE136" s="129">
        <f t="shared" si="35"/>
        <v>5.61</v>
      </c>
      <c r="AF136" s="129">
        <f t="shared" si="35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141</v>
      </c>
      <c r="B137" s="128">
        <v>1.25</v>
      </c>
      <c r="C137" s="129">
        <f t="shared" si="35"/>
        <v>1.25</v>
      </c>
      <c r="D137" s="129">
        <f t="shared" si="35"/>
        <v>1.25</v>
      </c>
      <c r="E137" s="129">
        <f t="shared" si="35"/>
        <v>1.25</v>
      </c>
      <c r="F137" s="129">
        <f t="shared" si="35"/>
        <v>1.25</v>
      </c>
      <c r="G137" s="129">
        <f t="shared" si="35"/>
        <v>1.25</v>
      </c>
      <c r="H137" s="129">
        <f t="shared" si="35"/>
        <v>1.25</v>
      </c>
      <c r="I137" s="129">
        <f t="shared" si="35"/>
        <v>1.25</v>
      </c>
      <c r="J137" s="129">
        <f t="shared" si="35"/>
        <v>1.25</v>
      </c>
      <c r="K137" s="129">
        <f t="shared" si="35"/>
        <v>1.25</v>
      </c>
      <c r="L137" s="129">
        <f t="shared" si="35"/>
        <v>1.25</v>
      </c>
      <c r="M137" s="129">
        <f t="shared" si="35"/>
        <v>1.25</v>
      </c>
      <c r="N137" s="129">
        <f t="shared" si="35"/>
        <v>1.25</v>
      </c>
      <c r="O137" s="129">
        <f t="shared" si="35"/>
        <v>1.25</v>
      </c>
      <c r="P137" s="129">
        <f t="shared" si="35"/>
        <v>1.25</v>
      </c>
      <c r="Q137" s="129">
        <f t="shared" si="35"/>
        <v>1.25</v>
      </c>
      <c r="R137" s="129">
        <f t="shared" si="35"/>
        <v>1.25</v>
      </c>
      <c r="S137" s="129">
        <f t="shared" si="35"/>
        <v>1.25</v>
      </c>
      <c r="T137" s="129">
        <f t="shared" si="35"/>
        <v>1.25</v>
      </c>
      <c r="U137" s="129">
        <f t="shared" si="35"/>
        <v>1.25</v>
      </c>
      <c r="V137" s="129">
        <f t="shared" si="35"/>
        <v>1.25</v>
      </c>
      <c r="W137" s="129">
        <f t="shared" si="35"/>
        <v>1.25</v>
      </c>
      <c r="X137" s="129">
        <f t="shared" si="35"/>
        <v>1.25</v>
      </c>
      <c r="Y137" s="129">
        <f t="shared" si="35"/>
        <v>1.25</v>
      </c>
      <c r="Z137" s="129">
        <f t="shared" si="35"/>
        <v>1.25</v>
      </c>
      <c r="AA137" s="129">
        <f t="shared" si="35"/>
        <v>1.25</v>
      </c>
      <c r="AB137" s="129">
        <f t="shared" si="35"/>
        <v>1.25</v>
      </c>
      <c r="AC137" s="129">
        <f t="shared" si="35"/>
        <v>1.25</v>
      </c>
      <c r="AD137" s="129">
        <f t="shared" si="35"/>
        <v>1.25</v>
      </c>
      <c r="AE137" s="129">
        <f t="shared" si="35"/>
        <v>1.25</v>
      </c>
      <c r="AF137" s="129">
        <f t="shared" si="35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142</v>
      </c>
      <c r="B138" s="128">
        <v>1.25</v>
      </c>
      <c r="C138" s="129">
        <f t="shared" si="35"/>
        <v>1.25</v>
      </c>
      <c r="D138" s="129">
        <f t="shared" si="35"/>
        <v>1.25</v>
      </c>
      <c r="E138" s="129">
        <f t="shared" si="35"/>
        <v>1.25</v>
      </c>
      <c r="F138" s="129">
        <f t="shared" si="35"/>
        <v>1.25</v>
      </c>
      <c r="G138" s="129">
        <f t="shared" si="35"/>
        <v>1.25</v>
      </c>
      <c r="H138" s="129">
        <f t="shared" si="35"/>
        <v>1.25</v>
      </c>
      <c r="I138" s="129">
        <f t="shared" si="35"/>
        <v>1.25</v>
      </c>
      <c r="J138" s="129">
        <f t="shared" si="35"/>
        <v>1.25</v>
      </c>
      <c r="K138" s="129">
        <f t="shared" si="35"/>
        <v>1.25</v>
      </c>
      <c r="L138" s="129">
        <f t="shared" si="35"/>
        <v>1.25</v>
      </c>
      <c r="M138" s="129">
        <f t="shared" si="35"/>
        <v>1.25</v>
      </c>
      <c r="N138" s="129">
        <f t="shared" si="35"/>
        <v>1.25</v>
      </c>
      <c r="O138" s="129">
        <f t="shared" si="35"/>
        <v>1.25</v>
      </c>
      <c r="P138" s="129">
        <f t="shared" si="35"/>
        <v>1.25</v>
      </c>
      <c r="Q138" s="129">
        <f t="shared" si="35"/>
        <v>1.25</v>
      </c>
      <c r="R138" s="129">
        <f t="shared" si="35"/>
        <v>1.25</v>
      </c>
      <c r="S138" s="129">
        <f t="shared" si="35"/>
        <v>1.25</v>
      </c>
      <c r="T138" s="129">
        <f t="shared" si="35"/>
        <v>1.25</v>
      </c>
      <c r="U138" s="129">
        <f t="shared" si="35"/>
        <v>1.25</v>
      </c>
      <c r="V138" s="129">
        <f t="shared" si="35"/>
        <v>1.25</v>
      </c>
      <c r="W138" s="129">
        <f t="shared" si="35"/>
        <v>1.25</v>
      </c>
      <c r="X138" s="129">
        <f t="shared" si="35"/>
        <v>1.25</v>
      </c>
      <c r="Y138" s="129">
        <f t="shared" si="35"/>
        <v>1.25</v>
      </c>
      <c r="Z138" s="129">
        <f t="shared" si="35"/>
        <v>1.25</v>
      </c>
      <c r="AA138" s="129">
        <f t="shared" si="35"/>
        <v>1.25</v>
      </c>
      <c r="AB138" s="129">
        <f t="shared" si="35"/>
        <v>1.25</v>
      </c>
      <c r="AC138" s="129">
        <f t="shared" si="35"/>
        <v>1.25</v>
      </c>
      <c r="AD138" s="129">
        <f t="shared" si="35"/>
        <v>1.25</v>
      </c>
      <c r="AE138" s="129">
        <f t="shared" si="35"/>
        <v>1.25</v>
      </c>
      <c r="AF138" s="129">
        <f t="shared" si="35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143</v>
      </c>
      <c r="B139" s="128">
        <v>1.46</v>
      </c>
      <c r="C139" s="129">
        <f t="shared" si="35"/>
        <v>1.46</v>
      </c>
      <c r="D139" s="129">
        <f t="shared" si="35"/>
        <v>1.46</v>
      </c>
      <c r="E139" s="129">
        <f t="shared" si="35"/>
        <v>1.46</v>
      </c>
      <c r="F139" s="129">
        <f t="shared" si="35"/>
        <v>1.46</v>
      </c>
      <c r="G139" s="129">
        <f t="shared" si="35"/>
        <v>1.46</v>
      </c>
      <c r="H139" s="129">
        <f t="shared" si="35"/>
        <v>1.46</v>
      </c>
      <c r="I139" s="129">
        <f t="shared" si="35"/>
        <v>1.46</v>
      </c>
      <c r="J139" s="129">
        <f t="shared" si="35"/>
        <v>1.46</v>
      </c>
      <c r="K139" s="129">
        <f t="shared" si="35"/>
        <v>1.46</v>
      </c>
      <c r="L139" s="129">
        <f t="shared" si="35"/>
        <v>1.46</v>
      </c>
      <c r="M139" s="129">
        <f t="shared" si="35"/>
        <v>1.46</v>
      </c>
      <c r="N139" s="129">
        <f t="shared" si="35"/>
        <v>1.46</v>
      </c>
      <c r="O139" s="129">
        <f t="shared" si="35"/>
        <v>1.46</v>
      </c>
      <c r="P139" s="129">
        <f t="shared" si="35"/>
        <v>1.46</v>
      </c>
      <c r="Q139" s="129">
        <f t="shared" si="35"/>
        <v>1.46</v>
      </c>
      <c r="R139" s="129">
        <f t="shared" si="35"/>
        <v>1.46</v>
      </c>
      <c r="S139" s="129">
        <f t="shared" si="35"/>
        <v>1.46</v>
      </c>
      <c r="T139" s="129">
        <f t="shared" si="35"/>
        <v>1.46</v>
      </c>
      <c r="U139" s="129">
        <f t="shared" si="35"/>
        <v>1.46</v>
      </c>
      <c r="V139" s="129">
        <f t="shared" si="35"/>
        <v>1.46</v>
      </c>
      <c r="W139" s="129">
        <f t="shared" si="35"/>
        <v>1.46</v>
      </c>
      <c r="X139" s="129">
        <f t="shared" si="35"/>
        <v>1.46</v>
      </c>
      <c r="Y139" s="129">
        <f t="shared" si="35"/>
        <v>1.46</v>
      </c>
      <c r="Z139" s="129">
        <f t="shared" si="35"/>
        <v>1.46</v>
      </c>
      <c r="AA139" s="129">
        <f t="shared" si="35"/>
        <v>1.46</v>
      </c>
      <c r="AB139" s="129">
        <f t="shared" si="35"/>
        <v>1.46</v>
      </c>
      <c r="AC139" s="129">
        <f t="shared" si="35"/>
        <v>1.46</v>
      </c>
      <c r="AD139" s="129">
        <f t="shared" si="35"/>
        <v>1.46</v>
      </c>
      <c r="AE139" s="129">
        <f t="shared" si="35"/>
        <v>1.46</v>
      </c>
      <c r="AF139" s="129">
        <f t="shared" si="35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144</v>
      </c>
      <c r="B140" s="128">
        <v>3</v>
      </c>
      <c r="C140" s="129">
        <f t="shared" si="35"/>
        <v>3</v>
      </c>
      <c r="D140" s="129">
        <f t="shared" si="35"/>
        <v>3</v>
      </c>
      <c r="E140" s="129">
        <f t="shared" si="35"/>
        <v>3</v>
      </c>
      <c r="F140" s="129">
        <f t="shared" si="35"/>
        <v>3</v>
      </c>
      <c r="G140" s="129">
        <f t="shared" si="35"/>
        <v>3</v>
      </c>
      <c r="H140" s="129">
        <f t="shared" si="35"/>
        <v>3</v>
      </c>
      <c r="I140" s="129">
        <f t="shared" si="35"/>
        <v>3</v>
      </c>
      <c r="J140" s="129">
        <f t="shared" si="35"/>
        <v>3</v>
      </c>
      <c r="K140" s="129">
        <f t="shared" si="35"/>
        <v>3</v>
      </c>
      <c r="L140" s="129">
        <f t="shared" si="35"/>
        <v>3</v>
      </c>
      <c r="M140" s="129">
        <f t="shared" si="35"/>
        <v>3</v>
      </c>
      <c r="N140" s="129">
        <f t="shared" si="35"/>
        <v>3</v>
      </c>
      <c r="O140" s="129">
        <f t="shared" si="35"/>
        <v>3</v>
      </c>
      <c r="P140" s="129">
        <f t="shared" si="35"/>
        <v>3</v>
      </c>
      <c r="Q140" s="129">
        <f t="shared" si="35"/>
        <v>3</v>
      </c>
      <c r="R140" s="129">
        <f t="shared" si="35"/>
        <v>3</v>
      </c>
      <c r="S140" s="129">
        <f t="shared" si="35"/>
        <v>3</v>
      </c>
      <c r="T140" s="129">
        <f t="shared" si="35"/>
        <v>3</v>
      </c>
      <c r="U140" s="129">
        <f t="shared" si="35"/>
        <v>3</v>
      </c>
      <c r="V140" s="129">
        <f t="shared" si="35"/>
        <v>3</v>
      </c>
      <c r="W140" s="129">
        <f t="shared" si="35"/>
        <v>3</v>
      </c>
      <c r="X140" s="129">
        <f t="shared" si="35"/>
        <v>3</v>
      </c>
      <c r="Y140" s="129">
        <f t="shared" si="35"/>
        <v>3</v>
      </c>
      <c r="Z140" s="129">
        <f t="shared" si="35"/>
        <v>3</v>
      </c>
      <c r="AA140" s="129">
        <f t="shared" si="35"/>
        <v>3</v>
      </c>
      <c r="AB140" s="129">
        <f t="shared" si="35"/>
        <v>3</v>
      </c>
      <c r="AC140" s="129">
        <f t="shared" si="35"/>
        <v>3</v>
      </c>
      <c r="AD140" s="129">
        <f t="shared" si="35"/>
        <v>3</v>
      </c>
      <c r="AE140" s="129">
        <f t="shared" si="35"/>
        <v>3</v>
      </c>
      <c r="AF140" s="129">
        <f t="shared" si="35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145</v>
      </c>
      <c r="B141" s="128">
        <v>3.3</v>
      </c>
      <c r="C141" s="129">
        <f t="shared" si="35"/>
        <v>3.3</v>
      </c>
      <c r="D141" s="129">
        <f t="shared" si="35"/>
        <v>3.3</v>
      </c>
      <c r="E141" s="129">
        <f t="shared" si="35"/>
        <v>3.3</v>
      </c>
      <c r="F141" s="129">
        <f t="shared" si="35"/>
        <v>3.3</v>
      </c>
      <c r="G141" s="129">
        <f t="shared" si="35"/>
        <v>3.3</v>
      </c>
      <c r="H141" s="129">
        <f t="shared" si="35"/>
        <v>3.3</v>
      </c>
      <c r="I141" s="129">
        <f t="shared" si="35"/>
        <v>3.3</v>
      </c>
      <c r="J141" s="129">
        <f t="shared" si="35"/>
        <v>3.3</v>
      </c>
      <c r="K141" s="129">
        <f t="shared" si="35"/>
        <v>3.3</v>
      </c>
      <c r="L141" s="129">
        <f t="shared" si="35"/>
        <v>3.3</v>
      </c>
      <c r="M141" s="129">
        <f t="shared" si="35"/>
        <v>3.3</v>
      </c>
      <c r="N141" s="129">
        <f t="shared" si="35"/>
        <v>3.3</v>
      </c>
      <c r="O141" s="129">
        <f t="shared" si="35"/>
        <v>3.3</v>
      </c>
      <c r="P141" s="129">
        <f t="shared" si="35"/>
        <v>3.3</v>
      </c>
      <c r="Q141" s="129">
        <f t="shared" si="35"/>
        <v>3.3</v>
      </c>
      <c r="R141" s="129">
        <f t="shared" si="35"/>
        <v>3.3</v>
      </c>
      <c r="S141" s="129">
        <f t="shared" si="35"/>
        <v>3.3</v>
      </c>
      <c r="T141" s="129">
        <f t="shared" si="35"/>
        <v>3.3</v>
      </c>
      <c r="U141" s="129">
        <f t="shared" si="35"/>
        <v>3.3</v>
      </c>
      <c r="V141" s="129">
        <f t="shared" si="35"/>
        <v>3.3</v>
      </c>
      <c r="W141" s="129">
        <f t="shared" si="35"/>
        <v>3.3</v>
      </c>
      <c r="X141" s="129">
        <f t="shared" si="35"/>
        <v>3.3</v>
      </c>
      <c r="Y141" s="129">
        <f t="shared" si="35"/>
        <v>3.3</v>
      </c>
      <c r="Z141" s="129">
        <f t="shared" si="35"/>
        <v>3.3</v>
      </c>
      <c r="AA141" s="129">
        <f t="shared" si="35"/>
        <v>3.3</v>
      </c>
      <c r="AB141" s="129">
        <f t="shared" si="35"/>
        <v>3.3</v>
      </c>
      <c r="AC141" s="129">
        <f t="shared" si="35"/>
        <v>3.3</v>
      </c>
      <c r="AD141" s="129">
        <f t="shared" si="35"/>
        <v>3.3</v>
      </c>
      <c r="AE141" s="129">
        <f t="shared" si="35"/>
        <v>3.3</v>
      </c>
      <c r="AF141" s="129">
        <f t="shared" si="35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146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147</v>
      </c>
      <c r="B143" s="128">
        <v>1.76</v>
      </c>
      <c r="C143" s="129">
        <f t="shared" ref="C143:AF144" si="36">B143</f>
        <v>1.76</v>
      </c>
      <c r="D143" s="129">
        <f t="shared" si="36"/>
        <v>1.76</v>
      </c>
      <c r="E143" s="129">
        <f t="shared" si="36"/>
        <v>1.76</v>
      </c>
      <c r="F143" s="129">
        <f t="shared" si="36"/>
        <v>1.76</v>
      </c>
      <c r="G143" s="129">
        <f t="shared" si="36"/>
        <v>1.76</v>
      </c>
      <c r="H143" s="129">
        <f t="shared" si="36"/>
        <v>1.76</v>
      </c>
      <c r="I143" s="129">
        <f t="shared" si="36"/>
        <v>1.76</v>
      </c>
      <c r="J143" s="129">
        <f t="shared" si="36"/>
        <v>1.76</v>
      </c>
      <c r="K143" s="129">
        <f t="shared" si="36"/>
        <v>1.76</v>
      </c>
      <c r="L143" s="129">
        <f t="shared" si="36"/>
        <v>1.76</v>
      </c>
      <c r="M143" s="129">
        <f t="shared" si="36"/>
        <v>1.76</v>
      </c>
      <c r="N143" s="129">
        <f t="shared" si="36"/>
        <v>1.76</v>
      </c>
      <c r="O143" s="129">
        <f t="shared" si="36"/>
        <v>1.76</v>
      </c>
      <c r="P143" s="129">
        <f t="shared" si="36"/>
        <v>1.76</v>
      </c>
      <c r="Q143" s="129">
        <f t="shared" si="36"/>
        <v>1.76</v>
      </c>
      <c r="R143" s="129">
        <f t="shared" si="36"/>
        <v>1.76</v>
      </c>
      <c r="S143" s="129">
        <f t="shared" si="36"/>
        <v>1.76</v>
      </c>
      <c r="T143" s="129">
        <f t="shared" si="36"/>
        <v>1.76</v>
      </c>
      <c r="U143" s="129">
        <f t="shared" si="36"/>
        <v>1.76</v>
      </c>
      <c r="V143" s="129">
        <f t="shared" si="36"/>
        <v>1.76</v>
      </c>
      <c r="W143" s="129">
        <f t="shared" si="36"/>
        <v>1.76</v>
      </c>
      <c r="X143" s="129">
        <f t="shared" si="36"/>
        <v>1.76</v>
      </c>
      <c r="Y143" s="129">
        <f t="shared" si="36"/>
        <v>1.76</v>
      </c>
      <c r="Z143" s="129">
        <f t="shared" si="36"/>
        <v>1.76</v>
      </c>
      <c r="AA143" s="129">
        <f t="shared" si="36"/>
        <v>1.76</v>
      </c>
      <c r="AB143" s="129">
        <f t="shared" si="36"/>
        <v>1.76</v>
      </c>
      <c r="AC143" s="129">
        <f t="shared" si="36"/>
        <v>1.76</v>
      </c>
      <c r="AD143" s="129">
        <f t="shared" si="36"/>
        <v>1.76</v>
      </c>
      <c r="AE143" s="129">
        <f t="shared" si="36"/>
        <v>1.76</v>
      </c>
      <c r="AF143" s="129">
        <f t="shared" si="36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148</v>
      </c>
      <c r="B144" s="128">
        <v>0</v>
      </c>
      <c r="C144" s="129">
        <f t="shared" si="36"/>
        <v>0</v>
      </c>
      <c r="D144" s="129">
        <f t="shared" si="36"/>
        <v>0</v>
      </c>
      <c r="E144" s="129">
        <f t="shared" si="36"/>
        <v>0</v>
      </c>
      <c r="F144" s="129">
        <f t="shared" si="36"/>
        <v>0</v>
      </c>
      <c r="G144" s="129">
        <f t="shared" si="36"/>
        <v>0</v>
      </c>
      <c r="H144" s="129">
        <f t="shared" si="36"/>
        <v>0</v>
      </c>
      <c r="I144" s="129">
        <f t="shared" si="36"/>
        <v>0</v>
      </c>
      <c r="J144" s="129">
        <f t="shared" si="36"/>
        <v>0</v>
      </c>
      <c r="K144" s="129">
        <f t="shared" si="36"/>
        <v>0</v>
      </c>
      <c r="L144" s="129">
        <f t="shared" si="36"/>
        <v>0</v>
      </c>
      <c r="M144" s="129">
        <f t="shared" si="36"/>
        <v>0</v>
      </c>
      <c r="N144" s="129">
        <f t="shared" si="36"/>
        <v>0</v>
      </c>
      <c r="O144" s="129">
        <f t="shared" si="36"/>
        <v>0</v>
      </c>
      <c r="P144" s="129">
        <f t="shared" si="36"/>
        <v>0</v>
      </c>
      <c r="Q144" s="129">
        <f t="shared" si="36"/>
        <v>0</v>
      </c>
      <c r="R144" s="129">
        <f t="shared" si="36"/>
        <v>0</v>
      </c>
      <c r="S144" s="129">
        <f t="shared" si="36"/>
        <v>0</v>
      </c>
      <c r="T144" s="129">
        <f t="shared" si="36"/>
        <v>0</v>
      </c>
      <c r="U144" s="129">
        <f t="shared" si="36"/>
        <v>0</v>
      </c>
      <c r="V144" s="129">
        <f t="shared" si="36"/>
        <v>0</v>
      </c>
      <c r="W144" s="129">
        <f t="shared" si="36"/>
        <v>0</v>
      </c>
      <c r="X144" s="129">
        <f t="shared" si="36"/>
        <v>0</v>
      </c>
      <c r="Y144" s="129">
        <f t="shared" si="36"/>
        <v>0</v>
      </c>
      <c r="Z144" s="129">
        <f t="shared" si="36"/>
        <v>0</v>
      </c>
      <c r="AA144" s="129">
        <f t="shared" si="36"/>
        <v>0</v>
      </c>
      <c r="AB144" s="129">
        <f t="shared" si="36"/>
        <v>0</v>
      </c>
      <c r="AC144" s="129">
        <f t="shared" si="36"/>
        <v>0</v>
      </c>
      <c r="AD144" s="129">
        <f t="shared" si="36"/>
        <v>0</v>
      </c>
      <c r="AE144" s="129">
        <f t="shared" si="36"/>
        <v>0</v>
      </c>
      <c r="AF144" s="129">
        <f t="shared" si="36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149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150</v>
      </c>
      <c r="B146" s="128">
        <v>0.1</v>
      </c>
      <c r="C146" s="129">
        <f t="shared" ref="C146:AF148" si="37">B146</f>
        <v>0.1</v>
      </c>
      <c r="D146" s="129">
        <f t="shared" si="37"/>
        <v>0.1</v>
      </c>
      <c r="E146" s="129">
        <f t="shared" si="37"/>
        <v>0.1</v>
      </c>
      <c r="F146" s="129">
        <f t="shared" si="37"/>
        <v>0.1</v>
      </c>
      <c r="G146" s="129">
        <f t="shared" si="37"/>
        <v>0.1</v>
      </c>
      <c r="H146" s="129">
        <f t="shared" si="37"/>
        <v>0.1</v>
      </c>
      <c r="I146" s="129">
        <f t="shared" si="37"/>
        <v>0.1</v>
      </c>
      <c r="J146" s="129">
        <f t="shared" si="37"/>
        <v>0.1</v>
      </c>
      <c r="K146" s="129">
        <f t="shared" si="37"/>
        <v>0.1</v>
      </c>
      <c r="L146" s="129">
        <f t="shared" si="37"/>
        <v>0.1</v>
      </c>
      <c r="M146" s="129">
        <f t="shared" si="37"/>
        <v>0.1</v>
      </c>
      <c r="N146" s="129">
        <f t="shared" si="37"/>
        <v>0.1</v>
      </c>
      <c r="O146" s="129">
        <f t="shared" si="37"/>
        <v>0.1</v>
      </c>
      <c r="P146" s="129">
        <f t="shared" si="37"/>
        <v>0.1</v>
      </c>
      <c r="Q146" s="129">
        <f t="shared" si="37"/>
        <v>0.1</v>
      </c>
      <c r="R146" s="129">
        <f t="shared" si="37"/>
        <v>0.1</v>
      </c>
      <c r="S146" s="129">
        <f t="shared" si="37"/>
        <v>0.1</v>
      </c>
      <c r="T146" s="129">
        <f t="shared" si="37"/>
        <v>0.1</v>
      </c>
      <c r="U146" s="129">
        <f t="shared" si="37"/>
        <v>0.1</v>
      </c>
      <c r="V146" s="129">
        <f t="shared" si="37"/>
        <v>0.1</v>
      </c>
      <c r="W146" s="129">
        <f t="shared" si="37"/>
        <v>0.1</v>
      </c>
      <c r="X146" s="129">
        <f t="shared" si="37"/>
        <v>0.1</v>
      </c>
      <c r="Y146" s="129">
        <f t="shared" si="37"/>
        <v>0.1</v>
      </c>
      <c r="Z146" s="129">
        <f t="shared" si="37"/>
        <v>0.1</v>
      </c>
      <c r="AA146" s="129">
        <f t="shared" si="37"/>
        <v>0.1</v>
      </c>
      <c r="AB146" s="129">
        <f t="shared" si="37"/>
        <v>0.1</v>
      </c>
      <c r="AC146" s="129">
        <f t="shared" si="37"/>
        <v>0.1</v>
      </c>
      <c r="AD146" s="129">
        <f t="shared" si="37"/>
        <v>0.1</v>
      </c>
      <c r="AE146" s="129">
        <f t="shared" si="37"/>
        <v>0.1</v>
      </c>
      <c r="AF146" s="129">
        <f t="shared" si="37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151</v>
      </c>
      <c r="B147" s="128">
        <v>2.0499999999999998</v>
      </c>
      <c r="C147" s="129">
        <f t="shared" si="37"/>
        <v>2.0499999999999998</v>
      </c>
      <c r="D147" s="129">
        <f t="shared" si="37"/>
        <v>2.0499999999999998</v>
      </c>
      <c r="E147" s="129">
        <f t="shared" si="37"/>
        <v>2.0499999999999998</v>
      </c>
      <c r="F147" s="129">
        <f t="shared" si="37"/>
        <v>2.0499999999999998</v>
      </c>
      <c r="G147" s="129">
        <f t="shared" si="37"/>
        <v>2.0499999999999998</v>
      </c>
      <c r="H147" s="129">
        <f t="shared" si="37"/>
        <v>2.0499999999999998</v>
      </c>
      <c r="I147" s="129">
        <f t="shared" si="37"/>
        <v>2.0499999999999998</v>
      </c>
      <c r="J147" s="129">
        <f t="shared" si="37"/>
        <v>2.0499999999999998</v>
      </c>
      <c r="K147" s="129">
        <f t="shared" si="37"/>
        <v>2.0499999999999998</v>
      </c>
      <c r="L147" s="129">
        <f t="shared" si="37"/>
        <v>2.0499999999999998</v>
      </c>
      <c r="M147" s="129">
        <f t="shared" si="37"/>
        <v>2.0499999999999998</v>
      </c>
      <c r="N147" s="129">
        <f t="shared" si="37"/>
        <v>2.0499999999999998</v>
      </c>
      <c r="O147" s="129">
        <f t="shared" si="37"/>
        <v>2.0499999999999998</v>
      </c>
      <c r="P147" s="129">
        <f t="shared" si="37"/>
        <v>2.0499999999999998</v>
      </c>
      <c r="Q147" s="129">
        <f t="shared" si="37"/>
        <v>2.0499999999999998</v>
      </c>
      <c r="R147" s="129">
        <f t="shared" si="37"/>
        <v>2.0499999999999998</v>
      </c>
      <c r="S147" s="129">
        <f t="shared" si="37"/>
        <v>2.0499999999999998</v>
      </c>
      <c r="T147" s="129">
        <f t="shared" si="37"/>
        <v>2.0499999999999998</v>
      </c>
      <c r="U147" s="129">
        <f t="shared" si="37"/>
        <v>2.0499999999999998</v>
      </c>
      <c r="V147" s="129">
        <f t="shared" si="37"/>
        <v>2.0499999999999998</v>
      </c>
      <c r="W147" s="129">
        <f t="shared" si="37"/>
        <v>2.0499999999999998</v>
      </c>
      <c r="X147" s="129">
        <f t="shared" si="37"/>
        <v>2.0499999999999998</v>
      </c>
      <c r="Y147" s="129">
        <f t="shared" si="37"/>
        <v>2.0499999999999998</v>
      </c>
      <c r="Z147" s="129">
        <f t="shared" si="37"/>
        <v>2.0499999999999998</v>
      </c>
      <c r="AA147" s="129">
        <f t="shared" si="37"/>
        <v>2.0499999999999998</v>
      </c>
      <c r="AB147" s="129">
        <f t="shared" si="37"/>
        <v>2.0499999999999998</v>
      </c>
      <c r="AC147" s="129">
        <f t="shared" si="37"/>
        <v>2.0499999999999998</v>
      </c>
      <c r="AD147" s="129">
        <f t="shared" si="37"/>
        <v>2.0499999999999998</v>
      </c>
      <c r="AE147" s="129">
        <f t="shared" si="37"/>
        <v>2.0499999999999998</v>
      </c>
      <c r="AF147" s="129">
        <f t="shared" si="37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152</v>
      </c>
      <c r="B148" s="128">
        <v>2.7</v>
      </c>
      <c r="C148" s="129">
        <f t="shared" si="37"/>
        <v>2.7</v>
      </c>
      <c r="D148" s="129">
        <f t="shared" si="37"/>
        <v>2.7</v>
      </c>
      <c r="E148" s="129">
        <f t="shared" si="37"/>
        <v>2.7</v>
      </c>
      <c r="F148" s="129">
        <f t="shared" si="37"/>
        <v>2.7</v>
      </c>
      <c r="G148" s="129">
        <f t="shared" si="37"/>
        <v>2.7</v>
      </c>
      <c r="H148" s="129">
        <f t="shared" si="37"/>
        <v>2.7</v>
      </c>
      <c r="I148" s="129">
        <f t="shared" si="37"/>
        <v>2.7</v>
      </c>
      <c r="J148" s="129">
        <f t="shared" si="37"/>
        <v>2.7</v>
      </c>
      <c r="K148" s="129">
        <f t="shared" si="37"/>
        <v>2.7</v>
      </c>
      <c r="L148" s="129">
        <f t="shared" si="37"/>
        <v>2.7</v>
      </c>
      <c r="M148" s="129">
        <f t="shared" si="37"/>
        <v>2.7</v>
      </c>
      <c r="N148" s="129">
        <f t="shared" si="37"/>
        <v>2.7</v>
      </c>
      <c r="O148" s="129">
        <f t="shared" si="37"/>
        <v>2.7</v>
      </c>
      <c r="P148" s="129">
        <f t="shared" si="37"/>
        <v>2.7</v>
      </c>
      <c r="Q148" s="129">
        <f t="shared" si="37"/>
        <v>2.7</v>
      </c>
      <c r="R148" s="129">
        <f t="shared" si="37"/>
        <v>2.7</v>
      </c>
      <c r="S148" s="129">
        <f t="shared" si="37"/>
        <v>2.7</v>
      </c>
      <c r="T148" s="129">
        <f t="shared" si="37"/>
        <v>2.7</v>
      </c>
      <c r="U148" s="129">
        <f t="shared" si="37"/>
        <v>2.7</v>
      </c>
      <c r="V148" s="129">
        <f t="shared" si="37"/>
        <v>2.7</v>
      </c>
      <c r="W148" s="129">
        <f t="shared" si="37"/>
        <v>2.7</v>
      </c>
      <c r="X148" s="129">
        <f t="shared" si="37"/>
        <v>2.7</v>
      </c>
      <c r="Y148" s="129">
        <f t="shared" si="37"/>
        <v>2.7</v>
      </c>
      <c r="Z148" s="129">
        <f t="shared" si="37"/>
        <v>2.7</v>
      </c>
      <c r="AA148" s="129">
        <f t="shared" si="37"/>
        <v>2.7</v>
      </c>
      <c r="AB148" s="129">
        <f t="shared" si="37"/>
        <v>2.7</v>
      </c>
      <c r="AC148" s="129">
        <f t="shared" si="37"/>
        <v>2.7</v>
      </c>
      <c r="AD148" s="129">
        <f t="shared" si="37"/>
        <v>2.7</v>
      </c>
      <c r="AE148" s="129">
        <f t="shared" si="37"/>
        <v>2.7</v>
      </c>
      <c r="AF148" s="129">
        <f t="shared" si="37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153</v>
      </c>
      <c r="B149" s="128">
        <v>2.15</v>
      </c>
      <c r="C149" s="129">
        <f t="shared" ref="C149:AF149" si="38">B149</f>
        <v>2.15</v>
      </c>
      <c r="D149" s="129">
        <f t="shared" si="38"/>
        <v>2.15</v>
      </c>
      <c r="E149" s="129">
        <f t="shared" si="38"/>
        <v>2.15</v>
      </c>
      <c r="F149" s="129">
        <f t="shared" si="38"/>
        <v>2.15</v>
      </c>
      <c r="G149" s="129">
        <f t="shared" si="38"/>
        <v>2.15</v>
      </c>
      <c r="H149" s="129">
        <f t="shared" si="38"/>
        <v>2.15</v>
      </c>
      <c r="I149" s="129">
        <f t="shared" si="38"/>
        <v>2.15</v>
      </c>
      <c r="J149" s="129">
        <f t="shared" si="38"/>
        <v>2.15</v>
      </c>
      <c r="K149" s="129">
        <f t="shared" si="38"/>
        <v>2.15</v>
      </c>
      <c r="L149" s="129">
        <f t="shared" si="38"/>
        <v>2.15</v>
      </c>
      <c r="M149" s="129">
        <f t="shared" si="38"/>
        <v>2.15</v>
      </c>
      <c r="N149" s="129">
        <f t="shared" si="38"/>
        <v>2.15</v>
      </c>
      <c r="O149" s="129">
        <f t="shared" si="38"/>
        <v>2.15</v>
      </c>
      <c r="P149" s="129">
        <f t="shared" si="38"/>
        <v>2.15</v>
      </c>
      <c r="Q149" s="129">
        <f t="shared" si="38"/>
        <v>2.15</v>
      </c>
      <c r="R149" s="129">
        <f t="shared" si="38"/>
        <v>2.15</v>
      </c>
      <c r="S149" s="129">
        <f t="shared" si="38"/>
        <v>2.15</v>
      </c>
      <c r="T149" s="129">
        <f t="shared" si="38"/>
        <v>2.15</v>
      </c>
      <c r="U149" s="129">
        <f t="shared" si="38"/>
        <v>2.15</v>
      </c>
      <c r="V149" s="129">
        <f t="shared" si="38"/>
        <v>2.15</v>
      </c>
      <c r="W149" s="129">
        <f t="shared" si="38"/>
        <v>2.15</v>
      </c>
      <c r="X149" s="129">
        <f t="shared" si="38"/>
        <v>2.15</v>
      </c>
      <c r="Y149" s="129">
        <f t="shared" si="38"/>
        <v>2.15</v>
      </c>
      <c r="Z149" s="129">
        <f t="shared" si="38"/>
        <v>2.15</v>
      </c>
      <c r="AA149" s="129">
        <f t="shared" si="38"/>
        <v>2.15</v>
      </c>
      <c r="AB149" s="129">
        <f t="shared" si="38"/>
        <v>2.15</v>
      </c>
      <c r="AC149" s="129">
        <f t="shared" si="38"/>
        <v>2.15</v>
      </c>
      <c r="AD149" s="129">
        <f t="shared" si="38"/>
        <v>2.15</v>
      </c>
      <c r="AE149" s="129">
        <f t="shared" si="38"/>
        <v>2.15</v>
      </c>
      <c r="AF149" s="129">
        <f t="shared" si="38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154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155</v>
      </c>
      <c r="B151" s="128">
        <v>0.9</v>
      </c>
      <c r="C151" s="129">
        <f t="shared" ref="C151:AF159" si="39">B151</f>
        <v>0.9</v>
      </c>
      <c r="D151" s="129">
        <f t="shared" si="39"/>
        <v>0.9</v>
      </c>
      <c r="E151" s="129">
        <f t="shared" si="39"/>
        <v>0.9</v>
      </c>
      <c r="F151" s="129">
        <f t="shared" si="39"/>
        <v>0.9</v>
      </c>
      <c r="G151" s="129">
        <f t="shared" si="39"/>
        <v>0.9</v>
      </c>
      <c r="H151" s="129">
        <f t="shared" si="39"/>
        <v>0.9</v>
      </c>
      <c r="I151" s="129">
        <f t="shared" si="39"/>
        <v>0.9</v>
      </c>
      <c r="J151" s="129">
        <f t="shared" si="39"/>
        <v>0.9</v>
      </c>
      <c r="K151" s="129">
        <f t="shared" si="39"/>
        <v>0.9</v>
      </c>
      <c r="L151" s="129">
        <f t="shared" si="39"/>
        <v>0.9</v>
      </c>
      <c r="M151" s="129">
        <f t="shared" si="39"/>
        <v>0.9</v>
      </c>
      <c r="N151" s="129">
        <f t="shared" si="39"/>
        <v>0.9</v>
      </c>
      <c r="O151" s="129">
        <f t="shared" si="39"/>
        <v>0.9</v>
      </c>
      <c r="P151" s="129">
        <f t="shared" si="39"/>
        <v>0.9</v>
      </c>
      <c r="Q151" s="129">
        <f t="shared" si="39"/>
        <v>0.9</v>
      </c>
      <c r="R151" s="129">
        <f t="shared" si="39"/>
        <v>0.9</v>
      </c>
      <c r="S151" s="129">
        <f t="shared" si="39"/>
        <v>0.9</v>
      </c>
      <c r="T151" s="129">
        <f t="shared" si="39"/>
        <v>0.9</v>
      </c>
      <c r="U151" s="129">
        <f t="shared" si="39"/>
        <v>0.9</v>
      </c>
      <c r="V151" s="129">
        <f t="shared" si="39"/>
        <v>0.9</v>
      </c>
      <c r="W151" s="129">
        <f t="shared" si="39"/>
        <v>0.9</v>
      </c>
      <c r="X151" s="129">
        <f t="shared" si="39"/>
        <v>0.9</v>
      </c>
      <c r="Y151" s="129">
        <f t="shared" si="39"/>
        <v>0.9</v>
      </c>
      <c r="Z151" s="129">
        <f t="shared" si="39"/>
        <v>0.9</v>
      </c>
      <c r="AA151" s="129">
        <f t="shared" si="39"/>
        <v>0.9</v>
      </c>
      <c r="AB151" s="129">
        <f t="shared" si="39"/>
        <v>0.9</v>
      </c>
      <c r="AC151" s="129">
        <f t="shared" si="39"/>
        <v>0.9</v>
      </c>
      <c r="AD151" s="129">
        <f t="shared" si="39"/>
        <v>0.9</v>
      </c>
      <c r="AE151" s="129">
        <f t="shared" si="39"/>
        <v>0.9</v>
      </c>
      <c r="AF151" s="129">
        <f t="shared" si="39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156</v>
      </c>
      <c r="B152" s="128">
        <v>1.08</v>
      </c>
      <c r="C152" s="129">
        <f t="shared" si="39"/>
        <v>1.08</v>
      </c>
      <c r="D152" s="129">
        <f t="shared" si="39"/>
        <v>1.08</v>
      </c>
      <c r="E152" s="129">
        <f t="shared" si="39"/>
        <v>1.08</v>
      </c>
      <c r="F152" s="129">
        <f t="shared" si="39"/>
        <v>1.08</v>
      </c>
      <c r="G152" s="129">
        <f t="shared" si="39"/>
        <v>1.08</v>
      </c>
      <c r="H152" s="129">
        <f t="shared" si="39"/>
        <v>1.08</v>
      </c>
      <c r="I152" s="129">
        <f t="shared" si="39"/>
        <v>1.08</v>
      </c>
      <c r="J152" s="129">
        <f t="shared" si="39"/>
        <v>1.08</v>
      </c>
      <c r="K152" s="129">
        <f t="shared" si="39"/>
        <v>1.08</v>
      </c>
      <c r="L152" s="129">
        <f t="shared" si="39"/>
        <v>1.08</v>
      </c>
      <c r="M152" s="129">
        <f t="shared" si="39"/>
        <v>1.08</v>
      </c>
      <c r="N152" s="129">
        <f t="shared" si="39"/>
        <v>1.08</v>
      </c>
      <c r="O152" s="129">
        <f t="shared" si="39"/>
        <v>1.08</v>
      </c>
      <c r="P152" s="129">
        <f t="shared" si="39"/>
        <v>1.08</v>
      </c>
      <c r="Q152" s="129">
        <f t="shared" si="39"/>
        <v>1.08</v>
      </c>
      <c r="R152" s="129">
        <f t="shared" si="39"/>
        <v>1.08</v>
      </c>
      <c r="S152" s="129">
        <f t="shared" si="39"/>
        <v>1.08</v>
      </c>
      <c r="T152" s="129">
        <f t="shared" si="39"/>
        <v>1.08</v>
      </c>
      <c r="U152" s="129">
        <f t="shared" si="39"/>
        <v>1.08</v>
      </c>
      <c r="V152" s="129">
        <f t="shared" si="39"/>
        <v>1.08</v>
      </c>
      <c r="W152" s="129">
        <f t="shared" si="39"/>
        <v>1.08</v>
      </c>
      <c r="X152" s="129">
        <f t="shared" si="39"/>
        <v>1.08</v>
      </c>
      <c r="Y152" s="129">
        <f t="shared" si="39"/>
        <v>1.08</v>
      </c>
      <c r="Z152" s="129">
        <f t="shared" si="39"/>
        <v>1.08</v>
      </c>
      <c r="AA152" s="129">
        <f t="shared" si="39"/>
        <v>1.08</v>
      </c>
      <c r="AB152" s="129">
        <f t="shared" si="39"/>
        <v>1.08</v>
      </c>
      <c r="AC152" s="129">
        <f t="shared" si="39"/>
        <v>1.08</v>
      </c>
      <c r="AD152" s="129">
        <f t="shared" si="39"/>
        <v>1.08</v>
      </c>
      <c r="AE152" s="129">
        <f t="shared" si="39"/>
        <v>1.08</v>
      </c>
      <c r="AF152" s="129">
        <f t="shared" si="39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157</v>
      </c>
      <c r="B153" s="128">
        <v>2.37</v>
      </c>
      <c r="C153" s="129">
        <f t="shared" si="39"/>
        <v>2.37</v>
      </c>
      <c r="D153" s="129">
        <f t="shared" si="39"/>
        <v>2.37</v>
      </c>
      <c r="E153" s="129">
        <f t="shared" si="39"/>
        <v>2.37</v>
      </c>
      <c r="F153" s="129">
        <f t="shared" si="39"/>
        <v>2.37</v>
      </c>
      <c r="G153" s="129">
        <f t="shared" si="39"/>
        <v>2.37</v>
      </c>
      <c r="H153" s="129">
        <f t="shared" si="39"/>
        <v>2.37</v>
      </c>
      <c r="I153" s="129">
        <f t="shared" si="39"/>
        <v>2.37</v>
      </c>
      <c r="J153" s="129">
        <f t="shared" si="39"/>
        <v>2.37</v>
      </c>
      <c r="K153" s="129">
        <f t="shared" si="39"/>
        <v>2.37</v>
      </c>
      <c r="L153" s="129">
        <f t="shared" si="39"/>
        <v>2.37</v>
      </c>
      <c r="M153" s="129">
        <f t="shared" si="39"/>
        <v>2.37</v>
      </c>
      <c r="N153" s="129">
        <f t="shared" si="39"/>
        <v>2.37</v>
      </c>
      <c r="O153" s="129">
        <f t="shared" si="39"/>
        <v>2.37</v>
      </c>
      <c r="P153" s="129">
        <f t="shared" si="39"/>
        <v>2.37</v>
      </c>
      <c r="Q153" s="129">
        <f t="shared" si="39"/>
        <v>2.37</v>
      </c>
      <c r="R153" s="129">
        <f t="shared" si="39"/>
        <v>2.37</v>
      </c>
      <c r="S153" s="129">
        <f t="shared" si="39"/>
        <v>2.37</v>
      </c>
      <c r="T153" s="129">
        <f t="shared" si="39"/>
        <v>2.37</v>
      </c>
      <c r="U153" s="129">
        <f t="shared" si="39"/>
        <v>2.37</v>
      </c>
      <c r="V153" s="129">
        <f t="shared" si="39"/>
        <v>2.37</v>
      </c>
      <c r="W153" s="129">
        <f t="shared" si="39"/>
        <v>2.37</v>
      </c>
      <c r="X153" s="129">
        <f t="shared" si="39"/>
        <v>2.37</v>
      </c>
      <c r="Y153" s="129">
        <f t="shared" si="39"/>
        <v>2.37</v>
      </c>
      <c r="Z153" s="129">
        <f t="shared" si="39"/>
        <v>2.37</v>
      </c>
      <c r="AA153" s="129">
        <f t="shared" si="39"/>
        <v>2.37</v>
      </c>
      <c r="AB153" s="129">
        <f t="shared" si="39"/>
        <v>2.37</v>
      </c>
      <c r="AC153" s="129">
        <f t="shared" si="39"/>
        <v>2.37</v>
      </c>
      <c r="AD153" s="129">
        <f t="shared" si="39"/>
        <v>2.37</v>
      </c>
      <c r="AE153" s="129">
        <f t="shared" si="39"/>
        <v>2.37</v>
      </c>
      <c r="AF153" s="129">
        <f t="shared" si="39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158</v>
      </c>
      <c r="B154" s="128">
        <v>1.81</v>
      </c>
      <c r="C154" s="129">
        <f t="shared" si="39"/>
        <v>1.81</v>
      </c>
      <c r="D154" s="129">
        <f t="shared" si="39"/>
        <v>1.81</v>
      </c>
      <c r="E154" s="129">
        <f t="shared" si="39"/>
        <v>1.81</v>
      </c>
      <c r="F154" s="129">
        <f t="shared" si="39"/>
        <v>1.81</v>
      </c>
      <c r="G154" s="129">
        <f t="shared" si="39"/>
        <v>1.81</v>
      </c>
      <c r="H154" s="129">
        <f t="shared" si="39"/>
        <v>1.81</v>
      </c>
      <c r="I154" s="129">
        <f t="shared" si="39"/>
        <v>1.81</v>
      </c>
      <c r="J154" s="129">
        <f t="shared" si="39"/>
        <v>1.81</v>
      </c>
      <c r="K154" s="129">
        <f t="shared" si="39"/>
        <v>1.81</v>
      </c>
      <c r="L154" s="129">
        <f t="shared" si="39"/>
        <v>1.81</v>
      </c>
      <c r="M154" s="129">
        <f t="shared" si="39"/>
        <v>1.81</v>
      </c>
      <c r="N154" s="129">
        <f t="shared" si="39"/>
        <v>1.81</v>
      </c>
      <c r="O154" s="129">
        <f t="shared" si="39"/>
        <v>1.81</v>
      </c>
      <c r="P154" s="129">
        <f t="shared" si="39"/>
        <v>1.81</v>
      </c>
      <c r="Q154" s="129">
        <f t="shared" si="39"/>
        <v>1.81</v>
      </c>
      <c r="R154" s="129">
        <f t="shared" si="39"/>
        <v>1.81</v>
      </c>
      <c r="S154" s="129">
        <f t="shared" si="39"/>
        <v>1.81</v>
      </c>
      <c r="T154" s="129">
        <f t="shared" si="39"/>
        <v>1.81</v>
      </c>
      <c r="U154" s="129">
        <f t="shared" si="39"/>
        <v>1.81</v>
      </c>
      <c r="V154" s="129">
        <f t="shared" si="39"/>
        <v>1.81</v>
      </c>
      <c r="W154" s="129">
        <f t="shared" si="39"/>
        <v>1.81</v>
      </c>
      <c r="X154" s="129">
        <f t="shared" si="39"/>
        <v>1.81</v>
      </c>
      <c r="Y154" s="129">
        <f t="shared" si="39"/>
        <v>1.81</v>
      </c>
      <c r="Z154" s="129">
        <f t="shared" si="39"/>
        <v>1.81</v>
      </c>
      <c r="AA154" s="129">
        <f t="shared" si="39"/>
        <v>1.81</v>
      </c>
      <c r="AB154" s="129">
        <f t="shared" si="39"/>
        <v>1.81</v>
      </c>
      <c r="AC154" s="129">
        <f t="shared" si="39"/>
        <v>1.81</v>
      </c>
      <c r="AD154" s="129">
        <f t="shared" si="39"/>
        <v>1.81</v>
      </c>
      <c r="AE154" s="129">
        <f t="shared" si="39"/>
        <v>1.81</v>
      </c>
      <c r="AF154" s="129">
        <f t="shared" si="39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159</v>
      </c>
      <c r="B155" s="128">
        <v>1.0900000000000001</v>
      </c>
      <c r="C155" s="129">
        <f t="shared" si="39"/>
        <v>1.0900000000000001</v>
      </c>
      <c r="D155" s="129">
        <f t="shared" si="39"/>
        <v>1.0900000000000001</v>
      </c>
      <c r="E155" s="129">
        <f t="shared" si="39"/>
        <v>1.0900000000000001</v>
      </c>
      <c r="F155" s="129">
        <f t="shared" si="39"/>
        <v>1.0900000000000001</v>
      </c>
      <c r="G155" s="129">
        <f t="shared" si="39"/>
        <v>1.0900000000000001</v>
      </c>
      <c r="H155" s="129">
        <f t="shared" si="39"/>
        <v>1.0900000000000001</v>
      </c>
      <c r="I155" s="129">
        <f t="shared" si="39"/>
        <v>1.0900000000000001</v>
      </c>
      <c r="J155" s="129">
        <f t="shared" si="39"/>
        <v>1.0900000000000001</v>
      </c>
      <c r="K155" s="129">
        <f t="shared" si="39"/>
        <v>1.0900000000000001</v>
      </c>
      <c r="L155" s="129">
        <f t="shared" si="39"/>
        <v>1.0900000000000001</v>
      </c>
      <c r="M155" s="129">
        <f t="shared" si="39"/>
        <v>1.0900000000000001</v>
      </c>
      <c r="N155" s="129">
        <f t="shared" si="39"/>
        <v>1.0900000000000001</v>
      </c>
      <c r="O155" s="129">
        <f t="shared" si="39"/>
        <v>1.0900000000000001</v>
      </c>
      <c r="P155" s="129">
        <f t="shared" si="39"/>
        <v>1.0900000000000001</v>
      </c>
      <c r="Q155" s="129">
        <f t="shared" si="39"/>
        <v>1.0900000000000001</v>
      </c>
      <c r="R155" s="129">
        <f t="shared" si="39"/>
        <v>1.0900000000000001</v>
      </c>
      <c r="S155" s="129">
        <f t="shared" si="39"/>
        <v>1.0900000000000001</v>
      </c>
      <c r="T155" s="129">
        <f t="shared" si="39"/>
        <v>1.0900000000000001</v>
      </c>
      <c r="U155" s="129">
        <f t="shared" si="39"/>
        <v>1.0900000000000001</v>
      </c>
      <c r="V155" s="129">
        <f t="shared" si="39"/>
        <v>1.0900000000000001</v>
      </c>
      <c r="W155" s="129">
        <f t="shared" si="39"/>
        <v>1.0900000000000001</v>
      </c>
      <c r="X155" s="129">
        <f t="shared" si="39"/>
        <v>1.0900000000000001</v>
      </c>
      <c r="Y155" s="129">
        <f t="shared" si="39"/>
        <v>1.0900000000000001</v>
      </c>
      <c r="Z155" s="129">
        <f t="shared" si="39"/>
        <v>1.0900000000000001</v>
      </c>
      <c r="AA155" s="129">
        <f t="shared" si="39"/>
        <v>1.0900000000000001</v>
      </c>
      <c r="AB155" s="129">
        <f t="shared" si="39"/>
        <v>1.0900000000000001</v>
      </c>
      <c r="AC155" s="129">
        <f t="shared" si="39"/>
        <v>1.0900000000000001</v>
      </c>
      <c r="AD155" s="129">
        <f t="shared" si="39"/>
        <v>1.0900000000000001</v>
      </c>
      <c r="AE155" s="129">
        <f t="shared" si="39"/>
        <v>1.0900000000000001</v>
      </c>
      <c r="AF155" s="129">
        <f t="shared" si="39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160</v>
      </c>
      <c r="B156" s="128">
        <v>1.58</v>
      </c>
      <c r="C156" s="129">
        <f t="shared" si="39"/>
        <v>1.58</v>
      </c>
      <c r="D156" s="129">
        <f t="shared" si="39"/>
        <v>1.58</v>
      </c>
      <c r="E156" s="129">
        <f t="shared" si="39"/>
        <v>1.58</v>
      </c>
      <c r="F156" s="129">
        <f t="shared" si="39"/>
        <v>1.58</v>
      </c>
      <c r="G156" s="129">
        <f t="shared" si="39"/>
        <v>1.58</v>
      </c>
      <c r="H156" s="129">
        <f t="shared" si="39"/>
        <v>1.58</v>
      </c>
      <c r="I156" s="129">
        <f t="shared" si="39"/>
        <v>1.58</v>
      </c>
      <c r="J156" s="129">
        <f t="shared" si="39"/>
        <v>1.58</v>
      </c>
      <c r="K156" s="129">
        <f t="shared" si="39"/>
        <v>1.58</v>
      </c>
      <c r="L156" s="129">
        <f t="shared" si="39"/>
        <v>1.58</v>
      </c>
      <c r="M156" s="129">
        <f t="shared" si="39"/>
        <v>1.58</v>
      </c>
      <c r="N156" s="129">
        <f t="shared" si="39"/>
        <v>1.58</v>
      </c>
      <c r="O156" s="129">
        <f t="shared" si="39"/>
        <v>1.58</v>
      </c>
      <c r="P156" s="129">
        <f t="shared" si="39"/>
        <v>1.58</v>
      </c>
      <c r="Q156" s="129">
        <f t="shared" si="39"/>
        <v>1.58</v>
      </c>
      <c r="R156" s="129">
        <f t="shared" si="39"/>
        <v>1.58</v>
      </c>
      <c r="S156" s="129">
        <f t="shared" si="39"/>
        <v>1.58</v>
      </c>
      <c r="T156" s="129">
        <f t="shared" si="39"/>
        <v>1.58</v>
      </c>
      <c r="U156" s="129">
        <f t="shared" si="39"/>
        <v>1.58</v>
      </c>
      <c r="V156" s="129">
        <f t="shared" si="39"/>
        <v>1.58</v>
      </c>
      <c r="W156" s="129">
        <f t="shared" si="39"/>
        <v>1.58</v>
      </c>
      <c r="X156" s="129">
        <f t="shared" si="39"/>
        <v>1.58</v>
      </c>
      <c r="Y156" s="129">
        <f t="shared" si="39"/>
        <v>1.58</v>
      </c>
      <c r="Z156" s="129">
        <f t="shared" si="39"/>
        <v>1.58</v>
      </c>
      <c r="AA156" s="129">
        <f t="shared" si="39"/>
        <v>1.58</v>
      </c>
      <c r="AB156" s="129">
        <f t="shared" si="39"/>
        <v>1.58</v>
      </c>
      <c r="AC156" s="129">
        <f t="shared" si="39"/>
        <v>1.58</v>
      </c>
      <c r="AD156" s="129">
        <f t="shared" si="39"/>
        <v>1.58</v>
      </c>
      <c r="AE156" s="129">
        <f t="shared" si="39"/>
        <v>1.58</v>
      </c>
      <c r="AF156" s="129">
        <f t="shared" si="39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161</v>
      </c>
      <c r="B157" s="128">
        <v>2</v>
      </c>
      <c r="C157" s="129">
        <f t="shared" si="39"/>
        <v>2</v>
      </c>
      <c r="D157" s="129">
        <f t="shared" si="39"/>
        <v>2</v>
      </c>
      <c r="E157" s="129">
        <f t="shared" si="39"/>
        <v>2</v>
      </c>
      <c r="F157" s="129">
        <f t="shared" si="39"/>
        <v>2</v>
      </c>
      <c r="G157" s="129">
        <f t="shared" si="39"/>
        <v>2</v>
      </c>
      <c r="H157" s="129">
        <f t="shared" si="39"/>
        <v>2</v>
      </c>
      <c r="I157" s="129">
        <f t="shared" si="39"/>
        <v>2</v>
      </c>
      <c r="J157" s="129">
        <f t="shared" si="39"/>
        <v>2</v>
      </c>
      <c r="K157" s="129">
        <f t="shared" si="39"/>
        <v>2</v>
      </c>
      <c r="L157" s="129">
        <f t="shared" si="39"/>
        <v>2</v>
      </c>
      <c r="M157" s="129">
        <f t="shared" si="39"/>
        <v>2</v>
      </c>
      <c r="N157" s="129">
        <f t="shared" si="39"/>
        <v>2</v>
      </c>
      <c r="O157" s="129">
        <f t="shared" si="39"/>
        <v>2</v>
      </c>
      <c r="P157" s="129">
        <f t="shared" si="39"/>
        <v>2</v>
      </c>
      <c r="Q157" s="129">
        <f t="shared" si="39"/>
        <v>2</v>
      </c>
      <c r="R157" s="129">
        <f t="shared" si="39"/>
        <v>2</v>
      </c>
      <c r="S157" s="129">
        <f t="shared" si="39"/>
        <v>2</v>
      </c>
      <c r="T157" s="129">
        <f t="shared" si="39"/>
        <v>2</v>
      </c>
      <c r="U157" s="129">
        <f t="shared" si="39"/>
        <v>2</v>
      </c>
      <c r="V157" s="129">
        <f t="shared" si="39"/>
        <v>2</v>
      </c>
      <c r="W157" s="129">
        <f t="shared" si="39"/>
        <v>2</v>
      </c>
      <c r="X157" s="129">
        <f t="shared" si="39"/>
        <v>2</v>
      </c>
      <c r="Y157" s="129">
        <f t="shared" si="39"/>
        <v>2</v>
      </c>
      <c r="Z157" s="129">
        <f t="shared" si="39"/>
        <v>2</v>
      </c>
      <c r="AA157" s="129">
        <f t="shared" si="39"/>
        <v>2</v>
      </c>
      <c r="AB157" s="129">
        <f t="shared" si="39"/>
        <v>2</v>
      </c>
      <c r="AC157" s="129">
        <f t="shared" si="39"/>
        <v>2</v>
      </c>
      <c r="AD157" s="129">
        <f t="shared" si="39"/>
        <v>2</v>
      </c>
      <c r="AE157" s="129">
        <f t="shared" si="39"/>
        <v>2</v>
      </c>
      <c r="AF157" s="129">
        <f t="shared" si="39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162</v>
      </c>
      <c r="B158" s="128">
        <v>0.47</v>
      </c>
      <c r="C158" s="129">
        <f t="shared" si="39"/>
        <v>0.47</v>
      </c>
      <c r="D158" s="129">
        <f t="shared" si="39"/>
        <v>0.47</v>
      </c>
      <c r="E158" s="129">
        <f t="shared" si="39"/>
        <v>0.47</v>
      </c>
      <c r="F158" s="129">
        <f t="shared" si="39"/>
        <v>0.47</v>
      </c>
      <c r="G158" s="129">
        <f t="shared" si="39"/>
        <v>0.47</v>
      </c>
      <c r="H158" s="129">
        <f t="shared" si="39"/>
        <v>0.47</v>
      </c>
      <c r="I158" s="129">
        <f t="shared" si="39"/>
        <v>0.47</v>
      </c>
      <c r="J158" s="129">
        <f t="shared" si="39"/>
        <v>0.47</v>
      </c>
      <c r="K158" s="129">
        <f t="shared" si="39"/>
        <v>0.47</v>
      </c>
      <c r="L158" s="129">
        <f t="shared" si="39"/>
        <v>0.47</v>
      </c>
      <c r="M158" s="129">
        <f t="shared" si="39"/>
        <v>0.47</v>
      </c>
      <c r="N158" s="129">
        <f t="shared" si="39"/>
        <v>0.47</v>
      </c>
      <c r="O158" s="129">
        <f t="shared" si="39"/>
        <v>0.47</v>
      </c>
      <c r="P158" s="129">
        <f t="shared" si="39"/>
        <v>0.47</v>
      </c>
      <c r="Q158" s="129">
        <f t="shared" si="39"/>
        <v>0.47</v>
      </c>
      <c r="R158" s="129">
        <f t="shared" si="39"/>
        <v>0.47</v>
      </c>
      <c r="S158" s="129">
        <f t="shared" si="39"/>
        <v>0.47</v>
      </c>
      <c r="T158" s="129">
        <f t="shared" si="39"/>
        <v>0.47</v>
      </c>
      <c r="U158" s="129">
        <f t="shared" si="39"/>
        <v>0.47</v>
      </c>
      <c r="V158" s="129">
        <f t="shared" si="39"/>
        <v>0.47</v>
      </c>
      <c r="W158" s="129">
        <f t="shared" si="39"/>
        <v>0.47</v>
      </c>
      <c r="X158" s="129">
        <f t="shared" si="39"/>
        <v>0.47</v>
      </c>
      <c r="Y158" s="129">
        <f t="shared" si="39"/>
        <v>0.47</v>
      </c>
      <c r="Z158" s="129">
        <f t="shared" si="39"/>
        <v>0.47</v>
      </c>
      <c r="AA158" s="129">
        <f t="shared" si="39"/>
        <v>0.47</v>
      </c>
      <c r="AB158" s="129">
        <f t="shared" si="39"/>
        <v>0.47</v>
      </c>
      <c r="AC158" s="129">
        <f t="shared" si="39"/>
        <v>0.47</v>
      </c>
      <c r="AD158" s="129">
        <f t="shared" si="39"/>
        <v>0.47</v>
      </c>
      <c r="AE158" s="129">
        <f t="shared" si="39"/>
        <v>0.47</v>
      </c>
      <c r="AF158" s="129">
        <f t="shared" si="39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163</v>
      </c>
      <c r="B159" s="128">
        <v>0</v>
      </c>
      <c r="C159" s="129">
        <f t="shared" si="39"/>
        <v>0</v>
      </c>
      <c r="D159" s="129">
        <f t="shared" si="39"/>
        <v>0</v>
      </c>
      <c r="E159" s="129">
        <f t="shared" si="39"/>
        <v>0</v>
      </c>
      <c r="F159" s="129">
        <f t="shared" si="39"/>
        <v>0</v>
      </c>
      <c r="G159" s="129">
        <f t="shared" si="39"/>
        <v>0</v>
      </c>
      <c r="H159" s="129">
        <f t="shared" si="39"/>
        <v>0</v>
      </c>
      <c r="I159" s="129">
        <f t="shared" si="39"/>
        <v>0</v>
      </c>
      <c r="J159" s="129">
        <f t="shared" si="39"/>
        <v>0</v>
      </c>
      <c r="K159" s="129">
        <f t="shared" si="39"/>
        <v>0</v>
      </c>
      <c r="L159" s="129">
        <f t="shared" si="39"/>
        <v>0</v>
      </c>
      <c r="M159" s="129">
        <f t="shared" si="39"/>
        <v>0</v>
      </c>
      <c r="N159" s="129">
        <f t="shared" si="39"/>
        <v>0</v>
      </c>
      <c r="O159" s="129">
        <f t="shared" si="39"/>
        <v>0</v>
      </c>
      <c r="P159" s="129">
        <f t="shared" si="39"/>
        <v>0</v>
      </c>
      <c r="Q159" s="129">
        <f t="shared" si="39"/>
        <v>0</v>
      </c>
      <c r="R159" s="129">
        <f t="shared" ref="R159:AF163" si="40">Q159</f>
        <v>0</v>
      </c>
      <c r="S159" s="129">
        <f t="shared" si="40"/>
        <v>0</v>
      </c>
      <c r="T159" s="129">
        <f t="shared" si="40"/>
        <v>0</v>
      </c>
      <c r="U159" s="129">
        <f t="shared" si="40"/>
        <v>0</v>
      </c>
      <c r="V159" s="129">
        <f t="shared" si="40"/>
        <v>0</v>
      </c>
      <c r="W159" s="129">
        <f t="shared" si="40"/>
        <v>0</v>
      </c>
      <c r="X159" s="129">
        <f t="shared" si="40"/>
        <v>0</v>
      </c>
      <c r="Y159" s="129">
        <f t="shared" si="40"/>
        <v>0</v>
      </c>
      <c r="Z159" s="129">
        <f t="shared" si="40"/>
        <v>0</v>
      </c>
      <c r="AA159" s="129">
        <f t="shared" si="40"/>
        <v>0</v>
      </c>
      <c r="AB159" s="129">
        <f t="shared" si="40"/>
        <v>0</v>
      </c>
      <c r="AC159" s="129">
        <f t="shared" si="40"/>
        <v>0</v>
      </c>
      <c r="AD159" s="129">
        <f t="shared" si="40"/>
        <v>0</v>
      </c>
      <c r="AE159" s="129">
        <f t="shared" si="40"/>
        <v>0</v>
      </c>
      <c r="AF159" s="129">
        <f t="shared" si="40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164</v>
      </c>
      <c r="B160" s="128">
        <v>0</v>
      </c>
      <c r="C160" s="129">
        <f t="shared" ref="C160:Q163" si="41">B160</f>
        <v>0</v>
      </c>
      <c r="D160" s="129">
        <f t="shared" si="41"/>
        <v>0</v>
      </c>
      <c r="E160" s="129">
        <f t="shared" si="41"/>
        <v>0</v>
      </c>
      <c r="F160" s="129">
        <f t="shared" si="41"/>
        <v>0</v>
      </c>
      <c r="G160" s="129">
        <f t="shared" si="41"/>
        <v>0</v>
      </c>
      <c r="H160" s="129">
        <f t="shared" si="41"/>
        <v>0</v>
      </c>
      <c r="I160" s="129">
        <f t="shared" si="41"/>
        <v>0</v>
      </c>
      <c r="J160" s="129">
        <f t="shared" si="41"/>
        <v>0</v>
      </c>
      <c r="K160" s="129">
        <f t="shared" si="41"/>
        <v>0</v>
      </c>
      <c r="L160" s="129">
        <f t="shared" si="41"/>
        <v>0</v>
      </c>
      <c r="M160" s="129">
        <f t="shared" si="41"/>
        <v>0</v>
      </c>
      <c r="N160" s="129">
        <f t="shared" si="41"/>
        <v>0</v>
      </c>
      <c r="O160" s="129">
        <f t="shared" si="41"/>
        <v>0</v>
      </c>
      <c r="P160" s="129">
        <f t="shared" si="41"/>
        <v>0</v>
      </c>
      <c r="Q160" s="129">
        <f t="shared" si="41"/>
        <v>0</v>
      </c>
      <c r="R160" s="129">
        <f t="shared" si="40"/>
        <v>0</v>
      </c>
      <c r="S160" s="129">
        <f t="shared" si="40"/>
        <v>0</v>
      </c>
      <c r="T160" s="129">
        <f t="shared" si="40"/>
        <v>0</v>
      </c>
      <c r="U160" s="129">
        <f t="shared" si="40"/>
        <v>0</v>
      </c>
      <c r="V160" s="129">
        <f t="shared" si="40"/>
        <v>0</v>
      </c>
      <c r="W160" s="129">
        <f t="shared" si="40"/>
        <v>0</v>
      </c>
      <c r="X160" s="129">
        <f t="shared" si="40"/>
        <v>0</v>
      </c>
      <c r="Y160" s="129">
        <f t="shared" si="40"/>
        <v>0</v>
      </c>
      <c r="Z160" s="129">
        <f t="shared" si="40"/>
        <v>0</v>
      </c>
      <c r="AA160" s="129">
        <f t="shared" si="40"/>
        <v>0</v>
      </c>
      <c r="AB160" s="129">
        <f t="shared" si="40"/>
        <v>0</v>
      </c>
      <c r="AC160" s="129">
        <f t="shared" si="40"/>
        <v>0</v>
      </c>
      <c r="AD160" s="129">
        <f t="shared" si="40"/>
        <v>0</v>
      </c>
      <c r="AE160" s="129">
        <f t="shared" si="40"/>
        <v>0</v>
      </c>
      <c r="AF160" s="129">
        <f t="shared" si="40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165</v>
      </c>
      <c r="B161" s="128">
        <v>0.8</v>
      </c>
      <c r="C161" s="129">
        <f t="shared" si="41"/>
        <v>0.8</v>
      </c>
      <c r="D161" s="129">
        <f t="shared" si="41"/>
        <v>0.8</v>
      </c>
      <c r="E161" s="129">
        <f t="shared" si="41"/>
        <v>0.8</v>
      </c>
      <c r="F161" s="129">
        <f t="shared" si="41"/>
        <v>0.8</v>
      </c>
      <c r="G161" s="129">
        <f t="shared" si="41"/>
        <v>0.8</v>
      </c>
      <c r="H161" s="129">
        <f t="shared" si="41"/>
        <v>0.8</v>
      </c>
      <c r="I161" s="129">
        <f t="shared" si="41"/>
        <v>0.8</v>
      </c>
      <c r="J161" s="129">
        <f t="shared" si="41"/>
        <v>0.8</v>
      </c>
      <c r="K161" s="129">
        <f t="shared" si="41"/>
        <v>0.8</v>
      </c>
      <c r="L161" s="129">
        <f t="shared" si="41"/>
        <v>0.8</v>
      </c>
      <c r="M161" s="129">
        <f t="shared" si="41"/>
        <v>0.8</v>
      </c>
      <c r="N161" s="129">
        <f t="shared" si="41"/>
        <v>0.8</v>
      </c>
      <c r="O161" s="129">
        <f t="shared" si="41"/>
        <v>0.8</v>
      </c>
      <c r="P161" s="129">
        <f t="shared" si="41"/>
        <v>0.8</v>
      </c>
      <c r="Q161" s="129">
        <f t="shared" si="41"/>
        <v>0.8</v>
      </c>
      <c r="R161" s="129">
        <f t="shared" si="40"/>
        <v>0.8</v>
      </c>
      <c r="S161" s="129">
        <f t="shared" si="40"/>
        <v>0.8</v>
      </c>
      <c r="T161" s="129">
        <f t="shared" si="40"/>
        <v>0.8</v>
      </c>
      <c r="U161" s="129">
        <f t="shared" si="40"/>
        <v>0.8</v>
      </c>
      <c r="V161" s="129">
        <f t="shared" si="40"/>
        <v>0.8</v>
      </c>
      <c r="W161" s="129">
        <f t="shared" si="40"/>
        <v>0.8</v>
      </c>
      <c r="X161" s="129">
        <f t="shared" si="40"/>
        <v>0.8</v>
      </c>
      <c r="Y161" s="129">
        <f t="shared" si="40"/>
        <v>0.8</v>
      </c>
      <c r="Z161" s="129">
        <f t="shared" si="40"/>
        <v>0.8</v>
      </c>
      <c r="AA161" s="129">
        <f t="shared" si="40"/>
        <v>0.8</v>
      </c>
      <c r="AB161" s="129">
        <f t="shared" si="40"/>
        <v>0.8</v>
      </c>
      <c r="AC161" s="129">
        <f t="shared" si="40"/>
        <v>0.8</v>
      </c>
      <c r="AD161" s="129">
        <f t="shared" si="40"/>
        <v>0.8</v>
      </c>
      <c r="AE161" s="129">
        <f t="shared" si="40"/>
        <v>0.8</v>
      </c>
      <c r="AF161" s="129">
        <f t="shared" si="40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166</v>
      </c>
      <c r="B162" s="128">
        <v>1.5</v>
      </c>
      <c r="C162" s="129">
        <f t="shared" si="41"/>
        <v>1.5</v>
      </c>
      <c r="D162" s="129">
        <f t="shared" si="41"/>
        <v>1.5</v>
      </c>
      <c r="E162" s="129">
        <f t="shared" si="41"/>
        <v>1.5</v>
      </c>
      <c r="F162" s="129">
        <f t="shared" si="41"/>
        <v>1.5</v>
      </c>
      <c r="G162" s="129">
        <f t="shared" si="41"/>
        <v>1.5</v>
      </c>
      <c r="H162" s="129">
        <f t="shared" si="41"/>
        <v>1.5</v>
      </c>
      <c r="I162" s="129">
        <f t="shared" si="41"/>
        <v>1.5</v>
      </c>
      <c r="J162" s="129">
        <f t="shared" si="41"/>
        <v>1.5</v>
      </c>
      <c r="K162" s="129">
        <f t="shared" si="41"/>
        <v>1.5</v>
      </c>
      <c r="L162" s="129">
        <f t="shared" si="41"/>
        <v>1.5</v>
      </c>
      <c r="M162" s="129">
        <f t="shared" si="41"/>
        <v>1.5</v>
      </c>
      <c r="N162" s="129">
        <f t="shared" si="41"/>
        <v>1.5</v>
      </c>
      <c r="O162" s="129">
        <f t="shared" si="41"/>
        <v>1.5</v>
      </c>
      <c r="P162" s="129">
        <f t="shared" si="41"/>
        <v>1.5</v>
      </c>
      <c r="Q162" s="129">
        <f t="shared" si="41"/>
        <v>1.5</v>
      </c>
      <c r="R162" s="129">
        <f t="shared" si="40"/>
        <v>1.5</v>
      </c>
      <c r="S162" s="129">
        <f t="shared" si="40"/>
        <v>1.5</v>
      </c>
      <c r="T162" s="129">
        <f t="shared" si="40"/>
        <v>1.5</v>
      </c>
      <c r="U162" s="129">
        <f t="shared" si="40"/>
        <v>1.5</v>
      </c>
      <c r="V162" s="129">
        <f t="shared" si="40"/>
        <v>1.5</v>
      </c>
      <c r="W162" s="129">
        <f t="shared" si="40"/>
        <v>1.5</v>
      </c>
      <c r="X162" s="129">
        <f t="shared" si="40"/>
        <v>1.5</v>
      </c>
      <c r="Y162" s="129">
        <f t="shared" si="40"/>
        <v>1.5</v>
      </c>
      <c r="Z162" s="129">
        <f t="shared" si="40"/>
        <v>1.5</v>
      </c>
      <c r="AA162" s="129">
        <f t="shared" si="40"/>
        <v>1.5</v>
      </c>
      <c r="AB162" s="129">
        <f t="shared" si="40"/>
        <v>1.5</v>
      </c>
      <c r="AC162" s="129">
        <f t="shared" si="40"/>
        <v>1.5</v>
      </c>
      <c r="AD162" s="129">
        <f t="shared" si="40"/>
        <v>1.5</v>
      </c>
      <c r="AE162" s="129">
        <f t="shared" si="40"/>
        <v>1.5</v>
      </c>
      <c r="AF162" s="129">
        <f t="shared" si="40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167</v>
      </c>
      <c r="B163" s="128">
        <v>1</v>
      </c>
      <c r="C163" s="129">
        <f t="shared" si="41"/>
        <v>1</v>
      </c>
      <c r="D163" s="129">
        <f t="shared" si="41"/>
        <v>1</v>
      </c>
      <c r="E163" s="129">
        <f t="shared" si="41"/>
        <v>1</v>
      </c>
      <c r="F163" s="129">
        <f t="shared" si="41"/>
        <v>1</v>
      </c>
      <c r="G163" s="129">
        <f t="shared" si="41"/>
        <v>1</v>
      </c>
      <c r="H163" s="129">
        <f t="shared" si="41"/>
        <v>1</v>
      </c>
      <c r="I163" s="129">
        <f t="shared" si="41"/>
        <v>1</v>
      </c>
      <c r="J163" s="129">
        <f t="shared" si="41"/>
        <v>1</v>
      </c>
      <c r="K163" s="129">
        <f t="shared" si="41"/>
        <v>1</v>
      </c>
      <c r="L163" s="129">
        <f t="shared" si="41"/>
        <v>1</v>
      </c>
      <c r="M163" s="129">
        <f t="shared" si="41"/>
        <v>1</v>
      </c>
      <c r="N163" s="129">
        <f t="shared" si="41"/>
        <v>1</v>
      </c>
      <c r="O163" s="129">
        <f t="shared" si="41"/>
        <v>1</v>
      </c>
      <c r="P163" s="129">
        <f t="shared" si="41"/>
        <v>1</v>
      </c>
      <c r="Q163" s="129">
        <f t="shared" si="41"/>
        <v>1</v>
      </c>
      <c r="R163" s="129">
        <f t="shared" si="40"/>
        <v>1</v>
      </c>
      <c r="S163" s="129">
        <f t="shared" si="40"/>
        <v>1</v>
      </c>
      <c r="T163" s="129">
        <f t="shared" si="40"/>
        <v>1</v>
      </c>
      <c r="U163" s="129">
        <f t="shared" si="40"/>
        <v>1</v>
      </c>
      <c r="V163" s="129">
        <f t="shared" si="40"/>
        <v>1</v>
      </c>
      <c r="W163" s="129">
        <f t="shared" si="40"/>
        <v>1</v>
      </c>
      <c r="X163" s="129">
        <f t="shared" si="40"/>
        <v>1</v>
      </c>
      <c r="Y163" s="129">
        <f t="shared" si="40"/>
        <v>1</v>
      </c>
      <c r="Z163" s="129">
        <f t="shared" si="40"/>
        <v>1</v>
      </c>
      <c r="AA163" s="129">
        <f t="shared" si="40"/>
        <v>1</v>
      </c>
      <c r="AB163" s="129">
        <f t="shared" si="40"/>
        <v>1</v>
      </c>
      <c r="AC163" s="129">
        <f t="shared" si="40"/>
        <v>1</v>
      </c>
      <c r="AD163" s="129">
        <f t="shared" si="40"/>
        <v>1</v>
      </c>
      <c r="AE163" s="129">
        <f t="shared" si="40"/>
        <v>1</v>
      </c>
      <c r="AF163" s="129">
        <f t="shared" si="40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168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169</v>
      </c>
      <c r="B165" s="128">
        <v>1</v>
      </c>
      <c r="C165" s="129">
        <f t="shared" ref="C165:R172" si="42">B165</f>
        <v>1</v>
      </c>
      <c r="D165" s="129">
        <f t="shared" si="42"/>
        <v>1</v>
      </c>
      <c r="E165" s="129">
        <f t="shared" si="42"/>
        <v>1</v>
      </c>
      <c r="F165" s="129">
        <f t="shared" si="42"/>
        <v>1</v>
      </c>
      <c r="G165" s="129">
        <f t="shared" si="42"/>
        <v>1</v>
      </c>
      <c r="H165" s="129">
        <f t="shared" si="42"/>
        <v>1</v>
      </c>
      <c r="I165" s="129">
        <f t="shared" si="42"/>
        <v>1</v>
      </c>
      <c r="J165" s="129">
        <f t="shared" si="42"/>
        <v>1</v>
      </c>
      <c r="K165" s="129">
        <f t="shared" si="42"/>
        <v>1</v>
      </c>
      <c r="L165" s="129">
        <f t="shared" si="42"/>
        <v>1</v>
      </c>
      <c r="M165" s="129">
        <f t="shared" si="42"/>
        <v>1</v>
      </c>
      <c r="N165" s="129">
        <f t="shared" si="42"/>
        <v>1</v>
      </c>
      <c r="O165" s="129">
        <f t="shared" si="42"/>
        <v>1</v>
      </c>
      <c r="P165" s="129">
        <f t="shared" si="42"/>
        <v>1</v>
      </c>
      <c r="Q165" s="129">
        <f t="shared" si="42"/>
        <v>1</v>
      </c>
      <c r="R165" s="129">
        <f t="shared" si="42"/>
        <v>1</v>
      </c>
      <c r="S165" s="129">
        <f t="shared" ref="R165:AF172" si="43">R165</f>
        <v>1</v>
      </c>
      <c r="T165" s="129">
        <f t="shared" si="43"/>
        <v>1</v>
      </c>
      <c r="U165" s="129">
        <f t="shared" si="43"/>
        <v>1</v>
      </c>
      <c r="V165" s="129">
        <f t="shared" si="43"/>
        <v>1</v>
      </c>
      <c r="W165" s="129">
        <f t="shared" si="43"/>
        <v>1</v>
      </c>
      <c r="X165" s="129">
        <f t="shared" si="43"/>
        <v>1</v>
      </c>
      <c r="Y165" s="129">
        <f t="shared" si="43"/>
        <v>1</v>
      </c>
      <c r="Z165" s="129">
        <f t="shared" si="43"/>
        <v>1</v>
      </c>
      <c r="AA165" s="129">
        <f t="shared" si="43"/>
        <v>1</v>
      </c>
      <c r="AB165" s="129">
        <f t="shared" si="43"/>
        <v>1</v>
      </c>
      <c r="AC165" s="129">
        <f t="shared" si="43"/>
        <v>1</v>
      </c>
      <c r="AD165" s="129">
        <f t="shared" si="43"/>
        <v>1</v>
      </c>
      <c r="AE165" s="129">
        <f t="shared" si="43"/>
        <v>1</v>
      </c>
      <c r="AF165" s="129">
        <f t="shared" si="43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170</v>
      </c>
      <c r="B166" s="128">
        <v>0.42</v>
      </c>
      <c r="C166" s="129">
        <f t="shared" si="42"/>
        <v>0.42</v>
      </c>
      <c r="D166" s="129">
        <f t="shared" si="42"/>
        <v>0.42</v>
      </c>
      <c r="E166" s="129">
        <f t="shared" si="42"/>
        <v>0.42</v>
      </c>
      <c r="F166" s="129">
        <f t="shared" si="42"/>
        <v>0.42</v>
      </c>
      <c r="G166" s="129">
        <f t="shared" si="42"/>
        <v>0.42</v>
      </c>
      <c r="H166" s="129">
        <f t="shared" si="42"/>
        <v>0.42</v>
      </c>
      <c r="I166" s="129">
        <f t="shared" si="42"/>
        <v>0.42</v>
      </c>
      <c r="J166" s="129">
        <f t="shared" si="42"/>
        <v>0.42</v>
      </c>
      <c r="K166" s="129">
        <f t="shared" si="42"/>
        <v>0.42</v>
      </c>
      <c r="L166" s="129">
        <f t="shared" si="42"/>
        <v>0.42</v>
      </c>
      <c r="M166" s="129">
        <f t="shared" si="42"/>
        <v>0.42</v>
      </c>
      <c r="N166" s="129">
        <f t="shared" si="42"/>
        <v>0.42</v>
      </c>
      <c r="O166" s="129">
        <f t="shared" si="42"/>
        <v>0.42</v>
      </c>
      <c r="P166" s="129">
        <f t="shared" si="42"/>
        <v>0.42</v>
      </c>
      <c r="Q166" s="129">
        <f t="shared" si="42"/>
        <v>0.42</v>
      </c>
      <c r="R166" s="129">
        <f t="shared" si="43"/>
        <v>0.42</v>
      </c>
      <c r="S166" s="129">
        <f t="shared" si="43"/>
        <v>0.42</v>
      </c>
      <c r="T166" s="129">
        <f t="shared" si="43"/>
        <v>0.42</v>
      </c>
      <c r="U166" s="129">
        <f t="shared" si="43"/>
        <v>0.42</v>
      </c>
      <c r="V166" s="129">
        <f t="shared" si="43"/>
        <v>0.42</v>
      </c>
      <c r="W166" s="129">
        <f t="shared" si="43"/>
        <v>0.42</v>
      </c>
      <c r="X166" s="129">
        <f t="shared" si="43"/>
        <v>0.42</v>
      </c>
      <c r="Y166" s="129">
        <f t="shared" si="43"/>
        <v>0.42</v>
      </c>
      <c r="Z166" s="129">
        <f t="shared" si="43"/>
        <v>0.42</v>
      </c>
      <c r="AA166" s="129">
        <f t="shared" si="43"/>
        <v>0.42</v>
      </c>
      <c r="AB166" s="129">
        <f t="shared" si="43"/>
        <v>0.42</v>
      </c>
      <c r="AC166" s="129">
        <f t="shared" si="43"/>
        <v>0.42</v>
      </c>
      <c r="AD166" s="129">
        <f t="shared" si="43"/>
        <v>0.42</v>
      </c>
      <c r="AE166" s="129">
        <f t="shared" si="43"/>
        <v>0.42</v>
      </c>
      <c r="AF166" s="129">
        <f t="shared" si="43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171</v>
      </c>
      <c r="B167" s="128">
        <v>0.46</v>
      </c>
      <c r="C167" s="129">
        <f t="shared" si="42"/>
        <v>0.46</v>
      </c>
      <c r="D167" s="129">
        <f t="shared" si="42"/>
        <v>0.46</v>
      </c>
      <c r="E167" s="129">
        <f t="shared" si="42"/>
        <v>0.46</v>
      </c>
      <c r="F167" s="129">
        <f t="shared" si="42"/>
        <v>0.46</v>
      </c>
      <c r="G167" s="129">
        <f t="shared" si="42"/>
        <v>0.46</v>
      </c>
      <c r="H167" s="129">
        <f t="shared" si="42"/>
        <v>0.46</v>
      </c>
      <c r="I167" s="129">
        <f t="shared" si="42"/>
        <v>0.46</v>
      </c>
      <c r="J167" s="129">
        <f t="shared" si="42"/>
        <v>0.46</v>
      </c>
      <c r="K167" s="129">
        <f t="shared" si="42"/>
        <v>0.46</v>
      </c>
      <c r="L167" s="129">
        <f t="shared" si="42"/>
        <v>0.46</v>
      </c>
      <c r="M167" s="129">
        <f t="shared" si="42"/>
        <v>0.46</v>
      </c>
      <c r="N167" s="129">
        <f t="shared" si="42"/>
        <v>0.46</v>
      </c>
      <c r="O167" s="129">
        <f t="shared" si="42"/>
        <v>0.46</v>
      </c>
      <c r="P167" s="129">
        <f t="shared" si="42"/>
        <v>0.46</v>
      </c>
      <c r="Q167" s="129">
        <f t="shared" si="42"/>
        <v>0.46</v>
      </c>
      <c r="R167" s="129">
        <f t="shared" si="43"/>
        <v>0.46</v>
      </c>
      <c r="S167" s="129">
        <f t="shared" si="43"/>
        <v>0.46</v>
      </c>
      <c r="T167" s="129">
        <f t="shared" si="43"/>
        <v>0.46</v>
      </c>
      <c r="U167" s="129">
        <f t="shared" si="43"/>
        <v>0.46</v>
      </c>
      <c r="V167" s="129">
        <f t="shared" si="43"/>
        <v>0.46</v>
      </c>
      <c r="W167" s="129">
        <f t="shared" si="43"/>
        <v>0.46</v>
      </c>
      <c r="X167" s="129">
        <f t="shared" si="43"/>
        <v>0.46</v>
      </c>
      <c r="Y167" s="129">
        <f t="shared" si="43"/>
        <v>0.46</v>
      </c>
      <c r="Z167" s="129">
        <f t="shared" si="43"/>
        <v>0.46</v>
      </c>
      <c r="AA167" s="129">
        <f t="shared" si="43"/>
        <v>0.46</v>
      </c>
      <c r="AB167" s="129">
        <f t="shared" si="43"/>
        <v>0.46</v>
      </c>
      <c r="AC167" s="129">
        <f t="shared" si="43"/>
        <v>0.46</v>
      </c>
      <c r="AD167" s="129">
        <f t="shared" si="43"/>
        <v>0.46</v>
      </c>
      <c r="AE167" s="129">
        <f t="shared" si="43"/>
        <v>0.46</v>
      </c>
      <c r="AF167" s="129">
        <f t="shared" si="43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172</v>
      </c>
      <c r="B168" s="128">
        <v>0.85</v>
      </c>
      <c r="C168" s="129">
        <f t="shared" si="42"/>
        <v>0.85</v>
      </c>
      <c r="D168" s="129">
        <f t="shared" si="42"/>
        <v>0.85</v>
      </c>
      <c r="E168" s="129">
        <f t="shared" si="42"/>
        <v>0.85</v>
      </c>
      <c r="F168" s="129">
        <f t="shared" si="42"/>
        <v>0.85</v>
      </c>
      <c r="G168" s="129">
        <f t="shared" si="42"/>
        <v>0.85</v>
      </c>
      <c r="H168" s="129">
        <f t="shared" si="42"/>
        <v>0.85</v>
      </c>
      <c r="I168" s="129">
        <f t="shared" si="42"/>
        <v>0.85</v>
      </c>
      <c r="J168" s="129">
        <f t="shared" si="42"/>
        <v>0.85</v>
      </c>
      <c r="K168" s="129">
        <f t="shared" si="42"/>
        <v>0.85</v>
      </c>
      <c r="L168" s="129">
        <f t="shared" si="42"/>
        <v>0.85</v>
      </c>
      <c r="M168" s="129">
        <f t="shared" si="42"/>
        <v>0.85</v>
      </c>
      <c r="N168" s="129">
        <f t="shared" si="42"/>
        <v>0.85</v>
      </c>
      <c r="O168" s="129">
        <f t="shared" si="42"/>
        <v>0.85</v>
      </c>
      <c r="P168" s="129">
        <f t="shared" si="42"/>
        <v>0.85</v>
      </c>
      <c r="Q168" s="129">
        <f t="shared" si="42"/>
        <v>0.85</v>
      </c>
      <c r="R168" s="129">
        <f t="shared" si="43"/>
        <v>0.85</v>
      </c>
      <c r="S168" s="129">
        <f t="shared" si="43"/>
        <v>0.85</v>
      </c>
      <c r="T168" s="129">
        <f t="shared" si="43"/>
        <v>0.85</v>
      </c>
      <c r="U168" s="129">
        <f t="shared" si="43"/>
        <v>0.85</v>
      </c>
      <c r="V168" s="129">
        <f t="shared" si="43"/>
        <v>0.85</v>
      </c>
      <c r="W168" s="129">
        <f t="shared" si="43"/>
        <v>0.85</v>
      </c>
      <c r="X168" s="129">
        <f t="shared" si="43"/>
        <v>0.85</v>
      </c>
      <c r="Y168" s="129">
        <f t="shared" si="43"/>
        <v>0.85</v>
      </c>
      <c r="Z168" s="129">
        <f t="shared" si="43"/>
        <v>0.85</v>
      </c>
      <c r="AA168" s="129">
        <f t="shared" si="43"/>
        <v>0.85</v>
      </c>
      <c r="AB168" s="129">
        <f t="shared" si="43"/>
        <v>0.85</v>
      </c>
      <c r="AC168" s="129">
        <f t="shared" si="43"/>
        <v>0.85</v>
      </c>
      <c r="AD168" s="129">
        <f t="shared" si="43"/>
        <v>0.85</v>
      </c>
      <c r="AE168" s="129">
        <f t="shared" si="43"/>
        <v>0.85</v>
      </c>
      <c r="AF168" s="129">
        <f t="shared" si="43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173</v>
      </c>
      <c r="B169" s="128">
        <v>0.9</v>
      </c>
      <c r="C169" s="129">
        <f t="shared" si="42"/>
        <v>0.9</v>
      </c>
      <c r="D169" s="129">
        <f t="shared" si="42"/>
        <v>0.9</v>
      </c>
      <c r="E169" s="129">
        <f t="shared" si="42"/>
        <v>0.9</v>
      </c>
      <c r="F169" s="129">
        <f t="shared" si="42"/>
        <v>0.9</v>
      </c>
      <c r="G169" s="129">
        <f t="shared" si="42"/>
        <v>0.9</v>
      </c>
      <c r="H169" s="129">
        <f t="shared" si="42"/>
        <v>0.9</v>
      </c>
      <c r="I169" s="129">
        <f t="shared" si="42"/>
        <v>0.9</v>
      </c>
      <c r="J169" s="129">
        <f t="shared" si="42"/>
        <v>0.9</v>
      </c>
      <c r="K169" s="129">
        <f t="shared" si="42"/>
        <v>0.9</v>
      </c>
      <c r="L169" s="129">
        <f t="shared" si="42"/>
        <v>0.9</v>
      </c>
      <c r="M169" s="129">
        <f t="shared" si="42"/>
        <v>0.9</v>
      </c>
      <c r="N169" s="129">
        <f t="shared" si="42"/>
        <v>0.9</v>
      </c>
      <c r="O169" s="129">
        <f t="shared" si="42"/>
        <v>0.9</v>
      </c>
      <c r="P169" s="129">
        <f t="shared" si="42"/>
        <v>0.9</v>
      </c>
      <c r="Q169" s="129">
        <f t="shared" si="42"/>
        <v>0.9</v>
      </c>
      <c r="R169" s="129">
        <f t="shared" si="43"/>
        <v>0.9</v>
      </c>
      <c r="S169" s="129">
        <f t="shared" si="43"/>
        <v>0.9</v>
      </c>
      <c r="T169" s="129">
        <f t="shared" si="43"/>
        <v>0.9</v>
      </c>
      <c r="U169" s="129">
        <f t="shared" si="43"/>
        <v>0.9</v>
      </c>
      <c r="V169" s="129">
        <f t="shared" si="43"/>
        <v>0.9</v>
      </c>
      <c r="W169" s="129">
        <f t="shared" si="43"/>
        <v>0.9</v>
      </c>
      <c r="X169" s="129">
        <f t="shared" si="43"/>
        <v>0.9</v>
      </c>
      <c r="Y169" s="129">
        <f t="shared" si="43"/>
        <v>0.9</v>
      </c>
      <c r="Z169" s="129">
        <f t="shared" si="43"/>
        <v>0.9</v>
      </c>
      <c r="AA169" s="129">
        <f t="shared" si="43"/>
        <v>0.9</v>
      </c>
      <c r="AB169" s="129">
        <f t="shared" si="43"/>
        <v>0.9</v>
      </c>
      <c r="AC169" s="129">
        <f t="shared" si="43"/>
        <v>0.9</v>
      </c>
      <c r="AD169" s="129">
        <f t="shared" si="43"/>
        <v>0.9</v>
      </c>
      <c r="AE169" s="129">
        <f t="shared" si="43"/>
        <v>0.9</v>
      </c>
      <c r="AF169" s="129">
        <f t="shared" si="43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174</v>
      </c>
      <c r="B170" s="128">
        <v>0.44</v>
      </c>
      <c r="C170" s="129">
        <f t="shared" si="42"/>
        <v>0.44</v>
      </c>
      <c r="D170" s="129">
        <f t="shared" si="42"/>
        <v>0.44</v>
      </c>
      <c r="E170" s="129">
        <f t="shared" si="42"/>
        <v>0.44</v>
      </c>
      <c r="F170" s="129">
        <f t="shared" si="42"/>
        <v>0.44</v>
      </c>
      <c r="G170" s="129">
        <f t="shared" si="42"/>
        <v>0.44</v>
      </c>
      <c r="H170" s="129">
        <f t="shared" si="42"/>
        <v>0.44</v>
      </c>
      <c r="I170" s="129">
        <f t="shared" si="42"/>
        <v>0.44</v>
      </c>
      <c r="J170" s="129">
        <f t="shared" si="42"/>
        <v>0.44</v>
      </c>
      <c r="K170" s="129">
        <f t="shared" si="42"/>
        <v>0.44</v>
      </c>
      <c r="L170" s="129">
        <f t="shared" si="42"/>
        <v>0.44</v>
      </c>
      <c r="M170" s="129">
        <f t="shared" si="42"/>
        <v>0.44</v>
      </c>
      <c r="N170" s="129">
        <f t="shared" si="42"/>
        <v>0.44</v>
      </c>
      <c r="O170" s="129">
        <f t="shared" si="42"/>
        <v>0.44</v>
      </c>
      <c r="P170" s="129">
        <f t="shared" si="42"/>
        <v>0.44</v>
      </c>
      <c r="Q170" s="129">
        <f t="shared" si="42"/>
        <v>0.44</v>
      </c>
      <c r="R170" s="129">
        <f t="shared" si="43"/>
        <v>0.44</v>
      </c>
      <c r="S170" s="129">
        <f t="shared" si="43"/>
        <v>0.44</v>
      </c>
      <c r="T170" s="129">
        <f t="shared" si="43"/>
        <v>0.44</v>
      </c>
      <c r="U170" s="129">
        <f t="shared" si="43"/>
        <v>0.44</v>
      </c>
      <c r="V170" s="129">
        <f t="shared" si="43"/>
        <v>0.44</v>
      </c>
      <c r="W170" s="129">
        <f t="shared" si="43"/>
        <v>0.44</v>
      </c>
      <c r="X170" s="129">
        <f t="shared" si="43"/>
        <v>0.44</v>
      </c>
      <c r="Y170" s="129">
        <f t="shared" si="43"/>
        <v>0.44</v>
      </c>
      <c r="Z170" s="129">
        <f t="shared" si="43"/>
        <v>0.44</v>
      </c>
      <c r="AA170" s="129">
        <f t="shared" si="43"/>
        <v>0.44</v>
      </c>
      <c r="AB170" s="129">
        <f t="shared" si="43"/>
        <v>0.44</v>
      </c>
      <c r="AC170" s="129">
        <f t="shared" si="43"/>
        <v>0.44</v>
      </c>
      <c r="AD170" s="129">
        <f t="shared" si="43"/>
        <v>0.44</v>
      </c>
      <c r="AE170" s="129">
        <f t="shared" si="43"/>
        <v>0.44</v>
      </c>
      <c r="AF170" s="129">
        <f t="shared" si="43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175</v>
      </c>
      <c r="B171" s="128">
        <v>2.1</v>
      </c>
      <c r="C171" s="129">
        <f t="shared" si="42"/>
        <v>2.1</v>
      </c>
      <c r="D171" s="129">
        <f t="shared" si="42"/>
        <v>2.1</v>
      </c>
      <c r="E171" s="129">
        <f t="shared" si="42"/>
        <v>2.1</v>
      </c>
      <c r="F171" s="129">
        <f t="shared" si="42"/>
        <v>2.1</v>
      </c>
      <c r="G171" s="129">
        <f t="shared" si="42"/>
        <v>2.1</v>
      </c>
      <c r="H171" s="129">
        <f t="shared" si="42"/>
        <v>2.1</v>
      </c>
      <c r="I171" s="129">
        <f t="shared" si="42"/>
        <v>2.1</v>
      </c>
      <c r="J171" s="129">
        <f t="shared" si="42"/>
        <v>2.1</v>
      </c>
      <c r="K171" s="129">
        <f t="shared" si="42"/>
        <v>2.1</v>
      </c>
      <c r="L171" s="129">
        <f t="shared" si="42"/>
        <v>2.1</v>
      </c>
      <c r="M171" s="129">
        <f t="shared" si="42"/>
        <v>2.1</v>
      </c>
      <c r="N171" s="129">
        <f t="shared" si="42"/>
        <v>2.1</v>
      </c>
      <c r="O171" s="129">
        <f t="shared" si="42"/>
        <v>2.1</v>
      </c>
      <c r="P171" s="129">
        <f t="shared" si="42"/>
        <v>2.1</v>
      </c>
      <c r="Q171" s="129">
        <f t="shared" si="42"/>
        <v>2.1</v>
      </c>
      <c r="R171" s="129">
        <f t="shared" si="43"/>
        <v>2.1</v>
      </c>
      <c r="S171" s="129">
        <f t="shared" si="43"/>
        <v>2.1</v>
      </c>
      <c r="T171" s="129">
        <f t="shared" si="43"/>
        <v>2.1</v>
      </c>
      <c r="U171" s="129">
        <f t="shared" si="43"/>
        <v>2.1</v>
      </c>
      <c r="V171" s="129">
        <f t="shared" si="43"/>
        <v>2.1</v>
      </c>
      <c r="W171" s="129">
        <f t="shared" si="43"/>
        <v>2.1</v>
      </c>
      <c r="X171" s="129">
        <f t="shared" si="43"/>
        <v>2.1</v>
      </c>
      <c r="Y171" s="129">
        <f t="shared" si="43"/>
        <v>2.1</v>
      </c>
      <c r="Z171" s="129">
        <f t="shared" si="43"/>
        <v>2.1</v>
      </c>
      <c r="AA171" s="129">
        <f t="shared" si="43"/>
        <v>2.1</v>
      </c>
      <c r="AB171" s="129">
        <f t="shared" si="43"/>
        <v>2.1</v>
      </c>
      <c r="AC171" s="129">
        <f t="shared" si="43"/>
        <v>2.1</v>
      </c>
      <c r="AD171" s="129">
        <f t="shared" si="43"/>
        <v>2.1</v>
      </c>
      <c r="AE171" s="129">
        <f t="shared" si="43"/>
        <v>2.1</v>
      </c>
      <c r="AF171" s="129">
        <f t="shared" si="43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176</v>
      </c>
      <c r="B172" s="128">
        <v>0.9</v>
      </c>
      <c r="C172" s="129">
        <f t="shared" si="42"/>
        <v>0.9</v>
      </c>
      <c r="D172" s="129">
        <f t="shared" si="42"/>
        <v>0.9</v>
      </c>
      <c r="E172" s="129">
        <f t="shared" si="42"/>
        <v>0.9</v>
      </c>
      <c r="F172" s="129">
        <f t="shared" si="42"/>
        <v>0.9</v>
      </c>
      <c r="G172" s="129">
        <f t="shared" si="42"/>
        <v>0.9</v>
      </c>
      <c r="H172" s="129">
        <f t="shared" si="42"/>
        <v>0.9</v>
      </c>
      <c r="I172" s="129">
        <f t="shared" si="42"/>
        <v>0.9</v>
      </c>
      <c r="J172" s="129">
        <f t="shared" si="42"/>
        <v>0.9</v>
      </c>
      <c r="K172" s="129">
        <f t="shared" si="42"/>
        <v>0.9</v>
      </c>
      <c r="L172" s="129">
        <f t="shared" si="42"/>
        <v>0.9</v>
      </c>
      <c r="M172" s="129">
        <f t="shared" si="42"/>
        <v>0.9</v>
      </c>
      <c r="N172" s="129">
        <f t="shared" si="42"/>
        <v>0.9</v>
      </c>
      <c r="O172" s="129">
        <f t="shared" si="42"/>
        <v>0.9</v>
      </c>
      <c r="P172" s="129">
        <f t="shared" si="42"/>
        <v>0.9</v>
      </c>
      <c r="Q172" s="129">
        <f t="shared" si="42"/>
        <v>0.9</v>
      </c>
      <c r="R172" s="129">
        <f t="shared" si="43"/>
        <v>0.9</v>
      </c>
      <c r="S172" s="129">
        <f t="shared" si="43"/>
        <v>0.9</v>
      </c>
      <c r="T172" s="129">
        <f t="shared" si="43"/>
        <v>0.9</v>
      </c>
      <c r="U172" s="129">
        <f t="shared" si="43"/>
        <v>0.9</v>
      </c>
      <c r="V172" s="129">
        <f t="shared" si="43"/>
        <v>0.9</v>
      </c>
      <c r="W172" s="129">
        <f t="shared" si="43"/>
        <v>0.9</v>
      </c>
      <c r="X172" s="129">
        <f t="shared" si="43"/>
        <v>0.9</v>
      </c>
      <c r="Y172" s="129">
        <f t="shared" si="43"/>
        <v>0.9</v>
      </c>
      <c r="Z172" s="129">
        <f t="shared" si="43"/>
        <v>0.9</v>
      </c>
      <c r="AA172" s="129">
        <f t="shared" si="43"/>
        <v>0.9</v>
      </c>
      <c r="AB172" s="129">
        <f t="shared" si="43"/>
        <v>0.9</v>
      </c>
      <c r="AC172" s="129">
        <f t="shared" si="43"/>
        <v>0.9</v>
      </c>
      <c r="AD172" s="129">
        <f t="shared" si="43"/>
        <v>0.9</v>
      </c>
      <c r="AE172" s="129">
        <f t="shared" si="43"/>
        <v>0.9</v>
      </c>
      <c r="AF172" s="129">
        <f t="shared" si="43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177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178</v>
      </c>
      <c r="B174" s="128">
        <v>0.57999999999999996</v>
      </c>
      <c r="C174" s="129">
        <f t="shared" ref="C174:AF182" si="44">B174</f>
        <v>0.57999999999999996</v>
      </c>
      <c r="D174" s="129">
        <f t="shared" si="44"/>
        <v>0.57999999999999996</v>
      </c>
      <c r="E174" s="129">
        <f t="shared" si="44"/>
        <v>0.57999999999999996</v>
      </c>
      <c r="F174" s="129">
        <f t="shared" si="44"/>
        <v>0.57999999999999996</v>
      </c>
      <c r="G174" s="129">
        <f t="shared" si="44"/>
        <v>0.57999999999999996</v>
      </c>
      <c r="H174" s="129">
        <f t="shared" si="44"/>
        <v>0.57999999999999996</v>
      </c>
      <c r="I174" s="129">
        <f t="shared" si="44"/>
        <v>0.57999999999999996</v>
      </c>
      <c r="J174" s="129">
        <f t="shared" si="44"/>
        <v>0.57999999999999996</v>
      </c>
      <c r="K174" s="129">
        <f t="shared" si="44"/>
        <v>0.57999999999999996</v>
      </c>
      <c r="L174" s="129">
        <f t="shared" si="44"/>
        <v>0.57999999999999996</v>
      </c>
      <c r="M174" s="129">
        <f t="shared" si="44"/>
        <v>0.57999999999999996</v>
      </c>
      <c r="N174" s="129">
        <f t="shared" si="44"/>
        <v>0.57999999999999996</v>
      </c>
      <c r="O174" s="129">
        <f t="shared" si="44"/>
        <v>0.57999999999999996</v>
      </c>
      <c r="P174" s="129">
        <f t="shared" si="44"/>
        <v>0.57999999999999996</v>
      </c>
      <c r="Q174" s="129">
        <f t="shared" si="44"/>
        <v>0.57999999999999996</v>
      </c>
      <c r="R174" s="129">
        <f t="shared" si="44"/>
        <v>0.57999999999999996</v>
      </c>
      <c r="S174" s="129">
        <f t="shared" si="44"/>
        <v>0.57999999999999996</v>
      </c>
      <c r="T174" s="129">
        <f t="shared" si="44"/>
        <v>0.57999999999999996</v>
      </c>
      <c r="U174" s="129">
        <f t="shared" si="44"/>
        <v>0.57999999999999996</v>
      </c>
      <c r="V174" s="129">
        <f t="shared" si="44"/>
        <v>0.57999999999999996</v>
      </c>
      <c r="W174" s="129">
        <f t="shared" si="44"/>
        <v>0.57999999999999996</v>
      </c>
      <c r="X174" s="129">
        <f t="shared" si="44"/>
        <v>0.57999999999999996</v>
      </c>
      <c r="Y174" s="129">
        <f t="shared" si="44"/>
        <v>0.57999999999999996</v>
      </c>
      <c r="Z174" s="129">
        <f t="shared" si="44"/>
        <v>0.57999999999999996</v>
      </c>
      <c r="AA174" s="129">
        <f t="shared" si="44"/>
        <v>0.57999999999999996</v>
      </c>
      <c r="AB174" s="129">
        <f t="shared" si="44"/>
        <v>0.57999999999999996</v>
      </c>
      <c r="AC174" s="129">
        <f t="shared" si="44"/>
        <v>0.57999999999999996</v>
      </c>
      <c r="AD174" s="129">
        <f t="shared" si="44"/>
        <v>0.57999999999999996</v>
      </c>
      <c r="AE174" s="129">
        <f t="shared" si="44"/>
        <v>0.57999999999999996</v>
      </c>
      <c r="AF174" s="129">
        <f t="shared" si="44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179</v>
      </c>
      <c r="B175" s="128">
        <v>0.8</v>
      </c>
      <c r="C175" s="129">
        <f t="shared" si="44"/>
        <v>0.8</v>
      </c>
      <c r="D175" s="129">
        <f t="shared" si="44"/>
        <v>0.8</v>
      </c>
      <c r="E175" s="129">
        <f t="shared" si="44"/>
        <v>0.8</v>
      </c>
      <c r="F175" s="129">
        <f t="shared" si="44"/>
        <v>0.8</v>
      </c>
      <c r="G175" s="129">
        <f t="shared" si="44"/>
        <v>0.8</v>
      </c>
      <c r="H175" s="129">
        <f t="shared" si="44"/>
        <v>0.8</v>
      </c>
      <c r="I175" s="129">
        <f t="shared" si="44"/>
        <v>0.8</v>
      </c>
      <c r="J175" s="129">
        <f t="shared" si="44"/>
        <v>0.8</v>
      </c>
      <c r="K175" s="129">
        <f t="shared" si="44"/>
        <v>0.8</v>
      </c>
      <c r="L175" s="129">
        <f t="shared" si="44"/>
        <v>0.8</v>
      </c>
      <c r="M175" s="129">
        <f t="shared" si="44"/>
        <v>0.8</v>
      </c>
      <c r="N175" s="129">
        <f t="shared" si="44"/>
        <v>0.8</v>
      </c>
      <c r="O175" s="129">
        <f t="shared" si="44"/>
        <v>0.8</v>
      </c>
      <c r="P175" s="129">
        <f t="shared" si="44"/>
        <v>0.8</v>
      </c>
      <c r="Q175" s="129">
        <f t="shared" si="44"/>
        <v>0.8</v>
      </c>
      <c r="R175" s="129">
        <f t="shared" si="44"/>
        <v>0.8</v>
      </c>
      <c r="S175" s="129">
        <f t="shared" si="44"/>
        <v>0.8</v>
      </c>
      <c r="T175" s="129">
        <f t="shared" si="44"/>
        <v>0.8</v>
      </c>
      <c r="U175" s="129">
        <f t="shared" si="44"/>
        <v>0.8</v>
      </c>
      <c r="V175" s="129">
        <f t="shared" si="44"/>
        <v>0.8</v>
      </c>
      <c r="W175" s="129">
        <f t="shared" si="44"/>
        <v>0.8</v>
      </c>
      <c r="X175" s="129">
        <f t="shared" si="44"/>
        <v>0.8</v>
      </c>
      <c r="Y175" s="129">
        <f t="shared" si="44"/>
        <v>0.8</v>
      </c>
      <c r="Z175" s="129">
        <f t="shared" si="44"/>
        <v>0.8</v>
      </c>
      <c r="AA175" s="129">
        <f t="shared" si="44"/>
        <v>0.8</v>
      </c>
      <c r="AB175" s="129">
        <f t="shared" si="44"/>
        <v>0.8</v>
      </c>
      <c r="AC175" s="129">
        <f t="shared" si="44"/>
        <v>0.8</v>
      </c>
      <c r="AD175" s="129">
        <f t="shared" si="44"/>
        <v>0.8</v>
      </c>
      <c r="AE175" s="129">
        <f t="shared" si="44"/>
        <v>0.8</v>
      </c>
      <c r="AF175" s="129">
        <f t="shared" si="44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211</v>
      </c>
      <c r="B176" s="128">
        <v>0</v>
      </c>
      <c r="C176" s="129">
        <f t="shared" si="44"/>
        <v>0</v>
      </c>
      <c r="D176" s="129">
        <f t="shared" si="44"/>
        <v>0</v>
      </c>
      <c r="E176" s="129">
        <f t="shared" si="44"/>
        <v>0</v>
      </c>
      <c r="F176" s="129">
        <f t="shared" si="44"/>
        <v>0</v>
      </c>
      <c r="G176" s="129">
        <f t="shared" si="44"/>
        <v>0</v>
      </c>
      <c r="H176" s="129">
        <f t="shared" si="44"/>
        <v>0</v>
      </c>
      <c r="I176" s="129">
        <f t="shared" si="44"/>
        <v>0</v>
      </c>
      <c r="J176" s="129">
        <f t="shared" si="44"/>
        <v>0</v>
      </c>
      <c r="K176" s="129">
        <f t="shared" si="44"/>
        <v>0</v>
      </c>
      <c r="L176" s="129">
        <f t="shared" si="44"/>
        <v>0</v>
      </c>
      <c r="M176" s="129">
        <f t="shared" si="44"/>
        <v>0</v>
      </c>
      <c r="N176" s="129">
        <f t="shared" si="44"/>
        <v>0</v>
      </c>
      <c r="O176" s="129">
        <f t="shared" si="44"/>
        <v>0</v>
      </c>
      <c r="P176" s="129">
        <f t="shared" si="44"/>
        <v>0</v>
      </c>
      <c r="Q176" s="129">
        <f t="shared" si="44"/>
        <v>0</v>
      </c>
      <c r="R176" s="129">
        <f t="shared" si="44"/>
        <v>0</v>
      </c>
      <c r="S176" s="129">
        <f t="shared" si="44"/>
        <v>0</v>
      </c>
      <c r="T176" s="129">
        <f t="shared" si="44"/>
        <v>0</v>
      </c>
      <c r="U176" s="129">
        <f t="shared" si="44"/>
        <v>0</v>
      </c>
      <c r="V176" s="129">
        <f t="shared" si="44"/>
        <v>0</v>
      </c>
      <c r="W176" s="129">
        <f t="shared" si="44"/>
        <v>0</v>
      </c>
      <c r="X176" s="129">
        <f t="shared" si="44"/>
        <v>0</v>
      </c>
      <c r="Y176" s="129">
        <f t="shared" si="44"/>
        <v>0</v>
      </c>
      <c r="Z176" s="129">
        <f t="shared" si="44"/>
        <v>0</v>
      </c>
      <c r="AA176" s="129">
        <f t="shared" si="44"/>
        <v>0</v>
      </c>
      <c r="AB176" s="129">
        <f t="shared" si="44"/>
        <v>0</v>
      </c>
      <c r="AC176" s="129">
        <f t="shared" si="44"/>
        <v>0</v>
      </c>
      <c r="AD176" s="129">
        <f t="shared" si="44"/>
        <v>0</v>
      </c>
      <c r="AE176" s="129">
        <f t="shared" si="44"/>
        <v>0</v>
      </c>
      <c r="AF176" s="129">
        <f t="shared" si="44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180</v>
      </c>
      <c r="B177" s="128">
        <v>0.6</v>
      </c>
      <c r="C177" s="129">
        <f t="shared" si="44"/>
        <v>0.6</v>
      </c>
      <c r="D177" s="129">
        <f t="shared" si="44"/>
        <v>0.6</v>
      </c>
      <c r="E177" s="129">
        <f t="shared" si="44"/>
        <v>0.6</v>
      </c>
      <c r="F177" s="129">
        <f t="shared" si="44"/>
        <v>0.6</v>
      </c>
      <c r="G177" s="129">
        <f t="shared" si="44"/>
        <v>0.6</v>
      </c>
      <c r="H177" s="129">
        <f t="shared" si="44"/>
        <v>0.6</v>
      </c>
      <c r="I177" s="129">
        <f t="shared" si="44"/>
        <v>0.6</v>
      </c>
      <c r="J177" s="129">
        <f t="shared" si="44"/>
        <v>0.6</v>
      </c>
      <c r="K177" s="129">
        <f t="shared" si="44"/>
        <v>0.6</v>
      </c>
      <c r="L177" s="129">
        <f t="shared" si="44"/>
        <v>0.6</v>
      </c>
      <c r="M177" s="129">
        <f t="shared" si="44"/>
        <v>0.6</v>
      </c>
      <c r="N177" s="129">
        <f t="shared" si="44"/>
        <v>0.6</v>
      </c>
      <c r="O177" s="129">
        <f t="shared" si="44"/>
        <v>0.6</v>
      </c>
      <c r="P177" s="129">
        <f t="shared" si="44"/>
        <v>0.6</v>
      </c>
      <c r="Q177" s="129">
        <f t="shared" si="44"/>
        <v>0.6</v>
      </c>
      <c r="R177" s="129">
        <f t="shared" si="44"/>
        <v>0.6</v>
      </c>
      <c r="S177" s="129">
        <f t="shared" si="44"/>
        <v>0.6</v>
      </c>
      <c r="T177" s="129">
        <f t="shared" si="44"/>
        <v>0.6</v>
      </c>
      <c r="U177" s="129">
        <f t="shared" si="44"/>
        <v>0.6</v>
      </c>
      <c r="V177" s="129">
        <f t="shared" si="44"/>
        <v>0.6</v>
      </c>
      <c r="W177" s="129">
        <f t="shared" si="44"/>
        <v>0.6</v>
      </c>
      <c r="X177" s="129">
        <f t="shared" si="44"/>
        <v>0.6</v>
      </c>
      <c r="Y177" s="129">
        <f t="shared" si="44"/>
        <v>0.6</v>
      </c>
      <c r="Z177" s="129">
        <f t="shared" si="44"/>
        <v>0.6</v>
      </c>
      <c r="AA177" s="129">
        <f t="shared" si="44"/>
        <v>0.6</v>
      </c>
      <c r="AB177" s="129">
        <f t="shared" si="44"/>
        <v>0.6</v>
      </c>
      <c r="AC177" s="129">
        <f t="shared" si="44"/>
        <v>0.6</v>
      </c>
      <c r="AD177" s="129">
        <f t="shared" si="44"/>
        <v>0.6</v>
      </c>
      <c r="AE177" s="129">
        <f t="shared" si="44"/>
        <v>0.6</v>
      </c>
      <c r="AF177" s="129">
        <f t="shared" si="44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181</v>
      </c>
      <c r="B178" s="128">
        <v>0.6</v>
      </c>
      <c r="C178" s="129">
        <f t="shared" si="44"/>
        <v>0.6</v>
      </c>
      <c r="D178" s="129">
        <f t="shared" si="44"/>
        <v>0.6</v>
      </c>
      <c r="E178" s="129">
        <f t="shared" si="44"/>
        <v>0.6</v>
      </c>
      <c r="F178" s="129">
        <f t="shared" si="44"/>
        <v>0.6</v>
      </c>
      <c r="G178" s="129">
        <f t="shared" si="44"/>
        <v>0.6</v>
      </c>
      <c r="H178" s="129">
        <f t="shared" si="44"/>
        <v>0.6</v>
      </c>
      <c r="I178" s="129">
        <f t="shared" si="44"/>
        <v>0.6</v>
      </c>
      <c r="J178" s="129">
        <f t="shared" si="44"/>
        <v>0.6</v>
      </c>
      <c r="K178" s="129">
        <f t="shared" si="44"/>
        <v>0.6</v>
      </c>
      <c r="L178" s="129">
        <f t="shared" si="44"/>
        <v>0.6</v>
      </c>
      <c r="M178" s="129">
        <f t="shared" si="44"/>
        <v>0.6</v>
      </c>
      <c r="N178" s="129">
        <f t="shared" si="44"/>
        <v>0.6</v>
      </c>
      <c r="O178" s="129">
        <f t="shared" si="44"/>
        <v>0.6</v>
      </c>
      <c r="P178" s="129">
        <f t="shared" si="44"/>
        <v>0.6</v>
      </c>
      <c r="Q178" s="129">
        <f t="shared" si="44"/>
        <v>0.6</v>
      </c>
      <c r="R178" s="129">
        <f t="shared" si="44"/>
        <v>0.6</v>
      </c>
      <c r="S178" s="129">
        <f t="shared" si="44"/>
        <v>0.6</v>
      </c>
      <c r="T178" s="129">
        <f t="shared" si="44"/>
        <v>0.6</v>
      </c>
      <c r="U178" s="129">
        <f t="shared" si="44"/>
        <v>0.6</v>
      </c>
      <c r="V178" s="129">
        <f t="shared" si="44"/>
        <v>0.6</v>
      </c>
      <c r="W178" s="129">
        <f t="shared" si="44"/>
        <v>0.6</v>
      </c>
      <c r="X178" s="129">
        <f t="shared" si="44"/>
        <v>0.6</v>
      </c>
      <c r="Y178" s="129">
        <f t="shared" si="44"/>
        <v>0.6</v>
      </c>
      <c r="Z178" s="129">
        <f t="shared" si="44"/>
        <v>0.6</v>
      </c>
      <c r="AA178" s="129">
        <f t="shared" si="44"/>
        <v>0.6</v>
      </c>
      <c r="AB178" s="129">
        <f t="shared" si="44"/>
        <v>0.6</v>
      </c>
      <c r="AC178" s="129">
        <f t="shared" si="44"/>
        <v>0.6</v>
      </c>
      <c r="AD178" s="129">
        <f t="shared" si="44"/>
        <v>0.6</v>
      </c>
      <c r="AE178" s="129">
        <f t="shared" si="44"/>
        <v>0.6</v>
      </c>
      <c r="AF178" s="129">
        <f t="shared" si="44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182</v>
      </c>
      <c r="B179" s="128">
        <v>0.35</v>
      </c>
      <c r="C179" s="129">
        <f t="shared" si="44"/>
        <v>0.35</v>
      </c>
      <c r="D179" s="129">
        <f t="shared" si="44"/>
        <v>0.35</v>
      </c>
      <c r="E179" s="129">
        <f t="shared" si="44"/>
        <v>0.35</v>
      </c>
      <c r="F179" s="129">
        <f t="shared" si="44"/>
        <v>0.35</v>
      </c>
      <c r="G179" s="129">
        <f t="shared" si="44"/>
        <v>0.35</v>
      </c>
      <c r="H179" s="129">
        <f t="shared" si="44"/>
        <v>0.35</v>
      </c>
      <c r="I179" s="129">
        <f t="shared" si="44"/>
        <v>0.35</v>
      </c>
      <c r="J179" s="129">
        <f t="shared" si="44"/>
        <v>0.35</v>
      </c>
      <c r="K179" s="129">
        <f t="shared" si="44"/>
        <v>0.35</v>
      </c>
      <c r="L179" s="129">
        <f t="shared" si="44"/>
        <v>0.35</v>
      </c>
      <c r="M179" s="129">
        <f t="shared" si="44"/>
        <v>0.35</v>
      </c>
      <c r="N179" s="129">
        <f t="shared" si="44"/>
        <v>0.35</v>
      </c>
      <c r="O179" s="129">
        <f t="shared" si="44"/>
        <v>0.35</v>
      </c>
      <c r="P179" s="129">
        <f t="shared" si="44"/>
        <v>0.35</v>
      </c>
      <c r="Q179" s="129">
        <f t="shared" si="44"/>
        <v>0.35</v>
      </c>
      <c r="R179" s="129">
        <f t="shared" si="44"/>
        <v>0.35</v>
      </c>
      <c r="S179" s="129">
        <f t="shared" si="44"/>
        <v>0.35</v>
      </c>
      <c r="T179" s="129">
        <f t="shared" si="44"/>
        <v>0.35</v>
      </c>
      <c r="U179" s="129">
        <f t="shared" si="44"/>
        <v>0.35</v>
      </c>
      <c r="V179" s="129">
        <f t="shared" si="44"/>
        <v>0.35</v>
      </c>
      <c r="W179" s="129">
        <f t="shared" si="44"/>
        <v>0.35</v>
      </c>
      <c r="X179" s="129">
        <f t="shared" si="44"/>
        <v>0.35</v>
      </c>
      <c r="Y179" s="129">
        <f t="shared" si="44"/>
        <v>0.35</v>
      </c>
      <c r="Z179" s="129">
        <f t="shared" si="44"/>
        <v>0.35</v>
      </c>
      <c r="AA179" s="129">
        <f t="shared" si="44"/>
        <v>0.35</v>
      </c>
      <c r="AB179" s="129">
        <f t="shared" si="44"/>
        <v>0.35</v>
      </c>
      <c r="AC179" s="129">
        <f t="shared" si="44"/>
        <v>0.35</v>
      </c>
      <c r="AD179" s="129">
        <f t="shared" si="44"/>
        <v>0.35</v>
      </c>
      <c r="AE179" s="129">
        <f t="shared" si="44"/>
        <v>0.35</v>
      </c>
      <c r="AF179" s="129">
        <f t="shared" si="44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183</v>
      </c>
      <c r="B180" s="128">
        <v>0.28999999999999998</v>
      </c>
      <c r="C180" s="129">
        <f t="shared" si="44"/>
        <v>0.28999999999999998</v>
      </c>
      <c r="D180" s="129">
        <f t="shared" si="44"/>
        <v>0.28999999999999998</v>
      </c>
      <c r="E180" s="129">
        <f t="shared" si="44"/>
        <v>0.28999999999999998</v>
      </c>
      <c r="F180" s="129">
        <f t="shared" si="44"/>
        <v>0.28999999999999998</v>
      </c>
      <c r="G180" s="129">
        <f t="shared" si="44"/>
        <v>0.28999999999999998</v>
      </c>
      <c r="H180" s="129">
        <f t="shared" si="44"/>
        <v>0.28999999999999998</v>
      </c>
      <c r="I180" s="129">
        <f t="shared" si="44"/>
        <v>0.28999999999999998</v>
      </c>
      <c r="J180" s="129">
        <f t="shared" si="44"/>
        <v>0.28999999999999998</v>
      </c>
      <c r="K180" s="129">
        <f t="shared" si="44"/>
        <v>0.28999999999999998</v>
      </c>
      <c r="L180" s="129">
        <f t="shared" si="44"/>
        <v>0.28999999999999998</v>
      </c>
      <c r="M180" s="129">
        <f t="shared" si="44"/>
        <v>0.28999999999999998</v>
      </c>
      <c r="N180" s="129">
        <f t="shared" si="44"/>
        <v>0.28999999999999998</v>
      </c>
      <c r="O180" s="129">
        <f t="shared" si="44"/>
        <v>0.28999999999999998</v>
      </c>
      <c r="P180" s="129">
        <f t="shared" si="44"/>
        <v>0.28999999999999998</v>
      </c>
      <c r="Q180" s="129">
        <f t="shared" si="44"/>
        <v>0.28999999999999998</v>
      </c>
      <c r="R180" s="129">
        <f t="shared" si="44"/>
        <v>0.28999999999999998</v>
      </c>
      <c r="S180" s="129">
        <f t="shared" si="44"/>
        <v>0.28999999999999998</v>
      </c>
      <c r="T180" s="129">
        <f t="shared" si="44"/>
        <v>0.28999999999999998</v>
      </c>
      <c r="U180" s="129">
        <f t="shared" si="44"/>
        <v>0.28999999999999998</v>
      </c>
      <c r="V180" s="129">
        <f t="shared" si="44"/>
        <v>0.28999999999999998</v>
      </c>
      <c r="W180" s="129">
        <f t="shared" si="44"/>
        <v>0.28999999999999998</v>
      </c>
      <c r="X180" s="129">
        <f t="shared" si="44"/>
        <v>0.28999999999999998</v>
      </c>
      <c r="Y180" s="129">
        <f t="shared" si="44"/>
        <v>0.28999999999999998</v>
      </c>
      <c r="Z180" s="129">
        <f t="shared" si="44"/>
        <v>0.28999999999999998</v>
      </c>
      <c r="AA180" s="129">
        <f t="shared" si="44"/>
        <v>0.28999999999999998</v>
      </c>
      <c r="AB180" s="129">
        <f t="shared" si="44"/>
        <v>0.28999999999999998</v>
      </c>
      <c r="AC180" s="129">
        <f t="shared" si="44"/>
        <v>0.28999999999999998</v>
      </c>
      <c r="AD180" s="129">
        <f t="shared" si="44"/>
        <v>0.28999999999999998</v>
      </c>
      <c r="AE180" s="129">
        <f t="shared" si="44"/>
        <v>0.28999999999999998</v>
      </c>
      <c r="AF180" s="129">
        <f t="shared" si="44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184</v>
      </c>
      <c r="B181" s="128">
        <v>0.06</v>
      </c>
      <c r="C181" s="129">
        <f t="shared" si="44"/>
        <v>0.06</v>
      </c>
      <c r="D181" s="129">
        <f t="shared" si="44"/>
        <v>0.06</v>
      </c>
      <c r="E181" s="129">
        <f t="shared" si="44"/>
        <v>0.06</v>
      </c>
      <c r="F181" s="129">
        <f t="shared" si="44"/>
        <v>0.06</v>
      </c>
      <c r="G181" s="129">
        <f t="shared" si="44"/>
        <v>0.06</v>
      </c>
      <c r="H181" s="129">
        <f t="shared" si="44"/>
        <v>0.06</v>
      </c>
      <c r="I181" s="129">
        <f t="shared" si="44"/>
        <v>0.06</v>
      </c>
      <c r="J181" s="129">
        <f t="shared" si="44"/>
        <v>0.06</v>
      </c>
      <c r="K181" s="129">
        <f t="shared" si="44"/>
        <v>0.06</v>
      </c>
      <c r="L181" s="129">
        <f t="shared" si="44"/>
        <v>0.06</v>
      </c>
      <c r="M181" s="129">
        <f t="shared" si="44"/>
        <v>0.06</v>
      </c>
      <c r="N181" s="129">
        <f t="shared" si="44"/>
        <v>0.06</v>
      </c>
      <c r="O181" s="129">
        <f t="shared" si="44"/>
        <v>0.06</v>
      </c>
      <c r="P181" s="129">
        <f t="shared" si="44"/>
        <v>0.06</v>
      </c>
      <c r="Q181" s="129">
        <f t="shared" si="44"/>
        <v>0.06</v>
      </c>
      <c r="R181" s="129">
        <f t="shared" si="44"/>
        <v>0.06</v>
      </c>
      <c r="S181" s="129">
        <f t="shared" si="44"/>
        <v>0.06</v>
      </c>
      <c r="T181" s="129">
        <f t="shared" si="44"/>
        <v>0.06</v>
      </c>
      <c r="U181" s="129">
        <f t="shared" si="44"/>
        <v>0.06</v>
      </c>
      <c r="V181" s="129">
        <f t="shared" si="44"/>
        <v>0.06</v>
      </c>
      <c r="W181" s="129">
        <f t="shared" si="44"/>
        <v>0.06</v>
      </c>
      <c r="X181" s="129">
        <f t="shared" si="44"/>
        <v>0.06</v>
      </c>
      <c r="Y181" s="129">
        <f t="shared" si="44"/>
        <v>0.06</v>
      </c>
      <c r="Z181" s="129">
        <f t="shared" si="44"/>
        <v>0.06</v>
      </c>
      <c r="AA181" s="129">
        <f t="shared" si="44"/>
        <v>0.06</v>
      </c>
      <c r="AB181" s="129">
        <f t="shared" si="44"/>
        <v>0.06</v>
      </c>
      <c r="AC181" s="129">
        <f t="shared" si="44"/>
        <v>0.06</v>
      </c>
      <c r="AD181" s="129">
        <f t="shared" si="44"/>
        <v>0.06</v>
      </c>
      <c r="AE181" s="129">
        <f t="shared" si="44"/>
        <v>0.06</v>
      </c>
      <c r="AF181" s="129">
        <f t="shared" si="44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185</v>
      </c>
      <c r="B182" s="128">
        <v>0.11</v>
      </c>
      <c r="C182" s="129">
        <f t="shared" si="44"/>
        <v>0.11</v>
      </c>
      <c r="D182" s="129">
        <f t="shared" si="44"/>
        <v>0.11</v>
      </c>
      <c r="E182" s="129">
        <f t="shared" si="44"/>
        <v>0.11</v>
      </c>
      <c r="F182" s="129">
        <f t="shared" si="44"/>
        <v>0.11</v>
      </c>
      <c r="G182" s="129">
        <f t="shared" si="44"/>
        <v>0.11</v>
      </c>
      <c r="H182" s="129">
        <f t="shared" si="44"/>
        <v>0.11</v>
      </c>
      <c r="I182" s="129">
        <f t="shared" si="44"/>
        <v>0.11</v>
      </c>
      <c r="J182" s="129">
        <f t="shared" si="44"/>
        <v>0.11</v>
      </c>
      <c r="K182" s="129">
        <f t="shared" si="44"/>
        <v>0.11</v>
      </c>
      <c r="L182" s="129">
        <f t="shared" si="44"/>
        <v>0.11</v>
      </c>
      <c r="M182" s="129">
        <f t="shared" si="44"/>
        <v>0.11</v>
      </c>
      <c r="N182" s="129">
        <f t="shared" si="44"/>
        <v>0.11</v>
      </c>
      <c r="O182" s="129">
        <f t="shared" si="44"/>
        <v>0.11</v>
      </c>
      <c r="P182" s="129">
        <f t="shared" si="44"/>
        <v>0.11</v>
      </c>
      <c r="Q182" s="129">
        <f t="shared" si="44"/>
        <v>0.11</v>
      </c>
      <c r="R182" s="129">
        <f t="shared" ref="R182:AF186" si="45">Q182</f>
        <v>0.11</v>
      </c>
      <c r="S182" s="129">
        <f t="shared" si="45"/>
        <v>0.11</v>
      </c>
      <c r="T182" s="129">
        <f t="shared" si="45"/>
        <v>0.11</v>
      </c>
      <c r="U182" s="129">
        <f t="shared" si="45"/>
        <v>0.11</v>
      </c>
      <c r="V182" s="129">
        <f t="shared" si="45"/>
        <v>0.11</v>
      </c>
      <c r="W182" s="129">
        <f t="shared" si="45"/>
        <v>0.11</v>
      </c>
      <c r="X182" s="129">
        <f t="shared" si="45"/>
        <v>0.11</v>
      </c>
      <c r="Y182" s="129">
        <f t="shared" si="45"/>
        <v>0.11</v>
      </c>
      <c r="Z182" s="129">
        <f t="shared" si="45"/>
        <v>0.11</v>
      </c>
      <c r="AA182" s="129">
        <f t="shared" si="45"/>
        <v>0.11</v>
      </c>
      <c r="AB182" s="129">
        <f t="shared" si="45"/>
        <v>0.11</v>
      </c>
      <c r="AC182" s="129">
        <f t="shared" si="45"/>
        <v>0.11</v>
      </c>
      <c r="AD182" s="129">
        <f t="shared" si="45"/>
        <v>0.11</v>
      </c>
      <c r="AE182" s="129">
        <f t="shared" si="45"/>
        <v>0.11</v>
      </c>
      <c r="AF182" s="129">
        <f t="shared" si="45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186</v>
      </c>
      <c r="B183" s="128">
        <v>0.1</v>
      </c>
      <c r="C183" s="129">
        <f t="shared" ref="C183:Q186" si="46">B183</f>
        <v>0.1</v>
      </c>
      <c r="D183" s="129">
        <f t="shared" si="46"/>
        <v>0.1</v>
      </c>
      <c r="E183" s="129">
        <f t="shared" si="46"/>
        <v>0.1</v>
      </c>
      <c r="F183" s="129">
        <f t="shared" si="46"/>
        <v>0.1</v>
      </c>
      <c r="G183" s="129">
        <f t="shared" si="46"/>
        <v>0.1</v>
      </c>
      <c r="H183" s="129">
        <f t="shared" si="46"/>
        <v>0.1</v>
      </c>
      <c r="I183" s="129">
        <f t="shared" si="46"/>
        <v>0.1</v>
      </c>
      <c r="J183" s="129">
        <f t="shared" si="46"/>
        <v>0.1</v>
      </c>
      <c r="K183" s="129">
        <f t="shared" si="46"/>
        <v>0.1</v>
      </c>
      <c r="L183" s="129">
        <f t="shared" si="46"/>
        <v>0.1</v>
      </c>
      <c r="M183" s="129">
        <f t="shared" si="46"/>
        <v>0.1</v>
      </c>
      <c r="N183" s="129">
        <f t="shared" si="46"/>
        <v>0.1</v>
      </c>
      <c r="O183" s="129">
        <f t="shared" si="46"/>
        <v>0.1</v>
      </c>
      <c r="P183" s="129">
        <f t="shared" si="46"/>
        <v>0.1</v>
      </c>
      <c r="Q183" s="129">
        <f t="shared" si="46"/>
        <v>0.1</v>
      </c>
      <c r="R183" s="129">
        <f t="shared" si="45"/>
        <v>0.1</v>
      </c>
      <c r="S183" s="129">
        <f t="shared" si="45"/>
        <v>0.1</v>
      </c>
      <c r="T183" s="129">
        <f t="shared" si="45"/>
        <v>0.1</v>
      </c>
      <c r="U183" s="129">
        <f t="shared" si="45"/>
        <v>0.1</v>
      </c>
      <c r="V183" s="129">
        <f t="shared" si="45"/>
        <v>0.1</v>
      </c>
      <c r="W183" s="129">
        <f t="shared" si="45"/>
        <v>0.1</v>
      </c>
      <c r="X183" s="129">
        <f t="shared" si="45"/>
        <v>0.1</v>
      </c>
      <c r="Y183" s="129">
        <f t="shared" si="45"/>
        <v>0.1</v>
      </c>
      <c r="Z183" s="129">
        <f t="shared" si="45"/>
        <v>0.1</v>
      </c>
      <c r="AA183" s="129">
        <f t="shared" si="45"/>
        <v>0.1</v>
      </c>
      <c r="AB183" s="129">
        <f t="shared" si="45"/>
        <v>0.1</v>
      </c>
      <c r="AC183" s="129">
        <f t="shared" si="45"/>
        <v>0.1</v>
      </c>
      <c r="AD183" s="129">
        <f t="shared" si="45"/>
        <v>0.1</v>
      </c>
      <c r="AE183" s="129">
        <f t="shared" si="45"/>
        <v>0.1</v>
      </c>
      <c r="AF183" s="129">
        <f t="shared" si="45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187</v>
      </c>
      <c r="B184" s="128">
        <v>0.09</v>
      </c>
      <c r="C184" s="129">
        <f t="shared" si="46"/>
        <v>0.09</v>
      </c>
      <c r="D184" s="129">
        <f t="shared" si="46"/>
        <v>0.09</v>
      </c>
      <c r="E184" s="129">
        <f t="shared" si="46"/>
        <v>0.09</v>
      </c>
      <c r="F184" s="129">
        <f t="shared" si="46"/>
        <v>0.09</v>
      </c>
      <c r="G184" s="129">
        <f t="shared" si="46"/>
        <v>0.09</v>
      </c>
      <c r="H184" s="129">
        <f t="shared" si="46"/>
        <v>0.09</v>
      </c>
      <c r="I184" s="129">
        <f t="shared" si="46"/>
        <v>0.09</v>
      </c>
      <c r="J184" s="129">
        <f t="shared" si="46"/>
        <v>0.09</v>
      </c>
      <c r="K184" s="129">
        <f t="shared" si="46"/>
        <v>0.09</v>
      </c>
      <c r="L184" s="129">
        <f t="shared" si="46"/>
        <v>0.09</v>
      </c>
      <c r="M184" s="129">
        <f t="shared" si="46"/>
        <v>0.09</v>
      </c>
      <c r="N184" s="129">
        <f t="shared" si="46"/>
        <v>0.09</v>
      </c>
      <c r="O184" s="129">
        <f t="shared" si="46"/>
        <v>0.09</v>
      </c>
      <c r="P184" s="129">
        <f t="shared" si="46"/>
        <v>0.09</v>
      </c>
      <c r="Q184" s="129">
        <f t="shared" si="46"/>
        <v>0.09</v>
      </c>
      <c r="R184" s="129">
        <f t="shared" si="45"/>
        <v>0.09</v>
      </c>
      <c r="S184" s="129">
        <f t="shared" si="45"/>
        <v>0.09</v>
      </c>
      <c r="T184" s="129">
        <f t="shared" si="45"/>
        <v>0.09</v>
      </c>
      <c r="U184" s="129">
        <f t="shared" si="45"/>
        <v>0.09</v>
      </c>
      <c r="V184" s="129">
        <f t="shared" si="45"/>
        <v>0.09</v>
      </c>
      <c r="W184" s="129">
        <f t="shared" si="45"/>
        <v>0.09</v>
      </c>
      <c r="X184" s="129">
        <f t="shared" si="45"/>
        <v>0.09</v>
      </c>
      <c r="Y184" s="129">
        <f t="shared" si="45"/>
        <v>0.09</v>
      </c>
      <c r="Z184" s="129">
        <f t="shared" si="45"/>
        <v>0.09</v>
      </c>
      <c r="AA184" s="129">
        <f t="shared" si="45"/>
        <v>0.09</v>
      </c>
      <c r="AB184" s="129">
        <f t="shared" si="45"/>
        <v>0.09</v>
      </c>
      <c r="AC184" s="129">
        <f t="shared" si="45"/>
        <v>0.09</v>
      </c>
      <c r="AD184" s="129">
        <f t="shared" si="45"/>
        <v>0.09</v>
      </c>
      <c r="AE184" s="129">
        <f t="shared" si="45"/>
        <v>0.09</v>
      </c>
      <c r="AF184" s="129">
        <f t="shared" si="45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188</v>
      </c>
      <c r="B185" s="50">
        <v>0.04</v>
      </c>
      <c r="C185" s="129">
        <f t="shared" si="46"/>
        <v>0.04</v>
      </c>
      <c r="D185" s="129">
        <f t="shared" si="46"/>
        <v>0.04</v>
      </c>
      <c r="E185" s="129">
        <f t="shared" si="46"/>
        <v>0.04</v>
      </c>
      <c r="F185" s="129">
        <f t="shared" si="46"/>
        <v>0.04</v>
      </c>
      <c r="G185" s="129">
        <f t="shared" si="46"/>
        <v>0.04</v>
      </c>
      <c r="H185" s="129">
        <f t="shared" si="46"/>
        <v>0.04</v>
      </c>
      <c r="I185" s="129">
        <f t="shared" si="46"/>
        <v>0.04</v>
      </c>
      <c r="J185" s="129">
        <f t="shared" si="46"/>
        <v>0.04</v>
      </c>
      <c r="K185" s="129">
        <f t="shared" si="46"/>
        <v>0.04</v>
      </c>
      <c r="L185" s="129">
        <f t="shared" si="46"/>
        <v>0.04</v>
      </c>
      <c r="M185" s="129">
        <f t="shared" si="46"/>
        <v>0.04</v>
      </c>
      <c r="N185" s="129">
        <f t="shared" si="46"/>
        <v>0.04</v>
      </c>
      <c r="O185" s="129">
        <f t="shared" si="46"/>
        <v>0.04</v>
      </c>
      <c r="P185" s="129">
        <f t="shared" si="46"/>
        <v>0.04</v>
      </c>
      <c r="Q185" s="129">
        <f t="shared" si="46"/>
        <v>0.04</v>
      </c>
      <c r="R185" s="129">
        <f t="shared" si="45"/>
        <v>0.04</v>
      </c>
      <c r="S185" s="129">
        <f t="shared" si="45"/>
        <v>0.04</v>
      </c>
      <c r="T185" s="129">
        <f t="shared" si="45"/>
        <v>0.04</v>
      </c>
      <c r="U185" s="129">
        <f t="shared" si="45"/>
        <v>0.04</v>
      </c>
      <c r="V185" s="129">
        <f t="shared" si="45"/>
        <v>0.04</v>
      </c>
      <c r="W185" s="129">
        <f t="shared" si="45"/>
        <v>0.04</v>
      </c>
      <c r="X185" s="129">
        <f t="shared" si="45"/>
        <v>0.04</v>
      </c>
      <c r="Y185" s="129">
        <f t="shared" si="45"/>
        <v>0.04</v>
      </c>
      <c r="Z185" s="129">
        <f t="shared" si="45"/>
        <v>0.04</v>
      </c>
      <c r="AA185" s="129">
        <f t="shared" si="45"/>
        <v>0.04</v>
      </c>
      <c r="AB185" s="129">
        <f t="shared" si="45"/>
        <v>0.04</v>
      </c>
      <c r="AC185" s="129">
        <f t="shared" si="45"/>
        <v>0.04</v>
      </c>
      <c r="AD185" s="129">
        <f t="shared" si="45"/>
        <v>0.04</v>
      </c>
      <c r="AE185" s="129">
        <f t="shared" si="45"/>
        <v>0.04</v>
      </c>
      <c r="AF185" s="129">
        <f t="shared" si="45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189</v>
      </c>
      <c r="B186" s="50">
        <v>2.3E-2</v>
      </c>
      <c r="C186" s="129">
        <f>B186</f>
        <v>2.3E-2</v>
      </c>
      <c r="D186" s="129">
        <f t="shared" si="46"/>
        <v>2.3E-2</v>
      </c>
      <c r="E186" s="129">
        <f t="shared" si="46"/>
        <v>2.3E-2</v>
      </c>
      <c r="F186" s="129">
        <f t="shared" si="46"/>
        <v>2.3E-2</v>
      </c>
      <c r="G186" s="129">
        <f t="shared" si="46"/>
        <v>2.3E-2</v>
      </c>
      <c r="H186" s="129">
        <f t="shared" si="46"/>
        <v>2.3E-2</v>
      </c>
      <c r="I186" s="129">
        <f t="shared" si="46"/>
        <v>2.3E-2</v>
      </c>
      <c r="J186" s="129">
        <f t="shared" si="46"/>
        <v>2.3E-2</v>
      </c>
      <c r="K186" s="129">
        <f t="shared" si="46"/>
        <v>2.3E-2</v>
      </c>
      <c r="L186" s="129">
        <f t="shared" si="46"/>
        <v>2.3E-2</v>
      </c>
      <c r="M186" s="129">
        <f t="shared" si="46"/>
        <v>2.3E-2</v>
      </c>
      <c r="N186" s="129">
        <f t="shared" si="46"/>
        <v>2.3E-2</v>
      </c>
      <c r="O186" s="129">
        <f t="shared" si="46"/>
        <v>2.3E-2</v>
      </c>
      <c r="P186" s="129">
        <f t="shared" si="46"/>
        <v>2.3E-2</v>
      </c>
      <c r="Q186" s="129">
        <f t="shared" si="46"/>
        <v>2.3E-2</v>
      </c>
      <c r="R186" s="129">
        <f t="shared" si="45"/>
        <v>2.3E-2</v>
      </c>
      <c r="S186" s="129">
        <f t="shared" si="45"/>
        <v>2.3E-2</v>
      </c>
      <c r="T186" s="129">
        <f t="shared" si="45"/>
        <v>2.3E-2</v>
      </c>
      <c r="U186" s="129">
        <f t="shared" si="45"/>
        <v>2.3E-2</v>
      </c>
      <c r="V186" s="129">
        <f t="shared" si="45"/>
        <v>2.3E-2</v>
      </c>
      <c r="W186" s="129">
        <f t="shared" si="45"/>
        <v>2.3E-2</v>
      </c>
      <c r="X186" s="129">
        <f t="shared" si="45"/>
        <v>2.3E-2</v>
      </c>
      <c r="Y186" s="129">
        <f t="shared" si="45"/>
        <v>2.3E-2</v>
      </c>
      <c r="Z186" s="129">
        <f t="shared" si="45"/>
        <v>2.3E-2</v>
      </c>
      <c r="AA186" s="129">
        <f t="shared" si="45"/>
        <v>2.3E-2</v>
      </c>
      <c r="AB186" s="129">
        <f t="shared" si="45"/>
        <v>2.3E-2</v>
      </c>
      <c r="AC186" s="129">
        <f t="shared" si="45"/>
        <v>2.3E-2</v>
      </c>
      <c r="AD186" s="129">
        <f t="shared" si="45"/>
        <v>2.3E-2</v>
      </c>
      <c r="AE186" s="129">
        <f t="shared" si="45"/>
        <v>2.3E-2</v>
      </c>
      <c r="AF186" s="129">
        <f t="shared" si="45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206</v>
      </c>
      <c r="B187" s="131">
        <f t="shared" ref="B187:AG187" si="47">SUM(B97:B186)</f>
        <v>194.70600000000002</v>
      </c>
      <c r="C187" s="131">
        <f t="shared" si="47"/>
        <v>194.70600000000002</v>
      </c>
      <c r="D187" s="131">
        <f t="shared" si="47"/>
        <v>194.70600000000002</v>
      </c>
      <c r="E187" s="131">
        <f t="shared" si="47"/>
        <v>194.70600000000002</v>
      </c>
      <c r="F187" s="131">
        <f t="shared" si="47"/>
        <v>194.70600000000002</v>
      </c>
      <c r="G187" s="131">
        <f t="shared" si="47"/>
        <v>194.70600000000002</v>
      </c>
      <c r="H187" s="131">
        <f t="shared" si="47"/>
        <v>194.70600000000002</v>
      </c>
      <c r="I187" s="131">
        <f t="shared" si="47"/>
        <v>192.10600000000005</v>
      </c>
      <c r="J187" s="131">
        <f t="shared" si="47"/>
        <v>192.10600000000005</v>
      </c>
      <c r="K187" s="131">
        <f t="shared" si="47"/>
        <v>192.10600000000005</v>
      </c>
      <c r="L187" s="131">
        <f t="shared" si="47"/>
        <v>192.10600000000005</v>
      </c>
      <c r="M187" s="131">
        <f t="shared" si="47"/>
        <v>192.10600000000005</v>
      </c>
      <c r="N187" s="131">
        <f t="shared" si="47"/>
        <v>192.10600000000005</v>
      </c>
      <c r="O187" s="131">
        <f t="shared" si="47"/>
        <v>192.10600000000005</v>
      </c>
      <c r="P187" s="131">
        <f t="shared" si="47"/>
        <v>192.10600000000005</v>
      </c>
      <c r="Q187" s="131">
        <f t="shared" si="47"/>
        <v>192.10600000000005</v>
      </c>
      <c r="R187" s="131">
        <f t="shared" si="47"/>
        <v>192.10600000000005</v>
      </c>
      <c r="S187" s="131">
        <f t="shared" si="47"/>
        <v>192.10600000000005</v>
      </c>
      <c r="T187" s="131">
        <f t="shared" si="47"/>
        <v>192.10600000000005</v>
      </c>
      <c r="U187" s="131">
        <f t="shared" si="47"/>
        <v>192.10600000000005</v>
      </c>
      <c r="V187" s="131">
        <f t="shared" si="47"/>
        <v>192.10600000000005</v>
      </c>
      <c r="W187" s="131">
        <f t="shared" si="47"/>
        <v>192.10600000000005</v>
      </c>
      <c r="X187" s="131">
        <f t="shared" si="47"/>
        <v>192.10600000000005</v>
      </c>
      <c r="Y187" s="131">
        <f t="shared" si="47"/>
        <v>192.10600000000005</v>
      </c>
      <c r="Z187" s="131">
        <f t="shared" si="47"/>
        <v>192.10600000000005</v>
      </c>
      <c r="AA187" s="131">
        <f t="shared" si="47"/>
        <v>192.10600000000005</v>
      </c>
      <c r="AB187" s="131">
        <f t="shared" si="47"/>
        <v>192.10600000000005</v>
      </c>
      <c r="AC187" s="131">
        <f t="shared" si="47"/>
        <v>192.10600000000005</v>
      </c>
      <c r="AD187" s="131">
        <f t="shared" si="47"/>
        <v>192.10600000000005</v>
      </c>
      <c r="AE187" s="131">
        <f t="shared" si="47"/>
        <v>192.10600000000005</v>
      </c>
      <c r="AF187" s="131">
        <f t="shared" si="47"/>
        <v>192.10600000000005</v>
      </c>
      <c r="AG187" s="132">
        <f t="shared" si="47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63</v>
      </c>
      <c r="B189" s="133">
        <v>0.3</v>
      </c>
      <c r="C189" s="133">
        <f t="shared" ref="C189:R194" si="48">B189</f>
        <v>0.3</v>
      </c>
      <c r="D189" s="133">
        <f t="shared" si="48"/>
        <v>0.3</v>
      </c>
      <c r="E189" s="133">
        <f t="shared" si="48"/>
        <v>0.3</v>
      </c>
      <c r="F189" s="133">
        <f t="shared" si="48"/>
        <v>0.3</v>
      </c>
      <c r="G189" s="133">
        <f t="shared" si="48"/>
        <v>0.3</v>
      </c>
      <c r="H189" s="133">
        <f t="shared" si="48"/>
        <v>0.3</v>
      </c>
      <c r="I189" s="133">
        <f t="shared" si="48"/>
        <v>0.3</v>
      </c>
      <c r="J189" s="133">
        <f t="shared" si="48"/>
        <v>0.3</v>
      </c>
      <c r="K189" s="133">
        <f t="shared" si="48"/>
        <v>0.3</v>
      </c>
      <c r="L189" s="133">
        <f t="shared" si="48"/>
        <v>0.3</v>
      </c>
      <c r="M189" s="133">
        <f t="shared" si="48"/>
        <v>0.3</v>
      </c>
      <c r="N189" s="133">
        <f t="shared" si="48"/>
        <v>0.3</v>
      </c>
      <c r="O189" s="133">
        <f t="shared" si="48"/>
        <v>0.3</v>
      </c>
      <c r="P189" s="133">
        <f t="shared" si="48"/>
        <v>0.3</v>
      </c>
      <c r="Q189" s="133">
        <f t="shared" si="48"/>
        <v>0.3</v>
      </c>
      <c r="R189" s="133">
        <f t="shared" si="48"/>
        <v>0.3</v>
      </c>
      <c r="S189" s="133">
        <f t="shared" ref="S189:AF194" si="49">R189</f>
        <v>0.3</v>
      </c>
      <c r="T189" s="133">
        <f t="shared" si="49"/>
        <v>0.3</v>
      </c>
      <c r="U189" s="133">
        <f t="shared" si="49"/>
        <v>0.3</v>
      </c>
      <c r="V189" s="133">
        <f t="shared" si="49"/>
        <v>0.3</v>
      </c>
      <c r="W189" s="133">
        <f t="shared" si="49"/>
        <v>0.3</v>
      </c>
      <c r="X189" s="133">
        <f t="shared" si="49"/>
        <v>0.3</v>
      </c>
      <c r="Y189" s="133">
        <f t="shared" si="49"/>
        <v>0.3</v>
      </c>
      <c r="Z189" s="133">
        <f t="shared" si="49"/>
        <v>0.3</v>
      </c>
      <c r="AA189" s="133">
        <f t="shared" si="49"/>
        <v>0.3</v>
      </c>
      <c r="AB189" s="133">
        <f t="shared" si="49"/>
        <v>0.3</v>
      </c>
      <c r="AC189" s="133">
        <f t="shared" si="49"/>
        <v>0.3</v>
      </c>
      <c r="AD189" s="133">
        <f t="shared" si="49"/>
        <v>0.3</v>
      </c>
      <c r="AE189" s="133">
        <f t="shared" si="49"/>
        <v>0.3</v>
      </c>
      <c r="AF189" s="133">
        <f t="shared" si="49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64</v>
      </c>
      <c r="B190" s="129">
        <v>0.4</v>
      </c>
      <c r="C190" s="129">
        <f t="shared" si="48"/>
        <v>0.4</v>
      </c>
      <c r="D190" s="129">
        <f t="shared" si="48"/>
        <v>0.4</v>
      </c>
      <c r="E190" s="129">
        <f t="shared" si="48"/>
        <v>0.4</v>
      </c>
      <c r="F190" s="129">
        <f t="shared" si="48"/>
        <v>0.4</v>
      </c>
      <c r="G190" s="129">
        <f t="shared" si="48"/>
        <v>0.4</v>
      </c>
      <c r="H190" s="129">
        <f t="shared" si="48"/>
        <v>0.4</v>
      </c>
      <c r="I190" s="129">
        <f t="shared" si="48"/>
        <v>0.4</v>
      </c>
      <c r="J190" s="129">
        <f t="shared" si="48"/>
        <v>0.4</v>
      </c>
      <c r="K190" s="129">
        <f t="shared" si="48"/>
        <v>0.4</v>
      </c>
      <c r="L190" s="129">
        <f t="shared" si="48"/>
        <v>0.4</v>
      </c>
      <c r="M190" s="129">
        <f t="shared" si="48"/>
        <v>0.4</v>
      </c>
      <c r="N190" s="129">
        <f t="shared" si="48"/>
        <v>0.4</v>
      </c>
      <c r="O190" s="129">
        <f t="shared" si="48"/>
        <v>0.4</v>
      </c>
      <c r="P190" s="129">
        <f t="shared" si="48"/>
        <v>0.4</v>
      </c>
      <c r="Q190" s="129">
        <f t="shared" si="48"/>
        <v>0.4</v>
      </c>
      <c r="R190" s="129">
        <f t="shared" si="48"/>
        <v>0.4</v>
      </c>
      <c r="S190" s="129">
        <f t="shared" si="49"/>
        <v>0.4</v>
      </c>
      <c r="T190" s="129">
        <f t="shared" si="49"/>
        <v>0.4</v>
      </c>
      <c r="U190" s="129">
        <f t="shared" si="49"/>
        <v>0.4</v>
      </c>
      <c r="V190" s="129">
        <f>U190</f>
        <v>0.4</v>
      </c>
      <c r="W190" s="129">
        <f>V190</f>
        <v>0.4</v>
      </c>
      <c r="X190" s="129">
        <f t="shared" si="49"/>
        <v>0.4</v>
      </c>
      <c r="Y190" s="129">
        <f t="shared" si="49"/>
        <v>0.4</v>
      </c>
      <c r="Z190" s="129">
        <f t="shared" si="49"/>
        <v>0.4</v>
      </c>
      <c r="AA190" s="129">
        <f t="shared" si="49"/>
        <v>0.4</v>
      </c>
      <c r="AB190" s="129">
        <f t="shared" si="49"/>
        <v>0.4</v>
      </c>
      <c r="AC190" s="129">
        <f t="shared" si="49"/>
        <v>0.4</v>
      </c>
      <c r="AD190" s="129">
        <f t="shared" si="49"/>
        <v>0.4</v>
      </c>
      <c r="AE190" s="129">
        <f t="shared" si="49"/>
        <v>0.4</v>
      </c>
      <c r="AF190" s="129">
        <f t="shared" si="49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65</v>
      </c>
      <c r="B191" s="129">
        <v>1.5</v>
      </c>
      <c r="C191" s="129">
        <f t="shared" si="48"/>
        <v>1.5</v>
      </c>
      <c r="D191" s="129">
        <f t="shared" si="48"/>
        <v>1.5</v>
      </c>
      <c r="E191" s="129">
        <f t="shared" si="48"/>
        <v>1.5</v>
      </c>
      <c r="F191" s="129">
        <f t="shared" si="48"/>
        <v>1.5</v>
      </c>
      <c r="G191" s="129">
        <f t="shared" si="48"/>
        <v>1.5</v>
      </c>
      <c r="H191" s="129">
        <f t="shared" si="48"/>
        <v>1.5</v>
      </c>
      <c r="I191" s="129">
        <f t="shared" si="48"/>
        <v>1.5</v>
      </c>
      <c r="J191" s="129">
        <f t="shared" si="48"/>
        <v>1.5</v>
      </c>
      <c r="K191" s="129">
        <f t="shared" si="48"/>
        <v>1.5</v>
      </c>
      <c r="L191" s="129">
        <f t="shared" si="48"/>
        <v>1.5</v>
      </c>
      <c r="M191" s="129">
        <f t="shared" si="48"/>
        <v>1.5</v>
      </c>
      <c r="N191" s="129">
        <f t="shared" si="48"/>
        <v>1.5</v>
      </c>
      <c r="O191" s="129">
        <f t="shared" si="48"/>
        <v>1.5</v>
      </c>
      <c r="P191" s="129">
        <f t="shared" si="48"/>
        <v>1.5</v>
      </c>
      <c r="Q191" s="129">
        <f t="shared" si="48"/>
        <v>1.5</v>
      </c>
      <c r="R191" s="129">
        <f t="shared" si="48"/>
        <v>1.5</v>
      </c>
      <c r="S191" s="129">
        <f t="shared" si="49"/>
        <v>1.5</v>
      </c>
      <c r="T191" s="129">
        <f t="shared" si="49"/>
        <v>1.5</v>
      </c>
      <c r="U191" s="129">
        <f t="shared" si="49"/>
        <v>1.5</v>
      </c>
      <c r="V191" s="129">
        <f t="shared" si="49"/>
        <v>1.5</v>
      </c>
      <c r="W191" s="129">
        <f t="shared" si="49"/>
        <v>1.5</v>
      </c>
      <c r="X191" s="129">
        <f t="shared" si="49"/>
        <v>1.5</v>
      </c>
      <c r="Y191" s="129">
        <f t="shared" si="49"/>
        <v>1.5</v>
      </c>
      <c r="Z191" s="129">
        <f t="shared" si="49"/>
        <v>1.5</v>
      </c>
      <c r="AA191" s="129">
        <f t="shared" si="49"/>
        <v>1.5</v>
      </c>
      <c r="AB191" s="129">
        <f t="shared" si="49"/>
        <v>1.5</v>
      </c>
      <c r="AC191" s="129">
        <f t="shared" si="49"/>
        <v>1.5</v>
      </c>
      <c r="AD191" s="129">
        <f t="shared" si="49"/>
        <v>1.5</v>
      </c>
      <c r="AE191" s="129">
        <f t="shared" si="49"/>
        <v>1.5</v>
      </c>
      <c r="AF191" s="129">
        <f t="shared" si="49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66</v>
      </c>
      <c r="B192" s="129">
        <v>0.3</v>
      </c>
      <c r="C192" s="129">
        <f t="shared" si="48"/>
        <v>0.3</v>
      </c>
      <c r="D192" s="129">
        <f t="shared" si="48"/>
        <v>0.3</v>
      </c>
      <c r="E192" s="129">
        <f t="shared" si="48"/>
        <v>0.3</v>
      </c>
      <c r="F192" s="129">
        <f t="shared" si="48"/>
        <v>0.3</v>
      </c>
      <c r="G192" s="129">
        <f t="shared" si="48"/>
        <v>0.3</v>
      </c>
      <c r="H192" s="129">
        <f t="shared" si="48"/>
        <v>0.3</v>
      </c>
      <c r="I192" s="129">
        <f t="shared" si="48"/>
        <v>0.3</v>
      </c>
      <c r="J192" s="129">
        <f t="shared" si="48"/>
        <v>0.3</v>
      </c>
      <c r="K192" s="129">
        <f t="shared" si="48"/>
        <v>0.3</v>
      </c>
      <c r="L192" s="129">
        <f t="shared" si="48"/>
        <v>0.3</v>
      </c>
      <c r="M192" s="129">
        <f t="shared" si="48"/>
        <v>0.3</v>
      </c>
      <c r="N192" s="129">
        <f t="shared" si="48"/>
        <v>0.3</v>
      </c>
      <c r="O192" s="129">
        <f t="shared" si="48"/>
        <v>0.3</v>
      </c>
      <c r="P192" s="129">
        <f t="shared" si="48"/>
        <v>0.3</v>
      </c>
      <c r="Q192" s="129">
        <f t="shared" si="48"/>
        <v>0.3</v>
      </c>
      <c r="R192" s="129">
        <f t="shared" si="48"/>
        <v>0.3</v>
      </c>
      <c r="S192" s="129">
        <f t="shared" si="49"/>
        <v>0.3</v>
      </c>
      <c r="T192" s="129">
        <f t="shared" si="49"/>
        <v>0.3</v>
      </c>
      <c r="U192" s="129">
        <f t="shared" si="49"/>
        <v>0.3</v>
      </c>
      <c r="V192" s="129">
        <f t="shared" si="49"/>
        <v>0.3</v>
      </c>
      <c r="W192" s="129">
        <f t="shared" si="49"/>
        <v>0.3</v>
      </c>
      <c r="X192" s="129">
        <f t="shared" si="49"/>
        <v>0.3</v>
      </c>
      <c r="Y192" s="129">
        <f t="shared" si="49"/>
        <v>0.3</v>
      </c>
      <c r="Z192" s="129">
        <f t="shared" si="49"/>
        <v>0.3</v>
      </c>
      <c r="AA192" s="129">
        <f t="shared" si="49"/>
        <v>0.3</v>
      </c>
      <c r="AB192" s="129">
        <f t="shared" si="49"/>
        <v>0.3</v>
      </c>
      <c r="AC192" s="129">
        <f t="shared" si="49"/>
        <v>0.3</v>
      </c>
      <c r="AD192" s="129">
        <f t="shared" si="49"/>
        <v>0.3</v>
      </c>
      <c r="AE192" s="129">
        <f t="shared" si="49"/>
        <v>0.3</v>
      </c>
      <c r="AF192" s="129">
        <f t="shared" si="49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67</v>
      </c>
      <c r="B193" s="129">
        <v>0.4</v>
      </c>
      <c r="C193" s="129">
        <f t="shared" si="48"/>
        <v>0.4</v>
      </c>
      <c r="D193" s="129">
        <f t="shared" si="48"/>
        <v>0.4</v>
      </c>
      <c r="E193" s="129">
        <f t="shared" si="48"/>
        <v>0.4</v>
      </c>
      <c r="F193" s="129">
        <f t="shared" si="48"/>
        <v>0.4</v>
      </c>
      <c r="G193" s="129">
        <f t="shared" si="48"/>
        <v>0.4</v>
      </c>
      <c r="H193" s="129">
        <f t="shared" si="48"/>
        <v>0.4</v>
      </c>
      <c r="I193" s="129">
        <f t="shared" si="48"/>
        <v>0.4</v>
      </c>
      <c r="J193" s="129">
        <f t="shared" si="48"/>
        <v>0.4</v>
      </c>
      <c r="K193" s="129">
        <f t="shared" si="48"/>
        <v>0.4</v>
      </c>
      <c r="L193" s="129">
        <f t="shared" si="48"/>
        <v>0.4</v>
      </c>
      <c r="M193" s="129">
        <f t="shared" si="48"/>
        <v>0.4</v>
      </c>
      <c r="N193" s="129">
        <f t="shared" si="48"/>
        <v>0.4</v>
      </c>
      <c r="O193" s="129">
        <f t="shared" si="48"/>
        <v>0.4</v>
      </c>
      <c r="P193" s="129">
        <f t="shared" si="48"/>
        <v>0.4</v>
      </c>
      <c r="Q193" s="129">
        <f t="shared" si="48"/>
        <v>0.4</v>
      </c>
      <c r="R193" s="129">
        <f t="shared" si="48"/>
        <v>0.4</v>
      </c>
      <c r="S193" s="129">
        <f t="shared" si="49"/>
        <v>0.4</v>
      </c>
      <c r="T193" s="129">
        <f t="shared" si="49"/>
        <v>0.4</v>
      </c>
      <c r="U193" s="129">
        <f t="shared" si="49"/>
        <v>0.4</v>
      </c>
      <c r="V193" s="129">
        <f t="shared" si="49"/>
        <v>0.4</v>
      </c>
      <c r="W193" s="129">
        <f t="shared" si="49"/>
        <v>0.4</v>
      </c>
      <c r="X193" s="129">
        <f t="shared" si="49"/>
        <v>0.4</v>
      </c>
      <c r="Y193" s="129">
        <f t="shared" si="49"/>
        <v>0.4</v>
      </c>
      <c r="Z193" s="129">
        <f t="shared" si="49"/>
        <v>0.4</v>
      </c>
      <c r="AA193" s="129">
        <f t="shared" si="49"/>
        <v>0.4</v>
      </c>
      <c r="AB193" s="129">
        <f t="shared" si="49"/>
        <v>0.4</v>
      </c>
      <c r="AC193" s="129">
        <f t="shared" si="49"/>
        <v>0.4</v>
      </c>
      <c r="AD193" s="129">
        <f t="shared" si="49"/>
        <v>0.4</v>
      </c>
      <c r="AE193" s="129">
        <f t="shared" si="49"/>
        <v>0.4</v>
      </c>
      <c r="AF193" s="129">
        <f t="shared" si="49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68</v>
      </c>
      <c r="B194" s="136">
        <v>0.64</v>
      </c>
      <c r="C194" s="136">
        <f t="shared" si="48"/>
        <v>0.64</v>
      </c>
      <c r="D194" s="136">
        <f t="shared" si="48"/>
        <v>0.64</v>
      </c>
      <c r="E194" s="136">
        <f t="shared" si="48"/>
        <v>0.64</v>
      </c>
      <c r="F194" s="136">
        <f t="shared" si="48"/>
        <v>0.64</v>
      </c>
      <c r="G194" s="136">
        <f t="shared" si="48"/>
        <v>0.64</v>
      </c>
      <c r="H194" s="136">
        <f t="shared" si="48"/>
        <v>0.64</v>
      </c>
      <c r="I194" s="136">
        <f t="shared" si="48"/>
        <v>0.64</v>
      </c>
      <c r="J194" s="136">
        <f t="shared" si="48"/>
        <v>0.64</v>
      </c>
      <c r="K194" s="136">
        <f t="shared" si="48"/>
        <v>0.64</v>
      </c>
      <c r="L194" s="136">
        <f t="shared" si="48"/>
        <v>0.64</v>
      </c>
      <c r="M194" s="136">
        <f t="shared" si="48"/>
        <v>0.64</v>
      </c>
      <c r="N194" s="136">
        <f t="shared" si="48"/>
        <v>0.64</v>
      </c>
      <c r="O194" s="136">
        <f t="shared" si="48"/>
        <v>0.64</v>
      </c>
      <c r="P194" s="136">
        <f t="shared" si="48"/>
        <v>0.64</v>
      </c>
      <c r="Q194" s="136">
        <f t="shared" si="48"/>
        <v>0.64</v>
      </c>
      <c r="R194" s="136">
        <f t="shared" si="48"/>
        <v>0.64</v>
      </c>
      <c r="S194" s="136">
        <f t="shared" si="49"/>
        <v>0.64</v>
      </c>
      <c r="T194" s="136">
        <f t="shared" si="49"/>
        <v>0.64</v>
      </c>
      <c r="U194" s="136">
        <f t="shared" si="49"/>
        <v>0.64</v>
      </c>
      <c r="V194" s="136">
        <f t="shared" si="49"/>
        <v>0.64</v>
      </c>
      <c r="W194" s="136">
        <f t="shared" si="49"/>
        <v>0.64</v>
      </c>
      <c r="X194" s="136">
        <f t="shared" si="49"/>
        <v>0.64</v>
      </c>
      <c r="Y194" s="136">
        <f t="shared" si="49"/>
        <v>0.64</v>
      </c>
      <c r="Z194" s="136">
        <f t="shared" si="49"/>
        <v>0.64</v>
      </c>
      <c r="AA194" s="136">
        <f t="shared" si="49"/>
        <v>0.64</v>
      </c>
      <c r="AB194" s="136">
        <f t="shared" si="49"/>
        <v>0.64</v>
      </c>
      <c r="AC194" s="136">
        <f t="shared" si="49"/>
        <v>0.64</v>
      </c>
      <c r="AD194" s="136">
        <f t="shared" si="49"/>
        <v>0.64</v>
      </c>
      <c r="AE194" s="136">
        <f t="shared" si="49"/>
        <v>0.64</v>
      </c>
      <c r="AF194" s="136">
        <f t="shared" si="49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0">SUM(C189:C194)</f>
        <v>3.54</v>
      </c>
      <c r="D195" s="139">
        <f t="shared" si="50"/>
        <v>3.54</v>
      </c>
      <c r="E195" s="139">
        <f t="shared" si="50"/>
        <v>3.54</v>
      </c>
      <c r="F195" s="139">
        <f t="shared" si="50"/>
        <v>3.54</v>
      </c>
      <c r="G195" s="139">
        <f t="shared" si="50"/>
        <v>3.54</v>
      </c>
      <c r="H195" s="139">
        <f t="shared" si="50"/>
        <v>3.54</v>
      </c>
      <c r="I195" s="139">
        <f t="shared" si="50"/>
        <v>3.54</v>
      </c>
      <c r="J195" s="139">
        <f t="shared" si="50"/>
        <v>3.54</v>
      </c>
      <c r="K195" s="139">
        <f t="shared" si="50"/>
        <v>3.54</v>
      </c>
      <c r="L195" s="139">
        <f>SUM(L189:L194)</f>
        <v>3.54</v>
      </c>
      <c r="M195" s="139">
        <f t="shared" ref="M195:R195" si="51">SUM(M189:M194)</f>
        <v>3.54</v>
      </c>
      <c r="N195" s="139">
        <f t="shared" si="51"/>
        <v>3.54</v>
      </c>
      <c r="O195" s="139">
        <f t="shared" si="51"/>
        <v>3.54</v>
      </c>
      <c r="P195" s="139">
        <f t="shared" si="51"/>
        <v>3.54</v>
      </c>
      <c r="Q195" s="139">
        <f t="shared" si="51"/>
        <v>3.54</v>
      </c>
      <c r="R195" s="139">
        <f t="shared" si="51"/>
        <v>3.54</v>
      </c>
      <c r="S195" s="139">
        <f>SUM(S189:S194)</f>
        <v>3.54</v>
      </c>
      <c r="T195" s="139">
        <f t="shared" ref="T195:AG195" si="52">SUM(T189:T194)</f>
        <v>3.54</v>
      </c>
      <c r="U195" s="139">
        <f t="shared" si="52"/>
        <v>3.54</v>
      </c>
      <c r="V195" s="139">
        <f t="shared" si="52"/>
        <v>3.54</v>
      </c>
      <c r="W195" s="139">
        <f t="shared" si="52"/>
        <v>3.54</v>
      </c>
      <c r="X195" s="139">
        <f t="shared" si="52"/>
        <v>3.54</v>
      </c>
      <c r="Y195" s="139">
        <f t="shared" si="52"/>
        <v>3.54</v>
      </c>
      <c r="Z195" s="139">
        <f t="shared" si="52"/>
        <v>3.54</v>
      </c>
      <c r="AA195" s="139">
        <f t="shared" si="52"/>
        <v>3.54</v>
      </c>
      <c r="AB195" s="139">
        <f t="shared" si="52"/>
        <v>3.54</v>
      </c>
      <c r="AC195" s="139">
        <f t="shared" si="52"/>
        <v>3.54</v>
      </c>
      <c r="AD195" s="139">
        <f t="shared" si="52"/>
        <v>3.54</v>
      </c>
      <c r="AE195" s="139">
        <f t="shared" si="52"/>
        <v>3.54</v>
      </c>
      <c r="AF195" s="139">
        <f t="shared" si="52"/>
        <v>3.54</v>
      </c>
      <c r="AG195" s="140">
        <f t="shared" si="52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69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70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71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72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73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74</v>
      </c>
      <c r="B204" s="153">
        <f>MAX(F72:M72)</f>
        <v>223.54</v>
      </c>
      <c r="C204" s="154">
        <f>INDEX(F9:M9,1,MATCH(MAX(F72:M72),F72:M72,0))</f>
        <v>0.20833333333333301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sample_new_current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213" t="s">
        <v>75</v>
      </c>
      <c r="B206" s="213"/>
      <c r="C206" s="45"/>
      <c r="D206" s="155" t="e">
        <f ca="1">"Pie Chart of Daily Peak Demand(Inclusive of Export) of Nepal ("&amp;A4&amp;" "&amp;B4&amp;")"</f>
        <v>#VALUE!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e">
        <f ca="1">"Daily Load Curve(Excluding of Export) of Nepal ("&amp;A4&amp;" "&amp;B4&amp;")"</f>
        <v>#VALUE!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76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77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78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79</v>
      </c>
      <c r="T209" s="163">
        <f t="shared" ref="T209:AX209" si="53">B72</f>
        <v>223.54</v>
      </c>
      <c r="U209" s="163">
        <f t="shared" si="53"/>
        <v>223.54</v>
      </c>
      <c r="V209" s="163">
        <f t="shared" si="53"/>
        <v>223.54</v>
      </c>
      <c r="W209" s="163">
        <f t="shared" si="53"/>
        <v>223.54</v>
      </c>
      <c r="X209" s="163">
        <f t="shared" si="53"/>
        <v>223.54</v>
      </c>
      <c r="Y209" s="163">
        <f t="shared" si="53"/>
        <v>223.54</v>
      </c>
      <c r="Z209" s="163">
        <f t="shared" si="53"/>
        <v>223.54</v>
      </c>
      <c r="AA209" s="163">
        <f t="shared" si="53"/>
        <v>223.54</v>
      </c>
      <c r="AB209" s="163">
        <f t="shared" si="53"/>
        <v>223.54</v>
      </c>
      <c r="AC209" s="163">
        <f t="shared" si="53"/>
        <v>223.54</v>
      </c>
      <c r="AD209" s="163">
        <f t="shared" si="53"/>
        <v>223.54</v>
      </c>
      <c r="AE209" s="163">
        <f t="shared" si="53"/>
        <v>223.54</v>
      </c>
      <c r="AF209" s="163">
        <f t="shared" si="53"/>
        <v>223.54</v>
      </c>
      <c r="AG209" s="163">
        <f t="shared" si="53"/>
        <v>223.54</v>
      </c>
      <c r="AH209" s="163">
        <f t="shared" si="53"/>
        <v>223.54</v>
      </c>
      <c r="AI209" s="163">
        <f t="shared" si="53"/>
        <v>223.54</v>
      </c>
      <c r="AJ209" s="163">
        <f t="shared" si="53"/>
        <v>223.54</v>
      </c>
      <c r="AK209" s="163">
        <f t="shared" si="53"/>
        <v>223.54</v>
      </c>
      <c r="AL209" s="163">
        <f t="shared" si="53"/>
        <v>223.54</v>
      </c>
      <c r="AM209" s="163">
        <f t="shared" si="53"/>
        <v>223.54</v>
      </c>
      <c r="AN209" s="163">
        <f t="shared" si="53"/>
        <v>223.54</v>
      </c>
      <c r="AO209" s="163">
        <f t="shared" si="53"/>
        <v>223.54</v>
      </c>
      <c r="AP209" s="163">
        <f t="shared" si="53"/>
        <v>223.54</v>
      </c>
      <c r="AQ209" s="163">
        <f t="shared" si="53"/>
        <v>223.54</v>
      </c>
      <c r="AR209" s="163">
        <f t="shared" si="53"/>
        <v>223.54</v>
      </c>
      <c r="AS209" s="163">
        <f t="shared" si="53"/>
        <v>223.54</v>
      </c>
      <c r="AT209" s="163">
        <f t="shared" si="53"/>
        <v>223.54</v>
      </c>
      <c r="AU209" s="163">
        <f t="shared" si="53"/>
        <v>223.54</v>
      </c>
      <c r="AV209" s="163">
        <f t="shared" si="53"/>
        <v>223.54</v>
      </c>
      <c r="AW209" s="163">
        <f t="shared" si="53"/>
        <v>223.54</v>
      </c>
      <c r="AX209" s="163">
        <f t="shared" si="53"/>
        <v>223.54</v>
      </c>
    </row>
    <row r="210" spans="1:50" x14ac:dyDescent="0.25">
      <c r="A210" s="156" t="s">
        <v>80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81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82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83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84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69</v>
      </c>
      <c r="B230" s="166">
        <f t="shared" ref="B230:AF230" si="54">B194</f>
        <v>0.64</v>
      </c>
      <c r="C230" s="166">
        <f t="shared" si="54"/>
        <v>0.64</v>
      </c>
      <c r="D230" s="166">
        <f t="shared" si="54"/>
        <v>0.64</v>
      </c>
      <c r="E230" s="166">
        <f t="shared" si="54"/>
        <v>0.64</v>
      </c>
      <c r="F230" s="166">
        <f t="shared" si="54"/>
        <v>0.64</v>
      </c>
      <c r="G230" s="166">
        <f t="shared" si="54"/>
        <v>0.64</v>
      </c>
      <c r="H230" s="166">
        <f t="shared" si="54"/>
        <v>0.64</v>
      </c>
      <c r="I230" s="166">
        <f t="shared" si="54"/>
        <v>0.64</v>
      </c>
      <c r="J230" s="166">
        <f t="shared" si="54"/>
        <v>0.64</v>
      </c>
      <c r="K230" s="166">
        <f t="shared" si="54"/>
        <v>0.64</v>
      </c>
      <c r="L230" s="166">
        <f t="shared" si="54"/>
        <v>0.64</v>
      </c>
      <c r="M230" s="166">
        <f t="shared" si="54"/>
        <v>0.64</v>
      </c>
      <c r="N230" s="166">
        <f t="shared" si="54"/>
        <v>0.64</v>
      </c>
      <c r="O230" s="166">
        <f t="shared" si="54"/>
        <v>0.64</v>
      </c>
      <c r="P230" s="166">
        <f t="shared" si="54"/>
        <v>0.64</v>
      </c>
      <c r="Q230" s="166">
        <f t="shared" si="54"/>
        <v>0.64</v>
      </c>
      <c r="R230" s="166">
        <f t="shared" si="54"/>
        <v>0.64</v>
      </c>
      <c r="S230" s="166">
        <f t="shared" si="54"/>
        <v>0.64</v>
      </c>
      <c r="T230" s="166">
        <f t="shared" si="54"/>
        <v>0.64</v>
      </c>
      <c r="U230" s="166">
        <f t="shared" si="54"/>
        <v>0.64</v>
      </c>
      <c r="V230" s="166">
        <f t="shared" si="54"/>
        <v>0.64</v>
      </c>
      <c r="W230" s="166">
        <f t="shared" si="54"/>
        <v>0.64</v>
      </c>
      <c r="X230" s="166">
        <f t="shared" si="54"/>
        <v>0.64</v>
      </c>
      <c r="Y230" s="166">
        <f t="shared" si="54"/>
        <v>0.64</v>
      </c>
      <c r="Z230" s="166">
        <f t="shared" si="54"/>
        <v>0.64</v>
      </c>
      <c r="AA230" s="166">
        <f t="shared" si="54"/>
        <v>0.64</v>
      </c>
      <c r="AB230" s="166">
        <f t="shared" si="54"/>
        <v>0.64</v>
      </c>
      <c r="AC230" s="166">
        <f t="shared" si="54"/>
        <v>0.64</v>
      </c>
      <c r="AD230" s="166">
        <f t="shared" si="54"/>
        <v>0.64</v>
      </c>
      <c r="AE230" s="166">
        <f t="shared" si="54"/>
        <v>0.64</v>
      </c>
      <c r="AF230" s="166">
        <f t="shared" si="54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5">IF(C198&lt;100,"",C198-520)</f>
        <v/>
      </c>
      <c r="D231" s="114" t="str">
        <f t="shared" si="55"/>
        <v/>
      </c>
      <c r="E231" s="114" t="str">
        <f t="shared" si="55"/>
        <v/>
      </c>
      <c r="F231" s="114" t="str">
        <f t="shared" si="55"/>
        <v/>
      </c>
      <c r="G231" s="114" t="str">
        <f t="shared" si="55"/>
        <v/>
      </c>
      <c r="H231" s="114" t="str">
        <f t="shared" si="55"/>
        <v/>
      </c>
      <c r="I231" s="114" t="str">
        <f t="shared" si="55"/>
        <v/>
      </c>
      <c r="J231" s="114" t="str">
        <f t="shared" si="55"/>
        <v/>
      </c>
      <c r="K231" s="114" t="str">
        <f t="shared" si="55"/>
        <v/>
      </c>
      <c r="L231" s="114" t="str">
        <f t="shared" si="55"/>
        <v/>
      </c>
      <c r="M231" s="114" t="str">
        <f t="shared" si="55"/>
        <v/>
      </c>
      <c r="N231" s="114" t="str">
        <f t="shared" si="55"/>
        <v/>
      </c>
      <c r="O231" s="114" t="str">
        <f t="shared" si="55"/>
        <v/>
      </c>
      <c r="P231" s="114" t="str">
        <f t="shared" si="55"/>
        <v/>
      </c>
      <c r="Q231" s="114" t="str">
        <f t="shared" si="55"/>
        <v/>
      </c>
      <c r="R231" s="114" t="str">
        <f t="shared" si="55"/>
        <v/>
      </c>
      <c r="S231" s="114" t="str">
        <f t="shared" si="55"/>
        <v/>
      </c>
      <c r="T231" s="114" t="str">
        <f t="shared" si="55"/>
        <v/>
      </c>
      <c r="U231" s="114" t="str">
        <f t="shared" si="55"/>
        <v/>
      </c>
      <c r="V231" s="114" t="str">
        <f t="shared" si="55"/>
        <v/>
      </c>
      <c r="W231" s="114" t="str">
        <f t="shared" si="55"/>
        <v/>
      </c>
      <c r="X231" s="114" t="str">
        <f t="shared" si="55"/>
        <v/>
      </c>
      <c r="Y231" s="114" t="str">
        <f t="shared" si="55"/>
        <v/>
      </c>
      <c r="Z231" s="114" t="str">
        <f t="shared" si="55"/>
        <v/>
      </c>
      <c r="AA231" s="114" t="str">
        <f t="shared" si="55"/>
        <v/>
      </c>
      <c r="AB231" s="114" t="str">
        <f t="shared" si="55"/>
        <v/>
      </c>
      <c r="AC231" s="114" t="str">
        <f t="shared" si="55"/>
        <v/>
      </c>
      <c r="AD231" s="114" t="str">
        <f t="shared" si="55"/>
        <v/>
      </c>
      <c r="AE231" s="114" t="str">
        <f t="shared" si="55"/>
        <v/>
      </c>
      <c r="AF231" s="114" t="str">
        <f t="shared" si="55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6">IF(B199&lt;100,"",B199-620)</f>
        <v/>
      </c>
      <c r="C232" s="114" t="str">
        <f t="shared" si="56"/>
        <v/>
      </c>
      <c r="D232" s="114" t="str">
        <f t="shared" si="56"/>
        <v/>
      </c>
      <c r="E232" s="114" t="str">
        <f t="shared" si="56"/>
        <v/>
      </c>
      <c r="F232" s="114" t="str">
        <f t="shared" si="56"/>
        <v/>
      </c>
      <c r="G232" s="114" t="str">
        <f t="shared" si="56"/>
        <v/>
      </c>
      <c r="H232" s="114" t="str">
        <f t="shared" si="56"/>
        <v/>
      </c>
      <c r="I232" s="114" t="str">
        <f t="shared" si="56"/>
        <v/>
      </c>
      <c r="J232" s="114" t="str">
        <f t="shared" si="56"/>
        <v/>
      </c>
      <c r="K232" s="114" t="str">
        <f t="shared" si="56"/>
        <v/>
      </c>
      <c r="L232" s="114" t="str">
        <f t="shared" si="56"/>
        <v/>
      </c>
      <c r="M232" s="114" t="str">
        <f t="shared" si="56"/>
        <v/>
      </c>
      <c r="N232" s="114" t="str">
        <f t="shared" si="56"/>
        <v/>
      </c>
      <c r="O232" s="114" t="str">
        <f t="shared" si="56"/>
        <v/>
      </c>
      <c r="P232" s="114" t="str">
        <f t="shared" si="56"/>
        <v/>
      </c>
      <c r="Q232" s="114" t="str">
        <f t="shared" si="56"/>
        <v/>
      </c>
      <c r="R232" s="114" t="str">
        <f t="shared" si="56"/>
        <v/>
      </c>
      <c r="S232" s="114" t="str">
        <f t="shared" si="56"/>
        <v/>
      </c>
      <c r="T232" s="114" t="str">
        <f t="shared" si="56"/>
        <v/>
      </c>
      <c r="U232" s="114" t="str">
        <f t="shared" si="56"/>
        <v/>
      </c>
      <c r="V232" s="114" t="str">
        <f t="shared" si="56"/>
        <v/>
      </c>
      <c r="W232" s="114" t="str">
        <f t="shared" si="56"/>
        <v/>
      </c>
      <c r="X232" s="114" t="str">
        <f t="shared" si="56"/>
        <v/>
      </c>
      <c r="Y232" s="114" t="str">
        <f t="shared" si="56"/>
        <v/>
      </c>
      <c r="Z232" s="114" t="str">
        <f t="shared" si="56"/>
        <v/>
      </c>
      <c r="AA232" s="114" t="str">
        <f t="shared" si="56"/>
        <v/>
      </c>
      <c r="AB232" s="114" t="str">
        <f t="shared" si="56"/>
        <v/>
      </c>
      <c r="AC232" s="114" t="str">
        <f t="shared" si="56"/>
        <v/>
      </c>
      <c r="AD232" s="114" t="str">
        <f t="shared" si="56"/>
        <v/>
      </c>
      <c r="AE232" s="114" t="str">
        <f t="shared" si="56"/>
        <v/>
      </c>
      <c r="AF232" s="114" t="str">
        <f t="shared" si="56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7">IF(B200&lt;100,"",B200-330)</f>
        <v/>
      </c>
      <c r="C233" s="114" t="str">
        <f t="shared" si="57"/>
        <v/>
      </c>
      <c r="D233" s="114" t="str">
        <f t="shared" si="57"/>
        <v/>
      </c>
      <c r="E233" s="114" t="str">
        <f t="shared" si="57"/>
        <v/>
      </c>
      <c r="F233" s="114" t="str">
        <f t="shared" si="57"/>
        <v/>
      </c>
      <c r="G233" s="114" t="str">
        <f t="shared" si="57"/>
        <v/>
      </c>
      <c r="H233" s="114" t="str">
        <f t="shared" si="57"/>
        <v/>
      </c>
      <c r="I233" s="114" t="str">
        <f t="shared" si="57"/>
        <v/>
      </c>
      <c r="J233" s="114" t="str">
        <f t="shared" si="57"/>
        <v/>
      </c>
      <c r="K233" s="114" t="str">
        <f t="shared" si="57"/>
        <v/>
      </c>
      <c r="L233" s="114" t="str">
        <f t="shared" si="57"/>
        <v/>
      </c>
      <c r="M233" s="114" t="str">
        <f t="shared" si="57"/>
        <v/>
      </c>
      <c r="N233" s="114" t="str">
        <f t="shared" si="57"/>
        <v/>
      </c>
      <c r="O233" s="114" t="str">
        <f t="shared" si="57"/>
        <v/>
      </c>
      <c r="P233" s="114" t="str">
        <f t="shared" si="57"/>
        <v/>
      </c>
      <c r="Q233" s="114" t="str">
        <f t="shared" si="57"/>
        <v/>
      </c>
      <c r="R233" s="114" t="str">
        <f t="shared" si="57"/>
        <v/>
      </c>
      <c r="S233" s="114" t="str">
        <f t="shared" si="57"/>
        <v/>
      </c>
      <c r="T233" s="114" t="str">
        <f t="shared" si="57"/>
        <v/>
      </c>
      <c r="U233" s="114" t="str">
        <f t="shared" si="57"/>
        <v/>
      </c>
      <c r="V233" s="114" t="str">
        <f t="shared" si="57"/>
        <v/>
      </c>
      <c r="W233" s="114" t="str">
        <f t="shared" si="57"/>
        <v/>
      </c>
      <c r="X233" s="114" t="str">
        <f t="shared" si="57"/>
        <v/>
      </c>
      <c r="Y233" s="114" t="str">
        <f t="shared" si="57"/>
        <v/>
      </c>
      <c r="Z233" s="114" t="str">
        <f t="shared" si="57"/>
        <v/>
      </c>
      <c r="AA233" s="114" t="str">
        <f t="shared" si="57"/>
        <v/>
      </c>
      <c r="AB233" s="114" t="str">
        <f t="shared" si="57"/>
        <v/>
      </c>
      <c r="AC233" s="114" t="str">
        <f t="shared" si="57"/>
        <v/>
      </c>
      <c r="AD233" s="114" t="str">
        <f t="shared" si="57"/>
        <v/>
      </c>
      <c r="AE233" s="114" t="str">
        <f t="shared" si="57"/>
        <v/>
      </c>
      <c r="AF233" s="114" t="str">
        <f t="shared" si="57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58">IF(C201&lt;100,"",C201-1500)</f>
        <v/>
      </c>
      <c r="D234" s="114" t="str">
        <f t="shared" si="58"/>
        <v/>
      </c>
      <c r="E234" s="114" t="str">
        <f t="shared" si="58"/>
        <v/>
      </c>
      <c r="F234" s="114" t="str">
        <f t="shared" si="58"/>
        <v/>
      </c>
      <c r="G234" s="114" t="str">
        <f t="shared" si="58"/>
        <v/>
      </c>
      <c r="H234" s="114" t="str">
        <f t="shared" si="58"/>
        <v/>
      </c>
      <c r="I234" s="114" t="str">
        <f t="shared" si="58"/>
        <v/>
      </c>
      <c r="J234" s="114" t="str">
        <f t="shared" si="58"/>
        <v/>
      </c>
      <c r="K234" s="114" t="str">
        <f t="shared" si="58"/>
        <v/>
      </c>
      <c r="L234" s="114" t="str">
        <f t="shared" si="58"/>
        <v/>
      </c>
      <c r="M234" s="114" t="str">
        <f t="shared" si="58"/>
        <v/>
      </c>
      <c r="N234" s="114" t="str">
        <f t="shared" si="58"/>
        <v/>
      </c>
      <c r="O234" s="114" t="str">
        <f t="shared" si="58"/>
        <v/>
      </c>
      <c r="P234" s="114" t="str">
        <f t="shared" si="58"/>
        <v/>
      </c>
      <c r="Q234" s="114" t="str">
        <f t="shared" si="58"/>
        <v/>
      </c>
      <c r="R234" s="114" t="str">
        <f t="shared" si="58"/>
        <v/>
      </c>
      <c r="S234" s="114" t="str">
        <f t="shared" si="58"/>
        <v/>
      </c>
      <c r="T234" s="114" t="str">
        <f t="shared" si="58"/>
        <v/>
      </c>
      <c r="U234" s="114" t="str">
        <f t="shared" si="58"/>
        <v/>
      </c>
      <c r="V234" s="114" t="str">
        <f t="shared" si="58"/>
        <v/>
      </c>
      <c r="W234" s="114" t="str">
        <f t="shared" si="58"/>
        <v/>
      </c>
      <c r="X234" s="114" t="str">
        <f t="shared" si="58"/>
        <v/>
      </c>
      <c r="Y234" s="114" t="str">
        <f t="shared" si="58"/>
        <v/>
      </c>
      <c r="Z234" s="114" t="str">
        <f t="shared" si="58"/>
        <v/>
      </c>
      <c r="AA234" s="114" t="str">
        <f t="shared" si="58"/>
        <v/>
      </c>
      <c r="AB234" s="114" t="str">
        <f t="shared" si="58"/>
        <v/>
      </c>
      <c r="AC234" s="114" t="str">
        <f t="shared" si="58"/>
        <v/>
      </c>
      <c r="AD234" s="114" t="str">
        <f t="shared" si="58"/>
        <v/>
      </c>
      <c r="AE234" s="114" t="str">
        <f t="shared" si="58"/>
        <v/>
      </c>
      <c r="AF234" s="114" t="str">
        <f t="shared" si="58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B4:D4"/>
    <mergeCell ref="E4:G4"/>
    <mergeCell ref="H4:I4"/>
    <mergeCell ref="AG9:AG10"/>
    <mergeCell ref="A206:B206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B8:K8"/>
    <mergeCell ref="L8:Q8"/>
    <mergeCell ref="R8:Z8"/>
    <mergeCell ref="F9:F10"/>
    <mergeCell ref="G9:G10"/>
    <mergeCell ref="H9:H10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9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91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257" priority="287">
      <formula>S$9&gt;=20/24</formula>
    </cfRule>
    <cfRule type="expression" dxfId="256" priority="288">
      <formula>AND(S$9&gt;=14/24,S$9&lt;20/24)</formula>
    </cfRule>
    <cfRule type="expression" dxfId="255" priority="289">
      <formula>AND(S$9&gt;=8/24,S$9&lt;14/24)</formula>
    </cfRule>
    <cfRule type="expression" dxfId="254" priority="290">
      <formula>S$9&lt;8/24</formula>
    </cfRule>
  </conditionalFormatting>
  <conditionalFormatting sqref="B8:AF10 AA78:AF78 B78:Q78 L37:S38 L36:Q36 B53:AF53 B79:AF79 C189:AF195 N40:Q40 L34:Q34 L39:Q39 L57:Q58 L55:R56 S39 AA81:AF88 AA54:AF57 B60:B64 B65:AF69 B54:K58 M59:Q64 T208:AX208 L15:Q30 X15:Z15 M42:Q45 B71:AF75 T55:T56 Y37:Z40 R15:W28 W82:Z88 U82:V83 L11:Z13 Y16:Z29 X16:X28 T37:X39 L50:AF52 B77:AF77">
    <cfRule type="expression" dxfId="253" priority="283">
      <formula>B$9&gt;=20/24</formula>
    </cfRule>
    <cfRule type="expression" dxfId="252" priority="284">
      <formula>AND(B$9&gt;=14/24,B$9&lt;20/24)</formula>
    </cfRule>
    <cfRule type="expression" dxfId="251" priority="285">
      <formula>AND(B$9&gt;=8/24,B$9&lt;14/24)</formula>
    </cfRule>
    <cfRule type="expression" dxfId="250" priority="286">
      <formula>B$9&lt;8/24</formula>
    </cfRule>
  </conditionalFormatting>
  <conditionalFormatting sqref="B187:AF187">
    <cfRule type="expression" dxfId="249" priority="279">
      <formula>B$9&gt;=20/24</formula>
    </cfRule>
    <cfRule type="expression" dxfId="248" priority="280">
      <formula>AND(B$9&gt;=14/24,B$9&lt;20/24)</formula>
    </cfRule>
    <cfRule type="expression" dxfId="247" priority="281">
      <formula>AND(B$9&gt;=8/24,B$9&lt;14/24)</formula>
    </cfRule>
    <cfRule type="expression" dxfId="246" priority="282">
      <formula>B$9&lt;8/24</formula>
    </cfRule>
  </conditionalFormatting>
  <conditionalFormatting sqref="AL4:AL6">
    <cfRule type="iconSet" priority="278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245" priority="274">
      <formula>L$9&gt;=20/24</formula>
    </cfRule>
    <cfRule type="expression" dxfId="244" priority="275">
      <formula>AND(L$9&gt;=14/24,L$9&lt;20/24)</formula>
    </cfRule>
    <cfRule type="expression" dxfId="243" priority="276">
      <formula>AND(L$9&gt;=8/24,L$9&lt;14/24)</formula>
    </cfRule>
    <cfRule type="expression" dxfId="242" priority="277">
      <formula>L$9&lt;8/24</formula>
    </cfRule>
  </conditionalFormatting>
  <conditionalFormatting sqref="L40:M40">
    <cfRule type="expression" dxfId="241" priority="270">
      <formula>L$9&gt;=20/24</formula>
    </cfRule>
    <cfRule type="expression" dxfId="240" priority="271">
      <formula>AND(L$9&gt;=14/24,L$9&lt;20/24)</formula>
    </cfRule>
    <cfRule type="expression" dxfId="239" priority="272">
      <formula>AND(L$9&gt;=8/24,L$9&lt;14/24)</formula>
    </cfRule>
    <cfRule type="expression" dxfId="238" priority="273">
      <formula>L$9&lt;8/24</formula>
    </cfRule>
  </conditionalFormatting>
  <conditionalFormatting sqref="Y30:Z30">
    <cfRule type="expression" dxfId="237" priority="266">
      <formula>Y$9&gt;=20/24</formula>
    </cfRule>
    <cfRule type="expression" dxfId="236" priority="267">
      <formula>AND(Y$9&gt;=14/24,Y$9&lt;20/24)</formula>
    </cfRule>
    <cfRule type="expression" dxfId="235" priority="268">
      <formula>AND(Y$9&gt;=8/24,Y$9&lt;14/24)</formula>
    </cfRule>
    <cfRule type="expression" dxfId="234" priority="269">
      <formula>Y$9&lt;8/24</formula>
    </cfRule>
  </conditionalFormatting>
  <conditionalFormatting sqref="R36:Z36">
    <cfRule type="expression" dxfId="233" priority="262">
      <formula>R$9&gt;=20/24</formula>
    </cfRule>
    <cfRule type="expression" dxfId="232" priority="263">
      <formula>AND(R$9&gt;=14/24,R$9&lt;20/24)</formula>
    </cfRule>
    <cfRule type="expression" dxfId="231" priority="264">
      <formula>AND(R$9&gt;=8/24,R$9&lt;14/24)</formula>
    </cfRule>
    <cfRule type="expression" dxfId="230" priority="265">
      <formula>R$9&lt;8/24</formula>
    </cfRule>
  </conditionalFormatting>
  <conditionalFormatting sqref="R54 T54:Z54">
    <cfRule type="expression" dxfId="229" priority="258">
      <formula>R$9&gt;=20/24</formula>
    </cfRule>
    <cfRule type="expression" dxfId="228" priority="259">
      <formula>AND(R$9&gt;=14/24,R$9&lt;20/24)</formula>
    </cfRule>
    <cfRule type="expression" dxfId="227" priority="260">
      <formula>AND(R$9&gt;=8/24,R$9&lt;14/24)</formula>
    </cfRule>
    <cfRule type="expression" dxfId="226" priority="261">
      <formula>R$9&lt;8/24</formula>
    </cfRule>
  </conditionalFormatting>
  <conditionalFormatting sqref="R78:Z78">
    <cfRule type="expression" dxfId="225" priority="254">
      <formula>R$9&gt;=20/24</formula>
    </cfRule>
    <cfRule type="expression" dxfId="224" priority="255">
      <formula>AND(R$9&gt;=14/24,R$9&lt;20/24)</formula>
    </cfRule>
    <cfRule type="expression" dxfId="223" priority="256">
      <formula>AND(R$9&gt;=8/24,R$9&lt;14/24)</formula>
    </cfRule>
    <cfRule type="expression" dxfId="222" priority="257">
      <formula>R$9&lt;8/24</formula>
    </cfRule>
  </conditionalFormatting>
  <conditionalFormatting sqref="T81:Z81">
    <cfRule type="expression" dxfId="221" priority="250">
      <formula>T$9&gt;=20/24</formula>
    </cfRule>
    <cfRule type="expression" dxfId="220" priority="251">
      <formula>AND(T$9&gt;=14/24,T$9&lt;20/24)</formula>
    </cfRule>
    <cfRule type="expression" dxfId="219" priority="252">
      <formula>AND(T$9&gt;=8/24,T$9&lt;14/24)</formula>
    </cfRule>
    <cfRule type="expression" dxfId="218" priority="253">
      <formula>T$9&lt;8/24</formula>
    </cfRule>
  </conditionalFormatting>
  <conditionalFormatting sqref="L32:Q32">
    <cfRule type="expression" dxfId="217" priority="246">
      <formula>L$9&gt;=20/24</formula>
    </cfRule>
    <cfRule type="expression" dxfId="216" priority="247">
      <formula>AND(L$9&gt;=14/24,L$9&lt;20/24)</formula>
    </cfRule>
    <cfRule type="expression" dxfId="215" priority="248">
      <formula>AND(L$9&gt;=8/24,L$9&lt;14/24)</formula>
    </cfRule>
    <cfRule type="expression" dxfId="214" priority="249">
      <formula>L$9&lt;8/24</formula>
    </cfRule>
  </conditionalFormatting>
  <conditionalFormatting sqref="L46:Q46">
    <cfRule type="expression" dxfId="213" priority="242">
      <formula>L$9&gt;=20/24</formula>
    </cfRule>
    <cfRule type="expression" dxfId="212" priority="243">
      <formula>AND(L$9&gt;=14/24,L$9&lt;20/24)</formula>
    </cfRule>
    <cfRule type="expression" dxfId="211" priority="244">
      <formula>AND(L$9&gt;=8/24,L$9&lt;14/24)</formula>
    </cfRule>
    <cfRule type="expression" dxfId="210" priority="245">
      <formula>L$9&lt;8/24</formula>
    </cfRule>
  </conditionalFormatting>
  <conditionalFormatting sqref="L47:Q47">
    <cfRule type="expression" dxfId="209" priority="238">
      <formula>L$9&gt;=20/24</formula>
    </cfRule>
    <cfRule type="expression" dxfId="208" priority="239">
      <formula>AND(L$9&gt;=14/24,L$9&lt;20/24)</formula>
    </cfRule>
    <cfRule type="expression" dxfId="207" priority="240">
      <formula>AND(L$9&gt;=8/24,L$9&lt;14/24)</formula>
    </cfRule>
    <cfRule type="expression" dxfId="206" priority="241">
      <formula>L$9&lt;8/24</formula>
    </cfRule>
  </conditionalFormatting>
  <conditionalFormatting sqref="L42:L45">
    <cfRule type="expression" dxfId="205" priority="234">
      <formula>L$9&gt;=20/24</formula>
    </cfRule>
    <cfRule type="expression" dxfId="204" priority="235">
      <formula>AND(L$9&gt;=14/24,L$9&lt;20/24)</formula>
    </cfRule>
    <cfRule type="expression" dxfId="203" priority="236">
      <formula>AND(L$9&gt;=8/24,L$9&lt;14/24)</formula>
    </cfRule>
    <cfRule type="expression" dxfId="202" priority="237">
      <formula>L$9&lt;8/24</formula>
    </cfRule>
  </conditionalFormatting>
  <conditionalFormatting sqref="R34:AD34">
    <cfRule type="expression" dxfId="201" priority="230">
      <formula>R$9&gt;=20/24</formula>
    </cfRule>
    <cfRule type="expression" dxfId="200" priority="231">
      <formula>AND(R$9&gt;=14/24,R$9&lt;20/24)</formula>
    </cfRule>
    <cfRule type="expression" dxfId="199" priority="232">
      <formula>AND(R$9&gt;=8/24,R$9&lt;14/24)</formula>
    </cfRule>
    <cfRule type="expression" dxfId="198" priority="233">
      <formula>R$9&lt;8/24</formula>
    </cfRule>
  </conditionalFormatting>
  <conditionalFormatting sqref="R29:X30 R32:Z32">
    <cfRule type="expression" dxfId="197" priority="226">
      <formula>R$9&gt;=20/24</formula>
    </cfRule>
    <cfRule type="expression" dxfId="196" priority="227">
      <formula>AND(R$9&gt;=14/24,R$9&lt;20/24)</formula>
    </cfRule>
    <cfRule type="expression" dxfId="195" priority="228">
      <formula>AND(R$9&gt;=8/24,R$9&lt;14/24)</formula>
    </cfRule>
    <cfRule type="expression" dxfId="194" priority="229">
      <formula>R$9&lt;8/24</formula>
    </cfRule>
  </conditionalFormatting>
  <conditionalFormatting sqref="R39:R40 S40:X40 R42:Z45">
    <cfRule type="expression" dxfId="193" priority="222">
      <formula>R$9&gt;=20/24</formula>
    </cfRule>
    <cfRule type="expression" dxfId="192" priority="223">
      <formula>AND(R$9&gt;=14/24,R$9&lt;20/24)</formula>
    </cfRule>
    <cfRule type="expression" dxfId="191" priority="224">
      <formula>AND(R$9&gt;=8/24,R$9&lt;14/24)</formula>
    </cfRule>
    <cfRule type="expression" dxfId="190" priority="225">
      <formula>R$9&lt;8/24</formula>
    </cfRule>
  </conditionalFormatting>
  <conditionalFormatting sqref="R46:Z46">
    <cfRule type="expression" dxfId="189" priority="218">
      <formula>R$9&gt;=20/24</formula>
    </cfRule>
    <cfRule type="expression" dxfId="188" priority="219">
      <formula>AND(R$9&gt;=14/24,R$9&lt;20/24)</formula>
    </cfRule>
    <cfRule type="expression" dxfId="187" priority="220">
      <formula>AND(R$9&gt;=8/24,R$9&lt;14/24)</formula>
    </cfRule>
    <cfRule type="expression" dxfId="186" priority="221">
      <formula>R$9&lt;8/24</formula>
    </cfRule>
  </conditionalFormatting>
  <conditionalFormatting sqref="R47:Z47">
    <cfRule type="expression" dxfId="185" priority="214">
      <formula>R$9&gt;=20/24</formula>
    </cfRule>
    <cfRule type="expression" dxfId="184" priority="215">
      <formula>AND(R$9&gt;=14/24,R$9&lt;20/24)</formula>
    </cfRule>
    <cfRule type="expression" dxfId="183" priority="216">
      <formula>AND(R$9&gt;=8/24,R$9&lt;14/24)</formula>
    </cfRule>
    <cfRule type="expression" dxfId="182" priority="217">
      <formula>R$9&lt;8/24</formula>
    </cfRule>
  </conditionalFormatting>
  <conditionalFormatting sqref="R57:R64 AA58:AF64 U57:Z64">
    <cfRule type="expression" dxfId="181" priority="210">
      <formula>R$9&gt;=20/24</formula>
    </cfRule>
    <cfRule type="expression" dxfId="180" priority="211">
      <formula>AND(R$9&gt;=14/24,R$9&lt;20/24)</formula>
    </cfRule>
    <cfRule type="expression" dxfId="179" priority="212">
      <formula>AND(R$9&gt;=8/24,R$9&lt;14/24)</formula>
    </cfRule>
    <cfRule type="expression" dxfId="178" priority="213">
      <formula>R$9&lt;8/24</formula>
    </cfRule>
  </conditionalFormatting>
  <conditionalFormatting sqref="AA91:AF94">
    <cfRule type="expression" dxfId="177" priority="206">
      <formula>AA$9&gt;=20/24</formula>
    </cfRule>
    <cfRule type="expression" dxfId="176" priority="207">
      <formula>AND(AA$9&gt;=14/24,AA$9&lt;20/24)</formula>
    </cfRule>
    <cfRule type="expression" dxfId="175" priority="208">
      <formula>AND(AA$9&gt;=8/24,AA$9&lt;14/24)</formula>
    </cfRule>
    <cfRule type="expression" dxfId="174" priority="209">
      <formula>AA$9&lt;8/24</formula>
    </cfRule>
  </conditionalFormatting>
  <conditionalFormatting sqref="B59:H59 H60:H64 I59:K64">
    <cfRule type="expression" dxfId="173" priority="202">
      <formula>B$9&gt;=20/24</formula>
    </cfRule>
    <cfRule type="expression" dxfId="172" priority="203">
      <formula>AND(B$9&gt;=14/24,B$9&lt;20/24)</formula>
    </cfRule>
    <cfRule type="expression" dxfId="171" priority="204">
      <formula>AND(B$9&gt;=8/24,B$9&lt;14/24)</formula>
    </cfRule>
    <cfRule type="expression" dxfId="170" priority="205">
      <formula>B$9&lt;8/24</formula>
    </cfRule>
  </conditionalFormatting>
  <conditionalFormatting sqref="T91:Z94">
    <cfRule type="expression" dxfId="169" priority="190">
      <formula>T$9&gt;=20/24</formula>
    </cfRule>
    <cfRule type="expression" dxfId="168" priority="191">
      <formula>AND(T$9&gt;=14/24,T$9&lt;20/24)</formula>
    </cfRule>
    <cfRule type="expression" dxfId="167" priority="192">
      <formula>AND(T$9&gt;=8/24,T$9&lt;14/24)</formula>
    </cfRule>
    <cfRule type="expression" dxfId="166" priority="193">
      <formula>T$9&lt;8/24</formula>
    </cfRule>
  </conditionalFormatting>
  <conditionalFormatting sqref="AG48 B11:AF13 B15:AF30 B32:AF40 B42:AF53">
    <cfRule type="expression" dxfId="165" priority="189">
      <formula>B11&gt;$AG11</formula>
    </cfRule>
  </conditionalFormatting>
  <conditionalFormatting sqref="A96:A152 A81:A94 A11:A13 A15:A30 A42:A69 A77:A79 A71:A75 A32:A40 A165:A196">
    <cfRule type="expression" dxfId="164" priority="184">
      <formula>$AH11=0</formula>
    </cfRule>
  </conditionalFormatting>
  <conditionalFormatting sqref="AA95:AF95">
    <cfRule type="expression" dxfId="163" priority="180">
      <formula>AA$9&gt;=20/24</formula>
    </cfRule>
    <cfRule type="expression" dxfId="162" priority="181">
      <formula>AND(AA$9&gt;=14/24,AA$9&lt;20/24)</formula>
    </cfRule>
    <cfRule type="expression" dxfId="161" priority="182">
      <formula>AND(AA$9&gt;=8/24,AA$9&lt;14/24)</formula>
    </cfRule>
    <cfRule type="expression" dxfId="160" priority="183">
      <formula>AA$9&lt;8/24</formula>
    </cfRule>
  </conditionalFormatting>
  <conditionalFormatting sqref="T95:Z95">
    <cfRule type="expression" dxfId="159" priority="168">
      <formula>T$9&gt;=20/24</formula>
    </cfRule>
    <cfRule type="expression" dxfId="158" priority="169">
      <formula>AND(T$9&gt;=14/24,T$9&lt;20/24)</formula>
    </cfRule>
    <cfRule type="expression" dxfId="157" priority="170">
      <formula>AND(T$9&gt;=8/24,T$9&lt;14/24)</formula>
    </cfRule>
    <cfRule type="expression" dxfId="156" priority="171">
      <formula>T$9&lt;8/24</formula>
    </cfRule>
  </conditionalFormatting>
  <conditionalFormatting sqref="A95">
    <cfRule type="expression" dxfId="155" priority="167">
      <formula>$AH95=0</formula>
    </cfRule>
  </conditionalFormatting>
  <conditionalFormatting sqref="C33:AF33">
    <cfRule type="expression" dxfId="154" priority="163">
      <formula>C$9&gt;=20/24</formula>
    </cfRule>
    <cfRule type="expression" dxfId="153" priority="164">
      <formula>AND(C$9&gt;=14/24,C$9&lt;20/24)</formula>
    </cfRule>
    <cfRule type="expression" dxfId="152" priority="165">
      <formula>AND(C$9&gt;=8/24,C$9&lt;14/24)</formula>
    </cfRule>
    <cfRule type="expression" dxfId="151" priority="166">
      <formula>C$9&lt;8/24</formula>
    </cfRule>
  </conditionalFormatting>
  <conditionalFormatting sqref="R33:AF33">
    <cfRule type="expression" dxfId="150" priority="159">
      <formula>R$9&gt;=20/24</formula>
    </cfRule>
    <cfRule type="expression" dxfId="149" priority="160">
      <formula>AND(R$9&gt;=14/24,R$9&lt;20/24)</formula>
    </cfRule>
    <cfRule type="expression" dxfId="148" priority="161">
      <formula>AND(R$9&gt;=8/24,R$9&lt;14/24)</formula>
    </cfRule>
    <cfRule type="expression" dxfId="147" priority="162">
      <formula>R$9&lt;8/24</formula>
    </cfRule>
  </conditionalFormatting>
  <conditionalFormatting sqref="B33">
    <cfRule type="expression" dxfId="146" priority="150">
      <formula>B$9&gt;=20/24</formula>
    </cfRule>
    <cfRule type="expression" dxfId="145" priority="151">
      <formula>AND(B$9&gt;=14/24,B$9&lt;20/24)</formula>
    </cfRule>
    <cfRule type="expression" dxfId="144" priority="152">
      <formula>AND(B$9&gt;=8/24,B$9&lt;14/24)</formula>
    </cfRule>
    <cfRule type="expression" dxfId="143" priority="153">
      <formula>B$9&lt;8/24</formula>
    </cfRule>
  </conditionalFormatting>
  <conditionalFormatting sqref="C60:G64">
    <cfRule type="expression" dxfId="142" priority="141">
      <formula>C$9&gt;=20/24</formula>
    </cfRule>
    <cfRule type="expression" dxfId="141" priority="142">
      <formula>AND(C$9&gt;=14/24,C$9&lt;20/24)</formula>
    </cfRule>
    <cfRule type="expression" dxfId="140" priority="143">
      <formula>AND(C$9&gt;=8/24,C$9&lt;14/24)</formula>
    </cfRule>
    <cfRule type="expression" dxfId="139" priority="144">
      <formula>C$9&lt;8/24</formula>
    </cfRule>
  </conditionalFormatting>
  <conditionalFormatting sqref="L59:L64">
    <cfRule type="expression" dxfId="138" priority="137">
      <formula>L$9&gt;=20/24</formula>
    </cfRule>
    <cfRule type="expression" dxfId="137" priority="138">
      <formula>AND(L$9&gt;=14/24,L$9&lt;20/24)</formula>
    </cfRule>
    <cfRule type="expression" dxfId="136" priority="139">
      <formula>AND(L$9&gt;=8/24,L$9&lt;14/24)</formula>
    </cfRule>
    <cfRule type="expression" dxfId="135" priority="140">
      <formula>L$9&lt;8/24</formula>
    </cfRule>
  </conditionalFormatting>
  <conditionalFormatting sqref="AL30">
    <cfRule type="iconSet" priority="136">
      <iconSet iconSet="3TrafficLights2" reverse="1">
        <cfvo type="percent" val="0"/>
        <cfvo type="num" val="1"/>
        <cfvo type="num" val="1"/>
      </iconSet>
    </cfRule>
  </conditionalFormatting>
  <conditionalFormatting sqref="Y31:Z31">
    <cfRule type="expression" dxfId="134" priority="132">
      <formula>Y$9&gt;=20/24</formula>
    </cfRule>
    <cfRule type="expression" dxfId="133" priority="133">
      <formula>AND(Y$9&gt;=14/24,Y$9&lt;20/24)</formula>
    </cfRule>
    <cfRule type="expression" dxfId="132" priority="134">
      <formula>AND(Y$9&gt;=8/24,Y$9&lt;14/24)</formula>
    </cfRule>
    <cfRule type="expression" dxfId="131" priority="135">
      <formula>Y$9&lt;8/24</formula>
    </cfRule>
  </conditionalFormatting>
  <conditionalFormatting sqref="L31:Q31">
    <cfRule type="expression" dxfId="130" priority="128">
      <formula>L$9&gt;=20/24</formula>
    </cfRule>
    <cfRule type="expression" dxfId="129" priority="129">
      <formula>AND(L$9&gt;=14/24,L$9&lt;20/24)</formula>
    </cfRule>
    <cfRule type="expression" dxfId="128" priority="130">
      <formula>AND(L$9&gt;=8/24,L$9&lt;14/24)</formula>
    </cfRule>
    <cfRule type="expression" dxfId="127" priority="131">
      <formula>L$9&lt;8/24</formula>
    </cfRule>
  </conditionalFormatting>
  <conditionalFormatting sqref="R31:X31">
    <cfRule type="expression" dxfId="126" priority="124">
      <formula>R$9&gt;=20/24</formula>
    </cfRule>
    <cfRule type="expression" dxfId="125" priority="125">
      <formula>AND(R$9&gt;=14/24,R$9&lt;20/24)</formula>
    </cfRule>
    <cfRule type="expression" dxfId="124" priority="126">
      <formula>AND(R$9&gt;=8/24,R$9&lt;14/24)</formula>
    </cfRule>
    <cfRule type="expression" dxfId="123" priority="127">
      <formula>R$9&lt;8/24</formula>
    </cfRule>
  </conditionalFormatting>
  <conditionalFormatting sqref="B31:AF31">
    <cfRule type="expression" dxfId="122" priority="123">
      <formula>B31&gt;$AG31</formula>
    </cfRule>
  </conditionalFormatting>
  <conditionalFormatting sqref="A31">
    <cfRule type="expression" dxfId="121" priority="122">
      <formula>$AH31=0</formula>
    </cfRule>
  </conditionalFormatting>
  <conditionalFormatting sqref="B80:AF80">
    <cfRule type="expression" dxfId="120" priority="118">
      <formula>B$9&gt;=20/24</formula>
    </cfRule>
    <cfRule type="expression" dxfId="119" priority="119">
      <formula>AND(B$9&gt;=14/24,B$9&lt;20/24)</formula>
    </cfRule>
    <cfRule type="expression" dxfId="118" priority="120">
      <formula>AND(B$9&gt;=8/24,B$9&lt;14/24)</formula>
    </cfRule>
    <cfRule type="expression" dxfId="117" priority="121">
      <formula>B$9&lt;8/24</formula>
    </cfRule>
  </conditionalFormatting>
  <conditionalFormatting sqref="A80">
    <cfRule type="expression" dxfId="116" priority="117">
      <formula>$AH80=0</formula>
    </cfRule>
  </conditionalFormatting>
  <conditionalFormatting sqref="Y14:Z14">
    <cfRule type="expression" dxfId="115" priority="113">
      <formula>Y$9&gt;=20/24</formula>
    </cfRule>
    <cfRule type="expression" dxfId="114" priority="114">
      <formula>AND(Y$9&gt;=14/24,Y$9&lt;20/24)</formula>
    </cfRule>
    <cfRule type="expression" dxfId="113" priority="115">
      <formula>AND(Y$9&gt;=8/24,Y$9&lt;14/24)</formula>
    </cfRule>
    <cfRule type="expression" dxfId="112" priority="116">
      <formula>Y$9&lt;8/24</formula>
    </cfRule>
  </conditionalFormatting>
  <conditionalFormatting sqref="L14:Q14">
    <cfRule type="expression" dxfId="111" priority="109">
      <formula>L$9&gt;=20/24</formula>
    </cfRule>
    <cfRule type="expression" dxfId="110" priority="110">
      <formula>AND(L$9&gt;=14/24,L$9&lt;20/24)</formula>
    </cfRule>
    <cfRule type="expression" dxfId="109" priority="111">
      <formula>AND(L$9&gt;=8/24,L$9&lt;14/24)</formula>
    </cfRule>
    <cfRule type="expression" dxfId="108" priority="112">
      <formula>L$9&lt;8/24</formula>
    </cfRule>
  </conditionalFormatting>
  <conditionalFormatting sqref="R14:X14">
    <cfRule type="expression" dxfId="107" priority="105">
      <formula>R$9&gt;=20/24</formula>
    </cfRule>
    <cfRule type="expression" dxfId="106" priority="106">
      <formula>AND(R$9&gt;=14/24,R$9&lt;20/24)</formula>
    </cfRule>
    <cfRule type="expression" dxfId="105" priority="107">
      <formula>AND(R$9&gt;=8/24,R$9&lt;14/24)</formula>
    </cfRule>
    <cfRule type="expression" dxfId="104" priority="108">
      <formula>R$9&lt;8/24</formula>
    </cfRule>
  </conditionalFormatting>
  <conditionalFormatting sqref="B14:AF14">
    <cfRule type="expression" dxfId="103" priority="104">
      <formula>B14&gt;$AG14</formula>
    </cfRule>
  </conditionalFormatting>
  <conditionalFormatting sqref="A14">
    <cfRule type="expression" dxfId="102" priority="103">
      <formula>$AH14=0</formula>
    </cfRule>
  </conditionalFormatting>
  <conditionalFormatting sqref="A159:A164">
    <cfRule type="expression" dxfId="101" priority="102">
      <formula>$AH159=0</formula>
    </cfRule>
  </conditionalFormatting>
  <conditionalFormatting sqref="A153:A158">
    <cfRule type="expression" dxfId="100" priority="101">
      <formula>$AH153=0</formula>
    </cfRule>
  </conditionalFormatting>
  <conditionalFormatting sqref="N41:Q41 Y41:Z41">
    <cfRule type="expression" dxfId="99" priority="97">
      <formula>N$9&gt;=20/24</formula>
    </cfRule>
    <cfRule type="expression" dxfId="98" priority="98">
      <formula>AND(N$9&gt;=14/24,N$9&lt;20/24)</formula>
    </cfRule>
    <cfRule type="expression" dxfId="97" priority="99">
      <formula>AND(N$9&gt;=8/24,N$9&lt;14/24)</formula>
    </cfRule>
    <cfRule type="expression" dxfId="96" priority="100">
      <formula>N$9&lt;8/24</formula>
    </cfRule>
  </conditionalFormatting>
  <conditionalFormatting sqref="L41:M41">
    <cfRule type="expression" dxfId="95" priority="93">
      <formula>L$9&gt;=20/24</formula>
    </cfRule>
    <cfRule type="expression" dxfId="94" priority="94">
      <formula>AND(L$9&gt;=14/24,L$9&lt;20/24)</formula>
    </cfRule>
    <cfRule type="expression" dxfId="93" priority="95">
      <formula>AND(L$9&gt;=8/24,L$9&lt;14/24)</formula>
    </cfRule>
    <cfRule type="expression" dxfId="92" priority="96">
      <formula>L$9&lt;8/24</formula>
    </cfRule>
  </conditionalFormatting>
  <conditionalFormatting sqref="R41:X41">
    <cfRule type="expression" dxfId="91" priority="89">
      <formula>R$9&gt;=20/24</formula>
    </cfRule>
    <cfRule type="expression" dxfId="90" priority="90">
      <formula>AND(R$9&gt;=14/24,R$9&lt;20/24)</formula>
    </cfRule>
    <cfRule type="expression" dxfId="89" priority="91">
      <formula>AND(R$9&gt;=8/24,R$9&lt;14/24)</formula>
    </cfRule>
    <cfRule type="expression" dxfId="88" priority="92">
      <formula>R$9&lt;8/24</formula>
    </cfRule>
  </conditionalFormatting>
  <conditionalFormatting sqref="B41:AF41">
    <cfRule type="expression" dxfId="87" priority="88">
      <formula>B41&gt;$AG41</formula>
    </cfRule>
  </conditionalFormatting>
  <conditionalFormatting sqref="A41">
    <cfRule type="expression" dxfId="86" priority="87">
      <formula>$AH41=0</formula>
    </cfRule>
  </conditionalFormatting>
  <conditionalFormatting sqref="B76:AF76">
    <cfRule type="expression" dxfId="85" priority="83">
      <formula>B$9&gt;=20/24</formula>
    </cfRule>
    <cfRule type="expression" dxfId="84" priority="84">
      <formula>AND(B$9&gt;=14/24,B$9&lt;20/24)</formula>
    </cfRule>
    <cfRule type="expression" dxfId="83" priority="85">
      <formula>AND(B$9&gt;=8/24,B$9&lt;14/24)</formula>
    </cfRule>
    <cfRule type="expression" dxfId="82" priority="86">
      <formula>B$9&lt;8/24</formula>
    </cfRule>
  </conditionalFormatting>
  <conditionalFormatting sqref="A76">
    <cfRule type="expression" dxfId="81" priority="82">
      <formula>$AH76=0</formula>
    </cfRule>
  </conditionalFormatting>
  <conditionalFormatting sqref="B70:AG70">
    <cfRule type="expression" dxfId="80" priority="78">
      <formula>B$9&gt;=20/24</formula>
    </cfRule>
    <cfRule type="expression" dxfId="79" priority="79">
      <formula>AND(B$9&gt;=14/24,B$9&lt;20/24)</formula>
    </cfRule>
    <cfRule type="expression" dxfId="78" priority="80">
      <formula>AND(B$9&gt;=8/24,B$9&lt;14/24)</formula>
    </cfRule>
    <cfRule type="expression" dxfId="77" priority="81">
      <formula>B$9&lt;8/24</formula>
    </cfRule>
  </conditionalFormatting>
  <conditionalFormatting sqref="A70">
    <cfRule type="expression" dxfId="76" priority="77">
      <formula>$AH70=0</formula>
    </cfRule>
  </conditionalFormatting>
  <conditionalFormatting sqref="AL31:AL32 AL7:AL29">
    <cfRule type="iconSet" priority="304">
      <iconSet iconSet="3TrafficLights2" reverse="1">
        <cfvo type="percent" val="0"/>
        <cfvo type="num" val="1"/>
        <cfvo type="num" val="1"/>
      </iconSet>
    </cfRule>
  </conditionalFormatting>
  <conditionalFormatting sqref="S55:S56">
    <cfRule type="expression" dxfId="75" priority="73">
      <formula>S$9&gt;=20/24</formula>
    </cfRule>
    <cfRule type="expression" dxfId="74" priority="74">
      <formula>AND(S$9&gt;=14/24,S$9&lt;20/24)</formula>
    </cfRule>
    <cfRule type="expression" dxfId="73" priority="75">
      <formula>AND(S$9&gt;=8/24,S$9&lt;14/24)</formula>
    </cfRule>
    <cfRule type="expression" dxfId="72" priority="76">
      <formula>S$9&lt;8/24</formula>
    </cfRule>
  </conditionalFormatting>
  <conditionalFormatting sqref="S54">
    <cfRule type="expression" dxfId="71" priority="69">
      <formula>S$9&gt;=20/24</formula>
    </cfRule>
    <cfRule type="expression" dxfId="70" priority="70">
      <formula>AND(S$9&gt;=14/24,S$9&lt;20/24)</formula>
    </cfRule>
    <cfRule type="expression" dxfId="69" priority="71">
      <formula>AND(S$9&gt;=8/24,S$9&lt;14/24)</formula>
    </cfRule>
    <cfRule type="expression" dxfId="68" priority="72">
      <formula>S$9&lt;8/24</formula>
    </cfRule>
  </conditionalFormatting>
  <conditionalFormatting sqref="S57:T64">
    <cfRule type="expression" dxfId="67" priority="65">
      <formula>S$9&gt;=20/24</formula>
    </cfRule>
    <cfRule type="expression" dxfId="66" priority="66">
      <formula>AND(S$9&gt;=14/24,S$9&lt;20/24)</formula>
    </cfRule>
    <cfRule type="expression" dxfId="65" priority="67">
      <formula>AND(S$9&gt;=8/24,S$9&lt;14/24)</formula>
    </cfRule>
    <cfRule type="expression" dxfId="64" priority="68">
      <formula>S$9&lt;8/24</formula>
    </cfRule>
  </conditionalFormatting>
  <conditionalFormatting sqref="S82:T88 U84:V88">
    <cfRule type="expression" dxfId="63" priority="61">
      <formula>S$9&gt;=20/24</formula>
    </cfRule>
    <cfRule type="expression" dxfId="62" priority="62">
      <formula>AND(S$9&gt;=14/24,S$9&lt;20/24)</formula>
    </cfRule>
    <cfRule type="expression" dxfId="61" priority="63">
      <formula>AND(S$9&gt;=8/24,S$9&lt;14/24)</formula>
    </cfRule>
    <cfRule type="expression" dxfId="60" priority="64">
      <formula>S$9&lt;8/24</formula>
    </cfRule>
  </conditionalFormatting>
  <conditionalFormatting sqref="S81">
    <cfRule type="expression" dxfId="59" priority="57">
      <formula>S$9&gt;=20/24</formula>
    </cfRule>
    <cfRule type="expression" dxfId="58" priority="58">
      <formula>AND(S$9&gt;=14/24,S$9&lt;20/24)</formula>
    </cfRule>
    <cfRule type="expression" dxfId="57" priority="59">
      <formula>AND(S$9&gt;=8/24,S$9&lt;14/24)</formula>
    </cfRule>
    <cfRule type="expression" dxfId="56" priority="60">
      <formula>S$9&lt;8/24</formula>
    </cfRule>
  </conditionalFormatting>
  <conditionalFormatting sqref="B81:Q88 R82:R88">
    <cfRule type="expression" dxfId="55" priority="53">
      <formula>B$9&gt;=20/24</formula>
    </cfRule>
    <cfRule type="expression" dxfId="54" priority="54">
      <formula>AND(B$9&gt;=14/24,B$9&lt;20/24)</formula>
    </cfRule>
    <cfRule type="expression" dxfId="53" priority="55">
      <formula>AND(B$9&gt;=8/24,B$9&lt;14/24)</formula>
    </cfRule>
    <cfRule type="expression" dxfId="52" priority="56">
      <formula>B$9&lt;8/24</formula>
    </cfRule>
  </conditionalFormatting>
  <conditionalFormatting sqref="R81">
    <cfRule type="expression" dxfId="51" priority="49">
      <formula>R$9&gt;=20/24</formula>
    </cfRule>
    <cfRule type="expression" dxfId="50" priority="50">
      <formula>AND(R$9&gt;=14/24,R$9&lt;20/24)</formula>
    </cfRule>
    <cfRule type="expression" dxfId="49" priority="51">
      <formula>AND(R$9&gt;=8/24,R$9&lt;14/24)</formula>
    </cfRule>
    <cfRule type="expression" dxfId="48" priority="52">
      <formula>R$9&lt;8/24</formula>
    </cfRule>
  </conditionalFormatting>
  <conditionalFormatting sqref="S91:S94">
    <cfRule type="expression" dxfId="47" priority="45">
      <formula>S$9&gt;=20/24</formula>
    </cfRule>
    <cfRule type="expression" dxfId="46" priority="46">
      <formula>AND(S$9&gt;=14/24,S$9&lt;20/24)</formula>
    </cfRule>
    <cfRule type="expression" dxfId="45" priority="47">
      <formula>AND(S$9&gt;=8/24,S$9&lt;14/24)</formula>
    </cfRule>
    <cfRule type="expression" dxfId="44" priority="48">
      <formula>S$9&lt;8/24</formula>
    </cfRule>
  </conditionalFormatting>
  <conditionalFormatting sqref="S95">
    <cfRule type="expression" dxfId="43" priority="41">
      <formula>S$9&gt;=20/24</formula>
    </cfRule>
    <cfRule type="expression" dxfId="42" priority="42">
      <formula>AND(S$9&gt;=14/24,S$9&lt;20/24)</formula>
    </cfRule>
    <cfRule type="expression" dxfId="41" priority="43">
      <formula>AND(S$9&gt;=8/24,S$9&lt;14/24)</formula>
    </cfRule>
    <cfRule type="expression" dxfId="40" priority="44">
      <formula>S$9&lt;8/24</formula>
    </cfRule>
  </conditionalFormatting>
  <conditionalFormatting sqref="B92:L94 B91:E91">
    <cfRule type="expression" dxfId="39" priority="37">
      <formula>B$9&gt;=20/24</formula>
    </cfRule>
    <cfRule type="expression" dxfId="38" priority="38">
      <formula>AND(B$9&gt;=14/24,B$9&lt;20/24)</formula>
    </cfRule>
    <cfRule type="expression" dxfId="37" priority="39">
      <formula>AND(B$9&gt;=8/24,B$9&lt;14/24)</formula>
    </cfRule>
    <cfRule type="expression" dxfId="36" priority="40">
      <formula>B$9&lt;8/24</formula>
    </cfRule>
  </conditionalFormatting>
  <conditionalFormatting sqref="M92:Q94 N91:Q91">
    <cfRule type="expression" dxfId="35" priority="33">
      <formula>M$9&gt;=20/24</formula>
    </cfRule>
    <cfRule type="expression" dxfId="34" priority="34">
      <formula>AND(M$9&gt;=14/24,M$9&lt;20/24)</formula>
    </cfRule>
    <cfRule type="expression" dxfId="33" priority="35">
      <formula>AND(M$9&gt;=8/24,M$9&lt;14/24)</formula>
    </cfRule>
    <cfRule type="expression" dxfId="32" priority="36">
      <formula>M$9&lt;8/24</formula>
    </cfRule>
  </conditionalFormatting>
  <conditionalFormatting sqref="R91:R94">
    <cfRule type="expression" dxfId="31" priority="29">
      <formula>R$9&gt;=20/24</formula>
    </cfRule>
    <cfRule type="expression" dxfId="30" priority="30">
      <formula>AND(R$9&gt;=14/24,R$9&lt;20/24)</formula>
    </cfRule>
    <cfRule type="expression" dxfId="29" priority="31">
      <formula>AND(R$9&gt;=8/24,R$9&lt;14/24)</formula>
    </cfRule>
    <cfRule type="expression" dxfId="28" priority="32">
      <formula>R$9&lt;8/24</formula>
    </cfRule>
  </conditionalFormatting>
  <conditionalFormatting sqref="B95:L95">
    <cfRule type="expression" dxfId="27" priority="25">
      <formula>B$9&gt;=20/24</formula>
    </cfRule>
    <cfRule type="expression" dxfId="26" priority="26">
      <formula>AND(B$9&gt;=14/24,B$9&lt;20/24)</formula>
    </cfRule>
    <cfRule type="expression" dxfId="25" priority="27">
      <formula>AND(B$9&gt;=8/24,B$9&lt;14/24)</formula>
    </cfRule>
    <cfRule type="expression" dxfId="24" priority="28">
      <formula>B$9&lt;8/24</formula>
    </cfRule>
  </conditionalFormatting>
  <conditionalFormatting sqref="M95:Q95">
    <cfRule type="expression" dxfId="23" priority="21">
      <formula>M$9&gt;=20/24</formula>
    </cfRule>
    <cfRule type="expression" dxfId="22" priority="22">
      <formula>AND(M$9&gt;=14/24,M$9&lt;20/24)</formula>
    </cfRule>
    <cfRule type="expression" dxfId="21" priority="23">
      <formula>AND(M$9&gt;=8/24,M$9&lt;14/24)</formula>
    </cfRule>
    <cfRule type="expression" dxfId="20" priority="24">
      <formula>M$9&lt;8/24</formula>
    </cfRule>
  </conditionalFormatting>
  <conditionalFormatting sqref="R95">
    <cfRule type="expression" dxfId="19" priority="17">
      <formula>R$9&gt;=20/24</formula>
    </cfRule>
    <cfRule type="expression" dxfId="18" priority="18">
      <formula>AND(R$9&gt;=14/24,R$9&lt;20/24)</formula>
    </cfRule>
    <cfRule type="expression" dxfId="17" priority="19">
      <formula>AND(R$9&gt;=8/24,R$9&lt;14/24)</formula>
    </cfRule>
    <cfRule type="expression" dxfId="16" priority="20">
      <formula>R$9&lt;8/24</formula>
    </cfRule>
  </conditionalFormatting>
  <conditionalFormatting sqref="L91:M91">
    <cfRule type="expression" dxfId="15" priority="13">
      <formula>L$9&gt;=20/24</formula>
    </cfRule>
    <cfRule type="expression" dxfId="14" priority="14">
      <formula>AND(L$9&gt;=14/24,L$9&lt;20/24)</formula>
    </cfRule>
    <cfRule type="expression" dxfId="13" priority="15">
      <formula>AND(L$9&gt;=8/24,L$9&lt;14/24)</formula>
    </cfRule>
    <cfRule type="expression" dxfId="12" priority="16">
      <formula>L$9&lt;8/24</formula>
    </cfRule>
  </conditionalFormatting>
  <conditionalFormatting sqref="F91:K91">
    <cfRule type="expression" dxfId="11" priority="9">
      <formula>F$9&gt;=20/24</formula>
    </cfRule>
    <cfRule type="expression" dxfId="10" priority="10">
      <formula>AND(F$9&gt;=14/24,F$9&lt;20/24)</formula>
    </cfRule>
    <cfRule type="expression" dxfId="9" priority="11">
      <formula>AND(F$9&gt;=8/24,F$9&lt;14/24)</formula>
    </cfRule>
    <cfRule type="expression" dxfId="8" priority="12">
      <formula>F$9&lt;8/24</formula>
    </cfRule>
  </conditionalFormatting>
  <conditionalFormatting sqref="S91:T91">
    <cfRule type="expression" dxfId="7" priority="5">
      <formula>S$9&gt;=20/24</formula>
    </cfRule>
    <cfRule type="expression" dxfId="6" priority="6">
      <formula>AND(S$9&gt;=14/24,S$9&lt;20/24)</formula>
    </cfRule>
    <cfRule type="expression" dxfId="5" priority="7">
      <formula>AND(S$9&gt;=8/24,S$9&lt;14/24)</formula>
    </cfRule>
    <cfRule type="expression" dxfId="4" priority="8">
      <formula>S$9&lt;8/24</formula>
    </cfRule>
  </conditionalFormatting>
  <conditionalFormatting sqref="M91:R91">
    <cfRule type="expression" dxfId="3" priority="1">
      <formula>M$9&gt;=20/24</formula>
    </cfRule>
    <cfRule type="expression" dxfId="2" priority="2">
      <formula>AND(M$9&gt;=14/24,M$9&lt;20/24)</formula>
    </cfRule>
    <cfRule type="expression" dxfId="1" priority="3">
      <formula>AND(M$9&gt;=8/24,M$9&lt;14/24)</formula>
    </cfRule>
    <cfRule type="expression" dxfId="0" priority="4">
      <formula>M$9&lt;8/24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Asoj1</vt:lpstr>
      <vt:lpstr>new_sample</vt:lpstr>
      <vt:lpstr>sample_new_current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2022-09-08T08:53:47Z</dcterms:modified>
</cp:coreProperties>
</file>